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2021 TAC\Filing\To Law\"/>
    </mc:Choice>
  </mc:AlternateContent>
  <bookViews>
    <workbookView xWindow="0" yWindow="240" windowWidth="11730" windowHeight="4275" tabRatio="797" firstSheet="3" activeTab="6"/>
  </bookViews>
  <sheets>
    <sheet name="JV" sheetId="32" r:id="rId1"/>
    <sheet name="Differences Actuals For Chuck" sheetId="35" r:id="rId2"/>
    <sheet name="Sheet1" sheetId="33" r:id="rId3"/>
    <sheet name="INPUT" sheetId="4" r:id="rId4"/>
    <sheet name="Changes in Balances Net" sheetId="34" state="hidden" r:id="rId5"/>
    <sheet name="RateCalc " sheetId="31" r:id="rId6"/>
    <sheet name="RevReq-E" sheetId="1" r:id="rId7"/>
    <sheet name="RevReq-G" sheetId="22" r:id="rId8"/>
    <sheet name="OverUnder E" sheetId="7" r:id="rId9"/>
    <sheet name="OverUnder G" sheetId="20" r:id="rId10"/>
    <sheet name="WACC" sheetId="2" r:id="rId11"/>
    <sheet name="RevFct" sheetId="3" r:id="rId12"/>
    <sheet name="CreditCalc-E" sheetId="6" r:id="rId13"/>
    <sheet name="CreditCalc-G" sheetId="19" r:id="rId14"/>
    <sheet name="Balances" sheetId="27" r:id="rId15"/>
    <sheet name="RateBase-E" sheetId="28" r:id="rId16"/>
    <sheet name="RateBase-G" sheetId="30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</externalReferences>
  <definedNames>
    <definedName name="\0" localSheetId="13">#REF!</definedName>
    <definedName name="\0" localSheetId="9">#REF!</definedName>
    <definedName name="\0" localSheetId="15">#REF!</definedName>
    <definedName name="\0" localSheetId="16">#REF!</definedName>
    <definedName name="\0" localSheetId="5">#REF!</definedName>
    <definedName name="\0" localSheetId="7">#REF!</definedName>
    <definedName name="\1" localSheetId="13">#REF!</definedName>
    <definedName name="\1" localSheetId="9">#REF!</definedName>
    <definedName name="\1" localSheetId="15">#REF!</definedName>
    <definedName name="\1" localSheetId="16">#REF!</definedName>
    <definedName name="\1" localSheetId="5">#REF!</definedName>
    <definedName name="\1" localSheetId="7">#REF!</definedName>
    <definedName name="\A" localSheetId="13">#REF!</definedName>
    <definedName name="\A" localSheetId="9">#REF!</definedName>
    <definedName name="\A" localSheetId="15">#REF!</definedName>
    <definedName name="\A" localSheetId="16">#REF!</definedName>
    <definedName name="\A" localSheetId="5">#REF!</definedName>
    <definedName name="\A" localSheetId="7">#REF!</definedName>
    <definedName name="\B" localSheetId="13">#REF!</definedName>
    <definedName name="\B" localSheetId="9">#REF!</definedName>
    <definedName name="\B" localSheetId="15">#REF!</definedName>
    <definedName name="\B" localSheetId="16">#REF!</definedName>
    <definedName name="\B" localSheetId="5">#REF!</definedName>
    <definedName name="\B" localSheetId="7">#REF!</definedName>
    <definedName name="\C" localSheetId="13">#REF!</definedName>
    <definedName name="\C" localSheetId="9">#REF!</definedName>
    <definedName name="\C" localSheetId="15">#REF!</definedName>
    <definedName name="\C" localSheetId="16">#REF!</definedName>
    <definedName name="\C" localSheetId="5">#REF!</definedName>
    <definedName name="\C" localSheetId="7">#REF!</definedName>
    <definedName name="\D" localSheetId="13">#REF!</definedName>
    <definedName name="\D" localSheetId="9">#REF!</definedName>
    <definedName name="\D" localSheetId="15">#REF!</definedName>
    <definedName name="\D" localSheetId="16">#REF!</definedName>
    <definedName name="\D" localSheetId="5">#REF!</definedName>
    <definedName name="\D" localSheetId="7">#REF!</definedName>
    <definedName name="\E" localSheetId="13">#REF!</definedName>
    <definedName name="\E" localSheetId="9">#REF!</definedName>
    <definedName name="\E" localSheetId="15">#REF!</definedName>
    <definedName name="\E" localSheetId="16">#REF!</definedName>
    <definedName name="\E" localSheetId="5">#REF!</definedName>
    <definedName name="\E" localSheetId="7">#REF!</definedName>
    <definedName name="\F" localSheetId="13">#REF!</definedName>
    <definedName name="\F" localSheetId="9">#REF!</definedName>
    <definedName name="\F" localSheetId="15">#REF!</definedName>
    <definedName name="\F" localSheetId="16">#REF!</definedName>
    <definedName name="\F" localSheetId="5">#REF!</definedName>
    <definedName name="\F" localSheetId="7">#REF!</definedName>
    <definedName name="\G" localSheetId="13">#REF!</definedName>
    <definedName name="\G" localSheetId="9">#REF!</definedName>
    <definedName name="\G" localSheetId="15">#REF!</definedName>
    <definedName name="\G" localSheetId="16">#REF!</definedName>
    <definedName name="\G" localSheetId="5">#REF!</definedName>
    <definedName name="\G" localSheetId="7">#REF!</definedName>
    <definedName name="\H" localSheetId="13">#REF!</definedName>
    <definedName name="\H" localSheetId="9">#REF!</definedName>
    <definedName name="\H" localSheetId="15">#REF!</definedName>
    <definedName name="\H" localSheetId="16">#REF!</definedName>
    <definedName name="\H" localSheetId="5">#REF!</definedName>
    <definedName name="\H" localSheetId="7">#REF!</definedName>
    <definedName name="\Helene" localSheetId="13">#REF!</definedName>
    <definedName name="\Helene" localSheetId="9">#REF!</definedName>
    <definedName name="\Helene" localSheetId="15">#REF!</definedName>
    <definedName name="\Helene" localSheetId="16">#REF!</definedName>
    <definedName name="\Helene" localSheetId="5">#REF!</definedName>
    <definedName name="\Helene" localSheetId="7">#REF!</definedName>
    <definedName name="\J" localSheetId="13">#REF!</definedName>
    <definedName name="\J" localSheetId="9">#REF!</definedName>
    <definedName name="\J" localSheetId="15">#REF!</definedName>
    <definedName name="\J" localSheetId="16">#REF!</definedName>
    <definedName name="\J" localSheetId="5">#REF!</definedName>
    <definedName name="\J" localSheetId="7">#REF!</definedName>
    <definedName name="\L" localSheetId="13">#REF!</definedName>
    <definedName name="\L" localSheetId="9">#REF!</definedName>
    <definedName name="\L" localSheetId="15">#REF!</definedName>
    <definedName name="\L" localSheetId="16">#REF!</definedName>
    <definedName name="\L" localSheetId="5">#REF!</definedName>
    <definedName name="\L" localSheetId="7">#REF!</definedName>
    <definedName name="\N" localSheetId="13">#REF!</definedName>
    <definedName name="\N" localSheetId="9">#REF!</definedName>
    <definedName name="\N" localSheetId="15">#REF!</definedName>
    <definedName name="\N" localSheetId="16">#REF!</definedName>
    <definedName name="\N" localSheetId="5">#REF!</definedName>
    <definedName name="\N" localSheetId="7">#REF!</definedName>
    <definedName name="\P" localSheetId="13">#REF!</definedName>
    <definedName name="\P" localSheetId="9">#REF!</definedName>
    <definedName name="\P" localSheetId="15">#REF!</definedName>
    <definedName name="\P" localSheetId="16">#REF!</definedName>
    <definedName name="\P" localSheetId="5">#REF!</definedName>
    <definedName name="\P" localSheetId="7">#REF!</definedName>
    <definedName name="\Q" localSheetId="13">#REF!</definedName>
    <definedName name="\Q" localSheetId="9">#REF!</definedName>
    <definedName name="\Q" localSheetId="15">#REF!</definedName>
    <definedName name="\Q" localSheetId="16">#REF!</definedName>
    <definedName name="\Q" localSheetId="5">#REF!</definedName>
    <definedName name="\Q" localSheetId="7">#REF!</definedName>
    <definedName name="\R" localSheetId="13">#REF!</definedName>
    <definedName name="\R" localSheetId="9">#REF!</definedName>
    <definedName name="\R" localSheetId="15">#REF!</definedName>
    <definedName name="\R" localSheetId="16">#REF!</definedName>
    <definedName name="\R" localSheetId="5">#REF!</definedName>
    <definedName name="\R" localSheetId="7">#REF!</definedName>
    <definedName name="\U" localSheetId="13">#REF!</definedName>
    <definedName name="\U" localSheetId="9">#REF!</definedName>
    <definedName name="\U" localSheetId="15">#REF!</definedName>
    <definedName name="\U" localSheetId="16">#REF!</definedName>
    <definedName name="\U" localSheetId="5">#REF!</definedName>
    <definedName name="\U" localSheetId="7">#REF!</definedName>
    <definedName name="\V" localSheetId="13">'[1]Page 19'!#REF!</definedName>
    <definedName name="\V" localSheetId="9">'[1]Page 19'!#REF!</definedName>
    <definedName name="\V" localSheetId="15">'[1]Page 19'!#REF!</definedName>
    <definedName name="\V" localSheetId="16">'[1]Page 19'!#REF!</definedName>
    <definedName name="\V" localSheetId="5">'[1]Page 19'!#REF!</definedName>
    <definedName name="\V" localSheetId="7">'[1]Page 19'!#REF!</definedName>
    <definedName name="\Y" localSheetId="13">#REF!</definedName>
    <definedName name="\Y" localSheetId="9">#REF!</definedName>
    <definedName name="\Y" localSheetId="15">#REF!</definedName>
    <definedName name="\Y" localSheetId="16">#REF!</definedName>
    <definedName name="\Y" localSheetId="5">#REF!</definedName>
    <definedName name="\Y" localSheetId="7">#REF!</definedName>
    <definedName name="\Z" localSheetId="13">#REF!</definedName>
    <definedName name="\Z" localSheetId="9">#REF!</definedName>
    <definedName name="\Z" localSheetId="15">#REF!</definedName>
    <definedName name="\Z" localSheetId="16">#REF!</definedName>
    <definedName name="\Z" localSheetId="5">#REF!</definedName>
    <definedName name="\Z" localSheetId="7">#REF!</definedName>
    <definedName name="_________________APG22" localSheetId="13">#REF!</definedName>
    <definedName name="_________________APG22" localSheetId="9">#REF!</definedName>
    <definedName name="_________________APG22" localSheetId="15">#REF!</definedName>
    <definedName name="_________________APG22" localSheetId="16">#REF!</definedName>
    <definedName name="_________________APG22" localSheetId="5">#REF!</definedName>
    <definedName name="_________________APG22" localSheetId="7">#REF!</definedName>
    <definedName name="_________________DAT2" localSheetId="15">#REF!</definedName>
    <definedName name="_________________DAT2" localSheetId="16">#REF!</definedName>
    <definedName name="_________________DAT3" localSheetId="15">#REF!</definedName>
    <definedName name="_________________DAT3" localSheetId="16">#REF!</definedName>
    <definedName name="_________________PG11" localSheetId="13">#REF!</definedName>
    <definedName name="_________________PG11" localSheetId="9">#REF!</definedName>
    <definedName name="_________________PG11" localSheetId="15">#REF!</definedName>
    <definedName name="_________________PG11" localSheetId="16">#REF!</definedName>
    <definedName name="_________________PG11" localSheetId="5">#REF!</definedName>
    <definedName name="_________________PG11" localSheetId="7">#REF!</definedName>
    <definedName name="________________APG22" localSheetId="13">#REF!</definedName>
    <definedName name="________________APG22" localSheetId="9">#REF!</definedName>
    <definedName name="________________APG22" localSheetId="15">#REF!</definedName>
    <definedName name="________________APG22" localSheetId="16">#REF!</definedName>
    <definedName name="________________APG22" localSheetId="5">#REF!</definedName>
    <definedName name="________________APG22" localSheetId="7">#REF!</definedName>
    <definedName name="________________DAT1" localSheetId="15">'[2]Cost Center List'!#REF!</definedName>
    <definedName name="________________DAT1" localSheetId="16">'[2]Cost Center List'!#REF!</definedName>
    <definedName name="________________DAT2" localSheetId="15">#REF!</definedName>
    <definedName name="________________DAT2" localSheetId="16">#REF!</definedName>
    <definedName name="________________DAT3" localSheetId="15">#REF!</definedName>
    <definedName name="________________DAT3" localSheetId="16">#REF!</definedName>
    <definedName name="________________PG11" localSheetId="13">#REF!</definedName>
    <definedName name="________________PG11" localSheetId="9">#REF!</definedName>
    <definedName name="________________PG11" localSheetId="15">#REF!</definedName>
    <definedName name="________________PG11" localSheetId="16">#REF!</definedName>
    <definedName name="________________PG11" localSheetId="5">#REF!</definedName>
    <definedName name="________________PG11" localSheetId="7">#REF!</definedName>
    <definedName name="_______________APG22" localSheetId="13">#REF!</definedName>
    <definedName name="_______________APG22" localSheetId="9">#REF!</definedName>
    <definedName name="_______________APG22" localSheetId="15">#REF!</definedName>
    <definedName name="_______________APG22" localSheetId="16">#REF!</definedName>
    <definedName name="_______________APG22" localSheetId="5">#REF!</definedName>
    <definedName name="_______________APG22" localSheetId="7">#REF!</definedName>
    <definedName name="_______________DAT1" localSheetId="15">'[2]Cost Center List'!#REF!</definedName>
    <definedName name="_______________DAT1" localSheetId="16">'[2]Cost Center List'!#REF!</definedName>
    <definedName name="_______________DAT2" localSheetId="15">#REF!</definedName>
    <definedName name="_______________DAT2" localSheetId="16">#REF!</definedName>
    <definedName name="_______________DAT3" localSheetId="15">#REF!</definedName>
    <definedName name="_______________DAT3" localSheetId="16">#REF!</definedName>
    <definedName name="_______________PG11" localSheetId="13">#REF!</definedName>
    <definedName name="_______________PG11" localSheetId="9">#REF!</definedName>
    <definedName name="_______________PG11" localSheetId="15">#REF!</definedName>
    <definedName name="_______________PG11" localSheetId="16">#REF!</definedName>
    <definedName name="_______________PG11" localSheetId="5">#REF!</definedName>
    <definedName name="_______________PG11" localSheetId="7">#REF!</definedName>
    <definedName name="______________APG22" localSheetId="13">#REF!</definedName>
    <definedName name="______________APG22" localSheetId="9">#REF!</definedName>
    <definedName name="______________APG22" localSheetId="15">#REF!</definedName>
    <definedName name="______________APG22" localSheetId="16">#REF!</definedName>
    <definedName name="______________APG22" localSheetId="5">#REF!</definedName>
    <definedName name="______________APG22" localSheetId="7">#REF!</definedName>
    <definedName name="______________DAT1" localSheetId="15">'[2]Cost Center List'!#REF!</definedName>
    <definedName name="______________DAT1" localSheetId="16">'[2]Cost Center List'!#REF!</definedName>
    <definedName name="______________DAT2" localSheetId="15">#REF!</definedName>
    <definedName name="______________DAT2" localSheetId="16">#REF!</definedName>
    <definedName name="______________DAT3" localSheetId="15">#REF!</definedName>
    <definedName name="______________DAT3" localSheetId="16">#REF!</definedName>
    <definedName name="______________PG11" localSheetId="13">#REF!</definedName>
    <definedName name="______________PG11" localSheetId="9">#REF!</definedName>
    <definedName name="______________PG11" localSheetId="15">#REF!</definedName>
    <definedName name="______________PG11" localSheetId="16">#REF!</definedName>
    <definedName name="______________PG11" localSheetId="5">#REF!</definedName>
    <definedName name="______________PG11" localSheetId="7">#REF!</definedName>
    <definedName name="_____________APG22" localSheetId="13">#REF!</definedName>
    <definedName name="_____________APG22" localSheetId="9">#REF!</definedName>
    <definedName name="_____________APG22" localSheetId="15">#REF!</definedName>
    <definedName name="_____________APG22" localSheetId="16">#REF!</definedName>
    <definedName name="_____________APG22" localSheetId="5">#REF!</definedName>
    <definedName name="_____________APG22" localSheetId="7">#REF!</definedName>
    <definedName name="_____________DAT1" localSheetId="15">'[2]Cost Center List'!#REF!</definedName>
    <definedName name="_____________DAT1" localSheetId="16">'[2]Cost Center List'!#REF!</definedName>
    <definedName name="_____________DAT2" localSheetId="15">#REF!</definedName>
    <definedName name="_____________DAT2" localSheetId="16">#REF!</definedName>
    <definedName name="_____________DAT3" localSheetId="15">#REF!</definedName>
    <definedName name="_____________DAT3" localSheetId="16">#REF!</definedName>
    <definedName name="_____________PG11" localSheetId="13">#REF!</definedName>
    <definedName name="_____________PG11" localSheetId="9">#REF!</definedName>
    <definedName name="_____________PG11" localSheetId="15">#REF!</definedName>
    <definedName name="_____________PG11" localSheetId="16">#REF!</definedName>
    <definedName name="_____________PG11" localSheetId="5">#REF!</definedName>
    <definedName name="_____________PG11" localSheetId="7">#REF!</definedName>
    <definedName name="____________APG22" localSheetId="13">#REF!</definedName>
    <definedName name="____________APG22" localSheetId="9">#REF!</definedName>
    <definedName name="____________APG22" localSheetId="15">#REF!</definedName>
    <definedName name="____________APG22" localSheetId="16">#REF!</definedName>
    <definedName name="____________APG22" localSheetId="5">#REF!</definedName>
    <definedName name="____________APG22" localSheetId="7">#REF!</definedName>
    <definedName name="____________DAT1" localSheetId="15">'[2]Cost Center List'!#REF!</definedName>
    <definedName name="____________DAT1" localSheetId="16">'[2]Cost Center List'!#REF!</definedName>
    <definedName name="____________DAT2" localSheetId="15">#REF!</definedName>
    <definedName name="____________DAT2" localSheetId="16">#REF!</definedName>
    <definedName name="____________DAT3" localSheetId="15">#REF!</definedName>
    <definedName name="____________DAT3" localSheetId="16">#REF!</definedName>
    <definedName name="____________PG11" localSheetId="13">#REF!</definedName>
    <definedName name="____________PG11" localSheetId="9">#REF!</definedName>
    <definedName name="____________PG11" localSheetId="15">#REF!</definedName>
    <definedName name="____________PG11" localSheetId="16">#REF!</definedName>
    <definedName name="____________PG11" localSheetId="5">#REF!</definedName>
    <definedName name="____________PG11" localSheetId="7">#REF!</definedName>
    <definedName name="___________APG22" localSheetId="13">#REF!</definedName>
    <definedName name="___________APG22" localSheetId="9">#REF!</definedName>
    <definedName name="___________APG22" localSheetId="15">#REF!</definedName>
    <definedName name="___________APG22" localSheetId="16">#REF!</definedName>
    <definedName name="___________APG22" localSheetId="5">#REF!</definedName>
    <definedName name="___________APG22" localSheetId="7">#REF!</definedName>
    <definedName name="___________DAT1" localSheetId="15">'[2]Cost Center List'!#REF!</definedName>
    <definedName name="___________DAT1" localSheetId="16">'[2]Cost Center List'!#REF!</definedName>
    <definedName name="___________DAT2" localSheetId="15">#REF!</definedName>
    <definedName name="___________DAT2" localSheetId="16">#REF!</definedName>
    <definedName name="___________DAT3" localSheetId="15">#REF!</definedName>
    <definedName name="___________DAT3" localSheetId="16">#REF!</definedName>
    <definedName name="___________PG11" localSheetId="13">#REF!</definedName>
    <definedName name="___________PG11" localSheetId="9">#REF!</definedName>
    <definedName name="___________PG11" localSheetId="15">#REF!</definedName>
    <definedName name="___________PG11" localSheetId="16">#REF!</definedName>
    <definedName name="___________PG11" localSheetId="5">#REF!</definedName>
    <definedName name="___________PG11" localSheetId="7">#REF!</definedName>
    <definedName name="__________APG22" localSheetId="13">#REF!</definedName>
    <definedName name="__________APG22" localSheetId="9">#REF!</definedName>
    <definedName name="__________APG22" localSheetId="15">#REF!</definedName>
    <definedName name="__________APG22" localSheetId="16">#REF!</definedName>
    <definedName name="__________APG22" localSheetId="5">#REF!</definedName>
    <definedName name="__________APG22" localSheetId="7">#REF!</definedName>
    <definedName name="__________APR94" localSheetId="13">[1]Database!#REF!</definedName>
    <definedName name="__________APR94" localSheetId="9">[1]Database!#REF!</definedName>
    <definedName name="__________APR94" localSheetId="15">[1]Database!#REF!</definedName>
    <definedName name="__________APR94" localSheetId="16">[1]Database!#REF!</definedName>
    <definedName name="__________APR94" localSheetId="5">[1]Database!#REF!</definedName>
    <definedName name="__________APR94" localSheetId="7">[1]Database!#REF!</definedName>
    <definedName name="__________APR95" localSheetId="13">[1]Database!#REF!</definedName>
    <definedName name="__________APR95" localSheetId="9">[1]Database!#REF!</definedName>
    <definedName name="__________APR95" localSheetId="15">[1]Database!#REF!</definedName>
    <definedName name="__________APR95" localSheetId="16">[1]Database!#REF!</definedName>
    <definedName name="__________APR95" localSheetId="5">[1]Database!#REF!</definedName>
    <definedName name="__________APR95" localSheetId="7">[1]Database!#REF!</definedName>
    <definedName name="__________APR96" localSheetId="13">[1]Database!#REF!</definedName>
    <definedName name="__________APR96" localSheetId="9">[1]Database!#REF!</definedName>
    <definedName name="__________APR96" localSheetId="15">[1]Database!#REF!</definedName>
    <definedName name="__________APR96" localSheetId="16">[1]Database!#REF!</definedName>
    <definedName name="__________APR96" localSheetId="5">[1]Database!#REF!</definedName>
    <definedName name="__________APR96" localSheetId="7">[1]Database!#REF!</definedName>
    <definedName name="__________AUG94" localSheetId="13">[1]Database!#REF!</definedName>
    <definedName name="__________AUG94" localSheetId="9">[1]Database!#REF!</definedName>
    <definedName name="__________AUG94" localSheetId="15">[1]Database!#REF!</definedName>
    <definedName name="__________AUG94" localSheetId="16">[1]Database!#REF!</definedName>
    <definedName name="__________AUG94" localSheetId="5">[1]Database!#REF!</definedName>
    <definedName name="__________AUG94" localSheetId="7">[1]Database!#REF!</definedName>
    <definedName name="__________AUG95" localSheetId="13">[1]Database!#REF!</definedName>
    <definedName name="__________AUG95" localSheetId="9">[1]Database!#REF!</definedName>
    <definedName name="__________AUG95" localSheetId="15">[1]Database!#REF!</definedName>
    <definedName name="__________AUG95" localSheetId="16">[1]Database!#REF!</definedName>
    <definedName name="__________AUG95" localSheetId="5">[1]Database!#REF!</definedName>
    <definedName name="__________AUG95" localSheetId="7">[1]Database!#REF!</definedName>
    <definedName name="__________AUG96" localSheetId="13">[1]Database!#REF!</definedName>
    <definedName name="__________AUG96" localSheetId="9">[1]Database!#REF!</definedName>
    <definedName name="__________AUG96" localSheetId="15">[1]Database!#REF!</definedName>
    <definedName name="__________AUG96" localSheetId="16">[1]Database!#REF!</definedName>
    <definedName name="__________AUG96" localSheetId="5">[1]Database!#REF!</definedName>
    <definedName name="__________AUG96" localSheetId="7">[1]Database!#REF!</definedName>
    <definedName name="__________DAT1" localSheetId="15">'[2]Cost Center List'!#REF!</definedName>
    <definedName name="__________DAT1" localSheetId="16">'[2]Cost Center List'!#REF!</definedName>
    <definedName name="__________DAT2" localSheetId="15">#REF!</definedName>
    <definedName name="__________DAT2" localSheetId="16">#REF!</definedName>
    <definedName name="__________DAT3" localSheetId="15">#REF!</definedName>
    <definedName name="__________DAT3" localSheetId="16">#REF!</definedName>
    <definedName name="__________DEC94" localSheetId="13">[1]Database!#REF!</definedName>
    <definedName name="__________DEC94" localSheetId="9">[1]Database!#REF!</definedName>
    <definedName name="__________DEC94" localSheetId="15">[1]Database!#REF!</definedName>
    <definedName name="__________DEC94" localSheetId="16">[1]Database!#REF!</definedName>
    <definedName name="__________DEC94" localSheetId="5">[1]Database!#REF!</definedName>
    <definedName name="__________DEC94" localSheetId="7">[1]Database!#REF!</definedName>
    <definedName name="__________DEC95" localSheetId="13">[1]Database!#REF!</definedName>
    <definedName name="__________DEC95" localSheetId="9">[1]Database!#REF!</definedName>
    <definedName name="__________DEC95" localSheetId="15">[1]Database!#REF!</definedName>
    <definedName name="__________DEC95" localSheetId="16">[1]Database!#REF!</definedName>
    <definedName name="__________DEC95" localSheetId="5">[1]Database!#REF!</definedName>
    <definedName name="__________DEC95" localSheetId="7">[1]Database!#REF!</definedName>
    <definedName name="__________DEC96" localSheetId="13">[1]Database!#REF!</definedName>
    <definedName name="__________DEC96" localSheetId="9">[1]Database!#REF!</definedName>
    <definedName name="__________DEC96" localSheetId="15">[1]Database!#REF!</definedName>
    <definedName name="__________DEC96" localSheetId="16">[1]Database!#REF!</definedName>
    <definedName name="__________DEC96" localSheetId="5">[1]Database!#REF!</definedName>
    <definedName name="__________DEC96" localSheetId="7">[1]Database!#REF!</definedName>
    <definedName name="__________FEB94" localSheetId="13">[1]Database!#REF!</definedName>
    <definedName name="__________FEB94" localSheetId="9">[1]Database!#REF!</definedName>
    <definedName name="__________FEB94" localSheetId="15">[1]Database!#REF!</definedName>
    <definedName name="__________FEB94" localSheetId="16">[1]Database!#REF!</definedName>
    <definedName name="__________FEB94" localSheetId="5">[1]Database!#REF!</definedName>
    <definedName name="__________FEB94" localSheetId="7">[1]Database!#REF!</definedName>
    <definedName name="__________FEB95" localSheetId="13">[1]Database!#REF!</definedName>
    <definedName name="__________FEB95" localSheetId="9">[1]Database!#REF!</definedName>
    <definedName name="__________FEB95" localSheetId="15">[1]Database!#REF!</definedName>
    <definedName name="__________FEB95" localSheetId="16">[1]Database!#REF!</definedName>
    <definedName name="__________FEB95" localSheetId="5">[1]Database!#REF!</definedName>
    <definedName name="__________FEB95" localSheetId="7">[1]Database!#REF!</definedName>
    <definedName name="__________FEB96" localSheetId="13">[1]Database!#REF!</definedName>
    <definedName name="__________FEB96" localSheetId="9">[1]Database!#REF!</definedName>
    <definedName name="__________FEB96" localSheetId="15">[1]Database!#REF!</definedName>
    <definedName name="__________FEB96" localSheetId="16">[1]Database!#REF!</definedName>
    <definedName name="__________FEB96" localSheetId="5">[1]Database!#REF!</definedName>
    <definedName name="__________FEB96" localSheetId="7">[1]Database!#REF!</definedName>
    <definedName name="__________JAN95" localSheetId="13">[1]Database!#REF!</definedName>
    <definedName name="__________JAN95" localSheetId="9">[1]Database!#REF!</definedName>
    <definedName name="__________JAN95" localSheetId="15">[1]Database!#REF!</definedName>
    <definedName name="__________JAN95" localSheetId="16">[1]Database!#REF!</definedName>
    <definedName name="__________JAN95" localSheetId="5">[1]Database!#REF!</definedName>
    <definedName name="__________JAN95" localSheetId="7">[1]Database!#REF!</definedName>
    <definedName name="__________JAN96" localSheetId="13">[1]Database!#REF!</definedName>
    <definedName name="__________JAN96" localSheetId="9">[1]Database!#REF!</definedName>
    <definedName name="__________JAN96" localSheetId="15">[1]Database!#REF!</definedName>
    <definedName name="__________JAN96" localSheetId="16">[1]Database!#REF!</definedName>
    <definedName name="__________JAN96" localSheetId="5">[1]Database!#REF!</definedName>
    <definedName name="__________JAN96" localSheetId="7">[1]Database!#REF!</definedName>
    <definedName name="__________JUL94" localSheetId="13">[1]Database!#REF!</definedName>
    <definedName name="__________JUL94" localSheetId="9">[1]Database!#REF!</definedName>
    <definedName name="__________JUL94" localSheetId="15">[1]Database!#REF!</definedName>
    <definedName name="__________JUL94" localSheetId="16">[1]Database!#REF!</definedName>
    <definedName name="__________JUL94" localSheetId="5">[1]Database!#REF!</definedName>
    <definedName name="__________JUL94" localSheetId="7">[1]Database!#REF!</definedName>
    <definedName name="__________JUL95" localSheetId="13">[1]Database!#REF!</definedName>
    <definedName name="__________JUL95" localSheetId="9">[1]Database!#REF!</definedName>
    <definedName name="__________JUL95" localSheetId="15">[1]Database!#REF!</definedName>
    <definedName name="__________JUL95" localSheetId="16">[1]Database!#REF!</definedName>
    <definedName name="__________JUL95" localSheetId="5">[1]Database!#REF!</definedName>
    <definedName name="__________JUL95" localSheetId="7">[1]Database!#REF!</definedName>
    <definedName name="__________JUL96" localSheetId="13">[1]Database!#REF!</definedName>
    <definedName name="__________JUL96" localSheetId="9">[1]Database!#REF!</definedName>
    <definedName name="__________JUL96" localSheetId="15">[1]Database!#REF!</definedName>
    <definedName name="__________JUL96" localSheetId="16">[1]Database!#REF!</definedName>
    <definedName name="__________JUL96" localSheetId="5">[1]Database!#REF!</definedName>
    <definedName name="__________JUL96" localSheetId="7">[1]Database!#REF!</definedName>
    <definedName name="__________JUN94" localSheetId="13">[1]Database!#REF!</definedName>
    <definedName name="__________JUN94" localSheetId="9">[1]Database!#REF!</definedName>
    <definedName name="__________JUN94" localSheetId="15">[1]Database!#REF!</definedName>
    <definedName name="__________JUN94" localSheetId="16">[1]Database!#REF!</definedName>
    <definedName name="__________JUN94" localSheetId="5">[1]Database!#REF!</definedName>
    <definedName name="__________JUN94" localSheetId="7">[1]Database!#REF!</definedName>
    <definedName name="__________JUN95" localSheetId="13">[1]Database!#REF!</definedName>
    <definedName name="__________JUN95" localSheetId="9">[1]Database!#REF!</definedName>
    <definedName name="__________JUN95" localSheetId="15">[1]Database!#REF!</definedName>
    <definedName name="__________JUN95" localSheetId="16">[1]Database!#REF!</definedName>
    <definedName name="__________JUN95" localSheetId="5">[1]Database!#REF!</definedName>
    <definedName name="__________JUN95" localSheetId="7">[1]Database!#REF!</definedName>
    <definedName name="__________JUN96" localSheetId="13">[1]Database!#REF!</definedName>
    <definedName name="__________JUN96" localSheetId="9">[1]Database!#REF!</definedName>
    <definedName name="__________JUN96" localSheetId="15">[1]Database!#REF!</definedName>
    <definedName name="__________JUN96" localSheetId="16">[1]Database!#REF!</definedName>
    <definedName name="__________JUN96" localSheetId="5">[1]Database!#REF!</definedName>
    <definedName name="__________JUN96" localSheetId="7">[1]Database!#REF!</definedName>
    <definedName name="__________MAR94" localSheetId="13">[1]Database!#REF!</definedName>
    <definedName name="__________MAR94" localSheetId="9">[1]Database!#REF!</definedName>
    <definedName name="__________MAR94" localSheetId="15">[1]Database!#REF!</definedName>
    <definedName name="__________MAR94" localSheetId="16">[1]Database!#REF!</definedName>
    <definedName name="__________MAR94" localSheetId="5">[1]Database!#REF!</definedName>
    <definedName name="__________MAR94" localSheetId="7">[1]Database!#REF!</definedName>
    <definedName name="__________MAR95" localSheetId="13">[1]Database!#REF!</definedName>
    <definedName name="__________MAR95" localSheetId="9">[1]Database!#REF!</definedName>
    <definedName name="__________MAR95" localSheetId="15">[1]Database!#REF!</definedName>
    <definedName name="__________MAR95" localSheetId="16">[1]Database!#REF!</definedName>
    <definedName name="__________MAR95" localSheetId="5">[1]Database!#REF!</definedName>
    <definedName name="__________MAR95" localSheetId="7">[1]Database!#REF!</definedName>
    <definedName name="__________MAR96" localSheetId="13">[1]Database!#REF!</definedName>
    <definedName name="__________MAR96" localSheetId="9">[1]Database!#REF!</definedName>
    <definedName name="__________MAR96" localSheetId="15">[1]Database!#REF!</definedName>
    <definedName name="__________MAR96" localSheetId="16">[1]Database!#REF!</definedName>
    <definedName name="__________MAR96" localSheetId="5">[1]Database!#REF!</definedName>
    <definedName name="__________MAR96" localSheetId="7">[1]Database!#REF!</definedName>
    <definedName name="__________MAY94" localSheetId="13">[1]Database!#REF!</definedName>
    <definedName name="__________MAY94" localSheetId="9">[1]Database!#REF!</definedName>
    <definedName name="__________MAY94" localSheetId="15">[1]Database!#REF!</definedName>
    <definedName name="__________MAY94" localSheetId="16">[1]Database!#REF!</definedName>
    <definedName name="__________MAY94" localSheetId="5">[1]Database!#REF!</definedName>
    <definedName name="__________MAY94" localSheetId="7">[1]Database!#REF!</definedName>
    <definedName name="__________MAY95" localSheetId="13">[1]Database!#REF!</definedName>
    <definedName name="__________MAY95" localSheetId="9">[1]Database!#REF!</definedName>
    <definedName name="__________MAY95" localSheetId="15">[1]Database!#REF!</definedName>
    <definedName name="__________MAY95" localSheetId="16">[1]Database!#REF!</definedName>
    <definedName name="__________MAY95" localSheetId="5">[1]Database!#REF!</definedName>
    <definedName name="__________MAY95" localSheetId="7">[1]Database!#REF!</definedName>
    <definedName name="__________MAY96" localSheetId="13">[1]Database!#REF!</definedName>
    <definedName name="__________MAY96" localSheetId="9">[1]Database!#REF!</definedName>
    <definedName name="__________MAY96" localSheetId="15">[1]Database!#REF!</definedName>
    <definedName name="__________MAY96" localSheetId="16">[1]Database!#REF!</definedName>
    <definedName name="__________MAY96" localSheetId="5">[1]Database!#REF!</definedName>
    <definedName name="__________MAY96" localSheetId="7">[1]Database!#REF!</definedName>
    <definedName name="__________NOV94" localSheetId="13">[1]Database!#REF!</definedName>
    <definedName name="__________NOV94" localSheetId="9">[1]Database!#REF!</definedName>
    <definedName name="__________NOV94" localSheetId="15">[1]Database!#REF!</definedName>
    <definedName name="__________NOV94" localSheetId="16">[1]Database!#REF!</definedName>
    <definedName name="__________NOV94" localSheetId="5">[1]Database!#REF!</definedName>
    <definedName name="__________NOV94" localSheetId="7">[1]Database!#REF!</definedName>
    <definedName name="__________NOV95" localSheetId="13">[1]Database!#REF!</definedName>
    <definedName name="__________NOV95" localSheetId="9">[1]Database!#REF!</definedName>
    <definedName name="__________NOV95" localSheetId="15">[1]Database!#REF!</definedName>
    <definedName name="__________NOV95" localSheetId="16">[1]Database!#REF!</definedName>
    <definedName name="__________NOV95" localSheetId="5">[1]Database!#REF!</definedName>
    <definedName name="__________NOV95" localSheetId="7">[1]Database!#REF!</definedName>
    <definedName name="__________NOV96" localSheetId="13">[1]Database!#REF!</definedName>
    <definedName name="__________NOV96" localSheetId="9">[1]Database!#REF!</definedName>
    <definedName name="__________NOV96" localSheetId="15">[1]Database!#REF!</definedName>
    <definedName name="__________NOV96" localSheetId="16">[1]Database!#REF!</definedName>
    <definedName name="__________NOV96" localSheetId="5">[1]Database!#REF!</definedName>
    <definedName name="__________NOV96" localSheetId="7">[1]Database!#REF!</definedName>
    <definedName name="__________OCT94" localSheetId="13">[1]Database!#REF!</definedName>
    <definedName name="__________OCT94" localSheetId="9">[1]Database!#REF!</definedName>
    <definedName name="__________OCT94" localSheetId="15">[1]Database!#REF!</definedName>
    <definedName name="__________OCT94" localSheetId="16">[1]Database!#REF!</definedName>
    <definedName name="__________OCT94" localSheetId="5">[1]Database!#REF!</definedName>
    <definedName name="__________OCT94" localSheetId="7">[1]Database!#REF!</definedName>
    <definedName name="__________OCT95" localSheetId="13">[1]Database!#REF!</definedName>
    <definedName name="__________OCT95" localSheetId="9">[1]Database!#REF!</definedName>
    <definedName name="__________OCT95" localSheetId="15">[1]Database!#REF!</definedName>
    <definedName name="__________OCT95" localSheetId="16">[1]Database!#REF!</definedName>
    <definedName name="__________OCT95" localSheetId="5">[1]Database!#REF!</definedName>
    <definedName name="__________OCT95" localSheetId="7">[1]Database!#REF!</definedName>
    <definedName name="__________OCT96" localSheetId="13">[1]Database!#REF!</definedName>
    <definedName name="__________OCT96" localSheetId="9">[1]Database!#REF!</definedName>
    <definedName name="__________OCT96" localSheetId="15">[1]Database!#REF!</definedName>
    <definedName name="__________OCT96" localSheetId="16">[1]Database!#REF!</definedName>
    <definedName name="__________OCT96" localSheetId="5">[1]Database!#REF!</definedName>
    <definedName name="__________OCT96" localSheetId="7">[1]Database!#REF!</definedName>
    <definedName name="__________PG11" localSheetId="13">#REF!</definedName>
    <definedName name="__________PG11" localSheetId="9">#REF!</definedName>
    <definedName name="__________PG11" localSheetId="15">#REF!</definedName>
    <definedName name="__________PG11" localSheetId="16">#REF!</definedName>
    <definedName name="__________PG11" localSheetId="5">#REF!</definedName>
    <definedName name="__________PG11" localSheetId="7">#REF!</definedName>
    <definedName name="__________SEP94" localSheetId="13">[1]Database!#REF!</definedName>
    <definedName name="__________SEP94" localSheetId="9">[1]Database!#REF!</definedName>
    <definedName name="__________SEP94" localSheetId="15">[1]Database!#REF!</definedName>
    <definedName name="__________SEP94" localSheetId="16">[1]Database!#REF!</definedName>
    <definedName name="__________SEP94" localSheetId="5">[1]Database!#REF!</definedName>
    <definedName name="__________SEP94" localSheetId="7">[1]Database!#REF!</definedName>
    <definedName name="__________SEP95" localSheetId="13">[1]Database!#REF!</definedName>
    <definedName name="__________SEP95" localSheetId="9">[1]Database!#REF!</definedName>
    <definedName name="__________SEP95" localSheetId="15">[1]Database!#REF!</definedName>
    <definedName name="__________SEP95" localSheetId="16">[1]Database!#REF!</definedName>
    <definedName name="__________SEP95" localSheetId="5">[1]Database!#REF!</definedName>
    <definedName name="__________SEP95" localSheetId="7">[1]Database!#REF!</definedName>
    <definedName name="__________SEP96" localSheetId="13">[1]Database!#REF!</definedName>
    <definedName name="__________SEP96" localSheetId="9">[1]Database!#REF!</definedName>
    <definedName name="__________SEP96" localSheetId="15">[1]Database!#REF!</definedName>
    <definedName name="__________SEP96" localSheetId="16">[1]Database!#REF!</definedName>
    <definedName name="__________SEP96" localSheetId="5">[1]Database!#REF!</definedName>
    <definedName name="__________SEP96" localSheetId="7">[1]Database!#REF!</definedName>
    <definedName name="_________APG22" localSheetId="13">#REF!</definedName>
    <definedName name="_________APG22" localSheetId="9">#REF!</definedName>
    <definedName name="_________APG22" localSheetId="15">#REF!</definedName>
    <definedName name="_________APG22" localSheetId="16">#REF!</definedName>
    <definedName name="_________APG22" localSheetId="5">#REF!</definedName>
    <definedName name="_________APG22" localSheetId="7">#REF!</definedName>
    <definedName name="_________APR94" localSheetId="13">[3]Database!#REF!</definedName>
    <definedName name="_________APR94" localSheetId="9">[3]Database!#REF!</definedName>
    <definedName name="_________APR94" localSheetId="15">[3]Database!#REF!</definedName>
    <definedName name="_________APR94" localSheetId="16">[3]Database!#REF!</definedName>
    <definedName name="_________APR94" localSheetId="5">[3]Database!#REF!</definedName>
    <definedName name="_________APR94" localSheetId="7">[3]Database!#REF!</definedName>
    <definedName name="_________APR95" localSheetId="13">[3]Database!#REF!</definedName>
    <definedName name="_________APR95" localSheetId="9">[3]Database!#REF!</definedName>
    <definedName name="_________APR95" localSheetId="15">[3]Database!#REF!</definedName>
    <definedName name="_________APR95" localSheetId="16">[3]Database!#REF!</definedName>
    <definedName name="_________APR95" localSheetId="5">[3]Database!#REF!</definedName>
    <definedName name="_________APR95" localSheetId="7">[3]Database!#REF!</definedName>
    <definedName name="_________APR96" localSheetId="13">[3]Database!#REF!</definedName>
    <definedName name="_________APR96" localSheetId="9">[3]Database!#REF!</definedName>
    <definedName name="_________APR96" localSheetId="15">[3]Database!#REF!</definedName>
    <definedName name="_________APR96" localSheetId="16">[3]Database!#REF!</definedName>
    <definedName name="_________APR96" localSheetId="5">[3]Database!#REF!</definedName>
    <definedName name="_________APR96" localSheetId="7">[3]Database!#REF!</definedName>
    <definedName name="_________AUG94" localSheetId="13">[3]Database!#REF!</definedName>
    <definedName name="_________AUG94" localSheetId="9">[3]Database!#REF!</definedName>
    <definedName name="_________AUG94" localSheetId="15">[3]Database!#REF!</definedName>
    <definedName name="_________AUG94" localSheetId="16">[3]Database!#REF!</definedName>
    <definedName name="_________AUG94" localSheetId="5">[3]Database!#REF!</definedName>
    <definedName name="_________AUG94" localSheetId="7">[3]Database!#REF!</definedName>
    <definedName name="_________AUG95" localSheetId="13">[3]Database!#REF!</definedName>
    <definedName name="_________AUG95" localSheetId="9">[3]Database!#REF!</definedName>
    <definedName name="_________AUG95" localSheetId="15">[3]Database!#REF!</definedName>
    <definedName name="_________AUG95" localSheetId="16">[3]Database!#REF!</definedName>
    <definedName name="_________AUG95" localSheetId="5">[3]Database!#REF!</definedName>
    <definedName name="_________AUG95" localSheetId="7">[3]Database!#REF!</definedName>
    <definedName name="_________AUG96" localSheetId="13">[3]Database!#REF!</definedName>
    <definedName name="_________AUG96" localSheetId="9">[3]Database!#REF!</definedName>
    <definedName name="_________AUG96" localSheetId="15">[3]Database!#REF!</definedName>
    <definedName name="_________AUG96" localSheetId="16">[3]Database!#REF!</definedName>
    <definedName name="_________AUG96" localSheetId="5">[3]Database!#REF!</definedName>
    <definedName name="_________AUG96" localSheetId="7">[3]Database!#REF!</definedName>
    <definedName name="_________COL1" localSheetId="13">#REF!</definedName>
    <definedName name="_________COL1" localSheetId="9">#REF!</definedName>
    <definedName name="_________COL1" localSheetId="15">#REF!</definedName>
    <definedName name="_________COL1" localSheetId="16">#REF!</definedName>
    <definedName name="_________COL1" localSheetId="5">#REF!</definedName>
    <definedName name="_________COL1" localSheetId="7">#REF!</definedName>
    <definedName name="_________COL2" localSheetId="13">#REF!</definedName>
    <definedName name="_________COL2" localSheetId="9">#REF!</definedName>
    <definedName name="_________COL2" localSheetId="15">#REF!</definedName>
    <definedName name="_________COL2" localSheetId="16">#REF!</definedName>
    <definedName name="_________COL2" localSheetId="5">#REF!</definedName>
    <definedName name="_________COL2" localSheetId="7">#REF!</definedName>
    <definedName name="_________COL3" localSheetId="13">#REF!</definedName>
    <definedName name="_________COL3" localSheetId="9">#REF!</definedName>
    <definedName name="_________COL3" localSheetId="15">#REF!</definedName>
    <definedName name="_________COL3" localSheetId="16">#REF!</definedName>
    <definedName name="_________COL3" localSheetId="5">#REF!</definedName>
    <definedName name="_________COL3" localSheetId="7">#REF!</definedName>
    <definedName name="_________COL4" localSheetId="13">#REF!</definedName>
    <definedName name="_________COL4" localSheetId="9">#REF!</definedName>
    <definedName name="_________COL4" localSheetId="15">#REF!</definedName>
    <definedName name="_________COL4" localSheetId="16">#REF!</definedName>
    <definedName name="_________COL4" localSheetId="5">#REF!</definedName>
    <definedName name="_________COL4" localSheetId="7">#REF!</definedName>
    <definedName name="_________COL5" localSheetId="13">#REF!</definedName>
    <definedName name="_________COL5" localSheetId="9">#REF!</definedName>
    <definedName name="_________COL5" localSheetId="15">#REF!</definedName>
    <definedName name="_________COL5" localSheetId="16">#REF!</definedName>
    <definedName name="_________COL5" localSheetId="5">#REF!</definedName>
    <definedName name="_________COL5" localSheetId="7">#REF!</definedName>
    <definedName name="_________COL6" localSheetId="13">#REF!</definedName>
    <definedName name="_________COL6" localSheetId="9">#REF!</definedName>
    <definedName name="_________COL6" localSheetId="15">#REF!</definedName>
    <definedName name="_________COL6" localSheetId="16">#REF!</definedName>
    <definedName name="_________COL6" localSheetId="5">#REF!</definedName>
    <definedName name="_________COL6" localSheetId="7">#REF!</definedName>
    <definedName name="_________DAT1" localSheetId="15">'[2]Cost Center List'!#REF!</definedName>
    <definedName name="_________DAT1" localSheetId="16">'[2]Cost Center List'!#REF!</definedName>
    <definedName name="_________DAT2" localSheetId="15">#REF!</definedName>
    <definedName name="_________DAT2" localSheetId="16">#REF!</definedName>
    <definedName name="_________DAT3" localSheetId="15">#REF!</definedName>
    <definedName name="_________DAT3" localSheetId="16">#REF!</definedName>
    <definedName name="_________DEC94" localSheetId="13">[3]Database!#REF!</definedName>
    <definedName name="_________DEC94" localSheetId="9">[3]Database!#REF!</definedName>
    <definedName name="_________DEC94" localSheetId="15">[3]Database!#REF!</definedName>
    <definedName name="_________DEC94" localSheetId="16">[3]Database!#REF!</definedName>
    <definedName name="_________DEC94" localSheetId="5">[3]Database!#REF!</definedName>
    <definedName name="_________DEC94" localSheetId="7">[3]Database!#REF!</definedName>
    <definedName name="_________DEC95" localSheetId="13">[3]Database!#REF!</definedName>
    <definedName name="_________DEC95" localSheetId="9">[3]Database!#REF!</definedName>
    <definedName name="_________DEC95" localSheetId="15">[3]Database!#REF!</definedName>
    <definedName name="_________DEC95" localSheetId="16">[3]Database!#REF!</definedName>
    <definedName name="_________DEC95" localSheetId="5">[3]Database!#REF!</definedName>
    <definedName name="_________DEC95" localSheetId="7">[3]Database!#REF!</definedName>
    <definedName name="_________DEC96" localSheetId="13">[3]Database!#REF!</definedName>
    <definedName name="_________DEC96" localSheetId="9">[3]Database!#REF!</definedName>
    <definedName name="_________DEC96" localSheetId="15">[3]Database!#REF!</definedName>
    <definedName name="_________DEC96" localSheetId="16">[3]Database!#REF!</definedName>
    <definedName name="_________DEC96" localSheetId="5">[3]Database!#REF!</definedName>
    <definedName name="_________DEC96" localSheetId="7">[3]Database!#REF!</definedName>
    <definedName name="_________EPS1" localSheetId="5" hidden="1">{#N/A,#N/A,FALSE,"95Act"}</definedName>
    <definedName name="_________FEB94" localSheetId="13">[3]Database!#REF!</definedName>
    <definedName name="_________FEB94" localSheetId="9">[3]Database!#REF!</definedName>
    <definedName name="_________FEB94" localSheetId="15">[3]Database!#REF!</definedName>
    <definedName name="_________FEB94" localSheetId="16">[3]Database!#REF!</definedName>
    <definedName name="_________FEB94" localSheetId="5">[3]Database!#REF!</definedName>
    <definedName name="_________FEB94" localSheetId="7">[3]Database!#REF!</definedName>
    <definedName name="_________FEB95" localSheetId="13">[3]Database!#REF!</definedName>
    <definedName name="_________FEB95" localSheetId="9">[3]Database!#REF!</definedName>
    <definedName name="_________FEB95" localSheetId="15">[3]Database!#REF!</definedName>
    <definedName name="_________FEB95" localSheetId="16">[3]Database!#REF!</definedName>
    <definedName name="_________FEB95" localSheetId="5">[3]Database!#REF!</definedName>
    <definedName name="_________FEB95" localSheetId="7">[3]Database!#REF!</definedName>
    <definedName name="_________FEB96" localSheetId="13">[3]Database!#REF!</definedName>
    <definedName name="_________FEB96" localSheetId="9">[3]Database!#REF!</definedName>
    <definedName name="_________FEB96" localSheetId="15">[3]Database!#REF!</definedName>
    <definedName name="_________FEB96" localSheetId="16">[3]Database!#REF!</definedName>
    <definedName name="_________FEB96" localSheetId="5">[3]Database!#REF!</definedName>
    <definedName name="_________FEB96" localSheetId="7">[3]Database!#REF!</definedName>
    <definedName name="_________JAN95" localSheetId="13">[3]Database!#REF!</definedName>
    <definedName name="_________JAN95" localSheetId="9">[3]Database!#REF!</definedName>
    <definedName name="_________JAN95" localSheetId="15">[3]Database!#REF!</definedName>
    <definedName name="_________JAN95" localSheetId="16">[3]Database!#REF!</definedName>
    <definedName name="_________JAN95" localSheetId="5">[3]Database!#REF!</definedName>
    <definedName name="_________JAN95" localSheetId="7">[3]Database!#REF!</definedName>
    <definedName name="_________JAN96" localSheetId="13">[3]Database!#REF!</definedName>
    <definedName name="_________JAN96" localSheetId="9">[3]Database!#REF!</definedName>
    <definedName name="_________JAN96" localSheetId="15">[3]Database!#REF!</definedName>
    <definedName name="_________JAN96" localSheetId="16">[3]Database!#REF!</definedName>
    <definedName name="_________JAN96" localSheetId="5">[3]Database!#REF!</definedName>
    <definedName name="_________JAN96" localSheetId="7">[3]Database!#REF!</definedName>
    <definedName name="_________JUL94" localSheetId="13">[3]Database!#REF!</definedName>
    <definedName name="_________JUL94" localSheetId="9">[3]Database!#REF!</definedName>
    <definedName name="_________JUL94" localSheetId="15">[3]Database!#REF!</definedName>
    <definedName name="_________JUL94" localSheetId="16">[3]Database!#REF!</definedName>
    <definedName name="_________JUL94" localSheetId="5">[3]Database!#REF!</definedName>
    <definedName name="_________JUL94" localSheetId="7">[3]Database!#REF!</definedName>
    <definedName name="_________JUL95" localSheetId="13">[3]Database!#REF!</definedName>
    <definedName name="_________JUL95" localSheetId="9">[3]Database!#REF!</definedName>
    <definedName name="_________JUL95" localSheetId="15">[3]Database!#REF!</definedName>
    <definedName name="_________JUL95" localSheetId="16">[3]Database!#REF!</definedName>
    <definedName name="_________JUL95" localSheetId="5">[3]Database!#REF!</definedName>
    <definedName name="_________JUL95" localSheetId="7">[3]Database!#REF!</definedName>
    <definedName name="_________JUL96" localSheetId="13">[3]Database!#REF!</definedName>
    <definedName name="_________JUL96" localSheetId="9">[3]Database!#REF!</definedName>
    <definedName name="_________JUL96" localSheetId="15">[3]Database!#REF!</definedName>
    <definedName name="_________JUL96" localSheetId="16">[3]Database!#REF!</definedName>
    <definedName name="_________JUL96" localSheetId="5">[3]Database!#REF!</definedName>
    <definedName name="_________JUL96" localSheetId="7">[3]Database!#REF!</definedName>
    <definedName name="_________JUN94" localSheetId="13">[3]Database!#REF!</definedName>
    <definedName name="_________JUN94" localSheetId="9">[3]Database!#REF!</definedName>
    <definedName name="_________JUN94" localSheetId="15">[3]Database!#REF!</definedName>
    <definedName name="_________JUN94" localSheetId="16">[3]Database!#REF!</definedName>
    <definedName name="_________JUN94" localSheetId="5">[3]Database!#REF!</definedName>
    <definedName name="_________JUN94" localSheetId="7">[3]Database!#REF!</definedName>
    <definedName name="_________JUN95" localSheetId="13">[3]Database!#REF!</definedName>
    <definedName name="_________JUN95" localSheetId="9">[3]Database!#REF!</definedName>
    <definedName name="_________JUN95" localSheetId="15">[3]Database!#REF!</definedName>
    <definedName name="_________JUN95" localSheetId="16">[3]Database!#REF!</definedName>
    <definedName name="_________JUN95" localSheetId="5">[3]Database!#REF!</definedName>
    <definedName name="_________JUN95" localSheetId="7">[3]Database!#REF!</definedName>
    <definedName name="_________JUN96" localSheetId="13">[3]Database!#REF!</definedName>
    <definedName name="_________JUN96" localSheetId="9">[3]Database!#REF!</definedName>
    <definedName name="_________JUN96" localSheetId="15">[3]Database!#REF!</definedName>
    <definedName name="_________JUN96" localSheetId="16">[3]Database!#REF!</definedName>
    <definedName name="_________JUN96" localSheetId="5">[3]Database!#REF!</definedName>
    <definedName name="_________JUN96" localSheetId="7">[3]Database!#REF!</definedName>
    <definedName name="_________JV0330" localSheetId="13">#REF!</definedName>
    <definedName name="_________JV0330" localSheetId="9">#REF!</definedName>
    <definedName name="_________JV0330" localSheetId="15">#REF!</definedName>
    <definedName name="_________JV0330" localSheetId="16">#REF!</definedName>
    <definedName name="_________JV0330" localSheetId="5">#REF!</definedName>
    <definedName name="_________JV0330" localSheetId="7">#REF!</definedName>
    <definedName name="_________JV0331" localSheetId="13">#REF!</definedName>
    <definedName name="_________JV0331" localSheetId="9">#REF!</definedName>
    <definedName name="_________JV0331" localSheetId="15">#REF!</definedName>
    <definedName name="_________JV0331" localSheetId="16">#REF!</definedName>
    <definedName name="_________JV0331" localSheetId="5">#REF!</definedName>
    <definedName name="_________JV0331" localSheetId="7">#REF!</definedName>
    <definedName name="_________JV0332" localSheetId="13">#REF!</definedName>
    <definedName name="_________JV0332" localSheetId="9">#REF!</definedName>
    <definedName name="_________JV0332" localSheetId="15">#REF!</definedName>
    <definedName name="_________JV0332" localSheetId="16">#REF!</definedName>
    <definedName name="_________JV0332" localSheetId="5">#REF!</definedName>
    <definedName name="_________JV0332" localSheetId="7">#REF!</definedName>
    <definedName name="_________JV0333" localSheetId="13">#REF!</definedName>
    <definedName name="_________JV0333" localSheetId="9">#REF!</definedName>
    <definedName name="_________JV0333" localSheetId="15">#REF!</definedName>
    <definedName name="_________JV0333" localSheetId="16">#REF!</definedName>
    <definedName name="_________JV0333" localSheetId="5">#REF!</definedName>
    <definedName name="_________JV0333" localSheetId="7">#REF!</definedName>
    <definedName name="_________JV0334" localSheetId="13">#REF!</definedName>
    <definedName name="_________JV0334" localSheetId="9">#REF!</definedName>
    <definedName name="_________JV0334" localSheetId="15">#REF!</definedName>
    <definedName name="_________JV0334" localSheetId="16">#REF!</definedName>
    <definedName name="_________JV0334" localSheetId="5">#REF!</definedName>
    <definedName name="_________JV0334" localSheetId="7">#REF!</definedName>
    <definedName name="_________KQ1" localSheetId="13">#REF!</definedName>
    <definedName name="_________KQ1" localSheetId="9">#REF!</definedName>
    <definedName name="_________KQ1" localSheetId="15">#REF!</definedName>
    <definedName name="_________KQ1" localSheetId="16">#REF!</definedName>
    <definedName name="_________KQ1" localSheetId="5">#REF!</definedName>
    <definedName name="_________KQ1" localSheetId="7">#REF!</definedName>
    <definedName name="_________KQ2" localSheetId="13">#REF!</definedName>
    <definedName name="_________KQ2" localSheetId="9">#REF!</definedName>
    <definedName name="_________KQ2" localSheetId="15">#REF!</definedName>
    <definedName name="_________KQ2" localSheetId="16">#REF!</definedName>
    <definedName name="_________KQ2" localSheetId="5">#REF!</definedName>
    <definedName name="_________KQ2" localSheetId="7">#REF!</definedName>
    <definedName name="_________MAR94" localSheetId="13">[3]Database!#REF!</definedName>
    <definedName name="_________MAR94" localSheetId="9">[3]Database!#REF!</definedName>
    <definedName name="_________MAR94" localSheetId="15">[3]Database!#REF!</definedName>
    <definedName name="_________MAR94" localSheetId="16">[3]Database!#REF!</definedName>
    <definedName name="_________MAR94" localSheetId="5">[3]Database!#REF!</definedName>
    <definedName name="_________MAR94" localSheetId="7">[3]Database!#REF!</definedName>
    <definedName name="_________MAR95" localSheetId="13">[3]Database!#REF!</definedName>
    <definedName name="_________MAR95" localSheetId="9">[3]Database!#REF!</definedName>
    <definedName name="_________MAR95" localSheetId="15">[3]Database!#REF!</definedName>
    <definedName name="_________MAR95" localSheetId="16">[3]Database!#REF!</definedName>
    <definedName name="_________MAR95" localSheetId="5">[3]Database!#REF!</definedName>
    <definedName name="_________MAR95" localSheetId="7">[3]Database!#REF!</definedName>
    <definedName name="_________MAR96" localSheetId="13">[3]Database!#REF!</definedName>
    <definedName name="_________MAR96" localSheetId="9">[3]Database!#REF!</definedName>
    <definedName name="_________MAR96" localSheetId="15">[3]Database!#REF!</definedName>
    <definedName name="_________MAR96" localSheetId="16">[3]Database!#REF!</definedName>
    <definedName name="_________MAR96" localSheetId="5">[3]Database!#REF!</definedName>
    <definedName name="_________MAR96" localSheetId="7">[3]Database!#REF!</definedName>
    <definedName name="_________MAY94" localSheetId="13">[3]Database!#REF!</definedName>
    <definedName name="_________MAY94" localSheetId="9">[3]Database!#REF!</definedName>
    <definedName name="_________MAY94" localSheetId="15">[3]Database!#REF!</definedName>
    <definedName name="_________MAY94" localSheetId="16">[3]Database!#REF!</definedName>
    <definedName name="_________MAY94" localSheetId="5">[3]Database!#REF!</definedName>
    <definedName name="_________MAY94" localSheetId="7">[3]Database!#REF!</definedName>
    <definedName name="_________MAY95" localSheetId="13">[3]Database!#REF!</definedName>
    <definedName name="_________MAY95" localSheetId="9">[3]Database!#REF!</definedName>
    <definedName name="_________MAY95" localSheetId="15">[3]Database!#REF!</definedName>
    <definedName name="_________MAY95" localSheetId="16">[3]Database!#REF!</definedName>
    <definedName name="_________MAY95" localSheetId="5">[3]Database!#REF!</definedName>
    <definedName name="_________MAY95" localSheetId="7">[3]Database!#REF!</definedName>
    <definedName name="_________MAY96" localSheetId="13">[3]Database!#REF!</definedName>
    <definedName name="_________MAY96" localSheetId="9">[3]Database!#REF!</definedName>
    <definedName name="_________MAY96" localSheetId="15">[3]Database!#REF!</definedName>
    <definedName name="_________MAY96" localSheetId="16">[3]Database!#REF!</definedName>
    <definedName name="_________MAY96" localSheetId="5">[3]Database!#REF!</definedName>
    <definedName name="_________MAY96" localSheetId="7">[3]Database!#REF!</definedName>
    <definedName name="_________NOV94" localSheetId="13">[3]Database!#REF!</definedName>
    <definedName name="_________NOV94" localSheetId="9">[3]Database!#REF!</definedName>
    <definedName name="_________NOV94" localSheetId="15">[3]Database!#REF!</definedName>
    <definedName name="_________NOV94" localSheetId="16">[3]Database!#REF!</definedName>
    <definedName name="_________NOV94" localSheetId="5">[3]Database!#REF!</definedName>
    <definedName name="_________NOV94" localSheetId="7">[3]Database!#REF!</definedName>
    <definedName name="_________NOV95" localSheetId="13">[3]Database!#REF!</definedName>
    <definedName name="_________NOV95" localSheetId="9">[3]Database!#REF!</definedName>
    <definedName name="_________NOV95" localSheetId="15">[3]Database!#REF!</definedName>
    <definedName name="_________NOV95" localSheetId="16">[3]Database!#REF!</definedName>
    <definedName name="_________NOV95" localSheetId="5">[3]Database!#REF!</definedName>
    <definedName name="_________NOV95" localSheetId="7">[3]Database!#REF!</definedName>
    <definedName name="_________NOV96" localSheetId="13">[3]Database!#REF!</definedName>
    <definedName name="_________NOV96" localSheetId="9">[3]Database!#REF!</definedName>
    <definedName name="_________NOV96" localSheetId="15">[3]Database!#REF!</definedName>
    <definedName name="_________NOV96" localSheetId="16">[3]Database!#REF!</definedName>
    <definedName name="_________NOV96" localSheetId="5">[3]Database!#REF!</definedName>
    <definedName name="_________NOV96" localSheetId="7">[3]Database!#REF!</definedName>
    <definedName name="_________OCT94" localSheetId="13">[3]Database!#REF!</definedName>
    <definedName name="_________OCT94" localSheetId="9">[3]Database!#REF!</definedName>
    <definedName name="_________OCT94" localSheetId="15">[3]Database!#REF!</definedName>
    <definedName name="_________OCT94" localSheetId="16">[3]Database!#REF!</definedName>
    <definedName name="_________OCT94" localSheetId="5">[3]Database!#REF!</definedName>
    <definedName name="_________OCT94" localSheetId="7">[3]Database!#REF!</definedName>
    <definedName name="_________OCT95" localSheetId="13">[3]Database!#REF!</definedName>
    <definedName name="_________OCT95" localSheetId="9">[3]Database!#REF!</definedName>
    <definedName name="_________OCT95" localSheetId="15">[3]Database!#REF!</definedName>
    <definedName name="_________OCT95" localSheetId="16">[3]Database!#REF!</definedName>
    <definedName name="_________OCT95" localSheetId="5">[3]Database!#REF!</definedName>
    <definedName name="_________OCT95" localSheetId="7">[3]Database!#REF!</definedName>
    <definedName name="_________OCT96" localSheetId="13">[3]Database!#REF!</definedName>
    <definedName name="_________OCT96" localSheetId="9">[3]Database!#REF!</definedName>
    <definedName name="_________OCT96" localSheetId="15">[3]Database!#REF!</definedName>
    <definedName name="_________OCT96" localSheetId="16">[3]Database!#REF!</definedName>
    <definedName name="_________OCT96" localSheetId="5">[3]Database!#REF!</definedName>
    <definedName name="_________OCT96" localSheetId="7">[3]Database!#REF!</definedName>
    <definedName name="_________PG11" localSheetId="13">#REF!</definedName>
    <definedName name="_________PG11" localSheetId="9">#REF!</definedName>
    <definedName name="_________PG11" localSheetId="15">#REF!</definedName>
    <definedName name="_________PG11" localSheetId="16">#REF!</definedName>
    <definedName name="_________PG11" localSheetId="5">#REF!</definedName>
    <definedName name="_________PG11" localSheetId="7">#REF!</definedName>
    <definedName name="_________SEP94" localSheetId="13">[3]Database!#REF!</definedName>
    <definedName name="_________SEP94" localSheetId="9">[3]Database!#REF!</definedName>
    <definedName name="_________SEP94" localSheetId="15">[3]Database!#REF!</definedName>
    <definedName name="_________SEP94" localSheetId="16">[3]Database!#REF!</definedName>
    <definedName name="_________SEP94" localSheetId="5">[3]Database!#REF!</definedName>
    <definedName name="_________SEP94" localSheetId="7">[3]Database!#REF!</definedName>
    <definedName name="_________SEP95" localSheetId="13">[3]Database!#REF!</definedName>
    <definedName name="_________SEP95" localSheetId="9">[3]Database!#REF!</definedName>
    <definedName name="_________SEP95" localSheetId="15">[3]Database!#REF!</definedName>
    <definedName name="_________SEP95" localSheetId="16">[3]Database!#REF!</definedName>
    <definedName name="_________SEP95" localSheetId="5">[3]Database!#REF!</definedName>
    <definedName name="_________SEP95" localSheetId="7">[3]Database!#REF!</definedName>
    <definedName name="_________SEP96" localSheetId="13">[3]Database!#REF!</definedName>
    <definedName name="_________SEP96" localSheetId="9">[3]Database!#REF!</definedName>
    <definedName name="_________SEP96" localSheetId="15">[3]Database!#REF!</definedName>
    <definedName name="_________SEP96" localSheetId="16">[3]Database!#REF!</definedName>
    <definedName name="_________SEP96" localSheetId="5">[3]Database!#REF!</definedName>
    <definedName name="_________SEP96" localSheetId="7">[3]Database!#REF!</definedName>
    <definedName name="________APG22" localSheetId="13">#REF!</definedName>
    <definedName name="________APG22" localSheetId="9">#REF!</definedName>
    <definedName name="________APG22" localSheetId="15">#REF!</definedName>
    <definedName name="________APG22" localSheetId="16">#REF!</definedName>
    <definedName name="________APG22" localSheetId="5">#REF!</definedName>
    <definedName name="________APG22" localSheetId="7">#REF!</definedName>
    <definedName name="________COL1" localSheetId="13">#REF!</definedName>
    <definedName name="________COL1" localSheetId="9">#REF!</definedName>
    <definedName name="________COL1" localSheetId="15">#REF!</definedName>
    <definedName name="________COL1" localSheetId="16">#REF!</definedName>
    <definedName name="________COL1" localSheetId="5">#REF!</definedName>
    <definedName name="________COL1" localSheetId="7">#REF!</definedName>
    <definedName name="________COL2" localSheetId="13">#REF!</definedName>
    <definedName name="________COL2" localSheetId="9">#REF!</definedName>
    <definedName name="________COL2" localSheetId="15">#REF!</definedName>
    <definedName name="________COL2" localSheetId="16">#REF!</definedName>
    <definedName name="________COL2" localSheetId="5">#REF!</definedName>
    <definedName name="________COL2" localSheetId="7">#REF!</definedName>
    <definedName name="________COL3" localSheetId="13">#REF!</definedName>
    <definedName name="________COL3" localSheetId="9">#REF!</definedName>
    <definedName name="________COL3" localSheetId="15">#REF!</definedName>
    <definedName name="________COL3" localSheetId="16">#REF!</definedName>
    <definedName name="________COL3" localSheetId="5">#REF!</definedName>
    <definedName name="________COL3" localSheetId="7">#REF!</definedName>
    <definedName name="________COL4" localSheetId="13">#REF!</definedName>
    <definedName name="________COL4" localSheetId="9">#REF!</definedName>
    <definedName name="________COL4" localSheetId="15">#REF!</definedName>
    <definedName name="________COL4" localSheetId="16">#REF!</definedName>
    <definedName name="________COL4" localSheetId="5">#REF!</definedName>
    <definedName name="________COL4" localSheetId="7">#REF!</definedName>
    <definedName name="________COL5" localSheetId="13">#REF!</definedName>
    <definedName name="________COL5" localSheetId="9">#REF!</definedName>
    <definedName name="________COL5" localSheetId="15">#REF!</definedName>
    <definedName name="________COL5" localSheetId="16">#REF!</definedName>
    <definedName name="________COL5" localSheetId="5">#REF!</definedName>
    <definedName name="________COL5" localSheetId="7">#REF!</definedName>
    <definedName name="________COL6" localSheetId="13">#REF!</definedName>
    <definedName name="________COL6" localSheetId="9">#REF!</definedName>
    <definedName name="________COL6" localSheetId="15">#REF!</definedName>
    <definedName name="________COL6" localSheetId="16">#REF!</definedName>
    <definedName name="________COL6" localSheetId="5">#REF!</definedName>
    <definedName name="________COL6" localSheetId="7">#REF!</definedName>
    <definedName name="________DAT1" localSheetId="15">'[2]Cost Center List'!#REF!</definedName>
    <definedName name="________DAT1" localSheetId="16">'[2]Cost Center List'!#REF!</definedName>
    <definedName name="________DAT2" localSheetId="15">#REF!</definedName>
    <definedName name="________DAT2" localSheetId="16">#REF!</definedName>
    <definedName name="________DAT3" localSheetId="15">#REF!</definedName>
    <definedName name="________DAT3" localSheetId="16">#REF!</definedName>
    <definedName name="________DAT6" localSheetId="15">[4]Sheet1!#REF!</definedName>
    <definedName name="________DAT6" localSheetId="16">[4]Sheet1!#REF!</definedName>
    <definedName name="________DAT7" localSheetId="15">[4]Sheet1!#REF!</definedName>
    <definedName name="________DAT7" localSheetId="16">[4]Sheet1!#REF!</definedName>
    <definedName name="________DAT8" localSheetId="15">[4]Sheet1!#REF!</definedName>
    <definedName name="________DAT8" localSheetId="16">[4]Sheet1!#REF!</definedName>
    <definedName name="________EPS1" localSheetId="5" hidden="1">{#N/A,#N/A,FALSE,"95Act"}</definedName>
    <definedName name="________JV0330" localSheetId="13">#REF!</definedName>
    <definedName name="________JV0330" localSheetId="9">#REF!</definedName>
    <definedName name="________JV0330" localSheetId="15">#REF!</definedName>
    <definedName name="________JV0330" localSheetId="16">#REF!</definedName>
    <definedName name="________JV0330" localSheetId="5">#REF!</definedName>
    <definedName name="________JV0330" localSheetId="7">#REF!</definedName>
    <definedName name="________JV0331" localSheetId="13">#REF!</definedName>
    <definedName name="________JV0331" localSheetId="9">#REF!</definedName>
    <definedName name="________JV0331" localSheetId="15">#REF!</definedName>
    <definedName name="________JV0331" localSheetId="16">#REF!</definedName>
    <definedName name="________JV0331" localSheetId="5">#REF!</definedName>
    <definedName name="________JV0331" localSheetId="7">#REF!</definedName>
    <definedName name="________JV0332" localSheetId="13">#REF!</definedName>
    <definedName name="________JV0332" localSheetId="9">#REF!</definedName>
    <definedName name="________JV0332" localSheetId="15">#REF!</definedName>
    <definedName name="________JV0332" localSheetId="16">#REF!</definedName>
    <definedName name="________JV0332" localSheetId="5">#REF!</definedName>
    <definedName name="________JV0332" localSheetId="7">#REF!</definedName>
    <definedName name="________JV0333" localSheetId="13">#REF!</definedName>
    <definedName name="________JV0333" localSheetId="9">#REF!</definedName>
    <definedName name="________JV0333" localSheetId="15">#REF!</definedName>
    <definedName name="________JV0333" localSheetId="16">#REF!</definedName>
    <definedName name="________JV0333" localSheetId="5">#REF!</definedName>
    <definedName name="________JV0333" localSheetId="7">#REF!</definedName>
    <definedName name="________JV0334" localSheetId="13">#REF!</definedName>
    <definedName name="________JV0334" localSheetId="9">#REF!</definedName>
    <definedName name="________JV0334" localSheetId="15">#REF!</definedName>
    <definedName name="________JV0334" localSheetId="16">#REF!</definedName>
    <definedName name="________JV0334" localSheetId="5">#REF!</definedName>
    <definedName name="________JV0334" localSheetId="7">#REF!</definedName>
    <definedName name="________KQ1" localSheetId="13">#REF!</definedName>
    <definedName name="________KQ1" localSheetId="9">#REF!</definedName>
    <definedName name="________KQ1" localSheetId="15">#REF!</definedName>
    <definedName name="________KQ1" localSheetId="16">#REF!</definedName>
    <definedName name="________KQ1" localSheetId="5">#REF!</definedName>
    <definedName name="________KQ1" localSheetId="7">#REF!</definedName>
    <definedName name="________KQ2" localSheetId="13">#REF!</definedName>
    <definedName name="________KQ2" localSheetId="9">#REF!</definedName>
    <definedName name="________KQ2" localSheetId="15">#REF!</definedName>
    <definedName name="________KQ2" localSheetId="16">#REF!</definedName>
    <definedName name="________KQ2" localSheetId="5">#REF!</definedName>
    <definedName name="________KQ2" localSheetId="7">#REF!</definedName>
    <definedName name="________PG11" localSheetId="13">#REF!</definedName>
    <definedName name="________PG11" localSheetId="9">#REF!</definedName>
    <definedName name="________PG11" localSheetId="15">#REF!</definedName>
    <definedName name="________PG11" localSheetId="16">#REF!</definedName>
    <definedName name="________PG11" localSheetId="5">#REF!</definedName>
    <definedName name="________PG11" localSheetId="7">#REF!</definedName>
    <definedName name="________sam1" localSheetId="15">#REF!</definedName>
    <definedName name="________sam1" localSheetId="16">#REF!</definedName>
    <definedName name="________ss1" localSheetId="15">#REF!</definedName>
    <definedName name="________ss1" localSheetId="16">#REF!</definedName>
    <definedName name="_______APG22" localSheetId="13">#REF!</definedName>
    <definedName name="_______APG22" localSheetId="9">#REF!</definedName>
    <definedName name="_______APG22" localSheetId="15">#REF!</definedName>
    <definedName name="_______APG22" localSheetId="16">#REF!</definedName>
    <definedName name="_______APG22" localSheetId="5">#REF!</definedName>
    <definedName name="_______APG22" localSheetId="7">#REF!</definedName>
    <definedName name="_______APR94" localSheetId="13">[1]Database!#REF!</definedName>
    <definedName name="_______APR94" localSheetId="9">[1]Database!#REF!</definedName>
    <definedName name="_______APR94" localSheetId="15">[1]Database!#REF!</definedName>
    <definedName name="_______APR94" localSheetId="16">[1]Database!#REF!</definedName>
    <definedName name="_______APR94" localSheetId="5">[1]Database!#REF!</definedName>
    <definedName name="_______APR94" localSheetId="7">[1]Database!#REF!</definedName>
    <definedName name="_______APR95" localSheetId="13">[1]Database!#REF!</definedName>
    <definedName name="_______APR95" localSheetId="9">[1]Database!#REF!</definedName>
    <definedName name="_______APR95" localSheetId="15">[1]Database!#REF!</definedName>
    <definedName name="_______APR95" localSheetId="16">[1]Database!#REF!</definedName>
    <definedName name="_______APR95" localSheetId="5">[1]Database!#REF!</definedName>
    <definedName name="_______APR95" localSheetId="7">[1]Database!#REF!</definedName>
    <definedName name="_______APR96" localSheetId="13">[1]Database!#REF!</definedName>
    <definedName name="_______APR96" localSheetId="9">[1]Database!#REF!</definedName>
    <definedName name="_______APR96" localSheetId="15">[1]Database!#REF!</definedName>
    <definedName name="_______APR96" localSheetId="16">[1]Database!#REF!</definedName>
    <definedName name="_______APR96" localSheetId="5">[1]Database!#REF!</definedName>
    <definedName name="_______APR96" localSheetId="7">[1]Database!#REF!</definedName>
    <definedName name="_______AUG94" localSheetId="13">[1]Database!#REF!</definedName>
    <definedName name="_______AUG94" localSheetId="9">[1]Database!#REF!</definedName>
    <definedName name="_______AUG94" localSheetId="15">[1]Database!#REF!</definedName>
    <definedName name="_______AUG94" localSheetId="16">[1]Database!#REF!</definedName>
    <definedName name="_______AUG94" localSheetId="5">[1]Database!#REF!</definedName>
    <definedName name="_______AUG94" localSheetId="7">[1]Database!#REF!</definedName>
    <definedName name="_______AUG95" localSheetId="13">[1]Database!#REF!</definedName>
    <definedName name="_______AUG95" localSheetId="9">[1]Database!#REF!</definedName>
    <definedName name="_______AUG95" localSheetId="15">[1]Database!#REF!</definedName>
    <definedName name="_______AUG95" localSheetId="16">[1]Database!#REF!</definedName>
    <definedName name="_______AUG95" localSheetId="5">[1]Database!#REF!</definedName>
    <definedName name="_______AUG95" localSheetId="7">[1]Database!#REF!</definedName>
    <definedName name="_______AUG96" localSheetId="13">[1]Database!#REF!</definedName>
    <definedName name="_______AUG96" localSheetId="9">[1]Database!#REF!</definedName>
    <definedName name="_______AUG96" localSheetId="15">[1]Database!#REF!</definedName>
    <definedName name="_______AUG96" localSheetId="16">[1]Database!#REF!</definedName>
    <definedName name="_______AUG96" localSheetId="5">[1]Database!#REF!</definedName>
    <definedName name="_______AUG96" localSheetId="7">[1]Database!#REF!</definedName>
    <definedName name="_______COL1" localSheetId="13">#REF!</definedName>
    <definedName name="_______COL1" localSheetId="9">#REF!</definedName>
    <definedName name="_______COL1" localSheetId="15">#REF!</definedName>
    <definedName name="_______COL1" localSheetId="16">#REF!</definedName>
    <definedName name="_______COL1" localSheetId="5">#REF!</definedName>
    <definedName name="_______COL1" localSheetId="7">#REF!</definedName>
    <definedName name="_______COL2" localSheetId="13">#REF!</definedName>
    <definedName name="_______COL2" localSheetId="9">#REF!</definedName>
    <definedName name="_______COL2" localSheetId="15">#REF!</definedName>
    <definedName name="_______COL2" localSheetId="16">#REF!</definedName>
    <definedName name="_______COL2" localSheetId="5">#REF!</definedName>
    <definedName name="_______COL2" localSheetId="7">#REF!</definedName>
    <definedName name="_______COL3" localSheetId="13">#REF!</definedName>
    <definedName name="_______COL3" localSheetId="9">#REF!</definedName>
    <definedName name="_______COL3" localSheetId="15">#REF!</definedName>
    <definedName name="_______COL3" localSheetId="16">#REF!</definedName>
    <definedName name="_______COL3" localSheetId="5">#REF!</definedName>
    <definedName name="_______COL3" localSheetId="7">#REF!</definedName>
    <definedName name="_______COL4" localSheetId="13">#REF!</definedName>
    <definedName name="_______COL4" localSheetId="9">#REF!</definedName>
    <definedName name="_______COL4" localSheetId="15">#REF!</definedName>
    <definedName name="_______COL4" localSheetId="16">#REF!</definedName>
    <definedName name="_______COL4" localSheetId="5">#REF!</definedName>
    <definedName name="_______COL4" localSheetId="7">#REF!</definedName>
    <definedName name="_______COL5" localSheetId="13">#REF!</definedName>
    <definedName name="_______COL5" localSheetId="9">#REF!</definedName>
    <definedName name="_______COL5" localSheetId="15">#REF!</definedName>
    <definedName name="_______COL5" localSheetId="16">#REF!</definedName>
    <definedName name="_______COL5" localSheetId="5">#REF!</definedName>
    <definedName name="_______COL5" localSheetId="7">#REF!</definedName>
    <definedName name="_______COL6" localSheetId="13">#REF!</definedName>
    <definedName name="_______COL6" localSheetId="9">#REF!</definedName>
    <definedName name="_______COL6" localSheetId="15">#REF!</definedName>
    <definedName name="_______COL6" localSheetId="16">#REF!</definedName>
    <definedName name="_______COL6" localSheetId="5">#REF!</definedName>
    <definedName name="_______COL6" localSheetId="7">#REF!</definedName>
    <definedName name="_______DAT1" localSheetId="15">'[2]Cost Center List'!#REF!</definedName>
    <definedName name="_______DAT1" localSheetId="16">'[2]Cost Center List'!#REF!</definedName>
    <definedName name="_______DAT2" localSheetId="15">#REF!</definedName>
    <definedName name="_______DAT2" localSheetId="16">#REF!</definedName>
    <definedName name="_______DAT3" localSheetId="15">#REF!</definedName>
    <definedName name="_______DAT3" localSheetId="16">#REF!</definedName>
    <definedName name="_______DAT6" localSheetId="15">[4]Sheet1!#REF!</definedName>
    <definedName name="_______DAT6" localSheetId="16">[4]Sheet1!#REF!</definedName>
    <definedName name="_______DAT7" localSheetId="15">[4]Sheet1!#REF!</definedName>
    <definedName name="_______DAT7" localSheetId="16">[4]Sheet1!#REF!</definedName>
    <definedName name="_______DAT8" localSheetId="15">[4]Sheet1!#REF!</definedName>
    <definedName name="_______DAT8" localSheetId="16">[4]Sheet1!#REF!</definedName>
    <definedName name="_______DEC94" localSheetId="13">[1]Database!#REF!</definedName>
    <definedName name="_______DEC94" localSheetId="9">[1]Database!#REF!</definedName>
    <definedName name="_______DEC94" localSheetId="15">[1]Database!#REF!</definedName>
    <definedName name="_______DEC94" localSheetId="16">[1]Database!#REF!</definedName>
    <definedName name="_______DEC94" localSheetId="5">[1]Database!#REF!</definedName>
    <definedName name="_______DEC94" localSheetId="7">[1]Database!#REF!</definedName>
    <definedName name="_______DEC95" localSheetId="13">[1]Database!#REF!</definedName>
    <definedName name="_______DEC95" localSheetId="9">[1]Database!#REF!</definedName>
    <definedName name="_______DEC95" localSheetId="15">[1]Database!#REF!</definedName>
    <definedName name="_______DEC95" localSheetId="16">[1]Database!#REF!</definedName>
    <definedName name="_______DEC95" localSheetId="5">[1]Database!#REF!</definedName>
    <definedName name="_______DEC95" localSheetId="7">[1]Database!#REF!</definedName>
    <definedName name="_______DEC96" localSheetId="13">[1]Database!#REF!</definedName>
    <definedName name="_______DEC96" localSheetId="9">[1]Database!#REF!</definedName>
    <definedName name="_______DEC96" localSheetId="15">[1]Database!#REF!</definedName>
    <definedName name="_______DEC96" localSheetId="16">[1]Database!#REF!</definedName>
    <definedName name="_______DEC96" localSheetId="5">[1]Database!#REF!</definedName>
    <definedName name="_______DEC96" localSheetId="7">[1]Database!#REF!</definedName>
    <definedName name="_______EPS1" localSheetId="5" hidden="1">{#N/A,#N/A,FALSE,"95Act"}</definedName>
    <definedName name="_______FEB94" localSheetId="13">[1]Database!#REF!</definedName>
    <definedName name="_______FEB94" localSheetId="9">[1]Database!#REF!</definedName>
    <definedName name="_______FEB94" localSheetId="15">[1]Database!#REF!</definedName>
    <definedName name="_______FEB94" localSheetId="16">[1]Database!#REF!</definedName>
    <definedName name="_______FEB94" localSheetId="5">[1]Database!#REF!</definedName>
    <definedName name="_______FEB94" localSheetId="7">[1]Database!#REF!</definedName>
    <definedName name="_______FEB95" localSheetId="13">[1]Database!#REF!</definedName>
    <definedName name="_______FEB95" localSheetId="9">[1]Database!#REF!</definedName>
    <definedName name="_______FEB95" localSheetId="15">[1]Database!#REF!</definedName>
    <definedName name="_______FEB95" localSheetId="16">[1]Database!#REF!</definedName>
    <definedName name="_______FEB95" localSheetId="5">[1]Database!#REF!</definedName>
    <definedName name="_______FEB95" localSheetId="7">[1]Database!#REF!</definedName>
    <definedName name="_______FEB96" localSheetId="13">[1]Database!#REF!</definedName>
    <definedName name="_______FEB96" localSheetId="9">[1]Database!#REF!</definedName>
    <definedName name="_______FEB96" localSheetId="15">[1]Database!#REF!</definedName>
    <definedName name="_______FEB96" localSheetId="16">[1]Database!#REF!</definedName>
    <definedName name="_______FEB96" localSheetId="5">[1]Database!#REF!</definedName>
    <definedName name="_______FEB96" localSheetId="7">[1]Database!#REF!</definedName>
    <definedName name="_______JAN95" localSheetId="13">[1]Database!#REF!</definedName>
    <definedName name="_______JAN95" localSheetId="9">[1]Database!#REF!</definedName>
    <definedName name="_______JAN95" localSheetId="15">[1]Database!#REF!</definedName>
    <definedName name="_______JAN95" localSheetId="16">[1]Database!#REF!</definedName>
    <definedName name="_______JAN95" localSheetId="5">[1]Database!#REF!</definedName>
    <definedName name="_______JAN95" localSheetId="7">[1]Database!#REF!</definedName>
    <definedName name="_______JAN96" localSheetId="13">[1]Database!#REF!</definedName>
    <definedName name="_______JAN96" localSheetId="9">[1]Database!#REF!</definedName>
    <definedName name="_______JAN96" localSheetId="15">[1]Database!#REF!</definedName>
    <definedName name="_______JAN96" localSheetId="16">[1]Database!#REF!</definedName>
    <definedName name="_______JAN96" localSheetId="5">[1]Database!#REF!</definedName>
    <definedName name="_______JAN96" localSheetId="7">[1]Database!#REF!</definedName>
    <definedName name="_______JUL94" localSheetId="13">[1]Database!#REF!</definedName>
    <definedName name="_______JUL94" localSheetId="9">[1]Database!#REF!</definedName>
    <definedName name="_______JUL94" localSheetId="15">[1]Database!#REF!</definedName>
    <definedName name="_______JUL94" localSheetId="16">[1]Database!#REF!</definedName>
    <definedName name="_______JUL94" localSheetId="5">[1]Database!#REF!</definedName>
    <definedName name="_______JUL94" localSheetId="7">[1]Database!#REF!</definedName>
    <definedName name="_______JUL95" localSheetId="13">[1]Database!#REF!</definedName>
    <definedName name="_______JUL95" localSheetId="9">[1]Database!#REF!</definedName>
    <definedName name="_______JUL95" localSheetId="15">[1]Database!#REF!</definedName>
    <definedName name="_______JUL95" localSheetId="16">[1]Database!#REF!</definedName>
    <definedName name="_______JUL95" localSheetId="5">[1]Database!#REF!</definedName>
    <definedName name="_______JUL95" localSheetId="7">[1]Database!#REF!</definedName>
    <definedName name="_______JUL96" localSheetId="13">[1]Database!#REF!</definedName>
    <definedName name="_______JUL96" localSheetId="9">[1]Database!#REF!</definedName>
    <definedName name="_______JUL96" localSheetId="15">[1]Database!#REF!</definedName>
    <definedName name="_______JUL96" localSheetId="16">[1]Database!#REF!</definedName>
    <definedName name="_______JUL96" localSheetId="5">[1]Database!#REF!</definedName>
    <definedName name="_______JUL96" localSheetId="7">[1]Database!#REF!</definedName>
    <definedName name="_______JUN94" localSheetId="13">[1]Database!#REF!</definedName>
    <definedName name="_______JUN94" localSheetId="9">[1]Database!#REF!</definedName>
    <definedName name="_______JUN94" localSheetId="15">[1]Database!#REF!</definedName>
    <definedName name="_______JUN94" localSheetId="16">[1]Database!#REF!</definedName>
    <definedName name="_______JUN94" localSheetId="5">[1]Database!#REF!</definedName>
    <definedName name="_______JUN94" localSheetId="7">[1]Database!#REF!</definedName>
    <definedName name="_______JUN95" localSheetId="13">[1]Database!#REF!</definedName>
    <definedName name="_______JUN95" localSheetId="9">[1]Database!#REF!</definedName>
    <definedName name="_______JUN95" localSheetId="15">[1]Database!#REF!</definedName>
    <definedName name="_______JUN95" localSheetId="16">[1]Database!#REF!</definedName>
    <definedName name="_______JUN95" localSheetId="5">[1]Database!#REF!</definedName>
    <definedName name="_______JUN95" localSheetId="7">[1]Database!#REF!</definedName>
    <definedName name="_______JUN96" localSheetId="13">[1]Database!#REF!</definedName>
    <definedName name="_______JUN96" localSheetId="9">[1]Database!#REF!</definedName>
    <definedName name="_______JUN96" localSheetId="15">[1]Database!#REF!</definedName>
    <definedName name="_______JUN96" localSheetId="16">[1]Database!#REF!</definedName>
    <definedName name="_______JUN96" localSheetId="5">[1]Database!#REF!</definedName>
    <definedName name="_______JUN96" localSheetId="7">[1]Database!#REF!</definedName>
    <definedName name="_______JV0330" localSheetId="13">#REF!</definedName>
    <definedName name="_______JV0330" localSheetId="9">#REF!</definedName>
    <definedName name="_______JV0330" localSheetId="15">#REF!</definedName>
    <definedName name="_______JV0330" localSheetId="16">#REF!</definedName>
    <definedName name="_______JV0330" localSheetId="5">#REF!</definedName>
    <definedName name="_______JV0330" localSheetId="7">#REF!</definedName>
    <definedName name="_______JV0331" localSheetId="13">#REF!</definedName>
    <definedName name="_______JV0331" localSheetId="9">#REF!</definedName>
    <definedName name="_______JV0331" localSheetId="15">#REF!</definedName>
    <definedName name="_______JV0331" localSheetId="16">#REF!</definedName>
    <definedName name="_______JV0331" localSheetId="5">#REF!</definedName>
    <definedName name="_______JV0331" localSheetId="7">#REF!</definedName>
    <definedName name="_______JV0332" localSheetId="13">#REF!</definedName>
    <definedName name="_______JV0332" localSheetId="9">#REF!</definedName>
    <definedName name="_______JV0332" localSheetId="15">#REF!</definedName>
    <definedName name="_______JV0332" localSheetId="16">#REF!</definedName>
    <definedName name="_______JV0332" localSheetId="5">#REF!</definedName>
    <definedName name="_______JV0332" localSheetId="7">#REF!</definedName>
    <definedName name="_______JV0333" localSheetId="13">#REF!</definedName>
    <definedName name="_______JV0333" localSheetId="9">#REF!</definedName>
    <definedName name="_______JV0333" localSheetId="15">#REF!</definedName>
    <definedName name="_______JV0333" localSheetId="16">#REF!</definedName>
    <definedName name="_______JV0333" localSheetId="5">#REF!</definedName>
    <definedName name="_______JV0333" localSheetId="7">#REF!</definedName>
    <definedName name="_______JV0334" localSheetId="13">#REF!</definedName>
    <definedName name="_______JV0334" localSheetId="9">#REF!</definedName>
    <definedName name="_______JV0334" localSheetId="15">#REF!</definedName>
    <definedName name="_______JV0334" localSheetId="16">#REF!</definedName>
    <definedName name="_______JV0334" localSheetId="5">#REF!</definedName>
    <definedName name="_______JV0334" localSheetId="7">#REF!</definedName>
    <definedName name="_______KQ1" localSheetId="13">#REF!</definedName>
    <definedName name="_______KQ1" localSheetId="9">#REF!</definedName>
    <definedName name="_______KQ1" localSheetId="15">#REF!</definedName>
    <definedName name="_______KQ1" localSheetId="16">#REF!</definedName>
    <definedName name="_______KQ1" localSheetId="5">#REF!</definedName>
    <definedName name="_______KQ1" localSheetId="7">#REF!</definedName>
    <definedName name="_______KQ2" localSheetId="13">#REF!</definedName>
    <definedName name="_______KQ2" localSheetId="9">#REF!</definedName>
    <definedName name="_______KQ2" localSheetId="15">#REF!</definedName>
    <definedName name="_______KQ2" localSheetId="16">#REF!</definedName>
    <definedName name="_______KQ2" localSheetId="5">#REF!</definedName>
    <definedName name="_______KQ2" localSheetId="7">#REF!</definedName>
    <definedName name="_______MAR94" localSheetId="13">[1]Database!#REF!</definedName>
    <definedName name="_______MAR94" localSheetId="9">[1]Database!#REF!</definedName>
    <definedName name="_______MAR94" localSheetId="15">[1]Database!#REF!</definedName>
    <definedName name="_______MAR94" localSheetId="16">[1]Database!#REF!</definedName>
    <definedName name="_______MAR94" localSheetId="5">[1]Database!#REF!</definedName>
    <definedName name="_______MAR94" localSheetId="7">[1]Database!#REF!</definedName>
    <definedName name="_______MAR95" localSheetId="13">[1]Database!#REF!</definedName>
    <definedName name="_______MAR95" localSheetId="9">[1]Database!#REF!</definedName>
    <definedName name="_______MAR95" localSheetId="15">[1]Database!#REF!</definedName>
    <definedName name="_______MAR95" localSheetId="16">[1]Database!#REF!</definedName>
    <definedName name="_______MAR95" localSheetId="5">[1]Database!#REF!</definedName>
    <definedName name="_______MAR95" localSheetId="7">[1]Database!#REF!</definedName>
    <definedName name="_______MAR96" localSheetId="13">[1]Database!#REF!</definedName>
    <definedName name="_______MAR96" localSheetId="9">[1]Database!#REF!</definedName>
    <definedName name="_______MAR96" localSheetId="15">[1]Database!#REF!</definedName>
    <definedName name="_______MAR96" localSheetId="16">[1]Database!#REF!</definedName>
    <definedName name="_______MAR96" localSheetId="5">[1]Database!#REF!</definedName>
    <definedName name="_______MAR96" localSheetId="7">[1]Database!#REF!</definedName>
    <definedName name="_______MAY94" localSheetId="13">[1]Database!#REF!</definedName>
    <definedName name="_______MAY94" localSheetId="9">[1]Database!#REF!</definedName>
    <definedName name="_______MAY94" localSheetId="15">[1]Database!#REF!</definedName>
    <definedName name="_______MAY94" localSheetId="16">[1]Database!#REF!</definedName>
    <definedName name="_______MAY94" localSheetId="5">[1]Database!#REF!</definedName>
    <definedName name="_______MAY94" localSheetId="7">[1]Database!#REF!</definedName>
    <definedName name="_______MAY95" localSheetId="13">[1]Database!#REF!</definedName>
    <definedName name="_______MAY95" localSheetId="9">[1]Database!#REF!</definedName>
    <definedName name="_______MAY95" localSheetId="15">[1]Database!#REF!</definedName>
    <definedName name="_______MAY95" localSheetId="16">[1]Database!#REF!</definedName>
    <definedName name="_______MAY95" localSheetId="5">[1]Database!#REF!</definedName>
    <definedName name="_______MAY95" localSheetId="7">[1]Database!#REF!</definedName>
    <definedName name="_______MAY96" localSheetId="13">[1]Database!#REF!</definedName>
    <definedName name="_______MAY96" localSheetId="9">[1]Database!#REF!</definedName>
    <definedName name="_______MAY96" localSheetId="15">[1]Database!#REF!</definedName>
    <definedName name="_______MAY96" localSheetId="16">[1]Database!#REF!</definedName>
    <definedName name="_______MAY96" localSheetId="5">[1]Database!#REF!</definedName>
    <definedName name="_______MAY96" localSheetId="7">[1]Database!#REF!</definedName>
    <definedName name="_______NOV94" localSheetId="13">[1]Database!#REF!</definedName>
    <definedName name="_______NOV94" localSheetId="9">[1]Database!#REF!</definedName>
    <definedName name="_______NOV94" localSheetId="15">[1]Database!#REF!</definedName>
    <definedName name="_______NOV94" localSheetId="16">[1]Database!#REF!</definedName>
    <definedName name="_______NOV94" localSheetId="5">[1]Database!#REF!</definedName>
    <definedName name="_______NOV94" localSheetId="7">[1]Database!#REF!</definedName>
    <definedName name="_______NOV95" localSheetId="13">[1]Database!#REF!</definedName>
    <definedName name="_______NOV95" localSheetId="9">[1]Database!#REF!</definedName>
    <definedName name="_______NOV95" localSheetId="15">[1]Database!#REF!</definedName>
    <definedName name="_______NOV95" localSheetId="16">[1]Database!#REF!</definedName>
    <definedName name="_______NOV95" localSheetId="5">[1]Database!#REF!</definedName>
    <definedName name="_______NOV95" localSheetId="7">[1]Database!#REF!</definedName>
    <definedName name="_______NOV96" localSheetId="13">[1]Database!#REF!</definedName>
    <definedName name="_______NOV96" localSheetId="9">[1]Database!#REF!</definedName>
    <definedName name="_______NOV96" localSheetId="15">[1]Database!#REF!</definedName>
    <definedName name="_______NOV96" localSheetId="16">[1]Database!#REF!</definedName>
    <definedName name="_______NOV96" localSheetId="5">[1]Database!#REF!</definedName>
    <definedName name="_______NOV96" localSheetId="7">[1]Database!#REF!</definedName>
    <definedName name="_______OCT94" localSheetId="13">[1]Database!#REF!</definedName>
    <definedName name="_______OCT94" localSheetId="9">[1]Database!#REF!</definedName>
    <definedName name="_______OCT94" localSheetId="15">[1]Database!#REF!</definedName>
    <definedName name="_______OCT94" localSheetId="16">[1]Database!#REF!</definedName>
    <definedName name="_______OCT94" localSheetId="5">[1]Database!#REF!</definedName>
    <definedName name="_______OCT94" localSheetId="7">[1]Database!#REF!</definedName>
    <definedName name="_______OCT95" localSheetId="13">[1]Database!#REF!</definedName>
    <definedName name="_______OCT95" localSheetId="9">[1]Database!#REF!</definedName>
    <definedName name="_______OCT95" localSheetId="15">[1]Database!#REF!</definedName>
    <definedName name="_______OCT95" localSheetId="16">[1]Database!#REF!</definedName>
    <definedName name="_______OCT95" localSheetId="5">[1]Database!#REF!</definedName>
    <definedName name="_______OCT95" localSheetId="7">[1]Database!#REF!</definedName>
    <definedName name="_______OCT96" localSheetId="13">[1]Database!#REF!</definedName>
    <definedName name="_______OCT96" localSheetId="9">[1]Database!#REF!</definedName>
    <definedName name="_______OCT96" localSheetId="15">[1]Database!#REF!</definedName>
    <definedName name="_______OCT96" localSheetId="16">[1]Database!#REF!</definedName>
    <definedName name="_______OCT96" localSheetId="5">[1]Database!#REF!</definedName>
    <definedName name="_______OCT96" localSheetId="7">[1]Database!#REF!</definedName>
    <definedName name="_______PG11" localSheetId="13">#REF!</definedName>
    <definedName name="_______PG11" localSheetId="9">#REF!</definedName>
    <definedName name="_______PG11" localSheetId="15">#REF!</definedName>
    <definedName name="_______PG11" localSheetId="16">#REF!</definedName>
    <definedName name="_______PG11" localSheetId="5">#REF!</definedName>
    <definedName name="_______PG11" localSheetId="7">#REF!</definedName>
    <definedName name="_______PPM1" hidden="1">{#N/A,#N/A,FALSE,"Aging Summary";#N/A,#N/A,FALSE,"Ratio Analysis";#N/A,#N/A,FALSE,"Test 120 Day Accts";#N/A,#N/A,FALSE,"Tickmarks"}</definedName>
    <definedName name="_______sam1" localSheetId="15">#REF!</definedName>
    <definedName name="_______sam1" localSheetId="16">#REF!</definedName>
    <definedName name="_______SEP94" localSheetId="13">[1]Database!#REF!</definedName>
    <definedName name="_______SEP94" localSheetId="9">[1]Database!#REF!</definedName>
    <definedName name="_______SEP94" localSheetId="15">[1]Database!#REF!</definedName>
    <definedName name="_______SEP94" localSheetId="16">[1]Database!#REF!</definedName>
    <definedName name="_______SEP94" localSheetId="5">[1]Database!#REF!</definedName>
    <definedName name="_______SEP94" localSheetId="7">[1]Database!#REF!</definedName>
    <definedName name="_______SEP95" localSheetId="13">[1]Database!#REF!</definedName>
    <definedName name="_______SEP95" localSheetId="9">[1]Database!#REF!</definedName>
    <definedName name="_______SEP95" localSheetId="15">[1]Database!#REF!</definedName>
    <definedName name="_______SEP95" localSheetId="16">[1]Database!#REF!</definedName>
    <definedName name="_______SEP95" localSheetId="5">[1]Database!#REF!</definedName>
    <definedName name="_______SEP95" localSheetId="7">[1]Database!#REF!</definedName>
    <definedName name="_______SEP96" localSheetId="13">[1]Database!#REF!</definedName>
    <definedName name="_______SEP96" localSheetId="9">[1]Database!#REF!</definedName>
    <definedName name="_______SEP96" localSheetId="15">[1]Database!#REF!</definedName>
    <definedName name="_______SEP96" localSheetId="16">[1]Database!#REF!</definedName>
    <definedName name="_______SEP96" localSheetId="5">[1]Database!#REF!</definedName>
    <definedName name="_______SEP96" localSheetId="7">[1]Database!#REF!</definedName>
    <definedName name="_______ss1" localSheetId="15">#REF!</definedName>
    <definedName name="_______ss1" localSheetId="16">#REF!</definedName>
    <definedName name="_______TF2" localSheetId="15" hidden="1">#REF!,#REF!</definedName>
    <definedName name="_______TF2" localSheetId="16" hidden="1">#REF!,#REF!</definedName>
    <definedName name="_______TF2222" localSheetId="15" hidden="1">#REF!</definedName>
    <definedName name="_______TF2222" localSheetId="16" hidden="1">#REF!</definedName>
    <definedName name="_______xx1" localSheetId="15" hidden="1">#REF!,#REF!</definedName>
    <definedName name="_______xx1" localSheetId="16" hidden="1">#REF!,#REF!</definedName>
    <definedName name="______2_T___D_1988_Present_Detail" localSheetId="15">#REF!</definedName>
    <definedName name="______2_T___D_1988_Present_Detail" localSheetId="16">#REF!</definedName>
    <definedName name="______a457" localSheetId="13">[5]SE_Ica!#REF!</definedName>
    <definedName name="______a457" localSheetId="9">[5]SE_Ica!#REF!</definedName>
    <definedName name="______a457" localSheetId="15">[5]SE_Ica!#REF!</definedName>
    <definedName name="______a457" localSheetId="16">[5]SE_Ica!#REF!</definedName>
    <definedName name="______a457" localSheetId="5">[5]SE_Ica!#REF!</definedName>
    <definedName name="______a457" localSheetId="7">[5]SE_Ica!#REF!</definedName>
    <definedName name="______afc56" localSheetId="13">'[6]Cuadro A-10'!#REF!</definedName>
    <definedName name="______afc56" localSheetId="9">'[6]Cuadro A-10'!#REF!</definedName>
    <definedName name="______afc56" localSheetId="15">'[6]Cuadro A-10'!#REF!</definedName>
    <definedName name="______afc56" localSheetId="16">'[6]Cuadro A-10'!#REF!</definedName>
    <definedName name="______afc56" localSheetId="5">'[6]Cuadro A-10'!#REF!</definedName>
    <definedName name="______afc56" localSheetId="7">'[6]Cuadro A-10'!#REF!</definedName>
    <definedName name="______agf45" localSheetId="13">[5]SE_Trujillo_Norte!#REF!</definedName>
    <definedName name="______agf45" localSheetId="9">[5]SE_Trujillo_Norte!#REF!</definedName>
    <definedName name="______agf45" localSheetId="15">[5]SE_Trujillo_Norte!#REF!</definedName>
    <definedName name="______agf45" localSheetId="16">[5]SE_Trujillo_Norte!#REF!</definedName>
    <definedName name="______agf45" localSheetId="5">[5]SE_Trujillo_Norte!#REF!</definedName>
    <definedName name="______agf45" localSheetId="7">[5]SE_Trujillo_Norte!#REF!</definedName>
    <definedName name="______ana12" localSheetId="13">'[6]Cuadro A-8'!#REF!</definedName>
    <definedName name="______ana12" localSheetId="9">'[6]Cuadro A-8'!#REF!</definedName>
    <definedName name="______ana12" localSheetId="15">'[6]Cuadro A-8'!#REF!</definedName>
    <definedName name="______ana12" localSheetId="16">'[6]Cuadro A-8'!#REF!</definedName>
    <definedName name="______ana12" localSheetId="5">'[6]Cuadro A-8'!#REF!</definedName>
    <definedName name="______ana12" localSheetId="7">'[6]Cuadro A-8'!#REF!</definedName>
    <definedName name="______ana22" localSheetId="13">'[6]Cuadro A-8'!#REF!</definedName>
    <definedName name="______ana22" localSheetId="9">'[6]Cuadro A-8'!#REF!</definedName>
    <definedName name="______ana22" localSheetId="15">'[6]Cuadro A-8'!#REF!</definedName>
    <definedName name="______ana22" localSheetId="16">'[6]Cuadro A-8'!#REF!</definedName>
    <definedName name="______ana22" localSheetId="5">'[6]Cuadro A-8'!#REF!</definedName>
    <definedName name="______ana22" localSheetId="7">'[6]Cuadro A-8'!#REF!</definedName>
    <definedName name="______ana59" localSheetId="13">'[6]Cuadro A-8'!#REF!</definedName>
    <definedName name="______ana59" localSheetId="9">'[6]Cuadro A-8'!#REF!</definedName>
    <definedName name="______ana59" localSheetId="15">'[6]Cuadro A-8'!#REF!</definedName>
    <definedName name="______ana59" localSheetId="16">'[6]Cuadro A-8'!#REF!</definedName>
    <definedName name="______ana59" localSheetId="5">'[6]Cuadro A-8'!#REF!</definedName>
    <definedName name="______ana59" localSheetId="7">'[6]Cuadro A-8'!#REF!</definedName>
    <definedName name="______ana6" localSheetId="13">'[6]Cuadro A-8'!#REF!</definedName>
    <definedName name="______ana6" localSheetId="9">'[6]Cuadro A-8'!#REF!</definedName>
    <definedName name="______ana6" localSheetId="15">'[6]Cuadro A-8'!#REF!</definedName>
    <definedName name="______ana6" localSheetId="16">'[6]Cuadro A-8'!#REF!</definedName>
    <definedName name="______ana6" localSheetId="5">'[6]Cuadro A-8'!#REF!</definedName>
    <definedName name="______ana6" localSheetId="7">'[6]Cuadro A-8'!#REF!</definedName>
    <definedName name="______ana7" localSheetId="13">'[6]Cuadro A-8'!#REF!</definedName>
    <definedName name="______ana7" localSheetId="9">'[6]Cuadro A-8'!#REF!</definedName>
    <definedName name="______ana7" localSheetId="15">'[6]Cuadro A-8'!#REF!</definedName>
    <definedName name="______ana7" localSheetId="16">'[6]Cuadro A-8'!#REF!</definedName>
    <definedName name="______ana7" localSheetId="5">'[6]Cuadro A-8'!#REF!</definedName>
    <definedName name="______ana7" localSheetId="7">'[6]Cuadro A-8'!#REF!</definedName>
    <definedName name="______ana77" localSheetId="13">'[6]Cuadro A-8'!#REF!</definedName>
    <definedName name="______ana77" localSheetId="9">'[6]Cuadro A-8'!#REF!</definedName>
    <definedName name="______ana77" localSheetId="15">'[6]Cuadro A-8'!#REF!</definedName>
    <definedName name="______ana77" localSheetId="16">'[6]Cuadro A-8'!#REF!</definedName>
    <definedName name="______ana77" localSheetId="5">'[6]Cuadro A-8'!#REF!</definedName>
    <definedName name="______ana77" localSheetId="7">'[6]Cuadro A-8'!#REF!</definedName>
    <definedName name="______APG22" localSheetId="13">#REF!</definedName>
    <definedName name="______APG22" localSheetId="9">#REF!</definedName>
    <definedName name="______APG22" localSheetId="15">#REF!</definedName>
    <definedName name="______APG22" localSheetId="16">#REF!</definedName>
    <definedName name="______APG22" localSheetId="5">#REF!</definedName>
    <definedName name="______APG22" localSheetId="7">#REF!</definedName>
    <definedName name="______APR94" localSheetId="13">[1]Database!#REF!</definedName>
    <definedName name="______APR94" localSheetId="9">[1]Database!#REF!</definedName>
    <definedName name="______APR94" localSheetId="15">[1]Database!#REF!</definedName>
    <definedName name="______APR94" localSheetId="16">[1]Database!#REF!</definedName>
    <definedName name="______APR94" localSheetId="5">[1]Database!#REF!</definedName>
    <definedName name="______APR94" localSheetId="7">[1]Database!#REF!</definedName>
    <definedName name="______APR95" localSheetId="13">[1]Database!#REF!</definedName>
    <definedName name="______APR95" localSheetId="9">[1]Database!#REF!</definedName>
    <definedName name="______APR95" localSheetId="15">[1]Database!#REF!</definedName>
    <definedName name="______APR95" localSheetId="16">[1]Database!#REF!</definedName>
    <definedName name="______APR95" localSheetId="5">[1]Database!#REF!</definedName>
    <definedName name="______APR95" localSheetId="7">[1]Database!#REF!</definedName>
    <definedName name="______APR96" localSheetId="13">[1]Database!#REF!</definedName>
    <definedName name="______APR96" localSheetId="9">[1]Database!#REF!</definedName>
    <definedName name="______APR96" localSheetId="15">[1]Database!#REF!</definedName>
    <definedName name="______APR96" localSheetId="16">[1]Database!#REF!</definedName>
    <definedName name="______APR96" localSheetId="5">[1]Database!#REF!</definedName>
    <definedName name="______APR96" localSheetId="7">[1]Database!#REF!</definedName>
    <definedName name="______as2" localSheetId="13">[5]SE_Chimbote1!#REF!</definedName>
    <definedName name="______as2" localSheetId="9">[5]SE_Chimbote1!#REF!</definedName>
    <definedName name="______as2" localSheetId="15">[5]SE_Chimbote1!#REF!</definedName>
    <definedName name="______as2" localSheetId="16">[5]SE_Chimbote1!#REF!</definedName>
    <definedName name="______as2" localSheetId="5">[5]SE_Chimbote1!#REF!</definedName>
    <definedName name="______as2" localSheetId="7">[5]SE_Chimbote1!#REF!</definedName>
    <definedName name="______asd345" localSheetId="13">'[6]Cuadro A-10'!#REF!</definedName>
    <definedName name="______asd345" localSheetId="9">'[6]Cuadro A-10'!#REF!</definedName>
    <definedName name="______asd345" localSheetId="15">'[6]Cuadro A-10'!#REF!</definedName>
    <definedName name="______asd345" localSheetId="16">'[6]Cuadro A-10'!#REF!</definedName>
    <definedName name="______asd345" localSheetId="5">'[6]Cuadro A-10'!#REF!</definedName>
    <definedName name="______asd345" localSheetId="7">'[6]Cuadro A-10'!#REF!</definedName>
    <definedName name="______AUG94" localSheetId="13">[1]Database!#REF!</definedName>
    <definedName name="______AUG94" localSheetId="9">[1]Database!#REF!</definedName>
    <definedName name="______AUG94" localSheetId="15">[1]Database!#REF!</definedName>
    <definedName name="______AUG94" localSheetId="16">[1]Database!#REF!</definedName>
    <definedName name="______AUG94" localSheetId="5">[1]Database!#REF!</definedName>
    <definedName name="______AUG94" localSheetId="7">[1]Database!#REF!</definedName>
    <definedName name="______AUG95" localSheetId="13">[1]Database!#REF!</definedName>
    <definedName name="______AUG95" localSheetId="9">[1]Database!#REF!</definedName>
    <definedName name="______AUG95" localSheetId="15">[1]Database!#REF!</definedName>
    <definedName name="______AUG95" localSheetId="16">[1]Database!#REF!</definedName>
    <definedName name="______AUG95" localSheetId="5">[1]Database!#REF!</definedName>
    <definedName name="______AUG95" localSheetId="7">[1]Database!#REF!</definedName>
    <definedName name="______AUG96" localSheetId="13">[1]Database!#REF!</definedName>
    <definedName name="______AUG96" localSheetId="9">[1]Database!#REF!</definedName>
    <definedName name="______AUG96" localSheetId="15">[1]Database!#REF!</definedName>
    <definedName name="______AUG96" localSheetId="16">[1]Database!#REF!</definedName>
    <definedName name="______AUG96" localSheetId="5">[1]Database!#REF!</definedName>
    <definedName name="______AUG96" localSheetId="7">[1]Database!#REF!</definedName>
    <definedName name="______Aut02">[7]qe32!$A$1</definedName>
    <definedName name="______az25" localSheetId="13">[5]SE_Piura_Oeste!#REF!</definedName>
    <definedName name="______az25" localSheetId="9">[5]SE_Piura_Oeste!#REF!</definedName>
    <definedName name="______az25" localSheetId="15">[5]SE_Piura_Oeste!#REF!</definedName>
    <definedName name="______az25" localSheetId="16">[5]SE_Piura_Oeste!#REF!</definedName>
    <definedName name="______az25" localSheetId="5">[5]SE_Piura_Oeste!#REF!</definedName>
    <definedName name="______az25" localSheetId="7">[5]SE_Piura_Oeste!#REF!</definedName>
    <definedName name="______bbb6" localSheetId="13">[5]SE_Piura_Oeste!#REF!</definedName>
    <definedName name="______bbb6" localSheetId="9">[5]SE_Piura_Oeste!#REF!</definedName>
    <definedName name="______bbb6" localSheetId="15">[5]SE_Piura_Oeste!#REF!</definedName>
    <definedName name="______bbb6" localSheetId="16">[5]SE_Piura_Oeste!#REF!</definedName>
    <definedName name="______bbb6" localSheetId="5">[5]SE_Piura_Oeste!#REF!</definedName>
    <definedName name="______bbb6" localSheetId="7">[5]SE_Piura_Oeste!#REF!</definedName>
    <definedName name="______c677" localSheetId="13">#REF!</definedName>
    <definedName name="______c677" localSheetId="9">#REF!</definedName>
    <definedName name="______c677" localSheetId="15">#REF!</definedName>
    <definedName name="______c677" localSheetId="16">#REF!</definedName>
    <definedName name="______c677" localSheetId="5">#REF!</definedName>
    <definedName name="______c677" localSheetId="7">#REF!</definedName>
    <definedName name="______cf3" localSheetId="13">#REF!</definedName>
    <definedName name="______cf3" localSheetId="9">#REF!</definedName>
    <definedName name="______cf3" localSheetId="15">#REF!</definedName>
    <definedName name="______cf3" localSheetId="16">#REF!</definedName>
    <definedName name="______cf3" localSheetId="5">#REF!</definedName>
    <definedName name="______cf3" localSheetId="7">#REF!</definedName>
    <definedName name="______cf56">[8]TV!$A$49:$O$77</definedName>
    <definedName name="______COL1" localSheetId="13">#REF!</definedName>
    <definedName name="______COL1" localSheetId="9">#REF!</definedName>
    <definedName name="______COL1" localSheetId="15">#REF!</definedName>
    <definedName name="______COL1" localSheetId="16">#REF!</definedName>
    <definedName name="______COL1" localSheetId="5">#REF!</definedName>
    <definedName name="______COL1" localSheetId="7">#REF!</definedName>
    <definedName name="______COL2" localSheetId="13">#REF!</definedName>
    <definedName name="______COL2" localSheetId="9">#REF!</definedName>
    <definedName name="______COL2" localSheetId="15">#REF!</definedName>
    <definedName name="______COL2" localSheetId="16">#REF!</definedName>
    <definedName name="______COL2" localSheetId="5">#REF!</definedName>
    <definedName name="______COL2" localSheetId="7">#REF!</definedName>
    <definedName name="______COL3" localSheetId="13">#REF!</definedName>
    <definedName name="______COL3" localSheetId="9">#REF!</definedName>
    <definedName name="______COL3" localSheetId="15">#REF!</definedName>
    <definedName name="______COL3" localSheetId="16">#REF!</definedName>
    <definedName name="______COL3" localSheetId="5">#REF!</definedName>
    <definedName name="______COL3" localSheetId="7">#REF!</definedName>
    <definedName name="______COL4" localSheetId="13">#REF!</definedName>
    <definedName name="______COL4" localSheetId="9">#REF!</definedName>
    <definedName name="______COL4" localSheetId="15">#REF!</definedName>
    <definedName name="______COL4" localSheetId="16">#REF!</definedName>
    <definedName name="______COL4" localSheetId="5">#REF!</definedName>
    <definedName name="______COL4" localSheetId="7">#REF!</definedName>
    <definedName name="______COL5" localSheetId="13">#REF!</definedName>
    <definedName name="______COL5" localSheetId="9">#REF!</definedName>
    <definedName name="______COL5" localSheetId="15">#REF!</definedName>
    <definedName name="______COL5" localSheetId="16">#REF!</definedName>
    <definedName name="______COL5" localSheetId="5">#REF!</definedName>
    <definedName name="______COL5" localSheetId="7">#REF!</definedName>
    <definedName name="______COL6" localSheetId="13">#REF!</definedName>
    <definedName name="______COL6" localSheetId="9">#REF!</definedName>
    <definedName name="______COL6" localSheetId="15">#REF!</definedName>
    <definedName name="______COL6" localSheetId="16">#REF!</definedName>
    <definedName name="______COL6" localSheetId="5">#REF!</definedName>
    <definedName name="______COL6" localSheetId="7">#REF!</definedName>
    <definedName name="______DAT1" localSheetId="13">'[9]June 05 TB'!#REF!</definedName>
    <definedName name="______DAT1" localSheetId="9">'[9]June 05 TB'!#REF!</definedName>
    <definedName name="______DAT1" localSheetId="15">'[9]June 05 TB'!#REF!</definedName>
    <definedName name="______DAT1" localSheetId="16">'[9]June 05 TB'!#REF!</definedName>
    <definedName name="______DAT1" localSheetId="5">'[9]June 05 TB'!#REF!</definedName>
    <definedName name="______DAT1" localSheetId="7">'[9]June 05 TB'!#REF!</definedName>
    <definedName name="______DAT2" localSheetId="15">#REF!</definedName>
    <definedName name="______DAT2" localSheetId="16">#REF!</definedName>
    <definedName name="______DAT3" localSheetId="15">#REF!</definedName>
    <definedName name="______DAT3" localSheetId="16">#REF!</definedName>
    <definedName name="______DAT6" localSheetId="15">[4]Sheet1!#REF!</definedName>
    <definedName name="______DAT6" localSheetId="16">[4]Sheet1!#REF!</definedName>
    <definedName name="______DAT7" localSheetId="15">[4]Sheet1!#REF!</definedName>
    <definedName name="______DAT7" localSheetId="16">[4]Sheet1!#REF!</definedName>
    <definedName name="______DAT8" localSheetId="15">[4]Sheet1!#REF!</definedName>
    <definedName name="______DAT8" localSheetId="16">[4]Sheet1!#REF!</definedName>
    <definedName name="______DEC94" localSheetId="13">[1]Database!#REF!</definedName>
    <definedName name="______DEC94" localSheetId="9">[1]Database!#REF!</definedName>
    <definedName name="______DEC94" localSheetId="15">[1]Database!#REF!</definedName>
    <definedName name="______DEC94" localSheetId="16">[1]Database!#REF!</definedName>
    <definedName name="______DEC94" localSheetId="5">[1]Database!#REF!</definedName>
    <definedName name="______DEC94" localSheetId="7">[1]Database!#REF!</definedName>
    <definedName name="______DEC95" localSheetId="13">[1]Database!#REF!</definedName>
    <definedName name="______DEC95" localSheetId="9">[1]Database!#REF!</definedName>
    <definedName name="______DEC95" localSheetId="15">[1]Database!#REF!</definedName>
    <definedName name="______DEC95" localSheetId="16">[1]Database!#REF!</definedName>
    <definedName name="______DEC95" localSheetId="5">[1]Database!#REF!</definedName>
    <definedName name="______DEC95" localSheetId="7">[1]Database!#REF!</definedName>
    <definedName name="______DEC96" localSheetId="13">[1]Database!#REF!</definedName>
    <definedName name="______DEC96" localSheetId="9">[1]Database!#REF!</definedName>
    <definedName name="______DEC96" localSheetId="15">[1]Database!#REF!</definedName>
    <definedName name="______DEC96" localSheetId="16">[1]Database!#REF!</definedName>
    <definedName name="______DEC96" localSheetId="5">[1]Database!#REF!</definedName>
    <definedName name="______DEC96" localSheetId="7">[1]Database!#REF!</definedName>
    <definedName name="______EPS1" localSheetId="5" hidden="1">{#N/A,#N/A,FALSE,"95Act"}</definedName>
    <definedName name="______FEB94" localSheetId="13">[1]Database!#REF!</definedName>
    <definedName name="______FEB94" localSheetId="9">[1]Database!#REF!</definedName>
    <definedName name="______FEB94" localSheetId="15">[1]Database!#REF!</definedName>
    <definedName name="______FEB94" localSheetId="16">[1]Database!#REF!</definedName>
    <definedName name="______FEB94" localSheetId="5">[1]Database!#REF!</definedName>
    <definedName name="______FEB94" localSheetId="7">[1]Database!#REF!</definedName>
    <definedName name="______FEB95" localSheetId="13">[1]Database!#REF!</definedName>
    <definedName name="______FEB95" localSheetId="9">[1]Database!#REF!</definedName>
    <definedName name="______FEB95" localSheetId="15">[1]Database!#REF!</definedName>
    <definedName name="______FEB95" localSheetId="16">[1]Database!#REF!</definedName>
    <definedName name="______FEB95" localSheetId="5">[1]Database!#REF!</definedName>
    <definedName name="______FEB95" localSheetId="7">[1]Database!#REF!</definedName>
    <definedName name="______FEB96" localSheetId="13">[1]Database!#REF!</definedName>
    <definedName name="______FEB96" localSheetId="9">[1]Database!#REF!</definedName>
    <definedName name="______FEB96" localSheetId="15">[1]Database!#REF!</definedName>
    <definedName name="______FEB96" localSheetId="16">[1]Database!#REF!</definedName>
    <definedName name="______FEB96" localSheetId="5">[1]Database!#REF!</definedName>
    <definedName name="______FEB96" localSheetId="7">[1]Database!#REF!</definedName>
    <definedName name="______fx12">'[10]Enerquinta CL$'!$C$47:$W$47</definedName>
    <definedName name="______JAN95" localSheetId="13">[1]Database!#REF!</definedName>
    <definedName name="______JAN95" localSheetId="9">[1]Database!#REF!</definedName>
    <definedName name="______JAN95" localSheetId="15">[1]Database!#REF!</definedName>
    <definedName name="______JAN95" localSheetId="16">[1]Database!#REF!</definedName>
    <definedName name="______JAN95" localSheetId="5">[1]Database!#REF!</definedName>
    <definedName name="______JAN95" localSheetId="7">[1]Database!#REF!</definedName>
    <definedName name="______JAN96" localSheetId="13">[1]Database!#REF!</definedName>
    <definedName name="______JAN96" localSheetId="9">[1]Database!#REF!</definedName>
    <definedName name="______JAN96" localSheetId="15">[1]Database!#REF!</definedName>
    <definedName name="______JAN96" localSheetId="16">[1]Database!#REF!</definedName>
    <definedName name="______JAN96" localSheetId="5">[1]Database!#REF!</definedName>
    <definedName name="______JAN96" localSheetId="7">[1]Database!#REF!</definedName>
    <definedName name="______jan99" localSheetId="13">#REF!</definedName>
    <definedName name="______jan99" localSheetId="9">#REF!</definedName>
    <definedName name="______jan99" localSheetId="15">#REF!</definedName>
    <definedName name="______jan99" localSheetId="16">#REF!</definedName>
    <definedName name="______jan99" localSheetId="5">#REF!</definedName>
    <definedName name="______jan99" localSheetId="7">#REF!</definedName>
    <definedName name="______JUL94" localSheetId="13">[1]Database!#REF!</definedName>
    <definedName name="______JUL94" localSheetId="9">[1]Database!#REF!</definedName>
    <definedName name="______JUL94" localSheetId="15">[1]Database!#REF!</definedName>
    <definedName name="______JUL94" localSheetId="16">[1]Database!#REF!</definedName>
    <definedName name="______JUL94" localSheetId="5">[1]Database!#REF!</definedName>
    <definedName name="______JUL94" localSheetId="7">[1]Database!#REF!</definedName>
    <definedName name="______JUL95" localSheetId="13">[1]Database!#REF!</definedName>
    <definedName name="______JUL95" localSheetId="9">[1]Database!#REF!</definedName>
    <definedName name="______JUL95" localSheetId="15">[1]Database!#REF!</definedName>
    <definedName name="______JUL95" localSheetId="16">[1]Database!#REF!</definedName>
    <definedName name="______JUL95" localSheetId="5">[1]Database!#REF!</definedName>
    <definedName name="______JUL95" localSheetId="7">[1]Database!#REF!</definedName>
    <definedName name="______JUL96" localSheetId="13">[1]Database!#REF!</definedName>
    <definedName name="______JUL96" localSheetId="9">[1]Database!#REF!</definedName>
    <definedName name="______JUL96" localSheetId="15">[1]Database!#REF!</definedName>
    <definedName name="______JUL96" localSheetId="16">[1]Database!#REF!</definedName>
    <definedName name="______JUL96" localSheetId="5">[1]Database!#REF!</definedName>
    <definedName name="______JUL96" localSheetId="7">[1]Database!#REF!</definedName>
    <definedName name="______JUN94" localSheetId="13">[1]Database!#REF!</definedName>
    <definedName name="______JUN94" localSheetId="9">[1]Database!#REF!</definedName>
    <definedName name="______JUN94" localSheetId="15">[1]Database!#REF!</definedName>
    <definedName name="______JUN94" localSheetId="16">[1]Database!#REF!</definedName>
    <definedName name="______JUN94" localSheetId="5">[1]Database!#REF!</definedName>
    <definedName name="______JUN94" localSheetId="7">[1]Database!#REF!</definedName>
    <definedName name="______JUN95" localSheetId="13">[1]Database!#REF!</definedName>
    <definedName name="______JUN95" localSheetId="9">[1]Database!#REF!</definedName>
    <definedName name="______JUN95" localSheetId="15">[1]Database!#REF!</definedName>
    <definedName name="______JUN95" localSheetId="16">[1]Database!#REF!</definedName>
    <definedName name="______JUN95" localSheetId="5">[1]Database!#REF!</definedName>
    <definedName name="______JUN95" localSheetId="7">[1]Database!#REF!</definedName>
    <definedName name="______JUN96" localSheetId="13">[1]Database!#REF!</definedName>
    <definedName name="______JUN96" localSheetId="9">[1]Database!#REF!</definedName>
    <definedName name="______JUN96" localSheetId="15">[1]Database!#REF!</definedName>
    <definedName name="______JUN96" localSheetId="16">[1]Database!#REF!</definedName>
    <definedName name="______JUN96" localSheetId="5">[1]Database!#REF!</definedName>
    <definedName name="______JUN96" localSheetId="7">[1]Database!#REF!</definedName>
    <definedName name="______JV0330" localSheetId="13">#REF!</definedName>
    <definedName name="______JV0330" localSheetId="9">#REF!</definedName>
    <definedName name="______JV0330" localSheetId="15">#REF!</definedName>
    <definedName name="______JV0330" localSheetId="16">#REF!</definedName>
    <definedName name="______JV0330" localSheetId="5">#REF!</definedName>
    <definedName name="______JV0330" localSheetId="7">#REF!</definedName>
    <definedName name="______JV0331" localSheetId="13">#REF!</definedName>
    <definedName name="______JV0331" localSheetId="9">#REF!</definedName>
    <definedName name="______JV0331" localSheetId="15">#REF!</definedName>
    <definedName name="______JV0331" localSheetId="16">#REF!</definedName>
    <definedName name="______JV0331" localSheetId="5">#REF!</definedName>
    <definedName name="______JV0331" localSheetId="7">#REF!</definedName>
    <definedName name="______JV0332" localSheetId="13">#REF!</definedName>
    <definedName name="______JV0332" localSheetId="9">#REF!</definedName>
    <definedName name="______JV0332" localSheetId="15">#REF!</definedName>
    <definedName name="______JV0332" localSheetId="16">#REF!</definedName>
    <definedName name="______JV0332" localSheetId="5">#REF!</definedName>
    <definedName name="______JV0332" localSheetId="7">#REF!</definedName>
    <definedName name="______JV0333" localSheetId="13">#REF!</definedName>
    <definedName name="______JV0333" localSheetId="9">#REF!</definedName>
    <definedName name="______JV0333" localSheetId="15">#REF!</definedName>
    <definedName name="______JV0333" localSheetId="16">#REF!</definedName>
    <definedName name="______JV0333" localSheetId="5">#REF!</definedName>
    <definedName name="______JV0333" localSheetId="7">#REF!</definedName>
    <definedName name="______JV0334" localSheetId="13">#REF!</definedName>
    <definedName name="______JV0334" localSheetId="9">#REF!</definedName>
    <definedName name="______JV0334" localSheetId="15">#REF!</definedName>
    <definedName name="______JV0334" localSheetId="16">#REF!</definedName>
    <definedName name="______JV0334" localSheetId="5">#REF!</definedName>
    <definedName name="______JV0334" localSheetId="7">#REF!</definedName>
    <definedName name="______KQ1" localSheetId="13">#REF!</definedName>
    <definedName name="______KQ1" localSheetId="9">#REF!</definedName>
    <definedName name="______KQ1" localSheetId="15">#REF!</definedName>
    <definedName name="______KQ1" localSheetId="16">#REF!</definedName>
    <definedName name="______KQ1" localSheetId="5">#REF!</definedName>
    <definedName name="______KQ1" localSheetId="7">#REF!</definedName>
    <definedName name="______KQ2" localSheetId="13">#REF!</definedName>
    <definedName name="______KQ2" localSheetId="9">#REF!</definedName>
    <definedName name="______KQ2" localSheetId="15">#REF!</definedName>
    <definedName name="______KQ2" localSheetId="16">#REF!</definedName>
    <definedName name="______KQ2" localSheetId="5">#REF!</definedName>
    <definedName name="______KQ2" localSheetId="7">#REF!</definedName>
    <definedName name="______l56" localSheetId="13">'[6]Cuadro A-4 (1)'!#REF!</definedName>
    <definedName name="______l56" localSheetId="9">'[6]Cuadro A-4 (1)'!#REF!</definedName>
    <definedName name="______l56" localSheetId="15">'[6]Cuadro A-4 (1)'!#REF!</definedName>
    <definedName name="______l56" localSheetId="16">'[6]Cuadro A-4 (1)'!#REF!</definedName>
    <definedName name="______l56" localSheetId="5">'[6]Cuadro A-4 (1)'!#REF!</definedName>
    <definedName name="______l56" localSheetId="7">'[6]Cuadro A-4 (1)'!#REF!</definedName>
    <definedName name="______LS2" localSheetId="13">'[6]Cuadro A-4 (1)'!#REF!</definedName>
    <definedName name="______LS2" localSheetId="9">'[6]Cuadro A-4 (1)'!#REF!</definedName>
    <definedName name="______LS2" localSheetId="15">'[6]Cuadro A-4 (1)'!#REF!</definedName>
    <definedName name="______LS2" localSheetId="16">'[6]Cuadro A-4 (1)'!#REF!</definedName>
    <definedName name="______LS2" localSheetId="5">'[6]Cuadro A-4 (1)'!#REF!</definedName>
    <definedName name="______LS2" localSheetId="7">'[6]Cuadro A-4 (1)'!#REF!</definedName>
    <definedName name="______lss33" localSheetId="13">#REF!</definedName>
    <definedName name="______lss33" localSheetId="9">#REF!</definedName>
    <definedName name="______lss33" localSheetId="15">#REF!</definedName>
    <definedName name="______lss33" localSheetId="16">#REF!</definedName>
    <definedName name="______lss33" localSheetId="5">#REF!</definedName>
    <definedName name="______lss33" localSheetId="7">#REF!</definedName>
    <definedName name="______m112">'[11]FORMA- RE1'!$A$3:$H$52</definedName>
    <definedName name="______m33">'[11]FORMA-RL1'!$B$1:$L$46</definedName>
    <definedName name="______m4445">'[11]FORMA-SE2'!$M$5</definedName>
    <definedName name="______m556">'[11]FORMA-LS1-LS2'!$A$98:$Q$170</definedName>
    <definedName name="______m666" localSheetId="13">'[11]FORMA-SE2'!#REF!</definedName>
    <definedName name="______m666" localSheetId="9">'[11]FORMA-SE2'!#REF!</definedName>
    <definedName name="______m666" localSheetId="15">'[11]FORMA-SE2'!#REF!</definedName>
    <definedName name="______m666" localSheetId="16">'[11]FORMA-SE2'!#REF!</definedName>
    <definedName name="______m666" localSheetId="5">'[11]FORMA-SE2'!#REF!</definedName>
    <definedName name="______m666" localSheetId="7">'[11]FORMA-SE2'!#REF!</definedName>
    <definedName name="______m89" localSheetId="13">'[11]FORMA-SE2'!#REF!</definedName>
    <definedName name="______m89" localSheetId="9">'[11]FORMA-SE2'!#REF!</definedName>
    <definedName name="______m89" localSheetId="15">'[11]FORMA-SE2'!#REF!</definedName>
    <definedName name="______m89" localSheetId="16">'[11]FORMA-SE2'!#REF!</definedName>
    <definedName name="______m89" localSheetId="5">'[11]FORMA-SE2'!#REF!</definedName>
    <definedName name="______m89" localSheetId="7">'[11]FORMA-SE2'!#REF!</definedName>
    <definedName name="______MAR94" localSheetId="13">[1]Database!#REF!</definedName>
    <definedName name="______MAR94" localSheetId="9">[1]Database!#REF!</definedName>
    <definedName name="______MAR94" localSheetId="15">[1]Database!#REF!</definedName>
    <definedName name="______MAR94" localSheetId="16">[1]Database!#REF!</definedName>
    <definedName name="______MAR94" localSheetId="5">[1]Database!#REF!</definedName>
    <definedName name="______MAR94" localSheetId="7">[1]Database!#REF!</definedName>
    <definedName name="______MAR95" localSheetId="13">[1]Database!#REF!</definedName>
    <definedName name="______MAR95" localSheetId="9">[1]Database!#REF!</definedName>
    <definedName name="______MAR95" localSheetId="15">[1]Database!#REF!</definedName>
    <definedName name="______MAR95" localSheetId="16">[1]Database!#REF!</definedName>
    <definedName name="______MAR95" localSheetId="5">[1]Database!#REF!</definedName>
    <definedName name="______MAR95" localSheetId="7">[1]Database!#REF!</definedName>
    <definedName name="______MAR96" localSheetId="13">[1]Database!#REF!</definedName>
    <definedName name="______MAR96" localSheetId="9">[1]Database!#REF!</definedName>
    <definedName name="______MAR96" localSheetId="15">[1]Database!#REF!</definedName>
    <definedName name="______MAR96" localSheetId="16">[1]Database!#REF!</definedName>
    <definedName name="______MAR96" localSheetId="5">[1]Database!#REF!</definedName>
    <definedName name="______MAR96" localSheetId="7">[1]Database!#REF!</definedName>
    <definedName name="______MAY94" localSheetId="13">[1]Database!#REF!</definedName>
    <definedName name="______MAY94" localSheetId="9">[1]Database!#REF!</definedName>
    <definedName name="______MAY94" localSheetId="15">[1]Database!#REF!</definedName>
    <definedName name="______MAY94" localSheetId="16">[1]Database!#REF!</definedName>
    <definedName name="______MAY94" localSheetId="5">[1]Database!#REF!</definedName>
    <definedName name="______MAY94" localSheetId="7">[1]Database!#REF!</definedName>
    <definedName name="______MAY95" localSheetId="13">[1]Database!#REF!</definedName>
    <definedName name="______MAY95" localSheetId="9">[1]Database!#REF!</definedName>
    <definedName name="______MAY95" localSheetId="15">[1]Database!#REF!</definedName>
    <definedName name="______MAY95" localSheetId="16">[1]Database!#REF!</definedName>
    <definedName name="______MAY95" localSheetId="5">[1]Database!#REF!</definedName>
    <definedName name="______MAY95" localSheetId="7">[1]Database!#REF!</definedName>
    <definedName name="______MAY96" localSheetId="13">[1]Database!#REF!</definedName>
    <definedName name="______MAY96" localSheetId="9">[1]Database!#REF!</definedName>
    <definedName name="______MAY96" localSheetId="15">[1]Database!#REF!</definedName>
    <definedName name="______MAY96" localSheetId="16">[1]Database!#REF!</definedName>
    <definedName name="______MAY96" localSheetId="5">[1]Database!#REF!</definedName>
    <definedName name="______MAY96" localSheetId="7">[1]Database!#REF!</definedName>
    <definedName name="______NOV94" localSheetId="13">[1]Database!#REF!</definedName>
    <definedName name="______NOV94" localSheetId="9">[1]Database!#REF!</definedName>
    <definedName name="______NOV94" localSheetId="15">[1]Database!#REF!</definedName>
    <definedName name="______NOV94" localSheetId="16">[1]Database!#REF!</definedName>
    <definedName name="______NOV94" localSheetId="5">[1]Database!#REF!</definedName>
    <definedName name="______NOV94" localSheetId="7">[1]Database!#REF!</definedName>
    <definedName name="______NOV95" localSheetId="13">[1]Database!#REF!</definedName>
    <definedName name="______NOV95" localSheetId="9">[1]Database!#REF!</definedName>
    <definedName name="______NOV95" localSheetId="15">[1]Database!#REF!</definedName>
    <definedName name="______NOV95" localSheetId="16">[1]Database!#REF!</definedName>
    <definedName name="______NOV95" localSheetId="5">[1]Database!#REF!</definedName>
    <definedName name="______NOV95" localSheetId="7">[1]Database!#REF!</definedName>
    <definedName name="______NOV96" localSheetId="13">[1]Database!#REF!</definedName>
    <definedName name="______NOV96" localSheetId="9">[1]Database!#REF!</definedName>
    <definedName name="______NOV96" localSheetId="15">[1]Database!#REF!</definedName>
    <definedName name="______NOV96" localSheetId="16">[1]Database!#REF!</definedName>
    <definedName name="______NOV96" localSheetId="5">[1]Database!#REF!</definedName>
    <definedName name="______NOV96" localSheetId="7">[1]Database!#REF!</definedName>
    <definedName name="______OCT94" localSheetId="13">[1]Database!#REF!</definedName>
    <definedName name="______OCT94" localSheetId="9">[1]Database!#REF!</definedName>
    <definedName name="______OCT94" localSheetId="15">[1]Database!#REF!</definedName>
    <definedName name="______OCT94" localSheetId="16">[1]Database!#REF!</definedName>
    <definedName name="______OCT94" localSheetId="5">[1]Database!#REF!</definedName>
    <definedName name="______OCT94" localSheetId="7">[1]Database!#REF!</definedName>
    <definedName name="______OCT95" localSheetId="13">[1]Database!#REF!</definedName>
    <definedName name="______OCT95" localSheetId="9">[1]Database!#REF!</definedName>
    <definedName name="______OCT95" localSheetId="15">[1]Database!#REF!</definedName>
    <definedName name="______OCT95" localSheetId="16">[1]Database!#REF!</definedName>
    <definedName name="______OCT95" localSheetId="5">[1]Database!#REF!</definedName>
    <definedName name="______OCT95" localSheetId="7">[1]Database!#REF!</definedName>
    <definedName name="______OCT96" localSheetId="13">[1]Database!#REF!</definedName>
    <definedName name="______OCT96" localSheetId="9">[1]Database!#REF!</definedName>
    <definedName name="______OCT96" localSheetId="15">[1]Database!#REF!</definedName>
    <definedName name="______OCT96" localSheetId="16">[1]Database!#REF!</definedName>
    <definedName name="______OCT96" localSheetId="5">[1]Database!#REF!</definedName>
    <definedName name="______OCT96" localSheetId="7">[1]Database!#REF!</definedName>
    <definedName name="______pa1" localSheetId="13">#REF!</definedName>
    <definedName name="______pa1" localSheetId="9">#REF!</definedName>
    <definedName name="______pa1" localSheetId="15">#REF!</definedName>
    <definedName name="______pa1" localSheetId="16">#REF!</definedName>
    <definedName name="______pa1" localSheetId="5">#REF!</definedName>
    <definedName name="______pa1" localSheetId="7">#REF!</definedName>
    <definedName name="______PG11" localSheetId="13">#REF!</definedName>
    <definedName name="______PG11" localSheetId="9">#REF!</definedName>
    <definedName name="______PG11" localSheetId="15">#REF!</definedName>
    <definedName name="______PG11" localSheetId="16">#REF!</definedName>
    <definedName name="______PG11" localSheetId="5">#REF!</definedName>
    <definedName name="______PG11" localSheetId="7">#REF!</definedName>
    <definedName name="______PPM1" localSheetId="5" hidden="1">{#N/A,#N/A,FALSE,"Aging Summary";#N/A,#N/A,FALSE,"Ratio Analysis";#N/A,#N/A,FALSE,"Test 120 Day Accts";#N/A,#N/A,FALSE,"Tickmarks"}</definedName>
    <definedName name="______qxl3" localSheetId="5">{" ","","","","","";"2","Oracle 7",1,1,TRUE,"";"Cap Expense","Oracle 7",0,2,FALSE,""}</definedName>
    <definedName name="______r">[12]FRECUENCY!$HN$5:$HP$23</definedName>
    <definedName name="______s123" localSheetId="13">[5]SE_San_Juan!#REF!</definedName>
    <definedName name="______s123" localSheetId="9">[5]SE_San_Juan!#REF!</definedName>
    <definedName name="______s123" localSheetId="15">[5]SE_San_Juan!#REF!</definedName>
    <definedName name="______s123" localSheetId="16">[5]SE_San_Juan!#REF!</definedName>
    <definedName name="______s123" localSheetId="5">[5]SE_San_Juan!#REF!</definedName>
    <definedName name="______s123" localSheetId="7">[5]SE_San_Juan!#REF!</definedName>
    <definedName name="______s34" localSheetId="13">#REF!</definedName>
    <definedName name="______s34" localSheetId="9">#REF!</definedName>
    <definedName name="______s34" localSheetId="15">#REF!</definedName>
    <definedName name="______s34" localSheetId="16">#REF!</definedName>
    <definedName name="______s34" localSheetId="5">#REF!</definedName>
    <definedName name="______s34" localSheetId="7">#REF!</definedName>
    <definedName name="______s37" localSheetId="13">#REF!</definedName>
    <definedName name="______s37" localSheetId="9">#REF!</definedName>
    <definedName name="______s37" localSheetId="15">#REF!</definedName>
    <definedName name="______s37" localSheetId="16">#REF!</definedName>
    <definedName name="______s37" localSheetId="5">#REF!</definedName>
    <definedName name="______s37" localSheetId="7">#REF!</definedName>
    <definedName name="______sam1" localSheetId="15">#REF!</definedName>
    <definedName name="______sam1" localSheetId="16">#REF!</definedName>
    <definedName name="______se21" localSheetId="13">#REF!</definedName>
    <definedName name="______se21" localSheetId="9">#REF!</definedName>
    <definedName name="______se21" localSheetId="15">#REF!</definedName>
    <definedName name="______se21" localSheetId="16">#REF!</definedName>
    <definedName name="______se21" localSheetId="5">#REF!</definedName>
    <definedName name="______se21" localSheetId="7">#REF!</definedName>
    <definedName name="______se23" localSheetId="13">#REF!</definedName>
    <definedName name="______se23" localSheetId="9">#REF!</definedName>
    <definedName name="______se23" localSheetId="15">#REF!</definedName>
    <definedName name="______se23" localSheetId="16">#REF!</definedName>
    <definedName name="______se23" localSheetId="5">#REF!</definedName>
    <definedName name="______se23" localSheetId="7">#REF!</definedName>
    <definedName name="______se30" localSheetId="13">#REF!</definedName>
    <definedName name="______se30" localSheetId="9">#REF!</definedName>
    <definedName name="______se30" localSheetId="15">#REF!</definedName>
    <definedName name="______se30" localSheetId="16">#REF!</definedName>
    <definedName name="______se30" localSheetId="5">#REF!</definedName>
    <definedName name="______se30" localSheetId="7">#REF!</definedName>
    <definedName name="______se333" localSheetId="13">#REF!</definedName>
    <definedName name="______se333" localSheetId="9">#REF!</definedName>
    <definedName name="______se333" localSheetId="15">#REF!</definedName>
    <definedName name="______se333" localSheetId="16">#REF!</definedName>
    <definedName name="______se333" localSheetId="5">#REF!</definedName>
    <definedName name="______se333" localSheetId="7">#REF!</definedName>
    <definedName name="______se45" localSheetId="13">#REF!</definedName>
    <definedName name="______se45" localSheetId="9">#REF!</definedName>
    <definedName name="______se45" localSheetId="15">#REF!</definedName>
    <definedName name="______se45" localSheetId="16">#REF!</definedName>
    <definedName name="______se45" localSheetId="5">#REF!</definedName>
    <definedName name="______se45" localSheetId="7">#REF!</definedName>
    <definedName name="______se456" localSheetId="13">[5]SE_Independencia!#REF!</definedName>
    <definedName name="______se456" localSheetId="9">[5]SE_Independencia!#REF!</definedName>
    <definedName name="______se456" localSheetId="15">[5]SE_Independencia!#REF!</definedName>
    <definedName name="______se456" localSheetId="16">[5]SE_Independencia!#REF!</definedName>
    <definedName name="______se456" localSheetId="5">[5]SE_Independencia!#REF!</definedName>
    <definedName name="______se456" localSheetId="7">[5]SE_Independencia!#REF!</definedName>
    <definedName name="______se46" localSheetId="13">[5]SE_Santa_Rosa!#REF!</definedName>
    <definedName name="______se46" localSheetId="9">[5]SE_Santa_Rosa!#REF!</definedName>
    <definedName name="______se46" localSheetId="15">[5]SE_Santa_Rosa!#REF!</definedName>
    <definedName name="______se46" localSheetId="16">[5]SE_Santa_Rosa!#REF!</definedName>
    <definedName name="______se46" localSheetId="5">[5]SE_Santa_Rosa!#REF!</definedName>
    <definedName name="______se46" localSheetId="7">[5]SE_Santa_Rosa!#REF!</definedName>
    <definedName name="______se47" localSheetId="13">[5]SE_Chiclayo_Oeste!#REF!</definedName>
    <definedName name="______se47" localSheetId="9">[5]SE_Chiclayo_Oeste!#REF!</definedName>
    <definedName name="______se47" localSheetId="15">[5]SE_Chiclayo_Oeste!#REF!</definedName>
    <definedName name="______se47" localSheetId="16">[5]SE_Chiclayo_Oeste!#REF!</definedName>
    <definedName name="______se47" localSheetId="5">[5]SE_Chiclayo_Oeste!#REF!</definedName>
    <definedName name="______se47" localSheetId="7">[5]SE_Chiclayo_Oeste!#REF!</definedName>
    <definedName name="______se55" localSheetId="13">[5]SE_Chiclayo_Oeste!#REF!</definedName>
    <definedName name="______se55" localSheetId="9">[5]SE_Chiclayo_Oeste!#REF!</definedName>
    <definedName name="______se55" localSheetId="15">[5]SE_Chiclayo_Oeste!#REF!</definedName>
    <definedName name="______se55" localSheetId="16">[5]SE_Chiclayo_Oeste!#REF!</definedName>
    <definedName name="______se55" localSheetId="5">[5]SE_Chiclayo_Oeste!#REF!</definedName>
    <definedName name="______se55" localSheetId="7">[5]SE_Chiclayo_Oeste!#REF!</definedName>
    <definedName name="______se56" localSheetId="13">[5]SE_Trujillo_Norte!#REF!</definedName>
    <definedName name="______se56" localSheetId="9">[5]SE_Trujillo_Norte!#REF!</definedName>
    <definedName name="______se56" localSheetId="15">[5]SE_Trujillo_Norte!#REF!</definedName>
    <definedName name="______se56" localSheetId="16">[5]SE_Trujillo_Norte!#REF!</definedName>
    <definedName name="______se56" localSheetId="5">[5]SE_Trujillo_Norte!#REF!</definedName>
    <definedName name="______se56" localSheetId="7">[5]SE_Trujillo_Norte!#REF!</definedName>
    <definedName name="______se567" localSheetId="13">[5]SE_Trujillo_Norte!#REF!</definedName>
    <definedName name="______se567" localSheetId="9">[5]SE_Trujillo_Norte!#REF!</definedName>
    <definedName name="______se567" localSheetId="15">[5]SE_Trujillo_Norte!#REF!</definedName>
    <definedName name="______se567" localSheetId="16">[5]SE_Trujillo_Norte!#REF!</definedName>
    <definedName name="______se567" localSheetId="5">[5]SE_Trujillo_Norte!#REF!</definedName>
    <definedName name="______se567" localSheetId="7">[5]SE_Trujillo_Norte!#REF!</definedName>
    <definedName name="______SEP94" localSheetId="13">[1]Database!#REF!</definedName>
    <definedName name="______SEP94" localSheetId="9">[1]Database!#REF!</definedName>
    <definedName name="______SEP94" localSheetId="15">[1]Database!#REF!</definedName>
    <definedName name="______SEP94" localSheetId="16">[1]Database!#REF!</definedName>
    <definedName name="______SEP94" localSheetId="5">[1]Database!#REF!</definedName>
    <definedName name="______SEP94" localSheetId="7">[1]Database!#REF!</definedName>
    <definedName name="______SEP95" localSheetId="13">[1]Database!#REF!</definedName>
    <definedName name="______SEP95" localSheetId="9">[1]Database!#REF!</definedName>
    <definedName name="______SEP95" localSheetId="15">[1]Database!#REF!</definedName>
    <definedName name="______SEP95" localSheetId="16">[1]Database!#REF!</definedName>
    <definedName name="______SEP95" localSheetId="5">[1]Database!#REF!</definedName>
    <definedName name="______SEP95" localSheetId="7">[1]Database!#REF!</definedName>
    <definedName name="______SEP96" localSheetId="13">[1]Database!#REF!</definedName>
    <definedName name="______SEP96" localSheetId="9">[1]Database!#REF!</definedName>
    <definedName name="______SEP96" localSheetId="15">[1]Database!#REF!</definedName>
    <definedName name="______SEP96" localSheetId="16">[1]Database!#REF!</definedName>
    <definedName name="______SEP96" localSheetId="5">[1]Database!#REF!</definedName>
    <definedName name="______SEP96" localSheetId="7">[1]Database!#REF!</definedName>
    <definedName name="______sm1">[8]TV!$A$49:$O$77</definedName>
    <definedName name="______ss1" localSheetId="15">#REF!</definedName>
    <definedName name="______ss1" localSheetId="16">#REF!</definedName>
    <definedName name="______st48" localSheetId="13">[5]SE_Independencia!#REF!</definedName>
    <definedName name="______st48" localSheetId="9">[5]SE_Independencia!#REF!</definedName>
    <definedName name="______st48" localSheetId="15">[5]SE_Independencia!#REF!</definedName>
    <definedName name="______st48" localSheetId="16">[5]SE_Independencia!#REF!</definedName>
    <definedName name="______st48" localSheetId="5">[5]SE_Independencia!#REF!</definedName>
    <definedName name="______st48" localSheetId="7">[5]SE_Independencia!#REF!</definedName>
    <definedName name="______tc600">[13]Presup!$AO$1</definedName>
    <definedName name="______TF2" localSheetId="13" hidden="1">#REF!,#REF!</definedName>
    <definedName name="______TF2" localSheetId="9" hidden="1">#REF!,#REF!</definedName>
    <definedName name="______TF2" localSheetId="15" hidden="1">#REF!,#REF!</definedName>
    <definedName name="______TF2" localSheetId="16" hidden="1">#REF!,#REF!</definedName>
    <definedName name="______TF2" localSheetId="5" hidden="1">#REF!,#REF!</definedName>
    <definedName name="______TF2" localSheetId="7" hidden="1">#REF!,#REF!</definedName>
    <definedName name="______TF2222" localSheetId="13" hidden="1">#REF!</definedName>
    <definedName name="______TF2222" localSheetId="9" hidden="1">#REF!</definedName>
    <definedName name="______TF2222" localSheetId="15" hidden="1">#REF!</definedName>
    <definedName name="______TF2222" localSheetId="16" hidden="1">#REF!</definedName>
    <definedName name="______TF2222" localSheetId="5" hidden="1">#REF!</definedName>
    <definedName name="______TF2222" localSheetId="7" hidden="1">#REF!</definedName>
    <definedName name="______ty5" localSheetId="13">#REF!</definedName>
    <definedName name="______ty5" localSheetId="9">#REF!</definedName>
    <definedName name="______ty5" localSheetId="15">#REF!</definedName>
    <definedName name="______ty5" localSheetId="16">#REF!</definedName>
    <definedName name="______ty5" localSheetId="5">#REF!</definedName>
    <definedName name="______ty5" localSheetId="7">#REF!</definedName>
    <definedName name="______ty7" localSheetId="13">#REF!</definedName>
    <definedName name="______ty7" localSheetId="9">#REF!</definedName>
    <definedName name="______ty7" localSheetId="15">#REF!</definedName>
    <definedName name="______ty7" localSheetId="16">#REF!</definedName>
    <definedName name="______ty7" localSheetId="5">#REF!</definedName>
    <definedName name="______ty7" localSheetId="7">#REF!</definedName>
    <definedName name="______we2" localSheetId="13">[5]SE_Piura_Oeste!#REF!</definedName>
    <definedName name="______we2" localSheetId="9">[5]SE_Piura_Oeste!#REF!</definedName>
    <definedName name="______we2" localSheetId="15">[5]SE_Piura_Oeste!#REF!</definedName>
    <definedName name="______we2" localSheetId="16">[5]SE_Piura_Oeste!#REF!</definedName>
    <definedName name="______we2" localSheetId="5">[5]SE_Piura_Oeste!#REF!</definedName>
    <definedName name="______we2" localSheetId="7">[5]SE_Piura_Oeste!#REF!</definedName>
    <definedName name="______xx1" localSheetId="13" hidden="1">#REF!,#REF!</definedName>
    <definedName name="______xx1" localSheetId="9" hidden="1">#REF!,#REF!</definedName>
    <definedName name="______xx1" localSheetId="15" hidden="1">#REF!,#REF!</definedName>
    <definedName name="______xx1" localSheetId="16" hidden="1">#REF!,#REF!</definedName>
    <definedName name="______xx1" localSheetId="5" hidden="1">#REF!,#REF!</definedName>
    <definedName name="______xx1" localSheetId="7" hidden="1">#REF!,#REF!</definedName>
    <definedName name="______xy67" localSheetId="13">[5]SE_Piura_Oeste!#REF!</definedName>
    <definedName name="______xy67" localSheetId="9">[5]SE_Piura_Oeste!#REF!</definedName>
    <definedName name="______xy67" localSheetId="15">[5]SE_Piura_Oeste!#REF!</definedName>
    <definedName name="______xy67" localSheetId="16">[5]SE_Piura_Oeste!#REF!</definedName>
    <definedName name="______xy67" localSheetId="5">[5]SE_Piura_Oeste!#REF!</definedName>
    <definedName name="______xy67" localSheetId="7">[5]SE_Piura_Oeste!#REF!</definedName>
    <definedName name="_____2_T___D_1988_Present_Detail" localSheetId="15">#REF!</definedName>
    <definedName name="_____2_T___D_1988_Present_Detail" localSheetId="16">#REF!</definedName>
    <definedName name="_____a457" localSheetId="13">[5]SE_Ica!#REF!</definedName>
    <definedName name="_____a457" localSheetId="9">[5]SE_Ica!#REF!</definedName>
    <definedName name="_____a457" localSheetId="15">[5]SE_Ica!#REF!</definedName>
    <definedName name="_____a457" localSheetId="16">[5]SE_Ica!#REF!</definedName>
    <definedName name="_____a457" localSheetId="5">[5]SE_Ica!#REF!</definedName>
    <definedName name="_____a457" localSheetId="7">[5]SE_Ica!#REF!</definedName>
    <definedName name="_____afc56" localSheetId="13">'[6]Cuadro A-10'!#REF!</definedName>
    <definedName name="_____afc56" localSheetId="9">'[6]Cuadro A-10'!#REF!</definedName>
    <definedName name="_____afc56" localSheetId="15">'[6]Cuadro A-10'!#REF!</definedName>
    <definedName name="_____afc56" localSheetId="16">'[6]Cuadro A-10'!#REF!</definedName>
    <definedName name="_____afc56" localSheetId="5">'[6]Cuadro A-10'!#REF!</definedName>
    <definedName name="_____afc56" localSheetId="7">'[6]Cuadro A-10'!#REF!</definedName>
    <definedName name="_____agf45" localSheetId="13">[5]SE_Trujillo_Norte!#REF!</definedName>
    <definedName name="_____agf45" localSheetId="9">[5]SE_Trujillo_Norte!#REF!</definedName>
    <definedName name="_____agf45" localSheetId="15">[5]SE_Trujillo_Norte!#REF!</definedName>
    <definedName name="_____agf45" localSheetId="16">[5]SE_Trujillo_Norte!#REF!</definedName>
    <definedName name="_____agf45" localSheetId="5">[5]SE_Trujillo_Norte!#REF!</definedName>
    <definedName name="_____agf45" localSheetId="7">[5]SE_Trujillo_Norte!#REF!</definedName>
    <definedName name="_____ana12" localSheetId="13">'[6]Cuadro A-8'!#REF!</definedName>
    <definedName name="_____ana12" localSheetId="9">'[6]Cuadro A-8'!#REF!</definedName>
    <definedName name="_____ana12" localSheetId="15">'[6]Cuadro A-8'!#REF!</definedName>
    <definedName name="_____ana12" localSheetId="16">'[6]Cuadro A-8'!#REF!</definedName>
    <definedName name="_____ana12" localSheetId="5">'[6]Cuadro A-8'!#REF!</definedName>
    <definedName name="_____ana12" localSheetId="7">'[6]Cuadro A-8'!#REF!</definedName>
    <definedName name="_____ana22" localSheetId="13">'[6]Cuadro A-8'!#REF!</definedName>
    <definedName name="_____ana22" localSheetId="9">'[6]Cuadro A-8'!#REF!</definedName>
    <definedName name="_____ana22" localSheetId="15">'[6]Cuadro A-8'!#REF!</definedName>
    <definedName name="_____ana22" localSheetId="16">'[6]Cuadro A-8'!#REF!</definedName>
    <definedName name="_____ana22" localSheetId="5">'[6]Cuadro A-8'!#REF!</definedName>
    <definedName name="_____ana22" localSheetId="7">'[6]Cuadro A-8'!#REF!</definedName>
    <definedName name="_____ana59" localSheetId="13">'[6]Cuadro A-8'!#REF!</definedName>
    <definedName name="_____ana59" localSheetId="9">'[6]Cuadro A-8'!#REF!</definedName>
    <definedName name="_____ana59" localSheetId="15">'[6]Cuadro A-8'!#REF!</definedName>
    <definedName name="_____ana59" localSheetId="16">'[6]Cuadro A-8'!#REF!</definedName>
    <definedName name="_____ana59" localSheetId="5">'[6]Cuadro A-8'!#REF!</definedName>
    <definedName name="_____ana59" localSheetId="7">'[6]Cuadro A-8'!#REF!</definedName>
    <definedName name="_____ana6" localSheetId="13">'[6]Cuadro A-8'!#REF!</definedName>
    <definedName name="_____ana6" localSheetId="9">'[6]Cuadro A-8'!#REF!</definedName>
    <definedName name="_____ana6" localSheetId="15">'[6]Cuadro A-8'!#REF!</definedName>
    <definedName name="_____ana6" localSheetId="16">'[6]Cuadro A-8'!#REF!</definedName>
    <definedName name="_____ana6" localSheetId="5">'[6]Cuadro A-8'!#REF!</definedName>
    <definedName name="_____ana6" localSheetId="7">'[6]Cuadro A-8'!#REF!</definedName>
    <definedName name="_____ana7" localSheetId="13">'[6]Cuadro A-8'!#REF!</definedName>
    <definedName name="_____ana7" localSheetId="9">'[6]Cuadro A-8'!#REF!</definedName>
    <definedName name="_____ana7" localSheetId="15">'[6]Cuadro A-8'!#REF!</definedName>
    <definedName name="_____ana7" localSheetId="16">'[6]Cuadro A-8'!#REF!</definedName>
    <definedName name="_____ana7" localSheetId="5">'[6]Cuadro A-8'!#REF!</definedName>
    <definedName name="_____ana7" localSheetId="7">'[6]Cuadro A-8'!#REF!</definedName>
    <definedName name="_____ana77" localSheetId="13">'[6]Cuadro A-8'!#REF!</definedName>
    <definedName name="_____ana77" localSheetId="9">'[6]Cuadro A-8'!#REF!</definedName>
    <definedName name="_____ana77" localSheetId="15">'[6]Cuadro A-8'!#REF!</definedName>
    <definedName name="_____ana77" localSheetId="16">'[6]Cuadro A-8'!#REF!</definedName>
    <definedName name="_____ana77" localSheetId="5">'[6]Cuadro A-8'!#REF!</definedName>
    <definedName name="_____ana77" localSheetId="7">'[6]Cuadro A-8'!#REF!</definedName>
    <definedName name="_____APG22" localSheetId="13">#REF!</definedName>
    <definedName name="_____APG22" localSheetId="9">#REF!</definedName>
    <definedName name="_____APG22" localSheetId="15">#REF!</definedName>
    <definedName name="_____APG22" localSheetId="16">#REF!</definedName>
    <definedName name="_____APG22" localSheetId="5">#REF!</definedName>
    <definedName name="_____APG22" localSheetId="7">#REF!</definedName>
    <definedName name="_____APR94" localSheetId="13">[3]Database!#REF!</definedName>
    <definedName name="_____APR94" localSheetId="9">[3]Database!#REF!</definedName>
    <definedName name="_____APR94" localSheetId="15">[3]Database!#REF!</definedName>
    <definedName name="_____APR94" localSheetId="16">[3]Database!#REF!</definedName>
    <definedName name="_____APR94" localSheetId="5">[3]Database!#REF!</definedName>
    <definedName name="_____APR94" localSheetId="7">[3]Database!#REF!</definedName>
    <definedName name="_____APR95" localSheetId="13">[3]Database!#REF!</definedName>
    <definedName name="_____APR95" localSheetId="9">[3]Database!#REF!</definedName>
    <definedName name="_____APR95" localSheetId="15">[3]Database!#REF!</definedName>
    <definedName name="_____APR95" localSheetId="16">[3]Database!#REF!</definedName>
    <definedName name="_____APR95" localSheetId="5">[3]Database!#REF!</definedName>
    <definedName name="_____APR95" localSheetId="7">[3]Database!#REF!</definedName>
    <definedName name="_____APR96" localSheetId="13">[3]Database!#REF!</definedName>
    <definedName name="_____APR96" localSheetId="9">[3]Database!#REF!</definedName>
    <definedName name="_____APR96" localSheetId="15">[3]Database!#REF!</definedName>
    <definedName name="_____APR96" localSheetId="16">[3]Database!#REF!</definedName>
    <definedName name="_____APR96" localSheetId="5">[3]Database!#REF!</definedName>
    <definedName name="_____APR96" localSheetId="7">[3]Database!#REF!</definedName>
    <definedName name="_____as2" localSheetId="13">[5]SE_Chimbote1!#REF!</definedName>
    <definedName name="_____as2" localSheetId="9">[5]SE_Chimbote1!#REF!</definedName>
    <definedName name="_____as2" localSheetId="15">[5]SE_Chimbote1!#REF!</definedName>
    <definedName name="_____as2" localSheetId="16">[5]SE_Chimbote1!#REF!</definedName>
    <definedName name="_____as2" localSheetId="5">[5]SE_Chimbote1!#REF!</definedName>
    <definedName name="_____as2" localSheetId="7">[5]SE_Chimbote1!#REF!</definedName>
    <definedName name="_____asd345" localSheetId="13">'[6]Cuadro A-10'!#REF!</definedName>
    <definedName name="_____asd345" localSheetId="9">'[6]Cuadro A-10'!#REF!</definedName>
    <definedName name="_____asd345" localSheetId="15">'[6]Cuadro A-10'!#REF!</definedName>
    <definedName name="_____asd345" localSheetId="16">'[6]Cuadro A-10'!#REF!</definedName>
    <definedName name="_____asd345" localSheetId="5">'[6]Cuadro A-10'!#REF!</definedName>
    <definedName name="_____asd345" localSheetId="7">'[6]Cuadro A-10'!#REF!</definedName>
    <definedName name="_____AUG94" localSheetId="13">[3]Database!#REF!</definedName>
    <definedName name="_____AUG94" localSheetId="9">[3]Database!#REF!</definedName>
    <definedName name="_____AUG94" localSheetId="15">[3]Database!#REF!</definedName>
    <definedName name="_____AUG94" localSheetId="16">[3]Database!#REF!</definedName>
    <definedName name="_____AUG94" localSheetId="5">[3]Database!#REF!</definedName>
    <definedName name="_____AUG94" localSheetId="7">[3]Database!#REF!</definedName>
    <definedName name="_____AUG95" localSheetId="13">[3]Database!#REF!</definedName>
    <definedName name="_____AUG95" localSheetId="9">[3]Database!#REF!</definedName>
    <definedName name="_____AUG95" localSheetId="15">[3]Database!#REF!</definedName>
    <definedName name="_____AUG95" localSheetId="16">[3]Database!#REF!</definedName>
    <definedName name="_____AUG95" localSheetId="5">[3]Database!#REF!</definedName>
    <definedName name="_____AUG95" localSheetId="7">[3]Database!#REF!</definedName>
    <definedName name="_____AUG96" localSheetId="13">[3]Database!#REF!</definedName>
    <definedName name="_____AUG96" localSheetId="9">[3]Database!#REF!</definedName>
    <definedName name="_____AUG96" localSheetId="15">[3]Database!#REF!</definedName>
    <definedName name="_____AUG96" localSheetId="16">[3]Database!#REF!</definedName>
    <definedName name="_____AUG96" localSheetId="5">[3]Database!#REF!</definedName>
    <definedName name="_____AUG96" localSheetId="7">[3]Database!#REF!</definedName>
    <definedName name="_____Aut02">[7]qe32!$A$1</definedName>
    <definedName name="_____az25" localSheetId="13">[5]SE_Piura_Oeste!#REF!</definedName>
    <definedName name="_____az25" localSheetId="9">[5]SE_Piura_Oeste!#REF!</definedName>
    <definedName name="_____az25" localSheetId="15">[5]SE_Piura_Oeste!#REF!</definedName>
    <definedName name="_____az25" localSheetId="16">[5]SE_Piura_Oeste!#REF!</definedName>
    <definedName name="_____az25" localSheetId="5">[5]SE_Piura_Oeste!#REF!</definedName>
    <definedName name="_____az25" localSheetId="7">[5]SE_Piura_Oeste!#REF!</definedName>
    <definedName name="_____bbb6" localSheetId="13">[5]SE_Piura_Oeste!#REF!</definedName>
    <definedName name="_____bbb6" localSheetId="9">[5]SE_Piura_Oeste!#REF!</definedName>
    <definedName name="_____bbb6" localSheetId="15">[5]SE_Piura_Oeste!#REF!</definedName>
    <definedName name="_____bbb6" localSheetId="16">[5]SE_Piura_Oeste!#REF!</definedName>
    <definedName name="_____bbb6" localSheetId="5">[5]SE_Piura_Oeste!#REF!</definedName>
    <definedName name="_____bbb6" localSheetId="7">[5]SE_Piura_Oeste!#REF!</definedName>
    <definedName name="_____c677" localSheetId="13">#REF!</definedName>
    <definedName name="_____c677" localSheetId="9">#REF!</definedName>
    <definedName name="_____c677" localSheetId="15">#REF!</definedName>
    <definedName name="_____c677" localSheetId="16">#REF!</definedName>
    <definedName name="_____c677" localSheetId="5">#REF!</definedName>
    <definedName name="_____c677" localSheetId="7">#REF!</definedName>
    <definedName name="_____cf3" localSheetId="13">#REF!</definedName>
    <definedName name="_____cf3" localSheetId="9">#REF!</definedName>
    <definedName name="_____cf3" localSheetId="15">#REF!</definedName>
    <definedName name="_____cf3" localSheetId="16">#REF!</definedName>
    <definedName name="_____cf3" localSheetId="5">#REF!</definedName>
    <definedName name="_____cf3" localSheetId="7">#REF!</definedName>
    <definedName name="_____cf56">[8]TV!$A$49:$O$77</definedName>
    <definedName name="_____COL1" localSheetId="13">#REF!</definedName>
    <definedName name="_____COL1" localSheetId="9">#REF!</definedName>
    <definedName name="_____COL1" localSheetId="15">#REF!</definedName>
    <definedName name="_____COL1" localSheetId="16">#REF!</definedName>
    <definedName name="_____COL1" localSheetId="5">#REF!</definedName>
    <definedName name="_____COL1" localSheetId="7">#REF!</definedName>
    <definedName name="_____COL2" localSheetId="13">#REF!</definedName>
    <definedName name="_____COL2" localSheetId="9">#REF!</definedName>
    <definedName name="_____COL2" localSheetId="15">#REF!</definedName>
    <definedName name="_____COL2" localSheetId="16">#REF!</definedName>
    <definedName name="_____COL2" localSheetId="5">#REF!</definedName>
    <definedName name="_____COL2" localSheetId="7">#REF!</definedName>
    <definedName name="_____COL3" localSheetId="13">#REF!</definedName>
    <definedName name="_____COL3" localSheetId="9">#REF!</definedName>
    <definedName name="_____COL3" localSheetId="15">#REF!</definedName>
    <definedName name="_____COL3" localSheetId="16">#REF!</definedName>
    <definedName name="_____COL3" localSheetId="5">#REF!</definedName>
    <definedName name="_____COL3" localSheetId="7">#REF!</definedName>
    <definedName name="_____COL4" localSheetId="13">#REF!</definedName>
    <definedName name="_____COL4" localSheetId="9">#REF!</definedName>
    <definedName name="_____COL4" localSheetId="15">#REF!</definedName>
    <definedName name="_____COL4" localSheetId="16">#REF!</definedName>
    <definedName name="_____COL4" localSheetId="5">#REF!</definedName>
    <definedName name="_____COL4" localSheetId="7">#REF!</definedName>
    <definedName name="_____COL5" localSheetId="13">#REF!</definedName>
    <definedName name="_____COL5" localSheetId="9">#REF!</definedName>
    <definedName name="_____COL5" localSheetId="15">#REF!</definedName>
    <definedName name="_____COL5" localSheetId="16">#REF!</definedName>
    <definedName name="_____COL5" localSheetId="5">#REF!</definedName>
    <definedName name="_____COL5" localSheetId="7">#REF!</definedName>
    <definedName name="_____COL6" localSheetId="13">#REF!</definedName>
    <definedName name="_____COL6" localSheetId="9">#REF!</definedName>
    <definedName name="_____COL6" localSheetId="15">#REF!</definedName>
    <definedName name="_____COL6" localSheetId="16">#REF!</definedName>
    <definedName name="_____COL6" localSheetId="5">#REF!</definedName>
    <definedName name="_____COL6" localSheetId="7">#REF!</definedName>
    <definedName name="_____DAT1" localSheetId="13">'[9]June 05 TB'!#REF!</definedName>
    <definedName name="_____DAT1" localSheetId="9">'[9]June 05 TB'!#REF!</definedName>
    <definedName name="_____DAT1" localSheetId="15">'[9]June 05 TB'!#REF!</definedName>
    <definedName name="_____DAT1" localSheetId="16">'[9]June 05 TB'!#REF!</definedName>
    <definedName name="_____DAT1" localSheetId="5">'[9]June 05 TB'!#REF!</definedName>
    <definedName name="_____DAT1" localSheetId="7">'[9]June 05 TB'!#REF!</definedName>
    <definedName name="_____DAT2" localSheetId="15">#REF!</definedName>
    <definedName name="_____DAT2" localSheetId="16">#REF!</definedName>
    <definedName name="_____DAT3" localSheetId="15">#REF!</definedName>
    <definedName name="_____DAT3" localSheetId="16">#REF!</definedName>
    <definedName name="_____DAT4" localSheetId="15">#REF!</definedName>
    <definedName name="_____DAT4" localSheetId="16">#REF!</definedName>
    <definedName name="_____DAT5" localSheetId="15">#REF!</definedName>
    <definedName name="_____DAT5" localSheetId="16">#REF!</definedName>
    <definedName name="_____DEC94" localSheetId="13">[3]Database!#REF!</definedName>
    <definedName name="_____DEC94" localSheetId="9">[3]Database!#REF!</definedName>
    <definedName name="_____DEC94" localSheetId="15">[3]Database!#REF!</definedName>
    <definedName name="_____DEC94" localSheetId="16">[3]Database!#REF!</definedName>
    <definedName name="_____DEC94" localSheetId="5">[3]Database!#REF!</definedName>
    <definedName name="_____DEC94" localSheetId="7">[3]Database!#REF!</definedName>
    <definedName name="_____DEC95" localSheetId="13">[3]Database!#REF!</definedName>
    <definedName name="_____DEC95" localSheetId="9">[3]Database!#REF!</definedName>
    <definedName name="_____DEC95" localSheetId="15">[3]Database!#REF!</definedName>
    <definedName name="_____DEC95" localSheetId="16">[3]Database!#REF!</definedName>
    <definedName name="_____DEC95" localSheetId="5">[3]Database!#REF!</definedName>
    <definedName name="_____DEC95" localSheetId="7">[3]Database!#REF!</definedName>
    <definedName name="_____DEC96" localSheetId="13">[3]Database!#REF!</definedName>
    <definedName name="_____DEC96" localSheetId="9">[3]Database!#REF!</definedName>
    <definedName name="_____DEC96" localSheetId="15">[3]Database!#REF!</definedName>
    <definedName name="_____DEC96" localSheetId="16">[3]Database!#REF!</definedName>
    <definedName name="_____DEC96" localSheetId="5">[3]Database!#REF!</definedName>
    <definedName name="_____DEC96" localSheetId="7">[3]Database!#REF!</definedName>
    <definedName name="_____EPS1" localSheetId="5" hidden="1">{#N/A,#N/A,FALSE,"95Act"}</definedName>
    <definedName name="_____FEB94" localSheetId="13">[3]Database!#REF!</definedName>
    <definedName name="_____FEB94" localSheetId="9">[3]Database!#REF!</definedName>
    <definedName name="_____FEB94" localSheetId="15">[3]Database!#REF!</definedName>
    <definedName name="_____FEB94" localSheetId="16">[3]Database!#REF!</definedName>
    <definedName name="_____FEB94" localSheetId="5">[3]Database!#REF!</definedName>
    <definedName name="_____FEB94" localSheetId="7">[3]Database!#REF!</definedName>
    <definedName name="_____FEB95" localSheetId="13">[3]Database!#REF!</definedName>
    <definedName name="_____FEB95" localSheetId="9">[3]Database!#REF!</definedName>
    <definedName name="_____FEB95" localSheetId="15">[3]Database!#REF!</definedName>
    <definedName name="_____FEB95" localSheetId="16">[3]Database!#REF!</definedName>
    <definedName name="_____FEB95" localSheetId="5">[3]Database!#REF!</definedName>
    <definedName name="_____FEB95" localSheetId="7">[3]Database!#REF!</definedName>
    <definedName name="_____FEB96" localSheetId="13">[3]Database!#REF!</definedName>
    <definedName name="_____FEB96" localSheetId="9">[3]Database!#REF!</definedName>
    <definedName name="_____FEB96" localSheetId="15">[3]Database!#REF!</definedName>
    <definedName name="_____FEB96" localSheetId="16">[3]Database!#REF!</definedName>
    <definedName name="_____FEB96" localSheetId="5">[3]Database!#REF!</definedName>
    <definedName name="_____FEB96" localSheetId="7">[3]Database!#REF!</definedName>
    <definedName name="_____fx12">'[14]Enerquinta CL$'!$C$47:$W$47</definedName>
    <definedName name="_____JAN95" localSheetId="13">[3]Database!#REF!</definedName>
    <definedName name="_____JAN95" localSheetId="9">[3]Database!#REF!</definedName>
    <definedName name="_____JAN95" localSheetId="15">[3]Database!#REF!</definedName>
    <definedName name="_____JAN95" localSheetId="16">[3]Database!#REF!</definedName>
    <definedName name="_____JAN95" localSheetId="5">[3]Database!#REF!</definedName>
    <definedName name="_____JAN95" localSheetId="7">[3]Database!#REF!</definedName>
    <definedName name="_____JAN96" localSheetId="13">[3]Database!#REF!</definedName>
    <definedName name="_____JAN96" localSheetId="9">[3]Database!#REF!</definedName>
    <definedName name="_____JAN96" localSheetId="15">[3]Database!#REF!</definedName>
    <definedName name="_____JAN96" localSheetId="16">[3]Database!#REF!</definedName>
    <definedName name="_____JAN96" localSheetId="5">[3]Database!#REF!</definedName>
    <definedName name="_____JAN96" localSheetId="7">[3]Database!#REF!</definedName>
    <definedName name="_____jan99" localSheetId="13">#REF!</definedName>
    <definedName name="_____jan99" localSheetId="9">#REF!</definedName>
    <definedName name="_____jan99" localSheetId="15">#REF!</definedName>
    <definedName name="_____jan99" localSheetId="16">#REF!</definedName>
    <definedName name="_____jan99" localSheetId="5">#REF!</definedName>
    <definedName name="_____jan99" localSheetId="7">#REF!</definedName>
    <definedName name="_____JUL94" localSheetId="13">[3]Database!#REF!</definedName>
    <definedName name="_____JUL94" localSheetId="9">[3]Database!#REF!</definedName>
    <definedName name="_____JUL94" localSheetId="15">[3]Database!#REF!</definedName>
    <definedName name="_____JUL94" localSheetId="16">[3]Database!#REF!</definedName>
    <definedName name="_____JUL94" localSheetId="5">[3]Database!#REF!</definedName>
    <definedName name="_____JUL94" localSheetId="7">[3]Database!#REF!</definedName>
    <definedName name="_____JUL95" localSheetId="13">[3]Database!#REF!</definedName>
    <definedName name="_____JUL95" localSheetId="9">[3]Database!#REF!</definedName>
    <definedName name="_____JUL95" localSheetId="15">[3]Database!#REF!</definedName>
    <definedName name="_____JUL95" localSheetId="16">[3]Database!#REF!</definedName>
    <definedName name="_____JUL95" localSheetId="5">[3]Database!#REF!</definedName>
    <definedName name="_____JUL95" localSheetId="7">[3]Database!#REF!</definedName>
    <definedName name="_____JUL96" localSheetId="13">[3]Database!#REF!</definedName>
    <definedName name="_____JUL96" localSheetId="9">[3]Database!#REF!</definedName>
    <definedName name="_____JUL96" localSheetId="15">[3]Database!#REF!</definedName>
    <definedName name="_____JUL96" localSheetId="16">[3]Database!#REF!</definedName>
    <definedName name="_____JUL96" localSheetId="5">[3]Database!#REF!</definedName>
    <definedName name="_____JUL96" localSheetId="7">[3]Database!#REF!</definedName>
    <definedName name="_____JUN94" localSheetId="13">[3]Database!#REF!</definedName>
    <definedName name="_____JUN94" localSheetId="9">[3]Database!#REF!</definedName>
    <definedName name="_____JUN94" localSheetId="15">[3]Database!#REF!</definedName>
    <definedName name="_____JUN94" localSheetId="16">[3]Database!#REF!</definedName>
    <definedName name="_____JUN94" localSheetId="5">[3]Database!#REF!</definedName>
    <definedName name="_____JUN94" localSheetId="7">[3]Database!#REF!</definedName>
    <definedName name="_____JUN95" localSheetId="13">[3]Database!#REF!</definedName>
    <definedName name="_____JUN95" localSheetId="9">[3]Database!#REF!</definedName>
    <definedName name="_____JUN95" localSheetId="15">[3]Database!#REF!</definedName>
    <definedName name="_____JUN95" localSheetId="16">[3]Database!#REF!</definedName>
    <definedName name="_____JUN95" localSheetId="5">[3]Database!#REF!</definedName>
    <definedName name="_____JUN95" localSheetId="7">[3]Database!#REF!</definedName>
    <definedName name="_____JUN96" localSheetId="13">[3]Database!#REF!</definedName>
    <definedName name="_____JUN96" localSheetId="9">[3]Database!#REF!</definedName>
    <definedName name="_____JUN96" localSheetId="15">[3]Database!#REF!</definedName>
    <definedName name="_____JUN96" localSheetId="16">[3]Database!#REF!</definedName>
    <definedName name="_____JUN96" localSheetId="5">[3]Database!#REF!</definedName>
    <definedName name="_____JUN96" localSheetId="7">[3]Database!#REF!</definedName>
    <definedName name="_____JV0330" localSheetId="13">#REF!</definedName>
    <definedName name="_____JV0330" localSheetId="9">#REF!</definedName>
    <definedName name="_____JV0330" localSheetId="15">#REF!</definedName>
    <definedName name="_____JV0330" localSheetId="16">#REF!</definedName>
    <definedName name="_____JV0330" localSheetId="5">#REF!</definedName>
    <definedName name="_____JV0330" localSheetId="7">#REF!</definedName>
    <definedName name="_____JV0331" localSheetId="13">#REF!</definedName>
    <definedName name="_____JV0331" localSheetId="9">#REF!</definedName>
    <definedName name="_____JV0331" localSheetId="15">#REF!</definedName>
    <definedName name="_____JV0331" localSheetId="16">#REF!</definedName>
    <definedName name="_____JV0331" localSheetId="5">#REF!</definedName>
    <definedName name="_____JV0331" localSheetId="7">#REF!</definedName>
    <definedName name="_____JV0332" localSheetId="13">#REF!</definedName>
    <definedName name="_____JV0332" localSheetId="9">#REF!</definedName>
    <definedName name="_____JV0332" localSheetId="15">#REF!</definedName>
    <definedName name="_____JV0332" localSheetId="16">#REF!</definedName>
    <definedName name="_____JV0332" localSheetId="5">#REF!</definedName>
    <definedName name="_____JV0332" localSheetId="7">#REF!</definedName>
    <definedName name="_____JV0333" localSheetId="13">#REF!</definedName>
    <definedName name="_____JV0333" localSheetId="9">#REF!</definedName>
    <definedName name="_____JV0333" localSheetId="15">#REF!</definedName>
    <definedName name="_____JV0333" localSheetId="16">#REF!</definedName>
    <definedName name="_____JV0333" localSheetId="5">#REF!</definedName>
    <definedName name="_____JV0333" localSheetId="7">#REF!</definedName>
    <definedName name="_____JV0334" localSheetId="13">#REF!</definedName>
    <definedName name="_____JV0334" localSheetId="9">#REF!</definedName>
    <definedName name="_____JV0334" localSheetId="15">#REF!</definedName>
    <definedName name="_____JV0334" localSheetId="16">#REF!</definedName>
    <definedName name="_____JV0334" localSheetId="5">#REF!</definedName>
    <definedName name="_____JV0334" localSheetId="7">#REF!</definedName>
    <definedName name="_____KQ1" localSheetId="13">#REF!</definedName>
    <definedName name="_____KQ1" localSheetId="9">#REF!</definedName>
    <definedName name="_____KQ1" localSheetId="15">#REF!</definedName>
    <definedName name="_____KQ1" localSheetId="16">#REF!</definedName>
    <definedName name="_____KQ1" localSheetId="5">#REF!</definedName>
    <definedName name="_____KQ1" localSheetId="7">#REF!</definedName>
    <definedName name="_____KQ2" localSheetId="13">#REF!</definedName>
    <definedName name="_____KQ2" localSheetId="9">#REF!</definedName>
    <definedName name="_____KQ2" localSheetId="15">#REF!</definedName>
    <definedName name="_____KQ2" localSheetId="16">#REF!</definedName>
    <definedName name="_____KQ2" localSheetId="5">#REF!</definedName>
    <definedName name="_____KQ2" localSheetId="7">#REF!</definedName>
    <definedName name="_____l56" localSheetId="13">'[6]Cuadro A-4 (1)'!#REF!</definedName>
    <definedName name="_____l56" localSheetId="9">'[6]Cuadro A-4 (1)'!#REF!</definedName>
    <definedName name="_____l56" localSheetId="15">'[6]Cuadro A-4 (1)'!#REF!</definedName>
    <definedName name="_____l56" localSheetId="16">'[6]Cuadro A-4 (1)'!#REF!</definedName>
    <definedName name="_____l56" localSheetId="5">'[6]Cuadro A-4 (1)'!#REF!</definedName>
    <definedName name="_____l56" localSheetId="7">'[6]Cuadro A-4 (1)'!#REF!</definedName>
    <definedName name="_____LS2" localSheetId="13">'[6]Cuadro A-4 (1)'!#REF!</definedName>
    <definedName name="_____LS2" localSheetId="9">'[6]Cuadro A-4 (1)'!#REF!</definedName>
    <definedName name="_____LS2" localSheetId="15">'[6]Cuadro A-4 (1)'!#REF!</definedName>
    <definedName name="_____LS2" localSheetId="16">'[6]Cuadro A-4 (1)'!#REF!</definedName>
    <definedName name="_____LS2" localSheetId="5">'[6]Cuadro A-4 (1)'!#REF!</definedName>
    <definedName name="_____LS2" localSheetId="7">'[6]Cuadro A-4 (1)'!#REF!</definedName>
    <definedName name="_____lss33" localSheetId="13">#REF!</definedName>
    <definedName name="_____lss33" localSheetId="9">#REF!</definedName>
    <definedName name="_____lss33" localSheetId="15">#REF!</definedName>
    <definedName name="_____lss33" localSheetId="16">#REF!</definedName>
    <definedName name="_____lss33" localSheetId="5">#REF!</definedName>
    <definedName name="_____lss33" localSheetId="7">#REF!</definedName>
    <definedName name="_____m112">'[11]FORMA- RE1'!$A$3:$H$52</definedName>
    <definedName name="_____m33">'[11]FORMA-RL1'!$B$1:$L$46</definedName>
    <definedName name="_____m4445">'[11]FORMA-SE2'!$M$5</definedName>
    <definedName name="_____m556">'[11]FORMA-LS1-LS2'!$A$98:$Q$170</definedName>
    <definedName name="_____m666" localSheetId="13">'[11]FORMA-SE2'!#REF!</definedName>
    <definedName name="_____m666" localSheetId="9">'[11]FORMA-SE2'!#REF!</definedName>
    <definedName name="_____m666" localSheetId="15">'[11]FORMA-SE2'!#REF!</definedName>
    <definedName name="_____m666" localSheetId="16">'[11]FORMA-SE2'!#REF!</definedName>
    <definedName name="_____m666" localSheetId="5">'[11]FORMA-SE2'!#REF!</definedName>
    <definedName name="_____m666" localSheetId="7">'[11]FORMA-SE2'!#REF!</definedName>
    <definedName name="_____m89" localSheetId="13">'[11]FORMA-SE2'!#REF!</definedName>
    <definedName name="_____m89" localSheetId="9">'[11]FORMA-SE2'!#REF!</definedName>
    <definedName name="_____m89" localSheetId="15">'[11]FORMA-SE2'!#REF!</definedName>
    <definedName name="_____m89" localSheetId="16">'[11]FORMA-SE2'!#REF!</definedName>
    <definedName name="_____m89" localSheetId="5">'[11]FORMA-SE2'!#REF!</definedName>
    <definedName name="_____m89" localSheetId="7">'[11]FORMA-SE2'!#REF!</definedName>
    <definedName name="_____MAR94" localSheetId="13">[3]Database!#REF!</definedName>
    <definedName name="_____MAR94" localSheetId="9">[3]Database!#REF!</definedName>
    <definedName name="_____MAR94" localSheetId="15">[3]Database!#REF!</definedName>
    <definedName name="_____MAR94" localSheetId="16">[3]Database!#REF!</definedName>
    <definedName name="_____MAR94" localSheetId="5">[3]Database!#REF!</definedName>
    <definedName name="_____MAR94" localSheetId="7">[3]Database!#REF!</definedName>
    <definedName name="_____MAR95" localSheetId="13">[3]Database!#REF!</definedName>
    <definedName name="_____MAR95" localSheetId="9">[3]Database!#REF!</definedName>
    <definedName name="_____MAR95" localSheetId="15">[3]Database!#REF!</definedName>
    <definedName name="_____MAR95" localSheetId="16">[3]Database!#REF!</definedName>
    <definedName name="_____MAR95" localSheetId="5">[3]Database!#REF!</definedName>
    <definedName name="_____MAR95" localSheetId="7">[3]Database!#REF!</definedName>
    <definedName name="_____MAR96" localSheetId="13">[3]Database!#REF!</definedName>
    <definedName name="_____MAR96" localSheetId="9">[3]Database!#REF!</definedName>
    <definedName name="_____MAR96" localSheetId="15">[3]Database!#REF!</definedName>
    <definedName name="_____MAR96" localSheetId="16">[3]Database!#REF!</definedName>
    <definedName name="_____MAR96" localSheetId="5">[3]Database!#REF!</definedName>
    <definedName name="_____MAR96" localSheetId="7">[3]Database!#REF!</definedName>
    <definedName name="_____MAY94" localSheetId="13">[3]Database!#REF!</definedName>
    <definedName name="_____MAY94" localSheetId="9">[3]Database!#REF!</definedName>
    <definedName name="_____MAY94" localSheetId="15">[3]Database!#REF!</definedName>
    <definedName name="_____MAY94" localSheetId="16">[3]Database!#REF!</definedName>
    <definedName name="_____MAY94" localSheetId="5">[3]Database!#REF!</definedName>
    <definedName name="_____MAY94" localSheetId="7">[3]Database!#REF!</definedName>
    <definedName name="_____MAY95" localSheetId="13">[3]Database!#REF!</definedName>
    <definedName name="_____MAY95" localSheetId="9">[3]Database!#REF!</definedName>
    <definedName name="_____MAY95" localSheetId="15">[3]Database!#REF!</definedName>
    <definedName name="_____MAY95" localSheetId="16">[3]Database!#REF!</definedName>
    <definedName name="_____MAY95" localSheetId="5">[3]Database!#REF!</definedName>
    <definedName name="_____MAY95" localSheetId="7">[3]Database!#REF!</definedName>
    <definedName name="_____MAY96" localSheetId="13">[3]Database!#REF!</definedName>
    <definedName name="_____MAY96" localSheetId="9">[3]Database!#REF!</definedName>
    <definedName name="_____MAY96" localSheetId="15">[3]Database!#REF!</definedName>
    <definedName name="_____MAY96" localSheetId="16">[3]Database!#REF!</definedName>
    <definedName name="_____MAY96" localSheetId="5">[3]Database!#REF!</definedName>
    <definedName name="_____MAY96" localSheetId="7">[3]Database!#REF!</definedName>
    <definedName name="_____NOV94" localSheetId="13">[3]Database!#REF!</definedName>
    <definedName name="_____NOV94" localSheetId="9">[3]Database!#REF!</definedName>
    <definedName name="_____NOV94" localSheetId="15">[3]Database!#REF!</definedName>
    <definedName name="_____NOV94" localSheetId="16">[3]Database!#REF!</definedName>
    <definedName name="_____NOV94" localSheetId="5">[3]Database!#REF!</definedName>
    <definedName name="_____NOV94" localSheetId="7">[3]Database!#REF!</definedName>
    <definedName name="_____NOV95" localSheetId="13">[3]Database!#REF!</definedName>
    <definedName name="_____NOV95" localSheetId="9">[3]Database!#REF!</definedName>
    <definedName name="_____NOV95" localSheetId="15">[3]Database!#REF!</definedName>
    <definedName name="_____NOV95" localSheetId="16">[3]Database!#REF!</definedName>
    <definedName name="_____NOV95" localSheetId="5">[3]Database!#REF!</definedName>
    <definedName name="_____NOV95" localSheetId="7">[3]Database!#REF!</definedName>
    <definedName name="_____NOV96" localSheetId="13">[3]Database!#REF!</definedName>
    <definedName name="_____NOV96" localSheetId="9">[3]Database!#REF!</definedName>
    <definedName name="_____NOV96" localSheetId="15">[3]Database!#REF!</definedName>
    <definedName name="_____NOV96" localSheetId="16">[3]Database!#REF!</definedName>
    <definedName name="_____NOV96" localSheetId="5">[3]Database!#REF!</definedName>
    <definedName name="_____NOV96" localSheetId="7">[3]Database!#REF!</definedName>
    <definedName name="_____OCT94" localSheetId="13">[3]Database!#REF!</definedName>
    <definedName name="_____OCT94" localSheetId="9">[3]Database!#REF!</definedName>
    <definedName name="_____OCT94" localSheetId="15">[3]Database!#REF!</definedName>
    <definedName name="_____OCT94" localSheetId="16">[3]Database!#REF!</definedName>
    <definedName name="_____OCT94" localSheetId="5">[3]Database!#REF!</definedName>
    <definedName name="_____OCT94" localSheetId="7">[3]Database!#REF!</definedName>
    <definedName name="_____OCT95" localSheetId="13">[3]Database!#REF!</definedName>
    <definedName name="_____OCT95" localSheetId="9">[3]Database!#REF!</definedName>
    <definedName name="_____OCT95" localSheetId="15">[3]Database!#REF!</definedName>
    <definedName name="_____OCT95" localSheetId="16">[3]Database!#REF!</definedName>
    <definedName name="_____OCT95" localSheetId="5">[3]Database!#REF!</definedName>
    <definedName name="_____OCT95" localSheetId="7">[3]Database!#REF!</definedName>
    <definedName name="_____OCT96" localSheetId="13">[3]Database!#REF!</definedName>
    <definedName name="_____OCT96" localSheetId="9">[3]Database!#REF!</definedName>
    <definedName name="_____OCT96" localSheetId="15">[3]Database!#REF!</definedName>
    <definedName name="_____OCT96" localSheetId="16">[3]Database!#REF!</definedName>
    <definedName name="_____OCT96" localSheetId="5">[3]Database!#REF!</definedName>
    <definedName name="_____OCT96" localSheetId="7">[3]Database!#REF!</definedName>
    <definedName name="_____pa1" localSheetId="13">#REF!</definedName>
    <definedName name="_____pa1" localSheetId="9">#REF!</definedName>
    <definedName name="_____pa1" localSheetId="15">#REF!</definedName>
    <definedName name="_____pa1" localSheetId="16">#REF!</definedName>
    <definedName name="_____pa1" localSheetId="5">#REF!</definedName>
    <definedName name="_____pa1" localSheetId="7">#REF!</definedName>
    <definedName name="_____PG11" localSheetId="13">#REF!</definedName>
    <definedName name="_____PG11" localSheetId="9">#REF!</definedName>
    <definedName name="_____PG11" localSheetId="15">#REF!</definedName>
    <definedName name="_____PG11" localSheetId="16">#REF!</definedName>
    <definedName name="_____PG11" localSheetId="5">#REF!</definedName>
    <definedName name="_____PG11" localSheetId="7">#REF!</definedName>
    <definedName name="_____PPM1" localSheetId="5" hidden="1">{#N/A,#N/A,FALSE,"Aging Summary";#N/A,#N/A,FALSE,"Ratio Analysis";#N/A,#N/A,FALSE,"Test 120 Day Accts";#N/A,#N/A,FALSE,"Tickmarks"}</definedName>
    <definedName name="_____qxl3" localSheetId="5">{" ","","","","","";"2","Oracle 7",1,1,TRUE,"";"Cap Expense","Oracle 7",0,2,FALSE,""}</definedName>
    <definedName name="_____r">[12]FRECUENCY!$HN$5:$HP$23</definedName>
    <definedName name="_____s123" localSheetId="13">[5]SE_San_Juan!#REF!</definedName>
    <definedName name="_____s123" localSheetId="9">[5]SE_San_Juan!#REF!</definedName>
    <definedName name="_____s123" localSheetId="15">[5]SE_San_Juan!#REF!</definedName>
    <definedName name="_____s123" localSheetId="16">[5]SE_San_Juan!#REF!</definedName>
    <definedName name="_____s123" localSheetId="5">[5]SE_San_Juan!#REF!</definedName>
    <definedName name="_____s123" localSheetId="7">[5]SE_San_Juan!#REF!</definedName>
    <definedName name="_____s34" localSheetId="13">#REF!</definedName>
    <definedName name="_____s34" localSheetId="9">#REF!</definedName>
    <definedName name="_____s34" localSheetId="15">#REF!</definedName>
    <definedName name="_____s34" localSheetId="16">#REF!</definedName>
    <definedName name="_____s34" localSheetId="5">#REF!</definedName>
    <definedName name="_____s34" localSheetId="7">#REF!</definedName>
    <definedName name="_____s37" localSheetId="13">#REF!</definedName>
    <definedName name="_____s37" localSheetId="9">#REF!</definedName>
    <definedName name="_____s37" localSheetId="15">#REF!</definedName>
    <definedName name="_____s37" localSheetId="16">#REF!</definedName>
    <definedName name="_____s37" localSheetId="5">#REF!</definedName>
    <definedName name="_____s37" localSheetId="7">#REF!</definedName>
    <definedName name="_____sam1" localSheetId="15">#REF!</definedName>
    <definedName name="_____sam1" localSheetId="16">#REF!</definedName>
    <definedName name="_____se21" localSheetId="13">#REF!</definedName>
    <definedName name="_____se21" localSheetId="9">#REF!</definedName>
    <definedName name="_____se21" localSheetId="15">#REF!</definedName>
    <definedName name="_____se21" localSheetId="16">#REF!</definedName>
    <definedName name="_____se21" localSheetId="5">#REF!</definedName>
    <definedName name="_____se21" localSheetId="7">#REF!</definedName>
    <definedName name="_____se23" localSheetId="13">#REF!</definedName>
    <definedName name="_____se23" localSheetId="9">#REF!</definedName>
    <definedName name="_____se23" localSheetId="15">#REF!</definedName>
    <definedName name="_____se23" localSheetId="16">#REF!</definedName>
    <definedName name="_____se23" localSheetId="5">#REF!</definedName>
    <definedName name="_____se23" localSheetId="7">#REF!</definedName>
    <definedName name="_____se30" localSheetId="13">#REF!</definedName>
    <definedName name="_____se30" localSheetId="9">#REF!</definedName>
    <definedName name="_____se30" localSheetId="15">#REF!</definedName>
    <definedName name="_____se30" localSheetId="16">#REF!</definedName>
    <definedName name="_____se30" localSheetId="5">#REF!</definedName>
    <definedName name="_____se30" localSheetId="7">#REF!</definedName>
    <definedName name="_____se333" localSheetId="13">#REF!</definedName>
    <definedName name="_____se333" localSheetId="9">#REF!</definedName>
    <definedName name="_____se333" localSheetId="15">#REF!</definedName>
    <definedName name="_____se333" localSheetId="16">#REF!</definedName>
    <definedName name="_____se333" localSheetId="5">#REF!</definedName>
    <definedName name="_____se333" localSheetId="7">#REF!</definedName>
    <definedName name="_____se45" localSheetId="13">#REF!</definedName>
    <definedName name="_____se45" localSheetId="9">#REF!</definedName>
    <definedName name="_____se45" localSheetId="15">#REF!</definedName>
    <definedName name="_____se45" localSheetId="16">#REF!</definedName>
    <definedName name="_____se45" localSheetId="5">#REF!</definedName>
    <definedName name="_____se45" localSheetId="7">#REF!</definedName>
    <definedName name="_____se456" localSheetId="13">[5]SE_Independencia!#REF!</definedName>
    <definedName name="_____se456" localSheetId="9">[5]SE_Independencia!#REF!</definedName>
    <definedName name="_____se456" localSheetId="15">[5]SE_Independencia!#REF!</definedName>
    <definedName name="_____se456" localSheetId="16">[5]SE_Independencia!#REF!</definedName>
    <definedName name="_____se456" localSheetId="5">[5]SE_Independencia!#REF!</definedName>
    <definedName name="_____se456" localSheetId="7">[5]SE_Independencia!#REF!</definedName>
    <definedName name="_____se46" localSheetId="13">[5]SE_Santa_Rosa!#REF!</definedName>
    <definedName name="_____se46" localSheetId="9">[5]SE_Santa_Rosa!#REF!</definedName>
    <definedName name="_____se46" localSheetId="15">[5]SE_Santa_Rosa!#REF!</definedName>
    <definedName name="_____se46" localSheetId="16">[5]SE_Santa_Rosa!#REF!</definedName>
    <definedName name="_____se46" localSheetId="5">[5]SE_Santa_Rosa!#REF!</definedName>
    <definedName name="_____se46" localSheetId="7">[5]SE_Santa_Rosa!#REF!</definedName>
    <definedName name="_____se47" localSheetId="13">[5]SE_Chiclayo_Oeste!#REF!</definedName>
    <definedName name="_____se47" localSheetId="9">[5]SE_Chiclayo_Oeste!#REF!</definedName>
    <definedName name="_____se47" localSheetId="15">[5]SE_Chiclayo_Oeste!#REF!</definedName>
    <definedName name="_____se47" localSheetId="16">[5]SE_Chiclayo_Oeste!#REF!</definedName>
    <definedName name="_____se47" localSheetId="5">[5]SE_Chiclayo_Oeste!#REF!</definedName>
    <definedName name="_____se47" localSheetId="7">[5]SE_Chiclayo_Oeste!#REF!</definedName>
    <definedName name="_____se55" localSheetId="13">[5]SE_Chiclayo_Oeste!#REF!</definedName>
    <definedName name="_____se55" localSheetId="9">[5]SE_Chiclayo_Oeste!#REF!</definedName>
    <definedName name="_____se55" localSheetId="15">[5]SE_Chiclayo_Oeste!#REF!</definedName>
    <definedName name="_____se55" localSheetId="16">[5]SE_Chiclayo_Oeste!#REF!</definedName>
    <definedName name="_____se55" localSheetId="5">[5]SE_Chiclayo_Oeste!#REF!</definedName>
    <definedName name="_____se55" localSheetId="7">[5]SE_Chiclayo_Oeste!#REF!</definedName>
    <definedName name="_____se56" localSheetId="13">[5]SE_Trujillo_Norte!#REF!</definedName>
    <definedName name="_____se56" localSheetId="9">[5]SE_Trujillo_Norte!#REF!</definedName>
    <definedName name="_____se56" localSheetId="15">[5]SE_Trujillo_Norte!#REF!</definedName>
    <definedName name="_____se56" localSheetId="16">[5]SE_Trujillo_Norte!#REF!</definedName>
    <definedName name="_____se56" localSheetId="5">[5]SE_Trujillo_Norte!#REF!</definedName>
    <definedName name="_____se56" localSheetId="7">[5]SE_Trujillo_Norte!#REF!</definedName>
    <definedName name="_____se567" localSheetId="13">[5]SE_Trujillo_Norte!#REF!</definedName>
    <definedName name="_____se567" localSheetId="9">[5]SE_Trujillo_Norte!#REF!</definedName>
    <definedName name="_____se567" localSheetId="15">[5]SE_Trujillo_Norte!#REF!</definedName>
    <definedName name="_____se567" localSheetId="16">[5]SE_Trujillo_Norte!#REF!</definedName>
    <definedName name="_____se567" localSheetId="5">[5]SE_Trujillo_Norte!#REF!</definedName>
    <definedName name="_____se567" localSheetId="7">[5]SE_Trujillo_Norte!#REF!</definedName>
    <definedName name="_____SEP94" localSheetId="13">[3]Database!#REF!</definedName>
    <definedName name="_____SEP94" localSheetId="9">[3]Database!#REF!</definedName>
    <definedName name="_____SEP94" localSheetId="15">[3]Database!#REF!</definedName>
    <definedName name="_____SEP94" localSheetId="16">[3]Database!#REF!</definedName>
    <definedName name="_____SEP94" localSheetId="5">[3]Database!#REF!</definedName>
    <definedName name="_____SEP94" localSheetId="7">[3]Database!#REF!</definedName>
    <definedName name="_____SEP95" localSheetId="13">[3]Database!#REF!</definedName>
    <definedName name="_____SEP95" localSheetId="9">[3]Database!#REF!</definedName>
    <definedName name="_____SEP95" localSheetId="15">[3]Database!#REF!</definedName>
    <definedName name="_____SEP95" localSheetId="16">[3]Database!#REF!</definedName>
    <definedName name="_____SEP95" localSheetId="5">[3]Database!#REF!</definedName>
    <definedName name="_____SEP95" localSheetId="7">[3]Database!#REF!</definedName>
    <definedName name="_____SEP96" localSheetId="13">[3]Database!#REF!</definedName>
    <definedName name="_____SEP96" localSheetId="9">[3]Database!#REF!</definedName>
    <definedName name="_____SEP96" localSheetId="15">[3]Database!#REF!</definedName>
    <definedName name="_____SEP96" localSheetId="16">[3]Database!#REF!</definedName>
    <definedName name="_____SEP96" localSheetId="5">[3]Database!#REF!</definedName>
    <definedName name="_____SEP96" localSheetId="7">[3]Database!#REF!</definedName>
    <definedName name="_____sm1">[8]TV!$A$49:$O$77</definedName>
    <definedName name="_____ss1" localSheetId="15">#REF!</definedName>
    <definedName name="_____ss1" localSheetId="16">#REF!</definedName>
    <definedName name="_____st48" localSheetId="13">[5]SE_Independencia!#REF!</definedName>
    <definedName name="_____st48" localSheetId="9">[5]SE_Independencia!#REF!</definedName>
    <definedName name="_____st48" localSheetId="15">[5]SE_Independencia!#REF!</definedName>
    <definedName name="_____st48" localSheetId="16">[5]SE_Independencia!#REF!</definedName>
    <definedName name="_____st48" localSheetId="5">[5]SE_Independencia!#REF!</definedName>
    <definedName name="_____st48" localSheetId="7">[5]SE_Independencia!#REF!</definedName>
    <definedName name="_____tc600">[13]Presup!$AO$1</definedName>
    <definedName name="_____TF2" localSheetId="13" hidden="1">#REF!,#REF!</definedName>
    <definedName name="_____TF2" localSheetId="9" hidden="1">#REF!,#REF!</definedName>
    <definedName name="_____TF2" localSheetId="15" hidden="1">#REF!,#REF!</definedName>
    <definedName name="_____TF2" localSheetId="16" hidden="1">#REF!,#REF!</definedName>
    <definedName name="_____TF2" localSheetId="5" hidden="1">#REF!,#REF!</definedName>
    <definedName name="_____TF2" localSheetId="7" hidden="1">#REF!,#REF!</definedName>
    <definedName name="_____TF2222" localSheetId="13" hidden="1">#REF!</definedName>
    <definedName name="_____TF2222" localSheetId="9" hidden="1">#REF!</definedName>
    <definedName name="_____TF2222" localSheetId="15" hidden="1">#REF!</definedName>
    <definedName name="_____TF2222" localSheetId="16" hidden="1">#REF!</definedName>
    <definedName name="_____TF2222" localSheetId="5" hidden="1">#REF!</definedName>
    <definedName name="_____TF2222" localSheetId="7" hidden="1">#REF!</definedName>
    <definedName name="_____ty5" localSheetId="13">#REF!</definedName>
    <definedName name="_____ty5" localSheetId="9">#REF!</definedName>
    <definedName name="_____ty5" localSheetId="15">#REF!</definedName>
    <definedName name="_____ty5" localSheetId="16">#REF!</definedName>
    <definedName name="_____ty5" localSheetId="5">#REF!</definedName>
    <definedName name="_____ty5" localSheetId="7">#REF!</definedName>
    <definedName name="_____ty7" localSheetId="13">#REF!</definedName>
    <definedName name="_____ty7" localSheetId="9">#REF!</definedName>
    <definedName name="_____ty7" localSheetId="15">#REF!</definedName>
    <definedName name="_____ty7" localSheetId="16">#REF!</definedName>
    <definedName name="_____ty7" localSheetId="5">#REF!</definedName>
    <definedName name="_____ty7" localSheetId="7">#REF!</definedName>
    <definedName name="_____we2" localSheetId="13">[5]SE_Piura_Oeste!#REF!</definedName>
    <definedName name="_____we2" localSheetId="9">[5]SE_Piura_Oeste!#REF!</definedName>
    <definedName name="_____we2" localSheetId="15">[5]SE_Piura_Oeste!#REF!</definedName>
    <definedName name="_____we2" localSheetId="16">[5]SE_Piura_Oeste!#REF!</definedName>
    <definedName name="_____we2" localSheetId="5">[5]SE_Piura_Oeste!#REF!</definedName>
    <definedName name="_____we2" localSheetId="7">[5]SE_Piura_Oeste!#REF!</definedName>
    <definedName name="_____xx1" localSheetId="13" hidden="1">#REF!,#REF!</definedName>
    <definedName name="_____xx1" localSheetId="9" hidden="1">#REF!,#REF!</definedName>
    <definedName name="_____xx1" localSheetId="15" hidden="1">#REF!,#REF!</definedName>
    <definedName name="_____xx1" localSheetId="16" hidden="1">#REF!,#REF!</definedName>
    <definedName name="_____xx1" localSheetId="5" hidden="1">#REF!,#REF!</definedName>
    <definedName name="_____xx1" localSheetId="7" hidden="1">#REF!,#REF!</definedName>
    <definedName name="_____xy67" localSheetId="13">[5]SE_Piura_Oeste!#REF!</definedName>
    <definedName name="_____xy67" localSheetId="9">[5]SE_Piura_Oeste!#REF!</definedName>
    <definedName name="_____xy67" localSheetId="15">[5]SE_Piura_Oeste!#REF!</definedName>
    <definedName name="_____xy67" localSheetId="16">[5]SE_Piura_Oeste!#REF!</definedName>
    <definedName name="_____xy67" localSheetId="5">[5]SE_Piura_Oeste!#REF!</definedName>
    <definedName name="_____xy67" localSheetId="7">[5]SE_Piura_Oeste!#REF!</definedName>
    <definedName name="____2_T___D_1988_Present_Detail" localSheetId="15">#REF!</definedName>
    <definedName name="____2_T___D_1988_Present_Detail" localSheetId="16">#REF!</definedName>
    <definedName name="____a457" localSheetId="13">[5]SE_Ica!#REF!</definedName>
    <definedName name="____a457" localSheetId="9">[5]SE_Ica!#REF!</definedName>
    <definedName name="____a457" localSheetId="15">[5]SE_Ica!#REF!</definedName>
    <definedName name="____a457" localSheetId="16">[5]SE_Ica!#REF!</definedName>
    <definedName name="____a457" localSheetId="5">[5]SE_Ica!#REF!</definedName>
    <definedName name="____a457" localSheetId="7">[5]SE_Ica!#REF!</definedName>
    <definedName name="____afc56" localSheetId="13">'[6]Cuadro A-10'!#REF!</definedName>
    <definedName name="____afc56" localSheetId="9">'[6]Cuadro A-10'!#REF!</definedName>
    <definedName name="____afc56" localSheetId="15">'[6]Cuadro A-10'!#REF!</definedName>
    <definedName name="____afc56" localSheetId="16">'[6]Cuadro A-10'!#REF!</definedName>
    <definedName name="____afc56" localSheetId="5">'[6]Cuadro A-10'!#REF!</definedName>
    <definedName name="____afc56" localSheetId="7">'[6]Cuadro A-10'!#REF!</definedName>
    <definedName name="____agf45" localSheetId="13">[5]SE_Trujillo_Norte!#REF!</definedName>
    <definedName name="____agf45" localSheetId="9">[5]SE_Trujillo_Norte!#REF!</definedName>
    <definedName name="____agf45" localSheetId="15">[5]SE_Trujillo_Norte!#REF!</definedName>
    <definedName name="____agf45" localSheetId="16">[5]SE_Trujillo_Norte!#REF!</definedName>
    <definedName name="____agf45" localSheetId="5">[5]SE_Trujillo_Norte!#REF!</definedName>
    <definedName name="____agf45" localSheetId="7">[5]SE_Trujillo_Norte!#REF!</definedName>
    <definedName name="____ana12" localSheetId="13">'[6]Cuadro A-8'!#REF!</definedName>
    <definedName name="____ana12" localSheetId="9">'[6]Cuadro A-8'!#REF!</definedName>
    <definedName name="____ana12" localSheetId="15">'[6]Cuadro A-8'!#REF!</definedName>
    <definedName name="____ana12" localSheetId="16">'[6]Cuadro A-8'!#REF!</definedName>
    <definedName name="____ana12" localSheetId="5">'[6]Cuadro A-8'!#REF!</definedName>
    <definedName name="____ana12" localSheetId="7">'[6]Cuadro A-8'!#REF!</definedName>
    <definedName name="____ana22" localSheetId="13">'[6]Cuadro A-8'!#REF!</definedName>
    <definedName name="____ana22" localSheetId="9">'[6]Cuadro A-8'!#REF!</definedName>
    <definedName name="____ana22" localSheetId="15">'[6]Cuadro A-8'!#REF!</definedName>
    <definedName name="____ana22" localSheetId="16">'[6]Cuadro A-8'!#REF!</definedName>
    <definedName name="____ana22" localSheetId="5">'[6]Cuadro A-8'!#REF!</definedName>
    <definedName name="____ana22" localSheetId="7">'[6]Cuadro A-8'!#REF!</definedName>
    <definedName name="____ana59" localSheetId="13">'[6]Cuadro A-8'!#REF!</definedName>
    <definedName name="____ana59" localSheetId="9">'[6]Cuadro A-8'!#REF!</definedName>
    <definedName name="____ana59" localSheetId="15">'[6]Cuadro A-8'!#REF!</definedName>
    <definedName name="____ana59" localSheetId="16">'[6]Cuadro A-8'!#REF!</definedName>
    <definedName name="____ana59" localSheetId="5">'[6]Cuadro A-8'!#REF!</definedName>
    <definedName name="____ana59" localSheetId="7">'[6]Cuadro A-8'!#REF!</definedName>
    <definedName name="____ana6" localSheetId="13">'[6]Cuadro A-8'!#REF!</definedName>
    <definedName name="____ana6" localSheetId="9">'[6]Cuadro A-8'!#REF!</definedName>
    <definedName name="____ana6" localSheetId="15">'[6]Cuadro A-8'!#REF!</definedName>
    <definedName name="____ana6" localSheetId="16">'[6]Cuadro A-8'!#REF!</definedName>
    <definedName name="____ana6" localSheetId="5">'[6]Cuadro A-8'!#REF!</definedName>
    <definedName name="____ana6" localSheetId="7">'[6]Cuadro A-8'!#REF!</definedName>
    <definedName name="____ana7" localSheetId="13">'[6]Cuadro A-8'!#REF!</definedName>
    <definedName name="____ana7" localSheetId="9">'[6]Cuadro A-8'!#REF!</definedName>
    <definedName name="____ana7" localSheetId="15">'[6]Cuadro A-8'!#REF!</definedName>
    <definedName name="____ana7" localSheetId="16">'[6]Cuadro A-8'!#REF!</definedName>
    <definedName name="____ana7" localSheetId="5">'[6]Cuadro A-8'!#REF!</definedName>
    <definedName name="____ana7" localSheetId="7">'[6]Cuadro A-8'!#REF!</definedName>
    <definedName name="____ana77" localSheetId="13">'[6]Cuadro A-8'!#REF!</definedName>
    <definedName name="____ana77" localSheetId="9">'[6]Cuadro A-8'!#REF!</definedName>
    <definedName name="____ana77" localSheetId="15">'[6]Cuadro A-8'!#REF!</definedName>
    <definedName name="____ana77" localSheetId="16">'[6]Cuadro A-8'!#REF!</definedName>
    <definedName name="____ana77" localSheetId="5">'[6]Cuadro A-8'!#REF!</definedName>
    <definedName name="____ana77" localSheetId="7">'[6]Cuadro A-8'!#REF!</definedName>
    <definedName name="____APG22" localSheetId="13">#REF!</definedName>
    <definedName name="____APG22" localSheetId="9">#REF!</definedName>
    <definedName name="____APG22" localSheetId="15">#REF!</definedName>
    <definedName name="____APG22" localSheetId="16">#REF!</definedName>
    <definedName name="____APG22" localSheetId="5">#REF!</definedName>
    <definedName name="____APG22" localSheetId="7">#REF!</definedName>
    <definedName name="____APR94" localSheetId="13">[1]Database!#REF!</definedName>
    <definedName name="____APR94" localSheetId="9">[1]Database!#REF!</definedName>
    <definedName name="____APR94" localSheetId="15">[1]Database!#REF!</definedName>
    <definedName name="____APR94" localSheetId="16">[1]Database!#REF!</definedName>
    <definedName name="____APR94" localSheetId="5">[1]Database!#REF!</definedName>
    <definedName name="____APR94" localSheetId="7">[1]Database!#REF!</definedName>
    <definedName name="____APR95" localSheetId="13">[1]Database!#REF!</definedName>
    <definedName name="____APR95" localSheetId="9">[1]Database!#REF!</definedName>
    <definedName name="____APR95" localSheetId="15">[1]Database!#REF!</definedName>
    <definedName name="____APR95" localSheetId="16">[1]Database!#REF!</definedName>
    <definedName name="____APR95" localSheetId="5">[1]Database!#REF!</definedName>
    <definedName name="____APR95" localSheetId="7">[1]Database!#REF!</definedName>
    <definedName name="____APR96" localSheetId="13">[1]Database!#REF!</definedName>
    <definedName name="____APR96" localSheetId="9">[1]Database!#REF!</definedName>
    <definedName name="____APR96" localSheetId="15">[1]Database!#REF!</definedName>
    <definedName name="____APR96" localSheetId="16">[1]Database!#REF!</definedName>
    <definedName name="____APR96" localSheetId="5">[1]Database!#REF!</definedName>
    <definedName name="____APR96" localSheetId="7">[1]Database!#REF!</definedName>
    <definedName name="____as2" localSheetId="13">[5]SE_Chimbote1!#REF!</definedName>
    <definedName name="____as2" localSheetId="9">[5]SE_Chimbote1!#REF!</definedName>
    <definedName name="____as2" localSheetId="15">[5]SE_Chimbote1!#REF!</definedName>
    <definedName name="____as2" localSheetId="16">[5]SE_Chimbote1!#REF!</definedName>
    <definedName name="____as2" localSheetId="5">[5]SE_Chimbote1!#REF!</definedName>
    <definedName name="____as2" localSheetId="7">[5]SE_Chimbote1!#REF!</definedName>
    <definedName name="____asd345" localSheetId="13">'[6]Cuadro A-10'!#REF!</definedName>
    <definedName name="____asd345" localSheetId="9">'[6]Cuadro A-10'!#REF!</definedName>
    <definedName name="____asd345" localSheetId="15">'[6]Cuadro A-10'!#REF!</definedName>
    <definedName name="____asd345" localSheetId="16">'[6]Cuadro A-10'!#REF!</definedName>
    <definedName name="____asd345" localSheetId="5">'[6]Cuadro A-10'!#REF!</definedName>
    <definedName name="____asd345" localSheetId="7">'[6]Cuadro A-10'!#REF!</definedName>
    <definedName name="____AUG94" localSheetId="13">[1]Database!#REF!</definedName>
    <definedName name="____AUG94" localSheetId="9">[1]Database!#REF!</definedName>
    <definedName name="____AUG94" localSheetId="15">[1]Database!#REF!</definedName>
    <definedName name="____AUG94" localSheetId="16">[1]Database!#REF!</definedName>
    <definedName name="____AUG94" localSheetId="5">[1]Database!#REF!</definedName>
    <definedName name="____AUG94" localSheetId="7">[1]Database!#REF!</definedName>
    <definedName name="____AUG95" localSheetId="13">[1]Database!#REF!</definedName>
    <definedName name="____AUG95" localSheetId="9">[1]Database!#REF!</definedName>
    <definedName name="____AUG95" localSheetId="15">[1]Database!#REF!</definedName>
    <definedName name="____AUG95" localSheetId="16">[1]Database!#REF!</definedName>
    <definedName name="____AUG95" localSheetId="5">[1]Database!#REF!</definedName>
    <definedName name="____AUG95" localSheetId="7">[1]Database!#REF!</definedName>
    <definedName name="____AUG96" localSheetId="13">[1]Database!#REF!</definedName>
    <definedName name="____AUG96" localSheetId="9">[1]Database!#REF!</definedName>
    <definedName name="____AUG96" localSheetId="15">[1]Database!#REF!</definedName>
    <definedName name="____AUG96" localSheetId="16">[1]Database!#REF!</definedName>
    <definedName name="____AUG96" localSheetId="5">[1]Database!#REF!</definedName>
    <definedName name="____AUG96" localSheetId="7">[1]Database!#REF!</definedName>
    <definedName name="____Aut02">[7]qe32!$A$1</definedName>
    <definedName name="____az25" localSheetId="13">[5]SE_Piura_Oeste!#REF!</definedName>
    <definedName name="____az25" localSheetId="9">[5]SE_Piura_Oeste!#REF!</definedName>
    <definedName name="____az25" localSheetId="15">[5]SE_Piura_Oeste!#REF!</definedName>
    <definedName name="____az25" localSheetId="16">[5]SE_Piura_Oeste!#REF!</definedName>
    <definedName name="____az25" localSheetId="5">[5]SE_Piura_Oeste!#REF!</definedName>
    <definedName name="____az25" localSheetId="7">[5]SE_Piura_Oeste!#REF!</definedName>
    <definedName name="____bbb6" localSheetId="13">[5]SE_Piura_Oeste!#REF!</definedName>
    <definedName name="____bbb6" localSheetId="9">[5]SE_Piura_Oeste!#REF!</definedName>
    <definedName name="____bbb6" localSheetId="15">[5]SE_Piura_Oeste!#REF!</definedName>
    <definedName name="____bbb6" localSheetId="16">[5]SE_Piura_Oeste!#REF!</definedName>
    <definedName name="____bbb6" localSheetId="5">[5]SE_Piura_Oeste!#REF!</definedName>
    <definedName name="____bbb6" localSheetId="7">[5]SE_Piura_Oeste!#REF!</definedName>
    <definedName name="____c677" localSheetId="13">#REF!</definedName>
    <definedName name="____c677" localSheetId="9">#REF!</definedName>
    <definedName name="____c677" localSheetId="15">#REF!</definedName>
    <definedName name="____c677" localSheetId="16">#REF!</definedName>
    <definedName name="____c677" localSheetId="5">#REF!</definedName>
    <definedName name="____c677" localSheetId="7">#REF!</definedName>
    <definedName name="____cf3" localSheetId="13">#REF!</definedName>
    <definedName name="____cf3" localSheetId="9">#REF!</definedName>
    <definedName name="____cf3" localSheetId="15">#REF!</definedName>
    <definedName name="____cf3" localSheetId="16">#REF!</definedName>
    <definedName name="____cf3" localSheetId="5">#REF!</definedName>
    <definedName name="____cf3" localSheetId="7">#REF!</definedName>
    <definedName name="____cf56">[8]TV!$A$49:$O$77</definedName>
    <definedName name="____COL1" localSheetId="13">#REF!</definedName>
    <definedName name="____COL1" localSheetId="9">#REF!</definedName>
    <definedName name="____COL1" localSheetId="15">#REF!</definedName>
    <definedName name="____COL1" localSheetId="16">#REF!</definedName>
    <definedName name="____COL1" localSheetId="5">#REF!</definedName>
    <definedName name="____COL1" localSheetId="7">#REF!</definedName>
    <definedName name="____COL2" localSheetId="13">#REF!</definedName>
    <definedName name="____COL2" localSheetId="9">#REF!</definedName>
    <definedName name="____COL2" localSheetId="15">#REF!</definedName>
    <definedName name="____COL2" localSheetId="16">#REF!</definedName>
    <definedName name="____COL2" localSheetId="5">#REF!</definedName>
    <definedName name="____COL2" localSheetId="7">#REF!</definedName>
    <definedName name="____COL3" localSheetId="13">#REF!</definedName>
    <definedName name="____COL3" localSheetId="9">#REF!</definedName>
    <definedName name="____COL3" localSheetId="15">#REF!</definedName>
    <definedName name="____COL3" localSheetId="16">#REF!</definedName>
    <definedName name="____COL3" localSheetId="5">#REF!</definedName>
    <definedName name="____COL3" localSheetId="7">#REF!</definedName>
    <definedName name="____COL4" localSheetId="13">#REF!</definedName>
    <definedName name="____COL4" localSheetId="9">#REF!</definedName>
    <definedName name="____COL4" localSheetId="15">#REF!</definedName>
    <definedName name="____COL4" localSheetId="16">#REF!</definedName>
    <definedName name="____COL4" localSheetId="5">#REF!</definedName>
    <definedName name="____COL4" localSheetId="7">#REF!</definedName>
    <definedName name="____COL5" localSheetId="13">#REF!</definedName>
    <definedName name="____COL5" localSheetId="9">#REF!</definedName>
    <definedName name="____COL5" localSheetId="15">#REF!</definedName>
    <definedName name="____COL5" localSheetId="16">#REF!</definedName>
    <definedName name="____COL5" localSheetId="5">#REF!</definedName>
    <definedName name="____COL5" localSheetId="7">#REF!</definedName>
    <definedName name="____COL6" localSheetId="13">#REF!</definedName>
    <definedName name="____COL6" localSheetId="9">#REF!</definedName>
    <definedName name="____COL6" localSheetId="15">#REF!</definedName>
    <definedName name="____COL6" localSheetId="16">#REF!</definedName>
    <definedName name="____COL6" localSheetId="5">#REF!</definedName>
    <definedName name="____COL6" localSheetId="7">#REF!</definedName>
    <definedName name="____DAT1" localSheetId="13">'[15]June 05 TB'!#REF!</definedName>
    <definedName name="____DAT1" localSheetId="9">'[15]June 05 TB'!#REF!</definedName>
    <definedName name="____DAT1" localSheetId="15">'[15]June 05 TB'!#REF!</definedName>
    <definedName name="____DAT1" localSheetId="16">'[15]June 05 TB'!#REF!</definedName>
    <definedName name="____DAT1" localSheetId="5">'[15]June 05 TB'!#REF!</definedName>
    <definedName name="____DAT1" localSheetId="7">'[15]June 05 TB'!#REF!</definedName>
    <definedName name="____DAT2" localSheetId="15">#REF!</definedName>
    <definedName name="____DAT2" localSheetId="16">#REF!</definedName>
    <definedName name="____DAT3" localSheetId="15">#REF!</definedName>
    <definedName name="____DAT3" localSheetId="16">#REF!</definedName>
    <definedName name="____DAT4" localSheetId="15">#REF!</definedName>
    <definedName name="____DAT4" localSheetId="16">#REF!</definedName>
    <definedName name="____DAT5" localSheetId="15">#REF!</definedName>
    <definedName name="____DAT5" localSheetId="16">#REF!</definedName>
    <definedName name="____DAT6" localSheetId="15">[4]Sheet1!#REF!</definedName>
    <definedName name="____DAT6" localSheetId="16">[4]Sheet1!#REF!</definedName>
    <definedName name="____DAT7" localSheetId="15">[4]Sheet1!#REF!</definedName>
    <definedName name="____DAT7" localSheetId="16">[4]Sheet1!#REF!</definedName>
    <definedName name="____DAT8" localSheetId="15">[4]Sheet1!#REF!</definedName>
    <definedName name="____DAT8" localSheetId="16">[4]Sheet1!#REF!</definedName>
    <definedName name="____DEC94" localSheetId="13">[1]Database!#REF!</definedName>
    <definedName name="____DEC94" localSheetId="9">[1]Database!#REF!</definedName>
    <definedName name="____DEC94" localSheetId="15">[1]Database!#REF!</definedName>
    <definedName name="____DEC94" localSheetId="16">[1]Database!#REF!</definedName>
    <definedName name="____DEC94" localSheetId="5">[1]Database!#REF!</definedName>
    <definedName name="____DEC94" localSheetId="7">[1]Database!#REF!</definedName>
    <definedName name="____DEC95" localSheetId="13">[1]Database!#REF!</definedName>
    <definedName name="____DEC95" localSheetId="9">[1]Database!#REF!</definedName>
    <definedName name="____DEC95" localSheetId="15">[1]Database!#REF!</definedName>
    <definedName name="____DEC95" localSheetId="16">[1]Database!#REF!</definedName>
    <definedName name="____DEC95" localSheetId="5">[1]Database!#REF!</definedName>
    <definedName name="____DEC95" localSheetId="7">[1]Database!#REF!</definedName>
    <definedName name="____DEC96" localSheetId="13">[1]Database!#REF!</definedName>
    <definedName name="____DEC96" localSheetId="9">[1]Database!#REF!</definedName>
    <definedName name="____DEC96" localSheetId="15">[1]Database!#REF!</definedName>
    <definedName name="____DEC96" localSheetId="16">[1]Database!#REF!</definedName>
    <definedName name="____DEC96" localSheetId="5">[1]Database!#REF!</definedName>
    <definedName name="____DEC96" localSheetId="7">[1]Database!#REF!</definedName>
    <definedName name="____EPS1" localSheetId="5" hidden="1">{#N/A,#N/A,FALSE,"95Act"}</definedName>
    <definedName name="____FEB94" localSheetId="13">[1]Database!#REF!</definedName>
    <definedName name="____FEB94" localSheetId="9">[1]Database!#REF!</definedName>
    <definedName name="____FEB94" localSheetId="15">[1]Database!#REF!</definedName>
    <definedName name="____FEB94" localSheetId="16">[1]Database!#REF!</definedName>
    <definedName name="____FEB94" localSheetId="5">[1]Database!#REF!</definedName>
    <definedName name="____FEB94" localSheetId="7">[1]Database!#REF!</definedName>
    <definedName name="____FEB95" localSheetId="13">[1]Database!#REF!</definedName>
    <definedName name="____FEB95" localSheetId="9">[1]Database!#REF!</definedName>
    <definedName name="____FEB95" localSheetId="15">[1]Database!#REF!</definedName>
    <definedName name="____FEB95" localSheetId="16">[1]Database!#REF!</definedName>
    <definedName name="____FEB95" localSheetId="5">[1]Database!#REF!</definedName>
    <definedName name="____FEB95" localSheetId="7">[1]Database!#REF!</definedName>
    <definedName name="____FEB96" localSheetId="13">[1]Database!#REF!</definedName>
    <definedName name="____FEB96" localSheetId="9">[1]Database!#REF!</definedName>
    <definedName name="____FEB96" localSheetId="15">[1]Database!#REF!</definedName>
    <definedName name="____FEB96" localSheetId="16">[1]Database!#REF!</definedName>
    <definedName name="____FEB96" localSheetId="5">[1]Database!#REF!</definedName>
    <definedName name="____FEB96" localSheetId="7">[1]Database!#REF!</definedName>
    <definedName name="____fx12">'[16]Enerquinta CL$'!$C$47:$W$47</definedName>
    <definedName name="____JAN95" localSheetId="13">[1]Database!#REF!</definedName>
    <definedName name="____JAN95" localSheetId="9">[1]Database!#REF!</definedName>
    <definedName name="____JAN95" localSheetId="15">[1]Database!#REF!</definedName>
    <definedName name="____JAN95" localSheetId="16">[1]Database!#REF!</definedName>
    <definedName name="____JAN95" localSheetId="5">[1]Database!#REF!</definedName>
    <definedName name="____JAN95" localSheetId="7">[1]Database!#REF!</definedName>
    <definedName name="____JAN96" localSheetId="13">[1]Database!#REF!</definedName>
    <definedName name="____JAN96" localSheetId="9">[1]Database!#REF!</definedName>
    <definedName name="____JAN96" localSheetId="15">[1]Database!#REF!</definedName>
    <definedName name="____JAN96" localSheetId="16">[1]Database!#REF!</definedName>
    <definedName name="____JAN96" localSheetId="5">[1]Database!#REF!</definedName>
    <definedName name="____JAN96" localSheetId="7">[1]Database!#REF!</definedName>
    <definedName name="____jan99" localSheetId="13">#REF!</definedName>
    <definedName name="____jan99" localSheetId="9">#REF!</definedName>
    <definedName name="____jan99" localSheetId="15">#REF!</definedName>
    <definedName name="____jan99" localSheetId="16">#REF!</definedName>
    <definedName name="____jan99" localSheetId="5">#REF!</definedName>
    <definedName name="____jan99" localSheetId="7">#REF!</definedName>
    <definedName name="____JUL94" localSheetId="13">[1]Database!#REF!</definedName>
    <definedName name="____JUL94" localSheetId="9">[1]Database!#REF!</definedName>
    <definedName name="____JUL94" localSheetId="15">[1]Database!#REF!</definedName>
    <definedName name="____JUL94" localSheetId="16">[1]Database!#REF!</definedName>
    <definedName name="____JUL94" localSheetId="5">[1]Database!#REF!</definedName>
    <definedName name="____JUL94" localSheetId="7">[1]Database!#REF!</definedName>
    <definedName name="____JUL95" localSheetId="13">[1]Database!#REF!</definedName>
    <definedName name="____JUL95" localSheetId="9">[1]Database!#REF!</definedName>
    <definedName name="____JUL95" localSheetId="15">[1]Database!#REF!</definedName>
    <definedName name="____JUL95" localSheetId="16">[1]Database!#REF!</definedName>
    <definedName name="____JUL95" localSheetId="5">[1]Database!#REF!</definedName>
    <definedName name="____JUL95" localSheetId="7">[1]Database!#REF!</definedName>
    <definedName name="____JUL96" localSheetId="13">[1]Database!#REF!</definedName>
    <definedName name="____JUL96" localSheetId="9">[1]Database!#REF!</definedName>
    <definedName name="____JUL96" localSheetId="15">[1]Database!#REF!</definedName>
    <definedName name="____JUL96" localSheetId="16">[1]Database!#REF!</definedName>
    <definedName name="____JUL96" localSheetId="5">[1]Database!#REF!</definedName>
    <definedName name="____JUL96" localSheetId="7">[1]Database!#REF!</definedName>
    <definedName name="____JUN94" localSheetId="13">[1]Database!#REF!</definedName>
    <definedName name="____JUN94" localSheetId="9">[1]Database!#REF!</definedName>
    <definedName name="____JUN94" localSheetId="15">[1]Database!#REF!</definedName>
    <definedName name="____JUN94" localSheetId="16">[1]Database!#REF!</definedName>
    <definedName name="____JUN94" localSheetId="5">[1]Database!#REF!</definedName>
    <definedName name="____JUN94" localSheetId="7">[1]Database!#REF!</definedName>
    <definedName name="____JUN95" localSheetId="13">[1]Database!#REF!</definedName>
    <definedName name="____JUN95" localSheetId="9">[1]Database!#REF!</definedName>
    <definedName name="____JUN95" localSheetId="15">[1]Database!#REF!</definedName>
    <definedName name="____JUN95" localSheetId="16">[1]Database!#REF!</definedName>
    <definedName name="____JUN95" localSheetId="5">[1]Database!#REF!</definedName>
    <definedName name="____JUN95" localSheetId="7">[1]Database!#REF!</definedName>
    <definedName name="____JUN96" localSheetId="13">[1]Database!#REF!</definedName>
    <definedName name="____JUN96" localSheetId="9">[1]Database!#REF!</definedName>
    <definedName name="____JUN96" localSheetId="15">[1]Database!#REF!</definedName>
    <definedName name="____JUN96" localSheetId="16">[1]Database!#REF!</definedName>
    <definedName name="____JUN96" localSheetId="5">[1]Database!#REF!</definedName>
    <definedName name="____JUN96" localSheetId="7">[1]Database!#REF!</definedName>
    <definedName name="____JV0330" localSheetId="13">#REF!</definedName>
    <definedName name="____JV0330" localSheetId="9">#REF!</definedName>
    <definedName name="____JV0330" localSheetId="15">#REF!</definedName>
    <definedName name="____JV0330" localSheetId="16">#REF!</definedName>
    <definedName name="____JV0330" localSheetId="5">#REF!</definedName>
    <definedName name="____JV0330" localSheetId="7">#REF!</definedName>
    <definedName name="____JV0331" localSheetId="13">#REF!</definedName>
    <definedName name="____JV0331" localSheetId="9">#REF!</definedName>
    <definedName name="____JV0331" localSheetId="15">#REF!</definedName>
    <definedName name="____JV0331" localSheetId="16">#REF!</definedName>
    <definedName name="____JV0331" localSheetId="5">#REF!</definedName>
    <definedName name="____JV0331" localSheetId="7">#REF!</definedName>
    <definedName name="____JV0332" localSheetId="13">#REF!</definedName>
    <definedName name="____JV0332" localSheetId="9">#REF!</definedName>
    <definedName name="____JV0332" localSheetId="15">#REF!</definedName>
    <definedName name="____JV0332" localSheetId="16">#REF!</definedName>
    <definedName name="____JV0332" localSheetId="5">#REF!</definedName>
    <definedName name="____JV0332" localSheetId="7">#REF!</definedName>
    <definedName name="____JV0333" localSheetId="13">#REF!</definedName>
    <definedName name="____JV0333" localSheetId="9">#REF!</definedName>
    <definedName name="____JV0333" localSheetId="15">#REF!</definedName>
    <definedName name="____JV0333" localSheetId="16">#REF!</definedName>
    <definedName name="____JV0333" localSheetId="5">#REF!</definedName>
    <definedName name="____JV0333" localSheetId="7">#REF!</definedName>
    <definedName name="____JV0334" localSheetId="13">#REF!</definedName>
    <definedName name="____JV0334" localSheetId="9">#REF!</definedName>
    <definedName name="____JV0334" localSheetId="15">#REF!</definedName>
    <definedName name="____JV0334" localSheetId="16">#REF!</definedName>
    <definedName name="____JV0334" localSheetId="5">#REF!</definedName>
    <definedName name="____JV0334" localSheetId="7">#REF!</definedName>
    <definedName name="____KQ1" localSheetId="13">#REF!</definedName>
    <definedName name="____KQ1" localSheetId="9">#REF!</definedName>
    <definedName name="____KQ1" localSheetId="15">#REF!</definedName>
    <definedName name="____KQ1" localSheetId="16">#REF!</definedName>
    <definedName name="____KQ1" localSheetId="5">#REF!</definedName>
    <definedName name="____KQ1" localSheetId="7">#REF!</definedName>
    <definedName name="____KQ2" localSheetId="13">#REF!</definedName>
    <definedName name="____KQ2" localSheetId="9">#REF!</definedName>
    <definedName name="____KQ2" localSheetId="15">#REF!</definedName>
    <definedName name="____KQ2" localSheetId="16">#REF!</definedName>
    <definedName name="____KQ2" localSheetId="5">#REF!</definedName>
    <definedName name="____KQ2" localSheetId="7">#REF!</definedName>
    <definedName name="____l56" localSheetId="13">'[6]Cuadro A-4 (1)'!#REF!</definedName>
    <definedName name="____l56" localSheetId="9">'[6]Cuadro A-4 (1)'!#REF!</definedName>
    <definedName name="____l56" localSheetId="15">'[6]Cuadro A-4 (1)'!#REF!</definedName>
    <definedName name="____l56" localSheetId="16">'[6]Cuadro A-4 (1)'!#REF!</definedName>
    <definedName name="____l56" localSheetId="5">'[6]Cuadro A-4 (1)'!#REF!</definedName>
    <definedName name="____l56" localSheetId="7">'[6]Cuadro A-4 (1)'!#REF!</definedName>
    <definedName name="____LS2" localSheetId="13">'[6]Cuadro A-4 (1)'!#REF!</definedName>
    <definedName name="____LS2" localSheetId="9">'[6]Cuadro A-4 (1)'!#REF!</definedName>
    <definedName name="____LS2" localSheetId="15">'[6]Cuadro A-4 (1)'!#REF!</definedName>
    <definedName name="____LS2" localSheetId="16">'[6]Cuadro A-4 (1)'!#REF!</definedName>
    <definedName name="____LS2" localSheetId="5">'[6]Cuadro A-4 (1)'!#REF!</definedName>
    <definedName name="____LS2" localSheetId="7">'[6]Cuadro A-4 (1)'!#REF!</definedName>
    <definedName name="____lss33" localSheetId="13">#REF!</definedName>
    <definedName name="____lss33" localSheetId="9">#REF!</definedName>
    <definedName name="____lss33" localSheetId="15">#REF!</definedName>
    <definedName name="____lss33" localSheetId="16">#REF!</definedName>
    <definedName name="____lss33" localSheetId="5">#REF!</definedName>
    <definedName name="____lss33" localSheetId="7">#REF!</definedName>
    <definedName name="____m112">'[11]FORMA- RE1'!$A$3:$H$52</definedName>
    <definedName name="____m33">'[11]FORMA-RL1'!$B$1:$L$46</definedName>
    <definedName name="____m4445">'[11]FORMA-SE2'!$M$5</definedName>
    <definedName name="____m556">'[11]FORMA-LS1-LS2'!$A$98:$Q$170</definedName>
    <definedName name="____m666" localSheetId="13">'[11]FORMA-SE2'!#REF!</definedName>
    <definedName name="____m666" localSheetId="9">'[11]FORMA-SE2'!#REF!</definedName>
    <definedName name="____m666" localSheetId="15">'[11]FORMA-SE2'!#REF!</definedName>
    <definedName name="____m666" localSheetId="16">'[11]FORMA-SE2'!#REF!</definedName>
    <definedName name="____m666" localSheetId="5">'[11]FORMA-SE2'!#REF!</definedName>
    <definedName name="____m666" localSheetId="7">'[11]FORMA-SE2'!#REF!</definedName>
    <definedName name="____m89" localSheetId="13">'[11]FORMA-SE2'!#REF!</definedName>
    <definedName name="____m89" localSheetId="9">'[11]FORMA-SE2'!#REF!</definedName>
    <definedName name="____m89" localSheetId="15">'[11]FORMA-SE2'!#REF!</definedName>
    <definedName name="____m89" localSheetId="16">'[11]FORMA-SE2'!#REF!</definedName>
    <definedName name="____m89" localSheetId="5">'[11]FORMA-SE2'!#REF!</definedName>
    <definedName name="____m89" localSheetId="7">'[11]FORMA-SE2'!#REF!</definedName>
    <definedName name="____MAR94" localSheetId="13">[1]Database!#REF!</definedName>
    <definedName name="____MAR94" localSheetId="9">[1]Database!#REF!</definedName>
    <definedName name="____MAR94" localSheetId="15">[1]Database!#REF!</definedName>
    <definedName name="____MAR94" localSheetId="16">[1]Database!#REF!</definedName>
    <definedName name="____MAR94" localSheetId="5">[1]Database!#REF!</definedName>
    <definedName name="____MAR94" localSheetId="7">[1]Database!#REF!</definedName>
    <definedName name="____MAR95" localSheetId="13">[1]Database!#REF!</definedName>
    <definedName name="____MAR95" localSheetId="9">[1]Database!#REF!</definedName>
    <definedName name="____MAR95" localSheetId="15">[1]Database!#REF!</definedName>
    <definedName name="____MAR95" localSheetId="16">[1]Database!#REF!</definedName>
    <definedName name="____MAR95" localSheetId="5">[1]Database!#REF!</definedName>
    <definedName name="____MAR95" localSheetId="7">[1]Database!#REF!</definedName>
    <definedName name="____MAR96" localSheetId="13">[1]Database!#REF!</definedName>
    <definedName name="____MAR96" localSheetId="9">[1]Database!#REF!</definedName>
    <definedName name="____MAR96" localSheetId="15">[1]Database!#REF!</definedName>
    <definedName name="____MAR96" localSheetId="16">[1]Database!#REF!</definedName>
    <definedName name="____MAR96" localSheetId="5">[1]Database!#REF!</definedName>
    <definedName name="____MAR96" localSheetId="7">[1]Database!#REF!</definedName>
    <definedName name="____MAY94" localSheetId="13">[1]Database!#REF!</definedName>
    <definedName name="____MAY94" localSheetId="9">[1]Database!#REF!</definedName>
    <definedName name="____MAY94" localSheetId="15">[1]Database!#REF!</definedName>
    <definedName name="____MAY94" localSheetId="16">[1]Database!#REF!</definedName>
    <definedName name="____MAY94" localSheetId="5">[1]Database!#REF!</definedName>
    <definedName name="____MAY94" localSheetId="7">[1]Database!#REF!</definedName>
    <definedName name="____MAY95" localSheetId="13">[1]Database!#REF!</definedName>
    <definedName name="____MAY95" localSheetId="9">[1]Database!#REF!</definedName>
    <definedName name="____MAY95" localSheetId="15">[1]Database!#REF!</definedName>
    <definedName name="____MAY95" localSheetId="16">[1]Database!#REF!</definedName>
    <definedName name="____MAY95" localSheetId="5">[1]Database!#REF!</definedName>
    <definedName name="____MAY95" localSheetId="7">[1]Database!#REF!</definedName>
    <definedName name="____MAY96" localSheetId="13">[1]Database!#REF!</definedName>
    <definedName name="____MAY96" localSheetId="9">[1]Database!#REF!</definedName>
    <definedName name="____MAY96" localSheetId="15">[1]Database!#REF!</definedName>
    <definedName name="____MAY96" localSheetId="16">[1]Database!#REF!</definedName>
    <definedName name="____MAY96" localSheetId="5">[1]Database!#REF!</definedName>
    <definedName name="____MAY96" localSheetId="7">[1]Database!#REF!</definedName>
    <definedName name="____NOV94" localSheetId="13">[1]Database!#REF!</definedName>
    <definedName name="____NOV94" localSheetId="9">[1]Database!#REF!</definedName>
    <definedName name="____NOV94" localSheetId="15">[1]Database!#REF!</definedName>
    <definedName name="____NOV94" localSheetId="16">[1]Database!#REF!</definedName>
    <definedName name="____NOV94" localSheetId="5">[1]Database!#REF!</definedName>
    <definedName name="____NOV94" localSheetId="7">[1]Database!#REF!</definedName>
    <definedName name="____NOV95" localSheetId="13">[1]Database!#REF!</definedName>
    <definedName name="____NOV95" localSheetId="9">[1]Database!#REF!</definedName>
    <definedName name="____NOV95" localSheetId="15">[1]Database!#REF!</definedName>
    <definedName name="____NOV95" localSheetId="16">[1]Database!#REF!</definedName>
    <definedName name="____NOV95" localSheetId="5">[1]Database!#REF!</definedName>
    <definedName name="____NOV95" localSheetId="7">[1]Database!#REF!</definedName>
    <definedName name="____NOV96" localSheetId="13">[1]Database!#REF!</definedName>
    <definedName name="____NOV96" localSheetId="9">[1]Database!#REF!</definedName>
    <definedName name="____NOV96" localSheetId="15">[1]Database!#REF!</definedName>
    <definedName name="____NOV96" localSheetId="16">[1]Database!#REF!</definedName>
    <definedName name="____NOV96" localSheetId="5">[1]Database!#REF!</definedName>
    <definedName name="____NOV96" localSheetId="7">[1]Database!#REF!</definedName>
    <definedName name="____OCT94" localSheetId="13">[1]Database!#REF!</definedName>
    <definedName name="____OCT94" localSheetId="9">[1]Database!#REF!</definedName>
    <definedName name="____OCT94" localSheetId="15">[1]Database!#REF!</definedName>
    <definedName name="____OCT94" localSheetId="16">[1]Database!#REF!</definedName>
    <definedName name="____OCT94" localSheetId="5">[1]Database!#REF!</definedName>
    <definedName name="____OCT94" localSheetId="7">[1]Database!#REF!</definedName>
    <definedName name="____OCT95" localSheetId="13">[1]Database!#REF!</definedName>
    <definedName name="____OCT95" localSheetId="9">[1]Database!#REF!</definedName>
    <definedName name="____OCT95" localSheetId="15">[1]Database!#REF!</definedName>
    <definedName name="____OCT95" localSheetId="16">[1]Database!#REF!</definedName>
    <definedName name="____OCT95" localSheetId="5">[1]Database!#REF!</definedName>
    <definedName name="____OCT95" localSheetId="7">[1]Database!#REF!</definedName>
    <definedName name="____OCT96" localSheetId="13">[1]Database!#REF!</definedName>
    <definedName name="____OCT96" localSheetId="9">[1]Database!#REF!</definedName>
    <definedName name="____OCT96" localSheetId="15">[1]Database!#REF!</definedName>
    <definedName name="____OCT96" localSheetId="16">[1]Database!#REF!</definedName>
    <definedName name="____OCT96" localSheetId="5">[1]Database!#REF!</definedName>
    <definedName name="____OCT96" localSheetId="7">[1]Database!#REF!</definedName>
    <definedName name="____pa1" localSheetId="13">#REF!</definedName>
    <definedName name="____pa1" localSheetId="9">#REF!</definedName>
    <definedName name="____pa1" localSheetId="15">#REF!</definedName>
    <definedName name="____pa1" localSheetId="16">#REF!</definedName>
    <definedName name="____pa1" localSheetId="5">#REF!</definedName>
    <definedName name="____pa1" localSheetId="7">#REF!</definedName>
    <definedName name="____PG11" localSheetId="13">#REF!</definedName>
    <definedName name="____PG11" localSheetId="9">#REF!</definedName>
    <definedName name="____PG11" localSheetId="15">#REF!</definedName>
    <definedName name="____PG11" localSheetId="16">#REF!</definedName>
    <definedName name="____PG11" localSheetId="5">#REF!</definedName>
    <definedName name="____PG11" localSheetId="7">#REF!</definedName>
    <definedName name="____PPM1" localSheetId="5" hidden="1">{#N/A,#N/A,FALSE,"Aging Summary";#N/A,#N/A,FALSE,"Ratio Analysis";#N/A,#N/A,FALSE,"Test 120 Day Accts";#N/A,#N/A,FALSE,"Tickmarks"}</definedName>
    <definedName name="____qxl3" localSheetId="5">{" ","","","","","";"2","Oracle 7",1,1,TRUE,"";"Cap Expense","Oracle 7",0,2,FALSE,""}</definedName>
    <definedName name="____r">[12]FRECUENCY!$HN$5:$HP$23</definedName>
    <definedName name="____s123" localSheetId="13">[5]SE_San_Juan!#REF!</definedName>
    <definedName name="____s123" localSheetId="9">[5]SE_San_Juan!#REF!</definedName>
    <definedName name="____s123" localSheetId="15">[5]SE_San_Juan!#REF!</definedName>
    <definedName name="____s123" localSheetId="16">[5]SE_San_Juan!#REF!</definedName>
    <definedName name="____s123" localSheetId="5">[5]SE_San_Juan!#REF!</definedName>
    <definedName name="____s123" localSheetId="7">[5]SE_San_Juan!#REF!</definedName>
    <definedName name="____s34" localSheetId="13">#REF!</definedName>
    <definedName name="____s34" localSheetId="9">#REF!</definedName>
    <definedName name="____s34" localSheetId="15">#REF!</definedName>
    <definedName name="____s34" localSheetId="16">#REF!</definedName>
    <definedName name="____s34" localSheetId="5">#REF!</definedName>
    <definedName name="____s34" localSheetId="7">#REF!</definedName>
    <definedName name="____s37" localSheetId="13">#REF!</definedName>
    <definedName name="____s37" localSheetId="9">#REF!</definedName>
    <definedName name="____s37" localSheetId="15">#REF!</definedName>
    <definedName name="____s37" localSheetId="16">#REF!</definedName>
    <definedName name="____s37" localSheetId="5">#REF!</definedName>
    <definedName name="____s37" localSheetId="7">#REF!</definedName>
    <definedName name="____sam1" localSheetId="15">#REF!</definedName>
    <definedName name="____sam1" localSheetId="16">#REF!</definedName>
    <definedName name="____se21" localSheetId="13">#REF!</definedName>
    <definedName name="____se21" localSheetId="9">#REF!</definedName>
    <definedName name="____se21" localSheetId="15">#REF!</definedName>
    <definedName name="____se21" localSheetId="16">#REF!</definedName>
    <definedName name="____se21" localSheetId="5">#REF!</definedName>
    <definedName name="____se21" localSheetId="7">#REF!</definedName>
    <definedName name="____se23" localSheetId="13">#REF!</definedName>
    <definedName name="____se23" localSheetId="9">#REF!</definedName>
    <definedName name="____se23" localSheetId="15">#REF!</definedName>
    <definedName name="____se23" localSheetId="16">#REF!</definedName>
    <definedName name="____se23" localSheetId="5">#REF!</definedName>
    <definedName name="____se23" localSheetId="7">#REF!</definedName>
    <definedName name="____se30" localSheetId="13">#REF!</definedName>
    <definedName name="____se30" localSheetId="9">#REF!</definedName>
    <definedName name="____se30" localSheetId="15">#REF!</definedName>
    <definedName name="____se30" localSheetId="16">#REF!</definedName>
    <definedName name="____se30" localSheetId="5">#REF!</definedName>
    <definedName name="____se30" localSheetId="7">#REF!</definedName>
    <definedName name="____se333" localSheetId="13">#REF!</definedName>
    <definedName name="____se333" localSheetId="9">#REF!</definedName>
    <definedName name="____se333" localSheetId="15">#REF!</definedName>
    <definedName name="____se333" localSheetId="16">#REF!</definedName>
    <definedName name="____se333" localSheetId="5">#REF!</definedName>
    <definedName name="____se333" localSheetId="7">#REF!</definedName>
    <definedName name="____se45" localSheetId="13">#REF!</definedName>
    <definedName name="____se45" localSheetId="9">#REF!</definedName>
    <definedName name="____se45" localSheetId="15">#REF!</definedName>
    <definedName name="____se45" localSheetId="16">#REF!</definedName>
    <definedName name="____se45" localSheetId="5">#REF!</definedName>
    <definedName name="____se45" localSheetId="7">#REF!</definedName>
    <definedName name="____se456" localSheetId="13">[5]SE_Independencia!#REF!</definedName>
    <definedName name="____se456" localSheetId="9">[5]SE_Independencia!#REF!</definedName>
    <definedName name="____se456" localSheetId="15">[5]SE_Independencia!#REF!</definedName>
    <definedName name="____se456" localSheetId="16">[5]SE_Independencia!#REF!</definedName>
    <definedName name="____se456" localSheetId="5">[5]SE_Independencia!#REF!</definedName>
    <definedName name="____se456" localSheetId="7">[5]SE_Independencia!#REF!</definedName>
    <definedName name="____se46" localSheetId="13">[5]SE_Santa_Rosa!#REF!</definedName>
    <definedName name="____se46" localSheetId="9">[5]SE_Santa_Rosa!#REF!</definedName>
    <definedName name="____se46" localSheetId="15">[5]SE_Santa_Rosa!#REF!</definedName>
    <definedName name="____se46" localSheetId="16">[5]SE_Santa_Rosa!#REF!</definedName>
    <definedName name="____se46" localSheetId="5">[5]SE_Santa_Rosa!#REF!</definedName>
    <definedName name="____se46" localSheetId="7">[5]SE_Santa_Rosa!#REF!</definedName>
    <definedName name="____se47" localSheetId="13">[5]SE_Chiclayo_Oeste!#REF!</definedName>
    <definedName name="____se47" localSheetId="9">[5]SE_Chiclayo_Oeste!#REF!</definedName>
    <definedName name="____se47" localSheetId="15">[5]SE_Chiclayo_Oeste!#REF!</definedName>
    <definedName name="____se47" localSheetId="16">[5]SE_Chiclayo_Oeste!#REF!</definedName>
    <definedName name="____se47" localSheetId="5">[5]SE_Chiclayo_Oeste!#REF!</definedName>
    <definedName name="____se47" localSheetId="7">[5]SE_Chiclayo_Oeste!#REF!</definedName>
    <definedName name="____se55" localSheetId="13">[5]SE_Chiclayo_Oeste!#REF!</definedName>
    <definedName name="____se55" localSheetId="9">[5]SE_Chiclayo_Oeste!#REF!</definedName>
    <definedName name="____se55" localSheetId="15">[5]SE_Chiclayo_Oeste!#REF!</definedName>
    <definedName name="____se55" localSheetId="16">[5]SE_Chiclayo_Oeste!#REF!</definedName>
    <definedName name="____se55" localSheetId="5">[5]SE_Chiclayo_Oeste!#REF!</definedName>
    <definedName name="____se55" localSheetId="7">[5]SE_Chiclayo_Oeste!#REF!</definedName>
    <definedName name="____se56" localSheetId="13">[5]SE_Trujillo_Norte!#REF!</definedName>
    <definedName name="____se56" localSheetId="9">[5]SE_Trujillo_Norte!#REF!</definedName>
    <definedName name="____se56" localSheetId="15">[5]SE_Trujillo_Norte!#REF!</definedName>
    <definedName name="____se56" localSheetId="16">[5]SE_Trujillo_Norte!#REF!</definedName>
    <definedName name="____se56" localSheetId="5">[5]SE_Trujillo_Norte!#REF!</definedName>
    <definedName name="____se56" localSheetId="7">[5]SE_Trujillo_Norte!#REF!</definedName>
    <definedName name="____se567" localSheetId="13">[5]SE_Trujillo_Norte!#REF!</definedName>
    <definedName name="____se567" localSheetId="9">[5]SE_Trujillo_Norte!#REF!</definedName>
    <definedName name="____se567" localSheetId="15">[5]SE_Trujillo_Norte!#REF!</definedName>
    <definedName name="____se567" localSheetId="16">[5]SE_Trujillo_Norte!#REF!</definedName>
    <definedName name="____se567" localSheetId="5">[5]SE_Trujillo_Norte!#REF!</definedName>
    <definedName name="____se567" localSheetId="7">[5]SE_Trujillo_Norte!#REF!</definedName>
    <definedName name="____SEP94" localSheetId="13">[1]Database!#REF!</definedName>
    <definedName name="____SEP94" localSheetId="9">[1]Database!#REF!</definedName>
    <definedName name="____SEP94" localSheetId="15">[1]Database!#REF!</definedName>
    <definedName name="____SEP94" localSheetId="16">[1]Database!#REF!</definedName>
    <definedName name="____SEP94" localSheetId="5">[1]Database!#REF!</definedName>
    <definedName name="____SEP94" localSheetId="7">[1]Database!#REF!</definedName>
    <definedName name="____SEP95" localSheetId="13">[1]Database!#REF!</definedName>
    <definedName name="____SEP95" localSheetId="9">[1]Database!#REF!</definedName>
    <definedName name="____SEP95" localSheetId="15">[1]Database!#REF!</definedName>
    <definedName name="____SEP95" localSheetId="16">[1]Database!#REF!</definedName>
    <definedName name="____SEP95" localSheetId="5">[1]Database!#REF!</definedName>
    <definedName name="____SEP95" localSheetId="7">[1]Database!#REF!</definedName>
    <definedName name="____SEP96" localSheetId="13">[1]Database!#REF!</definedName>
    <definedName name="____SEP96" localSheetId="9">[1]Database!#REF!</definedName>
    <definedName name="____SEP96" localSheetId="15">[1]Database!#REF!</definedName>
    <definedName name="____SEP96" localSheetId="16">[1]Database!#REF!</definedName>
    <definedName name="____SEP96" localSheetId="5">[1]Database!#REF!</definedName>
    <definedName name="____SEP96" localSheetId="7">[1]Database!#REF!</definedName>
    <definedName name="____sm1">[8]TV!$A$49:$O$77</definedName>
    <definedName name="____ss1" localSheetId="15">#REF!</definedName>
    <definedName name="____ss1" localSheetId="16">#REF!</definedName>
    <definedName name="____st48" localSheetId="13">[5]SE_Independencia!#REF!</definedName>
    <definedName name="____st48" localSheetId="9">[5]SE_Independencia!#REF!</definedName>
    <definedName name="____st48" localSheetId="15">[5]SE_Independencia!#REF!</definedName>
    <definedName name="____st48" localSheetId="16">[5]SE_Independencia!#REF!</definedName>
    <definedName name="____st48" localSheetId="5">[5]SE_Independencia!#REF!</definedName>
    <definedName name="____st48" localSheetId="7">[5]SE_Independencia!#REF!</definedName>
    <definedName name="____tc600">[13]Presup!$AO$1</definedName>
    <definedName name="____TF2" localSheetId="13" hidden="1">#REF!,#REF!</definedName>
    <definedName name="____TF2" localSheetId="9" hidden="1">#REF!,#REF!</definedName>
    <definedName name="____TF2" localSheetId="15" hidden="1">#REF!,#REF!</definedName>
    <definedName name="____TF2" localSheetId="16" hidden="1">#REF!,#REF!</definedName>
    <definedName name="____TF2" localSheetId="5" hidden="1">#REF!,#REF!</definedName>
    <definedName name="____TF2" localSheetId="7" hidden="1">#REF!,#REF!</definedName>
    <definedName name="____TF2222" localSheetId="13" hidden="1">#REF!</definedName>
    <definedName name="____TF2222" localSheetId="9" hidden="1">#REF!</definedName>
    <definedName name="____TF2222" localSheetId="15" hidden="1">#REF!</definedName>
    <definedName name="____TF2222" localSheetId="16" hidden="1">#REF!</definedName>
    <definedName name="____TF2222" localSheetId="5" hidden="1">#REF!</definedName>
    <definedName name="____TF2222" localSheetId="7" hidden="1">#REF!</definedName>
    <definedName name="____ty5" localSheetId="13">#REF!</definedName>
    <definedName name="____ty5" localSheetId="9">#REF!</definedName>
    <definedName name="____ty5" localSheetId="15">#REF!</definedName>
    <definedName name="____ty5" localSheetId="16">#REF!</definedName>
    <definedName name="____ty5" localSheetId="5">#REF!</definedName>
    <definedName name="____ty5" localSheetId="7">#REF!</definedName>
    <definedName name="____ty7" localSheetId="13">#REF!</definedName>
    <definedName name="____ty7" localSheetId="9">#REF!</definedName>
    <definedName name="____ty7" localSheetId="15">#REF!</definedName>
    <definedName name="____ty7" localSheetId="16">#REF!</definedName>
    <definedName name="____ty7" localSheetId="5">#REF!</definedName>
    <definedName name="____ty7" localSheetId="7">#REF!</definedName>
    <definedName name="____we2" localSheetId="13">[5]SE_Piura_Oeste!#REF!</definedName>
    <definedName name="____we2" localSheetId="9">[5]SE_Piura_Oeste!#REF!</definedName>
    <definedName name="____we2" localSheetId="15">[5]SE_Piura_Oeste!#REF!</definedName>
    <definedName name="____we2" localSheetId="16">[5]SE_Piura_Oeste!#REF!</definedName>
    <definedName name="____we2" localSheetId="5">[5]SE_Piura_Oeste!#REF!</definedName>
    <definedName name="____we2" localSheetId="7">[5]SE_Piura_Oeste!#REF!</definedName>
    <definedName name="____xx1" localSheetId="13" hidden="1">#REF!,#REF!</definedName>
    <definedName name="____xx1" localSheetId="9" hidden="1">#REF!,#REF!</definedName>
    <definedName name="____xx1" localSheetId="15" hidden="1">#REF!,#REF!</definedName>
    <definedName name="____xx1" localSheetId="16" hidden="1">#REF!,#REF!</definedName>
    <definedName name="____xx1" localSheetId="5" hidden="1">#REF!,#REF!</definedName>
    <definedName name="____xx1" localSheetId="7" hidden="1">#REF!,#REF!</definedName>
    <definedName name="____xy67" localSheetId="13">[5]SE_Piura_Oeste!#REF!</definedName>
    <definedName name="____xy67" localSheetId="9">[5]SE_Piura_Oeste!#REF!</definedName>
    <definedName name="____xy67" localSheetId="15">[5]SE_Piura_Oeste!#REF!</definedName>
    <definedName name="____xy67" localSheetId="16">[5]SE_Piura_Oeste!#REF!</definedName>
    <definedName name="____xy67" localSheetId="5">[5]SE_Piura_Oeste!#REF!</definedName>
    <definedName name="____xy67" localSheetId="7">[5]SE_Piura_Oeste!#REF!</definedName>
    <definedName name="___2_T___D_1988_Present_Detail" localSheetId="15">#REF!</definedName>
    <definedName name="___2_T___D_1988_Present_Detail" localSheetId="16">#REF!</definedName>
    <definedName name="___a457" localSheetId="13">[5]SE_Ica!#REF!</definedName>
    <definedName name="___a457" localSheetId="9">[5]SE_Ica!#REF!</definedName>
    <definedName name="___a457" localSheetId="15">[5]SE_Ica!#REF!</definedName>
    <definedName name="___a457" localSheetId="16">[5]SE_Ica!#REF!</definedName>
    <definedName name="___a457" localSheetId="5">[5]SE_Ica!#REF!</definedName>
    <definedName name="___a457" localSheetId="7">[5]SE_Ica!#REF!</definedName>
    <definedName name="___afc56" localSheetId="13">'[6]Cuadro A-10'!#REF!</definedName>
    <definedName name="___afc56" localSheetId="9">'[6]Cuadro A-10'!#REF!</definedName>
    <definedName name="___afc56" localSheetId="15">'[6]Cuadro A-10'!#REF!</definedName>
    <definedName name="___afc56" localSheetId="16">'[6]Cuadro A-10'!#REF!</definedName>
    <definedName name="___afc56" localSheetId="5">'[6]Cuadro A-10'!#REF!</definedName>
    <definedName name="___afc56" localSheetId="7">'[6]Cuadro A-10'!#REF!</definedName>
    <definedName name="___agf45" localSheetId="13">[5]SE_Trujillo_Norte!#REF!</definedName>
    <definedName name="___agf45" localSheetId="9">[5]SE_Trujillo_Norte!#REF!</definedName>
    <definedName name="___agf45" localSheetId="15">[5]SE_Trujillo_Norte!#REF!</definedName>
    <definedName name="___agf45" localSheetId="16">[5]SE_Trujillo_Norte!#REF!</definedName>
    <definedName name="___agf45" localSheetId="5">[5]SE_Trujillo_Norte!#REF!</definedName>
    <definedName name="___agf45" localSheetId="7">[5]SE_Trujillo_Norte!#REF!</definedName>
    <definedName name="___ana12" localSheetId="13">'[6]Cuadro A-8'!#REF!</definedName>
    <definedName name="___ana12" localSheetId="9">'[6]Cuadro A-8'!#REF!</definedName>
    <definedName name="___ana12" localSheetId="15">'[6]Cuadro A-8'!#REF!</definedName>
    <definedName name="___ana12" localSheetId="16">'[6]Cuadro A-8'!#REF!</definedName>
    <definedName name="___ana12" localSheetId="5">'[6]Cuadro A-8'!#REF!</definedName>
    <definedName name="___ana12" localSheetId="7">'[6]Cuadro A-8'!#REF!</definedName>
    <definedName name="___ana22" localSheetId="13">'[6]Cuadro A-8'!#REF!</definedName>
    <definedName name="___ana22" localSheetId="9">'[6]Cuadro A-8'!#REF!</definedName>
    <definedName name="___ana22" localSheetId="15">'[6]Cuadro A-8'!#REF!</definedName>
    <definedName name="___ana22" localSheetId="16">'[6]Cuadro A-8'!#REF!</definedName>
    <definedName name="___ana22" localSheetId="5">'[6]Cuadro A-8'!#REF!</definedName>
    <definedName name="___ana22" localSheetId="7">'[6]Cuadro A-8'!#REF!</definedName>
    <definedName name="___ana59" localSheetId="13">'[6]Cuadro A-8'!#REF!</definedName>
    <definedName name="___ana59" localSheetId="9">'[6]Cuadro A-8'!#REF!</definedName>
    <definedName name="___ana59" localSheetId="15">'[6]Cuadro A-8'!#REF!</definedName>
    <definedName name="___ana59" localSheetId="16">'[6]Cuadro A-8'!#REF!</definedName>
    <definedName name="___ana59" localSheetId="5">'[6]Cuadro A-8'!#REF!</definedName>
    <definedName name="___ana59" localSheetId="7">'[6]Cuadro A-8'!#REF!</definedName>
    <definedName name="___ana6" localSheetId="13">'[6]Cuadro A-8'!#REF!</definedName>
    <definedName name="___ana6" localSheetId="9">'[6]Cuadro A-8'!#REF!</definedName>
    <definedName name="___ana6" localSheetId="15">'[6]Cuadro A-8'!#REF!</definedName>
    <definedName name="___ana6" localSheetId="16">'[6]Cuadro A-8'!#REF!</definedName>
    <definedName name="___ana6" localSheetId="5">'[6]Cuadro A-8'!#REF!</definedName>
    <definedName name="___ana6" localSheetId="7">'[6]Cuadro A-8'!#REF!</definedName>
    <definedName name="___ana7" localSheetId="13">'[6]Cuadro A-8'!#REF!</definedName>
    <definedName name="___ana7" localSheetId="9">'[6]Cuadro A-8'!#REF!</definedName>
    <definedName name="___ana7" localSheetId="15">'[6]Cuadro A-8'!#REF!</definedName>
    <definedName name="___ana7" localSheetId="16">'[6]Cuadro A-8'!#REF!</definedName>
    <definedName name="___ana7" localSheetId="5">'[6]Cuadro A-8'!#REF!</definedName>
    <definedName name="___ana7" localSheetId="7">'[6]Cuadro A-8'!#REF!</definedName>
    <definedName name="___ana77" localSheetId="13">'[6]Cuadro A-8'!#REF!</definedName>
    <definedName name="___ana77" localSheetId="9">'[6]Cuadro A-8'!#REF!</definedName>
    <definedName name="___ana77" localSheetId="15">'[6]Cuadro A-8'!#REF!</definedName>
    <definedName name="___ana77" localSheetId="16">'[6]Cuadro A-8'!#REF!</definedName>
    <definedName name="___ana77" localSheetId="5">'[6]Cuadro A-8'!#REF!</definedName>
    <definedName name="___ana77" localSheetId="7">'[6]Cuadro A-8'!#REF!</definedName>
    <definedName name="___APG22" localSheetId="13">#REF!</definedName>
    <definedName name="___APG22" localSheetId="9">#REF!</definedName>
    <definedName name="___APG22" localSheetId="15">#REF!</definedName>
    <definedName name="___APG22" localSheetId="16">#REF!</definedName>
    <definedName name="___APG22" localSheetId="5">#REF!</definedName>
    <definedName name="___APG22" localSheetId="7">#REF!</definedName>
    <definedName name="___APR94" localSheetId="13">[1]Database!#REF!</definedName>
    <definedName name="___APR94" localSheetId="9">[1]Database!#REF!</definedName>
    <definedName name="___APR94" localSheetId="15">[1]Database!#REF!</definedName>
    <definedName name="___APR94" localSheetId="16">[1]Database!#REF!</definedName>
    <definedName name="___APR94" localSheetId="5">[1]Database!#REF!</definedName>
    <definedName name="___APR94" localSheetId="7">[1]Database!#REF!</definedName>
    <definedName name="___APR95" localSheetId="13">[1]Database!#REF!</definedName>
    <definedName name="___APR95" localSheetId="9">[1]Database!#REF!</definedName>
    <definedName name="___APR95" localSheetId="15">[1]Database!#REF!</definedName>
    <definedName name="___APR95" localSheetId="16">[1]Database!#REF!</definedName>
    <definedName name="___APR95" localSheetId="5">[1]Database!#REF!</definedName>
    <definedName name="___APR95" localSheetId="7">[1]Database!#REF!</definedName>
    <definedName name="___APR96" localSheetId="13">[1]Database!#REF!</definedName>
    <definedName name="___APR96" localSheetId="9">[1]Database!#REF!</definedName>
    <definedName name="___APR96" localSheetId="15">[1]Database!#REF!</definedName>
    <definedName name="___APR96" localSheetId="16">[1]Database!#REF!</definedName>
    <definedName name="___APR96" localSheetId="5">[1]Database!#REF!</definedName>
    <definedName name="___APR96" localSheetId="7">[1]Database!#REF!</definedName>
    <definedName name="___as2" localSheetId="13">[5]SE_Chimbote1!#REF!</definedName>
    <definedName name="___as2" localSheetId="9">[5]SE_Chimbote1!#REF!</definedName>
    <definedName name="___as2" localSheetId="15">[5]SE_Chimbote1!#REF!</definedName>
    <definedName name="___as2" localSheetId="16">[5]SE_Chimbote1!#REF!</definedName>
    <definedName name="___as2" localSheetId="5">[5]SE_Chimbote1!#REF!</definedName>
    <definedName name="___as2" localSheetId="7">[5]SE_Chimbote1!#REF!</definedName>
    <definedName name="___asd345" localSheetId="13">'[6]Cuadro A-10'!#REF!</definedName>
    <definedName name="___asd345" localSheetId="9">'[6]Cuadro A-10'!#REF!</definedName>
    <definedName name="___asd345" localSheetId="15">'[6]Cuadro A-10'!#REF!</definedName>
    <definedName name="___asd345" localSheetId="16">'[6]Cuadro A-10'!#REF!</definedName>
    <definedName name="___asd345" localSheetId="5">'[6]Cuadro A-10'!#REF!</definedName>
    <definedName name="___asd345" localSheetId="7">'[6]Cuadro A-10'!#REF!</definedName>
    <definedName name="___AUG94" localSheetId="13">[1]Database!#REF!</definedName>
    <definedName name="___AUG94" localSheetId="9">[1]Database!#REF!</definedName>
    <definedName name="___AUG94" localSheetId="15">[1]Database!#REF!</definedName>
    <definedName name="___AUG94" localSheetId="16">[1]Database!#REF!</definedName>
    <definedName name="___AUG94" localSheetId="5">[1]Database!#REF!</definedName>
    <definedName name="___AUG94" localSheetId="7">[1]Database!#REF!</definedName>
    <definedName name="___AUG95" localSheetId="13">[1]Database!#REF!</definedName>
    <definedName name="___AUG95" localSheetId="9">[1]Database!#REF!</definedName>
    <definedName name="___AUG95" localSheetId="15">[1]Database!#REF!</definedName>
    <definedName name="___AUG95" localSheetId="16">[1]Database!#REF!</definedName>
    <definedName name="___AUG95" localSheetId="5">[1]Database!#REF!</definedName>
    <definedName name="___AUG95" localSheetId="7">[1]Database!#REF!</definedName>
    <definedName name="___AUG96" localSheetId="13">[1]Database!#REF!</definedName>
    <definedName name="___AUG96" localSheetId="9">[1]Database!#REF!</definedName>
    <definedName name="___AUG96" localSheetId="15">[1]Database!#REF!</definedName>
    <definedName name="___AUG96" localSheetId="16">[1]Database!#REF!</definedName>
    <definedName name="___AUG96" localSheetId="5">[1]Database!#REF!</definedName>
    <definedName name="___AUG96" localSheetId="7">[1]Database!#REF!</definedName>
    <definedName name="___Aut02">[7]qe32!$A$1</definedName>
    <definedName name="___az25" localSheetId="13">[5]SE_Piura_Oeste!#REF!</definedName>
    <definedName name="___az25" localSheetId="9">[5]SE_Piura_Oeste!#REF!</definedName>
    <definedName name="___az25" localSheetId="15">[5]SE_Piura_Oeste!#REF!</definedName>
    <definedName name="___az25" localSheetId="16">[5]SE_Piura_Oeste!#REF!</definedName>
    <definedName name="___az25" localSheetId="5">[5]SE_Piura_Oeste!#REF!</definedName>
    <definedName name="___az25" localSheetId="7">[5]SE_Piura_Oeste!#REF!</definedName>
    <definedName name="___bbb6" localSheetId="13">[5]SE_Piura_Oeste!#REF!</definedName>
    <definedName name="___bbb6" localSheetId="9">[5]SE_Piura_Oeste!#REF!</definedName>
    <definedName name="___bbb6" localSheetId="15">[5]SE_Piura_Oeste!#REF!</definedName>
    <definedName name="___bbb6" localSheetId="16">[5]SE_Piura_Oeste!#REF!</definedName>
    <definedName name="___bbb6" localSheetId="5">[5]SE_Piura_Oeste!#REF!</definedName>
    <definedName name="___bbb6" localSheetId="7">[5]SE_Piura_Oeste!#REF!</definedName>
    <definedName name="___c677" localSheetId="13">#REF!</definedName>
    <definedName name="___c677" localSheetId="9">#REF!</definedName>
    <definedName name="___c677" localSheetId="15">#REF!</definedName>
    <definedName name="___c677" localSheetId="16">#REF!</definedName>
    <definedName name="___c677" localSheetId="5">#REF!</definedName>
    <definedName name="___c677" localSheetId="7">#REF!</definedName>
    <definedName name="___cf3" localSheetId="13">#REF!</definedName>
    <definedName name="___cf3" localSheetId="9">#REF!</definedName>
    <definedName name="___cf3" localSheetId="15">#REF!</definedName>
    <definedName name="___cf3" localSheetId="16">#REF!</definedName>
    <definedName name="___cf3" localSheetId="5">#REF!</definedName>
    <definedName name="___cf3" localSheetId="7">#REF!</definedName>
    <definedName name="___cf56">[8]TV!$A$49:$O$77</definedName>
    <definedName name="___COL1" localSheetId="13">#REF!</definedName>
    <definedName name="___COL1" localSheetId="9">#REF!</definedName>
    <definedName name="___COL1" localSheetId="15">#REF!</definedName>
    <definedName name="___COL1" localSheetId="16">#REF!</definedName>
    <definedName name="___COL1" localSheetId="5">#REF!</definedName>
    <definedName name="___COL1" localSheetId="7">#REF!</definedName>
    <definedName name="___COL2" localSheetId="13">#REF!</definedName>
    <definedName name="___COL2" localSheetId="9">#REF!</definedName>
    <definedName name="___COL2" localSheetId="15">#REF!</definedName>
    <definedName name="___COL2" localSheetId="16">#REF!</definedName>
    <definedName name="___COL2" localSheetId="5">#REF!</definedName>
    <definedName name="___COL2" localSheetId="7">#REF!</definedName>
    <definedName name="___COL3" localSheetId="13">#REF!</definedName>
    <definedName name="___COL3" localSheetId="9">#REF!</definedName>
    <definedName name="___COL3" localSheetId="15">#REF!</definedName>
    <definedName name="___COL3" localSheetId="16">#REF!</definedName>
    <definedName name="___COL3" localSheetId="5">#REF!</definedName>
    <definedName name="___COL3" localSheetId="7">#REF!</definedName>
    <definedName name="___COL4" localSheetId="13">#REF!</definedName>
    <definedName name="___COL4" localSheetId="9">#REF!</definedName>
    <definedName name="___COL4" localSheetId="15">#REF!</definedName>
    <definedName name="___COL4" localSheetId="16">#REF!</definedName>
    <definedName name="___COL4" localSheetId="5">#REF!</definedName>
    <definedName name="___COL4" localSheetId="7">#REF!</definedName>
    <definedName name="___COL5" localSheetId="13">#REF!</definedName>
    <definedName name="___COL5" localSheetId="9">#REF!</definedName>
    <definedName name="___COL5" localSheetId="15">#REF!</definedName>
    <definedName name="___COL5" localSheetId="16">#REF!</definedName>
    <definedName name="___COL5" localSheetId="5">#REF!</definedName>
    <definedName name="___COL5" localSheetId="7">#REF!</definedName>
    <definedName name="___COL6" localSheetId="13">#REF!</definedName>
    <definedName name="___COL6" localSheetId="9">#REF!</definedName>
    <definedName name="___COL6" localSheetId="15">#REF!</definedName>
    <definedName name="___COL6" localSheetId="16">#REF!</definedName>
    <definedName name="___COL6" localSheetId="5">#REF!</definedName>
    <definedName name="___COL6" localSheetId="7">#REF!</definedName>
    <definedName name="___DAT1" localSheetId="13">[17]Capital!#REF!</definedName>
    <definedName name="___DAT1" localSheetId="9">[17]Capital!#REF!</definedName>
    <definedName name="___DAT1" localSheetId="15">[17]Capital!#REF!</definedName>
    <definedName name="___DAT1" localSheetId="16">[17]Capital!#REF!</definedName>
    <definedName name="___DAT1" localSheetId="5">[17]Capital!#REF!</definedName>
    <definedName name="___DAT1" localSheetId="7">[17]Capital!#REF!</definedName>
    <definedName name="___DAT2" localSheetId="13">[17]Capital!#REF!</definedName>
    <definedName name="___DAT2" localSheetId="9">[17]Capital!#REF!</definedName>
    <definedName name="___DAT2" localSheetId="15">[17]Capital!#REF!</definedName>
    <definedName name="___DAT2" localSheetId="16">[17]Capital!#REF!</definedName>
    <definedName name="___DAT2" localSheetId="5">[17]Capital!#REF!</definedName>
    <definedName name="___DAT2" localSheetId="7">[17]Capital!#REF!</definedName>
    <definedName name="___DAT3" localSheetId="13">[17]Capital!#REF!</definedName>
    <definedName name="___DAT3" localSheetId="9">[17]Capital!#REF!</definedName>
    <definedName name="___DAT3" localSheetId="15">[17]Capital!#REF!</definedName>
    <definedName name="___DAT3" localSheetId="16">[17]Capital!#REF!</definedName>
    <definedName name="___DAT3" localSheetId="5">[17]Capital!#REF!</definedName>
    <definedName name="___DAT3" localSheetId="7">[17]Capital!#REF!</definedName>
    <definedName name="___DAT4" localSheetId="13">[17]Capital!#REF!</definedName>
    <definedName name="___DAT4" localSheetId="9">[17]Capital!#REF!</definedName>
    <definedName name="___DAT4" localSheetId="15">[17]Capital!#REF!</definedName>
    <definedName name="___DAT4" localSheetId="16">[17]Capital!#REF!</definedName>
    <definedName name="___DAT4" localSheetId="5">[17]Capital!#REF!</definedName>
    <definedName name="___DAT4" localSheetId="7">[17]Capital!#REF!</definedName>
    <definedName name="___DAT5" localSheetId="13">[17]Capital!#REF!</definedName>
    <definedName name="___DAT5" localSheetId="9">[17]Capital!#REF!</definedName>
    <definedName name="___DAT5" localSheetId="15">[17]Capital!#REF!</definedName>
    <definedName name="___DAT5" localSheetId="16">[17]Capital!#REF!</definedName>
    <definedName name="___DAT5" localSheetId="5">[17]Capital!#REF!</definedName>
    <definedName name="___DAT5" localSheetId="7">[17]Capital!#REF!</definedName>
    <definedName name="___DEC94" localSheetId="13">[1]Database!#REF!</definedName>
    <definedName name="___DEC94" localSheetId="9">[1]Database!#REF!</definedName>
    <definedName name="___DEC94" localSheetId="15">[1]Database!#REF!</definedName>
    <definedName name="___DEC94" localSheetId="16">[1]Database!#REF!</definedName>
    <definedName name="___DEC94" localSheetId="5">[1]Database!#REF!</definedName>
    <definedName name="___DEC94" localSheetId="7">[1]Database!#REF!</definedName>
    <definedName name="___DEC95" localSheetId="13">[1]Database!#REF!</definedName>
    <definedName name="___DEC95" localSheetId="9">[1]Database!#REF!</definedName>
    <definedName name="___DEC95" localSheetId="15">[1]Database!#REF!</definedName>
    <definedName name="___DEC95" localSheetId="16">[1]Database!#REF!</definedName>
    <definedName name="___DEC95" localSheetId="5">[1]Database!#REF!</definedName>
    <definedName name="___DEC95" localSheetId="7">[1]Database!#REF!</definedName>
    <definedName name="___DEC96" localSheetId="13">[1]Database!#REF!</definedName>
    <definedName name="___DEC96" localSheetId="9">[1]Database!#REF!</definedName>
    <definedName name="___DEC96" localSheetId="15">[1]Database!#REF!</definedName>
    <definedName name="___DEC96" localSheetId="16">[1]Database!#REF!</definedName>
    <definedName name="___DEC96" localSheetId="5">[1]Database!#REF!</definedName>
    <definedName name="___DEC96" localSheetId="7">[1]Database!#REF!</definedName>
    <definedName name="___EPS1" localSheetId="5" hidden="1">{#N/A,#N/A,FALSE,"95Act"}</definedName>
    <definedName name="___EPS1_1" hidden="1">{#N/A,#N/A,FALSE,"95Act"}</definedName>
    <definedName name="___FEB94" localSheetId="13">[1]Database!#REF!</definedName>
    <definedName name="___FEB94" localSheetId="9">[1]Database!#REF!</definedName>
    <definedName name="___FEB94" localSheetId="15">[1]Database!#REF!</definedName>
    <definedName name="___FEB94" localSheetId="16">[1]Database!#REF!</definedName>
    <definedName name="___FEB94" localSheetId="5">[1]Database!#REF!</definedName>
    <definedName name="___FEB94" localSheetId="7">[1]Database!#REF!</definedName>
    <definedName name="___FEB95" localSheetId="13">[1]Database!#REF!</definedName>
    <definedName name="___FEB95" localSheetId="9">[1]Database!#REF!</definedName>
    <definedName name="___FEB95" localSheetId="15">[1]Database!#REF!</definedName>
    <definedName name="___FEB95" localSheetId="16">[1]Database!#REF!</definedName>
    <definedName name="___FEB95" localSheetId="5">[1]Database!#REF!</definedName>
    <definedName name="___FEB95" localSheetId="7">[1]Database!#REF!</definedName>
    <definedName name="___FEB96" localSheetId="13">[1]Database!#REF!</definedName>
    <definedName name="___FEB96" localSheetId="9">[1]Database!#REF!</definedName>
    <definedName name="___FEB96" localSheetId="15">[1]Database!#REF!</definedName>
    <definedName name="___FEB96" localSheetId="16">[1]Database!#REF!</definedName>
    <definedName name="___FEB96" localSheetId="5">[1]Database!#REF!</definedName>
    <definedName name="___FEB96" localSheetId="7">[1]Database!#REF!</definedName>
    <definedName name="___fx12">'[18]Enerquinta CL$'!$C$47:$W$47</definedName>
    <definedName name="___JAN95" localSheetId="13">[1]Database!#REF!</definedName>
    <definedName name="___JAN95" localSheetId="9">[1]Database!#REF!</definedName>
    <definedName name="___JAN95" localSheetId="15">[1]Database!#REF!</definedName>
    <definedName name="___JAN95" localSheetId="16">[1]Database!#REF!</definedName>
    <definedName name="___JAN95" localSheetId="5">[1]Database!#REF!</definedName>
    <definedName name="___JAN95" localSheetId="7">[1]Database!#REF!</definedName>
    <definedName name="___JAN96" localSheetId="13">[1]Database!#REF!</definedName>
    <definedName name="___JAN96" localSheetId="9">[1]Database!#REF!</definedName>
    <definedName name="___JAN96" localSheetId="15">[1]Database!#REF!</definedName>
    <definedName name="___JAN96" localSheetId="16">[1]Database!#REF!</definedName>
    <definedName name="___JAN96" localSheetId="5">[1]Database!#REF!</definedName>
    <definedName name="___JAN96" localSheetId="7">[1]Database!#REF!</definedName>
    <definedName name="___jan99" localSheetId="13">#REF!</definedName>
    <definedName name="___jan99" localSheetId="9">#REF!</definedName>
    <definedName name="___jan99" localSheetId="15">#REF!</definedName>
    <definedName name="___jan99" localSheetId="16">#REF!</definedName>
    <definedName name="___jan99" localSheetId="5">#REF!</definedName>
    <definedName name="___jan99" localSheetId="7">#REF!</definedName>
    <definedName name="___JUL94" localSheetId="13">[1]Database!#REF!</definedName>
    <definedName name="___JUL94" localSheetId="9">[1]Database!#REF!</definedName>
    <definedName name="___JUL94" localSheetId="15">[1]Database!#REF!</definedName>
    <definedName name="___JUL94" localSheetId="16">[1]Database!#REF!</definedName>
    <definedName name="___JUL94" localSheetId="5">[1]Database!#REF!</definedName>
    <definedName name="___JUL94" localSheetId="7">[1]Database!#REF!</definedName>
    <definedName name="___JUL95" localSheetId="13">[1]Database!#REF!</definedName>
    <definedName name="___JUL95" localSheetId="9">[1]Database!#REF!</definedName>
    <definedName name="___JUL95" localSheetId="15">[1]Database!#REF!</definedName>
    <definedName name="___JUL95" localSheetId="16">[1]Database!#REF!</definedName>
    <definedName name="___JUL95" localSheetId="5">[1]Database!#REF!</definedName>
    <definedName name="___JUL95" localSheetId="7">[1]Database!#REF!</definedName>
    <definedName name="___JUL96" localSheetId="13">[1]Database!#REF!</definedName>
    <definedName name="___JUL96" localSheetId="9">[1]Database!#REF!</definedName>
    <definedName name="___JUL96" localSheetId="15">[1]Database!#REF!</definedName>
    <definedName name="___JUL96" localSheetId="16">[1]Database!#REF!</definedName>
    <definedName name="___JUL96" localSheetId="5">[1]Database!#REF!</definedName>
    <definedName name="___JUL96" localSheetId="7">[1]Database!#REF!</definedName>
    <definedName name="___JUN94" localSheetId="13">[1]Database!#REF!</definedName>
    <definedName name="___JUN94" localSheetId="9">[1]Database!#REF!</definedName>
    <definedName name="___JUN94" localSheetId="15">[1]Database!#REF!</definedName>
    <definedName name="___JUN94" localSheetId="16">[1]Database!#REF!</definedName>
    <definedName name="___JUN94" localSheetId="5">[1]Database!#REF!</definedName>
    <definedName name="___JUN94" localSheetId="7">[1]Database!#REF!</definedName>
    <definedName name="___JUN95" localSheetId="13">[1]Database!#REF!</definedName>
    <definedName name="___JUN95" localSheetId="9">[1]Database!#REF!</definedName>
    <definedName name="___JUN95" localSheetId="15">[1]Database!#REF!</definedName>
    <definedName name="___JUN95" localSheetId="16">[1]Database!#REF!</definedName>
    <definedName name="___JUN95" localSheetId="5">[1]Database!#REF!</definedName>
    <definedName name="___JUN95" localSheetId="7">[1]Database!#REF!</definedName>
    <definedName name="___JUN96" localSheetId="13">[1]Database!#REF!</definedName>
    <definedName name="___JUN96" localSheetId="9">[1]Database!#REF!</definedName>
    <definedName name="___JUN96" localSheetId="15">[1]Database!#REF!</definedName>
    <definedName name="___JUN96" localSheetId="16">[1]Database!#REF!</definedName>
    <definedName name="___JUN96" localSheetId="5">[1]Database!#REF!</definedName>
    <definedName name="___JUN96" localSheetId="7">[1]Database!#REF!</definedName>
    <definedName name="___JV0330" localSheetId="13">#REF!</definedName>
    <definedName name="___JV0330" localSheetId="9">#REF!</definedName>
    <definedName name="___JV0330" localSheetId="15">#REF!</definedName>
    <definedName name="___JV0330" localSheetId="16">#REF!</definedName>
    <definedName name="___JV0330" localSheetId="5">#REF!</definedName>
    <definedName name="___JV0330" localSheetId="7">#REF!</definedName>
    <definedName name="___JV0331" localSheetId="13">#REF!</definedName>
    <definedName name="___JV0331" localSheetId="9">#REF!</definedName>
    <definedName name="___JV0331" localSheetId="15">#REF!</definedName>
    <definedName name="___JV0331" localSheetId="16">#REF!</definedName>
    <definedName name="___JV0331" localSheetId="5">#REF!</definedName>
    <definedName name="___JV0331" localSheetId="7">#REF!</definedName>
    <definedName name="___JV0332" localSheetId="13">#REF!</definedName>
    <definedName name="___JV0332" localSheetId="9">#REF!</definedName>
    <definedName name="___JV0332" localSheetId="15">#REF!</definedName>
    <definedName name="___JV0332" localSheetId="16">#REF!</definedName>
    <definedName name="___JV0332" localSheetId="5">#REF!</definedName>
    <definedName name="___JV0332" localSheetId="7">#REF!</definedName>
    <definedName name="___JV0333" localSheetId="13">#REF!</definedName>
    <definedName name="___JV0333" localSheetId="9">#REF!</definedName>
    <definedName name="___JV0333" localSheetId="15">#REF!</definedName>
    <definedName name="___JV0333" localSheetId="16">#REF!</definedName>
    <definedName name="___JV0333" localSheetId="5">#REF!</definedName>
    <definedName name="___JV0333" localSheetId="7">#REF!</definedName>
    <definedName name="___JV0334" localSheetId="13">#REF!</definedName>
    <definedName name="___JV0334" localSheetId="9">#REF!</definedName>
    <definedName name="___JV0334" localSheetId="15">#REF!</definedName>
    <definedName name="___JV0334" localSheetId="16">#REF!</definedName>
    <definedName name="___JV0334" localSheetId="5">#REF!</definedName>
    <definedName name="___JV0334" localSheetId="7">#REF!</definedName>
    <definedName name="___KQ1" localSheetId="13">#REF!</definedName>
    <definedName name="___KQ1" localSheetId="9">#REF!</definedName>
    <definedName name="___KQ1" localSheetId="15">#REF!</definedName>
    <definedName name="___KQ1" localSheetId="16">#REF!</definedName>
    <definedName name="___KQ1" localSheetId="5">#REF!</definedName>
    <definedName name="___KQ1" localSheetId="7">#REF!</definedName>
    <definedName name="___KQ2" localSheetId="13">#REF!</definedName>
    <definedName name="___KQ2" localSheetId="9">#REF!</definedName>
    <definedName name="___KQ2" localSheetId="15">#REF!</definedName>
    <definedName name="___KQ2" localSheetId="16">#REF!</definedName>
    <definedName name="___KQ2" localSheetId="5">#REF!</definedName>
    <definedName name="___KQ2" localSheetId="7">#REF!</definedName>
    <definedName name="___l56" localSheetId="13">'[6]Cuadro A-4 (1)'!#REF!</definedName>
    <definedName name="___l56" localSheetId="9">'[6]Cuadro A-4 (1)'!#REF!</definedName>
    <definedName name="___l56" localSheetId="15">'[6]Cuadro A-4 (1)'!#REF!</definedName>
    <definedName name="___l56" localSheetId="16">'[6]Cuadro A-4 (1)'!#REF!</definedName>
    <definedName name="___l56" localSheetId="5">'[6]Cuadro A-4 (1)'!#REF!</definedName>
    <definedName name="___l56" localSheetId="7">'[6]Cuadro A-4 (1)'!#REF!</definedName>
    <definedName name="___LS2" localSheetId="13">'[6]Cuadro A-4 (1)'!#REF!</definedName>
    <definedName name="___LS2" localSheetId="9">'[6]Cuadro A-4 (1)'!#REF!</definedName>
    <definedName name="___LS2" localSheetId="15">'[6]Cuadro A-4 (1)'!#REF!</definedName>
    <definedName name="___LS2" localSheetId="16">'[6]Cuadro A-4 (1)'!#REF!</definedName>
    <definedName name="___LS2" localSheetId="5">'[6]Cuadro A-4 (1)'!#REF!</definedName>
    <definedName name="___LS2" localSheetId="7">'[6]Cuadro A-4 (1)'!#REF!</definedName>
    <definedName name="___lss33" localSheetId="13">#REF!</definedName>
    <definedName name="___lss33" localSheetId="9">#REF!</definedName>
    <definedName name="___lss33" localSheetId="15">#REF!</definedName>
    <definedName name="___lss33" localSheetId="16">#REF!</definedName>
    <definedName name="___lss33" localSheetId="5">#REF!</definedName>
    <definedName name="___lss33" localSheetId="7">#REF!</definedName>
    <definedName name="___m112">'[11]FORMA- RE1'!$A$3:$H$52</definedName>
    <definedName name="___m33">'[11]FORMA-RL1'!$B$1:$L$46</definedName>
    <definedName name="___m4445">'[11]FORMA-SE2'!$M$5</definedName>
    <definedName name="___m556">'[11]FORMA-LS1-LS2'!$A$98:$Q$170</definedName>
    <definedName name="___m666" localSheetId="13">'[11]FORMA-SE2'!#REF!</definedName>
    <definedName name="___m666" localSheetId="9">'[11]FORMA-SE2'!#REF!</definedName>
    <definedName name="___m666" localSheetId="15">'[11]FORMA-SE2'!#REF!</definedName>
    <definedName name="___m666" localSheetId="16">'[11]FORMA-SE2'!#REF!</definedName>
    <definedName name="___m666" localSheetId="5">'[11]FORMA-SE2'!#REF!</definedName>
    <definedName name="___m666" localSheetId="7">'[11]FORMA-SE2'!#REF!</definedName>
    <definedName name="___m89" localSheetId="13">'[11]FORMA-SE2'!#REF!</definedName>
    <definedName name="___m89" localSheetId="9">'[11]FORMA-SE2'!#REF!</definedName>
    <definedName name="___m89" localSheetId="15">'[11]FORMA-SE2'!#REF!</definedName>
    <definedName name="___m89" localSheetId="16">'[11]FORMA-SE2'!#REF!</definedName>
    <definedName name="___m89" localSheetId="5">'[11]FORMA-SE2'!#REF!</definedName>
    <definedName name="___m89" localSheetId="7">'[11]FORMA-SE2'!#REF!</definedName>
    <definedName name="___MAR94" localSheetId="13">[1]Database!#REF!</definedName>
    <definedName name="___MAR94" localSheetId="9">[1]Database!#REF!</definedName>
    <definedName name="___MAR94" localSheetId="15">[1]Database!#REF!</definedName>
    <definedName name="___MAR94" localSheetId="16">[1]Database!#REF!</definedName>
    <definedName name="___MAR94" localSheetId="5">[1]Database!#REF!</definedName>
    <definedName name="___MAR94" localSheetId="7">[1]Database!#REF!</definedName>
    <definedName name="___MAR95" localSheetId="13">[1]Database!#REF!</definedName>
    <definedName name="___MAR95" localSheetId="9">[1]Database!#REF!</definedName>
    <definedName name="___MAR95" localSheetId="15">[1]Database!#REF!</definedName>
    <definedName name="___MAR95" localSheetId="16">[1]Database!#REF!</definedName>
    <definedName name="___MAR95" localSheetId="5">[1]Database!#REF!</definedName>
    <definedName name="___MAR95" localSheetId="7">[1]Database!#REF!</definedName>
    <definedName name="___MAR96" localSheetId="13">[1]Database!#REF!</definedName>
    <definedName name="___MAR96" localSheetId="9">[1]Database!#REF!</definedName>
    <definedName name="___MAR96" localSheetId="15">[1]Database!#REF!</definedName>
    <definedName name="___MAR96" localSheetId="16">[1]Database!#REF!</definedName>
    <definedName name="___MAR96" localSheetId="5">[1]Database!#REF!</definedName>
    <definedName name="___MAR96" localSheetId="7">[1]Database!#REF!</definedName>
    <definedName name="___MAY94" localSheetId="13">[1]Database!#REF!</definedName>
    <definedName name="___MAY94" localSheetId="9">[1]Database!#REF!</definedName>
    <definedName name="___MAY94" localSheetId="15">[1]Database!#REF!</definedName>
    <definedName name="___MAY94" localSheetId="16">[1]Database!#REF!</definedName>
    <definedName name="___MAY94" localSheetId="5">[1]Database!#REF!</definedName>
    <definedName name="___MAY94" localSheetId="7">[1]Database!#REF!</definedName>
    <definedName name="___MAY95" localSheetId="13">[1]Database!#REF!</definedName>
    <definedName name="___MAY95" localSheetId="9">[1]Database!#REF!</definedName>
    <definedName name="___MAY95" localSheetId="15">[1]Database!#REF!</definedName>
    <definedName name="___MAY95" localSheetId="16">[1]Database!#REF!</definedName>
    <definedName name="___MAY95" localSheetId="5">[1]Database!#REF!</definedName>
    <definedName name="___MAY95" localSheetId="7">[1]Database!#REF!</definedName>
    <definedName name="___MAY96" localSheetId="13">[1]Database!#REF!</definedName>
    <definedName name="___MAY96" localSheetId="9">[1]Database!#REF!</definedName>
    <definedName name="___MAY96" localSheetId="15">[1]Database!#REF!</definedName>
    <definedName name="___MAY96" localSheetId="16">[1]Database!#REF!</definedName>
    <definedName name="___MAY96" localSheetId="5">[1]Database!#REF!</definedName>
    <definedName name="___MAY96" localSheetId="7">[1]Database!#REF!</definedName>
    <definedName name="___NOV94" localSheetId="13">[1]Database!#REF!</definedName>
    <definedName name="___NOV94" localSheetId="9">[1]Database!#REF!</definedName>
    <definedName name="___NOV94" localSheetId="15">[1]Database!#REF!</definedName>
    <definedName name="___NOV94" localSheetId="16">[1]Database!#REF!</definedName>
    <definedName name="___NOV94" localSheetId="5">[1]Database!#REF!</definedName>
    <definedName name="___NOV94" localSheetId="7">[1]Database!#REF!</definedName>
    <definedName name="___NOV95" localSheetId="13">[1]Database!#REF!</definedName>
    <definedName name="___NOV95" localSheetId="9">[1]Database!#REF!</definedName>
    <definedName name="___NOV95" localSheetId="15">[1]Database!#REF!</definedName>
    <definedName name="___NOV95" localSheetId="16">[1]Database!#REF!</definedName>
    <definedName name="___NOV95" localSheetId="5">[1]Database!#REF!</definedName>
    <definedName name="___NOV95" localSheetId="7">[1]Database!#REF!</definedName>
    <definedName name="___NOV96" localSheetId="13">[1]Database!#REF!</definedName>
    <definedName name="___NOV96" localSheetId="9">[1]Database!#REF!</definedName>
    <definedName name="___NOV96" localSheetId="15">[1]Database!#REF!</definedName>
    <definedName name="___NOV96" localSheetId="16">[1]Database!#REF!</definedName>
    <definedName name="___NOV96" localSheetId="5">[1]Database!#REF!</definedName>
    <definedName name="___NOV96" localSheetId="7">[1]Database!#REF!</definedName>
    <definedName name="___OCT94" localSheetId="13">[1]Database!#REF!</definedName>
    <definedName name="___OCT94" localSheetId="9">[1]Database!#REF!</definedName>
    <definedName name="___OCT94" localSheetId="15">[1]Database!#REF!</definedName>
    <definedName name="___OCT94" localSheetId="16">[1]Database!#REF!</definedName>
    <definedName name="___OCT94" localSheetId="5">[1]Database!#REF!</definedName>
    <definedName name="___OCT94" localSheetId="7">[1]Database!#REF!</definedName>
    <definedName name="___OCT95" localSheetId="13">[1]Database!#REF!</definedName>
    <definedName name="___OCT95" localSheetId="9">[1]Database!#REF!</definedName>
    <definedName name="___OCT95" localSheetId="15">[1]Database!#REF!</definedName>
    <definedName name="___OCT95" localSheetId="16">[1]Database!#REF!</definedName>
    <definedName name="___OCT95" localSheetId="5">[1]Database!#REF!</definedName>
    <definedName name="___OCT95" localSheetId="7">[1]Database!#REF!</definedName>
    <definedName name="___OCT96" localSheetId="13">[1]Database!#REF!</definedName>
    <definedName name="___OCT96" localSheetId="9">[1]Database!#REF!</definedName>
    <definedName name="___OCT96" localSheetId="15">[1]Database!#REF!</definedName>
    <definedName name="___OCT96" localSheetId="16">[1]Database!#REF!</definedName>
    <definedName name="___OCT96" localSheetId="5">[1]Database!#REF!</definedName>
    <definedName name="___OCT96" localSheetId="7">[1]Database!#REF!</definedName>
    <definedName name="___pa1" localSheetId="13">#REF!</definedName>
    <definedName name="___pa1" localSheetId="9">#REF!</definedName>
    <definedName name="___pa1" localSheetId="15">#REF!</definedName>
    <definedName name="___pa1" localSheetId="16">#REF!</definedName>
    <definedName name="___pa1" localSheetId="5">#REF!</definedName>
    <definedName name="___pa1" localSheetId="7">#REF!</definedName>
    <definedName name="___PG11" localSheetId="13">#REF!</definedName>
    <definedName name="___PG11" localSheetId="9">#REF!</definedName>
    <definedName name="___PG11" localSheetId="15">#REF!</definedName>
    <definedName name="___PG11" localSheetId="16">#REF!</definedName>
    <definedName name="___PG11" localSheetId="5">#REF!</definedName>
    <definedName name="___PG11" localSheetId="7">#REF!</definedName>
    <definedName name="___PPM1" localSheetId="5" hidden="1">{#N/A,#N/A,FALSE,"Aging Summary";#N/A,#N/A,FALSE,"Ratio Analysis";#N/A,#N/A,FALSE,"Test 120 Day Accts";#N/A,#N/A,FALSE,"Tickmarks"}</definedName>
    <definedName name="___qxl3" localSheetId="5">{" ","","","","","";"2","Oracle 7",1,1,TRUE,"";"Cap Expense","Oracle 7",0,2,FALSE,""}</definedName>
    <definedName name="___r">[12]FRECUENCY!$HN$5:$HP$23</definedName>
    <definedName name="___s123" localSheetId="13">[5]SE_San_Juan!#REF!</definedName>
    <definedName name="___s123" localSheetId="9">[5]SE_San_Juan!#REF!</definedName>
    <definedName name="___s123" localSheetId="15">[5]SE_San_Juan!#REF!</definedName>
    <definedName name="___s123" localSheetId="16">[5]SE_San_Juan!#REF!</definedName>
    <definedName name="___s123" localSheetId="5">[5]SE_San_Juan!#REF!</definedName>
    <definedName name="___s123" localSheetId="7">[5]SE_San_Juan!#REF!</definedName>
    <definedName name="___s34" localSheetId="13">#REF!</definedName>
    <definedName name="___s34" localSheetId="9">#REF!</definedName>
    <definedName name="___s34" localSheetId="15">#REF!</definedName>
    <definedName name="___s34" localSheetId="16">#REF!</definedName>
    <definedName name="___s34" localSheetId="5">#REF!</definedName>
    <definedName name="___s34" localSheetId="7">#REF!</definedName>
    <definedName name="___s37" localSheetId="13">#REF!</definedName>
    <definedName name="___s37" localSheetId="9">#REF!</definedName>
    <definedName name="___s37" localSheetId="15">#REF!</definedName>
    <definedName name="___s37" localSheetId="16">#REF!</definedName>
    <definedName name="___s37" localSheetId="5">#REF!</definedName>
    <definedName name="___s37" localSheetId="7">#REF!</definedName>
    <definedName name="___sam1" localSheetId="15">#REF!</definedName>
    <definedName name="___sam1" localSheetId="16">#REF!</definedName>
    <definedName name="___se21" localSheetId="13">#REF!</definedName>
    <definedName name="___se21" localSheetId="9">#REF!</definedName>
    <definedName name="___se21" localSheetId="15">#REF!</definedName>
    <definedName name="___se21" localSheetId="16">#REF!</definedName>
    <definedName name="___se21" localSheetId="5">#REF!</definedName>
    <definedName name="___se21" localSheetId="7">#REF!</definedName>
    <definedName name="___se23" localSheetId="13">#REF!</definedName>
    <definedName name="___se23" localSheetId="9">#REF!</definedName>
    <definedName name="___se23" localSheetId="15">#REF!</definedName>
    <definedName name="___se23" localSheetId="16">#REF!</definedName>
    <definedName name="___se23" localSheetId="5">#REF!</definedName>
    <definedName name="___se23" localSheetId="7">#REF!</definedName>
    <definedName name="___se30" localSheetId="13">#REF!</definedName>
    <definedName name="___se30" localSheetId="9">#REF!</definedName>
    <definedName name="___se30" localSheetId="15">#REF!</definedName>
    <definedName name="___se30" localSheetId="16">#REF!</definedName>
    <definedName name="___se30" localSheetId="5">#REF!</definedName>
    <definedName name="___se30" localSheetId="7">#REF!</definedName>
    <definedName name="___se333" localSheetId="13">#REF!</definedName>
    <definedName name="___se333" localSheetId="9">#REF!</definedName>
    <definedName name="___se333" localSheetId="15">#REF!</definedName>
    <definedName name="___se333" localSheetId="16">#REF!</definedName>
    <definedName name="___se333" localSheetId="5">#REF!</definedName>
    <definedName name="___se333" localSheetId="7">#REF!</definedName>
    <definedName name="___se45" localSheetId="13">#REF!</definedName>
    <definedName name="___se45" localSheetId="9">#REF!</definedName>
    <definedName name="___se45" localSheetId="15">#REF!</definedName>
    <definedName name="___se45" localSheetId="16">#REF!</definedName>
    <definedName name="___se45" localSheetId="5">#REF!</definedName>
    <definedName name="___se45" localSheetId="7">#REF!</definedName>
    <definedName name="___se456" localSheetId="13">[5]SE_Independencia!#REF!</definedName>
    <definedName name="___se456" localSheetId="9">[5]SE_Independencia!#REF!</definedName>
    <definedName name="___se456" localSheetId="15">[5]SE_Independencia!#REF!</definedName>
    <definedName name="___se456" localSheetId="16">[5]SE_Independencia!#REF!</definedName>
    <definedName name="___se456" localSheetId="5">[5]SE_Independencia!#REF!</definedName>
    <definedName name="___se456" localSheetId="7">[5]SE_Independencia!#REF!</definedName>
    <definedName name="___se46" localSheetId="13">[5]SE_Santa_Rosa!#REF!</definedName>
    <definedName name="___se46" localSheetId="9">[5]SE_Santa_Rosa!#REF!</definedName>
    <definedName name="___se46" localSheetId="15">[5]SE_Santa_Rosa!#REF!</definedName>
    <definedName name="___se46" localSheetId="16">[5]SE_Santa_Rosa!#REF!</definedName>
    <definedName name="___se46" localSheetId="5">[5]SE_Santa_Rosa!#REF!</definedName>
    <definedName name="___se46" localSheetId="7">[5]SE_Santa_Rosa!#REF!</definedName>
    <definedName name="___se47" localSheetId="13">[5]SE_Chiclayo_Oeste!#REF!</definedName>
    <definedName name="___se47" localSheetId="9">[5]SE_Chiclayo_Oeste!#REF!</definedName>
    <definedName name="___se47" localSheetId="15">[5]SE_Chiclayo_Oeste!#REF!</definedName>
    <definedName name="___se47" localSheetId="16">[5]SE_Chiclayo_Oeste!#REF!</definedName>
    <definedName name="___se47" localSheetId="5">[5]SE_Chiclayo_Oeste!#REF!</definedName>
    <definedName name="___se47" localSheetId="7">[5]SE_Chiclayo_Oeste!#REF!</definedName>
    <definedName name="___se55" localSheetId="13">[5]SE_Chiclayo_Oeste!#REF!</definedName>
    <definedName name="___se55" localSheetId="9">[5]SE_Chiclayo_Oeste!#REF!</definedName>
    <definedName name="___se55" localSheetId="15">[5]SE_Chiclayo_Oeste!#REF!</definedName>
    <definedName name="___se55" localSheetId="16">[5]SE_Chiclayo_Oeste!#REF!</definedName>
    <definedName name="___se55" localSheetId="5">[5]SE_Chiclayo_Oeste!#REF!</definedName>
    <definedName name="___se55" localSheetId="7">[5]SE_Chiclayo_Oeste!#REF!</definedName>
    <definedName name="___se56" localSheetId="13">[5]SE_Trujillo_Norte!#REF!</definedName>
    <definedName name="___se56" localSheetId="9">[5]SE_Trujillo_Norte!#REF!</definedName>
    <definedName name="___se56" localSheetId="15">[5]SE_Trujillo_Norte!#REF!</definedName>
    <definedName name="___se56" localSheetId="16">[5]SE_Trujillo_Norte!#REF!</definedName>
    <definedName name="___se56" localSheetId="5">[5]SE_Trujillo_Norte!#REF!</definedName>
    <definedName name="___se56" localSheetId="7">[5]SE_Trujillo_Norte!#REF!</definedName>
    <definedName name="___se567" localSheetId="13">[5]SE_Trujillo_Norte!#REF!</definedName>
    <definedName name="___se567" localSheetId="9">[5]SE_Trujillo_Norte!#REF!</definedName>
    <definedName name="___se567" localSheetId="15">[5]SE_Trujillo_Norte!#REF!</definedName>
    <definedName name="___se567" localSheetId="16">[5]SE_Trujillo_Norte!#REF!</definedName>
    <definedName name="___se567" localSheetId="5">[5]SE_Trujillo_Norte!#REF!</definedName>
    <definedName name="___se567" localSheetId="7">[5]SE_Trujillo_Norte!#REF!</definedName>
    <definedName name="___SEP94" localSheetId="13">[1]Database!#REF!</definedName>
    <definedName name="___SEP94" localSheetId="9">[1]Database!#REF!</definedName>
    <definedName name="___SEP94" localSheetId="15">[1]Database!#REF!</definedName>
    <definedName name="___SEP94" localSheetId="16">[1]Database!#REF!</definedName>
    <definedName name="___SEP94" localSheetId="5">[1]Database!#REF!</definedName>
    <definedName name="___SEP94" localSheetId="7">[1]Database!#REF!</definedName>
    <definedName name="___SEP95" localSheetId="13">[1]Database!#REF!</definedName>
    <definedName name="___SEP95" localSheetId="9">[1]Database!#REF!</definedName>
    <definedName name="___SEP95" localSheetId="15">[1]Database!#REF!</definedName>
    <definedName name="___SEP95" localSheetId="16">[1]Database!#REF!</definedName>
    <definedName name="___SEP95" localSheetId="5">[1]Database!#REF!</definedName>
    <definedName name="___SEP95" localSheetId="7">[1]Database!#REF!</definedName>
    <definedName name="___SEP96" localSheetId="13">[1]Database!#REF!</definedName>
    <definedName name="___SEP96" localSheetId="9">[1]Database!#REF!</definedName>
    <definedName name="___SEP96" localSheetId="15">[1]Database!#REF!</definedName>
    <definedName name="___SEP96" localSheetId="16">[1]Database!#REF!</definedName>
    <definedName name="___SEP96" localSheetId="5">[1]Database!#REF!</definedName>
    <definedName name="___SEP96" localSheetId="7">[1]Database!#REF!</definedName>
    <definedName name="___sm1">[8]TV!$A$49:$O$77</definedName>
    <definedName name="___ss1" localSheetId="15">#REF!</definedName>
    <definedName name="___ss1" localSheetId="16">#REF!</definedName>
    <definedName name="___st48" localSheetId="13">[5]SE_Independencia!#REF!</definedName>
    <definedName name="___st48" localSheetId="9">[5]SE_Independencia!#REF!</definedName>
    <definedName name="___st48" localSheetId="15">[5]SE_Independencia!#REF!</definedName>
    <definedName name="___st48" localSheetId="16">[5]SE_Independencia!#REF!</definedName>
    <definedName name="___st48" localSheetId="5">[5]SE_Independencia!#REF!</definedName>
    <definedName name="___st48" localSheetId="7">[5]SE_Independencia!#REF!</definedName>
    <definedName name="___tc600">[13]Presup!$AO$1</definedName>
    <definedName name="___TF2" localSheetId="13" hidden="1">#REF!,#REF!</definedName>
    <definedName name="___TF2" localSheetId="9" hidden="1">#REF!,#REF!</definedName>
    <definedName name="___TF2" localSheetId="15" hidden="1">#REF!,#REF!</definedName>
    <definedName name="___TF2" localSheetId="16" hidden="1">#REF!,#REF!</definedName>
    <definedName name="___TF2" localSheetId="5" hidden="1">#REF!,#REF!</definedName>
    <definedName name="___TF2" localSheetId="7" hidden="1">#REF!,#REF!</definedName>
    <definedName name="___TF2222" localSheetId="13" hidden="1">#REF!</definedName>
    <definedName name="___TF2222" localSheetId="9" hidden="1">#REF!</definedName>
    <definedName name="___TF2222" localSheetId="15" hidden="1">#REF!</definedName>
    <definedName name="___TF2222" localSheetId="16" hidden="1">#REF!</definedName>
    <definedName name="___TF2222" localSheetId="5" hidden="1">#REF!</definedName>
    <definedName name="___TF2222" localSheetId="7" hidden="1">#REF!</definedName>
    <definedName name="___ty5" localSheetId="13">#REF!</definedName>
    <definedName name="___ty5" localSheetId="9">#REF!</definedName>
    <definedName name="___ty5" localSheetId="15">#REF!</definedName>
    <definedName name="___ty5" localSheetId="16">#REF!</definedName>
    <definedName name="___ty5" localSheetId="5">#REF!</definedName>
    <definedName name="___ty5" localSheetId="7">#REF!</definedName>
    <definedName name="___ty7" localSheetId="13">#REF!</definedName>
    <definedName name="___ty7" localSheetId="9">#REF!</definedName>
    <definedName name="___ty7" localSheetId="15">#REF!</definedName>
    <definedName name="___ty7" localSheetId="16">#REF!</definedName>
    <definedName name="___ty7" localSheetId="5">#REF!</definedName>
    <definedName name="___ty7" localSheetId="7">#REF!</definedName>
    <definedName name="___we2" localSheetId="13">[5]SE_Piura_Oeste!#REF!</definedName>
    <definedName name="___we2" localSheetId="9">[5]SE_Piura_Oeste!#REF!</definedName>
    <definedName name="___we2" localSheetId="15">[5]SE_Piura_Oeste!#REF!</definedName>
    <definedName name="___we2" localSheetId="16">[5]SE_Piura_Oeste!#REF!</definedName>
    <definedName name="___we2" localSheetId="5">[5]SE_Piura_Oeste!#REF!</definedName>
    <definedName name="___we2" localSheetId="7">[5]SE_Piura_Oeste!#REF!</definedName>
    <definedName name="___xx1" localSheetId="13" hidden="1">#REF!,#REF!</definedName>
    <definedName name="___xx1" localSheetId="9" hidden="1">#REF!,#REF!</definedName>
    <definedName name="___xx1" localSheetId="15" hidden="1">#REF!,#REF!</definedName>
    <definedName name="___xx1" localSheetId="16" hidden="1">#REF!,#REF!</definedName>
    <definedName name="___xx1" localSheetId="5" hidden="1">#REF!,#REF!</definedName>
    <definedName name="___xx1" localSheetId="7" hidden="1">#REF!,#REF!</definedName>
    <definedName name="___xy67" localSheetId="13">[5]SE_Piura_Oeste!#REF!</definedName>
    <definedName name="___xy67" localSheetId="9">[5]SE_Piura_Oeste!#REF!</definedName>
    <definedName name="___xy67" localSheetId="15">[5]SE_Piura_Oeste!#REF!</definedName>
    <definedName name="___xy67" localSheetId="16">[5]SE_Piura_Oeste!#REF!</definedName>
    <definedName name="___xy67" localSheetId="5">[5]SE_Piura_Oeste!#REF!</definedName>
    <definedName name="___xy67" localSheetId="7">[5]SE_Piura_Oeste!#REF!</definedName>
    <definedName name="__1_0_0_K" localSheetId="15" hidden="1">[19]Masterdata!#REF!</definedName>
    <definedName name="__1_0_0_K" localSheetId="16" hidden="1">[19]Masterdata!#REF!</definedName>
    <definedName name="__123Graph_A" localSheetId="13" hidden="1">'[20]2ND QTR'!#REF!</definedName>
    <definedName name="__123Graph_A" localSheetId="9" hidden="1">'[20]2ND QTR'!#REF!</definedName>
    <definedName name="__123Graph_A" localSheetId="15" hidden="1">'[20]2ND QTR'!#REF!</definedName>
    <definedName name="__123Graph_A" localSheetId="16" hidden="1">'[20]2ND QTR'!#REF!</definedName>
    <definedName name="__123Graph_A" localSheetId="5" hidden="1">'[20]2ND QTR'!#REF!</definedName>
    <definedName name="__123Graph_A" localSheetId="7" hidden="1">'[20]2ND QTR'!#REF!</definedName>
    <definedName name="__123Graph_AJUN95" localSheetId="13" hidden="1">#REF!</definedName>
    <definedName name="__123Graph_AJUN95" localSheetId="9" hidden="1">#REF!</definedName>
    <definedName name="__123Graph_AJUN95" localSheetId="15" hidden="1">#REF!</definedName>
    <definedName name="__123Graph_AJUN95" localSheetId="16" hidden="1">#REF!</definedName>
    <definedName name="__123Graph_AJUN95" localSheetId="5" hidden="1">#REF!</definedName>
    <definedName name="__123Graph_AJUN95" localSheetId="7" hidden="1">#REF!</definedName>
    <definedName name="__123Graph_AMAT95" localSheetId="13" hidden="1">#REF!</definedName>
    <definedName name="__123Graph_AMAT95" localSheetId="9" hidden="1">#REF!</definedName>
    <definedName name="__123Graph_AMAT95" localSheetId="15" hidden="1">#REF!</definedName>
    <definedName name="__123Graph_AMAT95" localSheetId="16" hidden="1">#REF!</definedName>
    <definedName name="__123Graph_AMAT95" localSheetId="5" hidden="1">#REF!</definedName>
    <definedName name="__123Graph_AMAT95" localSheetId="7" hidden="1">#REF!</definedName>
    <definedName name="__123Graph_B" localSheetId="13" hidden="1">#REF!</definedName>
    <definedName name="__123Graph_B" localSheetId="9" hidden="1">#REF!</definedName>
    <definedName name="__123Graph_B" localSheetId="15" hidden="1">#REF!</definedName>
    <definedName name="__123Graph_B" localSheetId="16" hidden="1">#REF!</definedName>
    <definedName name="__123Graph_B" localSheetId="5" hidden="1">#REF!</definedName>
    <definedName name="__123Graph_B" localSheetId="7" hidden="1">#REF!</definedName>
    <definedName name="__123Graph_BJUN95" localSheetId="13" hidden="1">#REF!</definedName>
    <definedName name="__123Graph_BJUN95" localSheetId="9" hidden="1">#REF!</definedName>
    <definedName name="__123Graph_BJUN95" localSheetId="15" hidden="1">#REF!</definedName>
    <definedName name="__123Graph_BJUN95" localSheetId="16" hidden="1">#REF!</definedName>
    <definedName name="__123Graph_BJUN95" localSheetId="5" hidden="1">#REF!</definedName>
    <definedName name="__123Graph_BJUN95" localSheetId="7" hidden="1">#REF!</definedName>
    <definedName name="__123Graph_BMAT95" localSheetId="13" hidden="1">#REF!</definedName>
    <definedName name="__123Graph_BMAT95" localSheetId="9" hidden="1">#REF!</definedName>
    <definedName name="__123Graph_BMAT95" localSheetId="15" hidden="1">#REF!</definedName>
    <definedName name="__123Graph_BMAT95" localSheetId="16" hidden="1">#REF!</definedName>
    <definedName name="__123Graph_BMAT95" localSheetId="5" hidden="1">#REF!</definedName>
    <definedName name="__123Graph_BMAT95" localSheetId="7" hidden="1">#REF!</definedName>
    <definedName name="__123Graph_C" localSheetId="13" hidden="1">'[20]2ND QTR'!#REF!</definedName>
    <definedName name="__123Graph_C" localSheetId="9" hidden="1">'[20]2ND QTR'!#REF!</definedName>
    <definedName name="__123Graph_C" localSheetId="15" hidden="1">'[20]2ND QTR'!#REF!</definedName>
    <definedName name="__123Graph_C" localSheetId="16" hidden="1">'[20]2ND QTR'!#REF!</definedName>
    <definedName name="__123Graph_C" localSheetId="5" hidden="1">'[20]2ND QTR'!#REF!</definedName>
    <definedName name="__123Graph_C" localSheetId="7" hidden="1">'[20]2ND QTR'!#REF!</definedName>
    <definedName name="__123Graph_CMAT95" localSheetId="13" hidden="1">#REF!</definedName>
    <definedName name="__123Graph_CMAT95" localSheetId="9" hidden="1">#REF!</definedName>
    <definedName name="__123Graph_CMAT95" localSheetId="15" hidden="1">#REF!</definedName>
    <definedName name="__123Graph_CMAT95" localSheetId="16" hidden="1">#REF!</definedName>
    <definedName name="__123Graph_CMAT95" localSheetId="5" hidden="1">#REF!</definedName>
    <definedName name="__123Graph_CMAT95" localSheetId="7" hidden="1">#REF!</definedName>
    <definedName name="__123Graph_D" localSheetId="13" hidden="1">[21]JUNIN!#REF!</definedName>
    <definedName name="__123Graph_D" localSheetId="9" hidden="1">[21]JUNIN!#REF!</definedName>
    <definedName name="__123Graph_D" localSheetId="15" hidden="1">[21]JUNIN!#REF!</definedName>
    <definedName name="__123Graph_D" localSheetId="16" hidden="1">[21]JUNIN!#REF!</definedName>
    <definedName name="__123Graph_D" localSheetId="5" hidden="1">[21]JUNIN!#REF!</definedName>
    <definedName name="__123Graph_D" localSheetId="7" hidden="1">[21]JUNIN!#REF!</definedName>
    <definedName name="__123Graph_E" localSheetId="13" hidden="1">[21]JUNIN!#REF!</definedName>
    <definedName name="__123Graph_E" localSheetId="9" hidden="1">[21]JUNIN!#REF!</definedName>
    <definedName name="__123Graph_E" localSheetId="15" hidden="1">[21]JUNIN!#REF!</definedName>
    <definedName name="__123Graph_E" localSheetId="16" hidden="1">[21]JUNIN!#REF!</definedName>
    <definedName name="__123Graph_E" localSheetId="5" hidden="1">[21]JUNIN!#REF!</definedName>
    <definedName name="__123Graph_E" localSheetId="7" hidden="1">[21]JUNIN!#REF!</definedName>
    <definedName name="__123Graph_F" localSheetId="13" hidden="1">[21]JUNIN!#REF!</definedName>
    <definedName name="__123Graph_F" localSheetId="9" hidden="1">[21]JUNIN!#REF!</definedName>
    <definedName name="__123Graph_F" localSheetId="15" hidden="1">[21]JUNIN!#REF!</definedName>
    <definedName name="__123Graph_F" localSheetId="16" hidden="1">[21]JUNIN!#REF!</definedName>
    <definedName name="__123Graph_F" localSheetId="5" hidden="1">[21]JUNIN!#REF!</definedName>
    <definedName name="__123Graph_F" localSheetId="7" hidden="1">[21]JUNIN!#REF!</definedName>
    <definedName name="__123Graph_X" localSheetId="13" hidden="1">'[22]P&amp;L Eden'!#REF!</definedName>
    <definedName name="__123Graph_X" localSheetId="9" hidden="1">'[22]P&amp;L Eden'!#REF!</definedName>
    <definedName name="__123Graph_X" localSheetId="15" hidden="1">'[22]P&amp;L Eden'!#REF!</definedName>
    <definedName name="__123Graph_X" localSheetId="16" hidden="1">'[22]P&amp;L Eden'!#REF!</definedName>
    <definedName name="__123Graph_X" localSheetId="5" hidden="1">'[22]P&amp;L Eden'!#REF!</definedName>
    <definedName name="__123Graph_X" localSheetId="7" hidden="1">'[22]P&amp;L Eden'!#REF!</definedName>
    <definedName name="__2_0_0_S" localSheetId="15" hidden="1">[19]Masterdata!#REF!</definedName>
    <definedName name="__2_0_0_S" localSheetId="16" hidden="1">[19]Masterdata!#REF!</definedName>
    <definedName name="__2_T___D_1988_Present_Detail" localSheetId="15">#REF!</definedName>
    <definedName name="__2_T___D_1988_Present_Detail" localSheetId="16">#REF!</definedName>
    <definedName name="__a457" localSheetId="13">[5]SE_Ica!#REF!</definedName>
    <definedName name="__a457" localSheetId="9">[5]SE_Ica!#REF!</definedName>
    <definedName name="__a457" localSheetId="15">[5]SE_Ica!#REF!</definedName>
    <definedName name="__a457" localSheetId="16">[5]SE_Ica!#REF!</definedName>
    <definedName name="__a457" localSheetId="5">[5]SE_Ica!#REF!</definedName>
    <definedName name="__a457" localSheetId="7">[5]SE_Ica!#REF!</definedName>
    <definedName name="__afc56" localSheetId="13">'[6]Cuadro A-10'!#REF!</definedName>
    <definedName name="__afc56" localSheetId="9">'[6]Cuadro A-10'!#REF!</definedName>
    <definedName name="__afc56" localSheetId="15">'[6]Cuadro A-10'!#REF!</definedName>
    <definedName name="__afc56" localSheetId="16">'[6]Cuadro A-10'!#REF!</definedName>
    <definedName name="__afc56" localSheetId="5">'[6]Cuadro A-10'!#REF!</definedName>
    <definedName name="__afc56" localSheetId="7">'[6]Cuadro A-10'!#REF!</definedName>
    <definedName name="__agf45" localSheetId="13">[5]SE_Trujillo_Norte!#REF!</definedName>
    <definedName name="__agf45" localSheetId="9">[5]SE_Trujillo_Norte!#REF!</definedName>
    <definedName name="__agf45" localSheetId="15">[5]SE_Trujillo_Norte!#REF!</definedName>
    <definedName name="__agf45" localSheetId="16">[5]SE_Trujillo_Norte!#REF!</definedName>
    <definedName name="__agf45" localSheetId="5">[5]SE_Trujillo_Norte!#REF!</definedName>
    <definedName name="__agf45" localSheetId="7">[5]SE_Trujillo_Norte!#REF!</definedName>
    <definedName name="__all2" hidden="1">{#N/A,#N/A,FALSE,"OC Earnings";#N/A,#N/A,FALSE,"Summary_All";#N/A,#N/A,FALSE,"MiscAccounting";#N/A,#N/A,FALSE,"SCM Summary";#N/A,#N/A,FALSE,"1841";#N/A,#N/A,FALSE,"EH&amp;S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__all3" hidden="1">{#N/A,#N/A,FALSE,"OC Earnings";#N/A,#N/A,FALSE,"1841";#N/A,#N/A,FALSE,"EH&amp;S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__ana12" localSheetId="13">'[6]Cuadro A-8'!#REF!</definedName>
    <definedName name="__ana12" localSheetId="9">'[6]Cuadro A-8'!#REF!</definedName>
    <definedName name="__ana12" localSheetId="15">'[6]Cuadro A-8'!#REF!</definedName>
    <definedName name="__ana12" localSheetId="16">'[6]Cuadro A-8'!#REF!</definedName>
    <definedName name="__ana12" localSheetId="5">'[6]Cuadro A-8'!#REF!</definedName>
    <definedName name="__ana12" localSheetId="7">'[6]Cuadro A-8'!#REF!</definedName>
    <definedName name="__ana22" localSheetId="13">'[6]Cuadro A-8'!#REF!</definedName>
    <definedName name="__ana22" localSheetId="9">'[6]Cuadro A-8'!#REF!</definedName>
    <definedName name="__ana22" localSheetId="15">'[6]Cuadro A-8'!#REF!</definedName>
    <definedName name="__ana22" localSheetId="16">'[6]Cuadro A-8'!#REF!</definedName>
    <definedName name="__ana22" localSheetId="5">'[6]Cuadro A-8'!#REF!</definedName>
    <definedName name="__ana22" localSheetId="7">'[6]Cuadro A-8'!#REF!</definedName>
    <definedName name="__ana59" localSheetId="13">'[6]Cuadro A-8'!#REF!</definedName>
    <definedName name="__ana59" localSheetId="9">'[6]Cuadro A-8'!#REF!</definedName>
    <definedName name="__ana59" localSheetId="15">'[6]Cuadro A-8'!#REF!</definedName>
    <definedName name="__ana59" localSheetId="16">'[6]Cuadro A-8'!#REF!</definedName>
    <definedName name="__ana59" localSheetId="5">'[6]Cuadro A-8'!#REF!</definedName>
    <definedName name="__ana59" localSheetId="7">'[6]Cuadro A-8'!#REF!</definedName>
    <definedName name="__ana6" localSheetId="13">'[6]Cuadro A-8'!#REF!</definedName>
    <definedName name="__ana6" localSheetId="9">'[6]Cuadro A-8'!#REF!</definedName>
    <definedName name="__ana6" localSheetId="15">'[6]Cuadro A-8'!#REF!</definedName>
    <definedName name="__ana6" localSheetId="16">'[6]Cuadro A-8'!#REF!</definedName>
    <definedName name="__ana6" localSheetId="5">'[6]Cuadro A-8'!#REF!</definedName>
    <definedName name="__ana6" localSheetId="7">'[6]Cuadro A-8'!#REF!</definedName>
    <definedName name="__ana7" localSheetId="13">'[6]Cuadro A-8'!#REF!</definedName>
    <definedName name="__ana7" localSheetId="9">'[6]Cuadro A-8'!#REF!</definedName>
    <definedName name="__ana7" localSheetId="15">'[6]Cuadro A-8'!#REF!</definedName>
    <definedName name="__ana7" localSheetId="16">'[6]Cuadro A-8'!#REF!</definedName>
    <definedName name="__ana7" localSheetId="5">'[6]Cuadro A-8'!#REF!</definedName>
    <definedName name="__ana7" localSheetId="7">'[6]Cuadro A-8'!#REF!</definedName>
    <definedName name="__ana77" localSheetId="13">'[6]Cuadro A-8'!#REF!</definedName>
    <definedName name="__ana77" localSheetId="9">'[6]Cuadro A-8'!#REF!</definedName>
    <definedName name="__ana77" localSheetId="15">'[6]Cuadro A-8'!#REF!</definedName>
    <definedName name="__ana77" localSheetId="16">'[6]Cuadro A-8'!#REF!</definedName>
    <definedName name="__ana77" localSheetId="5">'[6]Cuadro A-8'!#REF!</definedName>
    <definedName name="__ana77" localSheetId="7">'[6]Cuadro A-8'!#REF!</definedName>
    <definedName name="__APG22" localSheetId="13">#REF!</definedName>
    <definedName name="__APG22" localSheetId="9">#REF!</definedName>
    <definedName name="__APG22" localSheetId="15">#REF!</definedName>
    <definedName name="__APG22" localSheetId="16">#REF!</definedName>
    <definedName name="__APG22" localSheetId="5">#REF!</definedName>
    <definedName name="__APG22" localSheetId="7">#REF!</definedName>
    <definedName name="__APR94" localSheetId="13">[1]Database!#REF!</definedName>
    <definedName name="__APR94" localSheetId="9">[1]Database!#REF!</definedName>
    <definedName name="__APR94" localSheetId="15">[1]Database!#REF!</definedName>
    <definedName name="__APR94" localSheetId="16">[1]Database!#REF!</definedName>
    <definedName name="__APR94" localSheetId="5">[1]Database!#REF!</definedName>
    <definedName name="__APR94" localSheetId="7">[1]Database!#REF!</definedName>
    <definedName name="__APR95" localSheetId="13">[1]Database!#REF!</definedName>
    <definedName name="__APR95" localSheetId="9">[1]Database!#REF!</definedName>
    <definedName name="__APR95" localSheetId="15">[1]Database!#REF!</definedName>
    <definedName name="__APR95" localSheetId="16">[1]Database!#REF!</definedName>
    <definedName name="__APR95" localSheetId="5">[1]Database!#REF!</definedName>
    <definedName name="__APR95" localSheetId="7">[1]Database!#REF!</definedName>
    <definedName name="__APR96" localSheetId="13">[1]Database!#REF!</definedName>
    <definedName name="__APR96" localSheetId="9">[1]Database!#REF!</definedName>
    <definedName name="__APR96" localSheetId="15">[1]Database!#REF!</definedName>
    <definedName name="__APR96" localSheetId="16">[1]Database!#REF!</definedName>
    <definedName name="__APR96" localSheetId="5">[1]Database!#REF!</definedName>
    <definedName name="__APR96" localSheetId="7">[1]Database!#REF!</definedName>
    <definedName name="__as2" localSheetId="13">[5]SE_Chimbote1!#REF!</definedName>
    <definedName name="__as2" localSheetId="9">[5]SE_Chimbote1!#REF!</definedName>
    <definedName name="__as2" localSheetId="15">[5]SE_Chimbote1!#REF!</definedName>
    <definedName name="__as2" localSheetId="16">[5]SE_Chimbote1!#REF!</definedName>
    <definedName name="__as2" localSheetId="5">[5]SE_Chimbote1!#REF!</definedName>
    <definedName name="__as2" localSheetId="7">[5]SE_Chimbote1!#REF!</definedName>
    <definedName name="__asd345" localSheetId="13">'[6]Cuadro A-10'!#REF!</definedName>
    <definedName name="__asd345" localSheetId="9">'[6]Cuadro A-10'!#REF!</definedName>
    <definedName name="__asd345" localSheetId="15">'[6]Cuadro A-10'!#REF!</definedName>
    <definedName name="__asd345" localSheetId="16">'[6]Cuadro A-10'!#REF!</definedName>
    <definedName name="__asd345" localSheetId="5">'[6]Cuadro A-10'!#REF!</definedName>
    <definedName name="__asd345" localSheetId="7">'[6]Cuadro A-10'!#REF!</definedName>
    <definedName name="__AUG94" localSheetId="13">[1]Database!#REF!</definedName>
    <definedName name="__AUG94" localSheetId="9">[1]Database!#REF!</definedName>
    <definedName name="__AUG94" localSheetId="15">[1]Database!#REF!</definedName>
    <definedName name="__AUG94" localSheetId="16">[1]Database!#REF!</definedName>
    <definedName name="__AUG94" localSheetId="5">[1]Database!#REF!</definedName>
    <definedName name="__AUG94" localSheetId="7">[1]Database!#REF!</definedName>
    <definedName name="__AUG95" localSheetId="13">[1]Database!#REF!</definedName>
    <definedName name="__AUG95" localSheetId="9">[1]Database!#REF!</definedName>
    <definedName name="__AUG95" localSheetId="15">[1]Database!#REF!</definedName>
    <definedName name="__AUG95" localSheetId="16">[1]Database!#REF!</definedName>
    <definedName name="__AUG95" localSheetId="5">[1]Database!#REF!</definedName>
    <definedName name="__AUG95" localSheetId="7">[1]Database!#REF!</definedName>
    <definedName name="__AUG96" localSheetId="13">[1]Database!#REF!</definedName>
    <definedName name="__AUG96" localSheetId="9">[1]Database!#REF!</definedName>
    <definedName name="__AUG96" localSheetId="15">[1]Database!#REF!</definedName>
    <definedName name="__AUG96" localSheetId="16">[1]Database!#REF!</definedName>
    <definedName name="__AUG96" localSheetId="5">[1]Database!#REF!</definedName>
    <definedName name="__AUG96" localSheetId="7">[1]Database!#REF!</definedName>
    <definedName name="__Aut02">[7]qe32!$A$1</definedName>
    <definedName name="__az25" localSheetId="13">[5]SE_Piura_Oeste!#REF!</definedName>
    <definedName name="__az25" localSheetId="9">[5]SE_Piura_Oeste!#REF!</definedName>
    <definedName name="__az25" localSheetId="15">[5]SE_Piura_Oeste!#REF!</definedName>
    <definedName name="__az25" localSheetId="16">[5]SE_Piura_Oeste!#REF!</definedName>
    <definedName name="__az25" localSheetId="5">[5]SE_Piura_Oeste!#REF!</definedName>
    <definedName name="__az25" localSheetId="7">[5]SE_Piura_Oeste!#REF!</definedName>
    <definedName name="__bbb6" localSheetId="13">[5]SE_Piura_Oeste!#REF!</definedName>
    <definedName name="__bbb6" localSheetId="9">[5]SE_Piura_Oeste!#REF!</definedName>
    <definedName name="__bbb6" localSheetId="15">[5]SE_Piura_Oeste!#REF!</definedName>
    <definedName name="__bbb6" localSheetId="16">[5]SE_Piura_Oeste!#REF!</definedName>
    <definedName name="__bbb6" localSheetId="5">[5]SE_Piura_Oeste!#REF!</definedName>
    <definedName name="__bbb6" localSheetId="7">[5]SE_Piura_Oeste!#REF!</definedName>
    <definedName name="__c677" localSheetId="13">#REF!</definedName>
    <definedName name="__c677" localSheetId="9">#REF!</definedName>
    <definedName name="__c677" localSheetId="15">#REF!</definedName>
    <definedName name="__c677" localSheetId="16">#REF!</definedName>
    <definedName name="__c677" localSheetId="5">#REF!</definedName>
    <definedName name="__c677" localSheetId="7">#REF!</definedName>
    <definedName name="__cf3" localSheetId="13">#REF!</definedName>
    <definedName name="__cf3" localSheetId="9">#REF!</definedName>
    <definedName name="__cf3" localSheetId="15">#REF!</definedName>
    <definedName name="__cf3" localSheetId="16">#REF!</definedName>
    <definedName name="__cf3" localSheetId="5">#REF!</definedName>
    <definedName name="__cf3" localSheetId="7">#REF!</definedName>
    <definedName name="__cf56">[8]TV!$A$49:$O$77</definedName>
    <definedName name="__COL1" localSheetId="13">#REF!</definedName>
    <definedName name="__COL1" localSheetId="9">#REF!</definedName>
    <definedName name="__COL1" localSheetId="15">#REF!</definedName>
    <definedName name="__COL1" localSheetId="16">#REF!</definedName>
    <definedName name="__COL1" localSheetId="5">#REF!</definedName>
    <definedName name="__COL1" localSheetId="7">#REF!</definedName>
    <definedName name="__COL2" localSheetId="13">#REF!</definedName>
    <definedName name="__COL2" localSheetId="9">#REF!</definedName>
    <definedName name="__COL2" localSheetId="15">#REF!</definedName>
    <definedName name="__COL2" localSheetId="16">#REF!</definedName>
    <definedName name="__COL2" localSheetId="5">#REF!</definedName>
    <definedName name="__COL2" localSheetId="7">#REF!</definedName>
    <definedName name="__COL3" localSheetId="13">#REF!</definedName>
    <definedName name="__COL3" localSheetId="9">#REF!</definedName>
    <definedName name="__COL3" localSheetId="15">#REF!</definedName>
    <definedName name="__COL3" localSheetId="16">#REF!</definedName>
    <definedName name="__COL3" localSheetId="5">#REF!</definedName>
    <definedName name="__COL3" localSheetId="7">#REF!</definedName>
    <definedName name="__COL4" localSheetId="13">#REF!</definedName>
    <definedName name="__COL4" localSheetId="9">#REF!</definedName>
    <definedName name="__COL4" localSheetId="15">#REF!</definedName>
    <definedName name="__COL4" localSheetId="16">#REF!</definedName>
    <definedName name="__COL4" localSheetId="5">#REF!</definedName>
    <definedName name="__COL4" localSheetId="7">#REF!</definedName>
    <definedName name="__COL5" localSheetId="13">#REF!</definedName>
    <definedName name="__COL5" localSheetId="9">#REF!</definedName>
    <definedName name="__COL5" localSheetId="15">#REF!</definedName>
    <definedName name="__COL5" localSheetId="16">#REF!</definedName>
    <definedName name="__COL5" localSheetId="5">#REF!</definedName>
    <definedName name="__COL5" localSheetId="7">#REF!</definedName>
    <definedName name="__COL6" localSheetId="13">#REF!</definedName>
    <definedName name="__COL6" localSheetId="9">#REF!</definedName>
    <definedName name="__COL6" localSheetId="15">#REF!</definedName>
    <definedName name="__COL6" localSheetId="16">#REF!</definedName>
    <definedName name="__COL6" localSheetId="5">#REF!</definedName>
    <definedName name="__COL6" localSheetId="7">#REF!</definedName>
    <definedName name="__DAT1" localSheetId="13">[17]Capital!#REF!</definedName>
    <definedName name="__DAT1" localSheetId="9">[17]Capital!#REF!</definedName>
    <definedName name="__DAT1" localSheetId="15">[17]Capital!#REF!</definedName>
    <definedName name="__DAT1" localSheetId="16">[17]Capital!#REF!</definedName>
    <definedName name="__DAT1" localSheetId="5">[17]Capital!#REF!</definedName>
    <definedName name="__DAT1" localSheetId="7">[17]Capital!#REF!</definedName>
    <definedName name="__DAT10" localSheetId="15">#REF!</definedName>
    <definedName name="__DAT10" localSheetId="16">#REF!</definedName>
    <definedName name="__DAT11" localSheetId="15">#REF!</definedName>
    <definedName name="__DAT11" localSheetId="16">#REF!</definedName>
    <definedName name="__DAT2" localSheetId="13">[17]Capital!#REF!</definedName>
    <definedName name="__DAT2" localSheetId="9">[17]Capital!#REF!</definedName>
    <definedName name="__DAT2" localSheetId="15">[17]Capital!#REF!</definedName>
    <definedName name="__DAT2" localSheetId="16">[17]Capital!#REF!</definedName>
    <definedName name="__DAT2" localSheetId="5">[17]Capital!#REF!</definedName>
    <definedName name="__DAT2" localSheetId="7">[17]Capital!#REF!</definedName>
    <definedName name="__DAT3" localSheetId="13">[17]Capital!#REF!</definedName>
    <definedName name="__DAT3" localSheetId="9">[17]Capital!#REF!</definedName>
    <definedName name="__DAT3" localSheetId="15">[17]Capital!#REF!</definedName>
    <definedName name="__DAT3" localSheetId="16">[17]Capital!#REF!</definedName>
    <definedName name="__DAT3" localSheetId="5">[17]Capital!#REF!</definedName>
    <definedName name="__DAT3" localSheetId="7">[17]Capital!#REF!</definedName>
    <definedName name="__DAT4" localSheetId="13">[17]Capital!#REF!</definedName>
    <definedName name="__DAT4" localSheetId="9">[17]Capital!#REF!</definedName>
    <definedName name="__DAT4" localSheetId="15">[17]Capital!#REF!</definedName>
    <definedName name="__DAT4" localSheetId="16">[17]Capital!#REF!</definedName>
    <definedName name="__DAT4" localSheetId="5">[17]Capital!#REF!</definedName>
    <definedName name="__DAT4" localSheetId="7">[17]Capital!#REF!</definedName>
    <definedName name="__DAT5" localSheetId="13">[17]Capital!#REF!</definedName>
    <definedName name="__DAT5" localSheetId="9">[17]Capital!#REF!</definedName>
    <definedName name="__DAT5" localSheetId="15">[17]Capital!#REF!</definedName>
    <definedName name="__DAT5" localSheetId="16">[17]Capital!#REF!</definedName>
    <definedName name="__DAT5" localSheetId="5">[17]Capital!#REF!</definedName>
    <definedName name="__DAT5" localSheetId="7">[17]Capital!#REF!</definedName>
    <definedName name="__DAT6" localSheetId="15">#REF!</definedName>
    <definedName name="__DAT6" localSheetId="16">#REF!</definedName>
    <definedName name="__DAT7" localSheetId="15">#REF!</definedName>
    <definedName name="__DAT7" localSheetId="16">#REF!</definedName>
    <definedName name="__DAT8" localSheetId="15">#REF!</definedName>
    <definedName name="__DAT8" localSheetId="16">#REF!</definedName>
    <definedName name="__DAT9" localSheetId="15">#REF!</definedName>
    <definedName name="__DAT9" localSheetId="16">#REF!</definedName>
    <definedName name="__DEC94" localSheetId="13">[1]Database!#REF!</definedName>
    <definedName name="__DEC94" localSheetId="9">[1]Database!#REF!</definedName>
    <definedName name="__DEC94" localSheetId="15">[1]Database!#REF!</definedName>
    <definedName name="__DEC94" localSheetId="16">[1]Database!#REF!</definedName>
    <definedName name="__DEC94" localSheetId="5">[1]Database!#REF!</definedName>
    <definedName name="__DEC94" localSheetId="7">[1]Database!#REF!</definedName>
    <definedName name="__DEC95" localSheetId="13">[1]Database!#REF!</definedName>
    <definedName name="__DEC95" localSheetId="9">[1]Database!#REF!</definedName>
    <definedName name="__DEC95" localSheetId="15">[1]Database!#REF!</definedName>
    <definedName name="__DEC95" localSheetId="16">[1]Database!#REF!</definedName>
    <definedName name="__DEC95" localSheetId="5">[1]Database!#REF!</definedName>
    <definedName name="__DEC95" localSheetId="7">[1]Database!#REF!</definedName>
    <definedName name="__DEC96" localSheetId="13">[1]Database!#REF!</definedName>
    <definedName name="__DEC96" localSheetId="9">[1]Database!#REF!</definedName>
    <definedName name="__DEC96" localSheetId="15">[1]Database!#REF!</definedName>
    <definedName name="__DEC96" localSheetId="16">[1]Database!#REF!</definedName>
    <definedName name="__DEC96" localSheetId="5">[1]Database!#REF!</definedName>
    <definedName name="__DEC96" localSheetId="7">[1]Database!#REF!</definedName>
    <definedName name="__EPS1" localSheetId="5" hidden="1">{#N/A,#N/A,FALSE,"95Act"}</definedName>
    <definedName name="__EPS1_1" hidden="1">{#N/A,#N/A,FALSE,"95Act"}</definedName>
    <definedName name="__FDS_HYPERLINK_TOGGLE_STATE__" hidden="1">"ON"</definedName>
    <definedName name="__FEB94" localSheetId="13">[1]Database!#REF!</definedName>
    <definedName name="__FEB94" localSheetId="9">[1]Database!#REF!</definedName>
    <definedName name="__FEB94" localSheetId="15">[1]Database!#REF!</definedName>
    <definedName name="__FEB94" localSheetId="16">[1]Database!#REF!</definedName>
    <definedName name="__FEB94" localSheetId="5">[1]Database!#REF!</definedName>
    <definedName name="__FEB94" localSheetId="7">[1]Database!#REF!</definedName>
    <definedName name="__FEB95" localSheetId="13">[1]Database!#REF!</definedName>
    <definedName name="__FEB95" localSheetId="9">[1]Database!#REF!</definedName>
    <definedName name="__FEB95" localSheetId="15">[1]Database!#REF!</definedName>
    <definedName name="__FEB95" localSheetId="16">[1]Database!#REF!</definedName>
    <definedName name="__FEB95" localSheetId="5">[1]Database!#REF!</definedName>
    <definedName name="__FEB95" localSheetId="7">[1]Database!#REF!</definedName>
    <definedName name="__FEB96" localSheetId="13">[1]Database!#REF!</definedName>
    <definedName name="__FEB96" localSheetId="9">[1]Database!#REF!</definedName>
    <definedName name="__FEB96" localSheetId="15">[1]Database!#REF!</definedName>
    <definedName name="__FEB96" localSheetId="16">[1]Database!#REF!</definedName>
    <definedName name="__FEB96" localSheetId="5">[1]Database!#REF!</definedName>
    <definedName name="__FEB96" localSheetId="7">[1]Database!#REF!</definedName>
    <definedName name="__fx12">'[23]Enerquinta CL$'!$C$47:$W$47</definedName>
    <definedName name="__JAN95" localSheetId="13">[1]Database!#REF!</definedName>
    <definedName name="__JAN95" localSheetId="9">[1]Database!#REF!</definedName>
    <definedName name="__JAN95" localSheetId="15">[1]Database!#REF!</definedName>
    <definedName name="__JAN95" localSheetId="16">[1]Database!#REF!</definedName>
    <definedName name="__JAN95" localSheetId="5">[1]Database!#REF!</definedName>
    <definedName name="__JAN95" localSheetId="7">[1]Database!#REF!</definedName>
    <definedName name="__JAN96" localSheetId="13">[1]Database!#REF!</definedName>
    <definedName name="__JAN96" localSheetId="9">[1]Database!#REF!</definedName>
    <definedName name="__JAN96" localSheetId="15">[1]Database!#REF!</definedName>
    <definedName name="__JAN96" localSheetId="16">[1]Database!#REF!</definedName>
    <definedName name="__JAN96" localSheetId="5">[1]Database!#REF!</definedName>
    <definedName name="__JAN96" localSheetId="7">[1]Database!#REF!</definedName>
    <definedName name="__jan99" localSheetId="13">#REF!</definedName>
    <definedName name="__jan99" localSheetId="9">#REF!</definedName>
    <definedName name="__jan99" localSheetId="15">#REF!</definedName>
    <definedName name="__jan99" localSheetId="16">#REF!</definedName>
    <definedName name="__jan99" localSheetId="5">#REF!</definedName>
    <definedName name="__jan99" localSheetId="7">#REF!</definedName>
    <definedName name="__JUL94" localSheetId="13">[1]Database!#REF!</definedName>
    <definedName name="__JUL94" localSheetId="9">[1]Database!#REF!</definedName>
    <definedName name="__JUL94" localSheetId="15">[1]Database!#REF!</definedName>
    <definedName name="__JUL94" localSheetId="16">[1]Database!#REF!</definedName>
    <definedName name="__JUL94" localSheetId="5">[1]Database!#REF!</definedName>
    <definedName name="__JUL94" localSheetId="7">[1]Database!#REF!</definedName>
    <definedName name="__JUL95" localSheetId="13">[1]Database!#REF!</definedName>
    <definedName name="__JUL95" localSheetId="9">[1]Database!#REF!</definedName>
    <definedName name="__JUL95" localSheetId="15">[1]Database!#REF!</definedName>
    <definedName name="__JUL95" localSheetId="16">[1]Database!#REF!</definedName>
    <definedName name="__JUL95" localSheetId="5">[1]Database!#REF!</definedName>
    <definedName name="__JUL95" localSheetId="7">[1]Database!#REF!</definedName>
    <definedName name="__JUL96" localSheetId="13">[1]Database!#REF!</definedName>
    <definedName name="__JUL96" localSheetId="9">[1]Database!#REF!</definedName>
    <definedName name="__JUL96" localSheetId="15">[1]Database!#REF!</definedName>
    <definedName name="__JUL96" localSheetId="16">[1]Database!#REF!</definedName>
    <definedName name="__JUL96" localSheetId="5">[1]Database!#REF!</definedName>
    <definedName name="__JUL96" localSheetId="7">[1]Database!#REF!</definedName>
    <definedName name="__JUN94" localSheetId="13">[1]Database!#REF!</definedName>
    <definedName name="__JUN94" localSheetId="9">[1]Database!#REF!</definedName>
    <definedName name="__JUN94" localSheetId="15">[1]Database!#REF!</definedName>
    <definedName name="__JUN94" localSheetId="16">[1]Database!#REF!</definedName>
    <definedName name="__JUN94" localSheetId="5">[1]Database!#REF!</definedName>
    <definedName name="__JUN94" localSheetId="7">[1]Database!#REF!</definedName>
    <definedName name="__JUN95" localSheetId="13">[1]Database!#REF!</definedName>
    <definedName name="__JUN95" localSheetId="9">[1]Database!#REF!</definedName>
    <definedName name="__JUN95" localSheetId="15">[1]Database!#REF!</definedName>
    <definedName name="__JUN95" localSheetId="16">[1]Database!#REF!</definedName>
    <definedName name="__JUN95" localSheetId="5">[1]Database!#REF!</definedName>
    <definedName name="__JUN95" localSheetId="7">[1]Database!#REF!</definedName>
    <definedName name="__JUN96" localSheetId="13">[1]Database!#REF!</definedName>
    <definedName name="__JUN96" localSheetId="9">[1]Database!#REF!</definedName>
    <definedName name="__JUN96" localSheetId="15">[1]Database!#REF!</definedName>
    <definedName name="__JUN96" localSheetId="16">[1]Database!#REF!</definedName>
    <definedName name="__JUN96" localSheetId="5">[1]Database!#REF!</definedName>
    <definedName name="__JUN96" localSheetId="7">[1]Database!#REF!</definedName>
    <definedName name="__JV0330" localSheetId="13">#REF!</definedName>
    <definedName name="__JV0330" localSheetId="9">#REF!</definedName>
    <definedName name="__JV0330" localSheetId="15">#REF!</definedName>
    <definedName name="__JV0330" localSheetId="16">#REF!</definedName>
    <definedName name="__JV0330" localSheetId="5">#REF!</definedName>
    <definedName name="__JV0330" localSheetId="7">#REF!</definedName>
    <definedName name="__JV0331" localSheetId="13">#REF!</definedName>
    <definedName name="__JV0331" localSheetId="9">#REF!</definedName>
    <definedName name="__JV0331" localSheetId="15">#REF!</definedName>
    <definedName name="__JV0331" localSheetId="16">#REF!</definedName>
    <definedName name="__JV0331" localSheetId="5">#REF!</definedName>
    <definedName name="__JV0331" localSheetId="7">#REF!</definedName>
    <definedName name="__JV0332" localSheetId="13">#REF!</definedName>
    <definedName name="__JV0332" localSheetId="9">#REF!</definedName>
    <definedName name="__JV0332" localSheetId="15">#REF!</definedName>
    <definedName name="__JV0332" localSheetId="16">#REF!</definedName>
    <definedName name="__JV0332" localSheetId="5">#REF!</definedName>
    <definedName name="__JV0332" localSheetId="7">#REF!</definedName>
    <definedName name="__JV0333" localSheetId="13">#REF!</definedName>
    <definedName name="__JV0333" localSheetId="9">#REF!</definedName>
    <definedName name="__JV0333" localSheetId="15">#REF!</definedName>
    <definedName name="__JV0333" localSheetId="16">#REF!</definedName>
    <definedName name="__JV0333" localSheetId="5">#REF!</definedName>
    <definedName name="__JV0333" localSheetId="7">#REF!</definedName>
    <definedName name="__JV0334" localSheetId="13">#REF!</definedName>
    <definedName name="__JV0334" localSheetId="9">#REF!</definedName>
    <definedName name="__JV0334" localSheetId="15">#REF!</definedName>
    <definedName name="__JV0334" localSheetId="16">#REF!</definedName>
    <definedName name="__JV0334" localSheetId="5">#REF!</definedName>
    <definedName name="__JV0334" localSheetId="7">#REF!</definedName>
    <definedName name="__KQ1" localSheetId="13">#REF!</definedName>
    <definedName name="__KQ1" localSheetId="9">#REF!</definedName>
    <definedName name="__KQ1" localSheetId="15">#REF!</definedName>
    <definedName name="__KQ1" localSheetId="16">#REF!</definedName>
    <definedName name="__KQ1" localSheetId="5">#REF!</definedName>
    <definedName name="__KQ1" localSheetId="7">#REF!</definedName>
    <definedName name="__KQ2" localSheetId="13">#REF!</definedName>
    <definedName name="__KQ2" localSheetId="9">#REF!</definedName>
    <definedName name="__KQ2" localSheetId="15">#REF!</definedName>
    <definedName name="__KQ2" localSheetId="16">#REF!</definedName>
    <definedName name="__KQ2" localSheetId="5">#REF!</definedName>
    <definedName name="__KQ2" localSheetId="7">#REF!</definedName>
    <definedName name="__l56" localSheetId="13">'[6]Cuadro A-4 (1)'!#REF!</definedName>
    <definedName name="__l56" localSheetId="9">'[6]Cuadro A-4 (1)'!#REF!</definedName>
    <definedName name="__l56" localSheetId="15">'[6]Cuadro A-4 (1)'!#REF!</definedName>
    <definedName name="__l56" localSheetId="16">'[6]Cuadro A-4 (1)'!#REF!</definedName>
    <definedName name="__l56" localSheetId="5">'[6]Cuadro A-4 (1)'!#REF!</definedName>
    <definedName name="__l56" localSheetId="7">'[6]Cuadro A-4 (1)'!#REF!</definedName>
    <definedName name="__LS2" localSheetId="13">'[6]Cuadro A-4 (1)'!#REF!</definedName>
    <definedName name="__LS2" localSheetId="9">'[6]Cuadro A-4 (1)'!#REF!</definedName>
    <definedName name="__LS2" localSheetId="15">'[6]Cuadro A-4 (1)'!#REF!</definedName>
    <definedName name="__LS2" localSheetId="16">'[6]Cuadro A-4 (1)'!#REF!</definedName>
    <definedName name="__LS2" localSheetId="5">'[6]Cuadro A-4 (1)'!#REF!</definedName>
    <definedName name="__LS2" localSheetId="7">'[6]Cuadro A-4 (1)'!#REF!</definedName>
    <definedName name="__lss33" localSheetId="13">#REF!</definedName>
    <definedName name="__lss33" localSheetId="9">#REF!</definedName>
    <definedName name="__lss33" localSheetId="15">#REF!</definedName>
    <definedName name="__lss33" localSheetId="16">#REF!</definedName>
    <definedName name="__lss33" localSheetId="5">#REF!</definedName>
    <definedName name="__lss33" localSheetId="7">#REF!</definedName>
    <definedName name="__m112">'[11]FORMA- RE1'!$A$3:$H$52</definedName>
    <definedName name="__m33">'[11]FORMA-RL1'!$B$1:$L$46</definedName>
    <definedName name="__m4445">'[11]FORMA-SE2'!$M$5</definedName>
    <definedName name="__m556">'[11]FORMA-LS1-LS2'!$A$98:$Q$170</definedName>
    <definedName name="__m666" localSheetId="13">'[11]FORMA-SE2'!#REF!</definedName>
    <definedName name="__m666" localSheetId="9">'[11]FORMA-SE2'!#REF!</definedName>
    <definedName name="__m666" localSheetId="15">'[11]FORMA-SE2'!#REF!</definedName>
    <definedName name="__m666" localSheetId="16">'[11]FORMA-SE2'!#REF!</definedName>
    <definedName name="__m666" localSheetId="5">'[11]FORMA-SE2'!#REF!</definedName>
    <definedName name="__m666" localSheetId="7">'[11]FORMA-SE2'!#REF!</definedName>
    <definedName name="__m89" localSheetId="13">'[11]FORMA-SE2'!#REF!</definedName>
    <definedName name="__m89" localSheetId="9">'[11]FORMA-SE2'!#REF!</definedName>
    <definedName name="__m89" localSheetId="15">'[11]FORMA-SE2'!#REF!</definedName>
    <definedName name="__m89" localSheetId="16">'[11]FORMA-SE2'!#REF!</definedName>
    <definedName name="__m89" localSheetId="5">'[11]FORMA-SE2'!#REF!</definedName>
    <definedName name="__m89" localSheetId="7">'[11]FORMA-SE2'!#REF!</definedName>
    <definedName name="__MAR94" localSheetId="13">[1]Database!#REF!</definedName>
    <definedName name="__MAR94" localSheetId="9">[1]Database!#REF!</definedName>
    <definedName name="__MAR94" localSheetId="15">[1]Database!#REF!</definedName>
    <definedName name="__MAR94" localSheetId="16">[1]Database!#REF!</definedName>
    <definedName name="__MAR94" localSheetId="5">[1]Database!#REF!</definedName>
    <definedName name="__MAR94" localSheetId="7">[1]Database!#REF!</definedName>
    <definedName name="__MAR95" localSheetId="13">[1]Database!#REF!</definedName>
    <definedName name="__MAR95" localSheetId="9">[1]Database!#REF!</definedName>
    <definedName name="__MAR95" localSheetId="15">[1]Database!#REF!</definedName>
    <definedName name="__MAR95" localSheetId="16">[1]Database!#REF!</definedName>
    <definedName name="__MAR95" localSheetId="5">[1]Database!#REF!</definedName>
    <definedName name="__MAR95" localSheetId="7">[1]Database!#REF!</definedName>
    <definedName name="__MAR96" localSheetId="13">[1]Database!#REF!</definedName>
    <definedName name="__MAR96" localSheetId="9">[1]Database!#REF!</definedName>
    <definedName name="__MAR96" localSheetId="15">[1]Database!#REF!</definedName>
    <definedName name="__MAR96" localSheetId="16">[1]Database!#REF!</definedName>
    <definedName name="__MAR96" localSheetId="5">[1]Database!#REF!</definedName>
    <definedName name="__MAR96" localSheetId="7">[1]Database!#REF!</definedName>
    <definedName name="__MAY94" localSheetId="13">[1]Database!#REF!</definedName>
    <definedName name="__MAY94" localSheetId="9">[1]Database!#REF!</definedName>
    <definedName name="__MAY94" localSheetId="15">[1]Database!#REF!</definedName>
    <definedName name="__MAY94" localSheetId="16">[1]Database!#REF!</definedName>
    <definedName name="__MAY94" localSheetId="5">[1]Database!#REF!</definedName>
    <definedName name="__MAY94" localSheetId="7">[1]Database!#REF!</definedName>
    <definedName name="__MAY95" localSheetId="13">[1]Database!#REF!</definedName>
    <definedName name="__MAY95" localSheetId="9">[1]Database!#REF!</definedName>
    <definedName name="__MAY95" localSheetId="15">[1]Database!#REF!</definedName>
    <definedName name="__MAY95" localSheetId="16">[1]Database!#REF!</definedName>
    <definedName name="__MAY95" localSheetId="5">[1]Database!#REF!</definedName>
    <definedName name="__MAY95" localSheetId="7">[1]Database!#REF!</definedName>
    <definedName name="__MAY96" localSheetId="13">[1]Database!#REF!</definedName>
    <definedName name="__MAY96" localSheetId="9">[1]Database!#REF!</definedName>
    <definedName name="__MAY96" localSheetId="15">[1]Database!#REF!</definedName>
    <definedName name="__MAY96" localSheetId="16">[1]Database!#REF!</definedName>
    <definedName name="__MAY96" localSheetId="5">[1]Database!#REF!</definedName>
    <definedName name="__MAY96" localSheetId="7">[1]Database!#REF!</definedName>
    <definedName name="__NOV94" localSheetId="13">[1]Database!#REF!</definedName>
    <definedName name="__NOV94" localSheetId="9">[1]Database!#REF!</definedName>
    <definedName name="__NOV94" localSheetId="15">[1]Database!#REF!</definedName>
    <definedName name="__NOV94" localSheetId="16">[1]Database!#REF!</definedName>
    <definedName name="__NOV94" localSheetId="5">[1]Database!#REF!</definedName>
    <definedName name="__NOV94" localSheetId="7">[1]Database!#REF!</definedName>
    <definedName name="__NOV95" localSheetId="13">[1]Database!#REF!</definedName>
    <definedName name="__NOV95" localSheetId="9">[1]Database!#REF!</definedName>
    <definedName name="__NOV95" localSheetId="15">[1]Database!#REF!</definedName>
    <definedName name="__NOV95" localSheetId="16">[1]Database!#REF!</definedName>
    <definedName name="__NOV95" localSheetId="5">[1]Database!#REF!</definedName>
    <definedName name="__NOV95" localSheetId="7">[1]Database!#REF!</definedName>
    <definedName name="__NOV96" localSheetId="13">[1]Database!#REF!</definedName>
    <definedName name="__NOV96" localSheetId="9">[1]Database!#REF!</definedName>
    <definedName name="__NOV96" localSheetId="15">[1]Database!#REF!</definedName>
    <definedName name="__NOV96" localSheetId="16">[1]Database!#REF!</definedName>
    <definedName name="__NOV96" localSheetId="5">[1]Database!#REF!</definedName>
    <definedName name="__NOV96" localSheetId="7">[1]Database!#REF!</definedName>
    <definedName name="__OCT94" localSheetId="13">[1]Database!#REF!</definedName>
    <definedName name="__OCT94" localSheetId="9">[1]Database!#REF!</definedName>
    <definedName name="__OCT94" localSheetId="15">[1]Database!#REF!</definedName>
    <definedName name="__OCT94" localSheetId="16">[1]Database!#REF!</definedName>
    <definedName name="__OCT94" localSheetId="5">[1]Database!#REF!</definedName>
    <definedName name="__OCT94" localSheetId="7">[1]Database!#REF!</definedName>
    <definedName name="__OCT95" localSheetId="13">[1]Database!#REF!</definedName>
    <definedName name="__OCT95" localSheetId="9">[1]Database!#REF!</definedName>
    <definedName name="__OCT95" localSheetId="15">[1]Database!#REF!</definedName>
    <definedName name="__OCT95" localSheetId="16">[1]Database!#REF!</definedName>
    <definedName name="__OCT95" localSheetId="5">[1]Database!#REF!</definedName>
    <definedName name="__OCT95" localSheetId="7">[1]Database!#REF!</definedName>
    <definedName name="__OCT96" localSheetId="13">[1]Database!#REF!</definedName>
    <definedName name="__OCT96" localSheetId="9">[1]Database!#REF!</definedName>
    <definedName name="__OCT96" localSheetId="15">[1]Database!#REF!</definedName>
    <definedName name="__OCT96" localSheetId="16">[1]Database!#REF!</definedName>
    <definedName name="__OCT96" localSheetId="5">[1]Database!#REF!</definedName>
    <definedName name="__OCT96" localSheetId="7">[1]Database!#REF!</definedName>
    <definedName name="__pa1" localSheetId="13">#REF!</definedName>
    <definedName name="__pa1" localSheetId="9">#REF!</definedName>
    <definedName name="__pa1" localSheetId="15">#REF!</definedName>
    <definedName name="__pa1" localSheetId="16">#REF!</definedName>
    <definedName name="__pa1" localSheetId="5">#REF!</definedName>
    <definedName name="__pa1" localSheetId="7">#REF!</definedName>
    <definedName name="__PG11" localSheetId="13">#REF!</definedName>
    <definedName name="__PG11" localSheetId="9">#REF!</definedName>
    <definedName name="__PG11" localSheetId="15">#REF!</definedName>
    <definedName name="__PG11" localSheetId="16">#REF!</definedName>
    <definedName name="__PG11" localSheetId="5">#REF!</definedName>
    <definedName name="__PG11" localSheetId="7">#REF!</definedName>
    <definedName name="__PPM1" localSheetId="5" hidden="1">{#N/A,#N/A,FALSE,"Aging Summary";#N/A,#N/A,FALSE,"Ratio Analysis";#N/A,#N/A,FALSE,"Test 120 Day Accts";#N/A,#N/A,FALSE,"Tickmarks"}</definedName>
    <definedName name="__qxl3" localSheetId="5">{" ","","","","","";"2","Oracle 7",1,1,TRUE,"";"Cap Expense","Oracle 7",0,2,FALSE,""}</definedName>
    <definedName name="__r">[12]FRECUENCY!$HN$5:$HP$23</definedName>
    <definedName name="_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s123" localSheetId="13">[5]SE_San_Juan!#REF!</definedName>
    <definedName name="__s123" localSheetId="9">[5]SE_San_Juan!#REF!</definedName>
    <definedName name="__s123" localSheetId="15">[5]SE_San_Juan!#REF!</definedName>
    <definedName name="__s123" localSheetId="16">[5]SE_San_Juan!#REF!</definedName>
    <definedName name="__s123" localSheetId="5">[5]SE_San_Juan!#REF!</definedName>
    <definedName name="__s123" localSheetId="7">[5]SE_San_Juan!#REF!</definedName>
    <definedName name="__s34" localSheetId="13">#REF!</definedName>
    <definedName name="__s34" localSheetId="9">#REF!</definedName>
    <definedName name="__s34" localSheetId="15">#REF!</definedName>
    <definedName name="__s34" localSheetId="16">#REF!</definedName>
    <definedName name="__s34" localSheetId="5">#REF!</definedName>
    <definedName name="__s34" localSheetId="7">#REF!</definedName>
    <definedName name="__s37" localSheetId="13">#REF!</definedName>
    <definedName name="__s37" localSheetId="9">#REF!</definedName>
    <definedName name="__s37" localSheetId="15">#REF!</definedName>
    <definedName name="__s37" localSheetId="16">#REF!</definedName>
    <definedName name="__s37" localSheetId="5">#REF!</definedName>
    <definedName name="__s37" localSheetId="7">#REF!</definedName>
    <definedName name="__sam1" localSheetId="15">#REF!</definedName>
    <definedName name="__sam1" localSheetId="16">#REF!</definedName>
    <definedName name="__se21" localSheetId="13">#REF!</definedName>
    <definedName name="__se21" localSheetId="9">#REF!</definedName>
    <definedName name="__se21" localSheetId="15">#REF!</definedName>
    <definedName name="__se21" localSheetId="16">#REF!</definedName>
    <definedName name="__se21" localSheetId="5">#REF!</definedName>
    <definedName name="__se21" localSheetId="7">#REF!</definedName>
    <definedName name="__se23" localSheetId="13">#REF!</definedName>
    <definedName name="__se23" localSheetId="9">#REF!</definedName>
    <definedName name="__se23" localSheetId="15">#REF!</definedName>
    <definedName name="__se23" localSheetId="16">#REF!</definedName>
    <definedName name="__se23" localSheetId="5">#REF!</definedName>
    <definedName name="__se23" localSheetId="7">#REF!</definedName>
    <definedName name="__se30" localSheetId="13">#REF!</definedName>
    <definedName name="__se30" localSheetId="9">#REF!</definedName>
    <definedName name="__se30" localSheetId="15">#REF!</definedName>
    <definedName name="__se30" localSheetId="16">#REF!</definedName>
    <definedName name="__se30" localSheetId="5">#REF!</definedName>
    <definedName name="__se30" localSheetId="7">#REF!</definedName>
    <definedName name="__se333" localSheetId="13">#REF!</definedName>
    <definedName name="__se333" localSheetId="9">#REF!</definedName>
    <definedName name="__se333" localSheetId="15">#REF!</definedName>
    <definedName name="__se333" localSheetId="16">#REF!</definedName>
    <definedName name="__se333" localSheetId="5">#REF!</definedName>
    <definedName name="__se333" localSheetId="7">#REF!</definedName>
    <definedName name="__se45" localSheetId="13">#REF!</definedName>
    <definedName name="__se45" localSheetId="9">#REF!</definedName>
    <definedName name="__se45" localSheetId="15">#REF!</definedName>
    <definedName name="__se45" localSheetId="16">#REF!</definedName>
    <definedName name="__se45" localSheetId="5">#REF!</definedName>
    <definedName name="__se45" localSheetId="7">#REF!</definedName>
    <definedName name="__se456" localSheetId="13">[5]SE_Independencia!#REF!</definedName>
    <definedName name="__se456" localSheetId="9">[5]SE_Independencia!#REF!</definedName>
    <definedName name="__se456" localSheetId="15">[5]SE_Independencia!#REF!</definedName>
    <definedName name="__se456" localSheetId="16">[5]SE_Independencia!#REF!</definedName>
    <definedName name="__se456" localSheetId="5">[5]SE_Independencia!#REF!</definedName>
    <definedName name="__se456" localSheetId="7">[5]SE_Independencia!#REF!</definedName>
    <definedName name="__se46" localSheetId="13">[5]SE_Santa_Rosa!#REF!</definedName>
    <definedName name="__se46" localSheetId="9">[5]SE_Santa_Rosa!#REF!</definedName>
    <definedName name="__se46" localSheetId="15">[5]SE_Santa_Rosa!#REF!</definedName>
    <definedName name="__se46" localSheetId="16">[5]SE_Santa_Rosa!#REF!</definedName>
    <definedName name="__se46" localSheetId="5">[5]SE_Santa_Rosa!#REF!</definedName>
    <definedName name="__se46" localSheetId="7">[5]SE_Santa_Rosa!#REF!</definedName>
    <definedName name="__se47" localSheetId="13">[5]SE_Chiclayo_Oeste!#REF!</definedName>
    <definedName name="__se47" localSheetId="9">[5]SE_Chiclayo_Oeste!#REF!</definedName>
    <definedName name="__se47" localSheetId="15">[5]SE_Chiclayo_Oeste!#REF!</definedName>
    <definedName name="__se47" localSheetId="16">[5]SE_Chiclayo_Oeste!#REF!</definedName>
    <definedName name="__se47" localSheetId="5">[5]SE_Chiclayo_Oeste!#REF!</definedName>
    <definedName name="__se47" localSheetId="7">[5]SE_Chiclayo_Oeste!#REF!</definedName>
    <definedName name="__se55" localSheetId="13">[5]SE_Chiclayo_Oeste!#REF!</definedName>
    <definedName name="__se55" localSheetId="9">[5]SE_Chiclayo_Oeste!#REF!</definedName>
    <definedName name="__se55" localSheetId="15">[5]SE_Chiclayo_Oeste!#REF!</definedName>
    <definedName name="__se55" localSheetId="16">[5]SE_Chiclayo_Oeste!#REF!</definedName>
    <definedName name="__se55" localSheetId="5">[5]SE_Chiclayo_Oeste!#REF!</definedName>
    <definedName name="__se55" localSheetId="7">[5]SE_Chiclayo_Oeste!#REF!</definedName>
    <definedName name="__se56" localSheetId="13">[5]SE_Trujillo_Norte!#REF!</definedName>
    <definedName name="__se56" localSheetId="9">[5]SE_Trujillo_Norte!#REF!</definedName>
    <definedName name="__se56" localSheetId="15">[5]SE_Trujillo_Norte!#REF!</definedName>
    <definedName name="__se56" localSheetId="16">[5]SE_Trujillo_Norte!#REF!</definedName>
    <definedName name="__se56" localSheetId="5">[5]SE_Trujillo_Norte!#REF!</definedName>
    <definedName name="__se56" localSheetId="7">[5]SE_Trujillo_Norte!#REF!</definedName>
    <definedName name="__se567" localSheetId="13">[5]SE_Trujillo_Norte!#REF!</definedName>
    <definedName name="__se567" localSheetId="9">[5]SE_Trujillo_Norte!#REF!</definedName>
    <definedName name="__se567" localSheetId="15">[5]SE_Trujillo_Norte!#REF!</definedName>
    <definedName name="__se567" localSheetId="16">[5]SE_Trujillo_Norte!#REF!</definedName>
    <definedName name="__se567" localSheetId="5">[5]SE_Trujillo_Norte!#REF!</definedName>
    <definedName name="__se567" localSheetId="7">[5]SE_Trujillo_Norte!#REF!</definedName>
    <definedName name="__SEP94" localSheetId="13">[1]Database!#REF!</definedName>
    <definedName name="__SEP94" localSheetId="9">[1]Database!#REF!</definedName>
    <definedName name="__SEP94" localSheetId="15">[1]Database!#REF!</definedName>
    <definedName name="__SEP94" localSheetId="16">[1]Database!#REF!</definedName>
    <definedName name="__SEP94" localSheetId="5">[1]Database!#REF!</definedName>
    <definedName name="__SEP94" localSheetId="7">[1]Database!#REF!</definedName>
    <definedName name="__SEP95" localSheetId="13">[1]Database!#REF!</definedName>
    <definedName name="__SEP95" localSheetId="9">[1]Database!#REF!</definedName>
    <definedName name="__SEP95" localSheetId="15">[1]Database!#REF!</definedName>
    <definedName name="__SEP95" localSheetId="16">[1]Database!#REF!</definedName>
    <definedName name="__SEP95" localSheetId="5">[1]Database!#REF!</definedName>
    <definedName name="__SEP95" localSheetId="7">[1]Database!#REF!</definedName>
    <definedName name="__SEP96" localSheetId="13">[1]Database!#REF!</definedName>
    <definedName name="__SEP96" localSheetId="9">[1]Database!#REF!</definedName>
    <definedName name="__SEP96" localSheetId="15">[1]Database!#REF!</definedName>
    <definedName name="__SEP96" localSheetId="16">[1]Database!#REF!</definedName>
    <definedName name="__SEP96" localSheetId="5">[1]Database!#REF!</definedName>
    <definedName name="__SEP96" localSheetId="7">[1]Database!#REF!</definedName>
    <definedName name="__sm1">[8]TV!$A$49:$O$77</definedName>
    <definedName name="__ss1" localSheetId="15">#REF!</definedName>
    <definedName name="__ss1" localSheetId="16">#REF!</definedName>
    <definedName name="__st48" localSheetId="13">[5]SE_Independencia!#REF!</definedName>
    <definedName name="__st48" localSheetId="9">[5]SE_Independencia!#REF!</definedName>
    <definedName name="__st48" localSheetId="15">[5]SE_Independencia!#REF!</definedName>
    <definedName name="__st48" localSheetId="16">[5]SE_Independencia!#REF!</definedName>
    <definedName name="__st48" localSheetId="5">[5]SE_Independencia!#REF!</definedName>
    <definedName name="__st48" localSheetId="7">[5]SE_Independencia!#REF!</definedName>
    <definedName name="__tax756">'[24]99Consolidated'!$L$40</definedName>
    <definedName name="__tc600" localSheetId="5">[25]Presup!$AO$1</definedName>
    <definedName name="__tc600">[26]Presup!$AO$1</definedName>
    <definedName name="__TF2" localSheetId="13" hidden="1">#REF!,#REF!</definedName>
    <definedName name="__TF2" localSheetId="9" hidden="1">#REF!,#REF!</definedName>
    <definedName name="__TF2" localSheetId="15" hidden="1">#REF!,#REF!</definedName>
    <definedName name="__TF2" localSheetId="16" hidden="1">#REF!,#REF!</definedName>
    <definedName name="__TF2" localSheetId="5" hidden="1">#REF!,#REF!</definedName>
    <definedName name="__TF2" localSheetId="7" hidden="1">#REF!,#REF!</definedName>
    <definedName name="__TF2222" localSheetId="13" hidden="1">#REF!</definedName>
    <definedName name="__TF2222" localSheetId="9" hidden="1">#REF!</definedName>
    <definedName name="__TF2222" localSheetId="15" hidden="1">#REF!</definedName>
    <definedName name="__TF2222" localSheetId="16" hidden="1">#REF!</definedName>
    <definedName name="__TF2222" localSheetId="5" hidden="1">#REF!</definedName>
    <definedName name="__TF2222" localSheetId="7" hidden="1">#REF!</definedName>
    <definedName name="__ty5" localSheetId="13">#REF!</definedName>
    <definedName name="__ty5" localSheetId="9">#REF!</definedName>
    <definedName name="__ty5" localSheetId="15">#REF!</definedName>
    <definedName name="__ty5" localSheetId="16">#REF!</definedName>
    <definedName name="__ty5" localSheetId="5">#REF!</definedName>
    <definedName name="__ty5" localSheetId="7">#REF!</definedName>
    <definedName name="__ty7" localSheetId="13">#REF!</definedName>
    <definedName name="__ty7" localSheetId="9">#REF!</definedName>
    <definedName name="__ty7" localSheetId="15">#REF!</definedName>
    <definedName name="__ty7" localSheetId="16">#REF!</definedName>
    <definedName name="__ty7" localSheetId="5">#REF!</definedName>
    <definedName name="__ty7" localSheetId="7">#REF!</definedName>
    <definedName name="__we2" localSheetId="13">[5]SE_Piura_Oeste!#REF!</definedName>
    <definedName name="__we2" localSheetId="9">[5]SE_Piura_Oeste!#REF!</definedName>
    <definedName name="__we2" localSheetId="15">[5]SE_Piura_Oeste!#REF!</definedName>
    <definedName name="__we2" localSheetId="16">[5]SE_Piura_Oeste!#REF!</definedName>
    <definedName name="__we2" localSheetId="5">[5]SE_Piura_Oeste!#REF!</definedName>
    <definedName name="__we2" localSheetId="7">[5]SE_Piura_Oeste!#REF!</definedName>
    <definedName name="__xx1" localSheetId="13" hidden="1">#REF!,#REF!</definedName>
    <definedName name="__xx1" localSheetId="9" hidden="1">#REF!,#REF!</definedName>
    <definedName name="__xx1" localSheetId="15" hidden="1">#REF!,#REF!</definedName>
    <definedName name="__xx1" localSheetId="16" hidden="1">#REF!,#REF!</definedName>
    <definedName name="__xx1" localSheetId="5" hidden="1">#REF!,#REF!</definedName>
    <definedName name="__xx1" localSheetId="7" hidden="1">#REF!,#REF!</definedName>
    <definedName name="__xy67" localSheetId="13">[5]SE_Piura_Oeste!#REF!</definedName>
    <definedName name="__xy67" localSheetId="9">[5]SE_Piura_Oeste!#REF!</definedName>
    <definedName name="__xy67" localSheetId="15">[5]SE_Piura_Oeste!#REF!</definedName>
    <definedName name="__xy67" localSheetId="16">[5]SE_Piura_Oeste!#REF!</definedName>
    <definedName name="__xy67" localSheetId="5">[5]SE_Piura_Oeste!#REF!</definedName>
    <definedName name="__xy67" localSheetId="7">[5]SE_Piura_Oeste!#REF!</definedName>
    <definedName name="_1_0_0_K" localSheetId="15" hidden="1">[19]Masterdata!#REF!</definedName>
    <definedName name="_1_0_0_K" localSheetId="16" hidden="1">[19]Masterdata!#REF!</definedName>
    <definedName name="_1_2_T___D_1988_Present_Detail" localSheetId="15">#REF!</definedName>
    <definedName name="_1_2_T___D_1988_Present_Detail" localSheetId="16">#REF!</definedName>
    <definedName name="_10Q_EG" localSheetId="13">#REF!</definedName>
    <definedName name="_10Q_EG" localSheetId="9">#REF!</definedName>
    <definedName name="_10Q_EG" localSheetId="15">#REF!</definedName>
    <definedName name="_10Q_EG" localSheetId="16">#REF!</definedName>
    <definedName name="_10Q_EG" localSheetId="5">#REF!</definedName>
    <definedName name="_10Q_EG" localSheetId="7">#REF!</definedName>
    <definedName name="_10QENT" localSheetId="13">#REF!</definedName>
    <definedName name="_10QENT" localSheetId="9">#REF!</definedName>
    <definedName name="_10QENT" localSheetId="15">#REF!</definedName>
    <definedName name="_10QENT" localSheetId="16">#REF!</definedName>
    <definedName name="_10QENT" localSheetId="5">#REF!</definedName>
    <definedName name="_10QENT" localSheetId="7">#REF!</definedName>
    <definedName name="_1EHEP34" localSheetId="15">#REF!</definedName>
    <definedName name="_1EHEP34" localSheetId="16">#REF!</definedName>
    <definedName name="_1EHEP34" localSheetId="7">#REF!</definedName>
    <definedName name="_1K" localSheetId="15" hidden="1">[27]Masterdata!#REF!</definedName>
    <definedName name="_1K" localSheetId="16" hidden="1">[27]Masterdata!#REF!</definedName>
    <definedName name="_2" localSheetId="13">#REF!</definedName>
    <definedName name="_2" localSheetId="9">#REF!</definedName>
    <definedName name="_2" localSheetId="15">#REF!</definedName>
    <definedName name="_2" localSheetId="16">#REF!</definedName>
    <definedName name="_2" localSheetId="5">#REF!</definedName>
    <definedName name="_2" localSheetId="7">#REF!</definedName>
    <definedName name="_2_0_0_S" localSheetId="15" hidden="1">[19]Masterdata!#REF!</definedName>
    <definedName name="_2_0_0_S" localSheetId="16" hidden="1">[19]Masterdata!#REF!</definedName>
    <definedName name="_2_T___D_1988_Present_Detail" localSheetId="15">#REF!</definedName>
    <definedName name="_2_T___D_1988_Present_Detail" localSheetId="16">#REF!</definedName>
    <definedName name="_2S" localSheetId="15" hidden="1">[27]Masterdata!#REF!</definedName>
    <definedName name="_2S" localSheetId="16" hidden="1">[27]Masterdata!#REF!</definedName>
    <definedName name="_3" localSheetId="13">#REF!</definedName>
    <definedName name="_3" localSheetId="9">#REF!</definedName>
    <definedName name="_3" localSheetId="15">#REF!</definedName>
    <definedName name="_3" localSheetId="16">#REF!</definedName>
    <definedName name="_3" localSheetId="5">#REF!</definedName>
    <definedName name="_3" localSheetId="7">#REF!</definedName>
    <definedName name="_3_0_0_K" localSheetId="15" hidden="1">[27]Masterdata!#REF!</definedName>
    <definedName name="_3_0_0_K" localSheetId="16" hidden="1">[27]Masterdata!#REF!</definedName>
    <definedName name="_3_1LMP_Summary___Final" localSheetId="15">#REF!</definedName>
    <definedName name="_3_1LMP_Summary___Final" localSheetId="16">#REF!</definedName>
    <definedName name="_4" localSheetId="13">[28]A!#REF!</definedName>
    <definedName name="_4" localSheetId="9">[28]A!#REF!</definedName>
    <definedName name="_4" localSheetId="15">[28]A!#REF!</definedName>
    <definedName name="_4" localSheetId="16">[28]A!#REF!</definedName>
    <definedName name="_4" localSheetId="5">[28]A!#REF!</definedName>
    <definedName name="_4" localSheetId="7">[28]A!#REF!</definedName>
    <definedName name="_4_0_0_S" localSheetId="15" hidden="1">[27]Masterdata!#REF!</definedName>
    <definedName name="_4_0_0_S" localSheetId="16" hidden="1">[27]Masterdata!#REF!</definedName>
    <definedName name="_5" localSheetId="13">[28]A!#REF!</definedName>
    <definedName name="_5" localSheetId="9">[28]A!#REF!</definedName>
    <definedName name="_5" localSheetId="15">[28]A!#REF!</definedName>
    <definedName name="_5" localSheetId="16">[28]A!#REF!</definedName>
    <definedName name="_5" localSheetId="5">[28]A!#REF!</definedName>
    <definedName name="_5" localSheetId="7">[28]A!#REF!</definedName>
    <definedName name="_6MAC_9P2" localSheetId="15">[29]marginadj!#REF!</definedName>
    <definedName name="_6MAC_9P2" localSheetId="16">[29]marginadj!#REF!</definedName>
    <definedName name="_6MAC_9P2" localSheetId="7">[29]marginadj!#REF!</definedName>
    <definedName name="_a457" localSheetId="13">[6]SE_Ica!#REF!</definedName>
    <definedName name="_a457" localSheetId="9">[6]SE_Ica!#REF!</definedName>
    <definedName name="_a457" localSheetId="15">[6]SE_Ica!#REF!</definedName>
    <definedName name="_a457" localSheetId="16">[6]SE_Ica!#REF!</definedName>
    <definedName name="_a457" localSheetId="5">[6]SE_Ica!#REF!</definedName>
    <definedName name="_a457" localSheetId="7">[6]SE_Ica!#REF!</definedName>
    <definedName name="_afc56" localSheetId="13">'[11]Cuadro A-10'!#REF!</definedName>
    <definedName name="_afc56" localSheetId="9">'[11]Cuadro A-10'!#REF!</definedName>
    <definedName name="_afc56" localSheetId="15">'[11]Cuadro A-10'!#REF!</definedName>
    <definedName name="_afc56" localSheetId="16">'[11]Cuadro A-10'!#REF!</definedName>
    <definedName name="_afc56" localSheetId="5">'[11]Cuadro A-10'!#REF!</definedName>
    <definedName name="_afc56" localSheetId="7">'[11]Cuadro A-10'!#REF!</definedName>
    <definedName name="_agf45" localSheetId="13">[6]SE_Trujillo_Norte!#REF!</definedName>
    <definedName name="_agf45" localSheetId="9">[6]SE_Trujillo_Norte!#REF!</definedName>
    <definedName name="_agf45" localSheetId="15">[6]SE_Trujillo_Norte!#REF!</definedName>
    <definedName name="_agf45" localSheetId="16">[6]SE_Trujillo_Norte!#REF!</definedName>
    <definedName name="_agf45" localSheetId="5">[6]SE_Trujillo_Norte!#REF!</definedName>
    <definedName name="_agf45" localSheetId="7">[6]SE_Trujillo_Norte!#REF!</definedName>
    <definedName name="_all2" hidden="1">{#N/A,#N/A,FALSE,"OC Earnings";#N/A,#N/A,FALSE,"Summary_All";#N/A,#N/A,FALSE,"MiscAccounting";#N/A,#N/A,FALSE,"SCM Summary";#N/A,#N/A,FALSE,"1841";#N/A,#N/A,FALSE,"EH&amp;S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_all3" hidden="1">{#N/A,#N/A,FALSE,"OC Earnings";#N/A,#N/A,FALSE,"1841";#N/A,#N/A,FALSE,"EH&amp;S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_ALT_PPONU_D__Q" localSheetId="13">#REF!</definedName>
    <definedName name="_ALT_PPONU_D__Q" localSheetId="9">#REF!</definedName>
    <definedName name="_ALT_PPONU_D__Q" localSheetId="15">#REF!</definedName>
    <definedName name="_ALT_PPONU_D__Q" localSheetId="16">#REF!</definedName>
    <definedName name="_ALT_PPONU_D__Q" localSheetId="5">#REF!</definedName>
    <definedName name="_ALT_PPONU_D__Q" localSheetId="7">#REF!</definedName>
    <definedName name="_ana12" localSheetId="13">'[11]Cuadro A-8'!#REF!</definedName>
    <definedName name="_ana12" localSheetId="9">'[11]Cuadro A-8'!#REF!</definedName>
    <definedName name="_ana12" localSheetId="15">'[11]Cuadro A-8'!#REF!</definedName>
    <definedName name="_ana12" localSheetId="16">'[11]Cuadro A-8'!#REF!</definedName>
    <definedName name="_ana12" localSheetId="5">'[11]Cuadro A-8'!#REF!</definedName>
    <definedName name="_ana12" localSheetId="7">'[11]Cuadro A-8'!#REF!</definedName>
    <definedName name="_ana22" localSheetId="13">'[11]Cuadro A-8'!#REF!</definedName>
    <definedName name="_ana22" localSheetId="9">'[11]Cuadro A-8'!#REF!</definedName>
    <definedName name="_ana22" localSheetId="15">'[11]Cuadro A-8'!#REF!</definedName>
    <definedName name="_ana22" localSheetId="16">'[11]Cuadro A-8'!#REF!</definedName>
    <definedName name="_ana22" localSheetId="5">'[11]Cuadro A-8'!#REF!</definedName>
    <definedName name="_ana22" localSheetId="7">'[11]Cuadro A-8'!#REF!</definedName>
    <definedName name="_ana59" localSheetId="13">'[11]Cuadro A-8'!#REF!</definedName>
    <definedName name="_ana59" localSheetId="9">'[11]Cuadro A-8'!#REF!</definedName>
    <definedName name="_ana59" localSheetId="15">'[11]Cuadro A-8'!#REF!</definedName>
    <definedName name="_ana59" localSheetId="16">'[11]Cuadro A-8'!#REF!</definedName>
    <definedName name="_ana59" localSheetId="5">'[11]Cuadro A-8'!#REF!</definedName>
    <definedName name="_ana59" localSheetId="7">'[11]Cuadro A-8'!#REF!</definedName>
    <definedName name="_ana6" localSheetId="13">'[11]Cuadro A-8'!#REF!</definedName>
    <definedName name="_ana6" localSheetId="9">'[11]Cuadro A-8'!#REF!</definedName>
    <definedName name="_ana6" localSheetId="15">'[11]Cuadro A-8'!#REF!</definedName>
    <definedName name="_ana6" localSheetId="16">'[11]Cuadro A-8'!#REF!</definedName>
    <definedName name="_ana6" localSheetId="5">'[11]Cuadro A-8'!#REF!</definedName>
    <definedName name="_ana6" localSheetId="7">'[11]Cuadro A-8'!#REF!</definedName>
    <definedName name="_ana7" localSheetId="13">'[11]Cuadro A-8'!#REF!</definedName>
    <definedName name="_ana7" localSheetId="9">'[11]Cuadro A-8'!#REF!</definedName>
    <definedName name="_ana7" localSheetId="15">'[11]Cuadro A-8'!#REF!</definedName>
    <definedName name="_ana7" localSheetId="16">'[11]Cuadro A-8'!#REF!</definedName>
    <definedName name="_ana7" localSheetId="5">'[11]Cuadro A-8'!#REF!</definedName>
    <definedName name="_ana7" localSheetId="7">'[11]Cuadro A-8'!#REF!</definedName>
    <definedName name="_ana77" localSheetId="13">'[11]Cuadro A-8'!#REF!</definedName>
    <definedName name="_ana77" localSheetId="9">'[11]Cuadro A-8'!#REF!</definedName>
    <definedName name="_ana77" localSheetId="15">'[11]Cuadro A-8'!#REF!</definedName>
    <definedName name="_ana77" localSheetId="16">'[11]Cuadro A-8'!#REF!</definedName>
    <definedName name="_ana77" localSheetId="5">'[11]Cuadro A-8'!#REF!</definedName>
    <definedName name="_ana77" localSheetId="7">'[11]Cuadro A-8'!#REF!</definedName>
    <definedName name="_APG22" localSheetId="13">#REF!</definedName>
    <definedName name="_APG22" localSheetId="9">#REF!</definedName>
    <definedName name="_APG22" localSheetId="15">#REF!</definedName>
    <definedName name="_APG22" localSheetId="16">#REF!</definedName>
    <definedName name="_APG22" localSheetId="5">#REF!</definedName>
    <definedName name="_APG22" localSheetId="7">#REF!</definedName>
    <definedName name="_APR94" localSheetId="13">[1]Database!#REF!</definedName>
    <definedName name="_APR94" localSheetId="9">[1]Database!#REF!</definedName>
    <definedName name="_APR94" localSheetId="15">[1]Database!#REF!</definedName>
    <definedName name="_APR94" localSheetId="16">[1]Database!#REF!</definedName>
    <definedName name="_APR94" localSheetId="5">[1]Database!#REF!</definedName>
    <definedName name="_APR94" localSheetId="7">[1]Database!#REF!</definedName>
    <definedName name="_APR95" localSheetId="13">[1]Database!#REF!</definedName>
    <definedName name="_APR95" localSheetId="9">[1]Database!#REF!</definedName>
    <definedName name="_APR95" localSheetId="15">[1]Database!#REF!</definedName>
    <definedName name="_APR95" localSheetId="16">[1]Database!#REF!</definedName>
    <definedName name="_APR95" localSheetId="5">[1]Database!#REF!</definedName>
    <definedName name="_APR95" localSheetId="7">[1]Database!#REF!</definedName>
    <definedName name="_APR96" localSheetId="13">[1]Database!#REF!</definedName>
    <definedName name="_APR96" localSheetId="9">[1]Database!#REF!</definedName>
    <definedName name="_APR96" localSheetId="15">[1]Database!#REF!</definedName>
    <definedName name="_APR96" localSheetId="16">[1]Database!#REF!</definedName>
    <definedName name="_APR96" localSheetId="5">[1]Database!#REF!</definedName>
    <definedName name="_APR96" localSheetId="7">[1]Database!#REF!</definedName>
    <definedName name="_as2" localSheetId="13">[6]SE_Chimbote1!#REF!</definedName>
    <definedName name="_as2" localSheetId="9">[6]SE_Chimbote1!#REF!</definedName>
    <definedName name="_as2" localSheetId="15">[6]SE_Chimbote1!#REF!</definedName>
    <definedName name="_as2" localSheetId="16">[6]SE_Chimbote1!#REF!</definedName>
    <definedName name="_as2" localSheetId="5">[6]SE_Chimbote1!#REF!</definedName>
    <definedName name="_as2" localSheetId="7">[6]SE_Chimbote1!#REF!</definedName>
    <definedName name="_asd345" localSheetId="13">'[11]Cuadro A-10'!#REF!</definedName>
    <definedName name="_asd345" localSheetId="9">'[11]Cuadro A-10'!#REF!</definedName>
    <definedName name="_asd345" localSheetId="15">'[11]Cuadro A-10'!#REF!</definedName>
    <definedName name="_asd345" localSheetId="16">'[11]Cuadro A-10'!#REF!</definedName>
    <definedName name="_asd345" localSheetId="5">'[11]Cuadro A-10'!#REF!</definedName>
    <definedName name="_asd345" localSheetId="7">'[11]Cuadro A-10'!#REF!</definedName>
    <definedName name="_AUG94" localSheetId="13">[1]Database!#REF!</definedName>
    <definedName name="_AUG94" localSheetId="9">[1]Database!#REF!</definedName>
    <definedName name="_AUG94" localSheetId="15">[1]Database!#REF!</definedName>
    <definedName name="_AUG94" localSheetId="16">[1]Database!#REF!</definedName>
    <definedName name="_AUG94" localSheetId="5">[1]Database!#REF!</definedName>
    <definedName name="_AUG94" localSheetId="7">[1]Database!#REF!</definedName>
    <definedName name="_AUG95" localSheetId="13">[1]Database!#REF!</definedName>
    <definedName name="_AUG95" localSheetId="9">[1]Database!#REF!</definedName>
    <definedName name="_AUG95" localSheetId="15">[1]Database!#REF!</definedName>
    <definedName name="_AUG95" localSheetId="16">[1]Database!#REF!</definedName>
    <definedName name="_AUG95" localSheetId="5">[1]Database!#REF!</definedName>
    <definedName name="_AUG95" localSheetId="7">[1]Database!#REF!</definedName>
    <definedName name="_AUG96" localSheetId="13">[1]Database!#REF!</definedName>
    <definedName name="_AUG96" localSheetId="9">[1]Database!#REF!</definedName>
    <definedName name="_AUG96" localSheetId="15">[1]Database!#REF!</definedName>
    <definedName name="_AUG96" localSheetId="16">[1]Database!#REF!</definedName>
    <definedName name="_AUG96" localSheetId="5">[1]Database!#REF!</definedName>
    <definedName name="_AUG96" localSheetId="7">[1]Database!#REF!</definedName>
    <definedName name="_Aut02">[30]qe32!$A$1</definedName>
    <definedName name="_az25" localSheetId="13">[6]SE_Piura_Oeste!#REF!</definedName>
    <definedName name="_az25" localSheetId="9">[6]SE_Piura_Oeste!#REF!</definedName>
    <definedName name="_az25" localSheetId="15">[6]SE_Piura_Oeste!#REF!</definedName>
    <definedName name="_az25" localSheetId="16">[6]SE_Piura_Oeste!#REF!</definedName>
    <definedName name="_az25" localSheetId="5">[6]SE_Piura_Oeste!#REF!</definedName>
    <definedName name="_az25" localSheetId="7">[6]SE_Piura_Oeste!#REF!</definedName>
    <definedName name="_bbb6" localSheetId="13">[6]SE_Piura_Oeste!#REF!</definedName>
    <definedName name="_bbb6" localSheetId="9">[6]SE_Piura_Oeste!#REF!</definedName>
    <definedName name="_bbb6" localSheetId="15">[6]SE_Piura_Oeste!#REF!</definedName>
    <definedName name="_bbb6" localSheetId="16">[6]SE_Piura_Oeste!#REF!</definedName>
    <definedName name="_bbb6" localSheetId="5">[6]SE_Piura_Oeste!#REF!</definedName>
    <definedName name="_bbb6" localSheetId="7">[6]SE_Piura_Oeste!#REF!</definedName>
    <definedName name="_c677" localSheetId="13">#REF!</definedName>
    <definedName name="_c677" localSheetId="9">#REF!</definedName>
    <definedName name="_c677" localSheetId="15">#REF!</definedName>
    <definedName name="_c677" localSheetId="16">#REF!</definedName>
    <definedName name="_c677" localSheetId="5">#REF!</definedName>
    <definedName name="_c677" localSheetId="7">#REF!</definedName>
    <definedName name="_cea3">#REF!</definedName>
    <definedName name="_cf3" localSheetId="13">#REF!</definedName>
    <definedName name="_cf3" localSheetId="9">#REF!</definedName>
    <definedName name="_cf3" localSheetId="15">#REF!</definedName>
    <definedName name="_cf3" localSheetId="16">#REF!</definedName>
    <definedName name="_cf3" localSheetId="5">#REF!</definedName>
    <definedName name="_cf3" localSheetId="7">#REF!</definedName>
    <definedName name="_cf56">[31]TV!$A$49:$O$77</definedName>
    <definedName name="_COL1" localSheetId="13">#REF!</definedName>
    <definedName name="_COL1" localSheetId="9">#REF!</definedName>
    <definedName name="_COL1" localSheetId="15">#REF!</definedName>
    <definedName name="_COL1" localSheetId="16">#REF!</definedName>
    <definedName name="_COL1" localSheetId="5">#REF!</definedName>
    <definedName name="_COL1" localSheetId="7">#REF!</definedName>
    <definedName name="_COL2" localSheetId="13">#REF!</definedName>
    <definedName name="_COL2" localSheetId="9">#REF!</definedName>
    <definedName name="_COL2" localSheetId="15">#REF!</definedName>
    <definedName name="_COL2" localSheetId="16">#REF!</definedName>
    <definedName name="_COL2" localSheetId="5">#REF!</definedName>
    <definedName name="_COL2" localSheetId="7">#REF!</definedName>
    <definedName name="_COL3" localSheetId="13">#REF!</definedName>
    <definedName name="_COL3" localSheetId="9">#REF!</definedName>
    <definedName name="_COL3" localSheetId="15">#REF!</definedName>
    <definedName name="_COL3" localSheetId="16">#REF!</definedName>
    <definedName name="_COL3" localSheetId="5">#REF!</definedName>
    <definedName name="_COL3" localSheetId="7">#REF!</definedName>
    <definedName name="_COL4" localSheetId="13">#REF!</definedName>
    <definedName name="_COL4" localSheetId="9">#REF!</definedName>
    <definedName name="_COL4" localSheetId="15">#REF!</definedName>
    <definedName name="_COL4" localSheetId="16">#REF!</definedName>
    <definedName name="_COL4" localSheetId="5">#REF!</definedName>
    <definedName name="_COL4" localSheetId="7">#REF!</definedName>
    <definedName name="_COL5" localSheetId="13">#REF!</definedName>
    <definedName name="_COL5" localSheetId="9">#REF!</definedName>
    <definedName name="_COL5" localSheetId="15">#REF!</definedName>
    <definedName name="_COL5" localSheetId="16">#REF!</definedName>
    <definedName name="_COL5" localSheetId="5">#REF!</definedName>
    <definedName name="_COL5" localSheetId="7">#REF!</definedName>
    <definedName name="_COL6" localSheetId="13">#REF!</definedName>
    <definedName name="_COL6" localSheetId="9">#REF!</definedName>
    <definedName name="_COL6" localSheetId="15">#REF!</definedName>
    <definedName name="_COL6" localSheetId="16">#REF!</definedName>
    <definedName name="_COL6" localSheetId="5">#REF!</definedName>
    <definedName name="_COL6" localSheetId="7">#REF!</definedName>
    <definedName name="_cor2009" localSheetId="15">#REF!</definedName>
    <definedName name="_cor2009" localSheetId="16">#REF!</definedName>
    <definedName name="_cor2010" localSheetId="15">#REF!</definedName>
    <definedName name="_cor2010" localSheetId="16">#REF!</definedName>
    <definedName name="_cor2011" localSheetId="15">#REF!</definedName>
    <definedName name="_cor2011" localSheetId="16">#REF!</definedName>
    <definedName name="_DAT1" localSheetId="13">'[9]June 05 TB'!#REF!</definedName>
    <definedName name="_DAT1" localSheetId="9">'[9]June 05 TB'!#REF!</definedName>
    <definedName name="_DAT1" localSheetId="15">'[9]June 05 TB'!#REF!</definedName>
    <definedName name="_DAT1" localSheetId="16">'[9]June 05 TB'!#REF!</definedName>
    <definedName name="_DAT1" localSheetId="5">'[9]June 05 TB'!#REF!</definedName>
    <definedName name="_DAT1" localSheetId="7">'[9]June 05 TB'!#REF!</definedName>
    <definedName name="_DAT10" localSheetId="15">#REF!</definedName>
    <definedName name="_DAT10" localSheetId="16">#REF!</definedName>
    <definedName name="_DAT11" localSheetId="15">#REF!</definedName>
    <definedName name="_DAT11" localSheetId="16">#REF!</definedName>
    <definedName name="_DAT12" localSheetId="15">#REF!</definedName>
    <definedName name="_DAT12" localSheetId="16">#REF!</definedName>
    <definedName name="_DAT2" localSheetId="13">[17]Capital!#REF!</definedName>
    <definedName name="_DAT2" localSheetId="9">[17]Capital!#REF!</definedName>
    <definedName name="_DAT2" localSheetId="15">[17]Capital!#REF!</definedName>
    <definedName name="_DAT2" localSheetId="16">[17]Capital!#REF!</definedName>
    <definedName name="_DAT2" localSheetId="5">[17]Capital!#REF!</definedName>
    <definedName name="_DAT2" localSheetId="7">[17]Capital!#REF!</definedName>
    <definedName name="_DAT3" localSheetId="13">[17]Capital!#REF!</definedName>
    <definedName name="_DAT3" localSheetId="9">[17]Capital!#REF!</definedName>
    <definedName name="_DAT3" localSheetId="15">[17]Capital!#REF!</definedName>
    <definedName name="_DAT3" localSheetId="16">[17]Capital!#REF!</definedName>
    <definedName name="_DAT3" localSheetId="5">[17]Capital!#REF!</definedName>
    <definedName name="_DAT3" localSheetId="7">[17]Capital!#REF!</definedName>
    <definedName name="_DAT4" localSheetId="13">[17]Capital!#REF!</definedName>
    <definedName name="_DAT4" localSheetId="9">[17]Capital!#REF!</definedName>
    <definedName name="_DAT4" localSheetId="15">[17]Capital!#REF!</definedName>
    <definedName name="_DAT4" localSheetId="16">[17]Capital!#REF!</definedName>
    <definedName name="_DAT4" localSheetId="5">[17]Capital!#REF!</definedName>
    <definedName name="_DAT4" localSheetId="7">[17]Capital!#REF!</definedName>
    <definedName name="_DAT5" localSheetId="13">[17]Capital!#REF!</definedName>
    <definedName name="_DAT5" localSheetId="9">[17]Capital!#REF!</definedName>
    <definedName name="_DAT5" localSheetId="15">[17]Capital!#REF!</definedName>
    <definedName name="_DAT5" localSheetId="16">[17]Capital!#REF!</definedName>
    <definedName name="_DAT5" localSheetId="5">[17]Capital!#REF!</definedName>
    <definedName name="_DAT5" localSheetId="7">[17]Capital!#REF!</definedName>
    <definedName name="_DAT6" localSheetId="15">#REF!</definedName>
    <definedName name="_DAT6" localSheetId="16">#REF!</definedName>
    <definedName name="_DAT7" localSheetId="15">#REF!</definedName>
    <definedName name="_DAT7" localSheetId="16">#REF!</definedName>
    <definedName name="_DAT8" localSheetId="15">#REF!</definedName>
    <definedName name="_DAT8" localSheetId="16">#REF!</definedName>
    <definedName name="_DAT9" localSheetId="15">#REF!</definedName>
    <definedName name="_DAT9" localSheetId="16">#REF!</definedName>
    <definedName name="_DEC94" localSheetId="13">[1]Database!#REF!</definedName>
    <definedName name="_DEC94" localSheetId="9">[1]Database!#REF!</definedName>
    <definedName name="_DEC94" localSheetId="15">[1]Database!#REF!</definedName>
    <definedName name="_DEC94" localSheetId="16">[1]Database!#REF!</definedName>
    <definedName name="_DEC94" localSheetId="5">[1]Database!#REF!</definedName>
    <definedName name="_DEC94" localSheetId="7">[1]Database!#REF!</definedName>
    <definedName name="_DEC95" localSheetId="13">[1]Database!#REF!</definedName>
    <definedName name="_DEC95" localSheetId="9">[1]Database!#REF!</definedName>
    <definedName name="_DEC95" localSheetId="15">[1]Database!#REF!</definedName>
    <definedName name="_DEC95" localSheetId="16">[1]Database!#REF!</definedName>
    <definedName name="_DEC95" localSheetId="5">[1]Database!#REF!</definedName>
    <definedName name="_DEC95" localSheetId="7">[1]Database!#REF!</definedName>
    <definedName name="_DEC96" localSheetId="13">[1]Database!#REF!</definedName>
    <definedName name="_DEC96" localSheetId="9">[1]Database!#REF!</definedName>
    <definedName name="_DEC96" localSheetId="15">[1]Database!#REF!</definedName>
    <definedName name="_DEC96" localSheetId="16">[1]Database!#REF!</definedName>
    <definedName name="_DEC96" localSheetId="5">[1]Database!#REF!</definedName>
    <definedName name="_DEC96" localSheetId="7">[1]Database!#REF!</definedName>
    <definedName name="_Depreciation_Expense">#REF!</definedName>
    <definedName name="_EPS1" localSheetId="5" hidden="1">{#N/A,#N/A,FALSE,"95Act"}</definedName>
    <definedName name="_EPS1_1" hidden="1">{#N/A,#N/A,FALSE,"95Act"}</definedName>
    <definedName name="_exp2011">'[32]SAP Exp Plan 2-15-11'!$A$2:$G$324</definedName>
    <definedName name="_FEB94" localSheetId="13">[1]Database!#REF!</definedName>
    <definedName name="_FEB94" localSheetId="9">[1]Database!#REF!</definedName>
    <definedName name="_FEB94" localSheetId="15">[1]Database!#REF!</definedName>
    <definedName name="_FEB94" localSheetId="16">[1]Database!#REF!</definedName>
    <definedName name="_FEB94" localSheetId="5">[1]Database!#REF!</definedName>
    <definedName name="_FEB94" localSheetId="7">[1]Database!#REF!</definedName>
    <definedName name="_FEB95" localSheetId="13">[1]Database!#REF!</definedName>
    <definedName name="_FEB95" localSheetId="9">[1]Database!#REF!</definedName>
    <definedName name="_FEB95" localSheetId="15">[1]Database!#REF!</definedName>
    <definedName name="_FEB95" localSheetId="16">[1]Database!#REF!</definedName>
    <definedName name="_FEB95" localSheetId="5">[1]Database!#REF!</definedName>
    <definedName name="_FEB95" localSheetId="7">[1]Database!#REF!</definedName>
    <definedName name="_FEB96" localSheetId="13">[1]Database!#REF!</definedName>
    <definedName name="_FEB96" localSheetId="9">[1]Database!#REF!</definedName>
    <definedName name="_FEB96" localSheetId="15">[1]Database!#REF!</definedName>
    <definedName name="_FEB96" localSheetId="16">[1]Database!#REF!</definedName>
    <definedName name="_FEB96" localSheetId="5">[1]Database!#REF!</definedName>
    <definedName name="_FEB96" localSheetId="7">[1]Database!#REF!</definedName>
    <definedName name="_Fill" localSheetId="13" hidden="1">#REF!</definedName>
    <definedName name="_Fill" localSheetId="9" hidden="1">#REF!</definedName>
    <definedName name="_Fill" localSheetId="15" hidden="1">#REF!</definedName>
    <definedName name="_Fill" localSheetId="16" hidden="1">#REF!</definedName>
    <definedName name="_Fill" localSheetId="5" hidden="1">#REF!</definedName>
    <definedName name="_Fill" localSheetId="7" hidden="1">#REF!</definedName>
    <definedName name="_xlnm._FilterDatabase" localSheetId="13" hidden="1">#REF!</definedName>
    <definedName name="_xlnm._FilterDatabase" localSheetId="9" hidden="1">#REF!</definedName>
    <definedName name="_xlnm._FilterDatabase" localSheetId="15" hidden="1">#REF!</definedName>
    <definedName name="_xlnm._FilterDatabase" localSheetId="16" hidden="1">#REF!</definedName>
    <definedName name="_xlnm._FilterDatabase" localSheetId="5" hidden="1">#REF!</definedName>
    <definedName name="_xlnm._FilterDatabase" localSheetId="7" hidden="1">#REF!</definedName>
    <definedName name="_xlnm._FilterDatabase" hidden="1">#REF!</definedName>
    <definedName name="_fx12">'[33]Enerquinta CL$'!$C$47:$W$47</definedName>
    <definedName name="_HEP1" localSheetId="15">#REF!</definedName>
    <definedName name="_HEP1" localSheetId="16">#REF!</definedName>
    <definedName name="_HEP1" localSheetId="7">#REF!</definedName>
    <definedName name="_HEP2" localSheetId="15">#REF!</definedName>
    <definedName name="_HEP2" localSheetId="16">#REF!</definedName>
    <definedName name="_HEP2" localSheetId="7">#REF!</definedName>
    <definedName name="_JAN95" localSheetId="13">[1]Database!#REF!</definedName>
    <definedName name="_JAN95" localSheetId="9">[1]Database!#REF!</definedName>
    <definedName name="_JAN95" localSheetId="15">[1]Database!#REF!</definedName>
    <definedName name="_JAN95" localSheetId="16">[1]Database!#REF!</definedName>
    <definedName name="_JAN95" localSheetId="5">[1]Database!#REF!</definedName>
    <definedName name="_JAN95" localSheetId="7">[1]Database!#REF!</definedName>
    <definedName name="_JAN96" localSheetId="13">[1]Database!#REF!</definedName>
    <definedName name="_JAN96" localSheetId="9">[1]Database!#REF!</definedName>
    <definedName name="_JAN96" localSheetId="15">[1]Database!#REF!</definedName>
    <definedName name="_JAN96" localSheetId="16">[1]Database!#REF!</definedName>
    <definedName name="_JAN96" localSheetId="5">[1]Database!#REF!</definedName>
    <definedName name="_JAN96" localSheetId="7">[1]Database!#REF!</definedName>
    <definedName name="_jan99" localSheetId="13">#REF!</definedName>
    <definedName name="_jan99" localSheetId="9">#REF!</definedName>
    <definedName name="_jan99" localSheetId="15">#REF!</definedName>
    <definedName name="_jan99" localSheetId="16">#REF!</definedName>
    <definedName name="_jan99" localSheetId="5">#REF!</definedName>
    <definedName name="_jan99" localSheetId="7">#REF!</definedName>
    <definedName name="_JUL94" localSheetId="13">[1]Database!#REF!</definedName>
    <definedName name="_JUL94" localSheetId="9">[1]Database!#REF!</definedName>
    <definedName name="_JUL94" localSheetId="15">[1]Database!#REF!</definedName>
    <definedName name="_JUL94" localSheetId="16">[1]Database!#REF!</definedName>
    <definedName name="_JUL94" localSheetId="5">[1]Database!#REF!</definedName>
    <definedName name="_JUL94" localSheetId="7">[1]Database!#REF!</definedName>
    <definedName name="_JUL95" localSheetId="13">[1]Database!#REF!</definedName>
    <definedName name="_JUL95" localSheetId="9">[1]Database!#REF!</definedName>
    <definedName name="_JUL95" localSheetId="15">[1]Database!#REF!</definedName>
    <definedName name="_JUL95" localSheetId="16">[1]Database!#REF!</definedName>
    <definedName name="_JUL95" localSheetId="5">[1]Database!#REF!</definedName>
    <definedName name="_JUL95" localSheetId="7">[1]Database!#REF!</definedName>
    <definedName name="_JUL96" localSheetId="13">[1]Database!#REF!</definedName>
    <definedName name="_JUL96" localSheetId="9">[1]Database!#REF!</definedName>
    <definedName name="_JUL96" localSheetId="15">[1]Database!#REF!</definedName>
    <definedName name="_JUL96" localSheetId="16">[1]Database!#REF!</definedName>
    <definedName name="_JUL96" localSheetId="5">[1]Database!#REF!</definedName>
    <definedName name="_JUL96" localSheetId="7">[1]Database!#REF!</definedName>
    <definedName name="_JUN94" localSheetId="13">[1]Database!#REF!</definedName>
    <definedName name="_JUN94" localSheetId="9">[1]Database!#REF!</definedName>
    <definedName name="_JUN94" localSheetId="15">[1]Database!#REF!</definedName>
    <definedName name="_JUN94" localSheetId="16">[1]Database!#REF!</definedName>
    <definedName name="_JUN94" localSheetId="5">[1]Database!#REF!</definedName>
    <definedName name="_JUN94" localSheetId="7">[1]Database!#REF!</definedName>
    <definedName name="_JUN95" localSheetId="13">[1]Database!#REF!</definedName>
    <definedName name="_JUN95" localSheetId="9">[1]Database!#REF!</definedName>
    <definedName name="_JUN95" localSheetId="15">[1]Database!#REF!</definedName>
    <definedName name="_JUN95" localSheetId="16">[1]Database!#REF!</definedName>
    <definedName name="_JUN95" localSheetId="5">[1]Database!#REF!</definedName>
    <definedName name="_JUN95" localSheetId="7">[1]Database!#REF!</definedName>
    <definedName name="_JUN96" localSheetId="13">[1]Database!#REF!</definedName>
    <definedName name="_JUN96" localSheetId="9">[1]Database!#REF!</definedName>
    <definedName name="_JUN96" localSheetId="15">[1]Database!#REF!</definedName>
    <definedName name="_JUN96" localSheetId="16">[1]Database!#REF!</definedName>
    <definedName name="_JUN96" localSheetId="5">[1]Database!#REF!</definedName>
    <definedName name="_JUN96" localSheetId="7">[1]Database!#REF!</definedName>
    <definedName name="_JV0330" localSheetId="13">#REF!</definedName>
    <definedName name="_JV0330" localSheetId="9">#REF!</definedName>
    <definedName name="_JV0330" localSheetId="15">#REF!</definedName>
    <definedName name="_JV0330" localSheetId="16">#REF!</definedName>
    <definedName name="_JV0330" localSheetId="5">#REF!</definedName>
    <definedName name="_JV0330" localSheetId="7">#REF!</definedName>
    <definedName name="_JV0331" localSheetId="13">#REF!</definedName>
    <definedName name="_JV0331" localSheetId="9">#REF!</definedName>
    <definedName name="_JV0331" localSheetId="15">#REF!</definedName>
    <definedName name="_JV0331" localSheetId="16">#REF!</definedName>
    <definedName name="_JV0331" localSheetId="5">#REF!</definedName>
    <definedName name="_JV0331" localSheetId="7">#REF!</definedName>
    <definedName name="_JV0332" localSheetId="13">#REF!</definedName>
    <definedName name="_JV0332" localSheetId="9">#REF!</definedName>
    <definedName name="_JV0332" localSheetId="15">#REF!</definedName>
    <definedName name="_JV0332" localSheetId="16">#REF!</definedName>
    <definedName name="_JV0332" localSheetId="5">#REF!</definedName>
    <definedName name="_JV0332" localSheetId="7">#REF!</definedName>
    <definedName name="_JV0333" localSheetId="13">#REF!</definedName>
    <definedName name="_JV0333" localSheetId="9">#REF!</definedName>
    <definedName name="_JV0333" localSheetId="15">#REF!</definedName>
    <definedName name="_JV0333" localSheetId="16">#REF!</definedName>
    <definedName name="_JV0333" localSheetId="5">#REF!</definedName>
    <definedName name="_JV0333" localSheetId="7">#REF!</definedName>
    <definedName name="_JV0334" localSheetId="13">#REF!</definedName>
    <definedName name="_JV0334" localSheetId="9">#REF!</definedName>
    <definedName name="_JV0334" localSheetId="15">#REF!</definedName>
    <definedName name="_JV0334" localSheetId="16">#REF!</definedName>
    <definedName name="_JV0334" localSheetId="5">#REF!</definedName>
    <definedName name="_JV0334" localSheetId="7">#REF!</definedName>
    <definedName name="_Key1" localSheetId="15" hidden="1">#REF!</definedName>
    <definedName name="_Key1" localSheetId="16" hidden="1">#REF!</definedName>
    <definedName name="_Key2" localSheetId="13" hidden="1">#REF!</definedName>
    <definedName name="_Key2" localSheetId="9" hidden="1">#REF!</definedName>
    <definedName name="_Key2" localSheetId="15" hidden="1">#REF!</definedName>
    <definedName name="_Key2" localSheetId="16" hidden="1">#REF!</definedName>
    <definedName name="_Key2" localSheetId="5" hidden="1">#REF!</definedName>
    <definedName name="_Key2" localSheetId="7" hidden="1">#REF!</definedName>
    <definedName name="_KQ1" localSheetId="13">#REF!</definedName>
    <definedName name="_KQ1" localSheetId="9">#REF!</definedName>
    <definedName name="_KQ1" localSheetId="15">#REF!</definedName>
    <definedName name="_KQ1" localSheetId="16">#REF!</definedName>
    <definedName name="_KQ1" localSheetId="5">#REF!</definedName>
    <definedName name="_KQ1" localSheetId="7">#REF!</definedName>
    <definedName name="_KQ2" localSheetId="13">#REF!</definedName>
    <definedName name="_KQ2" localSheetId="9">#REF!</definedName>
    <definedName name="_KQ2" localSheetId="15">#REF!</definedName>
    <definedName name="_KQ2" localSheetId="16">#REF!</definedName>
    <definedName name="_KQ2" localSheetId="5">#REF!</definedName>
    <definedName name="_KQ2" localSheetId="7">#REF!</definedName>
    <definedName name="_l56" localSheetId="13">'[11]Cuadro A-4 (1)'!#REF!</definedName>
    <definedName name="_l56" localSheetId="9">'[11]Cuadro A-4 (1)'!#REF!</definedName>
    <definedName name="_l56" localSheetId="15">'[11]Cuadro A-4 (1)'!#REF!</definedName>
    <definedName name="_l56" localSheetId="16">'[11]Cuadro A-4 (1)'!#REF!</definedName>
    <definedName name="_l56" localSheetId="5">'[11]Cuadro A-4 (1)'!#REF!</definedName>
    <definedName name="_l56" localSheetId="7">'[11]Cuadro A-4 (1)'!#REF!</definedName>
    <definedName name="_law1" localSheetId="15">#REF!</definedName>
    <definedName name="_law1" localSheetId="16">#REF!</definedName>
    <definedName name="_LS2" localSheetId="13">'[11]Cuadro A-4 (1)'!#REF!</definedName>
    <definedName name="_LS2" localSheetId="9">'[11]Cuadro A-4 (1)'!#REF!</definedName>
    <definedName name="_LS2" localSheetId="15">'[11]Cuadro A-4 (1)'!#REF!</definedName>
    <definedName name="_LS2" localSheetId="16">'[11]Cuadro A-4 (1)'!#REF!</definedName>
    <definedName name="_LS2" localSheetId="5">'[11]Cuadro A-4 (1)'!#REF!</definedName>
    <definedName name="_LS2" localSheetId="7">'[11]Cuadro A-4 (1)'!#REF!</definedName>
    <definedName name="_lss33" localSheetId="13">#REF!</definedName>
    <definedName name="_lss33" localSheetId="9">#REF!</definedName>
    <definedName name="_lss33" localSheetId="15">#REF!</definedName>
    <definedName name="_lss33" localSheetId="16">#REF!</definedName>
    <definedName name="_lss33" localSheetId="5">#REF!</definedName>
    <definedName name="_lss33" localSheetId="7">#REF!</definedName>
    <definedName name="_m112">'[34]FORMA- RE1'!$A$3:$H$52</definedName>
    <definedName name="_m33">'[34]FORMA-RL1'!$B$1:$L$46</definedName>
    <definedName name="_m4445">'[34]FORMA-SE2'!$M$5</definedName>
    <definedName name="_m556">'[34]FORMA-LS1-LS2'!$A$98:$Q$170</definedName>
    <definedName name="_m666" localSheetId="13">'[34]FORMA-SE2'!#REF!</definedName>
    <definedName name="_m666" localSheetId="9">'[34]FORMA-SE2'!#REF!</definedName>
    <definedName name="_m666" localSheetId="15">'[34]FORMA-SE2'!#REF!</definedName>
    <definedName name="_m666" localSheetId="16">'[34]FORMA-SE2'!#REF!</definedName>
    <definedName name="_m666" localSheetId="5">'[34]FORMA-SE2'!#REF!</definedName>
    <definedName name="_m666" localSheetId="7">'[34]FORMA-SE2'!#REF!</definedName>
    <definedName name="_m89" localSheetId="13">'[34]FORMA-SE2'!#REF!</definedName>
    <definedName name="_m89" localSheetId="9">'[34]FORMA-SE2'!#REF!</definedName>
    <definedName name="_m89" localSheetId="15">'[34]FORMA-SE2'!#REF!</definedName>
    <definedName name="_m89" localSheetId="16">'[34]FORMA-SE2'!#REF!</definedName>
    <definedName name="_m89" localSheetId="5">'[34]FORMA-SE2'!#REF!</definedName>
    <definedName name="_m89" localSheetId="7">'[34]FORMA-SE2'!#REF!</definedName>
    <definedName name="_MAR94" localSheetId="13">[1]Database!#REF!</definedName>
    <definedName name="_MAR94" localSheetId="9">[1]Database!#REF!</definedName>
    <definedName name="_MAR94" localSheetId="15">[1]Database!#REF!</definedName>
    <definedName name="_MAR94" localSheetId="16">[1]Database!#REF!</definedName>
    <definedName name="_MAR94" localSheetId="5">[1]Database!#REF!</definedName>
    <definedName name="_MAR94" localSheetId="7">[1]Database!#REF!</definedName>
    <definedName name="_MAR95" localSheetId="13">[1]Database!#REF!</definedName>
    <definedName name="_MAR95" localSheetId="9">[1]Database!#REF!</definedName>
    <definedName name="_MAR95" localSheetId="15">[1]Database!#REF!</definedName>
    <definedName name="_MAR95" localSheetId="16">[1]Database!#REF!</definedName>
    <definedName name="_MAR95" localSheetId="5">[1]Database!#REF!</definedName>
    <definedName name="_MAR95" localSheetId="7">[1]Database!#REF!</definedName>
    <definedName name="_MAR96" localSheetId="13">[1]Database!#REF!</definedName>
    <definedName name="_MAR96" localSheetId="9">[1]Database!#REF!</definedName>
    <definedName name="_MAR96" localSheetId="15">[1]Database!#REF!</definedName>
    <definedName name="_MAR96" localSheetId="16">[1]Database!#REF!</definedName>
    <definedName name="_MAR96" localSheetId="5">[1]Database!#REF!</definedName>
    <definedName name="_MAR96" localSheetId="7">[1]Database!#REF!</definedName>
    <definedName name="_MAY94" localSheetId="13">[1]Database!#REF!</definedName>
    <definedName name="_MAY94" localSheetId="9">[1]Database!#REF!</definedName>
    <definedName name="_MAY94" localSheetId="15">[1]Database!#REF!</definedName>
    <definedName name="_MAY94" localSheetId="16">[1]Database!#REF!</definedName>
    <definedName name="_MAY94" localSheetId="5">[1]Database!#REF!</definedName>
    <definedName name="_MAY94" localSheetId="7">[1]Database!#REF!</definedName>
    <definedName name="_MAY95" localSheetId="13">[1]Database!#REF!</definedName>
    <definedName name="_MAY95" localSheetId="9">[1]Database!#REF!</definedName>
    <definedName name="_MAY95" localSheetId="15">[1]Database!#REF!</definedName>
    <definedName name="_MAY95" localSheetId="16">[1]Database!#REF!</definedName>
    <definedName name="_MAY95" localSheetId="5">[1]Database!#REF!</definedName>
    <definedName name="_MAY95" localSheetId="7">[1]Database!#REF!</definedName>
    <definedName name="_MAY96" localSheetId="13">[1]Database!#REF!</definedName>
    <definedName name="_MAY96" localSheetId="9">[1]Database!#REF!</definedName>
    <definedName name="_MAY96" localSheetId="15">[1]Database!#REF!</definedName>
    <definedName name="_MAY96" localSheetId="16">[1]Database!#REF!</definedName>
    <definedName name="_MAY96" localSheetId="5">[1]Database!#REF!</definedName>
    <definedName name="_MAY96" localSheetId="7">[1]Database!#REF!</definedName>
    <definedName name="_NOV94" localSheetId="13">[1]Database!#REF!</definedName>
    <definedName name="_NOV94" localSheetId="9">[1]Database!#REF!</definedName>
    <definedName name="_NOV94" localSheetId="15">[1]Database!#REF!</definedName>
    <definedName name="_NOV94" localSheetId="16">[1]Database!#REF!</definedName>
    <definedName name="_NOV94" localSheetId="5">[1]Database!#REF!</definedName>
    <definedName name="_NOV94" localSheetId="7">[1]Database!#REF!</definedName>
    <definedName name="_NOV95" localSheetId="13">[1]Database!#REF!</definedName>
    <definedName name="_NOV95" localSheetId="9">[1]Database!#REF!</definedName>
    <definedName name="_NOV95" localSheetId="15">[1]Database!#REF!</definedName>
    <definedName name="_NOV95" localSheetId="16">[1]Database!#REF!</definedName>
    <definedName name="_NOV95" localSheetId="5">[1]Database!#REF!</definedName>
    <definedName name="_NOV95" localSheetId="7">[1]Database!#REF!</definedName>
    <definedName name="_NOV96" localSheetId="13">[1]Database!#REF!</definedName>
    <definedName name="_NOV96" localSheetId="9">[1]Database!#REF!</definedName>
    <definedName name="_NOV96" localSheetId="15">[1]Database!#REF!</definedName>
    <definedName name="_NOV96" localSheetId="16">[1]Database!#REF!</definedName>
    <definedName name="_NOV96" localSheetId="5">[1]Database!#REF!</definedName>
    <definedName name="_NOV96" localSheetId="7">[1]Database!#REF!</definedName>
    <definedName name="_OCT94" localSheetId="13">[1]Database!#REF!</definedName>
    <definedName name="_OCT94" localSheetId="9">[1]Database!#REF!</definedName>
    <definedName name="_OCT94" localSheetId="15">[1]Database!#REF!</definedName>
    <definedName name="_OCT94" localSheetId="16">[1]Database!#REF!</definedName>
    <definedName name="_OCT94" localSheetId="5">[1]Database!#REF!</definedName>
    <definedName name="_OCT94" localSheetId="7">[1]Database!#REF!</definedName>
    <definedName name="_OCT95" localSheetId="13">[1]Database!#REF!</definedName>
    <definedName name="_OCT95" localSheetId="9">[1]Database!#REF!</definedName>
    <definedName name="_OCT95" localSheetId="15">[1]Database!#REF!</definedName>
    <definedName name="_OCT95" localSheetId="16">[1]Database!#REF!</definedName>
    <definedName name="_OCT95" localSheetId="5">[1]Database!#REF!</definedName>
    <definedName name="_OCT95" localSheetId="7">[1]Database!#REF!</definedName>
    <definedName name="_OCT96" localSheetId="13">[1]Database!#REF!</definedName>
    <definedName name="_OCT96" localSheetId="9">[1]Database!#REF!</definedName>
    <definedName name="_OCT96" localSheetId="15">[1]Database!#REF!</definedName>
    <definedName name="_OCT96" localSheetId="16">[1]Database!#REF!</definedName>
    <definedName name="_OCT96" localSheetId="5">[1]Database!#REF!</definedName>
    <definedName name="_OCT96" localSheetId="7">[1]Database!#REF!</definedName>
    <definedName name="_Order1" hidden="1">255</definedName>
    <definedName name="_Order2" hidden="1">255</definedName>
    <definedName name="_pa1" localSheetId="13">#REF!</definedName>
    <definedName name="_pa1" localSheetId="9">#REF!</definedName>
    <definedName name="_pa1" localSheetId="15">#REF!</definedName>
    <definedName name="_pa1" localSheetId="16">#REF!</definedName>
    <definedName name="_pa1" localSheetId="5">#REF!</definedName>
    <definedName name="_pa1" localSheetId="7">#REF!</definedName>
    <definedName name="_PAG1" localSheetId="13">#REF!</definedName>
    <definedName name="_PAG1" localSheetId="9">#REF!</definedName>
    <definedName name="_PAG1" localSheetId="15">#REF!</definedName>
    <definedName name="_PAG1" localSheetId="16">#REF!</definedName>
    <definedName name="_PAG1" localSheetId="5">#REF!</definedName>
    <definedName name="_PAG1" localSheetId="7">#REF!</definedName>
    <definedName name="_PAG2" localSheetId="13">#REF!</definedName>
    <definedName name="_PAG2" localSheetId="9">#REF!</definedName>
    <definedName name="_PAG2" localSheetId="15">#REF!</definedName>
    <definedName name="_PAG2" localSheetId="16">#REF!</definedName>
    <definedName name="_PAG2" localSheetId="5">#REF!</definedName>
    <definedName name="_PAG2" localSheetId="7">#REF!</definedName>
    <definedName name="_PAG3" localSheetId="13">#REF!</definedName>
    <definedName name="_PAG3" localSheetId="9">#REF!</definedName>
    <definedName name="_PAG3" localSheetId="15">#REF!</definedName>
    <definedName name="_PAG3" localSheetId="16">#REF!</definedName>
    <definedName name="_PAG3" localSheetId="5">#REF!</definedName>
    <definedName name="_PAG3" localSheetId="7">#REF!</definedName>
    <definedName name="_PAG4" localSheetId="13">#REF!</definedName>
    <definedName name="_PAG4" localSheetId="9">#REF!</definedName>
    <definedName name="_PAG4" localSheetId="15">#REF!</definedName>
    <definedName name="_PAG4" localSheetId="16">#REF!</definedName>
    <definedName name="_PAG4" localSheetId="5">#REF!</definedName>
    <definedName name="_PAG4" localSheetId="7">#REF!</definedName>
    <definedName name="_PAG5" localSheetId="13">#REF!</definedName>
    <definedName name="_PAG5" localSheetId="9">#REF!</definedName>
    <definedName name="_PAG5" localSheetId="15">#REF!</definedName>
    <definedName name="_PAG5" localSheetId="16">#REF!</definedName>
    <definedName name="_PAG5" localSheetId="5">#REF!</definedName>
    <definedName name="_PAG5" localSheetId="7">#REF!</definedName>
    <definedName name="_page1" localSheetId="15">#REF!</definedName>
    <definedName name="_page1" localSheetId="16">#REF!</definedName>
    <definedName name="_PG11" localSheetId="13">#REF!</definedName>
    <definedName name="_PG11" localSheetId="9">#REF!</definedName>
    <definedName name="_PG11" localSheetId="15">#REF!</definedName>
    <definedName name="_PG11" localSheetId="16">#REF!</definedName>
    <definedName name="_PG11" localSheetId="5">#REF!</definedName>
    <definedName name="_PG11" localSheetId="7">#REF!</definedName>
    <definedName name="_pg24">#REF!</definedName>
    <definedName name="_PPM1" localSheetId="5" hidden="1">{#N/A,#N/A,FALSE,"Aging Summary";#N/A,#N/A,FALSE,"Ratio Analysis";#N/A,#N/A,FALSE,"Test 120 Day Accts";#N/A,#N/A,FALSE,"Tickmarks"}</definedName>
    <definedName name="_pwr2010">'[32]Residual %s'!$B$3</definedName>
    <definedName name="_pwr2011">'[32]Residual %s'!$F$3</definedName>
    <definedName name="_pwr2012">'[32]Residual %s'!$F$10</definedName>
    <definedName name="_pwr2013">'[32]Residual %s'!$F$17</definedName>
    <definedName name="_pwr2014">'[32]Residual %s'!$F$24</definedName>
    <definedName name="_pwr2015">'[32]Residual %s'!$F$31</definedName>
    <definedName name="_qxl3" localSheetId="5">{" ","","","","","";"2","Oracle 7",1,1,TRUE,"";"Cap Expense","Oracle 7",0,2,FALSE,""}</definedName>
    <definedName name="_r">[12]FRECUENCY!$HN$5:$HP$23</definedName>
    <definedName name="_R3_Expense_PERIOD">"0052010"</definedName>
    <definedName name="_R3_Revenue_PERIOD">"0052010"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123" localSheetId="13">[6]SE_San_Juan!#REF!</definedName>
    <definedName name="_s123" localSheetId="9">[6]SE_San_Juan!#REF!</definedName>
    <definedName name="_s123" localSheetId="15">[6]SE_San_Juan!#REF!</definedName>
    <definedName name="_s123" localSheetId="16">[6]SE_San_Juan!#REF!</definedName>
    <definedName name="_s123" localSheetId="5">[6]SE_San_Juan!#REF!</definedName>
    <definedName name="_s123" localSheetId="7">[6]SE_San_Juan!#REF!</definedName>
    <definedName name="_s34" localSheetId="13">#REF!</definedName>
    <definedName name="_s34" localSheetId="9">#REF!</definedName>
    <definedName name="_s34" localSheetId="15">#REF!</definedName>
    <definedName name="_s34" localSheetId="16">#REF!</definedName>
    <definedName name="_s34" localSheetId="5">#REF!</definedName>
    <definedName name="_s34" localSheetId="7">#REF!</definedName>
    <definedName name="_s37" localSheetId="13">#REF!</definedName>
    <definedName name="_s37" localSheetId="9">#REF!</definedName>
    <definedName name="_s37" localSheetId="15">#REF!</definedName>
    <definedName name="_s37" localSheetId="16">#REF!</definedName>
    <definedName name="_s37" localSheetId="5">#REF!</definedName>
    <definedName name="_s37" localSheetId="7">#REF!</definedName>
    <definedName name="_sam1" localSheetId="15">#REF!</definedName>
    <definedName name="_sam1" localSheetId="16">#REF!</definedName>
    <definedName name="_se21" localSheetId="13">#REF!</definedName>
    <definedName name="_se21" localSheetId="9">#REF!</definedName>
    <definedName name="_se21" localSheetId="15">#REF!</definedName>
    <definedName name="_se21" localSheetId="16">#REF!</definedName>
    <definedName name="_se21" localSheetId="5">#REF!</definedName>
    <definedName name="_se21" localSheetId="7">#REF!</definedName>
    <definedName name="_se23" localSheetId="13">#REF!</definedName>
    <definedName name="_se23" localSheetId="9">#REF!</definedName>
    <definedName name="_se23" localSheetId="15">#REF!</definedName>
    <definedName name="_se23" localSheetId="16">#REF!</definedName>
    <definedName name="_se23" localSheetId="5">#REF!</definedName>
    <definedName name="_se23" localSheetId="7">#REF!</definedName>
    <definedName name="_se30" localSheetId="13">#REF!</definedName>
    <definedName name="_se30" localSheetId="9">#REF!</definedName>
    <definedName name="_se30" localSheetId="15">#REF!</definedName>
    <definedName name="_se30" localSheetId="16">#REF!</definedName>
    <definedName name="_se30" localSheetId="5">#REF!</definedName>
    <definedName name="_se30" localSheetId="7">#REF!</definedName>
    <definedName name="_se333" localSheetId="13">#REF!</definedName>
    <definedName name="_se333" localSheetId="9">#REF!</definedName>
    <definedName name="_se333" localSheetId="15">#REF!</definedName>
    <definedName name="_se333" localSheetId="16">#REF!</definedName>
    <definedName name="_se333" localSheetId="5">#REF!</definedName>
    <definedName name="_se333" localSheetId="7">#REF!</definedName>
    <definedName name="_se45" localSheetId="13">#REF!</definedName>
    <definedName name="_se45" localSheetId="9">#REF!</definedName>
    <definedName name="_se45" localSheetId="15">#REF!</definedName>
    <definedName name="_se45" localSheetId="16">#REF!</definedName>
    <definedName name="_se45" localSheetId="5">#REF!</definedName>
    <definedName name="_se45" localSheetId="7">#REF!</definedName>
    <definedName name="_se456" localSheetId="13">[6]SE_Independencia!#REF!</definedName>
    <definedName name="_se456" localSheetId="9">[6]SE_Independencia!#REF!</definedName>
    <definedName name="_se456" localSheetId="15">[6]SE_Independencia!#REF!</definedName>
    <definedName name="_se456" localSheetId="16">[6]SE_Independencia!#REF!</definedName>
    <definedName name="_se456" localSheetId="5">[6]SE_Independencia!#REF!</definedName>
    <definedName name="_se456" localSheetId="7">[6]SE_Independencia!#REF!</definedName>
    <definedName name="_se46" localSheetId="13">[6]SE_Santa_Rosa!#REF!</definedName>
    <definedName name="_se46" localSheetId="9">[6]SE_Santa_Rosa!#REF!</definedName>
    <definedName name="_se46" localSheetId="15">[6]SE_Santa_Rosa!#REF!</definedName>
    <definedName name="_se46" localSheetId="16">[6]SE_Santa_Rosa!#REF!</definedName>
    <definedName name="_se46" localSheetId="5">[6]SE_Santa_Rosa!#REF!</definedName>
    <definedName name="_se46" localSheetId="7">[6]SE_Santa_Rosa!#REF!</definedName>
    <definedName name="_se47" localSheetId="13">[6]SE_Chiclayo_Oeste!#REF!</definedName>
    <definedName name="_se47" localSheetId="9">[6]SE_Chiclayo_Oeste!#REF!</definedName>
    <definedName name="_se47" localSheetId="15">[6]SE_Chiclayo_Oeste!#REF!</definedName>
    <definedName name="_se47" localSheetId="16">[6]SE_Chiclayo_Oeste!#REF!</definedName>
    <definedName name="_se47" localSheetId="5">[6]SE_Chiclayo_Oeste!#REF!</definedName>
    <definedName name="_se47" localSheetId="7">[6]SE_Chiclayo_Oeste!#REF!</definedName>
    <definedName name="_se55" localSheetId="13">[6]SE_Chiclayo_Oeste!#REF!</definedName>
    <definedName name="_se55" localSheetId="9">[6]SE_Chiclayo_Oeste!#REF!</definedName>
    <definedName name="_se55" localSheetId="15">[6]SE_Chiclayo_Oeste!#REF!</definedName>
    <definedName name="_se55" localSheetId="16">[6]SE_Chiclayo_Oeste!#REF!</definedName>
    <definedName name="_se55" localSheetId="5">[6]SE_Chiclayo_Oeste!#REF!</definedName>
    <definedName name="_se55" localSheetId="7">[6]SE_Chiclayo_Oeste!#REF!</definedName>
    <definedName name="_se56" localSheetId="13">[6]SE_Trujillo_Norte!#REF!</definedName>
    <definedName name="_se56" localSheetId="9">[6]SE_Trujillo_Norte!#REF!</definedName>
    <definedName name="_se56" localSheetId="15">[6]SE_Trujillo_Norte!#REF!</definedName>
    <definedName name="_se56" localSheetId="16">[6]SE_Trujillo_Norte!#REF!</definedName>
    <definedName name="_se56" localSheetId="5">[6]SE_Trujillo_Norte!#REF!</definedName>
    <definedName name="_se56" localSheetId="7">[6]SE_Trujillo_Norte!#REF!</definedName>
    <definedName name="_se567" localSheetId="13">[6]SE_Trujillo_Norte!#REF!</definedName>
    <definedName name="_se567" localSheetId="9">[6]SE_Trujillo_Norte!#REF!</definedName>
    <definedName name="_se567" localSheetId="15">[6]SE_Trujillo_Norte!#REF!</definedName>
    <definedName name="_se567" localSheetId="16">[6]SE_Trujillo_Norte!#REF!</definedName>
    <definedName name="_se567" localSheetId="5">[6]SE_Trujillo_Norte!#REF!</definedName>
    <definedName name="_se567" localSheetId="7">[6]SE_Trujillo_Norte!#REF!</definedName>
    <definedName name="_SEP94" localSheetId="13">[1]Database!#REF!</definedName>
    <definedName name="_SEP94" localSheetId="9">[1]Database!#REF!</definedName>
    <definedName name="_SEP94" localSheetId="15">[1]Database!#REF!</definedName>
    <definedName name="_SEP94" localSheetId="16">[1]Database!#REF!</definedName>
    <definedName name="_SEP94" localSheetId="5">[1]Database!#REF!</definedName>
    <definedName name="_SEP94" localSheetId="7">[1]Database!#REF!</definedName>
    <definedName name="_SEP95" localSheetId="13">[1]Database!#REF!</definedName>
    <definedName name="_SEP95" localSheetId="9">[1]Database!#REF!</definedName>
    <definedName name="_SEP95" localSheetId="15">[1]Database!#REF!</definedName>
    <definedName name="_SEP95" localSheetId="16">[1]Database!#REF!</definedName>
    <definedName name="_SEP95" localSheetId="5">[1]Database!#REF!</definedName>
    <definedName name="_SEP95" localSheetId="7">[1]Database!#REF!</definedName>
    <definedName name="_SEP96" localSheetId="13">[1]Database!#REF!</definedName>
    <definedName name="_SEP96" localSheetId="9">[1]Database!#REF!</definedName>
    <definedName name="_SEP96" localSheetId="15">[1]Database!#REF!</definedName>
    <definedName name="_SEP96" localSheetId="16">[1]Database!#REF!</definedName>
    <definedName name="_SEP96" localSheetId="5">[1]Database!#REF!</definedName>
    <definedName name="_SEP96" localSheetId="7">[1]Database!#REF!</definedName>
    <definedName name="_sm1">[31]TV!$A$49:$O$77</definedName>
    <definedName name="_Sort" localSheetId="15" hidden="1">#REF!</definedName>
    <definedName name="_Sort" localSheetId="16" hidden="1">#REF!</definedName>
    <definedName name="_ss1" localSheetId="15">#REF!</definedName>
    <definedName name="_ss1" localSheetId="16">#REF!</definedName>
    <definedName name="_st48" localSheetId="13">[6]SE_Independencia!#REF!</definedName>
    <definedName name="_st48" localSheetId="9">[6]SE_Independencia!#REF!</definedName>
    <definedName name="_st48" localSheetId="15">[6]SE_Independencia!#REF!</definedName>
    <definedName name="_st48" localSheetId="16">[6]SE_Independencia!#REF!</definedName>
    <definedName name="_st48" localSheetId="5">[6]SE_Independencia!#REF!</definedName>
    <definedName name="_st48" localSheetId="7">[6]SE_Independencia!#REF!</definedName>
    <definedName name="_Tax1999" localSheetId="15">#REF!</definedName>
    <definedName name="_Tax1999" localSheetId="16">#REF!</definedName>
    <definedName name="_tax756">'[24]99Consolidated'!$L$40</definedName>
    <definedName name="_tc600">[7]Presup!$AO$1</definedName>
    <definedName name="_TF2" localSheetId="13" hidden="1">#REF!,#REF!</definedName>
    <definedName name="_TF2" localSheetId="9" hidden="1">#REF!,#REF!</definedName>
    <definedName name="_TF2" localSheetId="15" hidden="1">#REF!,#REF!</definedName>
    <definedName name="_TF2" localSheetId="16" hidden="1">#REF!,#REF!</definedName>
    <definedName name="_TF2" localSheetId="5" hidden="1">#REF!,#REF!</definedName>
    <definedName name="_TF2" localSheetId="7" hidden="1">#REF!,#REF!</definedName>
    <definedName name="_TF2222" localSheetId="13" hidden="1">#REF!</definedName>
    <definedName name="_TF2222" localSheetId="9" hidden="1">#REF!</definedName>
    <definedName name="_TF2222" localSheetId="15" hidden="1">#REF!</definedName>
    <definedName name="_TF2222" localSheetId="16" hidden="1">#REF!</definedName>
    <definedName name="_TF2222" localSheetId="5" hidden="1">#REF!</definedName>
    <definedName name="_TF2222" localSheetId="7" hidden="1">#REF!</definedName>
    <definedName name="_ty5" localSheetId="13">#REF!</definedName>
    <definedName name="_ty5" localSheetId="9">#REF!</definedName>
    <definedName name="_ty5" localSheetId="15">#REF!</definedName>
    <definedName name="_ty5" localSheetId="16">#REF!</definedName>
    <definedName name="_ty5" localSheetId="5">#REF!</definedName>
    <definedName name="_ty5" localSheetId="7">#REF!</definedName>
    <definedName name="_ty7" localSheetId="13">#REF!</definedName>
    <definedName name="_ty7" localSheetId="9">#REF!</definedName>
    <definedName name="_ty7" localSheetId="15">#REF!</definedName>
    <definedName name="_ty7" localSheetId="16">#REF!</definedName>
    <definedName name="_ty7" localSheetId="5">#REF!</definedName>
    <definedName name="_ty7" localSheetId="7">#REF!</definedName>
    <definedName name="_we2" localSheetId="13">[6]SE_Piura_Oeste!#REF!</definedName>
    <definedName name="_we2" localSheetId="9">[6]SE_Piura_Oeste!#REF!</definedName>
    <definedName name="_we2" localSheetId="15">[6]SE_Piura_Oeste!#REF!</definedName>
    <definedName name="_we2" localSheetId="16">[6]SE_Piura_Oeste!#REF!</definedName>
    <definedName name="_we2" localSheetId="5">[6]SE_Piura_Oeste!#REF!</definedName>
    <definedName name="_we2" localSheetId="7">[6]SE_Piura_Oeste!#REF!</definedName>
    <definedName name="_xx1" localSheetId="13" hidden="1">#REF!,#REF!</definedName>
    <definedName name="_xx1" localSheetId="9" hidden="1">#REF!,#REF!</definedName>
    <definedName name="_xx1" localSheetId="15" hidden="1">#REF!,#REF!</definedName>
    <definedName name="_xx1" localSheetId="16" hidden="1">#REF!,#REF!</definedName>
    <definedName name="_xx1" localSheetId="5" hidden="1">#REF!,#REF!</definedName>
    <definedName name="_xx1" localSheetId="7" hidden="1">#REF!,#REF!</definedName>
    <definedName name="_xx12" hidden="1">{#N/A,#N/A,FALSE,"IS-NewRun";#N/A,#N/A,FALSE,"IS-Diff";#N/A,#N/A,FALSE,"BS-NewRun";#N/A,#N/A,FALSE,"BS-Diff";#N/A,#N/A,FALSE,"CF-NewRun";#N/A,#N/A,FALSE,"CF-Diff";#N/A,#N/A,FALSE,"Ratios-Newrun";#N/A,#N/A,FALSE,"Ratios-Diff";#N/A,#N/A,FALSE,"Plant Schedule-ED-NewRun";#N/A,#N/A,FALSE,"Plant Schedule-ED-Diff"}</definedName>
    <definedName name="_xy67" localSheetId="13">[6]SE_Piura_Oeste!#REF!</definedName>
    <definedName name="_xy67" localSheetId="9">[6]SE_Piura_Oeste!#REF!</definedName>
    <definedName name="_xy67" localSheetId="15">[6]SE_Piura_Oeste!#REF!</definedName>
    <definedName name="_xy67" localSheetId="16">[6]SE_Piura_Oeste!#REF!</definedName>
    <definedName name="_xy67" localSheetId="5">[6]SE_Piura_Oeste!#REF!</definedName>
    <definedName name="_xy67" localSheetId="7">[6]SE_Piura_Oeste!#REF!</definedName>
    <definedName name="a" localSheetId="13">#REF!</definedName>
    <definedName name="a" localSheetId="9">#REF!</definedName>
    <definedName name="a" localSheetId="15">#REF!</definedName>
    <definedName name="a" localSheetId="16">#REF!</definedName>
    <definedName name="a" localSheetId="5">#REF!</definedName>
    <definedName name="a" localSheetId="7">#REF!</definedName>
    <definedName name="A_EG_NEW" localSheetId="13">#REF!</definedName>
    <definedName name="A_EG_NEW" localSheetId="9">#REF!</definedName>
    <definedName name="A_EG_NEW" localSheetId="15">#REF!</definedName>
    <definedName name="A_EG_NEW" localSheetId="16">#REF!</definedName>
    <definedName name="A_EG_NEW" localSheetId="5">#REF!</definedName>
    <definedName name="A_EG_NEW" localSheetId="7">#REF!</definedName>
    <definedName name="A_EG_NEW_HDR" localSheetId="13">#REF!</definedName>
    <definedName name="A_EG_NEW_HDR" localSheetId="9">#REF!</definedName>
    <definedName name="A_EG_NEW_HDR" localSheetId="15">#REF!</definedName>
    <definedName name="A_EG_NEW_HDR" localSheetId="16">#REF!</definedName>
    <definedName name="A_EG_NEW_HDR" localSheetId="5">#REF!</definedName>
    <definedName name="A_EG_NEW_HDR" localSheetId="7">#REF!</definedName>
    <definedName name="A_ENT_NEW" localSheetId="13">#REF!</definedName>
    <definedName name="A_ENT_NEW" localSheetId="9">#REF!</definedName>
    <definedName name="A_ENT_NEW" localSheetId="15">#REF!</definedName>
    <definedName name="A_ENT_NEW" localSheetId="16">#REF!</definedName>
    <definedName name="A_ENT_NEW" localSheetId="5">#REF!</definedName>
    <definedName name="A_ENT_NEW" localSheetId="7">#REF!</definedName>
    <definedName name="A_ENT_NEW_HDR" localSheetId="13">#REF!</definedName>
    <definedName name="A_ENT_NEW_HDR" localSheetId="9">#REF!</definedName>
    <definedName name="A_ENT_NEW_HDR" localSheetId="15">#REF!</definedName>
    <definedName name="A_ENT_NEW_HDR" localSheetId="16">#REF!</definedName>
    <definedName name="A_ENT_NEW_HDR" localSheetId="5">#REF!</definedName>
    <definedName name="A_ENT_NEW_HDR" localSheetId="7">#REF!</definedName>
    <definedName name="A_RANGE" localSheetId="13">#REF!</definedName>
    <definedName name="A_RANGE" localSheetId="9">#REF!</definedName>
    <definedName name="A_RANGE" localSheetId="15">#REF!</definedName>
    <definedName name="A_RANGE" localSheetId="16">#REF!</definedName>
    <definedName name="A_RANGE" localSheetId="5">#REF!</definedName>
    <definedName name="A_RANGE" localSheetId="7">#REF!</definedName>
    <definedName name="A_UP" localSheetId="13">#REF!</definedName>
    <definedName name="A_UP" localSheetId="9">#REF!</definedName>
    <definedName name="A_UP" localSheetId="15">#REF!</definedName>
    <definedName name="A_UP" localSheetId="16">#REF!</definedName>
    <definedName name="A_UP" localSheetId="5">#REF!</definedName>
    <definedName name="A_UP" localSheetId="7">#REF!</definedName>
    <definedName name="aa" localSheetId="13">#REF!</definedName>
    <definedName name="aa" localSheetId="9">#REF!</definedName>
    <definedName name="aa" localSheetId="15">#REF!</definedName>
    <definedName name="aa" localSheetId="16">#REF!</definedName>
    <definedName name="aa" localSheetId="5">#REF!</definedName>
    <definedName name="aa" localSheetId="7">#REF!</definedName>
    <definedName name="AAA" localSheetId="13">[1]Database!#REF!</definedName>
    <definedName name="AAA" localSheetId="9">[1]Database!#REF!</definedName>
    <definedName name="AAA" localSheetId="15">[1]Database!#REF!</definedName>
    <definedName name="AAA" localSheetId="16">[1]Database!#REF!</definedName>
    <definedName name="AAA" localSheetId="5">[1]Database!#REF!</definedName>
    <definedName name="AAA" localSheetId="7">[1]Database!#REF!</definedName>
    <definedName name="ab" localSheetId="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andonType">'[35]Validation Legend'!$E$3:$E$5</definedName>
    <definedName name="AbandonType2">'[35]Validation Legend'!$E$3:$E$6</definedName>
    <definedName name="abc" localSheetId="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ccess_Data">[36]Data!$A$4:$M$1003</definedName>
    <definedName name="AccountNumber">'[37]Fig1.5'!$C$4:$C$27</definedName>
    <definedName name="acqui" localSheetId="13">#REF!</definedName>
    <definedName name="acqui" localSheetId="9">#REF!</definedName>
    <definedName name="acqui" localSheetId="15">#REF!</definedName>
    <definedName name="acqui" localSheetId="16">#REF!</definedName>
    <definedName name="acqui" localSheetId="5">#REF!</definedName>
    <definedName name="acqui" localSheetId="7">#REF!</definedName>
    <definedName name="acquire" localSheetId="15">#REF!</definedName>
    <definedName name="acquire" localSheetId="16">#REF!</definedName>
    <definedName name="acquisi" localSheetId="15">#REF!</definedName>
    <definedName name="acquisi" localSheetId="16">#REF!</definedName>
    <definedName name="acquisition" localSheetId="15">#REF!</definedName>
    <definedName name="acquisition" localSheetId="16">#REF!</definedName>
    <definedName name="acquisitions" localSheetId="15">#REF!</definedName>
    <definedName name="acquisitions" localSheetId="16">#REF!</definedName>
    <definedName name="ACTIVOS" localSheetId="13">#REF!</definedName>
    <definedName name="ACTIVOS" localSheetId="9">#REF!</definedName>
    <definedName name="ACTIVOS" localSheetId="15">#REF!</definedName>
    <definedName name="ACTIVOS" localSheetId="16">#REF!</definedName>
    <definedName name="ACTIVOS" localSheetId="5">#REF!</definedName>
    <definedName name="ACTIVOS" localSheetId="7">#REF!</definedName>
    <definedName name="Actual_R3_Data" localSheetId="15">#REF!</definedName>
    <definedName name="Actual_R3_Data" localSheetId="16">#REF!</definedName>
    <definedName name="ActualResidual09" localSheetId="15">[38]Residual!#REF!</definedName>
    <definedName name="ActualResidual09" localSheetId="16">[38]Residual!#REF!</definedName>
    <definedName name="ActualResidual10" localSheetId="15">[38]Residual!#REF!</definedName>
    <definedName name="ActualResidual10" localSheetId="16">[38]Residual!#REF!</definedName>
    <definedName name="adaytum_page_1" localSheetId="15">#REF!</definedName>
    <definedName name="adaytum_page_1" localSheetId="16">#REF!</definedName>
    <definedName name="add" localSheetId="15">#REF!</definedName>
    <definedName name="add" localSheetId="16">#REF!</definedName>
    <definedName name="addition" localSheetId="15">#REF!</definedName>
    <definedName name="addition" localSheetId="16">#REF!</definedName>
    <definedName name="ADDITIONS">'[39]101 BY MON'!$B$9:$Q$60</definedName>
    <definedName name="addn" localSheetId="15">#REF!</definedName>
    <definedName name="addn" localSheetId="16">#REF!</definedName>
    <definedName name="addns" localSheetId="15">#REF!</definedName>
    <definedName name="addns" localSheetId="16">#REF!</definedName>
    <definedName name="addns101" localSheetId="15">#REF!</definedName>
    <definedName name="addns101" localSheetId="16">#REF!</definedName>
    <definedName name="addns107" localSheetId="15">#REF!</definedName>
    <definedName name="addns107" localSheetId="16">#REF!</definedName>
    <definedName name="adds" localSheetId="15">#REF!</definedName>
    <definedName name="adds" localSheetId="16">#REF!</definedName>
    <definedName name="adeletar" localSheetId="5" hidden="1">{"TotalGeralDespesasPorArea",#N/A,FALSE,"VinculosAccessEfetivo"}</definedName>
    <definedName name="adeletar1" localSheetId="5" hidden="1">{"TotalGeralDespesasPorArea",#N/A,FALSE,"VinculosAccessEfetivo"}</definedName>
    <definedName name="adeletar10" localSheetId="5" hidden="1">{"TotalGeralDespesasPorArea",#N/A,FALSE,"VinculosAccessEfetivo"}</definedName>
    <definedName name="adeletar2" localSheetId="5" hidden="1">{"TotalGeralDespesasPorArea",#N/A,FALSE,"VinculosAccessEfetivo"}</definedName>
    <definedName name="adeletar20" localSheetId="5" hidden="1">{"TotalGeralDespesasPorArea",#N/A,FALSE,"VinculosAccessEfetivo"}</definedName>
    <definedName name="adeletar4" localSheetId="5" hidden="1">{"TotalGeralDespesasPorArea",#N/A,FALSE,"VinculosAccessEfetivo"}</definedName>
    <definedName name="adeletar50" localSheetId="5" hidden="1">{"TotalGeralDespesasPorArea",#N/A,FALSE,"VinculosAccessEfetivo"}</definedName>
    <definedName name="adeletar51" localSheetId="5" hidden="1">{"TotalGeralDespesasPorArea",#N/A,FALSE,"VinculosAccessEfetivo"}</definedName>
    <definedName name="adf" localSheetId="13">[5]SE_Chimbote1!#REF!</definedName>
    <definedName name="adf" localSheetId="9">[5]SE_Chimbote1!#REF!</definedName>
    <definedName name="adf" localSheetId="15">[5]SE_Chimbote1!#REF!</definedName>
    <definedName name="adf" localSheetId="16">[5]SE_Chimbote1!#REF!</definedName>
    <definedName name="adf" localSheetId="5">[5]SE_Chimbote1!#REF!</definedName>
    <definedName name="adf" localSheetId="7">[5]SE_Chimbote1!#REF!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justclause" localSheetId="12">#REF!</definedName>
    <definedName name="adjustclause" localSheetId="13">#REF!</definedName>
    <definedName name="adjustclause" localSheetId="9">#REF!</definedName>
    <definedName name="adjustclause" localSheetId="15">#REF!</definedName>
    <definedName name="adjustclause" localSheetId="16">#REF!</definedName>
    <definedName name="adjustclause" localSheetId="5">#REF!</definedName>
    <definedName name="adjustclause" localSheetId="7">#REF!</definedName>
    <definedName name="ADS" localSheetId="15">'[39]Input Page'!#REF!</definedName>
    <definedName name="ADS" localSheetId="16">'[39]Input Page'!#REF!</definedName>
    <definedName name="AEBILLHC" localSheetId="13">#REF!</definedName>
    <definedName name="AEBILLHC" localSheetId="9">#REF!</definedName>
    <definedName name="AEBILLHC" localSheetId="15">#REF!</definedName>
    <definedName name="AEBILLHC" localSheetId="16">#REF!</definedName>
    <definedName name="AEBILLHC" localSheetId="5">#REF!</definedName>
    <definedName name="AEBILLHC" localSheetId="7">#REF!</definedName>
    <definedName name="AEBILLSAL" localSheetId="13">#REF!</definedName>
    <definedName name="AEBILLSAL" localSheetId="9">#REF!</definedName>
    <definedName name="AEBILLSAL" localSheetId="15">#REF!</definedName>
    <definedName name="AEBILLSAL" localSheetId="16">#REF!</definedName>
    <definedName name="AEBILLSAL" localSheetId="5">#REF!</definedName>
    <definedName name="AEBILLSAL" localSheetId="7">#REF!</definedName>
    <definedName name="aer" localSheetId="13">#REF!</definedName>
    <definedName name="aer" localSheetId="9">#REF!</definedName>
    <definedName name="aer" localSheetId="15">#REF!</definedName>
    <definedName name="aer" localSheetId="16">#REF!</definedName>
    <definedName name="aer" localSheetId="5">#REF!</definedName>
    <definedName name="aer" localSheetId="7">#REF!</definedName>
    <definedName name="aert">'[11]FORMA-LS1-LS2'!$A$86:$P$169</definedName>
    <definedName name="agcfr34" localSheetId="13">[5]SE_Trujillo_Norte!#REF!</definedName>
    <definedName name="agcfr34" localSheetId="9">[5]SE_Trujillo_Norte!#REF!</definedName>
    <definedName name="agcfr34" localSheetId="15">[5]SE_Trujillo_Norte!#REF!</definedName>
    <definedName name="agcfr34" localSheetId="16">[5]SE_Trujillo_Norte!#REF!</definedName>
    <definedName name="agcfr34" localSheetId="5">[5]SE_Trujillo_Norte!#REF!</definedName>
    <definedName name="agcfr34" localSheetId="7">[5]SE_Trujillo_Norte!#REF!</definedName>
    <definedName name="aging" localSheetId="5" hidden="1">{#N/A,#N/A,FALSE,"Aging Summary";#N/A,#N/A,FALSE,"Ratio Analysis";#N/A,#N/A,FALSE,"Test 120 Day Accts";#N/A,#N/A,FALSE,"Tickmarks"}</definedName>
    <definedName name="aging2" localSheetId="5" hidden="1">{#N/A,#N/A,FALSE,"Aging Summary";#N/A,#N/A,FALSE,"Ratio Analysis";#N/A,#N/A,FALSE,"Test 120 Day Accts";#N/A,#N/A,FALSE,"Tickmarks"}</definedName>
    <definedName name="ahy" localSheetId="13">[5]SE_Chimbote1!#REF!</definedName>
    <definedName name="ahy" localSheetId="9">[5]SE_Chimbote1!#REF!</definedName>
    <definedName name="ahy" localSheetId="15">[5]SE_Chimbote1!#REF!</definedName>
    <definedName name="ahy" localSheetId="16">[5]SE_Chimbote1!#REF!</definedName>
    <definedName name="ahy" localSheetId="5">[5]SE_Chimbote1!#REF!</definedName>
    <definedName name="ahy" localSheetId="7">[5]SE_Chimbote1!#REF!</definedName>
    <definedName name="All_Divisions" localSheetId="13" hidden="1">#REF!</definedName>
    <definedName name="All_Divisions" localSheetId="9" hidden="1">#REF!</definedName>
    <definedName name="All_Divisions" localSheetId="15" hidden="1">#REF!</definedName>
    <definedName name="All_Divisions" localSheetId="16" hidden="1">#REF!</definedName>
    <definedName name="All_Divisions" localSheetId="5" hidden="1">#REF!</definedName>
    <definedName name="All_Divisions" localSheetId="7" hidden="1">#REF!</definedName>
    <definedName name="Alloc_Path">[40]Config!$E$18</definedName>
    <definedName name="ALLOCATION" localSheetId="5">OFFSET('[41]ALLOCATION %'!$A$1,0,0,COUNTA('[41]ALLOCATION %'!$A$1:$A$65536),COUNTA('[41]ALLOCATION %'!$A$1:$IV$1))</definedName>
    <definedName name="ALLOCATION">OFFSET('[41]ALLOCATION %'!$A$1,0,0,COUNTA('[41]ALLOCATION %'!$A:$A),COUNTA('[41]ALLOCATION %'!$1:$1))</definedName>
    <definedName name="ALLSTATE" localSheetId="13">#REF!</definedName>
    <definedName name="ALLSTATE" localSheetId="9">#REF!</definedName>
    <definedName name="ALLSTATE" localSheetId="15">#REF!</definedName>
    <definedName name="ALLSTATE" localSheetId="16">#REF!</definedName>
    <definedName name="ALLSTATE" localSheetId="5">#REF!</definedName>
    <definedName name="ALLSTATE" localSheetId="7">#REF!</definedName>
    <definedName name="alsd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MORT_MONTHS">[40]IN_CALLED_ISSUES!$G$2:$G$16</definedName>
    <definedName name="amortgas" localSheetId="15">#REF!</definedName>
    <definedName name="amortgas" localSheetId="16">#REF!</definedName>
    <definedName name="amortization" localSheetId="15">#REF!</definedName>
    <definedName name="amortization" localSheetId="16">#REF!</definedName>
    <definedName name="Amortizations">#REF!</definedName>
    <definedName name="AN" localSheetId="13">'[6]Cuadro A-8'!#REF!</definedName>
    <definedName name="AN" localSheetId="9">'[6]Cuadro A-8'!#REF!</definedName>
    <definedName name="AN" localSheetId="15">'[6]Cuadro A-8'!#REF!</definedName>
    <definedName name="AN" localSheetId="16">'[6]Cuadro A-8'!#REF!</definedName>
    <definedName name="AN" localSheetId="5">'[6]Cuadro A-8'!#REF!</definedName>
    <definedName name="AN" localSheetId="7">'[6]Cuadro A-8'!#REF!</definedName>
    <definedName name="ana" localSheetId="13">'[6]Cuadro A-8'!#REF!</definedName>
    <definedName name="ana" localSheetId="9">'[6]Cuadro A-8'!#REF!</definedName>
    <definedName name="ana" localSheetId="15">'[6]Cuadro A-8'!#REF!</definedName>
    <definedName name="ana" localSheetId="16">'[6]Cuadro A-8'!#REF!</definedName>
    <definedName name="ana" localSheetId="5">'[6]Cuadro A-8'!#REF!</definedName>
    <definedName name="ana" localSheetId="7">'[6]Cuadro A-8'!#REF!</definedName>
    <definedName name="anell" localSheetId="13">'[6]Cuadro A-8'!#REF!</definedName>
    <definedName name="anell" localSheetId="9">'[6]Cuadro A-8'!#REF!</definedName>
    <definedName name="anell" localSheetId="15">'[6]Cuadro A-8'!#REF!</definedName>
    <definedName name="anell" localSheetId="16">'[6]Cuadro A-8'!#REF!</definedName>
    <definedName name="anell" localSheetId="5">'[6]Cuadro A-8'!#REF!</definedName>
    <definedName name="anell" localSheetId="7">'[6]Cuadro A-8'!#REF!</definedName>
    <definedName name="ANEW" localSheetId="13">#REF!</definedName>
    <definedName name="ANEW" localSheetId="9">#REF!</definedName>
    <definedName name="ANEW" localSheetId="15">#REF!</definedName>
    <definedName name="ANEW" localSheetId="16">#REF!</definedName>
    <definedName name="ANEW" localSheetId="5">#REF!</definedName>
    <definedName name="ANEW" localSheetId="7">#REF!</definedName>
    <definedName name="ANEWHDR" localSheetId="13">#REF!</definedName>
    <definedName name="ANEWHDR" localSheetId="9">#REF!</definedName>
    <definedName name="ANEWHDR" localSheetId="15">#REF!</definedName>
    <definedName name="ANEWHDR" localSheetId="16">#REF!</definedName>
    <definedName name="ANEWHDR" localSheetId="5">#REF!</definedName>
    <definedName name="ANEWHDR" localSheetId="7">#REF!</definedName>
    <definedName name="anna" hidden="1">{#N/A,#N/A,TRUE,"Income Statement";#N/A,#N/A,TRUE,"Balance Sheet";#N/A,#N/A,TRUE,"Cash Flow";#N/A,#N/A,TRUE,"Interest Schedule";#N/A,#N/A,TRUE,"Ratios"}</definedName>
    <definedName name="ano" localSheetId="13">#REF!</definedName>
    <definedName name="ano" localSheetId="9">#REF!</definedName>
    <definedName name="ano" localSheetId="15">#REF!</definedName>
    <definedName name="ano" localSheetId="16">#REF!</definedName>
    <definedName name="ano" localSheetId="5">#REF!</definedName>
    <definedName name="ano" localSheetId="7">#REF!</definedName>
    <definedName name="APR_13_WRKSHT_SUM" localSheetId="15">#REF!</definedName>
    <definedName name="APR_13_WRKSHT_SUM" localSheetId="16">#REF!</definedName>
    <definedName name="april" localSheetId="15">#REF!</definedName>
    <definedName name="april" localSheetId="16">#REF!</definedName>
    <definedName name="apriladd" localSheetId="15">#REF!</definedName>
    <definedName name="apriladd" localSheetId="16">#REF!</definedName>
    <definedName name="ARKANSAS_TABLE" localSheetId="13">#REF!</definedName>
    <definedName name="ARKANSAS_TABLE" localSheetId="9">#REF!</definedName>
    <definedName name="ARKANSAS_TABLE" localSheetId="15">#REF!</definedName>
    <definedName name="ARKANSAS_TABLE" localSheetId="16">#REF!</definedName>
    <definedName name="ARKANSAS_TABLE" localSheetId="5">#REF!</definedName>
    <definedName name="ARKANSAS_TABLE" localSheetId="7">#REF!</definedName>
    <definedName name="ARKTABLE" localSheetId="13">#REF!</definedName>
    <definedName name="ARKTABLE" localSheetId="9">#REF!</definedName>
    <definedName name="ARKTABLE" localSheetId="15">#REF!</definedName>
    <definedName name="ARKTABLE" localSheetId="16">#REF!</definedName>
    <definedName name="ARKTABLE" localSheetId="5">#REF!</definedName>
    <definedName name="ARKTABLE" localSheetId="7">#REF!</definedName>
    <definedName name="ARTAX_TABLE" localSheetId="13">#REF!</definedName>
    <definedName name="ARTAX_TABLE" localSheetId="9">#REF!</definedName>
    <definedName name="ARTAX_TABLE" localSheetId="15">#REF!</definedName>
    <definedName name="ARTAX_TABLE" localSheetId="16">#REF!</definedName>
    <definedName name="ARTAX_TABLE" localSheetId="5">#REF!</definedName>
    <definedName name="ARTAX_TABLE" localSheetId="7">#REF!</definedName>
    <definedName name="as">'[42]PSE&amp;G-IS-MONTH'!$A$1:$J$37</definedName>
    <definedName name="AS2DocOpenMode" hidden="1">"AS2DocumentEdit"</definedName>
    <definedName name="AS2HasNoAutoHeaderFooter" hidden="1">" "</definedName>
    <definedName name="AS2NamedRange" hidden="1">7</definedName>
    <definedName name="AS2ReportLS" hidden="1">1</definedName>
    <definedName name="AS2StaticLS" localSheetId="15" hidden="1">#REF!</definedName>
    <definedName name="AS2StaticLS" localSheetId="16" hidden="1">#REF!</definedName>
    <definedName name="AS2SyncStepLS" hidden="1">0</definedName>
    <definedName name="AS2TickmarkLS" localSheetId="13" hidden="1">#REF!</definedName>
    <definedName name="AS2TickmarkLS" localSheetId="9" hidden="1">#REF!</definedName>
    <definedName name="AS2TickmarkLS" localSheetId="15" hidden="1">#REF!</definedName>
    <definedName name="AS2TickmarkLS" localSheetId="16" hidden="1">#REF!</definedName>
    <definedName name="AS2TickmarkLS" localSheetId="5" hidden="1">#REF!</definedName>
    <definedName name="AS2TickmarkLS" localSheetId="7" hidden="1">#REF!</definedName>
    <definedName name="AS2VersionLS" hidden="1">300</definedName>
    <definedName name="asdf" localSheetId="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asdfasdfasdfsd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et">'[43]adds (2)'!$A$2:$C$79</definedName>
    <definedName name="assets" localSheetId="13">#REF!</definedName>
    <definedName name="assets" localSheetId="9">#REF!</definedName>
    <definedName name="assets" localSheetId="15">#REF!</definedName>
    <definedName name="assets" localSheetId="16">#REF!</definedName>
    <definedName name="assets" localSheetId="5">#REF!</definedName>
    <definedName name="assets" localSheetId="7">#REF!</definedName>
    <definedName name="assetscompar" localSheetId="13">#REF!</definedName>
    <definedName name="assetscompar" localSheetId="9">#REF!</definedName>
    <definedName name="assetscompar" localSheetId="15">#REF!</definedName>
    <definedName name="assetscompar" localSheetId="16">#REF!</definedName>
    <definedName name="assetscompar" localSheetId="5">#REF!</definedName>
    <definedName name="assetscompar" localSheetId="7">#REF!</definedName>
    <definedName name="Assumptions" localSheetId="15">#REF!</definedName>
    <definedName name="Assumptions" localSheetId="16">#REF!</definedName>
    <definedName name="Aug" localSheetId="15">#REF!</definedName>
    <definedName name="Aug" localSheetId="16">#REF!</definedName>
    <definedName name="augadd" localSheetId="15">#REF!</definedName>
    <definedName name="augadd" localSheetId="16">#REF!</definedName>
    <definedName name="august" localSheetId="15">#REF!</definedName>
    <definedName name="august" localSheetId="16">#REF!</definedName>
    <definedName name="august" localSheetId="5">#REF!</definedName>
    <definedName name="_xlnm.Auto_Open">[44]qe32!$A$1</definedName>
    <definedName name="autod">[7]qe32!$A$1</definedName>
    <definedName name="av">'[45]PSE&amp;G-IS-MONTH'!$A$1:$J$37</definedName>
    <definedName name="ave">'[46]US$_US GAAP'!$D$4:$W$4</definedName>
    <definedName name="AVG" localSheetId="15">#REF!</definedName>
    <definedName name="AVG" localSheetId="16">#REF!</definedName>
    <definedName name="aw" localSheetId="13">'[45]PSE&amp;G-IS-MONTH'!#REF!</definedName>
    <definedName name="aw" localSheetId="9">'[45]PSE&amp;G-IS-MONTH'!#REF!</definedName>
    <definedName name="aw" localSheetId="15">'[45]PSE&amp;G-IS-MONTH'!#REF!</definedName>
    <definedName name="aw" localSheetId="16">'[45]PSE&amp;G-IS-MONTH'!#REF!</definedName>
    <definedName name="aw" localSheetId="5">'[45]PSE&amp;G-IS-MONTH'!#REF!</definedName>
    <definedName name="aw" localSheetId="7">'[45]PSE&amp;G-IS-MONTH'!#REF!</definedName>
    <definedName name="awe" localSheetId="13">'[47]PSE&amp;G-IS-MONTH '!#REF!</definedName>
    <definedName name="awe" localSheetId="9">'[47]PSE&amp;G-IS-MONTH '!#REF!</definedName>
    <definedName name="awe" localSheetId="15">'[47]PSE&amp;G-IS-MONTH '!#REF!</definedName>
    <definedName name="awe" localSheetId="16">'[47]PSE&amp;G-IS-MONTH '!#REF!</definedName>
    <definedName name="awe" localSheetId="5">'[47]PSE&amp;G-IS-MONTH '!#REF!</definedName>
    <definedName name="awe" localSheetId="7">'[47]PSE&amp;G-IS-MONTH '!#REF!</definedName>
    <definedName name="b" localSheetId="13">#REF!</definedName>
    <definedName name="b" localSheetId="9">#REF!</definedName>
    <definedName name="b" localSheetId="15">#REF!</definedName>
    <definedName name="b" localSheetId="16">#REF!</definedName>
    <definedName name="b" localSheetId="5">#REF!</definedName>
    <definedName name="b" localSheetId="7">#REF!</definedName>
    <definedName name="B_month">#REF!</definedName>
    <definedName name="Bal_Sheet_Chilquinta_5year">[48]Energ_Indiv_Balance_sheet!$AF$7</definedName>
    <definedName name="Bal_Sheet_Chilquinta_Budget">[48]Energ_Indiv_Balance_sheet!$B$7</definedName>
    <definedName name="Bal_Sheet_Inversiones_5year">'[48]Balance Sheet Inversiones'!$H$3</definedName>
    <definedName name="Bal_Sheet_Inversiones_Budget">'[48]Balance Sheet Inversiones'!$B$3</definedName>
    <definedName name="balance" localSheetId="15">#REF!</definedName>
    <definedName name="balance" localSheetId="16">#REF!</definedName>
    <definedName name="Balance_Sheet" localSheetId="15">#REF!</definedName>
    <definedName name="Balance_Sheet" localSheetId="16">#REF!</definedName>
    <definedName name="Balance_Sheet_Analysis">[48]Energ_Indiv_Balance_sheet!$C$16:$AD$180</definedName>
    <definedName name="Balance_Sheet_Analysis_CE">'[48]Balance Sheet Analysis'!$B$7</definedName>
    <definedName name="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beg_coal" localSheetId="15">'[49]Input Page'!#REF!</definedName>
    <definedName name="beg_coal" localSheetId="16">'[49]Input Page'!#REF!</definedName>
    <definedName name="beg_CWIP">'[50]Input Page'!$E$14</definedName>
    <definedName name="benefit" localSheetId="15">#REF!</definedName>
    <definedName name="benefit" localSheetId="16">#REF!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F">#N/A</definedName>
    <definedName name="BG_Del" hidden="1">15</definedName>
    <definedName name="BG_Ins" hidden="1">4</definedName>
    <definedName name="BG_Mod" hidden="1">6</definedName>
    <definedName name="BGcomp" localSheetId="13">#REF!</definedName>
    <definedName name="BGcomp" localSheetId="9">#REF!</definedName>
    <definedName name="BGcomp" localSheetId="15">#REF!</definedName>
    <definedName name="BGcomp" localSheetId="16">#REF!</definedName>
    <definedName name="BGcomp" localSheetId="5">#REF!</definedName>
    <definedName name="BGcomp" localSheetId="7">#REF!</definedName>
    <definedName name="BGcons" localSheetId="13">#REF!</definedName>
    <definedName name="BGcons" localSheetId="9">#REF!</definedName>
    <definedName name="BGcons" localSheetId="15">#REF!</definedName>
    <definedName name="BGcons" localSheetId="16">#REF!</definedName>
    <definedName name="BGcons" localSheetId="5">#REF!</definedName>
    <definedName name="BGcons" localSheetId="7">#REF!</definedName>
    <definedName name="billings">'[32]escalation rates'!$B$12</definedName>
    <definedName name="Bonus_Depreciation_for_taxe">#REF!</definedName>
    <definedName name="boston" localSheetId="5" hidden="1">{"TotalGeralDespesasPorArea",#N/A,FALSE,"VinculosAccessEfetivo"}</definedName>
    <definedName name="Bputable">#REF!</definedName>
    <definedName name="breakout" localSheetId="13">#REF!</definedName>
    <definedName name="breakout" localSheetId="9">#REF!</definedName>
    <definedName name="breakout" localSheetId="15">#REF!</definedName>
    <definedName name="breakout" localSheetId="16">#REF!</definedName>
    <definedName name="breakout" localSheetId="5">#REF!</definedName>
    <definedName name="breakout" localSheetId="7">#REF!</definedName>
    <definedName name="BS">[8]TV!$A$81:$N$110</definedName>
    <definedName name="BS_ACCOUNTS" localSheetId="5">OFFSET([51]BS_AC!$A$1,0,0,COUNTA([51]BS_AC!$A$1:$A$65536),COUNTA([51]BS_AC!$A$1:$IV$1))</definedName>
    <definedName name="BS_ACCOUNTS">OFFSET([51]BS_AC!$A$1,0,0,COUNTA([51]BS_AC!$A:$A),COUNTA([51]BS_AC!$1:$1))</definedName>
    <definedName name="bs_common_and_paid_in_cap" localSheetId="15">#REF!</definedName>
    <definedName name="bs_common_and_paid_in_cap" localSheetId="16">#REF!</definedName>
    <definedName name="bs_retained_earnings" localSheetId="15">#REF!</definedName>
    <definedName name="bs_retained_earnings" localSheetId="16">#REF!</definedName>
    <definedName name="bslook">#REF!</definedName>
    <definedName name="bss">[8]TV!$A$81:$N$110</definedName>
    <definedName name="BSYEAREND" localSheetId="13">#REF!</definedName>
    <definedName name="BSYEAREND" localSheetId="9">#REF!</definedName>
    <definedName name="BSYEAREND" localSheetId="15">#REF!</definedName>
    <definedName name="BSYEAREND" localSheetId="16">#REF!</definedName>
    <definedName name="BSYEAREND" localSheetId="5">#REF!</definedName>
    <definedName name="BSYEAREND" localSheetId="7">#REF!</definedName>
    <definedName name="Budget">#REF!</definedName>
    <definedName name="Budget_Info" localSheetId="15">#REF!</definedName>
    <definedName name="Budget_Info" localSheetId="16">#REF!</definedName>
    <definedName name="Budget_Outlook_Analysis" localSheetId="13">#REF!</definedName>
    <definedName name="Budget_Outlook_Analysis" localSheetId="9">#REF!</definedName>
    <definedName name="Budget_Outlook_Analysis" localSheetId="15">#REF!</definedName>
    <definedName name="Budget_Outlook_Analysis" localSheetId="16">#REF!</definedName>
    <definedName name="Budget_Outlook_Analysis" localSheetId="5">#REF!</definedName>
    <definedName name="Budget_Outlook_Analysis" localSheetId="7">#REF!</definedName>
    <definedName name="BUName" localSheetId="13">#REF!</definedName>
    <definedName name="BUName" localSheetId="9">#REF!</definedName>
    <definedName name="BUName" localSheetId="15">#REF!</definedName>
    <definedName name="BUName" localSheetId="16">#REF!</definedName>
    <definedName name="BUName" localSheetId="5">#REF!</definedName>
    <definedName name="BUName" localSheetId="7">#REF!</definedName>
    <definedName name="Business_Segment">[40]Config!$E$8</definedName>
    <definedName name="BUSMOD_VAR_MATCH">'[40]BUSMOD MATCH'!$A$7:$I$25</definedName>
    <definedName name="BUSMOD_XFER">[40]Summary_sht!$A$2:$BM$426</definedName>
    <definedName name="BUSPL1" localSheetId="13">#REF!</definedName>
    <definedName name="BUSPL1" localSheetId="9">#REF!</definedName>
    <definedName name="BUSPL1" localSheetId="15">#REF!</definedName>
    <definedName name="BUSPL1" localSheetId="16">#REF!</definedName>
    <definedName name="BUSPL1" localSheetId="5">#REF!</definedName>
    <definedName name="BUSPL1" localSheetId="7">#REF!</definedName>
    <definedName name="BUSPL2" localSheetId="13">#REF!</definedName>
    <definedName name="BUSPL2" localSheetId="9">#REF!</definedName>
    <definedName name="BUSPL2" localSheetId="15">#REF!</definedName>
    <definedName name="BUSPL2" localSheetId="16">#REF!</definedName>
    <definedName name="BUSPL2" localSheetId="5">#REF!</definedName>
    <definedName name="BUSPL2" localSheetId="7">#REF!</definedName>
    <definedName name="BW_Billing_Data">'[52]BW Billing Query'!$A$47:$I$500</definedName>
    <definedName name="BW_Billing_Data_Current_Forecast">'[53]Billing-Nex Rptg Per &amp; Cur Fcst'!$A$49:$K$502</definedName>
    <definedName name="BW_Billing_Data_Current_Forecast1">'[54]Billing-Nex Rptg Per &amp; Cur Fcst'!$A$51:$K$502</definedName>
    <definedName name="BW_Billing_Data_Prior_Forecast">'[55]Billgs-CurRptg Per &amp; Prior Fcst'!$A$45:$K$502</definedName>
    <definedName name="BW_Expense_Data">'[56]BW Expense Query'!$A$40:$I$1000</definedName>
    <definedName name="BW_Expense_Data_Current_Forecast">'[53]Exp-Nex Rptg Per &amp; Cur Fcst'!$A$42:$K$1002</definedName>
    <definedName name="BW_Expense_Data_Prior_Forecast">'[55]Exp-CurRptg Per &amp; Prior Fcst'!$A$40:$K$1001</definedName>
    <definedName name="c.LTMYear" localSheetId="13" hidden="1">#REF!</definedName>
    <definedName name="c.LTMYear" localSheetId="9" hidden="1">#REF!</definedName>
    <definedName name="c.LTMYear" localSheetId="15" hidden="1">#REF!</definedName>
    <definedName name="c.LTMYear" localSheetId="16" hidden="1">#REF!</definedName>
    <definedName name="c.LTMYear" localSheetId="5" hidden="1">#REF!</definedName>
    <definedName name="c.LTMYear" localSheetId="7" hidden="1">#REF!</definedName>
    <definedName name="C_DATE">[57]Control!$Q$2</definedName>
    <definedName name="C_MONTH">[58]Month!$A$1</definedName>
    <definedName name="C_MONTH_TEXT">[58]Month!$A$3</definedName>
    <definedName name="C_YEAR">[59]Info!$B$14</definedName>
    <definedName name="CaguayMaracay" localSheetId="13">#REF!</definedName>
    <definedName name="CaguayMaracay" localSheetId="9">#REF!</definedName>
    <definedName name="CaguayMaracay" localSheetId="15">#REF!</definedName>
    <definedName name="CaguayMaracay" localSheetId="16">#REF!</definedName>
    <definedName name="CaguayMaracay" localSheetId="5">#REF!</definedName>
    <definedName name="CaguayMaracay" localSheetId="7">#REF!</definedName>
    <definedName name="calculation">#REF!</definedName>
    <definedName name="CALENDÁRIO" localSheetId="13">#REF!</definedName>
    <definedName name="CALENDÁRIO" localSheetId="9">#REF!</definedName>
    <definedName name="CALENDÁRIO" localSheetId="15">#REF!</definedName>
    <definedName name="CALENDÁRIO" localSheetId="16">#REF!</definedName>
    <definedName name="CALENDÁRIO" localSheetId="5">#REF!</definedName>
    <definedName name="CALENDÁRIO" localSheetId="7">#REF!</definedName>
    <definedName name="Called_Issue_Index">[40]Run!$B$18</definedName>
    <definedName name="CalledNames">OFFSET([40]IN_CALLED_ISSUES!$A$1,1,0,(COUNTA([40]IN_CALLED_ISSUES!$A$1:$A$967)-1),1)</definedName>
    <definedName name="cap" localSheetId="15">#REF!</definedName>
    <definedName name="cap" localSheetId="16">#REF!</definedName>
    <definedName name="cap_interest">'[50]Input Page'!$E$12</definedName>
    <definedName name="Capacity" localSheetId="13">#REF!</definedName>
    <definedName name="Capacity" localSheetId="9">#REF!</definedName>
    <definedName name="Capacity" localSheetId="15">#REF!</definedName>
    <definedName name="Capacity" localSheetId="16">#REF!</definedName>
    <definedName name="Capacity" localSheetId="5">#REF!</definedName>
    <definedName name="Capacity" localSheetId="7">#REF!</definedName>
    <definedName name="capex">[60]CAPEX!$B$1:$R$37</definedName>
    <definedName name="capex2" localSheetId="13">#REF!</definedName>
    <definedName name="capex2" localSheetId="9">#REF!</definedName>
    <definedName name="capex2" localSheetId="15">#REF!</definedName>
    <definedName name="capex2" localSheetId="16">#REF!</definedName>
    <definedName name="capex2" localSheetId="5">#REF!</definedName>
    <definedName name="capex2" localSheetId="7">#REF!</definedName>
    <definedName name="capex4" localSheetId="13">#REF!</definedName>
    <definedName name="capex4" localSheetId="9">#REF!</definedName>
    <definedName name="capex4" localSheetId="15">#REF!</definedName>
    <definedName name="capex4" localSheetId="16">#REF!</definedName>
    <definedName name="capex4" localSheetId="5">#REF!</definedName>
    <definedName name="capex4" localSheetId="7">#REF!</definedName>
    <definedName name="Cash_Flow_2001">'[48]Monthly Cash Flow Budget'!$B$2:$Q$43</definedName>
    <definedName name="Cash_Flow_2001_2006" localSheetId="13">'[33]CE Monthly Cash Flow 2001'!#REF!</definedName>
    <definedName name="Cash_Flow_2001_2006" localSheetId="9">'[33]CE Monthly Cash Flow 2001'!#REF!</definedName>
    <definedName name="Cash_Flow_2001_2006" localSheetId="15">'[33]CE Monthly Cash Flow 2001'!#REF!</definedName>
    <definedName name="Cash_Flow_2001_2006" localSheetId="16">'[33]CE Monthly Cash Flow 2001'!#REF!</definedName>
    <definedName name="Cash_Flow_2001_2006" localSheetId="5">'[33]CE Monthly Cash Flow 2001'!#REF!</definedName>
    <definedName name="Cash_Flow_2001_2006" localSheetId="7">'[33]CE Monthly Cash Flow 2001'!#REF!</definedName>
    <definedName name="Cash_Flow_5year">'[48]Monthly Cash Flow Budget'!$T$7</definedName>
    <definedName name="Cash_Flow_Analysis">'[48]Monthly Cash Flow Budget'!$B$2:$R$43</definedName>
    <definedName name="Cash_Flow_Budget">'[48]Monthly Cash Flow Budget'!$B$6</definedName>
    <definedName name="Cash_Flow_Monthly">'[48]Monthly Cash Flow Budget'!$B$7</definedName>
    <definedName name="Cash_Flow_Outlook" localSheetId="13">#REF!</definedName>
    <definedName name="Cash_Flow_Outlook" localSheetId="9">#REF!</definedName>
    <definedName name="Cash_Flow_Outlook" localSheetId="15">#REF!</definedName>
    <definedName name="Cash_Flow_Outlook" localSheetId="16">#REF!</definedName>
    <definedName name="Cash_Flow_Outlook" localSheetId="5">#REF!</definedName>
    <definedName name="Cash_Flow_Outlook" localSheetId="7">#REF!</definedName>
    <definedName name="Cash_Flow_Statement" localSheetId="15">#REF!</definedName>
    <definedName name="Cash_Flow_Statement" localSheetId="16">#REF!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hidden="1">-2027624740</definedName>
    <definedName name="çç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ccbbcvbc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d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CEATI" localSheetId="13">#REF!</definedName>
    <definedName name="CEATI" localSheetId="9">#REF!</definedName>
    <definedName name="CEATI" localSheetId="15">#REF!</definedName>
    <definedName name="CEATI" localSheetId="16">#REF!</definedName>
    <definedName name="CEATI" localSheetId="5">#REF!</definedName>
    <definedName name="CEATI" localSheetId="7">#REF!</definedName>
    <definedName name="CEEE">[61]CEEMES!$BF$10:$BT$142</definedName>
    <definedName name="Cenário_Aplicação_Captação" localSheetId="13">#REF!</definedName>
    <definedName name="Cenário_Aplicação_Captação" localSheetId="9">#REF!</definedName>
    <definedName name="Cenário_Aplicação_Captação" localSheetId="15">#REF!</definedName>
    <definedName name="Cenário_Aplicação_Captação" localSheetId="16">#REF!</definedName>
    <definedName name="Cenário_Aplicação_Captação" localSheetId="5">#REF!</definedName>
    <definedName name="Cenário_Aplicação_Captação" localSheetId="7">#REF!</definedName>
    <definedName name="Cenário_Econômico" localSheetId="13">#REF!</definedName>
    <definedName name="Cenário_Econômico" localSheetId="9">#REF!</definedName>
    <definedName name="Cenário_Econômico" localSheetId="15">#REF!</definedName>
    <definedName name="Cenário_Econômico" localSheetId="16">#REF!</definedName>
    <definedName name="Cenário_Econômico" localSheetId="5">#REF!</definedName>
    <definedName name="Cenário_Econômico" localSheetId="7">#REF!</definedName>
    <definedName name="CF">[8]TV!$A$49:$O$77</definedName>
    <definedName name="CF_EG_NEW" localSheetId="13">#REF!</definedName>
    <definedName name="CF_EG_NEW" localSheetId="9">#REF!</definedName>
    <definedName name="CF_EG_NEW" localSheetId="15">#REF!</definedName>
    <definedName name="CF_EG_NEW" localSheetId="16">#REF!</definedName>
    <definedName name="CF_EG_NEW" localSheetId="5">#REF!</definedName>
    <definedName name="CF_EG_NEW" localSheetId="7">#REF!</definedName>
    <definedName name="CF_LTD" localSheetId="13">#REF!</definedName>
    <definedName name="CF_LTD" localSheetId="9">#REF!</definedName>
    <definedName name="CF_LTD" localSheetId="15">#REF!</definedName>
    <definedName name="CF_LTD" localSheetId="16">#REF!</definedName>
    <definedName name="CF_LTD" localSheetId="5">#REF!</definedName>
    <definedName name="CF_LTD" localSheetId="7">#REF!</definedName>
    <definedName name="cgakwh" localSheetId="13">#REF!</definedName>
    <definedName name="cgakwh" localSheetId="9">#REF!</definedName>
    <definedName name="cgakwh" localSheetId="15">#REF!</definedName>
    <definedName name="cgakwh" localSheetId="16">#REF!</definedName>
    <definedName name="cgakwh" localSheetId="5">#REF!</definedName>
    <definedName name="cgakwh" localSheetId="7">#REF!</definedName>
    <definedName name="cgasales" localSheetId="13">#REF!</definedName>
    <definedName name="cgasales" localSheetId="9">#REF!</definedName>
    <definedName name="cgasales" localSheetId="15">#REF!</definedName>
    <definedName name="cgasales" localSheetId="16">#REF!</definedName>
    <definedName name="cgasales" localSheetId="5">#REF!</definedName>
    <definedName name="cgasales" localSheetId="7">#REF!</definedName>
    <definedName name="charlie" localSheetId="13">[1]Database!#REF!</definedName>
    <definedName name="charlie" localSheetId="9">[1]Database!#REF!</definedName>
    <definedName name="charlie" localSheetId="15">[1]Database!#REF!</definedName>
    <definedName name="charlie" localSheetId="16">[1]Database!#REF!</definedName>
    <definedName name="charlie" localSheetId="5">[1]Database!#REF!</definedName>
    <definedName name="charlie" localSheetId="7">[1]Database!#REF!</definedName>
    <definedName name="CHART_EG" localSheetId="13">#REF!</definedName>
    <definedName name="CHART_EG" localSheetId="9">#REF!</definedName>
    <definedName name="CHART_EG" localSheetId="15">#REF!</definedName>
    <definedName name="CHART_EG" localSheetId="16">#REF!</definedName>
    <definedName name="CHART_EG" localSheetId="5">#REF!</definedName>
    <definedName name="CHART_EG" localSheetId="7">#REF!</definedName>
    <definedName name="CHART_ENT" localSheetId="13">#REF!</definedName>
    <definedName name="CHART_ENT" localSheetId="9">#REF!</definedName>
    <definedName name="CHART_ENT" localSheetId="15">#REF!</definedName>
    <definedName name="CHART_ENT" localSheetId="16">#REF!</definedName>
    <definedName name="CHART_ENT" localSheetId="5">#REF!</definedName>
    <definedName name="CHART_ENT" localSheetId="7">#REF!</definedName>
    <definedName name="Chilquinta_LT_CNR_Interest">[62]INPUT!$C$46:$AX$46</definedName>
    <definedName name="Chilquinta_North_Loan">[62]INPUT!$C$47:$AX$47</definedName>
    <definedName name="Choose_Prefs">#N/A</definedName>
    <definedName name="ClosePrint">#N/A</definedName>
    <definedName name="coal_handling" localSheetId="15">'[49]Input Page'!#REF!</definedName>
    <definedName name="coal_handling" localSheetId="16">'[49]Input Page'!#REF!</definedName>
    <definedName name="coal_purchase" localSheetId="15">'[49]Input Page'!#REF!</definedName>
    <definedName name="coal_purchase" localSheetId="16">'[49]Input Page'!#REF!</definedName>
    <definedName name="coal_sampling" localSheetId="15">'[49]Input Page'!#REF!</definedName>
    <definedName name="coal_sampling" localSheetId="16">'[49]Input Page'!#REF!</definedName>
    <definedName name="column1" localSheetId="13" hidden="1">#REF!</definedName>
    <definedName name="column1" localSheetId="9" hidden="1">#REF!</definedName>
    <definedName name="column1" localSheetId="15" hidden="1">#REF!</definedName>
    <definedName name="column1" localSheetId="16" hidden="1">#REF!</definedName>
    <definedName name="column1" localSheetId="5" hidden="1">#REF!</definedName>
    <definedName name="column1" localSheetId="7" hidden="1">#REF!</definedName>
    <definedName name="Comentarios" localSheetId="5">[63]TMA!$A$144</definedName>
    <definedName name="Comentarios">[64]TMA!$A$144</definedName>
    <definedName name="commtransal" localSheetId="12">#REF!</definedName>
    <definedName name="commtransal" localSheetId="13">#REF!</definedName>
    <definedName name="commtransal" localSheetId="9">#REF!</definedName>
    <definedName name="commtransal" localSheetId="15">#REF!</definedName>
    <definedName name="commtransal" localSheetId="16">#REF!</definedName>
    <definedName name="commtransal" localSheetId="5">#REF!</definedName>
    <definedName name="commtransal" localSheetId="7">#REF!</definedName>
    <definedName name="commtransrev" localSheetId="12">#REF!</definedName>
    <definedName name="commtransrev" localSheetId="13">#REF!</definedName>
    <definedName name="commtransrev" localSheetId="9">#REF!</definedName>
    <definedName name="commtransrev" localSheetId="15">#REF!</definedName>
    <definedName name="commtransrev" localSheetId="16">#REF!</definedName>
    <definedName name="commtransrev" localSheetId="5">#REF!</definedName>
    <definedName name="commtransrev" localSheetId="7">#REF!</definedName>
    <definedName name="comparCFvsproforma" localSheetId="13">[65]comparison!#REF!</definedName>
    <definedName name="comparCFvsproforma" localSheetId="9">[65]comparison!#REF!</definedName>
    <definedName name="comparCFvsproforma" localSheetId="15">[65]comparison!#REF!</definedName>
    <definedName name="comparCFvsproforma" localSheetId="16">[65]comparison!#REF!</definedName>
    <definedName name="comparCFvsproforma" localSheetId="5">[65]comparison!#REF!</definedName>
    <definedName name="comparCFvsproforma" localSheetId="7">[65]comparison!#REF!</definedName>
    <definedName name="compGyPvsprforma" localSheetId="13">[65]comparison!#REF!</definedName>
    <definedName name="compGyPvsprforma" localSheetId="9">[65]comparison!#REF!</definedName>
    <definedName name="compGyPvsprforma" localSheetId="15">[65]comparison!#REF!</definedName>
    <definedName name="compGyPvsprforma" localSheetId="16">[65]comparison!#REF!</definedName>
    <definedName name="compGyPvsprforma" localSheetId="5">[65]comparison!#REF!</definedName>
    <definedName name="compGyPvsprforma" localSheetId="7">[65]comparison!#REF!</definedName>
    <definedName name="COMPRA" localSheetId="13">#REF!</definedName>
    <definedName name="COMPRA" localSheetId="9">#REF!</definedName>
    <definedName name="COMPRA" localSheetId="15">#REF!</definedName>
    <definedName name="COMPRA" localSheetId="16">#REF!</definedName>
    <definedName name="COMPRA" localSheetId="5">#REF!</definedName>
    <definedName name="COMPRA" localSheetId="7">#REF!</definedName>
    <definedName name="COMPRED" localSheetId="13">#REF!</definedName>
    <definedName name="COMPRED" localSheetId="9">#REF!</definedName>
    <definedName name="COMPRED" localSheetId="15">#REF!</definedName>
    <definedName name="COMPRED" localSheetId="16">#REF!</definedName>
    <definedName name="COMPRED" localSheetId="5">#REF!</definedName>
    <definedName name="COMPRED" localSheetId="7">#REF!</definedName>
    <definedName name="Consol." localSheetId="5" hidden="1">{#N/A,#N/A,FALSE,"CONTROLE"}</definedName>
    <definedName name="Consolidated_Debt" localSheetId="13">[66]Bridgewater!#REF!</definedName>
    <definedName name="Consolidated_Debt" localSheetId="9">[66]Bridgewater!#REF!</definedName>
    <definedName name="Consolidated_Debt" localSheetId="15">[66]Bridgewater!#REF!</definedName>
    <definedName name="Consolidated_Debt" localSheetId="16">[66]Bridgewater!#REF!</definedName>
    <definedName name="Consolidated_Debt" localSheetId="5">[66]Bridgewater!#REF!</definedName>
    <definedName name="Consolidated_Debt" localSheetId="7">[66]Bridgewater!#REF!</definedName>
    <definedName name="ContCount">[67]Contract!$B$26</definedName>
    <definedName name="CONTENIDO">#N/A</definedName>
    <definedName name="Contributions" localSheetId="15">#REF!</definedName>
    <definedName name="Contributions" localSheetId="16">#REF!</definedName>
    <definedName name="COPEC">#N/A</definedName>
    <definedName name="COPIA" localSheetId="5" hidden="1">{#N/A,#N/A,FALSE,"CONTROLE"}</definedName>
    <definedName name="copy2" localSheetId="13" hidden="1">#REF!</definedName>
    <definedName name="copy2" localSheetId="9" hidden="1">#REF!</definedName>
    <definedName name="copy2" localSheetId="15" hidden="1">#REF!</definedName>
    <definedName name="copy2" localSheetId="16" hidden="1">#REF!</definedName>
    <definedName name="copy2" localSheetId="5" hidden="1">#REF!</definedName>
    <definedName name="copy2" localSheetId="7" hidden="1">#REF!</definedName>
    <definedName name="copy25" localSheetId="13">#REF!</definedName>
    <definedName name="copy25" localSheetId="9">#REF!</definedName>
    <definedName name="copy25" localSheetId="15">#REF!</definedName>
    <definedName name="copy25" localSheetId="16">#REF!</definedName>
    <definedName name="copy25" localSheetId="5">#REF!</definedName>
    <definedName name="copy25" localSheetId="7">#REF!</definedName>
    <definedName name="copy28" localSheetId="13">#REF!</definedName>
    <definedName name="copy28" localSheetId="9">#REF!</definedName>
    <definedName name="copy28" localSheetId="15">#REF!</definedName>
    <definedName name="copy28" localSheetId="16">#REF!</definedName>
    <definedName name="copy28" localSheetId="5">#REF!</definedName>
    <definedName name="copy28" localSheetId="7">#REF!</definedName>
    <definedName name="copyn" localSheetId="13" hidden="1">#REF!</definedName>
    <definedName name="copyn" localSheetId="9" hidden="1">#REF!</definedName>
    <definedName name="copyn" localSheetId="15" hidden="1">#REF!</definedName>
    <definedName name="copyn" localSheetId="16" hidden="1">#REF!</definedName>
    <definedName name="copyn" localSheetId="5" hidden="1">#REF!</definedName>
    <definedName name="copyn" localSheetId="7" hidden="1">#REF!</definedName>
    <definedName name="corapr" localSheetId="13">#REF!</definedName>
    <definedName name="corapr" localSheetId="9">#REF!</definedName>
    <definedName name="corapr" localSheetId="15">#REF!</definedName>
    <definedName name="corapr" localSheetId="16">#REF!</definedName>
    <definedName name="corapr" localSheetId="5">#REF!</definedName>
    <definedName name="corapr" localSheetId="7">#REF!</definedName>
    <definedName name="corfirst" localSheetId="15">#REF!</definedName>
    <definedName name="corfirst" localSheetId="16">#REF!</definedName>
    <definedName name="cormay" localSheetId="15">#REF!</definedName>
    <definedName name="cormay" localSheetId="16">#REF!</definedName>
    <definedName name="cornov" localSheetId="15">#REF!</definedName>
    <definedName name="cornov" localSheetId="16">#REF!</definedName>
    <definedName name="cost_of_good_sold">'[50]Input Page'!$E$7</definedName>
    <definedName name="cost_of_removal_tax">#REF!</definedName>
    <definedName name="Covenants">[48]Covenants!$B$4</definedName>
    <definedName name="çp" hidden="1">{"TotalGeralDespesasPorArea",#N/A,FALSE,"VinculosAccessEfetivo"}</definedName>
    <definedName name="cpn">[68]Valuation!$B$7</definedName>
    <definedName name="cporto" localSheetId="13">#REF!</definedName>
    <definedName name="cporto" localSheetId="9">#REF!</definedName>
    <definedName name="cporto" localSheetId="15">#REF!</definedName>
    <definedName name="cporto" localSheetId="16">#REF!</definedName>
    <definedName name="cporto" localSheetId="5">#REF!</definedName>
    <definedName name="cporto" localSheetId="7">#REF!</definedName>
    <definedName name="cpr" localSheetId="13">#REF!</definedName>
    <definedName name="cpr" localSheetId="9">#REF!</definedName>
    <definedName name="cpr" localSheetId="15">#REF!</definedName>
    <definedName name="cpr" localSheetId="16">#REF!</definedName>
    <definedName name="cpr" localSheetId="5">#REF!</definedName>
    <definedName name="cpr" localSheetId="7">#REF!</definedName>
    <definedName name="cpuerto" localSheetId="13">#REF!</definedName>
    <definedName name="cpuerto" localSheetId="9">#REF!</definedName>
    <definedName name="cpuerto" localSheetId="15">#REF!</definedName>
    <definedName name="cpuerto" localSheetId="16">#REF!</definedName>
    <definedName name="cpuerto" localSheetId="5">#REF!</definedName>
    <definedName name="cpuerto" localSheetId="7">#REF!</definedName>
    <definedName name="cpurto2" localSheetId="13">#REF!</definedName>
    <definedName name="cpurto2" localSheetId="9">#REF!</definedName>
    <definedName name="cpurto2" localSheetId="15">#REF!</definedName>
    <definedName name="cpurto2" localSheetId="16">#REF!</definedName>
    <definedName name="cpurto2" localSheetId="5">#REF!</definedName>
    <definedName name="cpurto2" localSheetId="7">#REF!</definedName>
    <definedName name="CREDITS" localSheetId="13">#REF!</definedName>
    <definedName name="CREDITS" localSheetId="9">#REF!</definedName>
    <definedName name="CREDITS" localSheetId="15">#REF!</definedName>
    <definedName name="CREDITS" localSheetId="16">#REF!</definedName>
    <definedName name="CREDITS" localSheetId="5">#REF!</definedName>
    <definedName name="CREDITS" localSheetId="7">#REF!</definedName>
    <definedName name="CreditStats" localSheetId="13" hidden="1">#REF!</definedName>
    <definedName name="CreditStats" localSheetId="9" hidden="1">#REF!</definedName>
    <definedName name="CreditStats" localSheetId="15" hidden="1">#REF!</definedName>
    <definedName name="CreditStats" localSheetId="16" hidden="1">#REF!</definedName>
    <definedName name="CreditStats" localSheetId="5" hidden="1">#REF!</definedName>
    <definedName name="CreditStats" localSheetId="7" hidden="1">#REF!</definedName>
    <definedName name="_xlnm.Criteria">#N/A</definedName>
    <definedName name="CTA" localSheetId="13">[69]Bridgewater!#REF!</definedName>
    <definedName name="CTA" localSheetId="9">[69]Bridgewater!#REF!</definedName>
    <definedName name="CTA" localSheetId="15">[69]Bridgewater!#REF!</definedName>
    <definedName name="CTA" localSheetId="16">[69]Bridgewater!#REF!</definedName>
    <definedName name="CTA" localSheetId="5">[69]Bridgewater!#REF!</definedName>
    <definedName name="CTA" localSheetId="7">[69]Bridgewater!#REF!</definedName>
    <definedName name="cta.16mayo" localSheetId="13">#REF!</definedName>
    <definedName name="cta.16mayo" localSheetId="9">#REF!</definedName>
    <definedName name="cta.16mayo" localSheetId="15">#REF!</definedName>
    <definedName name="cta.16mayo" localSheetId="16">#REF!</definedName>
    <definedName name="cta.16mayo" localSheetId="5">#REF!</definedName>
    <definedName name="cta.16mayo" localSheetId="7">#REF!</definedName>
    <definedName name="CTA.16VINCULADOS" localSheetId="13">#REF!</definedName>
    <definedName name="CTA.16VINCULADOS" localSheetId="9">#REF!</definedName>
    <definedName name="CTA.16VINCULADOS" localSheetId="15">#REF!</definedName>
    <definedName name="CTA.16VINCULADOS" localSheetId="16">#REF!</definedName>
    <definedName name="CTA.16VINCULADOS" localSheetId="5">#REF!</definedName>
    <definedName name="CTA.16VINCULADOS" localSheetId="7">#REF!</definedName>
    <definedName name="CTA_Chilquinta">0.02</definedName>
    <definedName name="CTA_LDS">0.005</definedName>
    <definedName name="CTA_PPN">0.04</definedName>
    <definedName name="CTA_Prisma">0.04</definedName>
    <definedName name="CTA_RGE">0.04</definedName>
    <definedName name="CTA_Saesa">0.02</definedName>
    <definedName name="CTA_Skawina">0.04</definedName>
    <definedName name="cuadro_li1" localSheetId="13">#REF!</definedName>
    <definedName name="cuadro_li1" localSheetId="9">#REF!</definedName>
    <definedName name="cuadro_li1" localSheetId="15">#REF!</definedName>
    <definedName name="cuadro_li1" localSheetId="16">#REF!</definedName>
    <definedName name="cuadro_li1" localSheetId="5">#REF!</definedName>
    <definedName name="cuadro_li1" localSheetId="7">#REF!</definedName>
    <definedName name="cuadro_li2" localSheetId="13">#REF!</definedName>
    <definedName name="cuadro_li2" localSheetId="9">#REF!</definedName>
    <definedName name="cuadro_li2" localSheetId="15">#REF!</definedName>
    <definedName name="cuadro_li2" localSheetId="16">#REF!</definedName>
    <definedName name="cuadro_li2" localSheetId="5">#REF!</definedName>
    <definedName name="cuadro_li2" localSheetId="7">#REF!</definedName>
    <definedName name="cuadro_li3" localSheetId="13">#REF!</definedName>
    <definedName name="cuadro_li3" localSheetId="9">#REF!</definedName>
    <definedName name="cuadro_li3" localSheetId="15">#REF!</definedName>
    <definedName name="cuadro_li3" localSheetId="16">#REF!</definedName>
    <definedName name="cuadro_li3" localSheetId="5">#REF!</definedName>
    <definedName name="cuadro_li3" localSheetId="7">#REF!</definedName>
    <definedName name="cuadro_se3" localSheetId="13">'[6]Cuadro A-10'!#REF!</definedName>
    <definedName name="cuadro_se3" localSheetId="9">'[6]Cuadro A-10'!#REF!</definedName>
    <definedName name="cuadro_se3" localSheetId="15">'[6]Cuadro A-10'!#REF!</definedName>
    <definedName name="cuadro_se3" localSheetId="16">'[6]Cuadro A-10'!#REF!</definedName>
    <definedName name="cuadro_se3" localSheetId="5">'[6]Cuadro A-10'!#REF!</definedName>
    <definedName name="cuadro_se3" localSheetId="7">'[6]Cuadro A-10'!#REF!</definedName>
    <definedName name="CUADRO1">#N/A</definedName>
    <definedName name="CUADRO10">#N/A</definedName>
    <definedName name="CUADRO2">#N/A</definedName>
    <definedName name="CUADRO3">#N/A</definedName>
    <definedName name="CUADRO4">#N/A</definedName>
    <definedName name="CUADRO5">#N/A</definedName>
    <definedName name="CUADRO6">#N/A</definedName>
    <definedName name="CUADRO7">#N/A</definedName>
    <definedName name="CUADRO8">#N/A</definedName>
    <definedName name="CUADRO9">#N/A</definedName>
    <definedName name="CUADROS">#N/A</definedName>
    <definedName name="Cumulative_Effect" localSheetId="13">'[70]FEES &amp; INTEREST'!#REF!</definedName>
    <definedName name="Cumulative_Effect" localSheetId="9">'[70]FEES &amp; INTEREST'!#REF!</definedName>
    <definedName name="Cumulative_Effect" localSheetId="15">'[70]FEES &amp; INTEREST'!#REF!</definedName>
    <definedName name="Cumulative_Effect" localSheetId="16">'[70]FEES &amp; INTEREST'!#REF!</definedName>
    <definedName name="Cumulative_Effect" localSheetId="5">'[70]FEES &amp; INTEREST'!#REF!</definedName>
    <definedName name="Cumulative_Effect" localSheetId="7">'[70]FEES &amp; INTEREST'!#REF!</definedName>
    <definedName name="CURRENCY_EXCHANGE" localSheetId="13">'[70]FEES &amp; INTEREST'!#REF!</definedName>
    <definedName name="CURRENCY_EXCHANGE" localSheetId="9">'[70]FEES &amp; INTEREST'!#REF!</definedName>
    <definedName name="CURRENCY_EXCHANGE" localSheetId="15">'[70]FEES &amp; INTEREST'!#REF!</definedName>
    <definedName name="CURRENCY_EXCHANGE" localSheetId="16">'[70]FEES &amp; INTEREST'!#REF!</definedName>
    <definedName name="CURRENCY_EXCHANGE" localSheetId="5">'[70]FEES &amp; INTEREST'!#REF!</definedName>
    <definedName name="CURRENCY_EXCHANGE" localSheetId="7">'[70]FEES &amp; INTEREST'!#REF!</definedName>
    <definedName name="CURRENT" localSheetId="13">#REF!</definedName>
    <definedName name="CURRENT" localSheetId="9">#REF!</definedName>
    <definedName name="CURRENT" localSheetId="15">#REF!</definedName>
    <definedName name="CURRENT" localSheetId="16">#REF!</definedName>
    <definedName name="CURRENT" localSheetId="5">#REF!</definedName>
    <definedName name="CURRENT" localSheetId="7">#REF!</definedName>
    <definedName name="Current_Assets" localSheetId="13">[69]Bridgewater!#REF!</definedName>
    <definedName name="Current_Assets" localSheetId="9">[69]Bridgewater!#REF!</definedName>
    <definedName name="Current_Assets" localSheetId="15">[69]Bridgewater!#REF!</definedName>
    <definedName name="Current_Assets" localSheetId="16">[69]Bridgewater!#REF!</definedName>
    <definedName name="Current_Assets" localSheetId="5">[69]Bridgewater!#REF!</definedName>
    <definedName name="Current_Assets" localSheetId="7">[69]Bridgewater!#REF!</definedName>
    <definedName name="CurrentEndDate" localSheetId="13">#REF!</definedName>
    <definedName name="CurrentEndDate" localSheetId="9">#REF!</definedName>
    <definedName name="CurrentEndDate" localSheetId="15">#REF!</definedName>
    <definedName name="CurrentEndDate" localSheetId="16">#REF!</definedName>
    <definedName name="CurrentEndDate" localSheetId="5">#REF!</definedName>
    <definedName name="CurrentEndDate" localSheetId="7">#REF!</definedName>
    <definedName name="cwip" localSheetId="15">#REF!</definedName>
    <definedName name="cwip" localSheetId="16">#REF!</definedName>
    <definedName name="cwipadd" localSheetId="15">#REF!</definedName>
    <definedName name="cwipadd" localSheetId="16">#REF!</definedName>
    <definedName name="cwipadds" localSheetId="15">#REF!</definedName>
    <definedName name="cwipadds" localSheetId="16">#REF!</definedName>
    <definedName name="cwipbal" localSheetId="15">#REF!</definedName>
    <definedName name="cwipbal" localSheetId="16">#REF!</definedName>
    <definedName name="cwipjune" localSheetId="15">#REF!</definedName>
    <definedName name="cwipjune" localSheetId="16">#REF!</definedName>
    <definedName name="cxxx" localSheetId="13">#REF!</definedName>
    <definedName name="cxxx" localSheetId="9">#REF!</definedName>
    <definedName name="cxxx" localSheetId="15">#REF!</definedName>
    <definedName name="cxxx" localSheetId="16">#REF!</definedName>
    <definedName name="cxxx" localSheetId="5">#REF!</definedName>
    <definedName name="cxxx" localSheetId="7">#REF!</definedName>
    <definedName name="d" localSheetId="5" hidden="1">{#N/A,#N/A,FALSE,"95Bud"}</definedName>
    <definedName name="d_dated">[68]Valuation!$B$4</definedName>
    <definedName name="d_s">[68]Valuation!$B$2</definedName>
    <definedName name="da">'[45]PSE&amp;G-IS-MONTH'!$A$1:$J$37</definedName>
    <definedName name="damage" localSheetId="15">#REF!</definedName>
    <definedName name="damage" localSheetId="16">#REF!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TA">#N/A</definedName>
    <definedName name="DATA1" localSheetId="13">'[71]Adj # 31 NOX expense'!#REF!</definedName>
    <definedName name="DATA1" localSheetId="9">'[71]Adj # 31 NOX expense'!#REF!</definedName>
    <definedName name="DATA1" localSheetId="15">'[71]Adj # 31 NOX expense'!#REF!</definedName>
    <definedName name="DATA1" localSheetId="16">'[71]Adj # 31 NOX expense'!#REF!</definedName>
    <definedName name="DATA1" localSheetId="5">'[71]Adj # 31 NOX expense'!#REF!</definedName>
    <definedName name="DATA1" localSheetId="7">'[71]Adj # 31 NOX expense'!#REF!</definedName>
    <definedName name="DATA10" localSheetId="15">#REF!</definedName>
    <definedName name="DATA10" localSheetId="16">#REF!</definedName>
    <definedName name="DATA11" localSheetId="15">#REF!</definedName>
    <definedName name="DATA11" localSheetId="16">#REF!</definedName>
    <definedName name="DATA12" localSheetId="13">'[71]Adj # 31 NOX expense'!#REF!</definedName>
    <definedName name="DATA12" localSheetId="9">'[71]Adj # 31 NOX expense'!#REF!</definedName>
    <definedName name="DATA12" localSheetId="15">'[71]Adj # 31 NOX expense'!#REF!</definedName>
    <definedName name="DATA12" localSheetId="16">'[71]Adj # 31 NOX expense'!#REF!</definedName>
    <definedName name="DATA12" localSheetId="5">'[71]Adj # 31 NOX expense'!#REF!</definedName>
    <definedName name="DATA12" localSheetId="7">'[71]Adj # 31 NOX expense'!#REF!</definedName>
    <definedName name="DATA13" localSheetId="15">#REF!</definedName>
    <definedName name="DATA13" localSheetId="16">#REF!</definedName>
    <definedName name="DATA2" localSheetId="13">'[71]Adj # 31 NOX expense'!#REF!</definedName>
    <definedName name="DATA2" localSheetId="9">'[71]Adj # 31 NOX expense'!#REF!</definedName>
    <definedName name="DATA2" localSheetId="15">'[71]Adj # 31 NOX expense'!#REF!</definedName>
    <definedName name="DATA2" localSheetId="16">'[71]Adj # 31 NOX expense'!#REF!</definedName>
    <definedName name="DATA2" localSheetId="5">'[71]Adj # 31 NOX expense'!#REF!</definedName>
    <definedName name="DATA2" localSheetId="7">'[71]Adj # 31 NOX expense'!#REF!</definedName>
    <definedName name="DATA3" localSheetId="15">#REF!</definedName>
    <definedName name="DATA3" localSheetId="16">#REF!</definedName>
    <definedName name="DATA4" localSheetId="15">#REF!</definedName>
    <definedName name="DATA4" localSheetId="16">#REF!</definedName>
    <definedName name="DATA5" localSheetId="15">#REF!</definedName>
    <definedName name="DATA5" localSheetId="16">#REF!</definedName>
    <definedName name="DATA6" localSheetId="15">#REF!</definedName>
    <definedName name="DATA6" localSheetId="16">#REF!</definedName>
    <definedName name="DATA7" localSheetId="13">'[71]Adj # 31 NOX expense'!#REF!</definedName>
    <definedName name="DATA7" localSheetId="9">'[71]Adj # 31 NOX expense'!#REF!</definedName>
    <definedName name="DATA7" localSheetId="15">'[71]Adj # 31 NOX expense'!#REF!</definedName>
    <definedName name="DATA7" localSheetId="16">'[71]Adj # 31 NOX expense'!#REF!</definedName>
    <definedName name="DATA7" localSheetId="5">'[71]Adj # 31 NOX expense'!#REF!</definedName>
    <definedName name="DATA7" localSheetId="7">'[71]Adj # 31 NOX expense'!#REF!</definedName>
    <definedName name="DATA8" localSheetId="13">'[71]Adj # 31 NOX expense'!#REF!</definedName>
    <definedName name="DATA8" localSheetId="9">'[71]Adj # 31 NOX expense'!#REF!</definedName>
    <definedName name="DATA8" localSheetId="15">'[71]Adj # 31 NOX expense'!#REF!</definedName>
    <definedName name="DATA8" localSheetId="16">'[71]Adj # 31 NOX expense'!#REF!</definedName>
    <definedName name="DATA8" localSheetId="5">'[71]Adj # 31 NOX expense'!#REF!</definedName>
    <definedName name="DATA8" localSheetId="7">'[71]Adj # 31 NOX expense'!#REF!</definedName>
    <definedName name="DATA9" localSheetId="15">#REF!</definedName>
    <definedName name="DATA9" localSheetId="16">#REF!</definedName>
    <definedName name="_xlnm.Database" localSheetId="13">#REF!</definedName>
    <definedName name="_xlnm.Database" localSheetId="9">#REF!</definedName>
    <definedName name="_xlnm.Database" localSheetId="15">#REF!</definedName>
    <definedName name="_xlnm.Database" localSheetId="16">#REF!</definedName>
    <definedName name="_xlnm.Database" localSheetId="5">#REF!</definedName>
    <definedName name="_xlnm.Database" localSheetId="7">#REF!</definedName>
    <definedName name="_xlnm.Database">#REF!</definedName>
    <definedName name="DATAFEEDER">#N/A</definedName>
    <definedName name="DATE" localSheetId="13">#REF!</definedName>
    <definedName name="DATE" localSheetId="9">#REF!</definedName>
    <definedName name="DATE" localSheetId="15">#REF!</definedName>
    <definedName name="DATE" localSheetId="16">#REF!</definedName>
    <definedName name="DATE" localSheetId="5">#REF!</definedName>
    <definedName name="DATE" localSheetId="7">#REF!</definedName>
    <definedName name="DateNumber" localSheetId="13">#REF!</definedName>
    <definedName name="DateNumber" localSheetId="9">#REF!</definedName>
    <definedName name="DateNumber" localSheetId="15">#REF!</definedName>
    <definedName name="DateNumber" localSheetId="16">#REF!</definedName>
    <definedName name="DateNumber" localSheetId="5">#REF!</definedName>
    <definedName name="DateNumber" localSheetId="7">#REF!</definedName>
    <definedName name="DateNumberCurrentPrior" localSheetId="13">#REF!</definedName>
    <definedName name="DateNumberCurrentPrior" localSheetId="9">#REF!</definedName>
    <definedName name="DateNumberCurrentPrior" localSheetId="15">#REF!</definedName>
    <definedName name="DateNumberCurrentPrior" localSheetId="16">#REF!</definedName>
    <definedName name="DateNumberCurrentPrior" localSheetId="5">#REF!</definedName>
    <definedName name="DateNumberCurrentPrior" localSheetId="7">#REF!</definedName>
    <definedName name="DateNumberQtrPrior" localSheetId="13">#REF!</definedName>
    <definedName name="DateNumberQtrPrior" localSheetId="9">#REF!</definedName>
    <definedName name="DateNumberQtrPrior" localSheetId="15">#REF!</definedName>
    <definedName name="DateNumberQtrPrior" localSheetId="16">#REF!</definedName>
    <definedName name="DateNumberQtrPrior" localSheetId="5">#REF!</definedName>
    <definedName name="DateNumberQtrPrior" localSheetId="7">#REF!</definedName>
    <definedName name="DateNumberYearEndPrior" localSheetId="13">#REF!</definedName>
    <definedName name="DateNumberYearEndPrior" localSheetId="9">#REF!</definedName>
    <definedName name="DateNumberYearEndPrior" localSheetId="15">#REF!</definedName>
    <definedName name="DateNumberYearEndPrior" localSheetId="16">#REF!</definedName>
    <definedName name="DateNumberYearEndPrior" localSheetId="5">#REF!</definedName>
    <definedName name="DateNumberYearEndPrior" localSheetId="7">#REF!</definedName>
    <definedName name="Dates" localSheetId="13">#REF!,#REF!,#REF!</definedName>
    <definedName name="Dates" localSheetId="9">#REF!,#REF!,#REF!</definedName>
    <definedName name="Dates" localSheetId="15">#REF!,#REF!,#REF!</definedName>
    <definedName name="Dates" localSheetId="16">#REF!,#REF!,#REF!</definedName>
    <definedName name="Dates" localSheetId="5">#REF!,#REF!,#REF!</definedName>
    <definedName name="Dates" localSheetId="7">#REF!,#REF!,#REF!</definedName>
    <definedName name="DateText" localSheetId="13">#REF!</definedName>
    <definedName name="DateText" localSheetId="9">#REF!</definedName>
    <definedName name="DateText" localSheetId="15">#REF!</definedName>
    <definedName name="DateText" localSheetId="16">#REF!</definedName>
    <definedName name="DateText" localSheetId="5">#REF!</definedName>
    <definedName name="DateText" localSheetId="7">#REF!</definedName>
    <definedName name="Day5_Access_Data">'[72]F04 Forecast'!$A$5:$M$900</definedName>
    <definedName name="DB_RANGE">'[40]RESULTS DB'!$A$1:$AG$1</definedName>
    <definedName name="dbbiom" localSheetId="13">#REF!</definedName>
    <definedName name="dbbiom" localSheetId="9">#REF!</definedName>
    <definedName name="dbbiom" localSheetId="15">#REF!</definedName>
    <definedName name="dbbiom" localSheetId="16">#REF!</definedName>
    <definedName name="dbbiom" localSheetId="5">#REF!</definedName>
    <definedName name="dbbiom" localSheetId="7">#REF!</definedName>
    <definedName name="DBPRISMA" localSheetId="5">[73]PRTB!$B$16:$AF$237</definedName>
    <definedName name="DBPRISMA">[74]PRTB!$B$16:$AF$237</definedName>
    <definedName name="DBSM" localSheetId="5">[73]smTB!$B$16:$AC$444</definedName>
    <definedName name="DBSM">[74]smTB!$B$16:$AC$444</definedName>
    <definedName name="dd" localSheetId="13">'[75]PSE&amp;G-IS-MONTH'!#REF!</definedName>
    <definedName name="dd" localSheetId="9">'[75]PSE&amp;G-IS-MONTH'!#REF!</definedName>
    <definedName name="dd" localSheetId="15">'[75]PSE&amp;G-IS-MONTH'!#REF!</definedName>
    <definedName name="dd" localSheetId="16">'[75]PSE&amp;G-IS-MONTH'!#REF!</definedName>
    <definedName name="dd" localSheetId="5">'[75]PSE&amp;G-IS-MONTH'!#REF!</definedName>
    <definedName name="dd" localSheetId="7">'[75]PSE&amp;G-IS-MONTH'!#REF!</definedName>
    <definedName name="ddd" hidden="1">{#N/A,#N/A,TRUE,"Income Statement";#N/A,#N/A,TRUE,"Balance Sheet";#N/A,#N/A,TRUE,"Cash Flow";#N/A,#N/A,TRUE,"Interest Schedule";#N/A,#N/A,TRUE,"Ratios"}</definedName>
    <definedName name="dddd" localSheetId="5" hidden="1">{#N/A,#N/A,FALSE,"Aging Summary";#N/A,#N/A,FALSE,"Ratio Analysis";#N/A,#N/A,FALSE,"Test 120 Day Accts";#N/A,#N/A,FALSE,"Tickmarks"}</definedName>
    <definedName name="ddfsa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e" localSheetId="13">'[42]PSE&amp;G-IS-MONTH'!#REF!</definedName>
    <definedName name="de" localSheetId="9">'[42]PSE&amp;G-IS-MONTH'!#REF!</definedName>
    <definedName name="de" localSheetId="15">'[42]PSE&amp;G-IS-MONTH'!#REF!</definedName>
    <definedName name="de" localSheetId="16">'[42]PSE&amp;G-IS-MONTH'!#REF!</definedName>
    <definedName name="de" localSheetId="5">'[42]PSE&amp;G-IS-MONTH'!#REF!</definedName>
    <definedName name="de" localSheetId="7">'[42]PSE&amp;G-IS-MONTH'!#REF!</definedName>
    <definedName name="debt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EBT_EXP" localSheetId="13">#REF!</definedName>
    <definedName name="DEBT_EXP" localSheetId="9">#REF!</definedName>
    <definedName name="DEBT_EXP" localSheetId="15">#REF!</definedName>
    <definedName name="DEBT_EXP" localSheetId="16">#REF!</definedName>
    <definedName name="DEBT_EXP" localSheetId="5">#REF!</definedName>
    <definedName name="DEBT_EXP" localSheetId="7">#REF!</definedName>
    <definedName name="Dec">#REF!</definedName>
    <definedName name="DECACCTG" localSheetId="13">#REF!</definedName>
    <definedName name="DECACCTG" localSheetId="9">#REF!</definedName>
    <definedName name="DECACCTG" localSheetId="15">#REF!</definedName>
    <definedName name="DECACCTG" localSheetId="16">#REF!</definedName>
    <definedName name="DECACCTG" localSheetId="5">#REF!</definedName>
    <definedName name="DECACCTG" localSheetId="7">#REF!</definedName>
    <definedName name="decacqui" localSheetId="15">#REF!</definedName>
    <definedName name="decacqui" localSheetId="16">#REF!</definedName>
    <definedName name="decadd" localSheetId="15">#REF!</definedName>
    <definedName name="decadd" localSheetId="16">#REF!</definedName>
    <definedName name="Decem" localSheetId="15">#REF!</definedName>
    <definedName name="Decem" localSheetId="16">#REF!</definedName>
    <definedName name="december">#REF!</definedName>
    <definedName name="decret" localSheetId="15">#REF!</definedName>
    <definedName name="decret" localSheetId="16">#REF!</definedName>
    <definedName name="depreciation" localSheetId="15">#REF!</definedName>
    <definedName name="depreciation" localSheetId="16">#REF!</definedName>
    <definedName name="Depreciation_Amortization" localSheetId="13">'[70]FEES &amp; INTEREST'!#REF!</definedName>
    <definedName name="Depreciation_Amortization" localSheetId="9">'[70]FEES &amp; INTEREST'!#REF!</definedName>
    <definedName name="Depreciation_Amortization" localSheetId="15">'[70]FEES &amp; INTEREST'!#REF!</definedName>
    <definedName name="Depreciation_Amortization" localSheetId="16">'[70]FEES &amp; INTEREST'!#REF!</definedName>
    <definedName name="Depreciation_Amortization" localSheetId="5">'[70]FEES &amp; INTEREST'!#REF!</definedName>
    <definedName name="Depreciation_Amortization" localSheetId="7">'[70]FEES &amp; INTEREST'!#REF!</definedName>
    <definedName name="Depreciation_e">#REF!</definedName>
    <definedName name="depreciationgas" localSheetId="15">#REF!</definedName>
    <definedName name="depreciationgas" localSheetId="16">#REF!</definedName>
    <definedName name="dept" localSheetId="15">#REF!</definedName>
    <definedName name="dept" localSheetId="16">#REF!</definedName>
    <definedName name="Derivatives_Gain_Loss_FAS133" localSheetId="13">'[70]FEES &amp; INTEREST'!#REF!</definedName>
    <definedName name="Derivatives_Gain_Loss_FAS133" localSheetId="9">'[70]FEES &amp; INTEREST'!#REF!</definedName>
    <definedName name="Derivatives_Gain_Loss_FAS133" localSheetId="15">'[70]FEES &amp; INTEREST'!#REF!</definedName>
    <definedName name="Derivatives_Gain_Loss_FAS133" localSheetId="16">'[70]FEES &amp; INTEREST'!#REF!</definedName>
    <definedName name="Derivatives_Gain_Loss_FAS133" localSheetId="5">'[70]FEES &amp; INTEREST'!#REF!</definedName>
    <definedName name="Derivatives_Gain_Loss_FAS133" localSheetId="7">'[70]FEES &amp; INTEREST'!#REF!</definedName>
    <definedName name="dert" localSheetId="13">'[6]Cuadro A-4 (1)'!#REF!</definedName>
    <definedName name="dert" localSheetId="9">'[6]Cuadro A-4 (1)'!#REF!</definedName>
    <definedName name="dert" localSheetId="15">'[6]Cuadro A-4 (1)'!#REF!</definedName>
    <definedName name="dert" localSheetId="16">'[6]Cuadro A-4 (1)'!#REF!</definedName>
    <definedName name="dert" localSheetId="5">'[6]Cuadro A-4 (1)'!#REF!</definedName>
    <definedName name="dert" localSheetId="7">'[6]Cuadro A-4 (1)'!#REF!</definedName>
    <definedName name="Detail_of_Taxable_Income" localSheetId="15">#REF!</definedName>
    <definedName name="Detail_of_Taxable_Income" localSheetId="16">#REF!</definedName>
    <definedName name="development">[76]Elcho!$G$21+[76]Konya!$G$23+[76]Trisakthi!$G$13+[76]salalah!$G$14+'[76]Romat Hovav'!$G$21</definedName>
    <definedName name="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IFERENCIAS" localSheetId="13">#REF!</definedName>
    <definedName name="DIFERENCIAS" localSheetId="9">#REF!</definedName>
    <definedName name="DIFERENCIAS" localSheetId="15">#REF!</definedName>
    <definedName name="DIFERENCIAS" localSheetId="16">#REF!</definedName>
    <definedName name="DIFERENCIAS" localSheetId="5">#REF!</definedName>
    <definedName name="DIFERENCIAS" localSheetId="7">#REF!</definedName>
    <definedName name="direct" localSheetId="15">#REF!</definedName>
    <definedName name="direct" localSheetId="16">#REF!</definedName>
    <definedName name="Div_Inc_pb" localSheetId="13" hidden="1">#REF!</definedName>
    <definedName name="Div_Inc_pb" localSheetId="9" hidden="1">#REF!</definedName>
    <definedName name="Div_Inc_pb" localSheetId="15" hidden="1">#REF!</definedName>
    <definedName name="Div_Inc_pb" localSheetId="16" hidden="1">#REF!</definedName>
    <definedName name="Div_Inc_pb" localSheetId="5" hidden="1">#REF!</definedName>
    <definedName name="Div_Inc_pb" localSheetId="7" hidden="1">#REF!</definedName>
    <definedName name="DivApb" localSheetId="13" hidden="1">#REF!</definedName>
    <definedName name="DivApb" localSheetId="9" hidden="1">#REF!</definedName>
    <definedName name="DivApb" localSheetId="15" hidden="1">#REF!</definedName>
    <definedName name="DivApb" localSheetId="16" hidden="1">#REF!</definedName>
    <definedName name="DivApb" localSheetId="5" hidden="1">#REF!</definedName>
    <definedName name="DivApb" localSheetId="7" hidden="1">#REF!</definedName>
    <definedName name="DivBpb" localSheetId="13" hidden="1">#REF!</definedName>
    <definedName name="DivBpb" localSheetId="9" hidden="1">#REF!</definedName>
    <definedName name="DivBpb" localSheetId="15" hidden="1">#REF!</definedName>
    <definedName name="DivBpb" localSheetId="16" hidden="1">#REF!</definedName>
    <definedName name="DivBpb" localSheetId="5" hidden="1">#REF!</definedName>
    <definedName name="DivBpb" localSheetId="7" hidden="1">#REF!</definedName>
    <definedName name="divby" localSheetId="15">'[77]Rabbi Trust'!#REF!</definedName>
    <definedName name="divby" localSheetId="16">'[77]Rabbi Trust'!#REF!</definedName>
    <definedName name="DivCpb" localSheetId="13" hidden="1">#REF!</definedName>
    <definedName name="DivCpb" localSheetId="9" hidden="1">#REF!</definedName>
    <definedName name="DivCpb" localSheetId="15" hidden="1">#REF!</definedName>
    <definedName name="DivCpb" localSheetId="16" hidden="1">#REF!</definedName>
    <definedName name="DivCpb" localSheetId="5" hidden="1">#REF!</definedName>
    <definedName name="DivCpb" localSheetId="7" hidden="1">#REF!</definedName>
    <definedName name="DivDpb" localSheetId="13" hidden="1">#REF!</definedName>
    <definedName name="DivDpb" localSheetId="9" hidden="1">#REF!</definedName>
    <definedName name="DivDpb" localSheetId="15" hidden="1">#REF!</definedName>
    <definedName name="DivDpb" localSheetId="16" hidden="1">#REF!</definedName>
    <definedName name="DivDpb" localSheetId="5" hidden="1">#REF!</definedName>
    <definedName name="DivDpb" localSheetId="7" hidden="1">#REF!</definedName>
    <definedName name="DivEpb" localSheetId="13" hidden="1">#REF!</definedName>
    <definedName name="DivEpb" localSheetId="9" hidden="1">#REF!</definedName>
    <definedName name="DivEpb" localSheetId="15" hidden="1">#REF!</definedName>
    <definedName name="DivEpb" localSheetId="16" hidden="1">#REF!</definedName>
    <definedName name="DivEpb" localSheetId="5" hidden="1">#REF!</definedName>
    <definedName name="DivEpb" localSheetId="7" hidden="1">#REF!</definedName>
    <definedName name="DivFpb" localSheetId="13" hidden="1">#REF!</definedName>
    <definedName name="DivFpb" localSheetId="9" hidden="1">#REF!</definedName>
    <definedName name="DivFpb" localSheetId="15" hidden="1">#REF!</definedName>
    <definedName name="DivFpb" localSheetId="16" hidden="1">#REF!</definedName>
    <definedName name="DivFpb" localSheetId="5" hidden="1">#REF!</definedName>
    <definedName name="DivFpb" localSheetId="7" hidden="1">#REF!</definedName>
    <definedName name="DivGpb" localSheetId="13" hidden="1">#REF!</definedName>
    <definedName name="DivGpb" localSheetId="9" hidden="1">#REF!</definedName>
    <definedName name="DivGpb" localSheetId="15" hidden="1">#REF!</definedName>
    <definedName name="DivGpb" localSheetId="16" hidden="1">#REF!</definedName>
    <definedName name="DivGpb" localSheetId="5" hidden="1">#REF!</definedName>
    <definedName name="DivGpb" localSheetId="7" hidden="1">#REF!</definedName>
    <definedName name="DivHpb" localSheetId="13" hidden="1">#REF!</definedName>
    <definedName name="DivHpb" localSheetId="9" hidden="1">#REF!</definedName>
    <definedName name="DivHpb" localSheetId="15" hidden="1">#REF!</definedName>
    <definedName name="DivHpb" localSheetId="16" hidden="1">#REF!</definedName>
    <definedName name="DivHpb" localSheetId="5" hidden="1">#REF!</definedName>
    <definedName name="DivHpb" localSheetId="7" hidden="1">#REF!</definedName>
    <definedName name="DIVIDENDS" localSheetId="13">[78]RE!#REF!</definedName>
    <definedName name="DIVIDENDS" localSheetId="9">[78]RE!#REF!</definedName>
    <definedName name="DIVIDENDS" localSheetId="15">[78]RE!#REF!</definedName>
    <definedName name="DIVIDENDS" localSheetId="16">[78]RE!#REF!</definedName>
    <definedName name="DIVIDENDS" localSheetId="5">[78]RE!#REF!</definedName>
    <definedName name="DIVIDENDS" localSheetId="7">[78]RE!#REF!</definedName>
    <definedName name="Division_A" localSheetId="13">#REF!</definedName>
    <definedName name="Division_A" localSheetId="9">#REF!</definedName>
    <definedName name="Division_A" localSheetId="15">#REF!</definedName>
    <definedName name="Division_A" localSheetId="16">#REF!</definedName>
    <definedName name="Division_A" localSheetId="5">#REF!</definedName>
    <definedName name="Division_A" localSheetId="7">#REF!</definedName>
    <definedName name="Division_B" localSheetId="13">#REF!</definedName>
    <definedName name="Division_B" localSheetId="9">#REF!</definedName>
    <definedName name="Division_B" localSheetId="15">#REF!</definedName>
    <definedName name="Division_B" localSheetId="16">#REF!</definedName>
    <definedName name="Division_B" localSheetId="5">#REF!</definedName>
    <definedName name="Division_B" localSheetId="7">#REF!</definedName>
    <definedName name="Division_C" localSheetId="13">#REF!</definedName>
    <definedName name="Division_C" localSheetId="9">#REF!</definedName>
    <definedName name="Division_C" localSheetId="15">#REF!</definedName>
    <definedName name="Division_C" localSheetId="16">#REF!</definedName>
    <definedName name="Division_C" localSheetId="5">#REF!</definedName>
    <definedName name="Division_C" localSheetId="7">#REF!</definedName>
    <definedName name="Division_D" localSheetId="13">#REF!</definedName>
    <definedName name="Division_D" localSheetId="9">#REF!</definedName>
    <definedName name="Division_D" localSheetId="15">#REF!</definedName>
    <definedName name="Division_D" localSheetId="16">#REF!</definedName>
    <definedName name="Division_D" localSheetId="5">#REF!</definedName>
    <definedName name="Division_D" localSheetId="7">#REF!</definedName>
    <definedName name="Division_E" localSheetId="13">#REF!</definedName>
    <definedName name="Division_E" localSheetId="9">#REF!</definedName>
    <definedName name="Division_E" localSheetId="15">#REF!</definedName>
    <definedName name="Division_E" localSheetId="16">#REF!</definedName>
    <definedName name="Division_E" localSheetId="5">#REF!</definedName>
    <definedName name="Division_E" localSheetId="7">#REF!</definedName>
    <definedName name="Division_F" localSheetId="13">#REF!</definedName>
    <definedName name="Division_F" localSheetId="9">#REF!</definedName>
    <definedName name="Division_F" localSheetId="15">#REF!</definedName>
    <definedName name="Division_F" localSheetId="16">#REF!</definedName>
    <definedName name="Division_F" localSheetId="5">#REF!</definedName>
    <definedName name="Division_F" localSheetId="7">#REF!</definedName>
    <definedName name="Division_G" localSheetId="13">#REF!</definedName>
    <definedName name="Division_G" localSheetId="9">#REF!</definedName>
    <definedName name="Division_G" localSheetId="15">#REF!</definedName>
    <definedName name="Division_G" localSheetId="16">#REF!</definedName>
    <definedName name="Division_G" localSheetId="5">#REF!</definedName>
    <definedName name="Division_G" localSheetId="7">#REF!</definedName>
    <definedName name="Division_H" localSheetId="13">#REF!</definedName>
    <definedName name="Division_H" localSheetId="9">#REF!</definedName>
    <definedName name="Division_H" localSheetId="15">#REF!</definedName>
    <definedName name="Division_H" localSheetId="16">#REF!</definedName>
    <definedName name="Division_H" localSheetId="5">#REF!</definedName>
    <definedName name="Division_H" localSheetId="7">#REF!</definedName>
    <definedName name="Divisional_Toggle" localSheetId="13" hidden="1">#REF!</definedName>
    <definedName name="Divisional_Toggle" localSheetId="9" hidden="1">#REF!</definedName>
    <definedName name="Divisional_Toggle" localSheetId="15" hidden="1">#REF!</definedName>
    <definedName name="Divisional_Toggle" localSheetId="16" hidden="1">#REF!</definedName>
    <definedName name="Divisional_Toggle" localSheetId="5" hidden="1">#REF!</definedName>
    <definedName name="Divisional_Toggle" localSheetId="7" hidden="1">#REF!</definedName>
    <definedName name="DoneBy">'[35]Validation Legend'!$A$3:$A$4</definedName>
    <definedName name="DPLBILL" localSheetId="13">#REF!</definedName>
    <definedName name="DPLBILL" localSheetId="9">#REF!</definedName>
    <definedName name="DPLBILL" localSheetId="15">#REF!</definedName>
    <definedName name="DPLBILL" localSheetId="16">#REF!</definedName>
    <definedName name="DPLBILL" localSheetId="5">#REF!</definedName>
    <definedName name="DPLBILL" localSheetId="7">#REF!</definedName>
    <definedName name="ds" localSheetId="13">'[75]PSE&amp;G-IS-MONTH'!#REF!</definedName>
    <definedName name="ds" localSheetId="9">'[75]PSE&amp;G-IS-MONTH'!#REF!</definedName>
    <definedName name="ds" localSheetId="15">'[75]PSE&amp;G-IS-MONTH'!#REF!</definedName>
    <definedName name="ds" localSheetId="16">'[75]PSE&amp;G-IS-MONTH'!#REF!</definedName>
    <definedName name="ds" localSheetId="5">'[75]PSE&amp;G-IS-MONTH'!#REF!</definedName>
    <definedName name="ds" localSheetId="7">'[75]PSE&amp;G-IS-MONTH'!#REF!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w" localSheetId="13">'[45]PSE&amp;G-IS-MONTH'!#REF!</definedName>
    <definedName name="dw" localSheetId="9">'[45]PSE&amp;G-IS-MONTH'!#REF!</definedName>
    <definedName name="dw" localSheetId="15">'[45]PSE&amp;G-IS-MONTH'!#REF!</definedName>
    <definedName name="dw" localSheetId="16">'[45]PSE&amp;G-IS-MONTH'!#REF!</definedName>
    <definedName name="dw" localSheetId="5">'[45]PSE&amp;G-IS-MONTH'!#REF!</definedName>
    <definedName name="dw" localSheetId="7">'[45]PSE&amp;G-IS-MONTH'!#REF!</definedName>
    <definedName name="DZ.DropZone" localSheetId="13" hidden="1">#REF!</definedName>
    <definedName name="DZ.DropZone" localSheetId="9" hidden="1">#REF!</definedName>
    <definedName name="DZ.DropZone" localSheetId="15" hidden="1">#REF!</definedName>
    <definedName name="DZ.DropZone" localSheetId="16" hidden="1">#REF!</definedName>
    <definedName name="DZ.DropZone" localSheetId="5" hidden="1">#REF!</definedName>
    <definedName name="DZ.DropZone" localSheetId="7" hidden="1">#REF!</definedName>
    <definedName name="DZ.DropZoneIS" localSheetId="13" hidden="1">#REF!</definedName>
    <definedName name="DZ.DropZoneIS" localSheetId="9" hidden="1">#REF!</definedName>
    <definedName name="DZ.DropZoneIS" localSheetId="15" hidden="1">#REF!</definedName>
    <definedName name="DZ.DropZoneIS" localSheetId="16" hidden="1">#REF!</definedName>
    <definedName name="DZ.DropZoneIS" localSheetId="5" hidden="1">#REF!</definedName>
    <definedName name="DZ.DropZoneIS" localSheetId="7" hidden="1">#REF!</definedName>
    <definedName name="DZ.IndSpec_Left" localSheetId="13" hidden="1">#REF!</definedName>
    <definedName name="DZ.IndSpec_Left" localSheetId="9" hidden="1">#REF!</definedName>
    <definedName name="DZ.IndSpec_Left" localSheetId="15" hidden="1">#REF!</definedName>
    <definedName name="DZ.IndSpec_Left" localSheetId="16" hidden="1">#REF!</definedName>
    <definedName name="DZ.IndSpec_Left" localSheetId="5" hidden="1">#REF!</definedName>
    <definedName name="DZ.IndSpec_Left" localSheetId="7" hidden="1">#REF!</definedName>
    <definedName name="DZ.IndSpec_Right" localSheetId="13" hidden="1">#REF!</definedName>
    <definedName name="DZ.IndSpec_Right" localSheetId="9" hidden="1">#REF!</definedName>
    <definedName name="DZ.IndSpec_Right" localSheetId="15" hidden="1">#REF!</definedName>
    <definedName name="DZ.IndSpec_Right" localSheetId="16" hidden="1">#REF!</definedName>
    <definedName name="DZ.IndSpec_Right" localSheetId="5" hidden="1">#REF!</definedName>
    <definedName name="DZ.IndSpec_Right" localSheetId="7" hidden="1">#REF!</definedName>
    <definedName name="DZ.LTM" localSheetId="13" hidden="1">#REF!</definedName>
    <definedName name="DZ.LTM" localSheetId="9" hidden="1">#REF!</definedName>
    <definedName name="DZ.LTM" localSheetId="15" hidden="1">#REF!</definedName>
    <definedName name="DZ.LTM" localSheetId="16" hidden="1">#REF!</definedName>
    <definedName name="DZ.LTM" localSheetId="5" hidden="1">#REF!</definedName>
    <definedName name="DZ.LTM" localSheetId="7" hidden="1">#REF!</definedName>
    <definedName name="dz.LTMDate" localSheetId="13" hidden="1">#REF!</definedName>
    <definedName name="dz.LTMDate" localSheetId="9" hidden="1">#REF!</definedName>
    <definedName name="dz.LTMDate" localSheetId="15" hidden="1">#REF!</definedName>
    <definedName name="dz.LTMDate" localSheetId="16" hidden="1">#REF!</definedName>
    <definedName name="dz.LTMDate" localSheetId="5" hidden="1">#REF!</definedName>
    <definedName name="dz.LTMDate" localSheetId="7" hidden="1">#REF!</definedName>
    <definedName name="DZ.LTMPlus" localSheetId="13" hidden="1">#REF!</definedName>
    <definedName name="DZ.LTMPlus" localSheetId="9" hidden="1">#REF!</definedName>
    <definedName name="DZ.LTMPlus" localSheetId="15" hidden="1">#REF!</definedName>
    <definedName name="DZ.LTMPlus" localSheetId="16" hidden="1">#REF!</definedName>
    <definedName name="DZ.LTMPlus" localSheetId="5" hidden="1">#REF!</definedName>
    <definedName name="DZ.LTMPlus" localSheetId="7" hidden="1">#REF!</definedName>
    <definedName name="e">[79]Month!$A$1:$X$33</definedName>
    <definedName name="e_sam1" localSheetId="15">#REF!</definedName>
    <definedName name="e_sam1" localSheetId="16">#REF!</definedName>
    <definedName name="EACT" localSheetId="13">#REF!</definedName>
    <definedName name="EACT" localSheetId="9">#REF!</definedName>
    <definedName name="EACT" localSheetId="15">#REF!</definedName>
    <definedName name="EACT" localSheetId="16">#REF!</definedName>
    <definedName name="EACT" localSheetId="5">#REF!</definedName>
    <definedName name="EACT" localSheetId="7">#REF!</definedName>
    <definedName name="EBUD" localSheetId="13">#REF!</definedName>
    <definedName name="EBUD" localSheetId="9">#REF!</definedName>
    <definedName name="EBUD" localSheetId="15">#REF!</definedName>
    <definedName name="EBUD" localSheetId="16">#REF!</definedName>
    <definedName name="EBUD" localSheetId="5">#REF!</definedName>
    <definedName name="EBUD" localSheetId="7">#REF!</definedName>
    <definedName name="EBYTD" localSheetId="13">#REF!</definedName>
    <definedName name="EBYTD" localSheetId="9">#REF!</definedName>
    <definedName name="EBYTD" localSheetId="15">#REF!</definedName>
    <definedName name="EBYTD" localSheetId="16">#REF!</definedName>
    <definedName name="EBYTD" localSheetId="5">#REF!</definedName>
    <definedName name="EBYTD" localSheetId="7">#REF!</definedName>
    <definedName name="EDCTI" localSheetId="13">#REF!</definedName>
    <definedName name="EDCTI" localSheetId="9">#REF!</definedName>
    <definedName name="EDCTI" localSheetId="15">#REF!</definedName>
    <definedName name="EDCTI" localSheetId="16">#REF!</definedName>
    <definedName name="EDCTI" localSheetId="5">#REF!</definedName>
    <definedName name="EDCTI" localSheetId="7">#REF!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localSheetId="5" hidden="1">{#N/A,#N/A,FALSE,"95Act"}</definedName>
    <definedName name="eeee" localSheetId="5" hidden="1">{#N/A,#N/A,FALSE,"Aging Summary";#N/A,#N/A,FALSE,"Ratio Analysis";#N/A,#N/A,FALSE,"Test 120 Day Accts";#N/A,#N/A,FALSE,"Tickmarks"}</definedName>
    <definedName name="EFC" localSheetId="13">#REF!</definedName>
    <definedName name="EFC" localSheetId="9">#REF!</definedName>
    <definedName name="EFC" localSheetId="15">#REF!</definedName>
    <definedName name="EFC" localSheetId="16">#REF!</definedName>
    <definedName name="EFC" localSheetId="5">#REF!</definedName>
    <definedName name="EFC" localSheetId="7">#REF!</definedName>
    <definedName name="EG_NEW" localSheetId="13">#REF!</definedName>
    <definedName name="EG_NEW" localSheetId="9">#REF!</definedName>
    <definedName name="EG_NEW" localSheetId="15">#REF!</definedName>
    <definedName name="EG_NEW" localSheetId="16">#REF!</definedName>
    <definedName name="EG_NEW" localSheetId="5">#REF!</definedName>
    <definedName name="EG_NEW" localSheetId="7">#REF!</definedName>
    <definedName name="EGDCTI" localSheetId="13">#REF!</definedName>
    <definedName name="EGDCTI" localSheetId="9">#REF!</definedName>
    <definedName name="EGDCTI" localSheetId="15">#REF!</definedName>
    <definedName name="EGDCTI" localSheetId="16">#REF!</definedName>
    <definedName name="EGDCTI" localSheetId="5">#REF!</definedName>
    <definedName name="EGDCTI" localSheetId="7">#REF!</definedName>
    <definedName name="EHACT" localSheetId="13">#REF!</definedName>
    <definedName name="EHACT" localSheetId="9">#REF!</definedName>
    <definedName name="EHACT" localSheetId="15">#REF!</definedName>
    <definedName name="EHACT" localSheetId="16">#REF!</definedName>
    <definedName name="EHACT" localSheetId="5">#REF!</definedName>
    <definedName name="EHACT" localSheetId="7">#REF!</definedName>
    <definedName name="EHEP112" localSheetId="15">#REF!</definedName>
    <definedName name="EHEP112" localSheetId="16">#REF!</definedName>
    <definedName name="EHEP112" localSheetId="7">#REF!</definedName>
    <definedName name="EHEP12" localSheetId="15">#REF!</definedName>
    <definedName name="EHEP12" localSheetId="16">#REF!</definedName>
    <definedName name="EHEP12" localSheetId="7">#REF!</definedName>
    <definedName name="EHEP1WP">[80]bpl:psal!$A$381:$Y$704</definedName>
    <definedName name="EHEP34WONOTES" localSheetId="15">#REF!</definedName>
    <definedName name="EHEP34WONOTES" localSheetId="16">#REF!</definedName>
    <definedName name="EHEP34WONOTES" localSheetId="7">#REF!</definedName>
    <definedName name="EHVAR" localSheetId="13">#REF!</definedName>
    <definedName name="EHVAR" localSheetId="9">#REF!</definedName>
    <definedName name="EHVAR" localSheetId="15">#REF!</definedName>
    <definedName name="EHVAR" localSheetId="16">#REF!</definedName>
    <definedName name="EHVAR" localSheetId="5">#REF!</definedName>
    <definedName name="EHVAR" localSheetId="7">#REF!</definedName>
    <definedName name="electric" localSheetId="15">#REF!</definedName>
    <definedName name="electric" localSheetId="16">#REF!</definedName>
    <definedName name="EMEL" localSheetId="13">[81]INDEL1200!#REF!</definedName>
    <definedName name="EMEL" localSheetId="9">[81]INDEL1200!#REF!</definedName>
    <definedName name="EMEL" localSheetId="15">[81]INDEL1200!#REF!</definedName>
    <definedName name="EMEL" localSheetId="16">[81]INDEL1200!#REF!</definedName>
    <definedName name="EMEL" localSheetId="5">[81]INDEL1200!#REF!</definedName>
    <definedName name="EMEL" localSheetId="7">[81]INDEL1200!#REF!</definedName>
    <definedName name="Employees">[82]Dates!$A$22:$A$28</definedName>
    <definedName name="end" localSheetId="15">'[83]DC Info'!#REF!</definedName>
    <definedName name="end" localSheetId="16">'[83]DC Info'!#REF!</definedName>
    <definedName name="end_coal" localSheetId="15">'[49]Input Page'!#REF!</definedName>
    <definedName name="end_coal" localSheetId="16">'[49]Input Page'!#REF!</definedName>
    <definedName name="end_CWIP" localSheetId="15">'[49]Input Page'!#REF!</definedName>
    <definedName name="end_CWIP" localSheetId="16">'[49]Input Page'!#REF!</definedName>
    <definedName name="ENTERPRISE" localSheetId="13">#REF!</definedName>
    <definedName name="ENTERPRISE" localSheetId="9">#REF!</definedName>
    <definedName name="ENTERPRISE" localSheetId="15">#REF!</definedName>
    <definedName name="ENTERPRISE" localSheetId="16">#REF!</definedName>
    <definedName name="ENTERPRISE" localSheetId="5">#REF!</definedName>
    <definedName name="ENTERPRISE" localSheetId="7">#REF!</definedName>
    <definedName name="EntPlan2009" localSheetId="15">#REF!</definedName>
    <definedName name="EntPlan2009" localSheetId="16">#REF!</definedName>
    <definedName name="Entry" localSheetId="13">#REF!</definedName>
    <definedName name="Entry" localSheetId="9">#REF!</definedName>
    <definedName name="Entry" localSheetId="15">#REF!</definedName>
    <definedName name="Entry" localSheetId="16">#REF!</definedName>
    <definedName name="Entry" localSheetId="5">#REF!</definedName>
    <definedName name="Entry" localSheetId="7">#REF!</definedName>
    <definedName name="Entry1" localSheetId="13">#REF!</definedName>
    <definedName name="Entry1" localSheetId="9">#REF!</definedName>
    <definedName name="Entry1" localSheetId="15">#REF!</definedName>
    <definedName name="Entry1" localSheetId="16">#REF!</definedName>
    <definedName name="Entry1" localSheetId="5">#REF!</definedName>
    <definedName name="Entry1" localSheetId="7">#REF!</definedName>
    <definedName name="entry2" localSheetId="13">#REF!</definedName>
    <definedName name="entry2" localSheetId="9">#REF!</definedName>
    <definedName name="entry2" localSheetId="15">#REF!</definedName>
    <definedName name="entry2" localSheetId="16">#REF!</definedName>
    <definedName name="entry2" localSheetId="5">#REF!</definedName>
    <definedName name="entry2" localSheetId="7">#REF!</definedName>
    <definedName name="EntryDate">'[37]Fig1.5'!$A$4:$A$27</definedName>
    <definedName name="EPROJ" localSheetId="13">#REF!</definedName>
    <definedName name="EPROJ" localSheetId="9">#REF!</definedName>
    <definedName name="EPROJ" localSheetId="15">#REF!</definedName>
    <definedName name="EPROJ" localSheetId="16">#REF!</definedName>
    <definedName name="EPROJ" localSheetId="5">#REF!</definedName>
    <definedName name="EPROJ" localSheetId="7">#REF!</definedName>
    <definedName name="EPROJSUM" localSheetId="13">#REF!</definedName>
    <definedName name="EPROJSUM" localSheetId="9">#REF!</definedName>
    <definedName name="EPROJSUM" localSheetId="15">#REF!</definedName>
    <definedName name="EPROJSUM" localSheetId="16">#REF!</definedName>
    <definedName name="EPROJSUM" localSheetId="5">#REF!</definedName>
    <definedName name="EPROJSUM" localSheetId="7">#REF!</definedName>
    <definedName name="EPS" localSheetId="13">#REF!</definedName>
    <definedName name="EPS" localSheetId="9">#REF!</definedName>
    <definedName name="EPS" localSheetId="15">#REF!</definedName>
    <definedName name="EPS" localSheetId="16">#REF!</definedName>
    <definedName name="EPS" localSheetId="5">#REF!</definedName>
    <definedName name="EPS" localSheetId="7">#REF!</definedName>
    <definedName name="EPS_SUM96" localSheetId="13">#REF!</definedName>
    <definedName name="EPS_SUM96" localSheetId="9">#REF!</definedName>
    <definedName name="EPS_SUM96" localSheetId="15">#REF!</definedName>
    <definedName name="EPS_SUM96" localSheetId="16">#REF!</definedName>
    <definedName name="EPS_SUM96" localSheetId="5">#REF!</definedName>
    <definedName name="EPS_SUM96" localSheetId="7">#REF!</definedName>
    <definedName name="EPSUM" localSheetId="13">#REF!</definedName>
    <definedName name="EPSUM" localSheetId="9">#REF!</definedName>
    <definedName name="EPSUM" localSheetId="15">#REF!</definedName>
    <definedName name="EPSUM" localSheetId="16">#REF!</definedName>
    <definedName name="EPSUM" localSheetId="5">#REF!</definedName>
    <definedName name="EPSUM" localSheetId="7">#REF!</definedName>
    <definedName name="EPYACT" localSheetId="13">#REF!</definedName>
    <definedName name="EPYACT" localSheetId="9">#REF!</definedName>
    <definedName name="EPYACT" localSheetId="15">#REF!</definedName>
    <definedName name="EPYACT" localSheetId="16">#REF!</definedName>
    <definedName name="EPYACT" localSheetId="5">#REF!</definedName>
    <definedName name="EPYACT" localSheetId="7">#REF!</definedName>
    <definedName name="EPYVAR" localSheetId="13">#REF!</definedName>
    <definedName name="EPYVAR" localSheetId="9">#REF!</definedName>
    <definedName name="EPYVAR" localSheetId="15">#REF!</definedName>
    <definedName name="EPYVAR" localSheetId="16">#REF!</definedName>
    <definedName name="EPYVAR" localSheetId="5">#REF!</definedName>
    <definedName name="EPYVAR" localSheetId="7">#REF!</definedName>
    <definedName name="Eqiuivalent_Availability" localSheetId="15">'[67]Duquense Operating Profile'!#REF!</definedName>
    <definedName name="Eqiuivalent_Availability" localSheetId="16">'[67]Duquense Operating Profile'!#REF!</definedName>
    <definedName name="EQUITY_COMMITMENT_GUARANTEES" localSheetId="13">#REF!</definedName>
    <definedName name="EQUITY_COMMITMENT_GUARANTEES" localSheetId="9">#REF!</definedName>
    <definedName name="EQUITY_COMMITMENT_GUARANTEES" localSheetId="15">#REF!</definedName>
    <definedName name="EQUITY_COMMITMENT_GUARANTEES" localSheetId="16">#REF!</definedName>
    <definedName name="EQUITY_COMMITMENT_GUARANTEES" localSheetId="5">#REF!</definedName>
    <definedName name="EQUITY_COMMITMENT_GUARANTEES" localSheetId="7">#REF!</definedName>
    <definedName name="eqweqw" localSheetId="15" hidden="1">[84]JUNIN!#REF!</definedName>
    <definedName name="eqweqw" localSheetId="16" hidden="1">[84]JUNIN!#REF!</definedName>
    <definedName name="eqwq" localSheetId="13">'[47]PSE&amp;G-IS-MONTH '!#REF!</definedName>
    <definedName name="eqwq" localSheetId="9">'[47]PSE&amp;G-IS-MONTH '!#REF!</definedName>
    <definedName name="eqwq" localSheetId="15">'[47]PSE&amp;G-IS-MONTH '!#REF!</definedName>
    <definedName name="eqwq" localSheetId="16">'[47]PSE&amp;G-IS-MONTH '!#REF!</definedName>
    <definedName name="eqwq" localSheetId="5">'[47]PSE&amp;G-IS-MONTH '!#REF!</definedName>
    <definedName name="eqwq" localSheetId="7">'[47]PSE&amp;G-IS-MONTH '!#REF!</definedName>
    <definedName name="er" hidden="1">{#N/A,#N/A,FALSE,"Aging Summary";#N/A,#N/A,FALSE,"Ratio Analysis";#N/A,#N/A,FALSE,"Test 120 Day Accts";#N/A,#N/A,FALSE,"Tickmarks"}</definedName>
    <definedName name="Error_Messages">[40]Config!$E$31:$E$50</definedName>
    <definedName name="erty" localSheetId="13">#REF!</definedName>
    <definedName name="erty" localSheetId="9">#REF!</definedName>
    <definedName name="erty" localSheetId="15">#REF!</definedName>
    <definedName name="erty" localSheetId="16">#REF!</definedName>
    <definedName name="erty" localSheetId="5">#REF!</definedName>
    <definedName name="erty" localSheetId="7">#REF!</definedName>
    <definedName name="Euro">1936.27</definedName>
    <definedName name="ev.Calculation" hidden="1">2</definedName>
    <definedName name="ev.Initialized" hidden="1">FALSE</definedName>
    <definedName name="EV__LASTREFTIME__" localSheetId="5" hidden="1">40030.7771990741</definedName>
    <definedName name="EV__LASTREFTIME__" hidden="1">40479.3928935185</definedName>
    <definedName name="EVAR" localSheetId="13">#REF!</definedName>
    <definedName name="EVAR" localSheetId="9">#REF!</definedName>
    <definedName name="EVAR" localSheetId="15">#REF!</definedName>
    <definedName name="EVAR" localSheetId="16">#REF!</definedName>
    <definedName name="EVAR" localSheetId="5">#REF!</definedName>
    <definedName name="EVAR" localSheetId="7">#REF!</definedName>
    <definedName name="ewa" localSheetId="5" hidden="1">{#N/A,#N/A,FALSE,"95Bud"}</definedName>
    <definedName name="ewa_1" hidden="1">{#N/A,#N/A,FALSE,"95Bud"}</definedName>
    <definedName name="ewqeqw" localSheetId="15" hidden="1">#REF!</definedName>
    <definedName name="ewqeqw" localSheetId="16" hidden="1">#REF!</definedName>
    <definedName name="ewtable">[85]parameters!$A$3:$E$9</definedName>
    <definedName name="Exchange_Rates" localSheetId="13" hidden="1">#REF!</definedName>
    <definedName name="Exchange_Rates" localSheetId="9" hidden="1">#REF!</definedName>
    <definedName name="Exchange_Rates" localSheetId="15" hidden="1">#REF!</definedName>
    <definedName name="Exchange_Rates" localSheetId="16" hidden="1">#REF!</definedName>
    <definedName name="Exchange_Rates" localSheetId="5" hidden="1">#REF!</definedName>
    <definedName name="Exchange_Rates" localSheetId="7" hidden="1">#REF!</definedName>
    <definedName name="exclude_cap" localSheetId="15">'[49]Input Page'!#REF!</definedName>
    <definedName name="exclude_cap" localSheetId="16">'[49]Input Page'!#REF!</definedName>
    <definedName name="exp" localSheetId="15">#REF!</definedName>
    <definedName name="exp" localSheetId="16">#REF!</definedName>
    <definedName name="Expense_PERIOD">"0122008"</definedName>
    <definedName name="Expense_VERSION">"[0VERSION].[F00]"</definedName>
    <definedName name="ExpenseAM">#N/A</definedName>
    <definedName name="ExpenseAM_101_VAR">#N/A</definedName>
    <definedName name="ExpenseAM_102_KF2" localSheetId="15">'[38]Jan Residual'!#REF!</definedName>
    <definedName name="ExpenseAM_102_KF2" localSheetId="16">'[38]Jan Residual'!#REF!</definedName>
    <definedName name="ExpenseAM_102_VAR">#N/A</definedName>
    <definedName name="ExpenseAM_103_VAR">#N/A</definedName>
    <definedName name="ExpenseAM_104_VAR">#N/A</definedName>
    <definedName name="ExpenseAM_105_KF2" localSheetId="15">'[38]Jan Residual'!#REF!</definedName>
    <definedName name="ExpenseAM_105_KF2" localSheetId="16">'[38]Jan Residual'!#REF!</definedName>
    <definedName name="ExpenseAM_105_VAR">#N/A</definedName>
    <definedName name="ExpenseAM_106_KF2" localSheetId="15">'[38]Jan Residual'!#REF!</definedName>
    <definedName name="ExpenseAM_106_KF2" localSheetId="16">'[38]Jan Residual'!#REF!</definedName>
    <definedName name="ExpenseAM_106_VAR">#N/A</definedName>
    <definedName name="ExpenseAM_107_VAR">#N/A</definedName>
    <definedName name="ExpenseAM_109_VAR">#N/A</definedName>
    <definedName name="ExpenseAM_110_VAR">#N/A</definedName>
    <definedName name="ExpenseAM_111_VAR">#N/A</definedName>
    <definedName name="ExpenseAM_112_KF2" localSheetId="15">'[38]Jan Residual'!#REF!</definedName>
    <definedName name="ExpenseAM_112_KF2" localSheetId="16">'[38]Jan Residual'!#REF!</definedName>
    <definedName name="ExpenseAM_112_VAR">#N/A</definedName>
    <definedName name="ExpenseAM_114_VAR">#N/A</definedName>
    <definedName name="ExpenseAM_115_VAR">#N/A</definedName>
    <definedName name="ExpenseAM_116_VAR">#N/A</definedName>
    <definedName name="ExpenseAM_117_VAR">#N/A</definedName>
    <definedName name="ExpenseAM_118_KF2" localSheetId="15">'[38]Jan Residual'!#REF!</definedName>
    <definedName name="ExpenseAM_118_KF2" localSheetId="16">'[38]Jan Residual'!#REF!</definedName>
    <definedName name="ExpenseAM_118_VAR">#N/A</definedName>
    <definedName name="ExpenseAM_119_VAR">#N/A</definedName>
    <definedName name="ExpenseAM_120_VAR">#N/A</definedName>
    <definedName name="ExpenseAM_121124_KF2" localSheetId="15">'[38]Jan Residual'!#REF!</definedName>
    <definedName name="ExpenseAM_121124_KF2" localSheetId="16">'[38]Jan Residual'!#REF!</definedName>
    <definedName name="ExpenseAM_121124_VAR">#N/A</definedName>
    <definedName name="ExpenseAM_122_KF2" localSheetId="15">'[38]Jan Residual'!#REF!</definedName>
    <definedName name="ExpenseAM_122_KF2" localSheetId="16">'[38]Jan Residual'!#REF!</definedName>
    <definedName name="ExpenseAM_122_VAR">#N/A</definedName>
    <definedName name="ExpenseAM_123_KF2" localSheetId="15">'[38]Jan Residual'!#REF!</definedName>
    <definedName name="ExpenseAM_123_KF2" localSheetId="16">'[38]Jan Residual'!#REF!</definedName>
    <definedName name="ExpenseAM_123_VAR">#N/A</definedName>
    <definedName name="ExpenseAM_125">#N/A</definedName>
    <definedName name="ExpenseAM_125_KF2">#N/A</definedName>
    <definedName name="ExpenseAM_125_VAR">#N/A</definedName>
    <definedName name="ExpenseAM_126_VAR">#N/A</definedName>
    <definedName name="ExpenseAM_127_VAR">#N/A</definedName>
    <definedName name="ExpenseAM_128_VAR">#N/A</definedName>
    <definedName name="ExpenseAM_129_VAR">#N/A</definedName>
    <definedName name="ExpenseAM_130">#N/A</definedName>
    <definedName name="ExpenseAM_130_KF2">#N/A</definedName>
    <definedName name="ExpenseAM_130_VAR">#N/A</definedName>
    <definedName name="ExpenseAM_131_KF2" localSheetId="15">'[38]Jan Residual'!#REF!</definedName>
    <definedName name="ExpenseAM_131_KF2" localSheetId="16">'[38]Jan Residual'!#REF!</definedName>
    <definedName name="ExpenseAM_131_VAR">#N/A</definedName>
    <definedName name="ExpenseAM_132_VAR">#N/A</definedName>
    <definedName name="ExpenseAM_133_KF2" localSheetId="15">'[38]Jan Residual'!#REF!</definedName>
    <definedName name="ExpenseAM_133_KF2" localSheetId="16">'[38]Jan Residual'!#REF!</definedName>
    <definedName name="ExpenseAM_133_VAR">#N/A</definedName>
    <definedName name="ExpenseAM_137_KF2" localSheetId="15">'[38]Jan Residual'!#REF!</definedName>
    <definedName name="ExpenseAM_137_KF2" localSheetId="16">'[38]Jan Residual'!#REF!</definedName>
    <definedName name="ExpenseAM_999_VAR">#N/A</definedName>
    <definedName name="ExpenseAM_Byrd">#N/A</definedName>
    <definedName name="ExpenseAM_Byrd_KF2">#N/A</definedName>
    <definedName name="ExpenseAM_Byrd_VAR">#N/A</definedName>
    <definedName name="ExpenseAM_LGPA_KF2" localSheetId="15">'[38]Jan Residual'!#REF!</definedName>
    <definedName name="ExpenseAM_LGPA_KF2" localSheetId="16">'[38]Jan Residual'!#REF!</definedName>
    <definedName name="ExpenseAM_OFlynn">#N/A</definedName>
    <definedName name="ExpenseAM_OFlynn_KF2">#N/A</definedName>
    <definedName name="ExpenseAM_OFlynn_VAR">#N/A</definedName>
    <definedName name="ExpenseAM_Other_VAR">#N/A</definedName>
    <definedName name="ExpenseAM_PA_KF2" localSheetId="15">'[38]Jan Residual'!#REF!</definedName>
    <definedName name="ExpenseAM_PA_KF2" localSheetId="16">'[38]Jan Residual'!#REF!</definedName>
    <definedName name="ExpenseAM_Selover">#N/A</definedName>
    <definedName name="ExpenseAM_Selover_KF2">#N/A</definedName>
    <definedName name="ExpenseAM_Selover_VAR">#N/A</definedName>
    <definedName name="ExpenseAM_Simpson">#N/A</definedName>
    <definedName name="ExpenseAM_Simpson_KF2">#N/A</definedName>
    <definedName name="ExpenseAM_Simpson_VAR">#N/A</definedName>
    <definedName name="ExpenseAM_Total_KF2" localSheetId="15">'[38]Jan Residual'!#REF!</definedName>
    <definedName name="ExpenseAM_Total_KF2" localSheetId="16">'[38]Jan Residual'!#REF!</definedName>
    <definedName name="ExpenseAM_Total_VAR">#N/A</definedName>
    <definedName name="ExRate_Yr1" localSheetId="13" hidden="1">#REF!</definedName>
    <definedName name="ExRate_Yr1" localSheetId="9" hidden="1">#REF!</definedName>
    <definedName name="ExRate_Yr1" localSheetId="15" hidden="1">#REF!</definedName>
    <definedName name="ExRate_Yr1" localSheetId="16" hidden="1">#REF!</definedName>
    <definedName name="ExRate_Yr1" localSheetId="5" hidden="1">#REF!</definedName>
    <definedName name="ExRate_Yr1" localSheetId="7" hidden="1">#REF!</definedName>
    <definedName name="ExRate_Yr2" localSheetId="13" hidden="1">#REF!</definedName>
    <definedName name="ExRate_Yr2" localSheetId="9" hidden="1">#REF!</definedName>
    <definedName name="ExRate_Yr2" localSheetId="15" hidden="1">#REF!</definedName>
    <definedName name="ExRate_Yr2" localSheetId="16" hidden="1">#REF!</definedName>
    <definedName name="ExRate_Yr2" localSheetId="5" hidden="1">#REF!</definedName>
    <definedName name="ExRate_Yr2" localSheetId="7" hidden="1">#REF!</definedName>
    <definedName name="ExRate_Yr3" localSheetId="13" hidden="1">#REF!</definedName>
    <definedName name="ExRate_Yr3" localSheetId="9" hidden="1">#REF!</definedName>
    <definedName name="ExRate_Yr3" localSheetId="15" hidden="1">#REF!</definedName>
    <definedName name="ExRate_Yr3" localSheetId="16" hidden="1">#REF!</definedName>
    <definedName name="ExRate_Yr3" localSheetId="5" hidden="1">#REF!</definedName>
    <definedName name="ExRate_Yr3" localSheetId="7" hidden="1">#REF!</definedName>
    <definedName name="ExRate_Yr4" localSheetId="13" hidden="1">#REF!</definedName>
    <definedName name="ExRate_Yr4" localSheetId="9" hidden="1">#REF!</definedName>
    <definedName name="ExRate_Yr4" localSheetId="15" hidden="1">#REF!</definedName>
    <definedName name="ExRate_Yr4" localSheetId="16" hidden="1">#REF!</definedName>
    <definedName name="ExRate_Yr4" localSheetId="5" hidden="1">#REF!</definedName>
    <definedName name="ExRate_Yr4" localSheetId="7" hidden="1">#REF!</definedName>
    <definedName name="ExRate_Yr5" localSheetId="13" hidden="1">#REF!</definedName>
    <definedName name="ExRate_Yr5" localSheetId="9" hidden="1">#REF!</definedName>
    <definedName name="ExRate_Yr5" localSheetId="15" hidden="1">#REF!</definedName>
    <definedName name="ExRate_Yr5" localSheetId="16" hidden="1">#REF!</definedName>
    <definedName name="ExRate_Yr5" localSheetId="5" hidden="1">#REF!</definedName>
    <definedName name="ExRate_Yr5" localSheetId="7" hidden="1">#REF!</definedName>
    <definedName name="ExRate_Yr6" localSheetId="13" hidden="1">#REF!</definedName>
    <definedName name="ExRate_Yr6" localSheetId="9" hidden="1">#REF!</definedName>
    <definedName name="ExRate_Yr6" localSheetId="15" hidden="1">#REF!</definedName>
    <definedName name="ExRate_Yr6" localSheetId="16" hidden="1">#REF!</definedName>
    <definedName name="ExRate_Yr6" localSheetId="5" hidden="1">#REF!</definedName>
    <definedName name="ExRate_Yr6" localSheetId="7" hidden="1">#REF!</definedName>
    <definedName name="ExRate_Yr7" localSheetId="13" hidden="1">#REF!</definedName>
    <definedName name="ExRate_Yr7" localSheetId="9" hidden="1">#REF!</definedName>
    <definedName name="ExRate_Yr7" localSheetId="15" hidden="1">#REF!</definedName>
    <definedName name="ExRate_Yr7" localSheetId="16" hidden="1">#REF!</definedName>
    <definedName name="ExRate_Yr7" localSheetId="5" hidden="1">#REF!</definedName>
    <definedName name="ExRate_Yr7" localSheetId="7" hidden="1">#REF!</definedName>
    <definedName name="ExRateLTM_Yr1" localSheetId="13" hidden="1">#REF!</definedName>
    <definedName name="ExRateLTM_Yr1" localSheetId="9" hidden="1">#REF!</definedName>
    <definedName name="ExRateLTM_Yr1" localSheetId="15" hidden="1">#REF!</definedName>
    <definedName name="ExRateLTM_Yr1" localSheetId="16" hidden="1">#REF!</definedName>
    <definedName name="ExRateLTM_Yr1" localSheetId="5" hidden="1">#REF!</definedName>
    <definedName name="ExRateLTM_Yr1" localSheetId="7" hidden="1">#REF!</definedName>
    <definedName name="ExRateLTM_Yr2" localSheetId="13" hidden="1">#REF!</definedName>
    <definedName name="ExRateLTM_Yr2" localSheetId="9" hidden="1">#REF!</definedName>
    <definedName name="ExRateLTM_Yr2" localSheetId="15" hidden="1">#REF!</definedName>
    <definedName name="ExRateLTM_Yr2" localSheetId="16" hidden="1">#REF!</definedName>
    <definedName name="ExRateLTM_Yr2" localSheetId="5" hidden="1">#REF!</definedName>
    <definedName name="ExRateLTM_Yr2" localSheetId="7" hidden="1">#REF!</definedName>
    <definedName name="ExRateLTM_Yr3" localSheetId="13" hidden="1">#REF!</definedName>
    <definedName name="ExRateLTM_Yr3" localSheetId="9" hidden="1">#REF!</definedName>
    <definedName name="ExRateLTM_Yr3" localSheetId="15" hidden="1">#REF!</definedName>
    <definedName name="ExRateLTM_Yr3" localSheetId="16" hidden="1">#REF!</definedName>
    <definedName name="ExRateLTM_Yr3" localSheetId="5" hidden="1">#REF!</definedName>
    <definedName name="ExRateLTM_Yr3" localSheetId="7" hidden="1">#REF!</definedName>
    <definedName name="_xlnm.Extract">[86]AESMES!$BW$10:$CK$10</definedName>
    <definedName name="EYTD" localSheetId="13">#REF!</definedName>
    <definedName name="EYTD" localSheetId="9">#REF!</definedName>
    <definedName name="EYTD" localSheetId="15">#REF!</definedName>
    <definedName name="EYTD" localSheetId="16">#REF!</definedName>
    <definedName name="EYTD" localSheetId="5">#REF!</definedName>
    <definedName name="EYTD" localSheetId="7">#REF!</definedName>
    <definedName name="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cst10_Incurred">'[32]11Fcst - Exp'!$B$11:$J$379</definedName>
    <definedName name="fda" localSheetId="15" hidden="1">#REF!,#REF!</definedName>
    <definedName name="fda" localSheetId="16" hidden="1">#REF!,#REF!</definedName>
    <definedName name="FDSDF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E1_">#N/A</definedName>
    <definedName name="febacqui" localSheetId="13">#REF!</definedName>
    <definedName name="febacqui" localSheetId="9">#REF!</definedName>
    <definedName name="febacqui" localSheetId="15">#REF!</definedName>
    <definedName name="febacqui" localSheetId="16">#REF!</definedName>
    <definedName name="febacqui" localSheetId="5">#REF!</definedName>
    <definedName name="febacqui" localSheetId="7">#REF!</definedName>
    <definedName name="febadds" localSheetId="15">#REF!</definedName>
    <definedName name="febadds" localSheetId="16">#REF!</definedName>
    <definedName name="febafudc" localSheetId="15">#REF!</definedName>
    <definedName name="febafudc" localSheetId="16">#REF!</definedName>
    <definedName name="Februa" localSheetId="15">#REF!</definedName>
    <definedName name="Februa" localSheetId="16">#REF!</definedName>
    <definedName name="Fechamento_US_Balanco" localSheetId="13">#REF!</definedName>
    <definedName name="Fechamento_US_Balanco" localSheetId="9">#REF!</definedName>
    <definedName name="Fechamento_US_Balanco" localSheetId="15">#REF!</definedName>
    <definedName name="Fechamento_US_Balanco" localSheetId="16">#REF!</definedName>
    <definedName name="Fechamento_US_Balanco" localSheetId="5">#REF!</definedName>
    <definedName name="Fechamento_US_Balanco" localSheetId="7">#REF!</definedName>
    <definedName name="Fechamento_US_Caixa" localSheetId="13">#REF!</definedName>
    <definedName name="Fechamento_US_Caixa" localSheetId="9">#REF!</definedName>
    <definedName name="Fechamento_US_Caixa" localSheetId="15">#REF!</definedName>
    <definedName name="Fechamento_US_Caixa" localSheetId="16">#REF!</definedName>
    <definedName name="Fechamento_US_Caixa" localSheetId="5">#REF!</definedName>
    <definedName name="Fechamento_US_Caixa" localSheetId="7">#REF!</definedName>
    <definedName name="Fechamento_US_Resultado" localSheetId="13">#REF!</definedName>
    <definedName name="Fechamento_US_Resultado" localSheetId="9">#REF!</definedName>
    <definedName name="Fechamento_US_Resultado" localSheetId="15">#REF!</definedName>
    <definedName name="Fechamento_US_Resultado" localSheetId="16">#REF!</definedName>
    <definedName name="Fechamento_US_Resultado" localSheetId="5">#REF!</definedName>
    <definedName name="Fechamento_US_Resultado" localSheetId="7">#REF!</definedName>
    <definedName name="fed_inc_tax">'[50]Input Page'!$E$9</definedName>
    <definedName name="ferc">#REF!</definedName>
    <definedName name="ferc.trace">'[87]ferc trace'!$B$2:$C$561</definedName>
    <definedName name="ferc2">#REF!</definedName>
    <definedName name="FERNANDO" localSheetId="13">#REF!</definedName>
    <definedName name="FERNANDO" localSheetId="9">#REF!</definedName>
    <definedName name="FERNANDO" localSheetId="15">#REF!</definedName>
    <definedName name="FERNANDO" localSheetId="16">#REF!</definedName>
    <definedName name="FERNANDO" localSheetId="5">#REF!</definedName>
    <definedName name="FERNANDO" localSheetId="7">#REF!</definedName>
    <definedName name="fgh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ilename">[40]Config!$E$4</definedName>
    <definedName name="FIN_G" localSheetId="13">#REF!</definedName>
    <definedName name="FIN_G" localSheetId="9">#REF!</definedName>
    <definedName name="FIN_G" localSheetId="15">#REF!</definedName>
    <definedName name="FIN_G" localSheetId="16">#REF!</definedName>
    <definedName name="FIN_G" localSheetId="5">#REF!</definedName>
    <definedName name="FIN_G" localSheetId="7">#REF!</definedName>
    <definedName name="FINACT" localSheetId="13">#REF!</definedName>
    <definedName name="FINACT" localSheetId="9">#REF!</definedName>
    <definedName name="FINACT" localSheetId="15">#REF!</definedName>
    <definedName name="FINACT" localSheetId="16">#REF!</definedName>
    <definedName name="FINACT" localSheetId="5">#REF!</definedName>
    <definedName name="FINACT" localSheetId="7">#REF!</definedName>
    <definedName name="FINACTR" localSheetId="13">#REF!</definedName>
    <definedName name="FINACTR" localSheetId="9">#REF!</definedName>
    <definedName name="FINACTR" localSheetId="15">#REF!</definedName>
    <definedName name="FINACTR" localSheetId="16">#REF!</definedName>
    <definedName name="FINACTR" localSheetId="5">#REF!</definedName>
    <definedName name="FINACTR" localSheetId="7">#REF!</definedName>
    <definedName name="Final_Consolidation" localSheetId="15">#REF!</definedName>
    <definedName name="Final_Consolidation" localSheetId="16">#REF!</definedName>
    <definedName name="financing">[76]Elcho!$G$41+[76]Konya!$G$47+[76]Trisakthi!$G$25+[76]salalah!$G$28+[76]Guadalacin!$AG$32+'[76]Romat Hovav'!$G$42</definedName>
    <definedName name="FinGroup">'[88]Forecast Sheet'!$C$3:$C$14</definedName>
    <definedName name="first" localSheetId="15">#REF!</definedName>
    <definedName name="first" localSheetId="16">#REF!</definedName>
    <definedName name="firstadd" localSheetId="15">#REF!</definedName>
    <definedName name="firstadd" localSheetId="16">#REF!</definedName>
    <definedName name="FIT_Rate" localSheetId="13">#REF!</definedName>
    <definedName name="FIT_Rate" localSheetId="9">#REF!</definedName>
    <definedName name="FIT_Rate" localSheetId="15">#REF!</definedName>
    <definedName name="FIT_Rate" localSheetId="16">#REF!</definedName>
    <definedName name="FIT_Rate" localSheetId="5">#REF!</definedName>
    <definedName name="FIT_Rate" localSheetId="7">#REF!</definedName>
    <definedName name="FIX" localSheetId="13">#REF!</definedName>
    <definedName name="FIX" localSheetId="9">#REF!</definedName>
    <definedName name="FIX" localSheetId="15">#REF!</definedName>
    <definedName name="FIX" localSheetId="16">#REF!</definedName>
    <definedName name="FIX" localSheetId="5">#REF!</definedName>
    <definedName name="FIX" localSheetId="7">#REF!</definedName>
    <definedName name="flat">'[32]escalation rates'!$B$14</definedName>
    <definedName name="fleet_cap" localSheetId="15">'[49]Input Page'!#REF!</definedName>
    <definedName name="fleet_cap" localSheetId="16">'[49]Input Page'!#REF!</definedName>
    <definedName name="fleet_total" localSheetId="15">'[49]Input Page'!#REF!</definedName>
    <definedName name="fleet_total" localSheetId="16">'[49]Input Page'!#REF!</definedName>
    <definedName name="Forced_Outage_Rate" localSheetId="15">'[67]Duquense Operating Profile'!#REF!</definedName>
    <definedName name="Forced_Outage_Rate" localSheetId="16">'[67]Duquense Operating Profile'!#REF!</definedName>
    <definedName name="Forecast_Capacity_Factors">'[89]Duquense Operating Profile'!$A$84:$H$111</definedName>
    <definedName name="Forecast_Data">'[90]Fcst Data'!$A$5:$M$1004</definedName>
    <definedName name="FOREIGN_CURRENCY" localSheetId="13">#REF!</definedName>
    <definedName name="FOREIGN_CURRENCY" localSheetId="9">#REF!</definedName>
    <definedName name="FOREIGN_CURRENCY" localSheetId="15">#REF!</definedName>
    <definedName name="FOREIGN_CURRENCY" localSheetId="16">#REF!</definedName>
    <definedName name="FOREIGN_CURRENCY" localSheetId="5">#REF!</definedName>
    <definedName name="FOREIGN_CURRENCY" localSheetId="7">#REF!</definedName>
    <definedName name="forget" localSheetId="13">#REF!</definedName>
    <definedName name="forget" localSheetId="9">#REF!</definedName>
    <definedName name="forget" localSheetId="15">#REF!</definedName>
    <definedName name="forget" localSheetId="16">#REF!</definedName>
    <definedName name="forget" localSheetId="5">#REF!</definedName>
    <definedName name="forget" localSheetId="7">#REF!</definedName>
    <definedName name="Form" localSheetId="15">'[91]Inactive Codes'!#REF!</definedName>
    <definedName name="Form" localSheetId="16">'[91]Inactive Codes'!#REF!</definedName>
    <definedName name="Format" localSheetId="15">#REF!</definedName>
    <definedName name="Format" localSheetId="16">#REF!</definedName>
    <definedName name="FosProjData">[92]PMFosProjData!$B$9:$AH$1999</definedName>
    <definedName name="FosUnitAttrib" localSheetId="15">#REF!</definedName>
    <definedName name="FosUnitAttrib" localSheetId="16">#REF!</definedName>
    <definedName name="FProjList" localSheetId="15">#REF!</definedName>
    <definedName name="FProjList" localSheetId="16">#REF!</definedName>
    <definedName name="fr">'[46]US$_US GAAP'!$D$5:$W$5</definedName>
    <definedName name="FrcstResidual09" localSheetId="15">'[93]PA Residual'!#REF!</definedName>
    <definedName name="FrcstResidual09" localSheetId="16">'[93]PA Residual'!#REF!</definedName>
    <definedName name="FREL" localSheetId="15" hidden="1">#REF!</definedName>
    <definedName name="FREL" localSheetId="16" hidden="1">#REF!</definedName>
    <definedName name="FREL2" localSheetId="15" hidden="1">#REF!</definedName>
    <definedName name="FREL2" localSheetId="16" hidden="1">#REF!</definedName>
    <definedName name="FREL3" localSheetId="15" hidden="1">#REF!,#REF!</definedName>
    <definedName name="FREL3" localSheetId="16" hidden="1">#REF!,#REF!</definedName>
    <definedName name="fringe11">'[32]escalation rates'!$B$24</definedName>
    <definedName name="fringe12">'[32]escalation rates'!$B$25</definedName>
    <definedName name="fringe13">'[32]escalation rates'!$B$26</definedName>
    <definedName name="fringe14">'[32]escalation rates'!$B$27</definedName>
    <definedName name="FRONTEL" localSheetId="13">[94]FRONTEL!#REF!</definedName>
    <definedName name="FRONTEL" localSheetId="9">[94]FRONTEL!#REF!</definedName>
    <definedName name="FRONTEL" localSheetId="15">[94]FRONTEL!#REF!</definedName>
    <definedName name="FRONTEL" localSheetId="16">[94]FRONTEL!#REF!</definedName>
    <definedName name="FRONTEL" localSheetId="5">[94]FRONTEL!#REF!</definedName>
    <definedName name="FRONTEL" localSheetId="7">[94]FRONTEL!#REF!</definedName>
    <definedName name="fsdafa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dd" localSheetId="15" hidden="1">#REF!</definedName>
    <definedName name="fsfdd" localSheetId="16" hidden="1">#REF!</definedName>
    <definedName name="fsfsfsafa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TE_08TransOut">'[95]2008PlanSum'!$N$354:$T$403</definedName>
    <definedName name="fuch" localSheetId="15" hidden="1">#REF!</definedName>
    <definedName name="fuch" localSheetId="16" hidden="1">#REF!</definedName>
    <definedName name="Fuel_Oil_Consumption">'[89]Duquense Operating Profile'!$I$50:$J$76</definedName>
    <definedName name="future" localSheetId="13">#REF!</definedName>
    <definedName name="future" localSheetId="9">#REF!</definedName>
    <definedName name="future" localSheetId="15">#REF!</definedName>
    <definedName name="future" localSheetId="16">#REF!</definedName>
    <definedName name="future" localSheetId="5">#REF!</definedName>
    <definedName name="future" localSheetId="7">#REF!</definedName>
    <definedName name="futuro" localSheetId="13">#REF!</definedName>
    <definedName name="futuro" localSheetId="9">#REF!</definedName>
    <definedName name="futuro" localSheetId="15">#REF!</definedName>
    <definedName name="futuro" localSheetId="16">#REF!</definedName>
    <definedName name="futuro" localSheetId="5">#REF!</definedName>
    <definedName name="futuro" localSheetId="7">#REF!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X_Rate">'[23]Enerquinta CL$'!$C$47:$W$47</definedName>
    <definedName name="FX_Rate_Average">'[46]US$_US GAAP'!$D$4:$W$4</definedName>
    <definedName name="FX_Rate_YE">'[46]US$_US GAAP'!$D$5:$W$5</definedName>
    <definedName name="G3911001" localSheetId="15">#REF!</definedName>
    <definedName name="G3911001" localSheetId="16">#REF!</definedName>
    <definedName name="GA_Capitalized_Expenses" localSheetId="13">'[70]FEES &amp; INTEREST'!#REF!</definedName>
    <definedName name="GA_Capitalized_Expenses" localSheetId="9">'[70]FEES &amp; INTEREST'!#REF!</definedName>
    <definedName name="GA_Capitalized_Expenses" localSheetId="15">'[70]FEES &amp; INTEREST'!#REF!</definedName>
    <definedName name="GA_Capitalized_Expenses" localSheetId="16">'[70]FEES &amp; INTEREST'!#REF!</definedName>
    <definedName name="GA_Capitalized_Expenses" localSheetId="5">'[70]FEES &amp; INTEREST'!#REF!</definedName>
    <definedName name="GA_Capitalized_Expenses" localSheetId="7">'[70]FEES &amp; INTEREST'!#REF!</definedName>
    <definedName name="GA_Depreciation_And_Amortization" localSheetId="13">#REF!</definedName>
    <definedName name="GA_Depreciation_And_Amortization" localSheetId="9">#REF!</definedName>
    <definedName name="GA_Depreciation_And_Amortization" localSheetId="15">#REF!</definedName>
    <definedName name="GA_Depreciation_And_Amortization" localSheetId="16">#REF!</definedName>
    <definedName name="GA_Depreciation_And_Amortization" localSheetId="5">#REF!</definedName>
    <definedName name="GA_Depreciation_And_Amortization" localSheetId="7">#REF!</definedName>
    <definedName name="GA_Other_Expenses" localSheetId="13">#REF!</definedName>
    <definedName name="GA_Other_Expenses" localSheetId="9">#REF!</definedName>
    <definedName name="GA_Other_Expenses" localSheetId="15">#REF!</definedName>
    <definedName name="GA_Other_Expenses" localSheetId="16">#REF!</definedName>
    <definedName name="GA_Other_Expenses" localSheetId="5">#REF!</definedName>
    <definedName name="GA_Other_Expenses" localSheetId="7">#REF!</definedName>
    <definedName name="GA_Outside_Services" localSheetId="13">#REF!</definedName>
    <definedName name="GA_Outside_Services" localSheetId="9">#REF!</definedName>
    <definedName name="GA_Outside_Services" localSheetId="15">#REF!</definedName>
    <definedName name="GA_Outside_Services" localSheetId="16">#REF!</definedName>
    <definedName name="GA_Outside_Services" localSheetId="5">#REF!</definedName>
    <definedName name="GA_Outside_Services" localSheetId="7">#REF!</definedName>
    <definedName name="GA_PSEG_Allocations" localSheetId="13">#REF!</definedName>
    <definedName name="GA_PSEG_Allocations" localSheetId="9">#REF!</definedName>
    <definedName name="GA_PSEG_Allocations" localSheetId="15">#REF!</definedName>
    <definedName name="GA_PSEG_Allocations" localSheetId="16">#REF!</definedName>
    <definedName name="GA_PSEG_Allocations" localSheetId="5">#REF!</definedName>
    <definedName name="GA_PSEG_Allocations" localSheetId="7">#REF!</definedName>
    <definedName name="GA_Recoveries" localSheetId="13">#REF!</definedName>
    <definedName name="GA_Recoveries" localSheetId="9">#REF!</definedName>
    <definedName name="GA_Recoveries" localSheetId="15">#REF!</definedName>
    <definedName name="GA_Recoveries" localSheetId="16">#REF!</definedName>
    <definedName name="GA_Recoveries" localSheetId="5">#REF!</definedName>
    <definedName name="GA_Recoveries" localSheetId="7">#REF!</definedName>
    <definedName name="GA_Travel___Entertainment" localSheetId="13">#REF!</definedName>
    <definedName name="GA_Travel___Entertainment" localSheetId="9">#REF!</definedName>
    <definedName name="GA_Travel___Entertainment" localSheetId="15">#REF!</definedName>
    <definedName name="GA_Travel___Entertainment" localSheetId="16">#REF!</definedName>
    <definedName name="GA_Travel___Entertainment" localSheetId="5">#REF!</definedName>
    <definedName name="GA_Travel___Entertainment" localSheetId="7">#REF!</definedName>
    <definedName name="GA_Wages___Benefits" localSheetId="13">#REF!</definedName>
    <definedName name="GA_Wages___Benefits" localSheetId="9">#REF!</definedName>
    <definedName name="GA_Wages___Benefits" localSheetId="15">#REF!</definedName>
    <definedName name="GA_Wages___Benefits" localSheetId="16">#REF!</definedName>
    <definedName name="GA_Wages___Benefits" localSheetId="5">#REF!</definedName>
    <definedName name="GA_Wages___Benefits" localSheetId="7">#REF!</definedName>
    <definedName name="GACT" localSheetId="13">#REF!</definedName>
    <definedName name="GACT" localSheetId="9">#REF!</definedName>
    <definedName name="GACT" localSheetId="15">#REF!</definedName>
    <definedName name="GACT" localSheetId="16">#REF!</definedName>
    <definedName name="GACT" localSheetId="5">#REF!</definedName>
    <definedName name="GACT" localSheetId="7">#REF!</definedName>
    <definedName name="gas" localSheetId="15">#REF!</definedName>
    <definedName name="gas" localSheetId="16">#REF!</definedName>
    <definedName name="gascor" localSheetId="15">#REF!</definedName>
    <definedName name="gascor" localSheetId="16">#REF!</definedName>
    <definedName name="gasdec" localSheetId="15">#REF!</definedName>
    <definedName name="gasdec" localSheetId="16">#REF!</definedName>
    <definedName name="GBUD" localSheetId="13">#REF!</definedName>
    <definedName name="GBUD" localSheetId="9">#REF!</definedName>
    <definedName name="GBUD" localSheetId="15">#REF!</definedName>
    <definedName name="GBUD" localSheetId="16">#REF!</definedName>
    <definedName name="GBUD" localSheetId="5">#REF!</definedName>
    <definedName name="GBUD" localSheetId="7">#REF!</definedName>
    <definedName name="GBYTD" localSheetId="13">#REF!</definedName>
    <definedName name="GBYTD" localSheetId="9">#REF!</definedName>
    <definedName name="GBYTD" localSheetId="15">#REF!</definedName>
    <definedName name="GBYTD" localSheetId="16">#REF!</definedName>
    <definedName name="GBYTD" localSheetId="5">#REF!</definedName>
    <definedName name="GBYTD" localSheetId="7">#REF!</definedName>
    <definedName name="GC" localSheetId="5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eneral" localSheetId="15">#REF!</definedName>
    <definedName name="general" localSheetId="16">#REF!</definedName>
    <definedName name="georaphy_2007">[96]Recap2007!$D$5:$AD$15</definedName>
    <definedName name="getdays" localSheetId="5">[97]COS!$D$12:$Y$100</definedName>
    <definedName name="getdays">[98]COS!$D$12:$Y$100</definedName>
    <definedName name="gg" hidden="1">{"TotalGeralDespesasPorArea",#N/A,FALSE,"VinculosAccessEfetivo"}</definedName>
    <definedName name="GHACT" localSheetId="13">#REF!</definedName>
    <definedName name="GHACT" localSheetId="9">#REF!</definedName>
    <definedName name="GHACT" localSheetId="15">#REF!</definedName>
    <definedName name="GHACT" localSheetId="16">#REF!</definedName>
    <definedName name="GHACT" localSheetId="5">#REF!</definedName>
    <definedName name="GHACT" localSheetId="7">#REF!</definedName>
    <definedName name="ghj" localSheetId="13">[5]SE_Paramonga_Nueva!#REF!</definedName>
    <definedName name="ghj" localSheetId="9">[5]SE_Paramonga_Nueva!#REF!</definedName>
    <definedName name="ghj" localSheetId="15">[5]SE_Paramonga_Nueva!#REF!</definedName>
    <definedName name="ghj" localSheetId="16">[5]SE_Paramonga_Nueva!#REF!</definedName>
    <definedName name="ghj" localSheetId="5">[5]SE_Paramonga_Nueva!#REF!</definedName>
    <definedName name="ghj" localSheetId="7">[5]SE_Paramonga_Nueva!#REF!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VAR" localSheetId="13">#REF!</definedName>
    <definedName name="GHVAR" localSheetId="9">#REF!</definedName>
    <definedName name="GHVAR" localSheetId="15">#REF!</definedName>
    <definedName name="GHVAR" localSheetId="16">#REF!</definedName>
    <definedName name="GHVAR" localSheetId="5">#REF!</definedName>
    <definedName name="GHVAR" localSheetId="7">#REF!</definedName>
    <definedName name="GL_Name" localSheetId="15">#REF!</definedName>
    <definedName name="GL_Name" localSheetId="16">#REF!</definedName>
    <definedName name="GLAccount" localSheetId="13">[99]Diario!#REF!</definedName>
    <definedName name="GLAccount" localSheetId="9">[99]Diario!#REF!</definedName>
    <definedName name="GLAccount" localSheetId="15">[99]Diario!#REF!</definedName>
    <definedName name="GLAccount" localSheetId="16">[99]Diario!#REF!</definedName>
    <definedName name="GLAccount" localSheetId="5">[100]Diario!#REF!</definedName>
    <definedName name="GLAccount" localSheetId="7">[99]Diario!#REF!</definedName>
    <definedName name="glacct">#REF!</definedName>
    <definedName name="Goldman_Sachs_Floating_Rate_Reset_Dates" localSheetId="5">'[101]Reset Dates All'!$A$1:$A$65536</definedName>
    <definedName name="Goldman_Sachs_Floating_Rate_Reset_Dates">'[101]Reset Dates All'!$A:$A</definedName>
    <definedName name="gp">[8]TV!$A$1:$O$46</definedName>
    <definedName name="GPROJ" localSheetId="13">#REF!</definedName>
    <definedName name="GPROJ" localSheetId="9">#REF!</definedName>
    <definedName name="GPROJ" localSheetId="15">#REF!</definedName>
    <definedName name="GPROJ" localSheetId="16">#REF!</definedName>
    <definedName name="GPROJ" localSheetId="5">#REF!</definedName>
    <definedName name="GPROJ" localSheetId="7">#REF!</definedName>
    <definedName name="GPYVAR" localSheetId="13">#REF!</definedName>
    <definedName name="GPYVAR" localSheetId="9">#REF!</definedName>
    <definedName name="GPYVAR" localSheetId="15">#REF!</definedName>
    <definedName name="GPYVAR" localSheetId="16">#REF!</definedName>
    <definedName name="GPYVAR" localSheetId="5">#REF!</definedName>
    <definedName name="GPYVAR" localSheetId="7">#REF!</definedName>
    <definedName name="Gráfico_TMA" localSheetId="5">[63]TMA!$A$58</definedName>
    <definedName name="Gráfico_TMA">[64]TMA!$A$58</definedName>
    <definedName name="GrandesClientesJan2000" localSheetId="13">#REF!</definedName>
    <definedName name="GrandesClientesJan2000" localSheetId="9">#REF!</definedName>
    <definedName name="GrandesClientesJan2000" localSheetId="15">#REF!</definedName>
    <definedName name="GrandesClientesJan2000" localSheetId="16">#REF!</definedName>
    <definedName name="GrandesClientesJan2000" localSheetId="5">#REF!</definedName>
    <definedName name="GrandesClientesJan2000" localSheetId="7">#REF!</definedName>
    <definedName name="gro" localSheetId="5" hidden="1">{#N/A,#N/A,FALSE,"Aging Summary";#N/A,#N/A,FALSE,"Ratio Analysis";#N/A,#N/A,FALSE,"Test 120 Day Accts";#N/A,#N/A,FALSE,"Tickmarks"}</definedName>
    <definedName name="GtoOper" localSheetId="13">#REF!</definedName>
    <definedName name="GtoOper" localSheetId="9">#REF!</definedName>
    <definedName name="GtoOper" localSheetId="15">#REF!</definedName>
    <definedName name="GtoOper" localSheetId="16">#REF!</definedName>
    <definedName name="GtoOper" localSheetId="5">#REF!</definedName>
    <definedName name="GtoOper" localSheetId="7">#REF!</definedName>
    <definedName name="GVAR" localSheetId="13">#REF!</definedName>
    <definedName name="GVAR" localSheetId="9">#REF!</definedName>
    <definedName name="GVAR" localSheetId="15">#REF!</definedName>
    <definedName name="GVAR" localSheetId="16">#REF!</definedName>
    <definedName name="GVAR" localSheetId="5">#REF!</definedName>
    <definedName name="GVAR" localSheetId="7">#REF!</definedName>
    <definedName name="gy" localSheetId="5" hidden="1">{#N/A,#N/A,FALSE,"CONTROLE";#N/A,#N/A,FALSE,"CONTROLE"}</definedName>
    <definedName name="GyP">[8]TV!$A$1:$O$46</definedName>
    <definedName name="GYTACT" localSheetId="13">#REF!</definedName>
    <definedName name="GYTACT" localSheetId="9">#REF!</definedName>
    <definedName name="GYTACT" localSheetId="15">#REF!</definedName>
    <definedName name="GYTACT" localSheetId="16">#REF!</definedName>
    <definedName name="GYTACT" localSheetId="5">#REF!</definedName>
    <definedName name="GYTACT" localSheetId="7">#REF!</definedName>
    <definedName name="GYTD" localSheetId="13">#REF!</definedName>
    <definedName name="GYTD" localSheetId="9">#REF!</definedName>
    <definedName name="GYTD" localSheetId="15">#REF!</definedName>
    <definedName name="GYTD" localSheetId="16">#REF!</definedName>
    <definedName name="GYTD" localSheetId="5">#REF!</definedName>
    <definedName name="GYTD" localSheetId="7">#REF!</definedName>
    <definedName name="Header" localSheetId="15">#REF!</definedName>
    <definedName name="Header" localSheetId="16">#REF!</definedName>
    <definedName name="HEADER_EG_NEW" localSheetId="13">#REF!</definedName>
    <definedName name="HEADER_EG_NEW" localSheetId="9">#REF!</definedName>
    <definedName name="HEADER_EG_NEW" localSheetId="15">#REF!</definedName>
    <definedName name="HEADER_EG_NEW" localSheetId="16">#REF!</definedName>
    <definedName name="HEADER_EG_NEW" localSheetId="5">#REF!</definedName>
    <definedName name="HEADER_EG_NEW" localSheetId="7">#REF!</definedName>
    <definedName name="HEADER_PG_10" localSheetId="13">#REF!</definedName>
    <definedName name="HEADER_PG_10" localSheetId="9">#REF!</definedName>
    <definedName name="HEADER_PG_10" localSheetId="15">#REF!</definedName>
    <definedName name="HEADER_PG_10" localSheetId="16">#REF!</definedName>
    <definedName name="HEADER_PG_10" localSheetId="5">#REF!</definedName>
    <definedName name="HEADER_PG_10" localSheetId="7">#REF!</definedName>
    <definedName name="helene" localSheetId="13">#REF!</definedName>
    <definedName name="helene" localSheetId="9">#REF!</definedName>
    <definedName name="helene" localSheetId="15">#REF!</definedName>
    <definedName name="helene" localSheetId="16">#REF!</definedName>
    <definedName name="helene" localSheetId="5">#REF!</definedName>
    <definedName name="helene" localSheetId="7">#REF!</definedName>
    <definedName name="help" localSheetId="5" hidden="1">{"TotalGeralDespesasPorArea",#N/A,FALSE,"VinculosAccessEfetivo"}</definedName>
    <definedName name="HERRERA" localSheetId="13">#REF!</definedName>
    <definedName name="HERRERA" localSheetId="9">#REF!</definedName>
    <definedName name="HERRERA" localSheetId="15">#REF!</definedName>
    <definedName name="HERRERA" localSheetId="16">#REF!</definedName>
    <definedName name="HERRERA" localSheetId="5">#REF!</definedName>
    <definedName name="HERRERA" localSheetId="7">#REF!</definedName>
    <definedName name="hh">'[42]PSE&amp;G-IS-MONTH'!$A$1:$J$37</definedName>
    <definedName name="hjfjgh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k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hn._I006" localSheetId="13" hidden="1">#REF!</definedName>
    <definedName name="hn._I006" localSheetId="9" hidden="1">#REF!</definedName>
    <definedName name="hn._I006" localSheetId="15" hidden="1">#REF!</definedName>
    <definedName name="hn._I006" localSheetId="16" hidden="1">#REF!</definedName>
    <definedName name="hn._I006" localSheetId="5" hidden="1">#REF!</definedName>
    <definedName name="hn._I006" localSheetId="7" hidden="1">#REF!</definedName>
    <definedName name="hn._I018" localSheetId="13" hidden="1">#REF!</definedName>
    <definedName name="hn._I018" localSheetId="9" hidden="1">#REF!</definedName>
    <definedName name="hn._I018" localSheetId="15" hidden="1">#REF!</definedName>
    <definedName name="hn._I018" localSheetId="16" hidden="1">#REF!</definedName>
    <definedName name="hn._I018" localSheetId="5" hidden="1">#REF!</definedName>
    <definedName name="hn._I018" localSheetId="7" hidden="1">#REF!</definedName>
    <definedName name="hn._I024" localSheetId="13" hidden="1">#REF!</definedName>
    <definedName name="hn._I024" localSheetId="9" hidden="1">#REF!</definedName>
    <definedName name="hn._I024" localSheetId="15" hidden="1">#REF!</definedName>
    <definedName name="hn._I024" localSheetId="16" hidden="1">#REF!</definedName>
    <definedName name="hn._I024" localSheetId="5" hidden="1">#REF!</definedName>
    <definedName name="hn._I024" localSheetId="7" hidden="1">#REF!</definedName>
    <definedName name="hn._I028" localSheetId="13" hidden="1">#REF!</definedName>
    <definedName name="hn._I028" localSheetId="9" hidden="1">#REF!</definedName>
    <definedName name="hn._I028" localSheetId="15" hidden="1">#REF!</definedName>
    <definedName name="hn._I028" localSheetId="16" hidden="1">#REF!</definedName>
    <definedName name="hn._I028" localSheetId="5" hidden="1">#REF!</definedName>
    <definedName name="hn._I028" localSheetId="7" hidden="1">#REF!</definedName>
    <definedName name="hn._I029" localSheetId="13" hidden="1">#REF!</definedName>
    <definedName name="hn._I029" localSheetId="9" hidden="1">#REF!</definedName>
    <definedName name="hn._I029" localSheetId="15" hidden="1">#REF!</definedName>
    <definedName name="hn._I029" localSheetId="16" hidden="1">#REF!</definedName>
    <definedName name="hn._I029" localSheetId="5" hidden="1">#REF!</definedName>
    <definedName name="hn._I029" localSheetId="7" hidden="1">#REF!</definedName>
    <definedName name="hn._I030" localSheetId="13" hidden="1">#REF!</definedName>
    <definedName name="hn._I030" localSheetId="9" hidden="1">#REF!</definedName>
    <definedName name="hn._I030" localSheetId="15" hidden="1">#REF!</definedName>
    <definedName name="hn._I030" localSheetId="16" hidden="1">#REF!</definedName>
    <definedName name="hn._I030" localSheetId="5" hidden="1">#REF!</definedName>
    <definedName name="hn._I030" localSheetId="7" hidden="1">#REF!</definedName>
    <definedName name="hn._I031" localSheetId="13" hidden="1">#REF!</definedName>
    <definedName name="hn._I031" localSheetId="9" hidden="1">#REF!</definedName>
    <definedName name="hn._I031" localSheetId="15" hidden="1">#REF!</definedName>
    <definedName name="hn._I031" localSheetId="16" hidden="1">#REF!</definedName>
    <definedName name="hn._I031" localSheetId="5" hidden="1">#REF!</definedName>
    <definedName name="hn._I031" localSheetId="7" hidden="1">#REF!</definedName>
    <definedName name="hn._I044" localSheetId="13" hidden="1">#REF!</definedName>
    <definedName name="hn._I044" localSheetId="9" hidden="1">#REF!</definedName>
    <definedName name="hn._I044" localSheetId="15" hidden="1">#REF!</definedName>
    <definedName name="hn._I044" localSheetId="16" hidden="1">#REF!</definedName>
    <definedName name="hn._I044" localSheetId="5" hidden="1">#REF!</definedName>
    <definedName name="hn._I044" localSheetId="7" hidden="1">#REF!</definedName>
    <definedName name="hn._I051" localSheetId="13" hidden="1">#REF!</definedName>
    <definedName name="hn._I051" localSheetId="9" hidden="1">#REF!</definedName>
    <definedName name="hn._I051" localSheetId="15" hidden="1">#REF!</definedName>
    <definedName name="hn._I051" localSheetId="16" hidden="1">#REF!</definedName>
    <definedName name="hn._I051" localSheetId="5" hidden="1">#REF!</definedName>
    <definedName name="hn._I051" localSheetId="7" hidden="1">#REF!</definedName>
    <definedName name="hn._I059" localSheetId="13" hidden="1">#REF!</definedName>
    <definedName name="hn._I059" localSheetId="9" hidden="1">#REF!</definedName>
    <definedName name="hn._I059" localSheetId="15" hidden="1">#REF!</definedName>
    <definedName name="hn._I059" localSheetId="16" hidden="1">#REF!</definedName>
    <definedName name="hn._I059" localSheetId="5" hidden="1">#REF!</definedName>
    <definedName name="hn._I059" localSheetId="7" hidden="1">#REF!</definedName>
    <definedName name="hn._I062" localSheetId="13" hidden="1">#REF!</definedName>
    <definedName name="hn._I062" localSheetId="9" hidden="1">#REF!</definedName>
    <definedName name="hn._I062" localSheetId="15" hidden="1">#REF!</definedName>
    <definedName name="hn._I062" localSheetId="16" hidden="1">#REF!</definedName>
    <definedName name="hn._I062" localSheetId="5" hidden="1">#REF!</definedName>
    <definedName name="hn._I062" localSheetId="7" hidden="1">#REF!</definedName>
    <definedName name="hn._I070" localSheetId="13" hidden="1">#REF!</definedName>
    <definedName name="hn._I070" localSheetId="9" hidden="1">#REF!</definedName>
    <definedName name="hn._I070" localSheetId="15" hidden="1">#REF!</definedName>
    <definedName name="hn._I070" localSheetId="16" hidden="1">#REF!</definedName>
    <definedName name="hn._I070" localSheetId="5" hidden="1">#REF!</definedName>
    <definedName name="hn._I070" localSheetId="7" hidden="1">#REF!</definedName>
    <definedName name="hn._I071" localSheetId="13" hidden="1">#REF!</definedName>
    <definedName name="hn._I071" localSheetId="9" hidden="1">#REF!</definedName>
    <definedName name="hn._I071" localSheetId="15" hidden="1">#REF!</definedName>
    <definedName name="hn._I071" localSheetId="16" hidden="1">#REF!</definedName>
    <definedName name="hn._I071" localSheetId="5" hidden="1">#REF!</definedName>
    <definedName name="hn._I071" localSheetId="7" hidden="1">#REF!</definedName>
    <definedName name="hn._I075" localSheetId="13" hidden="1">#REF!</definedName>
    <definedName name="hn._I075" localSheetId="9" hidden="1">#REF!</definedName>
    <definedName name="hn._I075" localSheetId="15" hidden="1">#REF!</definedName>
    <definedName name="hn._I075" localSheetId="16" hidden="1">#REF!</definedName>
    <definedName name="hn._I075" localSheetId="5" hidden="1">#REF!</definedName>
    <definedName name="hn._I075" localSheetId="7" hidden="1">#REF!</definedName>
    <definedName name="hn._I077" localSheetId="13" hidden="1">#REF!</definedName>
    <definedName name="hn._I077" localSheetId="9" hidden="1">#REF!</definedName>
    <definedName name="hn._I077" localSheetId="15" hidden="1">#REF!</definedName>
    <definedName name="hn._I077" localSheetId="16" hidden="1">#REF!</definedName>
    <definedName name="hn._I077" localSheetId="5" hidden="1">#REF!</definedName>
    <definedName name="hn._I077" localSheetId="7" hidden="1">#REF!</definedName>
    <definedName name="hn._I083" localSheetId="13" hidden="1">#REF!</definedName>
    <definedName name="hn._I083" localSheetId="9" hidden="1">#REF!</definedName>
    <definedName name="hn._I083" localSheetId="15" hidden="1">#REF!</definedName>
    <definedName name="hn._I083" localSheetId="16" hidden="1">#REF!</definedName>
    <definedName name="hn._I083" localSheetId="5" hidden="1">#REF!</definedName>
    <definedName name="hn._I083" localSheetId="7" hidden="1">#REF!</definedName>
    <definedName name="hn._I085" localSheetId="13" hidden="1">#REF!</definedName>
    <definedName name="hn._I085" localSheetId="9" hidden="1">#REF!</definedName>
    <definedName name="hn._I085" localSheetId="15" hidden="1">#REF!</definedName>
    <definedName name="hn._I085" localSheetId="16" hidden="1">#REF!</definedName>
    <definedName name="hn._I085" localSheetId="5" hidden="1">#REF!</definedName>
    <definedName name="hn._I085" localSheetId="7" hidden="1">#REF!</definedName>
    <definedName name="hn._P001" localSheetId="13" hidden="1">#REF!</definedName>
    <definedName name="hn._P001" localSheetId="9" hidden="1">#REF!</definedName>
    <definedName name="hn._P001" localSheetId="15" hidden="1">#REF!</definedName>
    <definedName name="hn._P001" localSheetId="16" hidden="1">#REF!</definedName>
    <definedName name="hn._P001" localSheetId="5" hidden="1">#REF!</definedName>
    <definedName name="hn._P001" localSheetId="7" hidden="1">#REF!</definedName>
    <definedName name="hn._P002" localSheetId="13" hidden="1">#REF!</definedName>
    <definedName name="hn._P002" localSheetId="9" hidden="1">#REF!</definedName>
    <definedName name="hn._P002" localSheetId="15" hidden="1">#REF!</definedName>
    <definedName name="hn._P002" localSheetId="16" hidden="1">#REF!</definedName>
    <definedName name="hn._P002" localSheetId="5" hidden="1">#REF!</definedName>
    <definedName name="hn._P002" localSheetId="7" hidden="1">#REF!</definedName>
    <definedName name="hn._P004" localSheetId="13" hidden="1">#REF!</definedName>
    <definedName name="hn._P004" localSheetId="9" hidden="1">#REF!</definedName>
    <definedName name="hn._P004" localSheetId="15" hidden="1">#REF!</definedName>
    <definedName name="hn._P004" localSheetId="16" hidden="1">#REF!</definedName>
    <definedName name="hn._P004" localSheetId="5" hidden="1">#REF!</definedName>
    <definedName name="hn._P004" localSheetId="7" hidden="1">#REF!</definedName>
    <definedName name="hn._P014" localSheetId="13" hidden="1">#REF!</definedName>
    <definedName name="hn._P014" localSheetId="9" hidden="1">#REF!</definedName>
    <definedName name="hn._P014" localSheetId="15" hidden="1">#REF!</definedName>
    <definedName name="hn._P014" localSheetId="16" hidden="1">#REF!</definedName>
    <definedName name="hn._P014" localSheetId="5" hidden="1">#REF!</definedName>
    <definedName name="hn._P014" localSheetId="7" hidden="1">#REF!</definedName>
    <definedName name="hn._P016" localSheetId="13" hidden="1">#REF!</definedName>
    <definedName name="hn._P016" localSheetId="9" hidden="1">#REF!</definedName>
    <definedName name="hn._P016" localSheetId="15" hidden="1">#REF!</definedName>
    <definedName name="hn._P016" localSheetId="16" hidden="1">#REF!</definedName>
    <definedName name="hn._P016" localSheetId="5" hidden="1">#REF!</definedName>
    <definedName name="hn._P016" localSheetId="7" hidden="1">#REF!</definedName>
    <definedName name="hn._P017" localSheetId="13" hidden="1">#REF!</definedName>
    <definedName name="hn._P017" localSheetId="9" hidden="1">#REF!</definedName>
    <definedName name="hn._P017" localSheetId="15" hidden="1">#REF!</definedName>
    <definedName name="hn._P017" localSheetId="16" hidden="1">#REF!</definedName>
    <definedName name="hn._P017" localSheetId="5" hidden="1">#REF!</definedName>
    <definedName name="hn._P017" localSheetId="7" hidden="1">#REF!</definedName>
    <definedName name="hn._P017g" localSheetId="13" hidden="1">#REF!</definedName>
    <definedName name="hn._P017g" localSheetId="9" hidden="1">#REF!</definedName>
    <definedName name="hn._P017g" localSheetId="15" hidden="1">#REF!</definedName>
    <definedName name="hn._P017g" localSheetId="16" hidden="1">#REF!</definedName>
    <definedName name="hn._P017g" localSheetId="5" hidden="1">#REF!</definedName>
    <definedName name="hn._P017g" localSheetId="7" hidden="1">#REF!</definedName>
    <definedName name="hn._P021" localSheetId="13" hidden="1">#REF!</definedName>
    <definedName name="hn._P021" localSheetId="9" hidden="1">#REF!</definedName>
    <definedName name="hn._P021" localSheetId="15" hidden="1">#REF!</definedName>
    <definedName name="hn._P021" localSheetId="16" hidden="1">#REF!</definedName>
    <definedName name="hn._P021" localSheetId="5" hidden="1">#REF!</definedName>
    <definedName name="hn._P021" localSheetId="7" hidden="1">#REF!</definedName>
    <definedName name="hn._P024" localSheetId="13" hidden="1">#REF!</definedName>
    <definedName name="hn._P024" localSheetId="9" hidden="1">#REF!</definedName>
    <definedName name="hn._P024" localSheetId="15" hidden="1">#REF!</definedName>
    <definedName name="hn._P024" localSheetId="16" hidden="1">#REF!</definedName>
    <definedName name="hn._P024" localSheetId="5" hidden="1">#REF!</definedName>
    <definedName name="hn._P024" localSheetId="7" hidden="1">#REF!</definedName>
    <definedName name="hn.Add015" localSheetId="13" hidden="1">#REF!</definedName>
    <definedName name="hn.Add015" localSheetId="9" hidden="1">#REF!</definedName>
    <definedName name="hn.Add015" localSheetId="15" hidden="1">#REF!</definedName>
    <definedName name="hn.Add015" localSheetId="16" hidden="1">#REF!</definedName>
    <definedName name="hn.Add015" localSheetId="5" hidden="1">#REF!</definedName>
    <definedName name="hn.Add015" localSheetId="7" hidden="1">#REF!</definedName>
    <definedName name="hn.Aggregate" localSheetId="13" hidden="1">#REF!</definedName>
    <definedName name="hn.Aggregate" localSheetId="9" hidden="1">#REF!</definedName>
    <definedName name="hn.Aggregate" localSheetId="15" hidden="1">#REF!</definedName>
    <definedName name="hn.Aggregate" localSheetId="16" hidden="1">#REF!</definedName>
    <definedName name="hn.Aggregate" localSheetId="5" hidden="1">#REF!</definedName>
    <definedName name="hn.Aggregate" localSheetId="7" hidden="1">#REF!</definedName>
    <definedName name="hn.CompanyInfo" localSheetId="13" hidden="1">#REF!</definedName>
    <definedName name="hn.CompanyInfo" localSheetId="9" hidden="1">#REF!</definedName>
    <definedName name="hn.CompanyInfo" localSheetId="15" hidden="1">#REF!</definedName>
    <definedName name="hn.CompanyInfo" localSheetId="16" hidden="1">#REF!</definedName>
    <definedName name="hn.CompanyInfo" localSheetId="5" hidden="1">#REF!</definedName>
    <definedName name="hn.CompanyInfo" localSheetId="7" hidden="1">#REF!</definedName>
    <definedName name="hn.CompanyName" localSheetId="13" hidden="1">#REF!</definedName>
    <definedName name="hn.CompanyName" localSheetId="9" hidden="1">#REF!</definedName>
    <definedName name="hn.CompanyName" localSheetId="15" hidden="1">#REF!</definedName>
    <definedName name="hn.CompanyName" localSheetId="16" hidden="1">#REF!</definedName>
    <definedName name="hn.CompanyName" localSheetId="5" hidden="1">#REF!</definedName>
    <definedName name="hn.CompanyName" localSheetId="7" hidden="1">#REF!</definedName>
    <definedName name="hn.CompanyUCN" localSheetId="13" hidden="1">#REF!</definedName>
    <definedName name="hn.CompanyUCN" localSheetId="9" hidden="1">#REF!</definedName>
    <definedName name="hn.CompanyUCN" localSheetId="15" hidden="1">#REF!</definedName>
    <definedName name="hn.CompanyUCN" localSheetId="16" hidden="1">#REF!</definedName>
    <definedName name="hn.CompanyUCN" localSheetId="5" hidden="1">#REF!</definedName>
    <definedName name="hn.CompanyUCN" localSheetId="7" hidden="1">#REF!</definedName>
    <definedName name="hn.ConvertVal1" localSheetId="13" hidden="1">#REF!</definedName>
    <definedName name="hn.ConvertVal1" localSheetId="9" hidden="1">#REF!</definedName>
    <definedName name="hn.ConvertVal1" localSheetId="15" hidden="1">#REF!</definedName>
    <definedName name="hn.ConvertVal1" localSheetId="16" hidden="1">#REF!</definedName>
    <definedName name="hn.ConvertVal1" localSheetId="5" hidden="1">#REF!</definedName>
    <definedName name="hn.ConvertVal1" localSheetId="7" hidden="1">#REF!</definedName>
    <definedName name="hn.ConvertZero1" localSheetId="13" hidden="1">#REF!,#REF!,#REF!,#REF!,#REF!,#REF!,#REF!,#REF!,#REF!,#REF!</definedName>
    <definedName name="hn.ConvertZero1" localSheetId="9" hidden="1">#REF!,#REF!,#REF!,#REF!,#REF!,#REF!,#REF!,#REF!,#REF!,#REF!</definedName>
    <definedName name="hn.ConvertZero1" localSheetId="15" hidden="1">#REF!,#REF!,#REF!,#REF!,#REF!,#REF!,#REF!,#REF!,#REF!,#REF!</definedName>
    <definedName name="hn.ConvertZero1" localSheetId="16" hidden="1">#REF!,#REF!,#REF!,#REF!,#REF!,#REF!,#REF!,#REF!,#REF!,#REF!</definedName>
    <definedName name="hn.ConvertZero1" localSheetId="5" hidden="1">#REF!,#REF!,#REF!,#REF!,#REF!,#REF!,#REF!,#REF!,#REF!,#REF!</definedName>
    <definedName name="hn.ConvertZero1" localSheetId="7" hidden="1">#REF!,#REF!,#REF!,#REF!,#REF!,#REF!,#REF!,#REF!,#REF!,#REF!</definedName>
    <definedName name="hn.ConvertZero2" localSheetId="13" hidden="1">#REF!,#REF!,#REF!,#REF!,#REF!,#REF!,#REF!,#REF!</definedName>
    <definedName name="hn.ConvertZero2" localSheetId="9" hidden="1">#REF!,#REF!,#REF!,#REF!,#REF!,#REF!,#REF!,#REF!</definedName>
    <definedName name="hn.ConvertZero2" localSheetId="15" hidden="1">#REF!,#REF!,#REF!,#REF!,#REF!,#REF!,#REF!,#REF!</definedName>
    <definedName name="hn.ConvertZero2" localSheetId="16" hidden="1">#REF!,#REF!,#REF!,#REF!,#REF!,#REF!,#REF!,#REF!</definedName>
    <definedName name="hn.ConvertZero2" localSheetId="5" hidden="1">#REF!,#REF!,#REF!,#REF!,#REF!,#REF!,#REF!,#REF!</definedName>
    <definedName name="hn.ConvertZero2" localSheetId="7" hidden="1">#REF!,#REF!,#REF!,#REF!,#REF!,#REF!,#REF!,#REF!</definedName>
    <definedName name="hn.ConvertZero3" localSheetId="13" hidden="1">#REF!,#REF!,#REF!,#REF!,#REF!</definedName>
    <definedName name="hn.ConvertZero3" localSheetId="9" hidden="1">#REF!,#REF!,#REF!,#REF!,#REF!</definedName>
    <definedName name="hn.ConvertZero3" localSheetId="15" hidden="1">#REF!,#REF!,#REF!,#REF!,#REF!</definedName>
    <definedName name="hn.ConvertZero3" localSheetId="16" hidden="1">#REF!,#REF!,#REF!,#REF!,#REF!</definedName>
    <definedName name="hn.ConvertZero3" localSheetId="5" hidden="1">#REF!,#REF!,#REF!,#REF!,#REF!</definedName>
    <definedName name="hn.ConvertZero3" localSheetId="7" hidden="1">#REF!,#REF!,#REF!,#REF!,#REF!</definedName>
    <definedName name="hn.ConvertZero4" localSheetId="13" hidden="1">#REF!,#REF!,#REF!,#REF!,#REF!,#REF!,#REF!,#REF!</definedName>
    <definedName name="hn.ConvertZero4" localSheetId="9" hidden="1">#REF!,#REF!,#REF!,#REF!,#REF!,#REF!,#REF!,#REF!</definedName>
    <definedName name="hn.ConvertZero4" localSheetId="15" hidden="1">#REF!,#REF!,#REF!,#REF!,#REF!,#REF!,#REF!,#REF!</definedName>
    <definedName name="hn.ConvertZero4" localSheetId="16" hidden="1">#REF!,#REF!,#REF!,#REF!,#REF!,#REF!,#REF!,#REF!</definedName>
    <definedName name="hn.ConvertZero4" localSheetId="5" hidden="1">#REF!,#REF!,#REF!,#REF!,#REF!,#REF!,#REF!,#REF!</definedName>
    <definedName name="hn.ConvertZero4" localSheetId="7" hidden="1">#REF!,#REF!,#REF!,#REF!,#REF!,#REF!,#REF!,#REF!</definedName>
    <definedName name="hn.ConvertZeroUnhide1" localSheetId="13" hidden="1">#REF!,#REF!,#REF!</definedName>
    <definedName name="hn.ConvertZeroUnhide1" localSheetId="9" hidden="1">#REF!,#REF!,#REF!</definedName>
    <definedName name="hn.ConvertZeroUnhide1" localSheetId="15" hidden="1">#REF!,#REF!,#REF!</definedName>
    <definedName name="hn.ConvertZeroUnhide1" localSheetId="16" hidden="1">#REF!,#REF!,#REF!</definedName>
    <definedName name="hn.ConvertZeroUnhide1" localSheetId="5" hidden="1">#REF!,#REF!,#REF!</definedName>
    <definedName name="hn.ConvertZeroUnhide1" localSheetId="7" hidden="1">#REF!,#REF!,#REF!</definedName>
    <definedName name="hn.CopyforPR" localSheetId="13" hidden="1">#REF!</definedName>
    <definedName name="hn.CopyforPR" localSheetId="9" hidden="1">#REF!</definedName>
    <definedName name="hn.CopyforPR" localSheetId="15" hidden="1">#REF!</definedName>
    <definedName name="hn.CopyforPR" localSheetId="16" hidden="1">#REF!</definedName>
    <definedName name="hn.CopyforPR" localSheetId="5" hidden="1">#REF!</definedName>
    <definedName name="hn.CopyforPR" localSheetId="7" hidden="1">#REF!</definedName>
    <definedName name="hn.Delete015" localSheetId="13" hidden="1">#REF!,#REF!,#REF!,#REF!</definedName>
    <definedName name="hn.Delete015" localSheetId="9" hidden="1">#REF!,#REF!,#REF!,#REF!</definedName>
    <definedName name="hn.Delete015" localSheetId="15" hidden="1">#REF!,#REF!,#REF!,#REF!</definedName>
    <definedName name="hn.Delete015" localSheetId="16" hidden="1">#REF!,#REF!,#REF!,#REF!</definedName>
    <definedName name="hn.Delete015" localSheetId="5" hidden="1">#REF!,#REF!,#REF!,#REF!</definedName>
    <definedName name="hn.Delete015" localSheetId="7" hidden="1">#REF!,#REF!,#REF!,#REF!</definedName>
    <definedName name="hn.domestic" localSheetId="13" hidden="1">#REF!</definedName>
    <definedName name="hn.domestic" localSheetId="9" hidden="1">#REF!</definedName>
    <definedName name="hn.domestic" localSheetId="15" hidden="1">#REF!</definedName>
    <definedName name="hn.domestic" localSheetId="16" hidden="1">#REF!</definedName>
    <definedName name="hn.domestic" localSheetId="5" hidden="1">#REF!</definedName>
    <definedName name="hn.domestic" localSheetId="7" hidden="1">#REF!</definedName>
    <definedName name="hn.DomesticFlag" localSheetId="13" hidden="1">#REF!</definedName>
    <definedName name="hn.DomesticFlag" localSheetId="9" hidden="1">#REF!</definedName>
    <definedName name="hn.DomesticFlag" localSheetId="15" hidden="1">#REF!</definedName>
    <definedName name="hn.DomesticFlag" localSheetId="16" hidden="1">#REF!</definedName>
    <definedName name="hn.DomesticFlag" localSheetId="5" hidden="1">#REF!</definedName>
    <definedName name="hn.DomesticFlag" localSheetId="7" hidden="1">#REF!</definedName>
    <definedName name="hn.DZ_MultByFXRates" localSheetId="13" hidden="1">#REF!,#REF!,#REF!,#REF!</definedName>
    <definedName name="hn.DZ_MultByFXRates" localSheetId="9" hidden="1">#REF!,#REF!,#REF!,#REF!</definedName>
    <definedName name="hn.DZ_MultByFXRates" localSheetId="15" hidden="1">#REF!,#REF!,#REF!,#REF!</definedName>
    <definedName name="hn.DZ_MultByFXRates" localSheetId="16" hidden="1">#REF!,#REF!,#REF!,#REF!</definedName>
    <definedName name="hn.DZ_MultByFXRates" localSheetId="5" hidden="1">#REF!,#REF!,#REF!,#REF!</definedName>
    <definedName name="hn.DZ_MultByFXRates" localSheetId="7" hidden="1">#REF!,#REF!,#REF!,#REF!</definedName>
    <definedName name="hn.DZdata" localSheetId="13" hidden="1">#REF!</definedName>
    <definedName name="hn.DZdata" localSheetId="9" hidden="1">#REF!</definedName>
    <definedName name="hn.DZdata" localSheetId="15" hidden="1">#REF!</definedName>
    <definedName name="hn.DZdata" localSheetId="16" hidden="1">#REF!</definedName>
    <definedName name="hn.DZdata" localSheetId="5" hidden="1">#REF!</definedName>
    <definedName name="hn.DZdata" localSheetId="7" hidden="1">#REF!</definedName>
    <definedName name="hn.ExtDb" hidden="1">FALSE</definedName>
    <definedName name="hn.FromMain" localSheetId="13" hidden="1">#REF!</definedName>
    <definedName name="hn.FromMain" localSheetId="9" hidden="1">#REF!</definedName>
    <definedName name="hn.FromMain" localSheetId="15" hidden="1">#REF!</definedName>
    <definedName name="hn.FromMain" localSheetId="16" hidden="1">#REF!</definedName>
    <definedName name="hn.FromMain" localSheetId="5" hidden="1">#REF!</definedName>
    <definedName name="hn.FromMain" localSheetId="7" hidden="1">#REF!</definedName>
    <definedName name="hn.FromMain1" localSheetId="13" hidden="1">#REF!</definedName>
    <definedName name="hn.FromMain1" localSheetId="9" hidden="1">#REF!</definedName>
    <definedName name="hn.FromMain1" localSheetId="15" hidden="1">#REF!</definedName>
    <definedName name="hn.FromMain1" localSheetId="16" hidden="1">#REF!</definedName>
    <definedName name="hn.FromMain1" localSheetId="5" hidden="1">#REF!</definedName>
    <definedName name="hn.FromMain1" localSheetId="7" hidden="1">#REF!</definedName>
    <definedName name="hn.FromMain2" localSheetId="13" hidden="1">#REF!</definedName>
    <definedName name="hn.FromMain2" localSheetId="9" hidden="1">#REF!</definedName>
    <definedName name="hn.FromMain2" localSheetId="15" hidden="1">#REF!</definedName>
    <definedName name="hn.FromMain2" localSheetId="16" hidden="1">#REF!</definedName>
    <definedName name="hn.FromMain2" localSheetId="5" hidden="1">#REF!</definedName>
    <definedName name="hn.FromMain2" localSheetId="7" hidden="1">#REF!</definedName>
    <definedName name="hn.FromMain3" localSheetId="13" hidden="1">#REF!</definedName>
    <definedName name="hn.FromMain3" localSheetId="9" hidden="1">#REF!</definedName>
    <definedName name="hn.FromMain3" localSheetId="15" hidden="1">#REF!</definedName>
    <definedName name="hn.FromMain3" localSheetId="16" hidden="1">#REF!</definedName>
    <definedName name="hn.FromMain3" localSheetId="5" hidden="1">#REF!</definedName>
    <definedName name="hn.FromMain3" localSheetId="7" hidden="1">#REF!</definedName>
    <definedName name="hn.FromMain4" localSheetId="13" hidden="1">#REF!</definedName>
    <definedName name="hn.FromMain4" localSheetId="9" hidden="1">#REF!</definedName>
    <definedName name="hn.FromMain4" localSheetId="15" hidden="1">#REF!</definedName>
    <definedName name="hn.FromMain4" localSheetId="16" hidden="1">#REF!</definedName>
    <definedName name="hn.FromMain4" localSheetId="5" hidden="1">#REF!</definedName>
    <definedName name="hn.FromMain4" localSheetId="7" hidden="1">#REF!</definedName>
    <definedName name="hn.FromMain5" localSheetId="13" hidden="1">#REF!</definedName>
    <definedName name="hn.FromMain5" localSheetId="9" hidden="1">#REF!</definedName>
    <definedName name="hn.FromMain5" localSheetId="15" hidden="1">#REF!</definedName>
    <definedName name="hn.FromMain5" localSheetId="16" hidden="1">#REF!</definedName>
    <definedName name="hn.FromMain5" localSheetId="5" hidden="1">#REF!</definedName>
    <definedName name="hn.FromMain5" localSheetId="7" hidden="1">#REF!</definedName>
    <definedName name="hn.Global" localSheetId="13" hidden="1">#REF!</definedName>
    <definedName name="hn.Global" localSheetId="9" hidden="1">#REF!</definedName>
    <definedName name="hn.Global" localSheetId="15" hidden="1">#REF!</definedName>
    <definedName name="hn.Global" localSheetId="16" hidden="1">#REF!</definedName>
    <definedName name="hn.Global" localSheetId="5" hidden="1">#REF!</definedName>
    <definedName name="hn.Global" localSheetId="7" hidden="1">#REF!</definedName>
    <definedName name="hn.IssuerID" localSheetId="13" hidden="1">#REF!</definedName>
    <definedName name="hn.IssuerID" localSheetId="9" hidden="1">#REF!</definedName>
    <definedName name="hn.IssuerID" localSheetId="15" hidden="1">#REF!</definedName>
    <definedName name="hn.IssuerID" localSheetId="16" hidden="1">#REF!</definedName>
    <definedName name="hn.IssuerID" localSheetId="5" hidden="1">#REF!</definedName>
    <definedName name="hn.IssuerID" localSheetId="7" hidden="1">#REF!</definedName>
    <definedName name="hn.IssuerNameShort" localSheetId="13" hidden="1">#REF!</definedName>
    <definedName name="hn.IssuerNameShort" localSheetId="9" hidden="1">#REF!</definedName>
    <definedName name="hn.IssuerNameShort" localSheetId="15" hidden="1">#REF!</definedName>
    <definedName name="hn.IssuerNameShort" localSheetId="16" hidden="1">#REF!</definedName>
    <definedName name="hn.IssuerNameShort" localSheetId="5" hidden="1">#REF!</definedName>
    <definedName name="hn.IssuerNameShort" localSheetId="7" hidden="1">#REF!</definedName>
    <definedName name="hn.LTM_MultByFXRates" localSheetId="13" hidden="1">#REF!,#REF!,#REF!,#REF!,#REF!,#REF!,#REF!</definedName>
    <definedName name="hn.LTM_MultByFXRates" localSheetId="9" hidden="1">#REF!,#REF!,#REF!,#REF!,#REF!,#REF!,#REF!</definedName>
    <definedName name="hn.LTM_MultByFXRates" localSheetId="15" hidden="1">#REF!,#REF!,#REF!,#REF!,#REF!,#REF!,#REF!</definedName>
    <definedName name="hn.LTM_MultByFXRates" localSheetId="16" hidden="1">#REF!,#REF!,#REF!,#REF!,#REF!,#REF!,#REF!</definedName>
    <definedName name="hn.LTM_MultByFXRates" localSheetId="5" hidden="1">#REF!,#REF!,#REF!,#REF!,#REF!,#REF!,#REF!</definedName>
    <definedName name="hn.LTM_MultByFXRates" localSheetId="7" hidden="1">#REF!,#REF!,#REF!,#REF!,#REF!,#REF!,#REF!</definedName>
    <definedName name="hn.LTMData" localSheetId="13" hidden="1">#REF!</definedName>
    <definedName name="hn.LTMData" localSheetId="9" hidden="1">#REF!</definedName>
    <definedName name="hn.LTMData" localSheetId="15" hidden="1">#REF!</definedName>
    <definedName name="hn.LTMData" localSheetId="16" hidden="1">#REF!</definedName>
    <definedName name="hn.LTMData" localSheetId="5" hidden="1">#REF!</definedName>
    <definedName name="hn.LTMData" localSheetId="7" hidden="1">#REF!</definedName>
    <definedName name="hn.ModelType" hidden="1">"DEAL"</definedName>
    <definedName name="hn.ModelVersion" hidden="1">1</definedName>
    <definedName name="hn.MultbyFXRates" localSheetId="13" hidden="1">#REF!,#REF!,#REF!,#REF!,#REF!,#REF!,#REF!</definedName>
    <definedName name="hn.MultbyFXRates" localSheetId="9" hidden="1">#REF!,#REF!,#REF!,#REF!,#REF!,#REF!,#REF!</definedName>
    <definedName name="hn.MultbyFXRates" localSheetId="15" hidden="1">#REF!,#REF!,#REF!,#REF!,#REF!,#REF!,#REF!</definedName>
    <definedName name="hn.MultbyFXRates" localSheetId="16" hidden="1">#REF!,#REF!,#REF!,#REF!,#REF!,#REF!,#REF!</definedName>
    <definedName name="hn.MultbyFXRates" localSheetId="5" hidden="1">#REF!,#REF!,#REF!,#REF!,#REF!,#REF!,#REF!</definedName>
    <definedName name="hn.MultbyFXRates" localSheetId="7" hidden="1">#REF!,#REF!,#REF!,#REF!,#REF!,#REF!,#REF!</definedName>
    <definedName name="hn.MultByFXRates1" localSheetId="13" hidden="1">#REF!,#REF!,#REF!,#REF!,#REF!</definedName>
    <definedName name="hn.MultByFXRates1" localSheetId="9" hidden="1">#REF!,#REF!,#REF!,#REF!,#REF!</definedName>
    <definedName name="hn.MultByFXRates1" localSheetId="15" hidden="1">#REF!,#REF!,#REF!,#REF!,#REF!</definedName>
    <definedName name="hn.MultByFXRates1" localSheetId="16" hidden="1">#REF!,#REF!,#REF!,#REF!,#REF!</definedName>
    <definedName name="hn.MultByFXRates1" localSheetId="5" hidden="1">#REF!,#REF!,#REF!,#REF!,#REF!</definedName>
    <definedName name="hn.MultByFXRates1" localSheetId="7" hidden="1">#REF!,#REF!,#REF!,#REF!,#REF!</definedName>
    <definedName name="hn.MultByFXRates2" localSheetId="13" hidden="1">#REF!,#REF!,#REF!,#REF!,#REF!</definedName>
    <definedName name="hn.MultByFXRates2" localSheetId="9" hidden="1">#REF!,#REF!,#REF!,#REF!,#REF!</definedName>
    <definedName name="hn.MultByFXRates2" localSheetId="15" hidden="1">#REF!,#REF!,#REF!,#REF!,#REF!</definedName>
    <definedName name="hn.MultByFXRates2" localSheetId="16" hidden="1">#REF!,#REF!,#REF!,#REF!,#REF!</definedName>
    <definedName name="hn.MultByFXRates2" localSheetId="5" hidden="1">#REF!,#REF!,#REF!,#REF!,#REF!</definedName>
    <definedName name="hn.MultByFXRates2" localSheetId="7" hidden="1">#REF!,#REF!,#REF!,#REF!,#REF!</definedName>
    <definedName name="hn.MultByFXRates3" localSheetId="13" hidden="1">#REF!,#REF!,#REF!,#REF!,#REF!</definedName>
    <definedName name="hn.MultByFXRates3" localSheetId="9" hidden="1">#REF!,#REF!,#REF!,#REF!,#REF!</definedName>
    <definedName name="hn.MultByFXRates3" localSheetId="15" hidden="1">#REF!,#REF!,#REF!,#REF!,#REF!</definedName>
    <definedName name="hn.MultByFXRates3" localSheetId="16" hidden="1">#REF!,#REF!,#REF!,#REF!,#REF!</definedName>
    <definedName name="hn.MultByFXRates3" localSheetId="5" hidden="1">#REF!,#REF!,#REF!,#REF!,#REF!</definedName>
    <definedName name="hn.MultByFXRates3" localSheetId="7" hidden="1">#REF!,#REF!,#REF!,#REF!,#REF!</definedName>
    <definedName name="hn.MultbyFxrates4" localSheetId="13" hidden="1">#REF!,#REF!,#REF!,#REF!,#REF!,#REF!,#REF!</definedName>
    <definedName name="hn.MultbyFxrates4" localSheetId="9" hidden="1">#REF!,#REF!,#REF!,#REF!,#REF!,#REF!,#REF!</definedName>
    <definedName name="hn.MultbyFxrates4" localSheetId="15" hidden="1">#REF!,#REF!,#REF!,#REF!,#REF!,#REF!,#REF!</definedName>
    <definedName name="hn.MultbyFxrates4" localSheetId="16" hidden="1">#REF!,#REF!,#REF!,#REF!,#REF!,#REF!,#REF!</definedName>
    <definedName name="hn.MultbyFxrates4" localSheetId="5" hidden="1">#REF!,#REF!,#REF!,#REF!,#REF!,#REF!,#REF!</definedName>
    <definedName name="hn.MultbyFxrates4" localSheetId="7" hidden="1">#REF!,#REF!,#REF!,#REF!,#REF!,#REF!,#REF!</definedName>
    <definedName name="hn.multbyfxrates5" localSheetId="13" hidden="1">#REF!,#REF!,#REF!,#REF!,#REF!</definedName>
    <definedName name="hn.multbyfxrates5" localSheetId="9" hidden="1">#REF!,#REF!,#REF!,#REF!,#REF!</definedName>
    <definedName name="hn.multbyfxrates5" localSheetId="15" hidden="1">#REF!,#REF!,#REF!,#REF!,#REF!</definedName>
    <definedName name="hn.multbyfxrates5" localSheetId="16" hidden="1">#REF!,#REF!,#REF!,#REF!,#REF!</definedName>
    <definedName name="hn.multbyfxrates5" localSheetId="5" hidden="1">#REF!,#REF!,#REF!,#REF!,#REF!</definedName>
    <definedName name="hn.multbyfxrates5" localSheetId="7" hidden="1">#REF!,#REF!,#REF!,#REF!,#REF!</definedName>
    <definedName name="hn.multbyfxrates6" localSheetId="13" hidden="1">#REF!,#REF!,#REF!,#REF!,#REF!</definedName>
    <definedName name="hn.multbyfxrates6" localSheetId="9" hidden="1">#REF!,#REF!,#REF!,#REF!,#REF!</definedName>
    <definedName name="hn.multbyfxrates6" localSheetId="15" hidden="1">#REF!,#REF!,#REF!,#REF!,#REF!</definedName>
    <definedName name="hn.multbyfxrates6" localSheetId="16" hidden="1">#REF!,#REF!,#REF!,#REF!,#REF!</definedName>
    <definedName name="hn.multbyfxrates6" localSheetId="5" hidden="1">#REF!,#REF!,#REF!,#REF!,#REF!</definedName>
    <definedName name="hn.multbyfxrates6" localSheetId="7" hidden="1">#REF!,#REF!,#REF!,#REF!,#REF!</definedName>
    <definedName name="hn.multbyfxrates7" localSheetId="13" hidden="1">#REF!,#REF!,#REF!,#REF!,#REF!</definedName>
    <definedName name="hn.multbyfxrates7" localSheetId="9" hidden="1">#REF!,#REF!,#REF!,#REF!,#REF!</definedName>
    <definedName name="hn.multbyfxrates7" localSheetId="15" hidden="1">#REF!,#REF!,#REF!,#REF!,#REF!</definedName>
    <definedName name="hn.multbyfxrates7" localSheetId="16" hidden="1">#REF!,#REF!,#REF!,#REF!,#REF!</definedName>
    <definedName name="hn.multbyfxrates7" localSheetId="5" hidden="1">#REF!,#REF!,#REF!,#REF!,#REF!</definedName>
    <definedName name="hn.multbyfxrates7" localSheetId="7" hidden="1">#REF!,#REF!,#REF!,#REF!,#REF!</definedName>
    <definedName name="hn.MultByFXRatesBot1" localSheetId="13" hidden="1">#REF!,#REF!,#REF!,#REF!,#REF!,#REF!,#REF!,#REF!,#REF!,#REF!,#REF!,#REF!</definedName>
    <definedName name="hn.MultByFXRatesBot1" localSheetId="9" hidden="1">#REF!,#REF!,#REF!,#REF!,#REF!,#REF!,#REF!,#REF!,#REF!,#REF!,#REF!,#REF!</definedName>
    <definedName name="hn.MultByFXRatesBot1" localSheetId="15" hidden="1">#REF!,#REF!,#REF!,#REF!,#REF!,#REF!,#REF!,#REF!,#REF!,#REF!,#REF!,#REF!</definedName>
    <definedName name="hn.MultByFXRatesBot1" localSheetId="16" hidden="1">#REF!,#REF!,#REF!,#REF!,#REF!,#REF!,#REF!,#REF!,#REF!,#REF!,#REF!,#REF!</definedName>
    <definedName name="hn.MultByFXRatesBot1" localSheetId="5" hidden="1">#REF!,#REF!,#REF!,#REF!,#REF!,#REF!,#REF!,#REF!,#REF!,#REF!,#REF!,#REF!</definedName>
    <definedName name="hn.MultByFXRatesBot1" localSheetId="7" hidden="1">#REF!,#REF!,#REF!,#REF!,#REF!,#REF!,#REF!,#REF!,#REF!,#REF!,#REF!,#REF!</definedName>
    <definedName name="hn.MultByFXRatesBot2" localSheetId="13" hidden="1">#REF!,#REF!,#REF!,#REF!,#REF!,#REF!,#REF!,#REF!,#REF!,#REF!,#REF!,#REF!</definedName>
    <definedName name="hn.MultByFXRatesBot2" localSheetId="9" hidden="1">#REF!,#REF!,#REF!,#REF!,#REF!,#REF!,#REF!,#REF!,#REF!,#REF!,#REF!,#REF!</definedName>
    <definedName name="hn.MultByFXRatesBot2" localSheetId="15" hidden="1">#REF!,#REF!,#REF!,#REF!,#REF!,#REF!,#REF!,#REF!,#REF!,#REF!,#REF!,#REF!</definedName>
    <definedName name="hn.MultByFXRatesBot2" localSheetId="16" hidden="1">#REF!,#REF!,#REF!,#REF!,#REF!,#REF!,#REF!,#REF!,#REF!,#REF!,#REF!,#REF!</definedName>
    <definedName name="hn.MultByFXRatesBot2" localSheetId="5" hidden="1">#REF!,#REF!,#REF!,#REF!,#REF!,#REF!,#REF!,#REF!,#REF!,#REF!,#REF!,#REF!</definedName>
    <definedName name="hn.MultByFXRatesBot2" localSheetId="7" hidden="1">#REF!,#REF!,#REF!,#REF!,#REF!,#REF!,#REF!,#REF!,#REF!,#REF!,#REF!,#REF!</definedName>
    <definedName name="hn.MultByFXRatesBot3" localSheetId="13" hidden="1">#REF!,#REF!,#REF!,#REF!,#REF!,#REF!,#REF!,#REF!,#REF!,#REF!,#REF!,#REF!</definedName>
    <definedName name="hn.MultByFXRatesBot3" localSheetId="9" hidden="1">#REF!,#REF!,#REF!,#REF!,#REF!,#REF!,#REF!,#REF!,#REF!,#REF!,#REF!,#REF!</definedName>
    <definedName name="hn.MultByFXRatesBot3" localSheetId="15" hidden="1">#REF!,#REF!,#REF!,#REF!,#REF!,#REF!,#REF!,#REF!,#REF!,#REF!,#REF!,#REF!</definedName>
    <definedName name="hn.MultByFXRatesBot3" localSheetId="16" hidden="1">#REF!,#REF!,#REF!,#REF!,#REF!,#REF!,#REF!,#REF!,#REF!,#REF!,#REF!,#REF!</definedName>
    <definedName name="hn.MultByFXRatesBot3" localSheetId="5" hidden="1">#REF!,#REF!,#REF!,#REF!,#REF!,#REF!,#REF!,#REF!,#REF!,#REF!,#REF!,#REF!</definedName>
    <definedName name="hn.MultByFXRatesBot3" localSheetId="7" hidden="1">#REF!,#REF!,#REF!,#REF!,#REF!,#REF!,#REF!,#REF!,#REF!,#REF!,#REF!,#REF!</definedName>
    <definedName name="hn.MultByFXRatesBot4" localSheetId="13" hidden="1">#REF!,#REF!,#REF!,#REF!,#REF!,#REF!,#REF!,#REF!,#REF!,#REF!,#REF!,#REF!,#REF!</definedName>
    <definedName name="hn.MultByFXRatesBot4" localSheetId="9" hidden="1">#REF!,#REF!,#REF!,#REF!,#REF!,#REF!,#REF!,#REF!,#REF!,#REF!,#REF!,#REF!,#REF!</definedName>
    <definedName name="hn.MultByFXRatesBot4" localSheetId="15" hidden="1">#REF!,#REF!,#REF!,#REF!,#REF!,#REF!,#REF!,#REF!,#REF!,#REF!,#REF!,#REF!,#REF!</definedName>
    <definedName name="hn.MultByFXRatesBot4" localSheetId="16" hidden="1">#REF!,#REF!,#REF!,#REF!,#REF!,#REF!,#REF!,#REF!,#REF!,#REF!,#REF!,#REF!,#REF!</definedName>
    <definedName name="hn.MultByFXRatesBot4" localSheetId="5" hidden="1">#REF!,#REF!,#REF!,#REF!,#REF!,#REF!,#REF!,#REF!,#REF!,#REF!,#REF!,#REF!,#REF!</definedName>
    <definedName name="hn.MultByFXRatesBot4" localSheetId="7" hidden="1">#REF!,#REF!,#REF!,#REF!,#REF!,#REF!,#REF!,#REF!,#REF!,#REF!,#REF!,#REF!,#REF!</definedName>
    <definedName name="hn.MultByFXRatesBot5" localSheetId="13" hidden="1">#REF!,#REF!,#REF!,#REF!,#REF!,#REF!,#REF!,#REF!,#REF!,#REF!,#REF!</definedName>
    <definedName name="hn.MultByFXRatesBot5" localSheetId="9" hidden="1">#REF!,#REF!,#REF!,#REF!,#REF!,#REF!,#REF!,#REF!,#REF!,#REF!,#REF!</definedName>
    <definedName name="hn.MultByFXRatesBot5" localSheetId="15" hidden="1">#REF!,#REF!,#REF!,#REF!,#REF!,#REF!,#REF!,#REF!,#REF!,#REF!,#REF!</definedName>
    <definedName name="hn.MultByFXRatesBot5" localSheetId="16" hidden="1">#REF!,#REF!,#REF!,#REF!,#REF!,#REF!,#REF!,#REF!,#REF!,#REF!,#REF!</definedName>
    <definedName name="hn.MultByFXRatesBot5" localSheetId="5" hidden="1">#REF!,#REF!,#REF!,#REF!,#REF!,#REF!,#REF!,#REF!,#REF!,#REF!,#REF!</definedName>
    <definedName name="hn.MultByFXRatesBot5" localSheetId="7" hidden="1">#REF!,#REF!,#REF!,#REF!,#REF!,#REF!,#REF!,#REF!,#REF!,#REF!,#REF!</definedName>
    <definedName name="hn.MultByFXRatesBot6" localSheetId="13" hidden="1">#REF!,#REF!,#REF!,#REF!,#REF!,#REF!,#REF!,#REF!,#REF!,#REF!,#REF!</definedName>
    <definedName name="hn.MultByFXRatesBot6" localSheetId="9" hidden="1">#REF!,#REF!,#REF!,#REF!,#REF!,#REF!,#REF!,#REF!,#REF!,#REF!,#REF!</definedName>
    <definedName name="hn.MultByFXRatesBot6" localSheetId="15" hidden="1">#REF!,#REF!,#REF!,#REF!,#REF!,#REF!,#REF!,#REF!,#REF!,#REF!,#REF!</definedName>
    <definedName name="hn.MultByFXRatesBot6" localSheetId="16" hidden="1">#REF!,#REF!,#REF!,#REF!,#REF!,#REF!,#REF!,#REF!,#REF!,#REF!,#REF!</definedName>
    <definedName name="hn.MultByFXRatesBot6" localSheetId="5" hidden="1">#REF!,#REF!,#REF!,#REF!,#REF!,#REF!,#REF!,#REF!,#REF!,#REF!,#REF!</definedName>
    <definedName name="hn.MultByFXRatesBot6" localSheetId="7" hidden="1">#REF!,#REF!,#REF!,#REF!,#REF!,#REF!,#REF!,#REF!,#REF!,#REF!,#REF!</definedName>
    <definedName name="hn.MultByFXRatesBot7" localSheetId="13" hidden="1">#REF!,#REF!,#REF!,#REF!,#REF!,#REF!,#REF!,#REF!,#REF!,#REF!,#REF!</definedName>
    <definedName name="hn.MultByFXRatesBot7" localSheetId="9" hidden="1">#REF!,#REF!,#REF!,#REF!,#REF!,#REF!,#REF!,#REF!,#REF!,#REF!,#REF!</definedName>
    <definedName name="hn.MultByFXRatesBot7" localSheetId="15" hidden="1">#REF!,#REF!,#REF!,#REF!,#REF!,#REF!,#REF!,#REF!,#REF!,#REF!,#REF!</definedName>
    <definedName name="hn.MultByFXRatesBot7" localSheetId="16" hidden="1">#REF!,#REF!,#REF!,#REF!,#REF!,#REF!,#REF!,#REF!,#REF!,#REF!,#REF!</definedName>
    <definedName name="hn.MultByFXRatesBot7" localSheetId="5" hidden="1">#REF!,#REF!,#REF!,#REF!,#REF!,#REF!,#REF!,#REF!,#REF!,#REF!,#REF!</definedName>
    <definedName name="hn.MultByFXRatesBot7" localSheetId="7" hidden="1">#REF!,#REF!,#REF!,#REF!,#REF!,#REF!,#REF!,#REF!,#REF!,#REF!,#REF!</definedName>
    <definedName name="hn.MultByFXRatesTop1" localSheetId="13" hidden="1">#REF!,#REF!,#REF!,#REF!,#REF!,#REF!,#REF!,#REF!,#REF!,#REF!,#REF!,#REF!</definedName>
    <definedName name="hn.MultByFXRatesTop1" localSheetId="9" hidden="1">#REF!,#REF!,#REF!,#REF!,#REF!,#REF!,#REF!,#REF!,#REF!,#REF!,#REF!,#REF!</definedName>
    <definedName name="hn.MultByFXRatesTop1" localSheetId="15" hidden="1">#REF!,#REF!,#REF!,#REF!,#REF!,#REF!,#REF!,#REF!,#REF!,#REF!,#REF!,#REF!</definedName>
    <definedName name="hn.MultByFXRatesTop1" localSheetId="16" hidden="1">#REF!,#REF!,#REF!,#REF!,#REF!,#REF!,#REF!,#REF!,#REF!,#REF!,#REF!,#REF!</definedName>
    <definedName name="hn.MultByFXRatesTop1" localSheetId="5" hidden="1">#REF!,#REF!,#REF!,#REF!,#REF!,#REF!,#REF!,#REF!,#REF!,#REF!,#REF!,#REF!</definedName>
    <definedName name="hn.MultByFXRatesTop1" localSheetId="7" hidden="1">#REF!,#REF!,#REF!,#REF!,#REF!,#REF!,#REF!,#REF!,#REF!,#REF!,#REF!,#REF!</definedName>
    <definedName name="hn.MultByFXRatesTop2" localSheetId="13" hidden="1">#REF!,#REF!,#REF!,#REF!,#REF!,#REF!,#REF!,#REF!,#REF!,#REF!,#REF!,#REF!,#REF!,#REF!,#REF!</definedName>
    <definedName name="hn.MultByFXRatesTop2" localSheetId="9" hidden="1">#REF!,#REF!,#REF!,#REF!,#REF!,#REF!,#REF!,#REF!,#REF!,#REF!,#REF!,#REF!,#REF!,#REF!,#REF!</definedName>
    <definedName name="hn.MultByFXRatesTop2" localSheetId="15" hidden="1">#REF!,#REF!,#REF!,#REF!,#REF!,#REF!,#REF!,#REF!,#REF!,#REF!,#REF!,#REF!,#REF!,#REF!,#REF!</definedName>
    <definedName name="hn.MultByFXRatesTop2" localSheetId="16" hidden="1">#REF!,#REF!,#REF!,#REF!,#REF!,#REF!,#REF!,#REF!,#REF!,#REF!,#REF!,#REF!,#REF!,#REF!,#REF!</definedName>
    <definedName name="hn.MultByFXRatesTop2" localSheetId="5" hidden="1">#REF!,#REF!,#REF!,#REF!,#REF!,#REF!,#REF!,#REF!,#REF!,#REF!,#REF!,#REF!,#REF!,#REF!,#REF!</definedName>
    <definedName name="hn.MultByFXRatesTop2" localSheetId="7" hidden="1">#REF!,#REF!,#REF!,#REF!,#REF!,#REF!,#REF!,#REF!,#REF!,#REF!,#REF!,#REF!,#REF!,#REF!,#REF!</definedName>
    <definedName name="hn.MultByFXRatesTop3" localSheetId="13" hidden="1">#REF!,#REF!,#REF!,#REF!,#REF!,#REF!,#REF!,#REF!,#REF!,#REF!,#REF!,#REF!,#REF!,#REF!,#REF!</definedName>
    <definedName name="hn.MultByFXRatesTop3" localSheetId="9" hidden="1">#REF!,#REF!,#REF!,#REF!,#REF!,#REF!,#REF!,#REF!,#REF!,#REF!,#REF!,#REF!,#REF!,#REF!,#REF!</definedName>
    <definedName name="hn.MultByFXRatesTop3" localSheetId="15" hidden="1">#REF!,#REF!,#REF!,#REF!,#REF!,#REF!,#REF!,#REF!,#REF!,#REF!,#REF!,#REF!,#REF!,#REF!,#REF!</definedName>
    <definedName name="hn.MultByFXRatesTop3" localSheetId="16" hidden="1">#REF!,#REF!,#REF!,#REF!,#REF!,#REF!,#REF!,#REF!,#REF!,#REF!,#REF!,#REF!,#REF!,#REF!,#REF!</definedName>
    <definedName name="hn.MultByFXRatesTop3" localSheetId="5" hidden="1">#REF!,#REF!,#REF!,#REF!,#REF!,#REF!,#REF!,#REF!,#REF!,#REF!,#REF!,#REF!,#REF!,#REF!,#REF!</definedName>
    <definedName name="hn.MultByFXRatesTop3" localSheetId="7" hidden="1">#REF!,#REF!,#REF!,#REF!,#REF!,#REF!,#REF!,#REF!,#REF!,#REF!,#REF!,#REF!,#REF!,#REF!,#REF!</definedName>
    <definedName name="hn.MultByFXRatesTop4" localSheetId="13" hidden="1">#REF!,#REF!,#REF!,#REF!,#REF!,#REF!,#REF!,#REF!,#REF!,#REF!,#REF!,#REF!,#REF!,#REF!,#REF!</definedName>
    <definedName name="hn.MultByFXRatesTop4" localSheetId="9" hidden="1">#REF!,#REF!,#REF!,#REF!,#REF!,#REF!,#REF!,#REF!,#REF!,#REF!,#REF!,#REF!,#REF!,#REF!,#REF!</definedName>
    <definedName name="hn.MultByFXRatesTop4" localSheetId="15" hidden="1">#REF!,#REF!,#REF!,#REF!,#REF!,#REF!,#REF!,#REF!,#REF!,#REF!,#REF!,#REF!,#REF!,#REF!,#REF!</definedName>
    <definedName name="hn.MultByFXRatesTop4" localSheetId="16" hidden="1">#REF!,#REF!,#REF!,#REF!,#REF!,#REF!,#REF!,#REF!,#REF!,#REF!,#REF!,#REF!,#REF!,#REF!,#REF!</definedName>
    <definedName name="hn.MultByFXRatesTop4" localSheetId="5" hidden="1">#REF!,#REF!,#REF!,#REF!,#REF!,#REF!,#REF!,#REF!,#REF!,#REF!,#REF!,#REF!,#REF!,#REF!,#REF!</definedName>
    <definedName name="hn.MultByFXRatesTop4" localSheetId="7" hidden="1">#REF!,#REF!,#REF!,#REF!,#REF!,#REF!,#REF!,#REF!,#REF!,#REF!,#REF!,#REF!,#REF!,#REF!,#REF!</definedName>
    <definedName name="hn.MultByFXRatesTop5" localSheetId="13" hidden="1">#REF!,#REF!,#REF!,#REF!,#REF!,#REF!,#REF!,#REF!,#REF!,#REF!,#REF!,#REF!</definedName>
    <definedName name="hn.MultByFXRatesTop5" localSheetId="9" hidden="1">#REF!,#REF!,#REF!,#REF!,#REF!,#REF!,#REF!,#REF!,#REF!,#REF!,#REF!,#REF!</definedName>
    <definedName name="hn.MultByFXRatesTop5" localSheetId="15" hidden="1">#REF!,#REF!,#REF!,#REF!,#REF!,#REF!,#REF!,#REF!,#REF!,#REF!,#REF!,#REF!</definedName>
    <definedName name="hn.MultByFXRatesTop5" localSheetId="16" hidden="1">#REF!,#REF!,#REF!,#REF!,#REF!,#REF!,#REF!,#REF!,#REF!,#REF!,#REF!,#REF!</definedName>
    <definedName name="hn.MultByFXRatesTop5" localSheetId="5" hidden="1">#REF!,#REF!,#REF!,#REF!,#REF!,#REF!,#REF!,#REF!,#REF!,#REF!,#REF!,#REF!</definedName>
    <definedName name="hn.MultByFXRatesTop5" localSheetId="7" hidden="1">#REF!,#REF!,#REF!,#REF!,#REF!,#REF!,#REF!,#REF!,#REF!,#REF!,#REF!,#REF!</definedName>
    <definedName name="hn.MultByFXRatesTop6" localSheetId="13" hidden="1">#REF!,#REF!,#REF!,#REF!,#REF!,#REF!,#REF!,#REF!,#REF!,#REF!,#REF!,#REF!,#REF!,#REF!,#REF!</definedName>
    <definedName name="hn.MultByFXRatesTop6" localSheetId="9" hidden="1">#REF!,#REF!,#REF!,#REF!,#REF!,#REF!,#REF!,#REF!,#REF!,#REF!,#REF!,#REF!,#REF!,#REF!,#REF!</definedName>
    <definedName name="hn.MultByFXRatesTop6" localSheetId="15" hidden="1">#REF!,#REF!,#REF!,#REF!,#REF!,#REF!,#REF!,#REF!,#REF!,#REF!,#REF!,#REF!,#REF!,#REF!,#REF!</definedName>
    <definedName name="hn.MultByFXRatesTop6" localSheetId="16" hidden="1">#REF!,#REF!,#REF!,#REF!,#REF!,#REF!,#REF!,#REF!,#REF!,#REF!,#REF!,#REF!,#REF!,#REF!,#REF!</definedName>
    <definedName name="hn.MultByFXRatesTop6" localSheetId="5" hidden="1">#REF!,#REF!,#REF!,#REF!,#REF!,#REF!,#REF!,#REF!,#REF!,#REF!,#REF!,#REF!,#REF!,#REF!,#REF!</definedName>
    <definedName name="hn.MultByFXRatesTop6" localSheetId="7" hidden="1">#REF!,#REF!,#REF!,#REF!,#REF!,#REF!,#REF!,#REF!,#REF!,#REF!,#REF!,#REF!,#REF!,#REF!,#REF!</definedName>
    <definedName name="hn.MultByFXRatesTop7" localSheetId="13" hidden="1">#REF!,#REF!,#REF!,#REF!,#REF!,#REF!,#REF!,#REF!,#REF!,#REF!,#REF!,#REF!,#REF!,#REF!,#REF!</definedName>
    <definedName name="hn.MultByFXRatesTop7" localSheetId="9" hidden="1">#REF!,#REF!,#REF!,#REF!,#REF!,#REF!,#REF!,#REF!,#REF!,#REF!,#REF!,#REF!,#REF!,#REF!,#REF!</definedName>
    <definedName name="hn.MultByFXRatesTop7" localSheetId="15" hidden="1">#REF!,#REF!,#REF!,#REF!,#REF!,#REF!,#REF!,#REF!,#REF!,#REF!,#REF!,#REF!,#REF!,#REF!,#REF!</definedName>
    <definedName name="hn.MultByFXRatesTop7" localSheetId="16" hidden="1">#REF!,#REF!,#REF!,#REF!,#REF!,#REF!,#REF!,#REF!,#REF!,#REF!,#REF!,#REF!,#REF!,#REF!,#REF!</definedName>
    <definedName name="hn.MultByFXRatesTop7" localSheetId="5" hidden="1">#REF!,#REF!,#REF!,#REF!,#REF!,#REF!,#REF!,#REF!,#REF!,#REF!,#REF!,#REF!,#REF!,#REF!,#REF!</definedName>
    <definedName name="hn.MultByFXRatesTop7" localSheetId="7" hidden="1">#REF!,#REF!,#REF!,#REF!,#REF!,#REF!,#REF!,#REF!,#REF!,#REF!,#REF!,#REF!,#REF!,#REF!,#REF!</definedName>
    <definedName name="hn.NoUpload" hidden="1">0</definedName>
    <definedName name="hn.ObligorGrade" localSheetId="13" hidden="1">#REF!</definedName>
    <definedName name="hn.ObligorGrade" localSheetId="9" hidden="1">#REF!</definedName>
    <definedName name="hn.ObligorGrade" localSheetId="15" hidden="1">#REF!</definedName>
    <definedName name="hn.ObligorGrade" localSheetId="16" hidden="1">#REF!</definedName>
    <definedName name="hn.ObligorGrade" localSheetId="5" hidden="1">#REF!</definedName>
    <definedName name="hn.ObligorGrade" localSheetId="7" hidden="1">#REF!</definedName>
    <definedName name="hn.ParentName" localSheetId="13" hidden="1">#REF!</definedName>
    <definedName name="hn.ParentName" localSheetId="9" hidden="1">#REF!</definedName>
    <definedName name="hn.ParentName" localSheetId="15" hidden="1">#REF!</definedName>
    <definedName name="hn.ParentName" localSheetId="16" hidden="1">#REF!</definedName>
    <definedName name="hn.ParentName" localSheetId="5" hidden="1">#REF!</definedName>
    <definedName name="hn.ParentName" localSheetId="7" hidden="1">#REF!</definedName>
    <definedName name="hn.ParentUCN" localSheetId="13" hidden="1">#REF!</definedName>
    <definedName name="hn.ParentUCN" localSheetId="9" hidden="1">#REF!</definedName>
    <definedName name="hn.ParentUCN" localSheetId="15" hidden="1">#REF!</definedName>
    <definedName name="hn.ParentUCN" localSheetId="16" hidden="1">#REF!</definedName>
    <definedName name="hn.ParentUCN" localSheetId="5" hidden="1">#REF!</definedName>
    <definedName name="hn.ParentUCN" localSheetId="7" hidden="1">#REF!</definedName>
    <definedName name="hn.ParityCheck" localSheetId="13" hidden="1">#REF!</definedName>
    <definedName name="hn.ParityCheck" localSheetId="9" hidden="1">#REF!</definedName>
    <definedName name="hn.ParityCheck" localSheetId="15" hidden="1">#REF!</definedName>
    <definedName name="hn.ParityCheck" localSheetId="16" hidden="1">#REF!</definedName>
    <definedName name="hn.ParityCheck" localSheetId="5" hidden="1">#REF!</definedName>
    <definedName name="hn.ParityCheck" localSheetId="7" hidden="1">#REF!</definedName>
    <definedName name="hn.PrivateEndMonth" localSheetId="13" hidden="1">#REF!</definedName>
    <definedName name="hn.PrivateEndMonth" localSheetId="9" hidden="1">#REF!</definedName>
    <definedName name="hn.PrivateEndMonth" localSheetId="15" hidden="1">#REF!</definedName>
    <definedName name="hn.PrivateEndMonth" localSheetId="16" hidden="1">#REF!</definedName>
    <definedName name="hn.PrivateEndMonth" localSheetId="5" hidden="1">#REF!</definedName>
    <definedName name="hn.PrivateEndMonth" localSheetId="7" hidden="1">#REF!</definedName>
    <definedName name="hn.PrivateLTM" localSheetId="13" hidden="1">#REF!</definedName>
    <definedName name="hn.PrivateLTM" localSheetId="9" hidden="1">#REF!</definedName>
    <definedName name="hn.PrivateLTM" localSheetId="15" hidden="1">#REF!</definedName>
    <definedName name="hn.PrivateLTM" localSheetId="16" hidden="1">#REF!</definedName>
    <definedName name="hn.PrivateLTM" localSheetId="5" hidden="1">#REF!</definedName>
    <definedName name="hn.PrivateLTM" localSheetId="7" hidden="1">#REF!</definedName>
    <definedName name="hn.PrivateLTMYear" localSheetId="13" hidden="1">#REF!</definedName>
    <definedName name="hn.PrivateLTMYear" localSheetId="9" hidden="1">#REF!</definedName>
    <definedName name="hn.PrivateLTMYear" localSheetId="15" hidden="1">#REF!</definedName>
    <definedName name="hn.PrivateLTMYear" localSheetId="16" hidden="1">#REF!</definedName>
    <definedName name="hn.PrivateLTMYear" localSheetId="5" hidden="1">#REF!</definedName>
    <definedName name="hn.PrivateLTMYear" localSheetId="7" hidden="1">#REF!</definedName>
    <definedName name="hn.PrivateQuarter" localSheetId="13" hidden="1">#REF!</definedName>
    <definedName name="hn.PrivateQuarter" localSheetId="9" hidden="1">#REF!</definedName>
    <definedName name="hn.PrivateQuarter" localSheetId="15" hidden="1">#REF!</definedName>
    <definedName name="hn.PrivateQuarter" localSheetId="16" hidden="1">#REF!</definedName>
    <definedName name="hn.PrivateQuarter" localSheetId="5" hidden="1">#REF!</definedName>
    <definedName name="hn.PrivateQuarter" localSheetId="7" hidden="1">#REF!</definedName>
    <definedName name="hn.PrivateYear" localSheetId="13" hidden="1">#REF!</definedName>
    <definedName name="hn.PrivateYear" localSheetId="9" hidden="1">#REF!</definedName>
    <definedName name="hn.PrivateYear" localSheetId="15" hidden="1">#REF!</definedName>
    <definedName name="hn.PrivateYear" localSheetId="16" hidden="1">#REF!</definedName>
    <definedName name="hn.PrivateYear" localSheetId="5" hidden="1">#REF!</definedName>
    <definedName name="hn.PrivateYear" localSheetId="7" hidden="1">#REF!</definedName>
    <definedName name="hn.PrivateYearEnd" localSheetId="13" hidden="1">#REF!</definedName>
    <definedName name="hn.PrivateYearEnd" localSheetId="9" hidden="1">#REF!</definedName>
    <definedName name="hn.PrivateYearEnd" localSheetId="15" hidden="1">#REF!</definedName>
    <definedName name="hn.PrivateYearEnd" localSheetId="16" hidden="1">#REF!</definedName>
    <definedName name="hn.PrivateYearEnd" localSheetId="5" hidden="1">#REF!</definedName>
    <definedName name="hn.PrivateYearEnd" localSheetId="7" hidden="1">#REF!</definedName>
    <definedName name="hn.PublicFlag" localSheetId="13" hidden="1">#REF!</definedName>
    <definedName name="hn.PublicFlag" localSheetId="9" hidden="1">#REF!</definedName>
    <definedName name="hn.PublicFlag" localSheetId="15" hidden="1">#REF!</definedName>
    <definedName name="hn.PublicFlag" localSheetId="16" hidden="1">#REF!</definedName>
    <definedName name="hn.PublicFlag" localSheetId="5" hidden="1">#REF!</definedName>
    <definedName name="hn.PublicFlag" localSheetId="7" hidden="1">#REF!</definedName>
    <definedName name="hn.ReviewDescription" localSheetId="13" hidden="1">#REF!</definedName>
    <definedName name="hn.ReviewDescription" localSheetId="9" hidden="1">#REF!</definedName>
    <definedName name="hn.ReviewDescription" localSheetId="15" hidden="1">#REF!</definedName>
    <definedName name="hn.ReviewDescription" localSheetId="16" hidden="1">#REF!</definedName>
    <definedName name="hn.ReviewDescription" localSheetId="5" hidden="1">#REF!</definedName>
    <definedName name="hn.ReviewDescription" localSheetId="7" hidden="1">#REF!</definedName>
    <definedName name="hn.ReviewID" localSheetId="13" hidden="1">#REF!</definedName>
    <definedName name="hn.ReviewID" localSheetId="9" hidden="1">#REF!</definedName>
    <definedName name="hn.ReviewID" localSheetId="15" hidden="1">#REF!</definedName>
    <definedName name="hn.ReviewID" localSheetId="16" hidden="1">#REF!</definedName>
    <definedName name="hn.ReviewID" localSheetId="5" hidden="1">#REF!</definedName>
    <definedName name="hn.ReviewID" localSheetId="7" hidden="1">#REF!</definedName>
    <definedName name="hn.ReviewYear" localSheetId="13" hidden="1">#REF!</definedName>
    <definedName name="hn.ReviewYear" localSheetId="9" hidden="1">#REF!</definedName>
    <definedName name="hn.ReviewYear" localSheetId="15" hidden="1">#REF!</definedName>
    <definedName name="hn.ReviewYear" localSheetId="16" hidden="1">#REF!</definedName>
    <definedName name="hn.ReviewYear" localSheetId="5" hidden="1">#REF!</definedName>
    <definedName name="hn.ReviewYear" localSheetId="7" hidden="1">#REF!</definedName>
    <definedName name="hn.Segment" localSheetId="13" hidden="1">#REF!</definedName>
    <definedName name="hn.Segment" localSheetId="9" hidden="1">#REF!</definedName>
    <definedName name="hn.Segment" localSheetId="15" hidden="1">#REF!</definedName>
    <definedName name="hn.Segment" localSheetId="16" hidden="1">#REF!</definedName>
    <definedName name="hn.Segment" localSheetId="5" hidden="1">#REF!</definedName>
    <definedName name="hn.Segment" localSheetId="7" hidden="1">#REF!</definedName>
    <definedName name="hn.SegmentDesc" localSheetId="13" hidden="1">#REF!</definedName>
    <definedName name="hn.SegmentDesc" localSheetId="9" hidden="1">#REF!</definedName>
    <definedName name="hn.SegmentDesc" localSheetId="15" hidden="1">#REF!</definedName>
    <definedName name="hn.SegmentDesc" localSheetId="16" hidden="1">#REF!</definedName>
    <definedName name="hn.SegmentDesc" localSheetId="5" hidden="1">#REF!</definedName>
    <definedName name="hn.SegmentDesc" localSheetId="7" hidden="1">#REF!</definedName>
    <definedName name="hn.SegmentID" localSheetId="13" hidden="1">#REF!</definedName>
    <definedName name="hn.SegmentID" localSheetId="9" hidden="1">#REF!</definedName>
    <definedName name="hn.SegmentID" localSheetId="15" hidden="1">#REF!</definedName>
    <definedName name="hn.SegmentID" localSheetId="16" hidden="1">#REF!</definedName>
    <definedName name="hn.SegmentID" localSheetId="5" hidden="1">#REF!</definedName>
    <definedName name="hn.SegmentID" localSheetId="7" hidden="1">#REF!</definedName>
    <definedName name="hn.Ticker" localSheetId="13" hidden="1">#REF!</definedName>
    <definedName name="hn.Ticker" localSheetId="9" hidden="1">#REF!</definedName>
    <definedName name="hn.Ticker" localSheetId="15" hidden="1">#REF!</definedName>
    <definedName name="hn.Ticker" localSheetId="16" hidden="1">#REF!</definedName>
    <definedName name="hn.Ticker" localSheetId="5" hidden="1">#REF!</definedName>
    <definedName name="hn.Ticker" localSheetId="7" hidden="1">#REF!</definedName>
    <definedName name="hn.UserLogin" localSheetId="13" hidden="1">#REF!</definedName>
    <definedName name="hn.UserLogin" localSheetId="9" hidden="1">#REF!</definedName>
    <definedName name="hn.UserLogin" localSheetId="15" hidden="1">#REF!</definedName>
    <definedName name="hn.UserLogin" localSheetId="16" hidden="1">#REF!</definedName>
    <definedName name="hn.UserLogin" localSheetId="5" hidden="1">#REF!</definedName>
    <definedName name="hn.UserLogin" localSheetId="7" hidden="1">#REF!</definedName>
    <definedName name="hn.USLast" localSheetId="13" hidden="1">#REF!</definedName>
    <definedName name="hn.USLast" localSheetId="9" hidden="1">#REF!</definedName>
    <definedName name="hn.USLast" localSheetId="15" hidden="1">#REF!</definedName>
    <definedName name="hn.USLast" localSheetId="16" hidden="1">#REF!</definedName>
    <definedName name="hn.USLast" localSheetId="5" hidden="1">#REF!</definedName>
    <definedName name="hn.USLast" localSheetId="7" hidden="1">#REF!</definedName>
    <definedName name="hn.Version">"Version 2.14"</definedName>
    <definedName name="hn.YearLabel" localSheetId="13" hidden="1">#REF!</definedName>
    <definedName name="hn.YearLabel" localSheetId="9" hidden="1">#REF!</definedName>
    <definedName name="hn.YearLabel" localSheetId="15" hidden="1">#REF!</definedName>
    <definedName name="hn.YearLabel" localSheetId="16" hidden="1">#REF!</definedName>
    <definedName name="hn.YearLabel" localSheetId="5" hidden="1">#REF!</definedName>
    <definedName name="hn.YearLabel" localSheetId="7" hidden="1">#REF!</definedName>
    <definedName name="hold2010">'[32]Residual %s'!$B$4</definedName>
    <definedName name="hold2011">'[32]Residual %s'!$F$4</definedName>
    <definedName name="hold2012">'[32]Residual %s'!$F$11</definedName>
    <definedName name="hold2013">'[32]Residual %s'!$F$18</definedName>
    <definedName name="hold2014">'[32]Residual %s'!$F$25</definedName>
    <definedName name="hold2015">'[32]Residual %s'!$F$32</definedName>
    <definedName name="HoldingsTransf">[102]Flash_Holdings_ByPA!$B$39:$BW$923</definedName>
    <definedName name="HOLDINT" localSheetId="13">#REF!</definedName>
    <definedName name="HOLDINT" localSheetId="9">#REF!</definedName>
    <definedName name="HOLDINT" localSheetId="15">#REF!</definedName>
    <definedName name="HOLDINT" localSheetId="16">#REF!</definedName>
    <definedName name="HOLDINT" localSheetId="5">#REF!</definedName>
    <definedName name="HOLDINT" localSheetId="7">#REF!</definedName>
    <definedName name="HPROJ" localSheetId="13">#REF!</definedName>
    <definedName name="HPROJ" localSheetId="9">#REF!</definedName>
    <definedName name="HPROJ" localSheetId="15">#REF!</definedName>
    <definedName name="HPROJ" localSheetId="16">#REF!</definedName>
    <definedName name="HPROJ" localSheetId="5">#REF!</definedName>
    <definedName name="HPROJ" localSheetId="7">#REF!</definedName>
    <definedName name="hy" localSheetId="13">'[42]PSE&amp;G-IS-MONTH'!#REF!</definedName>
    <definedName name="hy" localSheetId="9">'[42]PSE&amp;G-IS-MONTH'!#REF!</definedName>
    <definedName name="hy" localSheetId="15">'[42]PSE&amp;G-IS-MONTH'!#REF!</definedName>
    <definedName name="hy" localSheetId="16">'[42]PSE&amp;G-IS-MONTH'!#REF!</definedName>
    <definedName name="hy" localSheetId="5">'[42]PSE&amp;G-IS-MONTH'!#REF!</definedName>
    <definedName name="hy" localSheetId="7">'[42]PSE&amp;G-IS-MONTH'!#REF!</definedName>
    <definedName name="i">[79]Month!$Z$1:$AH$32</definedName>
    <definedName name="IDS" localSheetId="15" hidden="1">#REF!</definedName>
    <definedName name="IDS" localSheetId="16" hidden="1">#REF!</definedName>
    <definedName name="IFD" localSheetId="15" hidden="1">#REF!</definedName>
    <definedName name="IFD" localSheetId="16" hidden="1">#REF!</definedName>
    <definedName name="IMPACT_PLN" localSheetId="15">#REF!</definedName>
    <definedName name="IMPACT_PLN" localSheetId="16">#REF!</definedName>
    <definedName name="impresion" localSheetId="13">#REF!</definedName>
    <definedName name="impresion" localSheetId="9">#REF!</definedName>
    <definedName name="impresion" localSheetId="15">#REF!</definedName>
    <definedName name="impresion" localSheetId="16">#REF!</definedName>
    <definedName name="impresion" localSheetId="5">#REF!</definedName>
    <definedName name="impresion" localSheetId="7">#REF!</definedName>
    <definedName name="In_2008">'[103]2008PlanSum'!$A$355:$M$470</definedName>
    <definedName name="IN_ADJ_CRITERIA">[40]IN_ADJUSTMENTS!$A$5:$A$6</definedName>
    <definedName name="IN_ADJUSTMENT_TABLE">OFFSET([40]IN_ADJUSTMENTS!$A$9,0,0,COUNTA([40]IN_ADJUSTMENTS!$A$9:$A$8333),5)</definedName>
    <definedName name="IN_INT_CRITERIA">[40]IN_INTEREST!$A$5:$A$6</definedName>
    <definedName name="IN_INT_TABLE">OFFSET([40]IN_INTEREST!$A$9,0,0,COUNTA([40]IN_INTEREST!$A$9:$A$9563),3)</definedName>
    <definedName name="IN_PART_REDEMP_CRITERIA">[40]IN_PART_REDEMP!$A$5:$A$6</definedName>
    <definedName name="IN_PART_REDEMP_TABLE">OFFSET([40]IN_PART_REDEMP!$A$9,0,0,COUNTA([40]IN_PART_REDEMP!$A$9:$A$9159),3)</definedName>
    <definedName name="IN_SERVICE_TRANSFER">'[39]101 BY MON'!$B$73:$Q$123</definedName>
    <definedName name="IN_SF_CRITERIA">[40]IN_SINKING_FUND!$A$5:$A$6</definedName>
    <definedName name="IN_SF_TABLE">OFFSET([40]IN_SINKING_FUND!$A$9,0,0,COUNTA([40]IN_SINKING_FUND!$A$9:$A$9413),4)</definedName>
    <definedName name="Inc_Stat_Chilquinta_5year">'[48]Income Statement Analysis'!$O$5</definedName>
    <definedName name="Inc_Stat_Chilquinta_Budget">'[48]Income Statement Analysis'!$A$4</definedName>
    <definedName name="Inc_Stat_Inversiones_5year">'[48]Income Statement Inversiones'!$J$6</definedName>
    <definedName name="Inc_Stat_Inversiones_Budget">'[48]Income Statement Inversiones'!$B$6</definedName>
    <definedName name="Income_Loss_Discontinued_Operations" localSheetId="13">'[70]FEES &amp; INTEREST'!#REF!</definedName>
    <definedName name="Income_Loss_Discontinued_Operations" localSheetId="9">'[70]FEES &amp; INTEREST'!#REF!</definedName>
    <definedName name="Income_Loss_Discontinued_Operations" localSheetId="15">'[70]FEES &amp; INTEREST'!#REF!</definedName>
    <definedName name="Income_Loss_Discontinued_Operations" localSheetId="16">'[70]FEES &amp; INTEREST'!#REF!</definedName>
    <definedName name="Income_Loss_Discontinued_Operations" localSheetId="5">'[70]FEES &amp; INTEREST'!#REF!</definedName>
    <definedName name="Income_Loss_Discontinued_Operations" localSheetId="7">'[70]FEES &amp; INTEREST'!#REF!</definedName>
    <definedName name="Income_Loss_Disposal_of_Disc_Operations" localSheetId="13">'[70]FEES &amp; INTEREST'!#REF!</definedName>
    <definedName name="Income_Loss_Disposal_of_Disc_Operations" localSheetId="9">'[70]FEES &amp; INTEREST'!#REF!</definedName>
    <definedName name="Income_Loss_Disposal_of_Disc_Operations" localSheetId="15">'[70]FEES &amp; INTEREST'!#REF!</definedName>
    <definedName name="Income_Loss_Disposal_of_Disc_Operations" localSheetId="16">'[70]FEES &amp; INTEREST'!#REF!</definedName>
    <definedName name="Income_Loss_Disposal_of_Disc_Operations" localSheetId="5">'[70]FEES &amp; INTEREST'!#REF!</definedName>
    <definedName name="Income_Loss_Disposal_of_Disc_Operations" localSheetId="7">'[70]FEES &amp; INTEREST'!#REF!</definedName>
    <definedName name="Income_Statement" localSheetId="15">#REF!</definedName>
    <definedName name="Income_Statement" localSheetId="16">#REF!</definedName>
    <definedName name="Income_Statement_10_years" localSheetId="13">'[13]Income Statement Parral'!#REF!</definedName>
    <definedName name="Income_Statement_10_years" localSheetId="9">'[13]Income Statement Parral'!#REF!</definedName>
    <definedName name="Income_Statement_10_years" localSheetId="15">'[13]Income Statement Parral'!#REF!</definedName>
    <definedName name="Income_Statement_10_years" localSheetId="16">'[13]Income Statement Parral'!#REF!</definedName>
    <definedName name="Income_Statement_10_years" localSheetId="5">'[13]Income Statement Parral'!#REF!</definedName>
    <definedName name="Income_Statement_10_years" localSheetId="7">'[13]Income Statement Parral'!#REF!</definedName>
    <definedName name="Income_Statement_2001_2006">'[48]Income Statement Analysis'!$O$1:$W$45</definedName>
    <definedName name="Income_Statement_Analisis" localSheetId="13">'[33]CE Income Statement 2001-2006'!#REF!</definedName>
    <definedName name="Income_Statement_Analisis" localSheetId="9">'[33]CE Income Statement 2001-2006'!#REF!</definedName>
    <definedName name="Income_Statement_Analisis" localSheetId="15">'[33]CE Income Statement 2001-2006'!#REF!</definedName>
    <definedName name="Income_Statement_Analisis" localSheetId="16">'[33]CE Income Statement 2001-2006'!#REF!</definedName>
    <definedName name="Income_Statement_Analisis" localSheetId="5">'[33]CE Income Statement 2001-2006'!#REF!</definedName>
    <definedName name="Income_Statement_Analisis" localSheetId="7">'[33]CE Income Statement 2001-2006'!#REF!</definedName>
    <definedName name="Index" localSheetId="15">#REF!</definedName>
    <definedName name="Index" localSheetId="16">#REF!</definedName>
    <definedName name="INDIANA" localSheetId="13">#REF!</definedName>
    <definedName name="INDIANA" localSheetId="9">#REF!</definedName>
    <definedName name="INDIANA" localSheetId="15">#REF!</definedName>
    <definedName name="INDIANA" localSheetId="16">#REF!</definedName>
    <definedName name="INDIANA" localSheetId="5">#REF!</definedName>
    <definedName name="INDIANA" localSheetId="7">#REF!</definedName>
    <definedName name="indice" localSheetId="13">#REF!</definedName>
    <definedName name="indice" localSheetId="9">#REF!</definedName>
    <definedName name="indice" localSheetId="15">#REF!</definedName>
    <definedName name="indice" localSheetId="16">#REF!</definedName>
    <definedName name="indice" localSheetId="5">#REF!</definedName>
    <definedName name="indice" localSheetId="7">#REF!</definedName>
    <definedName name="inf">'[104]O&amp;M from July EOG'!$I$2</definedName>
    <definedName name="info" localSheetId="15">#REF!</definedName>
    <definedName name="info" localSheetId="16">#REF!</definedName>
    <definedName name="info2" localSheetId="5">{" ","","","","","";"2","Oracle 7",1,1,TRUE,"";"Cap Expense","Oracle 7",0,2,FALSE,""}</definedName>
    <definedName name="INMP" localSheetId="5">[25]Presup!$AQ$1</definedName>
    <definedName name="INMP">[26]Presup!$AQ$1</definedName>
    <definedName name="INPUT" localSheetId="13">#REF!</definedName>
    <definedName name="INPUT" localSheetId="9">#REF!</definedName>
    <definedName name="INPUT" localSheetId="15">#REF!</definedName>
    <definedName name="INPUT" localSheetId="16">#REF!</definedName>
    <definedName name="INPUT" localSheetId="5">#REF!</definedName>
    <definedName name="INPUT" localSheetId="7">#REF!</definedName>
    <definedName name="input_called">OFFSET([40]IN_CALLED_ISSUES!$A$1,0,0,COUNTA([40]IN_CALLED_ISSUES!$A$1:$A$9888),9)</definedName>
    <definedName name="Install">'[35]Validation Legend'!$B$3:$B$6</definedName>
    <definedName name="Installs">'[35]Validation Legend'!#REF!</definedName>
    <definedName name="InstallType">'[35]Validation Legend'!#REF!</definedName>
    <definedName name="INSTR" localSheetId="13">#REF!</definedName>
    <definedName name="INSTR" localSheetId="9">#REF!</definedName>
    <definedName name="INSTR" localSheetId="15">#REF!</definedName>
    <definedName name="INSTR" localSheetId="16">#REF!</definedName>
    <definedName name="INSTR" localSheetId="5">#REF!</definedName>
    <definedName name="INSTR" localSheetId="7">#REF!</definedName>
    <definedName name="INSTROLD" localSheetId="13">#REF!</definedName>
    <definedName name="INSTROLD" localSheetId="9">#REF!</definedName>
    <definedName name="INSTROLD" localSheetId="15">#REF!</definedName>
    <definedName name="INSTROLD" localSheetId="16">#REF!</definedName>
    <definedName name="INSTROLD" localSheetId="5">#REF!</definedName>
    <definedName name="INSTROLD" localSheetId="7">#REF!</definedName>
    <definedName name="insurance">'[76]London G&amp;A'!$G$22+'[76]London G&amp;A'!$G$23+'[76]India G&amp;A details'!$D$8</definedName>
    <definedName name="int_ext_sel">1</definedName>
    <definedName name="int_rate" localSheetId="15">#REF!</definedName>
    <definedName name="int_rate" localSheetId="16">#REF!</definedName>
    <definedName name="interes" localSheetId="13">#REF!</definedName>
    <definedName name="interes" localSheetId="9">#REF!</definedName>
    <definedName name="interes" localSheetId="15">#REF!</definedName>
    <definedName name="interes" localSheetId="16">#REF!</definedName>
    <definedName name="interes" localSheetId="5">#REF!</definedName>
    <definedName name="interes" localSheetId="7">#REF!</definedName>
    <definedName name="INTEREST__INCOME__EXPENSE" localSheetId="13">#REF!</definedName>
    <definedName name="INTEREST__INCOME__EXPENSE" localSheetId="9">#REF!</definedName>
    <definedName name="INTEREST__INCOME__EXPENSE" localSheetId="15">#REF!</definedName>
    <definedName name="INTEREST__INCOME__EXPENSE" localSheetId="16">#REF!</definedName>
    <definedName name="INTEREST__INCOME__EXPENSE" localSheetId="5">#REF!</definedName>
    <definedName name="INTEREST__INCOME__EXPENSE" localSheetId="7">#REF!</definedName>
    <definedName name="INTEREST_EXPENSE_NR_DEBT" localSheetId="13">#REF!</definedName>
    <definedName name="INTEREST_EXPENSE_NR_DEBT" localSheetId="9">#REF!</definedName>
    <definedName name="INTEREST_EXPENSE_NR_DEBT" localSheetId="15">#REF!</definedName>
    <definedName name="INTEREST_EXPENSE_NR_DEBT" localSheetId="16">#REF!</definedName>
    <definedName name="INTEREST_EXPENSE_NR_DEBT" localSheetId="5">#REF!</definedName>
    <definedName name="INTEREST_EXPENSE_NR_DEBT" localSheetId="7">#REF!</definedName>
    <definedName name="INTEREST_INCOME_EXPENSES" localSheetId="13">'[70]FEES &amp; INTEREST'!#REF!</definedName>
    <definedName name="INTEREST_INCOME_EXPENSES" localSheetId="9">'[70]FEES &amp; INTEREST'!#REF!</definedName>
    <definedName name="INTEREST_INCOME_EXPENSES" localSheetId="15">'[70]FEES &amp; INTEREST'!#REF!</definedName>
    <definedName name="INTEREST_INCOME_EXPENSES" localSheetId="16">'[70]FEES &amp; INTEREST'!#REF!</definedName>
    <definedName name="INTEREST_INCOME_EXPENSES" localSheetId="5">'[70]FEES &amp; INTEREST'!#REF!</definedName>
    <definedName name="INTEREST_INCOME_EXPENSES" localSheetId="7">'[70]FEES &amp; INTEREST'!#REF!</definedName>
    <definedName name="INTEREST_PAID" localSheetId="13">#REF!</definedName>
    <definedName name="INTEREST_PAID" localSheetId="9">#REF!</definedName>
    <definedName name="INTEREST_PAID" localSheetId="15">#REF!</definedName>
    <definedName name="INTEREST_PAID" localSheetId="16">#REF!</definedName>
    <definedName name="INTEREST_PAID" localSheetId="5">#REF!</definedName>
    <definedName name="INTEREST_PAID" localSheetId="7">#REF!</definedName>
    <definedName name="INVEST_CLASSIFICATION" localSheetId="5">OFFSET([51]INVEST_AC!$A$1,0,0,COUNTA([51]INVEST_AC!$A$1:$A$65536),COUNTA([51]INVEST_AC!$A$1:$IV$1))</definedName>
    <definedName name="INVEST_CLASSIFICATION">OFFSET([51]INVEST_AC!$A$1,0,0,COUNTA([51]INVEST_AC!$A:$A),COUNTA([51]INVEST_AC!$1:$1))</definedName>
    <definedName name="Investment">#REF!</definedName>
    <definedName name="IOLD" localSheetId="15" hidden="1">#REF!</definedName>
    <definedName name="IOLD" localSheetId="16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XITY" hidden="1">"c2182"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PARENT" hidden="1">"c2144"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TW" hidden="1">"c2166"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ACCOUNTS" localSheetId="5">OFFSET([51]IS_AC!$A$1,0,0,COUNTA([51]IS_AC!$A$1:$A$65536),COUNTA([51]IS_AC!$A$1:$IV$1))</definedName>
    <definedName name="IS_ACCOUNTS">OFFSET([51]IS_AC!$A$1,0,0,COUNTA([51]IS_AC!$A:$A),COUNTA([51]IS_AC!$1:$1))</definedName>
    <definedName name="IsColHidden" hidden="1">FALSE</definedName>
    <definedName name="IsLTMColHidden" hidden="1">FALSE</definedName>
    <definedName name="J">'[105]PSE&amp;G-IS-MONTH'!$A$1:$J$37</definedName>
    <definedName name="jamakr" localSheetId="5" hidden="1">{#N/A,#N/A,FALSE,"95Bud"}</definedName>
    <definedName name="jamakr_1" hidden="1">{#N/A,#N/A,FALSE,"95Bud"}</definedName>
    <definedName name="jamakr1" localSheetId="5" hidden="1">{#N/A,#N/A,FALSE,"95Bud"}</definedName>
    <definedName name="jan" localSheetId="15">#REF!</definedName>
    <definedName name="jan" localSheetId="16">#REF!</definedName>
    <definedName name="Jan_99" localSheetId="13">#REF!</definedName>
    <definedName name="Jan_99" localSheetId="9">#REF!</definedName>
    <definedName name="Jan_99" localSheetId="15">#REF!</definedName>
    <definedName name="Jan_99" localSheetId="16">#REF!</definedName>
    <definedName name="Jan_99" localSheetId="5">#REF!</definedName>
    <definedName name="Jan_99" localSheetId="7">#REF!</definedName>
    <definedName name="Jan_991" localSheetId="13">#REF!</definedName>
    <definedName name="Jan_991" localSheetId="9">#REF!</definedName>
    <definedName name="Jan_991" localSheetId="15">#REF!</definedName>
    <definedName name="Jan_991" localSheetId="16">#REF!</definedName>
    <definedName name="Jan_991" localSheetId="5">#REF!</definedName>
    <definedName name="Jan_991" localSheetId="7">#REF!</definedName>
    <definedName name="janacqui" localSheetId="15">#REF!</definedName>
    <definedName name="janacqui" localSheetId="16">#REF!</definedName>
    <definedName name="janasset" localSheetId="15">#REF!</definedName>
    <definedName name="janasset" localSheetId="16">#REF!</definedName>
    <definedName name="janret" localSheetId="15">#REF!</definedName>
    <definedName name="janret" localSheetId="16">#REF!</definedName>
    <definedName name="jantrans" localSheetId="15">#REF!</definedName>
    <definedName name="jantrans" localSheetId="16">#REF!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k" localSheetId="13">'[42]PSE&amp;G-IS-MONTH'!#REF!</definedName>
    <definedName name="jk" localSheetId="9">'[42]PSE&amp;G-IS-MONTH'!#REF!</definedName>
    <definedName name="jk" localSheetId="15">'[42]PSE&amp;G-IS-MONTH'!#REF!</definedName>
    <definedName name="jk" localSheetId="16">'[42]PSE&amp;G-IS-MONTH'!#REF!</definedName>
    <definedName name="jk" localSheetId="5">'[42]PSE&amp;G-IS-MONTH'!#REF!</definedName>
    <definedName name="jk" localSheetId="7">'[42]PSE&amp;G-IS-MONTH'!#REF!</definedName>
    <definedName name="jkl" localSheetId="13">[5]SE_Chavarria!#REF!</definedName>
    <definedName name="jkl" localSheetId="9">[5]SE_Chavarria!#REF!</definedName>
    <definedName name="jkl" localSheetId="15">[5]SE_Chavarria!#REF!</definedName>
    <definedName name="jkl" localSheetId="16">[5]SE_Chavarria!#REF!</definedName>
    <definedName name="jkl" localSheetId="5">[5]SE_Chavarria!#REF!</definedName>
    <definedName name="jkl" localSheetId="7">[5]SE_Chavarria!#REF!</definedName>
    <definedName name="JournalDebits">'[37]Fig1.5'!$D$4:$D$27</definedName>
    <definedName name="juladd" localSheetId="15">#REF!</definedName>
    <definedName name="juladd" localSheetId="16">#REF!</definedName>
    <definedName name="july" localSheetId="15">#REF!</definedName>
    <definedName name="july" localSheetId="16">#REF!</definedName>
    <definedName name="june" localSheetId="15">#REF!</definedName>
    <definedName name="june" localSheetId="16">#REF!</definedName>
    <definedName name="june" localSheetId="5">#REF!</definedName>
    <definedName name="KeepA" localSheetId="13">#REF!</definedName>
    <definedName name="KeepA" localSheetId="9">#REF!</definedName>
    <definedName name="KeepA" localSheetId="15">#REF!</definedName>
    <definedName name="KeepA" localSheetId="16">#REF!</definedName>
    <definedName name="KeepA" localSheetId="5">#REF!</definedName>
    <definedName name="KeepA" localSheetId="7">#REF!</definedName>
    <definedName name="KeepB" localSheetId="13">#REF!</definedName>
    <definedName name="KeepB" localSheetId="9">#REF!</definedName>
    <definedName name="KeepB" localSheetId="15">#REF!</definedName>
    <definedName name="KeepB" localSheetId="16">#REF!</definedName>
    <definedName name="KeepB" localSheetId="5">#REF!</definedName>
    <definedName name="KeepB" localSheetId="7">#REF!</definedName>
    <definedName name="KeepC" localSheetId="13">#REF!</definedName>
    <definedName name="KeepC" localSheetId="9">#REF!</definedName>
    <definedName name="KeepC" localSheetId="15">#REF!</definedName>
    <definedName name="KeepC" localSheetId="16">#REF!</definedName>
    <definedName name="KeepC" localSheetId="5">#REF!</definedName>
    <definedName name="KeepC" localSheetId="7">#REF!</definedName>
    <definedName name="KeepD" localSheetId="13">#REF!</definedName>
    <definedName name="KeepD" localSheetId="9">#REF!</definedName>
    <definedName name="KeepD" localSheetId="15">#REF!</definedName>
    <definedName name="KeepD" localSheetId="16">#REF!</definedName>
    <definedName name="KeepD" localSheetId="5">#REF!</definedName>
    <definedName name="KeepD" localSheetId="7">#REF!</definedName>
    <definedName name="KeepE" localSheetId="13">#REF!</definedName>
    <definedName name="KeepE" localSheetId="9">#REF!</definedName>
    <definedName name="KeepE" localSheetId="15">#REF!</definedName>
    <definedName name="KeepE" localSheetId="16">#REF!</definedName>
    <definedName name="KeepE" localSheetId="5">#REF!</definedName>
    <definedName name="KeepE" localSheetId="7">#REF!</definedName>
    <definedName name="KeepF" localSheetId="13">#REF!</definedName>
    <definedName name="KeepF" localSheetId="9">#REF!</definedName>
    <definedName name="KeepF" localSheetId="15">#REF!</definedName>
    <definedName name="KeepF" localSheetId="16">#REF!</definedName>
    <definedName name="KeepF" localSheetId="5">#REF!</definedName>
    <definedName name="KeepF" localSheetId="7">#REF!</definedName>
    <definedName name="KeepG" localSheetId="13">#REF!</definedName>
    <definedName name="KeepG" localSheetId="9">#REF!</definedName>
    <definedName name="KeepG" localSheetId="15">#REF!</definedName>
    <definedName name="KeepG" localSheetId="16">#REF!</definedName>
    <definedName name="KeepG" localSheetId="5">#REF!</definedName>
    <definedName name="KeepG" localSheetId="7">#REF!</definedName>
    <definedName name="KeepH" localSheetId="13">#REF!</definedName>
    <definedName name="KeepH" localSheetId="9">#REF!</definedName>
    <definedName name="KeepH" localSheetId="15">#REF!</definedName>
    <definedName name="KeepH" localSheetId="16">#REF!</definedName>
    <definedName name="KeepH" localSheetId="5">#REF!</definedName>
    <definedName name="KeepH" localSheetId="7">#REF!</definedName>
    <definedName name="kggkggg">[106]RE!$B$1:$O$26</definedName>
    <definedName name="KI" localSheetId="13">'[105]PSE&amp;G-IS-MONTH'!#REF!</definedName>
    <definedName name="KI" localSheetId="9">'[105]PSE&amp;G-IS-MONTH'!#REF!</definedName>
    <definedName name="KI" localSheetId="15">'[105]PSE&amp;G-IS-MONTH'!#REF!</definedName>
    <definedName name="KI" localSheetId="16">'[105]PSE&amp;G-IS-MONTH'!#REF!</definedName>
    <definedName name="KI" localSheetId="5">'[105]PSE&amp;G-IS-MONTH'!#REF!</definedName>
    <definedName name="KI" localSheetId="7">'[105]PSE&amp;G-IS-MONTH'!#REF!</definedName>
    <definedName name="kjlklj">'[107]PSE&amp;G Income Stmt'!$A$7:$V$44</definedName>
    <definedName name="kkk">'[107]PSE&amp;G Income Stmt'!$A$7:$V$44</definedName>
    <definedName name="klo" localSheetId="13">[5]SE_Chavarria!#REF!</definedName>
    <definedName name="klo" localSheetId="9">[5]SE_Chavarria!#REF!</definedName>
    <definedName name="klo" localSheetId="15">[5]SE_Chavarria!#REF!</definedName>
    <definedName name="klo" localSheetId="16">[5]SE_Chavarria!#REF!</definedName>
    <definedName name="klo" localSheetId="5">[5]SE_Chavarria!#REF!</definedName>
    <definedName name="klo" localSheetId="7">[5]SE_Chavarria!#REF!</definedName>
    <definedName name="kwh">'[108]Commercial System Inputs'!$A$33:$C$45</definedName>
    <definedName name="L">'[105]PSE&amp;G-IS-MONTH'!$A$1:$J$37</definedName>
    <definedName name="Land" localSheetId="13">#REF!</definedName>
    <definedName name="Land" localSheetId="9">#REF!</definedName>
    <definedName name="Land" localSheetId="15">#REF!</definedName>
    <definedName name="Land" localSheetId="16">#REF!</definedName>
    <definedName name="Land" localSheetId="5">#REF!</definedName>
    <definedName name="Land" localSheetId="7">#REF!</definedName>
    <definedName name="LastQry">2</definedName>
    <definedName name="lastqtrdate" localSheetId="13">#REF!</definedName>
    <definedName name="lastqtrdate" localSheetId="9">#REF!</definedName>
    <definedName name="lastqtrdate" localSheetId="15">#REF!</definedName>
    <definedName name="lastqtrdate" localSheetId="16">#REF!</definedName>
    <definedName name="lastqtrdate" localSheetId="5">#REF!</definedName>
    <definedName name="lastqtrdate" localSheetId="7">#REF!</definedName>
    <definedName name="LastSource">"Oracle 7"</definedName>
    <definedName name="law" localSheetId="15">#REF!</definedName>
    <definedName name="law" localSheetId="16">#REF!</definedName>
    <definedName name="legal">[76]Elcho!$G$14+[76]Konya!$G$16+[76]Trisakthi!$G$10+[76]salalah!$G$10+[76]Guadalacin!$AG$36+'[76]Romat Hovav'!$G$14</definedName>
    <definedName name="lia" localSheetId="13">#REF!</definedName>
    <definedName name="lia" localSheetId="9">#REF!</definedName>
    <definedName name="lia" localSheetId="15">#REF!</definedName>
    <definedName name="lia" localSheetId="16">#REF!</definedName>
    <definedName name="lia" localSheetId="5">#REF!</definedName>
    <definedName name="lia" localSheetId="7">#REF!</definedName>
    <definedName name="liacompar" localSheetId="13">#REF!</definedName>
    <definedName name="liacompar" localSheetId="9">#REF!</definedName>
    <definedName name="liacompar" localSheetId="15">#REF!</definedName>
    <definedName name="liacompar" localSheetId="16">#REF!</definedName>
    <definedName name="liacompar" localSheetId="5">#REF!</definedName>
    <definedName name="liacompar" localSheetId="7">#REF!</definedName>
    <definedName name="ll" localSheetId="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NE" hidden="1">{#N/A,#N/A,TRUE,"Income Statement";#N/A,#N/A,TRUE,"Balance Sheet";#N/A,#N/A,TRUE,"Cash Flow";#N/A,#N/A,TRUE,"Interest Schedule";#N/A,#N/A,TRUE,"Ratios"}</definedName>
    <definedName name="loader">[32]BPRs!$A$279</definedName>
    <definedName name="locate" localSheetId="13">#REF!</definedName>
    <definedName name="locate" localSheetId="9">#REF!</definedName>
    <definedName name="locate" localSheetId="15">#REF!</definedName>
    <definedName name="locate" localSheetId="16">#REF!</definedName>
    <definedName name="locate" localSheetId="5">#REF!</definedName>
    <definedName name="locate" localSheetId="7">#REF!</definedName>
    <definedName name="Locations">[109]Master!$G$4:$G$23</definedName>
    <definedName name="Logic_Path_Call_Close">[40]Config!$F$15</definedName>
    <definedName name="Logic_Path_Emb_Close">[40]Config!$F$14</definedName>
    <definedName name="loilpuioop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ok">#REF!</definedName>
    <definedName name="Loss_Reserves" localSheetId="15">#REF!</definedName>
    <definedName name="Loss_Reserves" localSheetId="16">#REF!</definedName>
    <definedName name="lplp" localSheetId="13">'[110]PSE&amp;G-IS-MONTH'!#REF!</definedName>
    <definedName name="lplp" localSheetId="9">'[110]PSE&amp;G-IS-MONTH'!#REF!</definedName>
    <definedName name="lplp" localSheetId="15">'[110]PSE&amp;G-IS-MONTH'!#REF!</definedName>
    <definedName name="lplp" localSheetId="16">'[110]PSE&amp;G-IS-MONTH'!#REF!</definedName>
    <definedName name="lplp" localSheetId="5">'[111]PSE&amp;G-IS-MONTH'!#REF!</definedName>
    <definedName name="lplp" localSheetId="7">'[110]PSE&amp;G-IS-MONTH'!#REF!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ss22" localSheetId="13">#REF!</definedName>
    <definedName name="lsss22" localSheetId="9">#REF!</definedName>
    <definedName name="lsss22" localSheetId="15">#REF!</definedName>
    <definedName name="lsss22" localSheetId="16">#REF!</definedName>
    <definedName name="lsss22" localSheetId="5">#REF!</definedName>
    <definedName name="lsss22" localSheetId="7">#REF!</definedName>
    <definedName name="lsst1" localSheetId="13">#REF!</definedName>
    <definedName name="lsst1" localSheetId="9">#REF!</definedName>
    <definedName name="lsst1" localSheetId="15">#REF!</definedName>
    <definedName name="lsst1" localSheetId="16">#REF!</definedName>
    <definedName name="lsst1" localSheetId="5">#REF!</definedName>
    <definedName name="lsst1" localSheetId="7">#REF!</definedName>
    <definedName name="lsst2" localSheetId="13">#REF!</definedName>
    <definedName name="lsst2" localSheetId="9">#REF!</definedName>
    <definedName name="lsst2" localSheetId="15">#REF!</definedName>
    <definedName name="lsst2" localSheetId="16">#REF!</definedName>
    <definedName name="lsst2" localSheetId="5">#REF!</definedName>
    <definedName name="lsst2" localSheetId="7">#REF!</definedName>
    <definedName name="LT_DEBT_CNR" localSheetId="13">#REF!</definedName>
    <definedName name="LT_DEBT_CNR" localSheetId="9">#REF!</definedName>
    <definedName name="LT_DEBT_CNR" localSheetId="15">#REF!</definedName>
    <definedName name="LT_DEBT_CNR" localSheetId="16">#REF!</definedName>
    <definedName name="LT_DEBT_CNR" localSheetId="5">#REF!</definedName>
    <definedName name="LT_DEBT_CNR" localSheetId="7">#REF!</definedName>
    <definedName name="LTIP">'[32]2011 YE fringe update'!$D$5:$F$34</definedName>
    <definedName name="ltm_BalanceSheet" localSheetId="13" hidden="1">#REF!</definedName>
    <definedName name="ltm_BalanceSheet" localSheetId="9" hidden="1">#REF!</definedName>
    <definedName name="ltm_BalanceSheet" localSheetId="15" hidden="1">#REF!</definedName>
    <definedName name="ltm_BalanceSheet" localSheetId="16" hidden="1">#REF!</definedName>
    <definedName name="ltm_BalanceSheet" localSheetId="5" hidden="1">#REF!</definedName>
    <definedName name="ltm_BalanceSheet" localSheetId="7" hidden="1">#REF!</definedName>
    <definedName name="ltm_IncomeStatement" localSheetId="13" hidden="1">#REF!</definedName>
    <definedName name="ltm_IncomeStatement" localSheetId="9" hidden="1">#REF!</definedName>
    <definedName name="ltm_IncomeStatement" localSheetId="15" hidden="1">#REF!</definedName>
    <definedName name="ltm_IncomeStatement" localSheetId="16" hidden="1">#REF!</definedName>
    <definedName name="ltm_IncomeStatement" localSheetId="5" hidden="1">#REF!</definedName>
    <definedName name="ltm_IncomeStatement" localSheetId="7" hidden="1">#REF!</definedName>
    <definedName name="LTMDate" localSheetId="13">#REF!</definedName>
    <definedName name="LTMDate" localSheetId="9">#REF!</definedName>
    <definedName name="LTMDate" localSheetId="15">#REF!</definedName>
    <definedName name="LTMDate" localSheetId="16">#REF!</definedName>
    <definedName name="LTMDate" localSheetId="5">#REF!</definedName>
    <definedName name="LTMDate" localSheetId="7">#REF!</definedName>
    <definedName name="lula">#N/A</definedName>
    <definedName name="lvl">#N/A</definedName>
    <definedName name="MACROS" localSheetId="13">#REF!</definedName>
    <definedName name="MACROS" localSheetId="9">#REF!</definedName>
    <definedName name="MACROS" localSheetId="15">#REF!</definedName>
    <definedName name="MACROS" localSheetId="16">#REF!</definedName>
    <definedName name="MACROS" localSheetId="5">#REF!</definedName>
    <definedName name="MACROS" localSheetId="7">#REF!</definedName>
    <definedName name="maex">'[11]FORMA-LS1-LS2'!$A$17:$Q$83</definedName>
    <definedName name="MAIN" localSheetId="13">#REF!</definedName>
    <definedName name="MAIN" localSheetId="9">#REF!</definedName>
    <definedName name="MAIN" localSheetId="15">#REF!</definedName>
    <definedName name="MAIN" localSheetId="16">#REF!</definedName>
    <definedName name="MAIN" localSheetId="5">#REF!</definedName>
    <definedName name="MAIN" localSheetId="7">#REF!</definedName>
    <definedName name="map">#REF!</definedName>
    <definedName name="mapping">#REF!</definedName>
    <definedName name="maps">#REF!</definedName>
    <definedName name="maradd" localSheetId="15">#REF!</definedName>
    <definedName name="maradd" localSheetId="16">#REF!</definedName>
    <definedName name="march" localSheetId="15">#REF!</definedName>
    <definedName name="march" localSheetId="16">#REF!</definedName>
    <definedName name="marchadd" localSheetId="15">#REF!</definedName>
    <definedName name="marchadd" localSheetId="16">#REF!</definedName>
    <definedName name="marcor" localSheetId="15">#REF!</definedName>
    <definedName name="marcor" localSheetId="16">#REF!</definedName>
    <definedName name="MARI">'[11]FORMA-LS3'!$A$1:$M$53</definedName>
    <definedName name="MARI1">'[11]FORMA-LS1-LS2'!$A$17:$Q$83</definedName>
    <definedName name="MARI2">'[11]FORMA- RE1'!$A$3:$H$52</definedName>
    <definedName name="MARI3">'[11]FORMA-RL1'!$B$1:$L$46</definedName>
    <definedName name="MARI4">'[11]FORMA-SE2'!$M$5</definedName>
    <definedName name="MARI5" localSheetId="13">'[11]FORMA-SE2'!#REF!</definedName>
    <definedName name="MARI5" localSheetId="9">'[11]FORMA-SE2'!#REF!</definedName>
    <definedName name="MARI5" localSheetId="15">'[11]FORMA-SE2'!#REF!</definedName>
    <definedName name="MARI5" localSheetId="16">'[11]FORMA-SE2'!#REF!</definedName>
    <definedName name="MARI5" localSheetId="5">'[11]FORMA-SE2'!#REF!</definedName>
    <definedName name="MARI5" localSheetId="7">'[11]FORMA-SE2'!#REF!</definedName>
    <definedName name="MARI7" localSheetId="13">'[11]FORMA-SE2'!#REF!</definedName>
    <definedName name="MARI7" localSheetId="9">'[11]FORMA-SE2'!#REF!</definedName>
    <definedName name="MARI7" localSheetId="15">'[11]FORMA-SE2'!#REF!</definedName>
    <definedName name="MARI7" localSheetId="16">'[11]FORMA-SE2'!#REF!</definedName>
    <definedName name="MARI7" localSheetId="5">'[11]FORMA-SE2'!#REF!</definedName>
    <definedName name="MARI7" localSheetId="7">'[11]FORMA-SE2'!#REF!</definedName>
    <definedName name="MARI8">'[11]FORMA-LS1-LS2'!$A$98:$Q$170</definedName>
    <definedName name="Market_Cases" localSheetId="5">[112]Inputs!$B$168</definedName>
    <definedName name="Market_Cases">[113]Inputs!$B$168</definedName>
    <definedName name="maro">'[11]FORMA-LS3'!$A$1:$M$53</definedName>
    <definedName name="marty" localSheetId="15">#REF!</definedName>
    <definedName name="marty" localSheetId="16">#REF!</definedName>
    <definedName name="master">'[114]PP - WO Data'!$A$2:$P$1507</definedName>
    <definedName name="material">'[32]escalation rates'!$B$6</definedName>
    <definedName name="materials">[115]MaterialsData!#REF!</definedName>
    <definedName name="mayadd" localSheetId="15">#REF!</definedName>
    <definedName name="mayadd" localSheetId="16">#REF!</definedName>
    <definedName name="maycor" localSheetId="15">#REF!</definedName>
    <definedName name="maycor" localSheetId="16">#REF!</definedName>
    <definedName name="mayfa">#REF!</definedName>
    <definedName name="mcykwh" localSheetId="13">#REF!</definedName>
    <definedName name="mcykwh" localSheetId="9">#REF!</definedName>
    <definedName name="mcykwh" localSheetId="15">#REF!</definedName>
    <definedName name="mcykwh" localSheetId="16">#REF!</definedName>
    <definedName name="mcykwh" localSheetId="5">#REF!</definedName>
    <definedName name="mcykwh" localSheetId="7">#REF!</definedName>
    <definedName name="mcysales" localSheetId="13">#REF!</definedName>
    <definedName name="mcysales" localSheetId="9">#REF!</definedName>
    <definedName name="mcysales" localSheetId="15">#REF!</definedName>
    <definedName name="mcysales" localSheetId="16">#REF!</definedName>
    <definedName name="mcysales" localSheetId="5">#REF!</definedName>
    <definedName name="mcysales" localSheetId="7">#REF!</definedName>
    <definedName name="MDA" localSheetId="13">#REF!</definedName>
    <definedName name="MDA" localSheetId="9">#REF!</definedName>
    <definedName name="MDA" localSheetId="15">#REF!</definedName>
    <definedName name="MDA" localSheetId="16">#REF!</definedName>
    <definedName name="MDA" localSheetId="5">#REF!</definedName>
    <definedName name="MDA" localSheetId="7">#REF!</definedName>
    <definedName name="me">"Button 5"</definedName>
    <definedName name="MESSAGE" localSheetId="13">#REF!</definedName>
    <definedName name="MESSAGE" localSheetId="9">#REF!</definedName>
    <definedName name="MESSAGE" localSheetId="15">#REF!</definedName>
    <definedName name="MESSAGE" localSheetId="16">#REF!</definedName>
    <definedName name="MESSAGE" localSheetId="5">#REF!</definedName>
    <definedName name="MESSAGE" localSheetId="7">#REF!</definedName>
    <definedName name="mil" localSheetId="5">[25]Presup!$AQ$1</definedName>
    <definedName name="mil">[26]Presup!$AQ$1</definedName>
    <definedName name="MillionR">1000000</definedName>
    <definedName name="Minority_Interest" localSheetId="13">[69]Bridgewater!#REF!</definedName>
    <definedName name="Minority_Interest" localSheetId="9">[69]Bridgewater!#REF!</definedName>
    <definedName name="Minority_Interest" localSheetId="15">[69]Bridgewater!#REF!</definedName>
    <definedName name="Minority_Interest" localSheetId="16">[69]Bridgewater!#REF!</definedName>
    <definedName name="Minority_Interest" localSheetId="5">[69]Bridgewater!#REF!</definedName>
    <definedName name="Minority_Interest" localSheetId="7">[69]Bridgewater!#REF!</definedName>
    <definedName name="misc_other">SUM('[76]London G&amp;A'!$G$14:$G$17)+SUM('[76]London G&amp;A'!$G$24:$G$34)+'[76]India G&amp;A details'!$D$15+'[76]India G&amp;A details'!$D$16-'[76]India G&amp;A details'!$D$20-'[76]India G&amp;A details'!$D$21</definedName>
    <definedName name="mix_cap" localSheetId="15">'[49]Input Page'!#REF!</definedName>
    <definedName name="mix_cap" localSheetId="16">'[49]Input Page'!#REF!</definedName>
    <definedName name="mix_total" localSheetId="15">'[49]Input Page'!#REF!</definedName>
    <definedName name="mix_total" localSheetId="16">'[49]Input Page'!#REF!</definedName>
    <definedName name="mm" hidden="1">{"TotalGeralDespesasPorArea",#N/A,FALSE,"VinculosAccessEfetivo"}</definedName>
    <definedName name="MMR" localSheetId="13">#REF!</definedName>
    <definedName name="MMR" localSheetId="9">#REF!</definedName>
    <definedName name="MMR" localSheetId="15">#REF!</definedName>
    <definedName name="MMR" localSheetId="16">#REF!</definedName>
    <definedName name="MMR" localSheetId="5">#REF!</definedName>
    <definedName name="MMR" localSheetId="7">#REF!</definedName>
    <definedName name="MMR_E_G" localSheetId="13">#REF!</definedName>
    <definedName name="MMR_E_G" localSheetId="9">#REF!</definedName>
    <definedName name="MMR_E_G" localSheetId="15">#REF!</definedName>
    <definedName name="MMR_E_G" localSheetId="16">#REF!</definedName>
    <definedName name="MMR_E_G" localSheetId="5">#REF!</definedName>
    <definedName name="MMR_E_G" localSheetId="7">#REF!</definedName>
    <definedName name="MMR_ENT" localSheetId="13">#REF!</definedName>
    <definedName name="MMR_ENT" localSheetId="9">#REF!</definedName>
    <definedName name="MMR_ENT" localSheetId="15">#REF!</definedName>
    <definedName name="MMR_ENT" localSheetId="16">#REF!</definedName>
    <definedName name="MMR_ENT" localSheetId="5">#REF!</definedName>
    <definedName name="MMR_ENT" localSheetId="7">#REF!</definedName>
    <definedName name="mobilization">[76]Konya!$G$39+'[76]Romat Hovav'!$G$34</definedName>
    <definedName name="ModelName">[116]Constants!$E$5</definedName>
    <definedName name="Module_Name">[40]Config!$E$5</definedName>
    <definedName name="month" localSheetId="13">#REF!</definedName>
    <definedName name="month" localSheetId="9">#REF!</definedName>
    <definedName name="month" localSheetId="15">#REF!</definedName>
    <definedName name="month" localSheetId="16">#REF!</definedName>
    <definedName name="month" localSheetId="5">#REF!</definedName>
    <definedName name="month" localSheetId="7">#REF!</definedName>
    <definedName name="Monthly_Income_Statement" localSheetId="13">#REF!</definedName>
    <definedName name="Monthly_Income_Statement" localSheetId="9">#REF!</definedName>
    <definedName name="Monthly_Income_Statement" localSheetId="15">#REF!</definedName>
    <definedName name="Monthly_Income_Statement" localSheetId="16">#REF!</definedName>
    <definedName name="Monthly_Income_Statement" localSheetId="5">#REF!</definedName>
    <definedName name="Monthly_Income_Statement" localSheetId="7">#REF!</definedName>
    <definedName name="MONTHLY_INCOME_STATEMENT_2001">'[48]Monthly Budget'!$A$4</definedName>
    <definedName name="Monthly_Income_Statement_Outlook" localSheetId="13">#REF!</definedName>
    <definedName name="Monthly_Income_Statement_Outlook" localSheetId="9">#REF!</definedName>
    <definedName name="Monthly_Income_Statement_Outlook" localSheetId="15">#REF!</definedName>
    <definedName name="Monthly_Income_Statement_Outlook" localSheetId="16">#REF!</definedName>
    <definedName name="Monthly_Income_Statement_Outlook" localSheetId="5">#REF!</definedName>
    <definedName name="Monthly_Income_Statement_Outlook" localSheetId="7">#REF!</definedName>
    <definedName name="monthnumber" localSheetId="13">#REF!</definedName>
    <definedName name="monthnumber" localSheetId="9">#REF!</definedName>
    <definedName name="monthnumber" localSheetId="15">#REF!</definedName>
    <definedName name="monthnumber" localSheetId="16">#REF!</definedName>
    <definedName name="monthnumber" localSheetId="5">#REF!</definedName>
    <definedName name="monthnumber" localSheetId="7">#REF!</definedName>
    <definedName name="months">[117]Month!$B$1:$B$12</definedName>
    <definedName name="monto" localSheetId="13">#REF!</definedName>
    <definedName name="monto" localSheetId="9">#REF!</definedName>
    <definedName name="monto" localSheetId="15">#REF!</definedName>
    <definedName name="monto" localSheetId="16">#REF!</definedName>
    <definedName name="monto" localSheetId="5">#REF!</definedName>
    <definedName name="monto" localSheetId="7">#REF!</definedName>
    <definedName name="Mortality" localSheetId="15">#REF!</definedName>
    <definedName name="Mortality" localSheetId="16">#REF!</definedName>
    <definedName name="MPRINT" localSheetId="13">#REF!</definedName>
    <definedName name="MPRINT" localSheetId="9">#REF!</definedName>
    <definedName name="MPRINT" localSheetId="15">#REF!</definedName>
    <definedName name="MPRINT" localSheetId="16">#REF!</definedName>
    <definedName name="MPRINT" localSheetId="5">#REF!</definedName>
    <definedName name="MPRINT" localSheetId="7">#REF!</definedName>
    <definedName name="MTN_EG">#REF!</definedName>
    <definedName name="n" localSheetId="13">#REF!</definedName>
    <definedName name="n" localSheetId="9">#REF!</definedName>
    <definedName name="n" localSheetId="15">#REF!</definedName>
    <definedName name="n" localSheetId="16">#REF!</definedName>
    <definedName name="n" localSheetId="5">#REF!</definedName>
    <definedName name="n" localSheetId="7">#REF!</definedName>
    <definedName name="name">#REF!</definedName>
    <definedName name="nb" hidden="1">{"TotalGeralDespesasPorArea",#N/A,FALSE,"VinculosAccessEfetivo"}</definedName>
    <definedName name="Net_Heat_Rate__Btu_kWh">'[89]Duquense Operating Profile'!$I$49:$I$76</definedName>
    <definedName name="NetIncome_103A" localSheetId="13">[118]Sheet1!#REF!</definedName>
    <definedName name="NetIncome_103A" localSheetId="9">[118]Sheet1!#REF!</definedName>
    <definedName name="NetIncome_103A" localSheetId="15">[118]Sheet1!#REF!</definedName>
    <definedName name="NetIncome_103A" localSheetId="16">[118]Sheet1!#REF!</definedName>
    <definedName name="NetIncome_103A" localSheetId="5">[118]Sheet1!#REF!</definedName>
    <definedName name="NetIncome_103A" localSheetId="7">[118]Sheet1!#REF!</definedName>
    <definedName name="NetIncome_103B" localSheetId="13">[118]Sheet1!#REF!</definedName>
    <definedName name="NetIncome_103B" localSheetId="9">[118]Sheet1!#REF!</definedName>
    <definedName name="NetIncome_103B" localSheetId="15">[118]Sheet1!#REF!</definedName>
    <definedName name="NetIncome_103B" localSheetId="16">[118]Sheet1!#REF!</definedName>
    <definedName name="NetIncome_103B" localSheetId="5">[118]Sheet1!#REF!</definedName>
    <definedName name="NetIncome_103B" localSheetId="7">[118]Sheet1!#REF!</definedName>
    <definedName name="NetIncome_103C" localSheetId="13">[118]Sheet1!#REF!</definedName>
    <definedName name="NetIncome_103C" localSheetId="9">[118]Sheet1!#REF!</definedName>
    <definedName name="NetIncome_103C" localSheetId="15">[118]Sheet1!#REF!</definedName>
    <definedName name="NetIncome_103C" localSheetId="16">[118]Sheet1!#REF!</definedName>
    <definedName name="NetIncome_103C" localSheetId="5">[118]Sheet1!#REF!</definedName>
    <definedName name="NetIncome_103C" localSheetId="7">[118]Sheet1!#REF!</definedName>
    <definedName name="NetIncome_103D" localSheetId="13">[118]Sheet1!#REF!</definedName>
    <definedName name="NetIncome_103D" localSheetId="9">[118]Sheet1!#REF!</definedName>
    <definedName name="NetIncome_103D" localSheetId="15">[118]Sheet1!#REF!</definedName>
    <definedName name="NetIncome_103D" localSheetId="16">[118]Sheet1!#REF!</definedName>
    <definedName name="NetIncome_103D" localSheetId="5">[118]Sheet1!#REF!</definedName>
    <definedName name="NetIncome_103D" localSheetId="7">[118]Sheet1!#REF!</definedName>
    <definedName name="NetIncome_103E" localSheetId="13">[118]Sheet1!#REF!</definedName>
    <definedName name="NetIncome_103E" localSheetId="9">[118]Sheet1!#REF!</definedName>
    <definedName name="NetIncome_103E" localSheetId="15">[118]Sheet1!#REF!</definedName>
    <definedName name="NetIncome_103E" localSheetId="16">[118]Sheet1!#REF!</definedName>
    <definedName name="NetIncome_103E" localSheetId="5">[118]Sheet1!#REF!</definedName>
    <definedName name="NetIncome_103E" localSheetId="7">[118]Sheet1!#REF!</definedName>
    <definedName name="NetIncome_103F" localSheetId="13">[118]Sheet1!#REF!</definedName>
    <definedName name="NetIncome_103F" localSheetId="9">[118]Sheet1!#REF!</definedName>
    <definedName name="NetIncome_103F" localSheetId="15">[118]Sheet1!#REF!</definedName>
    <definedName name="NetIncome_103F" localSheetId="16">[118]Sheet1!#REF!</definedName>
    <definedName name="NetIncome_103F" localSheetId="5">[118]Sheet1!#REF!</definedName>
    <definedName name="NetIncome_103F" localSheetId="7">[118]Sheet1!#REF!</definedName>
    <definedName name="NetIncome_103G" localSheetId="13">[118]Sheet1!#REF!</definedName>
    <definedName name="NetIncome_103G" localSheetId="9">[118]Sheet1!#REF!</definedName>
    <definedName name="NetIncome_103G" localSheetId="15">[118]Sheet1!#REF!</definedName>
    <definedName name="NetIncome_103G" localSheetId="16">[118]Sheet1!#REF!</definedName>
    <definedName name="NetIncome_103G" localSheetId="5">[118]Sheet1!#REF!</definedName>
    <definedName name="NetIncome_103G" localSheetId="7">[118]Sheet1!#REF!</definedName>
    <definedName name="NetIncome_103GZ" localSheetId="13">[118]Sheet1!#REF!</definedName>
    <definedName name="NetIncome_103GZ" localSheetId="9">[118]Sheet1!#REF!</definedName>
    <definedName name="NetIncome_103GZ" localSheetId="15">[118]Sheet1!#REF!</definedName>
    <definedName name="NetIncome_103GZ" localSheetId="16">[118]Sheet1!#REF!</definedName>
    <definedName name="NetIncome_103GZ" localSheetId="5">[118]Sheet1!#REF!</definedName>
    <definedName name="NetIncome_103GZ" localSheetId="7">[118]Sheet1!#REF!</definedName>
    <definedName name="NetIncome_103H" localSheetId="13">[118]Sheet1!#REF!</definedName>
    <definedName name="NetIncome_103H" localSheetId="9">[118]Sheet1!#REF!</definedName>
    <definedName name="NetIncome_103H" localSheetId="15">[118]Sheet1!#REF!</definedName>
    <definedName name="NetIncome_103H" localSheetId="16">[118]Sheet1!#REF!</definedName>
    <definedName name="NetIncome_103H" localSheetId="5">[118]Sheet1!#REF!</definedName>
    <definedName name="NetIncome_103H" localSheetId="7">[118]Sheet1!#REF!</definedName>
    <definedName name="NetIncome_103HZ" localSheetId="13">[118]Sheet1!#REF!</definedName>
    <definedName name="NetIncome_103HZ" localSheetId="9">[118]Sheet1!#REF!</definedName>
    <definedName name="NetIncome_103HZ" localSheetId="15">[118]Sheet1!#REF!</definedName>
    <definedName name="NetIncome_103HZ" localSheetId="16">[118]Sheet1!#REF!</definedName>
    <definedName name="NetIncome_103HZ" localSheetId="5">[118]Sheet1!#REF!</definedName>
    <definedName name="NetIncome_103HZ" localSheetId="7">[118]Sheet1!#REF!</definedName>
    <definedName name="NetIncome_103IA" localSheetId="13">[118]Sheet1!#REF!</definedName>
    <definedName name="NetIncome_103IA" localSheetId="9">[118]Sheet1!#REF!</definedName>
    <definedName name="NetIncome_103IA" localSheetId="15">[118]Sheet1!#REF!</definedName>
    <definedName name="NetIncome_103IA" localSheetId="16">[118]Sheet1!#REF!</definedName>
    <definedName name="NetIncome_103IA" localSheetId="5">[118]Sheet1!#REF!</definedName>
    <definedName name="NetIncome_103IA" localSheetId="7">[118]Sheet1!#REF!</definedName>
    <definedName name="NetIncome_103IB" localSheetId="13">[118]Sheet1!#REF!</definedName>
    <definedName name="NetIncome_103IB" localSheetId="9">[118]Sheet1!#REF!</definedName>
    <definedName name="NetIncome_103IB" localSheetId="15">[118]Sheet1!#REF!</definedName>
    <definedName name="NetIncome_103IB" localSheetId="16">[118]Sheet1!#REF!</definedName>
    <definedName name="NetIncome_103IB" localSheetId="5">[118]Sheet1!#REF!</definedName>
    <definedName name="NetIncome_103IB" localSheetId="7">[118]Sheet1!#REF!</definedName>
    <definedName name="NetIncome_103IC" localSheetId="13">[118]Sheet1!#REF!</definedName>
    <definedName name="NetIncome_103IC" localSheetId="9">[118]Sheet1!#REF!</definedName>
    <definedName name="NetIncome_103IC" localSheetId="15">[118]Sheet1!#REF!</definedName>
    <definedName name="NetIncome_103IC" localSheetId="16">[118]Sheet1!#REF!</definedName>
    <definedName name="NetIncome_103IC" localSheetId="5">[118]Sheet1!#REF!</definedName>
    <definedName name="NetIncome_103IC" localSheetId="7">[118]Sheet1!#REF!</definedName>
    <definedName name="NetIncome_103ID" localSheetId="13">[118]Sheet1!#REF!</definedName>
    <definedName name="NetIncome_103ID" localSheetId="9">[118]Sheet1!#REF!</definedName>
    <definedName name="NetIncome_103ID" localSheetId="15">[118]Sheet1!#REF!</definedName>
    <definedName name="NetIncome_103ID" localSheetId="16">[118]Sheet1!#REF!</definedName>
    <definedName name="NetIncome_103ID" localSheetId="5">[118]Sheet1!#REF!</definedName>
    <definedName name="NetIncome_103ID" localSheetId="7">[118]Sheet1!#REF!</definedName>
    <definedName name="NetIncome_103IG" localSheetId="13">[118]Sheet1!#REF!</definedName>
    <definedName name="NetIncome_103IG" localSheetId="9">[118]Sheet1!#REF!</definedName>
    <definedName name="NetIncome_103IG" localSheetId="15">[118]Sheet1!#REF!</definedName>
    <definedName name="NetIncome_103IG" localSheetId="16">[118]Sheet1!#REF!</definedName>
    <definedName name="NetIncome_103IG" localSheetId="5">[118]Sheet1!#REF!</definedName>
    <definedName name="NetIncome_103IG" localSheetId="7">[118]Sheet1!#REF!</definedName>
    <definedName name="NetIncome_103IGZ" localSheetId="13">[118]Sheet1!#REF!</definedName>
    <definedName name="NetIncome_103IGZ" localSheetId="9">[118]Sheet1!#REF!</definedName>
    <definedName name="NetIncome_103IGZ" localSheetId="15">[118]Sheet1!#REF!</definedName>
    <definedName name="NetIncome_103IGZ" localSheetId="16">[118]Sheet1!#REF!</definedName>
    <definedName name="NetIncome_103IGZ" localSheetId="5">[118]Sheet1!#REF!</definedName>
    <definedName name="NetIncome_103IGZ" localSheetId="7">[118]Sheet1!#REF!</definedName>
    <definedName name="NetIncome_104A1" localSheetId="13">[118]Sheet1!#REF!</definedName>
    <definedName name="NetIncome_104A1" localSheetId="9">[118]Sheet1!#REF!</definedName>
    <definedName name="NetIncome_104A1" localSheetId="15">[118]Sheet1!#REF!</definedName>
    <definedName name="NetIncome_104A1" localSheetId="16">[118]Sheet1!#REF!</definedName>
    <definedName name="NetIncome_104A1" localSheetId="5">[118]Sheet1!#REF!</definedName>
    <definedName name="NetIncome_104A1" localSheetId="7">[118]Sheet1!#REF!</definedName>
    <definedName name="NetIncome_104A1A" localSheetId="13">[118]Sheet1!#REF!</definedName>
    <definedName name="NetIncome_104A1A" localSheetId="9">[118]Sheet1!#REF!</definedName>
    <definedName name="NetIncome_104A1A" localSheetId="15">[118]Sheet1!#REF!</definedName>
    <definedName name="NetIncome_104A1A" localSheetId="16">[118]Sheet1!#REF!</definedName>
    <definedName name="NetIncome_104A1A" localSheetId="5">[118]Sheet1!#REF!</definedName>
    <definedName name="NetIncome_104A1A" localSheetId="7">[118]Sheet1!#REF!</definedName>
    <definedName name="NetIncome_104A1C" localSheetId="13">[118]Sheet1!#REF!</definedName>
    <definedName name="NetIncome_104A1C" localSheetId="9">[118]Sheet1!#REF!</definedName>
    <definedName name="NetIncome_104A1C" localSheetId="15">[118]Sheet1!#REF!</definedName>
    <definedName name="NetIncome_104A1C" localSheetId="16">[118]Sheet1!#REF!</definedName>
    <definedName name="NetIncome_104A1C" localSheetId="5">[118]Sheet1!#REF!</definedName>
    <definedName name="NetIncome_104A1C" localSheetId="7">[118]Sheet1!#REF!</definedName>
    <definedName name="NetIncome_104A1FA2" localSheetId="13">[118]Sheet1!#REF!</definedName>
    <definedName name="NetIncome_104A1FA2" localSheetId="9">[118]Sheet1!#REF!</definedName>
    <definedName name="NetIncome_104A1FA2" localSheetId="15">[118]Sheet1!#REF!</definedName>
    <definedName name="NetIncome_104A1FA2" localSheetId="16">[118]Sheet1!#REF!</definedName>
    <definedName name="NetIncome_104A1FA2" localSheetId="5">[118]Sheet1!#REF!</definedName>
    <definedName name="NetIncome_104A1FA2" localSheetId="7">[118]Sheet1!#REF!</definedName>
    <definedName name="NetIncome_104A1G" localSheetId="13">[118]Sheet1!#REF!</definedName>
    <definedName name="NetIncome_104A1G" localSheetId="9">[118]Sheet1!#REF!</definedName>
    <definedName name="NetIncome_104A1G" localSheetId="15">[118]Sheet1!#REF!</definedName>
    <definedName name="NetIncome_104A1G" localSheetId="16">[118]Sheet1!#REF!</definedName>
    <definedName name="NetIncome_104A1G" localSheetId="5">[118]Sheet1!#REF!</definedName>
    <definedName name="NetIncome_104A1G" localSheetId="7">[118]Sheet1!#REF!</definedName>
    <definedName name="NetIncome_104A1GA" localSheetId="13">[118]Sheet1!#REF!</definedName>
    <definedName name="NetIncome_104A1GA" localSheetId="9">[118]Sheet1!#REF!</definedName>
    <definedName name="NetIncome_104A1GA" localSheetId="15">[118]Sheet1!#REF!</definedName>
    <definedName name="NetIncome_104A1GA" localSheetId="16">[118]Sheet1!#REF!</definedName>
    <definedName name="NetIncome_104A1GA" localSheetId="5">[118]Sheet1!#REF!</definedName>
    <definedName name="NetIncome_104A1GA" localSheetId="7">[118]Sheet1!#REF!</definedName>
    <definedName name="NetIncome_104A1I" localSheetId="13">[118]Sheet1!#REF!</definedName>
    <definedName name="NetIncome_104A1I" localSheetId="9">[118]Sheet1!#REF!</definedName>
    <definedName name="NetIncome_104A1I" localSheetId="15">[118]Sheet1!#REF!</definedName>
    <definedName name="NetIncome_104A1I" localSheetId="16">[118]Sheet1!#REF!</definedName>
    <definedName name="NetIncome_104A1I" localSheetId="5">[118]Sheet1!#REF!</definedName>
    <definedName name="NetIncome_104A1I" localSheetId="7">[118]Sheet1!#REF!</definedName>
    <definedName name="NetIncome_104A1J" localSheetId="13">[118]Sheet1!#REF!</definedName>
    <definedName name="NetIncome_104A1J" localSheetId="9">[118]Sheet1!#REF!</definedName>
    <definedName name="NetIncome_104A1J" localSheetId="15">[118]Sheet1!#REF!</definedName>
    <definedName name="NetIncome_104A1J" localSheetId="16">[118]Sheet1!#REF!</definedName>
    <definedName name="NetIncome_104A1J" localSheetId="5">[118]Sheet1!#REF!</definedName>
    <definedName name="NetIncome_104A1J" localSheetId="7">[118]Sheet1!#REF!</definedName>
    <definedName name="NetIncome_104A1K" localSheetId="13">[118]Sheet1!#REF!</definedName>
    <definedName name="NetIncome_104A1K" localSheetId="9">[118]Sheet1!#REF!</definedName>
    <definedName name="NetIncome_104A1K" localSheetId="15">[118]Sheet1!#REF!</definedName>
    <definedName name="NetIncome_104A1K" localSheetId="16">[118]Sheet1!#REF!</definedName>
    <definedName name="NetIncome_104A1K" localSheetId="5">[118]Sheet1!#REF!</definedName>
    <definedName name="NetIncome_104A1K" localSheetId="7">[118]Sheet1!#REF!</definedName>
    <definedName name="NetIncome_104A1L" localSheetId="13">[118]Sheet1!#REF!</definedName>
    <definedName name="NetIncome_104A1L" localSheetId="9">[118]Sheet1!#REF!</definedName>
    <definedName name="NetIncome_104A1L" localSheetId="15">[118]Sheet1!#REF!</definedName>
    <definedName name="NetIncome_104A1L" localSheetId="16">[118]Sheet1!#REF!</definedName>
    <definedName name="NetIncome_104A1L" localSheetId="5">[118]Sheet1!#REF!</definedName>
    <definedName name="NetIncome_104A1L" localSheetId="7">[118]Sheet1!#REF!</definedName>
    <definedName name="NetIncome_104A1M" localSheetId="13">[118]Sheet1!#REF!</definedName>
    <definedName name="NetIncome_104A1M" localSheetId="9">[118]Sheet1!#REF!</definedName>
    <definedName name="NetIncome_104A1M" localSheetId="15">[118]Sheet1!#REF!</definedName>
    <definedName name="NetIncome_104A1M" localSheetId="16">[118]Sheet1!#REF!</definedName>
    <definedName name="NetIncome_104A1M" localSheetId="5">[118]Sheet1!#REF!</definedName>
    <definedName name="NetIncome_104A1M" localSheetId="7">[118]Sheet1!#REF!</definedName>
    <definedName name="NetIncome_104A1N" localSheetId="13">[118]Sheet1!#REF!</definedName>
    <definedName name="NetIncome_104A1N" localSheetId="9">[118]Sheet1!#REF!</definedName>
    <definedName name="NetIncome_104A1N" localSheetId="15">[118]Sheet1!#REF!</definedName>
    <definedName name="NetIncome_104A1N" localSheetId="16">[118]Sheet1!#REF!</definedName>
    <definedName name="NetIncome_104A1N" localSheetId="5">[118]Sheet1!#REF!</definedName>
    <definedName name="NetIncome_104A1N" localSheetId="7">[118]Sheet1!#REF!</definedName>
    <definedName name="NetIncome_104B1A1" localSheetId="13">[118]Sheet1!#REF!</definedName>
    <definedName name="NetIncome_104B1A1" localSheetId="9">[118]Sheet1!#REF!</definedName>
    <definedName name="NetIncome_104B1A1" localSheetId="15">[118]Sheet1!#REF!</definedName>
    <definedName name="NetIncome_104B1A1" localSheetId="16">[118]Sheet1!#REF!</definedName>
    <definedName name="NetIncome_104B1A1" localSheetId="5">[118]Sheet1!#REF!</definedName>
    <definedName name="NetIncome_104B1A1" localSheetId="7">[118]Sheet1!#REF!</definedName>
    <definedName name="NetIncome_104B1D" localSheetId="13">[118]Sheet1!#REF!</definedName>
    <definedName name="NetIncome_104B1D" localSheetId="9">[118]Sheet1!#REF!</definedName>
    <definedName name="NetIncome_104B1D" localSheetId="15">[118]Sheet1!#REF!</definedName>
    <definedName name="NetIncome_104B1D" localSheetId="16">[118]Sheet1!#REF!</definedName>
    <definedName name="NetIncome_104B1D" localSheetId="5">[118]Sheet1!#REF!</definedName>
    <definedName name="NetIncome_104B1D" localSheetId="7">[118]Sheet1!#REF!</definedName>
    <definedName name="NetIncome_104D22" localSheetId="13">[118]Sheet1!#REF!</definedName>
    <definedName name="NetIncome_104D22" localSheetId="9">[118]Sheet1!#REF!</definedName>
    <definedName name="NetIncome_104D22" localSheetId="15">[118]Sheet1!#REF!</definedName>
    <definedName name="NetIncome_104D22" localSheetId="16">[118]Sheet1!#REF!</definedName>
    <definedName name="NetIncome_104D22" localSheetId="5">[118]Sheet1!#REF!</definedName>
    <definedName name="NetIncome_104D22" localSheetId="7">[118]Sheet1!#REF!</definedName>
    <definedName name="NetIncome_104D26" localSheetId="13">[118]Sheet1!#REF!</definedName>
    <definedName name="NetIncome_104D26" localSheetId="9">[118]Sheet1!#REF!</definedName>
    <definedName name="NetIncome_104D26" localSheetId="15">[118]Sheet1!#REF!</definedName>
    <definedName name="NetIncome_104D26" localSheetId="16">[118]Sheet1!#REF!</definedName>
    <definedName name="NetIncome_104D26" localSheetId="5">[118]Sheet1!#REF!</definedName>
    <definedName name="NetIncome_104D26" localSheetId="7">[118]Sheet1!#REF!</definedName>
    <definedName name="NetIncome_104D27" localSheetId="13">[118]Sheet1!#REF!</definedName>
    <definedName name="NetIncome_104D27" localSheetId="9">[118]Sheet1!#REF!</definedName>
    <definedName name="NetIncome_104D27" localSheetId="15">[118]Sheet1!#REF!</definedName>
    <definedName name="NetIncome_104D27" localSheetId="16">[118]Sheet1!#REF!</definedName>
    <definedName name="NetIncome_104D27" localSheetId="5">[118]Sheet1!#REF!</definedName>
    <definedName name="NetIncome_104D27" localSheetId="7">[118]Sheet1!#REF!</definedName>
    <definedName name="NetIncome_104D2A" localSheetId="13">[118]Sheet1!#REF!</definedName>
    <definedName name="NetIncome_104D2A" localSheetId="9">[118]Sheet1!#REF!</definedName>
    <definedName name="NetIncome_104D2A" localSheetId="15">[118]Sheet1!#REF!</definedName>
    <definedName name="NetIncome_104D2A" localSheetId="16">[118]Sheet1!#REF!</definedName>
    <definedName name="NetIncome_104D2A" localSheetId="5">[118]Sheet1!#REF!</definedName>
    <definedName name="NetIncome_104D2A" localSheetId="7">[118]Sheet1!#REF!</definedName>
    <definedName name="NetIncome_104D2A1" localSheetId="13">[118]Sheet1!#REF!</definedName>
    <definedName name="NetIncome_104D2A1" localSheetId="9">[118]Sheet1!#REF!</definedName>
    <definedName name="NetIncome_104D2A1" localSheetId="15">[118]Sheet1!#REF!</definedName>
    <definedName name="NetIncome_104D2A1" localSheetId="16">[118]Sheet1!#REF!</definedName>
    <definedName name="NetIncome_104D2A1" localSheetId="5">[118]Sheet1!#REF!</definedName>
    <definedName name="NetIncome_104D2A1" localSheetId="7">[118]Sheet1!#REF!</definedName>
    <definedName name="NetIncome_104D2A2" localSheetId="13">[118]Sheet1!#REF!</definedName>
    <definedName name="NetIncome_104D2A2" localSheetId="9">[118]Sheet1!#REF!</definedName>
    <definedName name="NetIncome_104D2A2" localSheetId="15">[118]Sheet1!#REF!</definedName>
    <definedName name="NetIncome_104D2A2" localSheetId="16">[118]Sheet1!#REF!</definedName>
    <definedName name="NetIncome_104D2A2" localSheetId="5">[118]Sheet1!#REF!</definedName>
    <definedName name="NetIncome_104D2A2" localSheetId="7">[118]Sheet1!#REF!</definedName>
    <definedName name="NetIncome_104DA" localSheetId="13">[118]Sheet1!#REF!</definedName>
    <definedName name="NetIncome_104DA" localSheetId="9">[118]Sheet1!#REF!</definedName>
    <definedName name="NetIncome_104DA" localSheetId="15">[118]Sheet1!#REF!</definedName>
    <definedName name="NetIncome_104DA" localSheetId="16">[118]Sheet1!#REF!</definedName>
    <definedName name="NetIncome_104DA" localSheetId="5">[118]Sheet1!#REF!</definedName>
    <definedName name="NetIncome_104DA" localSheetId="7">[118]Sheet1!#REF!</definedName>
    <definedName name="NetIncome_104DB" localSheetId="13">[118]Sheet1!#REF!</definedName>
    <definedName name="NetIncome_104DB" localSheetId="9">[118]Sheet1!#REF!</definedName>
    <definedName name="NetIncome_104DB" localSheetId="15">[118]Sheet1!#REF!</definedName>
    <definedName name="NetIncome_104DB" localSheetId="16">[118]Sheet1!#REF!</definedName>
    <definedName name="NetIncome_104DB" localSheetId="5">[118]Sheet1!#REF!</definedName>
    <definedName name="NetIncome_104DB" localSheetId="7">[118]Sheet1!#REF!</definedName>
    <definedName name="NetIncome_11060" localSheetId="13">[118]Sheet1!#REF!</definedName>
    <definedName name="NetIncome_11060" localSheetId="9">[118]Sheet1!#REF!</definedName>
    <definedName name="NetIncome_11060" localSheetId="15">[118]Sheet1!#REF!</definedName>
    <definedName name="NetIncome_11060" localSheetId="16">[118]Sheet1!#REF!</definedName>
    <definedName name="NetIncome_11060" localSheetId="5">[118]Sheet1!#REF!</definedName>
    <definedName name="NetIncome_11060" localSheetId="7">[118]Sheet1!#REF!</definedName>
    <definedName name="NetIncome_112" localSheetId="13">[118]Sheet1!#REF!</definedName>
    <definedName name="NetIncome_112" localSheetId="9">[118]Sheet1!#REF!</definedName>
    <definedName name="NetIncome_112" localSheetId="15">[118]Sheet1!#REF!</definedName>
    <definedName name="NetIncome_112" localSheetId="16">[118]Sheet1!#REF!</definedName>
    <definedName name="NetIncome_112" localSheetId="5">[118]Sheet1!#REF!</definedName>
    <definedName name="NetIncome_112" localSheetId="7">[118]Sheet1!#REF!</definedName>
    <definedName name="NetIncome_12302" localSheetId="13">[118]Sheet1!#REF!</definedName>
    <definedName name="NetIncome_12302" localSheetId="9">[118]Sheet1!#REF!</definedName>
    <definedName name="NetIncome_12302" localSheetId="15">[118]Sheet1!#REF!</definedName>
    <definedName name="NetIncome_12302" localSheetId="16">[118]Sheet1!#REF!</definedName>
    <definedName name="NetIncome_12302" localSheetId="5">[118]Sheet1!#REF!</definedName>
    <definedName name="NetIncome_12302" localSheetId="7">[118]Sheet1!#REF!</definedName>
    <definedName name="NetIncome_12305" localSheetId="13">[118]Sheet1!#REF!</definedName>
    <definedName name="NetIncome_12305" localSheetId="9">[118]Sheet1!#REF!</definedName>
    <definedName name="NetIncome_12305" localSheetId="15">[118]Sheet1!#REF!</definedName>
    <definedName name="NetIncome_12305" localSheetId="16">[118]Sheet1!#REF!</definedName>
    <definedName name="NetIncome_12305" localSheetId="5">[118]Sheet1!#REF!</definedName>
    <definedName name="NetIncome_12305" localSheetId="7">[118]Sheet1!#REF!</definedName>
    <definedName name="NetIncome_12317" localSheetId="13">[118]Sheet1!#REF!</definedName>
    <definedName name="NetIncome_12317" localSheetId="9">[118]Sheet1!#REF!</definedName>
    <definedName name="NetIncome_12317" localSheetId="15">[118]Sheet1!#REF!</definedName>
    <definedName name="NetIncome_12317" localSheetId="16">[118]Sheet1!#REF!</definedName>
    <definedName name="NetIncome_12317" localSheetId="5">[118]Sheet1!#REF!</definedName>
    <definedName name="NetIncome_12317" localSheetId="7">[118]Sheet1!#REF!</definedName>
    <definedName name="NetIncome_125" localSheetId="13">[118]Sheet1!#REF!</definedName>
    <definedName name="NetIncome_125" localSheetId="9">[118]Sheet1!#REF!</definedName>
    <definedName name="NetIncome_125" localSheetId="15">[118]Sheet1!#REF!</definedName>
    <definedName name="NetIncome_125" localSheetId="16">[118]Sheet1!#REF!</definedName>
    <definedName name="NetIncome_125" localSheetId="5">[118]Sheet1!#REF!</definedName>
    <definedName name="NetIncome_125" localSheetId="7">[118]Sheet1!#REF!</definedName>
    <definedName name="NetIncome_126" localSheetId="13">[118]Sheet1!#REF!</definedName>
    <definedName name="NetIncome_126" localSheetId="9">[118]Sheet1!#REF!</definedName>
    <definedName name="NetIncome_126" localSheetId="15">[118]Sheet1!#REF!</definedName>
    <definedName name="NetIncome_126" localSheetId="16">[118]Sheet1!#REF!</definedName>
    <definedName name="NetIncome_126" localSheetId="5">[118]Sheet1!#REF!</definedName>
    <definedName name="NetIncome_126" localSheetId="7">[118]Sheet1!#REF!</definedName>
    <definedName name="NetIncome_12801A" localSheetId="13">[118]Sheet1!#REF!</definedName>
    <definedName name="NetIncome_12801A" localSheetId="9">[118]Sheet1!#REF!</definedName>
    <definedName name="NetIncome_12801A" localSheetId="15">[118]Sheet1!#REF!</definedName>
    <definedName name="NetIncome_12801A" localSheetId="16">[118]Sheet1!#REF!</definedName>
    <definedName name="NetIncome_12801A" localSheetId="5">[118]Sheet1!#REF!</definedName>
    <definedName name="NetIncome_12801A" localSheetId="7">[118]Sheet1!#REF!</definedName>
    <definedName name="NetIncome_1280204A" localSheetId="13">[118]Sheet1!#REF!</definedName>
    <definedName name="NetIncome_1280204A" localSheetId="9">[118]Sheet1!#REF!</definedName>
    <definedName name="NetIncome_1280204A" localSheetId="15">[118]Sheet1!#REF!</definedName>
    <definedName name="NetIncome_1280204A" localSheetId="16">[118]Sheet1!#REF!</definedName>
    <definedName name="NetIncome_1280204A" localSheetId="5">[118]Sheet1!#REF!</definedName>
    <definedName name="NetIncome_1280204A" localSheetId="7">[118]Sheet1!#REF!</definedName>
    <definedName name="NetIncome_1280204AZ" localSheetId="13">[118]Sheet1!#REF!</definedName>
    <definedName name="NetIncome_1280204AZ" localSheetId="9">[118]Sheet1!#REF!</definedName>
    <definedName name="NetIncome_1280204AZ" localSheetId="15">[118]Sheet1!#REF!</definedName>
    <definedName name="NetIncome_1280204AZ" localSheetId="16">[118]Sheet1!#REF!</definedName>
    <definedName name="NetIncome_1280204AZ" localSheetId="5">[118]Sheet1!#REF!</definedName>
    <definedName name="NetIncome_1280204AZ" localSheetId="7">[118]Sheet1!#REF!</definedName>
    <definedName name="NetIncome_128020C" localSheetId="13">[118]Sheet1!#REF!</definedName>
    <definedName name="NetIncome_128020C" localSheetId="9">[118]Sheet1!#REF!</definedName>
    <definedName name="NetIncome_128020C" localSheetId="15">[118]Sheet1!#REF!</definedName>
    <definedName name="NetIncome_128020C" localSheetId="16">[118]Sheet1!#REF!</definedName>
    <definedName name="NetIncome_128020C" localSheetId="5">[118]Sheet1!#REF!</definedName>
    <definedName name="NetIncome_128020C" localSheetId="7">[118]Sheet1!#REF!</definedName>
    <definedName name="NetIncome_12806A" localSheetId="13">[118]Sheet1!#REF!</definedName>
    <definedName name="NetIncome_12806A" localSheetId="9">[118]Sheet1!#REF!</definedName>
    <definedName name="NetIncome_12806A" localSheetId="15">[118]Sheet1!#REF!</definedName>
    <definedName name="NetIncome_12806A" localSheetId="16">[118]Sheet1!#REF!</definedName>
    <definedName name="NetIncome_12806A" localSheetId="5">[118]Sheet1!#REF!</definedName>
    <definedName name="NetIncome_12806A" localSheetId="7">[118]Sheet1!#REF!</definedName>
    <definedName name="NetIncome_12807" localSheetId="13">[118]Sheet1!#REF!</definedName>
    <definedName name="NetIncome_12807" localSheetId="9">[118]Sheet1!#REF!</definedName>
    <definedName name="NetIncome_12807" localSheetId="15">[118]Sheet1!#REF!</definedName>
    <definedName name="NetIncome_12807" localSheetId="16">[118]Sheet1!#REF!</definedName>
    <definedName name="NetIncome_12807" localSheetId="5">[118]Sheet1!#REF!</definedName>
    <definedName name="NetIncome_12807" localSheetId="7">[118]Sheet1!#REF!</definedName>
    <definedName name="NetIncome_15" localSheetId="13">[118]Sheet1!#REF!</definedName>
    <definedName name="NetIncome_15" localSheetId="9">[118]Sheet1!#REF!</definedName>
    <definedName name="NetIncome_15" localSheetId="15">[118]Sheet1!#REF!</definedName>
    <definedName name="NetIncome_15" localSheetId="16">[118]Sheet1!#REF!</definedName>
    <definedName name="NetIncome_15" localSheetId="5">[118]Sheet1!#REF!</definedName>
    <definedName name="NetIncome_15" localSheetId="7">[118]Sheet1!#REF!</definedName>
    <definedName name="NetIncome_16" localSheetId="13">[118]Sheet1!#REF!</definedName>
    <definedName name="NetIncome_16" localSheetId="9">[118]Sheet1!#REF!</definedName>
    <definedName name="NetIncome_16" localSheetId="15">[118]Sheet1!#REF!</definedName>
    <definedName name="NetIncome_16" localSheetId="16">[118]Sheet1!#REF!</definedName>
    <definedName name="NetIncome_16" localSheetId="5">[118]Sheet1!#REF!</definedName>
    <definedName name="NetIncome_16" localSheetId="7">[118]Sheet1!#REF!</definedName>
    <definedName name="NetIncome_17" localSheetId="13">[118]Sheet1!#REF!</definedName>
    <definedName name="NetIncome_17" localSheetId="9">[118]Sheet1!#REF!</definedName>
    <definedName name="NetIncome_17" localSheetId="15">[118]Sheet1!#REF!</definedName>
    <definedName name="NetIncome_17" localSheetId="16">[118]Sheet1!#REF!</definedName>
    <definedName name="NetIncome_17" localSheetId="5">[118]Sheet1!#REF!</definedName>
    <definedName name="NetIncome_17" localSheetId="7">[118]Sheet1!#REF!</definedName>
    <definedName name="NetIncome_22" localSheetId="13">[118]Sheet1!#REF!</definedName>
    <definedName name="NetIncome_22" localSheetId="9">[118]Sheet1!#REF!</definedName>
    <definedName name="NetIncome_22" localSheetId="15">[118]Sheet1!#REF!</definedName>
    <definedName name="NetIncome_22" localSheetId="16">[118]Sheet1!#REF!</definedName>
    <definedName name="NetIncome_22" localSheetId="5">[118]Sheet1!#REF!</definedName>
    <definedName name="NetIncome_22" localSheetId="7">[118]Sheet1!#REF!</definedName>
    <definedName name="NetIncome_25" localSheetId="13">[118]Sheet1!#REF!</definedName>
    <definedName name="NetIncome_25" localSheetId="9">[118]Sheet1!#REF!</definedName>
    <definedName name="NetIncome_25" localSheetId="15">[118]Sheet1!#REF!</definedName>
    <definedName name="NetIncome_25" localSheetId="16">[118]Sheet1!#REF!</definedName>
    <definedName name="NetIncome_25" localSheetId="5">[118]Sheet1!#REF!</definedName>
    <definedName name="NetIncome_25" localSheetId="7">[118]Sheet1!#REF!</definedName>
    <definedName name="NetIncome_2601" localSheetId="13">[118]Sheet1!#REF!</definedName>
    <definedName name="NetIncome_2601" localSheetId="9">[118]Sheet1!#REF!</definedName>
    <definedName name="NetIncome_2601" localSheetId="15">[118]Sheet1!#REF!</definedName>
    <definedName name="NetIncome_2601" localSheetId="16">[118]Sheet1!#REF!</definedName>
    <definedName name="NetIncome_2601" localSheetId="5">[118]Sheet1!#REF!</definedName>
    <definedName name="NetIncome_2601" localSheetId="7">[118]Sheet1!#REF!</definedName>
    <definedName name="NetIncome_2601701" localSheetId="13">[118]Sheet1!#REF!</definedName>
    <definedName name="NetIncome_2601701" localSheetId="9">[118]Sheet1!#REF!</definedName>
    <definedName name="NetIncome_2601701" localSheetId="15">[118]Sheet1!#REF!</definedName>
    <definedName name="NetIncome_2601701" localSheetId="16">[118]Sheet1!#REF!</definedName>
    <definedName name="NetIncome_2601701" localSheetId="5">[118]Sheet1!#REF!</definedName>
    <definedName name="NetIncome_2601701" localSheetId="7">[118]Sheet1!#REF!</definedName>
    <definedName name="NetIncome_260171" localSheetId="13">[118]Sheet1!#REF!</definedName>
    <definedName name="NetIncome_260171" localSheetId="9">[118]Sheet1!#REF!</definedName>
    <definedName name="NetIncome_260171" localSheetId="15">[118]Sheet1!#REF!</definedName>
    <definedName name="NetIncome_260171" localSheetId="16">[118]Sheet1!#REF!</definedName>
    <definedName name="NetIncome_260171" localSheetId="5">[118]Sheet1!#REF!</definedName>
    <definedName name="NetIncome_260171" localSheetId="7">[118]Sheet1!#REF!</definedName>
    <definedName name="NetIncome_2601731" localSheetId="13">[118]Sheet1!#REF!</definedName>
    <definedName name="NetIncome_2601731" localSheetId="9">[118]Sheet1!#REF!</definedName>
    <definedName name="NetIncome_2601731" localSheetId="15">[118]Sheet1!#REF!</definedName>
    <definedName name="NetIncome_2601731" localSheetId="16">[118]Sheet1!#REF!</definedName>
    <definedName name="NetIncome_2601731" localSheetId="5">[118]Sheet1!#REF!</definedName>
    <definedName name="NetIncome_2601731" localSheetId="7">[118]Sheet1!#REF!</definedName>
    <definedName name="NetIncome_2601732" localSheetId="13">[118]Sheet1!#REF!</definedName>
    <definedName name="NetIncome_2601732" localSheetId="9">[118]Sheet1!#REF!</definedName>
    <definedName name="NetIncome_2601732" localSheetId="15">[118]Sheet1!#REF!</definedName>
    <definedName name="NetIncome_2601732" localSheetId="16">[118]Sheet1!#REF!</definedName>
    <definedName name="NetIncome_2601732" localSheetId="5">[118]Sheet1!#REF!</definedName>
    <definedName name="NetIncome_2601732" localSheetId="7">[118]Sheet1!#REF!</definedName>
    <definedName name="NetIncome_26017321" localSheetId="13">[118]Sheet1!#REF!</definedName>
    <definedName name="NetIncome_26017321" localSheetId="9">[118]Sheet1!#REF!</definedName>
    <definedName name="NetIncome_26017321" localSheetId="15">[118]Sheet1!#REF!</definedName>
    <definedName name="NetIncome_26017321" localSheetId="16">[118]Sheet1!#REF!</definedName>
    <definedName name="NetIncome_26017321" localSheetId="5">[118]Sheet1!#REF!</definedName>
    <definedName name="NetIncome_26017321" localSheetId="7">[118]Sheet1!#REF!</definedName>
    <definedName name="NetIncome_26017322" localSheetId="13">[118]Sheet1!#REF!</definedName>
    <definedName name="NetIncome_26017322" localSheetId="9">[118]Sheet1!#REF!</definedName>
    <definedName name="NetIncome_26017322" localSheetId="15">[118]Sheet1!#REF!</definedName>
    <definedName name="NetIncome_26017322" localSheetId="16">[118]Sheet1!#REF!</definedName>
    <definedName name="NetIncome_26017322" localSheetId="5">[118]Sheet1!#REF!</definedName>
    <definedName name="NetIncome_26017322" localSheetId="7">[118]Sheet1!#REF!</definedName>
    <definedName name="NetIncome_2601732A" localSheetId="13">[118]Sheet1!#REF!</definedName>
    <definedName name="NetIncome_2601732A" localSheetId="9">[118]Sheet1!#REF!</definedName>
    <definedName name="NetIncome_2601732A" localSheetId="15">[118]Sheet1!#REF!</definedName>
    <definedName name="NetIncome_2601732A" localSheetId="16">[118]Sheet1!#REF!</definedName>
    <definedName name="NetIncome_2601732A" localSheetId="5">[118]Sheet1!#REF!</definedName>
    <definedName name="NetIncome_2601732A" localSheetId="7">[118]Sheet1!#REF!</definedName>
    <definedName name="NetIncome_2601733" localSheetId="13">[118]Sheet1!#REF!</definedName>
    <definedName name="NetIncome_2601733" localSheetId="9">[118]Sheet1!#REF!</definedName>
    <definedName name="NetIncome_2601733" localSheetId="15">[118]Sheet1!#REF!</definedName>
    <definedName name="NetIncome_2601733" localSheetId="16">[118]Sheet1!#REF!</definedName>
    <definedName name="NetIncome_2601733" localSheetId="5">[118]Sheet1!#REF!</definedName>
    <definedName name="NetIncome_2601733" localSheetId="7">[118]Sheet1!#REF!</definedName>
    <definedName name="NetIncome_2601734" localSheetId="13">[118]Sheet1!#REF!</definedName>
    <definedName name="NetIncome_2601734" localSheetId="9">[118]Sheet1!#REF!</definedName>
    <definedName name="NetIncome_2601734" localSheetId="15">[118]Sheet1!#REF!</definedName>
    <definedName name="NetIncome_2601734" localSheetId="16">[118]Sheet1!#REF!</definedName>
    <definedName name="NetIncome_2601734" localSheetId="5">[118]Sheet1!#REF!</definedName>
    <definedName name="NetIncome_2601734" localSheetId="7">[118]Sheet1!#REF!</definedName>
    <definedName name="NetIncome_2601735" localSheetId="13">[118]Sheet1!#REF!</definedName>
    <definedName name="NetIncome_2601735" localSheetId="9">[118]Sheet1!#REF!</definedName>
    <definedName name="NetIncome_2601735" localSheetId="15">[118]Sheet1!#REF!</definedName>
    <definedName name="NetIncome_2601735" localSheetId="16">[118]Sheet1!#REF!</definedName>
    <definedName name="NetIncome_2601735" localSheetId="5">[118]Sheet1!#REF!</definedName>
    <definedName name="NetIncome_2601735" localSheetId="7">[118]Sheet1!#REF!</definedName>
    <definedName name="NetIncome_260174" localSheetId="13">[118]Sheet1!#REF!</definedName>
    <definedName name="NetIncome_260174" localSheetId="9">[118]Sheet1!#REF!</definedName>
    <definedName name="NetIncome_260174" localSheetId="15">[118]Sheet1!#REF!</definedName>
    <definedName name="NetIncome_260174" localSheetId="16">[118]Sheet1!#REF!</definedName>
    <definedName name="NetIncome_260174" localSheetId="5">[118]Sheet1!#REF!</definedName>
    <definedName name="NetIncome_260174" localSheetId="7">[118]Sheet1!#REF!</definedName>
    <definedName name="NetIncome_260175" localSheetId="13">[118]Sheet1!#REF!</definedName>
    <definedName name="NetIncome_260175" localSheetId="9">[118]Sheet1!#REF!</definedName>
    <definedName name="NetIncome_260175" localSheetId="15">[118]Sheet1!#REF!</definedName>
    <definedName name="NetIncome_260175" localSheetId="16">[118]Sheet1!#REF!</definedName>
    <definedName name="NetIncome_260175" localSheetId="5">[118]Sheet1!#REF!</definedName>
    <definedName name="NetIncome_260175" localSheetId="7">[118]Sheet1!#REF!</definedName>
    <definedName name="NetIncome_260176" localSheetId="13">[118]Sheet1!#REF!</definedName>
    <definedName name="NetIncome_260176" localSheetId="9">[118]Sheet1!#REF!</definedName>
    <definedName name="NetIncome_260176" localSheetId="15">[118]Sheet1!#REF!</definedName>
    <definedName name="NetIncome_260176" localSheetId="16">[118]Sheet1!#REF!</definedName>
    <definedName name="NetIncome_260176" localSheetId="5">[118]Sheet1!#REF!</definedName>
    <definedName name="NetIncome_260176" localSheetId="7">[118]Sheet1!#REF!</definedName>
    <definedName name="NetIncome_260179" localSheetId="13">[118]Sheet1!#REF!</definedName>
    <definedName name="NetIncome_260179" localSheetId="9">[118]Sheet1!#REF!</definedName>
    <definedName name="NetIncome_260179" localSheetId="15">[118]Sheet1!#REF!</definedName>
    <definedName name="NetIncome_260179" localSheetId="16">[118]Sheet1!#REF!</definedName>
    <definedName name="NetIncome_260179" localSheetId="5">[118]Sheet1!#REF!</definedName>
    <definedName name="NetIncome_260179" localSheetId="7">[118]Sheet1!#REF!</definedName>
    <definedName name="NetIncome_26018" localSheetId="13">[118]Sheet1!#REF!</definedName>
    <definedName name="NetIncome_26018" localSheetId="9">[118]Sheet1!#REF!</definedName>
    <definedName name="NetIncome_26018" localSheetId="15">[118]Sheet1!#REF!</definedName>
    <definedName name="NetIncome_26018" localSheetId="16">[118]Sheet1!#REF!</definedName>
    <definedName name="NetIncome_26018" localSheetId="5">[118]Sheet1!#REF!</definedName>
    <definedName name="NetIncome_26018" localSheetId="7">[118]Sheet1!#REF!</definedName>
    <definedName name="NetIncome_26018A" localSheetId="13">[118]Sheet1!#REF!</definedName>
    <definedName name="NetIncome_26018A" localSheetId="9">[118]Sheet1!#REF!</definedName>
    <definedName name="NetIncome_26018A" localSheetId="15">[118]Sheet1!#REF!</definedName>
    <definedName name="NetIncome_26018A" localSheetId="16">[118]Sheet1!#REF!</definedName>
    <definedName name="NetIncome_26018A" localSheetId="5">[118]Sheet1!#REF!</definedName>
    <definedName name="NetIncome_26018A" localSheetId="7">[118]Sheet1!#REF!</definedName>
    <definedName name="NETTING1" localSheetId="13">[119]Netting1!#REF!</definedName>
    <definedName name="NETTING1" localSheetId="9">[119]Netting1!#REF!</definedName>
    <definedName name="NETTING1" localSheetId="15">[119]Netting1!#REF!</definedName>
    <definedName name="NETTING1" localSheetId="16">[119]Netting1!#REF!</definedName>
    <definedName name="NETTING1" localSheetId="5">[119]Netting1!#REF!</definedName>
    <definedName name="NETTING1" localSheetId="7">[119]Netting1!#REF!</definedName>
    <definedName name="NEW" localSheetId="13">#REF!</definedName>
    <definedName name="NEW" localSheetId="9">#REF!</definedName>
    <definedName name="NEW" localSheetId="15">#REF!</definedName>
    <definedName name="NEW" localSheetId="16">#REF!</definedName>
    <definedName name="NEW" localSheetId="5">#REF!</definedName>
    <definedName name="NEW" localSheetId="7">#REF!</definedName>
    <definedName name="newco">'[120]Newco '!$A$3:$N$30</definedName>
    <definedName name="NEWHEAD" localSheetId="13">#REF!</definedName>
    <definedName name="NEWHEAD" localSheetId="9">#REF!</definedName>
    <definedName name="NEWHEAD" localSheetId="15">#REF!</definedName>
    <definedName name="NEWHEAD" localSheetId="16">#REF!</definedName>
    <definedName name="NEWHEAD" localSheetId="5">#REF!</definedName>
    <definedName name="NEWHEAD" localSheetId="7">#REF!</definedName>
    <definedName name="newproj" localSheetId="15">#REF!</definedName>
    <definedName name="newproj" localSheetId="16">#REF!</definedName>
    <definedName name="NewWacc" localSheetId="13">'[121]PS Inputs'!#REF!</definedName>
    <definedName name="NewWacc" localSheetId="9">'[121]PS Inputs'!#REF!</definedName>
    <definedName name="NewWacc" localSheetId="15">'[121]PS Inputs'!#REF!</definedName>
    <definedName name="NewWacc" localSheetId="16">'[121]PS Inputs'!#REF!</definedName>
    <definedName name="NewWacc" localSheetId="5">'[122]PS Inputs'!#REF!</definedName>
    <definedName name="NewWacc" localSheetId="7">'[121]PS Inputs'!#REF!</definedName>
    <definedName name="non_cap_int">'[50]Input Page'!$E$11</definedName>
    <definedName name="Non_Current_Assets" localSheetId="13">[69]Bridgewater!#REF!</definedName>
    <definedName name="Non_Current_Assets" localSheetId="9">[69]Bridgewater!#REF!</definedName>
    <definedName name="Non_Current_Assets" localSheetId="15">[69]Bridgewater!#REF!</definedName>
    <definedName name="Non_Current_Assets" localSheetId="16">[69]Bridgewater!#REF!</definedName>
    <definedName name="Non_Current_Assets" localSheetId="5">[69]Bridgewater!#REF!</definedName>
    <definedName name="Non_Current_Assets" localSheetId="7">[69]Bridgewater!#REF!</definedName>
    <definedName name="none" localSheetId="13">[1]Database!#REF!</definedName>
    <definedName name="none" localSheetId="9">[1]Database!#REF!</definedName>
    <definedName name="none" localSheetId="15">[1]Database!#REF!</definedName>
    <definedName name="none" localSheetId="16">[1]Database!#REF!</definedName>
    <definedName name="none" localSheetId="5">[1]Database!#REF!</definedName>
    <definedName name="none" localSheetId="7">[1]Database!#REF!</definedName>
    <definedName name="note" localSheetId="5" hidden="1">{#N/A,#N/A,FALSE,"Aging Summary";#N/A,#N/A,FALSE,"Ratio Analysis";#N/A,#N/A,FALSE,"Test 120 Day Accts";#N/A,#N/A,FALSE,"Tickmarks"}</definedName>
    <definedName name="NOTECKLST" localSheetId="15">[80]notes!#REF!</definedName>
    <definedName name="NOTECKLST" localSheetId="16">[80]notes!#REF!</definedName>
    <definedName name="NOTECKLST" localSheetId="7">[80]notes!#REF!</definedName>
    <definedName name="novadd" localSheetId="13">#REF!</definedName>
    <definedName name="novadd" localSheetId="9">#REF!</definedName>
    <definedName name="novadd" localSheetId="15">#REF!</definedName>
    <definedName name="novadd" localSheetId="16">#REF!</definedName>
    <definedName name="novadd" localSheetId="5">#REF!</definedName>
    <definedName name="novadd" localSheetId="7">#REF!</definedName>
    <definedName name="NucGPEPer0">[123]NucGPEPer0!$C$7:$E$36</definedName>
    <definedName name="NucProdPer0">[124]NucProdPer0!$C$6:$E$100</definedName>
    <definedName name="nufringe">'[32]2011 YE fringe update'!$D$5:$E$34</definedName>
    <definedName name="nuincentive">'[32]2011 YE incentive update'!$D$5:$E$34</definedName>
    <definedName name="NvsASD">"V2001-09-30"</definedName>
    <definedName name="NvsAutoDrillOk">"VN"</definedName>
    <definedName name="NvsElapsedTime">0.0000616898105363362</definedName>
    <definedName name="NvsEndTime">36781.8106135417</definedName>
    <definedName name="NvsInstSpec">"%,LACTUALS,SBAL,FACCOUNT,V205100,FBUSINESS_UNIT,V10100"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[120]Sheet1!$I$106</definedName>
    <definedName name="NvsReqBU">"V10100"</definedName>
    <definedName name="NvsReqBUOnly">"VN"</definedName>
    <definedName name="NvsTransLed">"VN"</definedName>
    <definedName name="NvsTreeASD">"V2001-09-30"</definedName>
    <definedName name="o">[79]Month!$A$1:$X$33</definedName>
    <definedName name="OandM" localSheetId="15">#REF!</definedName>
    <definedName name="OandM" localSheetId="16">#REF!</definedName>
    <definedName name="OCAM_104_VAR">[125]Variance!$D$18,[125]Variance!$F$18</definedName>
    <definedName name="OCI_DERIVATIVES" localSheetId="5">OFFSET([51]OCI_DER!$A$1,0,0,COUNTA([51]OCI_DER!$A$1:$A$65536),COUNTA([51]OCI_DER!$A$1:$IV$1))</definedName>
    <definedName name="OCI_DERIVATIVES">OFFSET([51]OCI_DER!$A$1,0,0,COUNTA([51]OCI_DER!$A:$A),COUNTA([51]OCI_DER!$1:$1))</definedName>
    <definedName name="OCOMAM">#N/A</definedName>
    <definedName name="OCOMAM_101_VAR">#N/A</definedName>
    <definedName name="OCOMAM_102_VAR">#N/A</definedName>
    <definedName name="OCOMAM_103_VAR">#N/A</definedName>
    <definedName name="OCOMAM_104_VAR">#N/A</definedName>
    <definedName name="OCOMAM_105_VAR">#N/A</definedName>
    <definedName name="OCOMAM_106_VAR">#N/A</definedName>
    <definedName name="OCOMAM_107_VAR">#N/A</definedName>
    <definedName name="OCOMAM_109_VAR">#N/A</definedName>
    <definedName name="OCOMAM_110_VAR">#N/A</definedName>
    <definedName name="OCOMAM_111_VAR">#N/A</definedName>
    <definedName name="OCOMAM_112_VAR">#N/A</definedName>
    <definedName name="OCOMAM_114_VAR">#N/A</definedName>
    <definedName name="OCOMAM_115_VAR">#N/A</definedName>
    <definedName name="OCOMAM_116_VAR">#N/A</definedName>
    <definedName name="OCOMAM_117_VAR">#N/A</definedName>
    <definedName name="OCOMAM_118_VAR">#N/A</definedName>
    <definedName name="OCOMAM_119_VAR">#N/A</definedName>
    <definedName name="OCOMAM_120_VAR">#N/A</definedName>
    <definedName name="OCOMAM_121124_VAR">#N/A</definedName>
    <definedName name="OCOMAM_122_VAR">#N/A</definedName>
    <definedName name="OCOMAM_123_VAR">#N/A</definedName>
    <definedName name="OCOMAM_125">#N/A</definedName>
    <definedName name="OCOMAM_125_KF2">#N/A</definedName>
    <definedName name="OCOMAM_125_VAR">#N/A</definedName>
    <definedName name="OCOMAM_126_VAR">#N/A</definedName>
    <definedName name="OCOMAM_127_VAR">#N/A</definedName>
    <definedName name="OCOMAM_128_VAR">#N/A</definedName>
    <definedName name="OCOMAM_129_VAR">#N/A</definedName>
    <definedName name="OCOMAM_130">#N/A</definedName>
    <definedName name="OCOMAM_130_KF2">#N/A</definedName>
    <definedName name="OCOMAM_130_VAR">#N/A</definedName>
    <definedName name="OCOMAM_131_VAR">#N/A</definedName>
    <definedName name="OCOMAM_132_VAR">#N/A</definedName>
    <definedName name="OCOMAM_133_VAR">#N/A</definedName>
    <definedName name="OCOMAM_999_VAR">#N/A</definedName>
    <definedName name="OCOMAM_Byrd">#N/A</definedName>
    <definedName name="OCOMAM_Byrd_KF2">#N/A</definedName>
    <definedName name="OCOMAM_Byrd_VAR">#N/A</definedName>
    <definedName name="OCOMAM_OFlynn">#N/A</definedName>
    <definedName name="OCOMAM_OFlynn_KF2">#N/A</definedName>
    <definedName name="OCOMAM_OFlynn_VAR">#N/A</definedName>
    <definedName name="OCOMAM_Other_VAR">#N/A</definedName>
    <definedName name="OCOMAM_Selover">#N/A</definedName>
    <definedName name="OCOMAM_Selover_KF2">#N/A</definedName>
    <definedName name="OCOMAM_Selover_VAR">#N/A</definedName>
    <definedName name="OCOMAM_Simpson">#N/A</definedName>
    <definedName name="OCOMAM_Simpson_KF2">#N/A</definedName>
    <definedName name="OCOMAM_Simpson_VAR">#N/A</definedName>
    <definedName name="OCOMAM_Total_VAR">#N/A</definedName>
    <definedName name="OCOMETAM">#N/A</definedName>
    <definedName name="OCOMETAM_101_VAR">#N/A</definedName>
    <definedName name="OCOMETAM_102_VAR">#N/A</definedName>
    <definedName name="OCOMETAM_103_VAR">#N/A</definedName>
    <definedName name="OCOMETAM_104_VAR">#N/A</definedName>
    <definedName name="OCOMETAM_105_VAR">#N/A</definedName>
    <definedName name="OCOMETAM_106_VAR">#N/A</definedName>
    <definedName name="OCOMETAM_107_VAR">#N/A</definedName>
    <definedName name="OCOMETAM_109_VAR">#N/A</definedName>
    <definedName name="OCOMETAM_110_VAR">#N/A</definedName>
    <definedName name="OCOMETAM_111_VAR">#N/A</definedName>
    <definedName name="OCOMETAM_112_VAR">#N/A</definedName>
    <definedName name="OCOMETAM_114_VAR">#N/A</definedName>
    <definedName name="OCOMETAM_115_VAR">#N/A</definedName>
    <definedName name="OCOMETAM_116_VAR">#N/A</definedName>
    <definedName name="OCOMETAM_117_VAR">#N/A</definedName>
    <definedName name="OCOMETAM_118_VAR">#N/A</definedName>
    <definedName name="OCOMETAM_119_VAR">#N/A</definedName>
    <definedName name="OCOMETAM_120_VAR">#N/A</definedName>
    <definedName name="OCOMETAM_121124_VAR">#N/A</definedName>
    <definedName name="OCOMETAM_122_VAR">#N/A</definedName>
    <definedName name="OCOMETAM_123_VAR">#N/A</definedName>
    <definedName name="OCOMETAM_125">#N/A</definedName>
    <definedName name="OCOMETAM_125_KF2">#N/A</definedName>
    <definedName name="OCOMETAM_125_VAR">#N/A</definedName>
    <definedName name="OCOMETAM_126_VAR">#N/A</definedName>
    <definedName name="OCOMETAM_127_VAR">#N/A</definedName>
    <definedName name="OCOMETAM_128">'[126]Annual Plan'!$I$11</definedName>
    <definedName name="OCOMETAM_128_VAR">#N/A</definedName>
    <definedName name="OCOMETAM_129_VAR">#N/A</definedName>
    <definedName name="OCOMETAM_130">#N/A</definedName>
    <definedName name="OCOMETAM_130_KF2">#N/A</definedName>
    <definedName name="OCOMETAM_130_VAR">#N/A</definedName>
    <definedName name="OCOMETAM_131_VAR">#N/A</definedName>
    <definedName name="OCOMETAM_132_VAR">#N/A</definedName>
    <definedName name="OCOMETAM_133_VAR">#N/A</definedName>
    <definedName name="OCOMETAM_999_VAR">#N/A</definedName>
    <definedName name="OCOMETAM_Byrd">#N/A</definedName>
    <definedName name="OCOMETAM_Byrd_KF2">#N/A</definedName>
    <definedName name="OCOMETAM_Byrd_VAR">#N/A</definedName>
    <definedName name="OCOMETAM_OFlynn">#N/A</definedName>
    <definedName name="OCOMETAM_OFlynn_KF2">#N/A</definedName>
    <definedName name="OCOMETAM_OFlynn_VAR">#N/A</definedName>
    <definedName name="OCOMETAM_Other_VAR">#N/A</definedName>
    <definedName name="OCOMETAM_Selover">#N/A</definedName>
    <definedName name="OCOMETAM_Selover_KF2">#N/A</definedName>
    <definedName name="OCOMETAM_Selover_VAR">#N/A</definedName>
    <definedName name="OCOMETAM_Simpson">#N/A</definedName>
    <definedName name="OCOMETAM_Simpson_KF2">#N/A</definedName>
    <definedName name="OCOMETAM_Simpson_VAR">#N/A</definedName>
    <definedName name="OCOMETAM_Total_VAR">#N/A</definedName>
    <definedName name="OCOMHDAM">#N/A</definedName>
    <definedName name="OCOMHDAM_101_VAR">#N/A</definedName>
    <definedName name="OCOMHDAM_102_VAR">#N/A</definedName>
    <definedName name="OCOMHDAM_103_VAR">#N/A</definedName>
    <definedName name="OCOMHDAM_104_VAR">#N/A</definedName>
    <definedName name="OCOMHDAM_105_VAR">#N/A</definedName>
    <definedName name="OCOMHDAM_106_VAR">#N/A</definedName>
    <definedName name="OCOMHDAM_107_VAR">#N/A</definedName>
    <definedName name="OCOMHDAM_109_VAR">#N/A</definedName>
    <definedName name="OCOMHDAM_110_VAR">#N/A</definedName>
    <definedName name="OCOMHDAM_111_VAR">#N/A</definedName>
    <definedName name="OCOMHDAM_112_VAR">#N/A</definedName>
    <definedName name="OCOMHDAM_114_VAR">#N/A</definedName>
    <definedName name="OCOMHDAM_115_VAR">#N/A</definedName>
    <definedName name="OCOMHDAM_116_VAR">#N/A</definedName>
    <definedName name="OCOMHDAM_117_VAR">#N/A</definedName>
    <definedName name="OCOMHDAM_118_VAR">#N/A</definedName>
    <definedName name="OCOMHDAM_119_VAR">#N/A</definedName>
    <definedName name="OCOMHDAM_120_VAR">#N/A</definedName>
    <definedName name="OCOMHDAM_121124_VAR">#N/A</definedName>
    <definedName name="OCOMHDAM_122_VAR">#N/A</definedName>
    <definedName name="OCOMHDAM_123_VAR">#N/A</definedName>
    <definedName name="OCOMHDAM_125">#N/A</definedName>
    <definedName name="OCOMHDAM_125_KF2">#N/A</definedName>
    <definedName name="OCOMHDAM_125_VAR">#N/A</definedName>
    <definedName name="OCOMHDAM_126_VAR">#N/A</definedName>
    <definedName name="OCOMHDAM_127_VAR">#N/A</definedName>
    <definedName name="OCOMHDAM_128_VAR">#N/A</definedName>
    <definedName name="OCOMHDAM_129_VAR">#N/A</definedName>
    <definedName name="OCOMHDAM_130">#N/A</definedName>
    <definedName name="OCOMHDAM_130_KF2">#N/A</definedName>
    <definedName name="OCOMHDAM_130_VAR">#N/A</definedName>
    <definedName name="OCOMHDAM_131_VAR">#N/A</definedName>
    <definedName name="OCOMHDAM_132_VAR">#N/A</definedName>
    <definedName name="OCOMHDAM_133_VAR">#N/A</definedName>
    <definedName name="OCOMHDAM_999_VAR">#N/A</definedName>
    <definedName name="OCOMHDAM_Byrd">#N/A</definedName>
    <definedName name="OCOMHDAM_Byrd_KF2">#N/A</definedName>
    <definedName name="OCOMHDAM_Byrd_VAR">#N/A</definedName>
    <definedName name="OCOMHDAM_OFlynn">#N/A</definedName>
    <definedName name="OCOMHDAM_OFlynn_KF2">#N/A</definedName>
    <definedName name="OCOMHDAM_OFlynn_VAR">#N/A</definedName>
    <definedName name="OCOMHDAM_Other_VAR">#N/A</definedName>
    <definedName name="OCOMHDAM_Selover">#N/A</definedName>
    <definedName name="OCOMHDAM_Selover_KF2">#N/A</definedName>
    <definedName name="OCOMHDAM_Selover_VAR">#N/A</definedName>
    <definedName name="OCOMHDAM_Simpson">#N/A</definedName>
    <definedName name="OCOMHDAM_Simpson_KF2">#N/A</definedName>
    <definedName name="OCOMHDAM_Simpson_VAR">#N/A</definedName>
    <definedName name="OCOMHDAM_Total_VAR">#N/A</definedName>
    <definedName name="OCOMPWAM">#N/A</definedName>
    <definedName name="OCOMPWAM_101_VAR">#N/A</definedName>
    <definedName name="OCOMPWAM_102_VAR">#N/A</definedName>
    <definedName name="OCOMPWAM_103_VAR">#N/A</definedName>
    <definedName name="OCOMPWAM_104_VAR">#N/A</definedName>
    <definedName name="OCOMPWAM_105_VAR">#N/A</definedName>
    <definedName name="OCOMPWAM_106_VAR">#N/A</definedName>
    <definedName name="OCOMPWAM_107_VAR">#N/A</definedName>
    <definedName name="OCOMPWAM_109_VAR">#N/A</definedName>
    <definedName name="OCOMPWAM_110_VAR">#N/A</definedName>
    <definedName name="OCOMPWAM_111_VAR">#N/A</definedName>
    <definedName name="OCOMPWAM_112_VAR">#N/A</definedName>
    <definedName name="OCOMPWAM_114_VAR">#N/A</definedName>
    <definedName name="OCOMPWAM_115_VAR">#N/A</definedName>
    <definedName name="OCOMPWAM_116_VAR">#N/A</definedName>
    <definedName name="OCOMPWAM_117_VAR">#N/A</definedName>
    <definedName name="OCOMPWAM_118_VAR">#N/A</definedName>
    <definedName name="OCOMPWAM_119_VAR">#N/A</definedName>
    <definedName name="OCOMPWAM_120_VAR">#N/A</definedName>
    <definedName name="OCOMPWAM_121124_VAR">#N/A</definedName>
    <definedName name="OCOMPWAM_122_VAR">#N/A</definedName>
    <definedName name="OCOMPWAM_123_VAR">#N/A</definedName>
    <definedName name="OCOMPWAM_125">#N/A</definedName>
    <definedName name="OCOMPWAM_125_KF2">#N/A</definedName>
    <definedName name="OCOMPWAM_125_VAR">#N/A</definedName>
    <definedName name="OCOMPWAM_126_VAR">#N/A</definedName>
    <definedName name="OCOMPWAM_127_VAR">#N/A</definedName>
    <definedName name="OCOMPWAM_128_VAR">#N/A</definedName>
    <definedName name="OCOMPWAM_129_VAR">#N/A</definedName>
    <definedName name="OCOMPWAM_130">#N/A</definedName>
    <definedName name="OCOMPWAM_130_KF2">#N/A</definedName>
    <definedName name="OCOMPWAM_130_VAR">#N/A</definedName>
    <definedName name="OCOMPWAM_131_VAR">#N/A</definedName>
    <definedName name="OCOMPWAM_132_VAR">#N/A</definedName>
    <definedName name="OCOMPWAM_133_VAR">#N/A</definedName>
    <definedName name="OCOMPWAM_999_VAR">#N/A</definedName>
    <definedName name="OCOMPWAM_Byrd">#N/A</definedName>
    <definedName name="OCOMPWAM_Byrd_KF2">#N/A</definedName>
    <definedName name="OCOMPWAM_Byrd_VAR">#N/A</definedName>
    <definedName name="OCOMPWAM_OFlynn">#N/A</definedName>
    <definedName name="OCOMPWAM_OFlynn_KF2">#N/A</definedName>
    <definedName name="OCOMPWAM_OFlynn_VAR">#N/A</definedName>
    <definedName name="OCOMPWAM_Other_VAR">#N/A</definedName>
    <definedName name="OCOMPWAM_Selover">#N/A</definedName>
    <definedName name="OCOMPWAM_Selover_KF2">#N/A</definedName>
    <definedName name="OCOMPWAM_Selover_VAR">#N/A</definedName>
    <definedName name="OCOMPWAM_Simpson">#N/A</definedName>
    <definedName name="OCOMPWAM_Simpson_KF2">#N/A</definedName>
    <definedName name="OCOMPWAM_Simpson_VAR">#N/A</definedName>
    <definedName name="OCOMPWAM_Total_VAR">#N/A</definedName>
    <definedName name="OCOMUTAM">#N/A</definedName>
    <definedName name="OCOMUTAM_101_VAR">#N/A</definedName>
    <definedName name="OCOMUTAM_102_VAR">#N/A</definedName>
    <definedName name="OCOMUTAM_103_VAR">#N/A</definedName>
    <definedName name="OCOMUTAM_104_VAR">#N/A</definedName>
    <definedName name="OCOMUTAM_105_VAR">#N/A</definedName>
    <definedName name="OCOMUTAM_106_VAR">#N/A</definedName>
    <definedName name="OCOMUTAM_107_VAR">#N/A</definedName>
    <definedName name="OCOMUTAM_109_VAR">#N/A</definedName>
    <definedName name="OCOMUTAM_110_VAR">#N/A</definedName>
    <definedName name="OCOMUTAM_111_VAR">#N/A</definedName>
    <definedName name="OCOMUTAM_112_VAR">#N/A</definedName>
    <definedName name="OCOMUTAM_114_VAR">#N/A</definedName>
    <definedName name="OCOMUTAM_115_VAR">#N/A</definedName>
    <definedName name="OCOMUTAM_116_VAR">#N/A</definedName>
    <definedName name="OCOMUTAM_117_VAR">#N/A</definedName>
    <definedName name="OCOMUTAM_118_VAR">#N/A</definedName>
    <definedName name="OCOMUTAM_119_VAR">#N/A</definedName>
    <definedName name="OCOMUTAM_120_VAR">#N/A</definedName>
    <definedName name="OCOMUTAM_121124_VAR">#N/A</definedName>
    <definedName name="OCOMUTAM_122_VAR">#N/A</definedName>
    <definedName name="OCOMUTAM_123_VAR">#N/A</definedName>
    <definedName name="OCOMUTAM_125">#N/A</definedName>
    <definedName name="OCOMUTAM_125_KF2">#N/A</definedName>
    <definedName name="OCOMUTAM_125_VAR">#N/A</definedName>
    <definedName name="OCOMUTAM_126_VAR">#N/A</definedName>
    <definedName name="OCOMUTAM_127_VAR">#N/A</definedName>
    <definedName name="OCOMUTAM_128_VAR">#N/A</definedName>
    <definedName name="OCOMUTAM_129_VAR">#N/A</definedName>
    <definedName name="OCOMUTAM_130">#N/A</definedName>
    <definedName name="OCOMUTAM_130_KF2">#N/A</definedName>
    <definedName name="OCOMUTAM_130_VAR">#N/A</definedName>
    <definedName name="OCOMUTAM_131_VAR">#N/A</definedName>
    <definedName name="OCOMUTAM_132_VAR">#N/A</definedName>
    <definedName name="OCOMUTAM_133_VAR">#N/A</definedName>
    <definedName name="OCOMUTAM_999_VAR">#N/A</definedName>
    <definedName name="OCOMUTAM_Byrd">#N/A</definedName>
    <definedName name="OCOMUTAM_Byrd_KF2">#N/A</definedName>
    <definedName name="OCOMUTAM_Byrd_VAR">#N/A</definedName>
    <definedName name="OCOMUTAM_OFlynn">#N/A</definedName>
    <definedName name="OCOMUTAM_OFlynn_KF2">#N/A</definedName>
    <definedName name="OCOMUTAM_OFlynn_VAR">#N/A</definedName>
    <definedName name="OCOMUTAM_Other_VAR">#N/A</definedName>
    <definedName name="OCOMUTAM_Selover">#N/A</definedName>
    <definedName name="OCOMUTAM_Selover_KF2">#N/A</definedName>
    <definedName name="OCOMUTAM_Selover_VAR">#N/A</definedName>
    <definedName name="OCOMUTAM_Simpson">#N/A</definedName>
    <definedName name="OCOMUTAM_Simpson_KF2">#N/A</definedName>
    <definedName name="OCOMUTAM_Simpson_VAR">#N/A</definedName>
    <definedName name="OCOMUTAM_Total_VAR">#N/A</definedName>
    <definedName name="oct">#REF!</definedName>
    <definedName name="octadd" localSheetId="15">#REF!</definedName>
    <definedName name="octadd" localSheetId="16">#REF!</definedName>
    <definedName name="octo" localSheetId="15">#REF!</definedName>
    <definedName name="octo" localSheetId="16">#REF!</definedName>
    <definedName name="october" localSheetId="15">#REF!</definedName>
    <definedName name="october" localSheetId="16">#REF!</definedName>
    <definedName name="OFF_SHORE_CASH" localSheetId="13">'[70]FEES &amp; INTEREST'!#REF!</definedName>
    <definedName name="OFF_SHORE_CASH" localSheetId="9">'[70]FEES &amp; INTEREST'!#REF!</definedName>
    <definedName name="OFF_SHORE_CASH" localSheetId="15">'[70]FEES &amp; INTEREST'!#REF!</definedName>
    <definedName name="OFF_SHORE_CASH" localSheetId="16">'[70]FEES &amp; INTEREST'!#REF!</definedName>
    <definedName name="OFF_SHORE_CASH" localSheetId="5">'[70]FEES &amp; INTEREST'!#REF!</definedName>
    <definedName name="OFF_SHORE_CASH" localSheetId="7">'[70]FEES &amp; INTEREST'!#REF!</definedName>
    <definedName name="office_supply">'[76]London G&amp;A'!$G$9+'[76]London G&amp;A'!$G$10+'[76]London G&amp;A'!$G$11+'[76]London G&amp;A'!$G$12+'[76]London G&amp;A'!$G$13+'[76]India G&amp;A details'!$D$14</definedName>
    <definedName name="ok" localSheetId="13">#REF!</definedName>
    <definedName name="ok" localSheetId="9">#REF!</definedName>
    <definedName name="ok" localSheetId="15">#REF!</definedName>
    <definedName name="ok" localSheetId="16">#REF!</definedName>
    <definedName name="ok" localSheetId="5">#REF!</definedName>
    <definedName name="ok" localSheetId="7">#REF!</definedName>
    <definedName name="OLDINSTR" localSheetId="13">#REF!</definedName>
    <definedName name="OLDINSTR" localSheetId="9">#REF!</definedName>
    <definedName name="OLDINSTR" localSheetId="15">#REF!</definedName>
    <definedName name="OLDINSTR" localSheetId="16">#REF!</definedName>
    <definedName name="OLDINSTR" localSheetId="5">#REF!</definedName>
    <definedName name="OLDINSTR" localSheetId="7">#REF!</definedName>
    <definedName name="Operator_Fee" localSheetId="13">#REF!</definedName>
    <definedName name="Operator_Fee" localSheetId="9">#REF!</definedName>
    <definedName name="Operator_Fee" localSheetId="15">#REF!</definedName>
    <definedName name="Operator_Fee" localSheetId="16">#REF!</definedName>
    <definedName name="Operator_Fee" localSheetId="5">#REF!</definedName>
    <definedName name="Operator_Fee" localSheetId="7">#REF!</definedName>
    <definedName name="orden" localSheetId="13">#REF!</definedName>
    <definedName name="orden" localSheetId="9">#REF!</definedName>
    <definedName name="orden" localSheetId="15">#REF!</definedName>
    <definedName name="orden" localSheetId="16">#REF!</definedName>
    <definedName name="orden" localSheetId="5">#REF!</definedName>
    <definedName name="orden" localSheetId="7">#REF!</definedName>
    <definedName name="orden2" localSheetId="13">#REF!</definedName>
    <definedName name="orden2" localSheetId="9">#REF!</definedName>
    <definedName name="orden2" localSheetId="15">#REF!</definedName>
    <definedName name="orden2" localSheetId="16">#REF!</definedName>
    <definedName name="orden2" localSheetId="5">#REF!</definedName>
    <definedName name="orden2" localSheetId="7">#REF!</definedName>
    <definedName name="order" localSheetId="15">#REF!</definedName>
    <definedName name="order" localSheetId="16">#REF!</definedName>
    <definedName name="Other">'[127]escalation rates'!$B$10</definedName>
    <definedName name="Other_Expenses" localSheetId="13">'[70]FEES &amp; INTEREST'!#REF!</definedName>
    <definedName name="Other_Expenses" localSheetId="9">'[70]FEES &amp; INTEREST'!#REF!</definedName>
    <definedName name="Other_Expenses" localSheetId="15">'[70]FEES &amp; INTEREST'!#REF!</definedName>
    <definedName name="Other_Expenses" localSheetId="16">'[70]FEES &amp; INTEREST'!#REF!</definedName>
    <definedName name="Other_Expenses" localSheetId="5">'[70]FEES &amp; INTEREST'!#REF!</definedName>
    <definedName name="Other_Expenses" localSheetId="7">'[70]FEES &amp; INTEREST'!#REF!</definedName>
    <definedName name="OTHER_INCOME__EXPENSE" localSheetId="13">#REF!</definedName>
    <definedName name="OTHER_INCOME__EXPENSE" localSheetId="9">#REF!</definedName>
    <definedName name="OTHER_INCOME__EXPENSE" localSheetId="15">#REF!</definedName>
    <definedName name="OTHER_INCOME__EXPENSE" localSheetId="16">#REF!</definedName>
    <definedName name="OTHER_INCOME__EXPENSE" localSheetId="5">#REF!</definedName>
    <definedName name="OTHER_INCOME__EXPENSE" localSheetId="7">#REF!</definedName>
    <definedName name="OTHER_INCOME_EXPENSES" localSheetId="13">'[70]FEES &amp; INTEREST'!#REF!</definedName>
    <definedName name="OTHER_INCOME_EXPENSES" localSheetId="9">'[70]FEES &amp; INTEREST'!#REF!</definedName>
    <definedName name="OTHER_INCOME_EXPENSES" localSheetId="15">'[70]FEES &amp; INTEREST'!#REF!</definedName>
    <definedName name="OTHER_INCOME_EXPENSES" localSheetId="16">'[70]FEES &amp; INTEREST'!#REF!</definedName>
    <definedName name="OTHER_INCOME_EXPENSES" localSheetId="5">'[70]FEES &amp; INTEREST'!#REF!</definedName>
    <definedName name="OTHER_INCOME_EXPENSES" localSheetId="7">'[70]FEES &amp; INTEREST'!#REF!</definedName>
    <definedName name="Other_Liabilities" localSheetId="13">[69]Bridgewater!#REF!</definedName>
    <definedName name="Other_Liabilities" localSheetId="9">[69]Bridgewater!#REF!</definedName>
    <definedName name="Other_Liabilities" localSheetId="15">[69]Bridgewater!#REF!</definedName>
    <definedName name="Other_Liabilities" localSheetId="16">[69]Bridgewater!#REF!</definedName>
    <definedName name="Other_Liabilities" localSheetId="5">[69]Bridgewater!#REF!</definedName>
    <definedName name="Other_Liabilities" localSheetId="7">[69]Bridgewater!#REF!</definedName>
    <definedName name="other_misc_os">[76]Elcho!$G$49+[76]Elcho!$G$52+[76]Konya!$G$59+[76]Konya!$G$56+[76]Trisakthi!$G$30+[76]Trisakthi!$G$32+[76]salalah!$G$33+[76]salalah!$G$35+[76]Guadalacin!$AG$8+[76]Guadalacin!$AG$20+[76]Guadalacin!$AG$28+'[76]Romat Hovav'!$G$50+'[76]Romat Hovav'!$G$53</definedName>
    <definedName name="OTHER_OPERATING_REVENUES" localSheetId="13">#REF!</definedName>
    <definedName name="OTHER_OPERATING_REVENUES" localSheetId="9">#REF!</definedName>
    <definedName name="OTHER_OPERATING_REVENUES" localSheetId="15">#REF!</definedName>
    <definedName name="OTHER_OPERATING_REVENUES" localSheetId="16">#REF!</definedName>
    <definedName name="OTHER_OPERATING_REVENUES" localSheetId="5">#REF!</definedName>
    <definedName name="OTHER_OPERATING_REVENUES" localSheetId="7">#REF!</definedName>
    <definedName name="Out_2008">'[103]2008PlanSum'!$O$355:$AI$406</definedName>
    <definedName name="Outage_Factor" localSheetId="15">'[124]Major Maintenance_without Hud 2'!#REF!</definedName>
    <definedName name="Outage_Factor" localSheetId="16">'[124]Major Maintenance_without Hud 2'!#REF!</definedName>
    <definedName name="OUTLOOK">'[48]Budget vs Outlook Analysis'!$I$8</definedName>
    <definedName name="OUTLOOK_ANALYSIS">[48]Energ_Outlook_Anal!$B$8</definedName>
    <definedName name="Outlook_USGAAP_Pesos" localSheetId="13">#REF!</definedName>
    <definedName name="Outlook_USGAAP_Pesos" localSheetId="9">#REF!</definedName>
    <definedName name="Outlook_USGAAP_Pesos" localSheetId="15">#REF!</definedName>
    <definedName name="Outlook_USGAAP_Pesos" localSheetId="16">#REF!</definedName>
    <definedName name="Outlook_USGAAP_Pesos" localSheetId="5">#REF!</definedName>
    <definedName name="Outlook_USGAAP_Pesos" localSheetId="7">#REF!</definedName>
    <definedName name="outside">'[32]escalation rates'!$B$8</definedName>
    <definedName name="Outside_Services" localSheetId="13">'[70]FEES &amp; INTEREST'!#REF!</definedName>
    <definedName name="Outside_Services" localSheetId="9">'[70]FEES &amp; INTEREST'!#REF!</definedName>
    <definedName name="Outside_Services" localSheetId="15">'[70]FEES &amp; INTEREST'!#REF!</definedName>
    <definedName name="Outside_Services" localSheetId="16">'[70]FEES &amp; INTEREST'!#REF!</definedName>
    <definedName name="Outside_Services" localSheetId="5">'[70]FEES &amp; INTEREST'!#REF!</definedName>
    <definedName name="Outside_Services" localSheetId="7">'[70]FEES &amp; INTEREST'!#REF!</definedName>
    <definedName name="Outstanding_Issue_Index">[40]Run!$B$14</definedName>
    <definedName name="OUTTT" localSheetId="12">#REF!</definedName>
    <definedName name="OUTTT" localSheetId="13">#REF!</definedName>
    <definedName name="OUTTT" localSheetId="9">#REF!</definedName>
    <definedName name="OUTTT" localSheetId="15">#REF!</definedName>
    <definedName name="OUTTT" localSheetId="16">#REF!</definedName>
    <definedName name="OUTTT" localSheetId="5">#REF!</definedName>
    <definedName name="OUTTT" localSheetId="7">#REF!</definedName>
    <definedName name="Own_Share" localSheetId="13">[128]ProForma!#REF!</definedName>
    <definedName name="Own_Share" localSheetId="9">[128]ProForma!#REF!</definedName>
    <definedName name="Own_Share" localSheetId="15">[128]ProForma!#REF!</definedName>
    <definedName name="Own_Share" localSheetId="16">[128]ProForma!#REF!</definedName>
    <definedName name="Own_Share" localSheetId="5">[128]ProForma!#REF!</definedName>
    <definedName name="Own_Share" localSheetId="7">[128]ProForma!#REF!</definedName>
    <definedName name="p.Covenants" localSheetId="13" hidden="1">#REF!</definedName>
    <definedName name="p.Covenants" localSheetId="9" hidden="1">#REF!</definedName>
    <definedName name="p.Covenants" localSheetId="15" hidden="1">#REF!</definedName>
    <definedName name="p.Covenants" localSheetId="16" hidden="1">#REF!</definedName>
    <definedName name="p.Covenants" localSheetId="5" hidden="1">#REF!</definedName>
    <definedName name="p.Covenants" localSheetId="7" hidden="1">#REF!</definedName>
    <definedName name="p.Covenants_Titles" localSheetId="13" hidden="1">#REF!</definedName>
    <definedName name="p.Covenants_Titles" localSheetId="9" hidden="1">#REF!</definedName>
    <definedName name="p.Covenants_Titles" localSheetId="15" hidden="1">#REF!</definedName>
    <definedName name="p.Covenants_Titles" localSheetId="16" hidden="1">#REF!</definedName>
    <definedName name="p.Covenants_Titles" localSheetId="5" hidden="1">#REF!</definedName>
    <definedName name="p.Covenants_Titles" localSheetId="7" hidden="1">#REF!</definedName>
    <definedName name="p.CreditStats" localSheetId="13" hidden="1">#REF!</definedName>
    <definedName name="p.CreditStats" localSheetId="9" hidden="1">#REF!</definedName>
    <definedName name="p.CreditStats" localSheetId="15" hidden="1">#REF!</definedName>
    <definedName name="p.CreditStats" localSheetId="16" hidden="1">#REF!</definedName>
    <definedName name="p.CreditStats" localSheetId="5" hidden="1">#REF!</definedName>
    <definedName name="p.CreditStats" localSheetId="7" hidden="1">#REF!</definedName>
    <definedName name="p.DCF" localSheetId="13" hidden="1">#REF!</definedName>
    <definedName name="p.DCF" localSheetId="9" hidden="1">#REF!</definedName>
    <definedName name="p.DCF" localSheetId="15" hidden="1">#REF!</definedName>
    <definedName name="p.DCF" localSheetId="16" hidden="1">#REF!</definedName>
    <definedName name="p.DCF" localSheetId="5" hidden="1">#REF!</definedName>
    <definedName name="p.DCF" localSheetId="7" hidden="1">#REF!</definedName>
    <definedName name="p.DCF_Titles" localSheetId="13" hidden="1">#REF!</definedName>
    <definedName name="p.DCF_Titles" localSheetId="9" hidden="1">#REF!</definedName>
    <definedName name="p.DCF_Titles" localSheetId="15" hidden="1">#REF!</definedName>
    <definedName name="p.DCF_Titles" localSheetId="16" hidden="1">#REF!</definedName>
    <definedName name="p.DCF_Titles" localSheetId="5" hidden="1">#REF!</definedName>
    <definedName name="p.DCF_Titles" localSheetId="7" hidden="1">#REF!</definedName>
    <definedName name="p.DivisionA" localSheetId="13" hidden="1">#REF!</definedName>
    <definedName name="p.DivisionA" localSheetId="9" hidden="1">#REF!</definedName>
    <definedName name="p.DivisionA" localSheetId="15" hidden="1">#REF!</definedName>
    <definedName name="p.DivisionA" localSheetId="16" hidden="1">#REF!</definedName>
    <definedName name="p.DivisionA" localSheetId="5" hidden="1">#REF!</definedName>
    <definedName name="p.DivisionA" localSheetId="7" hidden="1">#REF!</definedName>
    <definedName name="p.DivisionB" localSheetId="13" hidden="1">#REF!</definedName>
    <definedName name="p.DivisionB" localSheetId="9" hidden="1">#REF!</definedName>
    <definedName name="p.DivisionB" localSheetId="15" hidden="1">#REF!</definedName>
    <definedName name="p.DivisionB" localSheetId="16" hidden="1">#REF!</definedName>
    <definedName name="p.DivisionB" localSheetId="5" hidden="1">#REF!</definedName>
    <definedName name="p.DivisionB" localSheetId="7" hidden="1">#REF!</definedName>
    <definedName name="p.DivisionC" localSheetId="13" hidden="1">#REF!</definedName>
    <definedName name="p.DivisionC" localSheetId="9" hidden="1">#REF!</definedName>
    <definedName name="p.DivisionC" localSheetId="15" hidden="1">#REF!</definedName>
    <definedName name="p.DivisionC" localSheetId="16" hidden="1">#REF!</definedName>
    <definedName name="p.DivisionC" localSheetId="5" hidden="1">#REF!</definedName>
    <definedName name="p.DivisionC" localSheetId="7" hidden="1">#REF!</definedName>
    <definedName name="p.DivisionD" localSheetId="13" hidden="1">#REF!</definedName>
    <definedName name="p.DivisionD" localSheetId="9" hidden="1">#REF!</definedName>
    <definedName name="p.DivisionD" localSheetId="15" hidden="1">#REF!</definedName>
    <definedName name="p.DivisionD" localSheetId="16" hidden="1">#REF!</definedName>
    <definedName name="p.DivisionD" localSheetId="5" hidden="1">#REF!</definedName>
    <definedName name="p.DivisionD" localSheetId="7" hidden="1">#REF!</definedName>
    <definedName name="p.DivisionE" localSheetId="13" hidden="1">#REF!</definedName>
    <definedName name="p.DivisionE" localSheetId="9" hidden="1">#REF!</definedName>
    <definedName name="p.DivisionE" localSheetId="15" hidden="1">#REF!</definedName>
    <definedName name="p.DivisionE" localSheetId="16" hidden="1">#REF!</definedName>
    <definedName name="p.DivisionE" localSheetId="5" hidden="1">#REF!</definedName>
    <definedName name="p.DivisionE" localSheetId="7" hidden="1">#REF!</definedName>
    <definedName name="p.DivisionF" localSheetId="13" hidden="1">#REF!</definedName>
    <definedName name="p.DivisionF" localSheetId="9" hidden="1">#REF!</definedName>
    <definedName name="p.DivisionF" localSheetId="15" hidden="1">#REF!</definedName>
    <definedName name="p.DivisionF" localSheetId="16" hidden="1">#REF!</definedName>
    <definedName name="p.DivisionF" localSheetId="5" hidden="1">#REF!</definedName>
    <definedName name="p.DivisionF" localSheetId="7" hidden="1">#REF!</definedName>
    <definedName name="p.DivisionG" localSheetId="13" hidden="1">#REF!</definedName>
    <definedName name="p.DivisionG" localSheetId="9" hidden="1">#REF!</definedName>
    <definedName name="p.DivisionG" localSheetId="15" hidden="1">#REF!</definedName>
    <definedName name="p.DivisionG" localSheetId="16" hidden="1">#REF!</definedName>
    <definedName name="p.DivisionG" localSheetId="5" hidden="1">#REF!</definedName>
    <definedName name="p.DivisionG" localSheetId="7" hidden="1">#REF!</definedName>
    <definedName name="p.DivisionH" localSheetId="13" hidden="1">#REF!</definedName>
    <definedName name="p.DivisionH" localSheetId="9" hidden="1">#REF!</definedName>
    <definedName name="p.DivisionH" localSheetId="15" hidden="1">#REF!</definedName>
    <definedName name="p.DivisionH" localSheetId="16" hidden="1">#REF!</definedName>
    <definedName name="p.DivisionH" localSheetId="5" hidden="1">#REF!</definedName>
    <definedName name="p.DivisionH" localSheetId="7" hidden="1">#REF!</definedName>
    <definedName name="p.IRR" localSheetId="13" hidden="1">#REF!</definedName>
    <definedName name="p.IRR" localSheetId="9" hidden="1">#REF!</definedName>
    <definedName name="p.IRR" localSheetId="15" hidden="1">#REF!</definedName>
    <definedName name="p.IRR" localSheetId="16" hidden="1">#REF!</definedName>
    <definedName name="p.IRR" localSheetId="5" hidden="1">#REF!</definedName>
    <definedName name="p.IRR" localSheetId="7" hidden="1">#REF!</definedName>
    <definedName name="p.IRR_Titles" localSheetId="13" hidden="1">#REF!</definedName>
    <definedName name="p.IRR_Titles" localSheetId="9" hidden="1">#REF!</definedName>
    <definedName name="p.IRR_Titles" localSheetId="15" hidden="1">#REF!</definedName>
    <definedName name="p.IRR_Titles" localSheetId="16" hidden="1">#REF!</definedName>
    <definedName name="p.IRR_Titles" localSheetId="5" hidden="1">#REF!</definedName>
    <definedName name="p.IRR_Titles" localSheetId="7" hidden="1">#REF!</definedName>
    <definedName name="p.LTM_BS" localSheetId="13" hidden="1">#REF!</definedName>
    <definedName name="p.LTM_BS" localSheetId="9" hidden="1">#REF!</definedName>
    <definedName name="p.LTM_BS" localSheetId="15" hidden="1">#REF!</definedName>
    <definedName name="p.LTM_BS" localSheetId="16" hidden="1">#REF!</definedName>
    <definedName name="p.LTM_BS" localSheetId="5" hidden="1">#REF!</definedName>
    <definedName name="p.LTM_BS" localSheetId="7" hidden="1">#REF!</definedName>
    <definedName name="p.LTM_IS" localSheetId="13" hidden="1">#REF!</definedName>
    <definedName name="p.LTM_IS" localSheetId="9" hidden="1">#REF!</definedName>
    <definedName name="p.LTM_IS" localSheetId="15" hidden="1">#REF!</definedName>
    <definedName name="p.LTM_IS" localSheetId="16" hidden="1">#REF!</definedName>
    <definedName name="p.LTM_IS" localSheetId="5" hidden="1">#REF!</definedName>
    <definedName name="p.LTM_IS" localSheetId="7" hidden="1">#REF!</definedName>
    <definedName name="p.SP" localSheetId="13" hidden="1">#REF!</definedName>
    <definedName name="p.SP" localSheetId="9" hidden="1">#REF!</definedName>
    <definedName name="p.SP" localSheetId="15" hidden="1">#REF!</definedName>
    <definedName name="p.SP" localSheetId="16" hidden="1">#REF!</definedName>
    <definedName name="p.SP" localSheetId="5" hidden="1">#REF!</definedName>
    <definedName name="p.SP" localSheetId="7" hidden="1">#REF!</definedName>
    <definedName name="p.Summary" localSheetId="13" hidden="1">#REF!</definedName>
    <definedName name="p.Summary" localSheetId="9" hidden="1">#REF!</definedName>
    <definedName name="p.Summary" localSheetId="15" hidden="1">#REF!</definedName>
    <definedName name="p.Summary" localSheetId="16" hidden="1">#REF!</definedName>
    <definedName name="p.Summary" localSheetId="5" hidden="1">#REF!</definedName>
    <definedName name="p.Summary" localSheetId="7" hidden="1">#REF!</definedName>
    <definedName name="p.Summary_Titles" localSheetId="13" hidden="1">#REF!</definedName>
    <definedName name="p.Summary_Titles" localSheetId="9" hidden="1">#REF!</definedName>
    <definedName name="p.Summary_Titles" localSheetId="15" hidden="1">#REF!</definedName>
    <definedName name="p.Summary_Titles" localSheetId="16" hidden="1">#REF!</definedName>
    <definedName name="p.Summary_Titles" localSheetId="5" hidden="1">#REF!</definedName>
    <definedName name="p.Summary_Titles" localSheetId="7" hidden="1">#REF!</definedName>
    <definedName name="P_DATE">[129]Control!$Q$1</definedName>
    <definedName name="P_YEAR" localSheetId="13">#REF!</definedName>
    <definedName name="P_YEAR" localSheetId="9">#REF!</definedName>
    <definedName name="P_YEAR" localSheetId="15">#REF!</definedName>
    <definedName name="P_YEAR" localSheetId="16">#REF!</definedName>
    <definedName name="P_YEAR" localSheetId="5">#REF!</definedName>
    <definedName name="P_YEAR" localSheetId="7">#REF!</definedName>
    <definedName name="P_YEAR_END">[58]Month!$A$2</definedName>
    <definedName name="P1_STR1_S" localSheetId="15">#REF!</definedName>
    <definedName name="P1_STR1_S" localSheetId="16">#REF!</definedName>
    <definedName name="P2_STR1_S" localSheetId="15">#REF!</definedName>
    <definedName name="P2_STR1_S" localSheetId="16">#REF!</definedName>
    <definedName name="PA" localSheetId="13">#REF!</definedName>
    <definedName name="PA" localSheetId="9">#REF!</definedName>
    <definedName name="PA" localSheetId="15">#REF!</definedName>
    <definedName name="PA" localSheetId="16">#REF!</definedName>
    <definedName name="PA" localSheetId="5">#REF!</definedName>
    <definedName name="PA" localSheetId="7">#REF!</definedName>
    <definedName name="page1" localSheetId="12">#REF!</definedName>
    <definedName name="page1" localSheetId="13">#REF!</definedName>
    <definedName name="page1" localSheetId="9">#REF!</definedName>
    <definedName name="page1" localSheetId="15">#REF!</definedName>
    <definedName name="page1" localSheetId="16">#REF!</definedName>
    <definedName name="page1" localSheetId="5">#REF!</definedName>
    <definedName name="page1" localSheetId="7">#REF!</definedName>
    <definedName name="page1a" localSheetId="13">#REF!</definedName>
    <definedName name="page1a" localSheetId="9">#REF!</definedName>
    <definedName name="page1a" localSheetId="15">#REF!</definedName>
    <definedName name="page1a" localSheetId="16">#REF!</definedName>
    <definedName name="page1a" localSheetId="5">#REF!</definedName>
    <definedName name="page1a" localSheetId="7">#REF!</definedName>
    <definedName name="page2" localSheetId="12">#REF!</definedName>
    <definedName name="page2" localSheetId="13">#REF!</definedName>
    <definedName name="page2" localSheetId="9">#REF!</definedName>
    <definedName name="page2" localSheetId="15">#REF!</definedName>
    <definedName name="page2" localSheetId="16">#REF!</definedName>
    <definedName name="page2" localSheetId="5">#REF!</definedName>
    <definedName name="page2" localSheetId="7">#REF!</definedName>
    <definedName name="PAGE24">#REF!</definedName>
    <definedName name="PAGE25">#REF!</definedName>
    <definedName name="PAGE27">#REF!</definedName>
    <definedName name="page2a" localSheetId="13">#REF!</definedName>
    <definedName name="page2a" localSheetId="9">#REF!</definedName>
    <definedName name="page2a" localSheetId="15">#REF!</definedName>
    <definedName name="page2a" localSheetId="16">#REF!</definedName>
    <definedName name="page2a" localSheetId="5">#REF!</definedName>
    <definedName name="page2a" localSheetId="7">#REF!</definedName>
    <definedName name="page3" localSheetId="12">#REF!</definedName>
    <definedName name="page3" localSheetId="13">#REF!</definedName>
    <definedName name="page3" localSheetId="9">#REF!</definedName>
    <definedName name="page3" localSheetId="15">#REF!</definedName>
    <definedName name="page3" localSheetId="16">#REF!</definedName>
    <definedName name="page3" localSheetId="5">#REF!</definedName>
    <definedName name="page3" localSheetId="7">#REF!</definedName>
    <definedName name="page4" localSheetId="12">#REF!</definedName>
    <definedName name="page4" localSheetId="13">#REF!</definedName>
    <definedName name="page4" localSheetId="9">#REF!</definedName>
    <definedName name="page4" localSheetId="15">#REF!</definedName>
    <definedName name="page4" localSheetId="16">#REF!</definedName>
    <definedName name="page4" localSheetId="5">#REF!</definedName>
    <definedName name="page4" localSheetId="7">#REF!</definedName>
    <definedName name="page4a" localSheetId="13">#REF!</definedName>
    <definedName name="page4a" localSheetId="9">#REF!</definedName>
    <definedName name="page4a" localSheetId="15">#REF!</definedName>
    <definedName name="page4a" localSheetId="16">#REF!</definedName>
    <definedName name="page4a" localSheetId="5">#REF!</definedName>
    <definedName name="page4a" localSheetId="7">#REF!</definedName>
    <definedName name="page5" localSheetId="12">#REF!</definedName>
    <definedName name="page5" localSheetId="13">#REF!</definedName>
    <definedName name="page5" localSheetId="9">#REF!</definedName>
    <definedName name="page5" localSheetId="15">#REF!</definedName>
    <definedName name="page5" localSheetId="16">#REF!</definedName>
    <definedName name="page5" localSheetId="5">#REF!</definedName>
    <definedName name="page5" localSheetId="7">#REF!</definedName>
    <definedName name="PAGINA1" localSheetId="13">#REF!</definedName>
    <definedName name="PAGINA1" localSheetId="9">#REF!</definedName>
    <definedName name="PAGINA1" localSheetId="15">#REF!</definedName>
    <definedName name="PAGINA1" localSheetId="16">#REF!</definedName>
    <definedName name="PAGINA1" localSheetId="5">#REF!</definedName>
    <definedName name="PAGINA1" localSheetId="7">#REF!</definedName>
    <definedName name="PAGINA2" localSheetId="13">#REF!</definedName>
    <definedName name="PAGINA2" localSheetId="9">#REF!</definedName>
    <definedName name="PAGINA2" localSheetId="15">#REF!</definedName>
    <definedName name="PAGINA2" localSheetId="16">#REF!</definedName>
    <definedName name="PAGINA2" localSheetId="5">#REF!</definedName>
    <definedName name="PAGINA2" localSheetId="7">#REF!</definedName>
    <definedName name="PAGINA3" localSheetId="13">#REF!</definedName>
    <definedName name="PAGINA3" localSheetId="9">#REF!</definedName>
    <definedName name="PAGINA3" localSheetId="15">#REF!</definedName>
    <definedName name="PAGINA3" localSheetId="16">#REF!</definedName>
    <definedName name="PAGINA3" localSheetId="5">#REF!</definedName>
    <definedName name="PAGINA3" localSheetId="7">#REF!</definedName>
    <definedName name="Pay_Type" localSheetId="15">'[91]Inactive Codes'!#REF!</definedName>
    <definedName name="Pay_Type" localSheetId="16">'[91]Inactive Codes'!#REF!</definedName>
    <definedName name="Payments">[59]Info!$A$3:$A$7</definedName>
    <definedName name="PayType" localSheetId="15">#REF!</definedName>
    <definedName name="PayType" localSheetId="16">#REF!</definedName>
    <definedName name="PEGACT" localSheetId="13">#REF!</definedName>
    <definedName name="PEGACT" localSheetId="9">#REF!</definedName>
    <definedName name="PEGACT" localSheetId="15">#REF!</definedName>
    <definedName name="PEGACT" localSheetId="16">#REF!</definedName>
    <definedName name="PEGACT" localSheetId="5">#REF!</definedName>
    <definedName name="PEGACT" localSheetId="7">#REF!</definedName>
    <definedName name="PEGBUD" localSheetId="13">#REF!</definedName>
    <definedName name="PEGBUD" localSheetId="9">#REF!</definedName>
    <definedName name="PEGBUD" localSheetId="15">#REF!</definedName>
    <definedName name="PEGBUD" localSheetId="16">#REF!</definedName>
    <definedName name="PEGBUD" localSheetId="5">#REF!</definedName>
    <definedName name="PEGBUD" localSheetId="7">#REF!</definedName>
    <definedName name="PEGPYACT" localSheetId="13">#REF!</definedName>
    <definedName name="PEGPYACT" localSheetId="9">#REF!</definedName>
    <definedName name="PEGPYACT" localSheetId="15">#REF!</definedName>
    <definedName name="PEGPYACT" localSheetId="16">#REF!</definedName>
    <definedName name="PEGPYACT" localSheetId="5">#REF!</definedName>
    <definedName name="PEGPYACT" localSheetId="7">#REF!</definedName>
    <definedName name="PEGPYVAR" localSheetId="13">#REF!</definedName>
    <definedName name="PEGPYVAR" localSheetId="9">#REF!</definedName>
    <definedName name="PEGPYVAR" localSheetId="15">#REF!</definedName>
    <definedName name="PEGPYVAR" localSheetId="16">#REF!</definedName>
    <definedName name="PEGPYVAR" localSheetId="5">#REF!</definedName>
    <definedName name="PEGPYVAR" localSheetId="7">#REF!</definedName>
    <definedName name="PEGVAR" localSheetId="13">#REF!</definedName>
    <definedName name="PEGVAR" localSheetId="9">#REF!</definedName>
    <definedName name="PEGVAR" localSheetId="15">#REF!</definedName>
    <definedName name="PEGVAR" localSheetId="16">#REF!</definedName>
    <definedName name="PEGVAR" localSheetId="5">#REF!</definedName>
    <definedName name="PEGVAR" localSheetId="7">#REF!</definedName>
    <definedName name="PEGYTD" localSheetId="13">#REF!</definedName>
    <definedName name="PEGYTD" localSheetId="9">#REF!</definedName>
    <definedName name="PEGYTD" localSheetId="15">#REF!</definedName>
    <definedName name="PEGYTD" localSheetId="16">#REF!</definedName>
    <definedName name="PEGYTD" localSheetId="5">#REF!</definedName>
    <definedName name="PEGYTD" localSheetId="7">#REF!</definedName>
    <definedName name="PERCENT" localSheetId="13">#REF!</definedName>
    <definedName name="PERCENT" localSheetId="9">#REF!</definedName>
    <definedName name="PERCENT" localSheetId="15">#REF!</definedName>
    <definedName name="PERCENT" localSheetId="16">#REF!</definedName>
    <definedName name="PERCENT" localSheetId="5">#REF!</definedName>
    <definedName name="PERCENT" localSheetId="7">#REF!</definedName>
    <definedName name="PercentageRows" localSheetId="13">#REF!,#REF!,#REF!,#REF!,#REF!,#REF!,#REF!,#REF!,#REF!,#REF!,#REF!,#REF!,#REF!,#REF!,#REF!,#REF!,#REF!,#REF!,#REF!,#REF!,#REF!,#REF!,#REF!</definedName>
    <definedName name="PercentageRows" localSheetId="9">#REF!,#REF!,#REF!,#REF!,#REF!,#REF!,#REF!,#REF!,#REF!,#REF!,#REF!,#REF!,#REF!,#REF!,#REF!,#REF!,#REF!,#REF!,#REF!,#REF!,#REF!,#REF!,#REF!</definedName>
    <definedName name="PercentageRows" localSheetId="15">#REF!,#REF!,#REF!,#REF!,#REF!,#REF!,#REF!,#REF!,#REF!,#REF!,#REF!,#REF!,#REF!,#REF!,#REF!,#REF!,#REF!,#REF!,#REF!,#REF!,#REF!,#REF!,#REF!</definedName>
    <definedName name="PercentageRows" localSheetId="16">#REF!,#REF!,#REF!,#REF!,#REF!,#REF!,#REF!,#REF!,#REF!,#REF!,#REF!,#REF!,#REF!,#REF!,#REF!,#REF!,#REF!,#REF!,#REF!,#REF!,#REF!,#REF!,#REF!</definedName>
    <definedName name="PercentageRows" localSheetId="5">#REF!,#REF!,#REF!,#REF!,#REF!,#REF!,#REF!,#REF!,#REF!,#REF!,#REF!,#REF!,#REF!,#REF!,#REF!,#REF!,#REF!,#REF!,#REF!,#REF!,#REF!,#REF!,#REF!</definedName>
    <definedName name="PercentageRows" localSheetId="7">#REF!,#REF!,#REF!,#REF!,#REF!,#REF!,#REF!,#REF!,#REF!,#REF!,#REF!,#REF!,#REF!,#REF!,#REF!,#REF!,#REF!,#REF!,#REF!,#REF!,#REF!,#REF!,#REF!</definedName>
    <definedName name="periodo" localSheetId="13">#REF!</definedName>
    <definedName name="periodo" localSheetId="9">#REF!</definedName>
    <definedName name="periodo" localSheetId="15">#REF!</definedName>
    <definedName name="periodo" localSheetId="16">#REF!</definedName>
    <definedName name="periodo" localSheetId="5">#REF!</definedName>
    <definedName name="periodo" localSheetId="7">#REF!</definedName>
    <definedName name="Permit">'[35]Validation Legend'!$F$3:$F$4</definedName>
    <definedName name="PERUVIAN_OPPORTUNITY_COMPANY" localSheetId="13">#REF!</definedName>
    <definedName name="PERUVIAN_OPPORTUNITY_COMPANY" localSheetId="9">#REF!</definedName>
    <definedName name="PERUVIAN_OPPORTUNITY_COMPANY" localSheetId="15">#REF!</definedName>
    <definedName name="PERUVIAN_OPPORTUNITY_COMPANY" localSheetId="16">#REF!</definedName>
    <definedName name="PERUVIAN_OPPORTUNITY_COMPANY" localSheetId="5">#REF!</definedName>
    <definedName name="PERUVIAN_OPPORTUNITY_COMPANY" localSheetId="7">#REF!</definedName>
    <definedName name="PG_10" localSheetId="13">#REF!</definedName>
    <definedName name="PG_10" localSheetId="9">#REF!</definedName>
    <definedName name="PG_10" localSheetId="15">#REF!</definedName>
    <definedName name="PG_10" localSheetId="16">#REF!</definedName>
    <definedName name="PG_10" localSheetId="5">#REF!</definedName>
    <definedName name="PG_10" localSheetId="7">#REF!</definedName>
    <definedName name="PG_10A" localSheetId="13">#REF!</definedName>
    <definedName name="PG_10A" localSheetId="9">#REF!</definedName>
    <definedName name="PG_10A" localSheetId="15">#REF!</definedName>
    <definedName name="PG_10A" localSheetId="16">#REF!</definedName>
    <definedName name="PG_10A" localSheetId="5">#REF!</definedName>
    <definedName name="PG_10A" localSheetId="7">#REF!</definedName>
    <definedName name="PG_10B" localSheetId="13">#REF!</definedName>
    <definedName name="PG_10B" localSheetId="9">#REF!</definedName>
    <definedName name="PG_10B" localSheetId="15">#REF!</definedName>
    <definedName name="PG_10B" localSheetId="16">#REF!</definedName>
    <definedName name="PG_10B" localSheetId="5">#REF!</definedName>
    <definedName name="PG_10B" localSheetId="7">#REF!</definedName>
    <definedName name="PG_6" localSheetId="13">#REF!</definedName>
    <definedName name="PG_6" localSheetId="9">#REF!</definedName>
    <definedName name="PG_6" localSheetId="15">#REF!</definedName>
    <definedName name="PG_6" localSheetId="16">#REF!</definedName>
    <definedName name="PG_6" localSheetId="5">#REF!</definedName>
    <definedName name="PG_6" localSheetId="7">#REF!</definedName>
    <definedName name="PG_8" localSheetId="13">#REF!</definedName>
    <definedName name="PG_8" localSheetId="9">#REF!</definedName>
    <definedName name="PG_8" localSheetId="15">#REF!</definedName>
    <definedName name="PG_8" localSheetId="16">#REF!</definedName>
    <definedName name="PG_8" localSheetId="5">#REF!</definedName>
    <definedName name="PG_8" localSheetId="7">#REF!</definedName>
    <definedName name="pivot_527" localSheetId="13">#REF!</definedName>
    <definedName name="pivot_527" localSheetId="9">#REF!</definedName>
    <definedName name="pivot_527" localSheetId="15">#REF!</definedName>
    <definedName name="pivot_527" localSheetId="16">#REF!</definedName>
    <definedName name="pivot_527" localSheetId="5">#REF!</definedName>
    <definedName name="pivot_527" localSheetId="7">#REF!</definedName>
    <definedName name="pivot_data" localSheetId="15">#REF!</definedName>
    <definedName name="pivot_data" localSheetId="16">#REF!</definedName>
    <definedName name="pivot_ferc" localSheetId="13">#REF!</definedName>
    <definedName name="pivot_ferc" localSheetId="9">#REF!</definedName>
    <definedName name="pivot_ferc" localSheetId="15">#REF!</definedName>
    <definedName name="pivot_ferc" localSheetId="16">#REF!</definedName>
    <definedName name="pivot_ferc" localSheetId="5">#REF!</definedName>
    <definedName name="pivot_ferc" localSheetId="7">#REF!</definedName>
    <definedName name="PIVOT_RANGE" localSheetId="13">OFFSET('[40]RESULTS DB'!#REF!,0,0,COUNTA('[40]RESULTS DB'!#REF!),86)</definedName>
    <definedName name="PIVOT_RANGE" localSheetId="9">OFFSET('[40]RESULTS DB'!#REF!,0,0,COUNTA('[40]RESULTS DB'!#REF!),86)</definedName>
    <definedName name="PIVOT_RANGE" localSheetId="15">OFFSET('[40]RESULTS DB'!#REF!,0,0,COUNTA('[40]RESULTS DB'!#REF!),86)</definedName>
    <definedName name="PIVOT_RANGE" localSheetId="16">OFFSET('[40]RESULTS DB'!#REF!,0,0,COUNTA('[40]RESULTS DB'!#REF!),86)</definedName>
    <definedName name="PIVOT_RANGE" localSheetId="5">OFFSET('[40]RESULTS DB'!#REF!,0,0,COUNTA('[40]RESULTS DB'!#REF!),86)</definedName>
    <definedName name="PIVOT_RANGE" localSheetId="7">OFFSET('[40]RESULTS DB'!#REF!,0,0,COUNTA('[40]RESULTS DB'!#REF!),86)</definedName>
    <definedName name="p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plan2003" localSheetId="15">#REF!</definedName>
    <definedName name="plan2003" localSheetId="16">#REF!</definedName>
    <definedName name="Planned_Outage_Hours" localSheetId="15">#REF!</definedName>
    <definedName name="Planned_Outage_Hours" localSheetId="16">#REF!</definedName>
    <definedName name="PlanResidual09" localSheetId="15">[38]Residual!#REF!</definedName>
    <definedName name="PlanResidual09" localSheetId="16">[38]Residual!#REF!</definedName>
    <definedName name="PlanResidual10" localSheetId="15">[38]Residual!#REF!</definedName>
    <definedName name="PlanResidual10" localSheetId="16">[38]Residual!#REF!</definedName>
    <definedName name="PlanResidual2009" localSheetId="15">#REF!</definedName>
    <definedName name="PlanResidual2009" localSheetId="16">#REF!</definedName>
    <definedName name="plus" localSheetId="15">#REF!</definedName>
    <definedName name="plus" localSheetId="16">#REF!</definedName>
    <definedName name="PmtForm" localSheetId="15">#REF!</definedName>
    <definedName name="PmtForm" localSheetId="16">#REF!</definedName>
    <definedName name="pol" localSheetId="13">#REF!</definedName>
    <definedName name="pol" localSheetId="9">#REF!</definedName>
    <definedName name="pol" localSheetId="15">#REF!</definedName>
    <definedName name="pol" localSheetId="16">#REF!</definedName>
    <definedName name="pol" localSheetId="5">#REF!</definedName>
    <definedName name="pol" localSheetId="7">#REF!</definedName>
    <definedName name="pono" localSheetId="13">#REF!</definedName>
    <definedName name="pono" localSheetId="9">#REF!</definedName>
    <definedName name="pono" localSheetId="15">#REF!</definedName>
    <definedName name="pono" localSheetId="16">#REF!</definedName>
    <definedName name="pono" localSheetId="5">#REF!</definedName>
    <definedName name="pono" localSheetId="7">#REF!</definedName>
    <definedName name="POWER">#REF!</definedName>
    <definedName name="PowerTransf">[102]Flash_Power_ByPA!$B$39:$BX$927</definedName>
    <definedName name="Pressure">'[35]Validation Legend'!$C$3:$C$5</definedName>
    <definedName name="pribt" localSheetId="13">#REF!</definedName>
    <definedName name="pribt" localSheetId="9">#REF!</definedName>
    <definedName name="pribt" localSheetId="15">#REF!</definedName>
    <definedName name="pribt" localSheetId="16">#REF!</definedName>
    <definedName name="pribt" localSheetId="5">#REF!</definedName>
    <definedName name="pribt" localSheetId="7">#REF!</definedName>
    <definedName name="prices" localSheetId="15">#REF!</definedName>
    <definedName name="prices" localSheetId="16">#REF!</definedName>
    <definedName name="prime" localSheetId="15">'[83]DC Info'!#REF!</definedName>
    <definedName name="prime" localSheetId="16">'[83]DC Info'!#REF!</definedName>
    <definedName name="PRIMERA" localSheetId="13">#REF!</definedName>
    <definedName name="PRIMERA" localSheetId="9">#REF!</definedName>
    <definedName name="PRIMERA" localSheetId="15">#REF!</definedName>
    <definedName name="PRIMERA" localSheetId="16">#REF!</definedName>
    <definedName name="PRIMERA" localSheetId="5">#REF!</definedName>
    <definedName name="PRIMERA" localSheetId="7">#REF!</definedName>
    <definedName name="primero" localSheetId="13">#REF!</definedName>
    <definedName name="primero" localSheetId="9">#REF!</definedName>
    <definedName name="primero" localSheetId="15">#REF!</definedName>
    <definedName name="primero" localSheetId="16">#REF!</definedName>
    <definedName name="primero" localSheetId="5">#REF!</definedName>
    <definedName name="primero" localSheetId="7">#REF!</definedName>
    <definedName name="princ_m">[68]Valuation!$B$8</definedName>
    <definedName name="prino" localSheetId="13">#REF!</definedName>
    <definedName name="prino" localSheetId="9">#REF!</definedName>
    <definedName name="prino" localSheetId="15">#REF!</definedName>
    <definedName name="prino" localSheetId="16">#REF!</definedName>
    <definedName name="prino" localSheetId="5">#REF!</definedName>
    <definedName name="prino" localSheetId="7">#REF!</definedName>
    <definedName name="print" localSheetId="13">#REF!</definedName>
    <definedName name="print" localSheetId="9">#REF!</definedName>
    <definedName name="print" localSheetId="15">#REF!</definedName>
    <definedName name="print" localSheetId="16">#REF!</definedName>
    <definedName name="print" localSheetId="5">#REF!</definedName>
    <definedName name="print" localSheetId="7">#REF!</definedName>
    <definedName name="_xlnm.Print_Area" localSheetId="12">'CreditCalc-E'!$A$1:$S$44</definedName>
    <definedName name="_xlnm.Print_Area" localSheetId="13">'CreditCalc-G'!$A$1:$P$44</definedName>
    <definedName name="_xlnm.Print_Area" localSheetId="8">'OverUnder E'!$B$1:$L$229</definedName>
    <definedName name="_xlnm.Print_Area" localSheetId="9">'OverUnder G'!$B$1:$L$216</definedName>
    <definedName name="_xlnm.Print_Area" localSheetId="16">#REF!</definedName>
    <definedName name="_xlnm.Print_Area" localSheetId="5">'RateCalc '!$A$1:$G$11</definedName>
    <definedName name="_xlnm.Print_Area" localSheetId="6">'RevReq-E'!$A$1:$AG$165</definedName>
    <definedName name="_xlnm.Print_Area" localSheetId="7">'RevReq-G'!$A$1:$AG$170</definedName>
    <definedName name="_xlnm.Print_Area">#REF!</definedName>
    <definedName name="Print_Area_MI" localSheetId="13">[28]A!#REF!</definedName>
    <definedName name="Print_Area_MI" localSheetId="9">[28]A!#REF!</definedName>
    <definedName name="Print_Area_MI" localSheetId="15">[28]A!#REF!</definedName>
    <definedName name="Print_Area_MI" localSheetId="16">[28]A!#REF!</definedName>
    <definedName name="Print_Area_MI" localSheetId="5">[28]A!#REF!</definedName>
    <definedName name="Print_Area_MI" localSheetId="7">[28]A!#REF!</definedName>
    <definedName name="Print_Area1" localSheetId="13">#REF!</definedName>
    <definedName name="Print_Area1" localSheetId="9">#REF!</definedName>
    <definedName name="Print_Area1" localSheetId="15">#REF!</definedName>
    <definedName name="Print_Area1" localSheetId="16">#REF!</definedName>
    <definedName name="Print_Area1" localSheetId="5">#REF!</definedName>
    <definedName name="Print_Area1" localSheetId="7">#REF!</definedName>
    <definedName name="Print_Area2" localSheetId="13">#REF!</definedName>
    <definedName name="Print_Area2" localSheetId="9">#REF!</definedName>
    <definedName name="Print_Area2" localSheetId="15">#REF!</definedName>
    <definedName name="Print_Area2" localSheetId="16">#REF!</definedName>
    <definedName name="Print_Area2" localSheetId="5">#REF!</definedName>
    <definedName name="Print_Area2" localSheetId="7">#REF!</definedName>
    <definedName name="Print_Area3" localSheetId="13">#REF!</definedName>
    <definedName name="Print_Area3" localSheetId="9">#REF!</definedName>
    <definedName name="Print_Area3" localSheetId="15">#REF!</definedName>
    <definedName name="Print_Area3" localSheetId="16">#REF!</definedName>
    <definedName name="Print_Area3" localSheetId="5">#REF!</definedName>
    <definedName name="Print_Area3" localSheetId="7">#REF!</definedName>
    <definedName name="Print_Area4" localSheetId="13">#REF!</definedName>
    <definedName name="Print_Area4" localSheetId="9">#REF!</definedName>
    <definedName name="Print_Area4" localSheetId="15">#REF!</definedName>
    <definedName name="Print_Area4" localSheetId="16">#REF!</definedName>
    <definedName name="Print_Area4" localSheetId="5">#REF!</definedName>
    <definedName name="Print_Area4" localSheetId="7">#REF!</definedName>
    <definedName name="Print_COR" localSheetId="13">#REF!</definedName>
    <definedName name="Print_COR" localSheetId="9">#REF!</definedName>
    <definedName name="Print_COR" localSheetId="15">#REF!</definedName>
    <definedName name="Print_COR" localSheetId="16">#REF!</definedName>
    <definedName name="Print_COR" localSheetId="5">#REF!</definedName>
    <definedName name="Print_COR" localSheetId="7">#REF!</definedName>
    <definedName name="PRINT_MENU_1" localSheetId="13">#REF!</definedName>
    <definedName name="PRINT_MENU_1" localSheetId="9">#REF!</definedName>
    <definedName name="PRINT_MENU_1" localSheetId="15">#REF!</definedName>
    <definedName name="PRINT_MENU_1" localSheetId="16">#REF!</definedName>
    <definedName name="PRINT_MENU_1" localSheetId="5">#REF!</definedName>
    <definedName name="PRINT_MENU_1" localSheetId="7">#REF!</definedName>
    <definedName name="PRINT_MENU_2" localSheetId="13">#REF!</definedName>
    <definedName name="PRINT_MENU_2" localSheetId="9">#REF!</definedName>
    <definedName name="PRINT_MENU_2" localSheetId="15">#REF!</definedName>
    <definedName name="PRINT_MENU_2" localSheetId="16">#REF!</definedName>
    <definedName name="PRINT_MENU_2" localSheetId="5">#REF!</definedName>
    <definedName name="PRINT_MENU_2" localSheetId="7">#REF!</definedName>
    <definedName name="PRINT_MENU_3" localSheetId="13">#REF!</definedName>
    <definedName name="PRINT_MENU_3" localSheetId="9">#REF!</definedName>
    <definedName name="PRINT_MENU_3" localSheetId="15">#REF!</definedName>
    <definedName name="PRINT_MENU_3" localSheetId="16">#REF!</definedName>
    <definedName name="PRINT_MENU_3" localSheetId="5">#REF!</definedName>
    <definedName name="PRINT_MENU_3" localSheetId="7">#REF!</definedName>
    <definedName name="print_plan" localSheetId="15">#REF!,#REF!,#REF!,#REF!</definedName>
    <definedName name="print_plan" localSheetId="16">#REF!,#REF!,#REF!,#REF!</definedName>
    <definedName name="PRINT_SA" localSheetId="13">#REF!</definedName>
    <definedName name="PRINT_SA" localSheetId="9">#REF!</definedName>
    <definedName name="PRINT_SA" localSheetId="15">#REF!</definedName>
    <definedName name="PRINT_SA" localSheetId="16">#REF!</definedName>
    <definedName name="PRINT_SA" localSheetId="5">#REF!</definedName>
    <definedName name="PRINT_SA" localSheetId="7">#REF!</definedName>
    <definedName name="_xlnm.Print_Titles" localSheetId="6">'RevReq-E'!$C:$C</definedName>
    <definedName name="print1" localSheetId="13">#REF!</definedName>
    <definedName name="print1" localSheetId="9">#REF!</definedName>
    <definedName name="print1" localSheetId="15">#REF!</definedName>
    <definedName name="print1" localSheetId="16">#REF!</definedName>
    <definedName name="print1" localSheetId="5">#REF!</definedName>
    <definedName name="print1" localSheetId="7">#REF!</definedName>
    <definedName name="Print10" localSheetId="13">#REF!</definedName>
    <definedName name="Print10" localSheetId="9">#REF!</definedName>
    <definedName name="Print10" localSheetId="15">#REF!</definedName>
    <definedName name="Print10" localSheetId="16">#REF!</definedName>
    <definedName name="Print10" localSheetId="5">#REF!</definedName>
    <definedName name="Print10" localSheetId="7">#REF!</definedName>
    <definedName name="print1223" localSheetId="13">#REF!</definedName>
    <definedName name="print1223" localSheetId="9">#REF!</definedName>
    <definedName name="print1223" localSheetId="15">#REF!</definedName>
    <definedName name="print1223" localSheetId="16">#REF!</definedName>
    <definedName name="print1223" localSheetId="5">#REF!</definedName>
    <definedName name="print1223" localSheetId="7">#REF!</definedName>
    <definedName name="Print2" localSheetId="13">#REF!</definedName>
    <definedName name="Print2" localSheetId="9">#REF!</definedName>
    <definedName name="Print2" localSheetId="15">#REF!</definedName>
    <definedName name="Print2" localSheetId="16">#REF!</definedName>
    <definedName name="Print2" localSheetId="5">#REF!</definedName>
    <definedName name="Print2" localSheetId="7">#REF!</definedName>
    <definedName name="print23" localSheetId="13">#REF!</definedName>
    <definedName name="print23" localSheetId="9">#REF!</definedName>
    <definedName name="print23" localSheetId="15">#REF!</definedName>
    <definedName name="print23" localSheetId="16">#REF!</definedName>
    <definedName name="print23" localSheetId="5">#REF!</definedName>
    <definedName name="print23" localSheetId="7">#REF!</definedName>
    <definedName name="Print3" localSheetId="13">#REF!</definedName>
    <definedName name="Print3" localSheetId="9">#REF!</definedName>
    <definedName name="Print3" localSheetId="15">#REF!</definedName>
    <definedName name="Print3" localSheetId="16">#REF!</definedName>
    <definedName name="Print3" localSheetId="5">#REF!</definedName>
    <definedName name="Print3" localSheetId="7">#REF!</definedName>
    <definedName name="print49" localSheetId="13">#REF!</definedName>
    <definedName name="print49" localSheetId="9">#REF!</definedName>
    <definedName name="print49" localSheetId="15">#REF!</definedName>
    <definedName name="print49" localSheetId="16">#REF!</definedName>
    <definedName name="print49" localSheetId="5">#REF!</definedName>
    <definedName name="print49" localSheetId="7">#REF!</definedName>
    <definedName name="print53" localSheetId="13">#REF!</definedName>
    <definedName name="print53" localSheetId="9">#REF!</definedName>
    <definedName name="print53" localSheetId="15">#REF!</definedName>
    <definedName name="print53" localSheetId="16">#REF!</definedName>
    <definedName name="print53" localSheetId="5">#REF!</definedName>
    <definedName name="print53" localSheetId="7">#REF!</definedName>
    <definedName name="print56" localSheetId="13">#REF!</definedName>
    <definedName name="print56" localSheetId="9">#REF!</definedName>
    <definedName name="print56" localSheetId="15">#REF!</definedName>
    <definedName name="print56" localSheetId="16">#REF!</definedName>
    <definedName name="print56" localSheetId="5">#REF!</definedName>
    <definedName name="print56" localSheetId="7">#REF!</definedName>
    <definedName name="print58" localSheetId="13">#REF!</definedName>
    <definedName name="print58" localSheetId="9">#REF!</definedName>
    <definedName name="print58" localSheetId="15">#REF!</definedName>
    <definedName name="print58" localSheetId="16">#REF!</definedName>
    <definedName name="print58" localSheetId="5">#REF!</definedName>
    <definedName name="print58" localSheetId="7">#REF!</definedName>
    <definedName name="print63" localSheetId="13">#REF!</definedName>
    <definedName name="print63" localSheetId="9">#REF!</definedName>
    <definedName name="print63" localSheetId="15">#REF!</definedName>
    <definedName name="print63" localSheetId="16">#REF!</definedName>
    <definedName name="print63" localSheetId="5">#REF!</definedName>
    <definedName name="print63" localSheetId="7">#REF!</definedName>
    <definedName name="print67" localSheetId="13">#REF!</definedName>
    <definedName name="print67" localSheetId="9">#REF!</definedName>
    <definedName name="print67" localSheetId="15">#REF!</definedName>
    <definedName name="print67" localSheetId="16">#REF!</definedName>
    <definedName name="print67" localSheetId="5">#REF!</definedName>
    <definedName name="print67" localSheetId="7">#REF!</definedName>
    <definedName name="PRINTA" localSheetId="13">#REF!</definedName>
    <definedName name="PRINTA" localSheetId="9">#REF!</definedName>
    <definedName name="PRINTA" localSheetId="15">#REF!</definedName>
    <definedName name="PRINTA" localSheetId="16">#REF!</definedName>
    <definedName name="PRINTA" localSheetId="5">#REF!</definedName>
    <definedName name="PRINTA" localSheetId="7">#REF!</definedName>
    <definedName name="PrintArea2" localSheetId="13">#REF!</definedName>
    <definedName name="PrintArea2" localSheetId="9">#REF!</definedName>
    <definedName name="PrintArea2" localSheetId="15">#REF!</definedName>
    <definedName name="PrintArea2" localSheetId="16">#REF!</definedName>
    <definedName name="PrintArea2" localSheetId="5">#REF!</definedName>
    <definedName name="PrintArea2" localSheetId="7">#REF!</definedName>
    <definedName name="PrintArea4" localSheetId="13">#REF!</definedName>
    <definedName name="PrintArea4" localSheetId="9">#REF!</definedName>
    <definedName name="PrintArea4" localSheetId="15">#REF!</definedName>
    <definedName name="PrintArea4" localSheetId="16">#REF!</definedName>
    <definedName name="PrintArea4" localSheetId="5">#REF!</definedName>
    <definedName name="PrintArea4" localSheetId="7">#REF!</definedName>
    <definedName name="PrintAreaIS" localSheetId="13">#REF!</definedName>
    <definedName name="PrintAreaIS" localSheetId="9">#REF!</definedName>
    <definedName name="PrintAreaIS" localSheetId="15">#REF!</definedName>
    <definedName name="PrintAreaIS" localSheetId="16">#REF!</definedName>
    <definedName name="PrintAreaIS" localSheetId="5">#REF!</definedName>
    <definedName name="PrintAreaIS" localSheetId="7">#REF!</definedName>
    <definedName name="PRINTCF" localSheetId="13">#REF!</definedName>
    <definedName name="PRINTCF" localSheetId="9">#REF!</definedName>
    <definedName name="PRINTCF" localSheetId="15">#REF!</definedName>
    <definedName name="PRINTCF" localSheetId="16">#REF!</definedName>
    <definedName name="PRINTCF" localSheetId="5">#REF!</definedName>
    <definedName name="PRINTCF" localSheetId="7">#REF!</definedName>
    <definedName name="printsss" localSheetId="13">#REF!</definedName>
    <definedName name="printsss" localSheetId="9">#REF!</definedName>
    <definedName name="printsss" localSheetId="15">#REF!</definedName>
    <definedName name="printsss" localSheetId="16">#REF!</definedName>
    <definedName name="printsss" localSheetId="5">#REF!</definedName>
    <definedName name="printsss" localSheetId="7">#REF!</definedName>
    <definedName name="PrinttArea3" localSheetId="13">#REF!</definedName>
    <definedName name="PrinttArea3" localSheetId="9">#REF!</definedName>
    <definedName name="PrinttArea3" localSheetId="15">#REF!</definedName>
    <definedName name="PrinttArea3" localSheetId="16">#REF!</definedName>
    <definedName name="PrinttArea3" localSheetId="5">#REF!</definedName>
    <definedName name="PrinttArea3" localSheetId="7">#REF!</definedName>
    <definedName name="PriorQTREnd" localSheetId="13">#REF!</definedName>
    <definedName name="PriorQTREnd" localSheetId="9">#REF!</definedName>
    <definedName name="PriorQTREnd" localSheetId="15">#REF!</definedName>
    <definedName name="PriorQTREnd" localSheetId="16">#REF!</definedName>
    <definedName name="PriorQTREnd" localSheetId="5">#REF!</definedName>
    <definedName name="PriorQTREnd" localSheetId="7">#REF!</definedName>
    <definedName name="prm_Month" hidden="1">"February"</definedName>
    <definedName name="prm_Year" hidden="1">"2008"</definedName>
    <definedName name="prmYear" hidden="1">"2010"</definedName>
    <definedName name="PROD_CON" localSheetId="13">#REF!</definedName>
    <definedName name="PROD_CON" localSheetId="9">#REF!</definedName>
    <definedName name="PROD_CON" localSheetId="15">#REF!</definedName>
    <definedName name="PROD_CON" localSheetId="16">#REF!</definedName>
    <definedName name="PROD_CON" localSheetId="5">#REF!</definedName>
    <definedName name="PROD_CON" localSheetId="7">#REF!</definedName>
    <definedName name="prod_depr" localSheetId="15">'[49]Input Page'!#REF!</definedName>
    <definedName name="prod_depr" localSheetId="16">'[49]Input Page'!#REF!</definedName>
    <definedName name="Proforma_Gains" localSheetId="15">#REF!</definedName>
    <definedName name="Proforma_Gains" localSheetId="16">#REF!</definedName>
    <definedName name="Program">'[35]Validation Legend'!$D$3:$D$6</definedName>
    <definedName name="proj" localSheetId="15">#REF!</definedName>
    <definedName name="proj" localSheetId="16">#REF!</definedName>
    <definedName name="project" localSheetId="15">#REF!</definedName>
    <definedName name="project" localSheetId="16">#REF!</definedName>
    <definedName name="PROJECTS" localSheetId="5">OFFSET([51]PROJECTS!$A$1,0,0,COUNTA([51]PROJECTS!$A$1:$A$65536),COUNTA([51]PROJECTS!$A$1:$IV$1))</definedName>
    <definedName name="PROJECTS">OFFSET([51]PROJECTS!$A$1,0,0,COUNTA([51]PROJECTS!$A:$A),COUNTA([51]PROJECTS!$1:$1))</definedName>
    <definedName name="PROJECTS_FEES" localSheetId="13">#REF!</definedName>
    <definedName name="PROJECTS_FEES" localSheetId="9">#REF!</definedName>
    <definedName name="PROJECTS_FEES" localSheetId="15">#REF!</definedName>
    <definedName name="PROJECTS_FEES" localSheetId="16">#REF!</definedName>
    <definedName name="PROJECTS_FEES" localSheetId="5">#REF!</definedName>
    <definedName name="PROJECTS_FEES" localSheetId="7">#REF!</definedName>
    <definedName name="PROJSUM" localSheetId="13">#REF!</definedName>
    <definedName name="PROJSUM" localSheetId="9">#REF!</definedName>
    <definedName name="PROJSUM" localSheetId="15">#REF!</definedName>
    <definedName name="PROJSUM" localSheetId="16">#REF!</definedName>
    <definedName name="PROJSUM" localSheetId="5">#REF!</definedName>
    <definedName name="PROJSUM" localSheetId="7">#REF!</definedName>
    <definedName name="prueba">[12]FRECUENCY!$HU$5:$IV$9</definedName>
    <definedName name="PSE_G">#REF!</definedName>
    <definedName name="PSE_G_LTD">#REF!</definedName>
    <definedName name="PSE_G_MTN">#REF!</definedName>
    <definedName name="PSE_G_MTNS">#REF!</definedName>
    <definedName name="PSE_G3">#REF!</definedName>
    <definedName name="PSEG" localSheetId="13">#REF!</definedName>
    <definedName name="PSEG" localSheetId="9">#REF!</definedName>
    <definedName name="PSEG" localSheetId="15">#REF!</definedName>
    <definedName name="PSEG" localSheetId="16">#REF!</definedName>
    <definedName name="PSEG" localSheetId="5">#REF!</definedName>
    <definedName name="PSEG" localSheetId="7">#REF!</definedName>
    <definedName name="PSEG_1">#REF!</definedName>
    <definedName name="PSEG_2">#REF!</definedName>
    <definedName name="PSEG_Allocation" localSheetId="13">'[70]FEES &amp; INTEREST'!#REF!</definedName>
    <definedName name="PSEG_Allocation" localSheetId="9">'[70]FEES &amp; INTEREST'!#REF!</definedName>
    <definedName name="PSEG_Allocation" localSheetId="15">'[70]FEES &amp; INTEREST'!#REF!</definedName>
    <definedName name="PSEG_Allocation" localSheetId="16">'[70]FEES &amp; INTEREST'!#REF!</definedName>
    <definedName name="PSEG_Allocation" localSheetId="5">'[70]FEES &amp; INTEREST'!#REF!</definedName>
    <definedName name="PSEG_Allocation" localSheetId="7">'[70]FEES &amp; INTEREST'!#REF!</definedName>
    <definedName name="PSEG_LI_SERVCO">'[130]SERVCO Billings-Plan'!$A$48:$I$64</definedName>
    <definedName name="PSEG_POWER">#REF!</definedName>
    <definedName name="PSEG1">#REF!</definedName>
    <definedName name="PSEG2">#REF!</definedName>
    <definedName name="PSRCIS" localSheetId="15">#REF!</definedName>
    <definedName name="PSRCIS" localSheetId="16">#REF!</definedName>
    <definedName name="PSRCTI" localSheetId="13">#REF!</definedName>
    <definedName name="PSRCTI" localSheetId="9">#REF!</definedName>
    <definedName name="PSRCTI" localSheetId="15">#REF!</definedName>
    <definedName name="PSRCTI" localSheetId="16">#REF!</definedName>
    <definedName name="PSRCTI" localSheetId="5">#REF!</definedName>
    <definedName name="PSRCTI" localSheetId="7">#REF!</definedName>
    <definedName name="PUBLIC_SERVICE__ELECTRIC_AND_GAS_COMPANY" localSheetId="13">#REF!</definedName>
    <definedName name="PUBLIC_SERVICE__ELECTRIC_AND_GAS_COMPANY" localSheetId="9">#REF!</definedName>
    <definedName name="PUBLIC_SERVICE__ELECTRIC_AND_GAS_COMPANY" localSheetId="15">#REF!</definedName>
    <definedName name="PUBLIC_SERVICE__ELECTRIC_AND_GAS_COMPANY" localSheetId="16">#REF!</definedName>
    <definedName name="PUBLIC_SERVICE__ELECTRIC_AND_GAS_COMPANY" localSheetId="5">#REF!</definedName>
    <definedName name="PUBLIC_SERVICE__ELECTRIC_AND_GAS_COMPANY" localSheetId="7">#REF!</definedName>
    <definedName name="PUBLIC_SERVICE__ENTERPRISE_GROUP_INCORPORATED" localSheetId="13">#REF!</definedName>
    <definedName name="PUBLIC_SERVICE__ENTERPRISE_GROUP_INCORPORATED" localSheetId="9">#REF!</definedName>
    <definedName name="PUBLIC_SERVICE__ENTERPRISE_GROUP_INCORPORATED" localSheetId="15">#REF!</definedName>
    <definedName name="PUBLIC_SERVICE__ENTERPRISE_GROUP_INCORPORATED" localSheetId="16">#REF!</definedName>
    <definedName name="PUBLIC_SERVICE__ENTERPRISE_GROUP_INCORPORATED" localSheetId="5">#REF!</definedName>
    <definedName name="PUBLIC_SERVICE__ENTERPRISE_GROUP_INCORPORATED" localSheetId="7">#REF!</definedName>
    <definedName name="puo" localSheetId="13">#REF!</definedName>
    <definedName name="puo" localSheetId="9">#REF!</definedName>
    <definedName name="puo" localSheetId="15">#REF!</definedName>
    <definedName name="puo" localSheetId="16">#REF!</definedName>
    <definedName name="puo" localSheetId="5">#REF!</definedName>
    <definedName name="puo" localSheetId="7">#REF!</definedName>
    <definedName name="PwrPlan2009" localSheetId="15">#REF!</definedName>
    <definedName name="PwrPlan2009" localSheetId="16">#REF!</definedName>
    <definedName name="PYF" localSheetId="13">#REF!</definedName>
    <definedName name="PYF" localSheetId="9">#REF!</definedName>
    <definedName name="PYF" localSheetId="15">#REF!</definedName>
    <definedName name="PYF" localSheetId="16">#REF!</definedName>
    <definedName name="PYF" localSheetId="5">#REF!</definedName>
    <definedName name="PYF" localSheetId="7">#REF!</definedName>
    <definedName name="PYF__1st._Stage" localSheetId="13">#REF!</definedName>
    <definedName name="PYF__1st._Stage" localSheetId="9">#REF!</definedName>
    <definedName name="PYF__1st._Stage" localSheetId="15">#REF!</definedName>
    <definedName name="PYF__1st._Stage" localSheetId="16">#REF!</definedName>
    <definedName name="PYF__1st._Stage" localSheetId="5">#REF!</definedName>
    <definedName name="PYF__1st._Stage" localSheetId="7">#REF!</definedName>
    <definedName name="PYF__2nd._Stage" localSheetId="13">#REF!</definedName>
    <definedName name="PYF__2nd._Stage" localSheetId="9">#REF!</definedName>
    <definedName name="PYF__2nd._Stage" localSheetId="15">#REF!</definedName>
    <definedName name="PYF__2nd._Stage" localSheetId="16">#REF!</definedName>
    <definedName name="PYF__2nd._Stage" localSheetId="5">#REF!</definedName>
    <definedName name="PYF__2nd._Stage" localSheetId="7">#REF!</definedName>
    <definedName name="pymonth" localSheetId="13">#REF!</definedName>
    <definedName name="pymonth" localSheetId="9">#REF!</definedName>
    <definedName name="pymonth" localSheetId="15">#REF!</definedName>
    <definedName name="pymonth" localSheetId="16">#REF!</definedName>
    <definedName name="pymonth" localSheetId="5">#REF!</definedName>
    <definedName name="pymonth" localSheetId="7">#REF!</definedName>
    <definedName name="pyqtrenddate" localSheetId="13">#REF!</definedName>
    <definedName name="pyqtrenddate" localSheetId="9">#REF!</definedName>
    <definedName name="pyqtrenddate" localSheetId="15">#REF!</definedName>
    <definedName name="pyqtrenddate" localSheetId="16">#REF!</definedName>
    <definedName name="pyqtrenddate" localSheetId="5">#REF!</definedName>
    <definedName name="pyqtrenddate" localSheetId="7">#REF!</definedName>
    <definedName name="q" localSheetId="13">'[131]PSE&amp;G-IS-MONTH'!#REF!</definedName>
    <definedName name="q" localSheetId="9">'[131]PSE&amp;G-IS-MONTH'!#REF!</definedName>
    <definedName name="q" localSheetId="15">'[131]PSE&amp;G-IS-MONTH'!#REF!</definedName>
    <definedName name="q" localSheetId="16">'[131]PSE&amp;G-IS-MONTH'!#REF!</definedName>
    <definedName name="q" localSheetId="5">'[131]PSE&amp;G-IS-MONTH'!#REF!</definedName>
    <definedName name="q" localSheetId="7">'[131]PSE&amp;G-IS-MONTH'!#REF!</definedName>
    <definedName name="qa">'[42]PSE&amp;G-IS-MONTH'!$A$1:$J$37</definedName>
    <definedName name="qeru" localSheetId="5">{" ","","","","","";";kjbihjvg","Oracle 7",4,2,FALSE,"";"adfdsf","Oracle 7",1,2,FALSE,"";"adslfjasldgh","Oracle 7",2,2,FALSE,"";"dfnlkabg","Oracle 7",3,2,FALSE,"";"kjgvuyfc","Oracle 7",5,2,FALSE,"";"sfgdfg","Oracle 7",0,2,FALSE,""}</definedName>
    <definedName name="qexlLastXCTREF_0">'[132]Account Listing'!$A$1:$D$3318</definedName>
    <definedName name="qexlLastXCTREF_1" localSheetId="13">#REF!</definedName>
    <definedName name="qexlLastXCTREF_1" localSheetId="9">#REF!</definedName>
    <definedName name="qexlLastXCTREF_1" localSheetId="15">#REF!</definedName>
    <definedName name="qexlLastXCTREF_1" localSheetId="16">#REF!</definedName>
    <definedName name="qexlLastXCTREF_1" localSheetId="5">#REF!</definedName>
    <definedName name="qexlLastXCTREF_1" localSheetId="7">#REF!</definedName>
    <definedName name="qexlLastXCTREF_2" localSheetId="13">#REF!</definedName>
    <definedName name="qexlLastXCTREF_2" localSheetId="9">#REF!</definedName>
    <definedName name="qexlLastXCTREF_2" localSheetId="15">#REF!</definedName>
    <definedName name="qexlLastXCTREF_2" localSheetId="16">#REF!</definedName>
    <definedName name="qexlLastXCTREF_2" localSheetId="5">#REF!</definedName>
    <definedName name="qexlLastXCTREF_2" localSheetId="7">#REF!</definedName>
    <definedName name="qexlLastXCTREF_3" localSheetId="13">'[133]PROJ MAPPING'!#REF!</definedName>
    <definedName name="qexlLastXCTREF_3" localSheetId="9">'[133]PROJ MAPPING'!#REF!</definedName>
    <definedName name="qexlLastXCTREF_3" localSheetId="15">'[133]PROJ MAPPING'!#REF!</definedName>
    <definedName name="qexlLastXCTREF_3" localSheetId="16">'[133]PROJ MAPPING'!#REF!</definedName>
    <definedName name="qexlLastXCTREF_3" localSheetId="5">'[134]PROJ MAPPING'!#REF!</definedName>
    <definedName name="qexlLastXCTREF_3" localSheetId="7">'[133]PROJ MAPPING'!#REF!</definedName>
    <definedName name="qexlLastXCTREF_4" localSheetId="13">#REF!</definedName>
    <definedName name="qexlLastXCTREF_4" localSheetId="9">#REF!</definedName>
    <definedName name="qexlLastXCTREF_4" localSheetId="15">#REF!</definedName>
    <definedName name="qexlLastXCTREF_4" localSheetId="16">#REF!</definedName>
    <definedName name="qexlLastXCTREF_4" localSheetId="5">#REF!</definedName>
    <definedName name="qexlLastXCTREF_4" localSheetId="7">#REF!</definedName>
    <definedName name="qexlLastXCTREF_5" localSheetId="13">#REF!</definedName>
    <definedName name="qexlLastXCTREF_5" localSheetId="9">#REF!</definedName>
    <definedName name="qexlLastXCTREF_5" localSheetId="15">#REF!</definedName>
    <definedName name="qexlLastXCTREF_5" localSheetId="16">#REF!</definedName>
    <definedName name="qexlLastXCTREF_5" localSheetId="5">#REF!</definedName>
    <definedName name="qexlLastXCTREF_5" localSheetId="7">#REF!</definedName>
    <definedName name="qexlOrigXCTREF_0" localSheetId="13">#REF!</definedName>
    <definedName name="qexlOrigXCTREF_0" localSheetId="9">#REF!</definedName>
    <definedName name="qexlOrigXCTREF_0" localSheetId="15">#REF!</definedName>
    <definedName name="qexlOrigXCTREF_0" localSheetId="16">#REF!</definedName>
    <definedName name="qexlOrigXCTREF_0" localSheetId="5">#REF!</definedName>
    <definedName name="qexlOrigXCTREF_0" localSheetId="7">#REF!</definedName>
    <definedName name="qexlOrigXCTREF_1" localSheetId="13">#REF!</definedName>
    <definedName name="qexlOrigXCTREF_1" localSheetId="9">#REF!</definedName>
    <definedName name="qexlOrigXCTREF_1" localSheetId="15">#REF!</definedName>
    <definedName name="qexlOrigXCTREF_1" localSheetId="16">#REF!</definedName>
    <definedName name="qexlOrigXCTREF_1" localSheetId="5">#REF!</definedName>
    <definedName name="qexlOrigXCTREF_1" localSheetId="7">#REF!</definedName>
    <definedName name="qexlOrigXCTREF_2" localSheetId="13">#REF!</definedName>
    <definedName name="qexlOrigXCTREF_2" localSheetId="9">#REF!</definedName>
    <definedName name="qexlOrigXCTREF_2" localSheetId="15">#REF!</definedName>
    <definedName name="qexlOrigXCTREF_2" localSheetId="16">#REF!</definedName>
    <definedName name="qexlOrigXCTREF_2" localSheetId="5">#REF!</definedName>
    <definedName name="qexlOrigXCTREF_2" localSheetId="7">#REF!</definedName>
    <definedName name="qexlOrigXCTREF_3" localSheetId="13">'[133]PROJ MAPPING'!#REF!</definedName>
    <definedName name="qexlOrigXCTREF_3" localSheetId="9">'[133]PROJ MAPPING'!#REF!</definedName>
    <definedName name="qexlOrigXCTREF_3" localSheetId="15">'[133]PROJ MAPPING'!#REF!</definedName>
    <definedName name="qexlOrigXCTREF_3" localSheetId="16">'[133]PROJ MAPPING'!#REF!</definedName>
    <definedName name="qexlOrigXCTREF_3" localSheetId="5">'[134]PROJ MAPPING'!#REF!</definedName>
    <definedName name="qexlOrigXCTREF_3" localSheetId="7">'[133]PROJ MAPPING'!#REF!</definedName>
    <definedName name="qexlOrigXCTREF_4" localSheetId="13">#REF!</definedName>
    <definedName name="qexlOrigXCTREF_4" localSheetId="9">#REF!</definedName>
    <definedName name="qexlOrigXCTREF_4" localSheetId="15">#REF!</definedName>
    <definedName name="qexlOrigXCTREF_4" localSheetId="16">#REF!</definedName>
    <definedName name="qexlOrigXCTREF_4" localSheetId="5">#REF!</definedName>
    <definedName name="qexlOrigXCTREF_4" localSheetId="7">#REF!</definedName>
    <definedName name="qexlOrigXCTREF_5" localSheetId="13">#REF!</definedName>
    <definedName name="qexlOrigXCTREF_5" localSheetId="9">#REF!</definedName>
    <definedName name="qexlOrigXCTREF_5" localSheetId="15">#REF!</definedName>
    <definedName name="qexlOrigXCTREF_5" localSheetId="16">#REF!</definedName>
    <definedName name="qexlOrigXCTREF_5" localSheetId="5">#REF!</definedName>
    <definedName name="qexlOrigXCTREF_5" localSheetId="7">#REF!</definedName>
    <definedName name="qexlQryInfo" localSheetId="5">{" ","","","","","";"2","Oracle 7",1,1,TRUE,"";"Cap Expense","Oracle 7",0,2,FALSE,""}</definedName>
    <definedName name="qryyy" localSheetId="5">{" ","","","","","";"2","Oracle 7",1,1,TRUE,"";"Cap Expense","Oracle 7",0,2,FALSE,""}</definedName>
    <definedName name="qtrenddate" localSheetId="13">#REF!</definedName>
    <definedName name="qtrenddate" localSheetId="9">#REF!</definedName>
    <definedName name="qtrenddate" localSheetId="15">#REF!</definedName>
    <definedName name="qtrenddate" localSheetId="16">#REF!</definedName>
    <definedName name="qtrenddate" localSheetId="5">#REF!</definedName>
    <definedName name="qtrenddate" localSheetId="7">#REF!</definedName>
    <definedName name="QuarterEndDate" localSheetId="13">#REF!</definedName>
    <definedName name="QuarterEndDate" localSheetId="9">#REF!</definedName>
    <definedName name="QuarterEndDate" localSheetId="15">#REF!</definedName>
    <definedName name="QuarterEndDate" localSheetId="16">#REF!</definedName>
    <definedName name="QuarterEndDate" localSheetId="5">#REF!</definedName>
    <definedName name="QuarterEndDate" localSheetId="7">#REF!</definedName>
    <definedName name="query">'[114]PP Query - CWIP BALANCE'!$A$6:$C$801</definedName>
    <definedName name="qwe">'[11]FORMA-ST1'!$A$2:$S$55</definedName>
    <definedName name="r.BSAssets" localSheetId="13" hidden="1">#REF!</definedName>
    <definedName name="r.BSAssets" localSheetId="9" hidden="1">#REF!</definedName>
    <definedName name="r.BSAssets" localSheetId="15" hidden="1">#REF!</definedName>
    <definedName name="r.BSAssets" localSheetId="16" hidden="1">#REF!</definedName>
    <definedName name="r.BSAssets" localSheetId="5" hidden="1">#REF!</definedName>
    <definedName name="r.BSAssets" localSheetId="7" hidden="1">#REF!</definedName>
    <definedName name="r.BSEquity" localSheetId="13" hidden="1">#REF!</definedName>
    <definedName name="r.BSEquity" localSheetId="9" hidden="1">#REF!</definedName>
    <definedName name="r.BSEquity" localSheetId="15" hidden="1">#REF!</definedName>
    <definedName name="r.BSEquity" localSheetId="16" hidden="1">#REF!</definedName>
    <definedName name="r.BSEquity" localSheetId="5" hidden="1">#REF!</definedName>
    <definedName name="r.BSEquity" localSheetId="7" hidden="1">#REF!</definedName>
    <definedName name="r.BSLiabilities" localSheetId="13" hidden="1">#REF!</definedName>
    <definedName name="r.BSLiabilities" localSheetId="9" hidden="1">#REF!</definedName>
    <definedName name="r.BSLiabilities" localSheetId="15" hidden="1">#REF!</definedName>
    <definedName name="r.BSLiabilities" localSheetId="16" hidden="1">#REF!</definedName>
    <definedName name="r.BSLiabilities" localSheetId="5" hidden="1">#REF!</definedName>
    <definedName name="r.BSLiabilities" localSheetId="7" hidden="1">#REF!</definedName>
    <definedName name="r.CashFlow" localSheetId="13" hidden="1">#REF!</definedName>
    <definedName name="r.CashFlow" localSheetId="9" hidden="1">#REF!</definedName>
    <definedName name="r.CashFlow" localSheetId="15" hidden="1">#REF!</definedName>
    <definedName name="r.CashFlow" localSheetId="16" hidden="1">#REF!</definedName>
    <definedName name="r.CashFlow" localSheetId="5" hidden="1">#REF!</definedName>
    <definedName name="r.CashFlow" localSheetId="7" hidden="1">#REF!</definedName>
    <definedName name="r.ISGrossProfit" localSheetId="13" hidden="1">#REF!</definedName>
    <definedName name="r.ISGrossProfit" localSheetId="9" hidden="1">#REF!</definedName>
    <definedName name="r.ISGrossProfit" localSheetId="15" hidden="1">#REF!</definedName>
    <definedName name="r.ISGrossProfit" localSheetId="16" hidden="1">#REF!</definedName>
    <definedName name="r.ISGrossProfit" localSheetId="5" hidden="1">#REF!</definedName>
    <definedName name="r.ISGrossProfit" localSheetId="7" hidden="1">#REF!</definedName>
    <definedName name="r.ISInterest" localSheetId="13" hidden="1">#REF!</definedName>
    <definedName name="r.ISInterest" localSheetId="9" hidden="1">#REF!</definedName>
    <definedName name="r.ISInterest" localSheetId="15" hidden="1">#REF!</definedName>
    <definedName name="r.ISInterest" localSheetId="16" hidden="1">#REF!</definedName>
    <definedName name="r.ISInterest" localSheetId="5" hidden="1">#REF!</definedName>
    <definedName name="r.ISInterest" localSheetId="7" hidden="1">#REF!</definedName>
    <definedName name="r.ISNetIncome" localSheetId="13" hidden="1">#REF!</definedName>
    <definedName name="r.ISNetIncome" localSheetId="9" hidden="1">#REF!</definedName>
    <definedName name="r.ISNetIncome" localSheetId="15" hidden="1">#REF!</definedName>
    <definedName name="r.ISNetIncome" localSheetId="16" hidden="1">#REF!</definedName>
    <definedName name="r.ISNetIncome" localSheetId="5" hidden="1">#REF!</definedName>
    <definedName name="r.ISNetIncome" localSheetId="7" hidden="1">#REF!</definedName>
    <definedName name="r.Leverage" localSheetId="13" hidden="1">#REF!</definedName>
    <definedName name="r.Leverage" localSheetId="9" hidden="1">#REF!</definedName>
    <definedName name="r.Leverage" localSheetId="15" hidden="1">#REF!</definedName>
    <definedName name="r.Leverage" localSheetId="16" hidden="1">#REF!</definedName>
    <definedName name="r.Leverage" localSheetId="5" hidden="1">#REF!</definedName>
    <definedName name="r.Leverage" localSheetId="7" hidden="1">#REF!</definedName>
    <definedName name="r.Liquidity" localSheetId="13" hidden="1">#REF!</definedName>
    <definedName name="r.Liquidity" localSheetId="9" hidden="1">#REF!</definedName>
    <definedName name="r.Liquidity" localSheetId="15" hidden="1">#REF!</definedName>
    <definedName name="r.Liquidity" localSheetId="16" hidden="1">#REF!</definedName>
    <definedName name="r.Liquidity" localSheetId="5" hidden="1">#REF!</definedName>
    <definedName name="r.Liquidity" localSheetId="7" hidden="1">#REF!</definedName>
    <definedName name="r.LTM" localSheetId="13" hidden="1">#REF!</definedName>
    <definedName name="r.LTM" localSheetId="9" hidden="1">#REF!</definedName>
    <definedName name="r.LTM" localSheetId="15" hidden="1">#REF!</definedName>
    <definedName name="r.LTM" localSheetId="16" hidden="1">#REF!</definedName>
    <definedName name="r.LTM" localSheetId="5" hidden="1">#REF!</definedName>
    <definedName name="r.LTM" localSheetId="7" hidden="1">#REF!</definedName>
    <definedName name="r.LTMInterim" localSheetId="13" hidden="1">#REF!</definedName>
    <definedName name="r.LTMInterim" localSheetId="9" hidden="1">#REF!</definedName>
    <definedName name="r.LTMInterim" localSheetId="15" hidden="1">#REF!</definedName>
    <definedName name="r.LTMInterim" localSheetId="16" hidden="1">#REF!</definedName>
    <definedName name="r.LTMInterim" localSheetId="5" hidden="1">#REF!</definedName>
    <definedName name="r.LTMInterim" localSheetId="7" hidden="1">#REF!</definedName>
    <definedName name="r.Market" localSheetId="13" hidden="1">#REF!</definedName>
    <definedName name="r.Market" localSheetId="9" hidden="1">#REF!</definedName>
    <definedName name="r.Market" localSheetId="15" hidden="1">#REF!</definedName>
    <definedName name="r.Market" localSheetId="16" hidden="1">#REF!</definedName>
    <definedName name="r.Market" localSheetId="5" hidden="1">#REF!</definedName>
    <definedName name="r.Market" localSheetId="7" hidden="1">#REF!</definedName>
    <definedName name="r.Miscellaneous" localSheetId="13" hidden="1">#REF!</definedName>
    <definedName name="r.Miscellaneous" localSheetId="9" hidden="1">#REF!</definedName>
    <definedName name="r.Miscellaneous" localSheetId="15" hidden="1">#REF!</definedName>
    <definedName name="r.Miscellaneous" localSheetId="16" hidden="1">#REF!</definedName>
    <definedName name="r.Miscellaneous" localSheetId="5" hidden="1">#REF!</definedName>
    <definedName name="r.Miscellaneous" localSheetId="7" hidden="1">#REF!</definedName>
    <definedName name="r.Profitability" localSheetId="13" hidden="1">#REF!</definedName>
    <definedName name="r.Profitability" localSheetId="9" hidden="1">#REF!</definedName>
    <definedName name="r.Profitability" localSheetId="15" hidden="1">#REF!</definedName>
    <definedName name="r.Profitability" localSheetId="16" hidden="1">#REF!</definedName>
    <definedName name="r.Profitability" localSheetId="5" hidden="1">#REF!</definedName>
    <definedName name="r.Profitability" localSheetId="7" hidden="1">#REF!</definedName>
    <definedName name="r.Summary" localSheetId="13" hidden="1">#REF!</definedName>
    <definedName name="r.Summary" localSheetId="9" hidden="1">#REF!</definedName>
    <definedName name="r.Summary" localSheetId="15" hidden="1">#REF!</definedName>
    <definedName name="r.Summary" localSheetId="16" hidden="1">#REF!</definedName>
    <definedName name="r.Summary" localSheetId="5" hidden="1">#REF!</definedName>
    <definedName name="r.Summary" localSheetId="7" hidden="1">#REF!</definedName>
    <definedName name="range">'[135]WBS detail'!$A$8:$E$289</definedName>
    <definedName name="rangofro" localSheetId="5">[136]Balancefrontel!$A$1:$R$3503</definedName>
    <definedName name="rangofro">[137]Balancefrontel!$A$1:$R$3503</definedName>
    <definedName name="rate" localSheetId="15">#REF!</definedName>
    <definedName name="rate" localSheetId="16">#REF!</definedName>
    <definedName name="Rate_A" localSheetId="13">#REF!</definedName>
    <definedName name="Rate_A" localSheetId="9">#REF!</definedName>
    <definedName name="Rate_A" localSheetId="15">#REF!</definedName>
    <definedName name="Rate_A" localSheetId="16">#REF!</definedName>
    <definedName name="Rate_A" localSheetId="5">#REF!</definedName>
    <definedName name="Rate_A" localSheetId="7">#REF!</definedName>
    <definedName name="Rate_B" localSheetId="13">#REF!</definedName>
    <definedName name="Rate_B" localSheetId="9">#REF!</definedName>
    <definedName name="Rate_B" localSheetId="15">#REF!</definedName>
    <definedName name="Rate_B" localSheetId="16">#REF!</definedName>
    <definedName name="Rate_B" localSheetId="5">#REF!</definedName>
    <definedName name="Rate_B" localSheetId="7">#REF!</definedName>
    <definedName name="Rate_C" localSheetId="13">#REF!</definedName>
    <definedName name="Rate_C" localSheetId="9">#REF!</definedName>
    <definedName name="Rate_C" localSheetId="15">#REF!</definedName>
    <definedName name="Rate_C" localSheetId="16">#REF!</definedName>
    <definedName name="Rate_C" localSheetId="5">#REF!</definedName>
    <definedName name="Rate_C" localSheetId="7">#REF!</definedName>
    <definedName name="Rate_D" localSheetId="13">#REF!</definedName>
    <definedName name="Rate_D" localSheetId="9">#REF!</definedName>
    <definedName name="Rate_D" localSheetId="15">#REF!</definedName>
    <definedName name="Rate_D" localSheetId="16">#REF!</definedName>
    <definedName name="Rate_D" localSheetId="5">#REF!</definedName>
    <definedName name="Rate_D" localSheetId="7">#REF!</definedName>
    <definedName name="Rate_E" localSheetId="13">#REF!</definedName>
    <definedName name="Rate_E" localSheetId="9">#REF!</definedName>
    <definedName name="Rate_E" localSheetId="15">#REF!</definedName>
    <definedName name="Rate_E" localSheetId="16">#REF!</definedName>
    <definedName name="Rate_E" localSheetId="5">#REF!</definedName>
    <definedName name="Rate_E" localSheetId="7">#REF!</definedName>
    <definedName name="Rate_F" localSheetId="13">#REF!</definedName>
    <definedName name="Rate_F" localSheetId="9">#REF!</definedName>
    <definedName name="Rate_F" localSheetId="15">#REF!</definedName>
    <definedName name="Rate_F" localSheetId="16">#REF!</definedName>
    <definedName name="Rate_F" localSheetId="5">#REF!</definedName>
    <definedName name="Rate_F" localSheetId="7">#REF!</definedName>
    <definedName name="Rate_G" localSheetId="13">#REF!</definedName>
    <definedName name="Rate_G" localSheetId="9">#REF!</definedName>
    <definedName name="Rate_G" localSheetId="15">#REF!</definedName>
    <definedName name="Rate_G" localSheetId="16">#REF!</definedName>
    <definedName name="Rate_G" localSheetId="5">#REF!</definedName>
    <definedName name="Rate_G" localSheetId="7">#REF!</definedName>
    <definedName name="Rate_H" localSheetId="13">#REF!</definedName>
    <definedName name="Rate_H" localSheetId="9">#REF!</definedName>
    <definedName name="Rate_H" localSheetId="15">#REF!</definedName>
    <definedName name="Rate_H" localSheetId="16">#REF!</definedName>
    <definedName name="Rate_H" localSheetId="5">#REF!</definedName>
    <definedName name="Rate_H" localSheetId="7">#REF!</definedName>
    <definedName name="RawData" localSheetId="15">#REF!</definedName>
    <definedName name="RawData" localSheetId="16">#REF!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LASSES">'[138]101 BY MON'!$B$262:$Q$311</definedName>
    <definedName name="record" localSheetId="15">'[83]DC Info'!#REF!</definedName>
    <definedName name="record" localSheetId="16">'[83]DC Info'!#REF!</definedName>
    <definedName name="RECORD_TYPE">[40]IN_ISSUES!$F$2:$F$26</definedName>
    <definedName name="_xlnm.Recorder" localSheetId="15">#REF!</definedName>
    <definedName name="_xlnm.Recorder" localSheetId="16">#REF!</definedName>
    <definedName name="_xlnm.Recorder">#REF!</definedName>
    <definedName name="records" localSheetId="13">#REF!</definedName>
    <definedName name="records" localSheetId="9">#REF!</definedName>
    <definedName name="records" localSheetId="15">#REF!</definedName>
    <definedName name="records" localSheetId="16">#REF!</definedName>
    <definedName name="records" localSheetId="5">#REF!</definedName>
    <definedName name="records" localSheetId="7">#REF!</definedName>
    <definedName name="records1" localSheetId="13">#REF!</definedName>
    <definedName name="records1" localSheetId="9">#REF!</definedName>
    <definedName name="records1" localSheetId="15">#REF!</definedName>
    <definedName name="records1" localSheetId="16">#REF!</definedName>
    <definedName name="records1" localSheetId="5">#REF!</definedName>
    <definedName name="records1" localSheetId="7">#REF!</definedName>
    <definedName name="Recoveries" localSheetId="13">'[70]FEES &amp; INTEREST'!#REF!</definedName>
    <definedName name="Recoveries" localSheetId="9">'[70]FEES &amp; INTEREST'!#REF!</definedName>
    <definedName name="Recoveries" localSheetId="15">'[70]FEES &amp; INTEREST'!#REF!</definedName>
    <definedName name="Recoveries" localSheetId="16">'[70]FEES &amp; INTEREST'!#REF!</definedName>
    <definedName name="Recoveries" localSheetId="5">'[70]FEES &amp; INTEREST'!#REF!</definedName>
    <definedName name="Recoveries" localSheetId="7">'[70]FEES &amp; INTEREST'!#REF!</definedName>
    <definedName name="recruitment">'[76]London G&amp;A'!$G$36+'[76]India G&amp;A details'!$D$13</definedName>
    <definedName name="Refresh_Report">#N/A</definedName>
    <definedName name="rent">'[76]London G&amp;A'!$G$6+'[76]London G&amp;A'!$G$7+'[76]London G&amp;A'!$G$8+'[76]India G&amp;A details'!$D$9</definedName>
    <definedName name="REPORT" localSheetId="15">#REF!</definedName>
    <definedName name="REPORT" localSheetId="16">#REF!</definedName>
    <definedName name="ReportingDate" localSheetId="13">#REF!</definedName>
    <definedName name="ReportingDate" localSheetId="9">#REF!</definedName>
    <definedName name="ReportingDate" localSheetId="15">#REF!</definedName>
    <definedName name="ReportingDate" localSheetId="16">#REF!</definedName>
    <definedName name="ReportingDate" localSheetId="5">#REF!</definedName>
    <definedName name="ReportingDate" localSheetId="7">#REF!</definedName>
    <definedName name="RepotDate">'[139]SETUP and Steps'!$E$9</definedName>
    <definedName name="RES_PY" localSheetId="13">#REF!</definedName>
    <definedName name="RES_PY" localSheetId="9">#REF!</definedName>
    <definedName name="RES_PY" localSheetId="15">#REF!</definedName>
    <definedName name="RES_PY" localSheetId="16">#REF!</definedName>
    <definedName name="RES_PY" localSheetId="5">#REF!</definedName>
    <definedName name="RES_PY" localSheetId="7">#REF!</definedName>
    <definedName name="Residual_PERIOD">"0122009"</definedName>
    <definedName name="Residual_VERSION">"[0VERSION].[F00]"</definedName>
    <definedName name="ResidualAM">#N/A</definedName>
    <definedName name="ResidualAM_101_VAR">#N/A</definedName>
    <definedName name="ResidualAM_102_VAR">#N/A</definedName>
    <definedName name="ResidualAM_103_VAR">#N/A</definedName>
    <definedName name="ResidualAM_104_VAR">#N/A</definedName>
    <definedName name="ResidualAM_105_VAR">#N/A</definedName>
    <definedName name="ResidualAM_106_VAR">#N/A</definedName>
    <definedName name="ResidualAM_107_VAR">#N/A</definedName>
    <definedName name="ResidualAM_109_VAR">#N/A</definedName>
    <definedName name="ResidualAM_110_VAR">#N/A</definedName>
    <definedName name="ResidualAM_111_VAR">#N/A</definedName>
    <definedName name="ResidualAM_112_VAR">#N/A</definedName>
    <definedName name="ResidualAM_114_VAR">#N/A</definedName>
    <definedName name="ResidualAM_115_VAR">#N/A</definedName>
    <definedName name="ResidualAM_116_VAR">#N/A</definedName>
    <definedName name="ResidualAM_117_VAR">#N/A</definedName>
    <definedName name="ResidualAM_118_VAR">#N/A</definedName>
    <definedName name="ResidualAM_119_VAR">#N/A</definedName>
    <definedName name="ResidualAM_120_VAR">#N/A</definedName>
    <definedName name="ResidualAM_121124_VAR">#N/A</definedName>
    <definedName name="ResidualAM_122_VAR">#N/A</definedName>
    <definedName name="ResidualAM_123_VAR">#N/A</definedName>
    <definedName name="ResidualAM_125">#N/A</definedName>
    <definedName name="ResidualAM_125_KF2">#N/A</definedName>
    <definedName name="ResidualAM_125_VAR">#N/A</definedName>
    <definedName name="ResidualAM_126_KF2" localSheetId="15">#REF!</definedName>
    <definedName name="ResidualAM_126_KF2" localSheetId="16">#REF!</definedName>
    <definedName name="ResidualAM_126_VAR">#N/A</definedName>
    <definedName name="ResidualAM_127_KF2" localSheetId="15">#REF!</definedName>
    <definedName name="ResidualAM_127_KF2" localSheetId="16">#REF!</definedName>
    <definedName name="ResidualAM_127_VAR">#N/A</definedName>
    <definedName name="ResidualAM_128_KF2" localSheetId="15">#REF!</definedName>
    <definedName name="ResidualAM_128_KF2" localSheetId="16">#REF!</definedName>
    <definedName name="ResidualAM_128_VAR">#N/A</definedName>
    <definedName name="ResidualAM_129_KF2" localSheetId="15">#REF!</definedName>
    <definedName name="ResidualAM_129_KF2" localSheetId="16">#REF!</definedName>
    <definedName name="ResidualAM_129_VAR">#N/A</definedName>
    <definedName name="ResidualAM_130">#N/A</definedName>
    <definedName name="ResidualAM_130_KF2">#N/A</definedName>
    <definedName name="ResidualAM_130_VAR">#N/A</definedName>
    <definedName name="ResidualAM_131_KF2" localSheetId="15">#REF!</definedName>
    <definedName name="ResidualAM_131_KF2" localSheetId="16">#REF!</definedName>
    <definedName name="ResidualAM_131_VAR">#N/A</definedName>
    <definedName name="ResidualAM_132_KF2" localSheetId="15">#REF!</definedName>
    <definedName name="ResidualAM_132_KF2" localSheetId="16">#REF!</definedName>
    <definedName name="ResidualAM_132_VAR">#N/A</definedName>
    <definedName name="ResidualAM_133_KF2" localSheetId="15">#REF!</definedName>
    <definedName name="ResidualAM_133_KF2" localSheetId="16">#REF!</definedName>
    <definedName name="ResidualAM_133_VAR">#N/A</definedName>
    <definedName name="ResidualAM_134_KF2" localSheetId="15">#REF!</definedName>
    <definedName name="ResidualAM_134_KF2" localSheetId="16">#REF!</definedName>
    <definedName name="ResidualAM_999_KF2" localSheetId="15">#REF!</definedName>
    <definedName name="ResidualAM_999_KF2" localSheetId="16">#REF!</definedName>
    <definedName name="ResidualAM_999_VAR">#N/A</definedName>
    <definedName name="ResidualAM_Byrd">#N/A</definedName>
    <definedName name="ResidualAM_Byrd_KF2">#N/A</definedName>
    <definedName name="ResidualAM_Byrd_VAR">#N/A</definedName>
    <definedName name="ResidualAM_FSVC_KF2" localSheetId="15">#REF!</definedName>
    <definedName name="ResidualAM_FSVC_KF2" localSheetId="16">#REF!</definedName>
    <definedName name="ResidualAM_LGPA_KF2" localSheetId="15">#REF!</definedName>
    <definedName name="ResidualAM_LGPA_KF2" localSheetId="16">#REF!</definedName>
    <definedName name="ResidualAM_OFlynn">#N/A</definedName>
    <definedName name="ResidualAM_OFlynn_KF2">#N/A</definedName>
    <definedName name="ResidualAM_OFlynn_VAR">#N/A</definedName>
    <definedName name="ResidualAM_Other_KF2" localSheetId="15">#REF!</definedName>
    <definedName name="ResidualAM_Other_KF2" localSheetId="16">#REF!</definedName>
    <definedName name="ResidualAM_Other_VAR">#N/A</definedName>
    <definedName name="ResidualAM_PA_KF2" localSheetId="15">#REF!</definedName>
    <definedName name="ResidualAM_PA_KF2" localSheetId="16">#REF!</definedName>
    <definedName name="ResidualAM_SCOps_KF2" localSheetId="15">#REF!</definedName>
    <definedName name="ResidualAM_SCOps_KF2" localSheetId="16">#REF!</definedName>
    <definedName name="ResidualAM_Selover">#N/A</definedName>
    <definedName name="ResidualAM_Selover_KF2">#N/A</definedName>
    <definedName name="ResidualAM_Selover_VAR">#N/A</definedName>
    <definedName name="ResidualAM_Simpson">#N/A</definedName>
    <definedName name="ResidualAM_Simpson_KF2">#N/A</definedName>
    <definedName name="ResidualAM_Simpson_VAR">#N/A</definedName>
    <definedName name="ResidualAM_Total_KF2" localSheetId="15">#REF!</definedName>
    <definedName name="ResidualAM_Total_KF2" localSheetId="16">#REF!</definedName>
    <definedName name="ResidualAM_Total_VAR">#N/A</definedName>
    <definedName name="RESULT_RANGE" localSheetId="5">OFFSET('[40]RESULTS DB'!$A$1,1,0,COUNTA('[40]RESULTS DB'!$A$1:$A$65536)-1,86)</definedName>
    <definedName name="RESULT_RANGE">OFFSET('[40]RESULTS DB'!$A$1,1,0,COUNTA('[40]RESULTS DB'!$A:$A)-1,86)</definedName>
    <definedName name="RESULTADOS" localSheetId="13">#REF!</definedName>
    <definedName name="RESULTADOS" localSheetId="9">#REF!</definedName>
    <definedName name="RESULTADOS" localSheetId="15">#REF!</definedName>
    <definedName name="RESULTADOS" localSheetId="16">#REF!</definedName>
    <definedName name="RESULTADOS" localSheetId="5">#REF!</definedName>
    <definedName name="RESULTADOS" localSheetId="7">#REF!</definedName>
    <definedName name="RETIR" localSheetId="13">#REF!</definedName>
    <definedName name="RETIR" localSheetId="9">#REF!</definedName>
    <definedName name="RETIR" localSheetId="15">#REF!</definedName>
    <definedName name="RETIR" localSheetId="16">#REF!</definedName>
    <definedName name="RETIR" localSheetId="5">#REF!</definedName>
    <definedName name="RETIR" localSheetId="7">#REF!</definedName>
    <definedName name="retire" localSheetId="15">#REF!</definedName>
    <definedName name="retire" localSheetId="16">#REF!</definedName>
    <definedName name="retired" localSheetId="15">#REF!</definedName>
    <definedName name="retired" localSheetId="16">#REF!</definedName>
    <definedName name="retirement" localSheetId="15">#REF!</definedName>
    <definedName name="retirement" localSheetId="16">#REF!</definedName>
    <definedName name="RETIREMENTS">'[39]101 BY MON'!$B$198:$Q$247</definedName>
    <definedName name="Revenue_PERIOD">"0122008"</definedName>
    <definedName name="Revenue_VERSION">"[0VERSION].[F00]"</definedName>
    <definedName name="RevenueAM">#N/A</definedName>
    <definedName name="RevenueAM_101_VAR">#N/A</definedName>
    <definedName name="RevenueAM_102_KF2" localSheetId="15">'[38]Jan Residual'!#REF!</definedName>
    <definedName name="RevenueAM_102_KF2" localSheetId="16">'[38]Jan Residual'!#REF!</definedName>
    <definedName name="RevenueAM_102_VAR">#N/A</definedName>
    <definedName name="RevenueAM_103_VAR">#N/A</definedName>
    <definedName name="RevenueAM_104_VAR">#N/A</definedName>
    <definedName name="RevenueAM_105_KF2" localSheetId="15">'[38]Jan Residual'!#REF!</definedName>
    <definedName name="RevenueAM_105_KF2" localSheetId="16">'[38]Jan Residual'!#REF!</definedName>
    <definedName name="RevenueAM_105_VAR">#N/A</definedName>
    <definedName name="RevenueAM_106_KF2" localSheetId="15">'[38]Jan Residual'!#REF!</definedName>
    <definedName name="RevenueAM_106_KF2" localSheetId="16">'[38]Jan Residual'!#REF!</definedName>
    <definedName name="RevenueAM_106_VAR">#N/A</definedName>
    <definedName name="RevenueAM_107_VAR">#N/A</definedName>
    <definedName name="RevenueAM_109_VAR">#N/A</definedName>
    <definedName name="RevenueAM_110_VAR">#N/A</definedName>
    <definedName name="RevenueAM_111_VAR">#N/A</definedName>
    <definedName name="RevenueAM_112_KF2" localSheetId="15">'[38]Jan Residual'!#REF!</definedName>
    <definedName name="RevenueAM_112_KF2" localSheetId="16">'[38]Jan Residual'!#REF!</definedName>
    <definedName name="RevenueAM_112_VAR">#N/A</definedName>
    <definedName name="RevenueAM_114_VAR">#N/A</definedName>
    <definedName name="RevenueAM_115_VAR">#N/A</definedName>
    <definedName name="RevenueAM_116_VAR">#N/A</definedName>
    <definedName name="RevenueAM_117_VAR">#N/A</definedName>
    <definedName name="RevenueAM_118_KF2" localSheetId="15">'[38]Jan Residual'!#REF!</definedName>
    <definedName name="RevenueAM_118_KF2" localSheetId="16">'[38]Jan Residual'!#REF!</definedName>
    <definedName name="RevenueAM_118_VAR">#N/A</definedName>
    <definedName name="RevenueAM_119_VAR">#N/A</definedName>
    <definedName name="RevenueAM_120_VAR">#N/A</definedName>
    <definedName name="RevenueAM_121124_KF2" localSheetId="15">'[38]Jan Residual'!#REF!</definedName>
    <definedName name="RevenueAM_121124_KF2" localSheetId="16">'[38]Jan Residual'!#REF!</definedName>
    <definedName name="RevenueAM_121124_VAR">#N/A</definedName>
    <definedName name="RevenueAM_122_KF2" localSheetId="15">'[38]Jan Residual'!#REF!</definedName>
    <definedName name="RevenueAM_122_KF2" localSheetId="16">'[38]Jan Residual'!#REF!</definedName>
    <definedName name="RevenueAM_122_VAR">#N/A</definedName>
    <definedName name="RevenueAM_123_KF2" localSheetId="15">'[38]Jan Residual'!#REF!</definedName>
    <definedName name="RevenueAM_123_KF2" localSheetId="16">'[38]Jan Residual'!#REF!</definedName>
    <definedName name="RevenueAM_123_VAR">#N/A</definedName>
    <definedName name="RevenueAM_125">#N/A</definedName>
    <definedName name="RevenueAM_125_KF2">#N/A</definedName>
    <definedName name="RevenueAM_125_VAR">#N/A</definedName>
    <definedName name="RevenueAM_126_VAR">#N/A</definedName>
    <definedName name="RevenueAM_127_VAR">#N/A</definedName>
    <definedName name="RevenueAM_128_VAR">#N/A</definedName>
    <definedName name="RevenueAM_129_VAR">#N/A</definedName>
    <definedName name="RevenueAM_130">#N/A</definedName>
    <definedName name="RevenueAM_130_KF2">#N/A</definedName>
    <definedName name="RevenueAM_130_VAR">#N/A</definedName>
    <definedName name="RevenueAM_131_KF2" localSheetId="15">'[38]Jan Residual'!#REF!</definedName>
    <definedName name="RevenueAM_131_KF2" localSheetId="16">'[38]Jan Residual'!#REF!</definedName>
    <definedName name="RevenueAM_131_VAR">#N/A</definedName>
    <definedName name="RevenueAM_132_VAR">#N/A</definedName>
    <definedName name="RevenueAM_133_KF2" localSheetId="15">'[38]Jan Residual'!#REF!</definedName>
    <definedName name="RevenueAM_133_KF2" localSheetId="16">'[38]Jan Residual'!#REF!</definedName>
    <definedName name="RevenueAM_133_VAR">#N/A</definedName>
    <definedName name="RevenueAM_137_KF2" localSheetId="15">'[38]Jan Residual'!#REF!</definedName>
    <definedName name="RevenueAM_137_KF2" localSheetId="16">'[38]Jan Residual'!#REF!</definedName>
    <definedName name="RevenueAM_999_VAR">#N/A</definedName>
    <definedName name="RevenueAM_Byrd">#N/A</definedName>
    <definedName name="RevenueAM_Byrd_KF2">#N/A</definedName>
    <definedName name="RevenueAM_Byrd_VAR">#N/A</definedName>
    <definedName name="RevenueAM_LGPA_KF2" localSheetId="15">'[38]Jan Residual'!#REF!</definedName>
    <definedName name="RevenueAM_LGPA_KF2" localSheetId="16">'[38]Jan Residual'!#REF!</definedName>
    <definedName name="RevenueAM_OFlynn">#N/A</definedName>
    <definedName name="RevenueAM_OFlynn_KF2">#N/A</definedName>
    <definedName name="RevenueAM_OFlynn_VAR">#N/A</definedName>
    <definedName name="RevenueAM_Other_VAR">#N/A</definedName>
    <definedName name="RevenueAM_PA_KF2" localSheetId="15">'[38]Jan Residual'!#REF!</definedName>
    <definedName name="RevenueAM_PA_KF2" localSheetId="16">'[38]Jan Residual'!#REF!</definedName>
    <definedName name="RevenueAM_Selover">#N/A</definedName>
    <definedName name="RevenueAM_Selover_KF2">#N/A</definedName>
    <definedName name="RevenueAM_Selover_VAR">#N/A</definedName>
    <definedName name="RevenueAM_Simpson">#N/A</definedName>
    <definedName name="RevenueAM_Simpson_KF2">#N/A</definedName>
    <definedName name="RevenueAM_Simpson_VAR">#N/A</definedName>
    <definedName name="RevenueAM_Total_KF2" localSheetId="15">'[38]Jan Residual'!#REF!</definedName>
    <definedName name="RevenueAM_Total_KF2" localSheetId="16">'[38]Jan Residual'!#REF!</definedName>
    <definedName name="RevenueAM_Total_VAR">#N/A</definedName>
    <definedName name="revenues" localSheetId="13">#REF!</definedName>
    <definedName name="revenues" localSheetId="9">#REF!</definedName>
    <definedName name="revenues" localSheetId="15">#REF!</definedName>
    <definedName name="revenues" localSheetId="16">#REF!</definedName>
    <definedName name="revenues" localSheetId="5">#REF!</definedName>
    <definedName name="revenues" localSheetId="7">#REF!</definedName>
    <definedName name="RJDPROJ" localSheetId="13">#REF!</definedName>
    <definedName name="RJDPROJ" localSheetId="9">#REF!</definedName>
    <definedName name="RJDPROJ" localSheetId="15">#REF!</definedName>
    <definedName name="RJDPROJ" localSheetId="16">#REF!</definedName>
    <definedName name="RJDPROJ" localSheetId="5">#REF!</definedName>
    <definedName name="RJDPROJ" localSheetId="7">#REF!</definedName>
    <definedName name="RJDPROJ2" localSheetId="13">#REF!</definedName>
    <definedName name="RJDPROJ2" localSheetId="9">#REF!</definedName>
    <definedName name="RJDPROJ2" localSheetId="15">#REF!</definedName>
    <definedName name="RJDPROJ2" localSheetId="16">#REF!</definedName>
    <definedName name="RJDPROJ2" localSheetId="5">#REF!</definedName>
    <definedName name="RJDPROJ2" localSheetId="7">#REF!</definedName>
    <definedName name="RJDPROJ3" localSheetId="13">#REF!</definedName>
    <definedName name="RJDPROJ3" localSheetId="9">#REF!</definedName>
    <definedName name="RJDPROJ3" localSheetId="15">#REF!</definedName>
    <definedName name="RJDPROJ3" localSheetId="16">#REF!</definedName>
    <definedName name="RJDPROJ3" localSheetId="5">#REF!</definedName>
    <definedName name="RJDPROJ3" localSheetId="7">#REF!</definedName>
    <definedName name="rngShowNames" localSheetId="13" hidden="1">#REF!</definedName>
    <definedName name="rngShowNames" localSheetId="9" hidden="1">#REF!</definedName>
    <definedName name="rngShowNames" localSheetId="15" hidden="1">#REF!</definedName>
    <definedName name="rngShowNames" localSheetId="16" hidden="1">#REF!</definedName>
    <definedName name="rngShowNames" localSheetId="5" hidden="1">#REF!</definedName>
    <definedName name="rngShowNames" localSheetId="7" hidden="1">#REF!</definedName>
    <definedName name="rngToggles" localSheetId="13" hidden="1">#REF!</definedName>
    <definedName name="rngToggles" localSheetId="9" hidden="1">#REF!</definedName>
    <definedName name="rngToggles" localSheetId="15" hidden="1">#REF!</definedName>
    <definedName name="rngToggles" localSheetId="16" hidden="1">#REF!</definedName>
    <definedName name="rngToggles" localSheetId="5" hidden="1">#REF!</definedName>
    <definedName name="rngToggles" localSheetId="7" hidden="1">#REF!</definedName>
    <definedName name="ROLLPG" localSheetId="13">#REF!</definedName>
    <definedName name="ROLLPG" localSheetId="9">#REF!</definedName>
    <definedName name="ROLLPG" localSheetId="15">#REF!</definedName>
    <definedName name="ROLLPG" localSheetId="16">#REF!</definedName>
    <definedName name="ROLLPG" localSheetId="5">#REF!</definedName>
    <definedName name="ROLLPG" localSheetId="7">#REF!</definedName>
    <definedName name="RoundCompanySplit">'[83]Split by company'!$K$1</definedName>
    <definedName name="rounding" localSheetId="15">'[77]Rabbi Trust'!#REF!</definedName>
    <definedName name="rounding" localSheetId="16">'[77]Rabbi Trust'!#REF!</definedName>
    <definedName name="row" localSheetId="13" hidden="1">#REF!</definedName>
    <definedName name="row" localSheetId="9" hidden="1">#REF!</definedName>
    <definedName name="row" localSheetId="15" hidden="1">#REF!</definedName>
    <definedName name="row" localSheetId="16" hidden="1">#REF!</definedName>
    <definedName name="row" localSheetId="5" hidden="1">#REF!</definedName>
    <definedName name="row" localSheetId="7" hidden="1">#REF!</definedName>
    <definedName name="RptMonth">'[140]Work Plan'!$I$431</definedName>
    <definedName name="rr" localSheetId="13">'[141]PSE&amp;G-IS-MONTH'!#REF!</definedName>
    <definedName name="rr" localSheetId="9">'[141]PSE&amp;G-IS-MONTH'!#REF!</definedName>
    <definedName name="rr" localSheetId="15">'[141]PSE&amp;G-IS-MONTH'!#REF!</definedName>
    <definedName name="rr" localSheetId="16">'[141]PSE&amp;G-IS-MONTH'!#REF!</definedName>
    <definedName name="rr" localSheetId="5">'[141]PSE&amp;G-IS-MONTH'!#REF!</definedName>
    <definedName name="rr" localSheetId="7">'[141]PSE&amp;G-IS-MONTH'!#REF!</definedName>
    <definedName name="rti" localSheetId="13">[5]SE_Chavarria!#REF!</definedName>
    <definedName name="rti" localSheetId="9">[5]SE_Chavarria!#REF!</definedName>
    <definedName name="rti" localSheetId="15">[5]SE_Chavarria!#REF!</definedName>
    <definedName name="rti" localSheetId="16">[5]SE_Chavarria!#REF!</definedName>
    <definedName name="rti" localSheetId="5">[5]SE_Chavarria!#REF!</definedName>
    <definedName name="rti" localSheetId="7">[5]SE_Chavarria!#REF!</definedName>
    <definedName name="rtm" localSheetId="13">[5]SE_Chimbote1!#REF!</definedName>
    <definedName name="rtm" localSheetId="9">[5]SE_Chimbote1!#REF!</definedName>
    <definedName name="rtm" localSheetId="15">[5]SE_Chimbote1!#REF!</definedName>
    <definedName name="rtm" localSheetId="16">[5]SE_Chimbote1!#REF!</definedName>
    <definedName name="rtm" localSheetId="5">[5]SE_Chimbote1!#REF!</definedName>
    <definedName name="rtm" localSheetId="7">[5]SE_Chimbote1!#REF!</definedName>
    <definedName name="rty" localSheetId="13">#REF!</definedName>
    <definedName name="rty" localSheetId="9">#REF!</definedName>
    <definedName name="rty" localSheetId="15">#REF!</definedName>
    <definedName name="rty" localSheetId="16">#REF!</definedName>
    <definedName name="rty" localSheetId="5">#REF!</definedName>
    <definedName name="rty" localSheetId="7">#REF!</definedName>
    <definedName name="Run_Report">#N/A</definedName>
    <definedName name="s" localSheetId="5" hidden="1">{#N/A,#N/A,FALSE,"95Act"}</definedName>
    <definedName name="s33333333" localSheetId="13">[5]SE_Piura_Oeste!#REF!</definedName>
    <definedName name="s33333333" localSheetId="9">[5]SE_Piura_Oeste!#REF!</definedName>
    <definedName name="s33333333" localSheetId="15">[5]SE_Piura_Oeste!#REF!</definedName>
    <definedName name="s33333333" localSheetId="16">[5]SE_Piura_Oeste!#REF!</definedName>
    <definedName name="s33333333" localSheetId="5">[5]SE_Piura_Oeste!#REF!</definedName>
    <definedName name="s33333333" localSheetId="7">[5]SE_Piura_Oeste!#REF!</definedName>
    <definedName name="SA" localSheetId="15">#REF!</definedName>
    <definedName name="SA" localSheetId="16">#REF!</definedName>
    <definedName name="SAESA">#N/A</definedName>
    <definedName name="Sale" localSheetId="13">#REF!</definedName>
    <definedName name="Sale" localSheetId="9">#REF!</definedName>
    <definedName name="Sale" localSheetId="15">#REF!</definedName>
    <definedName name="Sale" localSheetId="16">#REF!</definedName>
    <definedName name="Sale" localSheetId="5">#REF!</definedName>
    <definedName name="Sale" localSheetId="7">#REF!</definedName>
    <definedName name="Sales" localSheetId="13">#REF!</definedName>
    <definedName name="Sales" localSheetId="9">#REF!</definedName>
    <definedName name="Sales" localSheetId="15">#REF!</definedName>
    <definedName name="Sales" localSheetId="16">#REF!</definedName>
    <definedName name="Sales" localSheetId="5">#REF!</definedName>
    <definedName name="Sales" localSheetId="7">#REF!</definedName>
    <definedName name="SALESTC" localSheetId="12">#REF!</definedName>
    <definedName name="SALESTC" localSheetId="13">#REF!</definedName>
    <definedName name="SALESTC" localSheetId="9">#REF!</definedName>
    <definedName name="SALESTC" localSheetId="15">#REF!</definedName>
    <definedName name="SALESTC" localSheetId="16">#REF!</definedName>
    <definedName name="SALESTC" localSheetId="5">#REF!</definedName>
    <definedName name="SALESTC" localSheetId="7">#REF!</definedName>
    <definedName name="sample1" localSheetId="15">#REF!</definedName>
    <definedName name="sample1" localSheetId="16">#REF!</definedName>
    <definedName name="Sample2" localSheetId="15">#REF!</definedName>
    <definedName name="Sample2" localSheetId="16">#REF!</definedName>
    <definedName name="SAP">#REF!</definedName>
    <definedName name="SAPBEXrevision" hidden="1">0</definedName>
    <definedName name="SAPBEXsysID" hidden="1">"BP0"</definedName>
    <definedName name="SAPBEXwbID" hidden="1">"45D3UH8M8LM52O14IHYK4WKKZ"</definedName>
    <definedName name="saSAs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B" localSheetId="15">#REF!</definedName>
    <definedName name="SB" localSheetId="16">#REF!</definedName>
    <definedName name="SC" localSheetId="15">#REF!</definedName>
    <definedName name="SC" localSheetId="16">#REF!</definedName>
    <definedName name="SCCPPOOL_101_KF2" localSheetId="15">#REF!</definedName>
    <definedName name="SCCPPOOL_101_KF2" localSheetId="16">#REF!</definedName>
    <definedName name="SCCPPOOL_102_KF2" localSheetId="15">#REF!</definedName>
    <definedName name="SCCPPOOL_102_KF2" localSheetId="16">#REF!</definedName>
    <definedName name="SCCPPOOL_103_KF2" localSheetId="15">#REF!</definedName>
    <definedName name="SCCPPOOL_103_KF2" localSheetId="16">#REF!</definedName>
    <definedName name="SCCPPOOL_104_KF2" localSheetId="15">#REF!</definedName>
    <definedName name="SCCPPOOL_104_KF2" localSheetId="16">#REF!</definedName>
    <definedName name="SCCPPOOL_105_KF2" localSheetId="15">#REF!</definedName>
    <definedName name="SCCPPOOL_105_KF2" localSheetId="16">#REF!</definedName>
    <definedName name="SCCPPOOL_106_KF2" localSheetId="15">#REF!</definedName>
    <definedName name="SCCPPOOL_106_KF2" localSheetId="16">#REF!</definedName>
    <definedName name="SCCPPOOL_107_KF2" localSheetId="15">#REF!</definedName>
    <definedName name="SCCPPOOL_107_KF2" localSheetId="16">#REF!</definedName>
    <definedName name="SCCPPOOL_109_KF2" localSheetId="15">#REF!</definedName>
    <definedName name="SCCPPOOL_109_KF2" localSheetId="16">#REF!</definedName>
    <definedName name="SCCPPOOL_110_KF2" localSheetId="15">#REF!</definedName>
    <definedName name="SCCPPOOL_110_KF2" localSheetId="16">#REF!</definedName>
    <definedName name="SCCPPOOL_111_KF2" localSheetId="15">#REF!</definedName>
    <definedName name="SCCPPOOL_111_KF2" localSheetId="16">#REF!</definedName>
    <definedName name="SCCPPOOL_112_KF2" localSheetId="15">#REF!</definedName>
    <definedName name="SCCPPOOL_112_KF2" localSheetId="16">#REF!</definedName>
    <definedName name="SCCPPOOL_114_KF2" localSheetId="15">#REF!</definedName>
    <definedName name="SCCPPOOL_114_KF2" localSheetId="16">#REF!</definedName>
    <definedName name="SCCPPOOL_115_KF2" localSheetId="15">#REF!</definedName>
    <definedName name="SCCPPOOL_115_KF2" localSheetId="16">#REF!</definedName>
    <definedName name="SCCPPOOL_116_KF2" localSheetId="15">#REF!</definedName>
    <definedName name="SCCPPOOL_116_KF2" localSheetId="16">#REF!</definedName>
    <definedName name="SCCPPOOL_117_KF2" localSheetId="15">#REF!</definedName>
    <definedName name="SCCPPOOL_117_KF2" localSheetId="16">#REF!</definedName>
    <definedName name="SCCPPOOL_118_KF2" localSheetId="15">#REF!</definedName>
    <definedName name="SCCPPOOL_118_KF2" localSheetId="16">#REF!</definedName>
    <definedName name="SCCPPOOL_119_KF2" localSheetId="15">#REF!</definedName>
    <definedName name="SCCPPOOL_119_KF2" localSheetId="16">#REF!</definedName>
    <definedName name="SCCPPOOL_120_KF2" localSheetId="15">#REF!</definedName>
    <definedName name="SCCPPOOL_120_KF2" localSheetId="16">#REF!</definedName>
    <definedName name="SCCPPOOL_121124_KF2" localSheetId="15">#REF!</definedName>
    <definedName name="SCCPPOOL_121124_KF2" localSheetId="16">#REF!</definedName>
    <definedName name="SCCPPOOL_122_KF2" localSheetId="15">#REF!</definedName>
    <definedName name="SCCPPOOL_122_KF2" localSheetId="16">#REF!</definedName>
    <definedName name="SCCPPOOL_123_KF2" localSheetId="15">#REF!</definedName>
    <definedName name="SCCPPOOL_123_KF2" localSheetId="16">#REF!</definedName>
    <definedName name="SCCPPOOL_126_KF2" localSheetId="15">#REF!</definedName>
    <definedName name="SCCPPOOL_126_KF2" localSheetId="16">#REF!</definedName>
    <definedName name="SCCPPOOL_127_KF2" localSheetId="15">#REF!</definedName>
    <definedName name="SCCPPOOL_127_KF2" localSheetId="16">#REF!</definedName>
    <definedName name="SCCPPOOL_128_KF2" localSheetId="15">#REF!</definedName>
    <definedName name="SCCPPOOL_128_KF2" localSheetId="16">#REF!</definedName>
    <definedName name="SCCPPOOL_129_KF2" localSheetId="15">#REF!</definedName>
    <definedName name="SCCPPOOL_129_KF2" localSheetId="16">#REF!</definedName>
    <definedName name="SCCPPOOL_131_KF2" localSheetId="15">#REF!</definedName>
    <definedName name="SCCPPOOL_131_KF2" localSheetId="16">#REF!</definedName>
    <definedName name="SCCPPOOL_132_KF2" localSheetId="15">#REF!</definedName>
    <definedName name="SCCPPOOL_132_KF2" localSheetId="16">#REF!</definedName>
    <definedName name="SCCPPOOL_133_KF2" localSheetId="15">#REF!</definedName>
    <definedName name="SCCPPOOL_133_KF2" localSheetId="16">#REF!</definedName>
    <definedName name="SCCPPOOL_134_KF2" localSheetId="15">#REF!</definedName>
    <definedName name="SCCPPOOL_134_KF2" localSheetId="16">#REF!</definedName>
    <definedName name="SCCPPOOL_999_KF2" localSheetId="15">#REF!</definedName>
    <definedName name="SCCPPOOL_999_KF2" localSheetId="16">#REF!</definedName>
    <definedName name="SCCPPOOL_FSVC_KF2" localSheetId="15">#REF!</definedName>
    <definedName name="SCCPPOOL_FSVC_KF2" localSheetId="16">#REF!</definedName>
    <definedName name="SCCPPOOL_LGPA_KF2" localSheetId="15">#REF!</definedName>
    <definedName name="SCCPPOOL_LGPA_KF2" localSheetId="16">#REF!</definedName>
    <definedName name="SCCPPOOL_Other_KF2" localSheetId="15">#REF!</definedName>
    <definedName name="SCCPPOOL_Other_KF2" localSheetId="16">#REF!</definedName>
    <definedName name="SCCPPOOL_PA_KF2" localSheetId="15">#REF!</definedName>
    <definedName name="SCCPPOOL_PA_KF2" localSheetId="16">#REF!</definedName>
    <definedName name="SCCPPOOL_SCOps_KF2" localSheetId="15">#REF!</definedName>
    <definedName name="SCCPPOOL_SCOps_KF2" localSheetId="16">#REF!</definedName>
    <definedName name="SCCPPOOL_Total_KF2" localSheetId="15">#REF!</definedName>
    <definedName name="SCCPPOOL_Total_KF2" localSheetId="16">#REF!</definedName>
    <definedName name="SCdirect08Frcst">'[142]08Forecast - Billing'!$P$2834:$S$2837</definedName>
    <definedName name="Scenario_Date">[40]Config!$E$10</definedName>
    <definedName name="Scenario_Name">[40]Config!$E$9</definedName>
    <definedName name="SCHNO" localSheetId="5">[97]COS!$M$13:$N$83</definedName>
    <definedName name="SCHNO">[98]COS!$M$13:$N$83</definedName>
    <definedName name="SCImpact_101_KF2" localSheetId="15">#REF!</definedName>
    <definedName name="SCImpact_101_KF2" localSheetId="16">#REF!</definedName>
    <definedName name="SCImpact_102_KF2" localSheetId="15">#REF!</definedName>
    <definedName name="SCImpact_102_KF2" localSheetId="16">#REF!</definedName>
    <definedName name="SCImpact_103_KF2" localSheetId="15">#REF!</definedName>
    <definedName name="SCImpact_103_KF2" localSheetId="16">#REF!</definedName>
    <definedName name="SCImpact_104_KF2" localSheetId="15">#REF!</definedName>
    <definedName name="SCImpact_104_KF2" localSheetId="16">#REF!</definedName>
    <definedName name="SCImpact_105_KF2" localSheetId="15">#REF!</definedName>
    <definedName name="SCImpact_105_KF2" localSheetId="16">#REF!</definedName>
    <definedName name="SCImpact_106_KF2" localSheetId="15">#REF!</definedName>
    <definedName name="SCImpact_106_KF2" localSheetId="16">#REF!</definedName>
    <definedName name="SCImpact_107_KF2" localSheetId="15">#REF!</definedName>
    <definedName name="SCImpact_107_KF2" localSheetId="16">#REF!</definedName>
    <definedName name="SCImpact_109_KF2" localSheetId="15">#REF!</definedName>
    <definedName name="SCImpact_109_KF2" localSheetId="16">#REF!</definedName>
    <definedName name="SCImpact_110_KF2" localSheetId="15">#REF!</definedName>
    <definedName name="SCImpact_110_KF2" localSheetId="16">#REF!</definedName>
    <definedName name="SCImpact_111_KF2" localSheetId="15">#REF!</definedName>
    <definedName name="SCImpact_111_KF2" localSheetId="16">#REF!</definedName>
    <definedName name="SCImpact_112_KF2" localSheetId="15">#REF!</definedName>
    <definedName name="SCImpact_112_KF2" localSheetId="16">#REF!</definedName>
    <definedName name="SCImpact_114_KF2" localSheetId="15">#REF!</definedName>
    <definedName name="SCImpact_114_KF2" localSheetId="16">#REF!</definedName>
    <definedName name="SCImpact_115_KF2" localSheetId="15">#REF!</definedName>
    <definedName name="SCImpact_115_KF2" localSheetId="16">#REF!</definedName>
    <definedName name="SCImpact_116_KF2" localSheetId="15">#REF!</definedName>
    <definedName name="SCImpact_116_KF2" localSheetId="16">#REF!</definedName>
    <definedName name="SCImpact_117_KF2" localSheetId="15">#REF!</definedName>
    <definedName name="SCImpact_117_KF2" localSheetId="16">#REF!</definedName>
    <definedName name="SCImpact_118_KF2" localSheetId="15">#REF!</definedName>
    <definedName name="SCImpact_118_KF2" localSheetId="16">#REF!</definedName>
    <definedName name="SCImpact_119_KF2" localSheetId="15">#REF!</definedName>
    <definedName name="SCImpact_119_KF2" localSheetId="16">#REF!</definedName>
    <definedName name="SCImpact_120_KF2" localSheetId="15">#REF!</definedName>
    <definedName name="SCImpact_120_KF2" localSheetId="16">#REF!</definedName>
    <definedName name="SCImpact_121124_KF2" localSheetId="15">#REF!</definedName>
    <definedName name="SCImpact_121124_KF2" localSheetId="16">#REF!</definedName>
    <definedName name="SCImpact_122_KF2" localSheetId="15">#REF!</definedName>
    <definedName name="SCImpact_122_KF2" localSheetId="16">#REF!</definedName>
    <definedName name="SCImpact_123_KF2" localSheetId="15">#REF!</definedName>
    <definedName name="SCImpact_123_KF2" localSheetId="16">#REF!</definedName>
    <definedName name="SCImpact_126_KF2" localSheetId="15">#REF!</definedName>
    <definedName name="SCImpact_126_KF2" localSheetId="16">#REF!</definedName>
    <definedName name="SCImpact_127_KF2" localSheetId="15">#REF!</definedName>
    <definedName name="SCImpact_127_KF2" localSheetId="16">#REF!</definedName>
    <definedName name="SCImpact_128_KF2" localSheetId="15">#REF!</definedName>
    <definedName name="SCImpact_128_KF2" localSheetId="16">#REF!</definedName>
    <definedName name="SCImpact_129_KF2" localSheetId="15">#REF!</definedName>
    <definedName name="SCImpact_129_KF2" localSheetId="16">#REF!</definedName>
    <definedName name="SCImpact_131_KF2" localSheetId="15">#REF!</definedName>
    <definedName name="SCImpact_131_KF2" localSheetId="16">#REF!</definedName>
    <definedName name="SCImpact_132_KF2" localSheetId="15">#REF!</definedName>
    <definedName name="SCImpact_132_KF2" localSheetId="16">#REF!</definedName>
    <definedName name="SCImpact_133_KF2" localSheetId="15">#REF!</definedName>
    <definedName name="SCImpact_133_KF2" localSheetId="16">#REF!</definedName>
    <definedName name="SCImpact_134_KF2" localSheetId="15">#REF!</definedName>
    <definedName name="SCImpact_134_KF2" localSheetId="16">#REF!</definedName>
    <definedName name="SCImpact_999_KF2" localSheetId="15">#REF!</definedName>
    <definedName name="SCImpact_999_KF2" localSheetId="16">#REF!</definedName>
    <definedName name="SCImpact_FSVC_KF2" localSheetId="15">#REF!</definedName>
    <definedName name="SCImpact_FSVC_KF2" localSheetId="16">#REF!</definedName>
    <definedName name="SCImpact_LGPA_KF2" localSheetId="15">#REF!</definedName>
    <definedName name="SCImpact_LGPA_KF2" localSheetId="16">#REF!</definedName>
    <definedName name="SCImpact_Other_KF2" localSheetId="15">#REF!</definedName>
    <definedName name="SCImpact_Other_KF2" localSheetId="16">#REF!</definedName>
    <definedName name="SCImpact_PA_KF2" localSheetId="15">#REF!</definedName>
    <definedName name="SCImpact_PA_KF2" localSheetId="16">#REF!</definedName>
    <definedName name="SCImpact_SCOps_KF2" localSheetId="15">#REF!</definedName>
    <definedName name="SCImpact_SCOps_KF2" localSheetId="16">#REF!</definedName>
    <definedName name="SCImpact_Total_KF2" localSheetId="15">#REF!</definedName>
    <definedName name="SCImpact_Total_KF2" localSheetId="16">#REF!</definedName>
    <definedName name="SCOMPOOL_101_KF2" localSheetId="15">#REF!</definedName>
    <definedName name="SCOMPOOL_101_KF2" localSheetId="16">#REF!</definedName>
    <definedName name="SCOMPOOL_102_KF2" localSheetId="15">#REF!</definedName>
    <definedName name="SCOMPOOL_102_KF2" localSheetId="16">#REF!</definedName>
    <definedName name="SCOMPOOL_103_KF2" localSheetId="15">#REF!</definedName>
    <definedName name="SCOMPOOL_103_KF2" localSheetId="16">#REF!</definedName>
    <definedName name="SCOMPOOL_104_KF2" localSheetId="15">#REF!</definedName>
    <definedName name="SCOMPOOL_104_KF2" localSheetId="16">#REF!</definedName>
    <definedName name="SCOMPOOL_105_KF2" localSheetId="15">#REF!</definedName>
    <definedName name="SCOMPOOL_105_KF2" localSheetId="16">#REF!</definedName>
    <definedName name="SCOMPOOL_106_KF2" localSheetId="15">#REF!</definedName>
    <definedName name="SCOMPOOL_106_KF2" localSheetId="16">#REF!</definedName>
    <definedName name="SCOMPOOL_107_KF2" localSheetId="15">#REF!</definedName>
    <definedName name="SCOMPOOL_107_KF2" localSheetId="16">#REF!</definedName>
    <definedName name="SCOMPOOL_109_KF2" localSheetId="15">#REF!</definedName>
    <definedName name="SCOMPOOL_109_KF2" localSheetId="16">#REF!</definedName>
    <definedName name="SCOMPOOL_110_KF2" localSheetId="15">#REF!</definedName>
    <definedName name="SCOMPOOL_110_KF2" localSheetId="16">#REF!</definedName>
    <definedName name="SCOMPOOL_111_KF2" localSheetId="15">#REF!</definedName>
    <definedName name="SCOMPOOL_111_KF2" localSheetId="16">#REF!</definedName>
    <definedName name="SCOMPOOL_112_KF2" localSheetId="15">#REF!</definedName>
    <definedName name="SCOMPOOL_112_KF2" localSheetId="16">#REF!</definedName>
    <definedName name="SCOMPOOL_114_KF2" localSheetId="15">#REF!</definedName>
    <definedName name="SCOMPOOL_114_KF2" localSheetId="16">#REF!</definedName>
    <definedName name="SCOMPOOL_115_KF2" localSheetId="15">#REF!</definedName>
    <definedName name="SCOMPOOL_115_KF2" localSheetId="16">#REF!</definedName>
    <definedName name="SCOMPOOL_116_KF2" localSheetId="15">#REF!</definedName>
    <definedName name="SCOMPOOL_116_KF2" localSheetId="16">#REF!</definedName>
    <definedName name="SCOMPOOL_117_KF2" localSheetId="15">#REF!</definedName>
    <definedName name="SCOMPOOL_117_KF2" localSheetId="16">#REF!</definedName>
    <definedName name="SCOMPOOL_118_KF2" localSheetId="15">#REF!</definedName>
    <definedName name="SCOMPOOL_118_KF2" localSheetId="16">#REF!</definedName>
    <definedName name="SCOMPOOL_119_KF2" localSheetId="15">#REF!</definedName>
    <definedName name="SCOMPOOL_119_KF2" localSheetId="16">#REF!</definedName>
    <definedName name="SCOMPOOL_120_KF2" localSheetId="15">#REF!</definedName>
    <definedName name="SCOMPOOL_120_KF2" localSheetId="16">#REF!</definedName>
    <definedName name="SCOMPOOL_121124_KF2" localSheetId="15">#REF!</definedName>
    <definedName name="SCOMPOOL_121124_KF2" localSheetId="16">#REF!</definedName>
    <definedName name="SCOMPOOL_122_KF2" localSheetId="15">#REF!</definedName>
    <definedName name="SCOMPOOL_122_KF2" localSheetId="16">#REF!</definedName>
    <definedName name="SCOMPOOL_123_KF2" localSheetId="15">#REF!</definedName>
    <definedName name="SCOMPOOL_123_KF2" localSheetId="16">#REF!</definedName>
    <definedName name="SCOMPOOL_126_KF2" localSheetId="15">#REF!</definedName>
    <definedName name="SCOMPOOL_126_KF2" localSheetId="16">#REF!</definedName>
    <definedName name="SCOMPOOL_127_KF2" localSheetId="15">#REF!</definedName>
    <definedName name="SCOMPOOL_127_KF2" localSheetId="16">#REF!</definedName>
    <definedName name="SCOMPOOL_128_KF2" localSheetId="15">#REF!</definedName>
    <definedName name="SCOMPOOL_128_KF2" localSheetId="16">#REF!</definedName>
    <definedName name="SCOMPOOL_129_KF2" localSheetId="15">#REF!</definedName>
    <definedName name="SCOMPOOL_129_KF2" localSheetId="16">#REF!</definedName>
    <definedName name="SCOMPOOL_131_KF2" localSheetId="15">#REF!</definedName>
    <definedName name="SCOMPOOL_131_KF2" localSheetId="16">#REF!</definedName>
    <definedName name="SCOMPOOL_132_KF2" localSheetId="15">#REF!</definedName>
    <definedName name="SCOMPOOL_132_KF2" localSheetId="16">#REF!</definedName>
    <definedName name="SCOMPOOL_133_KF2" localSheetId="15">#REF!</definedName>
    <definedName name="SCOMPOOL_133_KF2" localSheetId="16">#REF!</definedName>
    <definedName name="SCOMPOOL_134_KF2" localSheetId="15">#REF!</definedName>
    <definedName name="SCOMPOOL_134_KF2" localSheetId="16">#REF!</definedName>
    <definedName name="SCOMPOOL_999_KF2" localSheetId="15">#REF!</definedName>
    <definedName name="SCOMPOOL_999_KF2" localSheetId="16">#REF!</definedName>
    <definedName name="SCOMPOOL_FSVC_KF2" localSheetId="15">#REF!</definedName>
    <definedName name="SCOMPOOL_FSVC_KF2" localSheetId="16">#REF!</definedName>
    <definedName name="SCOMPOOL_LGPA_KF2" localSheetId="15">#REF!</definedName>
    <definedName name="SCOMPOOL_LGPA_KF2" localSheetId="16">#REF!</definedName>
    <definedName name="SCOMPOOL_Other_KF2" localSheetId="15">#REF!</definedName>
    <definedName name="SCOMPOOL_Other_KF2" localSheetId="16">#REF!</definedName>
    <definedName name="SCOMPOOL_PA_KF2" localSheetId="15">#REF!</definedName>
    <definedName name="SCOMPOOL_PA_KF2" localSheetId="16">#REF!</definedName>
    <definedName name="SCOMPOOL_PLN" localSheetId="15">#REF!</definedName>
    <definedName name="SCOMPOOL_PLN" localSheetId="16">#REF!</definedName>
    <definedName name="SCOMPOOL_SCOps_KF2" localSheetId="15">#REF!</definedName>
    <definedName name="SCOMPOOL_SCOps_KF2" localSheetId="16">#REF!</definedName>
    <definedName name="SCOMPOOL_Total_KF2" localSheetId="15">#REF!</definedName>
    <definedName name="SCOMPOOL_Total_KF2" localSheetId="16">#REF!</definedName>
    <definedName name="SCpool08CapFrcst" localSheetId="15">#REF!</definedName>
    <definedName name="SCpool08CapFrcst" localSheetId="16">#REF!</definedName>
    <definedName name="SCPool2009Plan" localSheetId="15">#REF!</definedName>
    <definedName name="SCPool2009Plan" localSheetId="16">#REF!</definedName>
    <definedName name="SD" localSheetId="15">#REF!</definedName>
    <definedName name="SD" localSheetId="16">#REF!</definedName>
    <definedName name="sdfaadfasdfasda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y">'[11]FORMA-LS1-LS2'!$A$98:$Q$168</definedName>
    <definedName name="SE" localSheetId="13">#REF!</definedName>
    <definedName name="SE" localSheetId="9">#REF!</definedName>
    <definedName name="SE" localSheetId="15">#REF!</definedName>
    <definedName name="SE" localSheetId="16">#REF!</definedName>
    <definedName name="SE" localSheetId="5">#REF!</definedName>
    <definedName name="SE" localSheetId="7">#REF!</definedName>
    <definedName name="se_220_60_1" localSheetId="13">[5]SE_Piura_Oeste!#REF!</definedName>
    <definedName name="se_220_60_1" localSheetId="9">[5]SE_Piura_Oeste!#REF!</definedName>
    <definedName name="se_220_60_1" localSheetId="15">[5]SE_Piura_Oeste!#REF!</definedName>
    <definedName name="se_220_60_1" localSheetId="16">[5]SE_Piura_Oeste!#REF!</definedName>
    <definedName name="se_220_60_1" localSheetId="5">[5]SE_Piura_Oeste!#REF!</definedName>
    <definedName name="se_220_60_1" localSheetId="7">[5]SE_Piura_Oeste!#REF!</definedName>
    <definedName name="se_r1" localSheetId="13">#REF!</definedName>
    <definedName name="se_r1" localSheetId="9">#REF!</definedName>
    <definedName name="se_r1" localSheetId="15">#REF!</definedName>
    <definedName name="se_r1" localSheetId="16">#REF!</definedName>
    <definedName name="se_r1" localSheetId="5">#REF!</definedName>
    <definedName name="se_r1" localSheetId="7">#REF!</definedName>
    <definedName name="se_r2" localSheetId="13">#REF!</definedName>
    <definedName name="se_r2" localSheetId="9">#REF!</definedName>
    <definedName name="se_r2" localSheetId="15">#REF!</definedName>
    <definedName name="se_r2" localSheetId="16">#REF!</definedName>
    <definedName name="se_r2" localSheetId="5">#REF!</definedName>
    <definedName name="se_r2" localSheetId="7">#REF!</definedName>
    <definedName name="se_r3" localSheetId="13">#REF!</definedName>
    <definedName name="se_r3" localSheetId="9">#REF!</definedName>
    <definedName name="se_r3" localSheetId="15">#REF!</definedName>
    <definedName name="se_r3" localSheetId="16">#REF!</definedName>
    <definedName name="se_r3" localSheetId="5">#REF!</definedName>
    <definedName name="se_r3" localSheetId="7">#REF!</definedName>
    <definedName name="se_r4" localSheetId="13">#REF!</definedName>
    <definedName name="se_r4" localSheetId="9">#REF!</definedName>
    <definedName name="se_r4" localSheetId="15">#REF!</definedName>
    <definedName name="se_r4" localSheetId="16">#REF!</definedName>
    <definedName name="se_r4" localSheetId="5">#REF!</definedName>
    <definedName name="se_r4" localSheetId="7">#REF!</definedName>
    <definedName name="se_r5" localSheetId="13">#REF!</definedName>
    <definedName name="se_r5" localSheetId="9">#REF!</definedName>
    <definedName name="se_r5" localSheetId="15">#REF!</definedName>
    <definedName name="se_r5" localSheetId="16">#REF!</definedName>
    <definedName name="se_r5" localSheetId="5">#REF!</definedName>
    <definedName name="se_r5" localSheetId="7">#REF!</definedName>
    <definedName name="se_r6" localSheetId="13">#REF!</definedName>
    <definedName name="se_r6" localSheetId="9">#REF!</definedName>
    <definedName name="se_r6" localSheetId="15">#REF!</definedName>
    <definedName name="se_r6" localSheetId="16">#REF!</definedName>
    <definedName name="se_r6" localSheetId="5">#REF!</definedName>
    <definedName name="se_r6" localSheetId="7">#REF!</definedName>
    <definedName name="SE_SICN_1" localSheetId="13">#REF!</definedName>
    <definedName name="SE_SICN_1" localSheetId="9">#REF!</definedName>
    <definedName name="SE_SICN_1" localSheetId="15">#REF!</definedName>
    <definedName name="SE_SICN_1" localSheetId="16">#REF!</definedName>
    <definedName name="SE_SICN_1" localSheetId="5">#REF!</definedName>
    <definedName name="SE_SICN_1" localSheetId="7">#REF!</definedName>
    <definedName name="SE_SICN_2" localSheetId="13">#REF!</definedName>
    <definedName name="SE_SICN_2" localSheetId="9">#REF!</definedName>
    <definedName name="SE_SICN_2" localSheetId="15">#REF!</definedName>
    <definedName name="SE_SICN_2" localSheetId="16">#REF!</definedName>
    <definedName name="SE_SICN_2" localSheetId="5">#REF!</definedName>
    <definedName name="SE_SICN_2" localSheetId="7">#REF!</definedName>
    <definedName name="se1_1" localSheetId="13">[5]SE_Piura_Oeste!#REF!</definedName>
    <definedName name="se1_1" localSheetId="9">[5]SE_Piura_Oeste!#REF!</definedName>
    <definedName name="se1_1" localSheetId="15">[5]SE_Piura_Oeste!#REF!</definedName>
    <definedName name="se1_1" localSheetId="16">[5]SE_Piura_Oeste!#REF!</definedName>
    <definedName name="se1_1" localSheetId="5">[5]SE_Piura_Oeste!#REF!</definedName>
    <definedName name="se1_1" localSheetId="7">[5]SE_Piura_Oeste!#REF!</definedName>
    <definedName name="se1_2" localSheetId="13">[5]SE_Piura_Oeste!#REF!</definedName>
    <definedName name="se1_2" localSheetId="9">[5]SE_Piura_Oeste!#REF!</definedName>
    <definedName name="se1_2" localSheetId="15">[5]SE_Piura_Oeste!#REF!</definedName>
    <definedName name="se1_2" localSheetId="16">[5]SE_Piura_Oeste!#REF!</definedName>
    <definedName name="se1_2" localSheetId="5">[5]SE_Piura_Oeste!#REF!</definedName>
    <definedName name="se1_2" localSheetId="7">[5]SE_Piura_Oeste!#REF!</definedName>
    <definedName name="se1_3" localSheetId="13">[5]SE_Piura_Oeste!#REF!</definedName>
    <definedName name="se1_3" localSheetId="9">[5]SE_Piura_Oeste!#REF!</definedName>
    <definedName name="se1_3" localSheetId="15">[5]SE_Piura_Oeste!#REF!</definedName>
    <definedName name="se1_3" localSheetId="16">[5]SE_Piura_Oeste!#REF!</definedName>
    <definedName name="se1_3" localSheetId="5">[5]SE_Piura_Oeste!#REF!</definedName>
    <definedName name="se1_3" localSheetId="7">[5]SE_Piura_Oeste!#REF!</definedName>
    <definedName name="se1_4" localSheetId="13">[5]SE_Piura_Oeste!#REF!</definedName>
    <definedName name="se1_4" localSheetId="9">[5]SE_Piura_Oeste!#REF!</definedName>
    <definedName name="se1_4" localSheetId="15">[5]SE_Piura_Oeste!#REF!</definedName>
    <definedName name="se1_4" localSheetId="16">[5]SE_Piura_Oeste!#REF!</definedName>
    <definedName name="se1_4" localSheetId="5">[5]SE_Piura_Oeste!#REF!</definedName>
    <definedName name="se1_4" localSheetId="7">[5]SE_Piura_Oeste!#REF!</definedName>
    <definedName name="se10_1" localSheetId="13">[5]SE_Santa_Rosa!#REF!</definedName>
    <definedName name="se10_1" localSheetId="9">[5]SE_Santa_Rosa!#REF!</definedName>
    <definedName name="se10_1" localSheetId="15">[5]SE_Santa_Rosa!#REF!</definedName>
    <definedName name="se10_1" localSheetId="16">[5]SE_Santa_Rosa!#REF!</definedName>
    <definedName name="se10_1" localSheetId="5">[5]SE_Santa_Rosa!#REF!</definedName>
    <definedName name="se10_1" localSheetId="7">[5]SE_Santa_Rosa!#REF!</definedName>
    <definedName name="se10_2" localSheetId="13">[5]SE_Santa_Rosa!#REF!</definedName>
    <definedName name="se10_2" localSheetId="9">[5]SE_Santa_Rosa!#REF!</definedName>
    <definedName name="se10_2" localSheetId="15">[5]SE_Santa_Rosa!#REF!</definedName>
    <definedName name="se10_2" localSheetId="16">[5]SE_Santa_Rosa!#REF!</definedName>
    <definedName name="se10_2" localSheetId="5">[5]SE_Santa_Rosa!#REF!</definedName>
    <definedName name="se10_2" localSheetId="7">[5]SE_Santa_Rosa!#REF!</definedName>
    <definedName name="se11_1" localSheetId="13">[5]SE_San_Juan!#REF!</definedName>
    <definedName name="se11_1" localSheetId="9">[5]SE_San_Juan!#REF!</definedName>
    <definedName name="se11_1" localSheetId="15">[5]SE_San_Juan!#REF!</definedName>
    <definedName name="se11_1" localSheetId="16">[5]SE_San_Juan!#REF!</definedName>
    <definedName name="se11_1" localSheetId="5">[5]SE_San_Juan!#REF!</definedName>
    <definedName name="se11_1" localSheetId="7">[5]SE_San_Juan!#REF!</definedName>
    <definedName name="se12_1" localSheetId="13">[5]SE_Independencia!#REF!</definedName>
    <definedName name="se12_1" localSheetId="9">[5]SE_Independencia!#REF!</definedName>
    <definedName name="se12_1" localSheetId="15">[5]SE_Independencia!#REF!</definedName>
    <definedName name="se12_1" localSheetId="16">[5]SE_Independencia!#REF!</definedName>
    <definedName name="se12_1" localSheetId="5">[5]SE_Independencia!#REF!</definedName>
    <definedName name="se12_1" localSheetId="7">[5]SE_Independencia!#REF!</definedName>
    <definedName name="se12_2" localSheetId="13">[5]SE_Independencia!#REF!</definedName>
    <definedName name="se12_2" localSheetId="9">[5]SE_Independencia!#REF!</definedName>
    <definedName name="se12_2" localSheetId="15">[5]SE_Independencia!#REF!</definedName>
    <definedName name="se12_2" localSheetId="16">[5]SE_Independencia!#REF!</definedName>
    <definedName name="se12_2" localSheetId="5">[5]SE_Independencia!#REF!</definedName>
    <definedName name="se12_2" localSheetId="7">[5]SE_Independencia!#REF!</definedName>
    <definedName name="se13_1" localSheetId="13">[5]SE_Ica!#REF!</definedName>
    <definedName name="se13_1" localSheetId="9">[5]SE_Ica!#REF!</definedName>
    <definedName name="se13_1" localSheetId="15">[5]SE_Ica!#REF!</definedName>
    <definedName name="se13_1" localSheetId="16">[5]SE_Ica!#REF!</definedName>
    <definedName name="se13_1" localSheetId="5">[5]SE_Ica!#REF!</definedName>
    <definedName name="se13_1" localSheetId="7">[5]SE_Ica!#REF!</definedName>
    <definedName name="se13_2" localSheetId="13">[5]SE_Ica!#REF!</definedName>
    <definedName name="se13_2" localSheetId="9">[5]SE_Ica!#REF!</definedName>
    <definedName name="se13_2" localSheetId="15">[5]SE_Ica!#REF!</definedName>
    <definedName name="se13_2" localSheetId="16">[5]SE_Ica!#REF!</definedName>
    <definedName name="se13_2" localSheetId="5">[5]SE_Ica!#REF!</definedName>
    <definedName name="se13_2" localSheetId="7">[5]SE_Ica!#REF!</definedName>
    <definedName name="se2_1" localSheetId="13">[5]SE_Chiclayo_Oeste!#REF!</definedName>
    <definedName name="se2_1" localSheetId="9">[5]SE_Chiclayo_Oeste!#REF!</definedName>
    <definedName name="se2_1" localSheetId="15">[5]SE_Chiclayo_Oeste!#REF!</definedName>
    <definedName name="se2_1" localSheetId="16">[5]SE_Chiclayo_Oeste!#REF!</definedName>
    <definedName name="se2_1" localSheetId="5">[5]SE_Chiclayo_Oeste!#REF!</definedName>
    <definedName name="se2_1" localSheetId="7">[5]SE_Chiclayo_Oeste!#REF!</definedName>
    <definedName name="se2_2" localSheetId="13">[5]SE_Chiclayo_Oeste!#REF!</definedName>
    <definedName name="se2_2" localSheetId="9">[5]SE_Chiclayo_Oeste!#REF!</definedName>
    <definedName name="se2_2" localSheetId="15">[5]SE_Chiclayo_Oeste!#REF!</definedName>
    <definedName name="se2_2" localSheetId="16">[5]SE_Chiclayo_Oeste!#REF!</definedName>
    <definedName name="se2_2" localSheetId="5">[5]SE_Chiclayo_Oeste!#REF!</definedName>
    <definedName name="se2_2" localSheetId="7">[5]SE_Chiclayo_Oeste!#REF!</definedName>
    <definedName name="se3_1" localSheetId="13">'[6]Cuadro A-10'!#REF!</definedName>
    <definedName name="se3_1" localSheetId="9">'[6]Cuadro A-10'!#REF!</definedName>
    <definedName name="se3_1" localSheetId="15">'[6]Cuadro A-10'!#REF!</definedName>
    <definedName name="se3_1" localSheetId="16">'[6]Cuadro A-10'!#REF!</definedName>
    <definedName name="se3_1" localSheetId="5">'[6]Cuadro A-10'!#REF!</definedName>
    <definedName name="se3_1" localSheetId="7">'[6]Cuadro A-10'!#REF!</definedName>
    <definedName name="se3_2" localSheetId="13">'[6]Cuadro A-10'!#REF!</definedName>
    <definedName name="se3_2" localSheetId="9">'[6]Cuadro A-10'!#REF!</definedName>
    <definedName name="se3_2" localSheetId="15">'[6]Cuadro A-10'!#REF!</definedName>
    <definedName name="se3_2" localSheetId="16">'[6]Cuadro A-10'!#REF!</definedName>
    <definedName name="se3_2" localSheetId="5">'[6]Cuadro A-10'!#REF!</definedName>
    <definedName name="se3_2" localSheetId="7">'[6]Cuadro A-10'!#REF!</definedName>
    <definedName name="se4_1" localSheetId="13">[5]SE_Trujillo_Norte!#REF!</definedName>
    <definedName name="se4_1" localSheetId="9">[5]SE_Trujillo_Norte!#REF!</definedName>
    <definedName name="se4_1" localSheetId="15">[5]SE_Trujillo_Norte!#REF!</definedName>
    <definedName name="se4_1" localSheetId="16">[5]SE_Trujillo_Norte!#REF!</definedName>
    <definedName name="se4_1" localSheetId="5">[5]SE_Trujillo_Norte!#REF!</definedName>
    <definedName name="se4_1" localSheetId="7">[5]SE_Trujillo_Norte!#REF!</definedName>
    <definedName name="se4_2" localSheetId="13">[5]SE_Trujillo_Norte!#REF!</definedName>
    <definedName name="se4_2" localSheetId="9">[5]SE_Trujillo_Norte!#REF!</definedName>
    <definedName name="se4_2" localSheetId="15">[5]SE_Trujillo_Norte!#REF!</definedName>
    <definedName name="se4_2" localSheetId="16">[5]SE_Trujillo_Norte!#REF!</definedName>
    <definedName name="se4_2" localSheetId="5">[5]SE_Trujillo_Norte!#REF!</definedName>
    <definedName name="se4_2" localSheetId="7">[5]SE_Trujillo_Norte!#REF!</definedName>
    <definedName name="se4_3" localSheetId="13">[5]SE_Trujillo_Norte!#REF!</definedName>
    <definedName name="se4_3" localSheetId="9">[5]SE_Trujillo_Norte!#REF!</definedName>
    <definedName name="se4_3" localSheetId="15">[5]SE_Trujillo_Norte!#REF!</definedName>
    <definedName name="se4_3" localSheetId="16">[5]SE_Trujillo_Norte!#REF!</definedName>
    <definedName name="se4_3" localSheetId="5">[5]SE_Trujillo_Norte!#REF!</definedName>
    <definedName name="se4_3" localSheetId="7">[5]SE_Trujillo_Norte!#REF!</definedName>
    <definedName name="se4_4" localSheetId="13">[5]SE_Trujillo_Norte!#REF!</definedName>
    <definedName name="se4_4" localSheetId="9">[5]SE_Trujillo_Norte!#REF!</definedName>
    <definedName name="se4_4" localSheetId="15">[5]SE_Trujillo_Norte!#REF!</definedName>
    <definedName name="se4_4" localSheetId="16">[5]SE_Trujillo_Norte!#REF!</definedName>
    <definedName name="se4_4" localSheetId="5">[5]SE_Trujillo_Norte!#REF!</definedName>
    <definedName name="se4_4" localSheetId="7">[5]SE_Trujillo_Norte!#REF!</definedName>
    <definedName name="se5_1" localSheetId="13">[5]SE_Chimbote1!#REF!</definedName>
    <definedName name="se5_1" localSheetId="9">[5]SE_Chimbote1!#REF!</definedName>
    <definedName name="se5_1" localSheetId="15">[5]SE_Chimbote1!#REF!</definedName>
    <definedName name="se5_1" localSheetId="16">[5]SE_Chimbote1!#REF!</definedName>
    <definedName name="se5_1" localSheetId="5">[5]SE_Chimbote1!#REF!</definedName>
    <definedName name="se5_1" localSheetId="7">[5]SE_Chimbote1!#REF!</definedName>
    <definedName name="se5_2" localSheetId="13">[5]SE_Chimbote1!#REF!</definedName>
    <definedName name="se5_2" localSheetId="9">[5]SE_Chimbote1!#REF!</definedName>
    <definedName name="se5_2" localSheetId="15">[5]SE_Chimbote1!#REF!</definedName>
    <definedName name="se5_2" localSheetId="16">[5]SE_Chimbote1!#REF!</definedName>
    <definedName name="se5_2" localSheetId="5">[5]SE_Chimbote1!#REF!</definedName>
    <definedName name="se5_2" localSheetId="7">[5]SE_Chimbote1!#REF!</definedName>
    <definedName name="se5_3" localSheetId="13">[5]SE_Chimbote1!#REF!</definedName>
    <definedName name="se5_3" localSheetId="9">[5]SE_Chimbote1!#REF!</definedName>
    <definedName name="se5_3" localSheetId="15">[5]SE_Chimbote1!#REF!</definedName>
    <definedName name="se5_3" localSheetId="16">[5]SE_Chimbote1!#REF!</definedName>
    <definedName name="se5_3" localSheetId="5">[5]SE_Chimbote1!#REF!</definedName>
    <definedName name="se5_3" localSheetId="7">[5]SE_Chimbote1!#REF!</definedName>
    <definedName name="se5_4" localSheetId="13">[5]SE_Chimbote1!#REF!</definedName>
    <definedName name="se5_4" localSheetId="9">[5]SE_Chimbote1!#REF!</definedName>
    <definedName name="se5_4" localSheetId="15">[5]SE_Chimbote1!#REF!</definedName>
    <definedName name="se5_4" localSheetId="16">[5]SE_Chimbote1!#REF!</definedName>
    <definedName name="se5_4" localSheetId="5">[5]SE_Chimbote1!#REF!</definedName>
    <definedName name="se5_4" localSheetId="7">[5]SE_Chimbote1!#REF!</definedName>
    <definedName name="se6_1" localSheetId="13">[5]SE_Paramonga_Nueva!#REF!</definedName>
    <definedName name="se6_1" localSheetId="9">[5]SE_Paramonga_Nueva!#REF!</definedName>
    <definedName name="se6_1" localSheetId="15">[5]SE_Paramonga_Nueva!#REF!</definedName>
    <definedName name="se6_1" localSheetId="16">[5]SE_Paramonga_Nueva!#REF!</definedName>
    <definedName name="se6_1" localSheetId="5">[5]SE_Paramonga_Nueva!#REF!</definedName>
    <definedName name="se6_1" localSheetId="7">[5]SE_Paramonga_Nueva!#REF!</definedName>
    <definedName name="se6_2" localSheetId="13">[5]SE_Paramonga_Nueva!#REF!</definedName>
    <definedName name="se6_2" localSheetId="9">[5]SE_Paramonga_Nueva!#REF!</definedName>
    <definedName name="se6_2" localSheetId="15">[5]SE_Paramonga_Nueva!#REF!</definedName>
    <definedName name="se6_2" localSheetId="16">[5]SE_Paramonga_Nueva!#REF!</definedName>
    <definedName name="se6_2" localSheetId="5">[5]SE_Paramonga_Nueva!#REF!</definedName>
    <definedName name="se6_2" localSheetId="7">[5]SE_Paramonga_Nueva!#REF!</definedName>
    <definedName name="se9_1" localSheetId="13">[5]SE_Chavarria!#REF!</definedName>
    <definedName name="se9_1" localSheetId="9">[5]SE_Chavarria!#REF!</definedName>
    <definedName name="se9_1" localSheetId="15">[5]SE_Chavarria!#REF!</definedName>
    <definedName name="se9_1" localSheetId="16">[5]SE_Chavarria!#REF!</definedName>
    <definedName name="se9_1" localSheetId="5">[5]SE_Chavarria!#REF!</definedName>
    <definedName name="se9_1" localSheetId="7">[5]SE_Chavarria!#REF!</definedName>
    <definedName name="se9_2" localSheetId="13">[5]SE_Chavarria!#REF!</definedName>
    <definedName name="se9_2" localSheetId="9">[5]SE_Chavarria!#REF!</definedName>
    <definedName name="se9_2" localSheetId="15">[5]SE_Chavarria!#REF!</definedName>
    <definedName name="se9_2" localSheetId="16">[5]SE_Chavarria!#REF!</definedName>
    <definedName name="se9_2" localSheetId="5">[5]SE_Chavarria!#REF!</definedName>
    <definedName name="se9_2" localSheetId="7">[5]SE_Chavarria!#REF!</definedName>
    <definedName name="se9_3" localSheetId="13">[5]SE_Chavarria!#REF!</definedName>
    <definedName name="se9_3" localSheetId="9">[5]SE_Chavarria!#REF!</definedName>
    <definedName name="se9_3" localSheetId="15">[5]SE_Chavarria!#REF!</definedName>
    <definedName name="se9_3" localSheetId="16">[5]SE_Chavarria!#REF!</definedName>
    <definedName name="se9_3" localSheetId="5">[5]SE_Chavarria!#REF!</definedName>
    <definedName name="se9_3" localSheetId="7">[5]SE_Chavarria!#REF!</definedName>
    <definedName name="SecNames">OFFSET([40]IN_ISSUES!$A$1,1,0,(COUNTA([40]IN_ISSUES!$A$1:$A$964)-1),1)</definedName>
    <definedName name="SecType">OFFSET([40]IN_ISSUES!$B$1,1,0,(COUNTA([40]IN_ISSUES!$B$1:$B$964)-1),1)</definedName>
    <definedName name="sed">[8]TV!$A$49:$O$77</definedName>
    <definedName name="SEGUN" localSheetId="13">'[6]Cuadro A-4 (1)'!#REF!</definedName>
    <definedName name="SEGUN" localSheetId="9">'[6]Cuadro A-4 (1)'!#REF!</definedName>
    <definedName name="SEGUN" localSheetId="15">'[6]Cuadro A-4 (1)'!#REF!</definedName>
    <definedName name="SEGUN" localSheetId="16">'[6]Cuadro A-4 (1)'!#REF!</definedName>
    <definedName name="SEGUN" localSheetId="5">'[6]Cuadro A-4 (1)'!#REF!</definedName>
    <definedName name="SEGUN" localSheetId="7">'[6]Cuadro A-4 (1)'!#REF!</definedName>
    <definedName name="SEGUNDA" localSheetId="13">#REF!</definedName>
    <definedName name="SEGUNDA" localSheetId="9">#REF!</definedName>
    <definedName name="SEGUNDA" localSheetId="15">#REF!</definedName>
    <definedName name="SEGUNDA" localSheetId="16">#REF!</definedName>
    <definedName name="SEGUNDA" localSheetId="5">#REF!</definedName>
    <definedName name="SEGUNDA" localSheetId="7">#REF!</definedName>
    <definedName name="SEGUNDO" localSheetId="13">'[6]Cuadro A-4 (1)'!#REF!</definedName>
    <definedName name="SEGUNDO" localSheetId="9">'[6]Cuadro A-4 (1)'!#REF!</definedName>
    <definedName name="SEGUNDO" localSheetId="15">'[6]Cuadro A-4 (1)'!#REF!</definedName>
    <definedName name="SEGUNDO" localSheetId="16">'[6]Cuadro A-4 (1)'!#REF!</definedName>
    <definedName name="SEGUNDO" localSheetId="5">'[6]Cuadro A-4 (1)'!#REF!</definedName>
    <definedName name="SEGUNDO" localSheetId="7">'[6]Cuadro A-4 (1)'!#REF!</definedName>
    <definedName name="Selected_Financial_Data" localSheetId="15">#REF!</definedName>
    <definedName name="Selected_Financial_Data" localSheetId="16">#REF!</definedName>
    <definedName name="Sep">#REF!</definedName>
    <definedName name="sept" localSheetId="15">#REF!</definedName>
    <definedName name="sept" localSheetId="16">#REF!</definedName>
    <definedName name="ser" localSheetId="13">[5]SE_Ica!#REF!</definedName>
    <definedName name="ser" localSheetId="9">[5]SE_Ica!#REF!</definedName>
    <definedName name="ser" localSheetId="15">[5]SE_Ica!#REF!</definedName>
    <definedName name="ser" localSheetId="16">[5]SE_Ica!#REF!</definedName>
    <definedName name="ser" localSheetId="5">[5]SE_Ica!#REF!</definedName>
    <definedName name="ser" localSheetId="7">[5]SE_Ica!#REF!</definedName>
    <definedName name="service" localSheetId="15">#REF!</definedName>
    <definedName name="service" localSheetId="16">#REF!</definedName>
    <definedName name="Service_Hours" localSheetId="15">#REF!</definedName>
    <definedName name="Service_Hours" localSheetId="16">#REF!</definedName>
    <definedName name="sesinmmm" localSheetId="13">#REF!</definedName>
    <definedName name="sesinmmm" localSheetId="9">#REF!</definedName>
    <definedName name="sesinmmm" localSheetId="15">#REF!</definedName>
    <definedName name="sesinmmm" localSheetId="16">#REF!</definedName>
    <definedName name="sesinmmm" localSheetId="5">#REF!</definedName>
    <definedName name="sesinmmm" localSheetId="7">#REF!</definedName>
    <definedName name="SF" localSheetId="15">#REF!</definedName>
    <definedName name="SF" localSheetId="16">#REF!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r" localSheetId="5" hidden="1">{#N/A,#N/A,FALSE,"Aging Summary";#N/A,#N/A,FALSE,"Ratio Analysis";#N/A,#N/A,FALSE,"Test 120 Day Accts";#N/A,#N/A,FALSE,"Tickmarks"}</definedName>
    <definedName name="SFSF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G" localSheetId="15">#REF!</definedName>
    <definedName name="SG" localSheetId="16">#REF!</definedName>
    <definedName name="SGUN">'[11]FORMA-LS1-LS2'!$A$98:$Q$168</definedName>
    <definedName name="SH" localSheetId="13">#REF!</definedName>
    <definedName name="SH" localSheetId="9">#REF!</definedName>
    <definedName name="SH" localSheetId="15">#REF!</definedName>
    <definedName name="SH" localSheetId="16">#REF!</definedName>
    <definedName name="SH" localSheetId="5">#REF!</definedName>
    <definedName name="SH" localSheetId="7">#REF!</definedName>
    <definedName name="Sheet">#N/A</definedName>
    <definedName name="sheet2">#N/A</definedName>
    <definedName name="SHHIST" localSheetId="13">#REF!</definedName>
    <definedName name="SHHIST" localSheetId="9">#REF!</definedName>
    <definedName name="SHHIST" localSheetId="15">#REF!</definedName>
    <definedName name="SHHIST" localSheetId="16">#REF!</definedName>
    <definedName name="SHHIST" localSheetId="5">#REF!</definedName>
    <definedName name="SHHIST" localSheetId="7">#REF!</definedName>
    <definedName name="SI" localSheetId="15">#REF!</definedName>
    <definedName name="SI" localSheetId="16">#REF!</definedName>
    <definedName name="SJ" localSheetId="15">#REF!</definedName>
    <definedName name="SJ" localSheetId="16">#REF!</definedName>
    <definedName name="SK" localSheetId="15">#REF!</definedName>
    <definedName name="SK" localSheetId="16">#REF!</definedName>
    <definedName name="SL" localSheetId="15">#REF!</definedName>
    <definedName name="SL" localSheetId="16">#REF!</definedName>
    <definedName name="slld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m">[8]TV!$A$81:$N$110</definedName>
    <definedName name="SN" localSheetId="15">#REF!</definedName>
    <definedName name="SN" localSheetId="16">#REF!</definedName>
    <definedName name="solver_adj" localSheetId="13" hidden="1">#REF!,#REF!</definedName>
    <definedName name="solver_adj" localSheetId="9" hidden="1">#REF!,#REF!</definedName>
    <definedName name="solver_adj" localSheetId="15" hidden="1">#REF!,#REF!</definedName>
    <definedName name="solver_adj" localSheetId="16" hidden="1">#REF!,#REF!</definedName>
    <definedName name="solver_adj" localSheetId="5" hidden="1">#REF!,#REF!</definedName>
    <definedName name="solver_adj" localSheetId="7" hidden="1">#REF!,#REF!</definedName>
    <definedName name="solver_adj2" localSheetId="13" hidden="1">#REF!,#REF!</definedName>
    <definedName name="solver_adj2" localSheetId="9" hidden="1">#REF!,#REF!</definedName>
    <definedName name="solver_adj2" localSheetId="15" hidden="1">#REF!,#REF!</definedName>
    <definedName name="solver_adj2" localSheetId="16" hidden="1">#REF!,#REF!</definedName>
    <definedName name="solver_adj2" localSheetId="5" hidden="1">#REF!,#REF!</definedName>
    <definedName name="solver_adj2" localSheetId="7" hidden="1">#REF!,#REF!</definedName>
    <definedName name="solver_lin" hidden="1">0</definedName>
    <definedName name="solver_num" hidden="1">0</definedName>
    <definedName name="solver_opt" localSheetId="13" hidden="1">#REF!</definedName>
    <definedName name="solver_opt" localSheetId="9" hidden="1">#REF!</definedName>
    <definedName name="solver_opt" localSheetId="15" hidden="1">#REF!</definedName>
    <definedName name="solver_opt" localSheetId="16" hidden="1">#REF!</definedName>
    <definedName name="solver_opt" localSheetId="5" hidden="1">#REF!</definedName>
    <definedName name="solver_opt" localSheetId="7" hidden="1">#REF!</definedName>
    <definedName name="solver_opt2" localSheetId="13" hidden="1">#REF!</definedName>
    <definedName name="solver_opt2" localSheetId="9" hidden="1">#REF!</definedName>
    <definedName name="solver_opt2" localSheetId="15" hidden="1">#REF!</definedName>
    <definedName name="solver_opt2" localSheetId="16" hidden="1">#REF!</definedName>
    <definedName name="solver_opt2" localSheetId="5" hidden="1">#REF!</definedName>
    <definedName name="solver_opt2" localSheetId="7" hidden="1">#REF!</definedName>
    <definedName name="solver_tmp" localSheetId="15" hidden="1">[143]Database!#REF!,[143]Database!#REF!,[143]Database!#REF!,[143]Database!#REF!,[143]Database!#REF!,[143]Database!#REF!,[143]Database!#REF!</definedName>
    <definedName name="solver_tmp" localSheetId="16" hidden="1">[143]Database!#REF!,[143]Database!#REF!,[143]Database!#REF!,[143]Database!#REF!,[143]Database!#REF!,[143]Database!#REF!,[143]Database!#REF!</definedName>
    <definedName name="solver_typ" hidden="1">1</definedName>
    <definedName name="solver_val" hidden="1">0</definedName>
    <definedName name="SOPOR">'[11]FORMA-LS1-LS2'!$A$86:$P$169</definedName>
    <definedName name="SOPORTE" localSheetId="13">'[6]Cuadro A-4 (1)'!#REF!</definedName>
    <definedName name="SOPORTE" localSheetId="9">'[6]Cuadro A-4 (1)'!#REF!</definedName>
    <definedName name="SOPORTE" localSheetId="15">'[6]Cuadro A-4 (1)'!#REF!</definedName>
    <definedName name="SOPORTE" localSheetId="16">'[6]Cuadro A-4 (1)'!#REF!</definedName>
    <definedName name="SOPORTE" localSheetId="5">'[6]Cuadro A-4 (1)'!#REF!</definedName>
    <definedName name="SOPORTE" localSheetId="7">'[6]Cuadro A-4 (1)'!#REF!</definedName>
    <definedName name="space">'[32]escalation rates'!$B$16</definedName>
    <definedName name="SPWS_WBID">"DE759C87-E8AB-4010-938A-A453AA4EC74A"</definedName>
    <definedName name="ss">'[131]PSE&amp;G-IS-MONTH'!$A$1:$J$37</definedName>
    <definedName name="SSEE">'[11]FORMA-ST1'!$A$2:$S$55</definedName>
    <definedName name="start" localSheetId="15">'[83]DC Info'!#REF!</definedName>
    <definedName name="start" localSheetId="16">'[83]DC Info'!#REF!</definedName>
    <definedName name="Start_13" localSheetId="15">#REF!</definedName>
    <definedName name="Start_13" localSheetId="16">#REF!</definedName>
    <definedName name="Start_3" localSheetId="15">#REF!</definedName>
    <definedName name="Start_3" localSheetId="16">#REF!</definedName>
    <definedName name="stat" localSheetId="13">#REF!</definedName>
    <definedName name="stat" localSheetId="9">#REF!</definedName>
    <definedName name="stat" localSheetId="15">#REF!</definedName>
    <definedName name="stat" localSheetId="16">#REF!</definedName>
    <definedName name="stat" localSheetId="5">#REF!</definedName>
    <definedName name="stat" localSheetId="7">#REF!</definedName>
    <definedName name="STATE1" localSheetId="13">#REF!</definedName>
    <definedName name="STATE1" localSheetId="9">#REF!</definedName>
    <definedName name="STATE1" localSheetId="15">#REF!</definedName>
    <definedName name="STATE1" localSheetId="16">#REF!</definedName>
    <definedName name="STATE1" localSheetId="5">#REF!</definedName>
    <definedName name="STATE1" localSheetId="7">#REF!</definedName>
    <definedName name="Station_Performance_Data">'[89]Duquense Operating Profile'!$A$50:$E$76</definedName>
    <definedName name="Status">[109]Master!$E$4:$E$9</definedName>
    <definedName name="STILL1040">'[144]Addt''l 1040 Exclusions'!$A$5:$U$44</definedName>
    <definedName name="stim" localSheetId="15">#REF!</definedName>
    <definedName name="stim" localSheetId="16">#REF!</definedName>
    <definedName name="stimulus" localSheetId="15">#REF!</definedName>
    <definedName name="stimulus" localSheetId="16">#REF!</definedName>
    <definedName name="store_cap" localSheetId="15">'[49]Input Page'!#REF!</definedName>
    <definedName name="store_cap" localSheetId="16">'[49]Input Page'!#REF!</definedName>
    <definedName name="store_total" localSheetId="15">'[49]Input Page'!#REF!</definedName>
    <definedName name="store_total" localSheetId="16">'[49]Input Page'!#REF!</definedName>
    <definedName name="Stores_by_Division__R__D__S" localSheetId="15">#REF!</definedName>
    <definedName name="Stores_by_Division__R__D__S" localSheetId="16">#REF!</definedName>
    <definedName name="Stores_by_State__City" localSheetId="15">#REF!</definedName>
    <definedName name="Stores_by_State__City" localSheetId="16">#REF!</definedName>
    <definedName name="strat1" localSheetId="15">#REF!</definedName>
    <definedName name="strat1" localSheetId="16">#REF!</definedName>
    <definedName name="Study_Description">[40]Config!$E$11</definedName>
    <definedName name="Study_Name">[40]Config!$E$7</definedName>
    <definedName name="submission07">'[145]Impact 2008-12'!$A$3:$H$32</definedName>
    <definedName name="summary" localSheetId="15">#REF!</definedName>
    <definedName name="summary" localSheetId="16">#REF!</definedName>
    <definedName name="Summary_Statistics_Template_April_2005_Update_ROCE_List" localSheetId="15">#REF!</definedName>
    <definedName name="Summary_Statistics_Template_April_2005_Update_ROCE_List" localSheetId="16">#REF!</definedName>
    <definedName name="sw" localSheetId="13">'[42]PSE&amp;G-IS-MONTH'!#REF!</definedName>
    <definedName name="sw" localSheetId="9">'[42]PSE&amp;G-IS-MONTH'!#REF!</definedName>
    <definedName name="sw" localSheetId="15">'[42]PSE&amp;G-IS-MONTH'!#REF!</definedName>
    <definedName name="sw" localSheetId="16">'[42]PSE&amp;G-IS-MONTH'!#REF!</definedName>
    <definedName name="sw" localSheetId="5">'[42]PSE&amp;G-IS-MONTH'!#REF!</definedName>
    <definedName name="sw" localSheetId="7">'[42]PSE&amp;G-IS-MONTH'!#REF!</definedName>
    <definedName name="sw_17_list">'[146]FC switches'!$A$2:$A$3</definedName>
    <definedName name="sw_631_list">'[146]FC switches'!$A$5:$A$12</definedName>
    <definedName name="swc" localSheetId="13">'[6]Cuadro A-4 (1)'!#REF!</definedName>
    <definedName name="swc" localSheetId="9">'[6]Cuadro A-4 (1)'!#REF!</definedName>
    <definedName name="swc" localSheetId="15">'[6]Cuadro A-4 (1)'!#REF!</definedName>
    <definedName name="swc" localSheetId="16">'[6]Cuadro A-4 (1)'!#REF!</definedName>
    <definedName name="swc" localSheetId="5">'[6]Cuadro A-4 (1)'!#REF!</definedName>
    <definedName name="swc" localSheetId="7">'[6]Cuadro A-4 (1)'!#REF!</definedName>
    <definedName name="SWITCHES" localSheetId="15">#REF!</definedName>
    <definedName name="SWITCHES" localSheetId="16">#REF!</definedName>
    <definedName name="SWITCHES__a" localSheetId="15">#REF!</definedName>
    <definedName name="SWITCHES__a" localSheetId="16">#REF!</definedName>
    <definedName name="SX" localSheetId="15">#REF!</definedName>
    <definedName name="SX" localSheetId="16">#REF!</definedName>
    <definedName name="SY" localSheetId="15">#REF!</definedName>
    <definedName name="SY" localSheetId="16">#REF!</definedName>
    <definedName name="SZ" localSheetId="15">#REF!</definedName>
    <definedName name="SZ" localSheetId="16">#REF!</definedName>
    <definedName name="szzz22" localSheetId="13">#REF!</definedName>
    <definedName name="szzz22" localSheetId="9">#REF!</definedName>
    <definedName name="szzz22" localSheetId="15">#REF!</definedName>
    <definedName name="szzz22" localSheetId="16">#REF!</definedName>
    <definedName name="szzz22" localSheetId="5">#REF!</definedName>
    <definedName name="szzz22" localSheetId="7">#REF!</definedName>
    <definedName name="T" localSheetId="13">#REF!</definedName>
    <definedName name="T" localSheetId="9">#REF!</definedName>
    <definedName name="T" localSheetId="15">#REF!</definedName>
    <definedName name="T" localSheetId="16">#REF!</definedName>
    <definedName name="T" localSheetId="5">#REF!</definedName>
    <definedName name="T" localSheetId="7">#REF!</definedName>
    <definedName name="t_and_d_exp" localSheetId="15">'[49]Input Page'!#REF!</definedName>
    <definedName name="t_and_d_exp" localSheetId="16">'[49]Input Page'!#REF!</definedName>
    <definedName name="tab" localSheetId="15">#REF!</definedName>
    <definedName name="tab" localSheetId="16">#REF!</definedName>
    <definedName name="TABLE" localSheetId="13">#REF!</definedName>
    <definedName name="TABLE" localSheetId="9">#REF!</definedName>
    <definedName name="TABLE" localSheetId="15">#REF!</definedName>
    <definedName name="TABLE" localSheetId="16">#REF!</definedName>
    <definedName name="TABLE" localSheetId="5">#REF!</definedName>
    <definedName name="TABLE" localSheetId="7">#REF!</definedName>
    <definedName name="TableName">"Dummy"</definedName>
    <definedName name="target">#N/A</definedName>
    <definedName name="TAX" localSheetId="13">#REF!</definedName>
    <definedName name="TAX" localSheetId="9">#REF!</definedName>
    <definedName name="TAX" localSheetId="15">#REF!</definedName>
    <definedName name="TAX" localSheetId="16">#REF!</definedName>
    <definedName name="TAX" localSheetId="5">#REF!</definedName>
    <definedName name="TAX" localSheetId="7">#REF!</definedName>
    <definedName name="tax_base_on_inc">'[50]Input Page'!$E$10</definedName>
    <definedName name="tax_basis">'[50]Input Page'!$E$13</definedName>
    <definedName name="tax_depreciation_net_of_bonus">#REF!</definedName>
    <definedName name="Tax_Rate" localSheetId="15">#REF!</definedName>
    <definedName name="Tax_Rate" localSheetId="16">#REF!</definedName>
    <definedName name="Tax1997b" localSheetId="15">#REF!</definedName>
    <definedName name="Tax1997b" localSheetId="16">#REF!</definedName>
    <definedName name="TaxableIncome_103A" localSheetId="13">[118]Sheet1!#REF!</definedName>
    <definedName name="TaxableIncome_103A" localSheetId="9">[118]Sheet1!#REF!</definedName>
    <definedName name="TaxableIncome_103A" localSheetId="15">[118]Sheet1!#REF!</definedName>
    <definedName name="TaxableIncome_103A" localSheetId="16">[118]Sheet1!#REF!</definedName>
    <definedName name="TaxableIncome_103A" localSheetId="5">[118]Sheet1!#REF!</definedName>
    <definedName name="TaxableIncome_103A" localSheetId="7">[118]Sheet1!#REF!</definedName>
    <definedName name="TaxableIncome_103B" localSheetId="13">[118]Sheet1!#REF!</definedName>
    <definedName name="TaxableIncome_103B" localSheetId="9">[118]Sheet1!#REF!</definedName>
    <definedName name="TaxableIncome_103B" localSheetId="15">[118]Sheet1!#REF!</definedName>
    <definedName name="TaxableIncome_103B" localSheetId="16">[118]Sheet1!#REF!</definedName>
    <definedName name="TaxableIncome_103B" localSheetId="5">[118]Sheet1!#REF!</definedName>
    <definedName name="TaxableIncome_103B" localSheetId="7">[118]Sheet1!#REF!</definedName>
    <definedName name="TaxableIncome_103C" localSheetId="13">[118]Sheet1!#REF!</definedName>
    <definedName name="TaxableIncome_103C" localSheetId="9">[118]Sheet1!#REF!</definedName>
    <definedName name="TaxableIncome_103C" localSheetId="15">[118]Sheet1!#REF!</definedName>
    <definedName name="TaxableIncome_103C" localSheetId="16">[118]Sheet1!#REF!</definedName>
    <definedName name="TaxableIncome_103C" localSheetId="5">[118]Sheet1!#REF!</definedName>
    <definedName name="TaxableIncome_103C" localSheetId="7">[118]Sheet1!#REF!</definedName>
    <definedName name="TaxableIncome_103D" localSheetId="13">[118]Sheet1!#REF!</definedName>
    <definedName name="TaxableIncome_103D" localSheetId="9">[118]Sheet1!#REF!</definedName>
    <definedName name="TaxableIncome_103D" localSheetId="15">[118]Sheet1!#REF!</definedName>
    <definedName name="TaxableIncome_103D" localSheetId="16">[118]Sheet1!#REF!</definedName>
    <definedName name="TaxableIncome_103D" localSheetId="5">[118]Sheet1!#REF!</definedName>
    <definedName name="TaxableIncome_103D" localSheetId="7">[118]Sheet1!#REF!</definedName>
    <definedName name="TaxableIncome_103E" localSheetId="13">[118]Sheet1!#REF!</definedName>
    <definedName name="TaxableIncome_103E" localSheetId="9">[118]Sheet1!#REF!</definedName>
    <definedName name="TaxableIncome_103E" localSheetId="15">[118]Sheet1!#REF!</definedName>
    <definedName name="TaxableIncome_103E" localSheetId="16">[118]Sheet1!#REF!</definedName>
    <definedName name="TaxableIncome_103E" localSheetId="5">[118]Sheet1!#REF!</definedName>
    <definedName name="TaxableIncome_103E" localSheetId="7">[118]Sheet1!#REF!</definedName>
    <definedName name="TaxableIncome_103F" localSheetId="13">[118]Sheet1!#REF!</definedName>
    <definedName name="TaxableIncome_103F" localSheetId="9">[118]Sheet1!#REF!</definedName>
    <definedName name="TaxableIncome_103F" localSheetId="15">[118]Sheet1!#REF!</definedName>
    <definedName name="TaxableIncome_103F" localSheetId="16">[118]Sheet1!#REF!</definedName>
    <definedName name="TaxableIncome_103F" localSheetId="5">[118]Sheet1!#REF!</definedName>
    <definedName name="TaxableIncome_103F" localSheetId="7">[118]Sheet1!#REF!</definedName>
    <definedName name="TaxableIncome_103G" localSheetId="13">[118]Sheet1!#REF!</definedName>
    <definedName name="TaxableIncome_103G" localSheetId="9">[118]Sheet1!#REF!</definedName>
    <definedName name="TaxableIncome_103G" localSheetId="15">[118]Sheet1!#REF!</definedName>
    <definedName name="TaxableIncome_103G" localSheetId="16">[118]Sheet1!#REF!</definedName>
    <definedName name="TaxableIncome_103G" localSheetId="5">[118]Sheet1!#REF!</definedName>
    <definedName name="TaxableIncome_103G" localSheetId="7">[118]Sheet1!#REF!</definedName>
    <definedName name="TaxableIncome_103GZ" localSheetId="13">[118]Sheet1!#REF!</definedName>
    <definedName name="TaxableIncome_103GZ" localSheetId="9">[118]Sheet1!#REF!</definedName>
    <definedName name="TaxableIncome_103GZ" localSheetId="15">[118]Sheet1!#REF!</definedName>
    <definedName name="TaxableIncome_103GZ" localSheetId="16">[118]Sheet1!#REF!</definedName>
    <definedName name="TaxableIncome_103GZ" localSheetId="5">[118]Sheet1!#REF!</definedName>
    <definedName name="TaxableIncome_103GZ" localSheetId="7">[118]Sheet1!#REF!</definedName>
    <definedName name="TaxableIncome_103H" localSheetId="13">[118]Sheet1!#REF!</definedName>
    <definedName name="TaxableIncome_103H" localSheetId="9">[118]Sheet1!#REF!</definedName>
    <definedName name="TaxableIncome_103H" localSheetId="15">[118]Sheet1!#REF!</definedName>
    <definedName name="TaxableIncome_103H" localSheetId="16">[118]Sheet1!#REF!</definedName>
    <definedName name="TaxableIncome_103H" localSheetId="5">[118]Sheet1!#REF!</definedName>
    <definedName name="TaxableIncome_103H" localSheetId="7">[118]Sheet1!#REF!</definedName>
    <definedName name="TaxableIncome_103HZ" localSheetId="13">[118]Sheet1!#REF!</definedName>
    <definedName name="TaxableIncome_103HZ" localSheetId="9">[118]Sheet1!#REF!</definedName>
    <definedName name="TaxableIncome_103HZ" localSheetId="15">[118]Sheet1!#REF!</definedName>
    <definedName name="TaxableIncome_103HZ" localSheetId="16">[118]Sheet1!#REF!</definedName>
    <definedName name="TaxableIncome_103HZ" localSheetId="5">[118]Sheet1!#REF!</definedName>
    <definedName name="TaxableIncome_103HZ" localSheetId="7">[118]Sheet1!#REF!</definedName>
    <definedName name="TaxableIncome_103IA" localSheetId="13">[118]Sheet1!#REF!</definedName>
    <definedName name="TaxableIncome_103IA" localSheetId="9">[118]Sheet1!#REF!</definedName>
    <definedName name="TaxableIncome_103IA" localSheetId="15">[118]Sheet1!#REF!</definedName>
    <definedName name="TaxableIncome_103IA" localSheetId="16">[118]Sheet1!#REF!</definedName>
    <definedName name="TaxableIncome_103IA" localSheetId="5">[118]Sheet1!#REF!</definedName>
    <definedName name="TaxableIncome_103IA" localSheetId="7">[118]Sheet1!#REF!</definedName>
    <definedName name="TaxableIncome_103IB" localSheetId="13">[118]Sheet1!#REF!</definedName>
    <definedName name="TaxableIncome_103IB" localSheetId="9">[118]Sheet1!#REF!</definedName>
    <definedName name="TaxableIncome_103IB" localSheetId="15">[118]Sheet1!#REF!</definedName>
    <definedName name="TaxableIncome_103IB" localSheetId="16">[118]Sheet1!#REF!</definedName>
    <definedName name="TaxableIncome_103IB" localSheetId="5">[118]Sheet1!#REF!</definedName>
    <definedName name="TaxableIncome_103IB" localSheetId="7">[118]Sheet1!#REF!</definedName>
    <definedName name="TaxableIncome_103IC" localSheetId="13">[118]Sheet1!#REF!</definedName>
    <definedName name="TaxableIncome_103IC" localSheetId="9">[118]Sheet1!#REF!</definedName>
    <definedName name="TaxableIncome_103IC" localSheetId="15">[118]Sheet1!#REF!</definedName>
    <definedName name="TaxableIncome_103IC" localSheetId="16">[118]Sheet1!#REF!</definedName>
    <definedName name="TaxableIncome_103IC" localSheetId="5">[118]Sheet1!#REF!</definedName>
    <definedName name="TaxableIncome_103IC" localSheetId="7">[118]Sheet1!#REF!</definedName>
    <definedName name="TaxableIncome_103ID" localSheetId="13">[118]Sheet1!#REF!</definedName>
    <definedName name="TaxableIncome_103ID" localSheetId="9">[118]Sheet1!#REF!</definedName>
    <definedName name="TaxableIncome_103ID" localSheetId="15">[118]Sheet1!#REF!</definedName>
    <definedName name="TaxableIncome_103ID" localSheetId="16">[118]Sheet1!#REF!</definedName>
    <definedName name="TaxableIncome_103ID" localSheetId="5">[118]Sheet1!#REF!</definedName>
    <definedName name="TaxableIncome_103ID" localSheetId="7">[118]Sheet1!#REF!</definedName>
    <definedName name="TaxableIncome_103IG" localSheetId="13">[118]Sheet1!#REF!</definedName>
    <definedName name="TaxableIncome_103IG" localSheetId="9">[118]Sheet1!#REF!</definedName>
    <definedName name="TaxableIncome_103IG" localSheetId="15">[118]Sheet1!#REF!</definedName>
    <definedName name="TaxableIncome_103IG" localSheetId="16">[118]Sheet1!#REF!</definedName>
    <definedName name="TaxableIncome_103IG" localSheetId="5">[118]Sheet1!#REF!</definedName>
    <definedName name="TaxableIncome_103IG" localSheetId="7">[118]Sheet1!#REF!</definedName>
    <definedName name="TaxableIncome_103IGZ" localSheetId="13">[118]Sheet1!#REF!</definedName>
    <definedName name="TaxableIncome_103IGZ" localSheetId="9">[118]Sheet1!#REF!</definedName>
    <definedName name="TaxableIncome_103IGZ" localSheetId="15">[118]Sheet1!#REF!</definedName>
    <definedName name="TaxableIncome_103IGZ" localSheetId="16">[118]Sheet1!#REF!</definedName>
    <definedName name="TaxableIncome_103IGZ" localSheetId="5">[118]Sheet1!#REF!</definedName>
    <definedName name="TaxableIncome_103IGZ" localSheetId="7">[118]Sheet1!#REF!</definedName>
    <definedName name="TaxableIncome_104A1" localSheetId="13">[118]Sheet1!#REF!</definedName>
    <definedName name="TaxableIncome_104A1" localSheetId="9">[118]Sheet1!#REF!</definedName>
    <definedName name="TaxableIncome_104A1" localSheetId="15">[118]Sheet1!#REF!</definedName>
    <definedName name="TaxableIncome_104A1" localSheetId="16">[118]Sheet1!#REF!</definedName>
    <definedName name="TaxableIncome_104A1" localSheetId="5">[118]Sheet1!#REF!</definedName>
    <definedName name="TaxableIncome_104A1" localSheetId="7">[118]Sheet1!#REF!</definedName>
    <definedName name="TaxableIncome_104A1A" localSheetId="13">[118]Sheet1!#REF!</definedName>
    <definedName name="TaxableIncome_104A1A" localSheetId="9">[118]Sheet1!#REF!</definedName>
    <definedName name="TaxableIncome_104A1A" localSheetId="15">[118]Sheet1!#REF!</definedName>
    <definedName name="TaxableIncome_104A1A" localSheetId="16">[118]Sheet1!#REF!</definedName>
    <definedName name="TaxableIncome_104A1A" localSheetId="5">[118]Sheet1!#REF!</definedName>
    <definedName name="TaxableIncome_104A1A" localSheetId="7">[118]Sheet1!#REF!</definedName>
    <definedName name="TaxableIncome_104A1C" localSheetId="13">[118]Sheet1!#REF!</definedName>
    <definedName name="TaxableIncome_104A1C" localSheetId="9">[118]Sheet1!#REF!</definedName>
    <definedName name="TaxableIncome_104A1C" localSheetId="15">[118]Sheet1!#REF!</definedName>
    <definedName name="TaxableIncome_104A1C" localSheetId="16">[118]Sheet1!#REF!</definedName>
    <definedName name="TaxableIncome_104A1C" localSheetId="5">[118]Sheet1!#REF!</definedName>
    <definedName name="TaxableIncome_104A1C" localSheetId="7">[118]Sheet1!#REF!</definedName>
    <definedName name="TaxableIncome_104A1FA2" localSheetId="13">[118]Sheet1!#REF!</definedName>
    <definedName name="TaxableIncome_104A1FA2" localSheetId="9">[118]Sheet1!#REF!</definedName>
    <definedName name="TaxableIncome_104A1FA2" localSheetId="15">[118]Sheet1!#REF!</definedName>
    <definedName name="TaxableIncome_104A1FA2" localSheetId="16">[118]Sheet1!#REF!</definedName>
    <definedName name="TaxableIncome_104A1FA2" localSheetId="5">[118]Sheet1!#REF!</definedName>
    <definedName name="TaxableIncome_104A1FA2" localSheetId="7">[118]Sheet1!#REF!</definedName>
    <definedName name="TaxableIncome_104A1G" localSheetId="13">[118]Sheet1!#REF!</definedName>
    <definedName name="TaxableIncome_104A1G" localSheetId="9">[118]Sheet1!#REF!</definedName>
    <definedName name="TaxableIncome_104A1G" localSheetId="15">[118]Sheet1!#REF!</definedName>
    <definedName name="TaxableIncome_104A1G" localSheetId="16">[118]Sheet1!#REF!</definedName>
    <definedName name="TaxableIncome_104A1G" localSheetId="5">[118]Sheet1!#REF!</definedName>
    <definedName name="TaxableIncome_104A1G" localSheetId="7">[118]Sheet1!#REF!</definedName>
    <definedName name="TaxableIncome_104A1GA" localSheetId="13">[118]Sheet1!#REF!</definedName>
    <definedName name="TaxableIncome_104A1GA" localSheetId="9">[118]Sheet1!#REF!</definedName>
    <definedName name="TaxableIncome_104A1GA" localSheetId="15">[118]Sheet1!#REF!</definedName>
    <definedName name="TaxableIncome_104A1GA" localSheetId="16">[118]Sheet1!#REF!</definedName>
    <definedName name="TaxableIncome_104A1GA" localSheetId="5">[118]Sheet1!#REF!</definedName>
    <definedName name="TaxableIncome_104A1GA" localSheetId="7">[118]Sheet1!#REF!</definedName>
    <definedName name="TaxableIncome_104A1I" localSheetId="13">[118]Sheet1!#REF!</definedName>
    <definedName name="TaxableIncome_104A1I" localSheetId="9">[118]Sheet1!#REF!</definedName>
    <definedName name="TaxableIncome_104A1I" localSheetId="15">[118]Sheet1!#REF!</definedName>
    <definedName name="TaxableIncome_104A1I" localSheetId="16">[118]Sheet1!#REF!</definedName>
    <definedName name="TaxableIncome_104A1I" localSheetId="5">[118]Sheet1!#REF!</definedName>
    <definedName name="TaxableIncome_104A1I" localSheetId="7">[118]Sheet1!#REF!</definedName>
    <definedName name="TaxableIncome_104A1J" localSheetId="13">[118]Sheet1!#REF!</definedName>
    <definedName name="TaxableIncome_104A1J" localSheetId="9">[118]Sheet1!#REF!</definedName>
    <definedName name="TaxableIncome_104A1J" localSheetId="15">[118]Sheet1!#REF!</definedName>
    <definedName name="TaxableIncome_104A1J" localSheetId="16">[118]Sheet1!#REF!</definedName>
    <definedName name="TaxableIncome_104A1J" localSheetId="5">[118]Sheet1!#REF!</definedName>
    <definedName name="TaxableIncome_104A1J" localSheetId="7">[118]Sheet1!#REF!</definedName>
    <definedName name="TaxableIncome_104A1K" localSheetId="13">[118]Sheet1!#REF!</definedName>
    <definedName name="TaxableIncome_104A1K" localSheetId="9">[118]Sheet1!#REF!</definedName>
    <definedName name="TaxableIncome_104A1K" localSheetId="15">[118]Sheet1!#REF!</definedName>
    <definedName name="TaxableIncome_104A1K" localSheetId="16">[118]Sheet1!#REF!</definedName>
    <definedName name="TaxableIncome_104A1K" localSheetId="5">[118]Sheet1!#REF!</definedName>
    <definedName name="TaxableIncome_104A1K" localSheetId="7">[118]Sheet1!#REF!</definedName>
    <definedName name="TaxableIncome_104A1L" localSheetId="13">[118]Sheet1!#REF!</definedName>
    <definedName name="TaxableIncome_104A1L" localSheetId="9">[118]Sheet1!#REF!</definedName>
    <definedName name="TaxableIncome_104A1L" localSheetId="15">[118]Sheet1!#REF!</definedName>
    <definedName name="TaxableIncome_104A1L" localSheetId="16">[118]Sheet1!#REF!</definedName>
    <definedName name="TaxableIncome_104A1L" localSheetId="5">[118]Sheet1!#REF!</definedName>
    <definedName name="TaxableIncome_104A1L" localSheetId="7">[118]Sheet1!#REF!</definedName>
    <definedName name="TaxableIncome_104A1M" localSheetId="13">[118]Sheet1!#REF!</definedName>
    <definedName name="TaxableIncome_104A1M" localSheetId="9">[118]Sheet1!#REF!</definedName>
    <definedName name="TaxableIncome_104A1M" localSheetId="15">[118]Sheet1!#REF!</definedName>
    <definedName name="TaxableIncome_104A1M" localSheetId="16">[118]Sheet1!#REF!</definedName>
    <definedName name="TaxableIncome_104A1M" localSheetId="5">[118]Sheet1!#REF!</definedName>
    <definedName name="TaxableIncome_104A1M" localSheetId="7">[118]Sheet1!#REF!</definedName>
    <definedName name="TaxableIncome_104A1N" localSheetId="13">[118]Sheet1!#REF!</definedName>
    <definedName name="TaxableIncome_104A1N" localSheetId="9">[118]Sheet1!#REF!</definedName>
    <definedName name="TaxableIncome_104A1N" localSheetId="15">[118]Sheet1!#REF!</definedName>
    <definedName name="TaxableIncome_104A1N" localSheetId="16">[118]Sheet1!#REF!</definedName>
    <definedName name="TaxableIncome_104A1N" localSheetId="5">[118]Sheet1!#REF!</definedName>
    <definedName name="TaxableIncome_104A1N" localSheetId="7">[118]Sheet1!#REF!</definedName>
    <definedName name="TaxableIncome_104B1A1" localSheetId="13">[118]Sheet1!#REF!</definedName>
    <definedName name="TaxableIncome_104B1A1" localSheetId="9">[118]Sheet1!#REF!</definedName>
    <definedName name="TaxableIncome_104B1A1" localSheetId="15">[118]Sheet1!#REF!</definedName>
    <definedName name="TaxableIncome_104B1A1" localSheetId="16">[118]Sheet1!#REF!</definedName>
    <definedName name="TaxableIncome_104B1A1" localSheetId="5">[118]Sheet1!#REF!</definedName>
    <definedName name="TaxableIncome_104B1A1" localSheetId="7">[118]Sheet1!#REF!</definedName>
    <definedName name="TaxableIncome_104B1D" localSheetId="13">[118]Sheet1!#REF!</definedName>
    <definedName name="TaxableIncome_104B1D" localSheetId="9">[118]Sheet1!#REF!</definedName>
    <definedName name="TaxableIncome_104B1D" localSheetId="15">[118]Sheet1!#REF!</definedName>
    <definedName name="TaxableIncome_104B1D" localSheetId="16">[118]Sheet1!#REF!</definedName>
    <definedName name="TaxableIncome_104B1D" localSheetId="5">[118]Sheet1!#REF!</definedName>
    <definedName name="TaxableIncome_104B1D" localSheetId="7">[118]Sheet1!#REF!</definedName>
    <definedName name="TaxableIncome_104D22" localSheetId="13">[118]Sheet1!#REF!</definedName>
    <definedName name="TaxableIncome_104D22" localSheetId="9">[118]Sheet1!#REF!</definedName>
    <definedName name="TaxableIncome_104D22" localSheetId="15">[118]Sheet1!#REF!</definedName>
    <definedName name="TaxableIncome_104D22" localSheetId="16">[118]Sheet1!#REF!</definedName>
    <definedName name="TaxableIncome_104D22" localSheetId="5">[118]Sheet1!#REF!</definedName>
    <definedName name="TaxableIncome_104D22" localSheetId="7">[118]Sheet1!#REF!</definedName>
    <definedName name="TaxableIncome_104D26" localSheetId="13">[118]Sheet1!#REF!</definedName>
    <definedName name="TaxableIncome_104D26" localSheetId="9">[118]Sheet1!#REF!</definedName>
    <definedName name="TaxableIncome_104D26" localSheetId="15">[118]Sheet1!#REF!</definedName>
    <definedName name="TaxableIncome_104D26" localSheetId="16">[118]Sheet1!#REF!</definedName>
    <definedName name="TaxableIncome_104D26" localSheetId="5">[118]Sheet1!#REF!</definedName>
    <definedName name="TaxableIncome_104D26" localSheetId="7">[118]Sheet1!#REF!</definedName>
    <definedName name="TaxableIncome_104D27" localSheetId="13">[118]Sheet1!#REF!</definedName>
    <definedName name="TaxableIncome_104D27" localSheetId="9">[118]Sheet1!#REF!</definedName>
    <definedName name="TaxableIncome_104D27" localSheetId="15">[118]Sheet1!#REF!</definedName>
    <definedName name="TaxableIncome_104D27" localSheetId="16">[118]Sheet1!#REF!</definedName>
    <definedName name="TaxableIncome_104D27" localSheetId="5">[118]Sheet1!#REF!</definedName>
    <definedName name="TaxableIncome_104D27" localSheetId="7">[118]Sheet1!#REF!</definedName>
    <definedName name="TaxableIncome_104D2A" localSheetId="13">[118]Sheet1!#REF!</definedName>
    <definedName name="TaxableIncome_104D2A" localSheetId="9">[118]Sheet1!#REF!</definedName>
    <definedName name="TaxableIncome_104D2A" localSheetId="15">[118]Sheet1!#REF!</definedName>
    <definedName name="TaxableIncome_104D2A" localSheetId="16">[118]Sheet1!#REF!</definedName>
    <definedName name="TaxableIncome_104D2A" localSheetId="5">[118]Sheet1!#REF!</definedName>
    <definedName name="TaxableIncome_104D2A" localSheetId="7">[118]Sheet1!#REF!</definedName>
    <definedName name="TaxableIncome_104D2A1" localSheetId="13">[118]Sheet1!#REF!</definedName>
    <definedName name="TaxableIncome_104D2A1" localSheetId="9">[118]Sheet1!#REF!</definedName>
    <definedName name="TaxableIncome_104D2A1" localSheetId="15">[118]Sheet1!#REF!</definedName>
    <definedName name="TaxableIncome_104D2A1" localSheetId="16">[118]Sheet1!#REF!</definedName>
    <definedName name="TaxableIncome_104D2A1" localSheetId="5">[118]Sheet1!#REF!</definedName>
    <definedName name="TaxableIncome_104D2A1" localSheetId="7">[118]Sheet1!#REF!</definedName>
    <definedName name="TaxableIncome_104D2A2" localSheetId="13">[118]Sheet1!#REF!</definedName>
    <definedName name="TaxableIncome_104D2A2" localSheetId="9">[118]Sheet1!#REF!</definedName>
    <definedName name="TaxableIncome_104D2A2" localSheetId="15">[118]Sheet1!#REF!</definedName>
    <definedName name="TaxableIncome_104D2A2" localSheetId="16">[118]Sheet1!#REF!</definedName>
    <definedName name="TaxableIncome_104D2A2" localSheetId="5">[118]Sheet1!#REF!</definedName>
    <definedName name="TaxableIncome_104D2A2" localSheetId="7">[118]Sheet1!#REF!</definedName>
    <definedName name="TaxableIncome_104DA" localSheetId="13">[118]Sheet1!#REF!</definedName>
    <definedName name="TaxableIncome_104DA" localSheetId="9">[118]Sheet1!#REF!</definedName>
    <definedName name="TaxableIncome_104DA" localSheetId="15">[118]Sheet1!#REF!</definedName>
    <definedName name="TaxableIncome_104DA" localSheetId="16">[118]Sheet1!#REF!</definedName>
    <definedName name="TaxableIncome_104DA" localSheetId="5">[118]Sheet1!#REF!</definedName>
    <definedName name="TaxableIncome_104DA" localSheetId="7">[118]Sheet1!#REF!</definedName>
    <definedName name="TaxableIncome_104DB" localSheetId="13">[118]Sheet1!#REF!</definedName>
    <definedName name="TaxableIncome_104DB" localSheetId="9">[118]Sheet1!#REF!</definedName>
    <definedName name="TaxableIncome_104DB" localSheetId="15">[118]Sheet1!#REF!</definedName>
    <definedName name="TaxableIncome_104DB" localSheetId="16">[118]Sheet1!#REF!</definedName>
    <definedName name="TaxableIncome_104DB" localSheetId="5">[118]Sheet1!#REF!</definedName>
    <definedName name="TaxableIncome_104DB" localSheetId="7">[118]Sheet1!#REF!</definedName>
    <definedName name="TaxableIncome_11060" localSheetId="13">[118]Sheet1!#REF!</definedName>
    <definedName name="TaxableIncome_11060" localSheetId="9">[118]Sheet1!#REF!</definedName>
    <definedName name="TaxableIncome_11060" localSheetId="15">[118]Sheet1!#REF!</definedName>
    <definedName name="TaxableIncome_11060" localSheetId="16">[118]Sheet1!#REF!</definedName>
    <definedName name="TaxableIncome_11060" localSheetId="5">[118]Sheet1!#REF!</definedName>
    <definedName name="TaxableIncome_11060" localSheetId="7">[118]Sheet1!#REF!</definedName>
    <definedName name="TaxableIncome_112" localSheetId="13">[118]Sheet1!#REF!</definedName>
    <definedName name="TaxableIncome_112" localSheetId="9">[118]Sheet1!#REF!</definedName>
    <definedName name="TaxableIncome_112" localSheetId="15">[118]Sheet1!#REF!</definedName>
    <definedName name="TaxableIncome_112" localSheetId="16">[118]Sheet1!#REF!</definedName>
    <definedName name="TaxableIncome_112" localSheetId="5">[118]Sheet1!#REF!</definedName>
    <definedName name="TaxableIncome_112" localSheetId="7">[118]Sheet1!#REF!</definedName>
    <definedName name="TaxableIncome_12302" localSheetId="13">[118]Sheet1!#REF!</definedName>
    <definedName name="TaxableIncome_12302" localSheetId="9">[118]Sheet1!#REF!</definedName>
    <definedName name="TaxableIncome_12302" localSheetId="15">[118]Sheet1!#REF!</definedName>
    <definedName name="TaxableIncome_12302" localSheetId="16">[118]Sheet1!#REF!</definedName>
    <definedName name="TaxableIncome_12302" localSheetId="5">[118]Sheet1!#REF!</definedName>
    <definedName name="TaxableIncome_12302" localSheetId="7">[118]Sheet1!#REF!</definedName>
    <definedName name="TaxableIncome_12305" localSheetId="13">[118]Sheet1!#REF!</definedName>
    <definedName name="TaxableIncome_12305" localSheetId="9">[118]Sheet1!#REF!</definedName>
    <definedName name="TaxableIncome_12305" localSheetId="15">[118]Sheet1!#REF!</definedName>
    <definedName name="TaxableIncome_12305" localSheetId="16">[118]Sheet1!#REF!</definedName>
    <definedName name="TaxableIncome_12305" localSheetId="5">[118]Sheet1!#REF!</definedName>
    <definedName name="TaxableIncome_12305" localSheetId="7">[118]Sheet1!#REF!</definedName>
    <definedName name="TaxableIncome_12317" localSheetId="13">[118]Sheet1!#REF!</definedName>
    <definedName name="TaxableIncome_12317" localSheetId="9">[118]Sheet1!#REF!</definedName>
    <definedName name="TaxableIncome_12317" localSheetId="15">[118]Sheet1!#REF!</definedName>
    <definedName name="TaxableIncome_12317" localSheetId="16">[118]Sheet1!#REF!</definedName>
    <definedName name="TaxableIncome_12317" localSheetId="5">[118]Sheet1!#REF!</definedName>
    <definedName name="TaxableIncome_12317" localSheetId="7">[118]Sheet1!#REF!</definedName>
    <definedName name="TaxableIncome_125" localSheetId="13">[118]Sheet1!#REF!</definedName>
    <definedName name="TaxableIncome_125" localSheetId="9">[118]Sheet1!#REF!</definedName>
    <definedName name="TaxableIncome_125" localSheetId="15">[118]Sheet1!#REF!</definedName>
    <definedName name="TaxableIncome_125" localSheetId="16">[118]Sheet1!#REF!</definedName>
    <definedName name="TaxableIncome_125" localSheetId="5">[118]Sheet1!#REF!</definedName>
    <definedName name="TaxableIncome_125" localSheetId="7">[118]Sheet1!#REF!</definedName>
    <definedName name="TaxableIncome_126" localSheetId="13">[118]Sheet1!#REF!</definedName>
    <definedName name="TaxableIncome_126" localSheetId="9">[118]Sheet1!#REF!</definedName>
    <definedName name="TaxableIncome_126" localSheetId="15">[118]Sheet1!#REF!</definedName>
    <definedName name="TaxableIncome_126" localSheetId="16">[118]Sheet1!#REF!</definedName>
    <definedName name="TaxableIncome_126" localSheetId="5">[118]Sheet1!#REF!</definedName>
    <definedName name="TaxableIncome_126" localSheetId="7">[118]Sheet1!#REF!</definedName>
    <definedName name="TaxableIncome_12801A" localSheetId="13">[118]Sheet1!#REF!</definedName>
    <definedName name="TaxableIncome_12801A" localSheetId="9">[118]Sheet1!#REF!</definedName>
    <definedName name="TaxableIncome_12801A" localSheetId="15">[118]Sheet1!#REF!</definedName>
    <definedName name="TaxableIncome_12801A" localSheetId="16">[118]Sheet1!#REF!</definedName>
    <definedName name="TaxableIncome_12801A" localSheetId="5">[118]Sheet1!#REF!</definedName>
    <definedName name="TaxableIncome_12801A" localSheetId="7">[118]Sheet1!#REF!</definedName>
    <definedName name="TaxableIncome_1280204A" localSheetId="13">[118]Sheet1!#REF!</definedName>
    <definedName name="TaxableIncome_1280204A" localSheetId="9">[118]Sheet1!#REF!</definedName>
    <definedName name="TaxableIncome_1280204A" localSheetId="15">[118]Sheet1!#REF!</definedName>
    <definedName name="TaxableIncome_1280204A" localSheetId="16">[118]Sheet1!#REF!</definedName>
    <definedName name="TaxableIncome_1280204A" localSheetId="5">[118]Sheet1!#REF!</definedName>
    <definedName name="TaxableIncome_1280204A" localSheetId="7">[118]Sheet1!#REF!</definedName>
    <definedName name="TaxableIncome_1280204AZ" localSheetId="13">[118]Sheet1!#REF!</definedName>
    <definedName name="TaxableIncome_1280204AZ" localSheetId="9">[118]Sheet1!#REF!</definedName>
    <definedName name="TaxableIncome_1280204AZ" localSheetId="15">[118]Sheet1!#REF!</definedName>
    <definedName name="TaxableIncome_1280204AZ" localSheetId="16">[118]Sheet1!#REF!</definedName>
    <definedName name="TaxableIncome_1280204AZ" localSheetId="5">[118]Sheet1!#REF!</definedName>
    <definedName name="TaxableIncome_1280204AZ" localSheetId="7">[118]Sheet1!#REF!</definedName>
    <definedName name="TaxableIncome_128020C" localSheetId="13">[118]Sheet1!#REF!</definedName>
    <definedName name="TaxableIncome_128020C" localSheetId="9">[118]Sheet1!#REF!</definedName>
    <definedName name="TaxableIncome_128020C" localSheetId="15">[118]Sheet1!#REF!</definedName>
    <definedName name="TaxableIncome_128020C" localSheetId="16">[118]Sheet1!#REF!</definedName>
    <definedName name="TaxableIncome_128020C" localSheetId="5">[118]Sheet1!#REF!</definedName>
    <definedName name="TaxableIncome_128020C" localSheetId="7">[118]Sheet1!#REF!</definedName>
    <definedName name="TaxableIncome_12806A" localSheetId="13">[118]Sheet1!#REF!</definedName>
    <definedName name="TaxableIncome_12806A" localSheetId="9">[118]Sheet1!#REF!</definedName>
    <definedName name="TaxableIncome_12806A" localSheetId="15">[118]Sheet1!#REF!</definedName>
    <definedName name="TaxableIncome_12806A" localSheetId="16">[118]Sheet1!#REF!</definedName>
    <definedName name="TaxableIncome_12806A" localSheetId="5">[118]Sheet1!#REF!</definedName>
    <definedName name="TaxableIncome_12806A" localSheetId="7">[118]Sheet1!#REF!</definedName>
    <definedName name="TaxableIncome_12807" localSheetId="13">[118]Sheet1!#REF!</definedName>
    <definedName name="TaxableIncome_12807" localSheetId="9">[118]Sheet1!#REF!</definedName>
    <definedName name="TaxableIncome_12807" localSheetId="15">[118]Sheet1!#REF!</definedName>
    <definedName name="TaxableIncome_12807" localSheetId="16">[118]Sheet1!#REF!</definedName>
    <definedName name="TaxableIncome_12807" localSheetId="5">[118]Sheet1!#REF!</definedName>
    <definedName name="TaxableIncome_12807" localSheetId="7">[118]Sheet1!#REF!</definedName>
    <definedName name="TaxableIncome_15" localSheetId="13">[118]Sheet1!#REF!</definedName>
    <definedName name="TaxableIncome_15" localSheetId="9">[118]Sheet1!#REF!</definedName>
    <definedName name="TaxableIncome_15" localSheetId="15">[118]Sheet1!#REF!</definedName>
    <definedName name="TaxableIncome_15" localSheetId="16">[118]Sheet1!#REF!</definedName>
    <definedName name="TaxableIncome_15" localSheetId="5">[118]Sheet1!#REF!</definedName>
    <definedName name="TaxableIncome_15" localSheetId="7">[118]Sheet1!#REF!</definedName>
    <definedName name="TaxableIncome_16" localSheetId="13">[118]Sheet1!#REF!</definedName>
    <definedName name="TaxableIncome_16" localSheetId="9">[118]Sheet1!#REF!</definedName>
    <definedName name="TaxableIncome_16" localSheetId="15">[118]Sheet1!#REF!</definedName>
    <definedName name="TaxableIncome_16" localSheetId="16">[118]Sheet1!#REF!</definedName>
    <definedName name="TaxableIncome_16" localSheetId="5">[118]Sheet1!#REF!</definedName>
    <definedName name="TaxableIncome_16" localSheetId="7">[118]Sheet1!#REF!</definedName>
    <definedName name="TaxableIncome_17" localSheetId="13">[118]Sheet1!#REF!</definedName>
    <definedName name="TaxableIncome_17" localSheetId="9">[118]Sheet1!#REF!</definedName>
    <definedName name="TaxableIncome_17" localSheetId="15">[118]Sheet1!#REF!</definedName>
    <definedName name="TaxableIncome_17" localSheetId="16">[118]Sheet1!#REF!</definedName>
    <definedName name="TaxableIncome_17" localSheetId="5">[118]Sheet1!#REF!</definedName>
    <definedName name="TaxableIncome_17" localSheetId="7">[118]Sheet1!#REF!</definedName>
    <definedName name="TaxableIncome_22" localSheetId="13">[118]Sheet1!#REF!</definedName>
    <definedName name="TaxableIncome_22" localSheetId="9">[118]Sheet1!#REF!</definedName>
    <definedName name="TaxableIncome_22" localSheetId="15">[118]Sheet1!#REF!</definedName>
    <definedName name="TaxableIncome_22" localSheetId="16">[118]Sheet1!#REF!</definedName>
    <definedName name="TaxableIncome_22" localSheetId="5">[118]Sheet1!#REF!</definedName>
    <definedName name="TaxableIncome_22" localSheetId="7">[118]Sheet1!#REF!</definedName>
    <definedName name="TaxableIncome_25" localSheetId="13">[118]Sheet1!#REF!</definedName>
    <definedName name="TaxableIncome_25" localSheetId="9">[118]Sheet1!#REF!</definedName>
    <definedName name="TaxableIncome_25" localSheetId="15">[118]Sheet1!#REF!</definedName>
    <definedName name="TaxableIncome_25" localSheetId="16">[118]Sheet1!#REF!</definedName>
    <definedName name="TaxableIncome_25" localSheetId="5">[118]Sheet1!#REF!</definedName>
    <definedName name="TaxableIncome_25" localSheetId="7">[118]Sheet1!#REF!</definedName>
    <definedName name="TaxableIncome_2601" localSheetId="13">[118]Sheet1!#REF!</definedName>
    <definedName name="TaxableIncome_2601" localSheetId="9">[118]Sheet1!#REF!</definedName>
    <definedName name="TaxableIncome_2601" localSheetId="15">[118]Sheet1!#REF!</definedName>
    <definedName name="TaxableIncome_2601" localSheetId="16">[118]Sheet1!#REF!</definedName>
    <definedName name="TaxableIncome_2601" localSheetId="5">[118]Sheet1!#REF!</definedName>
    <definedName name="TaxableIncome_2601" localSheetId="7">[118]Sheet1!#REF!</definedName>
    <definedName name="TaxableIncome_2601701" localSheetId="13">[118]Sheet1!#REF!</definedName>
    <definedName name="TaxableIncome_2601701" localSheetId="9">[118]Sheet1!#REF!</definedName>
    <definedName name="TaxableIncome_2601701" localSheetId="15">[118]Sheet1!#REF!</definedName>
    <definedName name="TaxableIncome_2601701" localSheetId="16">[118]Sheet1!#REF!</definedName>
    <definedName name="TaxableIncome_2601701" localSheetId="5">[118]Sheet1!#REF!</definedName>
    <definedName name="TaxableIncome_2601701" localSheetId="7">[118]Sheet1!#REF!</definedName>
    <definedName name="TaxableIncome_260171" localSheetId="13">[118]Sheet1!#REF!</definedName>
    <definedName name="TaxableIncome_260171" localSheetId="9">[118]Sheet1!#REF!</definedName>
    <definedName name="TaxableIncome_260171" localSheetId="15">[118]Sheet1!#REF!</definedName>
    <definedName name="TaxableIncome_260171" localSheetId="16">[118]Sheet1!#REF!</definedName>
    <definedName name="TaxableIncome_260171" localSheetId="5">[118]Sheet1!#REF!</definedName>
    <definedName name="TaxableIncome_260171" localSheetId="7">[118]Sheet1!#REF!</definedName>
    <definedName name="TaxableIncome_2601731" localSheetId="13">[118]Sheet1!#REF!</definedName>
    <definedName name="TaxableIncome_2601731" localSheetId="9">[118]Sheet1!#REF!</definedName>
    <definedName name="TaxableIncome_2601731" localSheetId="15">[118]Sheet1!#REF!</definedName>
    <definedName name="TaxableIncome_2601731" localSheetId="16">[118]Sheet1!#REF!</definedName>
    <definedName name="TaxableIncome_2601731" localSheetId="5">[118]Sheet1!#REF!</definedName>
    <definedName name="TaxableIncome_2601731" localSheetId="7">[118]Sheet1!#REF!</definedName>
    <definedName name="TaxableIncome_2601732" localSheetId="13">[118]Sheet1!#REF!</definedName>
    <definedName name="TaxableIncome_2601732" localSheetId="9">[118]Sheet1!#REF!</definedName>
    <definedName name="TaxableIncome_2601732" localSheetId="15">[118]Sheet1!#REF!</definedName>
    <definedName name="TaxableIncome_2601732" localSheetId="16">[118]Sheet1!#REF!</definedName>
    <definedName name="TaxableIncome_2601732" localSheetId="5">[118]Sheet1!#REF!</definedName>
    <definedName name="TaxableIncome_2601732" localSheetId="7">[118]Sheet1!#REF!</definedName>
    <definedName name="taxableIncome_26017321" localSheetId="13">[118]Sheet1!#REF!</definedName>
    <definedName name="taxableIncome_26017321" localSheetId="9">[118]Sheet1!#REF!</definedName>
    <definedName name="taxableIncome_26017321" localSheetId="15">[118]Sheet1!#REF!</definedName>
    <definedName name="taxableIncome_26017321" localSheetId="16">[118]Sheet1!#REF!</definedName>
    <definedName name="taxableIncome_26017321" localSheetId="5">[118]Sheet1!#REF!</definedName>
    <definedName name="taxableIncome_26017321" localSheetId="7">[118]Sheet1!#REF!</definedName>
    <definedName name="TaxableIncome_26017322" localSheetId="13">[118]Sheet1!#REF!</definedName>
    <definedName name="TaxableIncome_26017322" localSheetId="9">[118]Sheet1!#REF!</definedName>
    <definedName name="TaxableIncome_26017322" localSheetId="15">[118]Sheet1!#REF!</definedName>
    <definedName name="TaxableIncome_26017322" localSheetId="16">[118]Sheet1!#REF!</definedName>
    <definedName name="TaxableIncome_26017322" localSheetId="5">[118]Sheet1!#REF!</definedName>
    <definedName name="TaxableIncome_26017322" localSheetId="7">[118]Sheet1!#REF!</definedName>
    <definedName name="TaxableIncome_2601732A" localSheetId="13">[118]Sheet1!#REF!</definedName>
    <definedName name="TaxableIncome_2601732A" localSheetId="9">[118]Sheet1!#REF!</definedName>
    <definedName name="TaxableIncome_2601732A" localSheetId="15">[118]Sheet1!#REF!</definedName>
    <definedName name="TaxableIncome_2601732A" localSheetId="16">[118]Sheet1!#REF!</definedName>
    <definedName name="TaxableIncome_2601732A" localSheetId="5">[118]Sheet1!#REF!</definedName>
    <definedName name="TaxableIncome_2601732A" localSheetId="7">[118]Sheet1!#REF!</definedName>
    <definedName name="TaxableIncome_2601733" localSheetId="13">[118]Sheet1!#REF!</definedName>
    <definedName name="TaxableIncome_2601733" localSheetId="9">[118]Sheet1!#REF!</definedName>
    <definedName name="TaxableIncome_2601733" localSheetId="15">[118]Sheet1!#REF!</definedName>
    <definedName name="TaxableIncome_2601733" localSheetId="16">[118]Sheet1!#REF!</definedName>
    <definedName name="TaxableIncome_2601733" localSheetId="5">[118]Sheet1!#REF!</definedName>
    <definedName name="TaxableIncome_2601733" localSheetId="7">[118]Sheet1!#REF!</definedName>
    <definedName name="TaxableIncome_2601734" localSheetId="13">[118]Sheet1!#REF!</definedName>
    <definedName name="TaxableIncome_2601734" localSheetId="9">[118]Sheet1!#REF!</definedName>
    <definedName name="TaxableIncome_2601734" localSheetId="15">[118]Sheet1!#REF!</definedName>
    <definedName name="TaxableIncome_2601734" localSheetId="16">[118]Sheet1!#REF!</definedName>
    <definedName name="TaxableIncome_2601734" localSheetId="5">[118]Sheet1!#REF!</definedName>
    <definedName name="TaxableIncome_2601734" localSheetId="7">[118]Sheet1!#REF!</definedName>
    <definedName name="TaxableIncome_2601735" localSheetId="13">[118]Sheet1!#REF!</definedName>
    <definedName name="TaxableIncome_2601735" localSheetId="9">[118]Sheet1!#REF!</definedName>
    <definedName name="TaxableIncome_2601735" localSheetId="15">[118]Sheet1!#REF!</definedName>
    <definedName name="TaxableIncome_2601735" localSheetId="16">[118]Sheet1!#REF!</definedName>
    <definedName name="TaxableIncome_2601735" localSheetId="5">[118]Sheet1!#REF!</definedName>
    <definedName name="TaxableIncome_2601735" localSheetId="7">[118]Sheet1!#REF!</definedName>
    <definedName name="TaxableIncome_260174" localSheetId="13">[118]Sheet1!#REF!</definedName>
    <definedName name="TaxableIncome_260174" localSheetId="9">[118]Sheet1!#REF!</definedName>
    <definedName name="TaxableIncome_260174" localSheetId="15">[118]Sheet1!#REF!</definedName>
    <definedName name="TaxableIncome_260174" localSheetId="16">[118]Sheet1!#REF!</definedName>
    <definedName name="TaxableIncome_260174" localSheetId="5">[118]Sheet1!#REF!</definedName>
    <definedName name="TaxableIncome_260174" localSheetId="7">[118]Sheet1!#REF!</definedName>
    <definedName name="TaxableIncome_260175" localSheetId="13">[118]Sheet1!#REF!</definedName>
    <definedName name="TaxableIncome_260175" localSheetId="9">[118]Sheet1!#REF!</definedName>
    <definedName name="TaxableIncome_260175" localSheetId="15">[118]Sheet1!#REF!</definedName>
    <definedName name="TaxableIncome_260175" localSheetId="16">[118]Sheet1!#REF!</definedName>
    <definedName name="TaxableIncome_260175" localSheetId="5">[118]Sheet1!#REF!</definedName>
    <definedName name="TaxableIncome_260175" localSheetId="7">[118]Sheet1!#REF!</definedName>
    <definedName name="TaxableIncome_260176" localSheetId="13">[118]Sheet1!#REF!</definedName>
    <definedName name="TaxableIncome_260176" localSheetId="9">[118]Sheet1!#REF!</definedName>
    <definedName name="TaxableIncome_260176" localSheetId="15">[118]Sheet1!#REF!</definedName>
    <definedName name="TaxableIncome_260176" localSheetId="16">[118]Sheet1!#REF!</definedName>
    <definedName name="TaxableIncome_260176" localSheetId="5">[118]Sheet1!#REF!</definedName>
    <definedName name="TaxableIncome_260176" localSheetId="7">[118]Sheet1!#REF!</definedName>
    <definedName name="TaxableIncome_260179" localSheetId="13">[118]Sheet1!#REF!</definedName>
    <definedName name="TaxableIncome_260179" localSheetId="9">[118]Sheet1!#REF!</definedName>
    <definedName name="TaxableIncome_260179" localSheetId="15">[118]Sheet1!#REF!</definedName>
    <definedName name="TaxableIncome_260179" localSheetId="16">[118]Sheet1!#REF!</definedName>
    <definedName name="TaxableIncome_260179" localSheetId="5">[118]Sheet1!#REF!</definedName>
    <definedName name="TaxableIncome_260179" localSheetId="7">[118]Sheet1!#REF!</definedName>
    <definedName name="TaxableIncome_26018" localSheetId="13">[118]Sheet1!#REF!</definedName>
    <definedName name="TaxableIncome_26018" localSheetId="9">[118]Sheet1!#REF!</definedName>
    <definedName name="TaxableIncome_26018" localSheetId="15">[118]Sheet1!#REF!</definedName>
    <definedName name="TaxableIncome_26018" localSheetId="16">[118]Sheet1!#REF!</definedName>
    <definedName name="TaxableIncome_26018" localSheetId="5">[118]Sheet1!#REF!</definedName>
    <definedName name="TaxableIncome_26018" localSheetId="7">[118]Sheet1!#REF!</definedName>
    <definedName name="TaxableIncome_26018A" localSheetId="13">[118]Sheet1!#REF!</definedName>
    <definedName name="TaxableIncome_26018A" localSheetId="9">[118]Sheet1!#REF!</definedName>
    <definedName name="TaxableIncome_26018A" localSheetId="15">[118]Sheet1!#REF!</definedName>
    <definedName name="TaxableIncome_26018A" localSheetId="16">[118]Sheet1!#REF!</definedName>
    <definedName name="TaxableIncome_26018A" localSheetId="5">[118]Sheet1!#REF!</definedName>
    <definedName name="TaxableIncome_26018A" localSheetId="7">[118]Sheet1!#REF!</definedName>
    <definedName name="TaxableIncome_Total">[118]Sheet1!$FV$233</definedName>
    <definedName name="TAXES_PAID" localSheetId="13">#REF!</definedName>
    <definedName name="TAXES_PAID" localSheetId="9">#REF!</definedName>
    <definedName name="TAXES_PAID" localSheetId="15">#REF!</definedName>
    <definedName name="TAXES_PAID" localSheetId="16">#REF!</definedName>
    <definedName name="TAXES_PAID" localSheetId="5">#REF!</definedName>
    <definedName name="TAXES_PAID" localSheetId="7">#REF!</definedName>
    <definedName name="TBLReforecastPM" localSheetId="15">#REF!</definedName>
    <definedName name="TBLReforecastPM" localSheetId="16">#REF!</definedName>
    <definedName name="TC" localSheetId="13">#REF!</definedName>
    <definedName name="TC" localSheetId="9">#REF!</definedName>
    <definedName name="TC" localSheetId="15">#REF!</definedName>
    <definedName name="TC" localSheetId="16">#REF!</definedName>
    <definedName name="TC" localSheetId="5">#REF!</definedName>
    <definedName name="TC" localSheetId="7">#REF!</definedName>
    <definedName name="te" localSheetId="5" hidden="1">{#N/A,#N/A,FALSE,"ELEC"}</definedName>
    <definedName name="TEFA">'[29]INPUT - delivery rates:compsum'!$A$1:$S$150</definedName>
    <definedName name="telephones">'[76]London G&amp;A'!$G$18+'[76]London G&amp;A'!$G$19+'[76]India G&amp;A details'!$D$11</definedName>
    <definedName name="temp_res1_db">OFFSET([40]Temp_Results_1!$A$1,0,0,COUNTA([40]Temp_Results_1!$A$1:$A$9897),230)</definedName>
    <definedName name="temp_res3_db">OFFSET([40]Temp_Results_3!$A$1,0,0,COUNTA([40]Temp_Results_3!$A$1:$A$9897),230)</definedName>
    <definedName name="TERCERA" localSheetId="13">#REF!</definedName>
    <definedName name="TERCERA" localSheetId="9">#REF!</definedName>
    <definedName name="TERCERA" localSheetId="15">#REF!</definedName>
    <definedName name="TERCERA" localSheetId="16">#REF!</definedName>
    <definedName name="TERCERA" localSheetId="5">#REF!</definedName>
    <definedName name="TERCERA" localSheetId="7">#REF!</definedName>
    <definedName name="terminal" localSheetId="13">#REF!</definedName>
    <definedName name="terminal" localSheetId="9">#REF!</definedName>
    <definedName name="terminal" localSheetId="15">#REF!</definedName>
    <definedName name="terminal" localSheetId="16">#REF!</definedName>
    <definedName name="terminal" localSheetId="5">#REF!</definedName>
    <definedName name="terminal" localSheetId="7">#REF!</definedName>
    <definedName name="Terminal_Value">[147]NPV!$B$2</definedName>
    <definedName name="test" localSheetId="5" hidden="1">{"TotalGeralDespesasPorArea",#N/A,FALSE,"VinculosAccessEfetivo"}</definedName>
    <definedName name="TEST0" localSheetId="13">[17]Capital!#REF!</definedName>
    <definedName name="TEST0" localSheetId="9">[17]Capital!#REF!</definedName>
    <definedName name="TEST0" localSheetId="15">[17]Capital!#REF!</definedName>
    <definedName name="TEST0" localSheetId="16">[17]Capital!#REF!</definedName>
    <definedName name="TEST0" localSheetId="5">[17]Capital!#REF!</definedName>
    <definedName name="TEST0" localSheetId="7">[17]Capital!#REF!</definedName>
    <definedName name="TEST1" localSheetId="15">#REF!</definedName>
    <definedName name="TEST1" localSheetId="16">#REF!</definedName>
    <definedName name="TESTHKEY" localSheetId="13">[17]Capital!#REF!</definedName>
    <definedName name="TESTHKEY" localSheetId="9">[17]Capital!#REF!</definedName>
    <definedName name="TESTHKEY" localSheetId="15">[17]Capital!#REF!</definedName>
    <definedName name="TESTHKEY" localSheetId="16">[17]Capital!#REF!</definedName>
    <definedName name="TESTHKEY" localSheetId="5">[17]Capital!#REF!</definedName>
    <definedName name="TESTHKEY" localSheetId="7">[17]Capital!#REF!</definedName>
    <definedName name="TESTKEYS" localSheetId="13">[17]Capital!#REF!</definedName>
    <definedName name="TESTKEYS" localSheetId="9">[17]Capital!#REF!</definedName>
    <definedName name="TESTKEYS" localSheetId="15">[17]Capital!#REF!</definedName>
    <definedName name="TESTKEYS" localSheetId="16">[17]Capital!#REF!</definedName>
    <definedName name="TESTKEYS" localSheetId="5">[17]Capital!#REF!</definedName>
    <definedName name="TESTKEYS" localSheetId="7">[17]Capital!#REF!</definedName>
    <definedName name="TESTVKEY" localSheetId="13">[17]Capital!#REF!</definedName>
    <definedName name="TESTVKEY" localSheetId="9">[17]Capital!#REF!</definedName>
    <definedName name="TESTVKEY" localSheetId="15">[17]Capital!#REF!</definedName>
    <definedName name="TESTVKEY" localSheetId="16">[17]Capital!#REF!</definedName>
    <definedName name="TESTVKEY" localSheetId="5">[17]Capital!#REF!</definedName>
    <definedName name="TESTVKEY" localSheetId="7">[17]Capital!#REF!</definedName>
    <definedName name="TextRefCopy13" localSheetId="13">#REF!</definedName>
    <definedName name="TextRefCopy13" localSheetId="9">#REF!</definedName>
    <definedName name="TextRefCopy13" localSheetId="15">#REF!</definedName>
    <definedName name="TextRefCopy13" localSheetId="16">#REF!</definedName>
    <definedName name="TextRefCopy13" localSheetId="5">#REF!</definedName>
    <definedName name="TextRefCopy13" localSheetId="7">#REF!</definedName>
    <definedName name="TextRefCopy14" localSheetId="13">'[146]Movto.11.00{PPC}'!#REF!</definedName>
    <definedName name="TextRefCopy14" localSheetId="9">'[146]Movto.11.00{PPC}'!#REF!</definedName>
    <definedName name="TextRefCopy14" localSheetId="15">'[146]Movto.11.00{PPC}'!#REF!</definedName>
    <definedName name="TextRefCopy14" localSheetId="16">'[146]Movto.11.00{PPC}'!#REF!</definedName>
    <definedName name="TextRefCopy14" localSheetId="5">'[146]Movto.11.00{PPC}'!#REF!</definedName>
    <definedName name="TextRefCopy14" localSheetId="7">'[146]Movto.11.00{PPC}'!#REF!</definedName>
    <definedName name="TextRefCopy24" localSheetId="13">#REF!</definedName>
    <definedName name="TextRefCopy24" localSheetId="9">#REF!</definedName>
    <definedName name="TextRefCopy24" localSheetId="15">#REF!</definedName>
    <definedName name="TextRefCopy24" localSheetId="16">#REF!</definedName>
    <definedName name="TextRefCopy24" localSheetId="5">#REF!</definedName>
    <definedName name="TextRefCopy24" localSheetId="7">#REF!</definedName>
    <definedName name="TextRefCopy28" localSheetId="13">#REF!</definedName>
    <definedName name="TextRefCopy28" localSheetId="9">#REF!</definedName>
    <definedName name="TextRefCopy28" localSheetId="15">#REF!</definedName>
    <definedName name="TextRefCopy28" localSheetId="16">#REF!</definedName>
    <definedName name="TextRefCopy28" localSheetId="5">#REF!</definedName>
    <definedName name="TextRefCopy28" localSheetId="7">#REF!</definedName>
    <definedName name="TextRefCopy3">'[148]BALANCE{1}'!$CE$118</definedName>
    <definedName name="TextRefCopyRangeCount" hidden="1">1</definedName>
    <definedName name="tg">'[42]PSE&amp;G-IS-MONTH'!$A$1:$J$37</definedName>
    <definedName name="THERMS" localSheetId="12">#REF!</definedName>
    <definedName name="THERMS" localSheetId="13">#REF!</definedName>
    <definedName name="THERMS" localSheetId="9">#REF!</definedName>
    <definedName name="THERMS" localSheetId="15">#REF!</definedName>
    <definedName name="THERMS" localSheetId="16">#REF!</definedName>
    <definedName name="THERMS" localSheetId="5">#REF!</definedName>
    <definedName name="THERMS" localSheetId="7">#REF!</definedName>
    <definedName name="third" localSheetId="15">#REF!</definedName>
    <definedName name="third" localSheetId="16">#REF!</definedName>
    <definedName name="tick" localSheetId="13" hidden="1">#REF!</definedName>
    <definedName name="tick" localSheetId="9" hidden="1">#REF!</definedName>
    <definedName name="tick" localSheetId="15" hidden="1">#REF!</definedName>
    <definedName name="tick" localSheetId="16" hidden="1">#REF!</definedName>
    <definedName name="tick" localSheetId="5" hidden="1">#REF!</definedName>
    <definedName name="tick" localSheetId="7" hidden="1">#REF!</definedName>
    <definedName name="Ticker">""</definedName>
    <definedName name="TimeList" localSheetId="15">#REF!</definedName>
    <definedName name="TimeList" localSheetId="16">#REF!</definedName>
    <definedName name="TODO" localSheetId="13">#REF!</definedName>
    <definedName name="TODO" localSheetId="9">#REF!</definedName>
    <definedName name="TODO" localSheetId="15">#REF!</definedName>
    <definedName name="TODO" localSheetId="16">#REF!</definedName>
    <definedName name="TODO" localSheetId="5">#REF!</definedName>
    <definedName name="TODO" localSheetId="7">#REF!</definedName>
    <definedName name="tot_ded">'[50]Input Page'!$E$8</definedName>
    <definedName name="Tot_FO" localSheetId="15">#REF!</definedName>
    <definedName name="Tot_FO" localSheetId="16">#REF!</definedName>
    <definedName name="Tot_FR" localSheetId="15">#REF!</definedName>
    <definedName name="Tot_FR" localSheetId="16">#REF!</definedName>
    <definedName name="Tot_HCUFO" localSheetId="15">#REF!</definedName>
    <definedName name="Tot_HCUFO" localSheetId="16">#REF!</definedName>
    <definedName name="Tot_HCUFR" localSheetId="15">#REF!</definedName>
    <definedName name="Tot_HCUFR" localSheetId="16">#REF!</definedName>
    <definedName name="TOT_IMPACT_PLN" localSheetId="15">#REF!</definedName>
    <definedName name="TOT_IMPACT_PLN" localSheetId="16">#REF!</definedName>
    <definedName name="TOT_SCOMPOOL_PLN" localSheetId="15">#REF!</definedName>
    <definedName name="TOT_SCOMPOOL_PLN" localSheetId="16">#REF!</definedName>
    <definedName name="total" localSheetId="15">#REF!</definedName>
    <definedName name="total" localSheetId="16">#REF!</definedName>
    <definedName name="TOTAL_GA_EXPENSES" localSheetId="13">'[70]FEES &amp; INTEREST'!#REF!</definedName>
    <definedName name="TOTAL_GA_EXPENSES" localSheetId="9">'[70]FEES &amp; INTEREST'!#REF!</definedName>
    <definedName name="TOTAL_GA_EXPENSES" localSheetId="15">'[70]FEES &amp; INTEREST'!#REF!</definedName>
    <definedName name="TOTAL_GA_EXPENSES" localSheetId="16">'[70]FEES &amp; INTEREST'!#REF!</definedName>
    <definedName name="TOTAL_GA_EXPENSES" localSheetId="5">'[70]FEES &amp; INTEREST'!#REF!</definedName>
    <definedName name="TOTAL_GA_EXPENSES" localSheetId="7">'[70]FEES &amp; INTEREST'!#REF!</definedName>
    <definedName name="total_mixed" localSheetId="15">'[49]Input Page'!#REF!</definedName>
    <definedName name="total_mixed" localSheetId="16">'[49]Input Page'!#REF!</definedName>
    <definedName name="TP_Footer_Path" hidden="1">"S:\74639\03RET\(417) 2004 Cost Projection\"</definedName>
    <definedName name="TP_Footer_Path1" hidden="1">"S:\74639\03RET\(852) Pension Val - OOS\Contribution Allocations\"</definedName>
    <definedName name="TP_Footer_User" hidden="1">"Mary Lou Barrios"</definedName>
    <definedName name="TP_Footer_Version" hidden="1">"v3.00"</definedName>
    <definedName name="trafo_1" localSheetId="13">#REF!</definedName>
    <definedName name="trafo_1" localSheetId="9">#REF!</definedName>
    <definedName name="trafo_1" localSheetId="15">#REF!</definedName>
    <definedName name="trafo_1" localSheetId="16">#REF!</definedName>
    <definedName name="trafo_1" localSheetId="5">#REF!</definedName>
    <definedName name="trafo_1" localSheetId="7">#REF!</definedName>
    <definedName name="trafo_2" localSheetId="13">#REF!</definedName>
    <definedName name="trafo_2" localSheetId="9">#REF!</definedName>
    <definedName name="trafo_2" localSheetId="15">#REF!</definedName>
    <definedName name="trafo_2" localSheetId="16">#REF!</definedName>
    <definedName name="trafo_2" localSheetId="5">#REF!</definedName>
    <definedName name="trafo_2" localSheetId="7">#REF!</definedName>
    <definedName name="trafo_3" localSheetId="13">#REF!</definedName>
    <definedName name="trafo_3" localSheetId="9">#REF!</definedName>
    <definedName name="trafo_3" localSheetId="15">#REF!</definedName>
    <definedName name="trafo_3" localSheetId="16">#REF!</definedName>
    <definedName name="trafo_3" localSheetId="5">#REF!</definedName>
    <definedName name="trafo_3" localSheetId="7">#REF!</definedName>
    <definedName name="training_dev">'[76]London G&amp;A'!$G$35</definedName>
    <definedName name="trand" localSheetId="5" hidden="1">{#N/A,#N/A,FALSE,"Aging Summary";#N/A,#N/A,FALSE,"Ratio Analysis";#N/A,#N/A,FALSE,"Test 120 Day Accts";#N/A,#N/A,FALSE,"Tickmarks"}</definedName>
    <definedName name="trans" localSheetId="15">#REF!</definedName>
    <definedName name="trans" localSheetId="16">#REF!</definedName>
    <definedName name="transfer" localSheetId="15">#REF!</definedName>
    <definedName name="transfer" localSheetId="16">#REF!</definedName>
    <definedName name="transfers">'[145]Impact 2008-12'!$A$35:$H$63</definedName>
    <definedName name="transrev" localSheetId="12">#REF!</definedName>
    <definedName name="transrev" localSheetId="13">#REF!</definedName>
    <definedName name="transrev" localSheetId="9">#REF!</definedName>
    <definedName name="transrev" localSheetId="15">#REF!</definedName>
    <definedName name="transrev" localSheetId="16">#REF!</definedName>
    <definedName name="transrev" localSheetId="5">#REF!</definedName>
    <definedName name="transrev" localSheetId="7">#REF!</definedName>
    <definedName name="transsal" localSheetId="12">#REF!</definedName>
    <definedName name="transsal" localSheetId="13">#REF!</definedName>
    <definedName name="transsal" localSheetId="9">#REF!</definedName>
    <definedName name="transsal" localSheetId="15">#REF!</definedName>
    <definedName name="transsal" localSheetId="16">#REF!</definedName>
    <definedName name="transsal" localSheetId="5">#REF!</definedName>
    <definedName name="transsal" localSheetId="7">#REF!</definedName>
    <definedName name="Travel_Entertainment" localSheetId="13">'[70]FEES &amp; INTEREST'!#REF!</definedName>
    <definedName name="Travel_Entertainment" localSheetId="9">'[70]FEES &amp; INTEREST'!#REF!</definedName>
    <definedName name="Travel_Entertainment" localSheetId="15">'[70]FEES &amp; INTEREST'!#REF!</definedName>
    <definedName name="Travel_Entertainment" localSheetId="16">'[70]FEES &amp; INTEREST'!#REF!</definedName>
    <definedName name="Travel_Entertainment" localSheetId="5">'[70]FEES &amp; INTEREST'!#REF!</definedName>
    <definedName name="Travel_Entertainment" localSheetId="7">'[70]FEES &amp; INTEREST'!#REF!</definedName>
    <definedName name="TREAS" localSheetId="13">#REF!</definedName>
    <definedName name="TREAS" localSheetId="9">#REF!</definedName>
    <definedName name="TREAS" localSheetId="15">#REF!</definedName>
    <definedName name="TREAS" localSheetId="16">#REF!</definedName>
    <definedName name="TREAS" localSheetId="5">#REF!</definedName>
    <definedName name="TREAS" localSheetId="7">#REF!</definedName>
    <definedName name="TRIAL_BALANCE" localSheetId="5">OFFSET([51]TB!$A$1,0,0,COUNTA([51]TB!$A$1:$A$65536),COUNTA([51]TB!$A$1:$IV$1))</definedName>
    <definedName name="TRIAL_BALANCE">OFFSET([51]TB!$A$1,0,0,COUNTA([51]TB!$A:$A),COUNTA([51]TB!$1:$1))</definedName>
    <definedName name="trueup" localSheetId="15">#REF!</definedName>
    <definedName name="trueup" localSheetId="16">#REF!</definedName>
    <definedName name="TRUST" localSheetId="13">#REF!</definedName>
    <definedName name="TRUST" localSheetId="9">#REF!</definedName>
    <definedName name="TRUST" localSheetId="15">#REF!</definedName>
    <definedName name="TRUST" localSheetId="16">#REF!</definedName>
    <definedName name="TRUST" localSheetId="5">#REF!</definedName>
    <definedName name="TRUST" localSheetId="7">#REF!</definedName>
    <definedName name="TYPE1" localSheetId="13">#REF!</definedName>
    <definedName name="TYPE1" localSheetId="9">#REF!</definedName>
    <definedName name="TYPE1" localSheetId="15">#REF!</definedName>
    <definedName name="TYPE1" localSheetId="16">#REF!</definedName>
    <definedName name="TYPE1" localSheetId="5">#REF!</definedName>
    <definedName name="TYPE1" localSheetId="7">#REF!</definedName>
    <definedName name="TYPE2" localSheetId="13">#REF!</definedName>
    <definedName name="TYPE2" localSheetId="9">#REF!</definedName>
    <definedName name="TYPE2" localSheetId="15">#REF!</definedName>
    <definedName name="TYPE2" localSheetId="16">#REF!</definedName>
    <definedName name="TYPE2" localSheetId="5">#REF!</definedName>
    <definedName name="TYPE2" localSheetId="7">#REF!</definedName>
    <definedName name="TYPE3" localSheetId="13">#REF!</definedName>
    <definedName name="TYPE3" localSheetId="9">#REF!</definedName>
    <definedName name="TYPE3" localSheetId="15">#REF!</definedName>
    <definedName name="TYPE3" localSheetId="16">#REF!</definedName>
    <definedName name="TYPE3" localSheetId="5">#REF!</definedName>
    <definedName name="TYPE3" localSheetId="7">#REF!</definedName>
    <definedName name="TYPE4" localSheetId="13">#REF!</definedName>
    <definedName name="TYPE4" localSheetId="9">#REF!</definedName>
    <definedName name="TYPE4" localSheetId="15">#REF!</definedName>
    <definedName name="TYPE4" localSheetId="16">#REF!</definedName>
    <definedName name="TYPE4" localSheetId="5">#REF!</definedName>
    <definedName name="TYPE4" localSheetId="7">#REF!</definedName>
    <definedName name="TYPE5" localSheetId="13">#REF!</definedName>
    <definedName name="TYPE5" localSheetId="9">#REF!</definedName>
    <definedName name="TYPE5" localSheetId="15">#REF!</definedName>
    <definedName name="TYPE5" localSheetId="16">#REF!</definedName>
    <definedName name="TYPE5" localSheetId="5">#REF!</definedName>
    <definedName name="TYPE5" localSheetId="7">#REF!</definedName>
    <definedName name="TYPE6" localSheetId="13">#REF!</definedName>
    <definedName name="TYPE6" localSheetId="9">#REF!</definedName>
    <definedName name="TYPE6" localSheetId="15">#REF!</definedName>
    <definedName name="TYPE6" localSheetId="16">#REF!</definedName>
    <definedName name="TYPE6" localSheetId="5">#REF!</definedName>
    <definedName name="TYPE6" localSheetId="7">#REF!</definedName>
    <definedName name="TYPE7" localSheetId="13">#REF!</definedName>
    <definedName name="TYPE7" localSheetId="9">#REF!</definedName>
    <definedName name="TYPE7" localSheetId="15">#REF!</definedName>
    <definedName name="TYPE7" localSheetId="16">#REF!</definedName>
    <definedName name="TYPE7" localSheetId="5">#REF!</definedName>
    <definedName name="TYPE7" localSheetId="7">#REF!</definedName>
    <definedName name="TYPE8" localSheetId="13">#REF!</definedName>
    <definedName name="TYPE8" localSheetId="9">#REF!</definedName>
    <definedName name="TYPE8" localSheetId="15">#REF!</definedName>
    <definedName name="TYPE8" localSheetId="16">#REF!</definedName>
    <definedName name="TYPE8" localSheetId="5">#REF!</definedName>
    <definedName name="TYPE8" localSheetId="7">#REF!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13">[5]SE_Paramonga_Nueva!#REF!</definedName>
    <definedName name="tyu" localSheetId="9">[5]SE_Paramonga_Nueva!#REF!</definedName>
    <definedName name="tyu" localSheetId="15">[5]SE_Paramonga_Nueva!#REF!</definedName>
    <definedName name="tyu" localSheetId="16">[5]SE_Paramonga_Nueva!#REF!</definedName>
    <definedName name="tyu" localSheetId="5">[5]SE_Paramonga_Nueva!#REF!</definedName>
    <definedName name="tyu" localSheetId="7">[5]SE_Paramonga_Nueva!#REF!</definedName>
    <definedName name="tyui" localSheetId="13">'[6]Cuadro A-4 (1)'!#REF!</definedName>
    <definedName name="tyui" localSheetId="9">'[6]Cuadro A-4 (1)'!#REF!</definedName>
    <definedName name="tyui" localSheetId="15">'[6]Cuadro A-4 (1)'!#REF!</definedName>
    <definedName name="tyui" localSheetId="16">'[6]Cuadro A-4 (1)'!#REF!</definedName>
    <definedName name="tyui" localSheetId="5">'[6]Cuadro A-4 (1)'!#REF!</definedName>
    <definedName name="tyui" localSheetId="7">'[6]Cuadro A-4 (1)'!#REF!</definedName>
    <definedName name="UACT" localSheetId="13">#REF!</definedName>
    <definedName name="UACT" localSheetId="9">#REF!</definedName>
    <definedName name="UACT" localSheetId="15">#REF!</definedName>
    <definedName name="UACT" localSheetId="16">#REF!</definedName>
    <definedName name="UACT" localSheetId="5">#REF!</definedName>
    <definedName name="UACT" localSheetId="7">#REF!</definedName>
    <definedName name="UBUD" localSheetId="13">#REF!</definedName>
    <definedName name="UBUD" localSheetId="9">#REF!</definedName>
    <definedName name="UBUD" localSheetId="15">#REF!</definedName>
    <definedName name="UBUD" localSheetId="16">#REF!</definedName>
    <definedName name="UBUD" localSheetId="5">#REF!</definedName>
    <definedName name="UBUD" localSheetId="7">#REF!</definedName>
    <definedName name="UBYTD" localSheetId="13">#REF!</definedName>
    <definedName name="UBYTD" localSheetId="9">#REF!</definedName>
    <definedName name="UBYTD" localSheetId="15">#REF!</definedName>
    <definedName name="UBYTD" localSheetId="16">#REF!</definedName>
    <definedName name="UBYTD" localSheetId="5">#REF!</definedName>
    <definedName name="UBYTD" localSheetId="7">#REF!</definedName>
    <definedName name="UHACT" localSheetId="13">#REF!</definedName>
    <definedName name="UHACT" localSheetId="9">#REF!</definedName>
    <definedName name="UHACT" localSheetId="15">#REF!</definedName>
    <definedName name="UHACT" localSheetId="16">#REF!</definedName>
    <definedName name="UHACT" localSheetId="5">#REF!</definedName>
    <definedName name="UHACT" localSheetId="7">#REF!</definedName>
    <definedName name="UHVAR" localSheetId="13">#REF!</definedName>
    <definedName name="UHVAR" localSheetId="9">#REF!</definedName>
    <definedName name="UHVAR" localSheetId="15">#REF!</definedName>
    <definedName name="UHVAR" localSheetId="16">#REF!</definedName>
    <definedName name="UHVAR" localSheetId="5">#REF!</definedName>
    <definedName name="UHVAR" localSheetId="7">#REF!</definedName>
    <definedName name="UI" localSheetId="13">'[105]PSE&amp;G-IS-MONTH'!#REF!</definedName>
    <definedName name="UI" localSheetId="9">'[105]PSE&amp;G-IS-MONTH'!#REF!</definedName>
    <definedName name="UI" localSheetId="15">'[105]PSE&amp;G-IS-MONTH'!#REF!</definedName>
    <definedName name="UI" localSheetId="16">'[105]PSE&amp;G-IS-MONTH'!#REF!</definedName>
    <definedName name="UI" localSheetId="5">'[105]PSE&amp;G-IS-MONTH'!#REF!</definedName>
    <definedName name="UI" localSheetId="7">'[105]PSE&amp;G-IS-MONTH'!#REF!</definedName>
    <definedName name="uio" localSheetId="13">#REF!</definedName>
    <definedName name="uio" localSheetId="9">#REF!</definedName>
    <definedName name="uio" localSheetId="15">#REF!</definedName>
    <definedName name="uio" localSheetId="16">#REF!</definedName>
    <definedName name="uio" localSheetId="5">#REF!</definedName>
    <definedName name="uio" localSheetId="7">#REF!</definedName>
    <definedName name="Unit_Profiles">'[89]Duquense Operating Profile'!$A$5:$H$44</definedName>
    <definedName name="UNREALIZED" localSheetId="13">#REF!</definedName>
    <definedName name="UNREALIZED" localSheetId="9">#REF!</definedName>
    <definedName name="UNREALIZED" localSheetId="15">#REF!</definedName>
    <definedName name="UNREALIZED" localSheetId="16">#REF!</definedName>
    <definedName name="UNREALIZED" localSheetId="5">#REF!</definedName>
    <definedName name="UNREALIZED" localSheetId="7">#REF!</definedName>
    <definedName name="UP" localSheetId="13">#REF!</definedName>
    <definedName name="UP" localSheetId="9">#REF!</definedName>
    <definedName name="UP" localSheetId="15">#REF!</definedName>
    <definedName name="UP" localSheetId="16">#REF!</definedName>
    <definedName name="UP" localSheetId="5">#REF!</definedName>
    <definedName name="UP" localSheetId="7">#REF!</definedName>
    <definedName name="UP_ADD" localSheetId="13">#REF!</definedName>
    <definedName name="UP_ADD" localSheetId="9">#REF!</definedName>
    <definedName name="UP_ADD" localSheetId="15">#REF!</definedName>
    <definedName name="UP_ADD" localSheetId="16">#REF!</definedName>
    <definedName name="UP_ADD" localSheetId="5">#REF!</definedName>
    <definedName name="UP_ADD" localSheetId="7">#REF!</definedName>
    <definedName name="Update">'[145]Impact 2008-12'!$A$35:$H$63</definedName>
    <definedName name="UPROJ" localSheetId="13">#REF!</definedName>
    <definedName name="UPROJ" localSheetId="9">#REF!</definedName>
    <definedName name="UPROJ" localSheetId="15">#REF!</definedName>
    <definedName name="UPROJ" localSheetId="16">#REF!</definedName>
    <definedName name="UPROJ" localSheetId="5">#REF!</definedName>
    <definedName name="UPROJ" localSheetId="7">#REF!</definedName>
    <definedName name="ups" localSheetId="15">#REF!</definedName>
    <definedName name="ups" localSheetId="16">#REF!</definedName>
    <definedName name="UPYACT" localSheetId="13">#REF!</definedName>
    <definedName name="UPYACT" localSheetId="9">#REF!</definedName>
    <definedName name="UPYACT" localSheetId="15">#REF!</definedName>
    <definedName name="UPYACT" localSheetId="16">#REF!</definedName>
    <definedName name="UPYACT" localSheetId="5">#REF!</definedName>
    <definedName name="UPYACT" localSheetId="7">#REF!</definedName>
    <definedName name="UPYVAR" localSheetId="13">#REF!</definedName>
    <definedName name="UPYVAR" localSheetId="9">#REF!</definedName>
    <definedName name="UPYVAR" localSheetId="15">#REF!</definedName>
    <definedName name="UPYVAR" localSheetId="16">#REF!</definedName>
    <definedName name="UPYVAR" localSheetId="5">#REF!</definedName>
    <definedName name="UPYVAR" localSheetId="7">#REF!</definedName>
    <definedName name="us_earnings" localSheetId="13">'[149]Equity Investment Input'!#REF!</definedName>
    <definedName name="us_earnings" localSheetId="9">'[149]Equity Investment Input'!#REF!</definedName>
    <definedName name="us_earnings" localSheetId="15">'[149]Equity Investment Input'!#REF!</definedName>
    <definedName name="us_earnings" localSheetId="16">'[149]Equity Investment Input'!#REF!</definedName>
    <definedName name="us_earnings" localSheetId="5">'[150]Equity Investment Input'!#REF!</definedName>
    <definedName name="us_earnings" localSheetId="7">'[149]Equity Investment Input'!#REF!</definedName>
    <definedName name="US_tax_gross_up_unspecified" localSheetId="13">#REF!</definedName>
    <definedName name="US_tax_gross_up_unspecified" localSheetId="9">#REF!</definedName>
    <definedName name="US_tax_gross_up_unspecified" localSheetId="15">#REF!</definedName>
    <definedName name="US_tax_gross_up_unspecified" localSheetId="16">#REF!</definedName>
    <definedName name="US_tax_gross_up_unspecified" localSheetId="5">#REF!</definedName>
    <definedName name="US_tax_gross_up_unspecified" localSheetId="7">#REF!</definedName>
    <definedName name="USDollar" localSheetId="13" hidden="1">#REF!</definedName>
    <definedName name="USDollar" localSheetId="9" hidden="1">#REF!</definedName>
    <definedName name="USDollar" localSheetId="15" hidden="1">#REF!</definedName>
    <definedName name="USDollar" localSheetId="16" hidden="1">#REF!</definedName>
    <definedName name="USDollar" localSheetId="5" hidden="1">#REF!</definedName>
    <definedName name="USDollar" localSheetId="7" hidden="1">#REF!</definedName>
    <definedName name="User_Name">[40]Config!$E$3</definedName>
    <definedName name="ut">#REF!</definedName>
    <definedName name="util2010">'[32]Residual %s'!$B$2</definedName>
    <definedName name="util2011">'[32]Residual %s'!$F$2</definedName>
    <definedName name="util2012">'[32]Residual %s'!$F$9</definedName>
    <definedName name="util2013">'[32]Residual %s'!$F$16</definedName>
    <definedName name="util2014">'[32]Residual %s'!$F$23</definedName>
    <definedName name="util2015">'[32]Residual %s'!$F$30</definedName>
    <definedName name="utilities">'[76]London G&amp;A'!$G$20+'[76]London G&amp;A'!$G$21+'[76]India G&amp;A details'!$D$10</definedName>
    <definedName name="utility">#REF!</definedName>
    <definedName name="UtilityTransf">[102]Flash_Utility_ByPA!$B$39:$BV$931</definedName>
    <definedName name="UtilPlan2009" localSheetId="15">#REF!</definedName>
    <definedName name="UtilPlan2009" localSheetId="16">#REF!</definedName>
    <definedName name="UTImpact_101_KF2" localSheetId="15">#REF!</definedName>
    <definedName name="UTImpact_101_KF2" localSheetId="16">#REF!</definedName>
    <definedName name="UTImpact_102_KF2" localSheetId="15">#REF!</definedName>
    <definedName name="UTImpact_102_KF2" localSheetId="16">#REF!</definedName>
    <definedName name="UTImpact_103_KF2" localSheetId="15">#REF!</definedName>
    <definedName name="UTImpact_103_KF2" localSheetId="16">#REF!</definedName>
    <definedName name="UTImpact_104_KF2" localSheetId="15">#REF!</definedName>
    <definedName name="UTImpact_104_KF2" localSheetId="16">#REF!</definedName>
    <definedName name="UTImpact_105_KF2" localSheetId="15">#REF!</definedName>
    <definedName name="UTImpact_105_KF2" localSheetId="16">#REF!</definedName>
    <definedName name="UTImpact_106_KF2" localSheetId="15">#REF!</definedName>
    <definedName name="UTImpact_106_KF2" localSheetId="16">#REF!</definedName>
    <definedName name="UTImpact_107_KF2" localSheetId="15">#REF!</definedName>
    <definedName name="UTImpact_107_KF2" localSheetId="16">#REF!</definedName>
    <definedName name="UTImpact_109_KF2" localSheetId="15">#REF!</definedName>
    <definedName name="UTImpact_109_KF2" localSheetId="16">#REF!</definedName>
    <definedName name="UTImpact_110_KF2" localSheetId="15">#REF!</definedName>
    <definedName name="UTImpact_110_KF2" localSheetId="16">#REF!</definedName>
    <definedName name="UTImpact_111_KF2" localSheetId="15">#REF!</definedName>
    <definedName name="UTImpact_111_KF2" localSheetId="16">#REF!</definedName>
    <definedName name="UTImpact_112_KF2" localSheetId="15">#REF!</definedName>
    <definedName name="UTImpact_112_KF2" localSheetId="16">#REF!</definedName>
    <definedName name="UTImpact_114_KF2" localSheetId="15">#REF!</definedName>
    <definedName name="UTImpact_114_KF2" localSheetId="16">#REF!</definedName>
    <definedName name="UTImpact_115_KF2" localSheetId="15">#REF!</definedName>
    <definedName name="UTImpact_115_KF2" localSheetId="16">#REF!</definedName>
    <definedName name="UTImpact_116_KF2" localSheetId="15">#REF!</definedName>
    <definedName name="UTImpact_116_KF2" localSheetId="16">#REF!</definedName>
    <definedName name="UTImpact_117_KF2" localSheetId="15">#REF!</definedName>
    <definedName name="UTImpact_117_KF2" localSheetId="16">#REF!</definedName>
    <definedName name="UTImpact_118_KF2" localSheetId="15">#REF!</definedName>
    <definedName name="UTImpact_118_KF2" localSheetId="16">#REF!</definedName>
    <definedName name="UTImpact_119_KF2" localSheetId="15">#REF!</definedName>
    <definedName name="UTImpact_119_KF2" localSheetId="16">#REF!</definedName>
    <definedName name="UTImpact_120_KF2" localSheetId="15">#REF!</definedName>
    <definedName name="UTImpact_120_KF2" localSheetId="16">#REF!</definedName>
    <definedName name="UTImpact_121124_KF2" localSheetId="15">#REF!</definedName>
    <definedName name="UTImpact_121124_KF2" localSheetId="16">#REF!</definedName>
    <definedName name="UTImpact_122_KF2" localSheetId="15">#REF!</definedName>
    <definedName name="UTImpact_122_KF2" localSheetId="16">#REF!</definedName>
    <definedName name="UTImpact_123_KF2" localSheetId="15">#REF!</definedName>
    <definedName name="UTImpact_123_KF2" localSheetId="16">#REF!</definedName>
    <definedName name="UTImpact_126_KF2" localSheetId="15">#REF!</definedName>
    <definedName name="UTImpact_126_KF2" localSheetId="16">#REF!</definedName>
    <definedName name="UTImpact_127_KF2" localSheetId="15">#REF!</definedName>
    <definedName name="UTImpact_127_KF2" localSheetId="16">#REF!</definedName>
    <definedName name="UTImpact_128_KF2" localSheetId="15">#REF!</definedName>
    <definedName name="UTImpact_128_KF2" localSheetId="16">#REF!</definedName>
    <definedName name="UTImpact_129_KF2" localSheetId="15">#REF!</definedName>
    <definedName name="UTImpact_129_KF2" localSheetId="16">#REF!</definedName>
    <definedName name="UTImpact_131_KF2" localSheetId="15">#REF!</definedName>
    <definedName name="UTImpact_131_KF2" localSheetId="16">#REF!</definedName>
    <definedName name="UTImpact_132_KF2" localSheetId="15">#REF!</definedName>
    <definedName name="UTImpact_132_KF2" localSheetId="16">#REF!</definedName>
    <definedName name="UTImpact_133_KF2" localSheetId="15">#REF!</definedName>
    <definedName name="UTImpact_133_KF2" localSheetId="16">#REF!</definedName>
    <definedName name="UTImpact_134_KF2" localSheetId="15">#REF!</definedName>
    <definedName name="UTImpact_134_KF2" localSheetId="16">#REF!</definedName>
    <definedName name="UTImpact_999_KF2" localSheetId="15">#REF!</definedName>
    <definedName name="UTImpact_999_KF2" localSheetId="16">#REF!</definedName>
    <definedName name="UTImpact_FSVC_KF2" localSheetId="15">#REF!</definedName>
    <definedName name="UTImpact_FSVC_KF2" localSheetId="16">#REF!</definedName>
    <definedName name="UTImpact_LGPA_KF2" localSheetId="15">#REF!</definedName>
    <definedName name="UTImpact_LGPA_KF2" localSheetId="16">#REF!</definedName>
    <definedName name="UTImpact_Other_KF2" localSheetId="15">#REF!</definedName>
    <definedName name="UTImpact_Other_KF2" localSheetId="16">#REF!</definedName>
    <definedName name="UTImpact_PA_KF2" localSheetId="15">#REF!</definedName>
    <definedName name="UTImpact_PA_KF2" localSheetId="16">#REF!</definedName>
    <definedName name="UTImpact_SCOps_KF2" localSheetId="15">#REF!</definedName>
    <definedName name="UTImpact_SCOps_KF2" localSheetId="16">#REF!</definedName>
    <definedName name="UTImpact_Total_KF2" localSheetId="15">#REF!</definedName>
    <definedName name="UTImpact_Total_KF2" localSheetId="16">#REF!</definedName>
    <definedName name="UVAR" localSheetId="13">#REF!</definedName>
    <definedName name="UVAR" localSheetId="9">#REF!</definedName>
    <definedName name="UVAR" localSheetId="15">#REF!</definedName>
    <definedName name="UVAR" localSheetId="16">#REF!</definedName>
    <definedName name="UVAR" localSheetId="5">#REF!</definedName>
    <definedName name="UVAR" localSheetId="7">#REF!</definedName>
    <definedName name="UYTD" localSheetId="13">#REF!</definedName>
    <definedName name="UYTD" localSheetId="9">#REF!</definedName>
    <definedName name="UYTD" localSheetId="15">#REF!</definedName>
    <definedName name="UYTD" localSheetId="16">#REF!</definedName>
    <definedName name="UYTD" localSheetId="5">#REF!</definedName>
    <definedName name="UYTD" localSheetId="7">#REF!</definedName>
    <definedName name="ValDate" localSheetId="15">#REF!</definedName>
    <definedName name="ValDate" localSheetId="16">#REF!</definedName>
    <definedName name="ValyHolding" localSheetId="13">#REF!</definedName>
    <definedName name="ValyHolding" localSheetId="9">#REF!</definedName>
    <definedName name="ValyHolding" localSheetId="15">#REF!</definedName>
    <definedName name="ValyHolding" localSheetId="16">#REF!</definedName>
    <definedName name="ValyHolding" localSheetId="5">#REF!</definedName>
    <definedName name="ValyHolding" localSheetId="7">#REF!</definedName>
    <definedName name="v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vbn" localSheetId="13">[5]SE_Santa_Rosa!#REF!</definedName>
    <definedName name="vbn" localSheetId="9">[5]SE_Santa_Rosa!#REF!</definedName>
    <definedName name="vbn" localSheetId="15">[5]SE_Santa_Rosa!#REF!</definedName>
    <definedName name="vbn" localSheetId="16">[5]SE_Santa_Rosa!#REF!</definedName>
    <definedName name="vbn" localSheetId="5">[5]SE_Santa_Rosa!#REF!</definedName>
    <definedName name="vbn" localSheetId="7">[5]SE_Santa_Rosa!#REF!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ersion">"[0VERSION].[F00]"</definedName>
    <definedName name="vtsmcy" localSheetId="13">#REF!</definedName>
    <definedName name="vtsmcy" localSheetId="9">#REF!</definedName>
    <definedName name="vtsmcy" localSheetId="15">#REF!</definedName>
    <definedName name="vtsmcy" localSheetId="16">#REF!</definedName>
    <definedName name="vtsmcy" localSheetId="5">#REF!</definedName>
    <definedName name="vtsmcy" localSheetId="7">#REF!</definedName>
    <definedName name="w">'[75]PSE&amp;G-IS-MONTH'!$A$1:$J$37</definedName>
    <definedName name="Wages_Benefits" localSheetId="13">'[70]FEES &amp; INTEREST'!#REF!</definedName>
    <definedName name="Wages_Benefits" localSheetId="9">'[70]FEES &amp; INTEREST'!#REF!</definedName>
    <definedName name="Wages_Benefits" localSheetId="15">'[70]FEES &amp; INTEREST'!#REF!</definedName>
    <definedName name="Wages_Benefits" localSheetId="16">'[70]FEES &amp; INTEREST'!#REF!</definedName>
    <definedName name="Wages_Benefits" localSheetId="5">'[70]FEES &amp; INTEREST'!#REF!</definedName>
    <definedName name="Wages_Benefits" localSheetId="7">'[70]FEES &amp; INTEREST'!#REF!</definedName>
    <definedName name="WBS" localSheetId="15">#REF!</definedName>
    <definedName name="WBS" localSheetId="16">#REF!</definedName>
    <definedName name="wbsgas" localSheetId="15">#REF!</definedName>
    <definedName name="wbsgas" localSheetId="16">#REF!</definedName>
    <definedName name="Weather" localSheetId="12">#REF!</definedName>
    <definedName name="Weather" localSheetId="13">#REF!</definedName>
    <definedName name="Weather" localSheetId="9">#REF!</definedName>
    <definedName name="Weather" localSheetId="15">#REF!</definedName>
    <definedName name="Weather" localSheetId="16">#REF!</definedName>
    <definedName name="Weather" localSheetId="5">#REF!</definedName>
    <definedName name="Weather" localSheetId="7">#REF!</definedName>
    <definedName name="WEATHERADJ_CALENDAR" localSheetId="12">#REF!</definedName>
    <definedName name="WEATHERADJ_CALENDAR" localSheetId="13">#REF!</definedName>
    <definedName name="WEATHERADJ_CALENDAR" localSheetId="9">#REF!</definedName>
    <definedName name="WEATHERADJ_CALENDAR" localSheetId="15">#REF!</definedName>
    <definedName name="WEATHERADJ_CALENDAR" localSheetId="16">#REF!</definedName>
    <definedName name="WEATHERADJ_CALENDAR" localSheetId="5">#REF!</definedName>
    <definedName name="WEATHERADJ_CALENDAR" localSheetId="7">#REF!</definedName>
    <definedName name="Withholding_Tax_on_Distributions" localSheetId="13">[66]Bridgewater!#REF!</definedName>
    <definedName name="Withholding_Tax_on_Distributions" localSheetId="9">[66]Bridgewater!#REF!</definedName>
    <definedName name="Withholding_Tax_on_Distributions" localSheetId="15">[66]Bridgewater!#REF!</definedName>
    <definedName name="Withholding_Tax_on_Distributions" localSheetId="16">[66]Bridgewater!#REF!</definedName>
    <definedName name="Withholding_Tax_on_Distributions" localSheetId="5">[66]Bridgewater!#REF!</definedName>
    <definedName name="Withholding_Tax_on_Distributions" localSheetId="7">[66]Bridgewater!#REF!</definedName>
    <definedName name="WO_Description">'[144]WO Info'!$A$1:$F$17972</definedName>
    <definedName name="Working_Capital_Actual">'[48]Working Capital (Actual)'!$A$3</definedName>
    <definedName name="Working_Capital_Budget">'[48]Working Capital (Budget)'!$A$3</definedName>
    <definedName name="WORKSHT" localSheetId="13">#REF!</definedName>
    <definedName name="WORKSHT" localSheetId="9">#REF!</definedName>
    <definedName name="WORKSHT" localSheetId="15">#REF!</definedName>
    <definedName name="WORKSHT" localSheetId="16">#REF!</definedName>
    <definedName name="WORKSHT" localSheetId="5">#REF!</definedName>
    <definedName name="WORKSHT" localSheetId="7">#REF!</definedName>
    <definedName name="wrn.2009._.Summary._.Statistics." hidden="1">{#N/A,#N/A,FALSE,"Table of Contents";#N/A,#N/A,FALSE,"Assumptions";#N/A,#N/A,FALSE,"Earnings by Business";#N/A,#N/A,FALSE,"Credit Stats-PSEG Case#1";#N/A,#N/A,FALSE,"Capitalization-Case#1";#N/A,#N/A,FALSE,"Cashflow+dividendsCurrent";#N/A,#N/A,FALSE,"Dividends(Capital Contribution)";#N/A,#N/A,FALSE,"Capital Spending";#N/A,#N/A,FALSE,"Returns-ROE &amp; ROIC";#N/A,#N/A,FALSE,"EBITDA ";#N/A,#N/A,FALSE,"O&amp;M By Business";#N/A,#N/A,FALSE,"Service IS ";#N/A,#N/A,FALSE,"Pension &amp; OPEB";#N/A,#N/A,FALSE,"LOB Earnings VS BP";#N/A,#N/A,FALSE,"Credit Stats-graph-Base";#N/A,#N/A,FALSE,"PSEG IS";#N/A,#N/A,FALSE,"PSEG BS";#N/A,#N/A,FALSE,"PSEG CF"}</definedName>
    <definedName name="wrn.2010._.Summary._.Statistics." hidden="1">{#N/A,#N/A,FALSE,"Table of Contents";#N/A,#N/A,FALSE,"Assumptions";#N/A,#N/A,FALSE,"Earnings by Business";#N/A,#N/A,FALSE,"Credit Stats-PSEG Case#1";#N/A,#N/A,FALSE,"Capitalization-Case#1";#N/A,#N/A,FALSE,"Cashflow+dividendsCurrent";#N/A,#N/A,FALSE,"Dividends(Capital Contribution)";#N/A,#N/A,FALSE,"Capital Spending";#N/A,#N/A,FALSE,"Returns-ROE &amp; ROIC";#N/A,#N/A,FALSE,"O&amp;M By Business";#N/A,#N/A,FALSE,"Service IS ";#N/A,#N/A,FALSE,"Pension &amp; OPEB";#N/A,#N/A,FALSE,"Credit Statistics (PSEG View)";#N/A,#N/A,FALSE,"PSEG IS";#N/A,#N/A,FALSE,"PSEG BS";#N/A,#N/A,FALSE,"PSEG CF";#N/A,#N/A,FALSE,"P&amp;L Mgmt View";#N/A,#N/A,FALSE,"P&amp;L Mgmt View Variance"}</definedName>
    <definedName name="wrn.95Act." localSheetId="5" hidden="1">{#N/A,#N/A,FALSE,"95Act"}</definedName>
    <definedName name="wrn.95Act._1" hidden="1">{#N/A,#N/A,FALSE,"95Act"}</definedName>
    <definedName name="wrn.95Bud." localSheetId="5" hidden="1">{#N/A,#N/A,FALSE,"95Bud"}</definedName>
    <definedName name="wrn.95Bud._1" hidden="1">{#N/A,#N/A,FALSE,"95Bud"}</definedName>
    <definedName name="wrn.Aging._.and._.Trend._.Analysis." localSheetId="5" hidden="1">{#N/A,#N/A,FALSE,"Aging Summary";#N/A,#N/A,FALSE,"Ratio Analysis";#N/A,#N/A,FALSE,"Test 120 Day Accts";#N/A,#N/A,FALSE,"Tickmarks"}</definedName>
    <definedName name="wrn.ALL." hidden="1">{#N/A,#N/A,FALSE,"OC Earnings";#N/A,#N/A,FALSE,"Summary_All";#N/A,#N/A,FALSE,"MiscAccounting";#N/A,#N/A,FALSE,"SCM Summary";#N/A,#N/A,FALSE,"1841";#N/A,#N/A,FALSE,"EH&amp;S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wrn.All._.but._.beginning._.balances." hidden="1">{#N/A,#N/A,TRUE,"Income Statement";#N/A,#N/A,TRUE,"Balance Sheet";#N/A,#N/A,TRUE,"Cash Flow";#N/A,#N/A,TRUE,"Ratios";#N/A,#N/A,TRUE,"Plant Schedule";#N/A,#N/A,TRUE,"Interest Schedule"}</definedName>
    <definedName name="wrn.All._.but._.Plant." hidden="1">{#N/A,#N/A,TRUE,"Income Statement";#N/A,#N/A,TRUE,"Balance Sheet";#N/A,#N/A,TRUE,"Cash Flow";#N/A,#N/A,TRUE,"Interest Schedule";#N/A,#N/A,TRUE,"Ratios"}</definedName>
    <definedName name="wrn.APLICAÇÃO." localSheetId="5" hidden="1">{#N/A,#N/A,FALSE,"CONTROLE"}</definedName>
    <definedName name="wrn.B._.P._.TDS." localSheetId="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ck._.Up._.Book._.Revised." hidden="1">{#N/A,#N/A,TRUE,"ToC Back-up Book Revised";#N/A,#N/A,TRUE,"LOB Earnings Revised";#N/A,#N/A,TRUE,"Credit Stats-PSEG Case#1";#N/A,#N/A,TRUE,"Capitalization-Case#1";#N/A,#N/A,TRUE,"Share Equity Change Revised";#N/A,#N/A,TRUE,"LOB Earnings VS Revised";#N/A,#N/A,TRUE,"Profitability Summary Revised";#N/A,#N/A,TRUE,"CFandFFO Revised";#N/A,#N/A,TRUE,"Credit Stats-graph-Base"}</definedName>
    <definedName name="wrn.Backup._.Book." hidden="1">{#N/A,#N/A,FALSE,"ToC Back-up Book";#N/A,#N/A,FALSE,"LOB Earnings";#N/A,#N/A,FALSE,"Profitability Summary";#N/A,#N/A,FALSE,"CFandFFO";#N/A,#N/A,FALSE,"Capitalization-Case#1";#N/A,#N/A,FALSE,"Share Equity Change";#N/A,#N/A,FALSE,"Credit Stats-graph-b&amp;Y";#N/A,#N/A,FALSE,"Credit Stats-PSEG Case#1"}</definedName>
    <definedName name="wrn.Brad." hidden="1">{#N/A,#N/A,FALSE,"IS-Current";#N/A,#N/A,FALSE,"BS Current";#N/A,#N/A,FALSE,"CF Current";#N/A,#N/A,FALSE,"IS-Diff";#N/A,#N/A,FALSE,"BS-Diff";#N/A,#N/A,FALSE,"CF-Diff"}</definedName>
    <definedName name="wrn.Brenda." hidden="1">{#N/A,#N/A,FALSE,"OC Earnings";#N/A,#N/A,FALSE,"1841";#N/A,#N/A,FALSE,"EH&amp;S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wrn.Business._.with._.2001._.by._.Month." hidden="1">{"Income Statement 2001-2005",#N/A,TRUE,"IS-Gas Distribution";"Balance Sheet 2001-2005",#N/A,TRUE,"BS-Gas Distribution";"Cash Flow 2001-2005",#N/A,TRUE,"CF-Gas Distribution";#N/A,#N/A,TRUE,"Ratios-Gas Distribution";"Income Statement Months 2001",#N/A,TRUE,"IS-Gas Distribution";"Balance Sheet 2001 Months",#N/A,TRUE,"BS-Gas Distribution";"Cash Flow 2001 Months",#N/A,TRUE,"CF-Gas Distribution";#N/A,#N/A,TRUE,"Plant Schedule-GDist";#N/A,#N/A,TRUE,"Interest Schedule-GDist"}</definedName>
    <definedName name="wrn.COKE." localSheetId="5" hidden="1">{#N/A,#N/A,FALSE,"COKE"}</definedName>
    <definedName name="wrn.Current." hidden="1">{#N/A,#N/A,FALSE,"UtilitySum";#N/A,#N/A,FALSE,"IS-ED-Current";#N/A,#N/A,FALSE,"BS-ED-Current";#N/A,#N/A,FALSE,"CF-ED-Current "}</definedName>
    <definedName name="wrn.Current._.Plan." hidden="1">{#N/A,#N/A,TRUE,"Ratio-ED-Current";#N/A,#N/A,TRUE,"IS-ED-Current";#N/A,#N/A,TRUE,"BS-ED-Current";#N/A,#N/A,TRUE,"CF-ED-Current ";#N/A,#N/A,TRUE,"Plant-ED-Current"}</definedName>
    <definedName name="wrn.Current._.View._.and._.Differences." hidden="1">{#N/A,#N/A,FALSE,"SummaryStats";#N/A,#N/A,FALSE,"SumtatsDIFFvsPrior";#N/A,#N/A,FALSE,"Drivers";#N/A,#N/A,FALSE,"IS Update";#N/A,#N/A,FALSE,"IS UpdateBGSS";#N/A,#N/A,FALSE,"IS DIFF";#N/A,#N/A,FALSE,"IS 2 DIFF";#N/A,#N/A,FALSE,"BS Update";#N/A,#N/A,FALSE,"BS DIFFvsPrior";#N/A,#N/A,FALSE,"CF Update";#N/A,#N/A,FALSE,"CF DIFFvsPrior"}</definedName>
    <definedName name="wrn.DespesasPorArea." localSheetId="5" hidden="1">{"TotalGeralDespesasPorArea",#N/A,FALSE,"VinculosAccessEfetivo"}</definedName>
    <definedName name="wrn.Difference._.Package." hidden="1">{#N/A,#N/A,FALSE,"Table of Contents";#N/A,#N/A,FALSE,"LOB Earnings";#N/A,#N/A,FALSE,"LOB Earnings-Case#2";#N/A,#N/A,FALSE,"LOB vs. FinOutlook";#N/A,#N/A,FALSE,"Capitalization-Case#1";#N/A,#N/A,FALSE,"Capitalization-Case#2";#N/A,#N/A,FALSE,"Capitalization-2003RA";#N/A,#N/A,FALSE,"Capitalization-finOutlook";#N/A,#N/A,FALSE,"Credit Stats-Case#1";#N/A,#N/A,FALSE,"Credit Stats-Case#2";#N/A,#N/A,FALSE,"Credit Stats-2003RA";#N/A,#N/A,FALSE,"Credit Stats-finoutlook";#N/A,#N/A,FALSE,"Credit StatsVs.Case#2";#N/A,#N/A,FALSE,"Credit Stats vs. April 2003 RA";#N/A,#N/A,FALSE,"Credit StatsVs.finoutlook";#N/A,#N/A,FALSE,"Dividends";#N/A,#N/A,FALSE,"Share Equity Change";#N/A,#N/A,FALSE,"CashfromOperations";#N/A,#N/A,FALSE,"ROE";#N/A,#N/A,FALSE,"Credit Stats-graph-b&amp;Y"}</definedName>
    <definedName name="wrn.Difference._.Package._.Abbreviated." hidden="1">{#N/A,#N/A,FALSE,"LOB Earnings";#N/A,#N/A,FALSE,"LOB vs. FinOutlook";#N/A,#N/A,FALSE,"Dividends";#N/A,#N/A,FALSE,"Capitalization-Case#1";#N/A,#N/A,FALSE,"CapitalizationVsFinOutlook";#N/A,#N/A,FALSE,"Share Equity Change";#N/A,#N/A,FALSE,"ROE";#N/A,#N/A,FALSE,"Credit Stats-graph-b&amp;Y"}</definedName>
    <definedName name="wrn.ELEC." localSheetId="5" hidden="1">{#N/A,#N/A,FALSE,"ELEC"}</definedName>
    <definedName name="wrn.everything._.but._.Power." hidden="1">{#N/A,#N/A,FALSE,"Sheet1";#N/A,#N/A,FALSE,"Summary-new";#N/A,#N/A,FALSE,"Utility";#N/A,#N/A,FALSE,"Elect Dist-New";#N/A,#N/A,FALSE,"GasDist-New";#N/A,#N/A,FALSE,"Transmission-New";#N/A,#N/A,FALSE,"ServiceCo-New";#N/A,#N/A,FALSE,"Enterprise-New";#N/A,#N/A,FALSE,"Power-New";#N/A,#N/A,FALSE,"Summary-diff";#N/A,#N/A,FALSE,"Utility-diff";#N/A,#N/A,FALSE,"Elect Dist-diff";#N/A,#N/A,FALSE,"GasDist-diff";#N/A,#N/A,FALSE,"RepairService-diff";#N/A,#N/A,FALSE,"ServiceCo-diff";#N/A,#N/A,FALSE,"Enterprise-diff"}</definedName>
    <definedName name="wrn.everytning._.New._.Old._.and._.Diffs._.but._.Power." hidden="1">{#N/A,#N/A,TRUE,"UtilitySummary-BB";#N/A,#N/A,TRUE,"UtilitySummary-schedule";#N/A,#N/A,TRUE,"Utility-new";#N/A,#N/A,TRUE,"Elect Dist-New";#N/A,#N/A,TRUE,"GasDist-New";#N/A,#N/A,TRUE,"RepairService-New";#N/A,#N/A,TRUE,"Transmission-New";#N/A,#N/A,TRUE,"Utility-Old";#N/A,#N/A,TRUE,"Elect Dist-Old";#N/A,#N/A,TRUE,"GasDist-Old";#N/A,#N/A,TRUE,"RepairService-Old";#N/A,#N/A,TRUE,"Transmission-Old";#N/A,#N/A,TRUE,"Utility-diff";#N/A,#N/A,TRUE,"Elect Dist-diff";#N/A,#N/A,TRUE,"GasDist-diff";#N/A,#N/A,TRUE,"RepairService-diff";#N/A,#N/A,TRUE,"Transmission-Diff";#N/A,#N/A,TRUE,"Adaytum P&amp;L DepAmort";#N/A,#N/A,TRUE,"Enterprise-New";#N/A,#N/A,TRUE,"Enterprise-Old";#N/A,#N/A,TRUE,"Enterprise-diff";#N/A,#N/A,TRUE,"ServiceCo-New";#N/A,#N/A,TRUE,"ServiceCo-Old";#N/A,#N/A,TRUE,"ServiceCo-diff"}</definedName>
    <definedName name="wrn.Financial._.Summary." hidden="1">{#N/A,#N/A,FALSE,"Gas Utility Sum";#N/A,#N/A,FALSE,"UtilitySum";#N/A,#N/A,FALSE,"Elect Summary";#N/A,#N/A,FALSE,"TransmSum"}</definedName>
    <definedName name="wrn.FS." hidden="1">{#N/A,#N/A,FALSE,"Balance Sheet";#N/A,#N/A,FALSE,"Income Stmt";#N/A,#N/A,FALSE,"CGS Schedule";#N/A,#N/A,FALSE,"Selling Expense";#N/A,#N/A,FALSE,"Gen Admin Exp";#N/A,#N/A,FALSE,"Cash Flows";#N/A,#N/A,FALSE,"Officer_loan"}</definedName>
    <definedName name="wrn.Informe._.RLI." localSheetId="5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ventory." hidden="1">{"summary",#N/A,TRUE,"Coal Inventory Summary";"view 1",#N/A,TRUE,"Coal Inv. By Station";"view 2",#N/A,TRUE,"Coal inv by sta 2";"view 3",#N/A,TRUE,"Coal inv by sta 3";"oil",#N/A,TRUE,"Oil Purchases"}</definedName>
    <definedName name="wrn.live._.model._.and._.variances." hidden="1">{#N/A,#N/A,FALSE,"IS-NewRun";#N/A,#N/A,FALSE,"IS-Diff";#N/A,#N/A,FALSE,"BS-NewRun";#N/A,#N/A,FALSE,"BS-Diff";#N/A,#N/A,FALSE,"CF-NewRun";#N/A,#N/A,FALSE,"CF-Diff";#N/A,#N/A,FALSE,"Ratios-Newrun";#N/A,#N/A,FALSE,"Ratios-Diff";#N/A,#N/A,FALSE,"Plant Schedule-ED-NewRun";#N/A,#N/A,FALSE,"Plant Schedule-ED-Diff"}</definedName>
    <definedName name="wrn.Main._.Reports." hidden="1">{#N/A,#N/A,TRUE,"UtilitySummary-BB";#N/A,#N/A,TRUE,"UtilitySummary-schedule";#N/A,#N/A,TRUE,"UtilitySummary-schedule-old";#N/A,#N/A,TRUE,"UtilitySummary-schedule-diff";#N/A,#N/A,TRUE,"Adaytum P&amp;L DepAmort"}</definedName>
    <definedName name="wrn.New._.Plan." hidden="1">{#N/A,#N/A,FALSE,"IS Current";#N/A,#N/A,FALSE,"BS Current";#N/A,#N/A,FALSE,"CF Current";#N/A,#N/A,FALSE,"FinanceCube"}</definedName>
    <definedName name="wrn.Old._.Plan." hidden="1">{#N/A,#N/A,FALSE,"IS-ED-Case#2";#N/A,#N/A,FALSE,"BS-ED-Case#2";#N/A,#N/A,FALSE,"CF-ED-Case#2"}</definedName>
    <definedName name="wrn.Presentation." hidden="1">{#N/A,#N/A,TRUE,"LOB Earnings";#N/A,#N/A,TRUE,"Capitalization-Case#1";#N/A,#N/A,TRUE,"Dividends";#N/A,#N/A,TRUE,"Share Equity Change";#N/A,#N/A,TRUE,"ROE";#N/A,#N/A,TRUE,"ROCE";#N/A,#N/A,TRUE,"Credit Stats-graph-b&amp;Y";#N/A,#N/A,TRUE,"Credit Stats-Case#1"}</definedName>
    <definedName name="wrn.PRINT." hidden="1">{#N/A,#N/A,TRUE,"DATA";#N/A,#N/A,TRUE,"COSTS";#N/A,#N/A,TRUE,"PROB COST";#N/A,#N/A,TRUE,"RATE";#N/A,#N/A,TRUE,"JE";#N/A,#N/A,TRUE,"EXP";#N/A,#N/A,TRUE,"ARO S1";#N/A,#N/A,TRUE,"ARO S2";#N/A,#N/A,TRUE,"ARO HC";#N/A,#N/A,TRUE,"ARO PB2";#N/A,#N/A,TRUE,"ARO PB3"}</definedName>
    <definedName name="wrn.PrintAll.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Receipt._.Stats." hidden="1">{"CM Dollars",#N/A,FALSE,"Rec Dollars";"YTD Dollars",#N/A,FALSE,"Rec Dollars";"CM Rec Stats",#N/A,FALSE,"Rec Dollars";"YTD Rec Stats",#N/A,FALSE,"Rec Dollars"}</definedName>
    <definedName name="wrn.RELATORIO." localSheetId="5" hidden="1">{#N/A,#N/A,FALSE,"CONTROLE";#N/A,#N/A,FALSE,"CONTROLE"}</definedName>
    <definedName name="wrn.Statements." hidden="1">{#N/A,#N/A,FALSE,"IS-Utility";#N/A,#N/A,FALSE,"BS-Utility";#N/A,#N/A,FALSE,"CF-Utility";#N/A,#N/A,FALSE,"Ratios-Utility"}</definedName>
    <definedName name="wrn.STETSON." localSheetId="5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hidden="1">{#N/A,#N/A,FALSE,"ToC - Summary";#N/A,#N/A,FALSE,"LOB Earnings";#N/A,#N/A,FALSE,"Capitalization-Case#1";#N/A,#N/A,FALSE,"Dividends";#N/A,#N/A,FALSE,"Share Equity Change";#N/A,#N/A,FALSE,"ROE";#N/A,#N/A,FALSE,"ROCE";#N/A,#N/A,FALSE,"Credit Stats-graph-b&amp;Y";#N/A,#N/A,FALSE,"Credit Stats-PSEG Case#1"}</definedName>
    <definedName name="wrn.Summary._.Financial._.Information." hidden="1">{#N/A,#N/A,FALSE,"Table of Contents";#N/A,#N/A,FALSE,"Earnings by Business";#N/A,#N/A,FALSE,"Credit Stats-PSEG Case#1";#N/A,#N/A,FALSE,"Capitalization-Case#1";#N/A,#N/A,FALSE,"Common Stock Activity";#N/A,#N/A,FALSE,"Dividends(Capital Contribution)";#N/A,#N/A,FALSE,"Capital Spending";#N/A,#N/A,FALSE,"Returns-ROE &amp; ROIC";#N/A,#N/A,FALSE,"LOB Earnings VS BP";#N/A,#N/A,FALSE,"Credit Stats-graph-Base"}</definedName>
    <definedName name="wrn.Summary._.w._.Diff." hidden="1">{#N/A,#N/A,FALSE,"ToC - Summary w Diff";#N/A,#N/A,FALSE,"LOB Earnings";#N/A,#N/A,FALSE,"LOB Earnings VS";#N/A,#N/A,FALSE,"Capitalization-Case#1";#N/A,#N/A,FALSE,"Capitalization-vs Case#2";#N/A,#N/A,FALSE,"Capitalization vs BP";#N/A,#N/A,FALSE,"Dividends";#N/A,#N/A,FALSE,"Share Equity Change";#N/A,#N/A,FALSE,"ROE";#N/A,#N/A,FALSE,"Credit Stats-graph-b&amp;Y";#N/A,#N/A,FALSE,"Credit Stats-PSEG Case#1";#N/A,#N/A,FALSE,"Credit Stats-Moodys Case#1"}</definedName>
    <definedName name="wrn.UtilityNewOldandDiff." hidden="1">{#N/A,#N/A,FALSE,"Utility Summ";#N/A,#N/A,FALSE,"ED-CS";#N/A,#N/A,FALSE,"GU-CS";#N/A,#N/A,FALSE,"GD-CS";#N/A,#N/A,FALSE,"RepairService-CS";#N/A,#N/A,FALSE,"Trans-CS";#N/A,#N/A,FALSE,"Utility Summ-Old";#N/A,#N/A,FALSE,"ED-Old";#N/A,#N/A,FALSE,"GU-Old";#N/A,#N/A,FALSE,"GD-Old";#N/A,#N/A,FALSE,"RepairService-Old";#N/A,#N/A,FALSE,"Trans-Old";#N/A,#N/A,FALSE,"UtilityCS-diff";#N/A,#N/A,FALSE,"ED-CS diff";#N/A,#N/A,FALSE,"GU-CS Diff";#N/A,#N/A,FALSE,"GD-CS Diff";#N/A,#N/A,FALSE,"RepairService-CS Diff";#N/A,#N/A,FALSE,"Trans-CS Diff"}</definedName>
    <definedName name="wrn.Variance." hidden="1">{#N/A,#N/A,FALSE,"IS-Diff";#N/A,#N/A,FALSE,"BS-Diff";#N/A,#N/A,FALSE,"CF-Diff";#N/A,#N/A,FALSE,"Ratios-Diff";#N/A,#N/A,FALSE,"Plant Schedule-GDist-Diff"}</definedName>
    <definedName name="wrn.Variance._.and._.Live._.model." hidden="1">{#N/A,#N/A,FALSE,"IS-NewRun";#N/A,#N/A,FALSE,"IS-Diff";#N/A,#N/A,FALSE,"BS-NewRun";#N/A,#N/A,FALSE,"BS-Diff";#N/A,#N/A,FALSE,"CF-NewRun";#N/A,#N/A,FALSE,"CF-Diff";#N/A,#N/A,FALSE,"Ratios-Newrun";#N/A,#N/A,FALSE,"Ratios-Diff";#N/A,#N/A,FALSE,"Plant Schedule-GDist-NewRun";#N/A,#N/A,FALSE,"Plant Schedule-GDist-Diff"}</definedName>
    <definedName name="WTF" localSheetId="5" hidden="1">{#N/A,#N/A,FALSE,"COKE"}</definedName>
    <definedName name="www" localSheetId="5" hidden="1">{#N/A,#N/A,FALSE,"Aging Summary";#N/A,#N/A,FALSE,"Ratio Analysis";#N/A,#N/A,FALSE,"Test 120 Day Accts";#N/A,#N/A,FALSE,"Tickmarks"}</definedName>
    <definedName name="X" localSheetId="12" hidden="1">{#N/A,#N/A,FALSE,"NTC Coversheet";#N/A,#N/A,FALSE,"NTC Deferred";#N/A,#N/A,FALSE,"Exhibit 1";#N/A,#N/A,FALSE,"Exhibit 2";#N/A,#N/A,FALSE,"Exhibit 3"}</definedName>
    <definedName name="X" localSheetId="13" hidden="1">{#N/A,#N/A,FALSE,"NTC Coversheet";#N/A,#N/A,FALSE,"NTC Deferred";#N/A,#N/A,FALSE,"Exhibit 1";#N/A,#N/A,FALSE,"Exhibit 2";#N/A,#N/A,FALSE,"Exhibit 3"}</definedName>
    <definedName name="x" localSheetId="9" hidden="1">#REF!,#REF!</definedName>
    <definedName name="x" localSheetId="15" hidden="1">#REF!,#REF!</definedName>
    <definedName name="x" localSheetId="16" hidden="1">#REF!,#REF!</definedName>
    <definedName name="x" localSheetId="5" hidden="1">#REF!,#REF!</definedName>
    <definedName name="x" localSheetId="7" hidden="1">#REF!,#REF!</definedName>
    <definedName name="XREF_COLUMN_1" localSheetId="13" hidden="1">#REF!</definedName>
    <definedName name="XREF_COLUMN_1" localSheetId="9" hidden="1">#REF!</definedName>
    <definedName name="XREF_COLUMN_1" localSheetId="15" hidden="1">#REF!</definedName>
    <definedName name="XREF_COLUMN_1" localSheetId="16" hidden="1">#REF!</definedName>
    <definedName name="XREF_COLUMN_1" localSheetId="5" hidden="1">#REF!</definedName>
    <definedName name="XREF_COLUMN_1" localSheetId="7" hidden="1">#REF!</definedName>
    <definedName name="XREF_COLUMN_2" localSheetId="13" hidden="1">[151]Equity!#REF!</definedName>
    <definedName name="XREF_COLUMN_2" localSheetId="9" hidden="1">[151]Equity!#REF!</definedName>
    <definedName name="XREF_COLUMN_2" localSheetId="15" hidden="1">[151]Equity!#REF!</definedName>
    <definedName name="XREF_COLUMN_2" localSheetId="16" hidden="1">[151]Equity!#REF!</definedName>
    <definedName name="XREF_COLUMN_2" localSheetId="5" hidden="1">[151]Equity!#REF!</definedName>
    <definedName name="XREF_COLUMN_2" localSheetId="7" hidden="1">[151]Equity!#REF!</definedName>
    <definedName name="XREF_COLUMN_21" localSheetId="15" hidden="1">#REF!</definedName>
    <definedName name="XREF_COLUMN_21" localSheetId="16" hidden="1">#REF!</definedName>
    <definedName name="XREF_COLUMN_3" localSheetId="13" hidden="1">[151]Equity!#REF!</definedName>
    <definedName name="XREF_COLUMN_3" localSheetId="9" hidden="1">[151]Equity!#REF!</definedName>
    <definedName name="XREF_COLUMN_3" localSheetId="15" hidden="1">[151]Equity!#REF!</definedName>
    <definedName name="XREF_COLUMN_3" localSheetId="16" hidden="1">[151]Equity!#REF!</definedName>
    <definedName name="XREF_COLUMN_3" localSheetId="5" hidden="1">[151]Equity!#REF!</definedName>
    <definedName name="XREF_COLUMN_3" localSheetId="7" hidden="1">[151]Equity!#REF!</definedName>
    <definedName name="XREF_COLUMN_4" localSheetId="15" hidden="1">#REF!</definedName>
    <definedName name="XREF_COLUMN_4" localSheetId="16" hidden="1">#REF!</definedName>
    <definedName name="XREF_COLUMN_5" localSheetId="15" hidden="1">[152]Lead!#REF!</definedName>
    <definedName name="XREF_COLUMN_5" localSheetId="16" hidden="1">[152]Lead!#REF!</definedName>
    <definedName name="XREF_COLUMN_6" localSheetId="15" hidden="1">'[153]Teste de Adições'!#REF!</definedName>
    <definedName name="XREF_COLUMN_6" localSheetId="16" hidden="1">'[153]Teste de Adições'!#REF!</definedName>
    <definedName name="XRefActiveRow" localSheetId="13" hidden="1">#REF!</definedName>
    <definedName name="XRefActiveRow" localSheetId="9" hidden="1">#REF!</definedName>
    <definedName name="XRefActiveRow" localSheetId="15" hidden="1">#REF!</definedName>
    <definedName name="XRefActiveRow" localSheetId="16" hidden="1">#REF!</definedName>
    <definedName name="XRefActiveRow" localSheetId="5" hidden="1">#REF!</definedName>
    <definedName name="XRefActiveRow" localSheetId="7" hidden="1">#REF!</definedName>
    <definedName name="XRefColumnsCount" hidden="1">1</definedName>
    <definedName name="XRefCopy1" localSheetId="13" hidden="1">#REF!</definedName>
    <definedName name="XRefCopy1" localSheetId="9" hidden="1">#REF!</definedName>
    <definedName name="XRefCopy1" localSheetId="15" hidden="1">#REF!</definedName>
    <definedName name="XRefCopy1" localSheetId="16" hidden="1">#REF!</definedName>
    <definedName name="XRefCopy1" localSheetId="5" hidden="1">#REF!</definedName>
    <definedName name="XRefCopy1" localSheetId="7" hidden="1">#REF!</definedName>
    <definedName name="XRefCopy14" localSheetId="15" hidden="1">#REF!</definedName>
    <definedName name="XRefCopy14" localSheetId="16" hidden="1">#REF!</definedName>
    <definedName name="XRefCopy15" localSheetId="15" hidden="1">#REF!</definedName>
    <definedName name="XRefCopy15" localSheetId="16" hidden="1">#REF!</definedName>
    <definedName name="XRefCopy16" localSheetId="15" hidden="1">#REF!</definedName>
    <definedName name="XRefCopy16" localSheetId="16" hidden="1">#REF!</definedName>
    <definedName name="XRefCopy18" localSheetId="15" hidden="1">#REF!</definedName>
    <definedName name="XRefCopy18" localSheetId="16" hidden="1">#REF!</definedName>
    <definedName name="XRefCopy1Row" localSheetId="13" hidden="1">#REF!</definedName>
    <definedName name="XRefCopy1Row" localSheetId="9" hidden="1">#REF!</definedName>
    <definedName name="XRefCopy1Row" localSheetId="15" hidden="1">#REF!</definedName>
    <definedName name="XRefCopy1Row" localSheetId="16" hidden="1">#REF!</definedName>
    <definedName name="XRefCopy1Row" localSheetId="5" hidden="1">#REF!</definedName>
    <definedName name="XRefCopy1Row" localSheetId="7" hidden="1">#REF!</definedName>
    <definedName name="XRefCopy2" localSheetId="15" hidden="1">'[154]Mvt Imobilizado'!#REF!</definedName>
    <definedName name="XRefCopy2" localSheetId="16" hidden="1">'[154]Mvt Imobilizado'!#REF!</definedName>
    <definedName name="XRefCopy3" localSheetId="15" hidden="1">#REF!</definedName>
    <definedName name="XRefCopy3" localSheetId="16" hidden="1">#REF!</definedName>
    <definedName name="XRefCopy4" localSheetId="15" hidden="1">#REF!</definedName>
    <definedName name="XRefCopy4" localSheetId="16" hidden="1">#REF!</definedName>
    <definedName name="XRefCopy5" localSheetId="15" hidden="1">'[153]Teste de Adições'!#REF!</definedName>
    <definedName name="XRefCopy5" localSheetId="16" hidden="1">'[153]Teste de Adições'!#REF!</definedName>
    <definedName name="XRefCopy6" localSheetId="15" hidden="1">#REF!</definedName>
    <definedName name="XRefCopy6" localSheetId="16" hidden="1">#REF!</definedName>
    <definedName name="XRefCopyRangeCount" hidden="1">1</definedName>
    <definedName name="XRefPaste1" localSheetId="15" hidden="1">[155]Empréstimos!#REF!</definedName>
    <definedName name="XRefPaste1" localSheetId="16" hidden="1">[155]Empréstimos!#REF!</definedName>
    <definedName name="XRefPaste18" localSheetId="15" hidden="1">#REF!</definedName>
    <definedName name="XRefPaste18" localSheetId="16" hidden="1">#REF!</definedName>
    <definedName name="XRefPaste2" localSheetId="15" hidden="1">[155]Empréstimos!#REF!</definedName>
    <definedName name="XRefPaste2" localSheetId="16" hidden="1">[155]Empréstimos!#REF!</definedName>
    <definedName name="XRefPaste3" localSheetId="15" hidden="1">#REF!</definedName>
    <definedName name="XRefPaste3" localSheetId="16" hidden="1">#REF!</definedName>
    <definedName name="XRefPaste4" localSheetId="15" hidden="1">[155]Empréstimos!#REF!</definedName>
    <definedName name="XRefPaste4" localSheetId="16" hidden="1">[155]Empréstimos!#REF!</definedName>
    <definedName name="XRefPaste5" localSheetId="15" hidden="1">'[155]BB PCH''s'!#REF!</definedName>
    <definedName name="XRefPaste5" localSheetId="16" hidden="1">'[155]BB PCH''s'!#REF!</definedName>
    <definedName name="XRefPaste6" localSheetId="15" hidden="1">[155]Empréstimos!#REF!</definedName>
    <definedName name="XRefPaste6" localSheetId="16" hidden="1">[155]Empréstimos!#REF!</definedName>
    <definedName name="XRefPaste9" localSheetId="15" hidden="1">#REF!</definedName>
    <definedName name="XRefPaste9" localSheetId="16" hidden="1">#REF!</definedName>
    <definedName name="XRefPaste9Row" localSheetId="13" hidden="1">#REF!</definedName>
    <definedName name="XRefPaste9Row" localSheetId="9" hidden="1">#REF!</definedName>
    <definedName name="XRefPaste9Row" localSheetId="15" hidden="1">#REF!</definedName>
    <definedName name="XRefPaste9Row" localSheetId="16" hidden="1">#REF!</definedName>
    <definedName name="XRefPaste9Row" localSheetId="5" hidden="1">#REF!</definedName>
    <definedName name="XRefPaste9Row" localSheetId="7" hidden="1">#REF!</definedName>
    <definedName name="XRefPasteRangeCount" hidden="1">7</definedName>
    <definedName name="xx" localSheetId="13">#REF!</definedName>
    <definedName name="xx" localSheetId="9">#REF!</definedName>
    <definedName name="xx" localSheetId="15">#REF!</definedName>
    <definedName name="xx" localSheetId="16">#REF!</definedName>
    <definedName name="xx" localSheetId="5">#REF!</definedName>
    <definedName name="xx" localSheetId="7">#REF!</definedName>
    <definedName name="xxxaxa" localSheetId="15" hidden="1">#REF!</definedName>
    <definedName name="xxxaxa" localSheetId="16" hidden="1">#REF!</definedName>
    <definedName name="xxxxxxxxxxxx" hidden="1">{#N/A,#N/A,TRUE,"Income Statement";#N/A,#N/A,TRUE,"Balance Sheet";#N/A,#N/A,TRUE,"Cash Flow";#N/A,#N/A,TRUE,"Interest Schedule";#N/A,#N/A,TRUE,"Ratios"}</definedName>
    <definedName name="xyz" localSheetId="13">#REF!</definedName>
    <definedName name="xyz" localSheetId="9">#REF!</definedName>
    <definedName name="xyz" localSheetId="15">#REF!</definedName>
    <definedName name="xyz" localSheetId="16">#REF!</definedName>
    <definedName name="xyz" localSheetId="5">#REF!</definedName>
    <definedName name="xyz" localSheetId="7">#REF!</definedName>
    <definedName name="xzzz" localSheetId="13">'[6]Cuadro A-10'!#REF!</definedName>
    <definedName name="xzzz" localSheetId="9">'[6]Cuadro A-10'!#REF!</definedName>
    <definedName name="xzzz" localSheetId="15">'[6]Cuadro A-10'!#REF!</definedName>
    <definedName name="xzzz" localSheetId="16">'[6]Cuadro A-10'!#REF!</definedName>
    <definedName name="xzzz" localSheetId="5">'[6]Cuadro A-10'!#REF!</definedName>
    <definedName name="xzzz" localSheetId="7">'[6]Cuadro A-10'!#REF!</definedName>
    <definedName name="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EAR">[156]Dates!$B$14</definedName>
    <definedName name="yryryr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_20179691_A121_4D42_B7D1_4D71663A207B_.wvu.Cols" localSheetId="8" hidden="1">'OverUnder E'!$A:$A</definedName>
    <definedName name="Z_20179691_A121_4D42_B7D1_4D71663A207B_.wvu.Cols" localSheetId="9" hidden="1">'OverUnder G'!$A:$A</definedName>
    <definedName name="Z_20179691_A121_4D42_B7D1_4D71663A207B_.wvu.Rows" localSheetId="8" hidden="1">'OverUnder E'!#REF!,'OverUnder E'!$24:$227,'OverUnder E'!$230:$235</definedName>
    <definedName name="Z_20179691_A121_4D42_B7D1_4D71663A207B_.wvu.Rows" localSheetId="9" hidden="1">'OverUnder G'!#REF!,'OverUnder G'!$24:$214,'OverUnder G'!$217:$222</definedName>
    <definedName name="Z_76352FE9_FF82_4643_A06A_7C1C1C8B95E5_.wvu.Cols" localSheetId="8" hidden="1">'OverUnder E'!$A:$A</definedName>
    <definedName name="Z_76352FE9_FF82_4643_A06A_7C1C1C8B95E5_.wvu.Cols" localSheetId="9" hidden="1">'OverUnder G'!$A:$A</definedName>
    <definedName name="Z_76352FE9_FF82_4643_A06A_7C1C1C8B95E5_.wvu.Rows" localSheetId="8" hidden="1">'OverUnder E'!#REF!</definedName>
    <definedName name="Z_76352FE9_FF82_4643_A06A_7C1C1C8B95E5_.wvu.Rows" localSheetId="9" hidden="1">'OverUnder G'!#REF!</definedName>
    <definedName name="Z_CA96312E_6B04_4092_8532_614E11CABB8A_.wvu.Cols" localSheetId="8" hidden="1">'OverUnder E'!$A:$A</definedName>
    <definedName name="Z_CA96312E_6B04_4092_8532_614E11CABB8A_.wvu.Cols" localSheetId="9" hidden="1">'OverUnder G'!$A:$A</definedName>
    <definedName name="Z_CA96312E_6B04_4092_8532_614E11CABB8A_.wvu.PrintArea" localSheetId="8" hidden="1">'OverUnder E'!$B$1:$L$229</definedName>
    <definedName name="Z_CA96312E_6B04_4092_8532_614E11CABB8A_.wvu.PrintArea" localSheetId="9" hidden="1">'OverUnder G'!$B$1:$L$216</definedName>
    <definedName name="zero" localSheetId="15">#REF!</definedName>
    <definedName name="zero" localSheetId="16">#REF!</definedName>
  </definedNames>
  <calcPr calcId="162913"/>
</workbook>
</file>

<file path=xl/calcChain.xml><?xml version="1.0" encoding="utf-8"?>
<calcChain xmlns="http://schemas.openxmlformats.org/spreadsheetml/2006/main">
  <c r="AZ174" i="4" l="1"/>
  <c r="O4" i="34" l="1"/>
  <c r="N4" i="34"/>
  <c r="I5" i="34"/>
  <c r="K12" i="32" l="1"/>
  <c r="K7" i="32"/>
  <c r="I15" i="32"/>
  <c r="I14" i="32"/>
  <c r="I13" i="32"/>
  <c r="C15" i="32"/>
  <c r="C16" i="32"/>
  <c r="C14" i="32"/>
  <c r="N142" i="4" l="1"/>
  <c r="AW104" i="4" l="1"/>
  <c r="AV195" i="4" l="1"/>
  <c r="AW195" i="4" s="1"/>
  <c r="AX195" i="4" s="1"/>
  <c r="AY195" i="4" s="1"/>
  <c r="AZ195" i="4" s="1"/>
  <c r="BA195" i="4" s="1"/>
  <c r="BB195" i="4" s="1"/>
  <c r="BC195" i="4" s="1"/>
  <c r="BD195" i="4" s="1"/>
  <c r="BE195" i="4" s="1"/>
  <c r="BF195" i="4" s="1"/>
  <c r="BG195" i="4" s="1"/>
  <c r="BH195" i="4" s="1"/>
  <c r="BI195" i="4" s="1"/>
  <c r="BJ195" i="4" s="1"/>
  <c r="BK195" i="4" s="1"/>
  <c r="BL195" i="4" s="1"/>
  <c r="BM195" i="4" s="1"/>
  <c r="B8" i="31" l="1"/>
  <c r="B7" i="31"/>
  <c r="N207" i="4" l="1"/>
  <c r="T204" i="4" l="1"/>
  <c r="J31" i="35" l="1"/>
  <c r="K31" i="35"/>
  <c r="L31" i="35"/>
  <c r="I31" i="35"/>
  <c r="M39" i="35"/>
  <c r="H39" i="35"/>
  <c r="G39" i="35"/>
  <c r="M34" i="35"/>
  <c r="H34" i="35"/>
  <c r="G34" i="35"/>
  <c r="B31" i="35"/>
  <c r="F41" i="35"/>
  <c r="F40" i="35"/>
  <c r="F39" i="35"/>
  <c r="G26" i="35"/>
  <c r="O26" i="35" s="1"/>
  <c r="G21" i="35"/>
  <c r="O21" i="35" s="1"/>
  <c r="F20" i="35"/>
  <c r="F33" i="35" s="1"/>
  <c r="O18" i="35"/>
  <c r="O31" i="35" s="1"/>
  <c r="B18" i="35"/>
  <c r="F28" i="35"/>
  <c r="F27" i="35"/>
  <c r="F26" i="35"/>
  <c r="M13" i="35"/>
  <c r="H13" i="35"/>
  <c r="G13" i="35"/>
  <c r="F14" i="35"/>
  <c r="F15" i="35"/>
  <c r="F13" i="35"/>
  <c r="M8" i="35"/>
  <c r="M5" i="35"/>
  <c r="M18" i="35" s="1"/>
  <c r="M31" i="35" s="1"/>
  <c r="H8" i="35"/>
  <c r="G8" i="35"/>
  <c r="H5" i="35"/>
  <c r="H18" i="35" s="1"/>
  <c r="H31" i="35" s="1"/>
  <c r="G5" i="35"/>
  <c r="G18" i="35" s="1"/>
  <c r="G31" i="35" s="1"/>
  <c r="B5" i="35"/>
  <c r="O34" i="35" l="1"/>
  <c r="O13" i="35"/>
  <c r="O8" i="35"/>
  <c r="O39" i="35"/>
  <c r="E7" i="19" l="1"/>
  <c r="F7" i="19"/>
  <c r="G7" i="19"/>
  <c r="H7" i="19"/>
  <c r="I7" i="19"/>
  <c r="J7" i="19"/>
  <c r="K7" i="19"/>
  <c r="D7" i="19"/>
  <c r="C7" i="6"/>
  <c r="E7" i="6"/>
  <c r="F7" i="6"/>
  <c r="G7" i="6"/>
  <c r="H7" i="6"/>
  <c r="I7" i="6"/>
  <c r="J7" i="6"/>
  <c r="K7" i="6"/>
  <c r="L7" i="6"/>
  <c r="M7" i="6"/>
  <c r="N7" i="6"/>
  <c r="O7" i="6"/>
  <c r="P7" i="6"/>
  <c r="Q7" i="6"/>
  <c r="D7" i="6"/>
  <c r="L203" i="4"/>
  <c r="M203" i="4"/>
  <c r="N203" i="4"/>
  <c r="O203" i="4"/>
  <c r="P203" i="4"/>
  <c r="Q203" i="4"/>
  <c r="R203" i="4"/>
  <c r="S203" i="4"/>
  <c r="T203" i="4"/>
  <c r="I228" i="7"/>
  <c r="G203" i="4"/>
  <c r="H203" i="4"/>
  <c r="I203" i="4"/>
  <c r="J203" i="4"/>
  <c r="K203" i="4"/>
  <c r="F203" i="4"/>
  <c r="E10" i="3" l="1"/>
  <c r="E9" i="3"/>
  <c r="AB2" i="22"/>
  <c r="AB3" i="22"/>
  <c r="I49" i="4"/>
  <c r="BO174" i="4" l="1"/>
  <c r="BS174" i="4"/>
  <c r="BW174" i="4"/>
  <c r="CA174" i="4"/>
  <c r="CE174" i="4"/>
  <c r="CI174" i="4"/>
  <c r="CM174" i="4"/>
  <c r="CQ174" i="4"/>
  <c r="CU174" i="4"/>
  <c r="CY174" i="4"/>
  <c r="DC174" i="4"/>
  <c r="DG174" i="4"/>
  <c r="DK174" i="4"/>
  <c r="DO174" i="4"/>
  <c r="DS174" i="4"/>
  <c r="DW174" i="4"/>
  <c r="EA174" i="4"/>
  <c r="EE174" i="4"/>
  <c r="EI174" i="4"/>
  <c r="EM174" i="4"/>
  <c r="EQ174" i="4"/>
  <c r="BP169" i="4"/>
  <c r="BT169" i="4"/>
  <c r="BX169" i="4"/>
  <c r="CB169" i="4"/>
  <c r="CF169" i="4"/>
  <c r="CJ169" i="4"/>
  <c r="CN169" i="4"/>
  <c r="CR169" i="4"/>
  <c r="CV169" i="4"/>
  <c r="CZ169" i="4"/>
  <c r="DD169" i="4"/>
  <c r="DH169" i="4"/>
  <c r="DL169" i="4"/>
  <c r="DP169" i="4"/>
  <c r="DT169" i="4"/>
  <c r="DX169" i="4"/>
  <c r="EB169" i="4"/>
  <c r="EF169" i="4"/>
  <c r="EJ169" i="4"/>
  <c r="EN169" i="4"/>
  <c r="ER169" i="4"/>
  <c r="ES174" i="4"/>
  <c r="ER174" i="4"/>
  <c r="EP174" i="4"/>
  <c r="EO174" i="4"/>
  <c r="EN174" i="4"/>
  <c r="EL174" i="4"/>
  <c r="EK174" i="4"/>
  <c r="EJ174" i="4"/>
  <c r="EH174" i="4"/>
  <c r="EG174" i="4"/>
  <c r="EF174" i="4"/>
  <c r="ED174" i="4"/>
  <c r="EC174" i="4"/>
  <c r="EB174" i="4"/>
  <c r="DZ174" i="4"/>
  <c r="DY174" i="4"/>
  <c r="DX174" i="4"/>
  <c r="DV174" i="4"/>
  <c r="DU174" i="4"/>
  <c r="DT174" i="4"/>
  <c r="DR174" i="4"/>
  <c r="DQ174" i="4"/>
  <c r="DP174" i="4"/>
  <c r="DN174" i="4"/>
  <c r="DM174" i="4"/>
  <c r="DL174" i="4"/>
  <c r="DJ174" i="4"/>
  <c r="DI174" i="4"/>
  <c r="DH174" i="4"/>
  <c r="DF174" i="4"/>
  <c r="DE174" i="4"/>
  <c r="DD174" i="4"/>
  <c r="DB174" i="4"/>
  <c r="DA174" i="4"/>
  <c r="CZ174" i="4"/>
  <c r="CX174" i="4"/>
  <c r="CW174" i="4"/>
  <c r="CV174" i="4"/>
  <c r="CT174" i="4"/>
  <c r="CS174" i="4"/>
  <c r="CR174" i="4"/>
  <c r="CP174" i="4"/>
  <c r="CO174" i="4"/>
  <c r="CN174" i="4"/>
  <c r="CL174" i="4"/>
  <c r="CK174" i="4"/>
  <c r="CJ174" i="4"/>
  <c r="CH174" i="4"/>
  <c r="CG174" i="4"/>
  <c r="CF174" i="4"/>
  <c r="CD174" i="4"/>
  <c r="CC174" i="4"/>
  <c r="CB174" i="4"/>
  <c r="BZ174" i="4"/>
  <c r="BY174" i="4"/>
  <c r="BX174" i="4"/>
  <c r="BV174" i="4"/>
  <c r="BU174" i="4"/>
  <c r="BT174" i="4"/>
  <c r="BR174" i="4"/>
  <c r="BQ174" i="4"/>
  <c r="BP174" i="4"/>
  <c r="BN174" i="4"/>
  <c r="W174" i="4"/>
  <c r="V174" i="4"/>
  <c r="U174" i="4"/>
  <c r="T174" i="4"/>
  <c r="S174" i="4"/>
  <c r="R174" i="4"/>
  <c r="Q174" i="4"/>
  <c r="P174" i="4"/>
  <c r="R169" i="4"/>
  <c r="S169" i="4"/>
  <c r="S175" i="4" s="1"/>
  <c r="T169" i="4"/>
  <c r="U169" i="4"/>
  <c r="V169" i="4"/>
  <c r="V175" i="4" s="1"/>
  <c r="W169" i="4"/>
  <c r="W175" i="4" s="1"/>
  <c r="BN169" i="4"/>
  <c r="BO169" i="4"/>
  <c r="BQ169" i="4"/>
  <c r="BR169" i="4"/>
  <c r="BS169" i="4"/>
  <c r="BU169" i="4"/>
  <c r="BV169" i="4"/>
  <c r="BW169" i="4"/>
  <c r="BY169" i="4"/>
  <c r="BZ169" i="4"/>
  <c r="CA169" i="4"/>
  <c r="CC169" i="4"/>
  <c r="CD169" i="4"/>
  <c r="CE169" i="4"/>
  <c r="CG169" i="4"/>
  <c r="CH169" i="4"/>
  <c r="CI169" i="4"/>
  <c r="CK169" i="4"/>
  <c r="CL169" i="4"/>
  <c r="CM169" i="4"/>
  <c r="CO169" i="4"/>
  <c r="CP169" i="4"/>
  <c r="CQ169" i="4"/>
  <c r="CS169" i="4"/>
  <c r="CT169" i="4"/>
  <c r="CU169" i="4"/>
  <c r="CW169" i="4"/>
  <c r="CX169" i="4"/>
  <c r="CY169" i="4"/>
  <c r="DA169" i="4"/>
  <c r="DB169" i="4"/>
  <c r="DC169" i="4"/>
  <c r="DE169" i="4"/>
  <c r="DF169" i="4"/>
  <c r="DG169" i="4"/>
  <c r="DI169" i="4"/>
  <c r="DJ169" i="4"/>
  <c r="DK169" i="4"/>
  <c r="DM169" i="4"/>
  <c r="DN169" i="4"/>
  <c r="DO169" i="4"/>
  <c r="DQ169" i="4"/>
  <c r="DR169" i="4"/>
  <c r="DS169" i="4"/>
  <c r="DU169" i="4"/>
  <c r="DV169" i="4"/>
  <c r="DW169" i="4"/>
  <c r="DY169" i="4"/>
  <c r="DZ169" i="4"/>
  <c r="EA169" i="4"/>
  <c r="EC169" i="4"/>
  <c r="ED169" i="4"/>
  <c r="EE169" i="4"/>
  <c r="EG169" i="4"/>
  <c r="EH169" i="4"/>
  <c r="EI169" i="4"/>
  <c r="EK169" i="4"/>
  <c r="EL169" i="4"/>
  <c r="EM169" i="4"/>
  <c r="EO169" i="4"/>
  <c r="EP169" i="4"/>
  <c r="EQ169" i="4"/>
  <c r="ES169" i="4"/>
  <c r="Q169" i="4"/>
  <c r="P169" i="4"/>
  <c r="CY162" i="4"/>
  <c r="CZ162" i="4"/>
  <c r="DA162" i="4"/>
  <c r="DB162" i="4"/>
  <c r="DC162" i="4"/>
  <c r="DD162" i="4"/>
  <c r="DE162" i="4"/>
  <c r="DF162" i="4"/>
  <c r="DG162" i="4"/>
  <c r="DH162" i="4"/>
  <c r="DI162" i="4"/>
  <c r="DJ162" i="4"/>
  <c r="DK162" i="4"/>
  <c r="DL162" i="4"/>
  <c r="DM162" i="4"/>
  <c r="DN162" i="4"/>
  <c r="DO162" i="4"/>
  <c r="DP162" i="4"/>
  <c r="DQ162" i="4"/>
  <c r="DR162" i="4"/>
  <c r="DS162" i="4"/>
  <c r="DT162" i="4"/>
  <c r="DU162" i="4"/>
  <c r="DV162" i="4"/>
  <c r="DW162" i="4"/>
  <c r="DX162" i="4"/>
  <c r="DY162" i="4"/>
  <c r="DZ162" i="4"/>
  <c r="EA162" i="4"/>
  <c r="EB162" i="4"/>
  <c r="EC162" i="4"/>
  <c r="ED162" i="4"/>
  <c r="EE162" i="4"/>
  <c r="EF162" i="4"/>
  <c r="EG162" i="4"/>
  <c r="EH162" i="4"/>
  <c r="EJ162" i="4"/>
  <c r="EK162" i="4"/>
  <c r="EL162" i="4"/>
  <c r="EM162" i="4"/>
  <c r="EN162" i="4"/>
  <c r="EO162" i="4"/>
  <c r="EP162" i="4"/>
  <c r="EQ162" i="4"/>
  <c r="ER162" i="4"/>
  <c r="ES162" i="4"/>
  <c r="CY157" i="4"/>
  <c r="CZ157" i="4"/>
  <c r="DA157" i="4"/>
  <c r="DB157" i="4"/>
  <c r="DC157" i="4"/>
  <c r="DD157" i="4"/>
  <c r="DE157" i="4"/>
  <c r="DF157" i="4"/>
  <c r="DG157" i="4"/>
  <c r="DH157" i="4"/>
  <c r="DI157" i="4"/>
  <c r="DJ157" i="4"/>
  <c r="DK157" i="4"/>
  <c r="DL157" i="4"/>
  <c r="DM157" i="4"/>
  <c r="DN157" i="4"/>
  <c r="DO157" i="4"/>
  <c r="DP157" i="4"/>
  <c r="DQ157" i="4"/>
  <c r="DR157" i="4"/>
  <c r="DS157" i="4"/>
  <c r="DT157" i="4"/>
  <c r="DU157" i="4"/>
  <c r="DV157" i="4"/>
  <c r="DW157" i="4"/>
  <c r="DX157" i="4"/>
  <c r="DY157" i="4"/>
  <c r="DZ157" i="4"/>
  <c r="EA157" i="4"/>
  <c r="EB157" i="4"/>
  <c r="EC157" i="4"/>
  <c r="ED157" i="4"/>
  <c r="EE157" i="4"/>
  <c r="EF157" i="4"/>
  <c r="EG157" i="4"/>
  <c r="EH157" i="4"/>
  <c r="EI157" i="4"/>
  <c r="EJ157" i="4"/>
  <c r="EK157" i="4"/>
  <c r="EL157" i="4"/>
  <c r="EM157" i="4"/>
  <c r="EN157" i="4"/>
  <c r="EO157" i="4"/>
  <c r="EP157" i="4"/>
  <c r="EQ157" i="4"/>
  <c r="ER157" i="4"/>
  <c r="ES157" i="4"/>
  <c r="R163" i="4"/>
  <c r="V163" i="4"/>
  <c r="EI162" i="4"/>
  <c r="W162" i="4"/>
  <c r="W163" i="4" s="1"/>
  <c r="V162" i="4"/>
  <c r="U162" i="4"/>
  <c r="T162" i="4"/>
  <c r="S162" i="4"/>
  <c r="S163" i="4" s="1"/>
  <c r="R162" i="4"/>
  <c r="Q162" i="4"/>
  <c r="P162" i="4"/>
  <c r="Q157" i="4"/>
  <c r="Q163" i="4" s="1"/>
  <c r="R157" i="4"/>
  <c r="S157" i="4"/>
  <c r="T157" i="4"/>
  <c r="T163" i="4" s="1"/>
  <c r="U157" i="4"/>
  <c r="U163" i="4" s="1"/>
  <c r="V157" i="4"/>
  <c r="W157" i="4"/>
  <c r="P157" i="4"/>
  <c r="P163" i="4" s="1"/>
  <c r="R175" i="4" l="1"/>
  <c r="P175" i="4"/>
  <c r="Q175" i="4"/>
  <c r="U175" i="4"/>
  <c r="T175" i="4"/>
  <c r="EM163" i="4"/>
  <c r="DW163" i="4"/>
  <c r="DO163" i="4"/>
  <c r="EE163" i="4"/>
  <c r="EQ163" i="4"/>
  <c r="EA163" i="4"/>
  <c r="EP163" i="4"/>
  <c r="EL163" i="4"/>
  <c r="ED163" i="4"/>
  <c r="DZ163" i="4"/>
  <c r="DV163" i="4"/>
  <c r="DR163" i="4"/>
  <c r="DN163" i="4"/>
  <c r="DJ163" i="4"/>
  <c r="DF163" i="4"/>
  <c r="EI163" i="4"/>
  <c r="DS163" i="4"/>
  <c r="DW175" i="4"/>
  <c r="DG175" i="4"/>
  <c r="CQ175" i="4"/>
  <c r="CA175" i="4"/>
  <c r="DO175" i="4"/>
  <c r="CY175" i="4"/>
  <c r="CI175" i="4"/>
  <c r="BS175" i="4"/>
  <c r="EL175" i="4"/>
  <c r="DV175" i="4"/>
  <c r="DF175" i="4"/>
  <c r="CP175" i="4"/>
  <c r="EP175" i="4"/>
  <c r="DZ175" i="4"/>
  <c r="CD175" i="4"/>
  <c r="BN175" i="4"/>
  <c r="EI175" i="4"/>
  <c r="ED175" i="4"/>
  <c r="DS175" i="4"/>
  <c r="DN175" i="4"/>
  <c r="DC175" i="4"/>
  <c r="CX175" i="4"/>
  <c r="CM175" i="4"/>
  <c r="CH175" i="4"/>
  <c r="BW175" i="4"/>
  <c r="BR175" i="4"/>
  <c r="EQ175" i="4"/>
  <c r="EA175" i="4"/>
  <c r="DK175" i="4"/>
  <c r="CU175" i="4"/>
  <c r="CE175" i="4"/>
  <c r="BZ175" i="4"/>
  <c r="BO175" i="4"/>
  <c r="EE175" i="4"/>
  <c r="DJ175" i="4"/>
  <c r="CT175" i="4"/>
  <c r="EM175" i="4"/>
  <c r="EH175" i="4"/>
  <c r="DR175" i="4"/>
  <c r="DB175" i="4"/>
  <c r="CL175" i="4"/>
  <c r="BV175" i="4"/>
  <c r="BP175" i="4"/>
  <c r="BT175" i="4"/>
  <c r="BX175" i="4"/>
  <c r="CB175" i="4"/>
  <c r="CF175" i="4"/>
  <c r="CJ175" i="4"/>
  <c r="CN175" i="4"/>
  <c r="CR175" i="4"/>
  <c r="CV175" i="4"/>
  <c r="CZ175" i="4"/>
  <c r="DD175" i="4"/>
  <c r="DH175" i="4"/>
  <c r="DL175" i="4"/>
  <c r="DP175" i="4"/>
  <c r="DT175" i="4"/>
  <c r="DX175" i="4"/>
  <c r="EB175" i="4"/>
  <c r="EF175" i="4"/>
  <c r="EJ175" i="4"/>
  <c r="EN175" i="4"/>
  <c r="ER175" i="4"/>
  <c r="BQ175" i="4"/>
  <c r="BU175" i="4"/>
  <c r="BY175" i="4"/>
  <c r="CC175" i="4"/>
  <c r="CG175" i="4"/>
  <c r="CK175" i="4"/>
  <c r="CO175" i="4"/>
  <c r="CS175" i="4"/>
  <c r="CW175" i="4"/>
  <c r="DA175" i="4"/>
  <c r="DE175" i="4"/>
  <c r="DI175" i="4"/>
  <c r="DM175" i="4"/>
  <c r="DQ175" i="4"/>
  <c r="DU175" i="4"/>
  <c r="DY175" i="4"/>
  <c r="EC175" i="4"/>
  <c r="EG175" i="4"/>
  <c r="EK175" i="4"/>
  <c r="EO175" i="4"/>
  <c r="ES175" i="4"/>
  <c r="DK163" i="4"/>
  <c r="DC163" i="4"/>
  <c r="DG163" i="4"/>
  <c r="CY163" i="4"/>
  <c r="EH163" i="4"/>
  <c r="DB163" i="4"/>
  <c r="ES163" i="4"/>
  <c r="EO163" i="4"/>
  <c r="EK163" i="4"/>
  <c r="EG163" i="4"/>
  <c r="EC163" i="4"/>
  <c r="DY163" i="4"/>
  <c r="DU163" i="4"/>
  <c r="DQ163" i="4"/>
  <c r="DM163" i="4"/>
  <c r="DI163" i="4"/>
  <c r="DE163" i="4"/>
  <c r="DA163" i="4"/>
  <c r="ER163" i="4"/>
  <c r="EN163" i="4"/>
  <c r="EJ163" i="4"/>
  <c r="EF163" i="4"/>
  <c r="EB163" i="4"/>
  <c r="DX163" i="4"/>
  <c r="DT163" i="4"/>
  <c r="DP163" i="4"/>
  <c r="DL163" i="4"/>
  <c r="DH163" i="4"/>
  <c r="DD163" i="4"/>
  <c r="CZ163" i="4"/>
  <c r="R119" i="4"/>
  <c r="S119" i="4"/>
  <c r="AG1" i="1" l="1"/>
  <c r="P348" i="4" l="1"/>
  <c r="P353" i="4"/>
  <c r="Q354" i="4"/>
  <c r="Q348" i="4"/>
  <c r="S353" i="4"/>
  <c r="R353" i="4"/>
  <c r="Q353" i="4"/>
  <c r="P349" i="4"/>
  <c r="R348" i="4"/>
  <c r="S348" i="4"/>
  <c r="P355" i="4"/>
  <c r="Q349" i="4" l="1"/>
  <c r="Q350" i="4" s="1"/>
  <c r="R354" i="4"/>
  <c r="S354" i="4" s="1"/>
  <c r="P359" i="4"/>
  <c r="Q358" i="4"/>
  <c r="P358" i="4"/>
  <c r="T353" i="4"/>
  <c r="P350" i="4"/>
  <c r="Q355" i="4"/>
  <c r="R355" i="4"/>
  <c r="Q359" i="4"/>
  <c r="R358" i="4"/>
  <c r="T348" i="4"/>
  <c r="S358" i="4"/>
  <c r="B348" i="4" l="1"/>
  <c r="Q360" i="4"/>
  <c r="B353" i="4"/>
  <c r="P360" i="4"/>
  <c r="R349" i="4"/>
  <c r="T354" i="4"/>
  <c r="T358" i="4"/>
  <c r="S355" i="4"/>
  <c r="B358" i="4"/>
  <c r="B354" i="4" l="1"/>
  <c r="R359" i="4"/>
  <c r="R350" i="4"/>
  <c r="S349" i="4"/>
  <c r="T355" i="4"/>
  <c r="T349" i="4" l="1"/>
  <c r="B349" i="4" s="1"/>
  <c r="S359" i="4"/>
  <c r="S350" i="4"/>
  <c r="R360" i="4"/>
  <c r="P8" i="6"/>
  <c r="N8" i="6"/>
  <c r="M8" i="6"/>
  <c r="L8" i="6"/>
  <c r="K8" i="6"/>
  <c r="I8" i="6"/>
  <c r="F8" i="6"/>
  <c r="E8" i="6"/>
  <c r="D8" i="6"/>
  <c r="B359" i="4" l="1"/>
  <c r="S360" i="4"/>
  <c r="T350" i="4"/>
  <c r="T359" i="4"/>
  <c r="J8" i="6"/>
  <c r="T360" i="4" l="1"/>
  <c r="P37" i="19"/>
  <c r="Q37" i="19"/>
  <c r="O37" i="19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D38" i="6"/>
  <c r="R38" i="6" l="1"/>
  <c r="D10" i="31" l="1"/>
  <c r="D38" i="19" l="1"/>
  <c r="E38" i="19"/>
  <c r="F38" i="19"/>
  <c r="G38" i="19"/>
  <c r="H38" i="19"/>
  <c r="I38" i="19"/>
  <c r="J38" i="19"/>
  <c r="K38" i="19"/>
  <c r="L38" i="19" l="1"/>
  <c r="C10" i="3"/>
  <c r="C9" i="3"/>
  <c r="E10" i="31" l="1"/>
  <c r="E3" i="31"/>
  <c r="P187" i="4" l="1"/>
  <c r="P191" i="4" s="1"/>
  <c r="Q187" i="4"/>
  <c r="Q191" i="4" s="1"/>
  <c r="O6" i="4" l="1"/>
  <c r="P6" i="4" s="1"/>
  <c r="P94" i="4" l="1"/>
  <c r="A1" i="3" l="1"/>
  <c r="A1" i="2"/>
  <c r="E14" i="4"/>
  <c r="L7" i="19" l="1"/>
  <c r="D13" i="6"/>
  <c r="F10" i="31" l="1"/>
  <c r="V216" i="20"/>
  <c r="V217" i="20"/>
  <c r="V218" i="20"/>
  <c r="V219" i="20"/>
  <c r="V220" i="20"/>
  <c r="V221" i="20"/>
  <c r="V222" i="20"/>
  <c r="V223" i="20"/>
  <c r="V224" i="20"/>
  <c r="V225" i="20"/>
  <c r="V226" i="20"/>
  <c r="V227" i="20"/>
  <c r="V228" i="20"/>
  <c r="V227" i="7"/>
  <c r="V228" i="7"/>
  <c r="S187" i="4"/>
  <c r="S191" i="4" s="1"/>
  <c r="T187" i="4"/>
  <c r="T191" i="4" s="1"/>
  <c r="U187" i="4"/>
  <c r="U191" i="4" s="1"/>
  <c r="V187" i="4"/>
  <c r="V191" i="4" s="1"/>
  <c r="W187" i="4"/>
  <c r="W191" i="4" s="1"/>
  <c r="X187" i="4"/>
  <c r="X191" i="4" s="1"/>
  <c r="Y187" i="4"/>
  <c r="Y191" i="4" s="1"/>
  <c r="Z187" i="4"/>
  <c r="Z191" i="4" s="1"/>
  <c r="AA187" i="4"/>
  <c r="AA191" i="4" s="1"/>
  <c r="AB187" i="4"/>
  <c r="AB191" i="4" s="1"/>
  <c r="AC187" i="4"/>
  <c r="AC191" i="4" s="1"/>
  <c r="AD187" i="4"/>
  <c r="AD191" i="4" s="1"/>
  <c r="AE187" i="4"/>
  <c r="AE191" i="4" s="1"/>
  <c r="AF187" i="4"/>
  <c r="AF191" i="4" s="1"/>
  <c r="AG187" i="4"/>
  <c r="AG191" i="4" s="1"/>
  <c r="AH187" i="4"/>
  <c r="AH191" i="4" s="1"/>
  <c r="AI187" i="4"/>
  <c r="AI191" i="4" s="1"/>
  <c r="AJ187" i="4"/>
  <c r="AJ191" i="4" s="1"/>
  <c r="AK187" i="4"/>
  <c r="AK191" i="4" s="1"/>
  <c r="AL187" i="4"/>
  <c r="AL191" i="4" s="1"/>
  <c r="AM187" i="4"/>
  <c r="AM191" i="4" s="1"/>
  <c r="AN187" i="4"/>
  <c r="AN191" i="4" s="1"/>
  <c r="AO187" i="4"/>
  <c r="AO191" i="4" s="1"/>
  <c r="AP187" i="4"/>
  <c r="AP191" i="4" s="1"/>
  <c r="AQ187" i="4"/>
  <c r="AQ191" i="4" s="1"/>
  <c r="AR187" i="4"/>
  <c r="AR191" i="4" s="1"/>
  <c r="AS187" i="4"/>
  <c r="AS191" i="4" s="1"/>
  <c r="AT187" i="4"/>
  <c r="AT191" i="4" s="1"/>
  <c r="AU187" i="4"/>
  <c r="AU191" i="4" s="1"/>
  <c r="AV187" i="4"/>
  <c r="AV191" i="4" s="1"/>
  <c r="AW187" i="4"/>
  <c r="AW191" i="4" s="1"/>
  <c r="AX187" i="4"/>
  <c r="AX191" i="4" s="1"/>
  <c r="AY187" i="4"/>
  <c r="AY191" i="4" s="1"/>
  <c r="AZ187" i="4"/>
  <c r="AZ191" i="4" s="1"/>
  <c r="BA187" i="4"/>
  <c r="BA191" i="4" s="1"/>
  <c r="BB187" i="4"/>
  <c r="BB191" i="4" s="1"/>
  <c r="BC187" i="4"/>
  <c r="BC191" i="4" s="1"/>
  <c r="BD187" i="4"/>
  <c r="BD191" i="4" s="1"/>
  <c r="BE187" i="4"/>
  <c r="BE191" i="4" s="1"/>
  <c r="BF187" i="4"/>
  <c r="BF191" i="4" s="1"/>
  <c r="BG187" i="4"/>
  <c r="BG191" i="4" s="1"/>
  <c r="BH187" i="4"/>
  <c r="BH191" i="4" s="1"/>
  <c r="BI187" i="4"/>
  <c r="BI191" i="4" s="1"/>
  <c r="BJ187" i="4"/>
  <c r="BJ191" i="4" s="1"/>
  <c r="BK187" i="4"/>
  <c r="BK191" i="4" s="1"/>
  <c r="BL187" i="4"/>
  <c r="BL191" i="4" s="1"/>
  <c r="BM187" i="4"/>
  <c r="BM191" i="4" s="1"/>
  <c r="BN187" i="4"/>
  <c r="BN191" i="4" s="1"/>
  <c r="BO187" i="4"/>
  <c r="BO191" i="4" s="1"/>
  <c r="BP187" i="4"/>
  <c r="BP191" i="4" s="1"/>
  <c r="BQ187" i="4"/>
  <c r="BQ191" i="4" s="1"/>
  <c r="BR187" i="4"/>
  <c r="BR191" i="4" s="1"/>
  <c r="BS187" i="4"/>
  <c r="BS191" i="4" s="1"/>
  <c r="BT187" i="4"/>
  <c r="BT191" i="4" s="1"/>
  <c r="BU187" i="4"/>
  <c r="BU191" i="4" s="1"/>
  <c r="BV187" i="4"/>
  <c r="BV191" i="4" s="1"/>
  <c r="BW187" i="4"/>
  <c r="BW191" i="4" s="1"/>
  <c r="BX187" i="4"/>
  <c r="BX191" i="4" s="1"/>
  <c r="BY187" i="4"/>
  <c r="BY191" i="4" s="1"/>
  <c r="BZ187" i="4"/>
  <c r="BZ191" i="4" s="1"/>
  <c r="CA187" i="4"/>
  <c r="CA191" i="4" s="1"/>
  <c r="CB187" i="4"/>
  <c r="CB191" i="4" s="1"/>
  <c r="CC187" i="4"/>
  <c r="CC191" i="4" s="1"/>
  <c r="CD187" i="4"/>
  <c r="CD191" i="4" s="1"/>
  <c r="CE187" i="4"/>
  <c r="CE191" i="4" s="1"/>
  <c r="CF187" i="4"/>
  <c r="CF191" i="4" s="1"/>
  <c r="CG187" i="4"/>
  <c r="CG191" i="4" s="1"/>
  <c r="CH187" i="4"/>
  <c r="CH191" i="4" s="1"/>
  <c r="CI187" i="4"/>
  <c r="CI191" i="4" s="1"/>
  <c r="CJ187" i="4"/>
  <c r="CJ191" i="4" s="1"/>
  <c r="CK187" i="4"/>
  <c r="CK191" i="4" s="1"/>
  <c r="CL187" i="4"/>
  <c r="CL191" i="4" s="1"/>
  <c r="CM187" i="4"/>
  <c r="CM191" i="4" s="1"/>
  <c r="CN187" i="4"/>
  <c r="CN191" i="4" s="1"/>
  <c r="CO187" i="4"/>
  <c r="CO191" i="4" s="1"/>
  <c r="CP187" i="4"/>
  <c r="CP191" i="4" s="1"/>
  <c r="CQ187" i="4"/>
  <c r="CQ191" i="4" s="1"/>
  <c r="CR187" i="4"/>
  <c r="CR191" i="4" s="1"/>
  <c r="CS187" i="4"/>
  <c r="CS191" i="4" s="1"/>
  <c r="CT187" i="4"/>
  <c r="CT191" i="4" s="1"/>
  <c r="CU187" i="4"/>
  <c r="CU191" i="4" s="1"/>
  <c r="CV187" i="4"/>
  <c r="CV191" i="4" s="1"/>
  <c r="CW187" i="4"/>
  <c r="CW191" i="4" s="1"/>
  <c r="CX187" i="4"/>
  <c r="CX191" i="4" s="1"/>
  <c r="CY187" i="4"/>
  <c r="CY191" i="4" s="1"/>
  <c r="CZ187" i="4"/>
  <c r="CZ191" i="4" s="1"/>
  <c r="DA187" i="4"/>
  <c r="DA191" i="4" s="1"/>
  <c r="DB187" i="4"/>
  <c r="DB191" i="4" s="1"/>
  <c r="DC187" i="4"/>
  <c r="DC191" i="4" s="1"/>
  <c r="DD187" i="4"/>
  <c r="DD191" i="4" s="1"/>
  <c r="DE187" i="4"/>
  <c r="DE191" i="4" s="1"/>
  <c r="DF187" i="4"/>
  <c r="DF191" i="4" s="1"/>
  <c r="DG187" i="4"/>
  <c r="DG191" i="4" s="1"/>
  <c r="DH187" i="4"/>
  <c r="DH191" i="4" s="1"/>
  <c r="DI187" i="4"/>
  <c r="DI191" i="4" s="1"/>
  <c r="DJ187" i="4"/>
  <c r="DJ191" i="4" s="1"/>
  <c r="DK187" i="4"/>
  <c r="DK191" i="4" s="1"/>
  <c r="DL187" i="4"/>
  <c r="DL191" i="4" s="1"/>
  <c r="DM187" i="4"/>
  <c r="DM191" i="4" s="1"/>
  <c r="DN187" i="4"/>
  <c r="DN191" i="4" s="1"/>
  <c r="DO187" i="4"/>
  <c r="DO191" i="4" s="1"/>
  <c r="DP187" i="4"/>
  <c r="DP191" i="4" s="1"/>
  <c r="DQ187" i="4"/>
  <c r="DQ191" i="4" s="1"/>
  <c r="DR187" i="4"/>
  <c r="DR191" i="4" s="1"/>
  <c r="DS187" i="4"/>
  <c r="DS191" i="4" s="1"/>
  <c r="DT187" i="4"/>
  <c r="DT191" i="4" s="1"/>
  <c r="DU187" i="4"/>
  <c r="DU191" i="4" s="1"/>
  <c r="DV187" i="4"/>
  <c r="DV191" i="4" s="1"/>
  <c r="DW187" i="4"/>
  <c r="DW191" i="4" s="1"/>
  <c r="DX187" i="4"/>
  <c r="DX191" i="4" s="1"/>
  <c r="DY187" i="4"/>
  <c r="DY191" i="4" s="1"/>
  <c r="DZ187" i="4"/>
  <c r="DZ191" i="4" s="1"/>
  <c r="EA187" i="4"/>
  <c r="EA191" i="4" s="1"/>
  <c r="EB187" i="4"/>
  <c r="EB191" i="4" s="1"/>
  <c r="EC187" i="4"/>
  <c r="EC191" i="4" s="1"/>
  <c r="ED187" i="4"/>
  <c r="ED191" i="4" s="1"/>
  <c r="EE187" i="4"/>
  <c r="EE191" i="4" s="1"/>
  <c r="EF187" i="4"/>
  <c r="EF191" i="4" s="1"/>
  <c r="EG187" i="4"/>
  <c r="EG191" i="4" s="1"/>
  <c r="EH187" i="4"/>
  <c r="EH191" i="4" s="1"/>
  <c r="EI187" i="4"/>
  <c r="EI191" i="4" s="1"/>
  <c r="EJ187" i="4"/>
  <c r="EJ191" i="4" s="1"/>
  <c r="EK187" i="4"/>
  <c r="EK191" i="4" s="1"/>
  <c r="EL187" i="4"/>
  <c r="EL191" i="4" s="1"/>
  <c r="EM187" i="4"/>
  <c r="EM191" i="4" s="1"/>
  <c r="EN187" i="4"/>
  <c r="EN191" i="4" s="1"/>
  <c r="EO187" i="4"/>
  <c r="EO191" i="4" s="1"/>
  <c r="EP187" i="4"/>
  <c r="EP191" i="4" s="1"/>
  <c r="EQ187" i="4"/>
  <c r="EQ191" i="4" s="1"/>
  <c r="ER187" i="4"/>
  <c r="ER191" i="4" s="1"/>
  <c r="ES187" i="4"/>
  <c r="ES191" i="4" s="1"/>
  <c r="R187" i="4"/>
  <c r="R191" i="4" s="1"/>
  <c r="D193" i="4"/>
  <c r="B6" i="31" l="1"/>
  <c r="B9" i="31" l="1"/>
  <c r="S72" i="20" l="1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203" i="20"/>
  <c r="S204" i="20"/>
  <c r="S205" i="20"/>
  <c r="S206" i="20"/>
  <c r="S207" i="20"/>
  <c r="S208" i="20"/>
  <c r="S209" i="20"/>
  <c r="S210" i="20"/>
  <c r="S211" i="20"/>
  <c r="S212" i="20"/>
  <c r="S213" i="20"/>
  <c r="S214" i="20"/>
  <c r="S215" i="20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AD110" i="1"/>
  <c r="AE110" i="1"/>
  <c r="AD111" i="1"/>
  <c r="AE111" i="1"/>
  <c r="AD112" i="1"/>
  <c r="AE112" i="1"/>
  <c r="AD113" i="1"/>
  <c r="AE113" i="1"/>
  <c r="AD114" i="1"/>
  <c r="AE114" i="1"/>
  <c r="AD115" i="1"/>
  <c r="AE115" i="1"/>
  <c r="AD116" i="1"/>
  <c r="AE116" i="1"/>
  <c r="AD117" i="1"/>
  <c r="AE117" i="1"/>
  <c r="AD118" i="1"/>
  <c r="AE118" i="1"/>
  <c r="AD119" i="1"/>
  <c r="AE119" i="1"/>
  <c r="AD120" i="1"/>
  <c r="AE120" i="1"/>
  <c r="AD121" i="1"/>
  <c r="AE121" i="1"/>
  <c r="AD122" i="1"/>
  <c r="AE122" i="1"/>
  <c r="AD123" i="1"/>
  <c r="AE123" i="1"/>
  <c r="AD124" i="1"/>
  <c r="AE124" i="1"/>
  <c r="AD125" i="1"/>
  <c r="AE125" i="1"/>
  <c r="AD126" i="1"/>
  <c r="AE126" i="1"/>
  <c r="AD127" i="1"/>
  <c r="AE127" i="1"/>
  <c r="AD128" i="1"/>
  <c r="AE128" i="1"/>
  <c r="AD129" i="1"/>
  <c r="AE129" i="1"/>
  <c r="AD130" i="1"/>
  <c r="AE130" i="1"/>
  <c r="AD131" i="1"/>
  <c r="AE131" i="1"/>
  <c r="AD132" i="1"/>
  <c r="AE132" i="1"/>
  <c r="AD133" i="1"/>
  <c r="AE133" i="1"/>
  <c r="AD134" i="1"/>
  <c r="AE134" i="1"/>
  <c r="AD135" i="1"/>
  <c r="AE135" i="1"/>
  <c r="AD136" i="1"/>
  <c r="AE136" i="1"/>
  <c r="AD137" i="1"/>
  <c r="AE137" i="1"/>
  <c r="AD138" i="1"/>
  <c r="AE138" i="1"/>
  <c r="AD139" i="1"/>
  <c r="AE139" i="1"/>
  <c r="AD140" i="1"/>
  <c r="AE140" i="1"/>
  <c r="AD141" i="1"/>
  <c r="AE141" i="1"/>
  <c r="AD142" i="1"/>
  <c r="AE142" i="1"/>
  <c r="AD143" i="1"/>
  <c r="AE143" i="1"/>
  <c r="AD144" i="1"/>
  <c r="AE144" i="1"/>
  <c r="AD145" i="1"/>
  <c r="AE145" i="1"/>
  <c r="AE24" i="1"/>
  <c r="AD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B24" i="1"/>
  <c r="AA24" i="1"/>
  <c r="AD25" i="22"/>
  <c r="AE25" i="22"/>
  <c r="AD26" i="22"/>
  <c r="AE26" i="22"/>
  <c r="AD27" i="22"/>
  <c r="AE27" i="22"/>
  <c r="AD28" i="22"/>
  <c r="AE28" i="22"/>
  <c r="AD29" i="22"/>
  <c r="AE29" i="22"/>
  <c r="AD30" i="22"/>
  <c r="AE30" i="22"/>
  <c r="AD31" i="22"/>
  <c r="AE31" i="22"/>
  <c r="AD32" i="22"/>
  <c r="AE32" i="22"/>
  <c r="AD33" i="22"/>
  <c r="AE33" i="22"/>
  <c r="AD34" i="22"/>
  <c r="AE34" i="22"/>
  <c r="AD35" i="22"/>
  <c r="AE35" i="22"/>
  <c r="AD36" i="22"/>
  <c r="AE36" i="22"/>
  <c r="AD37" i="22"/>
  <c r="AE37" i="22"/>
  <c r="AD38" i="22"/>
  <c r="AE38" i="22"/>
  <c r="AD39" i="22"/>
  <c r="AE39" i="22"/>
  <c r="AD40" i="22"/>
  <c r="AE40" i="22"/>
  <c r="AD41" i="22"/>
  <c r="AE41" i="22"/>
  <c r="AD42" i="22"/>
  <c r="AE42" i="22"/>
  <c r="AD43" i="22"/>
  <c r="AE43" i="22"/>
  <c r="AD44" i="22"/>
  <c r="AE44" i="22"/>
  <c r="AD45" i="22"/>
  <c r="AE45" i="22"/>
  <c r="AD46" i="22"/>
  <c r="AE46" i="22"/>
  <c r="AD47" i="22"/>
  <c r="AE47" i="22"/>
  <c r="AD48" i="22"/>
  <c r="AE48" i="22"/>
  <c r="AD49" i="22"/>
  <c r="AE49" i="22"/>
  <c r="AD50" i="22"/>
  <c r="AE50" i="22"/>
  <c r="AD51" i="22"/>
  <c r="AE51" i="22"/>
  <c r="AD52" i="22"/>
  <c r="AE52" i="22"/>
  <c r="AD53" i="22"/>
  <c r="AE53" i="22"/>
  <c r="AD54" i="22"/>
  <c r="AE54" i="22"/>
  <c r="AD55" i="22"/>
  <c r="AE55" i="22"/>
  <c r="AD56" i="22"/>
  <c r="AE56" i="22"/>
  <c r="AD57" i="22"/>
  <c r="AE57" i="22"/>
  <c r="AD58" i="22"/>
  <c r="AE58" i="22"/>
  <c r="AD59" i="22"/>
  <c r="AE59" i="22"/>
  <c r="AD60" i="22"/>
  <c r="AE60" i="22"/>
  <c r="AD61" i="22"/>
  <c r="AE61" i="22"/>
  <c r="AD62" i="22"/>
  <c r="AE62" i="22"/>
  <c r="AD63" i="22"/>
  <c r="AE63" i="22"/>
  <c r="AD64" i="22"/>
  <c r="AE64" i="22"/>
  <c r="AD65" i="22"/>
  <c r="AE65" i="22"/>
  <c r="AD66" i="22"/>
  <c r="AE66" i="22"/>
  <c r="AD67" i="22"/>
  <c r="AE67" i="22"/>
  <c r="AD68" i="22"/>
  <c r="AE68" i="22"/>
  <c r="AD69" i="22"/>
  <c r="AE69" i="22"/>
  <c r="AD70" i="22"/>
  <c r="AE70" i="22"/>
  <c r="AD71" i="22"/>
  <c r="AE71" i="22"/>
  <c r="AD72" i="22"/>
  <c r="AE72" i="22"/>
  <c r="AD73" i="22"/>
  <c r="AE73" i="22"/>
  <c r="AD74" i="22"/>
  <c r="AE74" i="22"/>
  <c r="AD75" i="22"/>
  <c r="AE75" i="22"/>
  <c r="AD76" i="22"/>
  <c r="AE76" i="22"/>
  <c r="AD77" i="22"/>
  <c r="AE77" i="22"/>
  <c r="AD78" i="22"/>
  <c r="AE78" i="22"/>
  <c r="AD79" i="22"/>
  <c r="AE79" i="22"/>
  <c r="AD80" i="22"/>
  <c r="AE80" i="22"/>
  <c r="AD81" i="22"/>
  <c r="AE81" i="22"/>
  <c r="AD82" i="22"/>
  <c r="AE82" i="22"/>
  <c r="AD83" i="22"/>
  <c r="AE83" i="22"/>
  <c r="AD84" i="22"/>
  <c r="AE84" i="22"/>
  <c r="AD85" i="22"/>
  <c r="AE85" i="22"/>
  <c r="AD86" i="22"/>
  <c r="AE86" i="22"/>
  <c r="AD87" i="22"/>
  <c r="AE87" i="22"/>
  <c r="AD88" i="22"/>
  <c r="AE88" i="22"/>
  <c r="AD89" i="22"/>
  <c r="AE89" i="22"/>
  <c r="AD90" i="22"/>
  <c r="AE90" i="22"/>
  <c r="AD91" i="22"/>
  <c r="AE91" i="22"/>
  <c r="AD92" i="22"/>
  <c r="AE92" i="22"/>
  <c r="AD93" i="22"/>
  <c r="AE93" i="22"/>
  <c r="AD94" i="22"/>
  <c r="AE94" i="22"/>
  <c r="AD95" i="22"/>
  <c r="AE95" i="22"/>
  <c r="AD96" i="22"/>
  <c r="AE96" i="22"/>
  <c r="AD97" i="22"/>
  <c r="AE97" i="22"/>
  <c r="AD98" i="22"/>
  <c r="AE98" i="22"/>
  <c r="AD99" i="22"/>
  <c r="AE99" i="22"/>
  <c r="AD100" i="22"/>
  <c r="AE100" i="22"/>
  <c r="AD101" i="22"/>
  <c r="AE101" i="22"/>
  <c r="AD102" i="22"/>
  <c r="AE102" i="22"/>
  <c r="AD103" i="22"/>
  <c r="AE103" i="22"/>
  <c r="AD104" i="22"/>
  <c r="AE104" i="22"/>
  <c r="AD105" i="22"/>
  <c r="AE105" i="22"/>
  <c r="AD106" i="22"/>
  <c r="AE106" i="22"/>
  <c r="AD107" i="22"/>
  <c r="AE107" i="22"/>
  <c r="AD108" i="22"/>
  <c r="AE108" i="22"/>
  <c r="AD109" i="22"/>
  <c r="AE109" i="22"/>
  <c r="AD110" i="22"/>
  <c r="AE110" i="22"/>
  <c r="AD111" i="22"/>
  <c r="AE111" i="22"/>
  <c r="AD112" i="22"/>
  <c r="AE112" i="22"/>
  <c r="AD113" i="22"/>
  <c r="AE113" i="22"/>
  <c r="AD114" i="22"/>
  <c r="AE114" i="22"/>
  <c r="AD115" i="22"/>
  <c r="AE115" i="22"/>
  <c r="AD116" i="22"/>
  <c r="AE116" i="22"/>
  <c r="AD117" i="22"/>
  <c r="AE117" i="22"/>
  <c r="AD118" i="22"/>
  <c r="AE118" i="22"/>
  <c r="AD119" i="22"/>
  <c r="AE119" i="22"/>
  <c r="AD120" i="22"/>
  <c r="AE120" i="22"/>
  <c r="AD121" i="22"/>
  <c r="AE121" i="22"/>
  <c r="AD122" i="22"/>
  <c r="AE122" i="22"/>
  <c r="AD123" i="22"/>
  <c r="AE123" i="22"/>
  <c r="AD124" i="22"/>
  <c r="AE124" i="22"/>
  <c r="AD125" i="22"/>
  <c r="AE125" i="22"/>
  <c r="AD126" i="22"/>
  <c r="AE126" i="22"/>
  <c r="AD127" i="22"/>
  <c r="AE127" i="22"/>
  <c r="AD128" i="22"/>
  <c r="AE128" i="22"/>
  <c r="AD129" i="22"/>
  <c r="AE129" i="22"/>
  <c r="AD130" i="22"/>
  <c r="AE130" i="22"/>
  <c r="AD131" i="22"/>
  <c r="AE131" i="22"/>
  <c r="AD132" i="22"/>
  <c r="AE132" i="22"/>
  <c r="AD133" i="22"/>
  <c r="AE133" i="22"/>
  <c r="AD134" i="22"/>
  <c r="AE134" i="22"/>
  <c r="AD135" i="22"/>
  <c r="AE135" i="22"/>
  <c r="AD136" i="22"/>
  <c r="AE136" i="22"/>
  <c r="AD137" i="22"/>
  <c r="AE137" i="22"/>
  <c r="AD138" i="22"/>
  <c r="AE138" i="22"/>
  <c r="AD139" i="22"/>
  <c r="AE139" i="22"/>
  <c r="AD140" i="22"/>
  <c r="AE140" i="22"/>
  <c r="AD141" i="22"/>
  <c r="AE141" i="22"/>
  <c r="AD142" i="22"/>
  <c r="AE142" i="22"/>
  <c r="AD143" i="22"/>
  <c r="AE143" i="22"/>
  <c r="AD144" i="22"/>
  <c r="AE144" i="22"/>
  <c r="AD145" i="22"/>
  <c r="AE145" i="22"/>
  <c r="AE24" i="22"/>
  <c r="AD24" i="22"/>
  <c r="AA25" i="22"/>
  <c r="AB25" i="22"/>
  <c r="AA26" i="22"/>
  <c r="AB26" i="22"/>
  <c r="AA27" i="22"/>
  <c r="AB27" i="22"/>
  <c r="AA28" i="22"/>
  <c r="AB28" i="22"/>
  <c r="AA29" i="22"/>
  <c r="AB29" i="22"/>
  <c r="AA30" i="22"/>
  <c r="AB30" i="22"/>
  <c r="AA31" i="22"/>
  <c r="AB31" i="22"/>
  <c r="AA74" i="22"/>
  <c r="AB74" i="22"/>
  <c r="AA75" i="22"/>
  <c r="AB75" i="22"/>
  <c r="AA76" i="22"/>
  <c r="AB76" i="22"/>
  <c r="AA77" i="22"/>
  <c r="AB77" i="22"/>
  <c r="AA78" i="22"/>
  <c r="AB78" i="22"/>
  <c r="AA79" i="22"/>
  <c r="AB79" i="22"/>
  <c r="AA80" i="22"/>
  <c r="AB80" i="22"/>
  <c r="AA81" i="22"/>
  <c r="AB81" i="22"/>
  <c r="AA82" i="22"/>
  <c r="AB82" i="22"/>
  <c r="AA83" i="22"/>
  <c r="AB83" i="22"/>
  <c r="AA84" i="22"/>
  <c r="AB84" i="22"/>
  <c r="AA85" i="22"/>
  <c r="AB85" i="22"/>
  <c r="AA86" i="22"/>
  <c r="AB86" i="22"/>
  <c r="AA87" i="22"/>
  <c r="AB87" i="22"/>
  <c r="AA88" i="22"/>
  <c r="AB88" i="22"/>
  <c r="AA89" i="22"/>
  <c r="AB89" i="22"/>
  <c r="AA90" i="22"/>
  <c r="AB90" i="22"/>
  <c r="AA91" i="22"/>
  <c r="AB91" i="22"/>
  <c r="AA92" i="22"/>
  <c r="AB92" i="22"/>
  <c r="AA93" i="22"/>
  <c r="AB93" i="22"/>
  <c r="AA94" i="22"/>
  <c r="AB94" i="22"/>
  <c r="AA95" i="22"/>
  <c r="AB95" i="22"/>
  <c r="AA96" i="22"/>
  <c r="AB96" i="22"/>
  <c r="AA97" i="22"/>
  <c r="AB97" i="22"/>
  <c r="AA98" i="22"/>
  <c r="AB98" i="22"/>
  <c r="AA99" i="22"/>
  <c r="AB99" i="22"/>
  <c r="AA100" i="22"/>
  <c r="AB100" i="22"/>
  <c r="AA101" i="22"/>
  <c r="AB101" i="22"/>
  <c r="AA102" i="22"/>
  <c r="AB102" i="22"/>
  <c r="AA103" i="22"/>
  <c r="AB103" i="22"/>
  <c r="AA104" i="22"/>
  <c r="AB104" i="22"/>
  <c r="AA105" i="22"/>
  <c r="AB105" i="22"/>
  <c r="AA106" i="22"/>
  <c r="AB106" i="22"/>
  <c r="AA107" i="22"/>
  <c r="AB107" i="22"/>
  <c r="AA108" i="22"/>
  <c r="AB108" i="22"/>
  <c r="AA109" i="22"/>
  <c r="AB109" i="22"/>
  <c r="AA110" i="22"/>
  <c r="AB110" i="22"/>
  <c r="AA111" i="22"/>
  <c r="AB111" i="22"/>
  <c r="AA112" i="22"/>
  <c r="AB112" i="22"/>
  <c r="AA113" i="22"/>
  <c r="AB113" i="22"/>
  <c r="AA114" i="22"/>
  <c r="AB114" i="22"/>
  <c r="AA115" i="22"/>
  <c r="AB115" i="22"/>
  <c r="AA116" i="22"/>
  <c r="AB116" i="22"/>
  <c r="AA117" i="22"/>
  <c r="AB117" i="22"/>
  <c r="AA118" i="22"/>
  <c r="AB118" i="22"/>
  <c r="AA119" i="22"/>
  <c r="AB119" i="22"/>
  <c r="AA120" i="22"/>
  <c r="AB120" i="22"/>
  <c r="AA121" i="22"/>
  <c r="AB121" i="22"/>
  <c r="AA122" i="22"/>
  <c r="AB122" i="22"/>
  <c r="AA123" i="22"/>
  <c r="AB123" i="22"/>
  <c r="AA124" i="22"/>
  <c r="AB124" i="22"/>
  <c r="AA125" i="22"/>
  <c r="AB125" i="22"/>
  <c r="AA126" i="22"/>
  <c r="AB126" i="22"/>
  <c r="AA127" i="22"/>
  <c r="AB127" i="22"/>
  <c r="AA128" i="22"/>
  <c r="AB128" i="22"/>
  <c r="AA129" i="22"/>
  <c r="AB129" i="22"/>
  <c r="AA130" i="22"/>
  <c r="AB130" i="22"/>
  <c r="AA131" i="22"/>
  <c r="AB131" i="22"/>
  <c r="AA132" i="22"/>
  <c r="AB132" i="22"/>
  <c r="AA133" i="22"/>
  <c r="AB133" i="22"/>
  <c r="AA134" i="22"/>
  <c r="AB134" i="22"/>
  <c r="AA135" i="22"/>
  <c r="AB135" i="22"/>
  <c r="AA136" i="22"/>
  <c r="AB136" i="22"/>
  <c r="AA137" i="22"/>
  <c r="AB137" i="22"/>
  <c r="AA138" i="22"/>
  <c r="AB138" i="22"/>
  <c r="AA139" i="22"/>
  <c r="AB139" i="22"/>
  <c r="AA140" i="22"/>
  <c r="AB140" i="22"/>
  <c r="AA141" i="22"/>
  <c r="AB141" i="22"/>
  <c r="AA142" i="22"/>
  <c r="AB142" i="22"/>
  <c r="AA143" i="22"/>
  <c r="AB143" i="22"/>
  <c r="AA144" i="22"/>
  <c r="AB144" i="22"/>
  <c r="AA145" i="22"/>
  <c r="AB145" i="22"/>
  <c r="AB24" i="22"/>
  <c r="AA24" i="22"/>
  <c r="D4" i="30"/>
  <c r="E4" i="30" s="1"/>
  <c r="F4" i="30" s="1"/>
  <c r="H4" i="30" s="1"/>
  <c r="I4" i="30" s="1"/>
  <c r="J4" i="30" s="1"/>
  <c r="L4" i="30" s="1"/>
  <c r="AF20" i="1"/>
  <c r="AF21" i="1"/>
  <c r="AF22" i="1"/>
  <c r="AF23" i="1"/>
  <c r="S228" i="7" l="1"/>
  <c r="I55" i="4"/>
  <c r="J55" i="4" s="1"/>
  <c r="K55" i="4" s="1"/>
  <c r="L55" i="4" s="1"/>
  <c r="M55" i="4" s="1"/>
  <c r="N55" i="4" s="1"/>
  <c r="O55" i="4" s="1"/>
  <c r="P55" i="4" s="1"/>
  <c r="H56" i="4"/>
  <c r="I56" i="4" s="1"/>
  <c r="J56" i="4" s="1"/>
  <c r="K56" i="4" s="1"/>
  <c r="L56" i="4" s="1"/>
  <c r="M56" i="4" s="1"/>
  <c r="N56" i="4" s="1"/>
  <c r="O56" i="4" s="1"/>
  <c r="P56" i="4" s="1"/>
  <c r="I54" i="4"/>
  <c r="J54" i="4" s="1"/>
  <c r="K54" i="4" s="1"/>
  <c r="L54" i="4" s="1"/>
  <c r="M54" i="4" s="1"/>
  <c r="N54" i="4" s="1"/>
  <c r="O54" i="4" s="1"/>
  <c r="P54" i="4" s="1"/>
  <c r="D4" i="28" l="1"/>
  <c r="E4" i="28" s="1"/>
  <c r="F4" i="28" s="1"/>
  <c r="H4" i="28" s="1"/>
  <c r="I4" i="28" s="1"/>
  <c r="J4" i="28" s="1"/>
  <c r="L4" i="28" s="1"/>
  <c r="I4" i="27"/>
  <c r="J4" i="27" s="1"/>
  <c r="K4" i="27" s="1"/>
  <c r="L4" i="27" s="1"/>
  <c r="M4" i="27" s="1"/>
  <c r="O4" i="27" s="1"/>
  <c r="P4" i="27" s="1"/>
  <c r="Q4" i="27" s="1"/>
  <c r="R4" i="27" s="1"/>
  <c r="S4" i="27" s="1"/>
  <c r="L7" i="27"/>
  <c r="F7" i="27"/>
  <c r="K7" i="27"/>
  <c r="O23" i="22" s="1"/>
  <c r="E7" i="27"/>
  <c r="O23" i="1" s="1"/>
  <c r="C18" i="27"/>
  <c r="D18" i="27"/>
  <c r="E18" i="27"/>
  <c r="F18" i="27"/>
  <c r="I18" i="27"/>
  <c r="J18" i="27"/>
  <c r="K18" i="27"/>
  <c r="L18" i="27"/>
  <c r="C19" i="27"/>
  <c r="D19" i="27"/>
  <c r="E19" i="27"/>
  <c r="F19" i="27"/>
  <c r="I19" i="27"/>
  <c r="J19" i="27"/>
  <c r="K19" i="27"/>
  <c r="L19" i="27"/>
  <c r="C20" i="27"/>
  <c r="D20" i="27"/>
  <c r="E20" i="27"/>
  <c r="F20" i="27"/>
  <c r="I20" i="27"/>
  <c r="J20" i="27"/>
  <c r="K20" i="27"/>
  <c r="L20" i="27"/>
  <c r="C21" i="27"/>
  <c r="D21" i="27"/>
  <c r="E21" i="27"/>
  <c r="F21" i="27"/>
  <c r="I21" i="27"/>
  <c r="J21" i="27"/>
  <c r="K21" i="27"/>
  <c r="L21" i="27"/>
  <c r="C22" i="27"/>
  <c r="D22" i="27"/>
  <c r="E22" i="27"/>
  <c r="F22" i="27"/>
  <c r="I22" i="27"/>
  <c r="J22" i="27"/>
  <c r="K22" i="27"/>
  <c r="L22" i="27"/>
  <c r="C23" i="27"/>
  <c r="D23" i="27"/>
  <c r="E23" i="27"/>
  <c r="F23" i="27"/>
  <c r="I23" i="27"/>
  <c r="J23" i="27"/>
  <c r="K23" i="27"/>
  <c r="L23" i="27"/>
  <c r="C24" i="27"/>
  <c r="D24" i="27"/>
  <c r="E24" i="27"/>
  <c r="F24" i="27"/>
  <c r="I24" i="27"/>
  <c r="J24" i="27"/>
  <c r="K24" i="27"/>
  <c r="L24" i="27"/>
  <c r="C25" i="27"/>
  <c r="D25" i="27"/>
  <c r="E25" i="27"/>
  <c r="F25" i="27"/>
  <c r="I25" i="27"/>
  <c r="J25" i="27"/>
  <c r="K25" i="27"/>
  <c r="L25" i="27"/>
  <c r="C26" i="27"/>
  <c r="D26" i="27"/>
  <c r="E26" i="27"/>
  <c r="F26" i="27"/>
  <c r="I26" i="27"/>
  <c r="J26" i="27"/>
  <c r="K26" i="27"/>
  <c r="L26" i="27"/>
  <c r="C27" i="27"/>
  <c r="D27" i="27"/>
  <c r="E27" i="27"/>
  <c r="F27" i="27"/>
  <c r="I27" i="27"/>
  <c r="J27" i="27"/>
  <c r="K27" i="27"/>
  <c r="L27" i="27"/>
  <c r="C28" i="27"/>
  <c r="D28" i="27"/>
  <c r="E28" i="27"/>
  <c r="F28" i="27"/>
  <c r="I28" i="27"/>
  <c r="J28" i="27"/>
  <c r="K28" i="27"/>
  <c r="L28" i="27"/>
  <c r="C29" i="27"/>
  <c r="D29" i="27"/>
  <c r="E29" i="27"/>
  <c r="F29" i="27"/>
  <c r="I29" i="27"/>
  <c r="J29" i="27"/>
  <c r="K29" i="27"/>
  <c r="L29" i="27"/>
  <c r="C30" i="27"/>
  <c r="D30" i="27"/>
  <c r="E30" i="27"/>
  <c r="F30" i="27"/>
  <c r="I30" i="27"/>
  <c r="J30" i="27"/>
  <c r="K30" i="27"/>
  <c r="L30" i="27"/>
  <c r="C31" i="27"/>
  <c r="D31" i="27"/>
  <c r="E31" i="27"/>
  <c r="F31" i="27"/>
  <c r="I31" i="27"/>
  <c r="J31" i="27"/>
  <c r="K31" i="27"/>
  <c r="L31" i="27"/>
  <c r="C32" i="27"/>
  <c r="D32" i="27"/>
  <c r="E32" i="27"/>
  <c r="F32" i="27"/>
  <c r="I32" i="27"/>
  <c r="J32" i="27"/>
  <c r="K32" i="27"/>
  <c r="L32" i="27"/>
  <c r="C33" i="27"/>
  <c r="F33" i="27"/>
  <c r="I33" i="27"/>
  <c r="L33" i="27"/>
  <c r="C34" i="27"/>
  <c r="D34" i="27"/>
  <c r="E34" i="27"/>
  <c r="F34" i="27"/>
  <c r="I34" i="27"/>
  <c r="J34" i="27"/>
  <c r="K34" i="27"/>
  <c r="L34" i="27"/>
  <c r="C35" i="27"/>
  <c r="D35" i="27"/>
  <c r="E35" i="27"/>
  <c r="F35" i="27"/>
  <c r="I35" i="27"/>
  <c r="J35" i="27"/>
  <c r="K35" i="27"/>
  <c r="L35" i="27"/>
  <c r="C36" i="27"/>
  <c r="D36" i="27"/>
  <c r="E36" i="27"/>
  <c r="F36" i="27"/>
  <c r="I36" i="27"/>
  <c r="J36" i="27"/>
  <c r="K36" i="27"/>
  <c r="L36" i="27"/>
  <c r="F37" i="27"/>
  <c r="L37" i="27"/>
  <c r="F38" i="27"/>
  <c r="L38" i="27"/>
  <c r="C39" i="27"/>
  <c r="D39" i="27"/>
  <c r="E39" i="27"/>
  <c r="F39" i="27"/>
  <c r="I39" i="27"/>
  <c r="J39" i="27"/>
  <c r="K39" i="27"/>
  <c r="L39" i="27"/>
  <c r="C40" i="27"/>
  <c r="D40" i="27"/>
  <c r="E40" i="27"/>
  <c r="F40" i="27"/>
  <c r="I40" i="27"/>
  <c r="J40" i="27"/>
  <c r="K40" i="27"/>
  <c r="L40" i="27"/>
  <c r="C41" i="27"/>
  <c r="D41" i="27"/>
  <c r="E41" i="27"/>
  <c r="F41" i="27"/>
  <c r="I41" i="27"/>
  <c r="J41" i="27"/>
  <c r="K41" i="27"/>
  <c r="L41" i="27"/>
  <c r="C42" i="27"/>
  <c r="D42" i="27"/>
  <c r="E42" i="27"/>
  <c r="F42" i="27"/>
  <c r="I42" i="27"/>
  <c r="J42" i="27"/>
  <c r="K42" i="27"/>
  <c r="L42" i="27"/>
  <c r="C43" i="27"/>
  <c r="D43" i="27"/>
  <c r="E43" i="27"/>
  <c r="F43" i="27"/>
  <c r="I43" i="27"/>
  <c r="J43" i="27"/>
  <c r="K43" i="27"/>
  <c r="L43" i="27"/>
  <c r="C44" i="27"/>
  <c r="D44" i="27"/>
  <c r="E44" i="27"/>
  <c r="F44" i="27"/>
  <c r="I44" i="27"/>
  <c r="J44" i="27"/>
  <c r="K44" i="27"/>
  <c r="L44" i="27"/>
  <c r="C45" i="27"/>
  <c r="D45" i="27"/>
  <c r="E45" i="27"/>
  <c r="F45" i="27"/>
  <c r="I45" i="27"/>
  <c r="J45" i="27"/>
  <c r="K45" i="27"/>
  <c r="L45" i="27"/>
  <c r="F46" i="27"/>
  <c r="I46" i="27"/>
  <c r="L46" i="27"/>
  <c r="C47" i="27"/>
  <c r="D47" i="27"/>
  <c r="E47" i="27"/>
  <c r="F47" i="27"/>
  <c r="I47" i="27"/>
  <c r="J47" i="27"/>
  <c r="K47" i="27"/>
  <c r="L47" i="27"/>
  <c r="C48" i="27"/>
  <c r="D48" i="27"/>
  <c r="E48" i="27"/>
  <c r="F48" i="27"/>
  <c r="I48" i="27"/>
  <c r="J48" i="27"/>
  <c r="K48" i="27"/>
  <c r="L48" i="27"/>
  <c r="C49" i="27"/>
  <c r="D49" i="27"/>
  <c r="E49" i="27"/>
  <c r="F49" i="27"/>
  <c r="I49" i="27"/>
  <c r="J49" i="27"/>
  <c r="K49" i="27"/>
  <c r="L49" i="27"/>
  <c r="C50" i="27"/>
  <c r="D50" i="27"/>
  <c r="E50" i="27"/>
  <c r="F50" i="27"/>
  <c r="I50" i="27"/>
  <c r="J50" i="27"/>
  <c r="K50" i="27"/>
  <c r="L50" i="27"/>
  <c r="C51" i="27"/>
  <c r="D51" i="27"/>
  <c r="E51" i="27"/>
  <c r="F51" i="27"/>
  <c r="I51" i="27"/>
  <c r="J51" i="27"/>
  <c r="K51" i="27"/>
  <c r="L51" i="27"/>
  <c r="C52" i="27"/>
  <c r="D52" i="27"/>
  <c r="E52" i="27"/>
  <c r="F52" i="27"/>
  <c r="I52" i="27"/>
  <c r="J52" i="27"/>
  <c r="K52" i="27"/>
  <c r="L52" i="27"/>
  <c r="C53" i="27"/>
  <c r="D53" i="27"/>
  <c r="E53" i="27"/>
  <c r="F53" i="27"/>
  <c r="I53" i="27"/>
  <c r="J53" i="27"/>
  <c r="K53" i="27"/>
  <c r="L53" i="27"/>
  <c r="C54" i="27"/>
  <c r="D54" i="27"/>
  <c r="E54" i="27"/>
  <c r="F54" i="27"/>
  <c r="I54" i="27"/>
  <c r="J54" i="27"/>
  <c r="K54" i="27"/>
  <c r="L54" i="27"/>
  <c r="C55" i="27"/>
  <c r="D55" i="27"/>
  <c r="E55" i="27"/>
  <c r="F55" i="27"/>
  <c r="I55" i="27"/>
  <c r="J55" i="27"/>
  <c r="K55" i="27"/>
  <c r="L55" i="27"/>
  <c r="C56" i="27"/>
  <c r="D56" i="27"/>
  <c r="E56" i="27"/>
  <c r="F56" i="27"/>
  <c r="I56" i="27"/>
  <c r="J56" i="27"/>
  <c r="K56" i="27"/>
  <c r="L56" i="27"/>
  <c r="C57" i="27"/>
  <c r="D57" i="27"/>
  <c r="E57" i="27"/>
  <c r="F57" i="27"/>
  <c r="I57" i="27"/>
  <c r="J57" i="27"/>
  <c r="K57" i="27"/>
  <c r="L57" i="27"/>
  <c r="C58" i="27"/>
  <c r="D58" i="27"/>
  <c r="E58" i="27"/>
  <c r="F58" i="27"/>
  <c r="I58" i="27"/>
  <c r="J58" i="27"/>
  <c r="K58" i="27"/>
  <c r="L58" i="27"/>
  <c r="C59" i="27"/>
  <c r="D59" i="27"/>
  <c r="E59" i="27"/>
  <c r="F59" i="27"/>
  <c r="I59" i="27"/>
  <c r="J59" i="27"/>
  <c r="K59" i="27"/>
  <c r="L59" i="27"/>
  <c r="C60" i="27"/>
  <c r="D60" i="27"/>
  <c r="E60" i="27"/>
  <c r="F60" i="27"/>
  <c r="I60" i="27"/>
  <c r="J60" i="27"/>
  <c r="K60" i="27"/>
  <c r="L60" i="27"/>
  <c r="C61" i="27"/>
  <c r="D61" i="27"/>
  <c r="E61" i="27"/>
  <c r="F61" i="27"/>
  <c r="I61" i="27"/>
  <c r="J61" i="27"/>
  <c r="K61" i="27"/>
  <c r="L61" i="27"/>
  <c r="C62" i="27"/>
  <c r="D62" i="27"/>
  <c r="E62" i="27"/>
  <c r="F62" i="27"/>
  <c r="I62" i="27"/>
  <c r="J62" i="27"/>
  <c r="K62" i="27"/>
  <c r="L62" i="27"/>
  <c r="C63" i="27"/>
  <c r="D63" i="27"/>
  <c r="E63" i="27"/>
  <c r="F63" i="27"/>
  <c r="I63" i="27"/>
  <c r="J63" i="27"/>
  <c r="K63" i="27"/>
  <c r="L63" i="27"/>
  <c r="C64" i="27"/>
  <c r="D64" i="27"/>
  <c r="E64" i="27"/>
  <c r="F64" i="27"/>
  <c r="I64" i="27"/>
  <c r="J64" i="27"/>
  <c r="K64" i="27"/>
  <c r="L64" i="27"/>
  <c r="C65" i="27"/>
  <c r="D65" i="27"/>
  <c r="E65" i="27"/>
  <c r="F65" i="27"/>
  <c r="I65" i="27"/>
  <c r="J65" i="27"/>
  <c r="K65" i="27"/>
  <c r="L65" i="27"/>
  <c r="C66" i="27"/>
  <c r="D66" i="27"/>
  <c r="E66" i="27"/>
  <c r="F66" i="27"/>
  <c r="I66" i="27"/>
  <c r="J66" i="27"/>
  <c r="K66" i="27"/>
  <c r="L66" i="27"/>
  <c r="C67" i="27"/>
  <c r="D67" i="27"/>
  <c r="E67" i="27"/>
  <c r="F67" i="27"/>
  <c r="I67" i="27"/>
  <c r="J67" i="27"/>
  <c r="K67" i="27"/>
  <c r="L67" i="27"/>
  <c r="C68" i="27"/>
  <c r="D68" i="27"/>
  <c r="E68" i="27"/>
  <c r="F68" i="27"/>
  <c r="I68" i="27"/>
  <c r="J68" i="27"/>
  <c r="K68" i="27"/>
  <c r="L68" i="27"/>
  <c r="C69" i="27"/>
  <c r="D69" i="27"/>
  <c r="E69" i="27"/>
  <c r="F69" i="27"/>
  <c r="I69" i="27"/>
  <c r="J69" i="27"/>
  <c r="K69" i="27"/>
  <c r="L69" i="27"/>
  <c r="C70" i="27"/>
  <c r="D70" i="27"/>
  <c r="E70" i="27"/>
  <c r="F70" i="27"/>
  <c r="I70" i="27"/>
  <c r="J70" i="27"/>
  <c r="K70" i="27"/>
  <c r="L70" i="27"/>
  <c r="C71" i="27"/>
  <c r="D71" i="27"/>
  <c r="E71" i="27"/>
  <c r="F71" i="27"/>
  <c r="I71" i="27"/>
  <c r="J71" i="27"/>
  <c r="K71" i="27"/>
  <c r="L71" i="27"/>
  <c r="C72" i="27"/>
  <c r="D72" i="27"/>
  <c r="E72" i="27"/>
  <c r="F72" i="27"/>
  <c r="I72" i="27"/>
  <c r="J72" i="27"/>
  <c r="K72" i="27"/>
  <c r="L72" i="27"/>
  <c r="C73" i="27"/>
  <c r="D73" i="27"/>
  <c r="E73" i="27"/>
  <c r="F73" i="27"/>
  <c r="I73" i="27"/>
  <c r="J73" i="27"/>
  <c r="K73" i="27"/>
  <c r="L73" i="27"/>
  <c r="C74" i="27"/>
  <c r="D74" i="27"/>
  <c r="E74" i="27"/>
  <c r="F74" i="27"/>
  <c r="I74" i="27"/>
  <c r="J74" i="27"/>
  <c r="K74" i="27"/>
  <c r="L74" i="27"/>
  <c r="C75" i="27"/>
  <c r="D75" i="27"/>
  <c r="E75" i="27"/>
  <c r="F75" i="27"/>
  <c r="I75" i="27"/>
  <c r="J75" i="27"/>
  <c r="K75" i="27"/>
  <c r="L75" i="27"/>
  <c r="C76" i="27"/>
  <c r="D76" i="27"/>
  <c r="E76" i="27"/>
  <c r="F76" i="27"/>
  <c r="I76" i="27"/>
  <c r="J76" i="27"/>
  <c r="K76" i="27"/>
  <c r="L76" i="27"/>
  <c r="C77" i="27"/>
  <c r="D77" i="27"/>
  <c r="E77" i="27"/>
  <c r="F77" i="27"/>
  <c r="I77" i="27"/>
  <c r="J77" i="27"/>
  <c r="K77" i="27"/>
  <c r="L77" i="27"/>
  <c r="C78" i="27"/>
  <c r="D78" i="27"/>
  <c r="E78" i="27"/>
  <c r="F78" i="27"/>
  <c r="I78" i="27"/>
  <c r="J78" i="27"/>
  <c r="K78" i="27"/>
  <c r="L78" i="27"/>
  <c r="C79" i="27"/>
  <c r="D79" i="27"/>
  <c r="E79" i="27"/>
  <c r="F79" i="27"/>
  <c r="I79" i="27"/>
  <c r="J79" i="27"/>
  <c r="K79" i="27"/>
  <c r="L79" i="27"/>
  <c r="C80" i="27"/>
  <c r="D80" i="27"/>
  <c r="E80" i="27"/>
  <c r="F80" i="27"/>
  <c r="I80" i="27"/>
  <c r="J80" i="27"/>
  <c r="K80" i="27"/>
  <c r="L80" i="27"/>
  <c r="C81" i="27"/>
  <c r="D81" i="27"/>
  <c r="E81" i="27"/>
  <c r="F81" i="27"/>
  <c r="I81" i="27"/>
  <c r="J81" i="27"/>
  <c r="K81" i="27"/>
  <c r="L81" i="27"/>
  <c r="C82" i="27"/>
  <c r="D82" i="27"/>
  <c r="E82" i="27"/>
  <c r="F82" i="27"/>
  <c r="I82" i="27"/>
  <c r="J82" i="27"/>
  <c r="K82" i="27"/>
  <c r="L82" i="27"/>
  <c r="C83" i="27"/>
  <c r="D83" i="27"/>
  <c r="E83" i="27"/>
  <c r="F83" i="27"/>
  <c r="I83" i="27"/>
  <c r="J83" i="27"/>
  <c r="K83" i="27"/>
  <c r="L83" i="27"/>
  <c r="C84" i="27"/>
  <c r="D84" i="27"/>
  <c r="E84" i="27"/>
  <c r="F84" i="27"/>
  <c r="I84" i="27"/>
  <c r="J84" i="27"/>
  <c r="K84" i="27"/>
  <c r="L84" i="27"/>
  <c r="C85" i="27"/>
  <c r="D85" i="27"/>
  <c r="E85" i="27"/>
  <c r="F85" i="27"/>
  <c r="I85" i="27"/>
  <c r="J85" i="27"/>
  <c r="K85" i="27"/>
  <c r="L85" i="27"/>
  <c r="C86" i="27"/>
  <c r="D86" i="27"/>
  <c r="E86" i="27"/>
  <c r="F86" i="27"/>
  <c r="I86" i="27"/>
  <c r="J86" i="27"/>
  <c r="K86" i="27"/>
  <c r="L86" i="27"/>
  <c r="C87" i="27"/>
  <c r="D87" i="27"/>
  <c r="E87" i="27"/>
  <c r="F87" i="27"/>
  <c r="I87" i="27"/>
  <c r="J87" i="27"/>
  <c r="K87" i="27"/>
  <c r="L87" i="27"/>
  <c r="C88" i="27"/>
  <c r="D88" i="27"/>
  <c r="E88" i="27"/>
  <c r="F88" i="27"/>
  <c r="I88" i="27"/>
  <c r="J88" i="27"/>
  <c r="K88" i="27"/>
  <c r="L88" i="27"/>
  <c r="C89" i="27"/>
  <c r="D89" i="27"/>
  <c r="E89" i="27"/>
  <c r="F89" i="27"/>
  <c r="I89" i="27"/>
  <c r="J89" i="27"/>
  <c r="K89" i="27"/>
  <c r="L89" i="27"/>
  <c r="C90" i="27"/>
  <c r="D90" i="27"/>
  <c r="E90" i="27"/>
  <c r="F90" i="27"/>
  <c r="I90" i="27"/>
  <c r="J90" i="27"/>
  <c r="K90" i="27"/>
  <c r="L90" i="27"/>
  <c r="C91" i="27"/>
  <c r="D91" i="27"/>
  <c r="E91" i="27"/>
  <c r="F91" i="27"/>
  <c r="I91" i="27"/>
  <c r="J91" i="27"/>
  <c r="K91" i="27"/>
  <c r="L91" i="27"/>
  <c r="C92" i="27"/>
  <c r="D92" i="27"/>
  <c r="E92" i="27"/>
  <c r="F92" i="27"/>
  <c r="I92" i="27"/>
  <c r="J92" i="27"/>
  <c r="K92" i="27"/>
  <c r="L92" i="27"/>
  <c r="C93" i="27"/>
  <c r="D93" i="27"/>
  <c r="E93" i="27"/>
  <c r="F93" i="27"/>
  <c r="I93" i="27"/>
  <c r="J93" i="27"/>
  <c r="K93" i="27"/>
  <c r="L93" i="27"/>
  <c r="C94" i="27"/>
  <c r="D94" i="27"/>
  <c r="E94" i="27"/>
  <c r="F94" i="27"/>
  <c r="I94" i="27"/>
  <c r="J94" i="27"/>
  <c r="K94" i="27"/>
  <c r="L94" i="27"/>
  <c r="C95" i="27"/>
  <c r="D95" i="27"/>
  <c r="E95" i="27"/>
  <c r="F95" i="27"/>
  <c r="I95" i="27"/>
  <c r="J95" i="27"/>
  <c r="K95" i="27"/>
  <c r="L95" i="27"/>
  <c r="C96" i="27"/>
  <c r="D96" i="27"/>
  <c r="E96" i="27"/>
  <c r="F96" i="27"/>
  <c r="I96" i="27"/>
  <c r="J96" i="27"/>
  <c r="K96" i="27"/>
  <c r="L96" i="27"/>
  <c r="C97" i="27"/>
  <c r="D97" i="27"/>
  <c r="E97" i="27"/>
  <c r="F97" i="27"/>
  <c r="I97" i="27"/>
  <c r="J97" i="27"/>
  <c r="K97" i="27"/>
  <c r="L97" i="27"/>
  <c r="C98" i="27"/>
  <c r="D98" i="27"/>
  <c r="E98" i="27"/>
  <c r="F98" i="27"/>
  <c r="I98" i="27"/>
  <c r="J98" i="27"/>
  <c r="K98" i="27"/>
  <c r="L98" i="27"/>
  <c r="C99" i="27"/>
  <c r="D99" i="27"/>
  <c r="E99" i="27"/>
  <c r="F99" i="27"/>
  <c r="I99" i="27"/>
  <c r="J99" i="27"/>
  <c r="K99" i="27"/>
  <c r="L99" i="27"/>
  <c r="C100" i="27"/>
  <c r="D100" i="27"/>
  <c r="E100" i="27"/>
  <c r="F100" i="27"/>
  <c r="I100" i="27"/>
  <c r="J100" i="27"/>
  <c r="K100" i="27"/>
  <c r="L100" i="27"/>
  <c r="C101" i="27"/>
  <c r="D101" i="27"/>
  <c r="E101" i="27"/>
  <c r="F101" i="27"/>
  <c r="I101" i="27"/>
  <c r="J101" i="27"/>
  <c r="K101" i="27"/>
  <c r="L101" i="27"/>
  <c r="C102" i="27"/>
  <c r="D102" i="27"/>
  <c r="E102" i="27"/>
  <c r="F102" i="27"/>
  <c r="I102" i="27"/>
  <c r="J102" i="27"/>
  <c r="K102" i="27"/>
  <c r="L102" i="27"/>
  <c r="C103" i="27"/>
  <c r="D103" i="27"/>
  <c r="E103" i="27"/>
  <c r="F103" i="27"/>
  <c r="I103" i="27"/>
  <c r="J103" i="27"/>
  <c r="K103" i="27"/>
  <c r="L103" i="27"/>
  <c r="C104" i="27"/>
  <c r="D104" i="27"/>
  <c r="E104" i="27"/>
  <c r="F104" i="27"/>
  <c r="I104" i="27"/>
  <c r="J104" i="27"/>
  <c r="K104" i="27"/>
  <c r="L104" i="27"/>
  <c r="C105" i="27"/>
  <c r="D105" i="27"/>
  <c r="E105" i="27"/>
  <c r="F105" i="27"/>
  <c r="I105" i="27"/>
  <c r="J105" i="27"/>
  <c r="K105" i="27"/>
  <c r="L105" i="27"/>
  <c r="C106" i="27"/>
  <c r="D106" i="27"/>
  <c r="E106" i="27"/>
  <c r="F106" i="27"/>
  <c r="I106" i="27"/>
  <c r="J106" i="27"/>
  <c r="K106" i="27"/>
  <c r="L106" i="27"/>
  <c r="C107" i="27"/>
  <c r="D107" i="27"/>
  <c r="E107" i="27"/>
  <c r="F107" i="27"/>
  <c r="I107" i="27"/>
  <c r="J107" i="27"/>
  <c r="K107" i="27"/>
  <c r="L107" i="27"/>
  <c r="C108" i="27"/>
  <c r="D108" i="27"/>
  <c r="E108" i="27"/>
  <c r="F108" i="27"/>
  <c r="I108" i="27"/>
  <c r="J108" i="27"/>
  <c r="K108" i="27"/>
  <c r="L108" i="27"/>
  <c r="C109" i="27"/>
  <c r="D109" i="27"/>
  <c r="E109" i="27"/>
  <c r="F109" i="27"/>
  <c r="I109" i="27"/>
  <c r="J109" i="27"/>
  <c r="K109" i="27"/>
  <c r="L109" i="27"/>
  <c r="C110" i="27"/>
  <c r="D110" i="27"/>
  <c r="E110" i="27"/>
  <c r="F110" i="27"/>
  <c r="I110" i="27"/>
  <c r="J110" i="27"/>
  <c r="K110" i="27"/>
  <c r="L110" i="27"/>
  <c r="C111" i="27"/>
  <c r="D111" i="27"/>
  <c r="E111" i="27"/>
  <c r="F111" i="27"/>
  <c r="I111" i="27"/>
  <c r="J111" i="27"/>
  <c r="K111" i="27"/>
  <c r="L111" i="27"/>
  <c r="C112" i="27"/>
  <c r="D112" i="27"/>
  <c r="E112" i="27"/>
  <c r="F112" i="27"/>
  <c r="I112" i="27"/>
  <c r="J112" i="27"/>
  <c r="K112" i="27"/>
  <c r="L112" i="27"/>
  <c r="C113" i="27"/>
  <c r="D113" i="27"/>
  <c r="E113" i="27"/>
  <c r="F113" i="27"/>
  <c r="I113" i="27"/>
  <c r="J113" i="27"/>
  <c r="K113" i="27"/>
  <c r="L113" i="27"/>
  <c r="C114" i="27"/>
  <c r="D114" i="27"/>
  <c r="E114" i="27"/>
  <c r="F114" i="27"/>
  <c r="I114" i="27"/>
  <c r="J114" i="27"/>
  <c r="K114" i="27"/>
  <c r="L114" i="27"/>
  <c r="C115" i="27"/>
  <c r="D115" i="27"/>
  <c r="E115" i="27"/>
  <c r="F115" i="27"/>
  <c r="I115" i="27"/>
  <c r="J115" i="27"/>
  <c r="K115" i="27"/>
  <c r="L115" i="27"/>
  <c r="C116" i="27"/>
  <c r="D116" i="27"/>
  <c r="E116" i="27"/>
  <c r="F116" i="27"/>
  <c r="I116" i="27"/>
  <c r="J116" i="27"/>
  <c r="K116" i="27"/>
  <c r="L116" i="27"/>
  <c r="C117" i="27"/>
  <c r="D117" i="27"/>
  <c r="E117" i="27"/>
  <c r="F117" i="27"/>
  <c r="I117" i="27"/>
  <c r="J117" i="27"/>
  <c r="K117" i="27"/>
  <c r="L117" i="27"/>
  <c r="C118" i="27"/>
  <c r="D118" i="27"/>
  <c r="E118" i="27"/>
  <c r="F118" i="27"/>
  <c r="I118" i="27"/>
  <c r="J118" i="27"/>
  <c r="K118" i="27"/>
  <c r="L118" i="27"/>
  <c r="C119" i="27"/>
  <c r="D119" i="27"/>
  <c r="E119" i="27"/>
  <c r="F119" i="27"/>
  <c r="I119" i="27"/>
  <c r="J119" i="27"/>
  <c r="K119" i="27"/>
  <c r="L119" i="27"/>
  <c r="C120" i="27"/>
  <c r="D120" i="27"/>
  <c r="E120" i="27"/>
  <c r="F120" i="27"/>
  <c r="I120" i="27"/>
  <c r="J120" i="27"/>
  <c r="K120" i="27"/>
  <c r="L120" i="27"/>
  <c r="C121" i="27"/>
  <c r="D121" i="27"/>
  <c r="E121" i="27"/>
  <c r="F121" i="27"/>
  <c r="I121" i="27"/>
  <c r="J121" i="27"/>
  <c r="K121" i="27"/>
  <c r="L121" i="27"/>
  <c r="C122" i="27"/>
  <c r="D122" i="27"/>
  <c r="E122" i="27"/>
  <c r="F122" i="27"/>
  <c r="I122" i="27"/>
  <c r="J122" i="27"/>
  <c r="K122" i="27"/>
  <c r="L122" i="27"/>
  <c r="C123" i="27"/>
  <c r="D123" i="27"/>
  <c r="E123" i="27"/>
  <c r="F123" i="27"/>
  <c r="I123" i="27"/>
  <c r="J123" i="27"/>
  <c r="K123" i="27"/>
  <c r="L123" i="27"/>
  <c r="C124" i="27"/>
  <c r="D124" i="27"/>
  <c r="E124" i="27"/>
  <c r="F124" i="27"/>
  <c r="I124" i="27"/>
  <c r="J124" i="27"/>
  <c r="K124" i="27"/>
  <c r="L124" i="27"/>
  <c r="C125" i="27"/>
  <c r="D125" i="27"/>
  <c r="E125" i="27"/>
  <c r="F125" i="27"/>
  <c r="I125" i="27"/>
  <c r="J125" i="27"/>
  <c r="K125" i="27"/>
  <c r="L125" i="27"/>
  <c r="C126" i="27"/>
  <c r="D126" i="27"/>
  <c r="E126" i="27"/>
  <c r="F126" i="27"/>
  <c r="I126" i="27"/>
  <c r="J126" i="27"/>
  <c r="K126" i="27"/>
  <c r="L126" i="27"/>
  <c r="C127" i="27"/>
  <c r="D127" i="27"/>
  <c r="E127" i="27"/>
  <c r="F127" i="27"/>
  <c r="I127" i="27"/>
  <c r="J127" i="27"/>
  <c r="K127" i="27"/>
  <c r="L127" i="27"/>
  <c r="C128" i="27"/>
  <c r="D128" i="27"/>
  <c r="E128" i="27"/>
  <c r="F128" i="27"/>
  <c r="I128" i="27"/>
  <c r="J128" i="27"/>
  <c r="K128" i="27"/>
  <c r="L128" i="27"/>
  <c r="C129" i="27"/>
  <c r="D129" i="27"/>
  <c r="E129" i="27"/>
  <c r="F129" i="27"/>
  <c r="I129" i="27"/>
  <c r="J129" i="27"/>
  <c r="K129" i="27"/>
  <c r="L129" i="27"/>
  <c r="C130" i="27"/>
  <c r="D130" i="27"/>
  <c r="E130" i="27"/>
  <c r="F130" i="27"/>
  <c r="I130" i="27"/>
  <c r="J130" i="27"/>
  <c r="K130" i="27"/>
  <c r="L130" i="27"/>
  <c r="C131" i="27"/>
  <c r="D131" i="27"/>
  <c r="E131" i="27"/>
  <c r="F131" i="27"/>
  <c r="I131" i="27"/>
  <c r="J131" i="27"/>
  <c r="K131" i="27"/>
  <c r="L131" i="27"/>
  <c r="C132" i="27"/>
  <c r="D132" i="27"/>
  <c r="E132" i="27"/>
  <c r="F132" i="27"/>
  <c r="I132" i="27"/>
  <c r="J132" i="27"/>
  <c r="K132" i="27"/>
  <c r="L132" i="27"/>
  <c r="C133" i="27"/>
  <c r="D133" i="27"/>
  <c r="E133" i="27"/>
  <c r="F133" i="27"/>
  <c r="I133" i="27"/>
  <c r="J133" i="27"/>
  <c r="K133" i="27"/>
  <c r="L133" i="27"/>
  <c r="C134" i="27"/>
  <c r="D134" i="27"/>
  <c r="E134" i="27"/>
  <c r="F134" i="27"/>
  <c r="I134" i="27"/>
  <c r="J134" i="27"/>
  <c r="K134" i="27"/>
  <c r="L134" i="27"/>
  <c r="C14" i="27"/>
  <c r="F14" i="27"/>
  <c r="I14" i="27"/>
  <c r="K14" i="27"/>
  <c r="L14" i="27"/>
  <c r="C15" i="27"/>
  <c r="D15" i="27"/>
  <c r="E15" i="27"/>
  <c r="F15" i="27"/>
  <c r="I15" i="27"/>
  <c r="J15" i="27"/>
  <c r="K15" i="27"/>
  <c r="L15" i="27"/>
  <c r="C16" i="27"/>
  <c r="D16" i="27"/>
  <c r="E16" i="27"/>
  <c r="F16" i="27"/>
  <c r="I16" i="27"/>
  <c r="J16" i="27"/>
  <c r="K16" i="27"/>
  <c r="L16" i="27"/>
  <c r="C17" i="27"/>
  <c r="D17" i="27"/>
  <c r="E17" i="27"/>
  <c r="F17" i="27"/>
  <c r="I17" i="27"/>
  <c r="J17" i="27"/>
  <c r="K17" i="27"/>
  <c r="L17" i="27"/>
  <c r="L13" i="27"/>
  <c r="F13" i="27"/>
  <c r="K13" i="27"/>
  <c r="E13" i="27"/>
  <c r="I13" i="27"/>
  <c r="C13" i="27"/>
  <c r="R20" i="27" l="1"/>
  <c r="R66" i="27"/>
  <c r="R65" i="27"/>
  <c r="R32" i="27"/>
  <c r="R103" i="27"/>
  <c r="R34" i="27"/>
  <c r="R24" i="27"/>
  <c r="R87" i="27"/>
  <c r="R119" i="27"/>
  <c r="R115" i="27"/>
  <c r="Q31" i="27"/>
  <c r="Q23" i="27"/>
  <c r="Q28" i="27"/>
  <c r="Q55" i="27"/>
  <c r="Q51" i="27"/>
  <c r="Q27" i="27"/>
  <c r="Q19" i="27"/>
  <c r="Q127" i="27"/>
  <c r="Q122" i="27"/>
  <c r="Q118" i="27"/>
  <c r="Q114" i="27"/>
  <c r="Q110" i="27"/>
  <c r="Q102" i="27"/>
  <c r="Q98" i="27"/>
  <c r="Q94" i="27"/>
  <c r="Q90" i="27"/>
  <c r="Q83" i="27"/>
  <c r="Q75" i="27"/>
  <c r="Q67" i="27"/>
  <c r="Q63" i="27"/>
  <c r="Q126" i="27"/>
  <c r="O22" i="27"/>
  <c r="O29" i="27"/>
  <c r="O26" i="27"/>
  <c r="O117" i="27"/>
  <c r="O109" i="27"/>
  <c r="O105" i="27"/>
  <c r="O85" i="27"/>
  <c r="O81" i="27"/>
  <c r="O73" i="27"/>
  <c r="O69" i="27"/>
  <c r="O57" i="27"/>
  <c r="O53" i="27"/>
  <c r="O49" i="27"/>
  <c r="O43" i="27"/>
  <c r="O41" i="27"/>
  <c r="O33" i="27"/>
  <c r="O130" i="27"/>
  <c r="O128" i="27"/>
  <c r="O126" i="27"/>
  <c r="O124" i="27"/>
  <c r="O120" i="27"/>
  <c r="O116" i="27"/>
  <c r="O112" i="27"/>
  <c r="O108" i="27"/>
  <c r="O104" i="27"/>
  <c r="O100" i="27"/>
  <c r="O96" i="27"/>
  <c r="O94" i="27"/>
  <c r="O92" i="27"/>
  <c r="O88" i="27"/>
  <c r="O82" i="27"/>
  <c r="O74" i="27"/>
  <c r="O66" i="27"/>
  <c r="O62" i="27"/>
  <c r="O58" i="27"/>
  <c r="O54" i="27"/>
  <c r="O42" i="27"/>
  <c r="P48" i="27"/>
  <c r="P35" i="27"/>
  <c r="P132" i="27"/>
  <c r="P117" i="27"/>
  <c r="P113" i="27"/>
  <c r="P109" i="27"/>
  <c r="P99" i="27"/>
  <c r="P97" i="27"/>
  <c r="P93" i="27"/>
  <c r="P91" i="27"/>
  <c r="P89" i="27"/>
  <c r="O77" i="27"/>
  <c r="Q47" i="27"/>
  <c r="P26" i="27"/>
  <c r="P86" i="27"/>
  <c r="P121" i="27"/>
  <c r="P22" i="27"/>
  <c r="R104" i="27"/>
  <c r="O63" i="27"/>
  <c r="R95" i="27"/>
  <c r="O122" i="27"/>
  <c r="O102" i="27"/>
  <c r="Q106" i="27"/>
  <c r="M24" i="22"/>
  <c r="Q128" i="27"/>
  <c r="P18" i="27"/>
  <c r="P51" i="27"/>
  <c r="O90" i="27"/>
  <c r="O18" i="27"/>
  <c r="O25" i="27"/>
  <c r="O34" i="27"/>
  <c r="O78" i="27"/>
  <c r="O55" i="27"/>
  <c r="R44" i="27"/>
  <c r="Q65" i="27"/>
  <c r="P125" i="27"/>
  <c r="Q71" i="27"/>
  <c r="O65" i="27"/>
  <c r="Q39" i="27"/>
  <c r="P59" i="27"/>
  <c r="R7" i="27"/>
  <c r="O93" i="27"/>
  <c r="Q7" i="27"/>
  <c r="P47" i="27"/>
  <c r="R25" i="27"/>
  <c r="P105" i="27"/>
  <c r="P30" i="27"/>
  <c r="P55" i="27"/>
  <c r="R29" i="27"/>
  <c r="M24" i="1"/>
  <c r="Q35" i="27"/>
  <c r="O125" i="27"/>
  <c r="Q79" i="27"/>
  <c r="R69" i="27"/>
  <c r="R16" i="27"/>
  <c r="Q40" i="27"/>
  <c r="R23" i="1"/>
  <c r="P24" i="1" s="1"/>
  <c r="R21" i="27"/>
  <c r="P114" i="27"/>
  <c r="Q112" i="27"/>
  <c r="R49" i="27"/>
  <c r="R38" i="27"/>
  <c r="O14" i="27"/>
  <c r="P102" i="27"/>
  <c r="P39" i="27"/>
  <c r="O106" i="27"/>
  <c r="R40" i="27"/>
  <c r="O131" i="27"/>
  <c r="P63" i="27"/>
  <c r="O47" i="27"/>
  <c r="P42" i="27"/>
  <c r="O97" i="27"/>
  <c r="O70" i="27"/>
  <c r="M64" i="27"/>
  <c r="O50" i="27"/>
  <c r="Q48" i="27"/>
  <c r="O39" i="27"/>
  <c r="Q36" i="27"/>
  <c r="Q15" i="27"/>
  <c r="O17" i="27"/>
  <c r="R60" i="27"/>
  <c r="O59" i="27"/>
  <c r="P40" i="27"/>
  <c r="G20" i="27"/>
  <c r="O89" i="27"/>
  <c r="O86" i="27"/>
  <c r="O30" i="27"/>
  <c r="G23" i="27"/>
  <c r="O21" i="27"/>
  <c r="R129" i="27"/>
  <c r="P67" i="27"/>
  <c r="P43" i="27"/>
  <c r="R17" i="27"/>
  <c r="P83" i="27"/>
  <c r="P15" i="27"/>
  <c r="R101" i="27"/>
  <c r="Q72" i="27"/>
  <c r="R58" i="27"/>
  <c r="Q52" i="27"/>
  <c r="R50" i="27"/>
  <c r="R46" i="27"/>
  <c r="M40" i="27"/>
  <c r="G31" i="27"/>
  <c r="R13" i="27"/>
  <c r="M124" i="27"/>
  <c r="M74" i="27"/>
  <c r="M73" i="27"/>
  <c r="R62" i="27"/>
  <c r="O48" i="27"/>
  <c r="M21" i="27"/>
  <c r="R123" i="27"/>
  <c r="P27" i="27"/>
  <c r="Q16" i="27"/>
  <c r="G48" i="27"/>
  <c r="R42" i="27"/>
  <c r="R33" i="27"/>
  <c r="M24" i="27"/>
  <c r="Q20" i="27"/>
  <c r="P130" i="27"/>
  <c r="P118" i="27"/>
  <c r="O132" i="27"/>
  <c r="P90" i="27"/>
  <c r="P75" i="27"/>
  <c r="Q108" i="27"/>
  <c r="Q134" i="27"/>
  <c r="Q133" i="27"/>
  <c r="Q115" i="27"/>
  <c r="P126" i="27"/>
  <c r="P122" i="27"/>
  <c r="P115" i="27"/>
  <c r="R93" i="27"/>
  <c r="P87" i="27"/>
  <c r="Q131" i="27"/>
  <c r="R121" i="27"/>
  <c r="P94" i="27"/>
  <c r="O114" i="27"/>
  <c r="R108" i="27"/>
  <c r="R96" i="27"/>
  <c r="R131" i="27"/>
  <c r="R85" i="27"/>
  <c r="R128" i="27"/>
  <c r="Q120" i="27"/>
  <c r="R116" i="27"/>
  <c r="R113" i="27"/>
  <c r="P103" i="27"/>
  <c r="Q96" i="27"/>
  <c r="Q116" i="27"/>
  <c r="Q107" i="27"/>
  <c r="M96" i="27"/>
  <c r="G95" i="27"/>
  <c r="G93" i="27"/>
  <c r="M92" i="27"/>
  <c r="R88" i="27"/>
  <c r="Q80" i="27"/>
  <c r="R77" i="27"/>
  <c r="O129" i="27"/>
  <c r="P110" i="27"/>
  <c r="P98" i="27"/>
  <c r="Q124" i="27"/>
  <c r="Q123" i="27"/>
  <c r="P107" i="27"/>
  <c r="R120" i="27"/>
  <c r="O118" i="27"/>
  <c r="O113" i="27"/>
  <c r="M111" i="27"/>
  <c r="R109" i="27"/>
  <c r="M108" i="27"/>
  <c r="M104" i="27"/>
  <c r="Q104" i="27"/>
  <c r="Q100" i="27"/>
  <c r="M99" i="27"/>
  <c r="Q99" i="27"/>
  <c r="R92" i="27"/>
  <c r="M90" i="27"/>
  <c r="M82" i="27"/>
  <c r="M81" i="27"/>
  <c r="M69" i="27"/>
  <c r="G69" i="27"/>
  <c r="O64" i="27"/>
  <c r="M60" i="27"/>
  <c r="P56" i="27"/>
  <c r="R48" i="27"/>
  <c r="R37" i="27"/>
  <c r="P31" i="27"/>
  <c r="R134" i="27"/>
  <c r="Q119" i="27"/>
  <c r="Q92" i="27"/>
  <c r="P79" i="27"/>
  <c r="R61" i="27"/>
  <c r="M57" i="27"/>
  <c r="R54" i="27"/>
  <c r="R45" i="27"/>
  <c r="M41" i="27"/>
  <c r="O35" i="27"/>
  <c r="G127" i="27"/>
  <c r="R125" i="27"/>
  <c r="O121" i="27"/>
  <c r="M120" i="27"/>
  <c r="M119" i="27"/>
  <c r="R117" i="27"/>
  <c r="M116" i="27"/>
  <c r="M112" i="27"/>
  <c r="R112" i="27"/>
  <c r="O110" i="27"/>
  <c r="R105" i="27"/>
  <c r="O101" i="27"/>
  <c r="M85" i="27"/>
  <c r="P71" i="27"/>
  <c r="M66" i="27"/>
  <c r="G66" i="27"/>
  <c r="Q64" i="27"/>
  <c r="M58" i="27"/>
  <c r="R57" i="27"/>
  <c r="M42" i="27"/>
  <c r="R41" i="27"/>
  <c r="M32" i="27"/>
  <c r="P133" i="27"/>
  <c r="P129" i="27"/>
  <c r="O115" i="27"/>
  <c r="O111" i="27"/>
  <c r="P101" i="27"/>
  <c r="M128" i="27"/>
  <c r="P131" i="27"/>
  <c r="R124" i="27"/>
  <c r="O123" i="27"/>
  <c r="O119" i="27"/>
  <c r="G111" i="27"/>
  <c r="M106" i="27"/>
  <c r="G106" i="27"/>
  <c r="O103" i="27"/>
  <c r="G102" i="27"/>
  <c r="M100" i="27"/>
  <c r="O98" i="27"/>
  <c r="G87" i="27"/>
  <c r="M77" i="27"/>
  <c r="G77" i="27"/>
  <c r="G65" i="27"/>
  <c r="G61" i="27"/>
  <c r="P58" i="27"/>
  <c r="Q56" i="27"/>
  <c r="M54" i="27"/>
  <c r="P54" i="27"/>
  <c r="M50" i="27"/>
  <c r="G50" i="27"/>
  <c r="G45" i="27"/>
  <c r="M44" i="27"/>
  <c r="M29" i="27"/>
  <c r="P28" i="27"/>
  <c r="P124" i="27"/>
  <c r="Q111" i="27"/>
  <c r="Q109" i="27"/>
  <c r="G103" i="27"/>
  <c r="P95" i="27"/>
  <c r="Q88" i="27"/>
  <c r="G64" i="27"/>
  <c r="R63" i="27"/>
  <c r="Q44" i="27"/>
  <c r="O27" i="27"/>
  <c r="R22" i="27"/>
  <c r="P19" i="27"/>
  <c r="R18" i="27"/>
  <c r="Q17" i="27"/>
  <c r="M16" i="27"/>
  <c r="O16" i="27"/>
  <c r="M15" i="27"/>
  <c r="G133" i="27"/>
  <c r="G132" i="27"/>
  <c r="G131" i="27"/>
  <c r="G130" i="27"/>
  <c r="G129" i="27"/>
  <c r="M127" i="27"/>
  <c r="R126" i="27"/>
  <c r="G125" i="27"/>
  <c r="M122" i="27"/>
  <c r="G122" i="27"/>
  <c r="P119" i="27"/>
  <c r="R118" i="27"/>
  <c r="G117" i="27"/>
  <c r="M114" i="27"/>
  <c r="G114" i="27"/>
  <c r="P111" i="27"/>
  <c r="R110" i="27"/>
  <c r="G109" i="27"/>
  <c r="Q105" i="27"/>
  <c r="P104" i="27"/>
  <c r="G99" i="27"/>
  <c r="O95" i="27"/>
  <c r="G94" i="27"/>
  <c r="G91" i="27"/>
  <c r="M88" i="27"/>
  <c r="R81" i="27"/>
  <c r="Q76" i="27"/>
  <c r="P72" i="27"/>
  <c r="G72" i="27"/>
  <c r="O67" i="27"/>
  <c r="R64" i="27"/>
  <c r="P36" i="27"/>
  <c r="Q32" i="27"/>
  <c r="P23" i="27"/>
  <c r="P128" i="27"/>
  <c r="Q125" i="27"/>
  <c r="G123" i="27"/>
  <c r="P116" i="27"/>
  <c r="R94" i="27"/>
  <c r="M91" i="27"/>
  <c r="Q91" i="27"/>
  <c r="Q84" i="27"/>
  <c r="R14" i="27"/>
  <c r="P134" i="27"/>
  <c r="R133" i="27"/>
  <c r="M132" i="27"/>
  <c r="M123" i="27"/>
  <c r="Q121" i="27"/>
  <c r="P120" i="27"/>
  <c r="G119" i="27"/>
  <c r="M115" i="27"/>
  <c r="Q113" i="27"/>
  <c r="P112" i="27"/>
  <c r="R111" i="27"/>
  <c r="M107" i="27"/>
  <c r="G107" i="27"/>
  <c r="R106" i="27"/>
  <c r="G105" i="27"/>
  <c r="R100" i="27"/>
  <c r="R97" i="27"/>
  <c r="P96" i="27"/>
  <c r="R89" i="27"/>
  <c r="R86" i="27"/>
  <c r="R73" i="27"/>
  <c r="Q68" i="27"/>
  <c r="G56" i="27"/>
  <c r="R56" i="27"/>
  <c r="G51" i="27"/>
  <c r="Q24" i="27"/>
  <c r="Q21" i="27"/>
  <c r="P16" i="27"/>
  <c r="R15" i="27"/>
  <c r="R132" i="27"/>
  <c r="Q117" i="27"/>
  <c r="G115" i="27"/>
  <c r="P106" i="27"/>
  <c r="P80" i="27"/>
  <c r="G80" i="27"/>
  <c r="O75" i="27"/>
  <c r="R70" i="27"/>
  <c r="G35" i="27"/>
  <c r="P17" i="27"/>
  <c r="M17" i="27"/>
  <c r="O15" i="27"/>
  <c r="M134" i="27"/>
  <c r="G134" i="27"/>
  <c r="M133" i="27"/>
  <c r="R130" i="27"/>
  <c r="R127" i="27"/>
  <c r="O127" i="27"/>
  <c r="G126" i="27"/>
  <c r="P123" i="27"/>
  <c r="R122" i="27"/>
  <c r="G121" i="27"/>
  <c r="M118" i="27"/>
  <c r="G118" i="27"/>
  <c r="R114" i="27"/>
  <c r="G113" i="27"/>
  <c r="M110" i="27"/>
  <c r="G110" i="27"/>
  <c r="R102" i="27"/>
  <c r="G101" i="27"/>
  <c r="M98" i="27"/>
  <c r="Q97" i="27"/>
  <c r="O83" i="27"/>
  <c r="R78" i="27"/>
  <c r="P62" i="27"/>
  <c r="Q60" i="27"/>
  <c r="R53" i="27"/>
  <c r="R39" i="27"/>
  <c r="R30" i="27"/>
  <c r="Q89" i="27"/>
  <c r="P88" i="27"/>
  <c r="O87" i="27"/>
  <c r="G83" i="27"/>
  <c r="Q81" i="27"/>
  <c r="M80" i="27"/>
  <c r="O80" i="27"/>
  <c r="G78" i="27"/>
  <c r="G75" i="27"/>
  <c r="Q73" i="27"/>
  <c r="M72" i="27"/>
  <c r="O72" i="27"/>
  <c r="G70" i="27"/>
  <c r="G67" i="27"/>
  <c r="G63" i="27"/>
  <c r="M61" i="27"/>
  <c r="Q61" i="27"/>
  <c r="G60" i="27"/>
  <c r="R59" i="27"/>
  <c r="M56" i="27"/>
  <c r="Q53" i="27"/>
  <c r="G52" i="27"/>
  <c r="M48" i="27"/>
  <c r="M45" i="27"/>
  <c r="Q45" i="27"/>
  <c r="G44" i="27"/>
  <c r="G39" i="27"/>
  <c r="M34" i="27"/>
  <c r="G34" i="27"/>
  <c r="P32" i="27"/>
  <c r="O31" i="27"/>
  <c r="R27" i="27"/>
  <c r="M26" i="27"/>
  <c r="G26" i="27"/>
  <c r="P24" i="27"/>
  <c r="O23" i="27"/>
  <c r="O19" i="27"/>
  <c r="M103" i="27"/>
  <c r="M102" i="27"/>
  <c r="R98" i="27"/>
  <c r="G97" i="27"/>
  <c r="M95" i="27"/>
  <c r="M94" i="27"/>
  <c r="R90" i="27"/>
  <c r="G89" i="27"/>
  <c r="M87" i="27"/>
  <c r="P84" i="27"/>
  <c r="R82" i="27"/>
  <c r="G81" i="27"/>
  <c r="O79" i="27"/>
  <c r="M78" i="27"/>
  <c r="P76" i="27"/>
  <c r="R74" i="27"/>
  <c r="G73" i="27"/>
  <c r="O71" i="27"/>
  <c r="M70" i="27"/>
  <c r="P68" i="27"/>
  <c r="Q59" i="27"/>
  <c r="Q57" i="27"/>
  <c r="M53" i="27"/>
  <c r="M52" i="27"/>
  <c r="G49" i="27"/>
  <c r="Q43" i="27"/>
  <c r="Q41" i="27"/>
  <c r="R36" i="27"/>
  <c r="M30" i="27"/>
  <c r="G30" i="27"/>
  <c r="Q25" i="27"/>
  <c r="M22" i="27"/>
  <c r="G22" i="27"/>
  <c r="G19" i="27"/>
  <c r="M18" i="27"/>
  <c r="G18" i="27"/>
  <c r="P108" i="27"/>
  <c r="R107" i="27"/>
  <c r="O107" i="27"/>
  <c r="Q103" i="27"/>
  <c r="Q101" i="27"/>
  <c r="P100" i="27"/>
  <c r="R99" i="27"/>
  <c r="O99" i="27"/>
  <c r="G98" i="27"/>
  <c r="Q95" i="27"/>
  <c r="Q93" i="27"/>
  <c r="P92" i="27"/>
  <c r="R91" i="27"/>
  <c r="O91" i="27"/>
  <c r="G90" i="27"/>
  <c r="Q87" i="27"/>
  <c r="Q85" i="27"/>
  <c r="G84" i="27"/>
  <c r="O84" i="27"/>
  <c r="G82" i="27"/>
  <c r="G79" i="27"/>
  <c r="Q77" i="27"/>
  <c r="M76" i="27"/>
  <c r="G76" i="27"/>
  <c r="O76" i="27"/>
  <c r="G74" i="27"/>
  <c r="G71" i="27"/>
  <c r="Q69" i="27"/>
  <c r="M68" i="27"/>
  <c r="G68" i="27"/>
  <c r="O68" i="27"/>
  <c r="Q66" i="27"/>
  <c r="M65" i="27"/>
  <c r="P64" i="27"/>
  <c r="M62" i="27"/>
  <c r="O61" i="27"/>
  <c r="M59" i="27"/>
  <c r="P57" i="27"/>
  <c r="R55" i="27"/>
  <c r="P52" i="27"/>
  <c r="O51" i="27"/>
  <c r="Q49" i="27"/>
  <c r="M49" i="27"/>
  <c r="O45" i="27"/>
  <c r="M43" i="27"/>
  <c r="P41" i="27"/>
  <c r="G40" i="27"/>
  <c r="M36" i="27"/>
  <c r="M31" i="27"/>
  <c r="Q29" i="27"/>
  <c r="R28" i="27"/>
  <c r="G28" i="27"/>
  <c r="O28" i="27"/>
  <c r="R26" i="27"/>
  <c r="M25" i="27"/>
  <c r="M23" i="27"/>
  <c r="P20" i="27"/>
  <c r="O133" i="27"/>
  <c r="O134" i="27"/>
  <c r="Q132" i="27"/>
  <c r="M131" i="27"/>
  <c r="Q130" i="27"/>
  <c r="M130" i="27"/>
  <c r="M129" i="27"/>
  <c r="G128" i="27"/>
  <c r="P127" i="27"/>
  <c r="M125" i="27"/>
  <c r="G124" i="27"/>
  <c r="M121" i="27"/>
  <c r="G120" i="27"/>
  <c r="M117" i="27"/>
  <c r="G116" i="27"/>
  <c r="M113" i="27"/>
  <c r="G112" i="27"/>
  <c r="M109" i="27"/>
  <c r="G108" i="27"/>
  <c r="M105" i="27"/>
  <c r="G104" i="27"/>
  <c r="M101" i="27"/>
  <c r="G100" i="27"/>
  <c r="M97" i="27"/>
  <c r="G96" i="27"/>
  <c r="M93" i="27"/>
  <c r="G92" i="27"/>
  <c r="M89" i="27"/>
  <c r="G88" i="27"/>
  <c r="G86" i="27"/>
  <c r="Q86" i="27"/>
  <c r="G85" i="27"/>
  <c r="P85" i="27"/>
  <c r="Q129" i="27"/>
  <c r="M126" i="27"/>
  <c r="M86" i="27"/>
  <c r="M84" i="27"/>
  <c r="R84" i="27"/>
  <c r="R83" i="27"/>
  <c r="M83" i="27"/>
  <c r="Q82" i="27"/>
  <c r="P81" i="27"/>
  <c r="R79" i="27"/>
  <c r="M79" i="27"/>
  <c r="Q78" i="27"/>
  <c r="P77" i="27"/>
  <c r="R75" i="27"/>
  <c r="M75" i="27"/>
  <c r="Q74" i="27"/>
  <c r="P73" i="27"/>
  <c r="R71" i="27"/>
  <c r="M71" i="27"/>
  <c r="Q70" i="27"/>
  <c r="P69" i="27"/>
  <c r="R67" i="27"/>
  <c r="M67" i="27"/>
  <c r="P65" i="27"/>
  <c r="G59" i="27"/>
  <c r="G58" i="27"/>
  <c r="O56" i="27"/>
  <c r="Q54" i="27"/>
  <c r="G53" i="27"/>
  <c r="M51" i="27"/>
  <c r="P49" i="27"/>
  <c r="R47" i="27"/>
  <c r="G43" i="27"/>
  <c r="G42" i="27"/>
  <c r="O40" i="27"/>
  <c r="M35" i="27"/>
  <c r="P29" i="27"/>
  <c r="G29" i="27"/>
  <c r="M28" i="27"/>
  <c r="G27" i="27"/>
  <c r="P21" i="27"/>
  <c r="G21" i="27"/>
  <c r="M20" i="27"/>
  <c r="P82" i="27"/>
  <c r="R80" i="27"/>
  <c r="P78" i="27"/>
  <c r="R76" i="27"/>
  <c r="P74" i="27"/>
  <c r="R72" i="27"/>
  <c r="P70" i="27"/>
  <c r="R68" i="27"/>
  <c r="P66" i="27"/>
  <c r="M63" i="27"/>
  <c r="P61" i="27"/>
  <c r="P60" i="27"/>
  <c r="G55" i="27"/>
  <c r="G54" i="27"/>
  <c r="R52" i="27"/>
  <c r="O52" i="27"/>
  <c r="P50" i="27"/>
  <c r="Q50" i="27"/>
  <c r="M47" i="27"/>
  <c r="P45" i="27"/>
  <c r="P44" i="27"/>
  <c r="R43" i="27"/>
  <c r="G36" i="27"/>
  <c r="O36" i="27"/>
  <c r="P34" i="27"/>
  <c r="Q34" i="27"/>
  <c r="Q26" i="27"/>
  <c r="O20" i="27"/>
  <c r="R19" i="27"/>
  <c r="Q18" i="27"/>
  <c r="Q62" i="27"/>
  <c r="M27" i="27"/>
  <c r="P25" i="27"/>
  <c r="G25" i="27"/>
  <c r="M19" i="27"/>
  <c r="G62" i="27"/>
  <c r="O60" i="27"/>
  <c r="Q58" i="27"/>
  <c r="G57" i="27"/>
  <c r="M55" i="27"/>
  <c r="P53" i="27"/>
  <c r="R51" i="27"/>
  <c r="G47" i="27"/>
  <c r="O44" i="27"/>
  <c r="Q42" i="27"/>
  <c r="G41" i="27"/>
  <c r="M39" i="27"/>
  <c r="R35" i="27"/>
  <c r="G32" i="27"/>
  <c r="O32" i="27"/>
  <c r="R31" i="27"/>
  <c r="Q30" i="27"/>
  <c r="G24" i="27"/>
  <c r="O24" i="27"/>
  <c r="R23" i="27"/>
  <c r="Q22" i="27"/>
  <c r="G15" i="27"/>
  <c r="G16" i="27"/>
  <c r="G17" i="27"/>
  <c r="L8" i="27"/>
  <c r="L9" i="27" s="1"/>
  <c r="Q13" i="27"/>
  <c r="O13" i="27"/>
  <c r="F8" i="27"/>
  <c r="S128" i="27" l="1"/>
  <c r="S30" i="27"/>
  <c r="S104" i="27"/>
  <c r="S65" i="27"/>
  <c r="S47" i="27"/>
  <c r="S40" i="27"/>
  <c r="S102" i="27"/>
  <c r="S17" i="27"/>
  <c r="S55" i="27"/>
  <c r="S122" i="27"/>
  <c r="S21" i="27"/>
  <c r="S62" i="27"/>
  <c r="S39" i="27"/>
  <c r="S16" i="27"/>
  <c r="S125" i="27"/>
  <c r="S61" i="27"/>
  <c r="S44" i="27"/>
  <c r="S63" i="27"/>
  <c r="S48" i="27"/>
  <c r="S22" i="27"/>
  <c r="S42" i="27"/>
  <c r="S58" i="27"/>
  <c r="S43" i="27"/>
  <c r="S41" i="27"/>
  <c r="S59" i="27"/>
  <c r="S27" i="27"/>
  <c r="S20" i="27"/>
  <c r="S57" i="27"/>
  <c r="S31" i="27"/>
  <c r="S24" i="27"/>
  <c r="S69" i="27"/>
  <c r="S73" i="27"/>
  <c r="S64" i="27"/>
  <c r="S23" i="27"/>
  <c r="S53" i="27"/>
  <c r="S60" i="27"/>
  <c r="S25" i="27"/>
  <c r="S19" i="27"/>
  <c r="S54" i="27"/>
  <c r="S15" i="27"/>
  <c r="S105" i="27"/>
  <c r="S32" i="27"/>
  <c r="S49" i="27"/>
  <c r="S28" i="27"/>
  <c r="S67" i="27"/>
  <c r="S117" i="27"/>
  <c r="S120" i="27"/>
  <c r="S95" i="27"/>
  <c r="S131" i="27"/>
  <c r="S115" i="27"/>
  <c r="S112" i="27"/>
  <c r="S126" i="27"/>
  <c r="S96" i="27"/>
  <c r="S101" i="27"/>
  <c r="S108" i="27"/>
  <c r="S90" i="27"/>
  <c r="S98" i="27"/>
  <c r="S88" i="27"/>
  <c r="S134" i="27"/>
  <c r="S93" i="27"/>
  <c r="S114" i="27"/>
  <c r="S94" i="27"/>
  <c r="S118" i="27"/>
  <c r="S124" i="27"/>
  <c r="S121" i="27"/>
  <c r="S132" i="27"/>
  <c r="S99" i="27"/>
  <c r="S103" i="27"/>
  <c r="S89" i="27"/>
  <c r="S116" i="27"/>
  <c r="S81" i="27"/>
  <c r="S123" i="27"/>
  <c r="S106" i="27"/>
  <c r="S119" i="27"/>
  <c r="S85" i="27"/>
  <c r="S127" i="27"/>
  <c r="S91" i="27"/>
  <c r="S100" i="27"/>
  <c r="S113" i="27"/>
  <c r="S110" i="27"/>
  <c r="S92" i="27"/>
  <c r="S129" i="27"/>
  <c r="S84" i="27"/>
  <c r="S109" i="27"/>
  <c r="S35" i="27"/>
  <c r="S51" i="27"/>
  <c r="S18" i="27"/>
  <c r="S45" i="27"/>
  <c r="S68" i="27"/>
  <c r="S76" i="27"/>
  <c r="S71" i="27"/>
  <c r="S75" i="27"/>
  <c r="S79" i="27"/>
  <c r="S83" i="27"/>
  <c r="S87" i="27"/>
  <c r="S111" i="27"/>
  <c r="S107" i="27"/>
  <c r="S97" i="27"/>
  <c r="S34" i="27"/>
  <c r="S72" i="27"/>
  <c r="S80" i="27"/>
  <c r="S130" i="27"/>
  <c r="R8" i="27"/>
  <c r="S26" i="27"/>
  <c r="S36" i="27"/>
  <c r="S50" i="27"/>
  <c r="S66" i="27"/>
  <c r="S74" i="27"/>
  <c r="S82" i="27"/>
  <c r="S29" i="27"/>
  <c r="S56" i="27"/>
  <c r="S86" i="27"/>
  <c r="S133" i="27"/>
  <c r="S77" i="27"/>
  <c r="S52" i="27"/>
  <c r="S70" i="27"/>
  <c r="S78" i="27"/>
  <c r="P98" i="4" l="1"/>
  <c r="P104" i="4"/>
  <c r="P108" i="4"/>
  <c r="X24" i="22" s="1"/>
  <c r="P115" i="4"/>
  <c r="P119" i="4"/>
  <c r="N24" i="1" s="1"/>
  <c r="P125" i="4"/>
  <c r="P129" i="4"/>
  <c r="N24" i="22" s="1"/>
  <c r="P136" i="4"/>
  <c r="P140" i="4"/>
  <c r="Q24" i="1" s="1"/>
  <c r="P146" i="4"/>
  <c r="P150" i="4"/>
  <c r="Q24" i="22" s="1"/>
  <c r="E102" i="4"/>
  <c r="E92" i="4"/>
  <c r="J13" i="32" s="1"/>
  <c r="W108" i="4"/>
  <c r="X31" i="22" s="1"/>
  <c r="V108" i="4"/>
  <c r="X30" i="22" s="1"/>
  <c r="U108" i="4"/>
  <c r="X29" i="22" s="1"/>
  <c r="T108" i="4"/>
  <c r="X28" i="22" s="1"/>
  <c r="S108" i="4"/>
  <c r="X27" i="22" s="1"/>
  <c r="R108" i="4"/>
  <c r="X26" i="22" s="1"/>
  <c r="Q108" i="4"/>
  <c r="X25" i="22" s="1"/>
  <c r="O108" i="4"/>
  <c r="N108" i="4"/>
  <c r="M108" i="4"/>
  <c r="L108" i="4"/>
  <c r="K108" i="4"/>
  <c r="J108" i="4"/>
  <c r="I108" i="4"/>
  <c r="E106" i="4"/>
  <c r="ES104" i="4"/>
  <c r="ER104" i="4"/>
  <c r="EQ104" i="4"/>
  <c r="EP104" i="4"/>
  <c r="EO104" i="4"/>
  <c r="EN104" i="4"/>
  <c r="EM104" i="4"/>
  <c r="EL104" i="4"/>
  <c r="EK104" i="4"/>
  <c r="EJ104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V104" i="4"/>
  <c r="AU104" i="4"/>
  <c r="AT104" i="4"/>
  <c r="AS104" i="4"/>
  <c r="AR104" i="4"/>
  <c r="AQ104" i="4"/>
  <c r="AP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O104" i="4"/>
  <c r="N104" i="4"/>
  <c r="M104" i="4"/>
  <c r="L104" i="4"/>
  <c r="K104" i="4"/>
  <c r="J104" i="4"/>
  <c r="I104" i="4"/>
  <c r="W98" i="4"/>
  <c r="V98" i="4"/>
  <c r="U98" i="4"/>
  <c r="T98" i="4"/>
  <c r="S98" i="4"/>
  <c r="R98" i="4"/>
  <c r="Q98" i="4"/>
  <c r="O98" i="4"/>
  <c r="N98" i="4"/>
  <c r="M98" i="4"/>
  <c r="L98" i="4"/>
  <c r="K98" i="4"/>
  <c r="J98" i="4"/>
  <c r="I98" i="4"/>
  <c r="E96" i="4"/>
  <c r="ES94" i="4"/>
  <c r="ER94" i="4"/>
  <c r="EQ94" i="4"/>
  <c r="EP94" i="4"/>
  <c r="EO94" i="4"/>
  <c r="EN94" i="4"/>
  <c r="EM94" i="4"/>
  <c r="EL94" i="4"/>
  <c r="EK94" i="4"/>
  <c r="EJ94" i="4"/>
  <c r="EI94" i="4"/>
  <c r="EH94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V94" i="4"/>
  <c r="AU94" i="4"/>
  <c r="AT94" i="4"/>
  <c r="AS94" i="4"/>
  <c r="AR94" i="4"/>
  <c r="AQ94" i="4"/>
  <c r="AP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O94" i="4"/>
  <c r="N94" i="4"/>
  <c r="M94" i="4"/>
  <c r="L94" i="4"/>
  <c r="K94" i="4"/>
  <c r="J94" i="4"/>
  <c r="I94" i="4"/>
  <c r="E81" i="4"/>
  <c r="E71" i="4"/>
  <c r="F9" i="27"/>
  <c r="R9" i="27" s="1"/>
  <c r="I7" i="27" l="1"/>
  <c r="K13" i="32"/>
  <c r="J7" i="27"/>
  <c r="K8" i="32"/>
  <c r="D7" i="27"/>
  <c r="J8" i="32"/>
  <c r="X25" i="1"/>
  <c r="X29" i="1"/>
  <c r="X26" i="1"/>
  <c r="X30" i="1"/>
  <c r="X27" i="1"/>
  <c r="X31" i="1"/>
  <c r="X28" i="1"/>
  <c r="X24" i="1"/>
  <c r="I8" i="30"/>
  <c r="I8" i="28"/>
  <c r="C8" i="28"/>
  <c r="D8" i="28" s="1"/>
  <c r="C8" i="30"/>
  <c r="D8" i="30" s="1"/>
  <c r="Y23" i="22"/>
  <c r="W24" i="22" s="1"/>
  <c r="L23" i="22"/>
  <c r="P7" i="27"/>
  <c r="C7" i="27"/>
  <c r="Y23" i="1" s="1"/>
  <c r="W24" i="1" s="1"/>
  <c r="M7" i="27"/>
  <c r="L23" i="1" l="1"/>
  <c r="L4" i="1"/>
  <c r="O7" i="27"/>
  <c r="S7" i="27" s="1"/>
  <c r="G7" i="27"/>
  <c r="ES199" i="4" l="1"/>
  <c r="ER199" i="4"/>
  <c r="EQ199" i="4"/>
  <c r="EP199" i="4"/>
  <c r="EO199" i="4"/>
  <c r="EN199" i="4"/>
  <c r="EM199" i="4"/>
  <c r="EL199" i="4"/>
  <c r="EK199" i="4"/>
  <c r="EJ199" i="4"/>
  <c r="EI199" i="4"/>
  <c r="EH199" i="4"/>
  <c r="EG199" i="4"/>
  <c r="EF199" i="4"/>
  <c r="EE199" i="4"/>
  <c r="ED199" i="4"/>
  <c r="EC199" i="4"/>
  <c r="EB199" i="4"/>
  <c r="EA199" i="4"/>
  <c r="DZ199" i="4"/>
  <c r="DY199" i="4"/>
  <c r="DX199" i="4"/>
  <c r="DW199" i="4"/>
  <c r="DV199" i="4"/>
  <c r="DU199" i="4"/>
  <c r="DT199" i="4"/>
  <c r="DS199" i="4"/>
  <c r="DR199" i="4"/>
  <c r="DQ199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Q199" i="4"/>
  <c r="P199" i="4"/>
  <c r="ES200" i="4"/>
  <c r="ER200" i="4"/>
  <c r="EQ200" i="4"/>
  <c r="EP200" i="4"/>
  <c r="EO200" i="4"/>
  <c r="EN200" i="4"/>
  <c r="EM200" i="4"/>
  <c r="EL200" i="4"/>
  <c r="EK200" i="4"/>
  <c r="EJ200" i="4"/>
  <c r="EI200" i="4"/>
  <c r="EH200" i="4"/>
  <c r="EG200" i="4"/>
  <c r="E129" i="30" s="1"/>
  <c r="EF200" i="4"/>
  <c r="E128" i="30" s="1"/>
  <c r="EE200" i="4"/>
  <c r="E127" i="30" s="1"/>
  <c r="ED200" i="4"/>
  <c r="E126" i="30" s="1"/>
  <c r="EC200" i="4"/>
  <c r="E125" i="30" s="1"/>
  <c r="EB200" i="4"/>
  <c r="E124" i="30" s="1"/>
  <c r="EA200" i="4"/>
  <c r="E123" i="30" s="1"/>
  <c r="DZ200" i="4"/>
  <c r="E122" i="30" s="1"/>
  <c r="DY200" i="4"/>
  <c r="E121" i="30" s="1"/>
  <c r="DX200" i="4"/>
  <c r="E120" i="30" s="1"/>
  <c r="DW200" i="4"/>
  <c r="E119" i="30" s="1"/>
  <c r="DV200" i="4"/>
  <c r="E118" i="30" s="1"/>
  <c r="DU200" i="4"/>
  <c r="E117" i="30" s="1"/>
  <c r="DT200" i="4"/>
  <c r="E116" i="30" s="1"/>
  <c r="DS200" i="4"/>
  <c r="E115" i="30" s="1"/>
  <c r="DR200" i="4"/>
  <c r="E114" i="30" s="1"/>
  <c r="DQ200" i="4"/>
  <c r="E113" i="30" s="1"/>
  <c r="DP200" i="4"/>
  <c r="E112" i="30" s="1"/>
  <c r="DO200" i="4"/>
  <c r="E111" i="30" s="1"/>
  <c r="DN200" i="4"/>
  <c r="E110" i="30" s="1"/>
  <c r="DM200" i="4"/>
  <c r="E109" i="30" s="1"/>
  <c r="DL200" i="4"/>
  <c r="E108" i="30" s="1"/>
  <c r="DK200" i="4"/>
  <c r="E107" i="30" s="1"/>
  <c r="DJ200" i="4"/>
  <c r="E106" i="30" s="1"/>
  <c r="DI200" i="4"/>
  <c r="E105" i="30" s="1"/>
  <c r="DH200" i="4"/>
  <c r="E104" i="30" s="1"/>
  <c r="DG200" i="4"/>
  <c r="E103" i="30" s="1"/>
  <c r="DF200" i="4"/>
  <c r="E102" i="30" s="1"/>
  <c r="DE200" i="4"/>
  <c r="E101" i="30" s="1"/>
  <c r="DD200" i="4"/>
  <c r="E100" i="30" s="1"/>
  <c r="DC200" i="4"/>
  <c r="E99" i="30" s="1"/>
  <c r="DB200" i="4"/>
  <c r="E98" i="30" s="1"/>
  <c r="DA200" i="4"/>
  <c r="E97" i="30" s="1"/>
  <c r="CZ200" i="4"/>
  <c r="E96" i="30" s="1"/>
  <c r="CY200" i="4"/>
  <c r="E95" i="30" s="1"/>
  <c r="CX200" i="4"/>
  <c r="E94" i="30" s="1"/>
  <c r="CW200" i="4"/>
  <c r="E93" i="30" s="1"/>
  <c r="CV200" i="4"/>
  <c r="E92" i="30" s="1"/>
  <c r="CU200" i="4"/>
  <c r="E91" i="30" s="1"/>
  <c r="CT200" i="4"/>
  <c r="E90" i="30" s="1"/>
  <c r="CS200" i="4"/>
  <c r="E89" i="30" s="1"/>
  <c r="CR200" i="4"/>
  <c r="E88" i="30" s="1"/>
  <c r="CQ200" i="4"/>
  <c r="E87" i="30" s="1"/>
  <c r="CP200" i="4"/>
  <c r="E86" i="30" s="1"/>
  <c r="CO200" i="4"/>
  <c r="E85" i="30" s="1"/>
  <c r="CN200" i="4"/>
  <c r="E84" i="30" s="1"/>
  <c r="CM200" i="4"/>
  <c r="E83" i="30" s="1"/>
  <c r="CL200" i="4"/>
  <c r="E82" i="30" s="1"/>
  <c r="CK200" i="4"/>
  <c r="E81" i="30" s="1"/>
  <c r="CJ200" i="4"/>
  <c r="E80" i="30" s="1"/>
  <c r="CI200" i="4"/>
  <c r="E79" i="30" s="1"/>
  <c r="CH200" i="4"/>
  <c r="E78" i="30" s="1"/>
  <c r="CG200" i="4"/>
  <c r="E77" i="30" s="1"/>
  <c r="CF200" i="4"/>
  <c r="E76" i="30" s="1"/>
  <c r="CE200" i="4"/>
  <c r="E75" i="30" s="1"/>
  <c r="CD200" i="4"/>
  <c r="E74" i="30" s="1"/>
  <c r="CC200" i="4"/>
  <c r="E73" i="30" s="1"/>
  <c r="CB200" i="4"/>
  <c r="E72" i="30" s="1"/>
  <c r="CA200" i="4"/>
  <c r="E71" i="30" s="1"/>
  <c r="BZ200" i="4"/>
  <c r="E70" i="30" s="1"/>
  <c r="BY200" i="4"/>
  <c r="E69" i="30" s="1"/>
  <c r="BX200" i="4"/>
  <c r="E68" i="30" s="1"/>
  <c r="BW200" i="4"/>
  <c r="E67" i="30" s="1"/>
  <c r="BV200" i="4"/>
  <c r="E66" i="30" s="1"/>
  <c r="BU200" i="4"/>
  <c r="E65" i="30" s="1"/>
  <c r="BT200" i="4"/>
  <c r="E64" i="30" s="1"/>
  <c r="BS200" i="4"/>
  <c r="E63" i="30" s="1"/>
  <c r="BR200" i="4"/>
  <c r="E62" i="30" s="1"/>
  <c r="BQ200" i="4"/>
  <c r="E61" i="30" s="1"/>
  <c r="BP200" i="4"/>
  <c r="E60" i="30" s="1"/>
  <c r="BO200" i="4"/>
  <c r="E59" i="30" s="1"/>
  <c r="BN200" i="4"/>
  <c r="E58" i="30" s="1"/>
  <c r="BM200" i="4"/>
  <c r="E57" i="30" s="1"/>
  <c r="BL200" i="4"/>
  <c r="E56" i="30" s="1"/>
  <c r="BK200" i="4"/>
  <c r="E55" i="30" s="1"/>
  <c r="BJ200" i="4"/>
  <c r="E54" i="30" s="1"/>
  <c r="BI200" i="4"/>
  <c r="E53" i="30" s="1"/>
  <c r="BH200" i="4"/>
  <c r="E52" i="30" s="1"/>
  <c r="BG200" i="4"/>
  <c r="E51" i="30" s="1"/>
  <c r="BF200" i="4"/>
  <c r="E50" i="30" s="1"/>
  <c r="BE200" i="4"/>
  <c r="E49" i="30" s="1"/>
  <c r="BD200" i="4"/>
  <c r="E48" i="30" s="1"/>
  <c r="BC200" i="4"/>
  <c r="E47" i="30" s="1"/>
  <c r="BB200" i="4"/>
  <c r="E46" i="30" s="1"/>
  <c r="BA200" i="4"/>
  <c r="E45" i="30" s="1"/>
  <c r="AZ200" i="4"/>
  <c r="E44" i="30" s="1"/>
  <c r="AY200" i="4"/>
  <c r="E43" i="30" s="1"/>
  <c r="AX200" i="4"/>
  <c r="E42" i="30" s="1"/>
  <c r="AW200" i="4"/>
  <c r="E41" i="30" s="1"/>
  <c r="AV200" i="4"/>
  <c r="E40" i="30" s="1"/>
  <c r="AU200" i="4"/>
  <c r="E39" i="30" s="1"/>
  <c r="AT200" i="4"/>
  <c r="E38" i="30" s="1"/>
  <c r="AS200" i="4"/>
  <c r="E37" i="30" s="1"/>
  <c r="AR200" i="4"/>
  <c r="E36" i="30" s="1"/>
  <c r="AQ200" i="4"/>
  <c r="E35" i="30" s="1"/>
  <c r="AP200" i="4"/>
  <c r="E34" i="30" s="1"/>
  <c r="AO200" i="4"/>
  <c r="E33" i="30" s="1"/>
  <c r="AN200" i="4"/>
  <c r="E32" i="30" s="1"/>
  <c r="AM200" i="4"/>
  <c r="E31" i="30" s="1"/>
  <c r="AL200" i="4"/>
  <c r="E30" i="30" s="1"/>
  <c r="AK200" i="4"/>
  <c r="E29" i="30" s="1"/>
  <c r="AJ200" i="4"/>
  <c r="E28" i="30" s="1"/>
  <c r="AI200" i="4"/>
  <c r="E27" i="30" s="1"/>
  <c r="AH200" i="4"/>
  <c r="E26" i="30" s="1"/>
  <c r="AG200" i="4"/>
  <c r="E25" i="30" s="1"/>
  <c r="AF200" i="4"/>
  <c r="E24" i="30" s="1"/>
  <c r="AE200" i="4"/>
  <c r="E23" i="30" s="1"/>
  <c r="AD200" i="4"/>
  <c r="E22" i="30" s="1"/>
  <c r="AC200" i="4"/>
  <c r="E21" i="30" s="1"/>
  <c r="AB200" i="4"/>
  <c r="E20" i="30" s="1"/>
  <c r="AA200" i="4"/>
  <c r="E19" i="30" s="1"/>
  <c r="Z200" i="4"/>
  <c r="E18" i="30" s="1"/>
  <c r="Y200" i="4"/>
  <c r="E17" i="30" s="1"/>
  <c r="X200" i="4"/>
  <c r="E16" i="30" s="1"/>
  <c r="W200" i="4"/>
  <c r="E15" i="30" s="1"/>
  <c r="V200" i="4"/>
  <c r="E14" i="30" s="1"/>
  <c r="U200" i="4"/>
  <c r="E13" i="30" s="1"/>
  <c r="T200" i="4"/>
  <c r="E12" i="30" s="1"/>
  <c r="S200" i="4"/>
  <c r="E11" i="30" s="1"/>
  <c r="P200" i="4" l="1"/>
  <c r="E8" i="30" s="1"/>
  <c r="F8" i="30" s="1"/>
  <c r="J8" i="30" s="1"/>
  <c r="E21" i="28"/>
  <c r="E33" i="28"/>
  <c r="E45" i="28"/>
  <c r="E57" i="28"/>
  <c r="E69" i="28"/>
  <c r="E81" i="28"/>
  <c r="E89" i="28"/>
  <c r="E101" i="28"/>
  <c r="E113" i="28"/>
  <c r="E121" i="28"/>
  <c r="E129" i="28"/>
  <c r="E14" i="28"/>
  <c r="E18" i="28"/>
  <c r="E22" i="28"/>
  <c r="E26" i="28"/>
  <c r="E30" i="28"/>
  <c r="E34" i="28"/>
  <c r="E38" i="28"/>
  <c r="E42" i="28"/>
  <c r="E46" i="28"/>
  <c r="E50" i="28"/>
  <c r="E54" i="28"/>
  <c r="E58" i="28"/>
  <c r="E62" i="28"/>
  <c r="E66" i="28"/>
  <c r="E70" i="28"/>
  <c r="E74" i="28"/>
  <c r="E78" i="28"/>
  <c r="E82" i="28"/>
  <c r="E86" i="28"/>
  <c r="E90" i="28"/>
  <c r="E94" i="28"/>
  <c r="E98" i="28"/>
  <c r="E102" i="28"/>
  <c r="E106" i="28"/>
  <c r="E110" i="28"/>
  <c r="E114" i="28"/>
  <c r="E118" i="28"/>
  <c r="E122" i="28"/>
  <c r="E126" i="28"/>
  <c r="E13" i="28"/>
  <c r="E25" i="28"/>
  <c r="E41" i="28"/>
  <c r="E53" i="28"/>
  <c r="E65" i="28"/>
  <c r="E85" i="28"/>
  <c r="E97" i="28"/>
  <c r="E105" i="28"/>
  <c r="E117" i="28"/>
  <c r="E125" i="28"/>
  <c r="E11" i="28"/>
  <c r="E23" i="28"/>
  <c r="E31" i="28"/>
  <c r="E39" i="28"/>
  <c r="E51" i="28"/>
  <c r="E59" i="28"/>
  <c r="E71" i="28"/>
  <c r="E79" i="28"/>
  <c r="E87" i="28"/>
  <c r="E99" i="28"/>
  <c r="E115" i="28"/>
  <c r="Q200" i="4"/>
  <c r="E9" i="30" s="1"/>
  <c r="E17" i="28"/>
  <c r="E29" i="28"/>
  <c r="E37" i="28"/>
  <c r="E49" i="28"/>
  <c r="E61" i="28"/>
  <c r="E73" i="28"/>
  <c r="E77" i="28"/>
  <c r="E93" i="28"/>
  <c r="E109" i="28"/>
  <c r="E15" i="28"/>
  <c r="E19" i="28"/>
  <c r="E27" i="28"/>
  <c r="E35" i="28"/>
  <c r="E43" i="28"/>
  <c r="E47" i="28"/>
  <c r="E55" i="28"/>
  <c r="E63" i="28"/>
  <c r="E67" i="28"/>
  <c r="E75" i="28"/>
  <c r="E83" i="28"/>
  <c r="E91" i="28"/>
  <c r="E95" i="28"/>
  <c r="E103" i="28"/>
  <c r="E107" i="28"/>
  <c r="E111" i="28"/>
  <c r="E119" i="28"/>
  <c r="E123" i="28"/>
  <c r="E127" i="28"/>
  <c r="E12" i="28"/>
  <c r="E16" i="28"/>
  <c r="E20" i="28"/>
  <c r="E24" i="28"/>
  <c r="E28" i="28"/>
  <c r="E32" i="28"/>
  <c r="E36" i="28"/>
  <c r="E40" i="28"/>
  <c r="E44" i="28"/>
  <c r="E48" i="28"/>
  <c r="E52" i="28"/>
  <c r="E56" i="28"/>
  <c r="E60" i="28"/>
  <c r="E64" i="28"/>
  <c r="E68" i="28"/>
  <c r="E72" i="28"/>
  <c r="E76" i="28"/>
  <c r="E80" i="28"/>
  <c r="E84" i="28"/>
  <c r="E88" i="28"/>
  <c r="E92" i="28"/>
  <c r="E96" i="28"/>
  <c r="E100" i="28"/>
  <c r="E104" i="28"/>
  <c r="E108" i="28"/>
  <c r="E112" i="28"/>
  <c r="E116" i="28"/>
  <c r="E120" i="28"/>
  <c r="E124" i="28"/>
  <c r="E128" i="28"/>
  <c r="E8" i="28"/>
  <c r="F8" i="28" s="1"/>
  <c r="J8" i="28" s="1"/>
  <c r="R200" i="4"/>
  <c r="E10" i="30" s="1"/>
  <c r="W150" i="4"/>
  <c r="Q31" i="22" s="1"/>
  <c r="V150" i="4"/>
  <c r="Q30" i="22" s="1"/>
  <c r="U150" i="4"/>
  <c r="Q29" i="22" s="1"/>
  <c r="T150" i="4"/>
  <c r="Q28" i="22" s="1"/>
  <c r="S150" i="4"/>
  <c r="Q27" i="22" s="1"/>
  <c r="R150" i="4"/>
  <c r="Q26" i="22" s="1"/>
  <c r="Q150" i="4"/>
  <c r="Q25" i="22" s="1"/>
  <c r="O150" i="4"/>
  <c r="N150" i="4"/>
  <c r="M150" i="4"/>
  <c r="L150" i="4"/>
  <c r="K150" i="4"/>
  <c r="J150" i="4"/>
  <c r="I150" i="4"/>
  <c r="E148" i="4"/>
  <c r="ES146" i="4"/>
  <c r="ER146" i="4"/>
  <c r="EQ146" i="4"/>
  <c r="EP146" i="4"/>
  <c r="EO146" i="4"/>
  <c r="EN146" i="4"/>
  <c r="EM146" i="4"/>
  <c r="EL146" i="4"/>
  <c r="EK146" i="4"/>
  <c r="EJ146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O146" i="4"/>
  <c r="N146" i="4"/>
  <c r="M146" i="4"/>
  <c r="L146" i="4"/>
  <c r="K146" i="4"/>
  <c r="J146" i="4"/>
  <c r="I146" i="4"/>
  <c r="E145" i="4"/>
  <c r="E146" i="4" s="1"/>
  <c r="W140" i="4"/>
  <c r="Q31" i="1" s="1"/>
  <c r="V140" i="4"/>
  <c r="Q30" i="1" s="1"/>
  <c r="U140" i="4"/>
  <c r="Q29" i="1" s="1"/>
  <c r="T140" i="4"/>
  <c r="Q28" i="1" s="1"/>
  <c r="S140" i="4"/>
  <c r="Q27" i="1" s="1"/>
  <c r="R140" i="4"/>
  <c r="Q26" i="1" s="1"/>
  <c r="Q140" i="4"/>
  <c r="Q25" i="1" s="1"/>
  <c r="O140" i="4"/>
  <c r="N140" i="4"/>
  <c r="M140" i="4"/>
  <c r="L140" i="4"/>
  <c r="K140" i="4"/>
  <c r="J140" i="4"/>
  <c r="I140" i="4"/>
  <c r="E138" i="4"/>
  <c r="ES136" i="4"/>
  <c r="ER136" i="4"/>
  <c r="EQ136" i="4"/>
  <c r="EP136" i="4"/>
  <c r="EO136" i="4"/>
  <c r="EN136" i="4"/>
  <c r="EM136" i="4"/>
  <c r="EL136" i="4"/>
  <c r="EK136" i="4"/>
  <c r="EJ136" i="4"/>
  <c r="EI136" i="4"/>
  <c r="EH136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O136" i="4"/>
  <c r="N136" i="4"/>
  <c r="M136" i="4"/>
  <c r="L136" i="4"/>
  <c r="K136" i="4"/>
  <c r="J136" i="4"/>
  <c r="I136" i="4"/>
  <c r="E135" i="4"/>
  <c r="E136" i="4" s="1"/>
  <c r="W129" i="4"/>
  <c r="V129" i="4"/>
  <c r="U129" i="4"/>
  <c r="T129" i="4"/>
  <c r="S129" i="4"/>
  <c r="N27" i="22" s="1"/>
  <c r="C11" i="30" s="1"/>
  <c r="F11" i="30" s="1"/>
  <c r="R129" i="4"/>
  <c r="N26" i="22" s="1"/>
  <c r="Q129" i="4"/>
  <c r="O129" i="4"/>
  <c r="N129" i="4"/>
  <c r="M129" i="4"/>
  <c r="L129" i="4"/>
  <c r="K129" i="4"/>
  <c r="J129" i="4"/>
  <c r="I129" i="4"/>
  <c r="E127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V125" i="4"/>
  <c r="AU125" i="4"/>
  <c r="AT125" i="4"/>
  <c r="AS125" i="4"/>
  <c r="AR125" i="4"/>
  <c r="AQ125" i="4"/>
  <c r="AP125" i="4"/>
  <c r="AM125" i="4"/>
  <c r="AL125" i="4"/>
  <c r="AK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O125" i="4"/>
  <c r="N125" i="4"/>
  <c r="M125" i="4"/>
  <c r="L125" i="4"/>
  <c r="K125" i="4"/>
  <c r="J125" i="4"/>
  <c r="I125" i="4"/>
  <c r="W119" i="4"/>
  <c r="V119" i="4"/>
  <c r="U119" i="4"/>
  <c r="T119" i="4"/>
  <c r="N27" i="1"/>
  <c r="N26" i="1"/>
  <c r="Q119" i="4"/>
  <c r="O119" i="4"/>
  <c r="N119" i="4"/>
  <c r="M119" i="4"/>
  <c r="L119" i="4"/>
  <c r="K119" i="4"/>
  <c r="J119" i="4"/>
  <c r="I119" i="4"/>
  <c r="E117" i="4"/>
  <c r="ES115" i="4"/>
  <c r="ER115" i="4"/>
  <c r="EQ115" i="4"/>
  <c r="EP115" i="4"/>
  <c r="EO115" i="4"/>
  <c r="EN115" i="4"/>
  <c r="EM115" i="4"/>
  <c r="EL115" i="4"/>
  <c r="EK115" i="4"/>
  <c r="EJ115" i="4"/>
  <c r="EI115" i="4"/>
  <c r="EH115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V115" i="4"/>
  <c r="AU115" i="4"/>
  <c r="AT115" i="4"/>
  <c r="AS115" i="4"/>
  <c r="AR115" i="4"/>
  <c r="AQ115" i="4"/>
  <c r="AP115" i="4"/>
  <c r="AM115" i="4"/>
  <c r="AL115" i="4"/>
  <c r="AK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O115" i="4"/>
  <c r="N115" i="4"/>
  <c r="M115" i="4"/>
  <c r="L115" i="4"/>
  <c r="K115" i="4"/>
  <c r="J115" i="4"/>
  <c r="I115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V83" i="4"/>
  <c r="AU83" i="4"/>
  <c r="AT83" i="4"/>
  <c r="AS83" i="4"/>
  <c r="AR83" i="4"/>
  <c r="AQ83" i="4"/>
  <c r="AP83" i="4"/>
  <c r="AM83" i="4"/>
  <c r="AL83" i="4"/>
  <c r="AK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O83" i="4"/>
  <c r="N83" i="4"/>
  <c r="M83" i="4"/>
  <c r="L83" i="4"/>
  <c r="K83" i="4"/>
  <c r="J83" i="4"/>
  <c r="I83" i="4"/>
  <c r="DA87" i="4"/>
  <c r="CZ87" i="4"/>
  <c r="CY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N31" i="1" l="1"/>
  <c r="C15" i="28" s="1"/>
  <c r="F15" i="28" s="1"/>
  <c r="L35" i="35"/>
  <c r="N28" i="22"/>
  <c r="C12" i="30" s="1"/>
  <c r="F12" i="30" s="1"/>
  <c r="I40" i="35"/>
  <c r="N29" i="22"/>
  <c r="C13" i="30" s="1"/>
  <c r="F13" i="30" s="1"/>
  <c r="J40" i="35"/>
  <c r="N30" i="1"/>
  <c r="C14" i="28" s="1"/>
  <c r="F14" i="28" s="1"/>
  <c r="K35" i="35"/>
  <c r="N31" i="22"/>
  <c r="C15" i="30" s="1"/>
  <c r="F15" i="30" s="1"/>
  <c r="L40" i="35"/>
  <c r="N28" i="1"/>
  <c r="C12" i="28" s="1"/>
  <c r="F12" i="28" s="1"/>
  <c r="I35" i="35"/>
  <c r="N25" i="22"/>
  <c r="C9" i="30" s="1"/>
  <c r="F9" i="30" s="1"/>
  <c r="J9" i="30" s="1"/>
  <c r="H40" i="35"/>
  <c r="N25" i="1"/>
  <c r="C9" i="28" s="1"/>
  <c r="D9" i="28" s="1"/>
  <c r="H35" i="35"/>
  <c r="N29" i="1"/>
  <c r="C13" i="28" s="1"/>
  <c r="F13" i="28" s="1"/>
  <c r="J35" i="35"/>
  <c r="N30" i="22"/>
  <c r="C14" i="30" s="1"/>
  <c r="F14" i="30" s="1"/>
  <c r="K40" i="35"/>
  <c r="C10" i="30"/>
  <c r="F10" i="30" s="1"/>
  <c r="C11" i="28"/>
  <c r="F11" i="28" s="1"/>
  <c r="C10" i="28"/>
  <c r="I9" i="30"/>
  <c r="I10" i="30" s="1"/>
  <c r="I11" i="30" s="1"/>
  <c r="I12" i="30" s="1"/>
  <c r="I13" i="30" s="1"/>
  <c r="I14" i="30" s="1"/>
  <c r="I15" i="30" s="1"/>
  <c r="I9" i="28"/>
  <c r="I10" i="28" s="1"/>
  <c r="I11" i="28" s="1"/>
  <c r="I12" i="28" s="1"/>
  <c r="I13" i="28" s="1"/>
  <c r="I14" i="28" s="1"/>
  <c r="I15" i="28" s="1"/>
  <c r="T26" i="22"/>
  <c r="K26" i="22"/>
  <c r="T30" i="22"/>
  <c r="K30" i="22"/>
  <c r="T27" i="22"/>
  <c r="K27" i="22"/>
  <c r="T31" i="22"/>
  <c r="K31" i="22"/>
  <c r="T111" i="22"/>
  <c r="T24" i="22"/>
  <c r="H8" i="30" s="1"/>
  <c r="L8" i="30" s="1"/>
  <c r="U24" i="22" s="1"/>
  <c r="K24" i="22"/>
  <c r="T28" i="22"/>
  <c r="K28" i="22"/>
  <c r="T112" i="22"/>
  <c r="T25" i="22"/>
  <c r="K25" i="22"/>
  <c r="T29" i="22"/>
  <c r="K29" i="22"/>
  <c r="T113" i="22"/>
  <c r="E9" i="28"/>
  <c r="E10" i="28"/>
  <c r="D9" i="30" l="1"/>
  <c r="D10" i="30" s="1"/>
  <c r="D11" i="30" s="1"/>
  <c r="D12" i="30" s="1"/>
  <c r="D13" i="30" s="1"/>
  <c r="D14" i="30" s="1"/>
  <c r="D15" i="30" s="1"/>
  <c r="F10" i="28"/>
  <c r="J10" i="28" s="1"/>
  <c r="J11" i="28" s="1"/>
  <c r="D10" i="28"/>
  <c r="D11" i="28" s="1"/>
  <c r="D12" i="28" s="1"/>
  <c r="D13" i="28" s="1"/>
  <c r="D14" i="28" s="1"/>
  <c r="D15" i="28" s="1"/>
  <c r="F9" i="28"/>
  <c r="J9" i="28" s="1"/>
  <c r="H9" i="30"/>
  <c r="L9" i="30" s="1"/>
  <c r="U25" i="22" s="1"/>
  <c r="S27" i="22"/>
  <c r="S31" i="22"/>
  <c r="S26" i="22"/>
  <c r="S28" i="22"/>
  <c r="S30" i="22"/>
  <c r="S25" i="22"/>
  <c r="S29" i="22"/>
  <c r="J10" i="30"/>
  <c r="J11" i="30" s="1"/>
  <c r="J12" i="30" s="1"/>
  <c r="J13" i="30" s="1"/>
  <c r="J14" i="30" s="1"/>
  <c r="J15" i="30" s="1"/>
  <c r="E85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I77" i="4"/>
  <c r="I73" i="4"/>
  <c r="J73" i="4"/>
  <c r="K73" i="4"/>
  <c r="L73" i="4"/>
  <c r="M73" i="4"/>
  <c r="N73" i="4"/>
  <c r="O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K73" i="4"/>
  <c r="AL73" i="4"/>
  <c r="AM73" i="4"/>
  <c r="AP73" i="4"/>
  <c r="AQ73" i="4"/>
  <c r="AR73" i="4"/>
  <c r="AS73" i="4"/>
  <c r="AT73" i="4"/>
  <c r="AU73" i="4"/>
  <c r="AV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H9" i="35" l="1"/>
  <c r="H10" i="30"/>
  <c r="H11" i="30" s="1"/>
  <c r="T29" i="1"/>
  <c r="K29" i="1"/>
  <c r="T25" i="1"/>
  <c r="K25" i="1"/>
  <c r="T28" i="1"/>
  <c r="K28" i="1"/>
  <c r="T24" i="1"/>
  <c r="H8" i="28" s="1"/>
  <c r="L8" i="28" s="1"/>
  <c r="U24" i="1" s="1"/>
  <c r="K24" i="1"/>
  <c r="T31" i="1"/>
  <c r="K31" i="1"/>
  <c r="T27" i="1"/>
  <c r="K27" i="1"/>
  <c r="K30" i="1"/>
  <c r="T30" i="1"/>
  <c r="K26" i="1"/>
  <c r="T26" i="1"/>
  <c r="J12" i="28"/>
  <c r="E75" i="4"/>
  <c r="F15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E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F14" i="1"/>
  <c r="S24" i="1" l="1"/>
  <c r="S29" i="1"/>
  <c r="L10" i="30"/>
  <c r="U26" i="22" s="1"/>
  <c r="S28" i="1"/>
  <c r="S27" i="1"/>
  <c r="S31" i="1"/>
  <c r="S25" i="1"/>
  <c r="S26" i="1"/>
  <c r="H9" i="28"/>
  <c r="L9" i="28" s="1"/>
  <c r="U25" i="1" s="1"/>
  <c r="S30" i="1"/>
  <c r="H12" i="30"/>
  <c r="L11" i="30"/>
  <c r="U27" i="22" s="1"/>
  <c r="J13" i="28"/>
  <c r="H10" i="28" l="1"/>
  <c r="H13" i="30"/>
  <c r="L12" i="30"/>
  <c r="U28" i="22" s="1"/>
  <c r="J14" i="28"/>
  <c r="AF22" i="22"/>
  <c r="AF21" i="22"/>
  <c r="AF20" i="22"/>
  <c r="AF19" i="22"/>
  <c r="AF18" i="22"/>
  <c r="AF17" i="22"/>
  <c r="AF16" i="22"/>
  <c r="AF15" i="22"/>
  <c r="AF14" i="22"/>
  <c r="AF15" i="1"/>
  <c r="AF16" i="1"/>
  <c r="AF17" i="1"/>
  <c r="AF18" i="1"/>
  <c r="AF19" i="1"/>
  <c r="AF14" i="1"/>
  <c r="H14" i="30" l="1"/>
  <c r="L13" i="30"/>
  <c r="U29" i="22" s="1"/>
  <c r="H11" i="28"/>
  <c r="L10" i="28"/>
  <c r="U26" i="1" s="1"/>
  <c r="J15" i="28"/>
  <c r="AN19" i="1"/>
  <c r="AN20" i="1"/>
  <c r="AN25" i="1" s="1"/>
  <c r="AN30" i="1" s="1"/>
  <c r="AN35" i="1" s="1"/>
  <c r="AN40" i="1" s="1"/>
  <c r="AN45" i="1" s="1"/>
  <c r="AN50" i="1" s="1"/>
  <c r="AN55" i="1" s="1"/>
  <c r="AN60" i="1" s="1"/>
  <c r="AN65" i="1" s="1"/>
  <c r="AN70" i="1" s="1"/>
  <c r="AN75" i="1" s="1"/>
  <c r="AN80" i="1" s="1"/>
  <c r="AN85" i="1" s="1"/>
  <c r="AN90" i="1" s="1"/>
  <c r="AN95" i="1" s="1"/>
  <c r="AN100" i="1" s="1"/>
  <c r="AN105" i="1" s="1"/>
  <c r="AN110" i="1" s="1"/>
  <c r="AN115" i="1" s="1"/>
  <c r="AN120" i="1" s="1"/>
  <c r="AN125" i="1" s="1"/>
  <c r="AN130" i="1" s="1"/>
  <c r="AN135" i="1" s="1"/>
  <c r="AN140" i="1" s="1"/>
  <c r="AN145" i="1" s="1"/>
  <c r="AN150" i="1" s="1"/>
  <c r="AN155" i="1" s="1"/>
  <c r="AN160" i="1" s="1"/>
  <c r="AN165" i="1" s="1"/>
  <c r="AN170" i="1" s="1"/>
  <c r="AN170" i="22" s="1"/>
  <c r="AN21" i="1"/>
  <c r="AN26" i="1" s="1"/>
  <c r="AN31" i="1" s="1"/>
  <c r="AN36" i="1" s="1"/>
  <c r="AN41" i="1" s="1"/>
  <c r="AN46" i="1" s="1"/>
  <c r="AN51" i="1" s="1"/>
  <c r="AN56" i="1" s="1"/>
  <c r="AN61" i="1" s="1"/>
  <c r="AN66" i="1" s="1"/>
  <c r="AN71" i="1" s="1"/>
  <c r="AN76" i="1" s="1"/>
  <c r="AN81" i="1" s="1"/>
  <c r="AN86" i="1" s="1"/>
  <c r="AN91" i="1" s="1"/>
  <c r="AN96" i="1" s="1"/>
  <c r="AN101" i="1" s="1"/>
  <c r="AN106" i="1" s="1"/>
  <c r="AN111" i="1" s="1"/>
  <c r="AN116" i="1" s="1"/>
  <c r="AN121" i="1" s="1"/>
  <c r="AN126" i="1" s="1"/>
  <c r="AN131" i="1" s="1"/>
  <c r="AN136" i="1" s="1"/>
  <c r="AN141" i="1" s="1"/>
  <c r="AN146" i="1" s="1"/>
  <c r="AN151" i="1" s="1"/>
  <c r="AN156" i="1" s="1"/>
  <c r="AN161" i="1" s="1"/>
  <c r="AN166" i="1" s="1"/>
  <c r="AN166" i="22" s="1"/>
  <c r="AN22" i="1"/>
  <c r="AN23" i="1"/>
  <c r="AN28" i="1" s="1"/>
  <c r="AN33" i="1" s="1"/>
  <c r="AN38" i="1" s="1"/>
  <c r="AN43" i="1" s="1"/>
  <c r="AN48" i="1" s="1"/>
  <c r="AN53" i="1" s="1"/>
  <c r="AN58" i="1" s="1"/>
  <c r="AN63" i="1" s="1"/>
  <c r="AN68" i="1" s="1"/>
  <c r="AN73" i="1" s="1"/>
  <c r="AN78" i="1" s="1"/>
  <c r="AN83" i="1" s="1"/>
  <c r="AN88" i="1" s="1"/>
  <c r="AN93" i="1" s="1"/>
  <c r="AN98" i="1" s="1"/>
  <c r="AN103" i="1" s="1"/>
  <c r="AN108" i="1" s="1"/>
  <c r="AN113" i="1" s="1"/>
  <c r="AN118" i="1" s="1"/>
  <c r="AN123" i="1" s="1"/>
  <c r="AN128" i="1" s="1"/>
  <c r="AN133" i="1" s="1"/>
  <c r="AN138" i="1" s="1"/>
  <c r="AN143" i="1" s="1"/>
  <c r="AN148" i="1" s="1"/>
  <c r="AN153" i="1" s="1"/>
  <c r="AN158" i="1" s="1"/>
  <c r="AN163" i="1" s="1"/>
  <c r="AN168" i="1" s="1"/>
  <c r="AN168" i="22" s="1"/>
  <c r="AN24" i="1" l="1"/>
  <c r="AN29" i="1" s="1"/>
  <c r="AN34" i="1" s="1"/>
  <c r="AN39" i="1" s="1"/>
  <c r="AN44" i="1" s="1"/>
  <c r="AN49" i="1" s="1"/>
  <c r="AN54" i="1" s="1"/>
  <c r="AN59" i="1" s="1"/>
  <c r="AN64" i="1" s="1"/>
  <c r="AN69" i="1" s="1"/>
  <c r="AN74" i="1" s="1"/>
  <c r="AN79" i="1" s="1"/>
  <c r="AN84" i="1" s="1"/>
  <c r="AN89" i="1" s="1"/>
  <c r="AN94" i="1" s="1"/>
  <c r="AN99" i="1" s="1"/>
  <c r="AN104" i="1" s="1"/>
  <c r="AN109" i="1" s="1"/>
  <c r="AN114" i="1" s="1"/>
  <c r="AN119" i="1" s="1"/>
  <c r="AN124" i="1" s="1"/>
  <c r="AN129" i="1" s="1"/>
  <c r="AN134" i="1" s="1"/>
  <c r="AN139" i="1" s="1"/>
  <c r="AN144" i="1" s="1"/>
  <c r="AN149" i="1" s="1"/>
  <c r="AN154" i="1" s="1"/>
  <c r="AN159" i="1" s="1"/>
  <c r="AN164" i="1" s="1"/>
  <c r="AN169" i="1" s="1"/>
  <c r="AN169" i="22" s="1"/>
  <c r="L11" i="28"/>
  <c r="U27" i="1" s="1"/>
  <c r="H12" i="28"/>
  <c r="H15" i="30"/>
  <c r="L14" i="30"/>
  <c r="U30" i="22" s="1"/>
  <c r="AN27" i="1"/>
  <c r="AN32" i="1" s="1"/>
  <c r="AN37" i="1" s="1"/>
  <c r="AN42" i="1" s="1"/>
  <c r="AN47" i="1" s="1"/>
  <c r="AN52" i="1" s="1"/>
  <c r="AN57" i="1" s="1"/>
  <c r="AN62" i="1" s="1"/>
  <c r="AN67" i="1" s="1"/>
  <c r="AN72" i="1" s="1"/>
  <c r="AN77" i="1" s="1"/>
  <c r="AN82" i="1" s="1"/>
  <c r="AN87" i="1" s="1"/>
  <c r="AN92" i="1" s="1"/>
  <c r="AN97" i="1" s="1"/>
  <c r="AN102" i="1" s="1"/>
  <c r="AN107" i="1" s="1"/>
  <c r="AN112" i="1" s="1"/>
  <c r="AN117" i="1" s="1"/>
  <c r="AN122" i="1" s="1"/>
  <c r="AN127" i="1" s="1"/>
  <c r="AN132" i="1" s="1"/>
  <c r="AN137" i="1" s="1"/>
  <c r="AN142" i="1" s="1"/>
  <c r="AN147" i="1" s="1"/>
  <c r="AN152" i="1" s="1"/>
  <c r="AN157" i="1" s="1"/>
  <c r="AN162" i="1" s="1"/>
  <c r="AN167" i="1" s="1"/>
  <c r="AN172" i="1" s="1"/>
  <c r="AN163" i="22"/>
  <c r="AN165" i="22"/>
  <c r="AN164" i="22" l="1"/>
  <c r="H13" i="28"/>
  <c r="L12" i="28"/>
  <c r="U28" i="1" s="1"/>
  <c r="L15" i="30"/>
  <c r="U31" i="22" s="1"/>
  <c r="AN167" i="22"/>
  <c r="H14" i="28" l="1"/>
  <c r="L13" i="28"/>
  <c r="U29" i="1" s="1"/>
  <c r="H15" i="28" l="1"/>
  <c r="L14" i="28"/>
  <c r="U30" i="1" s="1"/>
  <c r="F15" i="22"/>
  <c r="F16" i="22"/>
  <c r="F17" i="22"/>
  <c r="F18" i="22"/>
  <c r="F19" i="22"/>
  <c r="F20" i="22"/>
  <c r="F21" i="22"/>
  <c r="F22" i="22"/>
  <c r="F23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F104" i="22"/>
  <c r="F105" i="22"/>
  <c r="F106" i="22"/>
  <c r="F107" i="22"/>
  <c r="F108" i="22"/>
  <c r="F109" i="22"/>
  <c r="F110" i="22"/>
  <c r="F111" i="22"/>
  <c r="F112" i="22"/>
  <c r="F113" i="22"/>
  <c r="F114" i="22"/>
  <c r="F115" i="22"/>
  <c r="F116" i="22"/>
  <c r="F117" i="22"/>
  <c r="F118" i="22"/>
  <c r="F119" i="22"/>
  <c r="F120" i="22"/>
  <c r="F121" i="22"/>
  <c r="F122" i="22"/>
  <c r="F123" i="22"/>
  <c r="F124" i="22"/>
  <c r="F125" i="22"/>
  <c r="F126" i="22"/>
  <c r="F127" i="22"/>
  <c r="F128" i="22"/>
  <c r="F129" i="22"/>
  <c r="F130" i="22"/>
  <c r="F131" i="22"/>
  <c r="F132" i="22"/>
  <c r="F133" i="22"/>
  <c r="F134" i="22"/>
  <c r="F135" i="22"/>
  <c r="F136" i="22"/>
  <c r="F137" i="22"/>
  <c r="F138" i="22"/>
  <c r="F139" i="22"/>
  <c r="F140" i="22"/>
  <c r="F141" i="22"/>
  <c r="F142" i="22"/>
  <c r="F143" i="22"/>
  <c r="F144" i="22"/>
  <c r="F145" i="22"/>
  <c r="F14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CQ5" i="4"/>
  <c r="CQ3" i="4" s="1"/>
  <c r="CR5" i="4"/>
  <c r="CR4" i="4" s="1"/>
  <c r="CS5" i="4"/>
  <c r="CS4" i="4" s="1"/>
  <c r="CT5" i="4"/>
  <c r="CT3" i="4" s="1"/>
  <c r="CU5" i="4"/>
  <c r="CU3" i="4" s="1"/>
  <c r="CV5" i="4"/>
  <c r="CV4" i="4" s="1"/>
  <c r="CW5" i="4"/>
  <c r="CW4" i="4" s="1"/>
  <c r="CX5" i="4"/>
  <c r="CX3" i="4" s="1"/>
  <c r="CY5" i="4"/>
  <c r="CY3" i="4" s="1"/>
  <c r="CZ5" i="4"/>
  <c r="CZ4" i="4" s="1"/>
  <c r="DA5" i="4"/>
  <c r="DA4" i="4" s="1"/>
  <c r="DB5" i="4"/>
  <c r="DB3" i="4" s="1"/>
  <c r="DC5" i="4"/>
  <c r="DC3" i="4" s="1"/>
  <c r="DD5" i="4"/>
  <c r="DD4" i="4" s="1"/>
  <c r="DE5" i="4"/>
  <c r="DE4" i="4" s="1"/>
  <c r="DF5" i="4"/>
  <c r="DF3" i="4" s="1"/>
  <c r="DG5" i="4"/>
  <c r="DG3" i="4" s="1"/>
  <c r="DH5" i="4"/>
  <c r="DH4" i="4" s="1"/>
  <c r="DI5" i="4"/>
  <c r="DI4" i="4" s="1"/>
  <c r="DJ5" i="4"/>
  <c r="DJ3" i="4" s="1"/>
  <c r="DK5" i="4"/>
  <c r="DK3" i="4" s="1"/>
  <c r="DL5" i="4"/>
  <c r="DL4" i="4" s="1"/>
  <c r="DM5" i="4"/>
  <c r="DM4" i="4" s="1"/>
  <c r="DN5" i="4"/>
  <c r="DN3" i="4" s="1"/>
  <c r="DO5" i="4"/>
  <c r="DO3" i="4" s="1"/>
  <c r="DP5" i="4"/>
  <c r="DP4" i="4" s="1"/>
  <c r="DQ5" i="4"/>
  <c r="DQ4" i="4" s="1"/>
  <c r="DR5" i="4"/>
  <c r="DR3" i="4" s="1"/>
  <c r="DS5" i="4"/>
  <c r="DS3" i="4" s="1"/>
  <c r="DT5" i="4"/>
  <c r="DT4" i="4" s="1"/>
  <c r="DU5" i="4"/>
  <c r="DU4" i="4" s="1"/>
  <c r="DV5" i="4"/>
  <c r="DV4" i="4" s="1"/>
  <c r="DW5" i="4"/>
  <c r="DW3" i="4" s="1"/>
  <c r="DX5" i="4"/>
  <c r="DX4" i="4" s="1"/>
  <c r="DY5" i="4"/>
  <c r="DY4" i="4" s="1"/>
  <c r="DZ5" i="4"/>
  <c r="DZ3" i="4" s="1"/>
  <c r="EA5" i="4"/>
  <c r="EA3" i="4" s="1"/>
  <c r="EB5" i="4"/>
  <c r="EB4" i="4" s="1"/>
  <c r="EC5" i="4"/>
  <c r="EC4" i="4" s="1"/>
  <c r="ED5" i="4"/>
  <c r="ED4" i="4" s="1"/>
  <c r="EE5" i="4"/>
  <c r="EE3" i="4" s="1"/>
  <c r="EF5" i="4"/>
  <c r="EF4" i="4" s="1"/>
  <c r="EG5" i="4"/>
  <c r="EG4" i="4" s="1"/>
  <c r="EH5" i="4"/>
  <c r="EH3" i="4" s="1"/>
  <c r="EI5" i="4"/>
  <c r="EI3" i="4" s="1"/>
  <c r="EJ5" i="4"/>
  <c r="EJ4" i="4" s="1"/>
  <c r="EK5" i="4"/>
  <c r="EK4" i="4" s="1"/>
  <c r="EL5" i="4"/>
  <c r="EL3" i="4" s="1"/>
  <c r="EM5" i="4"/>
  <c r="EM3" i="4" s="1"/>
  <c r="EN5" i="4"/>
  <c r="EN4" i="4" s="1"/>
  <c r="EO5" i="4"/>
  <c r="EO4" i="4" s="1"/>
  <c r="EP5" i="4"/>
  <c r="EP3" i="4" s="1"/>
  <c r="EQ5" i="4"/>
  <c r="EQ3" i="4" s="1"/>
  <c r="ER5" i="4"/>
  <c r="ER4" i="4" s="1"/>
  <c r="ES5" i="4"/>
  <c r="ES4" i="4" s="1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CL5" i="4"/>
  <c r="CL3" i="4" s="1"/>
  <c r="CM5" i="4"/>
  <c r="CN5" i="4"/>
  <c r="CN4" i="4" s="1"/>
  <c r="CO5" i="4"/>
  <c r="CO4" i="4" s="1"/>
  <c r="CP5" i="4"/>
  <c r="CP3" i="4" s="1"/>
  <c r="CL8" i="4"/>
  <c r="CM8" i="4"/>
  <c r="CN8" i="4"/>
  <c r="CO8" i="4"/>
  <c r="CP8" i="4"/>
  <c r="L15" i="28" l="1"/>
  <c r="U31" i="1" s="1"/>
  <c r="EH6" i="4"/>
  <c r="ED6" i="4"/>
  <c r="DN6" i="4"/>
  <c r="DJ6" i="4"/>
  <c r="DB6" i="4"/>
  <c r="DZ6" i="4"/>
  <c r="EP6" i="4"/>
  <c r="DR6" i="4"/>
  <c r="CX6" i="4"/>
  <c r="DZ4" i="4"/>
  <c r="ED3" i="4"/>
  <c r="DV3" i="4"/>
  <c r="DG4" i="4"/>
  <c r="EL4" i="4"/>
  <c r="DF4" i="4"/>
  <c r="EL6" i="4"/>
  <c r="DV6" i="4"/>
  <c r="DF6" i="4"/>
  <c r="CT4" i="4"/>
  <c r="EM4" i="4"/>
  <c r="DR4" i="4"/>
  <c r="CX4" i="4"/>
  <c r="DO4" i="4"/>
  <c r="EH4" i="4"/>
  <c r="DW4" i="4"/>
  <c r="DN4" i="4"/>
  <c r="DB4" i="4"/>
  <c r="CQ4" i="4"/>
  <c r="CO3" i="4"/>
  <c r="EP4" i="4"/>
  <c r="EE4" i="4"/>
  <c r="DJ4" i="4"/>
  <c r="CY4" i="4"/>
  <c r="EO3" i="4"/>
  <c r="EG3" i="4"/>
  <c r="DY3" i="4"/>
  <c r="DQ3" i="4"/>
  <c r="DI3" i="4"/>
  <c r="DA3" i="4"/>
  <c r="CS3" i="4"/>
  <c r="EK6" i="4"/>
  <c r="CN3" i="4"/>
  <c r="ES6" i="4"/>
  <c r="EC6" i="4"/>
  <c r="DU6" i="4"/>
  <c r="DM6" i="4"/>
  <c r="DE6" i="4"/>
  <c r="ES3" i="4"/>
  <c r="EK3" i="4"/>
  <c r="EC3" i="4"/>
  <c r="DU3" i="4"/>
  <c r="DM3" i="4"/>
  <c r="DE3" i="4"/>
  <c r="CW3" i="4"/>
  <c r="EO6" i="4"/>
  <c r="EG6" i="4"/>
  <c r="DY6" i="4"/>
  <c r="DQ6" i="4"/>
  <c r="DI6" i="4"/>
  <c r="DA6" i="4"/>
  <c r="EQ4" i="4"/>
  <c r="EI4" i="4"/>
  <c r="EA4" i="4"/>
  <c r="DS4" i="4"/>
  <c r="DK4" i="4"/>
  <c r="DC4" i="4"/>
  <c r="CU4" i="4"/>
  <c r="ER6" i="4"/>
  <c r="EJ6" i="4"/>
  <c r="EB6" i="4"/>
  <c r="DT6" i="4"/>
  <c r="DP6" i="4"/>
  <c r="DH6" i="4"/>
  <c r="CZ6" i="4"/>
  <c r="EQ6" i="4"/>
  <c r="EM6" i="4"/>
  <c r="EI6" i="4"/>
  <c r="EE6" i="4"/>
  <c r="EA6" i="4"/>
  <c r="DW6" i="4"/>
  <c r="DS6" i="4"/>
  <c r="DO6" i="4"/>
  <c r="DK6" i="4"/>
  <c r="DG6" i="4"/>
  <c r="DC6" i="4"/>
  <c r="CY6" i="4"/>
  <c r="ER3" i="4"/>
  <c r="EN3" i="4"/>
  <c r="EJ3" i="4"/>
  <c r="EF3" i="4"/>
  <c r="EB3" i="4"/>
  <c r="DX3" i="4"/>
  <c r="DT3" i="4"/>
  <c r="DP3" i="4"/>
  <c r="DL3" i="4"/>
  <c r="DH3" i="4"/>
  <c r="DD3" i="4"/>
  <c r="CZ3" i="4"/>
  <c r="CV3" i="4"/>
  <c r="CR3" i="4"/>
  <c r="EN6" i="4"/>
  <c r="EF6" i="4"/>
  <c r="DX6" i="4"/>
  <c r="DL6" i="4"/>
  <c r="DD6" i="4"/>
  <c r="CM4" i="4"/>
  <c r="CP4" i="4"/>
  <c r="CL4" i="4"/>
  <c r="CM3" i="4"/>
  <c r="B98" i="22" l="1"/>
  <c r="B99" i="22"/>
  <c r="B100" i="22"/>
  <c r="B101" i="22"/>
  <c r="B102" i="22"/>
  <c r="B103" i="22"/>
  <c r="B104" i="22"/>
  <c r="B105" i="22"/>
  <c r="B106" i="22"/>
  <c r="B107" i="22"/>
  <c r="B108" i="22"/>
  <c r="G108" i="22"/>
  <c r="B109" i="22"/>
  <c r="B110" i="22"/>
  <c r="B111" i="22"/>
  <c r="B112" i="22"/>
  <c r="B113" i="22"/>
  <c r="B114" i="22"/>
  <c r="G114" i="22"/>
  <c r="B115" i="22"/>
  <c r="B116" i="22"/>
  <c r="B117" i="22"/>
  <c r="B118" i="22"/>
  <c r="B119" i="22"/>
  <c r="B120" i="22"/>
  <c r="B121" i="22"/>
  <c r="B122" i="22"/>
  <c r="B123" i="22"/>
  <c r="B124" i="22"/>
  <c r="B125" i="22"/>
  <c r="G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G137" i="22"/>
  <c r="B138" i="22"/>
  <c r="B139" i="22"/>
  <c r="B140" i="22"/>
  <c r="B141" i="22"/>
  <c r="B142" i="22"/>
  <c r="B143" i="22"/>
  <c r="B144" i="22"/>
  <c r="B145" i="22"/>
  <c r="G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5" i="1"/>
  <c r="B156" i="1"/>
  <c r="B157" i="1"/>
  <c r="B147" i="1"/>
  <c r="B148" i="1"/>
  <c r="B149" i="1"/>
  <c r="B150" i="1"/>
  <c r="B151" i="1"/>
  <c r="B152" i="1"/>
  <c r="B153" i="1"/>
  <c r="B154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G131" i="22" l="1"/>
  <c r="G119" i="22"/>
  <c r="G116" i="22"/>
  <c r="G109" i="22"/>
  <c r="G106" i="22"/>
  <c r="G105" i="22"/>
  <c r="G104" i="22"/>
  <c r="G102" i="22"/>
  <c r="G101" i="22"/>
  <c r="G100" i="22"/>
  <c r="G98" i="22"/>
  <c r="G135" i="22"/>
  <c r="G139" i="22"/>
  <c r="G130" i="22"/>
  <c r="G129" i="22"/>
  <c r="G123" i="22"/>
  <c r="G110" i="22"/>
  <c r="G138" i="22"/>
  <c r="G143" i="22"/>
  <c r="G134" i="22"/>
  <c r="G133" i="22"/>
  <c r="G142" i="22"/>
  <c r="G141" i="22"/>
  <c r="G128" i="22"/>
  <c r="G127" i="22"/>
  <c r="G121" i="22"/>
  <c r="G117" i="22"/>
  <c r="G113" i="22"/>
  <c r="G112" i="22"/>
  <c r="G144" i="22"/>
  <c r="G136" i="22"/>
  <c r="G140" i="22"/>
  <c r="G132" i="22"/>
  <c r="G126" i="22"/>
  <c r="G120" i="22"/>
  <c r="G118" i="22"/>
  <c r="G124" i="22"/>
  <c r="G122" i="22"/>
  <c r="G115" i="22"/>
  <c r="G107" i="22"/>
  <c r="G99" i="22"/>
  <c r="G111" i="22"/>
  <c r="G103" i="22"/>
  <c r="E25" i="19"/>
  <c r="F25" i="19"/>
  <c r="G25" i="19"/>
  <c r="H25" i="19"/>
  <c r="I25" i="19"/>
  <c r="J25" i="19"/>
  <c r="K25" i="19"/>
  <c r="D25" i="19"/>
  <c r="E21" i="19"/>
  <c r="F21" i="19"/>
  <c r="G21" i="19"/>
  <c r="H21" i="19"/>
  <c r="I21" i="19"/>
  <c r="J21" i="19"/>
  <c r="K21" i="19"/>
  <c r="D21" i="19"/>
  <c r="E17" i="19"/>
  <c r="F17" i="19"/>
  <c r="G17" i="19"/>
  <c r="H17" i="19"/>
  <c r="I17" i="19"/>
  <c r="J17" i="19"/>
  <c r="K17" i="19"/>
  <c r="D17" i="19"/>
  <c r="E13" i="19"/>
  <c r="F13" i="19"/>
  <c r="G13" i="19"/>
  <c r="H13" i="19"/>
  <c r="I13" i="19"/>
  <c r="J13" i="19"/>
  <c r="K13" i="19"/>
  <c r="D13" i="19"/>
  <c r="P23" i="22" l="1"/>
  <c r="M23" i="22"/>
  <c r="J23" i="22"/>
  <c r="P23" i="1"/>
  <c r="R23" i="22" l="1"/>
  <c r="P24" i="22" s="1"/>
  <c r="A96" i="22"/>
  <c r="A95" i="22"/>
  <c r="A94" i="22"/>
  <c r="A93" i="22"/>
  <c r="A92" i="22"/>
  <c r="A91" i="22"/>
  <c r="A90" i="22"/>
  <c r="A89" i="22"/>
  <c r="A88" i="22"/>
  <c r="A87" i="22"/>
  <c r="A84" i="22"/>
  <c r="A83" i="22"/>
  <c r="A82" i="22"/>
  <c r="A81" i="22"/>
  <c r="A80" i="22"/>
  <c r="A79" i="22"/>
  <c r="A78" i="22"/>
  <c r="A77" i="22"/>
  <c r="A76" i="22"/>
  <c r="A75" i="22"/>
  <c r="A72" i="22"/>
  <c r="A71" i="22"/>
  <c r="A70" i="22"/>
  <c r="A69" i="22"/>
  <c r="A68" i="22"/>
  <c r="A67" i="22"/>
  <c r="A66" i="22"/>
  <c r="A65" i="22"/>
  <c r="A64" i="22"/>
  <c r="A63" i="22"/>
  <c r="A60" i="22"/>
  <c r="A59" i="22"/>
  <c r="A58" i="22"/>
  <c r="A57" i="22"/>
  <c r="A56" i="22"/>
  <c r="A55" i="22"/>
  <c r="A54" i="22"/>
  <c r="A53" i="22"/>
  <c r="A52" i="22"/>
  <c r="A51" i="22"/>
  <c r="A48" i="22"/>
  <c r="A47" i="22"/>
  <c r="A46" i="22"/>
  <c r="A45" i="22"/>
  <c r="A44" i="22"/>
  <c r="A43" i="22"/>
  <c r="A42" i="22"/>
  <c r="A41" i="22"/>
  <c r="A40" i="22"/>
  <c r="A39" i="22"/>
  <c r="A36" i="22"/>
  <c r="A35" i="22"/>
  <c r="A34" i="22"/>
  <c r="A33" i="22"/>
  <c r="A32" i="22"/>
  <c r="A31" i="22"/>
  <c r="A30" i="22"/>
  <c r="A29" i="22"/>
  <c r="A28" i="22"/>
  <c r="A27" i="22"/>
  <c r="A24" i="22"/>
  <c r="A22" i="22"/>
  <c r="A21" i="22"/>
  <c r="A20" i="22"/>
  <c r="A19" i="22"/>
  <c r="A18" i="22"/>
  <c r="A17" i="22"/>
  <c r="A16" i="22"/>
  <c r="A15" i="22"/>
  <c r="A14" i="22"/>
  <c r="R24" i="22" l="1"/>
  <c r="R24" i="1"/>
  <c r="P25" i="22" l="1"/>
  <c r="R25" i="22" s="1"/>
  <c r="P26" i="22" s="1"/>
  <c r="R26" i="22" s="1"/>
  <c r="P25" i="1"/>
  <c r="R25" i="1" s="1"/>
  <c r="P26" i="1" s="1"/>
  <c r="R26" i="1" s="1"/>
  <c r="P27" i="22" l="1"/>
  <c r="R27" i="22" s="1"/>
  <c r="P27" i="1"/>
  <c r="R27" i="1" s="1"/>
  <c r="P28" i="22" l="1"/>
  <c r="R28" i="22" s="1"/>
  <c r="P28" i="1"/>
  <c r="R28" i="1" s="1"/>
  <c r="A31" i="19"/>
  <c r="A32" i="19" s="1"/>
  <c r="A33" i="19" s="1"/>
  <c r="A34" i="19" s="1"/>
  <c r="A35" i="19" s="1"/>
  <c r="P29" i="22" l="1"/>
  <c r="R29" i="22" s="1"/>
  <c r="P29" i="1"/>
  <c r="R29" i="1" s="1"/>
  <c r="P30" i="22" l="1"/>
  <c r="R30" i="22" s="1"/>
  <c r="P30" i="1"/>
  <c r="R30" i="1" s="1"/>
  <c r="P31" i="22" l="1"/>
  <c r="R31" i="22" s="1"/>
  <c r="P31" i="1"/>
  <c r="R31" i="1" s="1"/>
  <c r="R72" i="20"/>
  <c r="V72" i="20" s="1"/>
  <c r="R73" i="20"/>
  <c r="V73" i="20" s="1"/>
  <c r="R74" i="20"/>
  <c r="V74" i="20" s="1"/>
  <c r="R75" i="20"/>
  <c r="V75" i="20" s="1"/>
  <c r="R76" i="20"/>
  <c r="V76" i="20" s="1"/>
  <c r="R77" i="20"/>
  <c r="V77" i="20" s="1"/>
  <c r="R78" i="20"/>
  <c r="V78" i="20" s="1"/>
  <c r="R79" i="20"/>
  <c r="V79" i="20" s="1"/>
  <c r="R80" i="20"/>
  <c r="V80" i="20" s="1"/>
  <c r="R81" i="20"/>
  <c r="V81" i="20" s="1"/>
  <c r="R82" i="20"/>
  <c r="V82" i="20" s="1"/>
  <c r="R83" i="20"/>
  <c r="V83" i="20" s="1"/>
  <c r="R84" i="20"/>
  <c r="V84" i="20" s="1"/>
  <c r="R85" i="20"/>
  <c r="V85" i="20" s="1"/>
  <c r="R86" i="20"/>
  <c r="V86" i="20" s="1"/>
  <c r="R87" i="20"/>
  <c r="V87" i="20" s="1"/>
  <c r="R88" i="20"/>
  <c r="V88" i="20" s="1"/>
  <c r="R89" i="20"/>
  <c r="V89" i="20" s="1"/>
  <c r="R90" i="20"/>
  <c r="V90" i="20" s="1"/>
  <c r="R91" i="20"/>
  <c r="V91" i="20" s="1"/>
  <c r="R92" i="20"/>
  <c r="V92" i="20" s="1"/>
  <c r="R93" i="20"/>
  <c r="V93" i="20" s="1"/>
  <c r="R94" i="20"/>
  <c r="V94" i="20" s="1"/>
  <c r="R95" i="20"/>
  <c r="V95" i="20" s="1"/>
  <c r="R96" i="20"/>
  <c r="V96" i="20" s="1"/>
  <c r="R97" i="20"/>
  <c r="V97" i="20" s="1"/>
  <c r="R98" i="20"/>
  <c r="V98" i="20" s="1"/>
  <c r="R99" i="20"/>
  <c r="V99" i="20" s="1"/>
  <c r="R100" i="20"/>
  <c r="V100" i="20" s="1"/>
  <c r="R101" i="20"/>
  <c r="V101" i="20" s="1"/>
  <c r="R102" i="20"/>
  <c r="V102" i="20" s="1"/>
  <c r="R103" i="20"/>
  <c r="V103" i="20" s="1"/>
  <c r="R104" i="20"/>
  <c r="V104" i="20" s="1"/>
  <c r="R105" i="20"/>
  <c r="V105" i="20" s="1"/>
  <c r="R106" i="20"/>
  <c r="V106" i="20" s="1"/>
  <c r="R107" i="20"/>
  <c r="V107" i="20" s="1"/>
  <c r="R108" i="20"/>
  <c r="V108" i="20" s="1"/>
  <c r="R109" i="20"/>
  <c r="V109" i="20" s="1"/>
  <c r="R110" i="20"/>
  <c r="V110" i="20" s="1"/>
  <c r="R111" i="20"/>
  <c r="V111" i="20" s="1"/>
  <c r="R112" i="20"/>
  <c r="V112" i="20" s="1"/>
  <c r="R113" i="20"/>
  <c r="V113" i="20" s="1"/>
  <c r="R114" i="20"/>
  <c r="V114" i="20" s="1"/>
  <c r="R115" i="20"/>
  <c r="V115" i="20" s="1"/>
  <c r="R116" i="20"/>
  <c r="V116" i="20" s="1"/>
  <c r="R117" i="20"/>
  <c r="V117" i="20" s="1"/>
  <c r="R118" i="20"/>
  <c r="V118" i="20" s="1"/>
  <c r="R119" i="20"/>
  <c r="V119" i="20" s="1"/>
  <c r="R120" i="20"/>
  <c r="V120" i="20" s="1"/>
  <c r="R121" i="20"/>
  <c r="V121" i="20" s="1"/>
  <c r="R122" i="20"/>
  <c r="V122" i="20" s="1"/>
  <c r="R123" i="20"/>
  <c r="V123" i="20" s="1"/>
  <c r="R124" i="20"/>
  <c r="V124" i="20" s="1"/>
  <c r="R125" i="20"/>
  <c r="V125" i="20" s="1"/>
  <c r="R126" i="20"/>
  <c r="V126" i="20" s="1"/>
  <c r="R127" i="20"/>
  <c r="V127" i="20" s="1"/>
  <c r="R128" i="20"/>
  <c r="V128" i="20" s="1"/>
  <c r="R129" i="20"/>
  <c r="V129" i="20" s="1"/>
  <c r="R130" i="20"/>
  <c r="V130" i="20" s="1"/>
  <c r="R131" i="20"/>
  <c r="V131" i="20" s="1"/>
  <c r="R132" i="20"/>
  <c r="V132" i="20" s="1"/>
  <c r="R133" i="20"/>
  <c r="V133" i="20" s="1"/>
  <c r="R134" i="20"/>
  <c r="V134" i="20" s="1"/>
  <c r="R135" i="20"/>
  <c r="V135" i="20" s="1"/>
  <c r="R136" i="20"/>
  <c r="V136" i="20" s="1"/>
  <c r="R137" i="20"/>
  <c r="V137" i="20" s="1"/>
  <c r="R138" i="20"/>
  <c r="V138" i="20" s="1"/>
  <c r="R139" i="20"/>
  <c r="V139" i="20" s="1"/>
  <c r="R140" i="20"/>
  <c r="V140" i="20" s="1"/>
  <c r="R141" i="20"/>
  <c r="V141" i="20" s="1"/>
  <c r="R142" i="20"/>
  <c r="V142" i="20" s="1"/>
  <c r="R143" i="20"/>
  <c r="V143" i="20" s="1"/>
  <c r="R144" i="20"/>
  <c r="V144" i="20" s="1"/>
  <c r="R145" i="20"/>
  <c r="V145" i="20" s="1"/>
  <c r="R146" i="20"/>
  <c r="V146" i="20" s="1"/>
  <c r="R147" i="20"/>
  <c r="V147" i="20" s="1"/>
  <c r="R148" i="20"/>
  <c r="V148" i="20" s="1"/>
  <c r="R149" i="20"/>
  <c r="V149" i="20" s="1"/>
  <c r="R150" i="20"/>
  <c r="V150" i="20" s="1"/>
  <c r="R151" i="20"/>
  <c r="V151" i="20" s="1"/>
  <c r="R152" i="20"/>
  <c r="V152" i="20" s="1"/>
  <c r="R153" i="20"/>
  <c r="V153" i="20" s="1"/>
  <c r="R154" i="20"/>
  <c r="V154" i="20" s="1"/>
  <c r="R155" i="20"/>
  <c r="V155" i="20" s="1"/>
  <c r="R156" i="20"/>
  <c r="V156" i="20" s="1"/>
  <c r="R157" i="20"/>
  <c r="V157" i="20" s="1"/>
  <c r="R158" i="20"/>
  <c r="V158" i="20" s="1"/>
  <c r="R159" i="20"/>
  <c r="V159" i="20" s="1"/>
  <c r="R160" i="20"/>
  <c r="V160" i="20" s="1"/>
  <c r="R161" i="20"/>
  <c r="V161" i="20" s="1"/>
  <c r="R162" i="20"/>
  <c r="V162" i="20" s="1"/>
  <c r="R163" i="20"/>
  <c r="V163" i="20" s="1"/>
  <c r="R164" i="20"/>
  <c r="V164" i="20" s="1"/>
  <c r="R165" i="20"/>
  <c r="V165" i="20" s="1"/>
  <c r="R166" i="20"/>
  <c r="V166" i="20" s="1"/>
  <c r="R167" i="20"/>
  <c r="V167" i="20" s="1"/>
  <c r="R168" i="20"/>
  <c r="V168" i="20" s="1"/>
  <c r="R169" i="20"/>
  <c r="V169" i="20" s="1"/>
  <c r="R170" i="20"/>
  <c r="V170" i="20" s="1"/>
  <c r="R171" i="20"/>
  <c r="V171" i="20" s="1"/>
  <c r="R172" i="20"/>
  <c r="V172" i="20" s="1"/>
  <c r="R173" i="20"/>
  <c r="V173" i="20" s="1"/>
  <c r="R174" i="20"/>
  <c r="V174" i="20" s="1"/>
  <c r="R175" i="20"/>
  <c r="V175" i="20" s="1"/>
  <c r="R176" i="20"/>
  <c r="V176" i="20" s="1"/>
  <c r="R177" i="20"/>
  <c r="V177" i="20" s="1"/>
  <c r="R178" i="20"/>
  <c r="V178" i="20" s="1"/>
  <c r="R179" i="20"/>
  <c r="V179" i="20" s="1"/>
  <c r="R180" i="20"/>
  <c r="V180" i="20" s="1"/>
  <c r="R181" i="20"/>
  <c r="V181" i="20" s="1"/>
  <c r="R182" i="20"/>
  <c r="V182" i="20" s="1"/>
  <c r="R183" i="20"/>
  <c r="V183" i="20" s="1"/>
  <c r="R184" i="20"/>
  <c r="V184" i="20" s="1"/>
  <c r="R185" i="20"/>
  <c r="V185" i="20" s="1"/>
  <c r="R186" i="20"/>
  <c r="V186" i="20" s="1"/>
  <c r="R187" i="20"/>
  <c r="V187" i="20" s="1"/>
  <c r="R188" i="20"/>
  <c r="V188" i="20" s="1"/>
  <c r="R189" i="20"/>
  <c r="V189" i="20" s="1"/>
  <c r="R190" i="20"/>
  <c r="V190" i="20" s="1"/>
  <c r="R191" i="20"/>
  <c r="V191" i="20" s="1"/>
  <c r="R192" i="20"/>
  <c r="V192" i="20" s="1"/>
  <c r="R193" i="20"/>
  <c r="V193" i="20" s="1"/>
  <c r="R194" i="20"/>
  <c r="V194" i="20" s="1"/>
  <c r="R195" i="20"/>
  <c r="V195" i="20" s="1"/>
  <c r="R196" i="20"/>
  <c r="V196" i="20" s="1"/>
  <c r="R197" i="20"/>
  <c r="V197" i="20" s="1"/>
  <c r="R198" i="20"/>
  <c r="V198" i="20" s="1"/>
  <c r="R199" i="20"/>
  <c r="V199" i="20" s="1"/>
  <c r="R200" i="20"/>
  <c r="V200" i="20" s="1"/>
  <c r="R201" i="20"/>
  <c r="V201" i="20" s="1"/>
  <c r="R202" i="20"/>
  <c r="V202" i="20" s="1"/>
  <c r="R203" i="20"/>
  <c r="V203" i="20" s="1"/>
  <c r="R204" i="20"/>
  <c r="V204" i="20" s="1"/>
  <c r="R205" i="20"/>
  <c r="V205" i="20" s="1"/>
  <c r="R206" i="20"/>
  <c r="V206" i="20" s="1"/>
  <c r="R207" i="20"/>
  <c r="V207" i="20" s="1"/>
  <c r="R208" i="20"/>
  <c r="V208" i="20" s="1"/>
  <c r="R209" i="20"/>
  <c r="V209" i="20" s="1"/>
  <c r="R210" i="20"/>
  <c r="V210" i="20" s="1"/>
  <c r="R211" i="20"/>
  <c r="V211" i="20" s="1"/>
  <c r="R212" i="20"/>
  <c r="V212" i="20" s="1"/>
  <c r="R213" i="20"/>
  <c r="V213" i="20" s="1"/>
  <c r="R214" i="20"/>
  <c r="V214" i="20" s="1"/>
  <c r="R215" i="20"/>
  <c r="V215" i="20" s="1"/>
  <c r="P32" i="22" l="1"/>
  <c r="P32" i="1"/>
  <c r="AP150" i="22" l="1"/>
  <c r="AP149" i="22"/>
  <c r="AP156" i="22"/>
  <c r="AP155" i="22"/>
  <c r="AP152" i="22"/>
  <c r="AP151" i="22"/>
  <c r="AP154" i="22"/>
  <c r="AP153" i="22"/>
  <c r="AP148" i="22"/>
  <c r="AP147" i="22"/>
  <c r="AP146" i="22"/>
  <c r="AP157" i="22"/>
  <c r="H19" i="1"/>
  <c r="H19" i="22"/>
  <c r="A8" i="19" l="1"/>
  <c r="A9" i="19" s="1"/>
  <c r="A10" i="19" s="1"/>
  <c r="A11" i="19" s="1"/>
  <c r="A12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8" i="6"/>
  <c r="A9" i="6" s="1"/>
  <c r="A10" i="6" s="1"/>
  <c r="A11" i="6" s="1"/>
  <c r="A12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30" i="6" s="1"/>
  <c r="A31" i="6" s="1"/>
  <c r="A32" i="6" s="1"/>
  <c r="A33" i="6" s="1"/>
  <c r="A34" i="6" s="1"/>
  <c r="A35" i="6" s="1"/>
  <c r="D1" i="22"/>
  <c r="S1" i="22" s="1"/>
  <c r="B1" i="20"/>
  <c r="A1" i="19"/>
  <c r="E4" i="19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E87" i="7"/>
  <c r="F87" i="7" s="1"/>
  <c r="E88" i="7"/>
  <c r="F88" i="7" s="1"/>
  <c r="E89" i="7"/>
  <c r="F89" i="7" s="1"/>
  <c r="E90" i="7"/>
  <c r="F90" i="7" s="1"/>
  <c r="E91" i="7"/>
  <c r="F91" i="7" s="1"/>
  <c r="E92" i="7"/>
  <c r="F92" i="7" s="1"/>
  <c r="E93" i="7"/>
  <c r="F93" i="7" s="1"/>
  <c r="E94" i="7"/>
  <c r="F94" i="7" s="1"/>
  <c r="E95" i="7"/>
  <c r="F95" i="7" s="1"/>
  <c r="E96" i="7"/>
  <c r="F96" i="7" s="1"/>
  <c r="E97" i="7"/>
  <c r="F97" i="7" s="1"/>
  <c r="E98" i="7"/>
  <c r="F98" i="7" s="1"/>
  <c r="E99" i="7"/>
  <c r="F99" i="7" s="1"/>
  <c r="E100" i="7"/>
  <c r="F100" i="7" s="1"/>
  <c r="E101" i="7"/>
  <c r="F101" i="7" s="1"/>
  <c r="E102" i="7"/>
  <c r="F102" i="7" s="1"/>
  <c r="E103" i="7"/>
  <c r="F103" i="7" s="1"/>
  <c r="E104" i="7"/>
  <c r="F104" i="7" s="1"/>
  <c r="E105" i="7"/>
  <c r="F105" i="7" s="1"/>
  <c r="E106" i="7"/>
  <c r="F106" i="7" s="1"/>
  <c r="E107" i="7"/>
  <c r="F107" i="7" s="1"/>
  <c r="E108" i="7"/>
  <c r="F108" i="7" s="1"/>
  <c r="E109" i="7"/>
  <c r="F109" i="7" s="1"/>
  <c r="E110" i="7"/>
  <c r="F110" i="7" s="1"/>
  <c r="E111" i="7"/>
  <c r="F111" i="7" s="1"/>
  <c r="E112" i="7"/>
  <c r="F112" i="7" s="1"/>
  <c r="E113" i="7"/>
  <c r="F113" i="7" s="1"/>
  <c r="E114" i="7"/>
  <c r="F114" i="7" s="1"/>
  <c r="E115" i="7"/>
  <c r="F115" i="7" s="1"/>
  <c r="E116" i="7"/>
  <c r="F116" i="7" s="1"/>
  <c r="E117" i="7"/>
  <c r="F117" i="7" s="1"/>
  <c r="E118" i="7"/>
  <c r="F118" i="7" s="1"/>
  <c r="E119" i="7"/>
  <c r="F119" i="7" s="1"/>
  <c r="E120" i="7"/>
  <c r="F120" i="7" s="1"/>
  <c r="E121" i="7"/>
  <c r="F121" i="7" s="1"/>
  <c r="E122" i="7"/>
  <c r="F122" i="7" s="1"/>
  <c r="E123" i="7"/>
  <c r="F123" i="7" s="1"/>
  <c r="E124" i="7"/>
  <c r="F124" i="7" s="1"/>
  <c r="E125" i="7"/>
  <c r="F125" i="7" s="1"/>
  <c r="E126" i="7"/>
  <c r="F126" i="7" s="1"/>
  <c r="E127" i="7"/>
  <c r="F127" i="7" s="1"/>
  <c r="E128" i="7"/>
  <c r="F128" i="7" s="1"/>
  <c r="E129" i="7"/>
  <c r="F129" i="7" s="1"/>
  <c r="E130" i="7"/>
  <c r="F130" i="7" s="1"/>
  <c r="E131" i="7"/>
  <c r="F131" i="7" s="1"/>
  <c r="E132" i="7"/>
  <c r="F132" i="7" s="1"/>
  <c r="E133" i="7"/>
  <c r="F133" i="7" s="1"/>
  <c r="E134" i="7"/>
  <c r="F134" i="7" s="1"/>
  <c r="E135" i="7"/>
  <c r="F135" i="7" s="1"/>
  <c r="E136" i="7"/>
  <c r="F136" i="7" s="1"/>
  <c r="E137" i="7"/>
  <c r="F137" i="7" s="1"/>
  <c r="E138" i="7"/>
  <c r="F138" i="7" s="1"/>
  <c r="E139" i="7"/>
  <c r="F139" i="7" s="1"/>
  <c r="E140" i="7"/>
  <c r="F140" i="7" s="1"/>
  <c r="E141" i="7"/>
  <c r="F141" i="7" s="1"/>
  <c r="E142" i="7"/>
  <c r="F142" i="7" s="1"/>
  <c r="E143" i="7"/>
  <c r="F143" i="7" s="1"/>
  <c r="E144" i="7"/>
  <c r="F144" i="7" s="1"/>
  <c r="E145" i="7"/>
  <c r="F145" i="7" s="1"/>
  <c r="E146" i="7"/>
  <c r="F146" i="7" s="1"/>
  <c r="E147" i="7"/>
  <c r="F147" i="7" s="1"/>
  <c r="E148" i="7"/>
  <c r="F148" i="7" s="1"/>
  <c r="E149" i="7"/>
  <c r="F149" i="7" s="1"/>
  <c r="E150" i="7"/>
  <c r="F150" i="7" s="1"/>
  <c r="E151" i="7"/>
  <c r="F151" i="7" s="1"/>
  <c r="E152" i="7"/>
  <c r="F152" i="7" s="1"/>
  <c r="E153" i="7"/>
  <c r="F153" i="7" s="1"/>
  <c r="E154" i="7"/>
  <c r="F154" i="7" s="1"/>
  <c r="E155" i="7"/>
  <c r="F155" i="7" s="1"/>
  <c r="E156" i="7"/>
  <c r="F156" i="7" s="1"/>
  <c r="E157" i="7"/>
  <c r="F157" i="7" s="1"/>
  <c r="E158" i="7"/>
  <c r="F158" i="7" s="1"/>
  <c r="E159" i="7"/>
  <c r="F159" i="7" s="1"/>
  <c r="E160" i="7"/>
  <c r="F160" i="7" s="1"/>
  <c r="E161" i="7"/>
  <c r="F161" i="7" s="1"/>
  <c r="E162" i="7"/>
  <c r="F162" i="7" s="1"/>
  <c r="E163" i="7"/>
  <c r="F163" i="7" s="1"/>
  <c r="E164" i="7"/>
  <c r="F164" i="7" s="1"/>
  <c r="E165" i="7"/>
  <c r="F165" i="7" s="1"/>
  <c r="E166" i="7"/>
  <c r="F166" i="7" s="1"/>
  <c r="E167" i="7"/>
  <c r="F167" i="7" s="1"/>
  <c r="E168" i="7"/>
  <c r="F168" i="7" s="1"/>
  <c r="E169" i="7"/>
  <c r="F169" i="7" s="1"/>
  <c r="E170" i="7"/>
  <c r="F170" i="7" s="1"/>
  <c r="E171" i="7"/>
  <c r="F171" i="7" s="1"/>
  <c r="E172" i="7"/>
  <c r="F172" i="7" s="1"/>
  <c r="E173" i="7"/>
  <c r="F173" i="7" s="1"/>
  <c r="E174" i="7"/>
  <c r="F174" i="7" s="1"/>
  <c r="E175" i="7"/>
  <c r="F175" i="7" s="1"/>
  <c r="E176" i="7"/>
  <c r="F176" i="7" s="1"/>
  <c r="E177" i="7"/>
  <c r="F177" i="7" s="1"/>
  <c r="E178" i="7"/>
  <c r="F178" i="7" s="1"/>
  <c r="E179" i="7"/>
  <c r="F179" i="7" s="1"/>
  <c r="E180" i="7"/>
  <c r="F180" i="7" s="1"/>
  <c r="E181" i="7"/>
  <c r="F181" i="7" s="1"/>
  <c r="E182" i="7"/>
  <c r="F182" i="7" s="1"/>
  <c r="E183" i="7"/>
  <c r="F183" i="7" s="1"/>
  <c r="E184" i="7"/>
  <c r="F184" i="7" s="1"/>
  <c r="E185" i="7"/>
  <c r="F185" i="7" s="1"/>
  <c r="E186" i="7"/>
  <c r="F186" i="7" s="1"/>
  <c r="E187" i="7"/>
  <c r="F187" i="7" s="1"/>
  <c r="E188" i="7"/>
  <c r="F188" i="7" s="1"/>
  <c r="E189" i="7"/>
  <c r="F189" i="7" s="1"/>
  <c r="E190" i="7"/>
  <c r="F190" i="7" s="1"/>
  <c r="E191" i="7"/>
  <c r="F191" i="7" s="1"/>
  <c r="E192" i="7"/>
  <c r="F192" i="7" s="1"/>
  <c r="E193" i="7"/>
  <c r="F193" i="7" s="1"/>
  <c r="E194" i="7"/>
  <c r="F194" i="7" s="1"/>
  <c r="E195" i="7"/>
  <c r="F195" i="7" s="1"/>
  <c r="E196" i="7"/>
  <c r="F196" i="7" s="1"/>
  <c r="E197" i="7"/>
  <c r="F197" i="7" s="1"/>
  <c r="E198" i="7"/>
  <c r="F198" i="7" s="1"/>
  <c r="E199" i="7"/>
  <c r="F199" i="7" s="1"/>
  <c r="E200" i="7"/>
  <c r="F200" i="7" s="1"/>
  <c r="E201" i="7"/>
  <c r="F201" i="7" s="1"/>
  <c r="E202" i="7"/>
  <c r="F202" i="7" s="1"/>
  <c r="E203" i="7"/>
  <c r="F203" i="7" s="1"/>
  <c r="E204" i="7"/>
  <c r="F204" i="7" s="1"/>
  <c r="E205" i="7"/>
  <c r="F205" i="7" s="1"/>
  <c r="E206" i="7"/>
  <c r="F206" i="7" s="1"/>
  <c r="E207" i="7"/>
  <c r="F207" i="7" s="1"/>
  <c r="E208" i="7"/>
  <c r="F208" i="7" s="1"/>
  <c r="E209" i="7"/>
  <c r="F209" i="7" s="1"/>
  <c r="E210" i="7"/>
  <c r="F210" i="7" s="1"/>
  <c r="E211" i="7"/>
  <c r="F211" i="7" s="1"/>
  <c r="E212" i="7"/>
  <c r="F212" i="7" s="1"/>
  <c r="E213" i="7"/>
  <c r="F213" i="7" s="1"/>
  <c r="E214" i="7"/>
  <c r="F214" i="7" s="1"/>
  <c r="E215" i="7"/>
  <c r="F215" i="7" s="1"/>
  <c r="E216" i="7"/>
  <c r="F216" i="7" s="1"/>
  <c r="E217" i="7"/>
  <c r="F217" i="7" s="1"/>
  <c r="E218" i="7"/>
  <c r="F218" i="7" s="1"/>
  <c r="E219" i="7"/>
  <c r="F219" i="7" s="1"/>
  <c r="E220" i="7"/>
  <c r="F220" i="7" s="1"/>
  <c r="E221" i="7"/>
  <c r="F221" i="7" s="1"/>
  <c r="E222" i="7"/>
  <c r="F222" i="7" s="1"/>
  <c r="E223" i="7"/>
  <c r="F223" i="7" s="1"/>
  <c r="E224" i="7"/>
  <c r="F224" i="7" s="1"/>
  <c r="E225" i="7"/>
  <c r="F225" i="7" s="1"/>
  <c r="E226" i="7"/>
  <c r="F226" i="7" s="1"/>
  <c r="E227" i="7"/>
  <c r="F227" i="7" s="1"/>
  <c r="E228" i="7"/>
  <c r="F228" i="7" s="1"/>
  <c r="E215" i="20"/>
  <c r="E8" i="3"/>
  <c r="B20" i="2"/>
  <c r="AC8" i="22"/>
  <c r="G89" i="22"/>
  <c r="G93" i="22"/>
  <c r="G97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S3" i="22"/>
  <c r="S2" i="22"/>
  <c r="G3" i="4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E10" i="2"/>
  <c r="E9" i="2"/>
  <c r="E8" i="2"/>
  <c r="C10" i="2"/>
  <c r="C9" i="2"/>
  <c r="C8" i="2"/>
  <c r="A73" i="20"/>
  <c r="A72" i="20"/>
  <c r="B12" i="20"/>
  <c r="S12" i="20" s="1"/>
  <c r="D8" i="20"/>
  <c r="E8" i="20" s="1"/>
  <c r="F8" i="20" s="1"/>
  <c r="G8" i="20" s="1"/>
  <c r="H8" i="20" s="1"/>
  <c r="I8" i="20" s="1"/>
  <c r="J8" i="20" s="1"/>
  <c r="K8" i="20" s="1"/>
  <c r="L8" i="20" s="1"/>
  <c r="A11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4" i="20"/>
  <c r="A213" i="20"/>
  <c r="S3" i="1"/>
  <c r="F5" i="4"/>
  <c r="F4" i="4" s="1"/>
  <c r="G5" i="4"/>
  <c r="G4" i="4" s="1"/>
  <c r="H5" i="4"/>
  <c r="H4" i="4" s="1"/>
  <c r="I5" i="4"/>
  <c r="I4" i="4" s="1"/>
  <c r="J5" i="4"/>
  <c r="J4" i="4" s="1"/>
  <c r="K5" i="4"/>
  <c r="K4" i="4" s="1"/>
  <c r="L5" i="4"/>
  <c r="L4" i="4" s="1"/>
  <c r="M5" i="4"/>
  <c r="M4" i="4" s="1"/>
  <c r="A45" i="1"/>
  <c r="A44" i="1"/>
  <c r="A43" i="1"/>
  <c r="A42" i="1"/>
  <c r="A41" i="1"/>
  <c r="A40" i="1"/>
  <c r="A39" i="1"/>
  <c r="A36" i="1"/>
  <c r="A35" i="1"/>
  <c r="A34" i="1"/>
  <c r="A33" i="1"/>
  <c r="A32" i="1"/>
  <c r="A31" i="1"/>
  <c r="A30" i="1"/>
  <c r="A29" i="1"/>
  <c r="A28" i="1"/>
  <c r="A27" i="1"/>
  <c r="A24" i="1"/>
  <c r="A22" i="1"/>
  <c r="A21" i="1"/>
  <c r="A20" i="1"/>
  <c r="A19" i="1"/>
  <c r="A18" i="1"/>
  <c r="A17" i="1"/>
  <c r="A16" i="1"/>
  <c r="A15" i="1"/>
  <c r="A14" i="1"/>
  <c r="F8" i="4"/>
  <c r="G8" i="4"/>
  <c r="H8" i="4"/>
  <c r="I8" i="4"/>
  <c r="J8" i="4"/>
  <c r="K8" i="4"/>
  <c r="L8" i="4"/>
  <c r="M8" i="4"/>
  <c r="B14" i="1"/>
  <c r="B15" i="1"/>
  <c r="B16" i="1"/>
  <c r="B17" i="1"/>
  <c r="B18" i="1"/>
  <c r="B19" i="1"/>
  <c r="B20" i="1"/>
  <c r="B21" i="1"/>
  <c r="B22" i="1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O5" i="4"/>
  <c r="P5" i="4"/>
  <c r="Q5" i="4"/>
  <c r="R5" i="4"/>
  <c r="S5" i="4"/>
  <c r="T5" i="4"/>
  <c r="U5" i="4"/>
  <c r="V5" i="4"/>
  <c r="N5" i="4"/>
  <c r="N4" i="4" s="1"/>
  <c r="BC3" i="4"/>
  <c r="A92" i="1"/>
  <c r="B92" i="1"/>
  <c r="A93" i="1"/>
  <c r="B93" i="1"/>
  <c r="A94" i="1"/>
  <c r="B94" i="1"/>
  <c r="A95" i="1"/>
  <c r="B95" i="1"/>
  <c r="A96" i="1"/>
  <c r="B96" i="1"/>
  <c r="B97" i="1"/>
  <c r="B86" i="1"/>
  <c r="A87" i="1"/>
  <c r="B87" i="1"/>
  <c r="A88" i="1"/>
  <c r="B88" i="1"/>
  <c r="A89" i="1"/>
  <c r="B89" i="1"/>
  <c r="A90" i="1"/>
  <c r="B90" i="1"/>
  <c r="A91" i="1"/>
  <c r="B91" i="1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B11" i="7"/>
  <c r="A11" i="7" s="1"/>
  <c r="B1" i="7"/>
  <c r="D8" i="7"/>
  <c r="E8" i="7" s="1"/>
  <c r="F8" i="7" s="1"/>
  <c r="G8" i="7" s="1"/>
  <c r="H8" i="7" s="1"/>
  <c r="I8" i="7" s="1"/>
  <c r="J8" i="7" s="1"/>
  <c r="K8" i="7" s="1"/>
  <c r="L8" i="7" s="1"/>
  <c r="E4" i="6"/>
  <c r="A1" i="6"/>
  <c r="S2" i="1"/>
  <c r="D1" i="1"/>
  <c r="S1" i="1" s="1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N8" i="4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E6" i="3"/>
  <c r="B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B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B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B49" i="1"/>
  <c r="B48" i="1"/>
  <c r="A48" i="1"/>
  <c r="B47" i="1"/>
  <c r="A47" i="1"/>
  <c r="B46" i="1"/>
  <c r="A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U86" i="7"/>
  <c r="U85" i="7"/>
  <c r="U84" i="7"/>
  <c r="U81" i="7"/>
  <c r="U56" i="7"/>
  <c r="U38" i="7"/>
  <c r="U57" i="7"/>
  <c r="U32" i="7"/>
  <c r="U54" i="7"/>
  <c r="U66" i="7"/>
  <c r="U31" i="7"/>
  <c r="U71" i="7"/>
  <c r="U47" i="7"/>
  <c r="U74" i="7"/>
  <c r="U69" i="7"/>
  <c r="U34" i="7"/>
  <c r="U82" i="7"/>
  <c r="U29" i="7"/>
  <c r="U75" i="7"/>
  <c r="U51" i="7"/>
  <c r="U68" i="7"/>
  <c r="U77" i="7"/>
  <c r="U45" i="7"/>
  <c r="U62" i="7"/>
  <c r="U67" i="7"/>
  <c r="U49" i="7"/>
  <c r="U83" i="7"/>
  <c r="U52" i="7"/>
  <c r="U79" i="7"/>
  <c r="U65" i="7"/>
  <c r="U48" i="7"/>
  <c r="U76" i="7"/>
  <c r="U33" i="7"/>
  <c r="U46" i="7"/>
  <c r="U73" i="7"/>
  <c r="U53" i="7"/>
  <c r="U70" i="7"/>
  <c r="U39" i="7"/>
  <c r="U78" i="7"/>
  <c r="U58" i="7"/>
  <c r="U55" i="7"/>
  <c r="U28" i="7"/>
  <c r="U30" i="7"/>
  <c r="U35" i="7"/>
  <c r="U44" i="7"/>
  <c r="U59" i="7"/>
  <c r="U72" i="7"/>
  <c r="U60" i="7"/>
  <c r="U43" i="7"/>
  <c r="U36" i="7"/>
  <c r="U41" i="7"/>
  <c r="U63" i="7"/>
  <c r="U42" i="7"/>
  <c r="U61" i="7"/>
  <c r="U40" i="7"/>
  <c r="U50" i="7"/>
  <c r="U64" i="7"/>
  <c r="U37" i="7"/>
  <c r="U80" i="7"/>
  <c r="U27" i="7"/>
  <c r="L25" i="19"/>
  <c r="X160" i="22" l="1"/>
  <c r="X160" i="1"/>
  <c r="AM4" i="4"/>
  <c r="G8" i="2"/>
  <c r="I8" i="2" s="1"/>
  <c r="G10" i="2"/>
  <c r="K10" i="2" s="1"/>
  <c r="G9" i="2"/>
  <c r="Z4" i="4"/>
  <c r="BA3" i="4"/>
  <c r="AK4" i="4"/>
  <c r="F166" i="22"/>
  <c r="F170" i="22"/>
  <c r="F167" i="22"/>
  <c r="F168" i="22"/>
  <c r="F169" i="22"/>
  <c r="F169" i="1"/>
  <c r="F168" i="1"/>
  <c r="F167" i="1"/>
  <c r="F170" i="1"/>
  <c r="F166" i="1"/>
  <c r="G88" i="22"/>
  <c r="G95" i="22"/>
  <c r="G96" i="22"/>
  <c r="G92" i="22"/>
  <c r="G91" i="22"/>
  <c r="G87" i="22"/>
  <c r="G94" i="22"/>
  <c r="G90" i="22"/>
  <c r="G86" i="22"/>
  <c r="F163" i="22"/>
  <c r="F164" i="22"/>
  <c r="F165" i="22"/>
  <c r="Q160" i="22"/>
  <c r="F162" i="22"/>
  <c r="Q160" i="1"/>
  <c r="BX4" i="4"/>
  <c r="AJ3" i="4"/>
  <c r="CG3" i="4"/>
  <c r="L13" i="19"/>
  <c r="L17" i="19"/>
  <c r="L21" i="19"/>
  <c r="A12" i="20"/>
  <c r="R12" i="20"/>
  <c r="BY3" i="4"/>
  <c r="CJ3" i="4"/>
  <c r="AR4" i="4"/>
  <c r="BQ3" i="4"/>
  <c r="CI4" i="4"/>
  <c r="CE4" i="4"/>
  <c r="CA4" i="4"/>
  <c r="BS3" i="4"/>
  <c r="AY4" i="4"/>
  <c r="AM3" i="4"/>
  <c r="AE4" i="4"/>
  <c r="CK4" i="4"/>
  <c r="BA4" i="4"/>
  <c r="AK3" i="4"/>
  <c r="BI3" i="4"/>
  <c r="CG4" i="4"/>
  <c r="BP3" i="4"/>
  <c r="BD4" i="4"/>
  <c r="AS3" i="4"/>
  <c r="BQ4" i="4"/>
  <c r="B13" i="20"/>
  <c r="S13" i="20" s="1"/>
  <c r="CJ4" i="4"/>
  <c r="AE3" i="4"/>
  <c r="CI3" i="4"/>
  <c r="AQ4" i="4"/>
  <c r="BS4" i="4"/>
  <c r="BR4" i="4"/>
  <c r="AU4" i="4"/>
  <c r="BK3" i="4"/>
  <c r="BW4" i="4"/>
  <c r="AD4" i="4"/>
  <c r="BK4" i="4"/>
  <c r="AS4" i="4"/>
  <c r="BI4" i="4"/>
  <c r="BY4" i="4"/>
  <c r="AX4" i="4"/>
  <c r="BG4" i="4"/>
  <c r="AP3" i="4"/>
  <c r="T4" i="4"/>
  <c r="BX3" i="4"/>
  <c r="BT3" i="4"/>
  <c r="BL3" i="4"/>
  <c r="BH4" i="4"/>
  <c r="BD3" i="4"/>
  <c r="AZ4" i="4"/>
  <c r="AV3" i="4"/>
  <c r="AR3" i="4"/>
  <c r="AN3" i="4"/>
  <c r="AF3" i="4"/>
  <c r="AB4" i="4"/>
  <c r="Y4" i="4"/>
  <c r="AV4" i="4"/>
  <c r="BP4" i="4"/>
  <c r="S4" i="4"/>
  <c r="BW3" i="4"/>
  <c r="BO3" i="4"/>
  <c r="BG3" i="4"/>
  <c r="BC4" i="4"/>
  <c r="AY3" i="4"/>
  <c r="AU3" i="4"/>
  <c r="AQ3" i="4"/>
  <c r="AI3" i="4"/>
  <c r="AA4" i="4"/>
  <c r="X4" i="4"/>
  <c r="V4" i="4"/>
  <c r="BV3" i="4"/>
  <c r="BR3" i="4"/>
  <c r="BN3" i="4"/>
  <c r="BJ3" i="4"/>
  <c r="BF4" i="4"/>
  <c r="BB3" i="4"/>
  <c r="AX3" i="4"/>
  <c r="AT3" i="4"/>
  <c r="AP4" i="4"/>
  <c r="AL3" i="4"/>
  <c r="AH4" i="4"/>
  <c r="AD3" i="4"/>
  <c r="W4" i="4"/>
  <c r="AJ4" i="4"/>
  <c r="BH3" i="4"/>
  <c r="CB4" i="4"/>
  <c r="BJ4" i="4"/>
  <c r="U4" i="4"/>
  <c r="R4" i="4"/>
  <c r="BU4" i="4"/>
  <c r="BM4" i="4"/>
  <c r="BE4" i="4"/>
  <c r="AW4" i="4"/>
  <c r="AO4" i="4"/>
  <c r="AG4" i="4"/>
  <c r="AC4" i="4"/>
  <c r="CH3" i="4"/>
  <c r="BZ3" i="4"/>
  <c r="BN4" i="4"/>
  <c r="BZ4" i="4"/>
  <c r="AH3" i="4"/>
  <c r="BB4" i="4"/>
  <c r="CD3" i="4"/>
  <c r="AG3" i="4"/>
  <c r="AO3" i="4"/>
  <c r="AW3" i="4"/>
  <c r="BE3" i="4"/>
  <c r="BM3" i="4"/>
  <c r="BU3" i="4"/>
  <c r="CC3" i="4"/>
  <c r="CK3" i="4"/>
  <c r="AT4" i="4"/>
  <c r="BF3" i="4"/>
  <c r="BV4" i="4"/>
  <c r="P4" i="4"/>
  <c r="CF4" i="4"/>
  <c r="CB3" i="4"/>
  <c r="Q4" i="4"/>
  <c r="CD4" i="4"/>
  <c r="CC4" i="4"/>
  <c r="AL4" i="4"/>
  <c r="CH4" i="4"/>
  <c r="O4" i="4"/>
  <c r="CE3" i="4"/>
  <c r="CA3" i="4"/>
  <c r="F164" i="1"/>
  <c r="AC8" i="1"/>
  <c r="E12" i="3"/>
  <c r="E14" i="3" s="1"/>
  <c r="B19" i="2"/>
  <c r="E44" i="4"/>
  <c r="G57" i="4" s="1"/>
  <c r="CF3" i="4"/>
  <c r="AN4" i="4"/>
  <c r="AZ3" i="4"/>
  <c r="BT4" i="4"/>
  <c r="AI4" i="4"/>
  <c r="BO4" i="4"/>
  <c r="AF4" i="4"/>
  <c r="BL4" i="4"/>
  <c r="K9" i="2"/>
  <c r="C12" i="3"/>
  <c r="C14" i="3" s="1"/>
  <c r="C16" i="3" s="1"/>
  <c r="C18" i="3" s="1"/>
  <c r="C20" i="3" s="1"/>
  <c r="C22" i="3" s="1"/>
  <c r="AG8" i="1" s="1"/>
  <c r="F163" i="1"/>
  <c r="F162" i="1"/>
  <c r="F165" i="1"/>
  <c r="B12" i="7"/>
  <c r="C12" i="2"/>
  <c r="G4" i="20" l="1"/>
  <c r="F57" i="4"/>
  <c r="J57" i="4"/>
  <c r="N57" i="4"/>
  <c r="G58" i="4"/>
  <c r="K58" i="4"/>
  <c r="O58" i="4"/>
  <c r="L57" i="4"/>
  <c r="E58" i="4"/>
  <c r="L58" i="4"/>
  <c r="K57" i="4"/>
  <c r="H58" i="4"/>
  <c r="N58" i="4"/>
  <c r="P57" i="4"/>
  <c r="M57" i="4"/>
  <c r="I58" i="4"/>
  <c r="F58" i="4"/>
  <c r="H57" i="4"/>
  <c r="O57" i="4"/>
  <c r="J58" i="4"/>
  <c r="E57" i="4"/>
  <c r="M58" i="4"/>
  <c r="I57" i="4"/>
  <c r="P58" i="4"/>
  <c r="S12" i="7"/>
  <c r="R12" i="7"/>
  <c r="B22" i="2"/>
  <c r="B21" i="2"/>
  <c r="N160" i="22"/>
  <c r="AI14" i="1" a="1"/>
  <c r="AI35" i="1" s="1"/>
  <c r="T12" i="20"/>
  <c r="B14" i="20"/>
  <c r="S14" i="20" s="1"/>
  <c r="R13" i="20"/>
  <c r="A13" i="20"/>
  <c r="T13" i="20"/>
  <c r="G4" i="7"/>
  <c r="G12" i="2"/>
  <c r="I9" i="2"/>
  <c r="E16" i="3"/>
  <c r="E18" i="3" s="1"/>
  <c r="E20" i="3" s="1"/>
  <c r="E22" i="3" s="1"/>
  <c r="AI14" i="22" a="1"/>
  <c r="A12" i="7"/>
  <c r="B13" i="7"/>
  <c r="I13" i="7" s="1"/>
  <c r="T12" i="7"/>
  <c r="AF23" i="22"/>
  <c r="AG8" i="22" l="1"/>
  <c r="T13" i="7"/>
  <c r="R13" i="7"/>
  <c r="S13" i="7"/>
  <c r="K8" i="2"/>
  <c r="K12" i="2" s="1"/>
  <c r="K19" i="2" s="1"/>
  <c r="I10" i="2"/>
  <c r="I12" i="2" s="1"/>
  <c r="T14" i="20"/>
  <c r="V11" i="20" s="1"/>
  <c r="V12" i="20" s="1"/>
  <c r="AI16" i="1"/>
  <c r="AI21" i="1"/>
  <c r="AI63" i="1"/>
  <c r="AI75" i="1"/>
  <c r="AI64" i="1"/>
  <c r="AI39" i="1"/>
  <c r="AI60" i="1"/>
  <c r="AI78" i="1"/>
  <c r="AI84" i="1"/>
  <c r="AI80" i="1"/>
  <c r="AI87" i="1"/>
  <c r="AI42" i="1"/>
  <c r="AI59" i="1"/>
  <c r="AI30" i="1"/>
  <c r="AI58" i="1"/>
  <c r="AI38" i="1"/>
  <c r="AI61" i="1"/>
  <c r="AI29" i="1"/>
  <c r="AI20" i="1"/>
  <c r="AI24" i="1"/>
  <c r="AI41" i="1"/>
  <c r="AI71" i="1"/>
  <c r="AI88" i="1"/>
  <c r="AI27" i="1"/>
  <c r="AI69" i="1"/>
  <c r="AI48" i="1"/>
  <c r="AI89" i="1"/>
  <c r="AI97" i="1"/>
  <c r="AI33" i="1"/>
  <c r="AI44" i="1"/>
  <c r="AI15" i="1"/>
  <c r="AI34" i="1"/>
  <c r="AI46" i="1"/>
  <c r="AI47" i="1"/>
  <c r="AI68" i="1"/>
  <c r="AI32" i="1"/>
  <c r="AI86" i="1"/>
  <c r="AI85" i="1"/>
  <c r="AI77" i="1"/>
  <c r="AI92" i="1"/>
  <c r="AI90" i="1"/>
  <c r="AI50" i="1"/>
  <c r="AI51" i="1"/>
  <c r="AI83" i="1"/>
  <c r="AI45" i="1"/>
  <c r="AI67" i="1"/>
  <c r="AI31" i="1"/>
  <c r="AI93" i="1"/>
  <c r="AI91" i="1"/>
  <c r="AI52" i="1"/>
  <c r="AI73" i="1"/>
  <c r="AI56" i="1"/>
  <c r="AI28" i="1"/>
  <c r="AI81" i="1"/>
  <c r="AI94" i="1"/>
  <c r="AI22" i="1"/>
  <c r="AI36" i="1"/>
  <c r="AI79" i="1"/>
  <c r="AI96" i="1"/>
  <c r="AI23" i="1"/>
  <c r="AI76" i="1"/>
  <c r="AI17" i="1"/>
  <c r="AI62" i="1"/>
  <c r="AI57" i="1"/>
  <c r="AI26" i="1"/>
  <c r="AI54" i="1"/>
  <c r="AI66" i="1"/>
  <c r="AI95" i="1"/>
  <c r="AI72" i="1"/>
  <c r="AI18" i="1"/>
  <c r="AI19" i="1"/>
  <c r="AI40" i="1"/>
  <c r="AI70" i="1"/>
  <c r="AI82" i="1"/>
  <c r="AI14" i="1"/>
  <c r="AI25" i="1"/>
  <c r="AI37" i="1"/>
  <c r="AI49" i="1"/>
  <c r="AI53" i="1"/>
  <c r="AI55" i="1"/>
  <c r="AI65" i="1"/>
  <c r="AI74" i="1"/>
  <c r="AI43" i="1"/>
  <c r="B15" i="20"/>
  <c r="R14" i="20"/>
  <c r="A14" i="20"/>
  <c r="AI43" i="22"/>
  <c r="AI63" i="22"/>
  <c r="AI41" i="22"/>
  <c r="AI47" i="22"/>
  <c r="AI48" i="22"/>
  <c r="AI59" i="22"/>
  <c r="AI14" i="22"/>
  <c r="AI60" i="22"/>
  <c r="AI16" i="22"/>
  <c r="AI56" i="22"/>
  <c r="AI31" i="22"/>
  <c r="AI93" i="22"/>
  <c r="AI79" i="22"/>
  <c r="AI57" i="22"/>
  <c r="AI54" i="22"/>
  <c r="AI23" i="22"/>
  <c r="AI95" i="22"/>
  <c r="AI70" i="22"/>
  <c r="AI51" i="22"/>
  <c r="AI18" i="22"/>
  <c r="AI80" i="22"/>
  <c r="AI34" i="22"/>
  <c r="AI29" i="22"/>
  <c r="AI35" i="22"/>
  <c r="AI36" i="22"/>
  <c r="AI30" i="22"/>
  <c r="AI40" i="22"/>
  <c r="AI17" i="22"/>
  <c r="AI38" i="22"/>
  <c r="AI45" i="22"/>
  <c r="AI22" i="22"/>
  <c r="AI82" i="22"/>
  <c r="AI25" i="22"/>
  <c r="AI67" i="22"/>
  <c r="AI83" i="22"/>
  <c r="AI32" i="22"/>
  <c r="AI55" i="22"/>
  <c r="AI39" i="22"/>
  <c r="AI15" i="22"/>
  <c r="AI42" i="22"/>
  <c r="AI19" i="22"/>
  <c r="AI88" i="22"/>
  <c r="AI53" i="22"/>
  <c r="AI49" i="22"/>
  <c r="AI64" i="22"/>
  <c r="AI68" i="22"/>
  <c r="AI69" i="22"/>
  <c r="AI50" i="22"/>
  <c r="AI20" i="22"/>
  <c r="AI21" i="22"/>
  <c r="AI96" i="22"/>
  <c r="AI92" i="22"/>
  <c r="AI27" i="22"/>
  <c r="AI85" i="22"/>
  <c r="AI77" i="22"/>
  <c r="AI28" i="22"/>
  <c r="AI65" i="22"/>
  <c r="AI74" i="22"/>
  <c r="AI26" i="22"/>
  <c r="AI72" i="22"/>
  <c r="AI91" i="22"/>
  <c r="AI90" i="22"/>
  <c r="AI44" i="22"/>
  <c r="AI84" i="22"/>
  <c r="AI66" i="22"/>
  <c r="AI76" i="22"/>
  <c r="AI46" i="22"/>
  <c r="AI52" i="22"/>
  <c r="AI78" i="22"/>
  <c r="AI81" i="22"/>
  <c r="AI97" i="22"/>
  <c r="AI71" i="22"/>
  <c r="AI24" i="22"/>
  <c r="AI94" i="22"/>
  <c r="AI33" i="22"/>
  <c r="AI75" i="22"/>
  <c r="AI61" i="22"/>
  <c r="AI73" i="22"/>
  <c r="AI86" i="22"/>
  <c r="AI62" i="22"/>
  <c r="AI87" i="22"/>
  <c r="AI37" i="22"/>
  <c r="AI58" i="22"/>
  <c r="AI89" i="22"/>
  <c r="B14" i="7"/>
  <c r="I14" i="7" s="1"/>
  <c r="A13" i="7"/>
  <c r="T15" i="20" l="1"/>
  <c r="S15" i="20"/>
  <c r="S14" i="7"/>
  <c r="R14" i="7"/>
  <c r="V8" i="22"/>
  <c r="Z8" i="22" s="1"/>
  <c r="V8" i="1"/>
  <c r="H20" i="1"/>
  <c r="H20" i="22"/>
  <c r="AB160" i="22"/>
  <c r="F161" i="22"/>
  <c r="AA160" i="22"/>
  <c r="AC24" i="22"/>
  <c r="V13" i="20"/>
  <c r="V14" i="20"/>
  <c r="R15" i="20"/>
  <c r="B16" i="20"/>
  <c r="S16" i="20" s="1"/>
  <c r="A15" i="20"/>
  <c r="T14" i="7"/>
  <c r="A14" i="7"/>
  <c r="B15" i="7"/>
  <c r="I15" i="7" s="1"/>
  <c r="F161" i="1"/>
  <c r="AC25" i="22"/>
  <c r="Z8" i="1" l="1"/>
  <c r="S15" i="7"/>
  <c r="R15" i="7"/>
  <c r="H21" i="1"/>
  <c r="H21" i="22"/>
  <c r="AC160" i="22"/>
  <c r="V11" i="7"/>
  <c r="R16" i="20"/>
  <c r="A16" i="20"/>
  <c r="B17" i="20"/>
  <c r="S17" i="20" s="1"/>
  <c r="T16" i="20"/>
  <c r="A15" i="7"/>
  <c r="T15" i="7"/>
  <c r="B16" i="7"/>
  <c r="I16" i="7" s="1"/>
  <c r="AC26" i="22"/>
  <c r="R16" i="7" l="1"/>
  <c r="S16" i="7"/>
  <c r="H22" i="22"/>
  <c r="H22" i="1"/>
  <c r="V12" i="7"/>
  <c r="V13" i="7"/>
  <c r="V14" i="7"/>
  <c r="R17" i="20"/>
  <c r="B18" i="20"/>
  <c r="S18" i="20" s="1"/>
  <c r="T17" i="20"/>
  <c r="A17" i="20"/>
  <c r="AC27" i="22"/>
  <c r="A16" i="7"/>
  <c r="T16" i="7"/>
  <c r="B17" i="7"/>
  <c r="I17" i="7" s="1"/>
  <c r="R17" i="7" l="1"/>
  <c r="S17" i="7"/>
  <c r="H23" i="1"/>
  <c r="H23" i="22"/>
  <c r="R18" i="20"/>
  <c r="B19" i="20"/>
  <c r="S19" i="20" s="1"/>
  <c r="A18" i="20"/>
  <c r="T18" i="20"/>
  <c r="A17" i="7"/>
  <c r="B18" i="7"/>
  <c r="I18" i="7" s="1"/>
  <c r="T17" i="7"/>
  <c r="AC28" i="22"/>
  <c r="R18" i="7" l="1"/>
  <c r="S18" i="7"/>
  <c r="H24" i="1"/>
  <c r="H24" i="22"/>
  <c r="R19" i="20"/>
  <c r="T19" i="20"/>
  <c r="B20" i="20"/>
  <c r="S20" i="20" s="1"/>
  <c r="A19" i="20"/>
  <c r="T18" i="7"/>
  <c r="B19" i="7"/>
  <c r="I19" i="7" s="1"/>
  <c r="A18" i="7"/>
  <c r="AC29" i="22"/>
  <c r="R19" i="7" l="1"/>
  <c r="S19" i="7"/>
  <c r="H25" i="1"/>
  <c r="H25" i="22"/>
  <c r="R20" i="20"/>
  <c r="A20" i="20"/>
  <c r="B21" i="20"/>
  <c r="S21" i="20" s="1"/>
  <c r="T20" i="20"/>
  <c r="I13" i="20"/>
  <c r="B20" i="7"/>
  <c r="I20" i="7" s="1"/>
  <c r="A19" i="7"/>
  <c r="T19" i="7"/>
  <c r="AC30" i="22"/>
  <c r="S20" i="7" l="1"/>
  <c r="R20" i="7"/>
  <c r="H26" i="22"/>
  <c r="H26" i="1"/>
  <c r="R21" i="20"/>
  <c r="V21" i="20" s="1"/>
  <c r="D21" i="20" s="1"/>
  <c r="B22" i="20"/>
  <c r="S22" i="20" s="1"/>
  <c r="T21" i="20"/>
  <c r="A21" i="20"/>
  <c r="I14" i="20"/>
  <c r="AC31" i="22"/>
  <c r="B21" i="7"/>
  <c r="I21" i="7" s="1"/>
  <c r="A20" i="7"/>
  <c r="T20" i="7"/>
  <c r="R21" i="7" l="1"/>
  <c r="S21" i="7"/>
  <c r="H27" i="1"/>
  <c r="H27" i="22"/>
  <c r="R22" i="20"/>
  <c r="V22" i="20" s="1"/>
  <c r="D22" i="20" s="1"/>
  <c r="T22" i="20"/>
  <c r="B23" i="20"/>
  <c r="S23" i="20" s="1"/>
  <c r="A22" i="20"/>
  <c r="I15" i="20"/>
  <c r="A21" i="7"/>
  <c r="B22" i="7"/>
  <c r="I22" i="7" s="1"/>
  <c r="T21" i="7"/>
  <c r="V21" i="7" l="1"/>
  <c r="D21" i="7" s="1"/>
  <c r="S22" i="7"/>
  <c r="R22" i="7"/>
  <c r="H28" i="1"/>
  <c r="H28" i="22"/>
  <c r="R23" i="20"/>
  <c r="V23" i="20" s="1"/>
  <c r="D23" i="20" s="1"/>
  <c r="B24" i="20"/>
  <c r="S24" i="20" s="1"/>
  <c r="A23" i="20"/>
  <c r="T23" i="20"/>
  <c r="I16" i="20"/>
  <c r="B23" i="7"/>
  <c r="I23" i="7" s="1"/>
  <c r="A22" i="7"/>
  <c r="T22" i="7"/>
  <c r="V22" i="7" l="1"/>
  <c r="D22" i="7" s="1"/>
  <c r="R23" i="7"/>
  <c r="V23" i="7" s="1"/>
  <c r="S23" i="7"/>
  <c r="H29" i="1"/>
  <c r="H29" i="22"/>
  <c r="R24" i="20"/>
  <c r="V24" i="20" s="1"/>
  <c r="D24" i="20" s="1"/>
  <c r="T24" i="20"/>
  <c r="A24" i="20"/>
  <c r="B25" i="20"/>
  <c r="S25" i="20" s="1"/>
  <c r="I17" i="20"/>
  <c r="B24" i="7"/>
  <c r="I24" i="7" s="1"/>
  <c r="A23" i="7"/>
  <c r="T23" i="7"/>
  <c r="D23" i="7" l="1"/>
  <c r="T24" i="7"/>
  <c r="R24" i="7"/>
  <c r="S24" i="7"/>
  <c r="H30" i="22"/>
  <c r="H30" i="1"/>
  <c r="R25" i="20"/>
  <c r="V25" i="20" s="1"/>
  <c r="D25" i="20" s="1"/>
  <c r="A25" i="20"/>
  <c r="B26" i="20"/>
  <c r="S26" i="20" s="1"/>
  <c r="T25" i="20"/>
  <c r="I18" i="20"/>
  <c r="B25" i="7"/>
  <c r="I25" i="7" s="1"/>
  <c r="A24" i="7"/>
  <c r="V24" i="7" l="1"/>
  <c r="D24" i="7" s="1"/>
  <c r="T25" i="7"/>
  <c r="R25" i="7"/>
  <c r="V25" i="7" s="1"/>
  <c r="S25" i="7"/>
  <c r="H31" i="1"/>
  <c r="H31" i="22"/>
  <c r="R26" i="20"/>
  <c r="V26" i="20" s="1"/>
  <c r="D26" i="20" s="1"/>
  <c r="T26" i="20"/>
  <c r="B27" i="20"/>
  <c r="S27" i="20" s="1"/>
  <c r="D27" i="20" s="1"/>
  <c r="A26" i="20"/>
  <c r="I19" i="20"/>
  <c r="B26" i="7"/>
  <c r="I26" i="7" s="1"/>
  <c r="A25" i="7"/>
  <c r="D25" i="7" l="1"/>
  <c r="T26" i="7"/>
  <c r="S26" i="7"/>
  <c r="R26" i="7"/>
  <c r="H32" i="1"/>
  <c r="H32" i="22"/>
  <c r="R27" i="20"/>
  <c r="V27" i="20" s="1"/>
  <c r="B28" i="20"/>
  <c r="S28" i="20" s="1"/>
  <c r="D28" i="20" s="1"/>
  <c r="T27" i="20"/>
  <c r="A27" i="20"/>
  <c r="I20" i="20"/>
  <c r="B27" i="7"/>
  <c r="I27" i="7" s="1"/>
  <c r="A26" i="7"/>
  <c r="V26" i="7" l="1"/>
  <c r="D26" i="7" s="1"/>
  <c r="S27" i="7"/>
  <c r="D27" i="7" s="1"/>
  <c r="R27" i="7"/>
  <c r="V27" i="7" s="1"/>
  <c r="H33" i="1"/>
  <c r="H33" i="22"/>
  <c r="R28" i="20"/>
  <c r="V28" i="20" s="1"/>
  <c r="T28" i="20"/>
  <c r="A28" i="20"/>
  <c r="B29" i="20"/>
  <c r="S29" i="20" s="1"/>
  <c r="D29" i="20" s="1"/>
  <c r="I21" i="20"/>
  <c r="A27" i="7"/>
  <c r="B28" i="7"/>
  <c r="I28" i="7" s="1"/>
  <c r="R28" i="7" l="1"/>
  <c r="V28" i="7" s="1"/>
  <c r="S28" i="7"/>
  <c r="D28" i="7" s="1"/>
  <c r="H34" i="22"/>
  <c r="H34" i="1"/>
  <c r="R29" i="20"/>
  <c r="V29" i="20" s="1"/>
  <c r="B30" i="20"/>
  <c r="S30" i="20" s="1"/>
  <c r="D30" i="20" s="1"/>
  <c r="T29" i="20"/>
  <c r="A29" i="20"/>
  <c r="I22" i="20"/>
  <c r="A28" i="7"/>
  <c r="B29" i="7"/>
  <c r="I29" i="7" s="1"/>
  <c r="R29" i="7" l="1"/>
  <c r="V29" i="7" s="1"/>
  <c r="S29" i="7"/>
  <c r="D29" i="7" s="1"/>
  <c r="H35" i="1"/>
  <c r="H35" i="22"/>
  <c r="R30" i="20"/>
  <c r="V30" i="20" s="1"/>
  <c r="T30" i="20"/>
  <c r="B31" i="20"/>
  <c r="S31" i="20" s="1"/>
  <c r="D31" i="20" s="1"/>
  <c r="A30" i="20"/>
  <c r="I23" i="20"/>
  <c r="B30" i="7"/>
  <c r="I30" i="7" s="1"/>
  <c r="A29" i="7"/>
  <c r="S30" i="7" l="1"/>
  <c r="D30" i="7" s="1"/>
  <c r="R30" i="7"/>
  <c r="H36" i="1"/>
  <c r="H36" i="22"/>
  <c r="R31" i="20"/>
  <c r="V31" i="20" s="1"/>
  <c r="A31" i="20"/>
  <c r="B32" i="20"/>
  <c r="S32" i="20" s="1"/>
  <c r="D32" i="20" s="1"/>
  <c r="T31" i="20"/>
  <c r="I24" i="20"/>
  <c r="A30" i="7"/>
  <c r="B31" i="7"/>
  <c r="I31" i="7" s="1"/>
  <c r="V30" i="7" l="1"/>
  <c r="R31" i="7"/>
  <c r="V31" i="7" s="1"/>
  <c r="S31" i="7"/>
  <c r="D31" i="7" s="1"/>
  <c r="H37" i="1"/>
  <c r="H37" i="22"/>
  <c r="R32" i="20"/>
  <c r="V32" i="20" s="1"/>
  <c r="T32" i="20"/>
  <c r="B33" i="20"/>
  <c r="S33" i="20" s="1"/>
  <c r="D33" i="20" s="1"/>
  <c r="A32" i="20"/>
  <c r="I25" i="20"/>
  <c r="B32" i="7"/>
  <c r="I32" i="7" s="1"/>
  <c r="A31" i="7"/>
  <c r="R32" i="7" l="1"/>
  <c r="S32" i="7"/>
  <c r="D32" i="7" s="1"/>
  <c r="H38" i="22"/>
  <c r="H38" i="1"/>
  <c r="R33" i="20"/>
  <c r="V33" i="20" s="1"/>
  <c r="T33" i="20"/>
  <c r="A33" i="20"/>
  <c r="B34" i="20"/>
  <c r="S34" i="20" s="1"/>
  <c r="D34" i="20" s="1"/>
  <c r="I26" i="20"/>
  <c r="A32" i="7"/>
  <c r="B33" i="7"/>
  <c r="I33" i="7" s="1"/>
  <c r="V32" i="7" l="1"/>
  <c r="R33" i="7"/>
  <c r="V33" i="7" s="1"/>
  <c r="S33" i="7"/>
  <c r="D33" i="7" s="1"/>
  <c r="H39" i="1"/>
  <c r="H39" i="22"/>
  <c r="R34" i="20"/>
  <c r="V34" i="20" s="1"/>
  <c r="T34" i="20"/>
  <c r="A34" i="20"/>
  <c r="B35" i="20"/>
  <c r="S35" i="20" s="1"/>
  <c r="D35" i="20" s="1"/>
  <c r="I27" i="20"/>
  <c r="A33" i="7"/>
  <c r="B34" i="7"/>
  <c r="I34" i="7" s="1"/>
  <c r="R34" i="7" l="1"/>
  <c r="S34" i="7"/>
  <c r="D34" i="7" s="1"/>
  <c r="H40" i="1"/>
  <c r="H40" i="22"/>
  <c r="R35" i="20"/>
  <c r="V35" i="20" s="1"/>
  <c r="B36" i="20"/>
  <c r="S36" i="20" s="1"/>
  <c r="D36" i="20" s="1"/>
  <c r="T35" i="20"/>
  <c r="A35" i="20"/>
  <c r="I28" i="20"/>
  <c r="B35" i="7"/>
  <c r="I35" i="7" s="1"/>
  <c r="A34" i="7"/>
  <c r="V34" i="7" l="1"/>
  <c r="R35" i="7"/>
  <c r="V35" i="7" s="1"/>
  <c r="S35" i="7"/>
  <c r="D35" i="7" s="1"/>
  <c r="H41" i="1"/>
  <c r="H41" i="22"/>
  <c r="R36" i="20"/>
  <c r="V36" i="20" s="1"/>
  <c r="A36" i="20"/>
  <c r="T36" i="20"/>
  <c r="B37" i="20"/>
  <c r="S37" i="20" s="1"/>
  <c r="D37" i="20" s="1"/>
  <c r="I29" i="20"/>
  <c r="B36" i="7"/>
  <c r="I36" i="7" s="1"/>
  <c r="A35" i="7"/>
  <c r="S36" i="7" l="1"/>
  <c r="D36" i="7" s="1"/>
  <c r="R36" i="7"/>
  <c r="V36" i="7" s="1"/>
  <c r="H42" i="22"/>
  <c r="H42" i="1"/>
  <c r="R37" i="20"/>
  <c r="V37" i="20" s="1"/>
  <c r="B38" i="20"/>
  <c r="S38" i="20" s="1"/>
  <c r="D38" i="20" s="1"/>
  <c r="A37" i="20"/>
  <c r="T37" i="20"/>
  <c r="I30" i="20"/>
  <c r="A36" i="7"/>
  <c r="B37" i="7"/>
  <c r="I37" i="7" l="1"/>
  <c r="B38" i="7"/>
  <c r="R37" i="7"/>
  <c r="V37" i="7" s="1"/>
  <c r="S37" i="7"/>
  <c r="D37" i="7" s="1"/>
  <c r="H43" i="1"/>
  <c r="H43" i="22"/>
  <c r="R38" i="20"/>
  <c r="V38" i="20" s="1"/>
  <c r="B39" i="20"/>
  <c r="T38" i="20"/>
  <c r="A38" i="20"/>
  <c r="I31" i="20"/>
  <c r="A37" i="7"/>
  <c r="B39" i="7" l="1"/>
  <c r="I39" i="7" s="1"/>
  <c r="I38" i="7"/>
  <c r="S38" i="7"/>
  <c r="D38" i="7" s="1"/>
  <c r="R38" i="7"/>
  <c r="H44" i="1"/>
  <c r="H44" i="22"/>
  <c r="R39" i="20"/>
  <c r="A39" i="20"/>
  <c r="T39" i="20"/>
  <c r="B40" i="20"/>
  <c r="I32" i="20"/>
  <c r="A38" i="7"/>
  <c r="V38" i="7" l="1"/>
  <c r="R39" i="7"/>
  <c r="H45" i="1"/>
  <c r="H45" i="22"/>
  <c r="R40" i="20"/>
  <c r="A40" i="20"/>
  <c r="T40" i="20"/>
  <c r="B41" i="20"/>
  <c r="I33" i="20"/>
  <c r="A39" i="7"/>
  <c r="B40" i="7"/>
  <c r="I40" i="7" s="1"/>
  <c r="R40" i="7" l="1"/>
  <c r="H46" i="22"/>
  <c r="H46" i="1"/>
  <c r="R41" i="20"/>
  <c r="B42" i="20"/>
  <c r="T41" i="20"/>
  <c r="A41" i="20"/>
  <c r="I34" i="20"/>
  <c r="A40" i="7"/>
  <c r="B41" i="7"/>
  <c r="I41" i="7" s="1"/>
  <c r="R41" i="7" l="1"/>
  <c r="H47" i="1"/>
  <c r="H47" i="22"/>
  <c r="R42" i="20"/>
  <c r="T42" i="20"/>
  <c r="A42" i="20"/>
  <c r="B43" i="20"/>
  <c r="I35" i="20"/>
  <c r="A41" i="7"/>
  <c r="B42" i="7"/>
  <c r="I42" i="7" s="1"/>
  <c r="R42" i="7" l="1"/>
  <c r="H48" i="1"/>
  <c r="H48" i="22"/>
  <c r="R43" i="20"/>
  <c r="T43" i="20"/>
  <c r="A43" i="20"/>
  <c r="B44" i="20"/>
  <c r="I36" i="20"/>
  <c r="A42" i="7"/>
  <c r="B43" i="7"/>
  <c r="I43" i="7" s="1"/>
  <c r="R43" i="7" l="1"/>
  <c r="H49" i="1"/>
  <c r="H49" i="22"/>
  <c r="R44" i="20"/>
  <c r="A44" i="20"/>
  <c r="T44" i="20"/>
  <c r="B45" i="20"/>
  <c r="I37" i="20"/>
  <c r="B44" i="7"/>
  <c r="I44" i="7" s="1"/>
  <c r="A43" i="7"/>
  <c r="R44" i="7" l="1"/>
  <c r="H50" i="22"/>
  <c r="H50" i="1"/>
  <c r="R45" i="20"/>
  <c r="B46" i="20"/>
  <c r="T45" i="20"/>
  <c r="A45" i="20"/>
  <c r="I38" i="20"/>
  <c r="B45" i="7"/>
  <c r="I45" i="7" s="1"/>
  <c r="A44" i="7"/>
  <c r="R45" i="7" l="1"/>
  <c r="H51" i="1"/>
  <c r="H51" i="22"/>
  <c r="R46" i="20"/>
  <c r="T46" i="20"/>
  <c r="A46" i="20"/>
  <c r="B47" i="20"/>
  <c r="I39" i="20"/>
  <c r="A45" i="7"/>
  <c r="B46" i="7"/>
  <c r="I46" i="7" s="1"/>
  <c r="R46" i="7" l="1"/>
  <c r="H52" i="1"/>
  <c r="H52" i="22"/>
  <c r="R47" i="20"/>
  <c r="A47" i="20"/>
  <c r="T47" i="20"/>
  <c r="B48" i="20"/>
  <c r="I40" i="20"/>
  <c r="A46" i="7"/>
  <c r="B47" i="7"/>
  <c r="I47" i="7" s="1"/>
  <c r="R47" i="7" l="1"/>
  <c r="H53" i="1"/>
  <c r="H53" i="22"/>
  <c r="R48" i="20"/>
  <c r="A48" i="20"/>
  <c r="T48" i="20"/>
  <c r="B49" i="20"/>
  <c r="I41" i="20"/>
  <c r="B48" i="7"/>
  <c r="I48" i="7" s="1"/>
  <c r="A47" i="7"/>
  <c r="R48" i="7" l="1"/>
  <c r="H54" i="22"/>
  <c r="H54" i="1"/>
  <c r="R49" i="20"/>
  <c r="B50" i="20"/>
  <c r="A49" i="20"/>
  <c r="T49" i="20"/>
  <c r="I42" i="20"/>
  <c r="A48" i="7"/>
  <c r="B49" i="7"/>
  <c r="I49" i="7" s="1"/>
  <c r="R49" i="7" l="1"/>
  <c r="H55" i="1"/>
  <c r="H55" i="22"/>
  <c r="R50" i="20"/>
  <c r="B51" i="20"/>
  <c r="T50" i="20"/>
  <c r="A50" i="20"/>
  <c r="I43" i="20"/>
  <c r="A49" i="7"/>
  <c r="B50" i="7"/>
  <c r="I50" i="7" s="1"/>
  <c r="R50" i="7" l="1"/>
  <c r="H56" i="1"/>
  <c r="H56" i="22"/>
  <c r="R51" i="20"/>
  <c r="A51" i="20"/>
  <c r="T51" i="20"/>
  <c r="B52" i="20"/>
  <c r="I44" i="20"/>
  <c r="A50" i="7"/>
  <c r="B51" i="7"/>
  <c r="I51" i="7" s="1"/>
  <c r="R51" i="7" l="1"/>
  <c r="H57" i="1"/>
  <c r="H57" i="22"/>
  <c r="R52" i="20"/>
  <c r="B53" i="20"/>
  <c r="A52" i="20"/>
  <c r="T52" i="20"/>
  <c r="I45" i="20"/>
  <c r="A51" i="7"/>
  <c r="B52" i="7"/>
  <c r="I52" i="7" s="1"/>
  <c r="R52" i="7" l="1"/>
  <c r="H58" i="22"/>
  <c r="H58" i="1"/>
  <c r="R53" i="20"/>
  <c r="B54" i="20"/>
  <c r="T53" i="20"/>
  <c r="A53" i="20"/>
  <c r="I46" i="20"/>
  <c r="B53" i="7"/>
  <c r="I53" i="7" s="1"/>
  <c r="A52" i="7"/>
  <c r="R53" i="7" l="1"/>
  <c r="H59" i="1"/>
  <c r="H59" i="22"/>
  <c r="R54" i="20"/>
  <c r="A54" i="20"/>
  <c r="T54" i="20"/>
  <c r="B55" i="20"/>
  <c r="I47" i="20"/>
  <c r="A53" i="7"/>
  <c r="B54" i="7"/>
  <c r="I54" i="7" s="1"/>
  <c r="R54" i="7" l="1"/>
  <c r="H60" i="1"/>
  <c r="H60" i="22"/>
  <c r="R55" i="20"/>
  <c r="A55" i="20"/>
  <c r="B56" i="20"/>
  <c r="T55" i="20"/>
  <c r="I48" i="20"/>
  <c r="A54" i="7"/>
  <c r="B55" i="7"/>
  <c r="I55" i="7" s="1"/>
  <c r="R55" i="7" l="1"/>
  <c r="H61" i="1"/>
  <c r="H61" i="22"/>
  <c r="R56" i="20"/>
  <c r="T56" i="20"/>
  <c r="A56" i="20"/>
  <c r="B57" i="20"/>
  <c r="I49" i="20"/>
  <c r="A55" i="7"/>
  <c r="B56" i="7"/>
  <c r="I56" i="7" s="1"/>
  <c r="R56" i="7" l="1"/>
  <c r="H62" i="22"/>
  <c r="H62" i="1"/>
  <c r="R57" i="20"/>
  <c r="B58" i="20"/>
  <c r="T57" i="20"/>
  <c r="A57" i="20"/>
  <c r="I50" i="20"/>
  <c r="B57" i="7"/>
  <c r="I57" i="7" s="1"/>
  <c r="A56" i="7"/>
  <c r="R57" i="7" l="1"/>
  <c r="H63" i="1"/>
  <c r="H63" i="22"/>
  <c r="R58" i="20"/>
  <c r="T58" i="20"/>
  <c r="A58" i="20"/>
  <c r="B59" i="20"/>
  <c r="I51" i="20"/>
  <c r="B58" i="7"/>
  <c r="I58" i="7" s="1"/>
  <c r="A57" i="7"/>
  <c r="R58" i="7" l="1"/>
  <c r="H64" i="1"/>
  <c r="H64" i="22"/>
  <c r="R59" i="20"/>
  <c r="B60" i="20"/>
  <c r="T59" i="20"/>
  <c r="A59" i="20"/>
  <c r="I52" i="20"/>
  <c r="A58" i="7"/>
  <c r="B59" i="7"/>
  <c r="I59" i="7" s="1"/>
  <c r="R59" i="7" l="1"/>
  <c r="H65" i="1"/>
  <c r="H65" i="22"/>
  <c r="R60" i="20"/>
  <c r="T60" i="20"/>
  <c r="A60" i="20"/>
  <c r="B61" i="20"/>
  <c r="I53" i="20"/>
  <c r="B60" i="7"/>
  <c r="I60" i="7" s="1"/>
  <c r="A59" i="7"/>
  <c r="R60" i="7" l="1"/>
  <c r="H66" i="22"/>
  <c r="H66" i="1"/>
  <c r="R61" i="20"/>
  <c r="T61" i="20"/>
  <c r="A61" i="20"/>
  <c r="B62" i="20"/>
  <c r="I54" i="20"/>
  <c r="B61" i="7"/>
  <c r="I61" i="7" s="1"/>
  <c r="A60" i="7"/>
  <c r="R61" i="7" l="1"/>
  <c r="H67" i="1"/>
  <c r="H67" i="22"/>
  <c r="R62" i="20"/>
  <c r="T62" i="20"/>
  <c r="B63" i="20"/>
  <c r="S63" i="20" s="1"/>
  <c r="A62" i="20"/>
  <c r="I55" i="20"/>
  <c r="B62" i="7"/>
  <c r="I62" i="7" s="1"/>
  <c r="A61" i="7"/>
  <c r="R62" i="7" l="1"/>
  <c r="H68" i="1"/>
  <c r="H68" i="22"/>
  <c r="R63" i="20"/>
  <c r="V63" i="20" s="1"/>
  <c r="A63" i="20"/>
  <c r="T63" i="20"/>
  <c r="B64" i="20"/>
  <c r="S64" i="20" s="1"/>
  <c r="I56" i="20"/>
  <c r="A62" i="7"/>
  <c r="B63" i="7"/>
  <c r="I63" i="7" s="1"/>
  <c r="S63" i="7" l="1"/>
  <c r="D63" i="7" s="1"/>
  <c r="R63" i="7"/>
  <c r="H69" i="1"/>
  <c r="H69" i="22"/>
  <c r="R64" i="20"/>
  <c r="V64" i="20" s="1"/>
  <c r="T64" i="20"/>
  <c r="B65" i="20"/>
  <c r="S65" i="20" s="1"/>
  <c r="A64" i="20"/>
  <c r="I57" i="20"/>
  <c r="B64" i="7"/>
  <c r="I64" i="7" s="1"/>
  <c r="A63" i="7"/>
  <c r="AC74" i="22"/>
  <c r="V63" i="7" l="1"/>
  <c r="S64" i="7"/>
  <c r="D64" i="7" s="1"/>
  <c r="R64" i="7"/>
  <c r="H70" i="22"/>
  <c r="H70" i="1"/>
  <c r="R65" i="20"/>
  <c r="V65" i="20" s="1"/>
  <c r="A65" i="20"/>
  <c r="T65" i="20"/>
  <c r="B66" i="20"/>
  <c r="S66" i="20" s="1"/>
  <c r="I58" i="20"/>
  <c r="A64" i="7"/>
  <c r="B65" i="7"/>
  <c r="I65" i="7" s="1"/>
  <c r="AC75" i="22"/>
  <c r="V64" i="7" l="1"/>
  <c r="R65" i="7"/>
  <c r="V65" i="7" s="1"/>
  <c r="S65" i="7"/>
  <c r="D65" i="7" s="1"/>
  <c r="H71" i="1"/>
  <c r="H71" i="22"/>
  <c r="R66" i="20"/>
  <c r="V66" i="20" s="1"/>
  <c r="T66" i="20"/>
  <c r="A66" i="20"/>
  <c r="B67" i="20"/>
  <c r="S67" i="20" s="1"/>
  <c r="I59" i="20"/>
  <c r="AC76" i="22"/>
  <c r="A65" i="7"/>
  <c r="B66" i="7"/>
  <c r="I66" i="7" s="1"/>
  <c r="R66" i="7" l="1"/>
  <c r="S66" i="7"/>
  <c r="D66" i="7" s="1"/>
  <c r="H72" i="1"/>
  <c r="H72" i="22"/>
  <c r="R67" i="20"/>
  <c r="V67" i="20" s="1"/>
  <c r="B68" i="20"/>
  <c r="S68" i="20" s="1"/>
  <c r="A67" i="20"/>
  <c r="T67" i="20"/>
  <c r="I60" i="20"/>
  <c r="A66" i="7"/>
  <c r="B67" i="7"/>
  <c r="I67" i="7" s="1"/>
  <c r="AC77" i="22"/>
  <c r="V66" i="7" l="1"/>
  <c r="R67" i="7"/>
  <c r="S67" i="7"/>
  <c r="D67" i="7" s="1"/>
  <c r="H73" i="1"/>
  <c r="H73" i="22"/>
  <c r="R68" i="20"/>
  <c r="V68" i="20" s="1"/>
  <c r="A68" i="20"/>
  <c r="B69" i="20"/>
  <c r="S69" i="20" s="1"/>
  <c r="T68" i="20"/>
  <c r="I61" i="20"/>
  <c r="AC78" i="22"/>
  <c r="B68" i="7"/>
  <c r="I68" i="7" s="1"/>
  <c r="A67" i="7"/>
  <c r="V67" i="7" l="1"/>
  <c r="S68" i="7"/>
  <c r="D68" i="7" s="1"/>
  <c r="R68" i="7"/>
  <c r="H74" i="22"/>
  <c r="H74" i="1"/>
  <c r="R69" i="20"/>
  <c r="V69" i="20" s="1"/>
  <c r="T69" i="20"/>
  <c r="A69" i="20"/>
  <c r="B70" i="20"/>
  <c r="S70" i="20" s="1"/>
  <c r="I62" i="20"/>
  <c r="AC79" i="22"/>
  <c r="A68" i="7"/>
  <c r="B69" i="7"/>
  <c r="I69" i="7" s="1"/>
  <c r="V68" i="7" l="1"/>
  <c r="R69" i="7"/>
  <c r="S69" i="7"/>
  <c r="D69" i="7" s="1"/>
  <c r="H75" i="1"/>
  <c r="H75" i="22"/>
  <c r="R70" i="20"/>
  <c r="V70" i="20" s="1"/>
  <c r="B71" i="20"/>
  <c r="S71" i="20" s="1"/>
  <c r="A70" i="20"/>
  <c r="T70" i="20"/>
  <c r="I63" i="20"/>
  <c r="B70" i="7"/>
  <c r="I70" i="7" s="1"/>
  <c r="A69" i="7"/>
  <c r="AC80" i="22"/>
  <c r="V69" i="7" l="1"/>
  <c r="S70" i="7"/>
  <c r="D70" i="7" s="1"/>
  <c r="R70" i="7"/>
  <c r="H76" i="1"/>
  <c r="H76" i="22"/>
  <c r="R71" i="20"/>
  <c r="V71" i="20" s="1"/>
  <c r="T71" i="20"/>
  <c r="A71" i="20"/>
  <c r="I64" i="20"/>
  <c r="B71" i="7"/>
  <c r="I71" i="7" s="1"/>
  <c r="A70" i="7"/>
  <c r="AC81" i="22"/>
  <c r="V70" i="7" l="1"/>
  <c r="R71" i="7"/>
  <c r="S71" i="7"/>
  <c r="D71" i="7" s="1"/>
  <c r="H77" i="1"/>
  <c r="H77" i="22"/>
  <c r="I65" i="20"/>
  <c r="AC82" i="22"/>
  <c r="B72" i="7"/>
  <c r="I72" i="7" s="1"/>
  <c r="I72" i="20" s="1"/>
  <c r="A71" i="7"/>
  <c r="V71" i="7" l="1"/>
  <c r="R72" i="7"/>
  <c r="V72" i="7" s="1"/>
  <c r="S72" i="7"/>
  <c r="H78" i="22"/>
  <c r="H78" i="1"/>
  <c r="AC83" i="22"/>
  <c r="I66" i="20"/>
  <c r="A72" i="7"/>
  <c r="B73" i="7"/>
  <c r="I73" i="7" s="1"/>
  <c r="I73" i="20" s="1"/>
  <c r="R73" i="7" l="1"/>
  <c r="V73" i="7" s="1"/>
  <c r="S73" i="7"/>
  <c r="H79" i="1"/>
  <c r="H79" i="22"/>
  <c r="I67" i="20"/>
  <c r="B74" i="7"/>
  <c r="I74" i="7" s="1"/>
  <c r="I74" i="20" s="1"/>
  <c r="A73" i="7"/>
  <c r="AC84" i="22"/>
  <c r="S74" i="7" l="1"/>
  <c r="R74" i="7"/>
  <c r="V74" i="7" s="1"/>
  <c r="H80" i="1"/>
  <c r="H80" i="22"/>
  <c r="I68" i="20"/>
  <c r="AC85" i="22"/>
  <c r="B75" i="7"/>
  <c r="I75" i="7" s="1"/>
  <c r="I75" i="20" s="1"/>
  <c r="A74" i="7"/>
  <c r="R75" i="7" l="1"/>
  <c r="V75" i="7" s="1"/>
  <c r="S75" i="7"/>
  <c r="H81" i="1"/>
  <c r="H81" i="22"/>
  <c r="I69" i="20"/>
  <c r="AC86" i="22"/>
  <c r="A75" i="7"/>
  <c r="B76" i="7"/>
  <c r="I76" i="7" s="1"/>
  <c r="I76" i="20" s="1"/>
  <c r="R76" i="7" l="1"/>
  <c r="V76" i="7" s="1"/>
  <c r="S76" i="7"/>
  <c r="H82" i="22"/>
  <c r="H82" i="1"/>
  <c r="I70" i="20"/>
  <c r="I71" i="20"/>
  <c r="AC87" i="22"/>
  <c r="B77" i="7"/>
  <c r="I77" i="7" s="1"/>
  <c r="I77" i="20" s="1"/>
  <c r="A76" i="7"/>
  <c r="R77" i="7" l="1"/>
  <c r="V77" i="7" s="1"/>
  <c r="S77" i="7"/>
  <c r="H83" i="1"/>
  <c r="H83" i="22"/>
  <c r="AC88" i="22"/>
  <c r="A77" i="7"/>
  <c r="B78" i="7"/>
  <c r="I78" i="7" s="1"/>
  <c r="I78" i="20" s="1"/>
  <c r="S78" i="7" l="1"/>
  <c r="R78" i="7"/>
  <c r="V78" i="7" s="1"/>
  <c r="H84" i="1"/>
  <c r="H84" i="22"/>
  <c r="AC89" i="22"/>
  <c r="B79" i="7"/>
  <c r="I79" i="7" s="1"/>
  <c r="I79" i="20" s="1"/>
  <c r="A78" i="7"/>
  <c r="S79" i="7" l="1"/>
  <c r="R79" i="7"/>
  <c r="V79" i="7" s="1"/>
  <c r="H85" i="1"/>
  <c r="H85" i="22"/>
  <c r="AC90" i="22"/>
  <c r="A79" i="7"/>
  <c r="B80" i="7"/>
  <c r="I80" i="7" s="1"/>
  <c r="I80" i="20" s="1"/>
  <c r="R80" i="7" l="1"/>
  <c r="V80" i="7" s="1"/>
  <c r="S80" i="7"/>
  <c r="H86" i="22"/>
  <c r="H86" i="1"/>
  <c r="AC91" i="22"/>
  <c r="B81" i="7"/>
  <c r="I81" i="7" s="1"/>
  <c r="I81" i="20" s="1"/>
  <c r="A80" i="7"/>
  <c r="R81" i="7" l="1"/>
  <c r="V81" i="7" s="1"/>
  <c r="S81" i="7"/>
  <c r="H87" i="1"/>
  <c r="H87" i="22"/>
  <c r="I87" i="22" s="1"/>
  <c r="AC92" i="22"/>
  <c r="B82" i="7"/>
  <c r="I82" i="7" s="1"/>
  <c r="I82" i="20" s="1"/>
  <c r="A81" i="7"/>
  <c r="S82" i="7" l="1"/>
  <c r="R82" i="7"/>
  <c r="V82" i="7" s="1"/>
  <c r="H88" i="1"/>
  <c r="H88" i="22"/>
  <c r="I88" i="22" s="1"/>
  <c r="AB165" i="22"/>
  <c r="AA165" i="22"/>
  <c r="AC93" i="22"/>
  <c r="B83" i="7"/>
  <c r="I83" i="7" s="1"/>
  <c r="I83" i="20" s="1"/>
  <c r="A82" i="7"/>
  <c r="R83" i="7" l="1"/>
  <c r="V83" i="7" s="1"/>
  <c r="S83" i="7"/>
  <c r="AC94" i="22"/>
  <c r="H89" i="1"/>
  <c r="H89" i="22"/>
  <c r="I89" i="22" s="1"/>
  <c r="AC165" i="22"/>
  <c r="A83" i="7"/>
  <c r="B84" i="7"/>
  <c r="I84" i="7" s="1"/>
  <c r="I84" i="20" s="1"/>
  <c r="S84" i="7" l="1"/>
  <c r="R84" i="7"/>
  <c r="V84" i="7" s="1"/>
  <c r="AC95" i="22"/>
  <c r="H90" i="22"/>
  <c r="I90" i="22" s="1"/>
  <c r="H90" i="1"/>
  <c r="B85" i="7"/>
  <c r="I85" i="7" s="1"/>
  <c r="I85" i="20" s="1"/>
  <c r="A84" i="7"/>
  <c r="R85" i="7" l="1"/>
  <c r="V85" i="7" s="1"/>
  <c r="S85" i="7"/>
  <c r="AC96" i="22"/>
  <c r="H91" i="1"/>
  <c r="H91" i="22"/>
  <c r="I91" i="22" s="1"/>
  <c r="B86" i="7"/>
  <c r="I86" i="7" s="1"/>
  <c r="I86" i="20" s="1"/>
  <c r="A85" i="7"/>
  <c r="S86" i="7" l="1"/>
  <c r="R86" i="7"/>
  <c r="V86" i="7" s="1"/>
  <c r="AC97" i="22"/>
  <c r="AC166" i="22" s="1"/>
  <c r="H92" i="1"/>
  <c r="H92" i="22"/>
  <c r="I92" i="22" s="1"/>
  <c r="B87" i="7"/>
  <c r="I87" i="7" s="1"/>
  <c r="I87" i="20" s="1"/>
  <c r="A86" i="7"/>
  <c r="R87" i="7" l="1"/>
  <c r="V87" i="7" s="1"/>
  <c r="S87" i="7"/>
  <c r="AC98" i="22"/>
  <c r="H93" i="1"/>
  <c r="H93" i="22"/>
  <c r="I93" i="22" s="1"/>
  <c r="A87" i="7"/>
  <c r="B88" i="7"/>
  <c r="I88" i="7" s="1"/>
  <c r="I88" i="20" s="1"/>
  <c r="R88" i="7" l="1"/>
  <c r="V88" i="7" s="1"/>
  <c r="S88" i="7"/>
  <c r="AC99" i="22"/>
  <c r="H94" i="22"/>
  <c r="I94" i="22" s="1"/>
  <c r="H94" i="1"/>
  <c r="B89" i="7"/>
  <c r="I89" i="7" s="1"/>
  <c r="I89" i="20" s="1"/>
  <c r="A88" i="7"/>
  <c r="R89" i="7" l="1"/>
  <c r="V89" i="7" s="1"/>
  <c r="S89" i="7"/>
  <c r="AC100" i="22"/>
  <c r="H95" i="1"/>
  <c r="H95" i="22"/>
  <c r="I95" i="22" s="1"/>
  <c r="A89" i="7"/>
  <c r="B90" i="7"/>
  <c r="I90" i="7" s="1"/>
  <c r="I90" i="20" s="1"/>
  <c r="S90" i="7" l="1"/>
  <c r="R90" i="7"/>
  <c r="V90" i="7" s="1"/>
  <c r="AC101" i="22"/>
  <c r="H96" i="1"/>
  <c r="H96" i="22"/>
  <c r="I96" i="22" s="1"/>
  <c r="A90" i="7"/>
  <c r="B91" i="7"/>
  <c r="I91" i="7" s="1"/>
  <c r="I91" i="20" s="1"/>
  <c r="R91" i="7" l="1"/>
  <c r="V91" i="7" s="1"/>
  <c r="S91" i="7"/>
  <c r="AC102" i="22"/>
  <c r="H97" i="1"/>
  <c r="H97" i="22"/>
  <c r="I97" i="22" s="1"/>
  <c r="B92" i="7"/>
  <c r="I92" i="7" s="1"/>
  <c r="I92" i="20" s="1"/>
  <c r="A91" i="7"/>
  <c r="R92" i="7" l="1"/>
  <c r="V92" i="7" s="1"/>
  <c r="S92" i="7"/>
  <c r="AC103" i="22"/>
  <c r="H98" i="1"/>
  <c r="H98" i="22"/>
  <c r="I98" i="22" s="1"/>
  <c r="B93" i="7"/>
  <c r="I93" i="7" s="1"/>
  <c r="I93" i="20" s="1"/>
  <c r="A92" i="7"/>
  <c r="R93" i="7" l="1"/>
  <c r="V93" i="7" s="1"/>
  <c r="S93" i="7"/>
  <c r="AC104" i="22"/>
  <c r="H99" i="1"/>
  <c r="H99" i="22"/>
  <c r="I99" i="22" s="1"/>
  <c r="A93" i="7"/>
  <c r="B94" i="7"/>
  <c r="I94" i="7" s="1"/>
  <c r="I94" i="20" s="1"/>
  <c r="S94" i="7" l="1"/>
  <c r="R94" i="7"/>
  <c r="V94" i="7" s="1"/>
  <c r="AC105" i="22"/>
  <c r="H100" i="1"/>
  <c r="H100" i="22"/>
  <c r="I100" i="22" s="1"/>
  <c r="B95" i="7"/>
  <c r="I95" i="7" s="1"/>
  <c r="I95" i="20" s="1"/>
  <c r="A94" i="7"/>
  <c r="S95" i="7" l="1"/>
  <c r="R95" i="7"/>
  <c r="V95" i="7" s="1"/>
  <c r="AC106" i="22"/>
  <c r="H101" i="1"/>
  <c r="H101" i="22"/>
  <c r="I101" i="22" s="1"/>
  <c r="B96" i="7"/>
  <c r="I96" i="7" s="1"/>
  <c r="I96" i="20" s="1"/>
  <c r="A95" i="7"/>
  <c r="R96" i="7" l="1"/>
  <c r="V96" i="7" s="1"/>
  <c r="S96" i="7"/>
  <c r="AC107" i="22"/>
  <c r="H102" i="1"/>
  <c r="H102" i="22"/>
  <c r="I102" i="22" s="1"/>
  <c r="B97" i="7"/>
  <c r="I97" i="7" s="1"/>
  <c r="I97" i="20" s="1"/>
  <c r="A96" i="7"/>
  <c r="R97" i="7" l="1"/>
  <c r="V97" i="7" s="1"/>
  <c r="S97" i="7"/>
  <c r="AC108" i="22"/>
  <c r="H103" i="1"/>
  <c r="H103" i="22"/>
  <c r="I103" i="22" s="1"/>
  <c r="B98" i="7"/>
  <c r="I98" i="7" s="1"/>
  <c r="I98" i="20" s="1"/>
  <c r="A97" i="7"/>
  <c r="S98" i="7" l="1"/>
  <c r="R98" i="7"/>
  <c r="V98" i="7" s="1"/>
  <c r="AC109" i="22"/>
  <c r="H104" i="1"/>
  <c r="H104" i="22"/>
  <c r="I104" i="22" s="1"/>
  <c r="B99" i="7"/>
  <c r="I99" i="7" s="1"/>
  <c r="I99" i="20" s="1"/>
  <c r="A98" i="7"/>
  <c r="R99" i="7" l="1"/>
  <c r="V99" i="7" s="1"/>
  <c r="S99" i="7"/>
  <c r="AC110" i="22"/>
  <c r="H105" i="1"/>
  <c r="H105" i="22"/>
  <c r="I105" i="22" s="1"/>
  <c r="A99" i="7"/>
  <c r="B100" i="7"/>
  <c r="I100" i="7" s="1"/>
  <c r="I100" i="20" s="1"/>
  <c r="S100" i="7" l="1"/>
  <c r="R100" i="7"/>
  <c r="V100" i="7" s="1"/>
  <c r="AC111" i="22"/>
  <c r="H106" i="1"/>
  <c r="H106" i="22"/>
  <c r="I106" i="22" s="1"/>
  <c r="A100" i="7"/>
  <c r="B101" i="7"/>
  <c r="I101" i="7" s="1"/>
  <c r="I101" i="20" s="1"/>
  <c r="R101" i="7" l="1"/>
  <c r="V101" i="7" s="1"/>
  <c r="S101" i="7"/>
  <c r="AC112" i="22"/>
  <c r="H107" i="1"/>
  <c r="H107" i="22"/>
  <c r="I107" i="22" s="1"/>
  <c r="B102" i="7"/>
  <c r="I102" i="7" s="1"/>
  <c r="I102" i="20" s="1"/>
  <c r="A101" i="7"/>
  <c r="S102" i="7" l="1"/>
  <c r="R102" i="7"/>
  <c r="V102" i="7" s="1"/>
  <c r="AC113" i="22"/>
  <c r="H108" i="1"/>
  <c r="H108" i="22"/>
  <c r="I108" i="22" s="1"/>
  <c r="B103" i="7"/>
  <c r="I103" i="7" s="1"/>
  <c r="I103" i="20" s="1"/>
  <c r="A102" i="7"/>
  <c r="R103" i="7" l="1"/>
  <c r="V103" i="7" s="1"/>
  <c r="S103" i="7"/>
  <c r="AC114" i="22"/>
  <c r="H109" i="1"/>
  <c r="H109" i="22"/>
  <c r="I109" i="22" s="1"/>
  <c r="B104" i="7"/>
  <c r="I104" i="7" s="1"/>
  <c r="I104" i="20" s="1"/>
  <c r="A103" i="7"/>
  <c r="R104" i="7" l="1"/>
  <c r="V104" i="7" s="1"/>
  <c r="S104" i="7"/>
  <c r="AC115" i="22"/>
  <c r="H110" i="1"/>
  <c r="H110" i="22"/>
  <c r="I110" i="22" s="1"/>
  <c r="A104" i="7"/>
  <c r="B105" i="7"/>
  <c r="I105" i="7" s="1"/>
  <c r="I105" i="20" s="1"/>
  <c r="R105" i="7" l="1"/>
  <c r="V105" i="7" s="1"/>
  <c r="S105" i="7"/>
  <c r="AC116" i="22"/>
  <c r="H111" i="1"/>
  <c r="H111" i="22"/>
  <c r="I111" i="22" s="1"/>
  <c r="A105" i="7"/>
  <c r="B106" i="7"/>
  <c r="I106" i="7" s="1"/>
  <c r="I106" i="20" s="1"/>
  <c r="S106" i="7" l="1"/>
  <c r="R106" i="7"/>
  <c r="V106" i="7" s="1"/>
  <c r="AC117" i="22"/>
  <c r="H112" i="1"/>
  <c r="H112" i="22"/>
  <c r="I112" i="22" s="1"/>
  <c r="A106" i="7"/>
  <c r="B107" i="7"/>
  <c r="I107" i="7" s="1"/>
  <c r="I107" i="20" s="1"/>
  <c r="R107" i="7" l="1"/>
  <c r="V107" i="7" s="1"/>
  <c r="S107" i="7"/>
  <c r="AC118" i="22"/>
  <c r="H113" i="1"/>
  <c r="H113" i="22"/>
  <c r="I113" i="22" s="1"/>
  <c r="B108" i="7"/>
  <c r="I108" i="7" s="1"/>
  <c r="I108" i="20" s="1"/>
  <c r="A107" i="7"/>
  <c r="R108" i="7" l="1"/>
  <c r="V108" i="7" s="1"/>
  <c r="S108" i="7"/>
  <c r="AC119" i="22"/>
  <c r="H114" i="1"/>
  <c r="H114" i="22"/>
  <c r="I114" i="22" s="1"/>
  <c r="B109" i="7"/>
  <c r="I109" i="7" s="1"/>
  <c r="I109" i="20" s="1"/>
  <c r="A108" i="7"/>
  <c r="R109" i="7" l="1"/>
  <c r="V109" i="7" s="1"/>
  <c r="S109" i="7"/>
  <c r="AC120" i="22"/>
  <c r="H115" i="1"/>
  <c r="H115" i="22"/>
  <c r="I115" i="22" s="1"/>
  <c r="B110" i="7"/>
  <c r="I110" i="7" s="1"/>
  <c r="I110" i="20" s="1"/>
  <c r="A109" i="7"/>
  <c r="S110" i="7" l="1"/>
  <c r="R110" i="7"/>
  <c r="V110" i="7" s="1"/>
  <c r="AC121" i="22"/>
  <c r="H116" i="1"/>
  <c r="H116" i="22"/>
  <c r="I116" i="22" s="1"/>
  <c r="A110" i="7"/>
  <c r="B111" i="7"/>
  <c r="I111" i="7" s="1"/>
  <c r="I111" i="20" s="1"/>
  <c r="S111" i="7" l="1"/>
  <c r="R111" i="7"/>
  <c r="V111" i="7" s="1"/>
  <c r="AC122" i="22"/>
  <c r="H117" i="1"/>
  <c r="H117" i="22"/>
  <c r="I117" i="22" s="1"/>
  <c r="B112" i="7"/>
  <c r="I112" i="7" s="1"/>
  <c r="I112" i="20" s="1"/>
  <c r="A111" i="7"/>
  <c r="R112" i="7" l="1"/>
  <c r="V112" i="7" s="1"/>
  <c r="S112" i="7"/>
  <c r="AC123" i="22"/>
  <c r="H118" i="1"/>
  <c r="H118" i="22"/>
  <c r="I118" i="22" s="1"/>
  <c r="A112" i="7"/>
  <c r="B113" i="7"/>
  <c r="I113" i="7" s="1"/>
  <c r="I113" i="20" s="1"/>
  <c r="R113" i="7" l="1"/>
  <c r="V113" i="7" s="1"/>
  <c r="S113" i="7"/>
  <c r="AC124" i="22"/>
  <c r="H119" i="1"/>
  <c r="H119" i="22"/>
  <c r="I119" i="22" s="1"/>
  <c r="A113" i="7"/>
  <c r="B114" i="7"/>
  <c r="I114" i="7" s="1"/>
  <c r="I114" i="20" s="1"/>
  <c r="S114" i="7" l="1"/>
  <c r="R114" i="7"/>
  <c r="V114" i="7" s="1"/>
  <c r="AC125" i="22"/>
  <c r="H120" i="1"/>
  <c r="H120" i="22"/>
  <c r="I120" i="22" s="1"/>
  <c r="B115" i="7"/>
  <c r="I115" i="7" s="1"/>
  <c r="I115" i="20" s="1"/>
  <c r="A114" i="7"/>
  <c r="R115" i="7" l="1"/>
  <c r="V115" i="7" s="1"/>
  <c r="S115" i="7"/>
  <c r="AC126" i="22"/>
  <c r="H121" i="1"/>
  <c r="H121" i="22"/>
  <c r="I121" i="22" s="1"/>
  <c r="B116" i="7"/>
  <c r="I116" i="7" s="1"/>
  <c r="I116" i="20" s="1"/>
  <c r="A115" i="7"/>
  <c r="S116" i="7" l="1"/>
  <c r="R116" i="7"/>
  <c r="V116" i="7" s="1"/>
  <c r="AC127" i="22"/>
  <c r="H122" i="1"/>
  <c r="H122" i="22"/>
  <c r="I122" i="22" s="1"/>
  <c r="A116" i="7"/>
  <c r="B117" i="7"/>
  <c r="I117" i="7" s="1"/>
  <c r="I117" i="20" s="1"/>
  <c r="R117" i="7" l="1"/>
  <c r="V117" i="7" s="1"/>
  <c r="S117" i="7"/>
  <c r="AC128" i="22"/>
  <c r="H123" i="1"/>
  <c r="H123" i="22"/>
  <c r="I123" i="22" s="1"/>
  <c r="A117" i="7"/>
  <c r="B118" i="7"/>
  <c r="I118" i="7" s="1"/>
  <c r="I118" i="20" s="1"/>
  <c r="S118" i="7" l="1"/>
  <c r="R118" i="7"/>
  <c r="V118" i="7" s="1"/>
  <c r="AC129" i="22"/>
  <c r="H124" i="1"/>
  <c r="H124" i="22"/>
  <c r="I124" i="22" s="1"/>
  <c r="A118" i="7"/>
  <c r="B119" i="7"/>
  <c r="I119" i="7" s="1"/>
  <c r="I119" i="20" s="1"/>
  <c r="R119" i="7" l="1"/>
  <c r="V119" i="7" s="1"/>
  <c r="S119" i="7"/>
  <c r="AC130" i="22"/>
  <c r="H125" i="1"/>
  <c r="H125" i="22"/>
  <c r="I125" i="22" s="1"/>
  <c r="A119" i="7"/>
  <c r="B120" i="7"/>
  <c r="I120" i="7" s="1"/>
  <c r="I120" i="20" s="1"/>
  <c r="R120" i="7" l="1"/>
  <c r="V120" i="7" s="1"/>
  <c r="S120" i="7"/>
  <c r="AC131" i="22"/>
  <c r="H126" i="1"/>
  <c r="H126" i="22"/>
  <c r="I126" i="22" s="1"/>
  <c r="B121" i="7"/>
  <c r="I121" i="7" s="1"/>
  <c r="I121" i="20" s="1"/>
  <c r="A120" i="7"/>
  <c r="R121" i="7" l="1"/>
  <c r="V121" i="7" s="1"/>
  <c r="S121" i="7"/>
  <c r="AC132" i="22"/>
  <c r="H127" i="1"/>
  <c r="H127" i="22"/>
  <c r="I127" i="22" s="1"/>
  <c r="B122" i="7"/>
  <c r="I122" i="7" s="1"/>
  <c r="I122" i="20" s="1"/>
  <c r="A121" i="7"/>
  <c r="S122" i="7" l="1"/>
  <c r="R122" i="7"/>
  <c r="V122" i="7" s="1"/>
  <c r="AC133" i="22"/>
  <c r="H128" i="1"/>
  <c r="H128" i="22"/>
  <c r="I128" i="22" s="1"/>
  <c r="B123" i="7"/>
  <c r="I123" i="7" s="1"/>
  <c r="I123" i="20" s="1"/>
  <c r="A122" i="7"/>
  <c r="R123" i="7" l="1"/>
  <c r="V123" i="7" s="1"/>
  <c r="S123" i="7"/>
  <c r="AC134" i="22"/>
  <c r="H129" i="1"/>
  <c r="H129" i="22"/>
  <c r="I129" i="22" s="1"/>
  <c r="B124" i="7"/>
  <c r="I124" i="7" s="1"/>
  <c r="I124" i="20" s="1"/>
  <c r="A123" i="7"/>
  <c r="R124" i="7" l="1"/>
  <c r="V124" i="7" s="1"/>
  <c r="S124" i="7"/>
  <c r="AC135" i="22"/>
  <c r="H130" i="1"/>
  <c r="H130" i="22"/>
  <c r="I130" i="22" s="1"/>
  <c r="A124" i="7"/>
  <c r="B125" i="7"/>
  <c r="I125" i="7" s="1"/>
  <c r="I125" i="20" s="1"/>
  <c r="R125" i="7" l="1"/>
  <c r="V125" i="7" s="1"/>
  <c r="S125" i="7"/>
  <c r="AC136" i="22"/>
  <c r="H131" i="1"/>
  <c r="H131" i="22"/>
  <c r="I131" i="22" s="1"/>
  <c r="B126" i="7"/>
  <c r="I126" i="7" s="1"/>
  <c r="I126" i="20" s="1"/>
  <c r="A125" i="7"/>
  <c r="S126" i="7" l="1"/>
  <c r="R126" i="7"/>
  <c r="V126" i="7" s="1"/>
  <c r="AC137" i="22"/>
  <c r="H132" i="1"/>
  <c r="H132" i="22"/>
  <c r="I132" i="22" s="1"/>
  <c r="B127" i="7"/>
  <c r="I127" i="7" s="1"/>
  <c r="I127" i="20" s="1"/>
  <c r="A126" i="7"/>
  <c r="S127" i="7" l="1"/>
  <c r="R127" i="7"/>
  <c r="V127" i="7" s="1"/>
  <c r="AC138" i="22"/>
  <c r="H133" i="1"/>
  <c r="H133" i="22"/>
  <c r="I133" i="22" s="1"/>
  <c r="B128" i="7"/>
  <c r="I128" i="7" s="1"/>
  <c r="I128" i="20" s="1"/>
  <c r="A127" i="7"/>
  <c r="AC139" i="22" l="1"/>
  <c r="R128" i="7"/>
  <c r="V128" i="7" s="1"/>
  <c r="S128" i="7"/>
  <c r="H134" i="1"/>
  <c r="H134" i="22"/>
  <c r="I134" i="22" s="1"/>
  <c r="A128" i="7"/>
  <c r="B129" i="7"/>
  <c r="I129" i="7" s="1"/>
  <c r="I129" i="20" s="1"/>
  <c r="R129" i="7" l="1"/>
  <c r="V129" i="7" s="1"/>
  <c r="S129" i="7"/>
  <c r="AC140" i="22"/>
  <c r="H135" i="1"/>
  <c r="H135" i="22"/>
  <c r="I135" i="22" s="1"/>
  <c r="A129" i="7"/>
  <c r="B130" i="7"/>
  <c r="I130" i="7" s="1"/>
  <c r="I130" i="20" s="1"/>
  <c r="S130" i="7" l="1"/>
  <c r="R130" i="7"/>
  <c r="V130" i="7" s="1"/>
  <c r="AC141" i="22"/>
  <c r="H136" i="1"/>
  <c r="H136" i="22"/>
  <c r="I136" i="22" s="1"/>
  <c r="B131" i="7"/>
  <c r="I131" i="7" s="1"/>
  <c r="I131" i="20" s="1"/>
  <c r="A130" i="7"/>
  <c r="R131" i="7" l="1"/>
  <c r="V131" i="7" s="1"/>
  <c r="S131" i="7"/>
  <c r="AC142" i="22"/>
  <c r="H137" i="1"/>
  <c r="H137" i="22"/>
  <c r="I137" i="22" s="1"/>
  <c r="B132" i="7"/>
  <c r="I132" i="7" s="1"/>
  <c r="I132" i="20" s="1"/>
  <c r="A131" i="7"/>
  <c r="S132" i="7" l="1"/>
  <c r="R132" i="7"/>
  <c r="V132" i="7" s="1"/>
  <c r="AC143" i="22"/>
  <c r="H138" i="1"/>
  <c r="H138" i="22"/>
  <c r="I138" i="22" s="1"/>
  <c r="B133" i="7"/>
  <c r="I133" i="7" s="1"/>
  <c r="I133" i="20" s="1"/>
  <c r="A132" i="7"/>
  <c r="R133" i="7" l="1"/>
  <c r="V133" i="7" s="1"/>
  <c r="S133" i="7"/>
  <c r="AC144" i="22"/>
  <c r="H139" i="1"/>
  <c r="H139" i="22"/>
  <c r="I139" i="22" s="1"/>
  <c r="A133" i="7"/>
  <c r="B134" i="7"/>
  <c r="I134" i="7" s="1"/>
  <c r="I134" i="20" s="1"/>
  <c r="S134" i="7" l="1"/>
  <c r="R134" i="7"/>
  <c r="V134" i="7" s="1"/>
  <c r="AC145" i="22"/>
  <c r="H140" i="1"/>
  <c r="H140" i="22"/>
  <c r="I140" i="22" s="1"/>
  <c r="A134" i="7"/>
  <c r="B135" i="7"/>
  <c r="I135" i="7" s="1"/>
  <c r="I135" i="20" s="1"/>
  <c r="R135" i="7" l="1"/>
  <c r="V135" i="7" s="1"/>
  <c r="S135" i="7"/>
  <c r="H141" i="1"/>
  <c r="H141" i="22"/>
  <c r="I141" i="22" s="1"/>
  <c r="B136" i="7"/>
  <c r="I136" i="7" s="1"/>
  <c r="I136" i="20" s="1"/>
  <c r="A135" i="7"/>
  <c r="R136" i="7" l="1"/>
  <c r="V136" i="7" s="1"/>
  <c r="S136" i="7"/>
  <c r="H142" i="1"/>
  <c r="H142" i="22"/>
  <c r="I142" i="22" s="1"/>
  <c r="A136" i="7"/>
  <c r="B137" i="7"/>
  <c r="I137" i="7" s="1"/>
  <c r="I137" i="20" s="1"/>
  <c r="R137" i="7" l="1"/>
  <c r="V137" i="7" s="1"/>
  <c r="S137" i="7"/>
  <c r="H143" i="1"/>
  <c r="H143" i="22"/>
  <c r="I143" i="22" s="1"/>
  <c r="B138" i="7"/>
  <c r="I138" i="7" s="1"/>
  <c r="I138" i="20" s="1"/>
  <c r="A137" i="7"/>
  <c r="S138" i="7" l="1"/>
  <c r="R138" i="7"/>
  <c r="V138" i="7" s="1"/>
  <c r="H144" i="1"/>
  <c r="H144" i="22"/>
  <c r="I144" i="22" s="1"/>
  <c r="A138" i="7"/>
  <c r="B139" i="7"/>
  <c r="I139" i="7" s="1"/>
  <c r="I139" i="20" s="1"/>
  <c r="R139" i="7" l="1"/>
  <c r="V139" i="7" s="1"/>
  <c r="S139" i="7"/>
  <c r="H145" i="1"/>
  <c r="H145" i="22"/>
  <c r="I145" i="22" s="1"/>
  <c r="B140" i="7"/>
  <c r="I140" i="7" s="1"/>
  <c r="I140" i="20" s="1"/>
  <c r="A139" i="7"/>
  <c r="R140" i="7" l="1"/>
  <c r="V140" i="7" s="1"/>
  <c r="S140" i="7"/>
  <c r="B141" i="7"/>
  <c r="I141" i="7" s="1"/>
  <c r="I141" i="20" s="1"/>
  <c r="A140" i="7"/>
  <c r="R141" i="7" l="1"/>
  <c r="V141" i="7" s="1"/>
  <c r="S141" i="7"/>
  <c r="B142" i="7"/>
  <c r="I142" i="7" s="1"/>
  <c r="I142" i="20" s="1"/>
  <c r="A141" i="7"/>
  <c r="S142" i="7" l="1"/>
  <c r="R142" i="7"/>
  <c r="V142" i="7" s="1"/>
  <c r="B143" i="7"/>
  <c r="I143" i="7" s="1"/>
  <c r="I143" i="20" s="1"/>
  <c r="A142" i="7"/>
  <c r="R143" i="7" l="1"/>
  <c r="V143" i="7" s="1"/>
  <c r="S143" i="7"/>
  <c r="B144" i="7"/>
  <c r="I144" i="7" s="1"/>
  <c r="I144" i="20" s="1"/>
  <c r="A143" i="7"/>
  <c r="R144" i="7" l="1"/>
  <c r="V144" i="7" s="1"/>
  <c r="S144" i="7"/>
  <c r="B145" i="7"/>
  <c r="I145" i="7" s="1"/>
  <c r="I145" i="20" s="1"/>
  <c r="A144" i="7"/>
  <c r="R145" i="7" l="1"/>
  <c r="V145" i="7" s="1"/>
  <c r="S145" i="7"/>
  <c r="AB166" i="22"/>
  <c r="AB167" i="22"/>
  <c r="AB168" i="22"/>
  <c r="AB169" i="22"/>
  <c r="AB170" i="22"/>
  <c r="AA166" i="22"/>
  <c r="AA167" i="22"/>
  <c r="AA168" i="22"/>
  <c r="AA169" i="22"/>
  <c r="AA170" i="22"/>
  <c r="A145" i="7"/>
  <c r="B146" i="7"/>
  <c r="I146" i="7" s="1"/>
  <c r="I146" i="20" s="1"/>
  <c r="S146" i="7" l="1"/>
  <c r="R146" i="7"/>
  <c r="V146" i="7" s="1"/>
  <c r="AC167" i="22"/>
  <c r="AC168" i="22"/>
  <c r="AC169" i="22"/>
  <c r="AC170" i="22"/>
  <c r="A146" i="7"/>
  <c r="B147" i="7"/>
  <c r="I147" i="7" s="1"/>
  <c r="I147" i="20" s="1"/>
  <c r="S147" i="7" l="1"/>
  <c r="R147" i="7"/>
  <c r="V147" i="7" s="1"/>
  <c r="B148" i="7"/>
  <c r="I148" i="7" s="1"/>
  <c r="I148" i="20" s="1"/>
  <c r="A147" i="7"/>
  <c r="S148" i="7" l="1"/>
  <c r="R148" i="7"/>
  <c r="V148" i="7" s="1"/>
  <c r="B149" i="7"/>
  <c r="I149" i="7" s="1"/>
  <c r="I149" i="20" s="1"/>
  <c r="A148" i="7"/>
  <c r="R149" i="7" l="1"/>
  <c r="V149" i="7" s="1"/>
  <c r="S149" i="7"/>
  <c r="A149" i="7"/>
  <c r="B150" i="7"/>
  <c r="I150" i="7" s="1"/>
  <c r="I150" i="20" s="1"/>
  <c r="S150" i="7" l="1"/>
  <c r="R150" i="7"/>
  <c r="V150" i="7" s="1"/>
  <c r="B151" i="7"/>
  <c r="I151" i="7" s="1"/>
  <c r="I151" i="20" s="1"/>
  <c r="A150" i="7"/>
  <c r="R151" i="7" l="1"/>
  <c r="V151" i="7" s="1"/>
  <c r="S151" i="7"/>
  <c r="A151" i="7"/>
  <c r="B152" i="7"/>
  <c r="I152" i="7" s="1"/>
  <c r="I152" i="20" s="1"/>
  <c r="R152" i="7" l="1"/>
  <c r="V152" i="7" s="1"/>
  <c r="S152" i="7"/>
  <c r="I167" i="22"/>
  <c r="I168" i="22"/>
  <c r="I169" i="22"/>
  <c r="I170" i="22"/>
  <c r="B153" i="7"/>
  <c r="I153" i="7" s="1"/>
  <c r="I153" i="20" s="1"/>
  <c r="A152" i="7"/>
  <c r="R153" i="7" l="1"/>
  <c r="V153" i="7" s="1"/>
  <c r="S153" i="7"/>
  <c r="B154" i="7"/>
  <c r="I154" i="7" s="1"/>
  <c r="I154" i="20" s="1"/>
  <c r="A153" i="7"/>
  <c r="S154" i="7" l="1"/>
  <c r="R154" i="7"/>
  <c r="V154" i="7" s="1"/>
  <c r="A154" i="7"/>
  <c r="B155" i="7"/>
  <c r="I155" i="7" s="1"/>
  <c r="I155" i="20" s="1"/>
  <c r="R155" i="7" l="1"/>
  <c r="V155" i="7" s="1"/>
  <c r="S155" i="7"/>
  <c r="B156" i="7"/>
  <c r="I156" i="7" s="1"/>
  <c r="I156" i="20" s="1"/>
  <c r="A155" i="7"/>
  <c r="R156" i="7" l="1"/>
  <c r="V156" i="7" s="1"/>
  <c r="S156" i="7"/>
  <c r="B157" i="7"/>
  <c r="I157" i="7" s="1"/>
  <c r="I157" i="20" s="1"/>
  <c r="A156" i="7"/>
  <c r="R157" i="7" l="1"/>
  <c r="V157" i="7" s="1"/>
  <c r="S157" i="7"/>
  <c r="B158" i="7"/>
  <c r="I158" i="7" s="1"/>
  <c r="I158" i="20" s="1"/>
  <c r="A157" i="7"/>
  <c r="S158" i="7" l="1"/>
  <c r="R158" i="7"/>
  <c r="V158" i="7" s="1"/>
  <c r="A158" i="7"/>
  <c r="B159" i="7"/>
  <c r="I159" i="7" s="1"/>
  <c r="I159" i="20" s="1"/>
  <c r="R159" i="7" l="1"/>
  <c r="V159" i="7" s="1"/>
  <c r="S159" i="7"/>
  <c r="A159" i="7"/>
  <c r="B160" i="7"/>
  <c r="I160" i="7" s="1"/>
  <c r="I160" i="20" s="1"/>
  <c r="R160" i="7" l="1"/>
  <c r="V160" i="7" s="1"/>
  <c r="S160" i="7"/>
  <c r="B161" i="7"/>
  <c r="I161" i="7" s="1"/>
  <c r="I161" i="20" s="1"/>
  <c r="A160" i="7"/>
  <c r="R161" i="7" l="1"/>
  <c r="V161" i="7" s="1"/>
  <c r="S161" i="7"/>
  <c r="B162" i="7"/>
  <c r="I162" i="7" s="1"/>
  <c r="I162" i="20" s="1"/>
  <c r="A161" i="7"/>
  <c r="S162" i="7" l="1"/>
  <c r="R162" i="7"/>
  <c r="V162" i="7" s="1"/>
  <c r="A162" i="7"/>
  <c r="B163" i="7"/>
  <c r="I163" i="7" s="1"/>
  <c r="I163" i="20" s="1"/>
  <c r="R163" i="7" l="1"/>
  <c r="V163" i="7" s="1"/>
  <c r="S163" i="7"/>
  <c r="A163" i="7"/>
  <c r="B164" i="7"/>
  <c r="I164" i="7" s="1"/>
  <c r="I164" i="20" s="1"/>
  <c r="R164" i="7" l="1"/>
  <c r="V164" i="7" s="1"/>
  <c r="S164" i="7"/>
  <c r="A164" i="7"/>
  <c r="B165" i="7"/>
  <c r="I165" i="7" s="1"/>
  <c r="I165" i="20" s="1"/>
  <c r="R165" i="7" l="1"/>
  <c r="V165" i="7" s="1"/>
  <c r="S165" i="7"/>
  <c r="A165" i="7"/>
  <c r="B166" i="7"/>
  <c r="I166" i="7" s="1"/>
  <c r="I166" i="20" s="1"/>
  <c r="S166" i="7" l="1"/>
  <c r="R166" i="7"/>
  <c r="V166" i="7" s="1"/>
  <c r="B167" i="7"/>
  <c r="I167" i="7" s="1"/>
  <c r="I167" i="20" s="1"/>
  <c r="A166" i="7"/>
  <c r="R167" i="7" l="1"/>
  <c r="V167" i="7" s="1"/>
  <c r="S167" i="7"/>
  <c r="B168" i="7"/>
  <c r="I168" i="7" s="1"/>
  <c r="I168" i="20" s="1"/>
  <c r="A167" i="7"/>
  <c r="S168" i="7" l="1"/>
  <c r="R168" i="7"/>
  <c r="V168" i="7" s="1"/>
  <c r="A168" i="7"/>
  <c r="B169" i="7"/>
  <c r="I169" i="7" s="1"/>
  <c r="I169" i="20" s="1"/>
  <c r="R169" i="7" l="1"/>
  <c r="V169" i="7" s="1"/>
  <c r="S169" i="7"/>
  <c r="A169" i="7"/>
  <c r="B170" i="7"/>
  <c r="I170" i="7" s="1"/>
  <c r="I170" i="20" s="1"/>
  <c r="S170" i="7" l="1"/>
  <c r="R170" i="7"/>
  <c r="V170" i="7" s="1"/>
  <c r="B171" i="7"/>
  <c r="I171" i="7" s="1"/>
  <c r="I171" i="20" s="1"/>
  <c r="A170" i="7"/>
  <c r="R171" i="7" l="1"/>
  <c r="V171" i="7" s="1"/>
  <c r="S171" i="7"/>
  <c r="B172" i="7"/>
  <c r="I172" i="7" s="1"/>
  <c r="I172" i="20" s="1"/>
  <c r="A171" i="7"/>
  <c r="R172" i="7" l="1"/>
  <c r="V172" i="7" s="1"/>
  <c r="S172" i="7"/>
  <c r="A172" i="7"/>
  <c r="B173" i="7"/>
  <c r="I173" i="7" s="1"/>
  <c r="I173" i="20" s="1"/>
  <c r="R173" i="7" l="1"/>
  <c r="V173" i="7" s="1"/>
  <c r="S173" i="7"/>
  <c r="A173" i="7"/>
  <c r="B174" i="7"/>
  <c r="I174" i="7" s="1"/>
  <c r="I174" i="20" s="1"/>
  <c r="S174" i="7" l="1"/>
  <c r="R174" i="7"/>
  <c r="V174" i="7" s="1"/>
  <c r="B175" i="7"/>
  <c r="I175" i="7" s="1"/>
  <c r="I175" i="20" s="1"/>
  <c r="A174" i="7"/>
  <c r="S175" i="7" l="1"/>
  <c r="R175" i="7"/>
  <c r="V175" i="7" s="1"/>
  <c r="B176" i="7"/>
  <c r="I176" i="7" s="1"/>
  <c r="I176" i="20" s="1"/>
  <c r="A175" i="7"/>
  <c r="R176" i="7" l="1"/>
  <c r="V176" i="7" s="1"/>
  <c r="S176" i="7"/>
  <c r="B177" i="7"/>
  <c r="I177" i="7" s="1"/>
  <c r="I177" i="20" s="1"/>
  <c r="A176" i="7"/>
  <c r="R177" i="7" l="1"/>
  <c r="V177" i="7" s="1"/>
  <c r="S177" i="7"/>
  <c r="B178" i="7"/>
  <c r="I178" i="7" s="1"/>
  <c r="I178" i="20" s="1"/>
  <c r="A177" i="7"/>
  <c r="S178" i="7" l="1"/>
  <c r="R178" i="7"/>
  <c r="V178" i="7" s="1"/>
  <c r="A178" i="7"/>
  <c r="B179" i="7"/>
  <c r="I179" i="7" s="1"/>
  <c r="I179" i="20" s="1"/>
  <c r="R179" i="7" l="1"/>
  <c r="V179" i="7" s="1"/>
  <c r="S179" i="7"/>
  <c r="B180" i="7"/>
  <c r="I180" i="7" s="1"/>
  <c r="I180" i="20" s="1"/>
  <c r="A179" i="7"/>
  <c r="R180" i="7" l="1"/>
  <c r="V180" i="7" s="1"/>
  <c r="S180" i="7"/>
  <c r="A180" i="7"/>
  <c r="B181" i="7"/>
  <c r="I181" i="7" s="1"/>
  <c r="I181" i="20" s="1"/>
  <c r="R181" i="7" l="1"/>
  <c r="V181" i="7" s="1"/>
  <c r="S181" i="7"/>
  <c r="B182" i="7"/>
  <c r="I182" i="7" s="1"/>
  <c r="I182" i="20" s="1"/>
  <c r="A181" i="7"/>
  <c r="S182" i="7" l="1"/>
  <c r="R182" i="7"/>
  <c r="V182" i="7" s="1"/>
  <c r="A182" i="7"/>
  <c r="B183" i="7"/>
  <c r="I183" i="7" s="1"/>
  <c r="I183" i="20" s="1"/>
  <c r="R183" i="7" l="1"/>
  <c r="V183" i="7" s="1"/>
  <c r="S183" i="7"/>
  <c r="A183" i="7"/>
  <c r="B184" i="7"/>
  <c r="I184" i="7" s="1"/>
  <c r="I184" i="20" s="1"/>
  <c r="R184" i="7" l="1"/>
  <c r="V184" i="7" s="1"/>
  <c r="S184" i="7"/>
  <c r="A184" i="7"/>
  <c r="B185" i="7"/>
  <c r="I185" i="7" s="1"/>
  <c r="I185" i="20" s="1"/>
  <c r="R185" i="7" l="1"/>
  <c r="V185" i="7" s="1"/>
  <c r="S185" i="7"/>
  <c r="B186" i="7"/>
  <c r="I186" i="7" s="1"/>
  <c r="I186" i="20" s="1"/>
  <c r="A185" i="7"/>
  <c r="S186" i="7" l="1"/>
  <c r="R186" i="7"/>
  <c r="V186" i="7" s="1"/>
  <c r="A186" i="7"/>
  <c r="B187" i="7"/>
  <c r="I187" i="7" s="1"/>
  <c r="I187" i="20" s="1"/>
  <c r="R187" i="7" l="1"/>
  <c r="V187" i="7" s="1"/>
  <c r="S187" i="7"/>
  <c r="A187" i="7"/>
  <c r="B188" i="7"/>
  <c r="I188" i="7" s="1"/>
  <c r="I188" i="20" s="1"/>
  <c r="R188" i="7" l="1"/>
  <c r="V188" i="7" s="1"/>
  <c r="S188" i="7"/>
  <c r="B189" i="7"/>
  <c r="I189" i="7" s="1"/>
  <c r="I189" i="20" s="1"/>
  <c r="A188" i="7"/>
  <c r="R189" i="7" l="1"/>
  <c r="V189" i="7" s="1"/>
  <c r="S189" i="7"/>
  <c r="B190" i="7"/>
  <c r="I190" i="7" s="1"/>
  <c r="I190" i="20" s="1"/>
  <c r="A189" i="7"/>
  <c r="S190" i="7" l="1"/>
  <c r="R190" i="7"/>
  <c r="V190" i="7" s="1"/>
  <c r="A190" i="7"/>
  <c r="B191" i="7"/>
  <c r="I191" i="7" s="1"/>
  <c r="I191" i="20" s="1"/>
  <c r="S191" i="7" l="1"/>
  <c r="R191" i="7"/>
  <c r="V191" i="7" s="1"/>
  <c r="B192" i="7"/>
  <c r="I192" i="7" s="1"/>
  <c r="I192" i="20" s="1"/>
  <c r="A191" i="7"/>
  <c r="R192" i="7" l="1"/>
  <c r="V192" i="7" s="1"/>
  <c r="S192" i="7"/>
  <c r="A192" i="7"/>
  <c r="B193" i="7"/>
  <c r="I193" i="7" s="1"/>
  <c r="I193" i="20" s="1"/>
  <c r="R193" i="7" l="1"/>
  <c r="V193" i="7" s="1"/>
  <c r="S193" i="7"/>
  <c r="A193" i="7"/>
  <c r="B194" i="7"/>
  <c r="I194" i="7" s="1"/>
  <c r="I194" i="20" s="1"/>
  <c r="S194" i="7" l="1"/>
  <c r="R194" i="7"/>
  <c r="V194" i="7" s="1"/>
  <c r="A194" i="7"/>
  <c r="B195" i="7"/>
  <c r="I195" i="7" s="1"/>
  <c r="I195" i="20" s="1"/>
  <c r="R195" i="7" l="1"/>
  <c r="V195" i="7" s="1"/>
  <c r="S195" i="7"/>
  <c r="B196" i="7"/>
  <c r="I196" i="7" s="1"/>
  <c r="I196" i="20" s="1"/>
  <c r="A195" i="7"/>
  <c r="S196" i="7" l="1"/>
  <c r="R196" i="7"/>
  <c r="V196" i="7" s="1"/>
  <c r="B197" i="7"/>
  <c r="I197" i="7" s="1"/>
  <c r="I197" i="20" s="1"/>
  <c r="A196" i="7"/>
  <c r="R197" i="7" l="1"/>
  <c r="V197" i="7" s="1"/>
  <c r="S197" i="7"/>
  <c r="B198" i="7"/>
  <c r="I198" i="7" s="1"/>
  <c r="I198" i="20" s="1"/>
  <c r="A197" i="7"/>
  <c r="S198" i="7" l="1"/>
  <c r="R198" i="7"/>
  <c r="V198" i="7" s="1"/>
  <c r="A198" i="7"/>
  <c r="B199" i="7"/>
  <c r="I199" i="7" s="1"/>
  <c r="I199" i="20" s="1"/>
  <c r="R199" i="7" l="1"/>
  <c r="V199" i="7" s="1"/>
  <c r="S199" i="7"/>
  <c r="A199" i="7"/>
  <c r="B200" i="7"/>
  <c r="I200" i="7" s="1"/>
  <c r="I200" i="20" s="1"/>
  <c r="R200" i="7" l="1"/>
  <c r="V200" i="7" s="1"/>
  <c r="S200" i="7"/>
  <c r="A200" i="7"/>
  <c r="B201" i="7"/>
  <c r="I201" i="7" s="1"/>
  <c r="I201" i="20" s="1"/>
  <c r="R201" i="7" l="1"/>
  <c r="V201" i="7" s="1"/>
  <c r="S201" i="7"/>
  <c r="A201" i="7"/>
  <c r="B202" i="7"/>
  <c r="I202" i="7" s="1"/>
  <c r="I202" i="20" s="1"/>
  <c r="S202" i="7" l="1"/>
  <c r="R202" i="7"/>
  <c r="V202" i="7" s="1"/>
  <c r="B203" i="7"/>
  <c r="I203" i="7" s="1"/>
  <c r="I203" i="20" s="1"/>
  <c r="A202" i="7"/>
  <c r="R203" i="7" l="1"/>
  <c r="V203" i="7" s="1"/>
  <c r="S203" i="7"/>
  <c r="B204" i="7"/>
  <c r="I204" i="7" s="1"/>
  <c r="I204" i="20" s="1"/>
  <c r="A203" i="7"/>
  <c r="R204" i="7" l="1"/>
  <c r="V204" i="7" s="1"/>
  <c r="S204" i="7"/>
  <c r="A204" i="7"/>
  <c r="B205" i="7"/>
  <c r="I205" i="7" s="1"/>
  <c r="I205" i="20" s="1"/>
  <c r="R205" i="7" l="1"/>
  <c r="V205" i="7" s="1"/>
  <c r="S205" i="7"/>
  <c r="B206" i="7"/>
  <c r="I206" i="7" s="1"/>
  <c r="I206" i="20" s="1"/>
  <c r="A205" i="7"/>
  <c r="S206" i="7" l="1"/>
  <c r="R206" i="7"/>
  <c r="V206" i="7" s="1"/>
  <c r="A206" i="7"/>
  <c r="B207" i="7"/>
  <c r="I207" i="7" s="1"/>
  <c r="I207" i="20" s="1"/>
  <c r="R207" i="7" l="1"/>
  <c r="V207" i="7" s="1"/>
  <c r="S207" i="7"/>
  <c r="A207" i="7"/>
  <c r="B208" i="7"/>
  <c r="I208" i="7" s="1"/>
  <c r="I208" i="20" s="1"/>
  <c r="R208" i="7" l="1"/>
  <c r="V208" i="7" s="1"/>
  <c r="S208" i="7"/>
  <c r="A208" i="7"/>
  <c r="B209" i="7"/>
  <c r="I209" i="7" s="1"/>
  <c r="I209" i="20" s="1"/>
  <c r="R209" i="7" l="1"/>
  <c r="V209" i="7" s="1"/>
  <c r="S209" i="7"/>
  <c r="A209" i="7"/>
  <c r="B210" i="7"/>
  <c r="I210" i="7" s="1"/>
  <c r="I210" i="20" s="1"/>
  <c r="S210" i="7" l="1"/>
  <c r="R210" i="7"/>
  <c r="V210" i="7" s="1"/>
  <c r="B211" i="7"/>
  <c r="I211" i="7" s="1"/>
  <c r="I211" i="20" s="1"/>
  <c r="A210" i="7"/>
  <c r="S211" i="7" l="1"/>
  <c r="R211" i="7"/>
  <c r="V211" i="7" s="1"/>
  <c r="A211" i="7"/>
  <c r="B212" i="7"/>
  <c r="I212" i="7" s="1"/>
  <c r="I212" i="20" s="1"/>
  <c r="S212" i="7" l="1"/>
  <c r="R212" i="7"/>
  <c r="V212" i="7" s="1"/>
  <c r="B213" i="7"/>
  <c r="I213" i="7" s="1"/>
  <c r="I213" i="20" s="1"/>
  <c r="A212" i="7"/>
  <c r="R213" i="7" l="1"/>
  <c r="V213" i="7" s="1"/>
  <c r="S213" i="7"/>
  <c r="A213" i="7"/>
  <c r="B214" i="7"/>
  <c r="I214" i="7" s="1"/>
  <c r="I214" i="20" s="1"/>
  <c r="S214" i="7" l="1"/>
  <c r="R214" i="7"/>
  <c r="V214" i="7" s="1"/>
  <c r="B215" i="7"/>
  <c r="I215" i="7" s="1"/>
  <c r="I215" i="20" s="1"/>
  <c r="A214" i="7"/>
  <c r="R215" i="7" l="1"/>
  <c r="V215" i="7" s="1"/>
  <c r="S215" i="7"/>
  <c r="B216" i="7"/>
  <c r="I216" i="7" s="1"/>
  <c r="A215" i="7"/>
  <c r="R216" i="7" l="1"/>
  <c r="V216" i="7" s="1"/>
  <c r="S216" i="7"/>
  <c r="A216" i="7"/>
  <c r="B217" i="7"/>
  <c r="I217" i="7" s="1"/>
  <c r="R217" i="7" l="1"/>
  <c r="V217" i="7" s="1"/>
  <c r="S217" i="7"/>
  <c r="B218" i="7"/>
  <c r="I218" i="7" s="1"/>
  <c r="A217" i="7"/>
  <c r="S218" i="7" l="1"/>
  <c r="R218" i="7"/>
  <c r="V218" i="7" s="1"/>
  <c r="B219" i="7"/>
  <c r="I219" i="7" s="1"/>
  <c r="A218" i="7"/>
  <c r="R219" i="7" l="1"/>
  <c r="V219" i="7" s="1"/>
  <c r="S219" i="7"/>
  <c r="A219" i="7"/>
  <c r="B220" i="7"/>
  <c r="I220" i="7" s="1"/>
  <c r="R220" i="7" l="1"/>
  <c r="V220" i="7" s="1"/>
  <c r="S220" i="7"/>
  <c r="A220" i="7"/>
  <c r="B221" i="7"/>
  <c r="I221" i="7" s="1"/>
  <c r="R221" i="7" l="1"/>
  <c r="V221" i="7" s="1"/>
  <c r="S221" i="7"/>
  <c r="B222" i="7"/>
  <c r="I222" i="7" s="1"/>
  <c r="A221" i="7"/>
  <c r="S222" i="7" l="1"/>
  <c r="R222" i="7"/>
  <c r="V222" i="7" s="1"/>
  <c r="A222" i="7"/>
  <c r="B223" i="7"/>
  <c r="I223" i="7" s="1"/>
  <c r="R223" i="7" l="1"/>
  <c r="V223" i="7" s="1"/>
  <c r="S223" i="7"/>
  <c r="B224" i="7"/>
  <c r="I224" i="7" s="1"/>
  <c r="A223" i="7"/>
  <c r="R224" i="7" l="1"/>
  <c r="V224" i="7" s="1"/>
  <c r="S224" i="7"/>
  <c r="A224" i="7"/>
  <c r="B225" i="7"/>
  <c r="I225" i="7" s="1"/>
  <c r="R225" i="7" l="1"/>
  <c r="V225" i="7" s="1"/>
  <c r="S225" i="7"/>
  <c r="B226" i="7"/>
  <c r="I226" i="7" s="1"/>
  <c r="A225" i="7"/>
  <c r="S226" i="7" l="1"/>
  <c r="R226" i="7"/>
  <c r="V226" i="7" s="1"/>
  <c r="B227" i="7"/>
  <c r="I227" i="7" s="1"/>
  <c r="A226" i="7"/>
  <c r="A227" i="7" l="1"/>
  <c r="S227" i="7"/>
  <c r="O24" i="22" l="1"/>
  <c r="M25" i="22" l="1"/>
  <c r="O25" i="22" s="1"/>
  <c r="M26" i="22" s="1"/>
  <c r="O26" i="22" s="1"/>
  <c r="N160" i="1"/>
  <c r="M27" i="22" l="1"/>
  <c r="O27" i="22" s="1"/>
  <c r="M28" i="22" l="1"/>
  <c r="O28" i="22" s="1"/>
  <c r="M29" i="22" l="1"/>
  <c r="O29" i="22" s="1"/>
  <c r="M30" i="22" l="1"/>
  <c r="O30" i="22" s="1"/>
  <c r="M31" i="22" l="1"/>
  <c r="O31" i="22" s="1"/>
  <c r="M32" i="22" l="1"/>
  <c r="M23" i="1" l="1"/>
  <c r="O24" i="1" s="1"/>
  <c r="AC24" i="1" l="1"/>
  <c r="AA160" i="1"/>
  <c r="AB160" i="1"/>
  <c r="AC25" i="1" l="1"/>
  <c r="AC160" i="1" l="1"/>
  <c r="AC26" i="1"/>
  <c r="AC27" i="1" l="1"/>
  <c r="AC28" i="1" l="1"/>
  <c r="L5" i="22" l="1"/>
  <c r="L5" i="1"/>
  <c r="AC29" i="1"/>
  <c r="AC30" i="1" l="1"/>
  <c r="AC31" i="1" l="1"/>
  <c r="L6" i="1" l="1"/>
  <c r="J23" i="1" l="1"/>
  <c r="L4" i="22"/>
  <c r="L6" i="22" l="1"/>
  <c r="AJ23" i="1" l="1"/>
  <c r="AJ23" i="22"/>
  <c r="K160" i="1" l="1"/>
  <c r="V24" i="1" l="1"/>
  <c r="Y24" i="1"/>
  <c r="W25" i="1" s="1"/>
  <c r="V25" i="1" l="1"/>
  <c r="Z24" i="1"/>
  <c r="Y25" i="1"/>
  <c r="AJ24" i="1"/>
  <c r="AF24" i="1" l="1"/>
  <c r="AJ25" i="1"/>
  <c r="AJ160" i="1" s="1"/>
  <c r="V160" i="1"/>
  <c r="Z25" i="1"/>
  <c r="W26" i="1"/>
  <c r="Y26" i="1" s="1"/>
  <c r="V26" i="1"/>
  <c r="AF25" i="1" l="1"/>
  <c r="AF160" i="1" s="1"/>
  <c r="AJ26" i="1"/>
  <c r="Z160" i="1"/>
  <c r="Z26" i="1"/>
  <c r="W27" i="1"/>
  <c r="Y27" i="1" s="1"/>
  <c r="V27" i="1"/>
  <c r="V28" i="1"/>
  <c r="AF26" i="1" l="1"/>
  <c r="AJ27" i="1"/>
  <c r="Z27" i="1"/>
  <c r="W28" i="1"/>
  <c r="Y28" i="1" s="1"/>
  <c r="AJ28" i="1"/>
  <c r="V29" i="1"/>
  <c r="AF27" i="1" l="1"/>
  <c r="Z28" i="1"/>
  <c r="W29" i="1"/>
  <c r="Y29" i="1" s="1"/>
  <c r="W30" i="1" s="1"/>
  <c r="AJ29" i="1"/>
  <c r="V30" i="1"/>
  <c r="AF28" i="1" l="1"/>
  <c r="Z29" i="1"/>
  <c r="AJ30" i="1"/>
  <c r="Y30" i="1"/>
  <c r="V31" i="1"/>
  <c r="Z30" i="1" l="1"/>
  <c r="W31" i="1"/>
  <c r="Y31" i="1" s="1"/>
  <c r="AF29" i="1"/>
  <c r="AJ31" i="1"/>
  <c r="AF30" i="1" l="1"/>
  <c r="Z31" i="1"/>
  <c r="W32" i="1"/>
  <c r="AF31" i="1" l="1"/>
  <c r="AC111" i="1" l="1"/>
  <c r="AC112" i="1" l="1"/>
  <c r="AC113" i="1" l="1"/>
  <c r="AC114" i="1" l="1"/>
  <c r="AC115" i="1" l="1"/>
  <c r="AC116" i="1" l="1"/>
  <c r="AC117" i="1" l="1"/>
  <c r="AC118" i="1" l="1"/>
  <c r="AC119" i="1" l="1"/>
  <c r="AC120" i="1" l="1"/>
  <c r="AC121" i="1" l="1"/>
  <c r="AC122" i="1" l="1"/>
  <c r="AC123" i="1" l="1"/>
  <c r="AC124" i="1" l="1"/>
  <c r="AC125" i="1" l="1"/>
  <c r="AC126" i="1" l="1"/>
  <c r="AC127" i="1" l="1"/>
  <c r="AC128" i="1" l="1"/>
  <c r="AC129" i="1" l="1"/>
  <c r="AC130" i="1" l="1"/>
  <c r="AC131" i="1" l="1"/>
  <c r="AC132" i="1" l="1"/>
  <c r="AC133" i="1" l="1"/>
  <c r="AC134" i="1" l="1"/>
  <c r="AC135" i="1" l="1"/>
  <c r="AC136" i="1" l="1"/>
  <c r="AC137" i="1" l="1"/>
  <c r="AC138" i="1" l="1"/>
  <c r="AC139" i="1" l="1"/>
  <c r="AC140" i="1" l="1"/>
  <c r="AC141" i="1" l="1"/>
  <c r="AC142" i="1" l="1"/>
  <c r="AC143" i="1" l="1"/>
  <c r="AC144" i="1" l="1"/>
  <c r="AC145" i="1" l="1"/>
  <c r="AA169" i="1" l="1"/>
  <c r="AA170" i="1"/>
  <c r="AB169" i="1"/>
  <c r="AB170" i="1"/>
  <c r="AC169" i="1" l="1"/>
  <c r="AC170" i="1"/>
  <c r="K160" i="22" l="1"/>
  <c r="P13" i="6" l="1"/>
  <c r="Q13" i="6"/>
  <c r="I13" i="6"/>
  <c r="I17" i="6" s="1"/>
  <c r="L13" i="6"/>
  <c r="L17" i="6" s="1"/>
  <c r="U19" i="7"/>
  <c r="D19" i="7" s="1"/>
  <c r="J13" i="6"/>
  <c r="U15" i="7" l="1"/>
  <c r="D15" i="7" s="1"/>
  <c r="U26" i="7"/>
  <c r="U18" i="7"/>
  <c r="D18" i="7" s="1"/>
  <c r="P17" i="6"/>
  <c r="L21" i="6"/>
  <c r="D17" i="6"/>
  <c r="X17" i="6" s="1"/>
  <c r="J17" i="6"/>
  <c r="I21" i="6"/>
  <c r="Q17" i="6"/>
  <c r="E13" i="6"/>
  <c r="H13" i="6"/>
  <c r="N13" i="6"/>
  <c r="O13" i="6"/>
  <c r="X13" i="6"/>
  <c r="U17" i="7"/>
  <c r="D17" i="7" s="1"/>
  <c r="F13" i="6"/>
  <c r="U21" i="7"/>
  <c r="U23" i="7"/>
  <c r="U25" i="7"/>
  <c r="U16" i="7"/>
  <c r="D16" i="7" s="1"/>
  <c r="U24" i="7"/>
  <c r="G13" i="6"/>
  <c r="K13" i="6"/>
  <c r="M13" i="6"/>
  <c r="U20" i="7"/>
  <c r="D20" i="7" s="1"/>
  <c r="U22" i="7"/>
  <c r="K17" i="6" l="1"/>
  <c r="H17" i="6"/>
  <c r="M17" i="6"/>
  <c r="F17" i="6"/>
  <c r="E17" i="6"/>
  <c r="I25" i="6"/>
  <c r="R13" i="6"/>
  <c r="L25" i="6"/>
  <c r="O17" i="6"/>
  <c r="D21" i="6"/>
  <c r="X21" i="6" s="1"/>
  <c r="G17" i="6"/>
  <c r="N17" i="6"/>
  <c r="Q21" i="6"/>
  <c r="J21" i="6"/>
  <c r="P21" i="6"/>
  <c r="R17" i="6" l="1"/>
  <c r="Q25" i="6"/>
  <c r="F21" i="6"/>
  <c r="G21" i="6"/>
  <c r="H21" i="6"/>
  <c r="N21" i="6"/>
  <c r="D25" i="6"/>
  <c r="O21" i="6"/>
  <c r="E21" i="6"/>
  <c r="K21" i="6"/>
  <c r="P25" i="6"/>
  <c r="J25" i="6"/>
  <c r="M21" i="6"/>
  <c r="G25" i="6" l="1"/>
  <c r="K25" i="6"/>
  <c r="O25" i="6"/>
  <c r="X25" i="6"/>
  <c r="N25" i="6"/>
  <c r="F25" i="6"/>
  <c r="M25" i="6"/>
  <c r="E25" i="6"/>
  <c r="R21" i="6"/>
  <c r="H25" i="6"/>
  <c r="R25" i="6" l="1"/>
  <c r="U14" i="7" l="1"/>
  <c r="D14" i="7" s="1"/>
  <c r="U13" i="7"/>
  <c r="D13" i="7" s="1"/>
  <c r="U12" i="7"/>
  <c r="C13" i="7" l="1"/>
  <c r="R7" i="6" l="1"/>
  <c r="D13" i="20" l="1"/>
  <c r="V24" i="22"/>
  <c r="S24" i="22"/>
  <c r="Y24" i="22"/>
  <c r="W25" i="22" s="1"/>
  <c r="C13" i="20" l="1"/>
  <c r="AJ24" i="22"/>
  <c r="Z24" i="22"/>
  <c r="AF24" i="22" l="1"/>
  <c r="Y25" i="22"/>
  <c r="W26" i="22" s="1"/>
  <c r="V25" i="22" l="1"/>
  <c r="Z25" i="22"/>
  <c r="Y26" i="22"/>
  <c r="W27" i="22" s="1"/>
  <c r="V26" i="22"/>
  <c r="Z160" i="22" l="1"/>
  <c r="AJ25" i="22"/>
  <c r="AJ160" i="22" s="1"/>
  <c r="V160" i="22"/>
  <c r="AF25" i="22"/>
  <c r="AJ26" i="22"/>
  <c r="V28" i="22"/>
  <c r="V27" i="22"/>
  <c r="Y27" i="22"/>
  <c r="W28" i="22" s="1"/>
  <c r="Z26" i="22"/>
  <c r="AF26" i="22" s="1"/>
  <c r="AF160" i="22" l="1"/>
  <c r="AJ27" i="22"/>
  <c r="AJ28" i="22"/>
  <c r="Y28" i="22"/>
  <c r="W29" i="22" s="1"/>
  <c r="Z27" i="22"/>
  <c r="AF27" i="22" s="1"/>
  <c r="Z28" i="22" l="1"/>
  <c r="AF28" i="22" s="1"/>
  <c r="V30" i="22"/>
  <c r="V29" i="22"/>
  <c r="Y29" i="22"/>
  <c r="W30" i="22" s="1"/>
  <c r="Y30" i="22" l="1"/>
  <c r="W31" i="22" s="1"/>
  <c r="Z29" i="22"/>
  <c r="AJ29" i="22"/>
  <c r="AJ30" i="22"/>
  <c r="AF29" i="22" l="1"/>
  <c r="Y31" i="22"/>
  <c r="V31" i="22"/>
  <c r="U13" i="20"/>
  <c r="U12" i="20"/>
  <c r="U14" i="20"/>
  <c r="D14" i="20" s="1"/>
  <c r="Z30" i="22"/>
  <c r="AF30" i="22" s="1"/>
  <c r="Z31" i="22" l="1"/>
  <c r="AF31" i="22" s="1"/>
  <c r="W32" i="22"/>
  <c r="AJ31" i="22"/>
  <c r="U47" i="20" l="1"/>
  <c r="U30" i="20"/>
  <c r="U69" i="20" l="1"/>
  <c r="D69" i="20" s="1"/>
  <c r="U27" i="20"/>
  <c r="U58" i="20"/>
  <c r="U34" i="20"/>
  <c r="U48" i="20"/>
  <c r="U54" i="20"/>
  <c r="U66" i="20"/>
  <c r="D66" i="20" s="1"/>
  <c r="U39" i="20"/>
  <c r="U38" i="20"/>
  <c r="U37" i="20"/>
  <c r="U62" i="20"/>
  <c r="U52" i="20"/>
  <c r="U67" i="20"/>
  <c r="D67" i="20" s="1"/>
  <c r="U55" i="20"/>
  <c r="U31" i="20"/>
  <c r="U33" i="20"/>
  <c r="U44" i="20"/>
  <c r="U21" i="20"/>
  <c r="U28" i="20"/>
  <c r="U63" i="20"/>
  <c r="D63" i="20" s="1"/>
  <c r="U61" i="20"/>
  <c r="U46" i="20"/>
  <c r="U51" i="20"/>
  <c r="U42" i="20"/>
  <c r="U45" i="20"/>
  <c r="U65" i="20"/>
  <c r="D65" i="20" s="1"/>
  <c r="U40" i="20"/>
  <c r="U70" i="20"/>
  <c r="D70" i="20" s="1"/>
  <c r="U59" i="20"/>
  <c r="U35" i="20"/>
  <c r="U22" i="20"/>
  <c r="U17" i="20"/>
  <c r="D17" i="20" s="1"/>
  <c r="U50" i="20"/>
  <c r="U25" i="20"/>
  <c r="U23" i="20"/>
  <c r="U32" i="20"/>
  <c r="U18" i="20"/>
  <c r="D18" i="20" s="1"/>
  <c r="U24" i="20"/>
  <c r="U15" i="20"/>
  <c r="D15" i="20" s="1"/>
  <c r="U68" i="20"/>
  <c r="D68" i="20" s="1"/>
  <c r="U43" i="20"/>
  <c r="U16" i="20"/>
  <c r="D16" i="20" s="1"/>
  <c r="U56" i="20"/>
  <c r="U36" i="20"/>
  <c r="U41" i="20"/>
  <c r="U49" i="20"/>
  <c r="U60" i="20"/>
  <c r="U29" i="20"/>
  <c r="U20" i="20"/>
  <c r="D20" i="20" s="1"/>
  <c r="U19" i="20"/>
  <c r="D19" i="20" s="1"/>
  <c r="U53" i="20"/>
  <c r="U64" i="20"/>
  <c r="D64" i="20" s="1"/>
  <c r="U26" i="20"/>
  <c r="U57" i="20"/>
  <c r="U71" i="20"/>
  <c r="D71" i="20" s="1"/>
  <c r="H18" i="1" l="1"/>
  <c r="H18" i="22"/>
  <c r="H14" i="22"/>
  <c r="H14" i="1"/>
  <c r="H17" i="22"/>
  <c r="H17" i="1"/>
  <c r="H16" i="1"/>
  <c r="H16" i="22"/>
  <c r="H15" i="22"/>
  <c r="H15" i="1"/>
  <c r="E15" i="22" l="1"/>
  <c r="E16" i="22"/>
  <c r="E15" i="1"/>
  <c r="E16" i="1"/>
  <c r="E14" i="1" l="1"/>
  <c r="G14" i="1" s="1"/>
  <c r="E62" i="4"/>
  <c r="E63" i="4" s="1"/>
  <c r="E14" i="22"/>
  <c r="G14" i="22" s="1"/>
  <c r="E66" i="4"/>
  <c r="E67" i="4" s="1"/>
  <c r="P67" i="4" l="1"/>
  <c r="F24" i="22" s="1"/>
  <c r="Q67" i="4"/>
  <c r="F25" i="22" s="1"/>
  <c r="D15" i="22"/>
  <c r="G15" i="22" s="1"/>
  <c r="I15" i="22" s="1"/>
  <c r="AG15" i="22" s="1"/>
  <c r="I14" i="22"/>
  <c r="P63" i="4"/>
  <c r="F24" i="1" s="1"/>
  <c r="Q63" i="4"/>
  <c r="F25" i="1" s="1"/>
  <c r="D15" i="1"/>
  <c r="G15" i="1" s="1"/>
  <c r="I15" i="1" s="1"/>
  <c r="AG15" i="1" s="1"/>
  <c r="I14" i="1"/>
  <c r="F160" i="1" l="1"/>
  <c r="F172" i="1" s="1"/>
  <c r="D16" i="1"/>
  <c r="G16" i="1" s="1"/>
  <c r="I16" i="1" s="1"/>
  <c r="AG16" i="1" s="1"/>
  <c r="AG14" i="22"/>
  <c r="D16" i="22"/>
  <c r="G16" i="22" s="1"/>
  <c r="I16" i="22" s="1"/>
  <c r="AG16" i="22" s="1"/>
  <c r="AG14" i="1"/>
  <c r="F160" i="22"/>
  <c r="F172" i="22" s="1"/>
  <c r="D17" i="22" l="1"/>
  <c r="G17" i="22" s="1"/>
  <c r="I17" i="22" s="1"/>
  <c r="D17" i="1"/>
  <c r="G17" i="1" s="1"/>
  <c r="D18" i="1" l="1"/>
  <c r="G18" i="1" s="1"/>
  <c r="D19" i="1" s="1"/>
  <c r="G19" i="1" s="1"/>
  <c r="AG17" i="22"/>
  <c r="I17" i="1"/>
  <c r="D18" i="22"/>
  <c r="G18" i="22" s="1"/>
  <c r="I18" i="22" s="1"/>
  <c r="AG18" i="22" s="1"/>
  <c r="I18" i="1" l="1"/>
  <c r="AG18" i="1" s="1"/>
  <c r="D19" i="22"/>
  <c r="G19" i="22" s="1"/>
  <c r="I19" i="22" s="1"/>
  <c r="AG17" i="1"/>
  <c r="I19" i="1"/>
  <c r="AG19" i="1" s="1"/>
  <c r="D20" i="1"/>
  <c r="G20" i="1" s="1"/>
  <c r="D21" i="1" s="1"/>
  <c r="G21" i="1" s="1"/>
  <c r="I20" i="1" l="1"/>
  <c r="AG20" i="1" s="1"/>
  <c r="AG19" i="22"/>
  <c r="I21" i="1"/>
  <c r="D22" i="1"/>
  <c r="G22" i="1" s="1"/>
  <c r="D20" i="22"/>
  <c r="G20" i="22" s="1"/>
  <c r="D21" i="22" s="1"/>
  <c r="G21" i="22" s="1"/>
  <c r="I20" i="22" l="1"/>
  <c r="AG20" i="22" s="1"/>
  <c r="AG21" i="1"/>
  <c r="I21" i="22"/>
  <c r="AG21" i="22" s="1"/>
  <c r="D22" i="22"/>
  <c r="G22" i="22" s="1"/>
  <c r="D23" i="22" s="1"/>
  <c r="G23" i="22" s="1"/>
  <c r="I22" i="1"/>
  <c r="AG22" i="1" s="1"/>
  <c r="D23" i="1"/>
  <c r="G23" i="1" s="1"/>
  <c r="D24" i="1" s="1"/>
  <c r="G24" i="1" s="1"/>
  <c r="I24" i="1" l="1"/>
  <c r="AG24" i="1" s="1"/>
  <c r="D25" i="1"/>
  <c r="G25" i="1" s="1"/>
  <c r="I23" i="22"/>
  <c r="AG23" i="22" s="1"/>
  <c r="D24" i="22"/>
  <c r="G24" i="22" s="1"/>
  <c r="D25" i="22" s="1"/>
  <c r="G25" i="22" s="1"/>
  <c r="I23" i="1"/>
  <c r="AG23" i="1" s="1"/>
  <c r="I22" i="22"/>
  <c r="E13" i="7" l="1"/>
  <c r="F13" i="7" s="1"/>
  <c r="G13" i="7" s="1"/>
  <c r="C14" i="7" s="1"/>
  <c r="AG22" i="22"/>
  <c r="I25" i="1"/>
  <c r="AG25" i="1" s="1"/>
  <c r="D26" i="1"/>
  <c r="G26" i="1" s="1"/>
  <c r="I24" i="22"/>
  <c r="AG24" i="22" s="1"/>
  <c r="I25" i="22"/>
  <c r="AG25" i="22" s="1"/>
  <c r="E14" i="20" s="1"/>
  <c r="F14" i="20" s="1"/>
  <c r="D26" i="22"/>
  <c r="G26" i="22" s="1"/>
  <c r="H13" i="7" l="1"/>
  <c r="J13" i="7" s="1"/>
  <c r="L13" i="7" s="1"/>
  <c r="I160" i="1"/>
  <c r="I26" i="1"/>
  <c r="D27" i="1"/>
  <c r="G27" i="1" s="1"/>
  <c r="D28" i="1" s="1"/>
  <c r="G28" i="1" s="1"/>
  <c r="E13" i="20"/>
  <c r="F13" i="20" s="1"/>
  <c r="G13" i="20" s="1"/>
  <c r="I26" i="22"/>
  <c r="D27" i="22"/>
  <c r="G27" i="22" s="1"/>
  <c r="E14" i="7"/>
  <c r="F14" i="7" s="1"/>
  <c r="G14" i="7" s="1"/>
  <c r="AG160" i="1"/>
  <c r="C15" i="7" l="1"/>
  <c r="H14" i="7"/>
  <c r="J14" i="7" s="1"/>
  <c r="L14" i="7" s="1"/>
  <c r="I27" i="1"/>
  <c r="AG27" i="1" s="1"/>
  <c r="E16" i="7" s="1"/>
  <c r="F16" i="7" s="1"/>
  <c r="I27" i="22"/>
  <c r="AG27" i="22" s="1"/>
  <c r="E16" i="20" s="1"/>
  <c r="F16" i="20" s="1"/>
  <c r="D28" i="22"/>
  <c r="G28" i="22" s="1"/>
  <c r="D29" i="22" s="1"/>
  <c r="G29" i="22" s="1"/>
  <c r="AG26" i="22"/>
  <c r="I28" i="1"/>
  <c r="AG28" i="1" s="1"/>
  <c r="E17" i="7" s="1"/>
  <c r="F17" i="7" s="1"/>
  <c r="D29" i="1"/>
  <c r="G29" i="1" s="1"/>
  <c r="C14" i="20"/>
  <c r="H13" i="20"/>
  <c r="J13" i="20" s="1"/>
  <c r="L13" i="20" s="1"/>
  <c r="AG26" i="1"/>
  <c r="I28" i="22" l="1"/>
  <c r="AG28" i="22" s="1"/>
  <c r="E17" i="20" s="1"/>
  <c r="F17" i="20" s="1"/>
  <c r="E15" i="20"/>
  <c r="F15" i="20" s="1"/>
  <c r="G14" i="20"/>
  <c r="C15" i="20" s="1"/>
  <c r="I29" i="22"/>
  <c r="D30" i="22"/>
  <c r="G30" i="22" s="1"/>
  <c r="E15" i="7"/>
  <c r="F15" i="7" s="1"/>
  <c r="G15" i="7" s="1"/>
  <c r="I29" i="1"/>
  <c r="D30" i="1"/>
  <c r="G30" i="1" s="1"/>
  <c r="H14" i="20" l="1"/>
  <c r="J14" i="20" s="1"/>
  <c r="L14" i="20" s="1"/>
  <c r="AG29" i="22"/>
  <c r="I30" i="1"/>
  <c r="AG30" i="1" s="1"/>
  <c r="E19" i="7" s="1"/>
  <c r="F19" i="7" s="1"/>
  <c r="D31" i="1"/>
  <c r="G31" i="1" s="1"/>
  <c r="AG29" i="1"/>
  <c r="C16" i="7"/>
  <c r="H15" i="7"/>
  <c r="J15" i="7" s="1"/>
  <c r="L15" i="7" s="1"/>
  <c r="G15" i="20"/>
  <c r="C16" i="20" s="1"/>
  <c r="I30" i="22"/>
  <c r="AG30" i="22" s="1"/>
  <c r="E19" i="20" s="1"/>
  <c r="F19" i="20" s="1"/>
  <c r="D31" i="22"/>
  <c r="G31" i="22" s="1"/>
  <c r="D32" i="22" s="1"/>
  <c r="G32" i="22" s="1"/>
  <c r="H15" i="20" l="1"/>
  <c r="J15" i="20" s="1"/>
  <c r="L15" i="20" s="1"/>
  <c r="I32" i="22"/>
  <c r="D33" i="22"/>
  <c r="G33" i="22" s="1"/>
  <c r="I31" i="1"/>
  <c r="D32" i="1"/>
  <c r="G32" i="1" s="1"/>
  <c r="G16" i="7"/>
  <c r="C17" i="7" s="1"/>
  <c r="I31" i="22"/>
  <c r="AG31" i="22" s="1"/>
  <c r="E20" i="20" s="1"/>
  <c r="F20" i="20" s="1"/>
  <c r="G16" i="20"/>
  <c r="C17" i="20" s="1"/>
  <c r="E18" i="7"/>
  <c r="F18" i="7" s="1"/>
  <c r="E18" i="20"/>
  <c r="F18" i="20" s="1"/>
  <c r="I32" i="1" l="1"/>
  <c r="D33" i="1"/>
  <c r="G33" i="1" s="1"/>
  <c r="D34" i="1" s="1"/>
  <c r="G34" i="1" s="1"/>
  <c r="AG31" i="1"/>
  <c r="H16" i="20"/>
  <c r="J16" i="20" s="1"/>
  <c r="L16" i="20" s="1"/>
  <c r="H16" i="7"/>
  <c r="J16" i="7" s="1"/>
  <c r="L16" i="7" s="1"/>
  <c r="I33" i="22"/>
  <c r="D34" i="22"/>
  <c r="G34" i="22" s="1"/>
  <c r="D35" i="22" s="1"/>
  <c r="G35" i="22" s="1"/>
  <c r="G17" i="20"/>
  <c r="C18" i="20" s="1"/>
  <c r="G17" i="7"/>
  <c r="C18" i="7" s="1"/>
  <c r="I33" i="1" l="1"/>
  <c r="H17" i="7"/>
  <c r="J17" i="7" s="1"/>
  <c r="L17" i="7" s="1"/>
  <c r="I34" i="22"/>
  <c r="G18" i="20"/>
  <c r="C19" i="20" s="1"/>
  <c r="E20" i="7"/>
  <c r="F20" i="7" s="1"/>
  <c r="G18" i="7"/>
  <c r="C19" i="7" s="1"/>
  <c r="I35" i="22"/>
  <c r="D36" i="22"/>
  <c r="G36" i="22" s="1"/>
  <c r="I34" i="1"/>
  <c r="D35" i="1"/>
  <c r="G35" i="1" s="1"/>
  <c r="H17" i="20"/>
  <c r="J17" i="20" s="1"/>
  <c r="L17" i="20" s="1"/>
  <c r="H18" i="20" l="1"/>
  <c r="J18" i="20" s="1"/>
  <c r="L18" i="20" s="1"/>
  <c r="H18" i="7"/>
  <c r="J18" i="7" s="1"/>
  <c r="L18" i="7" s="1"/>
  <c r="I35" i="1"/>
  <c r="D36" i="1"/>
  <c r="G36" i="1" s="1"/>
  <c r="G19" i="7"/>
  <c r="C20" i="7" s="1"/>
  <c r="I36" i="22"/>
  <c r="D37" i="22"/>
  <c r="G37" i="22" s="1"/>
  <c r="I37" i="22" s="1"/>
  <c r="G19" i="20"/>
  <c r="C20" i="20" s="1"/>
  <c r="G20" i="20" l="1"/>
  <c r="C21" i="20" s="1"/>
  <c r="D38" i="22"/>
  <c r="G38" i="22" s="1"/>
  <c r="D39" i="22" s="1"/>
  <c r="G39" i="22" s="1"/>
  <c r="H19" i="7"/>
  <c r="J19" i="7" s="1"/>
  <c r="L19" i="7" s="1"/>
  <c r="I36" i="1"/>
  <c r="D37" i="1"/>
  <c r="G37" i="1" s="1"/>
  <c r="I37" i="1" s="1"/>
  <c r="H19" i="20"/>
  <c r="J19" i="20" s="1"/>
  <c r="L19" i="20" s="1"/>
  <c r="I161" i="22"/>
  <c r="G20" i="7"/>
  <c r="C21" i="7" s="1"/>
  <c r="I38" i="22" l="1"/>
  <c r="H20" i="20"/>
  <c r="J20" i="20" s="1"/>
  <c r="L20" i="20" s="1"/>
  <c r="D38" i="1"/>
  <c r="G38" i="1" s="1"/>
  <c r="D39" i="1" s="1"/>
  <c r="G39" i="1" s="1"/>
  <c r="I39" i="22"/>
  <c r="D40" i="22"/>
  <c r="G40" i="22" s="1"/>
  <c r="I161" i="1"/>
  <c r="H20" i="7"/>
  <c r="J20" i="7" s="1"/>
  <c r="L20" i="7" s="1"/>
  <c r="I38" i="1" l="1"/>
  <c r="I39" i="1"/>
  <c r="D40" i="1"/>
  <c r="G40" i="1" s="1"/>
  <c r="I40" i="22"/>
  <c r="D41" i="22"/>
  <c r="G41" i="22" s="1"/>
  <c r="D42" i="22" s="1"/>
  <c r="G42" i="22" s="1"/>
  <c r="I41" i="22" l="1"/>
  <c r="I40" i="1"/>
  <c r="D41" i="1"/>
  <c r="G41" i="1" s="1"/>
  <c r="D42" i="1" s="1"/>
  <c r="G42" i="1" s="1"/>
  <c r="I42" i="22"/>
  <c r="D43" i="22"/>
  <c r="G43" i="22" s="1"/>
  <c r="I43" i="22" l="1"/>
  <c r="D44" i="22"/>
  <c r="G44" i="22" s="1"/>
  <c r="D45" i="22" s="1"/>
  <c r="G45" i="22" s="1"/>
  <c r="I42" i="1"/>
  <c r="D43" i="1"/>
  <c r="G43" i="1" s="1"/>
  <c r="I41" i="1"/>
  <c r="I44" i="22" l="1"/>
  <c r="I45" i="22"/>
  <c r="D46" i="22"/>
  <c r="G46" i="22" s="1"/>
  <c r="I46" i="22" s="1"/>
  <c r="I43" i="1"/>
  <c r="D44" i="1"/>
  <c r="G44" i="1" s="1"/>
  <c r="I44" i="1" l="1"/>
  <c r="D45" i="1"/>
  <c r="G45" i="1" s="1"/>
  <c r="D47" i="22"/>
  <c r="G47" i="22" s="1"/>
  <c r="I45" i="1" l="1"/>
  <c r="D46" i="1"/>
  <c r="G46" i="1" s="1"/>
  <c r="D47" i="1" s="1"/>
  <c r="G47" i="1" s="1"/>
  <c r="D48" i="22"/>
  <c r="G48" i="22" s="1"/>
  <c r="I47" i="22"/>
  <c r="I46" i="1" l="1"/>
  <c r="D49" i="22"/>
  <c r="G49" i="22" s="1"/>
  <c r="I49" i="22" s="1"/>
  <c r="I47" i="1"/>
  <c r="D48" i="1"/>
  <c r="G48" i="1" s="1"/>
  <c r="I48" i="22"/>
  <c r="I162" i="22" l="1"/>
  <c r="D50" i="22"/>
  <c r="G50" i="22" s="1"/>
  <c r="D51" i="22" s="1"/>
  <c r="G51" i="22" s="1"/>
  <c r="I48" i="1"/>
  <c r="D49" i="1"/>
  <c r="G49" i="1" s="1"/>
  <c r="I50" i="22" l="1"/>
  <c r="I49" i="1"/>
  <c r="D50" i="1"/>
  <c r="G50" i="1" s="1"/>
  <c r="D51" i="1" s="1"/>
  <c r="G51" i="1" s="1"/>
  <c r="I51" i="22"/>
  <c r="D52" i="22"/>
  <c r="G52" i="22" s="1"/>
  <c r="D53" i="22" s="1"/>
  <c r="G53" i="22" s="1"/>
  <c r="I50" i="1" l="1"/>
  <c r="I53" i="22"/>
  <c r="D54" i="22"/>
  <c r="G54" i="22" s="1"/>
  <c r="I52" i="22"/>
  <c r="I51" i="1"/>
  <c r="D52" i="1"/>
  <c r="G52" i="1" s="1"/>
  <c r="I52" i="1" l="1"/>
  <c r="D53" i="1"/>
  <c r="G53" i="1" s="1"/>
  <c r="I53" i="1" s="1"/>
  <c r="I54" i="22"/>
  <c r="D55" i="22"/>
  <c r="G55" i="22" s="1"/>
  <c r="I55" i="22" l="1"/>
  <c r="D56" i="22"/>
  <c r="G56" i="22" s="1"/>
  <c r="D54" i="1"/>
  <c r="G54" i="1" s="1"/>
  <c r="I54" i="1" s="1"/>
  <c r="I56" i="22" l="1"/>
  <c r="D57" i="22"/>
  <c r="G57" i="22" s="1"/>
  <c r="D55" i="1"/>
  <c r="G55" i="1" s="1"/>
  <c r="I55" i="1" s="1"/>
  <c r="D56" i="1" l="1"/>
  <c r="G56" i="1" s="1"/>
  <c r="D57" i="1" s="1"/>
  <c r="G57" i="1" s="1"/>
  <c r="I57" i="22"/>
  <c r="D58" i="22"/>
  <c r="G58" i="22" s="1"/>
  <c r="I56" i="1" l="1"/>
  <c r="I57" i="1"/>
  <c r="D58" i="1"/>
  <c r="G58" i="1" s="1"/>
  <c r="I58" i="22"/>
  <c r="D59" i="22"/>
  <c r="G59" i="22" s="1"/>
  <c r="D60" i="22" s="1"/>
  <c r="G60" i="22" s="1"/>
  <c r="I60" i="22" l="1"/>
  <c r="D61" i="22"/>
  <c r="G61" i="22" s="1"/>
  <c r="I59" i="22"/>
  <c r="I58" i="1"/>
  <c r="D59" i="1"/>
  <c r="G59" i="1" s="1"/>
  <c r="I59" i="1" s="1"/>
  <c r="I61" i="22" l="1"/>
  <c r="I163" i="22" s="1"/>
  <c r="D62" i="22"/>
  <c r="G62" i="22" s="1"/>
  <c r="D60" i="1"/>
  <c r="G60" i="1" s="1"/>
  <c r="D61" i="1" s="1"/>
  <c r="G61" i="1" s="1"/>
  <c r="I61" i="1" l="1"/>
  <c r="D62" i="1"/>
  <c r="G62" i="1" s="1"/>
  <c r="I62" i="1" s="1"/>
  <c r="I60" i="1"/>
  <c r="I62" i="22"/>
  <c r="D63" i="22"/>
  <c r="G63" i="22" s="1"/>
  <c r="I63" i="22" l="1"/>
  <c r="D64" i="22"/>
  <c r="G64" i="22" s="1"/>
  <c r="D63" i="1"/>
  <c r="G63" i="1" s="1"/>
  <c r="D64" i="1" s="1"/>
  <c r="G64" i="1" s="1"/>
  <c r="I63" i="1" l="1"/>
  <c r="I64" i="1"/>
  <c r="D65" i="1"/>
  <c r="G65" i="1" s="1"/>
  <c r="I64" i="22"/>
  <c r="D65" i="22"/>
  <c r="G65" i="22" s="1"/>
  <c r="I65" i="22" l="1"/>
  <c r="D66" i="22"/>
  <c r="G66" i="22" s="1"/>
  <c r="I65" i="1"/>
  <c r="D66" i="1"/>
  <c r="G66" i="1" s="1"/>
  <c r="I66" i="1" l="1"/>
  <c r="D67" i="1"/>
  <c r="G67" i="1" s="1"/>
  <c r="D68" i="1" s="1"/>
  <c r="G68" i="1" s="1"/>
  <c r="I66" i="22"/>
  <c r="D67" i="22"/>
  <c r="G67" i="22" s="1"/>
  <c r="I67" i="1" l="1"/>
  <c r="I67" i="22"/>
  <c r="D68" i="22"/>
  <c r="G68" i="22" s="1"/>
  <c r="I68" i="1"/>
  <c r="D69" i="1"/>
  <c r="G69" i="1" s="1"/>
  <c r="I68" i="22" l="1"/>
  <c r="D69" i="22"/>
  <c r="G69" i="22" s="1"/>
  <c r="D70" i="22" s="1"/>
  <c r="G70" i="22" s="1"/>
  <c r="I69" i="1"/>
  <c r="D70" i="1"/>
  <c r="G70" i="1" s="1"/>
  <c r="D71" i="1" s="1"/>
  <c r="G71" i="1" s="1"/>
  <c r="I70" i="1" l="1"/>
  <c r="I69" i="22"/>
  <c r="I70" i="22"/>
  <c r="D71" i="22"/>
  <c r="G71" i="22" s="1"/>
  <c r="D72" i="22" s="1"/>
  <c r="G72" i="22" s="1"/>
  <c r="I71" i="1"/>
  <c r="D72" i="1"/>
  <c r="G72" i="1" s="1"/>
  <c r="D73" i="1" s="1"/>
  <c r="G73" i="1" s="1"/>
  <c r="I71" i="22" l="1"/>
  <c r="I72" i="1"/>
  <c r="I72" i="22"/>
  <c r="D73" i="22"/>
  <c r="G73" i="22" s="1"/>
  <c r="D74" i="22" s="1"/>
  <c r="G74" i="22" s="1"/>
  <c r="I73" i="1"/>
  <c r="D74" i="1"/>
  <c r="G74" i="1" s="1"/>
  <c r="I74" i="1" l="1"/>
  <c r="D75" i="1"/>
  <c r="G75" i="1" s="1"/>
  <c r="D76" i="1" s="1"/>
  <c r="G76" i="1" s="1"/>
  <c r="I73" i="22"/>
  <c r="I164" i="22" s="1"/>
  <c r="I74" i="22"/>
  <c r="D75" i="22"/>
  <c r="G75" i="22" s="1"/>
  <c r="I75" i="1" l="1"/>
  <c r="I75" i="22"/>
  <c r="D76" i="22"/>
  <c r="G76" i="22" s="1"/>
  <c r="I76" i="1"/>
  <c r="D77" i="1"/>
  <c r="G77" i="1" s="1"/>
  <c r="I77" i="1" l="1"/>
  <c r="D78" i="1"/>
  <c r="G78" i="1" s="1"/>
  <c r="I76" i="22"/>
  <c r="D77" i="22"/>
  <c r="G77" i="22" s="1"/>
  <c r="I77" i="22" l="1"/>
  <c r="D78" i="22"/>
  <c r="G78" i="22" s="1"/>
  <c r="I78" i="1"/>
  <c r="D79" i="1"/>
  <c r="G79" i="1" s="1"/>
  <c r="I78" i="22" l="1"/>
  <c r="D79" i="22"/>
  <c r="G79" i="22" s="1"/>
  <c r="I79" i="1"/>
  <c r="D80" i="1"/>
  <c r="G80" i="1" s="1"/>
  <c r="I79" i="22" l="1"/>
  <c r="D80" i="22"/>
  <c r="G80" i="22" s="1"/>
  <c r="D81" i="22" s="1"/>
  <c r="G81" i="22" s="1"/>
  <c r="I80" i="1"/>
  <c r="D81" i="1"/>
  <c r="G81" i="1" s="1"/>
  <c r="I80" i="22" l="1"/>
  <c r="I81" i="1"/>
  <c r="D82" i="1"/>
  <c r="G82" i="1" s="1"/>
  <c r="I81" i="22"/>
  <c r="D82" i="22"/>
  <c r="G82" i="22" s="1"/>
  <c r="D83" i="22" l="1"/>
  <c r="G83" i="22" s="1"/>
  <c r="I83" i="22" s="1"/>
  <c r="I82" i="1"/>
  <c r="D83" i="1"/>
  <c r="G83" i="1" s="1"/>
  <c r="D84" i="1" s="1"/>
  <c r="G84" i="1" s="1"/>
  <c r="I82" i="22"/>
  <c r="I84" i="1" l="1"/>
  <c r="D85" i="1"/>
  <c r="G85" i="1" s="1"/>
  <c r="D86" i="1" s="1"/>
  <c r="G86" i="1" s="1"/>
  <c r="I83" i="1"/>
  <c r="D84" i="22"/>
  <c r="G84" i="22" s="1"/>
  <c r="I84" i="22" s="1"/>
  <c r="I85" i="1" l="1"/>
  <c r="D85" i="22"/>
  <c r="G85" i="22" s="1"/>
  <c r="I86" i="22" s="1"/>
  <c r="I86" i="1"/>
  <c r="D87" i="1"/>
  <c r="G87" i="1" s="1"/>
  <c r="I85" i="22" l="1"/>
  <c r="I87" i="1"/>
  <c r="D88" i="1"/>
  <c r="G88" i="1" s="1"/>
  <c r="D89" i="1" s="1"/>
  <c r="G89" i="1" s="1"/>
  <c r="I165" i="22"/>
  <c r="I166" i="22"/>
  <c r="I160" i="22"/>
  <c r="I88" i="1" l="1"/>
  <c r="I172" i="22"/>
  <c r="I89" i="1"/>
  <c r="D90" i="1"/>
  <c r="G90" i="1" s="1"/>
  <c r="AG160" i="22"/>
  <c r="I90" i="1" l="1"/>
  <c r="D91" i="1"/>
  <c r="G91" i="1" s="1"/>
  <c r="I91" i="1" l="1"/>
  <c r="D92" i="1"/>
  <c r="G92" i="1" s="1"/>
  <c r="I92" i="1" l="1"/>
  <c r="D93" i="1"/>
  <c r="G93" i="1" s="1"/>
  <c r="I93" i="1" s="1"/>
  <c r="D94" i="1" l="1"/>
  <c r="G94" i="1" s="1"/>
  <c r="D95" i="1" s="1"/>
  <c r="G95" i="1" s="1"/>
  <c r="I94" i="1" l="1"/>
  <c r="I95" i="1"/>
  <c r="D96" i="1"/>
  <c r="G96" i="1" s="1"/>
  <c r="I96" i="1" l="1"/>
  <c r="D97" i="1"/>
  <c r="G97" i="1" s="1"/>
  <c r="D98" i="1" s="1"/>
  <c r="G98" i="1" s="1"/>
  <c r="I98" i="1" l="1"/>
  <c r="D99" i="1"/>
  <c r="G99" i="1" s="1"/>
  <c r="I97" i="1"/>
  <c r="I99" i="1" l="1"/>
  <c r="D100" i="1"/>
  <c r="G100" i="1" s="1"/>
  <c r="I100" i="1" l="1"/>
  <c r="D101" i="1"/>
  <c r="G101" i="1" s="1"/>
  <c r="I101" i="1" l="1"/>
  <c r="D102" i="1"/>
  <c r="G102" i="1" s="1"/>
  <c r="I102" i="1" l="1"/>
  <c r="D103" i="1"/>
  <c r="G103" i="1" s="1"/>
  <c r="I103" i="1" l="1"/>
  <c r="D104" i="1"/>
  <c r="G104" i="1" s="1"/>
  <c r="I104" i="1" l="1"/>
  <c r="D105" i="1"/>
  <c r="G105" i="1" s="1"/>
  <c r="I105" i="1" l="1"/>
  <c r="D106" i="1"/>
  <c r="G106" i="1" s="1"/>
  <c r="I106" i="1" l="1"/>
  <c r="D107" i="1"/>
  <c r="G107" i="1" s="1"/>
  <c r="I107" i="1" l="1"/>
  <c r="D108" i="1"/>
  <c r="G108" i="1" s="1"/>
  <c r="I108" i="1" l="1"/>
  <c r="D109" i="1"/>
  <c r="G109" i="1" s="1"/>
  <c r="I109" i="1" l="1"/>
  <c r="D110" i="1"/>
  <c r="G110" i="1" s="1"/>
  <c r="I110" i="1" s="1"/>
  <c r="D111" i="1" l="1"/>
  <c r="G111" i="1" s="1"/>
  <c r="D112" i="1" s="1"/>
  <c r="G112" i="1" s="1"/>
  <c r="I111" i="1" l="1"/>
  <c r="I112" i="1"/>
  <c r="D113" i="1"/>
  <c r="G113" i="1" s="1"/>
  <c r="I113" i="1" l="1"/>
  <c r="D114" i="1"/>
  <c r="G114" i="1" s="1"/>
  <c r="I114" i="1" l="1"/>
  <c r="D115" i="1"/>
  <c r="G115" i="1" s="1"/>
  <c r="I115" i="1" l="1"/>
  <c r="D116" i="1"/>
  <c r="G116" i="1" s="1"/>
  <c r="I116" i="1" l="1"/>
  <c r="D117" i="1"/>
  <c r="G117" i="1" s="1"/>
  <c r="I117" i="1" l="1"/>
  <c r="D118" i="1"/>
  <c r="G118" i="1" s="1"/>
  <c r="I118" i="1" l="1"/>
  <c r="D119" i="1"/>
  <c r="G119" i="1" s="1"/>
  <c r="I119" i="1" s="1"/>
  <c r="D120" i="1" l="1"/>
  <c r="G120" i="1" s="1"/>
  <c r="I120" i="1" s="1"/>
  <c r="D121" i="1" l="1"/>
  <c r="G121" i="1" s="1"/>
  <c r="I121" i="1" s="1"/>
  <c r="D122" i="1" l="1"/>
  <c r="G122" i="1" s="1"/>
  <c r="D123" i="1" s="1"/>
  <c r="G123" i="1" s="1"/>
  <c r="I122" i="1" l="1"/>
  <c r="I123" i="1"/>
  <c r="D124" i="1"/>
  <c r="G124" i="1" s="1"/>
  <c r="I124" i="1" l="1"/>
  <c r="D125" i="1"/>
  <c r="G125" i="1" s="1"/>
  <c r="I125" i="1" l="1"/>
  <c r="D126" i="1"/>
  <c r="G126" i="1" s="1"/>
  <c r="D127" i="1" s="1"/>
  <c r="G127" i="1" s="1"/>
  <c r="I126" i="1" l="1"/>
  <c r="I127" i="1"/>
  <c r="D128" i="1"/>
  <c r="G128" i="1" s="1"/>
  <c r="I128" i="1" l="1"/>
  <c r="D129" i="1"/>
  <c r="G129" i="1" s="1"/>
  <c r="I129" i="1" l="1"/>
  <c r="D130" i="1"/>
  <c r="G130" i="1" s="1"/>
  <c r="I130" i="1" l="1"/>
  <c r="D131" i="1"/>
  <c r="G131" i="1" s="1"/>
  <c r="I131" i="1" l="1"/>
  <c r="D132" i="1"/>
  <c r="G132" i="1" s="1"/>
  <c r="I132" i="1" l="1"/>
  <c r="D133" i="1"/>
  <c r="G133" i="1" s="1"/>
  <c r="I133" i="1" l="1"/>
  <c r="D134" i="1"/>
  <c r="G134" i="1" s="1"/>
  <c r="D135" i="1" s="1"/>
  <c r="G135" i="1" s="1"/>
  <c r="I134" i="1" l="1"/>
  <c r="I135" i="1"/>
  <c r="D136" i="1"/>
  <c r="G136" i="1" s="1"/>
  <c r="I136" i="1" l="1"/>
  <c r="D137" i="1"/>
  <c r="G137" i="1" s="1"/>
  <c r="I137" i="1" l="1"/>
  <c r="D138" i="1"/>
  <c r="G138" i="1" s="1"/>
  <c r="I138" i="1" l="1"/>
  <c r="D139" i="1"/>
  <c r="G139" i="1" s="1"/>
  <c r="I139" i="1" l="1"/>
  <c r="D140" i="1"/>
  <c r="G140" i="1" s="1"/>
  <c r="D141" i="1" s="1"/>
  <c r="G141" i="1" s="1"/>
  <c r="I140" i="1" l="1"/>
  <c r="I141" i="1"/>
  <c r="D142" i="1"/>
  <c r="G142" i="1" s="1"/>
  <c r="I142" i="1" l="1"/>
  <c r="D143" i="1"/>
  <c r="G143" i="1" s="1"/>
  <c r="I143" i="1" l="1"/>
  <c r="D144" i="1"/>
  <c r="G144" i="1" s="1"/>
  <c r="I144" i="1" l="1"/>
  <c r="D145" i="1"/>
  <c r="G145" i="1" s="1"/>
  <c r="I145" i="1" s="1"/>
  <c r="I162" i="1" l="1"/>
  <c r="I163" i="1"/>
  <c r="I164" i="1"/>
  <c r="I165" i="1"/>
  <c r="I166" i="1"/>
  <c r="I167" i="1"/>
  <c r="I168" i="1"/>
  <c r="I169" i="1"/>
  <c r="I170" i="1"/>
  <c r="I172" i="1" l="1"/>
  <c r="E14" i="27" l="1"/>
  <c r="Q115" i="4"/>
  <c r="Q14" i="27" l="1"/>
  <c r="M25" i="1"/>
  <c r="O25" i="1" s="1"/>
  <c r="M26" i="1" s="1"/>
  <c r="O26" i="1" s="1"/>
  <c r="M27" i="1" s="1"/>
  <c r="O27" i="1" s="1"/>
  <c r="M28" i="1" s="1"/>
  <c r="O28" i="1" s="1"/>
  <c r="M29" i="1" s="1"/>
  <c r="O29" i="1" s="1"/>
  <c r="M30" i="1" s="1"/>
  <c r="O30" i="1" s="1"/>
  <c r="M31" i="1" s="1"/>
  <c r="O31" i="1" s="1"/>
  <c r="M32" i="1" s="1"/>
  <c r="V43" i="20" l="1"/>
  <c r="V42" i="20"/>
  <c r="V39" i="20"/>
  <c r="V44" i="20" l="1"/>
  <c r="V40" i="20"/>
  <c r="V40" i="7" l="1"/>
  <c r="V44" i="7"/>
  <c r="V41" i="7"/>
  <c r="V39" i="7"/>
  <c r="D14" i="27" l="1"/>
  <c r="Q73" i="4"/>
  <c r="J13" i="27" l="1"/>
  <c r="P83" i="4"/>
  <c r="J14" i="27"/>
  <c r="M14" i="27" s="1"/>
  <c r="Q83" i="4"/>
  <c r="G14" i="27"/>
  <c r="P14" i="27" l="1"/>
  <c r="S14" i="27" s="1"/>
  <c r="M13" i="27"/>
  <c r="J24" i="22"/>
  <c r="L24" i="22" s="1"/>
  <c r="J25" i="22" s="1"/>
  <c r="L25" i="22" s="1"/>
  <c r="J26" i="22" s="1"/>
  <c r="L26" i="22" s="1"/>
  <c r="J27" i="22" s="1"/>
  <c r="L27" i="22" s="1"/>
  <c r="J28" i="22" s="1"/>
  <c r="L28" i="22" s="1"/>
  <c r="J29" i="22" s="1"/>
  <c r="L29" i="22" s="1"/>
  <c r="J30" i="22" s="1"/>
  <c r="L30" i="22" s="1"/>
  <c r="J31" i="22" s="1"/>
  <c r="L31" i="22" s="1"/>
  <c r="J32" i="22" s="1"/>
  <c r="D13" i="27" l="1"/>
  <c r="P13" i="27" s="1"/>
  <c r="S13" i="27" s="1"/>
  <c r="J24" i="1" l="1"/>
  <c r="L24" i="1" s="1"/>
  <c r="J25" i="1" s="1"/>
  <c r="L25" i="1" s="1"/>
  <c r="J26" i="1" s="1"/>
  <c r="L26" i="1" s="1"/>
  <c r="J27" i="1" s="1"/>
  <c r="L27" i="1" s="1"/>
  <c r="J28" i="1" s="1"/>
  <c r="L28" i="1" s="1"/>
  <c r="J29" i="1" s="1"/>
  <c r="L29" i="1" s="1"/>
  <c r="J30" i="1" s="1"/>
  <c r="L30" i="1" s="1"/>
  <c r="J31" i="1" s="1"/>
  <c r="L31" i="1" s="1"/>
  <c r="J32" i="1" s="1"/>
  <c r="P73" i="4"/>
  <c r="G13" i="27"/>
  <c r="D33" i="27" l="1"/>
  <c r="AJ73" i="4"/>
  <c r="AJ83" i="4"/>
  <c r="J33" i="27"/>
  <c r="P33" i="27" l="1"/>
  <c r="E33" i="27" l="1"/>
  <c r="AJ115" i="4"/>
  <c r="G33" i="27" l="1"/>
  <c r="K33" i="27" l="1"/>
  <c r="AJ125" i="4"/>
  <c r="M33" i="27" l="1"/>
  <c r="Q33" i="27"/>
  <c r="S33" i="27" s="1"/>
  <c r="V42" i="7" l="1"/>
  <c r="V43" i="7"/>
  <c r="V41" i="20"/>
  <c r="S41" i="7" l="1"/>
  <c r="D41" i="7" s="1"/>
  <c r="S44" i="7"/>
  <c r="D44" i="7" s="1"/>
  <c r="S42" i="7"/>
  <c r="D42" i="7" s="1"/>
  <c r="S43" i="7"/>
  <c r="D43" i="7" s="1"/>
  <c r="S40" i="7"/>
  <c r="D40" i="7" s="1"/>
  <c r="S39" i="7"/>
  <c r="D39" i="7" s="1"/>
  <c r="S41" i="20" l="1"/>
  <c r="D41" i="20" s="1"/>
  <c r="S40" i="20"/>
  <c r="D40" i="20" s="1"/>
  <c r="S43" i="20"/>
  <c r="D43" i="20" s="1"/>
  <c r="S44" i="20"/>
  <c r="D44" i="20" s="1"/>
  <c r="S42" i="20"/>
  <c r="D42" i="20" s="1"/>
  <c r="S39" i="20"/>
  <c r="D39" i="20" s="1"/>
  <c r="V45" i="7" l="1"/>
  <c r="S45" i="7"/>
  <c r="D45" i="7" s="1"/>
  <c r="V46" i="7" l="1"/>
  <c r="V47" i="7"/>
  <c r="V49" i="7"/>
  <c r="V50" i="7"/>
  <c r="S50" i="7"/>
  <c r="D50" i="7" s="1"/>
  <c r="S49" i="7"/>
  <c r="D49" i="7" s="1"/>
  <c r="S47" i="7"/>
  <c r="D47" i="7" s="1"/>
  <c r="V48" i="7"/>
  <c r="S48" i="7"/>
  <c r="D48" i="7" s="1"/>
  <c r="S46" i="7"/>
  <c r="D46" i="7" s="1"/>
  <c r="V45" i="20" l="1"/>
  <c r="S45" i="20"/>
  <c r="D45" i="20" s="1"/>
  <c r="V46" i="20" l="1"/>
  <c r="V49" i="20"/>
  <c r="V48" i="20"/>
  <c r="S48" i="20"/>
  <c r="D48" i="20" s="1"/>
  <c r="S50" i="20"/>
  <c r="D50" i="20" s="1"/>
  <c r="V50" i="20"/>
  <c r="S49" i="20"/>
  <c r="D49" i="20" s="1"/>
  <c r="S47" i="20"/>
  <c r="D47" i="20" s="1"/>
  <c r="V47" i="20"/>
  <c r="S46" i="20"/>
  <c r="D46" i="20" s="1"/>
  <c r="J36" i="35" l="1"/>
  <c r="J41" i="35"/>
  <c r="K36" i="35" l="1"/>
  <c r="H36" i="35"/>
  <c r="K41" i="35"/>
  <c r="H41" i="35"/>
  <c r="H10" i="35"/>
  <c r="I36" i="35" l="1"/>
  <c r="L41" i="35"/>
  <c r="I41" i="35"/>
  <c r="L36" i="35"/>
  <c r="J46" i="27" l="1"/>
  <c r="AW83" i="4"/>
  <c r="AW73" i="4"/>
  <c r="D46" i="27"/>
  <c r="K46" i="27"/>
  <c r="AW125" i="4"/>
  <c r="C46" i="27"/>
  <c r="O46" i="27" s="1"/>
  <c r="AW94" i="4"/>
  <c r="AW115" i="4"/>
  <c r="E46" i="27"/>
  <c r="P46" i="27" l="1"/>
  <c r="G46" i="27"/>
  <c r="Q46" i="27"/>
  <c r="M46" i="27"/>
  <c r="S46" i="27" l="1"/>
  <c r="AO83" i="4" l="1"/>
  <c r="J38" i="27"/>
  <c r="AO73" i="4"/>
  <c r="D38" i="27"/>
  <c r="AO94" i="4"/>
  <c r="C38" i="27"/>
  <c r="P38" i="27" l="1"/>
  <c r="E37" i="27"/>
  <c r="AN115" i="4"/>
  <c r="E114" i="4"/>
  <c r="E115" i="4" s="1"/>
  <c r="J5" i="34" s="1"/>
  <c r="L5" i="34" s="1"/>
  <c r="E82" i="4"/>
  <c r="E83" i="4" s="1"/>
  <c r="F88" i="4" s="1"/>
  <c r="K9" i="32"/>
  <c r="K10" i="32" s="1"/>
  <c r="J37" i="27"/>
  <c r="J8" i="27" s="1"/>
  <c r="J9" i="27" s="1"/>
  <c r="AN83" i="4"/>
  <c r="K38" i="27"/>
  <c r="AO125" i="4"/>
  <c r="K14" i="32"/>
  <c r="K15" i="32" s="1"/>
  <c r="E14" i="32" s="1"/>
  <c r="I37" i="27"/>
  <c r="AN104" i="4"/>
  <c r="E103" i="4"/>
  <c r="E104" i="4" s="1"/>
  <c r="F109" i="4" s="1"/>
  <c r="I38" i="27"/>
  <c r="M38" i="27" s="1"/>
  <c r="AO104" i="4"/>
  <c r="J14" i="32"/>
  <c r="J15" i="32" s="1"/>
  <c r="D14" i="32" s="1"/>
  <c r="E93" i="4"/>
  <c r="E94" i="4" s="1"/>
  <c r="F99" i="4" s="1"/>
  <c r="C37" i="27"/>
  <c r="AN94" i="4"/>
  <c r="AN125" i="4"/>
  <c r="K37" i="27"/>
  <c r="K8" i="27" s="1"/>
  <c r="K9" i="27" s="1"/>
  <c r="E124" i="4"/>
  <c r="E125" i="4" s="1"/>
  <c r="N5" i="34" s="1"/>
  <c r="P5" i="34" s="1"/>
  <c r="AO115" i="4"/>
  <c r="E38" i="27"/>
  <c r="Q38" i="27" s="1"/>
  <c r="K16" i="32" l="1"/>
  <c r="E9" i="32"/>
  <c r="E8" i="27"/>
  <c r="Q37" i="27"/>
  <c r="O38" i="27"/>
  <c r="S38" i="27" s="1"/>
  <c r="C8" i="27"/>
  <c r="O37" i="27"/>
  <c r="I8" i="27"/>
  <c r="I9" i="27" s="1"/>
  <c r="M9" i="27" s="1"/>
  <c r="M37" i="27"/>
  <c r="M8" i="27" s="1"/>
  <c r="G38" i="27"/>
  <c r="J9" i="32"/>
  <c r="J10" i="32" s="1"/>
  <c r="D37" i="27"/>
  <c r="AN73" i="4"/>
  <c r="E72" i="4"/>
  <c r="E73" i="4" s="1"/>
  <c r="F78" i="4" s="1"/>
  <c r="G37" i="27" l="1"/>
  <c r="G8" i="27" s="1"/>
  <c r="S8" i="27" s="1"/>
  <c r="D8" i="27"/>
  <c r="P37" i="27"/>
  <c r="S37" i="27" s="1"/>
  <c r="J16" i="32"/>
  <c r="D9" i="32"/>
  <c r="E9" i="27"/>
  <c r="Q9" i="27" s="1"/>
  <c r="Q8" i="27"/>
  <c r="C9" i="27"/>
  <c r="O8" i="27"/>
  <c r="ES150" i="4"/>
  <c r="ER150" i="4"/>
  <c r="EQ150" i="4"/>
  <c r="EP150" i="4"/>
  <c r="EO150" i="4"/>
  <c r="EN150" i="4"/>
  <c r="EM150" i="4"/>
  <c r="EL150" i="4"/>
  <c r="EK150" i="4"/>
  <c r="EJ150" i="4"/>
  <c r="EI150" i="4"/>
  <c r="EH150" i="4"/>
  <c r="EG150" i="4"/>
  <c r="Q145" i="22" s="1"/>
  <c r="EF150" i="4"/>
  <c r="Q144" i="22" s="1"/>
  <c r="EE150" i="4"/>
  <c r="Q143" i="22" s="1"/>
  <c r="ED150" i="4"/>
  <c r="Q142" i="22" s="1"/>
  <c r="EC150" i="4"/>
  <c r="Q141" i="22" s="1"/>
  <c r="EB150" i="4"/>
  <c r="Q140" i="22" s="1"/>
  <c r="EA150" i="4"/>
  <c r="Q139" i="22" s="1"/>
  <c r="DZ150" i="4"/>
  <c r="Q138" i="22" s="1"/>
  <c r="DY150" i="4"/>
  <c r="Q137" i="22" s="1"/>
  <c r="DX150" i="4"/>
  <c r="Q136" i="22" s="1"/>
  <c r="DW150" i="4"/>
  <c r="Q135" i="22" s="1"/>
  <c r="DV150" i="4"/>
  <c r="Q134" i="22" s="1"/>
  <c r="DU150" i="4"/>
  <c r="Q133" i="22" s="1"/>
  <c r="DT150" i="4"/>
  <c r="Q132" i="22" s="1"/>
  <c r="DS150" i="4"/>
  <c r="Q131" i="22" s="1"/>
  <c r="DR150" i="4"/>
  <c r="Q130" i="22" s="1"/>
  <c r="DQ150" i="4"/>
  <c r="Q129" i="22" s="1"/>
  <c r="DP150" i="4"/>
  <c r="Q128" i="22" s="1"/>
  <c r="DO150" i="4"/>
  <c r="Q127" i="22" s="1"/>
  <c r="DN150" i="4"/>
  <c r="Q126" i="22" s="1"/>
  <c r="DM150" i="4"/>
  <c r="Q125" i="22" s="1"/>
  <c r="DL150" i="4"/>
  <c r="Q124" i="22" s="1"/>
  <c r="DK150" i="4"/>
  <c r="Q123" i="22" s="1"/>
  <c r="DJ150" i="4"/>
  <c r="Q122" i="22" s="1"/>
  <c r="DI150" i="4"/>
  <c r="Q121" i="22" s="1"/>
  <c r="DH150" i="4"/>
  <c r="Q120" i="22" s="1"/>
  <c r="DG150" i="4"/>
  <c r="Q119" i="22" s="1"/>
  <c r="DF150" i="4"/>
  <c r="Q118" i="22" s="1"/>
  <c r="DE150" i="4"/>
  <c r="Q117" i="22" s="1"/>
  <c r="DD150" i="4"/>
  <c r="Q116" i="22" s="1"/>
  <c r="DC150" i="4"/>
  <c r="Q115" i="22" s="1"/>
  <c r="DB150" i="4"/>
  <c r="Q114" i="22" s="1"/>
  <c r="DA150" i="4"/>
  <c r="Q113" i="22" s="1"/>
  <c r="CZ150" i="4"/>
  <c r="Q112" i="22" s="1"/>
  <c r="CY150" i="4"/>
  <c r="Q111" i="22" s="1"/>
  <c r="CX150" i="4"/>
  <c r="Q110" i="22" s="1"/>
  <c r="CW150" i="4"/>
  <c r="Q109" i="22" s="1"/>
  <c r="CV150" i="4"/>
  <c r="Q108" i="22" s="1"/>
  <c r="CU150" i="4"/>
  <c r="Q107" i="22" s="1"/>
  <c r="CT150" i="4"/>
  <c r="Q106" i="22" s="1"/>
  <c r="CS150" i="4"/>
  <c r="Q105" i="22" s="1"/>
  <c r="CR150" i="4"/>
  <c r="Q104" i="22" s="1"/>
  <c r="CQ150" i="4"/>
  <c r="Q103" i="22" s="1"/>
  <c r="CP150" i="4"/>
  <c r="Q102" i="22" s="1"/>
  <c r="CO150" i="4"/>
  <c r="Q101" i="22" s="1"/>
  <c r="CN150" i="4"/>
  <c r="Q100" i="22" s="1"/>
  <c r="CM150" i="4"/>
  <c r="Q99" i="22" s="1"/>
  <c r="CL150" i="4"/>
  <c r="Q98" i="22" s="1"/>
  <c r="CK150" i="4"/>
  <c r="Q97" i="22" s="1"/>
  <c r="CJ150" i="4"/>
  <c r="Q96" i="22" s="1"/>
  <c r="CI150" i="4"/>
  <c r="Q95" i="22" s="1"/>
  <c r="CH150" i="4"/>
  <c r="Q94" i="22" s="1"/>
  <c r="CG150" i="4"/>
  <c r="Q93" i="22" s="1"/>
  <c r="CF150" i="4"/>
  <c r="Q92" i="22" s="1"/>
  <c r="CE150" i="4"/>
  <c r="Q91" i="22" s="1"/>
  <c r="CD150" i="4"/>
  <c r="Q90" i="22" s="1"/>
  <c r="CC150" i="4"/>
  <c r="Q89" i="22" s="1"/>
  <c r="CB150" i="4"/>
  <c r="Q88" i="22" s="1"/>
  <c r="CA150" i="4"/>
  <c r="Q87" i="22" s="1"/>
  <c r="BZ150" i="4"/>
  <c r="Q86" i="22" s="1"/>
  <c r="BY150" i="4"/>
  <c r="Q85" i="22" s="1"/>
  <c r="BX150" i="4"/>
  <c r="Q84" i="22" s="1"/>
  <c r="BW150" i="4"/>
  <c r="Q83" i="22" s="1"/>
  <c r="BV150" i="4"/>
  <c r="Q82" i="22" s="1"/>
  <c r="BU150" i="4"/>
  <c r="Q81" i="22" s="1"/>
  <c r="BT150" i="4"/>
  <c r="Q80" i="22" s="1"/>
  <c r="BS150" i="4"/>
  <c r="Q79" i="22" s="1"/>
  <c r="BR150" i="4"/>
  <c r="Q78" i="22" s="1"/>
  <c r="BQ150" i="4"/>
  <c r="Q77" i="22" s="1"/>
  <c r="BP150" i="4"/>
  <c r="Q76" i="22" s="1"/>
  <c r="BO150" i="4"/>
  <c r="Q75" i="22" s="1"/>
  <c r="BN150" i="4"/>
  <c r="Q74" i="22" s="1"/>
  <c r="BM150" i="4"/>
  <c r="Q73" i="22" s="1"/>
  <c r="BL150" i="4"/>
  <c r="Q72" i="22" s="1"/>
  <c r="BK150" i="4"/>
  <c r="Q71" i="22" s="1"/>
  <c r="BJ150" i="4"/>
  <c r="Q70" i="22" s="1"/>
  <c r="BI150" i="4"/>
  <c r="Q69" i="22" s="1"/>
  <c r="BH150" i="4"/>
  <c r="Q68" i="22" s="1"/>
  <c r="BG150" i="4"/>
  <c r="Q67" i="22" s="1"/>
  <c r="BF150" i="4"/>
  <c r="Q66" i="22" s="1"/>
  <c r="BE150" i="4"/>
  <c r="Q65" i="22" s="1"/>
  <c r="BD150" i="4"/>
  <c r="Q64" i="22" s="1"/>
  <c r="BC150" i="4"/>
  <c r="Q63" i="22" s="1"/>
  <c r="BB150" i="4"/>
  <c r="Q62" i="22" s="1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ES129" i="4"/>
  <c r="ER129" i="4"/>
  <c r="EQ129" i="4"/>
  <c r="EP129" i="4"/>
  <c r="EO129" i="4"/>
  <c r="EN129" i="4"/>
  <c r="EM129" i="4"/>
  <c r="EL129" i="4"/>
  <c r="EK129" i="4"/>
  <c r="EJ129" i="4"/>
  <c r="EI129" i="4"/>
  <c r="EH129" i="4"/>
  <c r="EG129" i="4"/>
  <c r="N145" i="22" s="1"/>
  <c r="C129" i="30" s="1"/>
  <c r="F129" i="30" s="1"/>
  <c r="EF129" i="4"/>
  <c r="N144" i="22" s="1"/>
  <c r="C128" i="30" s="1"/>
  <c r="F128" i="30" s="1"/>
  <c r="EE129" i="4"/>
  <c r="N143" i="22" s="1"/>
  <c r="C127" i="30" s="1"/>
  <c r="F127" i="30" s="1"/>
  <c r="ED129" i="4"/>
  <c r="N142" i="22" s="1"/>
  <c r="C126" i="30" s="1"/>
  <c r="F126" i="30" s="1"/>
  <c r="EC129" i="4"/>
  <c r="N141" i="22" s="1"/>
  <c r="C125" i="30" s="1"/>
  <c r="F125" i="30" s="1"/>
  <c r="EB129" i="4"/>
  <c r="N140" i="22" s="1"/>
  <c r="C124" i="30" s="1"/>
  <c r="F124" i="30" s="1"/>
  <c r="EA129" i="4"/>
  <c r="N139" i="22" s="1"/>
  <c r="C123" i="30" s="1"/>
  <c r="F123" i="30" s="1"/>
  <c r="DZ129" i="4"/>
  <c r="N138" i="22" s="1"/>
  <c r="C122" i="30" s="1"/>
  <c r="F122" i="30" s="1"/>
  <c r="DY129" i="4"/>
  <c r="N137" i="22" s="1"/>
  <c r="C121" i="30" s="1"/>
  <c r="F121" i="30" s="1"/>
  <c r="DX129" i="4"/>
  <c r="N136" i="22" s="1"/>
  <c r="C120" i="30" s="1"/>
  <c r="F120" i="30" s="1"/>
  <c r="DW129" i="4"/>
  <c r="N135" i="22" s="1"/>
  <c r="C119" i="30" s="1"/>
  <c r="F119" i="30" s="1"/>
  <c r="DV129" i="4"/>
  <c r="N134" i="22" s="1"/>
  <c r="DU129" i="4"/>
  <c r="N133" i="22" s="1"/>
  <c r="C117" i="30" s="1"/>
  <c r="F117" i="30" s="1"/>
  <c r="DT129" i="4"/>
  <c r="N132" i="22" s="1"/>
  <c r="C116" i="30" s="1"/>
  <c r="F116" i="30" s="1"/>
  <c r="DS129" i="4"/>
  <c r="N131" i="22" s="1"/>
  <c r="C115" i="30" s="1"/>
  <c r="F115" i="30" s="1"/>
  <c r="DR129" i="4"/>
  <c r="N130" i="22" s="1"/>
  <c r="C114" i="30" s="1"/>
  <c r="F114" i="30" s="1"/>
  <c r="DQ129" i="4"/>
  <c r="N129" i="22" s="1"/>
  <c r="C113" i="30" s="1"/>
  <c r="F113" i="30" s="1"/>
  <c r="DP129" i="4"/>
  <c r="N128" i="22" s="1"/>
  <c r="C112" i="30" s="1"/>
  <c r="F112" i="30" s="1"/>
  <c r="DO129" i="4"/>
  <c r="N127" i="22" s="1"/>
  <c r="C111" i="30" s="1"/>
  <c r="F111" i="30" s="1"/>
  <c r="DN129" i="4"/>
  <c r="N126" i="22" s="1"/>
  <c r="C110" i="30" s="1"/>
  <c r="F110" i="30" s="1"/>
  <c r="DM129" i="4"/>
  <c r="N125" i="22" s="1"/>
  <c r="C109" i="30" s="1"/>
  <c r="F109" i="30" s="1"/>
  <c r="DL129" i="4"/>
  <c r="N124" i="22" s="1"/>
  <c r="C108" i="30" s="1"/>
  <c r="F108" i="30" s="1"/>
  <c r="DK129" i="4"/>
  <c r="N123" i="22" s="1"/>
  <c r="C107" i="30" s="1"/>
  <c r="F107" i="30" s="1"/>
  <c r="DJ129" i="4"/>
  <c r="N122" i="22" s="1"/>
  <c r="DI129" i="4"/>
  <c r="N121" i="22" s="1"/>
  <c r="C105" i="30" s="1"/>
  <c r="F105" i="30" s="1"/>
  <c r="DH129" i="4"/>
  <c r="N120" i="22" s="1"/>
  <c r="C104" i="30" s="1"/>
  <c r="F104" i="30" s="1"/>
  <c r="DG129" i="4"/>
  <c r="N119" i="22" s="1"/>
  <c r="C103" i="30" s="1"/>
  <c r="F103" i="30" s="1"/>
  <c r="DF129" i="4"/>
  <c r="N118" i="22" s="1"/>
  <c r="C102" i="30" s="1"/>
  <c r="F102" i="30" s="1"/>
  <c r="DE129" i="4"/>
  <c r="N117" i="22" s="1"/>
  <c r="C101" i="30" s="1"/>
  <c r="F101" i="30" s="1"/>
  <c r="DD129" i="4"/>
  <c r="N116" i="22" s="1"/>
  <c r="C100" i="30" s="1"/>
  <c r="F100" i="30" s="1"/>
  <c r="DC129" i="4"/>
  <c r="N115" i="22" s="1"/>
  <c r="C99" i="30" s="1"/>
  <c r="F99" i="30" s="1"/>
  <c r="DB129" i="4"/>
  <c r="N114" i="22" s="1"/>
  <c r="C98" i="30" s="1"/>
  <c r="F98" i="30" s="1"/>
  <c r="DA129" i="4"/>
  <c r="N113" i="22" s="1"/>
  <c r="C97" i="30" s="1"/>
  <c r="F97" i="30" s="1"/>
  <c r="CZ129" i="4"/>
  <c r="N112" i="22" s="1"/>
  <c r="C96" i="30" s="1"/>
  <c r="F96" i="30" s="1"/>
  <c r="CY129" i="4"/>
  <c r="N111" i="22" s="1"/>
  <c r="C95" i="30" s="1"/>
  <c r="F95" i="30" s="1"/>
  <c r="CX129" i="4"/>
  <c r="N110" i="22" s="1"/>
  <c r="CW129" i="4"/>
  <c r="N109" i="22" s="1"/>
  <c r="C93" i="30" s="1"/>
  <c r="F93" i="30" s="1"/>
  <c r="CV129" i="4"/>
  <c r="N108" i="22" s="1"/>
  <c r="C92" i="30" s="1"/>
  <c r="F92" i="30" s="1"/>
  <c r="CU129" i="4"/>
  <c r="N107" i="22" s="1"/>
  <c r="C91" i="30" s="1"/>
  <c r="F91" i="30" s="1"/>
  <c r="CT129" i="4"/>
  <c r="N106" i="22" s="1"/>
  <c r="C90" i="30" s="1"/>
  <c r="F90" i="30" s="1"/>
  <c r="CS129" i="4"/>
  <c r="N105" i="22" s="1"/>
  <c r="C89" i="30" s="1"/>
  <c r="F89" i="30" s="1"/>
  <c r="CR129" i="4"/>
  <c r="N104" i="22" s="1"/>
  <c r="C88" i="30" s="1"/>
  <c r="F88" i="30" s="1"/>
  <c r="CQ129" i="4"/>
  <c r="N103" i="22" s="1"/>
  <c r="C87" i="30" s="1"/>
  <c r="F87" i="30" s="1"/>
  <c r="CP129" i="4"/>
  <c r="N102" i="22" s="1"/>
  <c r="C86" i="30" s="1"/>
  <c r="F86" i="30" s="1"/>
  <c r="CO129" i="4"/>
  <c r="N101" i="22" s="1"/>
  <c r="C85" i="30" s="1"/>
  <c r="F85" i="30" s="1"/>
  <c r="CN129" i="4"/>
  <c r="N100" i="22" s="1"/>
  <c r="C84" i="30" s="1"/>
  <c r="F84" i="30" s="1"/>
  <c r="CM129" i="4"/>
  <c r="N99" i="22" s="1"/>
  <c r="C83" i="30" s="1"/>
  <c r="F83" i="30" s="1"/>
  <c r="CL129" i="4"/>
  <c r="N98" i="22" s="1"/>
  <c r="CK129" i="4"/>
  <c r="N97" i="22" s="1"/>
  <c r="C81" i="30" s="1"/>
  <c r="F81" i="30" s="1"/>
  <c r="CJ129" i="4"/>
  <c r="N96" i="22" s="1"/>
  <c r="C80" i="30" s="1"/>
  <c r="F80" i="30" s="1"/>
  <c r="CI129" i="4"/>
  <c r="N95" i="22" s="1"/>
  <c r="C79" i="30" s="1"/>
  <c r="F79" i="30" s="1"/>
  <c r="CH129" i="4"/>
  <c r="N94" i="22" s="1"/>
  <c r="C78" i="30" s="1"/>
  <c r="F78" i="30" s="1"/>
  <c r="CG129" i="4"/>
  <c r="N93" i="22" s="1"/>
  <c r="C77" i="30" s="1"/>
  <c r="F77" i="30" s="1"/>
  <c r="CF129" i="4"/>
  <c r="N92" i="22" s="1"/>
  <c r="C76" i="30" s="1"/>
  <c r="F76" i="30" s="1"/>
  <c r="CE129" i="4"/>
  <c r="N91" i="22" s="1"/>
  <c r="C75" i="30" s="1"/>
  <c r="F75" i="30" s="1"/>
  <c r="CD129" i="4"/>
  <c r="N90" i="22" s="1"/>
  <c r="C74" i="30" s="1"/>
  <c r="F74" i="30" s="1"/>
  <c r="CC129" i="4"/>
  <c r="N89" i="22" s="1"/>
  <c r="C73" i="30" s="1"/>
  <c r="F73" i="30" s="1"/>
  <c r="CB129" i="4"/>
  <c r="N88" i="22" s="1"/>
  <c r="C72" i="30" s="1"/>
  <c r="F72" i="30" s="1"/>
  <c r="CA129" i="4"/>
  <c r="N87" i="22" s="1"/>
  <c r="C71" i="30" s="1"/>
  <c r="F71" i="30" s="1"/>
  <c r="BZ129" i="4"/>
  <c r="N86" i="22" s="1"/>
  <c r="BY129" i="4"/>
  <c r="N85" i="22" s="1"/>
  <c r="C69" i="30" s="1"/>
  <c r="F69" i="30" s="1"/>
  <c r="BX129" i="4"/>
  <c r="N84" i="22" s="1"/>
  <c r="C68" i="30" s="1"/>
  <c r="F68" i="30" s="1"/>
  <c r="BW129" i="4"/>
  <c r="N83" i="22" s="1"/>
  <c r="C67" i="30" s="1"/>
  <c r="F67" i="30" s="1"/>
  <c r="BV129" i="4"/>
  <c r="N82" i="22" s="1"/>
  <c r="C66" i="30" s="1"/>
  <c r="F66" i="30" s="1"/>
  <c r="BU129" i="4"/>
  <c r="N81" i="22" s="1"/>
  <c r="C65" i="30" s="1"/>
  <c r="F65" i="30" s="1"/>
  <c r="BT129" i="4"/>
  <c r="N80" i="22" s="1"/>
  <c r="C64" i="30" s="1"/>
  <c r="F64" i="30" s="1"/>
  <c r="BS129" i="4"/>
  <c r="N79" i="22" s="1"/>
  <c r="C63" i="30" s="1"/>
  <c r="F63" i="30" s="1"/>
  <c r="BR129" i="4"/>
  <c r="N78" i="22" s="1"/>
  <c r="C62" i="30" s="1"/>
  <c r="F62" i="30" s="1"/>
  <c r="BQ129" i="4"/>
  <c r="N77" i="22" s="1"/>
  <c r="C61" i="30" s="1"/>
  <c r="F61" i="30" s="1"/>
  <c r="BP129" i="4"/>
  <c r="N76" i="22" s="1"/>
  <c r="C60" i="30" s="1"/>
  <c r="F60" i="30" s="1"/>
  <c r="BO129" i="4"/>
  <c r="N75" i="22" s="1"/>
  <c r="C59" i="30" s="1"/>
  <c r="F59" i="30" s="1"/>
  <c r="BN129" i="4"/>
  <c r="N74" i="22" s="1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ES108" i="4"/>
  <c r="ER108" i="4"/>
  <c r="EQ108" i="4"/>
  <c r="EP108" i="4"/>
  <c r="EO108" i="4"/>
  <c r="EN108" i="4"/>
  <c r="EM108" i="4"/>
  <c r="EL108" i="4"/>
  <c r="EK108" i="4"/>
  <c r="EJ108" i="4"/>
  <c r="EI108" i="4"/>
  <c r="EH108" i="4"/>
  <c r="EG108" i="4"/>
  <c r="X145" i="22" s="1"/>
  <c r="EF108" i="4"/>
  <c r="X144" i="22" s="1"/>
  <c r="EE108" i="4"/>
  <c r="X143" i="22" s="1"/>
  <c r="ED108" i="4"/>
  <c r="X142" i="22" s="1"/>
  <c r="EC108" i="4"/>
  <c r="X141" i="22" s="1"/>
  <c r="EB108" i="4"/>
  <c r="X140" i="22" s="1"/>
  <c r="EA108" i="4"/>
  <c r="X139" i="22" s="1"/>
  <c r="DZ108" i="4"/>
  <c r="X138" i="22" s="1"/>
  <c r="DY108" i="4"/>
  <c r="X137" i="22" s="1"/>
  <c r="DX108" i="4"/>
  <c r="X136" i="22" s="1"/>
  <c r="DW108" i="4"/>
  <c r="X135" i="22" s="1"/>
  <c r="DV108" i="4"/>
  <c r="X134" i="22" s="1"/>
  <c r="DU108" i="4"/>
  <c r="X133" i="22" s="1"/>
  <c r="DT108" i="4"/>
  <c r="X132" i="22" s="1"/>
  <c r="DS108" i="4"/>
  <c r="X131" i="22" s="1"/>
  <c r="DR108" i="4"/>
  <c r="X130" i="22" s="1"/>
  <c r="DQ108" i="4"/>
  <c r="X129" i="22" s="1"/>
  <c r="DP108" i="4"/>
  <c r="X128" i="22" s="1"/>
  <c r="DO108" i="4"/>
  <c r="X127" i="22" s="1"/>
  <c r="DN108" i="4"/>
  <c r="X126" i="22" s="1"/>
  <c r="DM108" i="4"/>
  <c r="X125" i="22" s="1"/>
  <c r="DL108" i="4"/>
  <c r="X124" i="22" s="1"/>
  <c r="DK108" i="4"/>
  <c r="X123" i="22" s="1"/>
  <c r="DJ108" i="4"/>
  <c r="X122" i="22" s="1"/>
  <c r="DI108" i="4"/>
  <c r="X121" i="22" s="1"/>
  <c r="DH108" i="4"/>
  <c r="X120" i="22" s="1"/>
  <c r="DG108" i="4"/>
  <c r="X119" i="22" s="1"/>
  <c r="DF108" i="4"/>
  <c r="X118" i="22" s="1"/>
  <c r="DE108" i="4"/>
  <c r="X117" i="22" s="1"/>
  <c r="DD108" i="4"/>
  <c r="X116" i="22" s="1"/>
  <c r="DC108" i="4"/>
  <c r="X115" i="22" s="1"/>
  <c r="DB108" i="4"/>
  <c r="X114" i="22" s="1"/>
  <c r="DA108" i="4"/>
  <c r="CZ108" i="4"/>
  <c r="CY108" i="4"/>
  <c r="CX108" i="4"/>
  <c r="X110" i="22" s="1"/>
  <c r="CW108" i="4"/>
  <c r="X109" i="22" s="1"/>
  <c r="CV108" i="4"/>
  <c r="X108" i="22" s="1"/>
  <c r="CU108" i="4"/>
  <c r="X107" i="22" s="1"/>
  <c r="CT108" i="4"/>
  <c r="X106" i="22" s="1"/>
  <c r="CS108" i="4"/>
  <c r="X105" i="22" s="1"/>
  <c r="CR108" i="4"/>
  <c r="X104" i="22" s="1"/>
  <c r="CQ108" i="4"/>
  <c r="X103" i="22" s="1"/>
  <c r="CP108" i="4"/>
  <c r="X102" i="22" s="1"/>
  <c r="CO108" i="4"/>
  <c r="X101" i="22" s="1"/>
  <c r="CN108" i="4"/>
  <c r="X100" i="22" s="1"/>
  <c r="CM108" i="4"/>
  <c r="X99" i="22" s="1"/>
  <c r="CL108" i="4"/>
  <c r="X98" i="22" s="1"/>
  <c r="CK108" i="4"/>
  <c r="X97" i="22" s="1"/>
  <c r="CJ108" i="4"/>
  <c r="X96" i="22" s="1"/>
  <c r="CI108" i="4"/>
  <c r="X95" i="22" s="1"/>
  <c r="CH108" i="4"/>
  <c r="X94" i="22" s="1"/>
  <c r="CG108" i="4"/>
  <c r="X93" i="22" s="1"/>
  <c r="CF108" i="4"/>
  <c r="X92" i="22" s="1"/>
  <c r="CE108" i="4"/>
  <c r="X91" i="22" s="1"/>
  <c r="CD108" i="4"/>
  <c r="X90" i="22" s="1"/>
  <c r="CC108" i="4"/>
  <c r="X89" i="22" s="1"/>
  <c r="CB108" i="4"/>
  <c r="X88" i="22" s="1"/>
  <c r="CA108" i="4"/>
  <c r="X87" i="22" s="1"/>
  <c r="BZ108" i="4"/>
  <c r="X86" i="22" s="1"/>
  <c r="BY108" i="4"/>
  <c r="X85" i="22" s="1"/>
  <c r="BX108" i="4"/>
  <c r="X84" i="22" s="1"/>
  <c r="BW108" i="4"/>
  <c r="X83" i="22" s="1"/>
  <c r="BV108" i="4"/>
  <c r="X82" i="22" s="1"/>
  <c r="BU108" i="4"/>
  <c r="X81" i="22" s="1"/>
  <c r="BT108" i="4"/>
  <c r="X80" i="22" s="1"/>
  <c r="BS108" i="4"/>
  <c r="X79" i="22" s="1"/>
  <c r="BR108" i="4"/>
  <c r="X78" i="22" s="1"/>
  <c r="BQ108" i="4"/>
  <c r="X77" i="22" s="1"/>
  <c r="BP108" i="4"/>
  <c r="X76" i="22" s="1"/>
  <c r="BO108" i="4"/>
  <c r="X75" i="22" s="1"/>
  <c r="BN108" i="4"/>
  <c r="X74" i="22" s="1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ES87" i="4"/>
  <c r="ER87" i="4"/>
  <c r="EQ87" i="4"/>
  <c r="EP87" i="4"/>
  <c r="EO87" i="4"/>
  <c r="EN87" i="4"/>
  <c r="EM87" i="4"/>
  <c r="EL87" i="4"/>
  <c r="EK87" i="4"/>
  <c r="EJ87" i="4"/>
  <c r="EI87" i="4"/>
  <c r="EH87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ES140" i="4"/>
  <c r="ER140" i="4"/>
  <c r="EQ140" i="4"/>
  <c r="EP140" i="4"/>
  <c r="EO140" i="4"/>
  <c r="EN140" i="4"/>
  <c r="EM140" i="4"/>
  <c r="EL140" i="4"/>
  <c r="EK140" i="4"/>
  <c r="EJ140" i="4"/>
  <c r="EI140" i="4"/>
  <c r="EH140" i="4"/>
  <c r="EG140" i="4"/>
  <c r="Q145" i="1" s="1"/>
  <c r="EF140" i="4"/>
  <c r="Q144" i="1" s="1"/>
  <c r="EE140" i="4"/>
  <c r="Q143" i="1" s="1"/>
  <c r="ED140" i="4"/>
  <c r="Q142" i="1" s="1"/>
  <c r="EC140" i="4"/>
  <c r="Q141" i="1" s="1"/>
  <c r="EB140" i="4"/>
  <c r="Q140" i="1" s="1"/>
  <c r="EA140" i="4"/>
  <c r="Q139" i="1" s="1"/>
  <c r="DZ140" i="4"/>
  <c r="Q138" i="1" s="1"/>
  <c r="DY140" i="4"/>
  <c r="Q137" i="1" s="1"/>
  <c r="DX140" i="4"/>
  <c r="Q136" i="1" s="1"/>
  <c r="DW140" i="4"/>
  <c r="Q135" i="1" s="1"/>
  <c r="DV140" i="4"/>
  <c r="Q134" i="1" s="1"/>
  <c r="DU140" i="4"/>
  <c r="Q133" i="1" s="1"/>
  <c r="DT140" i="4"/>
  <c r="Q132" i="1" s="1"/>
  <c r="DS140" i="4"/>
  <c r="Q131" i="1" s="1"/>
  <c r="DR140" i="4"/>
  <c r="Q130" i="1" s="1"/>
  <c r="DQ140" i="4"/>
  <c r="Q129" i="1" s="1"/>
  <c r="DP140" i="4"/>
  <c r="Q128" i="1" s="1"/>
  <c r="DO140" i="4"/>
  <c r="Q127" i="1" s="1"/>
  <c r="DN140" i="4"/>
  <c r="Q126" i="1" s="1"/>
  <c r="DM140" i="4"/>
  <c r="Q125" i="1" s="1"/>
  <c r="DL140" i="4"/>
  <c r="Q124" i="1" s="1"/>
  <c r="DK140" i="4"/>
  <c r="Q123" i="1" s="1"/>
  <c r="DJ140" i="4"/>
  <c r="Q122" i="1" s="1"/>
  <c r="DI140" i="4"/>
  <c r="Q121" i="1" s="1"/>
  <c r="DH140" i="4"/>
  <c r="Q120" i="1" s="1"/>
  <c r="DG140" i="4"/>
  <c r="Q119" i="1" s="1"/>
  <c r="DF140" i="4"/>
  <c r="Q118" i="1" s="1"/>
  <c r="DE140" i="4"/>
  <c r="Q117" i="1" s="1"/>
  <c r="DD140" i="4"/>
  <c r="Q116" i="1" s="1"/>
  <c r="DC140" i="4"/>
  <c r="Q115" i="1" s="1"/>
  <c r="DB140" i="4"/>
  <c r="Q114" i="1" s="1"/>
  <c r="DA140" i="4"/>
  <c r="Q113" i="1" s="1"/>
  <c r="CZ140" i="4"/>
  <c r="Q112" i="1" s="1"/>
  <c r="CY140" i="4"/>
  <c r="Q111" i="1" s="1"/>
  <c r="CX140" i="4"/>
  <c r="Q110" i="1" s="1"/>
  <c r="CW140" i="4"/>
  <c r="Q109" i="1" s="1"/>
  <c r="CV140" i="4"/>
  <c r="Q108" i="1" s="1"/>
  <c r="CU140" i="4"/>
  <c r="Q107" i="1" s="1"/>
  <c r="CT140" i="4"/>
  <c r="Q106" i="1" s="1"/>
  <c r="CS140" i="4"/>
  <c r="Q105" i="1" s="1"/>
  <c r="CR140" i="4"/>
  <c r="Q104" i="1" s="1"/>
  <c r="CQ140" i="4"/>
  <c r="Q103" i="1" s="1"/>
  <c r="CP140" i="4"/>
  <c r="Q102" i="1" s="1"/>
  <c r="CO140" i="4"/>
  <c r="Q101" i="1" s="1"/>
  <c r="CN140" i="4"/>
  <c r="Q100" i="1" s="1"/>
  <c r="CM140" i="4"/>
  <c r="Q99" i="1" s="1"/>
  <c r="CL140" i="4"/>
  <c r="Q98" i="1" s="1"/>
  <c r="CK140" i="4"/>
  <c r="Q97" i="1" s="1"/>
  <c r="CJ140" i="4"/>
  <c r="Q96" i="1" s="1"/>
  <c r="CI140" i="4"/>
  <c r="Q95" i="1" s="1"/>
  <c r="CH140" i="4"/>
  <c r="Q94" i="1" s="1"/>
  <c r="CG140" i="4"/>
  <c r="Q93" i="1" s="1"/>
  <c r="CF140" i="4"/>
  <c r="Q92" i="1" s="1"/>
  <c r="CE140" i="4"/>
  <c r="Q91" i="1" s="1"/>
  <c r="CD140" i="4"/>
  <c r="Q90" i="1" s="1"/>
  <c r="CC140" i="4"/>
  <c r="Q89" i="1" s="1"/>
  <c r="CB140" i="4"/>
  <c r="Q88" i="1" s="1"/>
  <c r="CA140" i="4"/>
  <c r="Q87" i="1" s="1"/>
  <c r="BZ140" i="4"/>
  <c r="Q86" i="1" s="1"/>
  <c r="BY140" i="4"/>
  <c r="Q85" i="1" s="1"/>
  <c r="BX140" i="4"/>
  <c r="Q84" i="1" s="1"/>
  <c r="BW140" i="4"/>
  <c r="Q83" i="1" s="1"/>
  <c r="BV140" i="4"/>
  <c r="Q82" i="1" s="1"/>
  <c r="BU140" i="4"/>
  <c r="Q81" i="1" s="1"/>
  <c r="BT140" i="4"/>
  <c r="Q80" i="1" s="1"/>
  <c r="BS140" i="4"/>
  <c r="Q79" i="1" s="1"/>
  <c r="BR140" i="4"/>
  <c r="Q78" i="1" s="1"/>
  <c r="BQ140" i="4"/>
  <c r="Q77" i="1" s="1"/>
  <c r="BP140" i="4"/>
  <c r="Q76" i="1" s="1"/>
  <c r="BO140" i="4"/>
  <c r="Q75" i="1" s="1"/>
  <c r="BN140" i="4"/>
  <c r="Q74" i="1" s="1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N145" i="1" s="1"/>
  <c r="C129" i="28" s="1"/>
  <c r="F129" i="28" s="1"/>
  <c r="EF119" i="4"/>
  <c r="N144" i="1" s="1"/>
  <c r="C128" i="28" s="1"/>
  <c r="F128" i="28" s="1"/>
  <c r="EE119" i="4"/>
  <c r="N143" i="1" s="1"/>
  <c r="C127" i="28" s="1"/>
  <c r="F127" i="28" s="1"/>
  <c r="ED119" i="4"/>
  <c r="N142" i="1" s="1"/>
  <c r="C126" i="28" s="1"/>
  <c r="F126" i="28" s="1"/>
  <c r="EC119" i="4"/>
  <c r="N141" i="1" s="1"/>
  <c r="C125" i="28" s="1"/>
  <c r="F125" i="28" s="1"/>
  <c r="EB119" i="4"/>
  <c r="N140" i="1" s="1"/>
  <c r="C124" i="28" s="1"/>
  <c r="F124" i="28" s="1"/>
  <c r="EA119" i="4"/>
  <c r="N139" i="1" s="1"/>
  <c r="C123" i="28" s="1"/>
  <c r="F123" i="28" s="1"/>
  <c r="DZ119" i="4"/>
  <c r="N138" i="1" s="1"/>
  <c r="C122" i="28" s="1"/>
  <c r="F122" i="28" s="1"/>
  <c r="DY119" i="4"/>
  <c r="N137" i="1" s="1"/>
  <c r="C121" i="28" s="1"/>
  <c r="F121" i="28" s="1"/>
  <c r="DX119" i="4"/>
  <c r="N136" i="1" s="1"/>
  <c r="C120" i="28" s="1"/>
  <c r="F120" i="28" s="1"/>
  <c r="DW119" i="4"/>
  <c r="N135" i="1" s="1"/>
  <c r="C119" i="28" s="1"/>
  <c r="F119" i="28" s="1"/>
  <c r="DV119" i="4"/>
  <c r="N134" i="1" s="1"/>
  <c r="DU119" i="4"/>
  <c r="N133" i="1" s="1"/>
  <c r="C117" i="28" s="1"/>
  <c r="F117" i="28" s="1"/>
  <c r="DT119" i="4"/>
  <c r="N132" i="1" s="1"/>
  <c r="C116" i="28" s="1"/>
  <c r="F116" i="28" s="1"/>
  <c r="DS119" i="4"/>
  <c r="N131" i="1" s="1"/>
  <c r="C115" i="28" s="1"/>
  <c r="F115" i="28" s="1"/>
  <c r="DR119" i="4"/>
  <c r="N130" i="1" s="1"/>
  <c r="C114" i="28" s="1"/>
  <c r="F114" i="28" s="1"/>
  <c r="DQ119" i="4"/>
  <c r="N129" i="1" s="1"/>
  <c r="C113" i="28" s="1"/>
  <c r="F113" i="28" s="1"/>
  <c r="DP119" i="4"/>
  <c r="N128" i="1" s="1"/>
  <c r="C112" i="28" s="1"/>
  <c r="F112" i="28" s="1"/>
  <c r="DO119" i="4"/>
  <c r="N127" i="1" s="1"/>
  <c r="C111" i="28" s="1"/>
  <c r="F111" i="28" s="1"/>
  <c r="DN119" i="4"/>
  <c r="N126" i="1" s="1"/>
  <c r="C110" i="28" s="1"/>
  <c r="F110" i="28" s="1"/>
  <c r="DM119" i="4"/>
  <c r="N125" i="1" s="1"/>
  <c r="C109" i="28" s="1"/>
  <c r="F109" i="28" s="1"/>
  <c r="DL119" i="4"/>
  <c r="N124" i="1" s="1"/>
  <c r="C108" i="28" s="1"/>
  <c r="F108" i="28" s="1"/>
  <c r="DK119" i="4"/>
  <c r="N123" i="1" s="1"/>
  <c r="C107" i="28" s="1"/>
  <c r="F107" i="28" s="1"/>
  <c r="DJ119" i="4"/>
  <c r="N122" i="1" s="1"/>
  <c r="DI119" i="4"/>
  <c r="N121" i="1" s="1"/>
  <c r="C105" i="28" s="1"/>
  <c r="F105" i="28" s="1"/>
  <c r="DH119" i="4"/>
  <c r="N120" i="1" s="1"/>
  <c r="C104" i="28" s="1"/>
  <c r="F104" i="28" s="1"/>
  <c r="DG119" i="4"/>
  <c r="N119" i="1" s="1"/>
  <c r="C103" i="28" s="1"/>
  <c r="F103" i="28" s="1"/>
  <c r="DF119" i="4"/>
  <c r="N118" i="1" s="1"/>
  <c r="C102" i="28" s="1"/>
  <c r="F102" i="28" s="1"/>
  <c r="DE119" i="4"/>
  <c r="N117" i="1" s="1"/>
  <c r="C101" i="28" s="1"/>
  <c r="F101" i="28" s="1"/>
  <c r="DD119" i="4"/>
  <c r="N116" i="1" s="1"/>
  <c r="C100" i="28" s="1"/>
  <c r="F100" i="28" s="1"/>
  <c r="DC119" i="4"/>
  <c r="N115" i="1" s="1"/>
  <c r="C99" i="28" s="1"/>
  <c r="F99" i="28" s="1"/>
  <c r="DB119" i="4"/>
  <c r="N114" i="1" s="1"/>
  <c r="C98" i="28" s="1"/>
  <c r="F98" i="28" s="1"/>
  <c r="DA119" i="4"/>
  <c r="N113" i="1" s="1"/>
  <c r="C97" i="28" s="1"/>
  <c r="F97" i="28" s="1"/>
  <c r="CZ119" i="4"/>
  <c r="N112" i="1" s="1"/>
  <c r="C96" i="28" s="1"/>
  <c r="F96" i="28" s="1"/>
  <c r="CY119" i="4"/>
  <c r="N111" i="1" s="1"/>
  <c r="C95" i="28" s="1"/>
  <c r="F95" i="28" s="1"/>
  <c r="CX119" i="4"/>
  <c r="N110" i="1" s="1"/>
  <c r="CW119" i="4"/>
  <c r="N109" i="1" s="1"/>
  <c r="C93" i="28" s="1"/>
  <c r="F93" i="28" s="1"/>
  <c r="CV119" i="4"/>
  <c r="N108" i="1" s="1"/>
  <c r="C92" i="28" s="1"/>
  <c r="F92" i="28" s="1"/>
  <c r="CU119" i="4"/>
  <c r="N107" i="1" s="1"/>
  <c r="C91" i="28" s="1"/>
  <c r="F91" i="28" s="1"/>
  <c r="CT119" i="4"/>
  <c r="N106" i="1" s="1"/>
  <c r="C90" i="28" s="1"/>
  <c r="F90" i="28" s="1"/>
  <c r="CS119" i="4"/>
  <c r="N105" i="1" s="1"/>
  <c r="C89" i="28" s="1"/>
  <c r="F89" i="28" s="1"/>
  <c r="CR119" i="4"/>
  <c r="N104" i="1" s="1"/>
  <c r="C88" i="28" s="1"/>
  <c r="F88" i="28" s="1"/>
  <c r="CQ119" i="4"/>
  <c r="N103" i="1" s="1"/>
  <c r="C87" i="28" s="1"/>
  <c r="F87" i="28" s="1"/>
  <c r="CP119" i="4"/>
  <c r="N102" i="1" s="1"/>
  <c r="C86" i="28" s="1"/>
  <c r="F86" i="28" s="1"/>
  <c r="CO119" i="4"/>
  <c r="N101" i="1" s="1"/>
  <c r="C85" i="28" s="1"/>
  <c r="F85" i="28" s="1"/>
  <c r="CN119" i="4"/>
  <c r="N100" i="1" s="1"/>
  <c r="C84" i="28" s="1"/>
  <c r="F84" i="28" s="1"/>
  <c r="CM119" i="4"/>
  <c r="N99" i="1" s="1"/>
  <c r="C83" i="28" s="1"/>
  <c r="F83" i="28" s="1"/>
  <c r="CL119" i="4"/>
  <c r="N98" i="1" s="1"/>
  <c r="CK119" i="4"/>
  <c r="N97" i="1" s="1"/>
  <c r="C81" i="28" s="1"/>
  <c r="F81" i="28" s="1"/>
  <c r="CJ119" i="4"/>
  <c r="N96" i="1" s="1"/>
  <c r="C80" i="28" s="1"/>
  <c r="F80" i="28" s="1"/>
  <c r="CI119" i="4"/>
  <c r="N95" i="1" s="1"/>
  <c r="C79" i="28" s="1"/>
  <c r="F79" i="28" s="1"/>
  <c r="CH119" i="4"/>
  <c r="N94" i="1" s="1"/>
  <c r="C78" i="28" s="1"/>
  <c r="F78" i="28" s="1"/>
  <c r="CG119" i="4"/>
  <c r="N93" i="1" s="1"/>
  <c r="C77" i="28" s="1"/>
  <c r="F77" i="28" s="1"/>
  <c r="CF119" i="4"/>
  <c r="N92" i="1" s="1"/>
  <c r="C76" i="28" s="1"/>
  <c r="F76" i="28" s="1"/>
  <c r="CE119" i="4"/>
  <c r="N91" i="1" s="1"/>
  <c r="C75" i="28" s="1"/>
  <c r="F75" i="28" s="1"/>
  <c r="CD119" i="4"/>
  <c r="N90" i="1" s="1"/>
  <c r="C74" i="28" s="1"/>
  <c r="F74" i="28" s="1"/>
  <c r="CC119" i="4"/>
  <c r="N89" i="1" s="1"/>
  <c r="C73" i="28" s="1"/>
  <c r="F73" i="28" s="1"/>
  <c r="CB119" i="4"/>
  <c r="N88" i="1" s="1"/>
  <c r="C72" i="28" s="1"/>
  <c r="F72" i="28" s="1"/>
  <c r="CA119" i="4"/>
  <c r="N87" i="1" s="1"/>
  <c r="C71" i="28" s="1"/>
  <c r="F71" i="28" s="1"/>
  <c r="BZ119" i="4"/>
  <c r="N86" i="1" s="1"/>
  <c r="BY119" i="4"/>
  <c r="N85" i="1" s="1"/>
  <c r="C69" i="28" s="1"/>
  <c r="F69" i="28" s="1"/>
  <c r="BX119" i="4"/>
  <c r="N84" i="1" s="1"/>
  <c r="C68" i="28" s="1"/>
  <c r="F68" i="28" s="1"/>
  <c r="BW119" i="4"/>
  <c r="N83" i="1" s="1"/>
  <c r="C67" i="28" s="1"/>
  <c r="F67" i="28" s="1"/>
  <c r="BV119" i="4"/>
  <c r="N82" i="1" s="1"/>
  <c r="C66" i="28" s="1"/>
  <c r="F66" i="28" s="1"/>
  <c r="BU119" i="4"/>
  <c r="N81" i="1" s="1"/>
  <c r="C65" i="28" s="1"/>
  <c r="F65" i="28" s="1"/>
  <c r="BT119" i="4"/>
  <c r="N80" i="1" s="1"/>
  <c r="C64" i="28" s="1"/>
  <c r="F64" i="28" s="1"/>
  <c r="BS119" i="4"/>
  <c r="N79" i="1" s="1"/>
  <c r="C63" i="28" s="1"/>
  <c r="F63" i="28" s="1"/>
  <c r="BR119" i="4"/>
  <c r="N78" i="1" s="1"/>
  <c r="C62" i="28" s="1"/>
  <c r="F62" i="28" s="1"/>
  <c r="BQ119" i="4"/>
  <c r="N77" i="1" s="1"/>
  <c r="C61" i="28" s="1"/>
  <c r="F61" i="28" s="1"/>
  <c r="BP119" i="4"/>
  <c r="N76" i="1" s="1"/>
  <c r="C60" i="28" s="1"/>
  <c r="F60" i="28" s="1"/>
  <c r="BO119" i="4"/>
  <c r="N75" i="1" s="1"/>
  <c r="C59" i="28" s="1"/>
  <c r="F59" i="28" s="1"/>
  <c r="BN119" i="4"/>
  <c r="N74" i="1" s="1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ES98" i="4"/>
  <c r="ER98" i="4"/>
  <c r="EQ98" i="4"/>
  <c r="EP98" i="4"/>
  <c r="EO98" i="4"/>
  <c r="EN98" i="4"/>
  <c r="EM98" i="4"/>
  <c r="EL98" i="4"/>
  <c r="EK98" i="4"/>
  <c r="EJ98" i="4"/>
  <c r="EI98" i="4"/>
  <c r="EH98" i="4"/>
  <c r="EG98" i="4"/>
  <c r="X145" i="1" s="1"/>
  <c r="EF98" i="4"/>
  <c r="X144" i="1" s="1"/>
  <c r="EE98" i="4"/>
  <c r="X143" i="1" s="1"/>
  <c r="ED98" i="4"/>
  <c r="X142" i="1" s="1"/>
  <c r="EC98" i="4"/>
  <c r="X141" i="1" s="1"/>
  <c r="EB98" i="4"/>
  <c r="X140" i="1" s="1"/>
  <c r="EA98" i="4"/>
  <c r="X139" i="1" s="1"/>
  <c r="DZ98" i="4"/>
  <c r="X138" i="1" s="1"/>
  <c r="DY98" i="4"/>
  <c r="X137" i="1" s="1"/>
  <c r="DX98" i="4"/>
  <c r="X136" i="1" s="1"/>
  <c r="DW98" i="4"/>
  <c r="X135" i="1" s="1"/>
  <c r="DV98" i="4"/>
  <c r="X134" i="1" s="1"/>
  <c r="DU98" i="4"/>
  <c r="X133" i="1" s="1"/>
  <c r="DT98" i="4"/>
  <c r="X132" i="1" s="1"/>
  <c r="DS98" i="4"/>
  <c r="X131" i="1" s="1"/>
  <c r="DR98" i="4"/>
  <c r="X130" i="1" s="1"/>
  <c r="DQ98" i="4"/>
  <c r="X129" i="1" s="1"/>
  <c r="DP98" i="4"/>
  <c r="X128" i="1" s="1"/>
  <c r="DO98" i="4"/>
  <c r="X127" i="1" s="1"/>
  <c r="DN98" i="4"/>
  <c r="X126" i="1" s="1"/>
  <c r="DM98" i="4"/>
  <c r="X125" i="1" s="1"/>
  <c r="DL98" i="4"/>
  <c r="X124" i="1" s="1"/>
  <c r="DK98" i="4"/>
  <c r="X123" i="1" s="1"/>
  <c r="DJ98" i="4"/>
  <c r="X122" i="1" s="1"/>
  <c r="DI98" i="4"/>
  <c r="X121" i="1" s="1"/>
  <c r="DH98" i="4"/>
  <c r="X120" i="1" s="1"/>
  <c r="DG98" i="4"/>
  <c r="X119" i="1" s="1"/>
  <c r="DF98" i="4"/>
  <c r="X118" i="1" s="1"/>
  <c r="DE98" i="4"/>
  <c r="X117" i="1" s="1"/>
  <c r="DD98" i="4"/>
  <c r="X116" i="1" s="1"/>
  <c r="DC98" i="4"/>
  <c r="X115" i="1" s="1"/>
  <c r="DB98" i="4"/>
  <c r="X114" i="1" s="1"/>
  <c r="DA98" i="4"/>
  <c r="X113" i="1" s="1"/>
  <c r="CZ98" i="4"/>
  <c r="X112" i="1" s="1"/>
  <c r="CY98" i="4"/>
  <c r="X111" i="1" s="1"/>
  <c r="CX98" i="4"/>
  <c r="X110" i="1" s="1"/>
  <c r="CW98" i="4"/>
  <c r="X109" i="1" s="1"/>
  <c r="CV98" i="4"/>
  <c r="X108" i="1" s="1"/>
  <c r="CU98" i="4"/>
  <c r="X107" i="1" s="1"/>
  <c r="CT98" i="4"/>
  <c r="X106" i="1" s="1"/>
  <c r="CS98" i="4"/>
  <c r="X105" i="1" s="1"/>
  <c r="CR98" i="4"/>
  <c r="X104" i="1" s="1"/>
  <c r="CQ98" i="4"/>
  <c r="X103" i="1" s="1"/>
  <c r="CP98" i="4"/>
  <c r="X102" i="1" s="1"/>
  <c r="CO98" i="4"/>
  <c r="X101" i="1" s="1"/>
  <c r="CN98" i="4"/>
  <c r="X100" i="1" s="1"/>
  <c r="CM98" i="4"/>
  <c r="X99" i="1" s="1"/>
  <c r="CL98" i="4"/>
  <c r="X98" i="1" s="1"/>
  <c r="CK98" i="4"/>
  <c r="X97" i="1" s="1"/>
  <c r="CJ98" i="4"/>
  <c r="X96" i="1" s="1"/>
  <c r="CI98" i="4"/>
  <c r="X95" i="1" s="1"/>
  <c r="CH98" i="4"/>
  <c r="X94" i="1" s="1"/>
  <c r="CG98" i="4"/>
  <c r="X93" i="1" s="1"/>
  <c r="CF98" i="4"/>
  <c r="X92" i="1" s="1"/>
  <c r="CE98" i="4"/>
  <c r="X91" i="1" s="1"/>
  <c r="CD98" i="4"/>
  <c r="X90" i="1" s="1"/>
  <c r="CC98" i="4"/>
  <c r="X89" i="1" s="1"/>
  <c r="CB98" i="4"/>
  <c r="X88" i="1" s="1"/>
  <c r="CA98" i="4"/>
  <c r="X87" i="1" s="1"/>
  <c r="BZ98" i="4"/>
  <c r="X86" i="1" s="1"/>
  <c r="BY98" i="4"/>
  <c r="X85" i="1" s="1"/>
  <c r="BX98" i="4"/>
  <c r="X84" i="1" s="1"/>
  <c r="BW98" i="4"/>
  <c r="X83" i="1" s="1"/>
  <c r="BV98" i="4"/>
  <c r="X82" i="1" s="1"/>
  <c r="BU98" i="4"/>
  <c r="X81" i="1" s="1"/>
  <c r="BT98" i="4"/>
  <c r="X80" i="1" s="1"/>
  <c r="BS98" i="4"/>
  <c r="X79" i="1" s="1"/>
  <c r="BR98" i="4"/>
  <c r="X78" i="1" s="1"/>
  <c r="BQ98" i="4"/>
  <c r="X77" i="1" s="1"/>
  <c r="BP98" i="4"/>
  <c r="X76" i="1" s="1"/>
  <c r="BO98" i="4"/>
  <c r="X75" i="1" s="1"/>
  <c r="BN98" i="4"/>
  <c r="X74" i="1" s="1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Q166" i="22" l="1"/>
  <c r="Q167" i="22"/>
  <c r="Q168" i="22"/>
  <c r="Q169" i="22"/>
  <c r="Q170" i="22"/>
  <c r="X169" i="22"/>
  <c r="X170" i="22"/>
  <c r="Q164" i="22"/>
  <c r="Q165" i="22"/>
  <c r="T38" i="1"/>
  <c r="K38" i="1"/>
  <c r="K54" i="1"/>
  <c r="T54" i="1"/>
  <c r="K74" i="1"/>
  <c r="T74" i="1"/>
  <c r="T90" i="1"/>
  <c r="K90" i="1"/>
  <c r="T106" i="1"/>
  <c r="K106" i="1"/>
  <c r="K122" i="1"/>
  <c r="T122" i="1"/>
  <c r="N38" i="1"/>
  <c r="N165" i="1"/>
  <c r="C58" i="28"/>
  <c r="N167" i="1"/>
  <c r="C82" i="28"/>
  <c r="N169" i="1"/>
  <c r="C106" i="28"/>
  <c r="E139" i="4"/>
  <c r="X140" i="4"/>
  <c r="K35" i="1"/>
  <c r="T35" i="1"/>
  <c r="T39" i="1"/>
  <c r="K39" i="1"/>
  <c r="T43" i="1"/>
  <c r="K43" i="1"/>
  <c r="K47" i="1"/>
  <c r="T47" i="1"/>
  <c r="T51" i="1"/>
  <c r="K51" i="1"/>
  <c r="T55" i="1"/>
  <c r="K55" i="1"/>
  <c r="T59" i="1"/>
  <c r="K59" i="1"/>
  <c r="K63" i="1"/>
  <c r="T63" i="1"/>
  <c r="K67" i="1"/>
  <c r="T67" i="1"/>
  <c r="K71" i="1"/>
  <c r="T71" i="1"/>
  <c r="T75" i="1"/>
  <c r="K75" i="1"/>
  <c r="K79" i="1"/>
  <c r="T79" i="1"/>
  <c r="T83" i="1"/>
  <c r="K83" i="1"/>
  <c r="T87" i="1"/>
  <c r="K87" i="1"/>
  <c r="K91" i="1"/>
  <c r="T91" i="1"/>
  <c r="T95" i="1"/>
  <c r="K95" i="1"/>
  <c r="T99" i="1"/>
  <c r="K99" i="1"/>
  <c r="S99" i="1" s="1"/>
  <c r="T103" i="1"/>
  <c r="K103" i="1"/>
  <c r="S103" i="1" s="1"/>
  <c r="K107" i="1"/>
  <c r="S107" i="1" s="1"/>
  <c r="T107" i="1"/>
  <c r="T111" i="1"/>
  <c r="K111" i="1"/>
  <c r="S111" i="1" s="1"/>
  <c r="T115" i="1"/>
  <c r="K115" i="1"/>
  <c r="K119" i="1"/>
  <c r="S119" i="1" s="1"/>
  <c r="T119" i="1"/>
  <c r="K123" i="1"/>
  <c r="S123" i="1" s="1"/>
  <c r="T123" i="1"/>
  <c r="T127" i="1"/>
  <c r="K127" i="1"/>
  <c r="S127" i="1" s="1"/>
  <c r="T131" i="1"/>
  <c r="K131" i="1"/>
  <c r="T135" i="1"/>
  <c r="K135" i="1"/>
  <c r="S135" i="1" s="1"/>
  <c r="T139" i="1"/>
  <c r="K139" i="1"/>
  <c r="K143" i="1"/>
  <c r="S143" i="1" s="1"/>
  <c r="T143" i="1"/>
  <c r="X33" i="1"/>
  <c r="X37" i="1"/>
  <c r="X41" i="1"/>
  <c r="X45" i="1"/>
  <c r="X49" i="1"/>
  <c r="X53" i="1"/>
  <c r="X57" i="1"/>
  <c r="X61" i="1"/>
  <c r="X65" i="1"/>
  <c r="X69" i="1"/>
  <c r="X73" i="1"/>
  <c r="N35" i="1"/>
  <c r="C19" i="28" s="1"/>
  <c r="F19" i="28" s="1"/>
  <c r="N39" i="1"/>
  <c r="C23" i="28" s="1"/>
  <c r="F23" i="28" s="1"/>
  <c r="N43" i="1"/>
  <c r="C27" i="28" s="1"/>
  <c r="F27" i="28" s="1"/>
  <c r="N47" i="1"/>
  <c r="C31" i="28" s="1"/>
  <c r="F31" i="28" s="1"/>
  <c r="N51" i="1"/>
  <c r="C35" i="28" s="1"/>
  <c r="F35" i="28" s="1"/>
  <c r="N55" i="1"/>
  <c r="C39" i="28" s="1"/>
  <c r="F39" i="28" s="1"/>
  <c r="N59" i="1"/>
  <c r="C43" i="28" s="1"/>
  <c r="F43" i="28" s="1"/>
  <c r="N63" i="1"/>
  <c r="C47" i="28" s="1"/>
  <c r="F47" i="28" s="1"/>
  <c r="N67" i="1"/>
  <c r="C51" i="28" s="1"/>
  <c r="F51" i="28" s="1"/>
  <c r="N71" i="1"/>
  <c r="C55" i="28" s="1"/>
  <c r="F55" i="28" s="1"/>
  <c r="Q33" i="1"/>
  <c r="Q37" i="1"/>
  <c r="Q41" i="1"/>
  <c r="Q45" i="1"/>
  <c r="Q49" i="1"/>
  <c r="Q53" i="1"/>
  <c r="Q57" i="1"/>
  <c r="Q61" i="1"/>
  <c r="Q65" i="1"/>
  <c r="Q69" i="1"/>
  <c r="Q73" i="1"/>
  <c r="AA35" i="1"/>
  <c r="AA157" i="4"/>
  <c r="AE157" i="4"/>
  <c r="AA39" i="1"/>
  <c r="AA43" i="1"/>
  <c r="AI157" i="4"/>
  <c r="AA47" i="1"/>
  <c r="AM157" i="4"/>
  <c r="AA63" i="1"/>
  <c r="BC157" i="4"/>
  <c r="BG157" i="4"/>
  <c r="AA67" i="1"/>
  <c r="AA71" i="1"/>
  <c r="BK157" i="4"/>
  <c r="BO157" i="4"/>
  <c r="AA75" i="1"/>
  <c r="BS157" i="4"/>
  <c r="AA79" i="1"/>
  <c r="AA83" i="1"/>
  <c r="BW157" i="4"/>
  <c r="CA157" i="4"/>
  <c r="AA87" i="1"/>
  <c r="AA91" i="1"/>
  <c r="CE157" i="4"/>
  <c r="CI157" i="4"/>
  <c r="AA95" i="1"/>
  <c r="AA99" i="1"/>
  <c r="CM157" i="4"/>
  <c r="AA103" i="1"/>
  <c r="CQ157" i="4"/>
  <c r="CU157" i="4"/>
  <c r="AA107" i="1"/>
  <c r="AB32" i="1"/>
  <c r="X162" i="4"/>
  <c r="AB36" i="1"/>
  <c r="AB162" i="4"/>
  <c r="AF162" i="4"/>
  <c r="AB40" i="1"/>
  <c r="AB44" i="1"/>
  <c r="AJ162" i="4"/>
  <c r="AB48" i="1"/>
  <c r="AN162" i="4"/>
  <c r="AB52" i="1"/>
  <c r="AR162" i="4"/>
  <c r="AB56" i="1"/>
  <c r="AV162" i="4"/>
  <c r="AB60" i="1"/>
  <c r="AZ162" i="4"/>
  <c r="BD162" i="4"/>
  <c r="AB64" i="1"/>
  <c r="BH162" i="4"/>
  <c r="AB68" i="1"/>
  <c r="BL162" i="4"/>
  <c r="AB72" i="1"/>
  <c r="BP162" i="4"/>
  <c r="AB76" i="1"/>
  <c r="AB80" i="1"/>
  <c r="BT162" i="4"/>
  <c r="BX162" i="4"/>
  <c r="AB84" i="1"/>
  <c r="CB87" i="4"/>
  <c r="CF87" i="4"/>
  <c r="CJ87" i="4"/>
  <c r="CN87" i="4"/>
  <c r="CR87" i="4"/>
  <c r="CV87" i="4"/>
  <c r="T35" i="22"/>
  <c r="K35" i="22"/>
  <c r="T39" i="22"/>
  <c r="K39" i="22"/>
  <c r="K43" i="22"/>
  <c r="T43" i="22"/>
  <c r="T47" i="22"/>
  <c r="K47" i="22"/>
  <c r="K51" i="22"/>
  <c r="T51" i="22"/>
  <c r="K55" i="22"/>
  <c r="T55" i="22"/>
  <c r="T59" i="22"/>
  <c r="K59" i="22"/>
  <c r="T63" i="22"/>
  <c r="K63" i="22"/>
  <c r="T67" i="22"/>
  <c r="K67" i="22"/>
  <c r="T71" i="22"/>
  <c r="K71" i="22"/>
  <c r="T75" i="22"/>
  <c r="K75" i="22"/>
  <c r="K79" i="22"/>
  <c r="T79" i="22"/>
  <c r="T83" i="22"/>
  <c r="K83" i="22"/>
  <c r="T115" i="22"/>
  <c r="K115" i="22"/>
  <c r="K119" i="22"/>
  <c r="T119" i="22"/>
  <c r="T123" i="22"/>
  <c r="K123" i="22"/>
  <c r="K127" i="22"/>
  <c r="T127" i="22"/>
  <c r="T131" i="22"/>
  <c r="K131" i="22"/>
  <c r="K135" i="22"/>
  <c r="T135" i="22"/>
  <c r="T139" i="22"/>
  <c r="K139" i="22"/>
  <c r="T143" i="22"/>
  <c r="K143" i="22"/>
  <c r="X33" i="22"/>
  <c r="X37" i="22"/>
  <c r="X41" i="22"/>
  <c r="X45" i="22"/>
  <c r="X49" i="22"/>
  <c r="X53" i="22"/>
  <c r="X57" i="22"/>
  <c r="X61" i="22"/>
  <c r="X65" i="22"/>
  <c r="X69" i="22"/>
  <c r="X73" i="22"/>
  <c r="X113" i="22"/>
  <c r="K113" i="22"/>
  <c r="N35" i="22"/>
  <c r="C19" i="30" s="1"/>
  <c r="F19" i="30" s="1"/>
  <c r="N39" i="22"/>
  <c r="C23" i="30" s="1"/>
  <c r="F23" i="30" s="1"/>
  <c r="N43" i="22"/>
  <c r="C27" i="30" s="1"/>
  <c r="F27" i="30" s="1"/>
  <c r="N47" i="22"/>
  <c r="C31" i="30" s="1"/>
  <c r="F31" i="30" s="1"/>
  <c r="N51" i="22"/>
  <c r="C35" i="30" s="1"/>
  <c r="F35" i="30" s="1"/>
  <c r="N55" i="22"/>
  <c r="C39" i="30" s="1"/>
  <c r="F39" i="30" s="1"/>
  <c r="N59" i="22"/>
  <c r="C43" i="30" s="1"/>
  <c r="F43" i="30" s="1"/>
  <c r="N63" i="22"/>
  <c r="C47" i="30" s="1"/>
  <c r="F47" i="30" s="1"/>
  <c r="N67" i="22"/>
  <c r="C51" i="30" s="1"/>
  <c r="F51" i="30" s="1"/>
  <c r="N71" i="22"/>
  <c r="C55" i="30" s="1"/>
  <c r="F55" i="30" s="1"/>
  <c r="Q33" i="22"/>
  <c r="Q37" i="22"/>
  <c r="Q41" i="22"/>
  <c r="Q45" i="22"/>
  <c r="Q49" i="22"/>
  <c r="Q53" i="22"/>
  <c r="Q57" i="22"/>
  <c r="Q61" i="22"/>
  <c r="AA169" i="4"/>
  <c r="AA35" i="22"/>
  <c r="AE169" i="4"/>
  <c r="AA39" i="22"/>
  <c r="AI169" i="4"/>
  <c r="AA43" i="22"/>
  <c r="AM169" i="4"/>
  <c r="AA47" i="22"/>
  <c r="AB33" i="22"/>
  <c r="Y174" i="4"/>
  <c r="AC174" i="4"/>
  <c r="AB37" i="22"/>
  <c r="AB41" i="22"/>
  <c r="AG174" i="4"/>
  <c r="AK174" i="4"/>
  <c r="AB45" i="22"/>
  <c r="AB49" i="22"/>
  <c r="AO174" i="4"/>
  <c r="BE174" i="4"/>
  <c r="AB65" i="22"/>
  <c r="AB69" i="22"/>
  <c r="BI174" i="4"/>
  <c r="AB73" i="22"/>
  <c r="BM174" i="4"/>
  <c r="O9" i="27"/>
  <c r="K42" i="1"/>
  <c r="T42" i="1"/>
  <c r="T58" i="1"/>
  <c r="K58" i="1"/>
  <c r="K70" i="1"/>
  <c r="T70" i="1"/>
  <c r="K82" i="1"/>
  <c r="T82" i="1"/>
  <c r="T98" i="1"/>
  <c r="K98" i="1"/>
  <c r="T114" i="1"/>
  <c r="K114" i="1"/>
  <c r="S114" i="1" s="1"/>
  <c r="K126" i="1"/>
  <c r="T126" i="1"/>
  <c r="K138" i="1"/>
  <c r="S138" i="1" s="1"/>
  <c r="T138" i="1"/>
  <c r="X36" i="1"/>
  <c r="X44" i="1"/>
  <c r="X52" i="1"/>
  <c r="X60" i="1"/>
  <c r="X64" i="1"/>
  <c r="X72" i="1"/>
  <c r="X77" i="4"/>
  <c r="E76" i="4"/>
  <c r="K40" i="1"/>
  <c r="T40" i="1"/>
  <c r="T48" i="1"/>
  <c r="K48" i="1"/>
  <c r="K56" i="1"/>
  <c r="T56" i="1"/>
  <c r="T64" i="1"/>
  <c r="K64" i="1"/>
  <c r="T72" i="1"/>
  <c r="K72" i="1"/>
  <c r="K80" i="1"/>
  <c r="T80" i="1"/>
  <c r="K84" i="1"/>
  <c r="T84" i="1"/>
  <c r="K92" i="1"/>
  <c r="T92" i="1"/>
  <c r="K100" i="1"/>
  <c r="S100" i="1" s="1"/>
  <c r="T100" i="1"/>
  <c r="K108" i="1"/>
  <c r="S108" i="1" s="1"/>
  <c r="T108" i="1"/>
  <c r="T116" i="1"/>
  <c r="K116" i="1"/>
  <c r="S116" i="1" s="1"/>
  <c r="K124" i="1"/>
  <c r="T124" i="1"/>
  <c r="T132" i="1"/>
  <c r="K132" i="1"/>
  <c r="S132" i="1" s="1"/>
  <c r="K136" i="1"/>
  <c r="S136" i="1" s="1"/>
  <c r="T136" i="1"/>
  <c r="K144" i="1"/>
  <c r="S144" i="1" s="1"/>
  <c r="T144" i="1"/>
  <c r="X34" i="1"/>
  <c r="X38" i="1"/>
  <c r="X42" i="1"/>
  <c r="X46" i="1"/>
  <c r="X50" i="1"/>
  <c r="X54" i="1"/>
  <c r="X58" i="1"/>
  <c r="X62" i="1"/>
  <c r="X66" i="1"/>
  <c r="X70" i="1"/>
  <c r="X170" i="1"/>
  <c r="X119" i="4"/>
  <c r="E118" i="4"/>
  <c r="N40" i="1"/>
  <c r="C24" i="28" s="1"/>
  <c r="F24" i="28" s="1"/>
  <c r="N48" i="1"/>
  <c r="C32" i="28" s="1"/>
  <c r="F32" i="28" s="1"/>
  <c r="N52" i="1"/>
  <c r="C36" i="28" s="1"/>
  <c r="F36" i="28" s="1"/>
  <c r="N56" i="1"/>
  <c r="C40" i="28" s="1"/>
  <c r="F40" i="28" s="1"/>
  <c r="N60" i="1"/>
  <c r="C44" i="28" s="1"/>
  <c r="F44" i="28" s="1"/>
  <c r="N64" i="1"/>
  <c r="C48" i="28" s="1"/>
  <c r="F48" i="28" s="1"/>
  <c r="N68" i="1"/>
  <c r="C52" i="28" s="1"/>
  <c r="F52" i="28" s="1"/>
  <c r="N72" i="1"/>
  <c r="C56" i="28" s="1"/>
  <c r="F56" i="28" s="1"/>
  <c r="Q38" i="1"/>
  <c r="Q46" i="1"/>
  <c r="Q54" i="1"/>
  <c r="Q62" i="1"/>
  <c r="Q66" i="1"/>
  <c r="Q165" i="1"/>
  <c r="Q166" i="1"/>
  <c r="Q167" i="1"/>
  <c r="Q168" i="1"/>
  <c r="Q169" i="1"/>
  <c r="Q170" i="1"/>
  <c r="X157" i="4"/>
  <c r="X163" i="4" s="1"/>
  <c r="AA32" i="1"/>
  <c r="AA36" i="1"/>
  <c r="AC36" i="1" s="1"/>
  <c r="AB157" i="4"/>
  <c r="AB163" i="4" s="1"/>
  <c r="AA40" i="1"/>
  <c r="AC40" i="1" s="1"/>
  <c r="AF157" i="4"/>
  <c r="AA44" i="1"/>
  <c r="AC44" i="1" s="1"/>
  <c r="AJ157" i="4"/>
  <c r="AJ163" i="4" s="1"/>
  <c r="AA48" i="1"/>
  <c r="AC48" i="1" s="1"/>
  <c r="AN157" i="4"/>
  <c r="AN163" i="4" s="1"/>
  <c r="BD157" i="4"/>
  <c r="AA64" i="1"/>
  <c r="AC64" i="1" s="1"/>
  <c r="BH157" i="4"/>
  <c r="BH163" i="4" s="1"/>
  <c r="AA68" i="1"/>
  <c r="AC68" i="1" s="1"/>
  <c r="BL157" i="4"/>
  <c r="AA72" i="1"/>
  <c r="AC72" i="1" s="1"/>
  <c r="AA76" i="1"/>
  <c r="AC76" i="1" s="1"/>
  <c r="BP157" i="4"/>
  <c r="BP163" i="4" s="1"/>
  <c r="AA80" i="1"/>
  <c r="BT157" i="4"/>
  <c r="BT163" i="4" s="1"/>
  <c r="AA84" i="1"/>
  <c r="AC84" i="1" s="1"/>
  <c r="BX157" i="4"/>
  <c r="BX163" i="4" s="1"/>
  <c r="AA88" i="1"/>
  <c r="CB157" i="4"/>
  <c r="AA92" i="1"/>
  <c r="CF157" i="4"/>
  <c r="AA96" i="1"/>
  <c r="CJ157" i="4"/>
  <c r="CN157" i="4"/>
  <c r="AA100" i="1"/>
  <c r="AA104" i="1"/>
  <c r="CR157" i="4"/>
  <c r="CV157" i="4"/>
  <c r="AA108" i="1"/>
  <c r="Y162" i="4"/>
  <c r="AB33" i="1"/>
  <c r="AB37" i="1"/>
  <c r="AC162" i="4"/>
  <c r="AB41" i="1"/>
  <c r="AG162" i="4"/>
  <c r="AB45" i="1"/>
  <c r="AK162" i="4"/>
  <c r="AB49" i="1"/>
  <c r="AO162" i="4"/>
  <c r="AB53" i="1"/>
  <c r="AS162" i="4"/>
  <c r="AW162" i="4"/>
  <c r="AB57" i="1"/>
  <c r="BA162" i="4"/>
  <c r="AB61" i="1"/>
  <c r="BE162" i="4"/>
  <c r="AB65" i="1"/>
  <c r="AB69" i="1"/>
  <c r="BI162" i="4"/>
  <c r="BM162" i="4"/>
  <c r="AB73" i="1"/>
  <c r="AB77" i="1"/>
  <c r="BQ162" i="4"/>
  <c r="AB81" i="1"/>
  <c r="BU162" i="4"/>
  <c r="BY162" i="4"/>
  <c r="AB85" i="1"/>
  <c r="CC87" i="4"/>
  <c r="CG87" i="4"/>
  <c r="CK87" i="4"/>
  <c r="CO87" i="4"/>
  <c r="CS87" i="4"/>
  <c r="CW87" i="4"/>
  <c r="X87" i="4"/>
  <c r="K36" i="22"/>
  <c r="T36" i="22"/>
  <c r="K40" i="22"/>
  <c r="T40" i="22"/>
  <c r="T44" i="22"/>
  <c r="K44" i="22"/>
  <c r="T48" i="22"/>
  <c r="K48" i="22"/>
  <c r="T52" i="22"/>
  <c r="K52" i="22"/>
  <c r="K56" i="22"/>
  <c r="T56" i="22"/>
  <c r="K60" i="22"/>
  <c r="T60" i="22"/>
  <c r="T64" i="22"/>
  <c r="K64" i="22"/>
  <c r="T68" i="22"/>
  <c r="K68" i="22"/>
  <c r="T72" i="22"/>
  <c r="K72" i="22"/>
  <c r="K76" i="22"/>
  <c r="T76" i="22"/>
  <c r="K80" i="22"/>
  <c r="T80" i="22"/>
  <c r="T84" i="22"/>
  <c r="K84" i="22"/>
  <c r="T116" i="22"/>
  <c r="K116" i="22"/>
  <c r="T120" i="22"/>
  <c r="K120" i="22"/>
  <c r="T124" i="22"/>
  <c r="K124" i="22"/>
  <c r="T128" i="22"/>
  <c r="K128" i="22"/>
  <c r="T132" i="22"/>
  <c r="K132" i="22"/>
  <c r="K136" i="22"/>
  <c r="T136" i="22"/>
  <c r="K140" i="22"/>
  <c r="T140" i="22"/>
  <c r="T144" i="22"/>
  <c r="K144" i="22"/>
  <c r="X34" i="22"/>
  <c r="X38" i="22"/>
  <c r="X42" i="22"/>
  <c r="X46" i="22"/>
  <c r="X50" i="22"/>
  <c r="X54" i="22"/>
  <c r="X58" i="22"/>
  <c r="X62" i="22"/>
  <c r="X66" i="22"/>
  <c r="X70" i="22"/>
  <c r="X165" i="22"/>
  <c r="X166" i="22"/>
  <c r="X167" i="22"/>
  <c r="E128" i="4"/>
  <c r="X129" i="4"/>
  <c r="N36" i="22"/>
  <c r="C20" i="30" s="1"/>
  <c r="F20" i="30" s="1"/>
  <c r="N40" i="22"/>
  <c r="C24" i="30" s="1"/>
  <c r="F24" i="30" s="1"/>
  <c r="N44" i="22"/>
  <c r="C28" i="30" s="1"/>
  <c r="F28" i="30" s="1"/>
  <c r="N48" i="22"/>
  <c r="C32" i="30" s="1"/>
  <c r="F32" i="30" s="1"/>
  <c r="N52" i="22"/>
  <c r="C36" i="30" s="1"/>
  <c r="F36" i="30" s="1"/>
  <c r="N56" i="22"/>
  <c r="C40" i="30" s="1"/>
  <c r="F40" i="30" s="1"/>
  <c r="N60" i="22"/>
  <c r="C44" i="30" s="1"/>
  <c r="F44" i="30" s="1"/>
  <c r="N64" i="22"/>
  <c r="C48" i="30" s="1"/>
  <c r="F48" i="30" s="1"/>
  <c r="N68" i="22"/>
  <c r="C52" i="30" s="1"/>
  <c r="F52" i="30" s="1"/>
  <c r="N72" i="22"/>
  <c r="C56" i="30" s="1"/>
  <c r="F56" i="30" s="1"/>
  <c r="Q34" i="22"/>
  <c r="Q38" i="22"/>
  <c r="Q42" i="22"/>
  <c r="Q46" i="22"/>
  <c r="Q50" i="22"/>
  <c r="Q54" i="22"/>
  <c r="Q58" i="22"/>
  <c r="AA32" i="22"/>
  <c r="X169" i="4"/>
  <c r="AB169" i="4"/>
  <c r="AA36" i="22"/>
  <c r="AF169" i="4"/>
  <c r="AA40" i="22"/>
  <c r="AJ169" i="4"/>
  <c r="AA44" i="22"/>
  <c r="AA48" i="22"/>
  <c r="AN169" i="4"/>
  <c r="Z174" i="4"/>
  <c r="AB34" i="22"/>
  <c r="AB38" i="22"/>
  <c r="AD174" i="4"/>
  <c r="AB42" i="22"/>
  <c r="AH174" i="4"/>
  <c r="AB46" i="22"/>
  <c r="AL174" i="4"/>
  <c r="BB174" i="4"/>
  <c r="AB62" i="22"/>
  <c r="BF174" i="4"/>
  <c r="AB66" i="22"/>
  <c r="AB70" i="22"/>
  <c r="BJ174" i="4"/>
  <c r="K46" i="1"/>
  <c r="T46" i="1"/>
  <c r="K62" i="1"/>
  <c r="T62" i="1"/>
  <c r="T78" i="1"/>
  <c r="K78" i="1"/>
  <c r="K94" i="1"/>
  <c r="T94" i="1"/>
  <c r="K110" i="1"/>
  <c r="T110" i="1"/>
  <c r="K130" i="1"/>
  <c r="S130" i="1" s="1"/>
  <c r="T130" i="1"/>
  <c r="K142" i="1"/>
  <c r="S142" i="1" s="1"/>
  <c r="T142" i="1"/>
  <c r="X40" i="1"/>
  <c r="X48" i="1"/>
  <c r="X56" i="1"/>
  <c r="X68" i="1"/>
  <c r="T36" i="1"/>
  <c r="K36" i="1"/>
  <c r="T44" i="1"/>
  <c r="K44" i="1"/>
  <c r="T52" i="1"/>
  <c r="K52" i="1"/>
  <c r="S52" i="1" s="1"/>
  <c r="T60" i="1"/>
  <c r="K60" i="1"/>
  <c r="T68" i="1"/>
  <c r="K68" i="1"/>
  <c r="T76" i="1"/>
  <c r="K76" i="1"/>
  <c r="K88" i="1"/>
  <c r="T88" i="1"/>
  <c r="K96" i="1"/>
  <c r="T96" i="1"/>
  <c r="K104" i="1"/>
  <c r="S104" i="1" s="1"/>
  <c r="T104" i="1"/>
  <c r="K112" i="1"/>
  <c r="T112" i="1"/>
  <c r="K120" i="1"/>
  <c r="S120" i="1" s="1"/>
  <c r="T120" i="1"/>
  <c r="K128" i="1"/>
  <c r="T128" i="1"/>
  <c r="T140" i="1"/>
  <c r="K140" i="1"/>
  <c r="S140" i="1" s="1"/>
  <c r="X165" i="1"/>
  <c r="X166" i="1"/>
  <c r="X167" i="1"/>
  <c r="X168" i="1"/>
  <c r="X169" i="1"/>
  <c r="N36" i="1"/>
  <c r="C20" i="28" s="1"/>
  <c r="F20" i="28" s="1"/>
  <c r="N44" i="1"/>
  <c r="C28" i="28" s="1"/>
  <c r="F28" i="28" s="1"/>
  <c r="Q34" i="1"/>
  <c r="Q42" i="1"/>
  <c r="Q50" i="1"/>
  <c r="Q58" i="1"/>
  <c r="Q70" i="1"/>
  <c r="T33" i="1"/>
  <c r="K33" i="1"/>
  <c r="K37" i="1"/>
  <c r="T37" i="1"/>
  <c r="K41" i="1"/>
  <c r="T41" i="1"/>
  <c r="T45" i="1"/>
  <c r="K45" i="1"/>
  <c r="K49" i="1"/>
  <c r="T49" i="1"/>
  <c r="T53" i="1"/>
  <c r="K53" i="1"/>
  <c r="K57" i="1"/>
  <c r="T57" i="1"/>
  <c r="K61" i="1"/>
  <c r="T61" i="1"/>
  <c r="T65" i="1"/>
  <c r="K65" i="1"/>
  <c r="T69" i="1"/>
  <c r="K69" i="1"/>
  <c r="K73" i="1"/>
  <c r="T73" i="1"/>
  <c r="T77" i="1"/>
  <c r="K77" i="1"/>
  <c r="K81" i="1"/>
  <c r="T81" i="1"/>
  <c r="T85" i="1"/>
  <c r="K85" i="1"/>
  <c r="K89" i="1"/>
  <c r="T89" i="1"/>
  <c r="T93" i="1"/>
  <c r="K93" i="1"/>
  <c r="T97" i="1"/>
  <c r="K97" i="1"/>
  <c r="K101" i="1"/>
  <c r="S101" i="1" s="1"/>
  <c r="T101" i="1"/>
  <c r="T105" i="1"/>
  <c r="K105" i="1"/>
  <c r="S105" i="1" s="1"/>
  <c r="K109" i="1"/>
  <c r="S109" i="1" s="1"/>
  <c r="T109" i="1"/>
  <c r="K113" i="1"/>
  <c r="S113" i="1" s="1"/>
  <c r="T113" i="1"/>
  <c r="K117" i="1"/>
  <c r="T117" i="1"/>
  <c r="T121" i="1"/>
  <c r="K121" i="1"/>
  <c r="S121" i="1" s="1"/>
  <c r="K125" i="1"/>
  <c r="S125" i="1" s="1"/>
  <c r="T125" i="1"/>
  <c r="K129" i="1"/>
  <c r="S129" i="1" s="1"/>
  <c r="T129" i="1"/>
  <c r="T133" i="1"/>
  <c r="K133" i="1"/>
  <c r="S133" i="1" s="1"/>
  <c r="T137" i="1"/>
  <c r="K137" i="1"/>
  <c r="K141" i="1"/>
  <c r="S141" i="1" s="1"/>
  <c r="T141" i="1"/>
  <c r="T145" i="1"/>
  <c r="K145" i="1"/>
  <c r="X35" i="1"/>
  <c r="X39" i="1"/>
  <c r="X43" i="1"/>
  <c r="X47" i="1"/>
  <c r="X51" i="1"/>
  <c r="X55" i="1"/>
  <c r="X59" i="1"/>
  <c r="X63" i="1"/>
  <c r="X67" i="1"/>
  <c r="X71" i="1"/>
  <c r="N33" i="1"/>
  <c r="C17" i="28" s="1"/>
  <c r="F17" i="28" s="1"/>
  <c r="N37" i="1"/>
  <c r="C21" i="28" s="1"/>
  <c r="F21" i="28" s="1"/>
  <c r="N41" i="1"/>
  <c r="C25" i="28" s="1"/>
  <c r="F25" i="28" s="1"/>
  <c r="N45" i="1"/>
  <c r="C29" i="28" s="1"/>
  <c r="F29" i="28" s="1"/>
  <c r="N49" i="1"/>
  <c r="C33" i="28" s="1"/>
  <c r="F33" i="28" s="1"/>
  <c r="N53" i="1"/>
  <c r="C37" i="28" s="1"/>
  <c r="F37" i="28" s="1"/>
  <c r="N57" i="1"/>
  <c r="C41" i="28" s="1"/>
  <c r="F41" i="28" s="1"/>
  <c r="N61" i="1"/>
  <c r="C45" i="28" s="1"/>
  <c r="F45" i="28" s="1"/>
  <c r="N65" i="1"/>
  <c r="C49" i="28" s="1"/>
  <c r="F49" i="28" s="1"/>
  <c r="N69" i="1"/>
  <c r="C53" i="28" s="1"/>
  <c r="F53" i="28" s="1"/>
  <c r="N73" i="1"/>
  <c r="C57" i="28" s="1"/>
  <c r="F57" i="28" s="1"/>
  <c r="Q35" i="1"/>
  <c r="Q39" i="1"/>
  <c r="Q43" i="1"/>
  <c r="Q47" i="1"/>
  <c r="Q51" i="1"/>
  <c r="Q55" i="1"/>
  <c r="Q59" i="1"/>
  <c r="Q63" i="1"/>
  <c r="Q67" i="1"/>
  <c r="Q71" i="1"/>
  <c r="AA33" i="1"/>
  <c r="AC33" i="1" s="1"/>
  <c r="Y157" i="4"/>
  <c r="Y163" i="4" s="1"/>
  <c r="AA37" i="1"/>
  <c r="AC157" i="4"/>
  <c r="AC163" i="4" s="1"/>
  <c r="AG157" i="4"/>
  <c r="AG163" i="4" s="1"/>
  <c r="AA41" i="1"/>
  <c r="AC41" i="1" s="1"/>
  <c r="AA45" i="1"/>
  <c r="AK157" i="4"/>
  <c r="AK163" i="4" s="1"/>
  <c r="AO157" i="4"/>
  <c r="AO163" i="4" s="1"/>
  <c r="AA49" i="1"/>
  <c r="AC49" i="1" s="1"/>
  <c r="AA65" i="1"/>
  <c r="AC65" i="1" s="1"/>
  <c r="BE157" i="4"/>
  <c r="BE163" i="4" s="1"/>
  <c r="AA69" i="1"/>
  <c r="BI157" i="4"/>
  <c r="BI163" i="4" s="1"/>
  <c r="AA73" i="1"/>
  <c r="AC73" i="1" s="1"/>
  <c r="BM157" i="4"/>
  <c r="BM163" i="4" s="1"/>
  <c r="AA77" i="1"/>
  <c r="BQ157" i="4"/>
  <c r="BQ163" i="4" s="1"/>
  <c r="AA81" i="1"/>
  <c r="AC81" i="1" s="1"/>
  <c r="BU157" i="4"/>
  <c r="BU163" i="4" s="1"/>
  <c r="AA85" i="1"/>
  <c r="AC85" i="1" s="1"/>
  <c r="BY157" i="4"/>
  <c r="CC157" i="4"/>
  <c r="AA89" i="1"/>
  <c r="AA93" i="1"/>
  <c r="CG157" i="4"/>
  <c r="CK157" i="4"/>
  <c r="AA97" i="1"/>
  <c r="AA101" i="1"/>
  <c r="CO157" i="4"/>
  <c r="CS157" i="4"/>
  <c r="AA105" i="1"/>
  <c r="AA109" i="1"/>
  <c r="CW157" i="4"/>
  <c r="Z162" i="4"/>
  <c r="AB34" i="1"/>
  <c r="AB38" i="1"/>
  <c r="AD162" i="4"/>
  <c r="AH162" i="4"/>
  <c r="AB42" i="1"/>
  <c r="AB46" i="1"/>
  <c r="AL162" i="4"/>
  <c r="AB50" i="1"/>
  <c r="AP162" i="4"/>
  <c r="AB54" i="1"/>
  <c r="AT162" i="4"/>
  <c r="AB58" i="1"/>
  <c r="AX162" i="4"/>
  <c r="AB62" i="1"/>
  <c r="BB162" i="4"/>
  <c r="BF162" i="4"/>
  <c r="AB66" i="1"/>
  <c r="AB70" i="1"/>
  <c r="BJ162" i="4"/>
  <c r="BN162" i="4"/>
  <c r="AB74" i="1"/>
  <c r="AB78" i="1"/>
  <c r="BR162" i="4"/>
  <c r="BV162" i="4"/>
  <c r="AB82" i="1"/>
  <c r="BZ87" i="4"/>
  <c r="CD87" i="4"/>
  <c r="CH87" i="4"/>
  <c r="CL87" i="4"/>
  <c r="CP87" i="4"/>
  <c r="CT87" i="4"/>
  <c r="CX87" i="4"/>
  <c r="K33" i="22"/>
  <c r="T33" i="22"/>
  <c r="T37" i="22"/>
  <c r="K37" i="22"/>
  <c r="K41" i="22"/>
  <c r="T41" i="22"/>
  <c r="K45" i="22"/>
  <c r="T45" i="22"/>
  <c r="T49" i="22"/>
  <c r="K49" i="22"/>
  <c r="T53" i="22"/>
  <c r="K53" i="22"/>
  <c r="T57" i="22"/>
  <c r="K57" i="22"/>
  <c r="K61" i="22"/>
  <c r="T61" i="22"/>
  <c r="K65" i="22"/>
  <c r="T65" i="22"/>
  <c r="K69" i="22"/>
  <c r="T69" i="22"/>
  <c r="T73" i="22"/>
  <c r="K73" i="22"/>
  <c r="K77" i="22"/>
  <c r="T77" i="22"/>
  <c r="T81" i="22"/>
  <c r="K81" i="22"/>
  <c r="T85" i="22"/>
  <c r="K85" i="22"/>
  <c r="T117" i="22"/>
  <c r="K117" i="22"/>
  <c r="T121" i="22"/>
  <c r="K121" i="22"/>
  <c r="T125" i="22"/>
  <c r="K125" i="22"/>
  <c r="T129" i="22"/>
  <c r="K129" i="22"/>
  <c r="K133" i="22"/>
  <c r="T133" i="22"/>
  <c r="K137" i="22"/>
  <c r="T137" i="22"/>
  <c r="K141" i="22"/>
  <c r="T141" i="22"/>
  <c r="K145" i="22"/>
  <c r="T145" i="22"/>
  <c r="X35" i="22"/>
  <c r="X39" i="22"/>
  <c r="X43" i="22"/>
  <c r="X47" i="22"/>
  <c r="X51" i="22"/>
  <c r="X55" i="22"/>
  <c r="X59" i="22"/>
  <c r="X63" i="22"/>
  <c r="X67" i="22"/>
  <c r="X71" i="22"/>
  <c r="X111" i="22"/>
  <c r="K111" i="22"/>
  <c r="N33" i="22"/>
  <c r="C17" i="30" s="1"/>
  <c r="F17" i="30" s="1"/>
  <c r="N37" i="22"/>
  <c r="C21" i="30" s="1"/>
  <c r="F21" i="30" s="1"/>
  <c r="N41" i="22"/>
  <c r="C25" i="30" s="1"/>
  <c r="F25" i="30" s="1"/>
  <c r="N45" i="22"/>
  <c r="C29" i="30" s="1"/>
  <c r="F29" i="30" s="1"/>
  <c r="N49" i="22"/>
  <c r="C33" i="30" s="1"/>
  <c r="F33" i="30" s="1"/>
  <c r="N53" i="22"/>
  <c r="C37" i="30" s="1"/>
  <c r="F37" i="30" s="1"/>
  <c r="N57" i="22"/>
  <c r="C41" i="30" s="1"/>
  <c r="F41" i="30" s="1"/>
  <c r="N61" i="22"/>
  <c r="C45" i="30" s="1"/>
  <c r="F45" i="30" s="1"/>
  <c r="N65" i="22"/>
  <c r="C49" i="30" s="1"/>
  <c r="F49" i="30" s="1"/>
  <c r="N69" i="22"/>
  <c r="C53" i="30" s="1"/>
  <c r="F53" i="30" s="1"/>
  <c r="N73" i="22"/>
  <c r="C57" i="30" s="1"/>
  <c r="F57" i="30" s="1"/>
  <c r="Q35" i="22"/>
  <c r="Q39" i="22"/>
  <c r="Q43" i="22"/>
  <c r="Q47" i="22"/>
  <c r="Q51" i="22"/>
  <c r="Q55" i="22"/>
  <c r="Q59" i="22"/>
  <c r="AA33" i="22"/>
  <c r="AC33" i="22" s="1"/>
  <c r="Y169" i="4"/>
  <c r="Y175" i="4" s="1"/>
  <c r="AA37" i="22"/>
  <c r="AC169" i="4"/>
  <c r="AC175" i="4" s="1"/>
  <c r="AA41" i="22"/>
  <c r="AC41" i="22" s="1"/>
  <c r="AG169" i="4"/>
  <c r="AG175" i="4" s="1"/>
  <c r="AA45" i="22"/>
  <c r="AK169" i="4"/>
  <c r="AK175" i="4" s="1"/>
  <c r="AA49" i="22"/>
  <c r="AC49" i="22" s="1"/>
  <c r="AO169" i="4"/>
  <c r="AO175" i="4" s="1"/>
  <c r="AB35" i="22"/>
  <c r="AA174" i="4"/>
  <c r="AB39" i="22"/>
  <c r="AE174" i="4"/>
  <c r="AI174" i="4"/>
  <c r="AB43" i="22"/>
  <c r="AB47" i="22"/>
  <c r="AM174" i="4"/>
  <c r="BC174" i="4"/>
  <c r="AB63" i="22"/>
  <c r="BG174" i="4"/>
  <c r="AB67" i="22"/>
  <c r="BK174" i="4"/>
  <c r="AB71" i="22"/>
  <c r="P8" i="27"/>
  <c r="D9" i="27"/>
  <c r="P9" i="27" s="1"/>
  <c r="T34" i="1"/>
  <c r="K34" i="1"/>
  <c r="T50" i="1"/>
  <c r="K50" i="1"/>
  <c r="K66" i="1"/>
  <c r="T66" i="1"/>
  <c r="T86" i="1"/>
  <c r="K86" i="1"/>
  <c r="T102" i="1"/>
  <c r="K102" i="1"/>
  <c r="T118" i="1"/>
  <c r="K118" i="1"/>
  <c r="S118" i="1" s="1"/>
  <c r="T134" i="1"/>
  <c r="K134" i="1"/>
  <c r="X98" i="4"/>
  <c r="E97" i="4"/>
  <c r="N34" i="1"/>
  <c r="C18" i="28" s="1"/>
  <c r="F18" i="28" s="1"/>
  <c r="N42" i="1"/>
  <c r="C26" i="28" s="1"/>
  <c r="F26" i="28" s="1"/>
  <c r="N46" i="1"/>
  <c r="C30" i="28" s="1"/>
  <c r="F30" i="28" s="1"/>
  <c r="N50" i="1"/>
  <c r="N54" i="1"/>
  <c r="C38" i="28" s="1"/>
  <c r="F38" i="28" s="1"/>
  <c r="N58" i="1"/>
  <c r="C42" i="28" s="1"/>
  <c r="F42" i="28" s="1"/>
  <c r="N62" i="1"/>
  <c r="N66" i="1"/>
  <c r="C50" i="28" s="1"/>
  <c r="F50" i="28" s="1"/>
  <c r="N70" i="1"/>
  <c r="C54" i="28" s="1"/>
  <c r="F54" i="28" s="1"/>
  <c r="C70" i="28"/>
  <c r="N166" i="1"/>
  <c r="N168" i="1"/>
  <c r="C94" i="28"/>
  <c r="N170" i="1"/>
  <c r="C118" i="28"/>
  <c r="Q36" i="1"/>
  <c r="Q40" i="1"/>
  <c r="Q44" i="1"/>
  <c r="Q48" i="1"/>
  <c r="Q52" i="1"/>
  <c r="Q56" i="1"/>
  <c r="Q60" i="1"/>
  <c r="Q64" i="1"/>
  <c r="Q68" i="1"/>
  <c r="Q72" i="1"/>
  <c r="Z157" i="4"/>
  <c r="AA34" i="1"/>
  <c r="AA38" i="1"/>
  <c r="AD157" i="4"/>
  <c r="AH157" i="4"/>
  <c r="AA42" i="1"/>
  <c r="AL157" i="4"/>
  <c r="AL163" i="4" s="1"/>
  <c r="AA46" i="1"/>
  <c r="AC46" i="1" s="1"/>
  <c r="BB157" i="4"/>
  <c r="BB163" i="4" s="1"/>
  <c r="AA62" i="1"/>
  <c r="BF157" i="4"/>
  <c r="BF163" i="4" s="1"/>
  <c r="AA66" i="1"/>
  <c r="AA70" i="1"/>
  <c r="BJ157" i="4"/>
  <c r="AA74" i="1"/>
  <c r="BN157" i="4"/>
  <c r="BR157" i="4"/>
  <c r="BR163" i="4" s="1"/>
  <c r="AA78" i="1"/>
  <c r="BV157" i="4"/>
  <c r="BV163" i="4" s="1"/>
  <c r="AA82" i="1"/>
  <c r="AA86" i="1"/>
  <c r="BZ157" i="4"/>
  <c r="AA90" i="1"/>
  <c r="CD157" i="4"/>
  <c r="CH157" i="4"/>
  <c r="AA94" i="1"/>
  <c r="AA98" i="1"/>
  <c r="CL157" i="4"/>
  <c r="AA102" i="1"/>
  <c r="CP157" i="4"/>
  <c r="AA106" i="1"/>
  <c r="CT157" i="4"/>
  <c r="AA110" i="1"/>
  <c r="CX157" i="4"/>
  <c r="AA162" i="4"/>
  <c r="AB35" i="1"/>
  <c r="AB39" i="1"/>
  <c r="AE162" i="4"/>
  <c r="AB43" i="1"/>
  <c r="AI162" i="4"/>
  <c r="AM162" i="4"/>
  <c r="AB47" i="1"/>
  <c r="AB51" i="1"/>
  <c r="AQ162" i="4"/>
  <c r="AU162" i="4"/>
  <c r="AB55" i="1"/>
  <c r="AB59" i="1"/>
  <c r="AY162" i="4"/>
  <c r="BC162" i="4"/>
  <c r="AB63" i="1"/>
  <c r="BG162" i="4"/>
  <c r="AB67" i="1"/>
  <c r="AB71" i="1"/>
  <c r="BK162" i="4"/>
  <c r="AB75" i="1"/>
  <c r="BO162" i="4"/>
  <c r="BS162" i="4"/>
  <c r="AB79" i="1"/>
  <c r="BW162" i="4"/>
  <c r="AB83" i="1"/>
  <c r="CA87" i="4"/>
  <c r="CE87" i="4"/>
  <c r="CI87" i="4"/>
  <c r="CM87" i="4"/>
  <c r="CQ87" i="4"/>
  <c r="CU87" i="4"/>
  <c r="T34" i="22"/>
  <c r="K34" i="22"/>
  <c r="T38" i="22"/>
  <c r="K38" i="22"/>
  <c r="T42" i="22"/>
  <c r="K42" i="22"/>
  <c r="T46" i="22"/>
  <c r="K46" i="22"/>
  <c r="T50" i="22"/>
  <c r="K50" i="22"/>
  <c r="T54" i="22"/>
  <c r="K54" i="22"/>
  <c r="T58" i="22"/>
  <c r="K58" i="22"/>
  <c r="K62" i="22"/>
  <c r="T62" i="22"/>
  <c r="T66" i="22"/>
  <c r="K66" i="22"/>
  <c r="K70" i="22"/>
  <c r="T70" i="22"/>
  <c r="K74" i="22"/>
  <c r="T74" i="22"/>
  <c r="K78" i="22"/>
  <c r="T78" i="22"/>
  <c r="K82" i="22"/>
  <c r="T82" i="22"/>
  <c r="K114" i="22"/>
  <c r="T114" i="22"/>
  <c r="K118" i="22"/>
  <c r="T118" i="22"/>
  <c r="T122" i="22"/>
  <c r="K122" i="22"/>
  <c r="K126" i="22"/>
  <c r="T126" i="22"/>
  <c r="T130" i="22"/>
  <c r="K130" i="22"/>
  <c r="T134" i="22"/>
  <c r="K134" i="22"/>
  <c r="T138" i="22"/>
  <c r="K138" i="22"/>
  <c r="K142" i="22"/>
  <c r="T142" i="22"/>
  <c r="X108" i="4"/>
  <c r="E107" i="4"/>
  <c r="X36" i="22"/>
  <c r="X40" i="22"/>
  <c r="X44" i="22"/>
  <c r="X48" i="22"/>
  <c r="X52" i="22"/>
  <c r="X56" i="22"/>
  <c r="X60" i="22"/>
  <c r="X64" i="22"/>
  <c r="X68" i="22"/>
  <c r="X72" i="22"/>
  <c r="X112" i="22"/>
  <c r="K112" i="22"/>
  <c r="N34" i="22"/>
  <c r="C18" i="30" s="1"/>
  <c r="F18" i="30" s="1"/>
  <c r="N38" i="22"/>
  <c r="N42" i="22"/>
  <c r="C26" i="30" s="1"/>
  <c r="F26" i="30" s="1"/>
  <c r="N46" i="22"/>
  <c r="C30" i="30" s="1"/>
  <c r="F30" i="30" s="1"/>
  <c r="N50" i="22"/>
  <c r="N54" i="22"/>
  <c r="C38" i="30" s="1"/>
  <c r="F38" i="30" s="1"/>
  <c r="N58" i="22"/>
  <c r="C42" i="30" s="1"/>
  <c r="F42" i="30" s="1"/>
  <c r="N62" i="22"/>
  <c r="N66" i="22"/>
  <c r="C50" i="30" s="1"/>
  <c r="F50" i="30" s="1"/>
  <c r="N70" i="22"/>
  <c r="C54" i="30" s="1"/>
  <c r="F54" i="30" s="1"/>
  <c r="N165" i="22"/>
  <c r="C58" i="30"/>
  <c r="N166" i="22"/>
  <c r="C70" i="30"/>
  <c r="C82" i="30"/>
  <c r="N167" i="22"/>
  <c r="N168" i="22"/>
  <c r="C94" i="30"/>
  <c r="C106" i="30"/>
  <c r="N169" i="22"/>
  <c r="N170" i="22"/>
  <c r="C118" i="30"/>
  <c r="E149" i="4"/>
  <c r="N143" i="4"/>
  <c r="X150" i="4"/>
  <c r="Q36" i="22"/>
  <c r="Q40" i="22"/>
  <c r="Q44" i="22"/>
  <c r="Q48" i="22"/>
  <c r="Q52" i="22"/>
  <c r="Q56" i="22"/>
  <c r="Q60" i="22"/>
  <c r="Z169" i="4"/>
  <c r="Z175" i="4" s="1"/>
  <c r="AA34" i="22"/>
  <c r="AC34" i="22" s="1"/>
  <c r="AA38" i="22"/>
  <c r="AD169" i="4"/>
  <c r="AA42" i="22"/>
  <c r="AH169" i="4"/>
  <c r="AH175" i="4" s="1"/>
  <c r="AA46" i="22"/>
  <c r="AL169" i="4"/>
  <c r="X174" i="4"/>
  <c r="AB32" i="22"/>
  <c r="AB36" i="22"/>
  <c r="AB174" i="4"/>
  <c r="AB40" i="22"/>
  <c r="AF174" i="4"/>
  <c r="AB44" i="22"/>
  <c r="AJ174" i="4"/>
  <c r="AN174" i="4"/>
  <c r="AB48" i="22"/>
  <c r="AB64" i="22"/>
  <c r="BD174" i="4"/>
  <c r="AB68" i="22"/>
  <c r="BH174" i="4"/>
  <c r="BL174" i="4"/>
  <c r="AB72" i="22"/>
  <c r="S61" i="1" l="1"/>
  <c r="S53" i="1"/>
  <c r="AC78" i="1"/>
  <c r="S49" i="1"/>
  <c r="AC42" i="1"/>
  <c r="AC45" i="1"/>
  <c r="AC37" i="1"/>
  <c r="AL37" i="1" s="1"/>
  <c r="AL38" i="1" s="1"/>
  <c r="AC34" i="1"/>
  <c r="AC45" i="22"/>
  <c r="AC37" i="22"/>
  <c r="AC70" i="1"/>
  <c r="AH163" i="4"/>
  <c r="Z163" i="4"/>
  <c r="BY163" i="4"/>
  <c r="AC80" i="1"/>
  <c r="BL163" i="4"/>
  <c r="BD163" i="4"/>
  <c r="AL175" i="4"/>
  <c r="AD175" i="4"/>
  <c r="AC82" i="1"/>
  <c r="BN163" i="4"/>
  <c r="AC66" i="1"/>
  <c r="AC77" i="1"/>
  <c r="AC69" i="1"/>
  <c r="AF163" i="4"/>
  <c r="AC42" i="22"/>
  <c r="AC46" i="22"/>
  <c r="AB161" i="22"/>
  <c r="AA166" i="1"/>
  <c r="S67" i="1"/>
  <c r="S75" i="1"/>
  <c r="X168" i="22"/>
  <c r="S44" i="1"/>
  <c r="S40" i="1"/>
  <c r="E161" i="4"/>
  <c r="S42" i="1"/>
  <c r="F94" i="30"/>
  <c r="F70" i="30"/>
  <c r="AP134" i="22"/>
  <c r="S134" i="22"/>
  <c r="K170" i="22"/>
  <c r="AP54" i="22"/>
  <c r="S54" i="22"/>
  <c r="D15" i="32"/>
  <c r="D16" i="32" s="1"/>
  <c r="E98" i="4"/>
  <c r="X32" i="1"/>
  <c r="F106" i="30"/>
  <c r="F82" i="30"/>
  <c r="E108" i="4"/>
  <c r="E15" i="32"/>
  <c r="E16" i="32" s="1"/>
  <c r="X32" i="22"/>
  <c r="AP114" i="22"/>
  <c r="S114" i="22"/>
  <c r="AP78" i="22"/>
  <c r="S78" i="22"/>
  <c r="S70" i="22"/>
  <c r="AP70" i="22"/>
  <c r="AP62" i="22"/>
  <c r="S62" i="22"/>
  <c r="K164" i="22"/>
  <c r="S38" i="22"/>
  <c r="K162" i="22"/>
  <c r="CQ162" i="4"/>
  <c r="CQ163" i="4" s="1"/>
  <c r="AB103" i="1"/>
  <c r="AC103" i="1" s="1"/>
  <c r="AB95" i="1"/>
  <c r="AC95" i="1" s="1"/>
  <c r="CI162" i="4"/>
  <c r="CI163" i="4" s="1"/>
  <c r="CA162" i="4"/>
  <c r="CA163" i="4" s="1"/>
  <c r="AB87" i="1"/>
  <c r="AC87" i="1" s="1"/>
  <c r="BJ163" i="4"/>
  <c r="AC62" i="1"/>
  <c r="AA164" i="1"/>
  <c r="AD163" i="4"/>
  <c r="F118" i="28"/>
  <c r="C34" i="28"/>
  <c r="N163" i="1"/>
  <c r="K166" i="1"/>
  <c r="S86" i="1"/>
  <c r="S66" i="1"/>
  <c r="S141" i="22"/>
  <c r="AP141" i="22"/>
  <c r="AP133" i="22"/>
  <c r="S133" i="22"/>
  <c r="S65" i="22"/>
  <c r="AP65" i="22"/>
  <c r="S53" i="22"/>
  <c r="AP53" i="22"/>
  <c r="CT162" i="4"/>
  <c r="CT163" i="4" s="1"/>
  <c r="AB106" i="1"/>
  <c r="AC106" i="1" s="1"/>
  <c r="K98" i="22"/>
  <c r="T98" i="22"/>
  <c r="CD162" i="4"/>
  <c r="CD163" i="4" s="1"/>
  <c r="AB90" i="1"/>
  <c r="AC90" i="1" s="1"/>
  <c r="AB163" i="1"/>
  <c r="S89" i="1"/>
  <c r="S77" i="1"/>
  <c r="S73" i="1"/>
  <c r="S65" i="1"/>
  <c r="S57" i="1"/>
  <c r="Q163" i="1"/>
  <c r="S76" i="1"/>
  <c r="S36" i="1"/>
  <c r="AB162" i="22"/>
  <c r="AC48" i="22"/>
  <c r="AF175" i="4"/>
  <c r="AC32" i="22"/>
  <c r="AA161" i="22"/>
  <c r="Q162" i="22"/>
  <c r="AP140" i="22"/>
  <c r="S140" i="22"/>
  <c r="S80" i="22"/>
  <c r="AP80" i="22"/>
  <c r="AB109" i="1"/>
  <c r="AC109" i="1" s="1"/>
  <c r="CW162" i="4"/>
  <c r="CW163" i="4" s="1"/>
  <c r="T101" i="22"/>
  <c r="K101" i="22"/>
  <c r="K93" i="22"/>
  <c r="T93" i="22"/>
  <c r="Q164" i="1"/>
  <c r="X164" i="1"/>
  <c r="S84" i="1"/>
  <c r="S80" i="1"/>
  <c r="S64" i="1"/>
  <c r="S56" i="1"/>
  <c r="S98" i="1"/>
  <c r="K167" i="1"/>
  <c r="S82" i="1"/>
  <c r="S58" i="1"/>
  <c r="AC43" i="22"/>
  <c r="AC35" i="22"/>
  <c r="S139" i="22"/>
  <c r="AP139" i="22"/>
  <c r="AP131" i="22"/>
  <c r="S131" i="22"/>
  <c r="AP123" i="22"/>
  <c r="S123" i="22"/>
  <c r="AP115" i="22"/>
  <c r="S115" i="22"/>
  <c r="AP71" i="22"/>
  <c r="S71" i="22"/>
  <c r="S63" i="22"/>
  <c r="AP63" i="22"/>
  <c r="S43" i="22"/>
  <c r="CV162" i="4"/>
  <c r="CV163" i="4" s="1"/>
  <c r="AB108" i="1"/>
  <c r="AC108" i="1" s="1"/>
  <c r="CN162" i="4"/>
  <c r="CN163" i="4" s="1"/>
  <c r="AB100" i="1"/>
  <c r="AC100" i="1" s="1"/>
  <c r="CF162" i="4"/>
  <c r="CF163" i="4" s="1"/>
  <c r="AB92" i="1"/>
  <c r="AC92" i="1" s="1"/>
  <c r="BW163" i="4"/>
  <c r="AC75" i="1"/>
  <c r="AC67" i="1"/>
  <c r="AI163" i="4"/>
  <c r="AA163" i="4"/>
  <c r="S139" i="1"/>
  <c r="S131" i="1"/>
  <c r="S115" i="1"/>
  <c r="S63" i="1"/>
  <c r="S51" i="1"/>
  <c r="N162" i="1"/>
  <c r="C22" i="28"/>
  <c r="S74" i="1"/>
  <c r="K165" i="1"/>
  <c r="AP112" i="22"/>
  <c r="S112" i="22"/>
  <c r="S42" i="22"/>
  <c r="T95" i="22"/>
  <c r="K95" i="22"/>
  <c r="F70" i="28"/>
  <c r="S93" i="1"/>
  <c r="S33" i="1"/>
  <c r="S128" i="1"/>
  <c r="S112" i="1"/>
  <c r="S96" i="1"/>
  <c r="S94" i="1"/>
  <c r="AC44" i="22"/>
  <c r="AC36" i="22"/>
  <c r="Q163" i="22"/>
  <c r="X162" i="22"/>
  <c r="S144" i="22"/>
  <c r="AP144" i="22"/>
  <c r="AP128" i="22"/>
  <c r="S128" i="22"/>
  <c r="S120" i="22"/>
  <c r="AP120" i="22"/>
  <c r="AP84" i="22"/>
  <c r="S84" i="22"/>
  <c r="S68" i="22"/>
  <c r="AP68" i="22"/>
  <c r="S44" i="22"/>
  <c r="S36" i="22"/>
  <c r="T109" i="22"/>
  <c r="K109" i="22"/>
  <c r="CO162" i="4"/>
  <c r="CO163" i="4" s="1"/>
  <c r="AB101" i="1"/>
  <c r="AC101" i="1" s="1"/>
  <c r="AB93" i="1"/>
  <c r="AC93" i="1" s="1"/>
  <c r="CG162" i="4"/>
  <c r="CG163" i="4" s="1"/>
  <c r="E119" i="4"/>
  <c r="N32" i="1"/>
  <c r="T32" i="1"/>
  <c r="H16" i="28" s="1"/>
  <c r="E77" i="4"/>
  <c r="K32" i="1"/>
  <c r="D10" i="32"/>
  <c r="D11" i="32" s="1"/>
  <c r="D18" i="32" s="1"/>
  <c r="S126" i="1"/>
  <c r="AI175" i="4"/>
  <c r="AA175" i="4"/>
  <c r="S79" i="22"/>
  <c r="AP79" i="22"/>
  <c r="AP51" i="22"/>
  <c r="S51" i="22"/>
  <c r="S35" i="22"/>
  <c r="AB104" i="1"/>
  <c r="AC104" i="1" s="1"/>
  <c r="CR162" i="4"/>
  <c r="CR163" i="4" s="1"/>
  <c r="CJ162" i="4"/>
  <c r="CJ163" i="4" s="1"/>
  <c r="AB96" i="1"/>
  <c r="AC96" i="1" s="1"/>
  <c r="AB88" i="1"/>
  <c r="AC88" i="1" s="1"/>
  <c r="CB162" i="4"/>
  <c r="CB163" i="4" s="1"/>
  <c r="AC83" i="1"/>
  <c r="BO163" i="4"/>
  <c r="BG163" i="4"/>
  <c r="AC43" i="1"/>
  <c r="AC35" i="1"/>
  <c r="S91" i="1"/>
  <c r="S83" i="1"/>
  <c r="S79" i="1"/>
  <c r="S55" i="1"/>
  <c r="S47" i="1"/>
  <c r="S39" i="1"/>
  <c r="F106" i="28"/>
  <c r="F58" i="28"/>
  <c r="S90" i="1"/>
  <c r="K162" i="1"/>
  <c r="S38" i="1"/>
  <c r="F118" i="30"/>
  <c r="S66" i="22"/>
  <c r="AP66" i="22"/>
  <c r="AC38" i="1"/>
  <c r="AA162" i="1"/>
  <c r="S129" i="22"/>
  <c r="AP129" i="22"/>
  <c r="S121" i="22"/>
  <c r="AP121" i="22"/>
  <c r="K102" i="22"/>
  <c r="T102" i="22"/>
  <c r="AB86" i="1"/>
  <c r="BZ162" i="4"/>
  <c r="BZ163" i="4" s="1"/>
  <c r="N162" i="22"/>
  <c r="C22" i="30"/>
  <c r="AP142" i="22"/>
  <c r="S142" i="22"/>
  <c r="S126" i="22"/>
  <c r="AP126" i="22"/>
  <c r="S82" i="22"/>
  <c r="AP82" i="22"/>
  <c r="S46" i="22"/>
  <c r="F94" i="28"/>
  <c r="C46" i="28"/>
  <c r="N164" i="1"/>
  <c r="K170" i="1"/>
  <c r="S134" i="1"/>
  <c r="S102" i="1"/>
  <c r="K163" i="1"/>
  <c r="S50" i="1"/>
  <c r="AP145" i="22"/>
  <c r="S145" i="22"/>
  <c r="S137" i="22"/>
  <c r="AP137" i="22"/>
  <c r="AP77" i="22"/>
  <c r="S77" i="22"/>
  <c r="AP69" i="22"/>
  <c r="S69" i="22"/>
  <c r="AP61" i="22"/>
  <c r="S61" i="22"/>
  <c r="S49" i="22"/>
  <c r="S41" i="22"/>
  <c r="K110" i="22"/>
  <c r="T110" i="22"/>
  <c r="CP162" i="4"/>
  <c r="CP163" i="4" s="1"/>
  <c r="AB102" i="1"/>
  <c r="AC102" i="1" s="1"/>
  <c r="T94" i="22"/>
  <c r="K94" i="22"/>
  <c r="T86" i="22"/>
  <c r="K86" i="22"/>
  <c r="AB164" i="1"/>
  <c r="AB162" i="1"/>
  <c r="S117" i="1"/>
  <c r="S85" i="1"/>
  <c r="S81" i="1"/>
  <c r="S69" i="1"/>
  <c r="S60" i="1"/>
  <c r="S78" i="1"/>
  <c r="S46" i="1"/>
  <c r="AJ175" i="4"/>
  <c r="AB175" i="4"/>
  <c r="X164" i="22"/>
  <c r="AP136" i="22"/>
  <c r="S136" i="22"/>
  <c r="S76" i="22"/>
  <c r="AP76" i="22"/>
  <c r="S56" i="22"/>
  <c r="AP56" i="22"/>
  <c r="S48" i="22"/>
  <c r="S40" i="22"/>
  <c r="E86" i="4"/>
  <c r="T105" i="22"/>
  <c r="K105" i="22"/>
  <c r="T97" i="22"/>
  <c r="K97" i="22"/>
  <c r="K89" i="22"/>
  <c r="T89" i="22"/>
  <c r="AC32" i="1"/>
  <c r="AA161" i="1"/>
  <c r="X163" i="1"/>
  <c r="S124" i="1"/>
  <c r="S92" i="1"/>
  <c r="S72" i="1"/>
  <c r="S48" i="1"/>
  <c r="G9" i="27"/>
  <c r="S9" i="27" s="1"/>
  <c r="AC47" i="22"/>
  <c r="AC39" i="22"/>
  <c r="S113" i="22"/>
  <c r="AP113" i="22"/>
  <c r="S143" i="22"/>
  <c r="AP143" i="22"/>
  <c r="AP83" i="22"/>
  <c r="S83" i="22"/>
  <c r="AP75" i="22"/>
  <c r="S75" i="22"/>
  <c r="AP67" i="22"/>
  <c r="S67" i="22"/>
  <c r="S39" i="22"/>
  <c r="K104" i="22"/>
  <c r="T104" i="22"/>
  <c r="K96" i="22"/>
  <c r="T96" i="22"/>
  <c r="T88" i="22"/>
  <c r="K88" i="22"/>
  <c r="AC79" i="1"/>
  <c r="BK163" i="4"/>
  <c r="BC163" i="4"/>
  <c r="AM163" i="4"/>
  <c r="AC39" i="1"/>
  <c r="S95" i="1"/>
  <c r="S87" i="1"/>
  <c r="S59" i="1"/>
  <c r="S35" i="1"/>
  <c r="K169" i="1"/>
  <c r="S122" i="1"/>
  <c r="AA162" i="22"/>
  <c r="AC38" i="22"/>
  <c r="S58" i="22"/>
  <c r="AP58" i="22"/>
  <c r="T103" i="22"/>
  <c r="K103" i="22"/>
  <c r="T87" i="22"/>
  <c r="K87" i="22"/>
  <c r="AA168" i="1"/>
  <c r="S34" i="1"/>
  <c r="AP85" i="22"/>
  <c r="S85" i="22"/>
  <c r="S57" i="22"/>
  <c r="AP57" i="22"/>
  <c r="CX162" i="4"/>
  <c r="CX163" i="4" s="1"/>
  <c r="AB110" i="1"/>
  <c r="AB168" i="1" s="1"/>
  <c r="CH162" i="4"/>
  <c r="CH163" i="4" s="1"/>
  <c r="AB94" i="1"/>
  <c r="AC94" i="1" s="1"/>
  <c r="E150" i="4"/>
  <c r="Q32" i="22"/>
  <c r="N164" i="22"/>
  <c r="C46" i="30"/>
  <c r="S118" i="22"/>
  <c r="AP118" i="22"/>
  <c r="AP74" i="22"/>
  <c r="S74" i="22"/>
  <c r="K165" i="22"/>
  <c r="CU162" i="4"/>
  <c r="CU163" i="4" s="1"/>
  <c r="AB107" i="1"/>
  <c r="AC107" i="1" s="1"/>
  <c r="CM162" i="4"/>
  <c r="CM163" i="4" s="1"/>
  <c r="AB99" i="1"/>
  <c r="AC99" i="1" s="1"/>
  <c r="AB91" i="1"/>
  <c r="AC91" i="1" s="1"/>
  <c r="CE162" i="4"/>
  <c r="CE163" i="4" s="1"/>
  <c r="F58" i="30"/>
  <c r="C34" i="30"/>
  <c r="N163" i="22"/>
  <c r="AP138" i="22"/>
  <c r="S138" i="22"/>
  <c r="S130" i="22"/>
  <c r="AP130" i="22"/>
  <c r="AP122" i="22"/>
  <c r="K169" i="22"/>
  <c r="S122" i="22"/>
  <c r="K163" i="22"/>
  <c r="S50" i="22"/>
  <c r="AP50" i="22"/>
  <c r="S34" i="22"/>
  <c r="K107" i="22"/>
  <c r="T107" i="22"/>
  <c r="T99" i="22"/>
  <c r="K99" i="22"/>
  <c r="K91" i="22"/>
  <c r="T91" i="22"/>
  <c r="AA167" i="1"/>
  <c r="AC74" i="1"/>
  <c r="AA165" i="1"/>
  <c r="S111" i="22"/>
  <c r="AP111" i="22"/>
  <c r="S125" i="22"/>
  <c r="AP125" i="22"/>
  <c r="S117" i="22"/>
  <c r="AP117" i="22"/>
  <c r="AP81" i="22"/>
  <c r="S81" i="22"/>
  <c r="AP73" i="22"/>
  <c r="S73" i="22"/>
  <c r="S45" i="22"/>
  <c r="S37" i="22"/>
  <c r="S33" i="22"/>
  <c r="T106" i="22"/>
  <c r="K106" i="22"/>
  <c r="CL162" i="4"/>
  <c r="CL163" i="4" s="1"/>
  <c r="AB98" i="1"/>
  <c r="K90" i="22"/>
  <c r="T90" i="22"/>
  <c r="AB165" i="1"/>
  <c r="S145" i="1"/>
  <c r="S137" i="1"/>
  <c r="S97" i="1"/>
  <c r="S45" i="1"/>
  <c r="S41" i="1"/>
  <c r="S37" i="1"/>
  <c r="S88" i="1"/>
  <c r="S68" i="1"/>
  <c r="K168" i="1"/>
  <c r="S110" i="1"/>
  <c r="S62" i="1"/>
  <c r="K164" i="1"/>
  <c r="AB164" i="22"/>
  <c r="AN175" i="4"/>
  <c r="AC40" i="22"/>
  <c r="X175" i="4"/>
  <c r="E129" i="4"/>
  <c r="N32" i="22"/>
  <c r="X163" i="22"/>
  <c r="S132" i="22"/>
  <c r="AP132" i="22"/>
  <c r="AP124" i="22"/>
  <c r="S124" i="22"/>
  <c r="AP116" i="22"/>
  <c r="S116" i="22"/>
  <c r="AP72" i="22"/>
  <c r="S72" i="22"/>
  <c r="AP64" i="22"/>
  <c r="S64" i="22"/>
  <c r="S60" i="22"/>
  <c r="AP60" i="22"/>
  <c r="S52" i="22"/>
  <c r="AP52" i="22"/>
  <c r="T32" i="22"/>
  <c r="H16" i="30" s="1"/>
  <c r="E87" i="4"/>
  <c r="E10" i="32"/>
  <c r="E11" i="32" s="1"/>
  <c r="K32" i="22"/>
  <c r="AB105" i="1"/>
  <c r="AC105" i="1" s="1"/>
  <c r="CS162" i="4"/>
  <c r="CS163" i="4" s="1"/>
  <c r="AB97" i="1"/>
  <c r="AC97" i="1" s="1"/>
  <c r="CK162" i="4"/>
  <c r="CK163" i="4" s="1"/>
  <c r="CC162" i="4"/>
  <c r="CC163" i="4" s="1"/>
  <c r="AB89" i="1"/>
  <c r="AC89" i="1" s="1"/>
  <c r="Q162" i="1"/>
  <c r="X162" i="1"/>
  <c r="S70" i="1"/>
  <c r="AM175" i="4"/>
  <c r="AE175" i="4"/>
  <c r="S135" i="22"/>
  <c r="AP135" i="22"/>
  <c r="S127" i="22"/>
  <c r="AP127" i="22"/>
  <c r="AP119" i="22"/>
  <c r="S119" i="22"/>
  <c r="AP59" i="22"/>
  <c r="S59" i="22"/>
  <c r="AP55" i="22"/>
  <c r="S55" i="22"/>
  <c r="S47" i="22"/>
  <c r="K108" i="22"/>
  <c r="T108" i="22"/>
  <c r="T100" i="22"/>
  <c r="K100" i="22"/>
  <c r="K92" i="22"/>
  <c r="T92" i="22"/>
  <c r="AB161" i="1"/>
  <c r="BS163" i="4"/>
  <c r="AC71" i="1"/>
  <c r="AC63" i="1"/>
  <c r="AC47" i="1"/>
  <c r="AE163" i="4"/>
  <c r="S71" i="1"/>
  <c r="S43" i="1"/>
  <c r="Q32" i="1"/>
  <c r="E140" i="4"/>
  <c r="F82" i="28"/>
  <c r="S106" i="1"/>
  <c r="S54" i="1"/>
  <c r="E18" i="32" l="1"/>
  <c r="AC161" i="1"/>
  <c r="AC165" i="1"/>
  <c r="S100" i="22"/>
  <c r="AP100" i="22"/>
  <c r="R32" i="1"/>
  <c r="P33" i="1" s="1"/>
  <c r="R33" i="1" s="1"/>
  <c r="P34" i="1" s="1"/>
  <c r="R34" i="1" s="1"/>
  <c r="P35" i="1" s="1"/>
  <c r="R35" i="1" s="1"/>
  <c r="P36" i="1" s="1"/>
  <c r="R36" i="1" s="1"/>
  <c r="P37" i="1" s="1"/>
  <c r="R37" i="1" s="1"/>
  <c r="P38" i="1" s="1"/>
  <c r="R38" i="1" s="1"/>
  <c r="P39" i="1" s="1"/>
  <c r="R39" i="1" s="1"/>
  <c r="P40" i="1" s="1"/>
  <c r="R40" i="1" s="1"/>
  <c r="P41" i="1" s="1"/>
  <c r="R41" i="1" s="1"/>
  <c r="P42" i="1" s="1"/>
  <c r="R42" i="1" s="1"/>
  <c r="P43" i="1" s="1"/>
  <c r="R43" i="1" s="1"/>
  <c r="P44" i="1" s="1"/>
  <c r="R44" i="1" s="1"/>
  <c r="P45" i="1" s="1"/>
  <c r="R45" i="1" s="1"/>
  <c r="P46" i="1" s="1"/>
  <c r="R46" i="1" s="1"/>
  <c r="P47" i="1" s="1"/>
  <c r="R47" i="1" s="1"/>
  <c r="P48" i="1" s="1"/>
  <c r="R48" i="1" s="1"/>
  <c r="P49" i="1" s="1"/>
  <c r="R49" i="1" s="1"/>
  <c r="I16" i="28"/>
  <c r="I17" i="28" s="1"/>
  <c r="I18" i="28" s="1"/>
  <c r="I19" i="28" s="1"/>
  <c r="I20" i="28" s="1"/>
  <c r="I21" i="28" s="1"/>
  <c r="I22" i="28" s="1"/>
  <c r="I23" i="28" s="1"/>
  <c r="I24" i="28" s="1"/>
  <c r="I25" i="28" s="1"/>
  <c r="I26" i="28" s="1"/>
  <c r="I27" i="28" s="1"/>
  <c r="I28" i="28" s="1"/>
  <c r="I29" i="28" s="1"/>
  <c r="I30" i="28" s="1"/>
  <c r="I31" i="28" s="1"/>
  <c r="I32" i="28" s="1"/>
  <c r="I33" i="28" s="1"/>
  <c r="I34" i="28" s="1"/>
  <c r="I35" i="28" s="1"/>
  <c r="I36" i="28" s="1"/>
  <c r="I37" i="28" s="1"/>
  <c r="I38" i="28" s="1"/>
  <c r="I39" i="28" s="1"/>
  <c r="I40" i="28" s="1"/>
  <c r="I41" i="28" s="1"/>
  <c r="I42" i="28" s="1"/>
  <c r="I43" i="28" s="1"/>
  <c r="I44" i="28" s="1"/>
  <c r="I45" i="28" s="1"/>
  <c r="I46" i="28" s="1"/>
  <c r="I47" i="28" s="1"/>
  <c r="I48" i="28" s="1"/>
  <c r="I49" i="28" s="1"/>
  <c r="I50" i="28" s="1"/>
  <c r="I51" i="28" s="1"/>
  <c r="I52" i="28" s="1"/>
  <c r="I53" i="28" s="1"/>
  <c r="I54" i="28" s="1"/>
  <c r="I55" i="28" s="1"/>
  <c r="I56" i="28" s="1"/>
  <c r="I57" i="28" s="1"/>
  <c r="I58" i="28" s="1"/>
  <c r="I59" i="28" s="1"/>
  <c r="I60" i="28" s="1"/>
  <c r="I61" i="28" s="1"/>
  <c r="I62" i="28" s="1"/>
  <c r="I63" i="28" s="1"/>
  <c r="I64" i="28" s="1"/>
  <c r="I65" i="28" s="1"/>
  <c r="I66" i="28" s="1"/>
  <c r="I67" i="28" s="1"/>
  <c r="I68" i="28" s="1"/>
  <c r="I69" i="28" s="1"/>
  <c r="I70" i="28" s="1"/>
  <c r="I71" i="28" s="1"/>
  <c r="I72" i="28" s="1"/>
  <c r="I73" i="28" s="1"/>
  <c r="I74" i="28" s="1"/>
  <c r="I75" i="28" s="1"/>
  <c r="I76" i="28" s="1"/>
  <c r="I77" i="28" s="1"/>
  <c r="I78" i="28" s="1"/>
  <c r="I79" i="28" s="1"/>
  <c r="I80" i="28" s="1"/>
  <c r="I81" i="28" s="1"/>
  <c r="I82" i="28" s="1"/>
  <c r="I83" i="28" s="1"/>
  <c r="I84" i="28" s="1"/>
  <c r="I85" i="28" s="1"/>
  <c r="I86" i="28" s="1"/>
  <c r="I87" i="28" s="1"/>
  <c r="I88" i="28" s="1"/>
  <c r="I89" i="28" s="1"/>
  <c r="I90" i="28" s="1"/>
  <c r="I91" i="28" s="1"/>
  <c r="I92" i="28" s="1"/>
  <c r="I93" i="28" s="1"/>
  <c r="I94" i="28" s="1"/>
  <c r="I95" i="28" s="1"/>
  <c r="I96" i="28" s="1"/>
  <c r="I97" i="28" s="1"/>
  <c r="I98" i="28" s="1"/>
  <c r="I99" i="28" s="1"/>
  <c r="I100" i="28" s="1"/>
  <c r="I101" i="28" s="1"/>
  <c r="I102" i="28" s="1"/>
  <c r="I103" i="28" s="1"/>
  <c r="I104" i="28" s="1"/>
  <c r="I105" i="28" s="1"/>
  <c r="I106" i="28" s="1"/>
  <c r="I107" i="28" s="1"/>
  <c r="I108" i="28" s="1"/>
  <c r="I109" i="28" s="1"/>
  <c r="I110" i="28" s="1"/>
  <c r="I111" i="28" s="1"/>
  <c r="I112" i="28" s="1"/>
  <c r="I113" i="28" s="1"/>
  <c r="I114" i="28" s="1"/>
  <c r="I115" i="28" s="1"/>
  <c r="I116" i="28" s="1"/>
  <c r="I117" i="28" s="1"/>
  <c r="I118" i="28" s="1"/>
  <c r="I119" i="28" s="1"/>
  <c r="I120" i="28" s="1"/>
  <c r="I121" i="28" s="1"/>
  <c r="I122" i="28" s="1"/>
  <c r="I123" i="28" s="1"/>
  <c r="I124" i="28" s="1"/>
  <c r="I125" i="28" s="1"/>
  <c r="I126" i="28" s="1"/>
  <c r="I127" i="28" s="1"/>
  <c r="I128" i="28" s="1"/>
  <c r="I129" i="28" s="1"/>
  <c r="Q161" i="1"/>
  <c r="Q172" i="1" s="1"/>
  <c r="F34" i="30"/>
  <c r="AP96" i="22"/>
  <c r="S96" i="22"/>
  <c r="AP97" i="22"/>
  <c r="S97" i="22"/>
  <c r="F22" i="30"/>
  <c r="L32" i="1"/>
  <c r="J33" i="1" s="1"/>
  <c r="L33" i="1" s="1"/>
  <c r="J34" i="1" s="1"/>
  <c r="L34" i="1" s="1"/>
  <c r="J35" i="1" s="1"/>
  <c r="L35" i="1" s="1"/>
  <c r="J36" i="1" s="1"/>
  <c r="L36" i="1" s="1"/>
  <c r="J37" i="1" s="1"/>
  <c r="L37" i="1" s="1"/>
  <c r="J38" i="1" s="1"/>
  <c r="L38" i="1" s="1"/>
  <c r="J39" i="1" s="1"/>
  <c r="L39" i="1" s="1"/>
  <c r="J40" i="1" s="1"/>
  <c r="L40" i="1" s="1"/>
  <c r="J41" i="1" s="1"/>
  <c r="L41" i="1" s="1"/>
  <c r="J42" i="1" s="1"/>
  <c r="L42" i="1" s="1"/>
  <c r="J43" i="1" s="1"/>
  <c r="L43" i="1" s="1"/>
  <c r="J44" i="1" s="1"/>
  <c r="L44" i="1" s="1"/>
  <c r="J45" i="1" s="1"/>
  <c r="L45" i="1" s="1"/>
  <c r="J46" i="1" s="1"/>
  <c r="L46" i="1" s="1"/>
  <c r="J47" i="1" s="1"/>
  <c r="L47" i="1" s="1"/>
  <c r="J48" i="1" s="1"/>
  <c r="L48" i="1" s="1"/>
  <c r="J49" i="1" s="1"/>
  <c r="L49" i="1" s="1"/>
  <c r="K161" i="1"/>
  <c r="K172" i="1" s="1"/>
  <c r="S32" i="1"/>
  <c r="S109" i="22"/>
  <c r="AP109" i="22"/>
  <c r="AP93" i="22"/>
  <c r="S93" i="22"/>
  <c r="AC161" i="22"/>
  <c r="K167" i="22"/>
  <c r="AP98" i="22"/>
  <c r="S98" i="22"/>
  <c r="F34" i="28"/>
  <c r="Y32" i="1"/>
  <c r="X161" i="1"/>
  <c r="S90" i="22"/>
  <c r="AP90" i="22"/>
  <c r="AP92" i="22"/>
  <c r="S92" i="22"/>
  <c r="AP108" i="22"/>
  <c r="S108" i="22"/>
  <c r="AP106" i="22"/>
  <c r="S106" i="22"/>
  <c r="Q161" i="22"/>
  <c r="Q172" i="22" s="1"/>
  <c r="I16" i="30"/>
  <c r="I17" i="30" s="1"/>
  <c r="I18" i="30" s="1"/>
  <c r="I19" i="30" s="1"/>
  <c r="I20" i="30" s="1"/>
  <c r="I21" i="30" s="1"/>
  <c r="I22" i="30" s="1"/>
  <c r="I23" i="30" s="1"/>
  <c r="I24" i="30" s="1"/>
  <c r="I25" i="30" s="1"/>
  <c r="I26" i="30" s="1"/>
  <c r="I27" i="30" s="1"/>
  <c r="I28" i="30" s="1"/>
  <c r="I29" i="30" s="1"/>
  <c r="I30" i="30" s="1"/>
  <c r="I31" i="30" s="1"/>
  <c r="I32" i="30" s="1"/>
  <c r="I33" i="30" s="1"/>
  <c r="I34" i="30" s="1"/>
  <c r="I35" i="30" s="1"/>
  <c r="I36" i="30" s="1"/>
  <c r="I37" i="30" s="1"/>
  <c r="I38" i="30" s="1"/>
  <c r="I39" i="30" s="1"/>
  <c r="I40" i="30" s="1"/>
  <c r="I41" i="30" s="1"/>
  <c r="I42" i="30" s="1"/>
  <c r="I43" i="30" s="1"/>
  <c r="I44" i="30" s="1"/>
  <c r="I45" i="30" s="1"/>
  <c r="I46" i="30" s="1"/>
  <c r="I47" i="30" s="1"/>
  <c r="I48" i="30" s="1"/>
  <c r="I49" i="30" s="1"/>
  <c r="I50" i="30" s="1"/>
  <c r="I51" i="30" s="1"/>
  <c r="I52" i="30" s="1"/>
  <c r="I53" i="30" s="1"/>
  <c r="I54" i="30" s="1"/>
  <c r="I55" i="30" s="1"/>
  <c r="I56" i="30" s="1"/>
  <c r="I57" i="30" s="1"/>
  <c r="I58" i="30" s="1"/>
  <c r="I59" i="30" s="1"/>
  <c r="I60" i="30" s="1"/>
  <c r="I61" i="30" s="1"/>
  <c r="I62" i="30" s="1"/>
  <c r="I63" i="30" s="1"/>
  <c r="I64" i="30" s="1"/>
  <c r="I65" i="30" s="1"/>
  <c r="I66" i="30" s="1"/>
  <c r="I67" i="30" s="1"/>
  <c r="I68" i="30" s="1"/>
  <c r="I69" i="30" s="1"/>
  <c r="I70" i="30" s="1"/>
  <c r="I71" i="30" s="1"/>
  <c r="I72" i="30" s="1"/>
  <c r="I73" i="30" s="1"/>
  <c r="I74" i="30" s="1"/>
  <c r="I75" i="30" s="1"/>
  <c r="I76" i="30" s="1"/>
  <c r="I77" i="30" s="1"/>
  <c r="I78" i="30" s="1"/>
  <c r="I79" i="30" s="1"/>
  <c r="I80" i="30" s="1"/>
  <c r="I81" i="30" s="1"/>
  <c r="I82" i="30" s="1"/>
  <c r="I83" i="30" s="1"/>
  <c r="I84" i="30" s="1"/>
  <c r="I85" i="30" s="1"/>
  <c r="I86" i="30" s="1"/>
  <c r="I87" i="30" s="1"/>
  <c r="I88" i="30" s="1"/>
  <c r="I89" i="30" s="1"/>
  <c r="I90" i="30" s="1"/>
  <c r="I91" i="30" s="1"/>
  <c r="I92" i="30" s="1"/>
  <c r="I93" i="30" s="1"/>
  <c r="I94" i="30" s="1"/>
  <c r="I95" i="30" s="1"/>
  <c r="I96" i="30" s="1"/>
  <c r="I97" i="30" s="1"/>
  <c r="I98" i="30" s="1"/>
  <c r="I99" i="30" s="1"/>
  <c r="I100" i="30" s="1"/>
  <c r="I101" i="30" s="1"/>
  <c r="I102" i="30" s="1"/>
  <c r="I103" i="30" s="1"/>
  <c r="I104" i="30" s="1"/>
  <c r="I105" i="30" s="1"/>
  <c r="I106" i="30" s="1"/>
  <c r="I107" i="30" s="1"/>
  <c r="I108" i="30" s="1"/>
  <c r="I109" i="30" s="1"/>
  <c r="I110" i="30" s="1"/>
  <c r="I111" i="30" s="1"/>
  <c r="I112" i="30" s="1"/>
  <c r="I113" i="30" s="1"/>
  <c r="I114" i="30" s="1"/>
  <c r="I115" i="30" s="1"/>
  <c r="I116" i="30" s="1"/>
  <c r="I117" i="30" s="1"/>
  <c r="I118" i="30" s="1"/>
  <c r="I119" i="30" s="1"/>
  <c r="I120" i="30" s="1"/>
  <c r="I121" i="30" s="1"/>
  <c r="I122" i="30" s="1"/>
  <c r="I123" i="30" s="1"/>
  <c r="I124" i="30" s="1"/>
  <c r="I125" i="30" s="1"/>
  <c r="I126" i="30" s="1"/>
  <c r="I127" i="30" s="1"/>
  <c r="I128" i="30" s="1"/>
  <c r="I129" i="30" s="1"/>
  <c r="R32" i="22"/>
  <c r="P33" i="22" s="1"/>
  <c r="R33" i="22" s="1"/>
  <c r="P34" i="22" s="1"/>
  <c r="R34" i="22" s="1"/>
  <c r="P35" i="22" s="1"/>
  <c r="R35" i="22" s="1"/>
  <c r="P36" i="22" s="1"/>
  <c r="R36" i="22" s="1"/>
  <c r="P37" i="22" s="1"/>
  <c r="R37" i="22" s="1"/>
  <c r="P38" i="22" s="1"/>
  <c r="R38" i="22" s="1"/>
  <c r="P39" i="22" s="1"/>
  <c r="R39" i="22" s="1"/>
  <c r="P40" i="22" s="1"/>
  <c r="R40" i="22" s="1"/>
  <c r="P41" i="22" s="1"/>
  <c r="R41" i="22" s="1"/>
  <c r="P42" i="22" s="1"/>
  <c r="R42" i="22" s="1"/>
  <c r="P43" i="22" s="1"/>
  <c r="R43" i="22" s="1"/>
  <c r="P44" i="22" s="1"/>
  <c r="R44" i="22" s="1"/>
  <c r="P45" i="22" s="1"/>
  <c r="R45" i="22" s="1"/>
  <c r="P46" i="22" s="1"/>
  <c r="R46" i="22" s="1"/>
  <c r="P47" i="22" s="1"/>
  <c r="R47" i="22" s="1"/>
  <c r="P48" i="22" s="1"/>
  <c r="R48" i="22" s="1"/>
  <c r="P49" i="22" s="1"/>
  <c r="R49" i="22" s="1"/>
  <c r="AC110" i="1"/>
  <c r="AC168" i="1" s="1"/>
  <c r="AP103" i="22"/>
  <c r="S103" i="22"/>
  <c r="S88" i="22"/>
  <c r="AP88" i="22"/>
  <c r="AP94" i="22"/>
  <c r="S94" i="22"/>
  <c r="AP102" i="22"/>
  <c r="S102" i="22"/>
  <c r="AC162" i="1"/>
  <c r="AP95" i="22"/>
  <c r="S95" i="22"/>
  <c r="F22" i="28"/>
  <c r="S101" i="22"/>
  <c r="AP101" i="22"/>
  <c r="AP91" i="22"/>
  <c r="S91" i="22"/>
  <c r="S107" i="22"/>
  <c r="AP107" i="22"/>
  <c r="F46" i="30"/>
  <c r="AP104" i="22"/>
  <c r="S104" i="22"/>
  <c r="S105" i="22"/>
  <c r="AP105" i="22"/>
  <c r="K168" i="22"/>
  <c r="S110" i="22"/>
  <c r="AP110" i="22"/>
  <c r="H17" i="28"/>
  <c r="C16" i="28"/>
  <c r="O32" i="1"/>
  <c r="M33" i="1" s="1"/>
  <c r="O33" i="1" s="1"/>
  <c r="M34" i="1" s="1"/>
  <c r="O34" i="1" s="1"/>
  <c r="M35" i="1" s="1"/>
  <c r="O35" i="1" s="1"/>
  <c r="M36" i="1" s="1"/>
  <c r="O36" i="1" s="1"/>
  <c r="M37" i="1" s="1"/>
  <c r="O37" i="1" s="1"/>
  <c r="M38" i="1" s="1"/>
  <c r="O38" i="1" s="1"/>
  <c r="M39" i="1" s="1"/>
  <c r="O39" i="1" s="1"/>
  <c r="M40" i="1" s="1"/>
  <c r="O40" i="1" s="1"/>
  <c r="M41" i="1" s="1"/>
  <c r="O41" i="1" s="1"/>
  <c r="M42" i="1" s="1"/>
  <c r="O42" i="1" s="1"/>
  <c r="M43" i="1" s="1"/>
  <c r="O43" i="1" s="1"/>
  <c r="M44" i="1" s="1"/>
  <c r="O44" i="1" s="1"/>
  <c r="M45" i="1" s="1"/>
  <c r="O45" i="1" s="1"/>
  <c r="M46" i="1" s="1"/>
  <c r="O46" i="1" s="1"/>
  <c r="M47" i="1" s="1"/>
  <c r="O47" i="1" s="1"/>
  <c r="M48" i="1" s="1"/>
  <c r="O48" i="1" s="1"/>
  <c r="M49" i="1" s="1"/>
  <c r="O49" i="1" s="1"/>
  <c r="N161" i="1"/>
  <c r="N172" i="1" s="1"/>
  <c r="AC164" i="1"/>
  <c r="S32" i="22"/>
  <c r="L32" i="22"/>
  <c r="J33" i="22" s="1"/>
  <c r="L33" i="22" s="1"/>
  <c r="J34" i="22" s="1"/>
  <c r="L34" i="22" s="1"/>
  <c r="J35" i="22" s="1"/>
  <c r="L35" i="22" s="1"/>
  <c r="J36" i="22" s="1"/>
  <c r="L36" i="22" s="1"/>
  <c r="J37" i="22" s="1"/>
  <c r="L37" i="22" s="1"/>
  <c r="J38" i="22" s="1"/>
  <c r="L38" i="22" s="1"/>
  <c r="J39" i="22" s="1"/>
  <c r="L39" i="22" s="1"/>
  <c r="J40" i="22" s="1"/>
  <c r="L40" i="22" s="1"/>
  <c r="J41" i="22" s="1"/>
  <c r="L41" i="22" s="1"/>
  <c r="J42" i="22" s="1"/>
  <c r="L42" i="22" s="1"/>
  <c r="J43" i="22" s="1"/>
  <c r="L43" i="22" s="1"/>
  <c r="J44" i="22" s="1"/>
  <c r="L44" i="22" s="1"/>
  <c r="J45" i="22" s="1"/>
  <c r="L45" i="22" s="1"/>
  <c r="J46" i="22" s="1"/>
  <c r="L46" i="22" s="1"/>
  <c r="J47" i="22" s="1"/>
  <c r="L47" i="22" s="1"/>
  <c r="J48" i="22" s="1"/>
  <c r="L48" i="22" s="1"/>
  <c r="J49" i="22" s="1"/>
  <c r="L49" i="22" s="1"/>
  <c r="K161" i="22"/>
  <c r="K172" i="22" s="1"/>
  <c r="O32" i="22"/>
  <c r="M33" i="22" s="1"/>
  <c r="O33" i="22" s="1"/>
  <c r="M34" i="22" s="1"/>
  <c r="O34" i="22" s="1"/>
  <c r="M35" i="22" s="1"/>
  <c r="O35" i="22" s="1"/>
  <c r="M36" i="22" s="1"/>
  <c r="O36" i="22" s="1"/>
  <c r="M37" i="22" s="1"/>
  <c r="O37" i="22" s="1"/>
  <c r="M38" i="22" s="1"/>
  <c r="O38" i="22" s="1"/>
  <c r="M39" i="22" s="1"/>
  <c r="O39" i="22" s="1"/>
  <c r="M40" i="22" s="1"/>
  <c r="O40" i="22" s="1"/>
  <c r="M41" i="22" s="1"/>
  <c r="O41" i="22" s="1"/>
  <c r="M42" i="22" s="1"/>
  <c r="O42" i="22" s="1"/>
  <c r="M43" i="22" s="1"/>
  <c r="O43" i="22" s="1"/>
  <c r="M44" i="22" s="1"/>
  <c r="O44" i="22" s="1"/>
  <c r="M45" i="22" s="1"/>
  <c r="O45" i="22" s="1"/>
  <c r="M46" i="22" s="1"/>
  <c r="O46" i="22" s="1"/>
  <c r="M47" i="22" s="1"/>
  <c r="O47" i="22" s="1"/>
  <c r="M48" i="22" s="1"/>
  <c r="O48" i="22" s="1"/>
  <c r="M49" i="22" s="1"/>
  <c r="O49" i="22" s="1"/>
  <c r="N161" i="22"/>
  <c r="N172" i="22" s="1"/>
  <c r="C16" i="30"/>
  <c r="AB167" i="1"/>
  <c r="AC98" i="1"/>
  <c r="AC167" i="1" s="1"/>
  <c r="AP99" i="22"/>
  <c r="S99" i="22"/>
  <c r="AP87" i="22"/>
  <c r="S87" i="22"/>
  <c r="AC162" i="22"/>
  <c r="AP89" i="22"/>
  <c r="S89" i="22"/>
  <c r="K166" i="22"/>
  <c r="AP86" i="22"/>
  <c r="S86" i="22"/>
  <c r="H17" i="30"/>
  <c r="F46" i="28"/>
  <c r="AC86" i="1"/>
  <c r="AC166" i="1" s="1"/>
  <c r="AB166" i="1"/>
  <c r="Y32" i="22"/>
  <c r="X161" i="22"/>
  <c r="AB172" i="1" l="1"/>
  <c r="M50" i="22"/>
  <c r="O50" i="22" s="1"/>
  <c r="M51" i="22" s="1"/>
  <c r="O51" i="22" s="1"/>
  <c r="M52" i="22" s="1"/>
  <c r="O52" i="22" s="1"/>
  <c r="M53" i="22" s="1"/>
  <c r="O53" i="22" s="1"/>
  <c r="M54" i="22" s="1"/>
  <c r="O54" i="22" s="1"/>
  <c r="M55" i="22" s="1"/>
  <c r="O55" i="22" s="1"/>
  <c r="M56" i="22" s="1"/>
  <c r="O56" i="22" s="1"/>
  <c r="M57" i="22" s="1"/>
  <c r="O57" i="22" s="1"/>
  <c r="M58" i="22" s="1"/>
  <c r="O58" i="22" s="1"/>
  <c r="M59" i="22" s="1"/>
  <c r="O59" i="22" s="1"/>
  <c r="M60" i="22" s="1"/>
  <c r="O60" i="22" s="1"/>
  <c r="M61" i="22" s="1"/>
  <c r="O61" i="22" s="1"/>
  <c r="M62" i="22" s="1"/>
  <c r="O62" i="22" s="1"/>
  <c r="M63" i="22" s="1"/>
  <c r="O63" i="22" s="1"/>
  <c r="M64" i="22" s="1"/>
  <c r="O64" i="22" s="1"/>
  <c r="M65" i="22" s="1"/>
  <c r="O65" i="22" s="1"/>
  <c r="M66" i="22" s="1"/>
  <c r="O66" i="22" s="1"/>
  <c r="M67" i="22" s="1"/>
  <c r="O67" i="22" s="1"/>
  <c r="M68" i="22" s="1"/>
  <c r="O68" i="22" s="1"/>
  <c r="M69" i="22" s="1"/>
  <c r="O69" i="22" s="1"/>
  <c r="M70" i="22" s="1"/>
  <c r="O70" i="22" s="1"/>
  <c r="M71" i="22" s="1"/>
  <c r="O71" i="22" s="1"/>
  <c r="M72" i="22" s="1"/>
  <c r="O72" i="22" s="1"/>
  <c r="M73" i="22" s="1"/>
  <c r="O73" i="22" s="1"/>
  <c r="M74" i="22" s="1"/>
  <c r="O74" i="22" s="1"/>
  <c r="M75" i="22" s="1"/>
  <c r="O75" i="22" s="1"/>
  <c r="M76" i="22" s="1"/>
  <c r="O76" i="22" s="1"/>
  <c r="M77" i="22" s="1"/>
  <c r="O77" i="22" s="1"/>
  <c r="M78" i="22" s="1"/>
  <c r="O78" i="22" s="1"/>
  <c r="M79" i="22" s="1"/>
  <c r="O79" i="22" s="1"/>
  <c r="M80" i="22" s="1"/>
  <c r="O80" i="22" s="1"/>
  <c r="M81" i="22" s="1"/>
  <c r="O81" i="22" s="1"/>
  <c r="M82" i="22" s="1"/>
  <c r="O82" i="22" s="1"/>
  <c r="M83" i="22" s="1"/>
  <c r="O83" i="22" s="1"/>
  <c r="M84" i="22" s="1"/>
  <c r="O84" i="22" s="1"/>
  <c r="M85" i="22" s="1"/>
  <c r="O85" i="22" s="1"/>
  <c r="M86" i="22" s="1"/>
  <c r="O86" i="22" s="1"/>
  <c r="M87" i="22" s="1"/>
  <c r="O87" i="22" s="1"/>
  <c r="M88" i="22" s="1"/>
  <c r="O88" i="22" s="1"/>
  <c r="M89" i="22" s="1"/>
  <c r="O89" i="22" s="1"/>
  <c r="M90" i="22" s="1"/>
  <c r="O90" i="22" s="1"/>
  <c r="M91" i="22" s="1"/>
  <c r="O91" i="22" s="1"/>
  <c r="M92" i="22" s="1"/>
  <c r="O92" i="22" s="1"/>
  <c r="M93" i="22" s="1"/>
  <c r="O93" i="22" s="1"/>
  <c r="M94" i="22" s="1"/>
  <c r="O94" i="22" s="1"/>
  <c r="M95" i="22" s="1"/>
  <c r="O95" i="22" s="1"/>
  <c r="M96" i="22" s="1"/>
  <c r="O96" i="22" s="1"/>
  <c r="M97" i="22" s="1"/>
  <c r="O97" i="22" s="1"/>
  <c r="M98" i="22" s="1"/>
  <c r="O98" i="22" s="1"/>
  <c r="M99" i="22" s="1"/>
  <c r="O99" i="22" s="1"/>
  <c r="M100" i="22" s="1"/>
  <c r="O100" i="22" s="1"/>
  <c r="M101" i="22" s="1"/>
  <c r="O101" i="22" s="1"/>
  <c r="M102" i="22" s="1"/>
  <c r="O102" i="22" s="1"/>
  <c r="M103" i="22" s="1"/>
  <c r="O103" i="22" s="1"/>
  <c r="M104" i="22" s="1"/>
  <c r="O104" i="22" s="1"/>
  <c r="M105" i="22" s="1"/>
  <c r="O105" i="22" s="1"/>
  <c r="M106" i="22" s="1"/>
  <c r="O106" i="22" s="1"/>
  <c r="M107" i="22" s="1"/>
  <c r="O107" i="22" s="1"/>
  <c r="M108" i="22" s="1"/>
  <c r="O108" i="22" s="1"/>
  <c r="M109" i="22" s="1"/>
  <c r="O109" i="22" s="1"/>
  <c r="M110" i="22" s="1"/>
  <c r="O110" i="22" s="1"/>
  <c r="M111" i="22" s="1"/>
  <c r="O111" i="22" s="1"/>
  <c r="M112" i="22" s="1"/>
  <c r="O112" i="22" s="1"/>
  <c r="M113" i="22" s="1"/>
  <c r="O113" i="22" s="1"/>
  <c r="M114" i="22" s="1"/>
  <c r="O114" i="22" s="1"/>
  <c r="M115" i="22" s="1"/>
  <c r="O115" i="22" s="1"/>
  <c r="M116" i="22" s="1"/>
  <c r="O116" i="22" s="1"/>
  <c r="M117" i="22" s="1"/>
  <c r="O117" i="22" s="1"/>
  <c r="M118" i="22" s="1"/>
  <c r="O118" i="22" s="1"/>
  <c r="M119" i="22" s="1"/>
  <c r="O119" i="22" s="1"/>
  <c r="M120" i="22" s="1"/>
  <c r="O120" i="22" s="1"/>
  <c r="M121" i="22" s="1"/>
  <c r="O121" i="22" s="1"/>
  <c r="M122" i="22" s="1"/>
  <c r="O122" i="22" s="1"/>
  <c r="M123" i="22" s="1"/>
  <c r="O123" i="22" s="1"/>
  <c r="M124" i="22" s="1"/>
  <c r="O124" i="22" s="1"/>
  <c r="M125" i="22" s="1"/>
  <c r="O125" i="22" s="1"/>
  <c r="M126" i="22" s="1"/>
  <c r="O126" i="22" s="1"/>
  <c r="M127" i="22" s="1"/>
  <c r="O127" i="22" s="1"/>
  <c r="M128" i="22" s="1"/>
  <c r="O128" i="22" s="1"/>
  <c r="M129" i="22" s="1"/>
  <c r="O129" i="22" s="1"/>
  <c r="M130" i="22" s="1"/>
  <c r="O130" i="22" s="1"/>
  <c r="M131" i="22" s="1"/>
  <c r="O131" i="22" s="1"/>
  <c r="M132" i="22" s="1"/>
  <c r="O132" i="22" s="1"/>
  <c r="M133" i="22" s="1"/>
  <c r="O133" i="22" s="1"/>
  <c r="M134" i="22" s="1"/>
  <c r="O134" i="22" s="1"/>
  <c r="M135" i="22" s="1"/>
  <c r="O135" i="22" s="1"/>
  <c r="M136" i="22" s="1"/>
  <c r="O136" i="22" s="1"/>
  <c r="M137" i="22" s="1"/>
  <c r="O137" i="22" s="1"/>
  <c r="M138" i="22" s="1"/>
  <c r="O138" i="22" s="1"/>
  <c r="M139" i="22" s="1"/>
  <c r="O139" i="22" s="1"/>
  <c r="M140" i="22" s="1"/>
  <c r="O140" i="22" s="1"/>
  <c r="M141" i="22" s="1"/>
  <c r="O141" i="22" s="1"/>
  <c r="M142" i="22" s="1"/>
  <c r="O142" i="22" s="1"/>
  <c r="M143" i="22" s="1"/>
  <c r="O143" i="22" s="1"/>
  <c r="M144" i="22" s="1"/>
  <c r="O144" i="22" s="1"/>
  <c r="M145" i="22" s="1"/>
  <c r="O145" i="22" s="1"/>
  <c r="P50" i="1"/>
  <c r="R50" i="1" s="1"/>
  <c r="P51" i="1" s="1"/>
  <c r="R51" i="1" s="1"/>
  <c r="P52" i="1" s="1"/>
  <c r="R52" i="1" s="1"/>
  <c r="P53" i="1" s="1"/>
  <c r="R53" i="1" s="1"/>
  <c r="P54" i="1" s="1"/>
  <c r="R54" i="1" s="1"/>
  <c r="P55" i="1" s="1"/>
  <c r="R55" i="1" s="1"/>
  <c r="P56" i="1" s="1"/>
  <c r="R56" i="1" s="1"/>
  <c r="P57" i="1" s="1"/>
  <c r="R57" i="1" s="1"/>
  <c r="P58" i="1" s="1"/>
  <c r="R58" i="1" s="1"/>
  <c r="P59" i="1" s="1"/>
  <c r="R59" i="1" s="1"/>
  <c r="P60" i="1" s="1"/>
  <c r="R60" i="1" s="1"/>
  <c r="P61" i="1" s="1"/>
  <c r="R61" i="1" s="1"/>
  <c r="P62" i="1" s="1"/>
  <c r="R62" i="1" s="1"/>
  <c r="P63" i="1" s="1"/>
  <c r="R63" i="1" s="1"/>
  <c r="P64" i="1" s="1"/>
  <c r="R64" i="1" s="1"/>
  <c r="P65" i="1" s="1"/>
  <c r="R65" i="1" s="1"/>
  <c r="P66" i="1" s="1"/>
  <c r="R66" i="1" s="1"/>
  <c r="P67" i="1" s="1"/>
  <c r="R67" i="1" s="1"/>
  <c r="P68" i="1" s="1"/>
  <c r="R68" i="1" s="1"/>
  <c r="P69" i="1" s="1"/>
  <c r="R69" i="1" s="1"/>
  <c r="P70" i="1" s="1"/>
  <c r="R70" i="1" s="1"/>
  <c r="P71" i="1" s="1"/>
  <c r="R71" i="1" s="1"/>
  <c r="P72" i="1" s="1"/>
  <c r="R72" i="1" s="1"/>
  <c r="P73" i="1" s="1"/>
  <c r="R73" i="1" s="1"/>
  <c r="P74" i="1" s="1"/>
  <c r="R74" i="1" s="1"/>
  <c r="P75" i="1" s="1"/>
  <c r="R75" i="1" s="1"/>
  <c r="P76" i="1" s="1"/>
  <c r="R76" i="1" s="1"/>
  <c r="P77" i="1" s="1"/>
  <c r="R77" i="1" s="1"/>
  <c r="P78" i="1" s="1"/>
  <c r="R78" i="1" s="1"/>
  <c r="P79" i="1" s="1"/>
  <c r="R79" i="1" s="1"/>
  <c r="P80" i="1" s="1"/>
  <c r="R80" i="1" s="1"/>
  <c r="P81" i="1" s="1"/>
  <c r="R81" i="1" s="1"/>
  <c r="P82" i="1" s="1"/>
  <c r="R82" i="1" s="1"/>
  <c r="P83" i="1" s="1"/>
  <c r="R83" i="1" s="1"/>
  <c r="P84" i="1" s="1"/>
  <c r="R84" i="1" s="1"/>
  <c r="P85" i="1" s="1"/>
  <c r="R85" i="1" s="1"/>
  <c r="P86" i="1" s="1"/>
  <c r="R86" i="1" s="1"/>
  <c r="P87" i="1" s="1"/>
  <c r="R87" i="1" s="1"/>
  <c r="P88" i="1" s="1"/>
  <c r="R88" i="1" s="1"/>
  <c r="P89" i="1" s="1"/>
  <c r="R89" i="1" s="1"/>
  <c r="P90" i="1" s="1"/>
  <c r="R90" i="1" s="1"/>
  <c r="P91" i="1" s="1"/>
  <c r="R91" i="1" s="1"/>
  <c r="P92" i="1" s="1"/>
  <c r="R92" i="1" s="1"/>
  <c r="P93" i="1" s="1"/>
  <c r="R93" i="1" s="1"/>
  <c r="P94" i="1" s="1"/>
  <c r="R94" i="1" s="1"/>
  <c r="P95" i="1" s="1"/>
  <c r="R95" i="1" s="1"/>
  <c r="P96" i="1" s="1"/>
  <c r="R96" i="1" s="1"/>
  <c r="P97" i="1" s="1"/>
  <c r="R97" i="1" s="1"/>
  <c r="P98" i="1" s="1"/>
  <c r="R98" i="1" s="1"/>
  <c r="P99" i="1" s="1"/>
  <c r="R99" i="1" s="1"/>
  <c r="P100" i="1" s="1"/>
  <c r="R100" i="1" s="1"/>
  <c r="P101" i="1" s="1"/>
  <c r="R101" i="1" s="1"/>
  <c r="P102" i="1" s="1"/>
  <c r="R102" i="1" s="1"/>
  <c r="P103" i="1" s="1"/>
  <c r="R103" i="1" s="1"/>
  <c r="P104" i="1" s="1"/>
  <c r="R104" i="1" s="1"/>
  <c r="P105" i="1" s="1"/>
  <c r="R105" i="1" s="1"/>
  <c r="P106" i="1" s="1"/>
  <c r="R106" i="1" s="1"/>
  <c r="P107" i="1" s="1"/>
  <c r="R107" i="1" s="1"/>
  <c r="P108" i="1" s="1"/>
  <c r="R108" i="1" s="1"/>
  <c r="P109" i="1" s="1"/>
  <c r="R109" i="1" s="1"/>
  <c r="P110" i="1" s="1"/>
  <c r="R110" i="1" s="1"/>
  <c r="P111" i="1" s="1"/>
  <c r="R111" i="1" s="1"/>
  <c r="P112" i="1" s="1"/>
  <c r="R112" i="1" s="1"/>
  <c r="P113" i="1" s="1"/>
  <c r="R113" i="1" s="1"/>
  <c r="P114" i="1" s="1"/>
  <c r="R114" i="1" s="1"/>
  <c r="P115" i="1" s="1"/>
  <c r="R115" i="1" s="1"/>
  <c r="P116" i="1" s="1"/>
  <c r="R116" i="1" s="1"/>
  <c r="P117" i="1" s="1"/>
  <c r="R117" i="1" s="1"/>
  <c r="P118" i="1" s="1"/>
  <c r="R118" i="1" s="1"/>
  <c r="P119" i="1" s="1"/>
  <c r="R119" i="1" s="1"/>
  <c r="P120" i="1" s="1"/>
  <c r="R120" i="1" s="1"/>
  <c r="P121" i="1" s="1"/>
  <c r="R121" i="1" s="1"/>
  <c r="P122" i="1" s="1"/>
  <c r="R122" i="1" s="1"/>
  <c r="P123" i="1" s="1"/>
  <c r="R123" i="1" s="1"/>
  <c r="P124" i="1" s="1"/>
  <c r="R124" i="1" s="1"/>
  <c r="P125" i="1" s="1"/>
  <c r="R125" i="1" s="1"/>
  <c r="P126" i="1" s="1"/>
  <c r="R126" i="1" s="1"/>
  <c r="P127" i="1" s="1"/>
  <c r="R127" i="1" s="1"/>
  <c r="P128" i="1" s="1"/>
  <c r="R128" i="1" s="1"/>
  <c r="P129" i="1" s="1"/>
  <c r="R129" i="1" s="1"/>
  <c r="P130" i="1" s="1"/>
  <c r="R130" i="1" s="1"/>
  <c r="P131" i="1" s="1"/>
  <c r="R131" i="1" s="1"/>
  <c r="P132" i="1" s="1"/>
  <c r="R132" i="1" s="1"/>
  <c r="P133" i="1" s="1"/>
  <c r="R133" i="1" s="1"/>
  <c r="P134" i="1" s="1"/>
  <c r="R134" i="1" s="1"/>
  <c r="P135" i="1" s="1"/>
  <c r="R135" i="1" s="1"/>
  <c r="P136" i="1" s="1"/>
  <c r="R136" i="1" s="1"/>
  <c r="P137" i="1" s="1"/>
  <c r="R137" i="1" s="1"/>
  <c r="P138" i="1" s="1"/>
  <c r="R138" i="1" s="1"/>
  <c r="P139" i="1" s="1"/>
  <c r="R139" i="1" s="1"/>
  <c r="P140" i="1" s="1"/>
  <c r="R140" i="1" s="1"/>
  <c r="P141" i="1" s="1"/>
  <c r="R141" i="1" s="1"/>
  <c r="P142" i="1" s="1"/>
  <c r="R142" i="1" s="1"/>
  <c r="P143" i="1" s="1"/>
  <c r="R143" i="1" s="1"/>
  <c r="P144" i="1" s="1"/>
  <c r="R144" i="1" s="1"/>
  <c r="P145" i="1" s="1"/>
  <c r="R145" i="1" s="1"/>
  <c r="P50" i="22"/>
  <c r="R50" i="22" s="1"/>
  <c r="P51" i="22" s="1"/>
  <c r="R51" i="22" s="1"/>
  <c r="P52" i="22" s="1"/>
  <c r="R52" i="22" s="1"/>
  <c r="P53" i="22" s="1"/>
  <c r="R53" i="22" s="1"/>
  <c r="P54" i="22" s="1"/>
  <c r="R54" i="22" s="1"/>
  <c r="P55" i="22" s="1"/>
  <c r="R55" i="22" s="1"/>
  <c r="P56" i="22" s="1"/>
  <c r="R56" i="22" s="1"/>
  <c r="P57" i="22" s="1"/>
  <c r="R57" i="22" s="1"/>
  <c r="P58" i="22" s="1"/>
  <c r="R58" i="22" s="1"/>
  <c r="P59" i="22" s="1"/>
  <c r="R59" i="22" s="1"/>
  <c r="P60" i="22" s="1"/>
  <c r="R60" i="22" s="1"/>
  <c r="P61" i="22" s="1"/>
  <c r="R61" i="22" s="1"/>
  <c r="P62" i="22" s="1"/>
  <c r="R62" i="22" s="1"/>
  <c r="P63" i="22" s="1"/>
  <c r="R63" i="22" s="1"/>
  <c r="P64" i="22" s="1"/>
  <c r="R64" i="22" s="1"/>
  <c r="P65" i="22" s="1"/>
  <c r="R65" i="22" s="1"/>
  <c r="P66" i="22" s="1"/>
  <c r="R66" i="22" s="1"/>
  <c r="P67" i="22" s="1"/>
  <c r="R67" i="22" s="1"/>
  <c r="P68" i="22" s="1"/>
  <c r="R68" i="22" s="1"/>
  <c r="P69" i="22" s="1"/>
  <c r="R69" i="22" s="1"/>
  <c r="P70" i="22" s="1"/>
  <c r="R70" i="22" s="1"/>
  <c r="P71" i="22" s="1"/>
  <c r="R71" i="22" s="1"/>
  <c r="P72" i="22" s="1"/>
  <c r="R72" i="22" s="1"/>
  <c r="P73" i="22" s="1"/>
  <c r="R73" i="22" s="1"/>
  <c r="P74" i="22" s="1"/>
  <c r="R74" i="22" s="1"/>
  <c r="P75" i="22" s="1"/>
  <c r="R75" i="22" s="1"/>
  <c r="P76" i="22" s="1"/>
  <c r="R76" i="22" s="1"/>
  <c r="P77" i="22" s="1"/>
  <c r="R77" i="22" s="1"/>
  <c r="P78" i="22" s="1"/>
  <c r="R78" i="22" s="1"/>
  <c r="P79" i="22" s="1"/>
  <c r="R79" i="22" s="1"/>
  <c r="P80" i="22" s="1"/>
  <c r="R80" i="22" s="1"/>
  <c r="P81" i="22" s="1"/>
  <c r="R81" i="22" s="1"/>
  <c r="P82" i="22" s="1"/>
  <c r="R82" i="22" s="1"/>
  <c r="P83" i="22" s="1"/>
  <c r="R83" i="22" s="1"/>
  <c r="P84" i="22" s="1"/>
  <c r="R84" i="22" s="1"/>
  <c r="P85" i="22" s="1"/>
  <c r="R85" i="22" s="1"/>
  <c r="P86" i="22" s="1"/>
  <c r="R86" i="22" s="1"/>
  <c r="P87" i="22" s="1"/>
  <c r="R87" i="22" s="1"/>
  <c r="P88" i="22" s="1"/>
  <c r="R88" i="22" s="1"/>
  <c r="P89" i="22" s="1"/>
  <c r="R89" i="22" s="1"/>
  <c r="P90" i="22" s="1"/>
  <c r="R90" i="22" s="1"/>
  <c r="P91" i="22" s="1"/>
  <c r="R91" i="22" s="1"/>
  <c r="P92" i="22" s="1"/>
  <c r="R92" i="22" s="1"/>
  <c r="P93" i="22" s="1"/>
  <c r="R93" i="22" s="1"/>
  <c r="P94" i="22" s="1"/>
  <c r="R94" i="22" s="1"/>
  <c r="P95" i="22" s="1"/>
  <c r="R95" i="22" s="1"/>
  <c r="P96" i="22" s="1"/>
  <c r="R96" i="22" s="1"/>
  <c r="P97" i="22" s="1"/>
  <c r="R97" i="22" s="1"/>
  <c r="P98" i="22" s="1"/>
  <c r="R98" i="22" s="1"/>
  <c r="P99" i="22" s="1"/>
  <c r="R99" i="22" s="1"/>
  <c r="P100" i="22" s="1"/>
  <c r="R100" i="22" s="1"/>
  <c r="P101" i="22" s="1"/>
  <c r="R101" i="22" s="1"/>
  <c r="P102" i="22" s="1"/>
  <c r="R102" i="22" s="1"/>
  <c r="P103" i="22" s="1"/>
  <c r="R103" i="22" s="1"/>
  <c r="P104" i="22" s="1"/>
  <c r="R104" i="22" s="1"/>
  <c r="P105" i="22" s="1"/>
  <c r="R105" i="22" s="1"/>
  <c r="P106" i="22" s="1"/>
  <c r="R106" i="22" s="1"/>
  <c r="P107" i="22" s="1"/>
  <c r="R107" i="22" s="1"/>
  <c r="P108" i="22" s="1"/>
  <c r="R108" i="22" s="1"/>
  <c r="P109" i="22" s="1"/>
  <c r="R109" i="22" s="1"/>
  <c r="P110" i="22" s="1"/>
  <c r="R110" i="22" s="1"/>
  <c r="P111" i="22" s="1"/>
  <c r="R111" i="22" s="1"/>
  <c r="P112" i="22" s="1"/>
  <c r="R112" i="22" s="1"/>
  <c r="P113" i="22" s="1"/>
  <c r="R113" i="22" s="1"/>
  <c r="P114" i="22" s="1"/>
  <c r="R114" i="22" s="1"/>
  <c r="P115" i="22" s="1"/>
  <c r="R115" i="22" s="1"/>
  <c r="P116" i="22" s="1"/>
  <c r="R116" i="22" s="1"/>
  <c r="P117" i="22" s="1"/>
  <c r="R117" i="22" s="1"/>
  <c r="P118" i="22" s="1"/>
  <c r="R118" i="22" s="1"/>
  <c r="P119" i="22" s="1"/>
  <c r="R119" i="22" s="1"/>
  <c r="P120" i="22" s="1"/>
  <c r="R120" i="22" s="1"/>
  <c r="P121" i="22" s="1"/>
  <c r="R121" i="22" s="1"/>
  <c r="P122" i="22" s="1"/>
  <c r="R122" i="22" s="1"/>
  <c r="P123" i="22" s="1"/>
  <c r="R123" i="22" s="1"/>
  <c r="P124" i="22" s="1"/>
  <c r="R124" i="22" s="1"/>
  <c r="P125" i="22" s="1"/>
  <c r="R125" i="22" s="1"/>
  <c r="P126" i="22" s="1"/>
  <c r="R126" i="22" s="1"/>
  <c r="P127" i="22" s="1"/>
  <c r="R127" i="22" s="1"/>
  <c r="P128" i="22" s="1"/>
  <c r="R128" i="22" s="1"/>
  <c r="P129" i="22" s="1"/>
  <c r="R129" i="22" s="1"/>
  <c r="P130" i="22" s="1"/>
  <c r="R130" i="22" s="1"/>
  <c r="P131" i="22" s="1"/>
  <c r="R131" i="22" s="1"/>
  <c r="P132" i="22" s="1"/>
  <c r="R132" i="22" s="1"/>
  <c r="P133" i="22" s="1"/>
  <c r="R133" i="22" s="1"/>
  <c r="P134" i="22" s="1"/>
  <c r="R134" i="22" s="1"/>
  <c r="P135" i="22" s="1"/>
  <c r="R135" i="22" s="1"/>
  <c r="P136" i="22" s="1"/>
  <c r="R136" i="22" s="1"/>
  <c r="P137" i="22" s="1"/>
  <c r="R137" i="22" s="1"/>
  <c r="P138" i="22" s="1"/>
  <c r="R138" i="22" s="1"/>
  <c r="P139" i="22" s="1"/>
  <c r="R139" i="22" s="1"/>
  <c r="P140" i="22" s="1"/>
  <c r="R140" i="22" s="1"/>
  <c r="P141" i="22" s="1"/>
  <c r="R141" i="22" s="1"/>
  <c r="P142" i="22" s="1"/>
  <c r="R142" i="22" s="1"/>
  <c r="P143" i="22" s="1"/>
  <c r="R143" i="22" s="1"/>
  <c r="P144" i="22" s="1"/>
  <c r="R144" i="22" s="1"/>
  <c r="P145" i="22" s="1"/>
  <c r="R145" i="22" s="1"/>
  <c r="M50" i="1"/>
  <c r="O50" i="1" s="1"/>
  <c r="M51" i="1" s="1"/>
  <c r="O51" i="1" s="1"/>
  <c r="M52" i="1" s="1"/>
  <c r="O52" i="1" s="1"/>
  <c r="M53" i="1" s="1"/>
  <c r="O53" i="1" s="1"/>
  <c r="M54" i="1" s="1"/>
  <c r="O54" i="1" s="1"/>
  <c r="M55" i="1" s="1"/>
  <c r="O55" i="1" s="1"/>
  <c r="M56" i="1" s="1"/>
  <c r="O56" i="1" s="1"/>
  <c r="M57" i="1" s="1"/>
  <c r="O57" i="1" s="1"/>
  <c r="M58" i="1" s="1"/>
  <c r="O58" i="1" s="1"/>
  <c r="M59" i="1" s="1"/>
  <c r="O59" i="1" s="1"/>
  <c r="M60" i="1" s="1"/>
  <c r="O60" i="1" s="1"/>
  <c r="M61" i="1" s="1"/>
  <c r="O61" i="1" s="1"/>
  <c r="M62" i="1" s="1"/>
  <c r="O62" i="1" s="1"/>
  <c r="M63" i="1" s="1"/>
  <c r="O63" i="1" s="1"/>
  <c r="M64" i="1" s="1"/>
  <c r="O64" i="1" s="1"/>
  <c r="M65" i="1" s="1"/>
  <c r="O65" i="1" s="1"/>
  <c r="M66" i="1" s="1"/>
  <c r="O66" i="1" s="1"/>
  <c r="M67" i="1" s="1"/>
  <c r="O67" i="1" s="1"/>
  <c r="M68" i="1" s="1"/>
  <c r="O68" i="1" s="1"/>
  <c r="M69" i="1" s="1"/>
  <c r="O69" i="1" s="1"/>
  <c r="M70" i="1" s="1"/>
  <c r="O70" i="1" s="1"/>
  <c r="M71" i="1" s="1"/>
  <c r="O71" i="1" s="1"/>
  <c r="M72" i="1" s="1"/>
  <c r="O72" i="1" s="1"/>
  <c r="M73" i="1" s="1"/>
  <c r="O73" i="1" s="1"/>
  <c r="M74" i="1" s="1"/>
  <c r="O74" i="1" s="1"/>
  <c r="M75" i="1" s="1"/>
  <c r="O75" i="1" s="1"/>
  <c r="M76" i="1" s="1"/>
  <c r="O76" i="1" s="1"/>
  <c r="M77" i="1" s="1"/>
  <c r="O77" i="1" s="1"/>
  <c r="M78" i="1" s="1"/>
  <c r="O78" i="1" s="1"/>
  <c r="M79" i="1" s="1"/>
  <c r="O79" i="1" s="1"/>
  <c r="M80" i="1" s="1"/>
  <c r="O80" i="1" s="1"/>
  <c r="M81" i="1" s="1"/>
  <c r="O81" i="1" s="1"/>
  <c r="M82" i="1" s="1"/>
  <c r="O82" i="1" s="1"/>
  <c r="M83" i="1" s="1"/>
  <c r="O83" i="1" s="1"/>
  <c r="M84" i="1" s="1"/>
  <c r="O84" i="1" s="1"/>
  <c r="M85" i="1" s="1"/>
  <c r="O85" i="1" s="1"/>
  <c r="M86" i="1" s="1"/>
  <c r="O86" i="1" s="1"/>
  <c r="M87" i="1" s="1"/>
  <c r="O87" i="1" s="1"/>
  <c r="M88" i="1" s="1"/>
  <c r="O88" i="1" s="1"/>
  <c r="M89" i="1" s="1"/>
  <c r="O89" i="1" s="1"/>
  <c r="M90" i="1" s="1"/>
  <c r="O90" i="1" s="1"/>
  <c r="M91" i="1" s="1"/>
  <c r="O91" i="1" s="1"/>
  <c r="M92" i="1" s="1"/>
  <c r="O92" i="1" s="1"/>
  <c r="M93" i="1" s="1"/>
  <c r="O93" i="1" s="1"/>
  <c r="M94" i="1" s="1"/>
  <c r="O94" i="1" s="1"/>
  <c r="M95" i="1" s="1"/>
  <c r="O95" i="1" s="1"/>
  <c r="M96" i="1" s="1"/>
  <c r="O96" i="1" s="1"/>
  <c r="M97" i="1" s="1"/>
  <c r="O97" i="1" s="1"/>
  <c r="M98" i="1" s="1"/>
  <c r="O98" i="1" s="1"/>
  <c r="M99" i="1" s="1"/>
  <c r="O99" i="1" s="1"/>
  <c r="M100" i="1" s="1"/>
  <c r="O100" i="1" s="1"/>
  <c r="M101" i="1" s="1"/>
  <c r="O101" i="1" s="1"/>
  <c r="M102" i="1" s="1"/>
  <c r="O102" i="1" s="1"/>
  <c r="M103" i="1" s="1"/>
  <c r="O103" i="1" s="1"/>
  <c r="M104" i="1" s="1"/>
  <c r="O104" i="1" s="1"/>
  <c r="M105" i="1" s="1"/>
  <c r="O105" i="1" s="1"/>
  <c r="M106" i="1" s="1"/>
  <c r="O106" i="1" s="1"/>
  <c r="M107" i="1" s="1"/>
  <c r="O107" i="1" s="1"/>
  <c r="M108" i="1" s="1"/>
  <c r="O108" i="1" s="1"/>
  <c r="M109" i="1" s="1"/>
  <c r="O109" i="1" s="1"/>
  <c r="M110" i="1" s="1"/>
  <c r="O110" i="1" s="1"/>
  <c r="M111" i="1" s="1"/>
  <c r="O111" i="1" s="1"/>
  <c r="M112" i="1" s="1"/>
  <c r="O112" i="1" s="1"/>
  <c r="M113" i="1" s="1"/>
  <c r="O113" i="1" s="1"/>
  <c r="M114" i="1" s="1"/>
  <c r="O114" i="1" s="1"/>
  <c r="M115" i="1" s="1"/>
  <c r="O115" i="1" s="1"/>
  <c r="M116" i="1" s="1"/>
  <c r="O116" i="1" s="1"/>
  <c r="M117" i="1" s="1"/>
  <c r="O117" i="1" s="1"/>
  <c r="M118" i="1" s="1"/>
  <c r="O118" i="1" s="1"/>
  <c r="M119" i="1" s="1"/>
  <c r="O119" i="1" s="1"/>
  <c r="M120" i="1" s="1"/>
  <c r="O120" i="1" s="1"/>
  <c r="M121" i="1" s="1"/>
  <c r="O121" i="1" s="1"/>
  <c r="M122" i="1" s="1"/>
  <c r="O122" i="1" s="1"/>
  <c r="M123" i="1" s="1"/>
  <c r="O123" i="1" s="1"/>
  <c r="M124" i="1" s="1"/>
  <c r="O124" i="1" s="1"/>
  <c r="M125" i="1" s="1"/>
  <c r="O125" i="1" s="1"/>
  <c r="M126" i="1" s="1"/>
  <c r="O126" i="1" s="1"/>
  <c r="M127" i="1" s="1"/>
  <c r="O127" i="1" s="1"/>
  <c r="M128" i="1" s="1"/>
  <c r="O128" i="1" s="1"/>
  <c r="M129" i="1" s="1"/>
  <c r="O129" i="1" s="1"/>
  <c r="M130" i="1" s="1"/>
  <c r="O130" i="1" s="1"/>
  <c r="M131" i="1" s="1"/>
  <c r="O131" i="1" s="1"/>
  <c r="M132" i="1" s="1"/>
  <c r="O132" i="1" s="1"/>
  <c r="M133" i="1" s="1"/>
  <c r="O133" i="1" s="1"/>
  <c r="M134" i="1" s="1"/>
  <c r="O134" i="1" s="1"/>
  <c r="M135" i="1" s="1"/>
  <c r="O135" i="1" s="1"/>
  <c r="M136" i="1" s="1"/>
  <c r="O136" i="1" s="1"/>
  <c r="M137" i="1" s="1"/>
  <c r="O137" i="1" s="1"/>
  <c r="M138" i="1" s="1"/>
  <c r="O138" i="1" s="1"/>
  <c r="M139" i="1" s="1"/>
  <c r="O139" i="1" s="1"/>
  <c r="M140" i="1" s="1"/>
  <c r="O140" i="1" s="1"/>
  <c r="M141" i="1" s="1"/>
  <c r="O141" i="1" s="1"/>
  <c r="M142" i="1" s="1"/>
  <c r="O142" i="1" s="1"/>
  <c r="M143" i="1" s="1"/>
  <c r="O143" i="1" s="1"/>
  <c r="M144" i="1" s="1"/>
  <c r="O144" i="1" s="1"/>
  <c r="M145" i="1" s="1"/>
  <c r="O145" i="1" s="1"/>
  <c r="H18" i="30"/>
  <c r="H18" i="28"/>
  <c r="Z32" i="1"/>
  <c r="W33" i="1"/>
  <c r="Y33" i="1" s="1"/>
  <c r="D21" i="32"/>
  <c r="J50" i="1"/>
  <c r="L50" i="1" s="1"/>
  <c r="J51" i="1" s="1"/>
  <c r="L51" i="1" s="1"/>
  <c r="J52" i="1" s="1"/>
  <c r="L52" i="1" s="1"/>
  <c r="J53" i="1" s="1"/>
  <c r="L53" i="1" s="1"/>
  <c r="J54" i="1" s="1"/>
  <c r="L54" i="1" s="1"/>
  <c r="J55" i="1" s="1"/>
  <c r="L55" i="1" s="1"/>
  <c r="J56" i="1" s="1"/>
  <c r="L56" i="1" s="1"/>
  <c r="J57" i="1" s="1"/>
  <c r="L57" i="1" s="1"/>
  <c r="J58" i="1" s="1"/>
  <c r="L58" i="1" s="1"/>
  <c r="J59" i="1" s="1"/>
  <c r="L59" i="1" s="1"/>
  <c r="J60" i="1" s="1"/>
  <c r="L60" i="1" s="1"/>
  <c r="J61" i="1" s="1"/>
  <c r="L61" i="1" s="1"/>
  <c r="E21" i="32"/>
  <c r="J50" i="22"/>
  <c r="L50" i="22" s="1"/>
  <c r="J51" i="22" s="1"/>
  <c r="L51" i="22" s="1"/>
  <c r="J52" i="22" s="1"/>
  <c r="L52" i="22" s="1"/>
  <c r="J53" i="22" s="1"/>
  <c r="L53" i="22" s="1"/>
  <c r="J54" i="22" s="1"/>
  <c r="L54" i="22" s="1"/>
  <c r="J55" i="22" s="1"/>
  <c r="L55" i="22" s="1"/>
  <c r="J56" i="22" s="1"/>
  <c r="L56" i="22" s="1"/>
  <c r="J57" i="22" s="1"/>
  <c r="L57" i="22" s="1"/>
  <c r="J58" i="22" s="1"/>
  <c r="L58" i="22" s="1"/>
  <c r="J59" i="22" s="1"/>
  <c r="L59" i="22" s="1"/>
  <c r="J60" i="22" s="1"/>
  <c r="L60" i="22" s="1"/>
  <c r="J61" i="22" s="1"/>
  <c r="L61" i="22" s="1"/>
  <c r="Z32" i="22"/>
  <c r="W33" i="22"/>
  <c r="Y33" i="22" s="1"/>
  <c r="W34" i="22" s="1"/>
  <c r="Y34" i="22" s="1"/>
  <c r="F16" i="28"/>
  <c r="J16" i="28" s="1"/>
  <c r="D16" i="28"/>
  <c r="D17" i="28" s="1"/>
  <c r="D18" i="28" s="1"/>
  <c r="D19" i="28" s="1"/>
  <c r="D20" i="28" s="1"/>
  <c r="D21" i="28" s="1"/>
  <c r="F16" i="30"/>
  <c r="J16" i="30" s="1"/>
  <c r="J17" i="30" s="1"/>
  <c r="J18" i="30" s="1"/>
  <c r="J19" i="30" s="1"/>
  <c r="J20" i="30" s="1"/>
  <c r="J21" i="30" s="1"/>
  <c r="D16" i="30"/>
  <c r="D17" i="30" s="1"/>
  <c r="D18" i="30" s="1"/>
  <c r="D19" i="30" s="1"/>
  <c r="D20" i="30" s="1"/>
  <c r="D21" i="30" s="1"/>
  <c r="J62" i="22" l="1"/>
  <c r="L62" i="22" s="1"/>
  <c r="J63" i="22" s="1"/>
  <c r="L63" i="22" s="1"/>
  <c r="J64" i="22" s="1"/>
  <c r="L64" i="22" s="1"/>
  <c r="J65" i="22" s="1"/>
  <c r="L65" i="22" s="1"/>
  <c r="J66" i="22" s="1"/>
  <c r="L66" i="22" s="1"/>
  <c r="J67" i="22" s="1"/>
  <c r="L67" i="22" s="1"/>
  <c r="J68" i="22" s="1"/>
  <c r="L68" i="22" s="1"/>
  <c r="J69" i="22" s="1"/>
  <c r="L69" i="22" s="1"/>
  <c r="J70" i="22" s="1"/>
  <c r="L70" i="22" s="1"/>
  <c r="J71" i="22" s="1"/>
  <c r="L71" i="22" s="1"/>
  <c r="J72" i="22" s="1"/>
  <c r="L72" i="22" s="1"/>
  <c r="J73" i="22" s="1"/>
  <c r="L73" i="22" s="1"/>
  <c r="J74" i="22" s="1"/>
  <c r="L74" i="22" s="1"/>
  <c r="J75" i="22" s="1"/>
  <c r="L75" i="22" s="1"/>
  <c r="J76" i="22" s="1"/>
  <c r="L76" i="22" s="1"/>
  <c r="J77" i="22" s="1"/>
  <c r="L77" i="22" s="1"/>
  <c r="J78" i="22" s="1"/>
  <c r="L78" i="22" s="1"/>
  <c r="J79" i="22" s="1"/>
  <c r="L79" i="22" s="1"/>
  <c r="J80" i="22" s="1"/>
  <c r="L80" i="22" s="1"/>
  <c r="J81" i="22" s="1"/>
  <c r="L81" i="22" s="1"/>
  <c r="J82" i="22" s="1"/>
  <c r="L82" i="22" s="1"/>
  <c r="J83" i="22" s="1"/>
  <c r="L83" i="22" s="1"/>
  <c r="J84" i="22" s="1"/>
  <c r="L84" i="22" s="1"/>
  <c r="J85" i="22" s="1"/>
  <c r="L85" i="22" s="1"/>
  <c r="J86" i="22" s="1"/>
  <c r="L86" i="22" s="1"/>
  <c r="J87" i="22" s="1"/>
  <c r="L87" i="22" s="1"/>
  <c r="J88" i="22" s="1"/>
  <c r="L88" i="22" s="1"/>
  <c r="J89" i="22" s="1"/>
  <c r="L89" i="22" s="1"/>
  <c r="J90" i="22" s="1"/>
  <c r="L90" i="22" s="1"/>
  <c r="J91" i="22" s="1"/>
  <c r="L91" i="22" s="1"/>
  <c r="J92" i="22" s="1"/>
  <c r="L92" i="22" s="1"/>
  <c r="J93" i="22" s="1"/>
  <c r="L93" i="22" s="1"/>
  <c r="J94" i="22" s="1"/>
  <c r="L94" i="22" s="1"/>
  <c r="J95" i="22" s="1"/>
  <c r="L95" i="22" s="1"/>
  <c r="J96" i="22" s="1"/>
  <c r="L96" i="22" s="1"/>
  <c r="J97" i="22" s="1"/>
  <c r="L97" i="22" s="1"/>
  <c r="J98" i="22" s="1"/>
  <c r="L98" i="22" s="1"/>
  <c r="J99" i="22" s="1"/>
  <c r="L99" i="22" s="1"/>
  <c r="J100" i="22" s="1"/>
  <c r="L100" i="22" s="1"/>
  <c r="J101" i="22" s="1"/>
  <c r="L101" i="22" s="1"/>
  <c r="J102" i="22" s="1"/>
  <c r="L102" i="22" s="1"/>
  <c r="J103" i="22" s="1"/>
  <c r="L103" i="22" s="1"/>
  <c r="J104" i="22" s="1"/>
  <c r="L104" i="22" s="1"/>
  <c r="J105" i="22" s="1"/>
  <c r="L105" i="22" s="1"/>
  <c r="J106" i="22" s="1"/>
  <c r="L106" i="22" s="1"/>
  <c r="J107" i="22" s="1"/>
  <c r="L107" i="22" s="1"/>
  <c r="J108" i="22" s="1"/>
  <c r="L108" i="22" s="1"/>
  <c r="J109" i="22" s="1"/>
  <c r="L109" i="22" s="1"/>
  <c r="J110" i="22" s="1"/>
  <c r="L110" i="22" s="1"/>
  <c r="J111" i="22" s="1"/>
  <c r="L111" i="22" s="1"/>
  <c r="J112" i="22" s="1"/>
  <c r="L112" i="22" s="1"/>
  <c r="J113" i="22" s="1"/>
  <c r="L113" i="22" s="1"/>
  <c r="J114" i="22" s="1"/>
  <c r="L114" i="22" s="1"/>
  <c r="J115" i="22" s="1"/>
  <c r="L115" i="22" s="1"/>
  <c r="J116" i="22" s="1"/>
  <c r="L116" i="22" s="1"/>
  <c r="J117" i="22" s="1"/>
  <c r="L117" i="22" s="1"/>
  <c r="J118" i="22" s="1"/>
  <c r="L118" i="22" s="1"/>
  <c r="J119" i="22" s="1"/>
  <c r="L119" i="22" s="1"/>
  <c r="J120" i="22" s="1"/>
  <c r="L120" i="22" s="1"/>
  <c r="J121" i="22" s="1"/>
  <c r="L121" i="22" s="1"/>
  <c r="J122" i="22" s="1"/>
  <c r="L122" i="22" s="1"/>
  <c r="J123" i="22" s="1"/>
  <c r="L123" i="22" s="1"/>
  <c r="J124" i="22" s="1"/>
  <c r="L124" i="22" s="1"/>
  <c r="J125" i="22" s="1"/>
  <c r="L125" i="22" s="1"/>
  <c r="J126" i="22" s="1"/>
  <c r="L126" i="22" s="1"/>
  <c r="J127" i="22" s="1"/>
  <c r="L127" i="22" s="1"/>
  <c r="J128" i="22" s="1"/>
  <c r="L128" i="22" s="1"/>
  <c r="J129" i="22" s="1"/>
  <c r="L129" i="22" s="1"/>
  <c r="J130" i="22" s="1"/>
  <c r="L130" i="22" s="1"/>
  <c r="J131" i="22" s="1"/>
  <c r="L131" i="22" s="1"/>
  <c r="J132" i="22" s="1"/>
  <c r="L132" i="22" s="1"/>
  <c r="J133" i="22" s="1"/>
  <c r="L133" i="22" s="1"/>
  <c r="J134" i="22" s="1"/>
  <c r="L134" i="22" s="1"/>
  <c r="J135" i="22" s="1"/>
  <c r="L135" i="22" s="1"/>
  <c r="J136" i="22" s="1"/>
  <c r="L136" i="22" s="1"/>
  <c r="J137" i="22" s="1"/>
  <c r="L137" i="22" s="1"/>
  <c r="J138" i="22" s="1"/>
  <c r="L138" i="22" s="1"/>
  <c r="J139" i="22" s="1"/>
  <c r="L139" i="22" s="1"/>
  <c r="J140" i="22" s="1"/>
  <c r="L140" i="22" s="1"/>
  <c r="J141" i="22" s="1"/>
  <c r="L141" i="22" s="1"/>
  <c r="J142" i="22" s="1"/>
  <c r="L142" i="22" s="1"/>
  <c r="J143" i="22" s="1"/>
  <c r="L143" i="22" s="1"/>
  <c r="J144" i="22" s="1"/>
  <c r="L144" i="22" s="1"/>
  <c r="J145" i="22" s="1"/>
  <c r="L145" i="22" s="1"/>
  <c r="J62" i="1"/>
  <c r="L62" i="1" s="1"/>
  <c r="J63" i="1" s="1"/>
  <c r="L63" i="1" s="1"/>
  <c r="J64" i="1" s="1"/>
  <c r="L64" i="1" s="1"/>
  <c r="J65" i="1" s="1"/>
  <c r="L65" i="1" s="1"/>
  <c r="J66" i="1" s="1"/>
  <c r="L66" i="1" s="1"/>
  <c r="J67" i="1" s="1"/>
  <c r="L67" i="1" s="1"/>
  <c r="J68" i="1" s="1"/>
  <c r="L68" i="1" s="1"/>
  <c r="J69" i="1" s="1"/>
  <c r="L69" i="1" s="1"/>
  <c r="J70" i="1" s="1"/>
  <c r="L70" i="1" s="1"/>
  <c r="J71" i="1" s="1"/>
  <c r="L71" i="1" s="1"/>
  <c r="J72" i="1" s="1"/>
  <c r="L72" i="1" s="1"/>
  <c r="J73" i="1" s="1"/>
  <c r="L73" i="1" s="1"/>
  <c r="J74" i="1" s="1"/>
  <c r="L74" i="1" s="1"/>
  <c r="J75" i="1" s="1"/>
  <c r="L75" i="1" s="1"/>
  <c r="J76" i="1" s="1"/>
  <c r="L76" i="1" s="1"/>
  <c r="J77" i="1" s="1"/>
  <c r="L77" i="1" s="1"/>
  <c r="J78" i="1" s="1"/>
  <c r="L78" i="1" s="1"/>
  <c r="J79" i="1" s="1"/>
  <c r="L79" i="1" s="1"/>
  <c r="J80" i="1" s="1"/>
  <c r="L80" i="1" s="1"/>
  <c r="J81" i="1" s="1"/>
  <c r="L81" i="1" s="1"/>
  <c r="J82" i="1" s="1"/>
  <c r="L82" i="1" s="1"/>
  <c r="J83" i="1" s="1"/>
  <c r="L83" i="1" s="1"/>
  <c r="J84" i="1" s="1"/>
  <c r="L84" i="1" s="1"/>
  <c r="J85" i="1" s="1"/>
  <c r="L85" i="1" s="1"/>
  <c r="J86" i="1" s="1"/>
  <c r="L86" i="1" s="1"/>
  <c r="J87" i="1" s="1"/>
  <c r="L87" i="1" s="1"/>
  <c r="J88" i="1" s="1"/>
  <c r="L88" i="1" s="1"/>
  <c r="J89" i="1" s="1"/>
  <c r="L89" i="1" s="1"/>
  <c r="J90" i="1" s="1"/>
  <c r="L90" i="1" s="1"/>
  <c r="J91" i="1" s="1"/>
  <c r="L91" i="1" s="1"/>
  <c r="J92" i="1" s="1"/>
  <c r="L92" i="1" s="1"/>
  <c r="J93" i="1" s="1"/>
  <c r="L93" i="1" s="1"/>
  <c r="J94" i="1" s="1"/>
  <c r="L94" i="1" s="1"/>
  <c r="J95" i="1" s="1"/>
  <c r="L95" i="1" s="1"/>
  <c r="J96" i="1" s="1"/>
  <c r="L96" i="1" s="1"/>
  <c r="J97" i="1" s="1"/>
  <c r="L97" i="1" s="1"/>
  <c r="J98" i="1" s="1"/>
  <c r="L98" i="1" s="1"/>
  <c r="J99" i="1" s="1"/>
  <c r="L99" i="1" s="1"/>
  <c r="J100" i="1" s="1"/>
  <c r="L100" i="1" s="1"/>
  <c r="J101" i="1" s="1"/>
  <c r="L101" i="1" s="1"/>
  <c r="J102" i="1" s="1"/>
  <c r="L102" i="1" s="1"/>
  <c r="J103" i="1" s="1"/>
  <c r="L103" i="1" s="1"/>
  <c r="J104" i="1" s="1"/>
  <c r="L104" i="1" s="1"/>
  <c r="J105" i="1" s="1"/>
  <c r="L105" i="1" s="1"/>
  <c r="J106" i="1" s="1"/>
  <c r="L106" i="1" s="1"/>
  <c r="J107" i="1" s="1"/>
  <c r="L107" i="1" s="1"/>
  <c r="J108" i="1" s="1"/>
  <c r="L108" i="1" s="1"/>
  <c r="J109" i="1" s="1"/>
  <c r="L109" i="1" s="1"/>
  <c r="J110" i="1" s="1"/>
  <c r="L110" i="1" s="1"/>
  <c r="J111" i="1" s="1"/>
  <c r="L111" i="1" s="1"/>
  <c r="J112" i="1" s="1"/>
  <c r="L112" i="1" s="1"/>
  <c r="J113" i="1" s="1"/>
  <c r="L113" i="1" s="1"/>
  <c r="J114" i="1" s="1"/>
  <c r="L114" i="1" s="1"/>
  <c r="J115" i="1" s="1"/>
  <c r="L115" i="1" s="1"/>
  <c r="J116" i="1" s="1"/>
  <c r="L116" i="1" s="1"/>
  <c r="J117" i="1" s="1"/>
  <c r="L117" i="1" s="1"/>
  <c r="J118" i="1" s="1"/>
  <c r="L118" i="1" s="1"/>
  <c r="J119" i="1" s="1"/>
  <c r="L119" i="1" s="1"/>
  <c r="J120" i="1" s="1"/>
  <c r="L120" i="1" s="1"/>
  <c r="J121" i="1" s="1"/>
  <c r="L121" i="1" s="1"/>
  <c r="J122" i="1" s="1"/>
  <c r="L122" i="1" s="1"/>
  <c r="J123" i="1" s="1"/>
  <c r="L123" i="1" s="1"/>
  <c r="J124" i="1" s="1"/>
  <c r="L124" i="1" s="1"/>
  <c r="J125" i="1" s="1"/>
  <c r="L125" i="1" s="1"/>
  <c r="J126" i="1" s="1"/>
  <c r="L126" i="1" s="1"/>
  <c r="J127" i="1" s="1"/>
  <c r="L127" i="1" s="1"/>
  <c r="J128" i="1" s="1"/>
  <c r="L128" i="1" s="1"/>
  <c r="J129" i="1" s="1"/>
  <c r="L129" i="1" s="1"/>
  <c r="J130" i="1" s="1"/>
  <c r="L130" i="1" s="1"/>
  <c r="J131" i="1" s="1"/>
  <c r="L131" i="1" s="1"/>
  <c r="J132" i="1" s="1"/>
  <c r="L132" i="1" s="1"/>
  <c r="J133" i="1" s="1"/>
  <c r="L133" i="1" s="1"/>
  <c r="J134" i="1" s="1"/>
  <c r="L134" i="1" s="1"/>
  <c r="J135" i="1" s="1"/>
  <c r="L135" i="1" s="1"/>
  <c r="J136" i="1" s="1"/>
  <c r="L136" i="1" s="1"/>
  <c r="J137" i="1" s="1"/>
  <c r="L137" i="1" s="1"/>
  <c r="J138" i="1" s="1"/>
  <c r="L138" i="1" s="1"/>
  <c r="J139" i="1" s="1"/>
  <c r="L139" i="1" s="1"/>
  <c r="J140" i="1" s="1"/>
  <c r="L140" i="1" s="1"/>
  <c r="J141" i="1" s="1"/>
  <c r="L141" i="1" s="1"/>
  <c r="J142" i="1" s="1"/>
  <c r="L142" i="1" s="1"/>
  <c r="J143" i="1" s="1"/>
  <c r="L143" i="1" s="1"/>
  <c r="J144" i="1" s="1"/>
  <c r="L144" i="1" s="1"/>
  <c r="J145" i="1" s="1"/>
  <c r="L145" i="1" s="1"/>
  <c r="L16" i="30"/>
  <c r="U32" i="22" s="1"/>
  <c r="V32" i="22" s="1"/>
  <c r="J22" i="28"/>
  <c r="J23" i="28" s="1"/>
  <c r="J24" i="28" s="1"/>
  <c r="J25" i="28" s="1"/>
  <c r="J26" i="28" s="1"/>
  <c r="J27" i="28" s="1"/>
  <c r="J28" i="28" s="1"/>
  <c r="J29" i="28" s="1"/>
  <c r="J30" i="28" s="1"/>
  <c r="J31" i="28" s="1"/>
  <c r="J32" i="28" s="1"/>
  <c r="J33" i="28" s="1"/>
  <c r="D22" i="28"/>
  <c r="D23" i="28" s="1"/>
  <c r="D24" i="28" s="1"/>
  <c r="D25" i="28" s="1"/>
  <c r="D26" i="28" s="1"/>
  <c r="D27" i="28" s="1"/>
  <c r="D28" i="28" s="1"/>
  <c r="D29" i="28" s="1"/>
  <c r="D30" i="28" s="1"/>
  <c r="D31" i="28" s="1"/>
  <c r="D32" i="28" s="1"/>
  <c r="D33" i="28" s="1"/>
  <c r="Z34" i="22"/>
  <c r="W35" i="22"/>
  <c r="Y35" i="22" s="1"/>
  <c r="J17" i="28"/>
  <c r="L16" i="28"/>
  <c r="U32" i="1" s="1"/>
  <c r="H19" i="28"/>
  <c r="Z33" i="1"/>
  <c r="W34" i="1"/>
  <c r="Y34" i="1" s="1"/>
  <c r="Z34" i="1" s="1"/>
  <c r="L18" i="30"/>
  <c r="U34" i="22" s="1"/>
  <c r="H19" i="30"/>
  <c r="J22" i="30"/>
  <c r="J23" i="30" s="1"/>
  <c r="J24" i="30" s="1"/>
  <c r="J25" i="30" s="1"/>
  <c r="J26" i="30" s="1"/>
  <c r="J27" i="30" s="1"/>
  <c r="J28" i="30" s="1"/>
  <c r="J29" i="30" s="1"/>
  <c r="J30" i="30" s="1"/>
  <c r="J31" i="30" s="1"/>
  <c r="J32" i="30" s="1"/>
  <c r="J33" i="30" s="1"/>
  <c r="D22" i="30"/>
  <c r="D23" i="30" s="1"/>
  <c r="D24" i="30" s="1"/>
  <c r="D25" i="30" s="1"/>
  <c r="D26" i="30" s="1"/>
  <c r="D27" i="30" s="1"/>
  <c r="D28" i="30" s="1"/>
  <c r="D29" i="30" s="1"/>
  <c r="D30" i="30" s="1"/>
  <c r="D31" i="30" s="1"/>
  <c r="D32" i="30" s="1"/>
  <c r="D33" i="30" s="1"/>
  <c r="Z33" i="22"/>
  <c r="L17" i="30"/>
  <c r="U33" i="22" s="1"/>
  <c r="J34" i="30" l="1"/>
  <c r="J35" i="30" s="1"/>
  <c r="J36" i="30" s="1"/>
  <c r="J37" i="30" s="1"/>
  <c r="J38" i="30" s="1"/>
  <c r="J39" i="30" s="1"/>
  <c r="J40" i="30" s="1"/>
  <c r="J41" i="30" s="1"/>
  <c r="J42" i="30" s="1"/>
  <c r="J43" i="30" s="1"/>
  <c r="J44" i="30" s="1"/>
  <c r="J45" i="30" s="1"/>
  <c r="D34" i="30"/>
  <c r="D35" i="30" s="1"/>
  <c r="D36" i="30" s="1"/>
  <c r="D37" i="30" s="1"/>
  <c r="D38" i="30" s="1"/>
  <c r="D39" i="30" s="1"/>
  <c r="D40" i="30" s="1"/>
  <c r="D41" i="30" s="1"/>
  <c r="D42" i="30" s="1"/>
  <c r="D43" i="30" s="1"/>
  <c r="D44" i="30" s="1"/>
  <c r="D45" i="30" s="1"/>
  <c r="W35" i="1"/>
  <c r="Y35" i="1" s="1"/>
  <c r="H20" i="28"/>
  <c r="Z35" i="22"/>
  <c r="W36" i="22"/>
  <c r="Y36" i="22" s="1"/>
  <c r="V34" i="22"/>
  <c r="V33" i="22"/>
  <c r="L19" i="30"/>
  <c r="U35" i="22" s="1"/>
  <c r="V35" i="22" s="1"/>
  <c r="H20" i="30"/>
  <c r="V32" i="1"/>
  <c r="J34" i="28"/>
  <c r="J35" i="28" s="1"/>
  <c r="J36" i="28" s="1"/>
  <c r="J37" i="28" s="1"/>
  <c r="J38" i="28" s="1"/>
  <c r="J39" i="28" s="1"/>
  <c r="J40" i="28" s="1"/>
  <c r="J41" i="28" s="1"/>
  <c r="J42" i="28" s="1"/>
  <c r="J43" i="28" s="1"/>
  <c r="J44" i="28" s="1"/>
  <c r="J45" i="28" s="1"/>
  <c r="D34" i="28"/>
  <c r="D35" i="28" s="1"/>
  <c r="D36" i="28" s="1"/>
  <c r="D37" i="28" s="1"/>
  <c r="D38" i="28" s="1"/>
  <c r="D39" i="28" s="1"/>
  <c r="D40" i="28" s="1"/>
  <c r="D41" i="28" s="1"/>
  <c r="D42" i="28" s="1"/>
  <c r="D43" i="28" s="1"/>
  <c r="D44" i="28" s="1"/>
  <c r="D45" i="28" s="1"/>
  <c r="AJ32" i="22"/>
  <c r="AF32" i="22"/>
  <c r="J18" i="28"/>
  <c r="L17" i="28"/>
  <c r="U33" i="1" s="1"/>
  <c r="V33" i="1" s="1"/>
  <c r="AJ33" i="1" l="1"/>
  <c r="AF33" i="1"/>
  <c r="AG33" i="1" s="1"/>
  <c r="E22" i="7" s="1"/>
  <c r="F22" i="7" s="1"/>
  <c r="AJ35" i="22"/>
  <c r="AF35" i="22"/>
  <c r="AG35" i="22" s="1"/>
  <c r="W36" i="1"/>
  <c r="Y36" i="1" s="1"/>
  <c r="W37" i="1" s="1"/>
  <c r="Y37" i="1" s="1"/>
  <c r="AG32" i="22"/>
  <c r="AJ33" i="22"/>
  <c r="AF33" i="22"/>
  <c r="AG33" i="22" s="1"/>
  <c r="E22" i="20" s="1"/>
  <c r="F22" i="20" s="1"/>
  <c r="J46" i="30"/>
  <c r="J47" i="30" s="1"/>
  <c r="J48" i="30" s="1"/>
  <c r="J49" i="30" s="1"/>
  <c r="J50" i="30" s="1"/>
  <c r="J51" i="30" s="1"/>
  <c r="J52" i="30" s="1"/>
  <c r="J53" i="30" s="1"/>
  <c r="J54" i="30" s="1"/>
  <c r="J55" i="30" s="1"/>
  <c r="J56" i="30" s="1"/>
  <c r="J57" i="30" s="1"/>
  <c r="D46" i="30"/>
  <c r="D47" i="30" s="1"/>
  <c r="D48" i="30" s="1"/>
  <c r="D49" i="30" s="1"/>
  <c r="D50" i="30" s="1"/>
  <c r="D51" i="30" s="1"/>
  <c r="D52" i="30" s="1"/>
  <c r="D53" i="30" s="1"/>
  <c r="D54" i="30" s="1"/>
  <c r="D55" i="30" s="1"/>
  <c r="D56" i="30" s="1"/>
  <c r="D57" i="30" s="1"/>
  <c r="AJ32" i="1"/>
  <c r="AF32" i="1"/>
  <c r="AJ34" i="22"/>
  <c r="AF34" i="22"/>
  <c r="AG34" i="22" s="1"/>
  <c r="E23" i="20" s="1"/>
  <c r="F23" i="20" s="1"/>
  <c r="H21" i="28"/>
  <c r="H22" i="28" s="1"/>
  <c r="J19" i="28"/>
  <c r="L18" i="28"/>
  <c r="U34" i="1" s="1"/>
  <c r="V34" i="1" s="1"/>
  <c r="J46" i="28"/>
  <c r="J47" i="28" s="1"/>
  <c r="J48" i="28" s="1"/>
  <c r="J49" i="28" s="1"/>
  <c r="J50" i="28" s="1"/>
  <c r="J51" i="28" s="1"/>
  <c r="J52" i="28" s="1"/>
  <c r="J53" i="28" s="1"/>
  <c r="J54" i="28" s="1"/>
  <c r="J55" i="28" s="1"/>
  <c r="J56" i="28" s="1"/>
  <c r="J57" i="28" s="1"/>
  <c r="D46" i="28"/>
  <c r="D47" i="28" s="1"/>
  <c r="D48" i="28" s="1"/>
  <c r="D49" i="28" s="1"/>
  <c r="D50" i="28" s="1"/>
  <c r="D51" i="28" s="1"/>
  <c r="D52" i="28" s="1"/>
  <c r="D53" i="28" s="1"/>
  <c r="D54" i="28" s="1"/>
  <c r="D55" i="28" s="1"/>
  <c r="D56" i="28" s="1"/>
  <c r="D57" i="28" s="1"/>
  <c r="L20" i="30"/>
  <c r="U36" i="22" s="1"/>
  <c r="H21" i="30"/>
  <c r="Z36" i="22"/>
  <c r="W37" i="22"/>
  <c r="Y37" i="22" s="1"/>
  <c r="Z37" i="22" s="1"/>
  <c r="Z35" i="1"/>
  <c r="W38" i="22" l="1"/>
  <c r="Y38" i="22" s="1"/>
  <c r="W39" i="22" s="1"/>
  <c r="Y39" i="22" s="1"/>
  <c r="J20" i="28"/>
  <c r="L19" i="28"/>
  <c r="U35" i="1" s="1"/>
  <c r="Z36" i="1"/>
  <c r="J58" i="28"/>
  <c r="J59" i="28" s="1"/>
  <c r="J60" i="28" s="1"/>
  <c r="J61" i="28" s="1"/>
  <c r="J62" i="28" s="1"/>
  <c r="J63" i="28" s="1"/>
  <c r="J64" i="28" s="1"/>
  <c r="J65" i="28" s="1"/>
  <c r="J66" i="28" s="1"/>
  <c r="J67" i="28" s="1"/>
  <c r="J68" i="28" s="1"/>
  <c r="J69" i="28" s="1"/>
  <c r="D58" i="28"/>
  <c r="D59" i="28" s="1"/>
  <c r="D60" i="28" s="1"/>
  <c r="D61" i="28" s="1"/>
  <c r="D62" i="28" s="1"/>
  <c r="D63" i="28" s="1"/>
  <c r="D64" i="28" s="1"/>
  <c r="D65" i="28" s="1"/>
  <c r="D66" i="28" s="1"/>
  <c r="D67" i="28" s="1"/>
  <c r="D68" i="28" s="1"/>
  <c r="D69" i="28" s="1"/>
  <c r="AJ34" i="1"/>
  <c r="AF34" i="1"/>
  <c r="AG34" i="1" s="1"/>
  <c r="E23" i="7" s="1"/>
  <c r="F23" i="7" s="1"/>
  <c r="Z37" i="1"/>
  <c r="W38" i="1"/>
  <c r="Y38" i="1" s="1"/>
  <c r="L22" i="28"/>
  <c r="U38" i="1" s="1"/>
  <c r="H23" i="28"/>
  <c r="AN12" i="1"/>
  <c r="AG32" i="1"/>
  <c r="J58" i="30"/>
  <c r="J59" i="30" s="1"/>
  <c r="J60" i="30" s="1"/>
  <c r="J61" i="30" s="1"/>
  <c r="J62" i="30" s="1"/>
  <c r="J63" i="30" s="1"/>
  <c r="J64" i="30" s="1"/>
  <c r="J65" i="30" s="1"/>
  <c r="J66" i="30" s="1"/>
  <c r="J67" i="30" s="1"/>
  <c r="J68" i="30" s="1"/>
  <c r="J69" i="30" s="1"/>
  <c r="D58" i="30"/>
  <c r="D59" i="30" s="1"/>
  <c r="D60" i="30" s="1"/>
  <c r="D61" i="30" s="1"/>
  <c r="D62" i="30" s="1"/>
  <c r="D63" i="30" s="1"/>
  <c r="D64" i="30" s="1"/>
  <c r="D65" i="30" s="1"/>
  <c r="D66" i="30" s="1"/>
  <c r="D67" i="30" s="1"/>
  <c r="D68" i="30" s="1"/>
  <c r="D69" i="30" s="1"/>
  <c r="V36" i="22"/>
  <c r="H22" i="30"/>
  <c r="L21" i="30"/>
  <c r="U37" i="22" s="1"/>
  <c r="V37" i="22" s="1"/>
  <c r="V35" i="1"/>
  <c r="E21" i="20"/>
  <c r="F21" i="20" s="1"/>
  <c r="G21" i="20" s="1"/>
  <c r="P9" i="19"/>
  <c r="Q9" i="19" s="1"/>
  <c r="E24" i="20"/>
  <c r="F24" i="20" s="1"/>
  <c r="Z161" i="1" l="1"/>
  <c r="AJ37" i="22"/>
  <c r="AF37" i="22"/>
  <c r="AG37" i="22" s="1"/>
  <c r="E26" i="20" s="1"/>
  <c r="F26" i="20" s="1"/>
  <c r="H21" i="20"/>
  <c r="J21" i="20" s="1"/>
  <c r="L21" i="20" s="1"/>
  <c r="C22" i="20"/>
  <c r="L22" i="30"/>
  <c r="U38" i="22" s="1"/>
  <c r="H23" i="30"/>
  <c r="J70" i="30"/>
  <c r="J71" i="30" s="1"/>
  <c r="J72" i="30" s="1"/>
  <c r="J73" i="30" s="1"/>
  <c r="J74" i="30" s="1"/>
  <c r="J75" i="30" s="1"/>
  <c r="J76" i="30" s="1"/>
  <c r="J77" i="30" s="1"/>
  <c r="J78" i="30" s="1"/>
  <c r="J79" i="30" s="1"/>
  <c r="J80" i="30" s="1"/>
  <c r="J81" i="30" s="1"/>
  <c r="D70" i="30"/>
  <c r="D71" i="30" s="1"/>
  <c r="D72" i="30" s="1"/>
  <c r="D73" i="30" s="1"/>
  <c r="D74" i="30" s="1"/>
  <c r="D75" i="30" s="1"/>
  <c r="D76" i="30" s="1"/>
  <c r="D77" i="30" s="1"/>
  <c r="D78" i="30" s="1"/>
  <c r="D79" i="30" s="1"/>
  <c r="D80" i="30" s="1"/>
  <c r="D81" i="30" s="1"/>
  <c r="J21" i="28"/>
  <c r="L21" i="28" s="1"/>
  <c r="U37" i="1" s="1"/>
  <c r="L20" i="28"/>
  <c r="U36" i="1" s="1"/>
  <c r="V37" i="1" s="1"/>
  <c r="AJ37" i="1" s="1"/>
  <c r="L23" i="28"/>
  <c r="U39" i="1" s="1"/>
  <c r="H24" i="28"/>
  <c r="AJ35" i="1"/>
  <c r="AF35" i="1"/>
  <c r="V161" i="22"/>
  <c r="AJ36" i="22"/>
  <c r="AJ161" i="22" s="1"/>
  <c r="AF36" i="22"/>
  <c r="V38" i="1"/>
  <c r="Z38" i="22"/>
  <c r="V38" i="22"/>
  <c r="U9" i="6"/>
  <c r="V9" i="6" s="1"/>
  <c r="U32" i="6"/>
  <c r="V32" i="6" s="1"/>
  <c r="E21" i="7"/>
  <c r="F21" i="7" s="1"/>
  <c r="G21" i="7" s="1"/>
  <c r="Z38" i="1"/>
  <c r="W39" i="1"/>
  <c r="Y39" i="1" s="1"/>
  <c r="Z39" i="1"/>
  <c r="J70" i="28"/>
  <c r="J71" i="28" s="1"/>
  <c r="J72" i="28" s="1"/>
  <c r="J73" i="28" s="1"/>
  <c r="J74" i="28" s="1"/>
  <c r="J75" i="28" s="1"/>
  <c r="J76" i="28" s="1"/>
  <c r="J77" i="28" s="1"/>
  <c r="J78" i="28" s="1"/>
  <c r="J79" i="28" s="1"/>
  <c r="J80" i="28" s="1"/>
  <c r="J81" i="28" s="1"/>
  <c r="D70" i="28"/>
  <c r="D71" i="28" s="1"/>
  <c r="D72" i="28" s="1"/>
  <c r="D73" i="28" s="1"/>
  <c r="D74" i="28" s="1"/>
  <c r="D75" i="28" s="1"/>
  <c r="D76" i="28" s="1"/>
  <c r="D77" i="28" s="1"/>
  <c r="D78" i="28" s="1"/>
  <c r="D79" i="28" s="1"/>
  <c r="D80" i="28" s="1"/>
  <c r="D81" i="28" s="1"/>
  <c r="Z39" i="22"/>
  <c r="W40" i="22"/>
  <c r="Y40" i="22" s="1"/>
  <c r="Z40" i="22" l="1"/>
  <c r="W41" i="22"/>
  <c r="Y41" i="22" s="1"/>
  <c r="Z41" i="22" s="1"/>
  <c r="AJ38" i="22"/>
  <c r="AF38" i="22"/>
  <c r="V36" i="1"/>
  <c r="W40" i="1"/>
  <c r="Y40" i="1" s="1"/>
  <c r="Z40" i="1"/>
  <c r="AJ38" i="1"/>
  <c r="AF38" i="1"/>
  <c r="AG35" i="1"/>
  <c r="L24" i="28"/>
  <c r="U40" i="1" s="1"/>
  <c r="V40" i="1" s="1"/>
  <c r="AJ40" i="1" s="1"/>
  <c r="H25" i="28"/>
  <c r="L23" i="30"/>
  <c r="U39" i="22" s="1"/>
  <c r="H24" i="30"/>
  <c r="H21" i="7"/>
  <c r="J21" i="7" s="1"/>
  <c r="L21" i="7" s="1"/>
  <c r="C22" i="7"/>
  <c r="J82" i="28"/>
  <c r="J83" i="28" s="1"/>
  <c r="J84" i="28" s="1"/>
  <c r="J85" i="28" s="1"/>
  <c r="J86" i="28" s="1"/>
  <c r="J87" i="28" s="1"/>
  <c r="J88" i="28" s="1"/>
  <c r="J89" i="28" s="1"/>
  <c r="J90" i="28" s="1"/>
  <c r="J91" i="28" s="1"/>
  <c r="J92" i="28" s="1"/>
  <c r="J93" i="28" s="1"/>
  <c r="D82" i="28"/>
  <c r="D83" i="28" s="1"/>
  <c r="D84" i="28" s="1"/>
  <c r="D85" i="28" s="1"/>
  <c r="D86" i="28" s="1"/>
  <c r="D87" i="28" s="1"/>
  <c r="D88" i="28" s="1"/>
  <c r="D89" i="28" s="1"/>
  <c r="D90" i="28" s="1"/>
  <c r="D91" i="28" s="1"/>
  <c r="D92" i="28" s="1"/>
  <c r="D93" i="28" s="1"/>
  <c r="AG36" i="22"/>
  <c r="AF161" i="22"/>
  <c r="V39" i="1"/>
  <c r="AF37" i="1"/>
  <c r="AG37" i="1" s="1"/>
  <c r="E26" i="7" s="1"/>
  <c r="F26" i="7" s="1"/>
  <c r="V39" i="22"/>
  <c r="J82" i="30"/>
  <c r="J83" i="30" s="1"/>
  <c r="J84" i="30" s="1"/>
  <c r="J85" i="30" s="1"/>
  <c r="J86" i="30" s="1"/>
  <c r="J87" i="30" s="1"/>
  <c r="J88" i="30" s="1"/>
  <c r="J89" i="30" s="1"/>
  <c r="J90" i="30" s="1"/>
  <c r="J91" i="30" s="1"/>
  <c r="J92" i="30" s="1"/>
  <c r="J93" i="30" s="1"/>
  <c r="D82" i="30"/>
  <c r="D83" i="30" s="1"/>
  <c r="D84" i="30" s="1"/>
  <c r="D85" i="30" s="1"/>
  <c r="D86" i="30" s="1"/>
  <c r="D87" i="30" s="1"/>
  <c r="D88" i="30" s="1"/>
  <c r="D89" i="30" s="1"/>
  <c r="D90" i="30" s="1"/>
  <c r="D91" i="30" s="1"/>
  <c r="D92" i="30" s="1"/>
  <c r="D93" i="30" s="1"/>
  <c r="G22" i="20"/>
  <c r="C23" i="20" s="1"/>
  <c r="H22" i="20" l="1"/>
  <c r="J22" i="20" s="1"/>
  <c r="L22" i="20" s="1"/>
  <c r="AJ39" i="22"/>
  <c r="AF39" i="22"/>
  <c r="AG39" i="22" s="1"/>
  <c r="E28" i="20" s="1"/>
  <c r="F28" i="20" s="1"/>
  <c r="E24" i="7"/>
  <c r="F24" i="7" s="1"/>
  <c r="AF40" i="1"/>
  <c r="AG40" i="1" s="1"/>
  <c r="E29" i="7" s="1"/>
  <c r="F29" i="7" s="1"/>
  <c r="G23" i="20"/>
  <c r="C24" i="20" s="1"/>
  <c r="E25" i="20"/>
  <c r="F25" i="20" s="1"/>
  <c r="AG161" i="22"/>
  <c r="G22" i="7"/>
  <c r="C23" i="7" s="1"/>
  <c r="L25" i="28"/>
  <c r="U41" i="1" s="1"/>
  <c r="V41" i="1" s="1"/>
  <c r="H26" i="28"/>
  <c r="AG38" i="1"/>
  <c r="W41" i="1"/>
  <c r="Y41" i="1" s="1"/>
  <c r="Z41" i="1" s="1"/>
  <c r="AG38" i="22"/>
  <c r="W42" i="22"/>
  <c r="Y42" i="22" s="1"/>
  <c r="Z42" i="22" s="1"/>
  <c r="AJ39" i="1"/>
  <c r="AF39" i="1"/>
  <c r="AG39" i="1" s="1"/>
  <c r="E28" i="7" s="1"/>
  <c r="F28" i="7" s="1"/>
  <c r="J94" i="30"/>
  <c r="J95" i="30" s="1"/>
  <c r="J96" i="30" s="1"/>
  <c r="J97" i="30" s="1"/>
  <c r="J98" i="30" s="1"/>
  <c r="J99" i="30" s="1"/>
  <c r="J100" i="30" s="1"/>
  <c r="J101" i="30" s="1"/>
  <c r="J102" i="30" s="1"/>
  <c r="J103" i="30" s="1"/>
  <c r="J104" i="30" s="1"/>
  <c r="J105" i="30" s="1"/>
  <c r="D94" i="30"/>
  <c r="D95" i="30" s="1"/>
  <c r="D96" i="30" s="1"/>
  <c r="D97" i="30" s="1"/>
  <c r="D98" i="30" s="1"/>
  <c r="D99" i="30" s="1"/>
  <c r="D100" i="30" s="1"/>
  <c r="D101" i="30" s="1"/>
  <c r="D102" i="30" s="1"/>
  <c r="D103" i="30" s="1"/>
  <c r="D104" i="30" s="1"/>
  <c r="D105" i="30" s="1"/>
  <c r="AJ36" i="1"/>
  <c r="V161" i="1"/>
  <c r="AF36" i="1"/>
  <c r="J94" i="28"/>
  <c r="J95" i="28" s="1"/>
  <c r="J96" i="28" s="1"/>
  <c r="J97" i="28" s="1"/>
  <c r="J98" i="28" s="1"/>
  <c r="J99" i="28" s="1"/>
  <c r="J100" i="28" s="1"/>
  <c r="J101" i="28" s="1"/>
  <c r="J102" i="28" s="1"/>
  <c r="J103" i="28" s="1"/>
  <c r="J104" i="28" s="1"/>
  <c r="J105" i="28" s="1"/>
  <c r="D94" i="28"/>
  <c r="D95" i="28" s="1"/>
  <c r="D96" i="28" s="1"/>
  <c r="D97" i="28" s="1"/>
  <c r="D98" i="28" s="1"/>
  <c r="D99" i="28" s="1"/>
  <c r="D100" i="28" s="1"/>
  <c r="D101" i="28" s="1"/>
  <c r="D102" i="28" s="1"/>
  <c r="D103" i="28" s="1"/>
  <c r="D104" i="28" s="1"/>
  <c r="D105" i="28" s="1"/>
  <c r="L24" i="30"/>
  <c r="U40" i="22" s="1"/>
  <c r="H25" i="30"/>
  <c r="H23" i="20" l="1"/>
  <c r="J23" i="20" s="1"/>
  <c r="L23" i="20" s="1"/>
  <c r="AF41" i="1"/>
  <c r="AG41" i="1" s="1"/>
  <c r="E30" i="7" s="1"/>
  <c r="F30" i="7" s="1"/>
  <c r="AJ41" i="1"/>
  <c r="AG36" i="1"/>
  <c r="AF161" i="1"/>
  <c r="E27" i="20"/>
  <c r="F27" i="20" s="1"/>
  <c r="E27" i="7"/>
  <c r="F27" i="7" s="1"/>
  <c r="G23" i="7"/>
  <c r="C24" i="7" s="1"/>
  <c r="J106" i="28"/>
  <c r="J107" i="28" s="1"/>
  <c r="J108" i="28" s="1"/>
  <c r="J109" i="28" s="1"/>
  <c r="J110" i="28" s="1"/>
  <c r="J111" i="28" s="1"/>
  <c r="J112" i="28" s="1"/>
  <c r="J113" i="28" s="1"/>
  <c r="J114" i="28" s="1"/>
  <c r="J115" i="28" s="1"/>
  <c r="J116" i="28" s="1"/>
  <c r="J117" i="28" s="1"/>
  <c r="D106" i="28"/>
  <c r="D107" i="28" s="1"/>
  <c r="D108" i="28" s="1"/>
  <c r="D109" i="28" s="1"/>
  <c r="D110" i="28" s="1"/>
  <c r="D111" i="28" s="1"/>
  <c r="D112" i="28" s="1"/>
  <c r="D113" i="28" s="1"/>
  <c r="D114" i="28" s="1"/>
  <c r="D115" i="28" s="1"/>
  <c r="D116" i="28" s="1"/>
  <c r="D117" i="28" s="1"/>
  <c r="J106" i="30"/>
  <c r="J107" i="30" s="1"/>
  <c r="J108" i="30" s="1"/>
  <c r="J109" i="30" s="1"/>
  <c r="J110" i="30" s="1"/>
  <c r="J111" i="30" s="1"/>
  <c r="J112" i="30" s="1"/>
  <c r="J113" i="30" s="1"/>
  <c r="J114" i="30" s="1"/>
  <c r="J115" i="30" s="1"/>
  <c r="J116" i="30" s="1"/>
  <c r="J117" i="30" s="1"/>
  <c r="D106" i="30"/>
  <c r="D107" i="30" s="1"/>
  <c r="D108" i="30" s="1"/>
  <c r="D109" i="30" s="1"/>
  <c r="D110" i="30" s="1"/>
  <c r="D111" i="30" s="1"/>
  <c r="D112" i="30" s="1"/>
  <c r="D113" i="30" s="1"/>
  <c r="D114" i="30" s="1"/>
  <c r="D115" i="30" s="1"/>
  <c r="D116" i="30" s="1"/>
  <c r="D117" i="30" s="1"/>
  <c r="L26" i="28"/>
  <c r="U42" i="1" s="1"/>
  <c r="V42" i="1" s="1"/>
  <c r="AJ42" i="1" s="1"/>
  <c r="H27" i="28"/>
  <c r="G24" i="20"/>
  <c r="C25" i="20" s="1"/>
  <c r="W42" i="1"/>
  <c r="Y42" i="1" s="1"/>
  <c r="Z42" i="1" s="1"/>
  <c r="W43" i="22"/>
  <c r="Y43" i="22" s="1"/>
  <c r="W44" i="22" s="1"/>
  <c r="Y44" i="22" s="1"/>
  <c r="L25" i="30"/>
  <c r="U41" i="22" s="1"/>
  <c r="V41" i="22" s="1"/>
  <c r="H26" i="30"/>
  <c r="H22" i="7"/>
  <c r="J22" i="7" s="1"/>
  <c r="L22" i="7" s="1"/>
  <c r="V40" i="22"/>
  <c r="H23" i="7" l="1"/>
  <c r="J23" i="7" s="1"/>
  <c r="AF42" i="1"/>
  <c r="AG42" i="1" s="1"/>
  <c r="E31" i="7" s="1"/>
  <c r="F31" i="7" s="1"/>
  <c r="L23" i="7"/>
  <c r="H24" i="20"/>
  <c r="J24" i="20" s="1"/>
  <c r="L24" i="20" s="1"/>
  <c r="AJ41" i="22"/>
  <c r="AF41" i="22"/>
  <c r="AG41" i="22" s="1"/>
  <c r="E30" i="20" s="1"/>
  <c r="F30" i="20" s="1"/>
  <c r="L26" i="30"/>
  <c r="U42" i="22" s="1"/>
  <c r="H27" i="30"/>
  <c r="AF40" i="22"/>
  <c r="AJ40" i="22"/>
  <c r="E25" i="7"/>
  <c r="F25" i="7" s="1"/>
  <c r="AG161" i="1"/>
  <c r="Z43" i="22"/>
  <c r="W43" i="1"/>
  <c r="Y43" i="1" s="1"/>
  <c r="Z43" i="1" s="1"/>
  <c r="L27" i="28"/>
  <c r="U43" i="1" s="1"/>
  <c r="V43" i="1" s="1"/>
  <c r="H28" i="28"/>
  <c r="G24" i="7"/>
  <c r="C25" i="7" s="1"/>
  <c r="J118" i="30"/>
  <c r="J119" i="30" s="1"/>
  <c r="J120" i="30" s="1"/>
  <c r="J121" i="30" s="1"/>
  <c r="J122" i="30" s="1"/>
  <c r="J123" i="30" s="1"/>
  <c r="J124" i="30" s="1"/>
  <c r="J125" i="30" s="1"/>
  <c r="J126" i="30" s="1"/>
  <c r="J127" i="30" s="1"/>
  <c r="J128" i="30" s="1"/>
  <c r="J129" i="30" s="1"/>
  <c r="D118" i="30"/>
  <c r="D119" i="30" s="1"/>
  <c r="D120" i="30" s="1"/>
  <c r="D121" i="30" s="1"/>
  <c r="D122" i="30" s="1"/>
  <c r="D123" i="30" s="1"/>
  <c r="D124" i="30" s="1"/>
  <c r="D125" i="30" s="1"/>
  <c r="D126" i="30" s="1"/>
  <c r="D127" i="30" s="1"/>
  <c r="D128" i="30" s="1"/>
  <c r="D129" i="30" s="1"/>
  <c r="Z44" i="22"/>
  <c r="W45" i="22"/>
  <c r="Y45" i="22" s="1"/>
  <c r="G25" i="20"/>
  <c r="C26" i="20" s="1"/>
  <c r="J118" i="28"/>
  <c r="J119" i="28" s="1"/>
  <c r="J120" i="28" s="1"/>
  <c r="J121" i="28" s="1"/>
  <c r="J122" i="28" s="1"/>
  <c r="J123" i="28" s="1"/>
  <c r="J124" i="28" s="1"/>
  <c r="J125" i="28" s="1"/>
  <c r="J126" i="28" s="1"/>
  <c r="J127" i="28" s="1"/>
  <c r="J128" i="28" s="1"/>
  <c r="J129" i="28" s="1"/>
  <c r="D118" i="28"/>
  <c r="D119" i="28" s="1"/>
  <c r="D120" i="28" s="1"/>
  <c r="D121" i="28" s="1"/>
  <c r="D122" i="28" s="1"/>
  <c r="D123" i="28" s="1"/>
  <c r="D124" i="28" s="1"/>
  <c r="D125" i="28" s="1"/>
  <c r="D126" i="28" s="1"/>
  <c r="D127" i="28" s="1"/>
  <c r="D128" i="28" s="1"/>
  <c r="D129" i="28" s="1"/>
  <c r="H24" i="7" l="1"/>
  <c r="J24" i="7" s="1"/>
  <c r="L24" i="7" s="1"/>
  <c r="G26" i="20"/>
  <c r="C27" i="20" s="1"/>
  <c r="G27" i="20" s="1"/>
  <c r="H27" i="20" s="1"/>
  <c r="J27" i="20" s="1"/>
  <c r="L28" i="28"/>
  <c r="U44" i="1" s="1"/>
  <c r="H29" i="28"/>
  <c r="V42" i="22"/>
  <c r="AJ43" i="1"/>
  <c r="AF43" i="1"/>
  <c r="AG40" i="22"/>
  <c r="Z45" i="22"/>
  <c r="W46" i="22"/>
  <c r="Y46" i="22" s="1"/>
  <c r="W47" i="22" s="1"/>
  <c r="Y47" i="22" s="1"/>
  <c r="H25" i="20"/>
  <c r="J25" i="20" s="1"/>
  <c r="L25" i="20" s="1"/>
  <c r="G25" i="7"/>
  <c r="C26" i="7" s="1"/>
  <c r="W44" i="1"/>
  <c r="Y44" i="1" s="1"/>
  <c r="L27" i="30"/>
  <c r="U43" i="22" s="1"/>
  <c r="V43" i="22" s="1"/>
  <c r="H28" i="30"/>
  <c r="H26" i="20" l="1"/>
  <c r="J26" i="20" s="1"/>
  <c r="L26" i="20" s="1"/>
  <c r="L27" i="20" s="1"/>
  <c r="K28" i="20" s="1"/>
  <c r="C28" i="20" s="1"/>
  <c r="H25" i="7"/>
  <c r="J25" i="7" s="1"/>
  <c r="L25" i="7" s="1"/>
  <c r="AJ43" i="22"/>
  <c r="AF43" i="22"/>
  <c r="AG43" i="22" s="1"/>
  <c r="E32" i="20" s="1"/>
  <c r="F32" i="20" s="1"/>
  <c r="E29" i="20"/>
  <c r="F29" i="20" s="1"/>
  <c r="AG43" i="1"/>
  <c r="L29" i="28"/>
  <c r="U45" i="1" s="1"/>
  <c r="V45" i="1" s="1"/>
  <c r="AJ45" i="1" s="1"/>
  <c r="H30" i="28"/>
  <c r="L28" i="30"/>
  <c r="U44" i="22" s="1"/>
  <c r="H29" i="30"/>
  <c r="V44" i="1"/>
  <c r="AJ44" i="1" s="1"/>
  <c r="W45" i="1"/>
  <c r="Y45" i="1" s="1"/>
  <c r="W46" i="1" s="1"/>
  <c r="Y46" i="1" s="1"/>
  <c r="Z47" i="22"/>
  <c r="W48" i="22"/>
  <c r="Y48" i="22" s="1"/>
  <c r="G26" i="7"/>
  <c r="C27" i="7" s="1"/>
  <c r="G27" i="7" s="1"/>
  <c r="H27" i="7" s="1"/>
  <c r="J27" i="7" s="1"/>
  <c r="Z46" i="22"/>
  <c r="Z44" i="1"/>
  <c r="AJ42" i="22"/>
  <c r="AF42" i="22"/>
  <c r="H26" i="7" l="1"/>
  <c r="J26" i="7" s="1"/>
  <c r="L26" i="7" s="1"/>
  <c r="L27" i="7" s="1"/>
  <c r="K28" i="7" s="1"/>
  <c r="C28" i="7" s="1"/>
  <c r="G28" i="7" s="1"/>
  <c r="C29" i="7" s="1"/>
  <c r="Z45" i="1"/>
  <c r="AF44" i="1"/>
  <c r="Z48" i="22"/>
  <c r="W49" i="22"/>
  <c r="Y49" i="22" s="1"/>
  <c r="Z49" i="22" s="1"/>
  <c r="V44" i="22"/>
  <c r="E32" i="7"/>
  <c r="F32" i="7" s="1"/>
  <c r="G28" i="20"/>
  <c r="C29" i="20" s="1"/>
  <c r="Z46" i="1"/>
  <c r="W47" i="1"/>
  <c r="Y47" i="1" s="1"/>
  <c r="L29" i="30"/>
  <c r="U45" i="22" s="1"/>
  <c r="H30" i="30"/>
  <c r="AG42" i="22"/>
  <c r="L30" i="28"/>
  <c r="U46" i="1" s="1"/>
  <c r="V46" i="1" s="1"/>
  <c r="AJ46" i="1" s="1"/>
  <c r="H31" i="28"/>
  <c r="AF45" i="1"/>
  <c r="AG45" i="1" s="1"/>
  <c r="E34" i="7" s="1"/>
  <c r="F34" i="7" s="1"/>
  <c r="H28" i="7" l="1"/>
  <c r="J28" i="7" s="1"/>
  <c r="L28" i="7" s="1"/>
  <c r="H28" i="20"/>
  <c r="J28" i="20" s="1"/>
  <c r="L28" i="20" s="1"/>
  <c r="W48" i="1"/>
  <c r="Y48" i="1" s="1"/>
  <c r="Z48" i="1" s="1"/>
  <c r="AJ44" i="22"/>
  <c r="AF44" i="22"/>
  <c r="L31" i="28"/>
  <c r="U47" i="1" s="1"/>
  <c r="H32" i="28"/>
  <c r="L30" i="30"/>
  <c r="U46" i="22" s="1"/>
  <c r="V46" i="22" s="1"/>
  <c r="H31" i="30"/>
  <c r="AF46" i="1"/>
  <c r="AG46" i="1" s="1"/>
  <c r="E35" i="7" s="1"/>
  <c r="F35" i="7" s="1"/>
  <c r="AG44" i="1"/>
  <c r="E31" i="20"/>
  <c r="F31" i="20" s="1"/>
  <c r="W50" i="22"/>
  <c r="Y50" i="22" s="1"/>
  <c r="Z50" i="22" s="1"/>
  <c r="Z47" i="1"/>
  <c r="G29" i="20"/>
  <c r="C30" i="20" s="1"/>
  <c r="V45" i="22"/>
  <c r="G29" i="7"/>
  <c r="C30" i="7" s="1"/>
  <c r="H29" i="20" l="1"/>
  <c r="J29" i="20" s="1"/>
  <c r="L29" i="20" s="1"/>
  <c r="H29" i="7"/>
  <c r="J29" i="7" s="1"/>
  <c r="L29" i="7" s="1"/>
  <c r="AG44" i="22"/>
  <c r="W51" i="22"/>
  <c r="Y51" i="22" s="1"/>
  <c r="W52" i="22" s="1"/>
  <c r="Y52" i="22" s="1"/>
  <c r="E33" i="7"/>
  <c r="F33" i="7" s="1"/>
  <c r="U14" i="6"/>
  <c r="L32" i="28"/>
  <c r="U48" i="1" s="1"/>
  <c r="V48" i="1" s="1"/>
  <c r="H33" i="28"/>
  <c r="AJ45" i="22"/>
  <c r="AF45" i="22"/>
  <c r="AG45" i="22" s="1"/>
  <c r="E34" i="20" s="1"/>
  <c r="F34" i="20" s="1"/>
  <c r="G30" i="20"/>
  <c r="C31" i="20" s="1"/>
  <c r="V47" i="1"/>
  <c r="G30" i="7"/>
  <c r="C31" i="7" s="1"/>
  <c r="AJ46" i="22"/>
  <c r="AF46" i="22"/>
  <c r="AG46" i="22" s="1"/>
  <c r="L31" i="30"/>
  <c r="U47" i="22" s="1"/>
  <c r="V47" i="22" s="1"/>
  <c r="H32" i="30"/>
  <c r="W49" i="1"/>
  <c r="Y49" i="1" s="1"/>
  <c r="H30" i="7" l="1"/>
  <c r="J30" i="7" s="1"/>
  <c r="L30" i="7" s="1"/>
  <c r="H30" i="20"/>
  <c r="J30" i="20" s="1"/>
  <c r="L30" i="20" s="1"/>
  <c r="AJ47" i="22"/>
  <c r="AF47" i="22"/>
  <c r="AG47" i="22" s="1"/>
  <c r="Z52" i="22"/>
  <c r="W53" i="22"/>
  <c r="Y53" i="22" s="1"/>
  <c r="W54" i="22" s="1"/>
  <c r="Y54" i="22" s="1"/>
  <c r="W50" i="1"/>
  <c r="Y50" i="1" s="1"/>
  <c r="Z50" i="1" s="1"/>
  <c r="AJ48" i="1"/>
  <c r="AF48" i="1"/>
  <c r="AG48" i="1" s="1"/>
  <c r="E37" i="7" s="1"/>
  <c r="F37" i="7" s="1"/>
  <c r="L32" i="30"/>
  <c r="U48" i="22" s="1"/>
  <c r="V48" i="22" s="1"/>
  <c r="H33" i="30"/>
  <c r="AJ47" i="1"/>
  <c r="AF47" i="1"/>
  <c r="G31" i="7"/>
  <c r="C32" i="7" s="1"/>
  <c r="G32" i="7" s="1"/>
  <c r="H32" i="7" s="1"/>
  <c r="J32" i="7" s="1"/>
  <c r="L33" i="28"/>
  <c r="U49" i="1" s="1"/>
  <c r="V49" i="1" s="1"/>
  <c r="AJ49" i="1" s="1"/>
  <c r="H34" i="28"/>
  <c r="E33" i="20"/>
  <c r="F33" i="20" s="1"/>
  <c r="Z49" i="1"/>
  <c r="E35" i="20"/>
  <c r="F35" i="20" s="1"/>
  <c r="P14" i="19"/>
  <c r="G31" i="20"/>
  <c r="C32" i="20" s="1"/>
  <c r="G32" i="20" s="1"/>
  <c r="H32" i="20" s="1"/>
  <c r="J32" i="20" s="1"/>
  <c r="Z51" i="22"/>
  <c r="H31" i="20" l="1"/>
  <c r="J31" i="20" s="1"/>
  <c r="L31" i="20" s="1"/>
  <c r="L32" i="20" s="1"/>
  <c r="K33" i="20" s="1"/>
  <c r="C33" i="20" s="1"/>
  <c r="G33" i="20" s="1"/>
  <c r="C34" i="20" s="1"/>
  <c r="AF49" i="1"/>
  <c r="AG49" i="1" s="1"/>
  <c r="E38" i="7" s="1"/>
  <c r="F38" i="7" s="1"/>
  <c r="H31" i="7"/>
  <c r="J31" i="7" s="1"/>
  <c r="L31" i="7" s="1"/>
  <c r="L32" i="7" s="1"/>
  <c r="K33" i="7" s="1"/>
  <c r="C33" i="7" s="1"/>
  <c r="G33" i="7" s="1"/>
  <c r="C34" i="7" s="1"/>
  <c r="Z54" i="22"/>
  <c r="W55" i="22"/>
  <c r="Y55" i="22" s="1"/>
  <c r="L34" i="28"/>
  <c r="U50" i="1" s="1"/>
  <c r="V50" i="1" s="1"/>
  <c r="H35" i="28"/>
  <c r="L33" i="30"/>
  <c r="U49" i="22" s="1"/>
  <c r="H34" i="30"/>
  <c r="AJ48" i="22"/>
  <c r="AF48" i="22"/>
  <c r="AG48" i="22" s="1"/>
  <c r="W51" i="1"/>
  <c r="Y51" i="1" s="1"/>
  <c r="Z51" i="1" s="1"/>
  <c r="E36" i="20"/>
  <c r="F36" i="20" s="1"/>
  <c r="AG47" i="1"/>
  <c r="AF162" i="1"/>
  <c r="Z53" i="22"/>
  <c r="H33" i="20" l="1"/>
  <c r="J33" i="20" s="1"/>
  <c r="L33" i="20" s="1"/>
  <c r="W52" i="1"/>
  <c r="Y52" i="1" s="1"/>
  <c r="Z52" i="1" s="1"/>
  <c r="G34" i="20"/>
  <c r="C35" i="20" s="1"/>
  <c r="H34" i="20"/>
  <c r="J34" i="20" s="1"/>
  <c r="AJ50" i="1"/>
  <c r="E37" i="20"/>
  <c r="F37" i="20" s="1"/>
  <c r="L34" i="30"/>
  <c r="U50" i="22" s="1"/>
  <c r="V50" i="22" s="1"/>
  <c r="H35" i="30"/>
  <c r="Z55" i="22"/>
  <c r="W56" i="22"/>
  <c r="Y56" i="22" s="1"/>
  <c r="W57" i="22" s="1"/>
  <c r="Y57" i="22" s="1"/>
  <c r="G34" i="7"/>
  <c r="C35" i="7" s="1"/>
  <c r="E36" i="7"/>
  <c r="F36" i="7" s="1"/>
  <c r="AG162" i="1"/>
  <c r="H33" i="7"/>
  <c r="J33" i="7" s="1"/>
  <c r="L33" i="7" s="1"/>
  <c r="V49" i="22"/>
  <c r="L35" i="28"/>
  <c r="U51" i="1" s="1"/>
  <c r="V51" i="1" s="1"/>
  <c r="AJ51" i="1" s="1"/>
  <c r="H36" i="28"/>
  <c r="H34" i="7" l="1"/>
  <c r="J34" i="7" s="1"/>
  <c r="L34" i="7" s="1"/>
  <c r="L34" i="20"/>
  <c r="G35" i="7"/>
  <c r="C36" i="7" s="1"/>
  <c r="L35" i="30"/>
  <c r="U51" i="22" s="1"/>
  <c r="H36" i="30"/>
  <c r="L36" i="28"/>
  <c r="U52" i="1" s="1"/>
  <c r="V52" i="1" s="1"/>
  <c r="AJ52" i="1" s="1"/>
  <c r="H37" i="28"/>
  <c r="AJ50" i="22"/>
  <c r="Z56" i="22"/>
  <c r="G35" i="20"/>
  <c r="C36" i="20" s="1"/>
  <c r="AJ49" i="22"/>
  <c r="AF49" i="22"/>
  <c r="AG49" i="22" s="1"/>
  <c r="Z57" i="22"/>
  <c r="W58" i="22"/>
  <c r="Y58" i="22" s="1"/>
  <c r="W59" i="22" s="1"/>
  <c r="Y59" i="22" s="1"/>
  <c r="Z58" i="22"/>
  <c r="W53" i="1"/>
  <c r="Y53" i="1" s="1"/>
  <c r="Z53" i="1" s="1"/>
  <c r="H35" i="7" l="1"/>
  <c r="J35" i="7" s="1"/>
  <c r="L35" i="7" s="1"/>
  <c r="W54" i="1"/>
  <c r="Y54" i="1" s="1"/>
  <c r="W55" i="1" s="1"/>
  <c r="Y55" i="1" s="1"/>
  <c r="G36" i="7"/>
  <c r="C37" i="7" s="1"/>
  <c r="Z59" i="22"/>
  <c r="W60" i="22"/>
  <c r="Y60" i="22" s="1"/>
  <c r="W61" i="22" s="1"/>
  <c r="Y61" i="22" s="1"/>
  <c r="H35" i="20"/>
  <c r="J35" i="20" s="1"/>
  <c r="L35" i="20" s="1"/>
  <c r="L36" i="30"/>
  <c r="U52" i="22" s="1"/>
  <c r="H37" i="30"/>
  <c r="G36" i="20"/>
  <c r="C37" i="20" s="1"/>
  <c r="V51" i="22"/>
  <c r="E38" i="20"/>
  <c r="F38" i="20" s="1"/>
  <c r="L37" i="28"/>
  <c r="U53" i="1" s="1"/>
  <c r="H38" i="28"/>
  <c r="Z60" i="22" l="1"/>
  <c r="H36" i="7"/>
  <c r="J36" i="7" s="1"/>
  <c r="L36" i="7" s="1"/>
  <c r="L37" i="30"/>
  <c r="U53" i="22" s="1"/>
  <c r="V53" i="22" s="1"/>
  <c r="H38" i="30"/>
  <c r="Z61" i="22"/>
  <c r="W62" i="22"/>
  <c r="Y62" i="22" s="1"/>
  <c r="G37" i="7"/>
  <c r="C38" i="7" s="1"/>
  <c r="L38" i="28"/>
  <c r="U54" i="1" s="1"/>
  <c r="V54" i="1" s="1"/>
  <c r="H39" i="28"/>
  <c r="V53" i="1"/>
  <c r="V52" i="22"/>
  <c r="H36" i="20"/>
  <c r="J36" i="20" s="1"/>
  <c r="L36" i="20" s="1"/>
  <c r="Z55" i="1"/>
  <c r="W56" i="1"/>
  <c r="Y56" i="1" s="1"/>
  <c r="Z56" i="1" s="1"/>
  <c r="AJ51" i="22"/>
  <c r="G37" i="20"/>
  <c r="C38" i="20" s="1"/>
  <c r="G38" i="20" s="1"/>
  <c r="H38" i="20" s="1"/>
  <c r="J38" i="20" s="1"/>
  <c r="Z54" i="1"/>
  <c r="H37" i="20" l="1"/>
  <c r="J37" i="20" s="1"/>
  <c r="L37" i="20" s="1"/>
  <c r="L38" i="20" s="1"/>
  <c r="C39" i="20" s="1"/>
  <c r="H37" i="7"/>
  <c r="J37" i="7" s="1"/>
  <c r="L37" i="7"/>
  <c r="AJ54" i="1"/>
  <c r="AJ53" i="22"/>
  <c r="W63" i="22"/>
  <c r="Y63" i="22" s="1"/>
  <c r="AJ52" i="22"/>
  <c r="W57" i="1"/>
  <c r="Y57" i="1" s="1"/>
  <c r="Z57" i="1" s="1"/>
  <c r="G38" i="7"/>
  <c r="C39" i="7" s="1"/>
  <c r="L38" i="30"/>
  <c r="U54" i="22" s="1"/>
  <c r="H39" i="30"/>
  <c r="AJ53" i="1"/>
  <c r="L39" i="28"/>
  <c r="U55" i="1" s="1"/>
  <c r="V55" i="1" s="1"/>
  <c r="H40" i="28"/>
  <c r="Z62" i="22"/>
  <c r="L39" i="30" l="1"/>
  <c r="U55" i="22" s="1"/>
  <c r="V55" i="22" s="1"/>
  <c r="H40" i="30"/>
  <c r="V54" i="22"/>
  <c r="W58" i="1"/>
  <c r="Y58" i="1" s="1"/>
  <c r="Z58" i="1" s="1"/>
  <c r="W64" i="22"/>
  <c r="Y64" i="22" s="1"/>
  <c r="W65" i="22" s="1"/>
  <c r="Y65" i="22" s="1"/>
  <c r="H38" i="7"/>
  <c r="J38" i="7" s="1"/>
  <c r="L38" i="7" s="1"/>
  <c r="Z63" i="22"/>
  <c r="L40" i="28"/>
  <c r="U56" i="1" s="1"/>
  <c r="V56" i="1" s="1"/>
  <c r="H41" i="28"/>
  <c r="AJ55" i="1"/>
  <c r="AJ55" i="22" l="1"/>
  <c r="L41" i="28"/>
  <c r="U57" i="1" s="1"/>
  <c r="V57" i="1" s="1"/>
  <c r="H42" i="28"/>
  <c r="AJ56" i="1"/>
  <c r="W59" i="1"/>
  <c r="Y59" i="1" s="1"/>
  <c r="W60" i="1" s="1"/>
  <c r="Y60" i="1" s="1"/>
  <c r="Z59" i="1"/>
  <c r="Z64" i="22"/>
  <c r="L40" i="30"/>
  <c r="U56" i="22" s="1"/>
  <c r="V56" i="22" s="1"/>
  <c r="H41" i="30"/>
  <c r="Z65" i="22"/>
  <c r="W66" i="22"/>
  <c r="Y66" i="22" s="1"/>
  <c r="AJ54" i="22"/>
  <c r="Z66" i="22" l="1"/>
  <c r="W67" i="22"/>
  <c r="Y67" i="22" s="1"/>
  <c r="Z60" i="1"/>
  <c r="W61" i="1"/>
  <c r="Y61" i="1" s="1"/>
  <c r="W62" i="1" s="1"/>
  <c r="Y62" i="1" s="1"/>
  <c r="L41" i="30"/>
  <c r="U57" i="22" s="1"/>
  <c r="V57" i="22" s="1"/>
  <c r="H42" i="30"/>
  <c r="L42" i="28"/>
  <c r="U58" i="1" s="1"/>
  <c r="H43" i="28"/>
  <c r="AJ56" i="22"/>
  <c r="AJ57" i="1"/>
  <c r="Z61" i="1" l="1"/>
  <c r="L42" i="30"/>
  <c r="U58" i="22" s="1"/>
  <c r="V58" i="22" s="1"/>
  <c r="H43" i="30"/>
  <c r="AJ57" i="22"/>
  <c r="Z67" i="22"/>
  <c r="W68" i="22"/>
  <c r="Y68" i="22" s="1"/>
  <c r="W69" i="22" s="1"/>
  <c r="Y69" i="22" s="1"/>
  <c r="Z68" i="22"/>
  <c r="Z62" i="1"/>
  <c r="W63" i="1"/>
  <c r="Y63" i="1" s="1"/>
  <c r="L43" i="28"/>
  <c r="U59" i="1" s="1"/>
  <c r="V59" i="1" s="1"/>
  <c r="H44" i="28"/>
  <c r="V58" i="1"/>
  <c r="AJ59" i="1" l="1"/>
  <c r="L43" i="30"/>
  <c r="U59" i="22" s="1"/>
  <c r="V59" i="22" s="1"/>
  <c r="H44" i="30"/>
  <c r="AJ58" i="22"/>
  <c r="AJ58" i="1"/>
  <c r="Z69" i="22"/>
  <c r="W70" i="22"/>
  <c r="Y70" i="22" s="1"/>
  <c r="W71" i="22" s="1"/>
  <c r="Y71" i="22" s="1"/>
  <c r="L44" i="28"/>
  <c r="U60" i="1" s="1"/>
  <c r="H45" i="28"/>
  <c r="Z63" i="1"/>
  <c r="W64" i="1"/>
  <c r="Y64" i="1" s="1"/>
  <c r="Z70" i="22" l="1"/>
  <c r="Z71" i="22"/>
  <c r="W72" i="22"/>
  <c r="Y72" i="22" s="1"/>
  <c r="AJ59" i="22"/>
  <c r="Z64" i="1"/>
  <c r="W65" i="1"/>
  <c r="Y65" i="1" s="1"/>
  <c r="L45" i="28"/>
  <c r="U61" i="1" s="1"/>
  <c r="V61" i="1" s="1"/>
  <c r="H46" i="28"/>
  <c r="V60" i="1"/>
  <c r="L44" i="30"/>
  <c r="U60" i="22" s="1"/>
  <c r="V60" i="22" s="1"/>
  <c r="H45" i="30"/>
  <c r="AJ61" i="1" l="1"/>
  <c r="Z72" i="22"/>
  <c r="W73" i="22"/>
  <c r="Y73" i="22" s="1"/>
  <c r="AJ60" i="1"/>
  <c r="L46" i="28"/>
  <c r="U62" i="1" s="1"/>
  <c r="V62" i="1" s="1"/>
  <c r="H47" i="28"/>
  <c r="L45" i="30"/>
  <c r="U61" i="22" s="1"/>
  <c r="V61" i="22" s="1"/>
  <c r="H46" i="30"/>
  <c r="AJ60" i="22"/>
  <c r="Z65" i="1"/>
  <c r="W66" i="1"/>
  <c r="Y66" i="1" s="1"/>
  <c r="Z66" i="1" s="1"/>
  <c r="AJ61" i="22" l="1"/>
  <c r="AJ62" i="1"/>
  <c r="AF62" i="1"/>
  <c r="W67" i="1"/>
  <c r="Y67" i="1" s="1"/>
  <c r="Z67" i="1" s="1"/>
  <c r="L46" i="30"/>
  <c r="U62" i="22" s="1"/>
  <c r="V62" i="22" s="1"/>
  <c r="H47" i="30"/>
  <c r="L47" i="28"/>
  <c r="U63" i="1" s="1"/>
  <c r="V63" i="1" s="1"/>
  <c r="H48" i="28"/>
  <c r="Z73" i="22"/>
  <c r="W74" i="22"/>
  <c r="Y74" i="22" s="1"/>
  <c r="Z74" i="22" s="1"/>
  <c r="AJ63" i="1" l="1"/>
  <c r="AF63" i="1"/>
  <c r="AG63" i="1" s="1"/>
  <c r="E52" i="7" s="1"/>
  <c r="W75" i="22"/>
  <c r="Y75" i="22" s="1"/>
  <c r="Z75" i="22" s="1"/>
  <c r="L47" i="30"/>
  <c r="U63" i="22" s="1"/>
  <c r="V63" i="22" s="1"/>
  <c r="H48" i="30"/>
  <c r="W68" i="1"/>
  <c r="Y68" i="1" s="1"/>
  <c r="W69" i="1" s="1"/>
  <c r="Y69" i="1" s="1"/>
  <c r="AG62" i="1"/>
  <c r="L48" i="28"/>
  <c r="U64" i="1" s="1"/>
  <c r="V64" i="1" s="1"/>
  <c r="H49" i="28"/>
  <c r="AJ62" i="22"/>
  <c r="L48" i="30" l="1"/>
  <c r="U64" i="22" s="1"/>
  <c r="H49" i="30"/>
  <c r="E51" i="7"/>
  <c r="AJ63" i="22"/>
  <c r="L49" i="28"/>
  <c r="U65" i="1" s="1"/>
  <c r="V65" i="1" s="1"/>
  <c r="H50" i="28"/>
  <c r="Z68" i="1"/>
  <c r="AJ64" i="1"/>
  <c r="AF64" i="1"/>
  <c r="Z69" i="1"/>
  <c r="W70" i="1"/>
  <c r="Y70" i="1" s="1"/>
  <c r="Z70" i="1" s="1"/>
  <c r="W76" i="22"/>
  <c r="Y76" i="22" s="1"/>
  <c r="AG64" i="1" l="1"/>
  <c r="AJ65" i="1"/>
  <c r="AF65" i="1"/>
  <c r="AG65" i="1" s="1"/>
  <c r="E54" i="7" s="1"/>
  <c r="L49" i="30"/>
  <c r="U65" i="22" s="1"/>
  <c r="V65" i="22" s="1"/>
  <c r="H50" i="30"/>
  <c r="V64" i="22"/>
  <c r="W77" i="22"/>
  <c r="Y77" i="22" s="1"/>
  <c r="Z77" i="22" s="1"/>
  <c r="W71" i="1"/>
  <c r="Y71" i="1" s="1"/>
  <c r="Z71" i="1" s="1"/>
  <c r="Z76" i="22"/>
  <c r="L50" i="28"/>
  <c r="U66" i="1" s="1"/>
  <c r="V66" i="1" s="1"/>
  <c r="H51" i="28"/>
  <c r="L51" i="28" l="1"/>
  <c r="U67" i="1" s="1"/>
  <c r="V67" i="1" s="1"/>
  <c r="H52" i="28"/>
  <c r="AJ66" i="1"/>
  <c r="AF66" i="1"/>
  <c r="AG66" i="1" s="1"/>
  <c r="E55" i="7" s="1"/>
  <c r="AJ64" i="22"/>
  <c r="L50" i="30"/>
  <c r="U66" i="22" s="1"/>
  <c r="V66" i="22" s="1"/>
  <c r="H51" i="30"/>
  <c r="W72" i="1"/>
  <c r="Y72" i="1" s="1"/>
  <c r="W73" i="1" s="1"/>
  <c r="Y73" i="1" s="1"/>
  <c r="W78" i="22"/>
  <c r="Y78" i="22" s="1"/>
  <c r="W79" i="22" s="1"/>
  <c r="Y79" i="22" s="1"/>
  <c r="E53" i="7"/>
  <c r="AJ65" i="22"/>
  <c r="Z72" i="1" l="1"/>
  <c r="Z78" i="22"/>
  <c r="L52" i="28"/>
  <c r="U68" i="1" s="1"/>
  <c r="V68" i="1" s="1"/>
  <c r="H53" i="28"/>
  <c r="Z79" i="22"/>
  <c r="W80" i="22"/>
  <c r="Y80" i="22" s="1"/>
  <c r="L51" i="30"/>
  <c r="U67" i="22" s="1"/>
  <c r="V67" i="22" s="1"/>
  <c r="H52" i="30"/>
  <c r="AJ67" i="1"/>
  <c r="AF67" i="1"/>
  <c r="AG67" i="1" s="1"/>
  <c r="AJ66" i="22"/>
  <c r="Z73" i="1"/>
  <c r="W74" i="1"/>
  <c r="Y74" i="1" s="1"/>
  <c r="AJ67" i="22" l="1"/>
  <c r="AJ68" i="1"/>
  <c r="AF68" i="1"/>
  <c r="Z80" i="22"/>
  <c r="W81" i="22"/>
  <c r="Y81" i="22" s="1"/>
  <c r="Z81" i="22"/>
  <c r="Z74" i="1"/>
  <c r="W75" i="1"/>
  <c r="Y75" i="1" s="1"/>
  <c r="Z75" i="1" s="1"/>
  <c r="E56" i="7"/>
  <c r="L52" i="30"/>
  <c r="U68" i="22" s="1"/>
  <c r="V68" i="22" s="1"/>
  <c r="H53" i="30"/>
  <c r="L53" i="28"/>
  <c r="U69" i="1" s="1"/>
  <c r="V69" i="1" s="1"/>
  <c r="H54" i="28"/>
  <c r="L54" i="28" l="1"/>
  <c r="U70" i="1" s="1"/>
  <c r="V70" i="1" s="1"/>
  <c r="H55" i="28"/>
  <c r="W82" i="22"/>
  <c r="Y82" i="22" s="1"/>
  <c r="AG68" i="1"/>
  <c r="AJ69" i="1"/>
  <c r="AF69" i="1"/>
  <c r="AG69" i="1" s="1"/>
  <c r="E58" i="7" s="1"/>
  <c r="L53" i="30"/>
  <c r="U69" i="22" s="1"/>
  <c r="V69" i="22" s="1"/>
  <c r="H54" i="30"/>
  <c r="AJ68" i="22"/>
  <c r="W76" i="1"/>
  <c r="Y76" i="1" s="1"/>
  <c r="Z76" i="1" s="1"/>
  <c r="L54" i="30" l="1"/>
  <c r="U70" i="22" s="1"/>
  <c r="V70" i="22" s="1"/>
  <c r="H55" i="30"/>
  <c r="W83" i="22"/>
  <c r="Y83" i="22" s="1"/>
  <c r="Z83" i="22" s="1"/>
  <c r="W77" i="1"/>
  <c r="Y77" i="1" s="1"/>
  <c r="Z77" i="1" s="1"/>
  <c r="AJ69" i="22"/>
  <c r="E57" i="7"/>
  <c r="L55" i="28"/>
  <c r="U71" i="1" s="1"/>
  <c r="V71" i="1" s="1"/>
  <c r="H56" i="28"/>
  <c r="Z82" i="22"/>
  <c r="AJ70" i="1"/>
  <c r="AF70" i="1"/>
  <c r="AG70" i="1" s="1"/>
  <c r="W84" i="22" l="1"/>
  <c r="Y84" i="22" s="1"/>
  <c r="W85" i="22" s="1"/>
  <c r="Y85" i="22" s="1"/>
  <c r="E59" i="7"/>
  <c r="L55" i="30"/>
  <c r="U71" i="22" s="1"/>
  <c r="V71" i="22" s="1"/>
  <c r="H56" i="30"/>
  <c r="W78" i="1"/>
  <c r="Y78" i="1" s="1"/>
  <c r="Z78" i="1" s="1"/>
  <c r="AJ70" i="22"/>
  <c r="L56" i="28"/>
  <c r="U72" i="1" s="1"/>
  <c r="V72" i="1" s="1"/>
  <c r="H57" i="28"/>
  <c r="AJ71" i="1"/>
  <c r="AF71" i="1"/>
  <c r="AG71" i="1" s="1"/>
  <c r="Z84" i="22" l="1"/>
  <c r="L57" i="28"/>
  <c r="U73" i="1" s="1"/>
  <c r="V73" i="1" s="1"/>
  <c r="H58" i="28"/>
  <c r="L56" i="30"/>
  <c r="U72" i="22" s="1"/>
  <c r="V72" i="22" s="1"/>
  <c r="H57" i="30"/>
  <c r="E60" i="7"/>
  <c r="AJ71" i="22"/>
  <c r="Z85" i="22"/>
  <c r="W86" i="22"/>
  <c r="Y86" i="22" s="1"/>
  <c r="AJ72" i="1"/>
  <c r="AF72" i="1"/>
  <c r="AG72" i="1" s="1"/>
  <c r="E61" i="7" s="1"/>
  <c r="W79" i="1"/>
  <c r="Y79" i="1" s="1"/>
  <c r="Z79" i="1" s="1"/>
  <c r="W80" i="1" l="1"/>
  <c r="Y80" i="1" s="1"/>
  <c r="Z80" i="1" s="1"/>
  <c r="Z86" i="22"/>
  <c r="W87" i="22"/>
  <c r="Y87" i="22" s="1"/>
  <c r="L57" i="30"/>
  <c r="U73" i="22" s="1"/>
  <c r="V73" i="22" s="1"/>
  <c r="H58" i="30"/>
  <c r="L58" i="28"/>
  <c r="U74" i="1" s="1"/>
  <c r="V74" i="1" s="1"/>
  <c r="H59" i="28"/>
  <c r="AJ72" i="22"/>
  <c r="AJ73" i="1"/>
  <c r="AF73" i="1"/>
  <c r="AG73" i="1" s="1"/>
  <c r="E62" i="7" s="1"/>
  <c r="L58" i="30" l="1"/>
  <c r="U74" i="22" s="1"/>
  <c r="V74" i="22" s="1"/>
  <c r="H59" i="30"/>
  <c r="AJ73" i="22"/>
  <c r="AJ74" i="1"/>
  <c r="AF74" i="1"/>
  <c r="L59" i="28"/>
  <c r="U75" i="1" s="1"/>
  <c r="V75" i="1" s="1"/>
  <c r="H60" i="28"/>
  <c r="Z87" i="22"/>
  <c r="W88" i="22"/>
  <c r="Y88" i="22" s="1"/>
  <c r="Z88" i="22" s="1"/>
  <c r="W81" i="1"/>
  <c r="Y81" i="1" s="1"/>
  <c r="Z81" i="1" s="1"/>
  <c r="L60" i="28" l="1"/>
  <c r="U76" i="1" s="1"/>
  <c r="V76" i="1" s="1"/>
  <c r="H61" i="28"/>
  <c r="AJ75" i="1"/>
  <c r="AF75" i="1"/>
  <c r="AG75" i="1" s="1"/>
  <c r="E64" i="7" s="1"/>
  <c r="F64" i="7" s="1"/>
  <c r="W89" i="22"/>
  <c r="Y89" i="22" s="1"/>
  <c r="Z89" i="22" s="1"/>
  <c r="AG74" i="1"/>
  <c r="L59" i="30"/>
  <c r="U75" i="22" s="1"/>
  <c r="V75" i="22" s="1"/>
  <c r="H60" i="30"/>
  <c r="W82" i="1"/>
  <c r="Y82" i="1" s="1"/>
  <c r="AJ74" i="22"/>
  <c r="AF74" i="22"/>
  <c r="AG74" i="22" l="1"/>
  <c r="L60" i="30"/>
  <c r="U76" i="22" s="1"/>
  <c r="V76" i="22" s="1"/>
  <c r="H61" i="30"/>
  <c r="E63" i="7"/>
  <c r="F63" i="7" s="1"/>
  <c r="AG165" i="1"/>
  <c r="U26" i="6"/>
  <c r="W83" i="1"/>
  <c r="Y83" i="1" s="1"/>
  <c r="Z83" i="1"/>
  <c r="L61" i="28"/>
  <c r="U77" i="1" s="1"/>
  <c r="V77" i="1" s="1"/>
  <c r="H62" i="28"/>
  <c r="AJ75" i="22"/>
  <c r="AF75" i="22"/>
  <c r="AG75" i="22" s="1"/>
  <c r="E64" i="20" s="1"/>
  <c r="F64" i="20" s="1"/>
  <c r="Z82" i="1"/>
  <c r="W90" i="22"/>
  <c r="Y90" i="22" s="1"/>
  <c r="Z90" i="22" s="1"/>
  <c r="AJ76" i="1"/>
  <c r="AF76" i="1"/>
  <c r="AG76" i="1" l="1"/>
  <c r="E65" i="7" s="1"/>
  <c r="F65" i="7" s="1"/>
  <c r="L62" i="28"/>
  <c r="U78" i="1" s="1"/>
  <c r="V78" i="1" s="1"/>
  <c r="H63" i="28"/>
  <c r="W84" i="1"/>
  <c r="Y84" i="1" s="1"/>
  <c r="Z84" i="1" s="1"/>
  <c r="L61" i="30"/>
  <c r="U77" i="22" s="1"/>
  <c r="V77" i="22" s="1"/>
  <c r="H62" i="30"/>
  <c r="AJ77" i="1"/>
  <c r="AF77" i="1"/>
  <c r="AG77" i="1" s="1"/>
  <c r="E66" i="7" s="1"/>
  <c r="F66" i="7" s="1"/>
  <c r="AJ76" i="22"/>
  <c r="AF76" i="22"/>
  <c r="AG76" i="22" s="1"/>
  <c r="E65" i="20" s="1"/>
  <c r="F65" i="20" s="1"/>
  <c r="N26" i="6"/>
  <c r="N27" i="6" s="1"/>
  <c r="N28" i="6" s="1"/>
  <c r="K26" i="6"/>
  <c r="K27" i="6" s="1"/>
  <c r="K28" i="6" s="1"/>
  <c r="M26" i="6"/>
  <c r="M27" i="6" s="1"/>
  <c r="M28" i="6" s="1"/>
  <c r="D26" i="6"/>
  <c r="Q26" i="6"/>
  <c r="Q27" i="6" s="1"/>
  <c r="Q28" i="6" s="1"/>
  <c r="I26" i="6"/>
  <c r="I27" i="6" s="1"/>
  <c r="I28" i="6" s="1"/>
  <c r="J26" i="6"/>
  <c r="J27" i="6" s="1"/>
  <c r="J28" i="6" s="1"/>
  <c r="G26" i="6"/>
  <c r="G27" i="6" s="1"/>
  <c r="G28" i="6" s="1"/>
  <c r="E26" i="6"/>
  <c r="E27" i="6" s="1"/>
  <c r="E28" i="6" s="1"/>
  <c r="P26" i="6"/>
  <c r="P27" i="6" s="1"/>
  <c r="P28" i="6" s="1"/>
  <c r="O26" i="6"/>
  <c r="O27" i="6" s="1"/>
  <c r="O28" i="6" s="1"/>
  <c r="H26" i="6"/>
  <c r="H27" i="6" s="1"/>
  <c r="H28" i="6" s="1"/>
  <c r="L26" i="6"/>
  <c r="L27" i="6" s="1"/>
  <c r="L28" i="6" s="1"/>
  <c r="F26" i="6"/>
  <c r="F27" i="6" s="1"/>
  <c r="F28" i="6" s="1"/>
  <c r="W91" i="22"/>
  <c r="Y91" i="22" s="1"/>
  <c r="W92" i="22" s="1"/>
  <c r="Y92" i="22" s="1"/>
  <c r="E63" i="20"/>
  <c r="F63" i="20" s="1"/>
  <c r="Z91" i="22" l="1"/>
  <c r="Z92" i="22"/>
  <c r="W93" i="22"/>
  <c r="Y93" i="22" s="1"/>
  <c r="W94" i="22" s="1"/>
  <c r="Y94" i="22" s="1"/>
  <c r="AJ77" i="22"/>
  <c r="AF77" i="22"/>
  <c r="AJ78" i="1"/>
  <c r="AF78" i="1"/>
  <c r="D27" i="6"/>
  <c r="D28" i="6" s="1"/>
  <c r="R26" i="6"/>
  <c r="V26" i="6" s="1"/>
  <c r="W85" i="1"/>
  <c r="Y85" i="1" s="1"/>
  <c r="Z85" i="1"/>
  <c r="L62" i="30"/>
  <c r="U78" i="22" s="1"/>
  <c r="V78" i="22" s="1"/>
  <c r="H63" i="30"/>
  <c r="L63" i="28"/>
  <c r="U79" i="1" s="1"/>
  <c r="V79" i="1" s="1"/>
  <c r="H64" i="28"/>
  <c r="L63" i="30" l="1"/>
  <c r="U79" i="22" s="1"/>
  <c r="V79" i="22" s="1"/>
  <c r="H64" i="30"/>
  <c r="AG78" i="1"/>
  <c r="E67" i="7" s="1"/>
  <c r="F67" i="7" s="1"/>
  <c r="Z94" i="22"/>
  <c r="W95" i="22"/>
  <c r="Y95" i="22" s="1"/>
  <c r="Z95" i="22" s="1"/>
  <c r="AJ78" i="22"/>
  <c r="AF78" i="22"/>
  <c r="AG78" i="22" s="1"/>
  <c r="E67" i="20" s="1"/>
  <c r="F67" i="20" s="1"/>
  <c r="Z93" i="22"/>
  <c r="L64" i="28"/>
  <c r="U80" i="1" s="1"/>
  <c r="V80" i="1" s="1"/>
  <c r="H65" i="28"/>
  <c r="AG77" i="22"/>
  <c r="E66" i="20" s="1"/>
  <c r="F66" i="20" s="1"/>
  <c r="AJ79" i="1"/>
  <c r="AF79" i="1"/>
  <c r="AG79" i="1" s="1"/>
  <c r="E68" i="7" s="1"/>
  <c r="F68" i="7" s="1"/>
  <c r="W86" i="1"/>
  <c r="Y86" i="1" s="1"/>
  <c r="Z86" i="1"/>
  <c r="W96" i="22" l="1"/>
  <c r="Y96" i="22" s="1"/>
  <c r="W97" i="22" s="1"/>
  <c r="Y97" i="22" s="1"/>
  <c r="L64" i="30"/>
  <c r="U80" i="22" s="1"/>
  <c r="H65" i="30"/>
  <c r="W87" i="1"/>
  <c r="Y87" i="1" s="1"/>
  <c r="Z87" i="1" s="1"/>
  <c r="L65" i="28"/>
  <c r="U81" i="1" s="1"/>
  <c r="H66" i="28"/>
  <c r="AJ80" i="1"/>
  <c r="AF80" i="1"/>
  <c r="AG80" i="1" s="1"/>
  <c r="E69" i="7" s="1"/>
  <c r="F69" i="7" s="1"/>
  <c r="AJ79" i="22"/>
  <c r="AF79" i="22"/>
  <c r="Z96" i="22" l="1"/>
  <c r="V80" i="22"/>
  <c r="L66" i="28"/>
  <c r="U82" i="1" s="1"/>
  <c r="V82" i="1" s="1"/>
  <c r="H67" i="28"/>
  <c r="V81" i="1"/>
  <c r="L65" i="30"/>
  <c r="U81" i="22" s="1"/>
  <c r="V81" i="22" s="1"/>
  <c r="H66" i="30"/>
  <c r="AG79" i="22"/>
  <c r="E68" i="20" s="1"/>
  <c r="F68" i="20" s="1"/>
  <c r="W88" i="1"/>
  <c r="Y88" i="1" s="1"/>
  <c r="W89" i="1" s="1"/>
  <c r="Y89" i="1" s="1"/>
  <c r="Z97" i="22"/>
  <c r="W98" i="22"/>
  <c r="Y98" i="22" s="1"/>
  <c r="Z88" i="1" l="1"/>
  <c r="AJ81" i="22"/>
  <c r="AF81" i="22"/>
  <c r="AG81" i="22" s="1"/>
  <c r="E70" i="20" s="1"/>
  <c r="F70" i="20" s="1"/>
  <c r="L66" i="30"/>
  <c r="U82" i="22" s="1"/>
  <c r="V82" i="22" s="1"/>
  <c r="H67" i="30"/>
  <c r="L67" i="28"/>
  <c r="U83" i="1" s="1"/>
  <c r="H68" i="28"/>
  <c r="Z89" i="1"/>
  <c r="W90" i="1"/>
  <c r="Y90" i="1" s="1"/>
  <c r="AJ82" i="1"/>
  <c r="AF82" i="1"/>
  <c r="AG82" i="1" s="1"/>
  <c r="E71" i="7" s="1"/>
  <c r="F71" i="7" s="1"/>
  <c r="Z98" i="22"/>
  <c r="W99" i="22"/>
  <c r="Y99" i="22" s="1"/>
  <c r="W100" i="22" s="1"/>
  <c r="Y100" i="22" s="1"/>
  <c r="AJ81" i="1"/>
  <c r="AF81" i="1"/>
  <c r="AJ80" i="22"/>
  <c r="AF80" i="22"/>
  <c r="Z100" i="22" l="1"/>
  <c r="W101" i="22"/>
  <c r="Y101" i="22" s="1"/>
  <c r="Z90" i="1"/>
  <c r="W91" i="1"/>
  <c r="Y91" i="1" s="1"/>
  <c r="L67" i="30"/>
  <c r="U83" i="22" s="1"/>
  <c r="V83" i="22" s="1"/>
  <c r="H68" i="30"/>
  <c r="AJ82" i="22"/>
  <c r="AF82" i="22"/>
  <c r="AG82" i="22" s="1"/>
  <c r="E71" i="20" s="1"/>
  <c r="F71" i="20" s="1"/>
  <c r="AG80" i="22"/>
  <c r="E69" i="20" s="1"/>
  <c r="F69" i="20" s="1"/>
  <c r="AG81" i="1"/>
  <c r="E70" i="7" s="1"/>
  <c r="F70" i="7" s="1"/>
  <c r="L68" i="28"/>
  <c r="U84" i="1" s="1"/>
  <c r="V84" i="1" s="1"/>
  <c r="H69" i="28"/>
  <c r="Z99" i="22"/>
  <c r="V83" i="1"/>
  <c r="W92" i="1" l="1"/>
  <c r="Y92" i="1" s="1"/>
  <c r="Z92" i="1" s="1"/>
  <c r="AJ83" i="1"/>
  <c r="AF83" i="1"/>
  <c r="AG83" i="1" s="1"/>
  <c r="L68" i="30"/>
  <c r="U84" i="22" s="1"/>
  <c r="V84" i="22" s="1"/>
  <c r="H69" i="30"/>
  <c r="AJ84" i="1"/>
  <c r="AF84" i="1"/>
  <c r="AG84" i="1" s="1"/>
  <c r="AJ83" i="22"/>
  <c r="AF83" i="22"/>
  <c r="AG83" i="22" s="1"/>
  <c r="Z101" i="22"/>
  <c r="W102" i="22"/>
  <c r="Y102" i="22" s="1"/>
  <c r="L69" i="28"/>
  <c r="U85" i="1" s="1"/>
  <c r="V85" i="1" s="1"/>
  <c r="H70" i="28"/>
  <c r="Z91" i="1"/>
  <c r="L69" i="30" l="1"/>
  <c r="U85" i="22" s="1"/>
  <c r="H70" i="30"/>
  <c r="L70" i="28"/>
  <c r="U86" i="1" s="1"/>
  <c r="V86" i="1" s="1"/>
  <c r="H71" i="28"/>
  <c r="AJ85" i="1"/>
  <c r="AF85" i="1"/>
  <c r="AG85" i="1" s="1"/>
  <c r="Z102" i="22"/>
  <c r="W103" i="22"/>
  <c r="Y103" i="22" s="1"/>
  <c r="AJ84" i="22"/>
  <c r="AF84" i="22"/>
  <c r="AG84" i="22" s="1"/>
  <c r="W93" i="1"/>
  <c r="Y93" i="1" s="1"/>
  <c r="Z93" i="1" s="1"/>
  <c r="W104" i="22" l="1"/>
  <c r="Y104" i="22" s="1"/>
  <c r="Z104" i="22" s="1"/>
  <c r="L71" i="28"/>
  <c r="U87" i="1" s="1"/>
  <c r="V87" i="1" s="1"/>
  <c r="H72" i="28"/>
  <c r="AJ86" i="1"/>
  <c r="AF86" i="1"/>
  <c r="L70" i="30"/>
  <c r="U86" i="22" s="1"/>
  <c r="V86" i="22" s="1"/>
  <c r="H71" i="30"/>
  <c r="W94" i="1"/>
  <c r="Y94" i="1" s="1"/>
  <c r="Z94" i="1" s="1"/>
  <c r="Z103" i="22"/>
  <c r="V85" i="22"/>
  <c r="AJ86" i="22" l="1"/>
  <c r="AF86" i="22"/>
  <c r="L72" i="28"/>
  <c r="U88" i="1" s="1"/>
  <c r="V88" i="1" s="1"/>
  <c r="H73" i="28"/>
  <c r="AG86" i="1"/>
  <c r="AG166" i="1" s="1"/>
  <c r="AJ87" i="1"/>
  <c r="AF87" i="1"/>
  <c r="AG87" i="1" s="1"/>
  <c r="W95" i="1"/>
  <c r="Y95" i="1" s="1"/>
  <c r="AJ85" i="22"/>
  <c r="AF85" i="22"/>
  <c r="AG85" i="22" s="1"/>
  <c r="AG165" i="22" s="1"/>
  <c r="L71" i="30"/>
  <c r="U87" i="22" s="1"/>
  <c r="V87" i="22" s="1"/>
  <c r="H72" i="30"/>
  <c r="W105" i="22"/>
  <c r="Y105" i="22" s="1"/>
  <c r="W106" i="22" s="1"/>
  <c r="Y106" i="22" s="1"/>
  <c r="Z105" i="22" l="1"/>
  <c r="W96" i="1"/>
  <c r="Y96" i="1" s="1"/>
  <c r="Z96" i="1" s="1"/>
  <c r="L72" i="30"/>
  <c r="U88" i="22" s="1"/>
  <c r="V88" i="22" s="1"/>
  <c r="H73" i="30"/>
  <c r="Z95" i="1"/>
  <c r="AJ88" i="1"/>
  <c r="AF88" i="1"/>
  <c r="AJ87" i="22"/>
  <c r="AF87" i="22"/>
  <c r="AG87" i="22" s="1"/>
  <c r="AG86" i="22"/>
  <c r="AG166" i="22" s="1"/>
  <c r="Z106" i="22"/>
  <c r="W107" i="22"/>
  <c r="Y107" i="22" s="1"/>
  <c r="W108" i="22" s="1"/>
  <c r="Y108" i="22" s="1"/>
  <c r="L73" i="28"/>
  <c r="U89" i="1" s="1"/>
  <c r="H74" i="28"/>
  <c r="Z107" i="22" l="1"/>
  <c r="L73" i="30"/>
  <c r="U89" i="22" s="1"/>
  <c r="V89" i="22" s="1"/>
  <c r="H74" i="30"/>
  <c r="AG88" i="1"/>
  <c r="AJ88" i="22"/>
  <c r="AF88" i="22"/>
  <c r="Z108" i="22"/>
  <c r="W109" i="22"/>
  <c r="Y109" i="22" s="1"/>
  <c r="L74" i="28"/>
  <c r="U90" i="1" s="1"/>
  <c r="V90" i="1" s="1"/>
  <c r="H75" i="28"/>
  <c r="V89" i="1"/>
  <c r="W97" i="1"/>
  <c r="Y97" i="1" s="1"/>
  <c r="Z97" i="1" s="1"/>
  <c r="Z109" i="22" l="1"/>
  <c r="W110" i="22"/>
  <c r="Y110" i="22" s="1"/>
  <c r="W111" i="22" s="1"/>
  <c r="Y111" i="22" s="1"/>
  <c r="AJ89" i="1"/>
  <c r="AF89" i="1"/>
  <c r="L75" i="28"/>
  <c r="U91" i="1" s="1"/>
  <c r="H76" i="28"/>
  <c r="AG88" i="22"/>
  <c r="L74" i="30"/>
  <c r="U90" i="22" s="1"/>
  <c r="V90" i="22" s="1"/>
  <c r="H75" i="30"/>
  <c r="AJ90" i="1"/>
  <c r="AF90" i="1"/>
  <c r="AG90" i="1" s="1"/>
  <c r="W98" i="1"/>
  <c r="Y98" i="1" s="1"/>
  <c r="Z98" i="1" s="1"/>
  <c r="V91" i="1"/>
  <c r="AJ89" i="22"/>
  <c r="AF89" i="22"/>
  <c r="AG89" i="22" s="1"/>
  <c r="L75" i="30" l="1"/>
  <c r="U91" i="22" s="1"/>
  <c r="H76" i="30"/>
  <c r="L76" i="28"/>
  <c r="U92" i="1" s="1"/>
  <c r="H77" i="28"/>
  <c r="W99" i="1"/>
  <c r="Y99" i="1" s="1"/>
  <c r="Z99" i="1" s="1"/>
  <c r="AJ90" i="22"/>
  <c r="AF90" i="22"/>
  <c r="Z110" i="22"/>
  <c r="Z111" i="22"/>
  <c r="W112" i="22"/>
  <c r="Y112" i="22" s="1"/>
  <c r="Z112" i="22" s="1"/>
  <c r="AJ91" i="1"/>
  <c r="AF91" i="1"/>
  <c r="AG91" i="1" s="1"/>
  <c r="AG89" i="1"/>
  <c r="W113" i="22" l="1"/>
  <c r="Y113" i="22" s="1"/>
  <c r="Z113" i="22" s="1"/>
  <c r="V92" i="1"/>
  <c r="V93" i="1"/>
  <c r="L77" i="28"/>
  <c r="U93" i="1" s="1"/>
  <c r="H78" i="28"/>
  <c r="L76" i="30"/>
  <c r="U92" i="22" s="1"/>
  <c r="V92" i="22" s="1"/>
  <c r="H77" i="30"/>
  <c r="W100" i="1"/>
  <c r="Y100" i="1" s="1"/>
  <c r="Z100" i="1" s="1"/>
  <c r="V91" i="22"/>
  <c r="AG90" i="22"/>
  <c r="AJ92" i="22" l="1"/>
  <c r="AF92" i="22"/>
  <c r="AG92" i="22" s="1"/>
  <c r="AJ91" i="22"/>
  <c r="AF91" i="22"/>
  <c r="L77" i="30"/>
  <c r="U93" i="22" s="1"/>
  <c r="V93" i="22" s="1"/>
  <c r="H78" i="30"/>
  <c r="AJ93" i="1"/>
  <c r="AF93" i="1"/>
  <c r="AG93" i="1" s="1"/>
  <c r="AJ92" i="1"/>
  <c r="AF92" i="1"/>
  <c r="W101" i="1"/>
  <c r="Y101" i="1" s="1"/>
  <c r="Z101" i="1"/>
  <c r="L78" i="28"/>
  <c r="U94" i="1" s="1"/>
  <c r="H79" i="28"/>
  <c r="W114" i="22"/>
  <c r="Y114" i="22" s="1"/>
  <c r="Z114" i="22"/>
  <c r="AJ93" i="22" l="1"/>
  <c r="AF93" i="22"/>
  <c r="AG93" i="22" s="1"/>
  <c r="AG91" i="22"/>
  <c r="L79" i="28"/>
  <c r="U95" i="1" s="1"/>
  <c r="V95" i="1" s="1"/>
  <c r="H80" i="28"/>
  <c r="V94" i="1"/>
  <c r="W115" i="22"/>
  <c r="Y115" i="22" s="1"/>
  <c r="Z115" i="22" s="1"/>
  <c r="W102" i="1"/>
  <c r="Y102" i="1" s="1"/>
  <c r="Z102" i="1" s="1"/>
  <c r="L78" i="30"/>
  <c r="U94" i="22" s="1"/>
  <c r="V94" i="22" s="1"/>
  <c r="H79" i="30"/>
  <c r="AG92" i="1"/>
  <c r="AJ95" i="1" l="1"/>
  <c r="AF95" i="1"/>
  <c r="AG95" i="1" s="1"/>
  <c r="AJ94" i="22"/>
  <c r="AF94" i="22"/>
  <c r="L79" i="30"/>
  <c r="U95" i="22" s="1"/>
  <c r="V95" i="22" s="1"/>
  <c r="H80" i="30"/>
  <c r="L80" i="28"/>
  <c r="U96" i="1" s="1"/>
  <c r="H81" i="28"/>
  <c r="W116" i="22"/>
  <c r="Y116" i="22" s="1"/>
  <c r="W117" i="22" s="1"/>
  <c r="Y117" i="22" s="1"/>
  <c r="Z116" i="22"/>
  <c r="W103" i="1"/>
  <c r="Y103" i="1" s="1"/>
  <c r="Z103" i="1"/>
  <c r="AJ94" i="1"/>
  <c r="AF94" i="1"/>
  <c r="V96" i="1" l="1"/>
  <c r="AG94" i="1"/>
  <c r="L80" i="30"/>
  <c r="U96" i="22" s="1"/>
  <c r="V96" i="22" s="1"/>
  <c r="H81" i="30"/>
  <c r="Z117" i="22"/>
  <c r="W118" i="22"/>
  <c r="Y118" i="22" s="1"/>
  <c r="W119" i="22" s="1"/>
  <c r="Y119" i="22" s="1"/>
  <c r="AJ95" i="22"/>
  <c r="AF95" i="22"/>
  <c r="AG95" i="22" s="1"/>
  <c r="W104" i="1"/>
  <c r="Y104" i="1" s="1"/>
  <c r="L81" i="28"/>
  <c r="U97" i="1" s="1"/>
  <c r="H82" i="28"/>
  <c r="AG94" i="22"/>
  <c r="W105" i="1" l="1"/>
  <c r="Y105" i="1" s="1"/>
  <c r="Z105" i="1" s="1"/>
  <c r="Z119" i="22"/>
  <c r="W120" i="22"/>
  <c r="Y120" i="22" s="1"/>
  <c r="W121" i="22" s="1"/>
  <c r="Y121" i="22" s="1"/>
  <c r="L82" i="28"/>
  <c r="U98" i="1" s="1"/>
  <c r="V98" i="1" s="1"/>
  <c r="H83" i="28"/>
  <c r="L81" i="30"/>
  <c r="U97" i="22" s="1"/>
  <c r="H82" i="30"/>
  <c r="V97" i="1"/>
  <c r="Z104" i="1"/>
  <c r="Z118" i="22"/>
  <c r="AJ96" i="22"/>
  <c r="AF96" i="22"/>
  <c r="AG96" i="22" s="1"/>
  <c r="AJ96" i="1"/>
  <c r="AF96" i="1"/>
  <c r="AG96" i="1" s="1"/>
  <c r="Z120" i="22" l="1"/>
  <c r="AF98" i="1"/>
  <c r="Z121" i="22"/>
  <c r="W122" i="22"/>
  <c r="Y122" i="22" s="1"/>
  <c r="AJ97" i="1"/>
  <c r="AF97" i="1"/>
  <c r="AG97" i="1" s="1"/>
  <c r="L83" i="28"/>
  <c r="U99" i="1" s="1"/>
  <c r="V99" i="1" s="1"/>
  <c r="AF99" i="1" s="1"/>
  <c r="AG99" i="1" s="1"/>
  <c r="H84" i="28"/>
  <c r="L82" i="30"/>
  <c r="U98" i="22" s="1"/>
  <c r="H83" i="30"/>
  <c r="V97" i="22"/>
  <c r="V98" i="22"/>
  <c r="W106" i="1"/>
  <c r="Y106" i="1" s="1"/>
  <c r="Z106" i="1" s="1"/>
  <c r="AF98" i="22" l="1"/>
  <c r="AJ161" i="1"/>
  <c r="AJ162" i="1"/>
  <c r="AJ163" i="1"/>
  <c r="AJ164" i="1"/>
  <c r="AJ165" i="1"/>
  <c r="AJ97" i="22"/>
  <c r="AF97" i="22"/>
  <c r="AG97" i="22" s="1"/>
  <c r="L84" i="28"/>
  <c r="U100" i="1" s="1"/>
  <c r="H85" i="28"/>
  <c r="Z122" i="22"/>
  <c r="Z123" i="22"/>
  <c r="W123" i="22"/>
  <c r="Y123" i="22" s="1"/>
  <c r="W124" i="22" s="1"/>
  <c r="Y124" i="22" s="1"/>
  <c r="V100" i="1"/>
  <c r="W107" i="1"/>
  <c r="Y107" i="1" s="1"/>
  <c r="Z107" i="1" s="1"/>
  <c r="L83" i="30"/>
  <c r="U99" i="22" s="1"/>
  <c r="V99" i="22" s="1"/>
  <c r="AF99" i="22" s="1"/>
  <c r="AG99" i="22" s="1"/>
  <c r="H84" i="30"/>
  <c r="AG98" i="1"/>
  <c r="AG167" i="1" s="1"/>
  <c r="AJ162" i="22" l="1"/>
  <c r="AJ163" i="22"/>
  <c r="AJ164" i="22"/>
  <c r="AJ165" i="22"/>
  <c r="W108" i="1"/>
  <c r="Y108" i="1" s="1"/>
  <c r="W109" i="1" s="1"/>
  <c r="Y109" i="1" s="1"/>
  <c r="L84" i="30"/>
  <c r="U100" i="22" s="1"/>
  <c r="V100" i="22" s="1"/>
  <c r="AF100" i="22" s="1"/>
  <c r="AG100" i="22" s="1"/>
  <c r="H85" i="30"/>
  <c r="AF100" i="1"/>
  <c r="L85" i="28"/>
  <c r="U101" i="1" s="1"/>
  <c r="H86" i="28"/>
  <c r="Z124" i="22"/>
  <c r="W125" i="22"/>
  <c r="Y125" i="22" s="1"/>
  <c r="W126" i="22" s="1"/>
  <c r="Y126" i="22" s="1"/>
  <c r="AG98" i="22"/>
  <c r="AG167" i="22" s="1"/>
  <c r="Z108" i="1" l="1"/>
  <c r="Z125" i="22"/>
  <c r="V101" i="1"/>
  <c r="Z126" i="22"/>
  <c r="W127" i="22"/>
  <c r="Y127" i="22" s="1"/>
  <c r="W128" i="22" s="1"/>
  <c r="Y128" i="22" s="1"/>
  <c r="AG100" i="1"/>
  <c r="Z109" i="1"/>
  <c r="W110" i="1"/>
  <c r="Y110" i="1" s="1"/>
  <c r="Z110" i="1" s="1"/>
  <c r="L86" i="28"/>
  <c r="U102" i="1" s="1"/>
  <c r="V102" i="1" s="1"/>
  <c r="AF102" i="1" s="1"/>
  <c r="AG102" i="1" s="1"/>
  <c r="H87" i="28"/>
  <c r="L85" i="30"/>
  <c r="U101" i="22" s="1"/>
  <c r="H86" i="30"/>
  <c r="Z127" i="22" l="1"/>
  <c r="L86" i="30"/>
  <c r="U102" i="22" s="1"/>
  <c r="V102" i="22" s="1"/>
  <c r="AF102" i="22" s="1"/>
  <c r="AG102" i="22" s="1"/>
  <c r="H87" i="30"/>
  <c r="V101" i="22"/>
  <c r="AF101" i="1"/>
  <c r="W111" i="1"/>
  <c r="Y111" i="1" s="1"/>
  <c r="W112" i="1" s="1"/>
  <c r="Y112" i="1" s="1"/>
  <c r="L87" i="28"/>
  <c r="U103" i="1" s="1"/>
  <c r="V103" i="1" s="1"/>
  <c r="H88" i="28"/>
  <c r="Z128" i="22"/>
  <c r="W129" i="22"/>
  <c r="Y129" i="22" s="1"/>
  <c r="AF103" i="1" l="1"/>
  <c r="AG103" i="1" s="1"/>
  <c r="L87" i="30"/>
  <c r="U103" i="22" s="1"/>
  <c r="V103" i="22" s="1"/>
  <c r="AF103" i="22" s="1"/>
  <c r="AG103" i="22" s="1"/>
  <c r="H88" i="30"/>
  <c r="Z112" i="1"/>
  <c r="W113" i="1"/>
  <c r="Y113" i="1" s="1"/>
  <c r="AG101" i="1"/>
  <c r="AF101" i="22"/>
  <c r="L88" i="28"/>
  <c r="U104" i="1" s="1"/>
  <c r="V104" i="1" s="1"/>
  <c r="AF104" i="1" s="1"/>
  <c r="AG104" i="1" s="1"/>
  <c r="H89" i="28"/>
  <c r="Z129" i="22"/>
  <c r="W130" i="22"/>
  <c r="Y130" i="22" s="1"/>
  <c r="Z111" i="1"/>
  <c r="L88" i="30" l="1"/>
  <c r="U104" i="22" s="1"/>
  <c r="H89" i="30"/>
  <c r="Z130" i="22"/>
  <c r="W131" i="22"/>
  <c r="Y131" i="22" s="1"/>
  <c r="AG101" i="22"/>
  <c r="Z113" i="1"/>
  <c r="W114" i="1"/>
  <c r="Y114" i="1" s="1"/>
  <c r="L89" i="28"/>
  <c r="U105" i="1" s="1"/>
  <c r="H90" i="28"/>
  <c r="L90" i="28" l="1"/>
  <c r="U106" i="1" s="1"/>
  <c r="H91" i="28"/>
  <c r="Z114" i="1"/>
  <c r="W115" i="1"/>
  <c r="Y115" i="1" s="1"/>
  <c r="W116" i="1" s="1"/>
  <c r="Y116" i="1" s="1"/>
  <c r="Z131" i="22"/>
  <c r="W132" i="22"/>
  <c r="Y132" i="22" s="1"/>
  <c r="W133" i="22" s="1"/>
  <c r="Y133" i="22" s="1"/>
  <c r="V105" i="1"/>
  <c r="AF105" i="1" s="1"/>
  <c r="V106" i="1"/>
  <c r="AF106" i="1" s="1"/>
  <c r="AG106" i="1" s="1"/>
  <c r="L89" i="30"/>
  <c r="U105" i="22" s="1"/>
  <c r="V105" i="22" s="1"/>
  <c r="AF105" i="22" s="1"/>
  <c r="AG105" i="22" s="1"/>
  <c r="H90" i="30"/>
  <c r="V104" i="22"/>
  <c r="L90" i="30" l="1"/>
  <c r="U106" i="22" s="1"/>
  <c r="V106" i="22" s="1"/>
  <c r="AF106" i="22" s="1"/>
  <c r="AG106" i="22" s="1"/>
  <c r="H91" i="30"/>
  <c r="Z133" i="22"/>
  <c r="W134" i="22"/>
  <c r="Y134" i="22" s="1"/>
  <c r="Z134" i="22" s="1"/>
  <c r="Z116" i="1"/>
  <c r="W117" i="1"/>
  <c r="Y117" i="1" s="1"/>
  <c r="L91" i="28"/>
  <c r="U107" i="1" s="1"/>
  <c r="V107" i="1" s="1"/>
  <c r="AF107" i="1" s="1"/>
  <c r="AG107" i="1" s="1"/>
  <c r="H92" i="28"/>
  <c r="Z132" i="22"/>
  <c r="AF104" i="22"/>
  <c r="AG105" i="1"/>
  <c r="Z115" i="1"/>
  <c r="L92" i="28" l="1"/>
  <c r="U108" i="1" s="1"/>
  <c r="H93" i="28"/>
  <c r="L91" i="30"/>
  <c r="U107" i="22" s="1"/>
  <c r="V107" i="22" s="1"/>
  <c r="H92" i="30"/>
  <c r="W118" i="1"/>
  <c r="Y118" i="1" s="1"/>
  <c r="Z118" i="1" s="1"/>
  <c r="AG104" i="22"/>
  <c r="Z117" i="1"/>
  <c r="W135" i="22"/>
  <c r="Y135" i="22" s="1"/>
  <c r="Z135" i="22" s="1"/>
  <c r="AF107" i="22" l="1"/>
  <c r="L93" i="28"/>
  <c r="U109" i="1" s="1"/>
  <c r="V109" i="1" s="1"/>
  <c r="AF109" i="1" s="1"/>
  <c r="AG109" i="1" s="1"/>
  <c r="H94" i="28"/>
  <c r="L92" i="30"/>
  <c r="U108" i="22" s="1"/>
  <c r="H93" i="30"/>
  <c r="W136" i="22"/>
  <c r="Y136" i="22" s="1"/>
  <c r="W137" i="22" s="1"/>
  <c r="Y137" i="22" s="1"/>
  <c r="W119" i="1"/>
  <c r="Y119" i="1" s="1"/>
  <c r="Z119" i="1" s="1"/>
  <c r="V108" i="1"/>
  <c r="AF108" i="1" s="1"/>
  <c r="Z136" i="22" l="1"/>
  <c r="L94" i="28"/>
  <c r="U110" i="1" s="1"/>
  <c r="V110" i="1" s="1"/>
  <c r="H95" i="28"/>
  <c r="AG108" i="1"/>
  <c r="AF167" i="1"/>
  <c r="Z137" i="22"/>
  <c r="W138" i="22"/>
  <c r="Y138" i="22" s="1"/>
  <c r="W139" i="22" s="1"/>
  <c r="Y139" i="22" s="1"/>
  <c r="Z138" i="22"/>
  <c r="L93" i="30"/>
  <c r="U109" i="22" s="1"/>
  <c r="V109" i="22" s="1"/>
  <c r="AF109" i="22" s="1"/>
  <c r="H94" i="30"/>
  <c r="W120" i="1"/>
  <c r="Y120" i="1" s="1"/>
  <c r="W121" i="1" s="1"/>
  <c r="Y121" i="1" s="1"/>
  <c r="Z120" i="1"/>
  <c r="V108" i="22"/>
  <c r="AF108" i="22" s="1"/>
  <c r="AG108" i="22" s="1"/>
  <c r="AG107" i="22"/>
  <c r="AG109" i="22" l="1"/>
  <c r="AF167" i="22"/>
  <c r="Z121" i="1"/>
  <c r="W122" i="1"/>
  <c r="Y122" i="1" s="1"/>
  <c r="H95" i="30"/>
  <c r="L94" i="30"/>
  <c r="U110" i="22" s="1"/>
  <c r="V110" i="22" s="1"/>
  <c r="Z139" i="22"/>
  <c r="W140" i="22"/>
  <c r="Y140" i="22" s="1"/>
  <c r="L95" i="28"/>
  <c r="U111" i="1" s="1"/>
  <c r="H96" i="28"/>
  <c r="AF110" i="1"/>
  <c r="AF110" i="22" l="1"/>
  <c r="AG110" i="1"/>
  <c r="AG168" i="1" s="1"/>
  <c r="Z140" i="22"/>
  <c r="W141" i="22"/>
  <c r="Y141" i="22" s="1"/>
  <c r="Z122" i="1"/>
  <c r="W123" i="1"/>
  <c r="Y123" i="1" s="1"/>
  <c r="L96" i="28"/>
  <c r="U112" i="1" s="1"/>
  <c r="V112" i="1" s="1"/>
  <c r="AF112" i="1" s="1"/>
  <c r="AG112" i="1" s="1"/>
  <c r="H97" i="28"/>
  <c r="V111" i="1"/>
  <c r="H96" i="30"/>
  <c r="L95" i="30"/>
  <c r="U111" i="22" s="1"/>
  <c r="V111" i="22" s="1"/>
  <c r="AF111" i="22" s="1"/>
  <c r="AG111" i="22" s="1"/>
  <c r="Z123" i="1" l="1"/>
  <c r="W124" i="1"/>
  <c r="Y124" i="1" s="1"/>
  <c r="Z124" i="1" s="1"/>
  <c r="AF111" i="1"/>
  <c r="L97" i="28"/>
  <c r="U113" i="1" s="1"/>
  <c r="V113" i="1" s="1"/>
  <c r="AF113" i="1" s="1"/>
  <c r="AG113" i="1" s="1"/>
  <c r="H98" i="28"/>
  <c r="Z141" i="22"/>
  <c r="W142" i="22"/>
  <c r="Y142" i="22" s="1"/>
  <c r="Z142" i="22"/>
  <c r="AG110" i="22"/>
  <c r="AG168" i="22" s="1"/>
  <c r="L96" i="30"/>
  <c r="U112" i="22" s="1"/>
  <c r="V112" i="22" s="1"/>
  <c r="H97" i="30"/>
  <c r="L98" i="28" l="1"/>
  <c r="U114" i="1" s="1"/>
  <c r="H99" i="28"/>
  <c r="L97" i="30"/>
  <c r="U113" i="22" s="1"/>
  <c r="H98" i="30"/>
  <c r="W125" i="1"/>
  <c r="Y125" i="1" s="1"/>
  <c r="Z125" i="1" s="1"/>
  <c r="AF112" i="22"/>
  <c r="W143" i="22"/>
  <c r="Y143" i="22" s="1"/>
  <c r="Z143" i="22" s="1"/>
  <c r="AG111" i="1"/>
  <c r="L98" i="30" l="1"/>
  <c r="U114" i="22" s="1"/>
  <c r="V114" i="22" s="1"/>
  <c r="AF114" i="22" s="1"/>
  <c r="AG114" i="22" s="1"/>
  <c r="H99" i="30"/>
  <c r="V113" i="22"/>
  <c r="L99" i="28"/>
  <c r="U115" i="1" s="1"/>
  <c r="V115" i="1" s="1"/>
  <c r="AF115" i="1" s="1"/>
  <c r="AG115" i="1" s="1"/>
  <c r="H100" i="28"/>
  <c r="AG112" i="22"/>
  <c r="W144" i="22"/>
  <c r="Y144" i="22" s="1"/>
  <c r="W145" i="22" s="1"/>
  <c r="Y145" i="22" s="1"/>
  <c r="Z145" i="22" s="1"/>
  <c r="W126" i="1"/>
  <c r="Y126" i="1" s="1"/>
  <c r="Z126" i="1" s="1"/>
  <c r="V114" i="1"/>
  <c r="AF113" i="22" l="1"/>
  <c r="Z144" i="22"/>
  <c r="Z170" i="22" s="1"/>
  <c r="L100" i="28"/>
  <c r="U116" i="1" s="1"/>
  <c r="H101" i="28"/>
  <c r="L99" i="30"/>
  <c r="U115" i="22" s="1"/>
  <c r="H100" i="30"/>
  <c r="W127" i="1"/>
  <c r="Y127" i="1" s="1"/>
  <c r="W128" i="1" s="1"/>
  <c r="Y128" i="1" s="1"/>
  <c r="AF114" i="1"/>
  <c r="Z161" i="22"/>
  <c r="Z162" i="22"/>
  <c r="Z163" i="22"/>
  <c r="Z164" i="22"/>
  <c r="Z165" i="22"/>
  <c r="Z166" i="22"/>
  <c r="Z167" i="22"/>
  <c r="Z168" i="22"/>
  <c r="Z169" i="22"/>
  <c r="V116" i="1"/>
  <c r="AF116" i="1" s="1"/>
  <c r="AG116" i="1" s="1"/>
  <c r="V115" i="22"/>
  <c r="AF115" i="22" s="1"/>
  <c r="AG115" i="22" s="1"/>
  <c r="Z127" i="1" l="1"/>
  <c r="L100" i="30"/>
  <c r="U116" i="22" s="1"/>
  <c r="V116" i="22" s="1"/>
  <c r="AF116" i="22" s="1"/>
  <c r="AG116" i="22" s="1"/>
  <c r="H101" i="30"/>
  <c r="AG114" i="1"/>
  <c r="L101" i="28"/>
  <c r="U117" i="1" s="1"/>
  <c r="V117" i="1" s="1"/>
  <c r="AF117" i="1" s="1"/>
  <c r="AG117" i="1" s="1"/>
  <c r="H102" i="28"/>
  <c r="Z172" i="22"/>
  <c r="Z128" i="1"/>
  <c r="W129" i="1"/>
  <c r="Y129" i="1" s="1"/>
  <c r="Z129" i="1" s="1"/>
  <c r="AG113" i="22"/>
  <c r="W130" i="1" l="1"/>
  <c r="Y130" i="1" s="1"/>
  <c r="Z130" i="1" s="1"/>
  <c r="L102" i="28"/>
  <c r="U118" i="1" s="1"/>
  <c r="V118" i="1" s="1"/>
  <c r="AF118" i="1" s="1"/>
  <c r="H103" i="28"/>
  <c r="L101" i="30"/>
  <c r="U117" i="22" s="1"/>
  <c r="H102" i="30"/>
  <c r="L103" i="28" l="1"/>
  <c r="U119" i="1" s="1"/>
  <c r="H104" i="28"/>
  <c r="AG118" i="1"/>
  <c r="L102" i="30"/>
  <c r="U118" i="22" s="1"/>
  <c r="V118" i="22" s="1"/>
  <c r="AF118" i="22" s="1"/>
  <c r="AG118" i="22" s="1"/>
  <c r="H103" i="30"/>
  <c r="V117" i="22"/>
  <c r="W131" i="1"/>
  <c r="Y131" i="1" s="1"/>
  <c r="Z131" i="1" s="1"/>
  <c r="AF117" i="22" l="1"/>
  <c r="L103" i="30"/>
  <c r="U119" i="22" s="1"/>
  <c r="V119" i="22" s="1"/>
  <c r="AF119" i="22" s="1"/>
  <c r="AG119" i="22" s="1"/>
  <c r="H104" i="30"/>
  <c r="L104" i="28"/>
  <c r="U120" i="1" s="1"/>
  <c r="V120" i="1" s="1"/>
  <c r="AF120" i="1" s="1"/>
  <c r="AG120" i="1" s="1"/>
  <c r="H105" i="28"/>
  <c r="W132" i="1"/>
  <c r="Y132" i="1" s="1"/>
  <c r="Z132" i="1" s="1"/>
  <c r="V119" i="1"/>
  <c r="AF119" i="1" s="1"/>
  <c r="W133" i="1" l="1"/>
  <c r="Y133" i="1" s="1"/>
  <c r="W134" i="1" s="1"/>
  <c r="Y134" i="1" s="1"/>
  <c r="L104" i="30"/>
  <c r="U120" i="22" s="1"/>
  <c r="V120" i="22" s="1"/>
  <c r="AF120" i="22" s="1"/>
  <c r="AG120" i="22" s="1"/>
  <c r="H105" i="30"/>
  <c r="L105" i="28"/>
  <c r="U121" i="1" s="1"/>
  <c r="V121" i="1" s="1"/>
  <c r="AF121" i="1" s="1"/>
  <c r="H106" i="28"/>
  <c r="AG119" i="1"/>
  <c r="AG117" i="22"/>
  <c r="AG121" i="1" l="1"/>
  <c r="AF168" i="1"/>
  <c r="L105" i="30"/>
  <c r="U121" i="22" s="1"/>
  <c r="V121" i="22" s="1"/>
  <c r="AF121" i="22" s="1"/>
  <c r="H106" i="30"/>
  <c r="L106" i="28"/>
  <c r="U122" i="1" s="1"/>
  <c r="V122" i="1" s="1"/>
  <c r="H107" i="28"/>
  <c r="Z133" i="1"/>
  <c r="Z134" i="1"/>
  <c r="W135" i="1"/>
  <c r="Y135" i="1" s="1"/>
  <c r="Z135" i="1" s="1"/>
  <c r="AG121" i="22" l="1"/>
  <c r="AF168" i="22"/>
  <c r="L107" i="28"/>
  <c r="U123" i="1" s="1"/>
  <c r="H108" i="28"/>
  <c r="W136" i="1"/>
  <c r="Y136" i="1" s="1"/>
  <c r="Z136" i="1"/>
  <c r="AF122" i="1"/>
  <c r="L106" i="30"/>
  <c r="U122" i="22" s="1"/>
  <c r="V122" i="22" s="1"/>
  <c r="H107" i="30"/>
  <c r="AG122" i="1" l="1"/>
  <c r="AG169" i="1" s="1"/>
  <c r="L108" i="28"/>
  <c r="U124" i="1" s="1"/>
  <c r="V124" i="1" s="1"/>
  <c r="AF124" i="1" s="1"/>
  <c r="AG124" i="1" s="1"/>
  <c r="H109" i="28"/>
  <c r="AF122" i="22"/>
  <c r="L107" i="30"/>
  <c r="U123" i="22" s="1"/>
  <c r="V123" i="22" s="1"/>
  <c r="AF123" i="22" s="1"/>
  <c r="AG123" i="22" s="1"/>
  <c r="H108" i="30"/>
  <c r="V123" i="1"/>
  <c r="W137" i="1"/>
  <c r="Y137" i="1" s="1"/>
  <c r="Z137" i="1" s="1"/>
  <c r="W138" i="1" l="1"/>
  <c r="Y138" i="1" s="1"/>
  <c r="Z138" i="1" s="1"/>
  <c r="AG122" i="22"/>
  <c r="AG169" i="22" s="1"/>
  <c r="AF123" i="1"/>
  <c r="L108" i="30"/>
  <c r="U124" i="22" s="1"/>
  <c r="H109" i="30"/>
  <c r="L109" i="28"/>
  <c r="U125" i="1" s="1"/>
  <c r="V125" i="1" s="1"/>
  <c r="AF125" i="1" s="1"/>
  <c r="AG125" i="1" s="1"/>
  <c r="H110" i="28"/>
  <c r="L109" i="30" l="1"/>
  <c r="U125" i="22" s="1"/>
  <c r="V125" i="22" s="1"/>
  <c r="AF125" i="22" s="1"/>
  <c r="AG125" i="22" s="1"/>
  <c r="H110" i="30"/>
  <c r="V124" i="22"/>
  <c r="L110" i="28"/>
  <c r="U126" i="1" s="1"/>
  <c r="H111" i="28"/>
  <c r="AG123" i="1"/>
  <c r="W139" i="1"/>
  <c r="Y139" i="1" s="1"/>
  <c r="Z139" i="1" s="1"/>
  <c r="AF124" i="22" l="1"/>
  <c r="L111" i="28"/>
  <c r="U127" i="1" s="1"/>
  <c r="H112" i="28"/>
  <c r="L110" i="30"/>
  <c r="U126" i="22" s="1"/>
  <c r="H111" i="30"/>
  <c r="W140" i="1"/>
  <c r="Y140" i="1" s="1"/>
  <c r="W141" i="1" s="1"/>
  <c r="Y141" i="1" s="1"/>
  <c r="V126" i="1"/>
  <c r="Z140" i="1" l="1"/>
  <c r="L112" i="28"/>
  <c r="U128" i="1" s="1"/>
  <c r="V128" i="1" s="1"/>
  <c r="AF128" i="1" s="1"/>
  <c r="AG128" i="1" s="1"/>
  <c r="H113" i="28"/>
  <c r="Z141" i="1"/>
  <c r="W142" i="1"/>
  <c r="Y142" i="1" s="1"/>
  <c r="Z142" i="1" s="1"/>
  <c r="V127" i="1"/>
  <c r="AF127" i="1" s="1"/>
  <c r="AG127" i="1" s="1"/>
  <c r="L111" i="30"/>
  <c r="U127" i="22" s="1"/>
  <c r="V127" i="22" s="1"/>
  <c r="AF127" i="22" s="1"/>
  <c r="AG127" i="22" s="1"/>
  <c r="H112" i="30"/>
  <c r="AF126" i="1"/>
  <c r="V126" i="22"/>
  <c r="AG124" i="22"/>
  <c r="AF126" i="22" l="1"/>
  <c r="AG126" i="1"/>
  <c r="L113" i="28"/>
  <c r="U129" i="1" s="1"/>
  <c r="H114" i="28"/>
  <c r="L112" i="30"/>
  <c r="U128" i="22" s="1"/>
  <c r="V128" i="22" s="1"/>
  <c r="AF128" i="22" s="1"/>
  <c r="AG128" i="22" s="1"/>
  <c r="H113" i="30"/>
  <c r="W143" i="1"/>
  <c r="Y143" i="1" s="1"/>
  <c r="Z143" i="1" s="1"/>
  <c r="L113" i="30" l="1"/>
  <c r="U129" i="22" s="1"/>
  <c r="V129" i="22" s="1"/>
  <c r="H114" i="30"/>
  <c r="L114" i="28"/>
  <c r="U130" i="1" s="1"/>
  <c r="V130" i="1" s="1"/>
  <c r="AF130" i="1" s="1"/>
  <c r="AG130" i="1" s="1"/>
  <c r="H115" i="28"/>
  <c r="W144" i="1"/>
  <c r="Y144" i="1" s="1"/>
  <c r="W145" i="1" s="1"/>
  <c r="Y145" i="1" s="1"/>
  <c r="Z145" i="1" s="1"/>
  <c r="V129" i="1"/>
  <c r="AG126" i="22"/>
  <c r="Z144" i="1" l="1"/>
  <c r="Z162" i="1"/>
  <c r="Z163" i="1"/>
  <c r="Z164" i="1"/>
  <c r="Z165" i="1"/>
  <c r="Z166" i="1"/>
  <c r="Z167" i="1"/>
  <c r="Z168" i="1"/>
  <c r="Z169" i="1"/>
  <c r="Z170" i="1"/>
  <c r="L114" i="30"/>
  <c r="U130" i="22" s="1"/>
  <c r="H115" i="30"/>
  <c r="AF129" i="22"/>
  <c r="AF129" i="1"/>
  <c r="L115" i="28"/>
  <c r="U131" i="1" s="1"/>
  <c r="V131" i="1" s="1"/>
  <c r="H116" i="28"/>
  <c r="AF131" i="1" l="1"/>
  <c r="AG131" i="1" s="1"/>
  <c r="L116" i="28"/>
  <c r="U132" i="1" s="1"/>
  <c r="H117" i="28"/>
  <c r="V130" i="22"/>
  <c r="Z172" i="1"/>
  <c r="AG129" i="22"/>
  <c r="AG129" i="1"/>
  <c r="L115" i="30"/>
  <c r="U131" i="22" s="1"/>
  <c r="H116" i="30"/>
  <c r="L116" i="30" l="1"/>
  <c r="U132" i="22" s="1"/>
  <c r="H117" i="30"/>
  <c r="V132" i="1"/>
  <c r="AF132" i="1" s="1"/>
  <c r="AF130" i="22"/>
  <c r="V132" i="22"/>
  <c r="AF132" i="22" s="1"/>
  <c r="AG132" i="22" s="1"/>
  <c r="V131" i="22"/>
  <c r="AF131" i="22" s="1"/>
  <c r="AG131" i="22" s="1"/>
  <c r="L117" i="28"/>
  <c r="U133" i="1" s="1"/>
  <c r="V133" i="1" s="1"/>
  <c r="AF133" i="1" s="1"/>
  <c r="AG133" i="1" s="1"/>
  <c r="H118" i="28"/>
  <c r="AG132" i="1" l="1"/>
  <c r="AF169" i="1"/>
  <c r="L117" i="30"/>
  <c r="U133" i="22" s="1"/>
  <c r="V133" i="22" s="1"/>
  <c r="AF133" i="22" s="1"/>
  <c r="H118" i="30"/>
  <c r="L118" i="28"/>
  <c r="U134" i="1" s="1"/>
  <c r="V134" i="1" s="1"/>
  <c r="H119" i="28"/>
  <c r="AG130" i="22"/>
  <c r="AG133" i="22" l="1"/>
  <c r="AF169" i="22"/>
  <c r="L118" i="30"/>
  <c r="U134" i="22" s="1"/>
  <c r="V134" i="22" s="1"/>
  <c r="H119" i="30"/>
  <c r="L119" i="28"/>
  <c r="U135" i="1" s="1"/>
  <c r="V135" i="1" s="1"/>
  <c r="AF135" i="1" s="1"/>
  <c r="AG135" i="1" s="1"/>
  <c r="H120" i="28"/>
  <c r="AF134" i="1"/>
  <c r="AF134" i="22" l="1"/>
  <c r="AG134" i="1"/>
  <c r="AG170" i="1" s="1"/>
  <c r="D6" i="31" s="1"/>
  <c r="L119" i="30"/>
  <c r="U135" i="22" s="1"/>
  <c r="V135" i="22" s="1"/>
  <c r="AF135" i="22" s="1"/>
  <c r="AG135" i="22" s="1"/>
  <c r="H120" i="30"/>
  <c r="L120" i="28"/>
  <c r="U136" i="1" s="1"/>
  <c r="H121" i="28"/>
  <c r="L121" i="28" l="1"/>
  <c r="U137" i="1" s="1"/>
  <c r="V137" i="1" s="1"/>
  <c r="AF137" i="1" s="1"/>
  <c r="AG137" i="1" s="1"/>
  <c r="H122" i="28"/>
  <c r="V136" i="1"/>
  <c r="L120" i="30"/>
  <c r="U136" i="22" s="1"/>
  <c r="H121" i="30"/>
  <c r="AG134" i="22"/>
  <c r="AG170" i="22" s="1"/>
  <c r="L121" i="30" l="1"/>
  <c r="U137" i="22" s="1"/>
  <c r="V137" i="22" s="1"/>
  <c r="AF137" i="22" s="1"/>
  <c r="AG137" i="22" s="1"/>
  <c r="H122" i="30"/>
  <c r="L122" i="28"/>
  <c r="U138" i="1" s="1"/>
  <c r="V138" i="1" s="1"/>
  <c r="AF138" i="1" s="1"/>
  <c r="AG138" i="1" s="1"/>
  <c r="H123" i="28"/>
  <c r="V136" i="22"/>
  <c r="AF136" i="1"/>
  <c r="L123" i="28" l="1"/>
  <c r="U139" i="1" s="1"/>
  <c r="H124" i="28"/>
  <c r="L122" i="30"/>
  <c r="U138" i="22" s="1"/>
  <c r="V138" i="22" s="1"/>
  <c r="AF138" i="22" s="1"/>
  <c r="AG138" i="22" s="1"/>
  <c r="H123" i="30"/>
  <c r="AG136" i="1"/>
  <c r="AF136" i="22"/>
  <c r="AG136" i="22" l="1"/>
  <c r="L124" i="28"/>
  <c r="U140" i="1" s="1"/>
  <c r="V140" i="1" s="1"/>
  <c r="AF140" i="1" s="1"/>
  <c r="AG140" i="1" s="1"/>
  <c r="H125" i="28"/>
  <c r="V139" i="1"/>
  <c r="L123" i="30"/>
  <c r="U139" i="22" s="1"/>
  <c r="V139" i="22" s="1"/>
  <c r="H124" i="30"/>
  <c r="AF139" i="22" l="1"/>
  <c r="AF139" i="1"/>
  <c r="L125" i="28"/>
  <c r="U141" i="1" s="1"/>
  <c r="V141" i="1" s="1"/>
  <c r="AF141" i="1" s="1"/>
  <c r="AG141" i="1" s="1"/>
  <c r="H126" i="28"/>
  <c r="L124" i="30"/>
  <c r="U140" i="22" s="1"/>
  <c r="H125" i="30"/>
  <c r="L125" i="30" l="1"/>
  <c r="U141" i="22" s="1"/>
  <c r="H126" i="30"/>
  <c r="V140" i="22"/>
  <c r="AG139" i="1"/>
  <c r="L126" i="28"/>
  <c r="U142" i="1" s="1"/>
  <c r="H127" i="28"/>
  <c r="AG139" i="22"/>
  <c r="L126" i="30" l="1"/>
  <c r="U142" i="22" s="1"/>
  <c r="V142" i="22" s="1"/>
  <c r="AF142" i="22" s="1"/>
  <c r="AG142" i="22" s="1"/>
  <c r="H127" i="30"/>
  <c r="L127" i="28"/>
  <c r="U143" i="1" s="1"/>
  <c r="V143" i="1" s="1"/>
  <c r="AF143" i="1" s="1"/>
  <c r="AG143" i="1" s="1"/>
  <c r="H128" i="28"/>
  <c r="V141" i="22"/>
  <c r="AF141" i="22" s="1"/>
  <c r="AG141" i="22" s="1"/>
  <c r="V142" i="1"/>
  <c r="AF140" i="22"/>
  <c r="AF142" i="1" l="1"/>
  <c r="L127" i="30"/>
  <c r="U143" i="22" s="1"/>
  <c r="H128" i="30"/>
  <c r="AG140" i="22"/>
  <c r="L128" i="28"/>
  <c r="U144" i="1" s="1"/>
  <c r="H129" i="28"/>
  <c r="L129" i="28" s="1"/>
  <c r="U145" i="1" s="1"/>
  <c r="V145" i="1" l="1"/>
  <c r="AG142" i="1"/>
  <c r="AF145" i="1"/>
  <c r="V162" i="1"/>
  <c r="V163" i="1"/>
  <c r="V164" i="1"/>
  <c r="V165" i="1"/>
  <c r="V166" i="1"/>
  <c r="V167" i="1"/>
  <c r="V168" i="1"/>
  <c r="V169" i="1"/>
  <c r="L128" i="30"/>
  <c r="U144" i="22" s="1"/>
  <c r="V144" i="22" s="1"/>
  <c r="AF144" i="22" s="1"/>
  <c r="AG144" i="22" s="1"/>
  <c r="H129" i="30"/>
  <c r="L129" i="30" s="1"/>
  <c r="U145" i="22" s="1"/>
  <c r="V143" i="22"/>
  <c r="V144" i="1"/>
  <c r="AF144" i="1" l="1"/>
  <c r="V170" i="1"/>
  <c r="V172" i="1" s="1"/>
  <c r="AF143" i="22"/>
  <c r="V170" i="22"/>
  <c r="V145" i="22"/>
  <c r="AG145" i="1"/>
  <c r="AF164" i="1"/>
  <c r="AF165" i="1"/>
  <c r="AF166" i="1"/>
  <c r="AF145" i="22" l="1"/>
  <c r="V162" i="22"/>
  <c r="V163" i="22"/>
  <c r="V164" i="22"/>
  <c r="V165" i="22"/>
  <c r="V166" i="22"/>
  <c r="V167" i="22"/>
  <c r="V168" i="22"/>
  <c r="V169" i="22"/>
  <c r="AG143" i="22"/>
  <c r="AF170" i="22"/>
  <c r="AG164" i="1"/>
  <c r="AG144" i="1"/>
  <c r="AF170" i="1"/>
  <c r="V172" i="22" l="1"/>
  <c r="I22" i="6"/>
  <c r="I23" i="6" s="1"/>
  <c r="I24" i="6" s="1"/>
  <c r="M22" i="6"/>
  <c r="M23" i="6" s="1"/>
  <c r="M24" i="6" s="1"/>
  <c r="D22" i="6"/>
  <c r="G22" i="6"/>
  <c r="G23" i="6" s="1"/>
  <c r="G24" i="6" s="1"/>
  <c r="F22" i="6"/>
  <c r="F23" i="6" s="1"/>
  <c r="F24" i="6" s="1"/>
  <c r="H22" i="6"/>
  <c r="H23" i="6" s="1"/>
  <c r="H24" i="6" s="1"/>
  <c r="P22" i="6"/>
  <c r="P23" i="6" s="1"/>
  <c r="P24" i="6" s="1"/>
  <c r="K22" i="6"/>
  <c r="K23" i="6" s="1"/>
  <c r="K24" i="6" s="1"/>
  <c r="O22" i="6"/>
  <c r="O23" i="6" s="1"/>
  <c r="O24" i="6" s="1"/>
  <c r="J22" i="6"/>
  <c r="J23" i="6" s="1"/>
  <c r="J24" i="6" s="1"/>
  <c r="E22" i="6"/>
  <c r="E23" i="6" s="1"/>
  <c r="E24" i="6" s="1"/>
  <c r="L22" i="6"/>
  <c r="L23" i="6" s="1"/>
  <c r="L24" i="6" s="1"/>
  <c r="N22" i="6"/>
  <c r="N23" i="6" s="1"/>
  <c r="N24" i="6" s="1"/>
  <c r="Q22" i="6"/>
  <c r="Q23" i="6" s="1"/>
  <c r="Q24" i="6" s="1"/>
  <c r="AG145" i="22"/>
  <c r="AG162" i="22" s="1"/>
  <c r="AF162" i="22"/>
  <c r="AF165" i="22"/>
  <c r="AF166" i="22"/>
  <c r="D23" i="6" l="1"/>
  <c r="D24" i="6" s="1"/>
  <c r="R22" i="6"/>
  <c r="AA68" i="22" l="1"/>
  <c r="AC68" i="22" s="1"/>
  <c r="AF68" i="22" s="1"/>
  <c r="AG68" i="22" s="1"/>
  <c r="E57" i="20" s="1"/>
  <c r="BH169" i="4"/>
  <c r="BH175" i="4" s="1"/>
  <c r="BL169" i="4" l="1"/>
  <c r="BL175" i="4" s="1"/>
  <c r="AA72" i="22"/>
  <c r="AC72" i="22" s="1"/>
  <c r="AF72" i="22" s="1"/>
  <c r="AG72" i="22" s="1"/>
  <c r="E61" i="20" s="1"/>
  <c r="AA73" i="22"/>
  <c r="AC73" i="22" s="1"/>
  <c r="AF73" i="22" s="1"/>
  <c r="AG73" i="22" s="1"/>
  <c r="E62" i="20" s="1"/>
  <c r="BM169" i="4"/>
  <c r="BM175" i="4" s="1"/>
  <c r="BD169" i="4"/>
  <c r="BD175" i="4" s="1"/>
  <c r="AA64" i="22"/>
  <c r="AC64" i="22" s="1"/>
  <c r="AF64" i="22" s="1"/>
  <c r="AG64" i="22" s="1"/>
  <c r="E53" i="20" s="1"/>
  <c r="BG169" i="4"/>
  <c r="BG175" i="4" s="1"/>
  <c r="AA67" i="22"/>
  <c r="AC67" i="22" s="1"/>
  <c r="AF67" i="22" s="1"/>
  <c r="AG67" i="22" s="1"/>
  <c r="E56" i="20" s="1"/>
  <c r="BK169" i="4"/>
  <c r="BK175" i="4" s="1"/>
  <c r="AA71" i="22"/>
  <c r="AC71" i="22" s="1"/>
  <c r="AF71" i="22" s="1"/>
  <c r="AG71" i="22" s="1"/>
  <c r="BJ169" i="4"/>
  <c r="BJ175" i="4" s="1"/>
  <c r="AA70" i="22"/>
  <c r="AC70" i="22" s="1"/>
  <c r="AF70" i="22" s="1"/>
  <c r="AG70" i="22" s="1"/>
  <c r="E59" i="20" s="1"/>
  <c r="AA65" i="22"/>
  <c r="AC65" i="22" s="1"/>
  <c r="AF65" i="22" s="1"/>
  <c r="AG65" i="22" s="1"/>
  <c r="E54" i="20" s="1"/>
  <c r="BE169" i="4"/>
  <c r="BE175" i="4" s="1"/>
  <c r="BF169" i="4"/>
  <c r="BF175" i="4" s="1"/>
  <c r="AA66" i="22"/>
  <c r="AC66" i="22" s="1"/>
  <c r="AF66" i="22" s="1"/>
  <c r="AG66" i="22" s="1"/>
  <c r="E55" i="20" s="1"/>
  <c r="BI169" i="4"/>
  <c r="BI175" i="4" s="1"/>
  <c r="AA69" i="22"/>
  <c r="AC69" i="22" s="1"/>
  <c r="AF69" i="22" s="1"/>
  <c r="AG69" i="22" s="1"/>
  <c r="E58" i="20" s="1"/>
  <c r="AA63" i="22"/>
  <c r="AC63" i="22" s="1"/>
  <c r="AF63" i="22" s="1"/>
  <c r="AG63" i="22" s="1"/>
  <c r="E52" i="20" s="1"/>
  <c r="BC169" i="4"/>
  <c r="BC175" i="4" s="1"/>
  <c r="AA62" i="22"/>
  <c r="BB169" i="4"/>
  <c r="E60" i="20" l="1"/>
  <c r="P26" i="19"/>
  <c r="BB175" i="4"/>
  <c r="AA164" i="22"/>
  <c r="AC62" i="22"/>
  <c r="AC164" i="22" l="1"/>
  <c r="AF62" i="22"/>
  <c r="AG62" i="22" l="1"/>
  <c r="AF164" i="22"/>
  <c r="E51" i="20" l="1"/>
  <c r="AG164" i="22"/>
  <c r="E6" i="31"/>
  <c r="F6" i="31" s="1"/>
  <c r="BA174" i="4" l="1"/>
  <c r="AB61" i="22"/>
  <c r="AW174" i="4"/>
  <c r="AB57" i="22"/>
  <c r="AB60" i="22"/>
  <c r="AB56" i="22"/>
  <c r="AV174" i="4"/>
  <c r="AB59" i="22"/>
  <c r="AY174" i="4"/>
  <c r="AX174" i="4"/>
  <c r="AB58" i="22"/>
  <c r="AB53" i="22"/>
  <c r="AS174" i="4"/>
  <c r="AR174" i="4"/>
  <c r="AB52" i="22"/>
  <c r="AB55" i="22"/>
  <c r="AU174" i="4"/>
  <c r="AQ174" i="4"/>
  <c r="AB51" i="22"/>
  <c r="AT174" i="4"/>
  <c r="AB54" i="22"/>
  <c r="AA53" i="1" l="1"/>
  <c r="AC53" i="1" s="1"/>
  <c r="AF53" i="1" s="1"/>
  <c r="AG53" i="1" s="1"/>
  <c r="E42" i="7" s="1"/>
  <c r="F42" i="7" s="1"/>
  <c r="AS157" i="4"/>
  <c r="AS163" i="4" s="1"/>
  <c r="AA57" i="1"/>
  <c r="AC57" i="1" s="1"/>
  <c r="AF57" i="1" s="1"/>
  <c r="AG57" i="1" s="1"/>
  <c r="E46" i="7" s="1"/>
  <c r="F46" i="7" s="1"/>
  <c r="AW157" i="4"/>
  <c r="AW163" i="4" s="1"/>
  <c r="AU157" i="4"/>
  <c r="AU163" i="4" s="1"/>
  <c r="AA55" i="1"/>
  <c r="AC55" i="1" s="1"/>
  <c r="AF55" i="1" s="1"/>
  <c r="AG55" i="1" s="1"/>
  <c r="E44" i="7" s="1"/>
  <c r="F44" i="7" s="1"/>
  <c r="AA56" i="1"/>
  <c r="AC56" i="1" s="1"/>
  <c r="AF56" i="1" s="1"/>
  <c r="AG56" i="1" s="1"/>
  <c r="E45" i="7" s="1"/>
  <c r="F45" i="7" s="1"/>
  <c r="AV157" i="4"/>
  <c r="AX157" i="4"/>
  <c r="AX163" i="4" s="1"/>
  <c r="AA58" i="1"/>
  <c r="AC58" i="1" s="1"/>
  <c r="AQ157" i="4"/>
  <c r="AQ163" i="4" s="1"/>
  <c r="AA51" i="1"/>
  <c r="AC51" i="1" s="1"/>
  <c r="AF51" i="1" s="1"/>
  <c r="AG51" i="1" s="1"/>
  <c r="E40" i="7" s="1"/>
  <c r="F40" i="7" s="1"/>
  <c r="AA59" i="1"/>
  <c r="AC59" i="1" s="1"/>
  <c r="AF59" i="1" s="1"/>
  <c r="AG59" i="1" s="1"/>
  <c r="AY157" i="4"/>
  <c r="AY163" i="4" s="1"/>
  <c r="AA61" i="1"/>
  <c r="AC61" i="1" s="1"/>
  <c r="AF61" i="1" s="1"/>
  <c r="AG61" i="1" s="1"/>
  <c r="E50" i="7" s="1"/>
  <c r="F50" i="7" s="1"/>
  <c r="BA157" i="4"/>
  <c r="BA163" i="4" s="1"/>
  <c r="AA52" i="1"/>
  <c r="AC52" i="1" s="1"/>
  <c r="AF52" i="1" s="1"/>
  <c r="AG52" i="1" s="1"/>
  <c r="E41" i="7" s="1"/>
  <c r="F41" i="7" s="1"/>
  <c r="AR157" i="4"/>
  <c r="AR163" i="4" s="1"/>
  <c r="AA60" i="1"/>
  <c r="AC60" i="1" s="1"/>
  <c r="AF60" i="1" s="1"/>
  <c r="AG60" i="1" s="1"/>
  <c r="E49" i="7" s="1"/>
  <c r="F49" i="7" s="1"/>
  <c r="AZ157" i="4"/>
  <c r="AZ163" i="4" s="1"/>
  <c r="AT157" i="4"/>
  <c r="AT163" i="4" s="1"/>
  <c r="AA54" i="1"/>
  <c r="AC54" i="1" s="1"/>
  <c r="AF54" i="1" s="1"/>
  <c r="AG54" i="1" s="1"/>
  <c r="E43" i="7" s="1"/>
  <c r="F43" i="7" s="1"/>
  <c r="AW169" i="4"/>
  <c r="AW175" i="4" s="1"/>
  <c r="AA57" i="22"/>
  <c r="AC57" i="22" s="1"/>
  <c r="AF57" i="22" s="1"/>
  <c r="AG57" i="22" s="1"/>
  <c r="E46" i="20" s="1"/>
  <c r="F46" i="20" s="1"/>
  <c r="AA56" i="22"/>
  <c r="AC56" i="22" s="1"/>
  <c r="AF56" i="22" s="1"/>
  <c r="AG56" i="22" s="1"/>
  <c r="E45" i="20" s="1"/>
  <c r="F45" i="20" s="1"/>
  <c r="AV169" i="4"/>
  <c r="AX169" i="4"/>
  <c r="AX175" i="4" s="1"/>
  <c r="AA58" i="22"/>
  <c r="AC58" i="22" s="1"/>
  <c r="AA60" i="22"/>
  <c r="AC60" i="22" s="1"/>
  <c r="AF60" i="22" s="1"/>
  <c r="AG60" i="22" s="1"/>
  <c r="E49" i="20" s="1"/>
  <c r="F49" i="20" s="1"/>
  <c r="AZ169" i="4"/>
  <c r="AZ175" i="4" s="1"/>
  <c r="AA55" i="22"/>
  <c r="AC55" i="22" s="1"/>
  <c r="AF55" i="22" s="1"/>
  <c r="AG55" i="22" s="1"/>
  <c r="E44" i="20" s="1"/>
  <c r="F44" i="20" s="1"/>
  <c r="AU169" i="4"/>
  <c r="AU175" i="4" s="1"/>
  <c r="AA53" i="22"/>
  <c r="AC53" i="22" s="1"/>
  <c r="AF53" i="22" s="1"/>
  <c r="AG53" i="22" s="1"/>
  <c r="E42" i="20" s="1"/>
  <c r="F42" i="20" s="1"/>
  <c r="AS169" i="4"/>
  <c r="AS175" i="4" s="1"/>
  <c r="AA61" i="22"/>
  <c r="AC61" i="22" s="1"/>
  <c r="AF61" i="22" s="1"/>
  <c r="AG61" i="22" s="1"/>
  <c r="E50" i="20" s="1"/>
  <c r="F50" i="20" s="1"/>
  <c r="BA169" i="4"/>
  <c r="BA175" i="4" s="1"/>
  <c r="AT169" i="4"/>
  <c r="AT175" i="4" s="1"/>
  <c r="AA54" i="22"/>
  <c r="AC54" i="22" s="1"/>
  <c r="AF54" i="22" s="1"/>
  <c r="AG54" i="22" s="1"/>
  <c r="E43" i="20" s="1"/>
  <c r="F43" i="20" s="1"/>
  <c r="AQ169" i="4"/>
  <c r="AQ175" i="4" s="1"/>
  <c r="AA51" i="22"/>
  <c r="AC51" i="22" s="1"/>
  <c r="AF51" i="22" s="1"/>
  <c r="AG51" i="22" s="1"/>
  <c r="E40" i="20" s="1"/>
  <c r="F40" i="20" s="1"/>
  <c r="AY169" i="4"/>
  <c r="AY175" i="4" s="1"/>
  <c r="AA59" i="22"/>
  <c r="AC59" i="22" s="1"/>
  <c r="AF59" i="22" s="1"/>
  <c r="AG59" i="22" s="1"/>
  <c r="AA52" i="22"/>
  <c r="AC52" i="22" s="1"/>
  <c r="AF52" i="22" s="1"/>
  <c r="AG52" i="22" s="1"/>
  <c r="E41" i="20" s="1"/>
  <c r="F41" i="20" s="1"/>
  <c r="AR169" i="4"/>
  <c r="AR175" i="4" s="1"/>
  <c r="AV163" i="4" l="1"/>
  <c r="AL58" i="1"/>
  <c r="AF58" i="1"/>
  <c r="AG58" i="1" s="1"/>
  <c r="E47" i="7" s="1"/>
  <c r="F47" i="7" s="1"/>
  <c r="E48" i="7"/>
  <c r="F48" i="7" s="1"/>
  <c r="U22" i="6"/>
  <c r="V22" i="6" s="1"/>
  <c r="AP157" i="4"/>
  <c r="AP163" i="4" s="1"/>
  <c r="AA50" i="1"/>
  <c r="AB50" i="22"/>
  <c r="AB163" i="22" s="1"/>
  <c r="AB172" i="22" s="1"/>
  <c r="AP174" i="4"/>
  <c r="E173" i="4"/>
  <c r="E48" i="20"/>
  <c r="F48" i="20" s="1"/>
  <c r="P22" i="19"/>
  <c r="AV175" i="4"/>
  <c r="AL58" i="22"/>
  <c r="AF58" i="22"/>
  <c r="AG58" i="22" s="1"/>
  <c r="E47" i="20" s="1"/>
  <c r="F47" i="20" s="1"/>
  <c r="AA50" i="22"/>
  <c r="AP169" i="4"/>
  <c r="AP175" i="4" s="1"/>
  <c r="AA163" i="1" l="1"/>
  <c r="AA172" i="1" s="1"/>
  <c r="AC50" i="1"/>
  <c r="AA163" i="22"/>
  <c r="AA172" i="22" s="1"/>
  <c r="AC50" i="22"/>
  <c r="AC163" i="1" l="1"/>
  <c r="AC172" i="1" s="1"/>
  <c r="AF50" i="1"/>
  <c r="AC163" i="22"/>
  <c r="AC172" i="22" s="1"/>
  <c r="AF50" i="22"/>
  <c r="AG50" i="1" l="1"/>
  <c r="AF163" i="1"/>
  <c r="AF172" i="1" s="1"/>
  <c r="AG50" i="22"/>
  <c r="AF163" i="22"/>
  <c r="AF172" i="22" s="1"/>
  <c r="E39" i="7" l="1"/>
  <c r="F39" i="7" s="1"/>
  <c r="G39" i="7" s="1"/>
  <c r="U18" i="6"/>
  <c r="AG163" i="1"/>
  <c r="E39" i="20"/>
  <c r="F39" i="20" s="1"/>
  <c r="G39" i="20" s="1"/>
  <c r="P32" i="19"/>
  <c r="Q32" i="19" s="1"/>
  <c r="P18" i="19"/>
  <c r="AG163" i="22"/>
  <c r="AG172" i="22" s="1"/>
  <c r="M18" i="6" l="1"/>
  <c r="M19" i="6" s="1"/>
  <c r="M20" i="6" s="1"/>
  <c r="J18" i="6"/>
  <c r="J19" i="6" s="1"/>
  <c r="J20" i="6" s="1"/>
  <c r="F18" i="6"/>
  <c r="F19" i="6" s="1"/>
  <c r="F20" i="6" s="1"/>
  <c r="AG172" i="1"/>
  <c r="Q18" i="6"/>
  <c r="Q19" i="6" s="1"/>
  <c r="Q20" i="6" s="1"/>
  <c r="H18" i="6"/>
  <c r="H19" i="6" s="1"/>
  <c r="H20" i="6" s="1"/>
  <c r="K18" i="6"/>
  <c r="K19" i="6" s="1"/>
  <c r="K20" i="6" s="1"/>
  <c r="N18" i="6"/>
  <c r="N19" i="6" s="1"/>
  <c r="N20" i="6" s="1"/>
  <c r="D18" i="6"/>
  <c r="E18" i="6"/>
  <c r="E19" i="6" s="1"/>
  <c r="E20" i="6" s="1"/>
  <c r="O18" i="6"/>
  <c r="O19" i="6" s="1"/>
  <c r="O20" i="6" s="1"/>
  <c r="I18" i="6"/>
  <c r="I19" i="6" s="1"/>
  <c r="I20" i="6" s="1"/>
  <c r="L18" i="6"/>
  <c r="L19" i="6" s="1"/>
  <c r="L20" i="6" s="1"/>
  <c r="G18" i="6"/>
  <c r="G19" i="6" s="1"/>
  <c r="G20" i="6" s="1"/>
  <c r="P18" i="6"/>
  <c r="P19" i="6" s="1"/>
  <c r="P20" i="6" s="1"/>
  <c r="C40" i="7"/>
  <c r="H39" i="7"/>
  <c r="J39" i="7" s="1"/>
  <c r="L39" i="7" s="1"/>
  <c r="C40" i="20"/>
  <c r="H39" i="20"/>
  <c r="J39" i="20" s="1"/>
  <c r="L39" i="20" s="1"/>
  <c r="G40" i="7" l="1"/>
  <c r="C41" i="7" s="1"/>
  <c r="D19" i="6"/>
  <c r="D20" i="6" s="1"/>
  <c r="R18" i="6"/>
  <c r="V18" i="6" s="1"/>
  <c r="G40" i="20"/>
  <c r="C41" i="20" s="1"/>
  <c r="H40" i="7" l="1"/>
  <c r="J40" i="7" s="1"/>
  <c r="L40" i="7" s="1"/>
  <c r="G41" i="7"/>
  <c r="C42" i="7" s="1"/>
  <c r="H41" i="7"/>
  <c r="J41" i="7" s="1"/>
  <c r="H40" i="20"/>
  <c r="J40" i="20" s="1"/>
  <c r="L40" i="20" s="1"/>
  <c r="G41" i="20"/>
  <c r="C42" i="20" s="1"/>
  <c r="L41" i="7" l="1"/>
  <c r="H41" i="20"/>
  <c r="J41" i="20" s="1"/>
  <c r="L41" i="20" s="1"/>
  <c r="G42" i="7"/>
  <c r="C43" i="7" s="1"/>
  <c r="G42" i="20"/>
  <c r="C43" i="20" s="1"/>
  <c r="H42" i="7" l="1"/>
  <c r="J42" i="7" s="1"/>
  <c r="L42" i="7" s="1"/>
  <c r="G43" i="7"/>
  <c r="C44" i="7" s="1"/>
  <c r="H42" i="20"/>
  <c r="J42" i="20" s="1"/>
  <c r="L42" i="20" s="1"/>
  <c r="G43" i="20"/>
  <c r="C44" i="20" s="1"/>
  <c r="H43" i="7" l="1"/>
  <c r="J43" i="7" s="1"/>
  <c r="L43" i="7" s="1"/>
  <c r="G44" i="7"/>
  <c r="C45" i="7" s="1"/>
  <c r="H43" i="20"/>
  <c r="J43" i="20" s="1"/>
  <c r="L43" i="20" s="1"/>
  <c r="G44" i="20"/>
  <c r="C45" i="20" s="1"/>
  <c r="H44" i="7" l="1"/>
  <c r="J44" i="7" s="1"/>
  <c r="L44" i="7" s="1"/>
  <c r="G45" i="7"/>
  <c r="C46" i="7" s="1"/>
  <c r="G46" i="7" s="1"/>
  <c r="H46" i="7" s="1"/>
  <c r="J46" i="7" s="1"/>
  <c r="H44" i="20"/>
  <c r="J44" i="20" s="1"/>
  <c r="L44" i="20" s="1"/>
  <c r="G45" i="20"/>
  <c r="C46" i="20" s="1"/>
  <c r="G46" i="20" s="1"/>
  <c r="H46" i="20" s="1"/>
  <c r="J46" i="20" s="1"/>
  <c r="H45" i="7" l="1"/>
  <c r="J45" i="7" s="1"/>
  <c r="L45" i="7" s="1"/>
  <c r="L46" i="7" s="1"/>
  <c r="K47" i="7" s="1"/>
  <c r="C47" i="7" s="1"/>
  <c r="G47" i="7" s="1"/>
  <c r="C48" i="7" s="1"/>
  <c r="H45" i="20"/>
  <c r="J45" i="20" s="1"/>
  <c r="L45" i="20" s="1"/>
  <c r="L46" i="20" s="1"/>
  <c r="K47" i="20" s="1"/>
  <c r="C47" i="20" s="1"/>
  <c r="G47" i="20" s="1"/>
  <c r="C48" i="20" s="1"/>
  <c r="H47" i="7" l="1"/>
  <c r="J47" i="7" s="1"/>
  <c r="L47" i="7" s="1"/>
  <c r="G48" i="7"/>
  <c r="C49" i="7" s="1"/>
  <c r="H47" i="20"/>
  <c r="J47" i="20" s="1"/>
  <c r="L47" i="20" s="1"/>
  <c r="G48" i="20"/>
  <c r="C49" i="20" s="1"/>
  <c r="H48" i="7" l="1"/>
  <c r="J48" i="7" s="1"/>
  <c r="L48" i="7" s="1"/>
  <c r="G49" i="7"/>
  <c r="C50" i="7" s="1"/>
  <c r="H48" i="20"/>
  <c r="J48" i="20" s="1"/>
  <c r="L48" i="20" s="1"/>
  <c r="G49" i="20"/>
  <c r="C50" i="20" s="1"/>
  <c r="G50" i="20" s="1"/>
  <c r="H49" i="7" l="1"/>
  <c r="J49" i="7" s="1"/>
  <c r="L49" i="7" s="1"/>
  <c r="G50" i="7"/>
  <c r="H50" i="7"/>
  <c r="J50" i="7" s="1"/>
  <c r="H49" i="20"/>
  <c r="J49" i="20" s="1"/>
  <c r="L49" i="20" s="1"/>
  <c r="H50" i="20"/>
  <c r="J50" i="20" s="1"/>
  <c r="E7" i="31"/>
  <c r="L50" i="7" l="1"/>
  <c r="D7" i="31"/>
  <c r="L50" i="20"/>
  <c r="E8" i="31" l="1"/>
  <c r="E9" i="31" s="1"/>
  <c r="K51" i="20"/>
  <c r="C51" i="20" s="1"/>
  <c r="D8" i="31"/>
  <c r="D9" i="31" s="1"/>
  <c r="K51" i="7"/>
  <c r="C51" i="7" s="1"/>
  <c r="F7" i="31"/>
  <c r="R14" i="6" l="1"/>
  <c r="D11" i="31"/>
  <c r="S58" i="7"/>
  <c r="D58" i="7" s="1"/>
  <c r="F58" i="7" s="1"/>
  <c r="F8" i="31"/>
  <c r="E11" i="31"/>
  <c r="L14" i="19"/>
  <c r="H14" i="19" s="1"/>
  <c r="V54" i="7"/>
  <c r="S54" i="7"/>
  <c r="D54" i="7" s="1"/>
  <c r="F54" i="7" s="1"/>
  <c r="V53" i="7"/>
  <c r="S53" i="7"/>
  <c r="D53" i="7" s="1"/>
  <c r="F53" i="7" s="1"/>
  <c r="S52" i="7"/>
  <c r="D52" i="7" s="1"/>
  <c r="F52" i="7" s="1"/>
  <c r="V52" i="7"/>
  <c r="I14" i="6"/>
  <c r="P14" i="6"/>
  <c r="D14" i="6"/>
  <c r="E14" i="6"/>
  <c r="L14" i="6"/>
  <c r="N14" i="6"/>
  <c r="J14" i="6"/>
  <c r="H14" i="6"/>
  <c r="F14" i="6"/>
  <c r="M14" i="6"/>
  <c r="O14" i="6"/>
  <c r="G14" i="6"/>
  <c r="Q14" i="6"/>
  <c r="K14" i="6"/>
  <c r="V14" i="6"/>
  <c r="S51" i="7"/>
  <c r="D51" i="7" s="1"/>
  <c r="F51" i="7" s="1"/>
  <c r="G51" i="7" s="1"/>
  <c r="V51" i="7"/>
  <c r="F11" i="31"/>
  <c r="V55" i="7"/>
  <c r="S55" i="7"/>
  <c r="D55" i="7" s="1"/>
  <c r="F55" i="7" s="1"/>
  <c r="V57" i="7"/>
  <c r="S57" i="7"/>
  <c r="D57" i="7" s="1"/>
  <c r="F57" i="7" s="1"/>
  <c r="S56" i="7"/>
  <c r="D56" i="7" s="1"/>
  <c r="F56" i="7" s="1"/>
  <c r="V56" i="7"/>
  <c r="V58" i="7"/>
  <c r="V59" i="7"/>
  <c r="S59" i="7"/>
  <c r="D59" i="7" s="1"/>
  <c r="F59" i="7" s="1"/>
  <c r="V60" i="7"/>
  <c r="S60" i="7"/>
  <c r="D60" i="7" s="1"/>
  <c r="F60" i="7" s="1"/>
  <c r="V61" i="7"/>
  <c r="S61" i="7"/>
  <c r="D61" i="7" s="1"/>
  <c r="F61" i="7" s="1"/>
  <c r="S62" i="7"/>
  <c r="D62" i="7" s="1"/>
  <c r="F62" i="7" s="1"/>
  <c r="V62" i="7"/>
  <c r="F9" i="31"/>
  <c r="V54" i="20"/>
  <c r="S54" i="20"/>
  <c r="D54" i="20" s="1"/>
  <c r="F54" i="20" s="1"/>
  <c r="V53" i="20"/>
  <c r="S53" i="20"/>
  <c r="D53" i="20" s="1"/>
  <c r="F53" i="20" s="1"/>
  <c r="V62" i="20"/>
  <c r="S62" i="20"/>
  <c r="D62" i="20" s="1"/>
  <c r="F62" i="20" s="1"/>
  <c r="S52" i="20"/>
  <c r="D52" i="20" s="1"/>
  <c r="F52" i="20" s="1"/>
  <c r="V52" i="20"/>
  <c r="V56" i="20"/>
  <c r="S56" i="20"/>
  <c r="D56" i="20" s="1"/>
  <c r="F56" i="20" s="1"/>
  <c r="V59" i="20"/>
  <c r="S59" i="20"/>
  <c r="D59" i="20" s="1"/>
  <c r="F59" i="20" s="1"/>
  <c r="S51" i="20"/>
  <c r="D51" i="20" s="1"/>
  <c r="F51" i="20" s="1"/>
  <c r="G51" i="20" s="1"/>
  <c r="V51" i="20"/>
  <c r="V57" i="20"/>
  <c r="S57" i="20"/>
  <c r="D57" i="20" s="1"/>
  <c r="F57" i="20" s="1"/>
  <c r="S61" i="20"/>
  <c r="D61" i="20" s="1"/>
  <c r="F61" i="20" s="1"/>
  <c r="V61" i="20"/>
  <c r="F14" i="19"/>
  <c r="K14" i="19"/>
  <c r="E22" i="19"/>
  <c r="E23" i="19" s="1"/>
  <c r="E24" i="19" s="1"/>
  <c r="E26" i="19"/>
  <c r="J22" i="19"/>
  <c r="J23" i="19" s="1"/>
  <c r="J24" i="19" s="1"/>
  <c r="G18" i="19"/>
  <c r="G19" i="19" s="1"/>
  <c r="G20" i="19" s="1"/>
  <c r="J26" i="19"/>
  <c r="I26" i="19"/>
  <c r="V58" i="20"/>
  <c r="S58" i="20"/>
  <c r="D58" i="20" s="1"/>
  <c r="F58" i="20" s="1"/>
  <c r="V60" i="20"/>
  <c r="S60" i="20"/>
  <c r="D60" i="20" s="1"/>
  <c r="F60" i="20" s="1"/>
  <c r="S55" i="20"/>
  <c r="D55" i="20" s="1"/>
  <c r="F55" i="20" s="1"/>
  <c r="V55" i="20"/>
  <c r="E14" i="19" l="1"/>
  <c r="I18" i="19"/>
  <c r="I19" i="19" s="1"/>
  <c r="I20" i="19" s="1"/>
  <c r="Q14" i="19"/>
  <c r="K26" i="19"/>
  <c r="K27" i="19" s="1"/>
  <c r="K28" i="19" s="1"/>
  <c r="D22" i="19"/>
  <c r="G22" i="19"/>
  <c r="G23" i="19" s="1"/>
  <c r="G24" i="19" s="1"/>
  <c r="H22" i="19"/>
  <c r="H23" i="19" s="1"/>
  <c r="H24" i="19" s="1"/>
  <c r="E18" i="19"/>
  <c r="E19" i="19" s="1"/>
  <c r="E20" i="19" s="1"/>
  <c r="H26" i="19"/>
  <c r="F22" i="19"/>
  <c r="F23" i="19" s="1"/>
  <c r="F24" i="19" s="1"/>
  <c r="D26" i="19"/>
  <c r="L26" i="19" s="1"/>
  <c r="Q26" i="19" s="1"/>
  <c r="F26" i="19"/>
  <c r="F27" i="19" s="1"/>
  <c r="F28" i="19" s="1"/>
  <c r="K22" i="19"/>
  <c r="K23" i="19" s="1"/>
  <c r="K24" i="19" s="1"/>
  <c r="J18" i="19"/>
  <c r="J19" i="19" s="1"/>
  <c r="J20" i="19" s="1"/>
  <c r="G14" i="19"/>
  <c r="G15" i="19" s="1"/>
  <c r="G16" i="19" s="1"/>
  <c r="G26" i="19"/>
  <c r="G46" i="19" s="1"/>
  <c r="J14" i="19"/>
  <c r="I22" i="19"/>
  <c r="I23" i="19" s="1"/>
  <c r="I24" i="19" s="1"/>
  <c r="H18" i="19"/>
  <c r="H19" i="19" s="1"/>
  <c r="H20" i="19" s="1"/>
  <c r="F18" i="19"/>
  <c r="F19" i="19" s="1"/>
  <c r="F20" i="19" s="1"/>
  <c r="D14" i="19"/>
  <c r="I14" i="19"/>
  <c r="D18" i="19"/>
  <c r="L18" i="19" s="1"/>
  <c r="Q18" i="19" s="1"/>
  <c r="K18" i="19"/>
  <c r="K19" i="19" s="1"/>
  <c r="K20" i="19" s="1"/>
  <c r="Q40" i="6"/>
  <c r="Q15" i="6"/>
  <c r="Q16" i="6" s="1"/>
  <c r="F15" i="6"/>
  <c r="F16" i="6" s="1"/>
  <c r="F40" i="6"/>
  <c r="L40" i="6"/>
  <c r="L15" i="6"/>
  <c r="L16" i="6" s="1"/>
  <c r="I15" i="6"/>
  <c r="I16" i="6" s="1"/>
  <c r="I40" i="6"/>
  <c r="K15" i="6"/>
  <c r="K16" i="6" s="1"/>
  <c r="K40" i="6"/>
  <c r="M40" i="6"/>
  <c r="M15" i="6"/>
  <c r="M16" i="6" s="1"/>
  <c r="N40" i="6"/>
  <c r="N15" i="6"/>
  <c r="N16" i="6" s="1"/>
  <c r="P40" i="6"/>
  <c r="P15" i="6"/>
  <c r="P16" i="6" s="1"/>
  <c r="C52" i="7"/>
  <c r="H51" i="7"/>
  <c r="J51" i="7" s="1"/>
  <c r="L51" i="7" s="1"/>
  <c r="G40" i="6"/>
  <c r="G15" i="6"/>
  <c r="G16" i="6" s="1"/>
  <c r="H15" i="6"/>
  <c r="H16" i="6" s="1"/>
  <c r="H40" i="6"/>
  <c r="E15" i="6"/>
  <c r="E16" i="6" s="1"/>
  <c r="E40" i="6"/>
  <c r="O15" i="6"/>
  <c r="O16" i="6" s="1"/>
  <c r="O40" i="6"/>
  <c r="J40" i="6"/>
  <c r="J15" i="6"/>
  <c r="J16" i="6" s="1"/>
  <c r="D40" i="6"/>
  <c r="D15" i="6"/>
  <c r="D16" i="6" s="1"/>
  <c r="E40" i="19"/>
  <c r="E15" i="19"/>
  <c r="E16" i="19" s="1"/>
  <c r="L22" i="19"/>
  <c r="Q22" i="19" s="1"/>
  <c r="D23" i="19"/>
  <c r="D24" i="19" s="1"/>
  <c r="H27" i="19"/>
  <c r="H28" i="19" s="1"/>
  <c r="D46" i="19"/>
  <c r="D27" i="19"/>
  <c r="D28" i="19" s="1"/>
  <c r="G40" i="19"/>
  <c r="J15" i="19"/>
  <c r="J16" i="19" s="1"/>
  <c r="J40" i="19"/>
  <c r="I46" i="19"/>
  <c r="I27" i="19"/>
  <c r="I28" i="19" s="1"/>
  <c r="J27" i="19"/>
  <c r="J28" i="19" s="1"/>
  <c r="E27" i="19"/>
  <c r="E28" i="19" s="1"/>
  <c r="K15" i="19"/>
  <c r="K16" i="19" s="1"/>
  <c r="K40" i="19"/>
  <c r="F15" i="19"/>
  <c r="F16" i="19" s="1"/>
  <c r="F40" i="19"/>
  <c r="D40" i="19"/>
  <c r="D15" i="19"/>
  <c r="D16" i="19" s="1"/>
  <c r="I40" i="19"/>
  <c r="I15" i="19"/>
  <c r="I16" i="19" s="1"/>
  <c r="D19" i="19"/>
  <c r="D20" i="19" s="1"/>
  <c r="H40" i="19"/>
  <c r="H15" i="19"/>
  <c r="H16" i="19" s="1"/>
  <c r="C52" i="20"/>
  <c r="H51" i="20"/>
  <c r="J51" i="20" s="1"/>
  <c r="L51" i="20" s="1"/>
  <c r="G27" i="19" l="1"/>
  <c r="G28" i="19" s="1"/>
  <c r="F46" i="19"/>
  <c r="E46" i="19"/>
  <c r="H46" i="19"/>
  <c r="L46" i="19" s="1"/>
  <c r="L47" i="19" s="1"/>
  <c r="K46" i="19"/>
  <c r="J46" i="19"/>
  <c r="R40" i="6"/>
  <c r="G52" i="7"/>
  <c r="C53" i="7" s="1"/>
  <c r="L40" i="19"/>
  <c r="G52" i="20"/>
  <c r="C53" i="20" s="1"/>
  <c r="H52" i="7" l="1"/>
  <c r="J52" i="7" s="1"/>
  <c r="L52" i="7" s="1"/>
  <c r="G53" i="7"/>
  <c r="C54" i="7" s="1"/>
  <c r="H53" i="7"/>
  <c r="J53" i="7" s="1"/>
  <c r="L53" i="7" s="1"/>
  <c r="H52" i="20"/>
  <c r="J52" i="20" s="1"/>
  <c r="L52" i="20" s="1"/>
  <c r="G53" i="20"/>
  <c r="C54" i="20" s="1"/>
  <c r="G54" i="7" l="1"/>
  <c r="C55" i="7" s="1"/>
  <c r="H53" i="20"/>
  <c r="J53" i="20" s="1"/>
  <c r="L53" i="20" s="1"/>
  <c r="G54" i="20"/>
  <c r="C55" i="20" s="1"/>
  <c r="H54" i="7" l="1"/>
  <c r="J54" i="7" s="1"/>
  <c r="L54" i="7" s="1"/>
  <c r="G55" i="7"/>
  <c r="C56" i="7" s="1"/>
  <c r="H55" i="7"/>
  <c r="J55" i="7" s="1"/>
  <c r="H54" i="20"/>
  <c r="J54" i="20" s="1"/>
  <c r="L54" i="20" s="1"/>
  <c r="G55" i="20"/>
  <c r="C56" i="20" s="1"/>
  <c r="L55" i="7" l="1"/>
  <c r="G56" i="7"/>
  <c r="C57" i="7" s="1"/>
  <c r="H56" i="7"/>
  <c r="J56" i="7" s="1"/>
  <c r="H55" i="20"/>
  <c r="J55" i="20" s="1"/>
  <c r="L55" i="20" s="1"/>
  <c r="G56" i="20"/>
  <c r="C57" i="20" s="1"/>
  <c r="L56" i="7" l="1"/>
  <c r="G57" i="7"/>
  <c r="C58" i="7" s="1"/>
  <c r="H56" i="20"/>
  <c r="J56" i="20" s="1"/>
  <c r="L56" i="20" s="1"/>
  <c r="G57" i="20"/>
  <c r="C58" i="20" s="1"/>
  <c r="H57" i="7" l="1"/>
  <c r="J57" i="7" s="1"/>
  <c r="L57" i="7" s="1"/>
  <c r="G58" i="7"/>
  <c r="C59" i="7" s="1"/>
  <c r="H58" i="7"/>
  <c r="J58" i="7" s="1"/>
  <c r="L58" i="7" s="1"/>
  <c r="H57" i="20"/>
  <c r="J57" i="20" s="1"/>
  <c r="L57" i="20" s="1"/>
  <c r="G58" i="20"/>
  <c r="C59" i="20" s="1"/>
  <c r="H58" i="20" l="1"/>
  <c r="J58" i="20" s="1"/>
  <c r="L58" i="20" s="1"/>
  <c r="G59" i="7"/>
  <c r="C60" i="7" s="1"/>
  <c r="G59" i="20"/>
  <c r="C60" i="20" s="1"/>
  <c r="H59" i="7" l="1"/>
  <c r="J59" i="7" s="1"/>
  <c r="L59" i="7" s="1"/>
  <c r="G60" i="7"/>
  <c r="C61" i="7" s="1"/>
  <c r="H60" i="7"/>
  <c r="J60" i="7" s="1"/>
  <c r="L60" i="7" s="1"/>
  <c r="H59" i="20"/>
  <c r="J59" i="20" s="1"/>
  <c r="L59" i="20" s="1"/>
  <c r="G60" i="20"/>
  <c r="C61" i="20" s="1"/>
  <c r="H60" i="20" l="1"/>
  <c r="J60" i="20" s="1"/>
  <c r="L60" i="20" s="1"/>
  <c r="G61" i="7"/>
  <c r="C62" i="7" s="1"/>
  <c r="H61" i="7"/>
  <c r="J61" i="7" s="1"/>
  <c r="L61" i="7" s="1"/>
  <c r="G61" i="20"/>
  <c r="C62" i="20" s="1"/>
  <c r="G62" i="7" l="1"/>
  <c r="C63" i="7" s="1"/>
  <c r="H62" i="7"/>
  <c r="J62" i="7" s="1"/>
  <c r="L62" i="7" s="1"/>
  <c r="G62" i="20"/>
  <c r="C63" i="20" s="1"/>
  <c r="H61" i="20"/>
  <c r="J61" i="20" s="1"/>
  <c r="L61" i="20" s="1"/>
  <c r="G63" i="7" l="1"/>
  <c r="C64" i="7" s="1"/>
  <c r="H62" i="20"/>
  <c r="J62" i="20" s="1"/>
  <c r="L62" i="20" s="1"/>
  <c r="G63" i="20"/>
  <c r="C64" i="20" s="1"/>
  <c r="H63" i="7" l="1"/>
  <c r="J63" i="7" s="1"/>
  <c r="L63" i="7" s="1"/>
  <c r="G64" i="7"/>
  <c r="C65" i="7" s="1"/>
  <c r="H63" i="20"/>
  <c r="J63" i="20" s="1"/>
  <c r="L63" i="20" s="1"/>
  <c r="G64" i="20"/>
  <c r="C65" i="20" s="1"/>
  <c r="H64" i="7" l="1"/>
  <c r="J64" i="7" s="1"/>
  <c r="L64" i="7" s="1"/>
  <c r="G65" i="7"/>
  <c r="C66" i="7" s="1"/>
  <c r="H64" i="20"/>
  <c r="J64" i="20" s="1"/>
  <c r="L64" i="20" s="1"/>
  <c r="G65" i="20"/>
  <c r="C66" i="20" s="1"/>
  <c r="H65" i="7" l="1"/>
  <c r="J65" i="7" s="1"/>
  <c r="L65" i="7" s="1"/>
  <c r="G66" i="7"/>
  <c r="C67" i="7" s="1"/>
  <c r="H66" i="7"/>
  <c r="J66" i="7" s="1"/>
  <c r="H65" i="20"/>
  <c r="J65" i="20" s="1"/>
  <c r="L65" i="20" s="1"/>
  <c r="G66" i="20"/>
  <c r="C67" i="20" s="1"/>
  <c r="L66" i="7" l="1"/>
  <c r="G67" i="7"/>
  <c r="C68" i="7" s="1"/>
  <c r="H66" i="20"/>
  <c r="J66" i="20" s="1"/>
  <c r="L66" i="20" s="1"/>
  <c r="G67" i="20"/>
  <c r="C68" i="20" s="1"/>
  <c r="H67" i="7" l="1"/>
  <c r="J67" i="7" s="1"/>
  <c r="L67" i="7"/>
  <c r="G68" i="7"/>
  <c r="C69" i="7" s="1"/>
  <c r="H68" i="7"/>
  <c r="J68" i="7" s="1"/>
  <c r="H67" i="20"/>
  <c r="J67" i="20" s="1"/>
  <c r="L67" i="20" s="1"/>
  <c r="G68" i="20"/>
  <c r="C69" i="20" s="1"/>
  <c r="L68" i="7" l="1"/>
  <c r="G69" i="7"/>
  <c r="C70" i="7" s="1"/>
  <c r="H68" i="20"/>
  <c r="J68" i="20" s="1"/>
  <c r="L68" i="20" s="1"/>
  <c r="G69" i="20"/>
  <c r="C70" i="20" s="1"/>
  <c r="H69" i="7" l="1"/>
  <c r="J69" i="7" s="1"/>
  <c r="L69" i="7" s="1"/>
  <c r="G70" i="7"/>
  <c r="C71" i="7" s="1"/>
  <c r="G71" i="7" s="1"/>
  <c r="H71" i="7" s="1"/>
  <c r="J71" i="7" s="1"/>
  <c r="H70" i="7"/>
  <c r="J70" i="7" s="1"/>
  <c r="H69" i="20"/>
  <c r="J69" i="20" s="1"/>
  <c r="L69" i="20" s="1"/>
  <c r="G70" i="20"/>
  <c r="C71" i="20" s="1"/>
  <c r="G71" i="20" s="1"/>
  <c r="H71" i="20" s="1"/>
  <c r="J71" i="20" s="1"/>
  <c r="L70" i="7" l="1"/>
  <c r="L71" i="7" s="1"/>
  <c r="H70" i="20"/>
  <c r="J70" i="20" s="1"/>
  <c r="L70" i="20" s="1"/>
  <c r="L71" i="20" s="1"/>
</calcChain>
</file>

<file path=xl/comments1.xml><?xml version="1.0" encoding="utf-8"?>
<comments xmlns="http://schemas.openxmlformats.org/spreadsheetml/2006/main">
  <authors>
    <author>Vinciguerra, Joseph</author>
  </authors>
  <commentList>
    <comment ref="P163" authorId="0" shapeId="0">
      <text>
        <r>
          <rPr>
            <b/>
            <sz val="9"/>
            <color indexed="81"/>
            <rFont val="Tahoma"/>
            <family val="2"/>
          </rPr>
          <t>Vinciguerra, Joseph: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171" authorId="0" shapeId="0">
      <text>
        <r>
          <rPr>
            <b/>
            <sz val="9"/>
            <color indexed="81"/>
            <rFont val="Tahoma"/>
            <family val="2"/>
          </rPr>
          <t>Vinciguerra, Joseph: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88" authorId="0" shapeId="0">
      <text>
        <r>
          <rPr>
            <b/>
            <sz val="9"/>
            <color indexed="81"/>
            <rFont val="Tahoma"/>
            <family val="2"/>
          </rPr>
          <t>Vinciguerra, Joseph:</t>
        </r>
        <r>
          <rPr>
            <sz val="9"/>
            <color indexed="81"/>
            <rFont val="Tahoma"/>
            <family val="2"/>
          </rPr>
          <t xml:space="preserve">
=TRANSPOSE('Z:\2020 TAC\Filing 8.31.2020  (updated for plr)\Support\[TAC ReReq-Accounting 2020 6.xlsx]OverUnder E'!$D$13:$D$58)
Source File. Eliminating a link </t>
        </r>
      </text>
    </comment>
  </commentList>
</comments>
</file>

<file path=xl/comments2.xml><?xml version="1.0" encoding="utf-8"?>
<comments xmlns="http://schemas.openxmlformats.org/spreadsheetml/2006/main">
  <authors>
    <author>Vinciguerra, Joseph</author>
  </authors>
  <commentList>
    <comment ref="K74" authorId="0" shapeId="0">
      <text>
        <r>
          <rPr>
            <b/>
            <sz val="9"/>
            <color indexed="81"/>
            <rFont val="Tahoma"/>
            <family val="2"/>
          </rPr>
          <t>Vinciguerra, Joseph:</t>
        </r>
        <r>
          <rPr>
            <sz val="9"/>
            <color indexed="81"/>
            <rFont val="Tahoma"/>
            <family val="2"/>
          </rPr>
          <t xml:space="preserve">
Check this 2023 amort to its source. L85 balance needs to be 2024 stip amort
</t>
        </r>
      </text>
    </comment>
  </commentList>
</comments>
</file>

<file path=xl/sharedStrings.xml><?xml version="1.0" encoding="utf-8"?>
<sst xmlns="http://schemas.openxmlformats.org/spreadsheetml/2006/main" count="1185" uniqueCount="462">
  <si>
    <t>Electric</t>
  </si>
  <si>
    <t>$000</t>
  </si>
  <si>
    <t>Federal Tax Rate</t>
  </si>
  <si>
    <t>Net Tax Adjustment</t>
  </si>
  <si>
    <t>Revenue Factor</t>
  </si>
  <si>
    <t>Revenue Requirement</t>
  </si>
  <si>
    <t>Input</t>
  </si>
  <si>
    <t xml:space="preserve">Embedded </t>
  </si>
  <si>
    <t xml:space="preserve">Weighted </t>
  </si>
  <si>
    <t>Percent</t>
  </si>
  <si>
    <t>Cost</t>
  </si>
  <si>
    <t>Long-Term Debt</t>
  </si>
  <si>
    <t>Customer Deposits</t>
  </si>
  <si>
    <t>Common Equity</t>
  </si>
  <si>
    <t>Total</t>
  </si>
  <si>
    <t>NOTES:</t>
  </si>
  <si>
    <t>Long-term Debt and Customer Deposits as of February 28, 2017</t>
  </si>
  <si>
    <t>Long-term Debt will be updated during the real case as we update for actuals</t>
  </si>
  <si>
    <t>Common equity amount was solved for to get a 52.50% equity ratio;</t>
  </si>
  <si>
    <t>ROE in Plan used for now but will obviously be updated once we have the results from the consultant</t>
  </si>
  <si>
    <t>ELECTRIC</t>
  </si>
  <si>
    <t>GAS</t>
  </si>
  <si>
    <t>Revenue Increase</t>
  </si>
  <si>
    <t>Uncollectible Rate</t>
  </si>
  <si>
    <t>BPU Assessment Rate</t>
  </si>
  <si>
    <t>Rate Counsel Assessment Rate</t>
  </si>
  <si>
    <t>Income before State of NJ Bus. Tax</t>
  </si>
  <si>
    <t>State of NJ Bus. Income Tax</t>
  </si>
  <si>
    <t>Income Before Federal Income Taxes</t>
  </si>
  <si>
    <t>Federal Income Taxes</t>
  </si>
  <si>
    <t>Return</t>
  </si>
  <si>
    <t>Uncollectible rate for Gas is based on 2016 calendar year average</t>
  </si>
  <si>
    <t>Jane had suggested we use a 5 year average, which would be 1.55% (up from the 1.25% approved in 2009)</t>
  </si>
  <si>
    <t>Worksheets:</t>
  </si>
  <si>
    <t>INPUTS</t>
  </si>
  <si>
    <t>Last Month of Actuals</t>
  </si>
  <si>
    <t>Date</t>
  </si>
  <si>
    <t>Actual/Forecast</t>
  </si>
  <si>
    <t>Actual results through</t>
  </si>
  <si>
    <t>SUT Rate</t>
  </si>
  <si>
    <t>Date Range</t>
  </si>
  <si>
    <t>Month (For Over/Under Balance)</t>
  </si>
  <si>
    <t>Public Notice Rate w/o SUT ($/kWh)</t>
  </si>
  <si>
    <t>Public Notice Rate Note</t>
  </si>
  <si>
    <t xml:space="preserve"> </t>
  </si>
  <si>
    <t>Existing Rate w/o SUT ($/kWh)</t>
  </si>
  <si>
    <t>Current Month Over/Under Column</t>
  </si>
  <si>
    <t>Gas</t>
  </si>
  <si>
    <t>Common Equity (Cost)</t>
  </si>
  <si>
    <t>Long-Term Debt (Cost)</t>
  </si>
  <si>
    <t>State Tax Rate</t>
  </si>
  <si>
    <t>Effective Tax Rate</t>
  </si>
  <si>
    <t>Common Equity (%)</t>
  </si>
  <si>
    <t>Long-Term Debt (%)</t>
  </si>
  <si>
    <t>Customer Deposit Debt (%)</t>
  </si>
  <si>
    <t>Customer Deposit Debt (Cost)</t>
  </si>
  <si>
    <t>General</t>
  </si>
  <si>
    <t>Title</t>
  </si>
  <si>
    <t>Schedule Reference</t>
  </si>
  <si>
    <t>Weighted Average Cost of Capital</t>
  </si>
  <si>
    <t>RevReq-E</t>
  </si>
  <si>
    <t>IRS Repair Deduction Disallowance</t>
  </si>
  <si>
    <t>RevReq-G</t>
  </si>
  <si>
    <t xml:space="preserve">Federal Tax Rate = </t>
  </si>
  <si>
    <t xml:space="preserve">Revenue Factor = </t>
  </si>
  <si>
    <t>($'s Unless Specified)</t>
  </si>
  <si>
    <t>Current SUT Rate</t>
  </si>
  <si>
    <t>Line</t>
  </si>
  <si>
    <t>Date(s)</t>
  </si>
  <si>
    <t>Source/Description</t>
  </si>
  <si>
    <t>Revenue Requirements</t>
  </si>
  <si>
    <t>OverUnder E</t>
  </si>
  <si>
    <t>Net MWh Sales</t>
  </si>
  <si>
    <t>OverUnder G</t>
  </si>
  <si>
    <t>Net Therm Sales (000)</t>
  </si>
  <si>
    <t>Reflects a tax rate of</t>
  </si>
  <si>
    <t>Year</t>
  </si>
  <si>
    <t>Over / (Under) Recovery Beginning Balance</t>
  </si>
  <si>
    <t>Electric Revenues</t>
  </si>
  <si>
    <t>Revenue Requirement Excluding WACC Cost</t>
  </si>
  <si>
    <t>Over / (Under) Recovery</t>
  </si>
  <si>
    <t>Over / (Under) Recovery Ending Balance</t>
  </si>
  <si>
    <t>Over / (Under) Average Monthly Balance</t>
  </si>
  <si>
    <t>Interest Rate (Annualized)</t>
  </si>
  <si>
    <t>Interest On Over / (Under) Average Monthly Balance</t>
  </si>
  <si>
    <t>Interest Roll-In</t>
  </si>
  <si>
    <t>Cumulative Interest</t>
  </si>
  <si>
    <t>Rates</t>
  </si>
  <si>
    <t>Actual or Forecast</t>
  </si>
  <si>
    <t>Actual Revenues</t>
  </si>
  <si>
    <t>Forecast Revenues</t>
  </si>
  <si>
    <t>Monthly Calculations</t>
  </si>
  <si>
    <t>(Prior Col 5) + (Col 9)</t>
  </si>
  <si>
    <t>Forecasted kWh * Proposed Rate</t>
  </si>
  <si>
    <t>See Revenue Requirements Schedule for Details</t>
  </si>
  <si>
    <t>Col 2 - Col 3</t>
  </si>
  <si>
    <t>Col 1 + Col 4</t>
  </si>
  <si>
    <t>(Col 1 + Col 5) / 2</t>
  </si>
  <si>
    <t>(Col 6 * (Col 7) / 12)*net of tax rate</t>
  </si>
  <si>
    <t>Prior Month + Col 8 - Col 9</t>
  </si>
  <si>
    <t>Schedule</t>
  </si>
  <si>
    <t>Other Major Tax Adjustments</t>
  </si>
  <si>
    <t>RateAnalE</t>
  </si>
  <si>
    <t>Avg RS kWh / yr.</t>
  </si>
  <si>
    <t>Avg RS kWh / Summer Month</t>
  </si>
  <si>
    <t>Avg RS kWh / Winter Month</t>
  </si>
  <si>
    <t>Class Average Rate w/SUT</t>
  </si>
  <si>
    <t>RS</t>
  </si>
  <si>
    <t>RHS</t>
  </si>
  <si>
    <t>RLM</t>
  </si>
  <si>
    <t>GLP</t>
  </si>
  <si>
    <t xml:space="preserve">LPL-S </t>
  </si>
  <si>
    <t>LPL-P</t>
  </si>
  <si>
    <t>HTS-S</t>
  </si>
  <si>
    <t>RS Typical Annual Bill ($'s)</t>
  </si>
  <si>
    <t>RateAnalG</t>
  </si>
  <si>
    <t>Typical RSG Therms / yr.</t>
  </si>
  <si>
    <t>Avg RSG Therm / Winter Month</t>
  </si>
  <si>
    <t>Avg RSG Therm / Shoulder Month</t>
  </si>
  <si>
    <t>Avg RSG Therm / Summer Month</t>
  </si>
  <si>
    <t>Current gas GPRC w/SUT ($/Therm)</t>
  </si>
  <si>
    <t>RSG</t>
  </si>
  <si>
    <t>GSG</t>
  </si>
  <si>
    <t>LVG</t>
  </si>
  <si>
    <t>TSG-F</t>
  </si>
  <si>
    <t>TSG-NF</t>
  </si>
  <si>
    <t>CIG</t>
  </si>
  <si>
    <t>RSG Typical Annual Bill ($'s)</t>
  </si>
  <si>
    <t>Summary Table</t>
  </si>
  <si>
    <t xml:space="preserve">Annual </t>
  </si>
  <si>
    <t>Net Revenue Requirement</t>
  </si>
  <si>
    <t>WHS</t>
  </si>
  <si>
    <t>HS</t>
  </si>
  <si>
    <t>WH</t>
  </si>
  <si>
    <t>HTS-HV</t>
  </si>
  <si>
    <t>BPL</t>
  </si>
  <si>
    <t>BPL-POF</t>
  </si>
  <si>
    <t>PSAL</t>
  </si>
  <si>
    <t>Proposed GTAC Calculation</t>
  </si>
  <si>
    <t>Proposed Rate w/o SUT ($/kWh)</t>
  </si>
  <si>
    <t>Proposed Rate w/ SUT ($/kWh)</t>
  </si>
  <si>
    <t>IRS ESHARE Deduction Audit Adjustments</t>
  </si>
  <si>
    <t>After-Tax</t>
  </si>
  <si>
    <t>Pre-Tax</t>
  </si>
  <si>
    <t>Over/(Under) Calculation</t>
  </si>
  <si>
    <t>Credit Impact Analysis</t>
  </si>
  <si>
    <t>Exhibit</t>
  </si>
  <si>
    <t>RCK-4 Adj 2 ADIT Offset for Storm</t>
  </si>
  <si>
    <t>Deduction Storm/Other Regulatory Asset Offset</t>
  </si>
  <si>
    <t>Excess Uprotected ($447.1; 196.6(E) 250.5(G)</t>
  </si>
  <si>
    <t>Incremental Repair Flowback</t>
  </si>
  <si>
    <t>Incremental Repair Flowback Associated Book Depreciation</t>
  </si>
  <si>
    <t>Protected - Excess deferred flowback (ARAM)</t>
  </si>
  <si>
    <t>4. Other</t>
  </si>
  <si>
    <t>Steady</t>
  </si>
  <si>
    <t>Steady 12</t>
  </si>
  <si>
    <t>2. Return Historic ADIT</t>
  </si>
  <si>
    <t xml:space="preserve">Excess Income Tax </t>
  </si>
  <si>
    <t>Excess Income Tax Refund</t>
  </si>
  <si>
    <t>1. Return Excess Income Tax Expense</t>
  </si>
  <si>
    <t>Excess Income Tax Expense</t>
  </si>
  <si>
    <t>Net Excess Deferred Flow-Through Amort</t>
  </si>
  <si>
    <t>Excess Protected</t>
  </si>
  <si>
    <t>Remaining SHARE Flowback</t>
  </si>
  <si>
    <t>Other Major Adjustments</t>
  </si>
  <si>
    <t>= Prev Col 4</t>
  </si>
  <si>
    <t xml:space="preserve"> = Col 1 + Col 2 + Col 3</t>
  </si>
  <si>
    <t>SLG</t>
  </si>
  <si>
    <t>CSG</t>
  </si>
  <si>
    <t>Proposed Rate w/o SUT ($/Therms)</t>
  </si>
  <si>
    <t>Public Notice Rate w/o SUT ($/Therms)</t>
  </si>
  <si>
    <t>Proposed Rate w/ SUT ($/Therms)</t>
  </si>
  <si>
    <t>2018-19</t>
  </si>
  <si>
    <t>Protected - E/G</t>
  </si>
  <si>
    <t>SHARE - Incremental - E/G</t>
  </si>
  <si>
    <t>Stub Period - E/G</t>
  </si>
  <si>
    <t>Remaining Balance for Unprotected</t>
  </si>
  <si>
    <t>Return on Rate Base</t>
  </si>
  <si>
    <t>Rate Base % of Unprotecred Excess Deferred</t>
  </si>
  <si>
    <t>Short-Term Interest Rate</t>
  </si>
  <si>
    <t>Forecated Revenue %</t>
  </si>
  <si>
    <t>Revenue %</t>
  </si>
  <si>
    <t>Therm Forecast</t>
  </si>
  <si>
    <t>Total Annual Revenue (9+3)</t>
  </si>
  <si>
    <t>3. Current ESHARE Deduciton</t>
  </si>
  <si>
    <t>Federal Tax SHARE Deduction</t>
  </si>
  <si>
    <t>Book Depreciation Associated with SHARE Deduction</t>
  </si>
  <si>
    <t>Cumulative Change in Rate Base</t>
  </si>
  <si>
    <t>After-Tax Return on Cumulative Change in Rate Base</t>
  </si>
  <si>
    <t>Actual SHARE Deduction Flow-Through</t>
  </si>
  <si>
    <t>3. Current GSHARE Deduciton</t>
  </si>
  <si>
    <t>Beginning Excess Income Tax Balance</t>
  </si>
  <si>
    <t xml:space="preserve"> = Col 10 + Col 11</t>
  </si>
  <si>
    <t xml:space="preserve"> = Col 22 * Rev Fct</t>
  </si>
  <si>
    <t xml:space="preserve"> = - (Col 17 - Col 18) * Fed Tax Rate</t>
  </si>
  <si>
    <t xml:space="preserve"> = Col 3 + Col 6 + Col 8 + Col 11 + Col 16 + Col 19 + Col 20 + Col 21</t>
  </si>
  <si>
    <t>2. Return Historic ADIT (cont.)</t>
  </si>
  <si>
    <t>Rate Class Allocation</t>
  </si>
  <si>
    <t>Check</t>
  </si>
  <si>
    <t>Proposed ETAC Calculation</t>
  </si>
  <si>
    <t>Proration Factor</t>
  </si>
  <si>
    <t>(Line 12 / (Line 1 * 1,000)) [Rnd 6]</t>
  </si>
  <si>
    <t>(Line 13 * (1 + SUT Rate)) [Rnd 6]</t>
  </si>
  <si>
    <t>(Line 16 / (Line 1 * 1,000)) [Rnd 6]</t>
  </si>
  <si>
    <t>(Line 17 * (1 + SUT Rate)) [Rnd 6]</t>
  </si>
  <si>
    <t>(Line 20 / (Line 1 * 1,000)) [Rnd 6]</t>
  </si>
  <si>
    <t>(Line 21 * (1 + SUT Rate)) [Rnd 6]</t>
  </si>
  <si>
    <t>Interest On Excess Income Tax Balance</t>
  </si>
  <si>
    <t>Ending Excess Income Tax Balance</t>
  </si>
  <si>
    <t>Unprotected Excess</t>
  </si>
  <si>
    <t>Protected Excess</t>
  </si>
  <si>
    <t>Unprotected Excess ADIT Rate Base Related %</t>
  </si>
  <si>
    <t>Rate Base Related Portion of Unprotected Excess ADIT Amortizaiton to Customers</t>
  </si>
  <si>
    <t>Unprotected Excess ADIT</t>
  </si>
  <si>
    <t>Protected Excess ADIT</t>
  </si>
  <si>
    <t>Beginning Balance</t>
  </si>
  <si>
    <t>Ending Balance</t>
  </si>
  <si>
    <t>Amortization to
Customers</t>
  </si>
  <si>
    <t>Net Historic Unprotected ADIT to Return to Customers</t>
  </si>
  <si>
    <t>Current Excess Unprotected ADIT Balance</t>
  </si>
  <si>
    <t>Protected - Excess deferred flowback (ARAM) Base rates</t>
  </si>
  <si>
    <t>Interest/Return</t>
  </si>
  <si>
    <t>Unprotected Excess Deferred</t>
  </si>
  <si>
    <t>Jan18 - Dec19</t>
  </si>
  <si>
    <t>Schedule SS-ETAC-2 R-2</t>
  </si>
  <si>
    <t>Schedule SS-GTAC-2 R-2</t>
  </si>
  <si>
    <t>Incremental Repair Deduction</t>
  </si>
  <si>
    <t>Excess Uprotected</t>
  </si>
  <si>
    <t>% of Proposed WN 12+0 Distribution Revenue</t>
  </si>
  <si>
    <t>Schedule SS-ETAC-1 R-2</t>
  </si>
  <si>
    <t>Schedule SS-GTAC-1 R-2</t>
  </si>
  <si>
    <t>Schedule SS-ETAC-3 R-2</t>
  </si>
  <si>
    <t>Schedule SS-GTAC-3 R-2</t>
  </si>
  <si>
    <t>Schedule SS-ETAC-4 R-2</t>
  </si>
  <si>
    <t>Schedule SS-GTAC-4 R-2</t>
  </si>
  <si>
    <t>Non-Rate Base Related Portion of Unprotected Excess ADIT Amortizaiton to Customers</t>
  </si>
  <si>
    <t>After-Tax Interest to Customers</t>
  </si>
  <si>
    <t>2a. Return Historic ADIT (cont.)</t>
  </si>
  <si>
    <t>Return on Non Rate Base</t>
  </si>
  <si>
    <t xml:space="preserve">Beginning Non-Rate Base Related Portion of Unprotected Excess </t>
  </si>
  <si>
    <t xml:space="preserve">Ending Non-Rate Base Related Portion of Unprotected Excess </t>
  </si>
  <si>
    <t>Diff from Shaping to Target</t>
  </si>
  <si>
    <t>Electric Target Total Flowback</t>
  </si>
  <si>
    <t>Gas Target Total Flowback</t>
  </si>
  <si>
    <t>Monthly After Tax WACC =</t>
  </si>
  <si>
    <t>SHARE</t>
  </si>
  <si>
    <t>SHARE - Historic</t>
  </si>
  <si>
    <t xml:space="preserve"> = Prev Col 15</t>
  </si>
  <si>
    <t xml:space="preserve"> = Prev Col 9</t>
  </si>
  <si>
    <t xml:space="preserve"> = Col 7 + Col 8</t>
  </si>
  <si>
    <t xml:space="preserve"> = Prev Col 12</t>
  </si>
  <si>
    <t xml:space="preserve"> = Col 13 + Col 14</t>
  </si>
  <si>
    <t xml:space="preserve"> = (Prev Col 8 - Col 17) </t>
  </si>
  <si>
    <t xml:space="preserve"> = (Prev Col 20 - Col 21) </t>
  </si>
  <si>
    <t xml:space="preserve"> = - (Col 24 - Col 25) * Fed Tax Rate</t>
  </si>
  <si>
    <t>= Col 8 * Col 16</t>
  </si>
  <si>
    <t xml:space="preserve"> = Prev Col 18 - Col 11 - Col 14- Col 17</t>
  </si>
  <si>
    <t xml:space="preserve"> = (Prev Col 4 + Col 4)/2 * Col 5 / 12</t>
  </si>
  <si>
    <t xml:space="preserve"> = (Prev Col 18 + Col 18) / 2 * Monthly AT WACC</t>
  </si>
  <si>
    <t>Previous Col 22</t>
  </si>
  <si>
    <t xml:space="preserve"> = (Prev Col 22 + Col 22) / 2 * Monthly AT WACC</t>
  </si>
  <si>
    <t>ATTACHMENT C</t>
  </si>
  <si>
    <t>Nov - Dec 2018 Billing Determinants (MWh)</t>
  </si>
  <si>
    <t>Nov - Dec 2018 Billing Determinants (Therms-000)</t>
  </si>
  <si>
    <t>v3 0918</t>
  </si>
  <si>
    <t>Page 5 of 12</t>
  </si>
  <si>
    <t>Line 2</t>
  </si>
  <si>
    <t>Page 12 of 12</t>
  </si>
  <si>
    <r>
      <t>Rate Class Allocation</t>
    </r>
    <r>
      <rPr>
        <vertAlign val="superscript"/>
        <sz val="10"/>
        <rFont val="Arial"/>
        <family val="2"/>
      </rPr>
      <t>1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</si>
  <si>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Rate Class Allocation remains the same and stays in effect until the conclusion of the Company's next Base Rate Case</t>
    </r>
  </si>
  <si>
    <t xml:space="preserve"> = Col 8 + Col 11 + Col 14 + Col 19 + Col 23 + Col 26+ Col 27+ Col 28</t>
  </si>
  <si>
    <t xml:space="preserve"> =  Col 8 + Col 11 + Col 14 + Col 19 + Col 23 + Col 26+ Col 27+ Col 28</t>
  </si>
  <si>
    <t xml:space="preserve"> = Col 29 * Rev Fct + Col 3 + Col 6</t>
  </si>
  <si>
    <t>Fed Benefit of State Tax Deduction</t>
  </si>
  <si>
    <t>Adjusted in next rate case</t>
  </si>
  <si>
    <t>Excess Income Tax Expense Fdeferral</t>
  </si>
  <si>
    <t>Deferral Balance</t>
  </si>
  <si>
    <t>Refund Amortization</t>
  </si>
  <si>
    <t>Excess Income Tax Refund - NO CHANGES; SET BY SETTLEMENT</t>
  </si>
  <si>
    <t>Settled Starting Balance</t>
  </si>
  <si>
    <t>Adjustments to Balance - FROM TAX</t>
  </si>
  <si>
    <t>Historic SHARE</t>
  </si>
  <si>
    <t>Current Period SHARE</t>
  </si>
  <si>
    <t>SHARE Tax Deduction</t>
  </si>
  <si>
    <t>SHARE Associated Book Depreciation</t>
  </si>
  <si>
    <t>Adjustments to SHARE Tax Deduction</t>
  </si>
  <si>
    <t>Adjustments to SHARE Associated Book Depreciation</t>
  </si>
  <si>
    <t>Billed Revenue</t>
  </si>
  <si>
    <t>IRS Audit Adjustments</t>
  </si>
  <si>
    <t>Other Major Changes</t>
  </si>
  <si>
    <t>Update Owner</t>
  </si>
  <si>
    <t>Update Frequency</t>
  </si>
  <si>
    <t>Tax</t>
  </si>
  <si>
    <t>CR&amp;RR</t>
  </si>
  <si>
    <t>if changed</t>
  </si>
  <si>
    <t>Annual Filing</t>
  </si>
  <si>
    <t>if needed</t>
  </si>
  <si>
    <t>Next rate case</t>
  </si>
  <si>
    <t>Accounting</t>
  </si>
  <si>
    <t>January 1st</t>
  </si>
  <si>
    <t>N/A</t>
  </si>
  <si>
    <t>Refund Amortization - Settlement</t>
  </si>
  <si>
    <t>Total Amortizations</t>
  </si>
  <si>
    <t>Adjustments to Balance</t>
  </si>
  <si>
    <t>Net Ending Balance</t>
  </si>
  <si>
    <t>Dec &amp; Next Oct</t>
  </si>
  <si>
    <t>BPU Assessment</t>
  </si>
  <si>
    <t>RC Assessment</t>
  </si>
  <si>
    <t>Gas Uncollectibles</t>
  </si>
  <si>
    <t>Proration</t>
  </si>
  <si>
    <t>Adjustments</t>
  </si>
  <si>
    <t>Unprotected Excess - Rate Base Related</t>
  </si>
  <si>
    <t>Unprotected Excess
Rate Base</t>
  </si>
  <si>
    <t>Unprotected Excess
Non-Rate Base</t>
  </si>
  <si>
    <t>Protected</t>
  </si>
  <si>
    <t>Approved Settlement Balance</t>
  </si>
  <si>
    <t>PSE&amp;G Tax Adjustment Credit</t>
  </si>
  <si>
    <t>Amortization Adjustments</t>
  </si>
  <si>
    <t>Rate Filing</t>
  </si>
  <si>
    <t>Unprotected Excess - Non-Rate Base Related</t>
  </si>
  <si>
    <t>Monthly</t>
  </si>
  <si>
    <t>CP Interest Rate</t>
  </si>
  <si>
    <t>Proration Percentages</t>
  </si>
  <si>
    <t>Summary</t>
  </si>
  <si>
    <t>Monthly Adjustments</t>
  </si>
  <si>
    <t xml:space="preserve"> = Prev Col 15 + Col 4 of "Balances" Wkst</t>
  </si>
  <si>
    <t xml:space="preserve"> = Prev Col 12 + Col 3 of "Balances" Wkst</t>
  </si>
  <si>
    <t xml:space="preserve"> = Prev Col 9 + Col 1 &amp; 2 of "Balances" Wkst</t>
  </si>
  <si>
    <t xml:space="preserve"> = Col 17 / Col 8</t>
  </si>
  <si>
    <t>Protected Excess Amortization</t>
  </si>
  <si>
    <t>Cumulative Prorated Change in Rate Base</t>
  </si>
  <si>
    <t>Prorated Excess Amortization</t>
  </si>
  <si>
    <t>Cumulative Proteted Excess Amortization</t>
  </si>
  <si>
    <t>Cumulative Historic SHARE Amortization</t>
  </si>
  <si>
    <t>Cumulative Unprotected Excess
Rate Base
Amortization</t>
  </si>
  <si>
    <t>Cumulative Prorated Protected Change to Rate Base Ending Balance</t>
  </si>
  <si>
    <t xml:space="preserve"> = Col 1 + Prev Col 2</t>
  </si>
  <si>
    <t xml:space="preserve"> = Col 1 * Col 3</t>
  </si>
  <si>
    <t>= - RevReqE, Col 11</t>
  </si>
  <si>
    <t>= - RevReqE, Col 17 + Prev Col 5</t>
  </si>
  <si>
    <t>= - RevReqE, Col 14 + Prev Col 6</t>
  </si>
  <si>
    <t xml:space="preserve"> = If January, Prev Col 2 + Col 4, Col 4 + Prev Col 7</t>
  </si>
  <si>
    <t xml:space="preserve"> = Col 5 + Col 6 + Col 7</t>
  </si>
  <si>
    <t>See "RateBase-E", Col 8</t>
  </si>
  <si>
    <t>Gas Revenue Factor</t>
  </si>
  <si>
    <t>Elec Revenue Factor</t>
  </si>
  <si>
    <t>Gas Revenues</t>
  </si>
  <si>
    <t>RevFct - UPDATE ANNUALLY JANUARY 1ST</t>
  </si>
  <si>
    <t>RateCalc - UPDATED BY RATES FOR FILING</t>
  </si>
  <si>
    <t>WACC - UPDATED FOR TAX CHANGE OR RATE CASE</t>
  </si>
  <si>
    <t>Over/Under - ACCOUNTING (MONTHLY)</t>
  </si>
  <si>
    <t>Gas Change in Rate Base</t>
  </si>
  <si>
    <t>Electric Change in Rate Base</t>
  </si>
  <si>
    <t>Days remaining in period</t>
  </si>
  <si>
    <t>Days in period</t>
  </si>
  <si>
    <t>Proration %</t>
  </si>
  <si>
    <t>FOR FORECAST/RATE FILINGS</t>
  </si>
  <si>
    <t>Proposed Rate Calculations</t>
  </si>
  <si>
    <t>(Over) / Under Recovered Balance</t>
  </si>
  <si>
    <t xml:space="preserve"> - SS-3E/G, Col 5</t>
  </si>
  <si>
    <t>Cumulative Interest Exp / (Credit)</t>
  </si>
  <si>
    <t xml:space="preserve"> - SS-3E/G, Col 10</t>
  </si>
  <si>
    <t>Total Target Rate Revenue</t>
  </si>
  <si>
    <t>Page 1 of 2</t>
  </si>
  <si>
    <t>Page 2 of 2</t>
  </si>
  <si>
    <t>Forecasted Revenues - E</t>
  </si>
  <si>
    <t>Forecasted Revenues - G</t>
  </si>
  <si>
    <t>Proposed TAC Increase / (Decrease)</t>
  </si>
  <si>
    <t>SS-2E/G, Col 30</t>
  </si>
  <si>
    <t xml:space="preserve"> Ln 4 - ln 5</t>
  </si>
  <si>
    <t>ln 1 + ln 2 + ln 3</t>
  </si>
  <si>
    <t>ETAC Net Revenue Requirement</t>
  </si>
  <si>
    <t>GTAC Net Revenue Requirement</t>
  </si>
  <si>
    <t>Gas Over/(Under) Calculation</t>
  </si>
  <si>
    <t>Electric Over/(Under) Calculation</t>
  </si>
  <si>
    <t>Att. C, page 9, ln 2</t>
  </si>
  <si>
    <t>Att. C, page 9, ln 3</t>
  </si>
  <si>
    <t>Att. C, page 9, ln 4</t>
  </si>
  <si>
    <t>Att. C, page 9, ln 5</t>
  </si>
  <si>
    <t>Att. C, page 9, ln 6</t>
  </si>
  <si>
    <t>Att. C, page 9, ln 23</t>
  </si>
  <si>
    <t>Att. C, page 9, ln 24</t>
  </si>
  <si>
    <t>Att. C, page 9, ln 25</t>
  </si>
  <si>
    <t>Att. C, page 9, ln 26</t>
  </si>
  <si>
    <t>Att. C, page 9, ln 27</t>
  </si>
  <si>
    <t>Att. C, page 9, ln 28</t>
  </si>
  <si>
    <t>Att. C, page 10, ln 2</t>
  </si>
  <si>
    <t>Att. C, page 10, ln 3</t>
  </si>
  <si>
    <t>Att. C, page 10, ln 4</t>
  </si>
  <si>
    <t>Att. C, page 10, ln 5</t>
  </si>
  <si>
    <t>Att. C, page 10, ln 6</t>
  </si>
  <si>
    <t>Att. C, page 10, ln 23</t>
  </si>
  <si>
    <t>Att. C, page 10, ln 24</t>
  </si>
  <si>
    <t>Att. C, page 10, ln 25</t>
  </si>
  <si>
    <t>Att. C, page 10, ln 26</t>
  </si>
  <si>
    <t>Att. C, page 10, ln 27</t>
  </si>
  <si>
    <t>Att. C, page 10, ln 28</t>
  </si>
  <si>
    <t>(SS-TAC-2E, Col 30) * Line 11</t>
  </si>
  <si>
    <t>(SS-TAC-2E, Col 30) * Line 15</t>
  </si>
  <si>
    <t>(SS-TAC-2E, Col 30) * Line 19</t>
  </si>
  <si>
    <t>(SS-TAC-2G, Col 30) * Line 11</t>
  </si>
  <si>
    <t>(SS-TAC-2G, Col 30) * Line 15</t>
  </si>
  <si>
    <t>(SS-TAC-2G, Col 30) * Line 19</t>
  </si>
  <si>
    <t>Jan20 - Dec20</t>
  </si>
  <si>
    <t>Jan18 - Dec18</t>
  </si>
  <si>
    <t>Jan19 - Dec19</t>
  </si>
  <si>
    <t>Jan21 - Dec21</t>
  </si>
  <si>
    <t>Jan22 - Dec22</t>
  </si>
  <si>
    <t>Jan23 - Dec23</t>
  </si>
  <si>
    <t>Jan24 - Dec24</t>
  </si>
  <si>
    <t>Jan25 - Dec25</t>
  </si>
  <si>
    <t>Net Revenue Requirements</t>
  </si>
  <si>
    <t>(SS-TAC-1, ln 4 [Gas]) * Line 2 * 1000</t>
  </si>
  <si>
    <t>(Line 3 / (Line 1 * 1,000)) [Rnd 6]</t>
  </si>
  <si>
    <t>(Line 4 * (1 + SUT Rate)) [Rnd 6]</t>
  </si>
  <si>
    <t>(SS-TAC-1, ln 4 [Electric]) * Line 2 * 1000</t>
  </si>
  <si>
    <t>Revenue Increase / (Decrease)</t>
  </si>
  <si>
    <t>Line 6 * Line 1 * 1000</t>
  </si>
  <si>
    <t>Line 3 - Line 7</t>
  </si>
  <si>
    <t xml:space="preserve"> SS-6E/G, ln 7</t>
  </si>
  <si>
    <t>Excess Income Tax</t>
  </si>
  <si>
    <t xml:space="preserve">Total Balances </t>
  </si>
  <si>
    <t xml:space="preserve">Total Balance </t>
  </si>
  <si>
    <t>PLR Give-back</t>
  </si>
  <si>
    <t>COR</t>
  </si>
  <si>
    <t>Account Method Change</t>
  </si>
  <si>
    <t>Net Impact</t>
  </si>
  <si>
    <t>Current Rates (before Provisional) w/o SUT ($/kWh)</t>
  </si>
  <si>
    <t>2021 Revenues at Current Rates</t>
  </si>
  <si>
    <t>Schedule SS-TAC-1</t>
  </si>
  <si>
    <t xml:space="preserve">Schedule SS-TAC-2E </t>
  </si>
  <si>
    <t xml:space="preserve">Schedule SS-TAC-2G </t>
  </si>
  <si>
    <t xml:space="preserve">Schedule SS-TAC-3E </t>
  </si>
  <si>
    <t xml:space="preserve">Schedule SS-TAC-3G </t>
  </si>
  <si>
    <t xml:space="preserve">Schedule SS-TAC-4 </t>
  </si>
  <si>
    <t xml:space="preserve">Schedule SS-TAC-5 </t>
  </si>
  <si>
    <t xml:space="preserve">Schedule SS-TAC-6E </t>
  </si>
  <si>
    <t xml:space="preserve">Schedule SS-TAC-6G </t>
  </si>
  <si>
    <t>PLR Give-back $, 000 Pre-Tax</t>
  </si>
  <si>
    <t>Balance</t>
  </si>
  <si>
    <t>Amort Acct</t>
  </si>
  <si>
    <t>Amort Tax</t>
  </si>
  <si>
    <t>Checks</t>
  </si>
  <si>
    <t>INPUT!E7</t>
  </si>
  <si>
    <t>INPUT!D195</t>
  </si>
  <si>
    <t>2022 Billing Determinants (MWh)</t>
  </si>
  <si>
    <t>2022 Billing Determinants (Therms)</t>
  </si>
  <si>
    <t>PSE&amp;G 2021 Tax Adjustment Credit (TACs)</t>
  </si>
  <si>
    <t>Revenues at 2021 TAC rates</t>
  </si>
  <si>
    <t>PSE&amp;G 2021 TAX ADJUSTMENT CREDIT</t>
  </si>
  <si>
    <t>RB</t>
  </si>
  <si>
    <t>NRB</t>
  </si>
  <si>
    <t>E</t>
  </si>
  <si>
    <t>G</t>
  </si>
  <si>
    <t>ADJ Balance</t>
  </si>
  <si>
    <t>Amort through 12/31/2020</t>
  </si>
  <si>
    <t>Remaining</t>
  </si>
  <si>
    <t>Total Unprotected @ 12/31/2020</t>
  </si>
  <si>
    <t>Stip</t>
  </si>
  <si>
    <t>Adj - 12/31/2020</t>
  </si>
  <si>
    <t>Total Unprotected</t>
  </si>
  <si>
    <t>INPUT!E204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</si>
</sst>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_ ;\(0.0%\)"/>
    <numFmt numFmtId="166" formatCode="0.00%;\(0.00%\);&quot;   ---%   &quot;"/>
    <numFmt numFmtId="167" formatCode="&quot;$&quot;#,##0_);\(&quot;$&quot;#,##0\);&quot;   $---   &quot;"/>
    <numFmt numFmtId="168" formatCode="0.0_)\%;\(0.0\)\%;0.0_)\%;@_)_%"/>
    <numFmt numFmtId="169" formatCode="#,##0.0_)_%;\(#,##0.0\)_%;0.0_)_%;@_)_%"/>
    <numFmt numFmtId="170" formatCode="0.000000"/>
    <numFmt numFmtId="171" formatCode="#,##0.0_);\(#,##0.0\);#,##0.0_);@_)"/>
    <numFmt numFmtId="172" formatCode="&quot;$&quot;_(#,##0.00_);&quot;$&quot;\(#,##0.00\);&quot;$&quot;_(0.00_);@_)"/>
    <numFmt numFmtId="173" formatCode="#,##0.00_);\(#,##0.00\);0.00_);@_)"/>
    <numFmt numFmtId="174" formatCode="\€_(#,##0.00_);\€\(#,##0.00\);\€_(0.00_);@_)"/>
    <numFmt numFmtId="175" formatCode="#,##0_)\x;\(#,##0\)\x;0_)\x;@_)_x"/>
    <numFmt numFmtId="176" formatCode="#,##0_)_x;\(#,##0\)_x;0_)_x;@_)_x"/>
    <numFmt numFmtId="177" formatCode="0.0"/>
    <numFmt numFmtId="178" formatCode="0&quot;A&quot;_ ;\(0&quot;A&quot;\)"/>
    <numFmt numFmtId="179" formatCode="_(* #,##0_);_(* \(#,##0\);_(* &quot;--- &quot;_)"/>
    <numFmt numFmtId="180" formatCode="_(&quot;$&quot;* #,##0_);_(&quot;$&quot;* \(#,##0\);_(&quot;$&quot;* &quot;--- &quot;_)"/>
    <numFmt numFmtId="181" formatCode="0.00;0.00;"/>
    <numFmt numFmtId="182" formatCode="#,##0.0\ \ \ _);\(#,##0.0\)"/>
    <numFmt numFmtId="183" formatCode="0.0000"/>
    <numFmt numFmtId="184" formatCode="#,##0.0_);\(#,##0.0\)"/>
    <numFmt numFmtId="185" formatCode="&quot;&quot;;&quot;&quot;;&quot;&quot;"/>
    <numFmt numFmtId="186" formatCode="[Blue]##,##0_);[Blue]\(##,##0\)"/>
    <numFmt numFmtId="187" formatCode="0&quot; bp&quot;"/>
    <numFmt numFmtId="188" formatCode="\£#,##0_);\(\£#,##0\)"/>
    <numFmt numFmtId="189" formatCode="#,##0.0_);[Red]\(#,##0.00_)"/>
    <numFmt numFmtId="190" formatCode="#,##0.00\ %"/>
    <numFmt numFmtId="191" formatCode="\A\U&quot;$&quot;#,##0_);\(\¥#,##0\)"/>
    <numFmt numFmtId="192" formatCode="#,##0.0_ ;\(#,##0.0\)"/>
    <numFmt numFmtId="193" formatCode="&quot;$&quot;#,##0"/>
    <numFmt numFmtId="194" formatCode="#,##0.000;[Red]\-#,##0.000"/>
    <numFmt numFmtId="195" formatCode="0.0%"/>
    <numFmt numFmtId="196" formatCode="&quot;$&quot;#,##0.00"/>
    <numFmt numFmtId="197" formatCode="0.00_)"/>
    <numFmt numFmtId="198" formatCode="##&quot;.&quot;##&quot;.&quot;####"/>
    <numFmt numFmtId="199" formatCode="0.000_)"/>
    <numFmt numFmtId="200" formatCode="_(* #,##0_);_(* \(#,##0\);_(* 0_);_(@_)"/>
    <numFmt numFmtId="201" formatCode="#,##0.0_);\(#,##0.0\);&quot;   ---   &quot;"/>
    <numFmt numFmtId="202" formatCode="_(* #,##0.0_);_(* \(#,##0.0\);_(* 0.0_);_(@_)"/>
    <numFmt numFmtId="203" formatCode="#,##0.00_);\(#,##0.00\);&quot;   ---   &quot;"/>
    <numFmt numFmtId="204" formatCode="0.00\ %"/>
    <numFmt numFmtId="205" formatCode="#,##0."/>
    <numFmt numFmtId="206" formatCode="#,##0.00\X_);\(#,##0.00\X\)"/>
    <numFmt numFmtId="207" formatCode="&quot;$&quot;#,##0.00_);[Red]\(&quot;$&quot;#,##0.00\);&quot;--  &quot;;_(@_)"/>
    <numFmt numFmtId="208" formatCode="_(&quot;$&quot;* #,##0_);_(&quot;$&quot;* \(#,##0\);_(&quot;$&quot;* 0_);_(@_)"/>
    <numFmt numFmtId="209" formatCode="&quot;$&quot;#,##0.0_);\(&quot;$&quot;#,##0.0\);&quot;   $---   &quot;"/>
    <numFmt numFmtId="210" formatCode="_(&quot;$&quot;* #,##0.0_);_(&quot;$&quot;* \(#,##0.0\);_(&quot;$&quot;* 0.0_);_(@_)"/>
    <numFmt numFmtId="211" formatCode="&quot;$&quot;#,##0.00_);\(&quot;$&quot;#,##0.00\);&quot;   $---   &quot;"/>
    <numFmt numFmtId="212" formatCode="&quot;£&quot;#,##0.00_);\(&quot;£&quot;#,##0.00\)"/>
    <numFmt numFmtId="213" formatCode="&quot;$&quot;* #,##0.0_);\(&quot;$&quot;* #,##0.0\);0.0_);@_)"/>
    <numFmt numFmtId="214" formatCode="&quot;$&quot;* #,##0.00_);\(&quot;$&quot;* #,##0.00\);0.00_);@_)"/>
    <numFmt numFmtId="215" formatCode="&quot;£ &quot;#,##0.00;[Red]\(&quot;£ &quot;#,##0.00\);&quot;--  &quot;;_(@_)"/>
    <numFmt numFmtId="216" formatCode="&quot;$&quot;#."/>
    <numFmt numFmtId="217" formatCode="&quot;$&quot;#,##0\ ;\(&quot;$&quot;#,##0\)"/>
    <numFmt numFmtId="218" formatCode="mmm\-d\-yyyy"/>
    <numFmt numFmtId="219" formatCode="mmm\-yyyy"/>
    <numFmt numFmtId="220" formatCode="mm/dd/yy"/>
    <numFmt numFmtId="221" formatCode="General_)"/>
    <numFmt numFmtId="222" formatCode="_-* #,##0.00\ _D_M_-;\-* #,##0.00\ _D_M_-;_-* &quot;-&quot;??\ _D_M_-;_-@_-"/>
    <numFmt numFmtId="223" formatCode="#,##0.0\x_);[Red]\(#,##0.0\)"/>
    <numFmt numFmtId="224" formatCode="#,##0.0\ \x"/>
    <numFmt numFmtId="225" formatCode="&quot;$&quot;#,##0.0_);\(&quot;$&quot;#,##0.0\)"/>
    <numFmt numFmtId="226" formatCode="&quot;$&quot;#,##0.0"/>
    <numFmt numFmtId="227" formatCode="#,##0.0"/>
    <numFmt numFmtId="228" formatCode="0.00\x"/>
    <numFmt numFmtId="229" formatCode="_ * #,##0_ ;_ * \-#,##0_ ;_ * &quot;-&quot;_ ;_ @_ "/>
    <numFmt numFmtId="230" formatCode="_ * #,##0.00_ ;_ * \-#,##0.00_ ;_ * &quot;-&quot;??_ ;_ @_ "/>
    <numFmt numFmtId="231" formatCode="0&quot;E&quot;_ ;\(0&quot;E&quot;\)"/>
    <numFmt numFmtId="232" formatCode="_([$€-2]* #,##0.00_);_([$€-2]* \(#,##0.00\);_([$€-2]* &quot;-&quot;??_)"/>
    <numFmt numFmtId="233" formatCode="_([$€]* #,##0.00_);_([$€]* \(#,##0.00\);_([$€]* &quot;-&quot;??_);_(@_)"/>
    <numFmt numFmtId="234" formatCode="0.0000%"/>
    <numFmt numFmtId="235" formatCode="#.00"/>
    <numFmt numFmtId="236" formatCode="#,##0.00&quot; $&quot;;\-#,##0.00&quot; $&quot;"/>
    <numFmt numFmtId="237" formatCode=";;;"/>
    <numFmt numFmtId="238" formatCode="_-* #,##0\ &quot;S/.&quot;_-;\-* #,##0\ &quot;S/.&quot;_-;_-* &quot;-&quot;\ &quot;S/.&quot;_-;_-@_-"/>
    <numFmt numFmtId="239" formatCode="_-* #,##0.00\ &quot;S/.&quot;_-;\-* #,##0.00\ &quot;S/.&quot;_-;_-* &quot;-&quot;??\ &quot;S/.&quot;_-;_-@_-"/>
    <numFmt numFmtId="240" formatCode="_(&quot;R$&quot;* #,##0_);_(&quot;R$&quot;* \(#,##0\);_(&quot;R$&quot;* &quot;-&quot;_);_(@_)"/>
    <numFmt numFmtId="241" formatCode="_(&quot;R$&quot;* #,##0.00_);_(&quot;R$&quot;* \(#,##0.00\);_(&quot;R$&quot;* &quot;-&quot;??_);_(@_)"/>
    <numFmt numFmtId="242" formatCode="#,##0_ ;\-#,##0\ "/>
    <numFmt numFmtId="243" formatCode="#,##0.00\ &quot;S/.&quot;;[Red]\-#,##0.00\ &quot;S/.&quot;"/>
    <numFmt numFmtId="244" formatCode="_-* #,##0\ _S_/_._-;\-* #,##0\ _S_/_._-;_-* &quot;-&quot;\ _S_/_._-;_-@_-"/>
    <numFmt numFmtId="245" formatCode="#,##0.0\x;\(#,##0.0\x\);&quot;  ---x   &quot;"/>
    <numFmt numFmtId="246" formatCode="#,##0_x\);\(#,##0\x\);&quot;   ---x&quot;"/>
    <numFmt numFmtId="247" formatCode="#,##0.0_x\);\(#,##0.0\x\);&quot;   ---x&quot;"/>
    <numFmt numFmtId="248" formatCode="dd\-mmm_)"/>
    <numFmt numFmtId="249" formatCode="###0_);\(###0\);&quot;   ---   &quot;"/>
    <numFmt numFmtId="250" formatCode="#,##0.0_);[Red]\(#,##0.0\);&quot;--  &quot;"/>
    <numFmt numFmtId="251" formatCode="0.00%;\(0.00%\)"/>
    <numFmt numFmtId="252" formatCode="#,##0.00;\(#,##0.00\)"/>
    <numFmt numFmtId="253" formatCode="#,##0.0_);[Red]\(#,##0.0\)"/>
    <numFmt numFmtId="254" formatCode="#,##0.000_);[Red]\(#,##0.000\)"/>
    <numFmt numFmtId="255" formatCode="0.0%;\(0.0%\)"/>
    <numFmt numFmtId="256" formatCode="#,##0.00&quot;x&quot;_);[Red]\(#,##0.00&quot;x&quot;\)"/>
    <numFmt numFmtId="257" formatCode="#,##0.00_)&quot; &quot;;[Red]\(#,##0.00\)&quot; &quot;"/>
    <numFmt numFmtId="258" formatCode="_(#,##0.0_);_(\(#,##0.0\)"/>
    <numFmt numFmtId="259" formatCode="0.000"/>
    <numFmt numFmtId="260" formatCode="0.00000_)"/>
    <numFmt numFmtId="261" formatCode="_(0_)%;\(0\)%"/>
    <numFmt numFmtId="262" formatCode="0%_);\(0%\)"/>
    <numFmt numFmtId="263" formatCode="0%;[Red]\(0%\)"/>
    <numFmt numFmtId="264" formatCode="0.0%;[Red]\(0.0%\);&quot;--  &quot;"/>
    <numFmt numFmtId="265" formatCode="0.000%;[Red]\(0.000%\)"/>
    <numFmt numFmtId="266" formatCode="0.000%;;&quot;-- &quot;"/>
    <numFmt numFmtId="267" formatCode="_(0.00_)%;\(0.00\)%"/>
    <numFmt numFmtId="268" formatCode="0.0_%"/>
    <numFmt numFmtId="269" formatCode="#,##0.0\%_);\(#,##0.0\%\);#,##0.0\%_);@_%_)"/>
    <numFmt numFmtId="270" formatCode="#,##0.0\%_);\(#,##0.0\%\);#,##0.0\%_);@_)"/>
    <numFmt numFmtId="271" formatCode="hh:mm\ AM/PM"/>
    <numFmt numFmtId="272" formatCode="#,##0.0\ \ "/>
    <numFmt numFmtId="273" formatCode="0%;\(0%\);&quot;   ---%   &quot;"/>
    <numFmt numFmtId="274" formatCode="0.0%;\(0.0%\);&quot;   ---%&quot;"/>
    <numFmt numFmtId="275" formatCode="\£#,##0_);\(\£#,##0\);&quot;   £---   &quot;"/>
    <numFmt numFmtId="276" formatCode="\£#,##0.0_);\(\£#,##0.0\);&quot;   £---   &quot;"/>
    <numFmt numFmtId="277" formatCode="\£#,##0.00_);\(\£#,##0.00\);&quot;   £---   &quot;"/>
    <numFmt numFmtId="278" formatCode="#,##0.0000"/>
    <numFmt numFmtId="279" formatCode="&quot;$&quot;#,##0;\-&quot;$&quot;#,##0"/>
    <numFmt numFmtId="280" formatCode="&quot;Proj &quot;0;;"/>
    <numFmt numFmtId="281" formatCode="#,##0.00\x"/>
    <numFmt numFmtId="282" formatCode="#,##0.00_x"/>
    <numFmt numFmtId="283" formatCode="#,##0.00\:\1"/>
    <numFmt numFmtId="284" formatCode="0.0\x_ ;\(0.0\x\)"/>
    <numFmt numFmtId="285" formatCode="#.##0"/>
    <numFmt numFmtId="286" formatCode="#,##0\ ;\(#,##0\)"/>
    <numFmt numFmtId="287" formatCode="000\-00\-0000"/>
    <numFmt numFmtId="288" formatCode="&quot;$&quot;#\ ?/?"/>
    <numFmt numFmtId="289" formatCode="_(* &quot;-&quot;\ _);\(_@_)"/>
    <numFmt numFmtId="290" formatCode="&quot;$&quot;\ #,##0_);[Red]\(&quot;$&quot;\ #,##0\)"/>
    <numFmt numFmtId="291" formatCode="* #,##0_);* \(#,##0\)"/>
    <numFmt numFmtId="292" formatCode="_-* #,##0.00\ &quot;DM&quot;_-;\-* #,##0.00\ &quot;DM&quot;_-;_-* &quot;-&quot;??\ &quot;DM&quot;_-;_-@_-"/>
    <numFmt numFmtId="293" formatCode="_ &quot;$&quot;\ * #,##0_ ;_ &quot;$&quot;\ * \-#,##0_ ;_ &quot;$&quot;\ * &quot;-&quot;_ ;_ @_ "/>
    <numFmt numFmtId="294" formatCode="_ &quot;$&quot;\ * #,##0.00_ ;_ &quot;$&quot;\ * \-#,##0.00_ ;_ &quot;$&quot;\ * &quot;-&quot;??_ ;_ @_ "/>
    <numFmt numFmtId="295" formatCode="0_)"/>
    <numFmt numFmtId="296" formatCode="0\ \ ;\(0\)\ \ \ "/>
    <numFmt numFmtId="297" formatCode="\¥#,##0_);\(\¥#,##0\)"/>
    <numFmt numFmtId="298" formatCode="&quot;$&quot;#,##0.0_);[Red]\(&quot;$&quot;#,##0.00\)"/>
    <numFmt numFmtId="299" formatCode="_ &quot;\&quot;* #,##0_ ;_ &quot;\&quot;* \-#,##0_ ;_ &quot;\&quot;* &quot;-&quot;_ ;_ @_ "/>
    <numFmt numFmtId="300" formatCode="_ &quot;\&quot;* #,##0.00_ ;_ &quot;\&quot;* \-#,##0.00_ ;_ &quot;\&quot;* &quot;-&quot;??_ ;_ @_ "/>
    <numFmt numFmtId="301" formatCode="mmmm\ yyyy"/>
    <numFmt numFmtId="302" formatCode="0.000%"/>
    <numFmt numFmtId="303" formatCode="#,##0.000000_);\(#,##0.000000\)"/>
    <numFmt numFmtId="304" formatCode="[$-409]mmm\-yy;@"/>
    <numFmt numFmtId="305" formatCode="#,##0.00000_);\(#,##0.00000\)"/>
    <numFmt numFmtId="306" formatCode="#,##0.000_);\(#,##0.000\)"/>
    <numFmt numFmtId="307" formatCode="_(* #,##0.000000_);_(* \(#,##0.000000\);_(* &quot;-&quot;??_);_(@_)"/>
    <numFmt numFmtId="308" formatCode="#,##0.000000_);[Red]\(#,##0.000000\)"/>
    <numFmt numFmtId="309" formatCode="0.0000000"/>
    <numFmt numFmtId="310" formatCode="#,##0.0_);\(#,##0.0\);0.0_);@_)"/>
    <numFmt numFmtId="311" formatCode="_(* #,##0.00_);_(* \(#,##0.00\);_(* 0_.??_);_(@_)"/>
    <numFmt numFmtId="312" formatCode="mmm\ yyyy"/>
    <numFmt numFmtId="313" formatCode="[$-409]mmm\ yyyy;@"/>
    <numFmt numFmtId="314" formatCode="_-[$€-2]* #,##0.00_-;\-[$€-2]* #,##0.00_-;_-[$€-2]* &quot;-&quot;??_-"/>
    <numFmt numFmtId="315" formatCode="#."/>
    <numFmt numFmtId="316" formatCode="mm/dd/yyyy"/>
    <numFmt numFmtId="317" formatCode="0_);\(0\)"/>
    <numFmt numFmtId="318" formatCode="_(* #,##0.0000_);_(* \(#,##0.0000\);_(* &quot;-&quot;??_);_(@_)"/>
    <numFmt numFmtId="319" formatCode="0.0000000%"/>
    <numFmt numFmtId="320" formatCode="_(* #,##0.000_);_(* \(#,##0.000\);_(* &quot;-&quot;??_);_(@_)"/>
    <numFmt numFmtId="321" formatCode="0.00000%"/>
    <numFmt numFmtId="322" formatCode="_(* #,##0.0_);_(* \(#,##0.0\);_(* &quot;-&quot;??_);_(@_)"/>
  </numFmts>
  <fonts count="29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Helv"/>
    </font>
    <font>
      <sz val="10"/>
      <name val="Trebuchet MS"/>
      <family val="2"/>
    </font>
    <font>
      <sz val="8"/>
      <name val="Times New Roman"/>
      <family val="1"/>
    </font>
    <font>
      <b/>
      <sz val="8"/>
      <color indexed="8"/>
      <name val="Times New Roman"/>
      <family val="1"/>
    </font>
    <font>
      <sz val="10"/>
      <name val="Courier"/>
      <family val="3"/>
    </font>
    <font>
      <sz val="10"/>
      <name val="Helv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times"/>
    </font>
    <font>
      <sz val="10"/>
      <name val="Times New Roman"/>
      <family val="1"/>
    </font>
    <font>
      <b/>
      <sz val="10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b/>
      <sz val="10"/>
      <name val="Trebuchet MS"/>
      <family val="2"/>
    </font>
    <font>
      <b/>
      <sz val="16"/>
      <color indexed="9"/>
      <name val="Arial"/>
      <family val="2"/>
    </font>
    <font>
      <sz val="10"/>
      <color indexed="8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 MT"/>
    </font>
    <font>
      <sz val="12"/>
      <name val="Arial"/>
      <family val="2"/>
    </font>
    <font>
      <sz val="12"/>
      <name val="Helv"/>
    </font>
    <font>
      <sz val="10"/>
      <color indexed="12"/>
      <name val="Times New Roman"/>
      <family val="1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</font>
    <font>
      <b/>
      <sz val="14"/>
      <color indexed="26"/>
      <name val="Times New Roman"/>
      <family val="1"/>
    </font>
    <font>
      <b/>
      <sz val="11"/>
      <color indexed="8"/>
      <name val="Times New Roman"/>
      <family val="1"/>
    </font>
    <font>
      <sz val="10"/>
      <color indexed="17"/>
      <name val="Haettenschweiler"/>
      <family val="2"/>
    </font>
    <font>
      <sz val="10"/>
      <color indexed="8"/>
      <name val="Tms Rmn"/>
    </font>
    <font>
      <sz val="8"/>
      <name val="MS Sans Serif"/>
      <family val="2"/>
    </font>
    <font>
      <sz val="8"/>
      <name val="Univers"/>
    </font>
    <font>
      <b/>
      <i/>
      <sz val="12"/>
      <name val="Times New Roman"/>
      <family val="1"/>
    </font>
    <font>
      <sz val="8"/>
      <name val="Arial"/>
      <family val="2"/>
    </font>
    <font>
      <i/>
      <sz val="8"/>
      <color indexed="12"/>
      <name val="Arial"/>
      <family val="2"/>
    </font>
    <font>
      <u val="singleAccounting"/>
      <sz val="10"/>
      <name val="Arial"/>
      <family val="2"/>
    </font>
    <font>
      <b/>
      <sz val="10"/>
      <name val="Helv"/>
    </font>
    <font>
      <b/>
      <sz val="9"/>
      <color indexed="37"/>
      <name val="Arial"/>
      <family val="2"/>
    </font>
    <font>
      <b/>
      <sz val="10"/>
      <color indexed="12"/>
      <name val="Arial"/>
      <family val="2"/>
    </font>
    <font>
      <sz val="11"/>
      <color indexed="17"/>
      <name val="Calibri"/>
      <family val="2"/>
    </font>
    <font>
      <sz val="10"/>
      <name val="Arial Narrow"/>
      <family val="2"/>
    </font>
    <font>
      <sz val="8"/>
      <name val="Times"/>
      <family val="1"/>
    </font>
    <font>
      <b/>
      <sz val="11"/>
      <color indexed="52"/>
      <name val="Calibri"/>
      <family val="2"/>
    </font>
    <font>
      <sz val="10"/>
      <color indexed="10"/>
      <name val="Haettenschweiler"/>
      <family val="2"/>
    </font>
    <font>
      <sz val="10"/>
      <color indexed="56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8"/>
      <name val="Times New Roman"/>
      <family val="1"/>
    </font>
    <font>
      <sz val="8"/>
      <name val="cg times"/>
    </font>
    <font>
      <sz val="9"/>
      <name val="Haettenschweiler"/>
      <family val="2"/>
    </font>
    <font>
      <b/>
      <sz val="8"/>
      <name val="Arial"/>
      <family val="2"/>
    </font>
    <font>
      <sz val="11"/>
      <name val="Times"/>
      <family val="1"/>
    </font>
    <font>
      <sz val="9"/>
      <name val="Arial"/>
      <family val="2"/>
    </font>
    <font>
      <sz val="11"/>
      <name val="Palatino"/>
    </font>
    <font>
      <sz val="11.5"/>
      <name val="Times"/>
      <family val="1"/>
    </font>
    <font>
      <sz val="8"/>
      <name val="Palatino"/>
      <family val="1"/>
    </font>
    <font>
      <sz val="10"/>
      <name val="Lucida Sans"/>
      <family val="2"/>
    </font>
    <font>
      <sz val="10"/>
      <name val="Univers"/>
    </font>
    <font>
      <sz val="10"/>
      <name val="Times"/>
    </font>
    <font>
      <sz val="1"/>
      <color indexed="8"/>
      <name val="Courier"/>
      <family val="3"/>
    </font>
    <font>
      <sz val="10"/>
      <name val="BERNHARD"/>
    </font>
    <font>
      <b/>
      <sz val="11"/>
      <name val="Arial"/>
      <family val="2"/>
    </font>
    <font>
      <sz val="10"/>
      <name val="MS Serif"/>
      <family val="1"/>
    </font>
    <font>
      <sz val="9"/>
      <name val="Verdana"/>
      <family val="2"/>
    </font>
    <font>
      <sz val="9"/>
      <color indexed="61"/>
      <name val="Verdana"/>
      <family val="2"/>
    </font>
    <font>
      <b/>
      <sz val="9"/>
      <color indexed="8"/>
      <name val="Verdana"/>
      <family val="2"/>
    </font>
    <font>
      <sz val="9"/>
      <color indexed="56"/>
      <name val="Verdana"/>
      <family val="2"/>
    </font>
    <font>
      <u/>
      <sz val="8"/>
      <color indexed="12"/>
      <name val="Times New Roman"/>
      <family val="1"/>
    </font>
    <font>
      <sz val="10"/>
      <name val="MS Sans Serif"/>
      <family val="2"/>
    </font>
    <font>
      <b/>
      <sz val="16"/>
      <name val="Arial"/>
      <family val="2"/>
    </font>
    <font>
      <b/>
      <sz val="10"/>
      <name val="Times New Roman"/>
      <family val="1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sz val="14"/>
      <color indexed="8"/>
      <name val="Times New Roman"/>
      <family val="1"/>
    </font>
    <font>
      <sz val="9"/>
      <name val="Times New Roman"/>
      <family val="1"/>
    </font>
    <font>
      <sz val="14"/>
      <name val="Times New Roman"/>
      <family val="1"/>
    </font>
    <font>
      <sz val="8"/>
      <color indexed="8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sz val="9"/>
      <color indexed="8"/>
      <name val="Times New Roman"/>
      <family val="1"/>
    </font>
    <font>
      <i/>
      <sz val="9"/>
      <color indexed="8"/>
      <name val="Times New Roman"/>
      <family val="1"/>
    </font>
    <font>
      <b/>
      <sz val="9"/>
      <name val="Times New Roman"/>
      <family val="1"/>
    </font>
    <font>
      <sz val="22"/>
      <name val="Times New Roman"/>
      <family val="1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color indexed="16"/>
      <name val="Times New Roman"/>
      <family val="1"/>
    </font>
    <font>
      <sz val="7"/>
      <name val="Palatino"/>
      <family val="1"/>
    </font>
    <font>
      <sz val="10"/>
      <name val="Prestige Elite"/>
    </font>
    <font>
      <sz val="10"/>
      <color indexed="39"/>
      <name val="Arial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9"/>
      <name val="Bembo (DFS)"/>
      <family val="1"/>
    </font>
    <font>
      <b/>
      <sz val="10"/>
      <color indexed="9"/>
      <name val="Trebuchet MS"/>
      <family val="2"/>
    </font>
    <font>
      <b/>
      <sz val="9"/>
      <name val="Arial"/>
      <family val="2"/>
    </font>
    <font>
      <sz val="10.5"/>
      <name val="Times New Roman"/>
      <family val="1"/>
    </font>
    <font>
      <sz val="6"/>
      <color indexed="16"/>
      <name val="Palatino"/>
      <family val="1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b/>
      <sz val="14"/>
      <name val="Arial"/>
      <family val="2"/>
    </font>
    <font>
      <b/>
      <sz val="18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8"/>
      <name val="Helvetica-Black"/>
    </font>
    <font>
      <i/>
      <sz val="14"/>
      <name val="Palatino"/>
      <family val="1"/>
    </font>
    <font>
      <b/>
      <i/>
      <sz val="22"/>
      <name val="Times New Roman"/>
      <family val="1"/>
    </font>
    <font>
      <b/>
      <u/>
      <sz val="14"/>
      <name val="Arial Narrow"/>
      <family val="2"/>
    </font>
    <font>
      <sz val="10"/>
      <color indexed="12"/>
      <name val="Arial"/>
      <family val="2"/>
    </font>
    <font>
      <u/>
      <sz val="7.5"/>
      <color indexed="12"/>
      <name val="Arial"/>
      <family val="2"/>
    </font>
    <font>
      <u/>
      <sz val="7.5"/>
      <color indexed="36"/>
      <name val="Arial"/>
      <family val="2"/>
    </font>
    <font>
      <u/>
      <sz val="10"/>
      <color indexed="18"/>
      <name val="Arial"/>
      <family val="2"/>
    </font>
    <font>
      <u/>
      <sz val="11"/>
      <color theme="10"/>
      <name val="Calibri"/>
      <family val="2"/>
    </font>
    <font>
      <i/>
      <sz val="11"/>
      <name val="Arial"/>
      <family val="2"/>
    </font>
    <font>
      <sz val="12"/>
      <color indexed="37"/>
      <name val="swiss"/>
    </font>
    <font>
      <b/>
      <sz val="10"/>
      <color indexed="37"/>
      <name val="Arial MT"/>
    </font>
    <font>
      <sz val="10"/>
      <color indexed="37"/>
      <name val="Arial"/>
      <family val="2"/>
    </font>
    <font>
      <sz val="10"/>
      <name val="GillSans"/>
    </font>
    <font>
      <b/>
      <sz val="14"/>
      <name val="Helv"/>
    </font>
    <font>
      <sz val="10"/>
      <name val="Haettenschweiler"/>
      <family val="2"/>
    </font>
    <font>
      <b/>
      <sz val="14"/>
      <color indexed="37"/>
      <name val="Haettenschweiler"/>
      <family val="2"/>
    </font>
    <font>
      <i/>
      <sz val="10"/>
      <name val="Arial"/>
      <family val="2"/>
    </font>
    <font>
      <sz val="12"/>
      <color indexed="9"/>
      <name val="Helv"/>
    </font>
    <font>
      <sz val="9"/>
      <color indexed="57"/>
      <name val="Haettenschweiler"/>
      <family val="2"/>
    </font>
    <font>
      <b/>
      <sz val="10"/>
      <name val="Haettenschweiler"/>
      <family val="2"/>
    </font>
    <font>
      <sz val="9"/>
      <name val="LinePrinter"/>
    </font>
    <font>
      <b/>
      <sz val="11"/>
      <name val="Helv"/>
    </font>
    <font>
      <sz val="10"/>
      <name val="Courier New"/>
      <family val="3"/>
    </font>
    <font>
      <b/>
      <sz val="12"/>
      <color indexed="8"/>
      <name val="Times New Roman"/>
      <family val="1"/>
    </font>
    <font>
      <sz val="14"/>
      <name val="Architecture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Palatino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 CE"/>
      <charset val="238"/>
    </font>
    <font>
      <u/>
      <sz val="10"/>
      <color indexed="36"/>
      <name val="Arial CE"/>
      <charset val="238"/>
    </font>
    <font>
      <sz val="11"/>
      <name val="‚l‚r –¾’©"/>
      <charset val="128"/>
    </font>
    <font>
      <b/>
      <sz val="8"/>
      <color indexed="72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sz val="11"/>
      <color indexed="16"/>
      <name val="Times New Roman"/>
      <family val="1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8"/>
      <name val="Times New Roman"/>
      <family val="1"/>
    </font>
    <font>
      <b/>
      <sz val="22"/>
      <color indexed="21"/>
      <name val="Times New Roman"/>
      <family val="1"/>
    </font>
    <font>
      <b/>
      <sz val="10"/>
      <color indexed="10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i/>
      <sz val="10"/>
      <color indexed="14"/>
      <name val="Arial"/>
      <family val="2"/>
    </font>
    <font>
      <u val="singleAccounting"/>
      <sz val="8"/>
      <name val="Times New Roman"/>
      <family val="1"/>
    </font>
    <font>
      <i/>
      <sz val="8"/>
      <name val="Arial"/>
      <family val="2"/>
    </font>
    <font>
      <sz val="10"/>
      <color indexed="55"/>
      <name val="Arial"/>
      <family val="2"/>
    </font>
    <font>
      <i/>
      <sz val="10"/>
      <color indexed="10"/>
      <name val="Arial"/>
      <family val="2"/>
    </font>
    <font>
      <sz val="10"/>
      <name val="Tms Rmn"/>
    </font>
    <font>
      <b/>
      <sz val="10"/>
      <name val="MS Sans Serif"/>
      <family val="2"/>
    </font>
    <font>
      <sz val="10"/>
      <color indexed="12"/>
      <name val="Haettenschweiler"/>
      <family val="2"/>
    </font>
    <font>
      <sz val="10"/>
      <color indexed="10"/>
      <name val="Trebuchet MS"/>
      <family val="2"/>
    </font>
    <font>
      <sz val="7"/>
      <color indexed="12"/>
      <name val="Arial"/>
      <family val="2"/>
    </font>
    <font>
      <sz val="8"/>
      <color indexed="10"/>
      <name val="Arial"/>
      <family val="2"/>
    </font>
    <font>
      <b/>
      <sz val="10"/>
      <color indexed="60"/>
      <name val="Arial"/>
      <family val="2"/>
    </font>
    <font>
      <sz val="10"/>
      <name val="Geneva"/>
    </font>
    <font>
      <b/>
      <sz val="10"/>
      <color indexed="32"/>
      <name val="Haettenschweiler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2"/>
      <color indexed="57"/>
      <name val="Garamond"/>
      <family val="1"/>
    </font>
    <font>
      <sz val="8"/>
      <name val="Arial Narrow"/>
      <family val="2"/>
    </font>
    <font>
      <b/>
      <u/>
      <sz val="12"/>
      <name val="Arial Narrow"/>
      <family val="2"/>
    </font>
    <font>
      <sz val="10"/>
      <name val="MS Sans"/>
    </font>
    <font>
      <b/>
      <i/>
      <sz val="12"/>
      <color indexed="8"/>
      <name val="Arial"/>
      <family val="2"/>
    </font>
    <font>
      <b/>
      <u/>
      <sz val="10"/>
      <name val="Arial Narrow"/>
      <family val="2"/>
    </font>
    <font>
      <b/>
      <sz val="10"/>
      <color indexed="16"/>
      <name val="Courier"/>
      <family val="3"/>
    </font>
    <font>
      <sz val="10"/>
      <color indexed="16"/>
      <name val="Times New Roman"/>
      <family val="1"/>
    </font>
    <font>
      <b/>
      <sz val="8"/>
      <color indexed="8"/>
      <name val="Helv"/>
    </font>
    <font>
      <sz val="10"/>
      <name val="Times"/>
      <family val="1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Times New Roman"/>
      <family val="1"/>
    </font>
    <font>
      <b/>
      <sz val="9"/>
      <name val="Verdana"/>
      <family val="2"/>
    </font>
    <font>
      <b/>
      <sz val="10"/>
      <color indexed="13"/>
      <name val="Arial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24"/>
      <color indexed="13"/>
      <name val="Helv"/>
    </font>
    <font>
      <b/>
      <i/>
      <sz val="10"/>
      <name val="Arial"/>
      <family val="2"/>
    </font>
    <font>
      <b/>
      <sz val="18"/>
      <color indexed="56"/>
      <name val="Cambria"/>
      <family val="2"/>
    </font>
    <font>
      <b/>
      <sz val="16"/>
      <name val="Times New Roman"/>
      <family val="1"/>
    </font>
    <font>
      <b/>
      <sz val="17"/>
      <name val="Times"/>
      <family val="1"/>
    </font>
    <font>
      <u/>
      <sz val="8"/>
      <name val="Times New Roman"/>
      <family val="1"/>
    </font>
    <font>
      <b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u/>
      <sz val="12"/>
      <name val="Arial"/>
      <family val="2"/>
    </font>
    <font>
      <b/>
      <u/>
      <sz val="12"/>
      <color indexed="16"/>
      <name val="Arial"/>
      <family val="2"/>
    </font>
    <font>
      <b/>
      <u/>
      <sz val="11"/>
      <color indexed="32"/>
      <name val="Times New Roman"/>
      <family val="1"/>
    </font>
    <font>
      <sz val="11"/>
      <color indexed="32"/>
      <name val="Times New Roman"/>
      <family val="1"/>
    </font>
    <font>
      <b/>
      <sz val="16"/>
      <color indexed="8"/>
      <name val="Haettenschweiler"/>
      <family val="2"/>
    </font>
    <font>
      <b/>
      <u/>
      <sz val="10"/>
      <name val="Haettenschweiler"/>
      <family val="2"/>
    </font>
    <font>
      <b/>
      <u/>
      <sz val="10"/>
      <color indexed="16"/>
      <name val="Haettenschweiler"/>
      <family val="2"/>
    </font>
    <font>
      <b/>
      <u/>
      <sz val="10"/>
      <color indexed="18"/>
      <name val="Haettenschweiler"/>
      <family val="2"/>
    </font>
    <font>
      <sz val="10"/>
      <color indexed="32"/>
      <name val="Times New Roman"/>
      <family val="1"/>
    </font>
    <font>
      <b/>
      <i/>
      <sz val="24"/>
      <name val="Arial"/>
      <family val="2"/>
    </font>
    <font>
      <b/>
      <sz val="11"/>
      <color indexed="8"/>
      <name val="Calibri"/>
      <family val="2"/>
    </font>
    <font>
      <sz val="8"/>
      <color indexed="32"/>
      <name val="Times New Roman"/>
      <family val="1"/>
    </font>
    <font>
      <b/>
      <sz val="7"/>
      <color indexed="12"/>
      <name val="Arial"/>
      <family val="2"/>
    </font>
    <font>
      <sz val="12"/>
      <color indexed="8"/>
      <name val="Arial MT"/>
    </font>
    <font>
      <u/>
      <sz val="10"/>
      <name val="Arial"/>
      <family val="2"/>
    </font>
    <font>
      <i/>
      <sz val="12"/>
      <color indexed="8"/>
      <name val="Arial MT"/>
    </font>
    <font>
      <sz val="11"/>
      <name val="Arial"/>
      <family val="2"/>
    </font>
    <font>
      <sz val="10"/>
      <color indexed="8"/>
      <name val="Haettenschweiler"/>
      <family val="2"/>
    </font>
    <font>
      <i/>
      <sz val="8"/>
      <name val="Verdana"/>
      <family val="2"/>
    </font>
    <font>
      <b/>
      <sz val="14"/>
      <color indexed="53"/>
      <name val="Arial"/>
      <family val="2"/>
    </font>
    <font>
      <b/>
      <u/>
      <sz val="8"/>
      <name val="Times New Roman"/>
      <family val="1"/>
    </font>
    <font>
      <b/>
      <i/>
      <sz val="8"/>
      <name val="Helv"/>
    </font>
    <font>
      <sz val="12"/>
      <name val="바탕체"/>
      <family val="1"/>
      <charset val="129"/>
    </font>
    <font>
      <sz val="13"/>
      <name val="Arial"/>
      <family val="2"/>
    </font>
    <font>
      <b/>
      <sz val="13"/>
      <name val="Arial"/>
      <family val="2"/>
    </font>
    <font>
      <b/>
      <u/>
      <sz val="10"/>
      <name val="Arial"/>
      <family val="2"/>
    </font>
    <font>
      <sz val="10"/>
      <color rgb="FF0000FF"/>
      <name val="Arial"/>
      <family val="2"/>
    </font>
    <font>
      <sz val="10"/>
      <color rgb="FF3F4FE9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9"/>
      <name val="Arial"/>
      <family val="2"/>
    </font>
    <font>
      <sz val="10"/>
      <color rgb="FF0070C0"/>
      <name val="Arial"/>
      <family val="2"/>
    </font>
    <font>
      <vertAlign val="superscript"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Arial Baltic"/>
    </font>
    <font>
      <b/>
      <sz val="16"/>
      <color indexed="2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  <charset val="204"/>
    </font>
    <font>
      <b/>
      <sz val="10"/>
      <name val="Garamond"/>
      <family val="1"/>
    </font>
    <font>
      <b/>
      <sz val="11"/>
      <color indexed="17"/>
      <name val="Calibri"/>
      <family val="2"/>
    </font>
    <font>
      <sz val="11"/>
      <name val="Palatino"/>
      <family val="1"/>
    </font>
    <font>
      <sz val="12"/>
      <color indexed="24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b/>
      <i/>
      <sz val="16"/>
      <name val="Helv"/>
    </font>
    <font>
      <sz val="11"/>
      <color theme="1"/>
      <name val="Times New Roman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4"/>
      <color theme="0"/>
      <name val="Calibri"/>
      <family val="2"/>
      <scheme val="minor"/>
    </font>
    <font>
      <sz val="10"/>
      <color theme="0"/>
      <name val="Arial"/>
      <family val="2"/>
    </font>
    <font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3F4FE9"/>
      <name val="Arial"/>
      <family val="2"/>
    </font>
    <font>
      <i/>
      <u/>
      <sz val="10"/>
      <name val="Arial"/>
      <family val="2"/>
    </font>
    <font>
      <i/>
      <sz val="11"/>
      <color theme="1"/>
      <name val="Calibri"/>
      <family val="2"/>
      <scheme val="minor"/>
    </font>
    <font>
      <b/>
      <i/>
      <u/>
      <sz val="11"/>
      <name val="Arial"/>
      <family val="2"/>
    </font>
    <font>
      <i/>
      <sz val="10"/>
      <color rgb="FFFF0000"/>
      <name val="Arial"/>
      <family val="2"/>
    </font>
    <font>
      <i/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0000FF"/>
      <name val="Arial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theme="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Arial"/>
      <family val="2"/>
    </font>
    <font>
      <u/>
      <sz val="11"/>
      <color theme="1"/>
      <name val="Calibri"/>
      <family val="2"/>
      <scheme val="minor"/>
    </font>
  </fonts>
  <fills count="14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19"/>
      </patternFill>
    </fill>
    <fill>
      <patternFill patternType="solid">
        <fgColor indexed="31"/>
      </patternFill>
    </fill>
    <fill>
      <patternFill patternType="solid">
        <fgColor indexed="12"/>
      </patternFill>
    </fill>
    <fill>
      <patternFill patternType="solid">
        <fgColor indexed="45"/>
      </patternFill>
    </fill>
    <fill>
      <patternFill patternType="solid">
        <fgColor indexed="14"/>
      </patternFill>
    </fill>
    <fill>
      <patternFill patternType="solid">
        <fgColor indexed="42"/>
      </patternFill>
    </fill>
    <fill>
      <patternFill patternType="solid">
        <fgColor indexed="13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6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9"/>
        <bgColor indexed="19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26"/>
        <bgColor indexed="19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6"/>
      </patternFill>
    </fill>
    <fill>
      <patternFill patternType="solid">
        <fgColor indexed="2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8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19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3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mediumGray">
        <fgColor indexed="22"/>
      </patternFill>
    </fill>
    <fill>
      <patternFill patternType="solid">
        <fgColor indexed="56"/>
      </patternFill>
    </fill>
    <fill>
      <patternFill patternType="solid">
        <fgColor indexed="21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8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rgb="FFFF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9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499984740745262"/>
        <bgColor indexed="64"/>
      </patternFill>
    </fill>
  </fills>
  <borders count="10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26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medium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23"/>
      </bottom>
      <diagonal/>
    </border>
    <border>
      <left/>
      <right/>
      <top style="thick">
        <color indexed="17"/>
      </top>
      <bottom/>
      <diagonal/>
    </border>
    <border>
      <left/>
      <right/>
      <top/>
      <bottom style="thick">
        <color indexed="18"/>
      </bottom>
      <diagonal/>
    </border>
    <border>
      <left/>
      <right/>
      <top/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/>
      <right/>
      <top style="medium">
        <color indexed="8"/>
      </top>
      <bottom/>
      <diagonal/>
    </border>
    <border>
      <left style="dashed">
        <color indexed="10"/>
      </left>
      <right style="dashed">
        <color indexed="10"/>
      </right>
      <top style="dashed">
        <color indexed="10"/>
      </top>
      <bottom style="dashed">
        <color indexed="10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55"/>
      </right>
      <top style="thin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32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37" fontId="5" fillId="0" borderId="0">
      <alignment horizontal="fill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6" fillId="0" borderId="0" applyFont="0" applyFill="0" applyBorder="0" applyProtection="0"/>
    <xf numFmtId="0" fontId="4" fillId="0" borderId="0"/>
    <xf numFmtId="0" fontId="4" fillId="0" borderId="0"/>
    <xf numFmtId="0" fontId="4" fillId="0" borderId="0"/>
    <xf numFmtId="166" fontId="7" fillId="0" borderId="0"/>
    <xf numFmtId="167" fontId="8" fillId="0" borderId="0"/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>
      <alignment horizontal="left" wrapText="1"/>
    </xf>
    <xf numFmtId="0" fontId="9" fillId="0" borderId="3"/>
    <xf numFmtId="0" fontId="4" fillId="0" borderId="0">
      <alignment vertical="top"/>
    </xf>
    <xf numFmtId="0" fontId="9" fillId="0" borderId="3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9" fillId="0" borderId="3"/>
    <xf numFmtId="0" fontId="4" fillId="0" borderId="0">
      <alignment vertical="top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70" fontId="4" fillId="0" borderId="0">
      <alignment horizontal="left" wrapText="1"/>
    </xf>
    <xf numFmtId="0" fontId="10" fillId="0" borderId="0"/>
    <xf numFmtId="0" fontId="4" fillId="0" borderId="0"/>
    <xf numFmtId="0" fontId="4" fillId="0" borderId="0"/>
    <xf numFmtId="171" fontId="4" fillId="0" borderId="0" applyFont="0" applyFill="0" applyBorder="0" applyAlignment="0" applyProtection="0"/>
    <xf numFmtId="0" fontId="4" fillId="0" borderId="0"/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4" fontId="4" fillId="0" borderId="0" applyFont="0" applyFill="0" applyBorder="0" applyAlignment="0" applyProtection="0"/>
    <xf numFmtId="0" fontId="10" fillId="0" borderId="0"/>
    <xf numFmtId="0" fontId="10" fillId="0" borderId="0"/>
    <xf numFmtId="0" fontId="4" fillId="0" borderId="0">
      <alignment vertical="top"/>
    </xf>
    <xf numFmtId="0" fontId="4" fillId="0" borderId="0">
      <alignment vertical="top"/>
    </xf>
    <xf numFmtId="0" fontId="10" fillId="0" borderId="0"/>
    <xf numFmtId="0" fontId="9" fillId="0" borderId="3"/>
    <xf numFmtId="0" fontId="11" fillId="0" borderId="0" applyNumberFormat="0" applyFill="0" applyBorder="0" applyAlignment="0" applyProtection="0"/>
    <xf numFmtId="0" fontId="4" fillId="3" borderId="0" applyNumberFormat="0" applyFont="0" applyAlignment="0" applyProtection="0"/>
    <xf numFmtId="0" fontId="4" fillId="0" borderId="0">
      <alignment vertical="top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/>
    <xf numFmtId="175" fontId="4" fillId="0" borderId="0" applyFont="0" applyFill="0" applyBorder="0" applyAlignment="0" applyProtection="0"/>
    <xf numFmtId="176" fontId="4" fillId="0" borderId="0" applyFont="0" applyFill="0" applyBorder="0" applyProtection="0">
      <alignment horizontal="right"/>
    </xf>
    <xf numFmtId="0" fontId="4" fillId="0" borderId="0">
      <alignment vertical="top"/>
    </xf>
    <xf numFmtId="0" fontId="9" fillId="0" borderId="3"/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/>
    <xf numFmtId="170" fontId="4" fillId="0" borderId="0">
      <alignment horizontal="left" wrapText="1"/>
    </xf>
    <xf numFmtId="0" fontId="4" fillId="0" borderId="0">
      <alignment vertical="top"/>
    </xf>
    <xf numFmtId="0" fontId="4" fillId="0" borderId="0"/>
    <xf numFmtId="170" fontId="4" fillId="0" borderId="0">
      <alignment horizontal="left" wrapText="1"/>
    </xf>
    <xf numFmtId="0" fontId="9" fillId="0" borderId="3"/>
    <xf numFmtId="0" fontId="9" fillId="0" borderId="3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4" fillId="0" borderId="0"/>
    <xf numFmtId="0" fontId="12" fillId="0" borderId="0" applyNumberFormat="0" applyFill="0" applyBorder="0" applyProtection="0">
      <alignment vertical="top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13" fillId="0" borderId="6" applyNumberFormat="0" applyFill="0" applyAlignment="0" applyProtection="0"/>
    <xf numFmtId="0" fontId="14" fillId="0" borderId="7" applyNumberFormat="0" applyFill="0" applyProtection="0">
      <alignment horizontal="center"/>
    </xf>
    <xf numFmtId="0" fontId="14" fillId="0" borderId="0" applyNumberFormat="0" applyFill="0" applyBorder="0" applyProtection="0">
      <alignment horizontal="left"/>
    </xf>
    <xf numFmtId="0" fontId="15" fillId="0" borderId="0" applyNumberFormat="0" applyFill="0" applyBorder="0" applyProtection="0">
      <alignment horizontal="centerContinuous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16" fillId="0" borderId="0"/>
    <xf numFmtId="0" fontId="4" fillId="0" borderId="0"/>
    <xf numFmtId="38" fontId="17" fillId="0" borderId="8"/>
    <xf numFmtId="177" fontId="18" fillId="4" borderId="9" applyFont="0" applyFill="0" applyBorder="0" applyAlignment="0">
      <alignment horizontal="center" vertical="center" wrapText="1"/>
    </xf>
    <xf numFmtId="3" fontId="19" fillId="5" borderId="0">
      <alignment horizontal="left"/>
    </xf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1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1" fillId="1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1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6" borderId="0" applyNumberFormat="0" applyBorder="0" applyAlignment="0" applyProtection="0"/>
    <xf numFmtId="0" fontId="20" fillId="8" borderId="0" applyNumberFormat="0" applyBorder="0" applyAlignment="0" applyProtection="0"/>
    <xf numFmtId="0" fontId="20" fillId="10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2" fontId="4" fillId="0" borderId="0" applyFont="0" applyFill="0" applyBorder="0" applyAlignment="0">
      <alignment horizontal="right"/>
    </xf>
    <xf numFmtId="2" fontId="4" fillId="0" borderId="0" applyFont="0" applyFill="0" applyBorder="0" applyAlignment="0">
      <alignment horizontal="right"/>
    </xf>
    <xf numFmtId="3" fontId="22" fillId="18" borderId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1" fillId="11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12" borderId="0" applyNumberFormat="0" applyBorder="0" applyAlignment="0" applyProtection="0"/>
    <xf numFmtId="0" fontId="20" fillId="19" borderId="0" applyNumberFormat="0" applyBorder="0" applyAlignment="0" applyProtection="0"/>
    <xf numFmtId="0" fontId="20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6" borderId="0" applyNumberFormat="0" applyBorder="0" applyAlignment="0" applyProtection="0"/>
    <xf numFmtId="0" fontId="23" fillId="16" borderId="0" applyNumberFormat="0" applyBorder="0" applyAlignment="0" applyProtection="0"/>
    <xf numFmtId="0" fontId="23" fillId="3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16" borderId="0" applyNumberFormat="0" applyBorder="0" applyAlignment="0" applyProtection="0"/>
    <xf numFmtId="0" fontId="23" fillId="23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178" fontId="24" fillId="0" borderId="0" applyFont="0" applyFill="0" applyBorder="0" applyProtection="0">
      <alignment horizontal="right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6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27" fillId="18" borderId="0">
      <alignment horizontal="center"/>
    </xf>
    <xf numFmtId="0" fontId="28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30" fillId="0" borderId="0"/>
    <xf numFmtId="0" fontId="4" fillId="0" borderId="0"/>
    <xf numFmtId="0" fontId="4" fillId="0" borderId="0"/>
    <xf numFmtId="0" fontId="4" fillId="0" borderId="0"/>
    <xf numFmtId="3" fontId="26" fillId="29" borderId="0">
      <alignment horizontal="left"/>
    </xf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31" fillId="0" borderId="2" applyBorder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1" fontId="29" fillId="34" borderId="11">
      <alignment horizontal="center" vertical="center"/>
    </xf>
    <xf numFmtId="182" fontId="7" fillId="0" borderId="0"/>
    <xf numFmtId="0" fontId="16" fillId="0" borderId="0"/>
    <xf numFmtId="38" fontId="33" fillId="35" borderId="3"/>
    <xf numFmtId="183" fontId="4" fillId="36" borderId="0" applyBorder="0" applyAlignment="0">
      <protection locked="0"/>
    </xf>
    <xf numFmtId="3" fontId="18" fillId="37" borderId="12">
      <alignment horizontal="center"/>
    </xf>
    <xf numFmtId="3" fontId="34" fillId="34" borderId="10" applyNumberFormat="0">
      <alignment horizontal="center"/>
    </xf>
    <xf numFmtId="38" fontId="34" fillId="22" borderId="10">
      <alignment horizontal="center"/>
    </xf>
    <xf numFmtId="0" fontId="7" fillId="0" borderId="0">
      <alignment horizontal="center" wrapText="1"/>
      <protection locked="0"/>
    </xf>
    <xf numFmtId="0" fontId="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5" fontId="35" fillId="0" borderId="0" applyNumberFormat="0" applyFill="0" applyBorder="0" applyAlignment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7" fillId="38" borderId="13"/>
    <xf numFmtId="1" fontId="38" fillId="38" borderId="14">
      <alignment horizontal="center"/>
    </xf>
    <xf numFmtId="3" fontId="39" fillId="0" borderId="15">
      <alignment horizontal="center"/>
    </xf>
    <xf numFmtId="0" fontId="40" fillId="0" borderId="0" applyNumberFormat="0" applyFill="0" applyBorder="0" applyAlignment="0" applyProtection="0"/>
    <xf numFmtId="184" fontId="4" fillId="0" borderId="0" applyNumberFormat="0" applyAlignment="0" applyProtection="0"/>
    <xf numFmtId="185" fontId="41" fillId="0" borderId="0" applyFont="0" applyFill="0" applyBorder="0" applyAlignment="0" applyProtection="0"/>
    <xf numFmtId="186" fontId="42" fillId="0" borderId="0" applyBorder="0"/>
    <xf numFmtId="7" fontId="32" fillId="0" borderId="0">
      <alignment horizontal="right"/>
      <protection locked="0"/>
    </xf>
    <xf numFmtId="37" fontId="18" fillId="0" borderId="0" applyNumberFormat="0" applyFill="0" applyBorder="0" applyAlignment="0" applyProtection="0"/>
    <xf numFmtId="0" fontId="18" fillId="0" borderId="0"/>
    <xf numFmtId="0" fontId="7" fillId="0" borderId="16" applyNumberFormat="0" applyFont="0" applyFill="0" applyAlignment="0" applyProtection="0"/>
    <xf numFmtId="0" fontId="7" fillId="0" borderId="17" applyNumberFormat="0" applyFont="0" applyFill="0" applyAlignment="0" applyProtection="0"/>
    <xf numFmtId="0" fontId="43" fillId="0" borderId="18" applyFill="0" applyProtection="0">
      <alignment horizontal="right"/>
    </xf>
    <xf numFmtId="37" fontId="44" fillId="0" borderId="8">
      <alignment horizontal="center" vertical="center" wrapText="1"/>
    </xf>
    <xf numFmtId="187" fontId="45" fillId="39" borderId="0" applyFont="0" applyFill="0" applyBorder="0" applyAlignment="0" applyProtection="0"/>
    <xf numFmtId="188" fontId="46" fillId="0" borderId="0" applyFont="0" applyFill="0" applyBorder="0" applyAlignment="0" applyProtection="0"/>
    <xf numFmtId="189" fontId="4" fillId="40" borderId="19" applyFont="0" applyFill="0" applyBorder="0" applyAlignment="0" applyProtection="0"/>
    <xf numFmtId="190" fontId="4" fillId="40" borderId="20" applyFont="0" applyFill="0" applyBorder="0" applyAlignment="0" applyProtection="0"/>
    <xf numFmtId="191" fontId="4" fillId="0" borderId="0" applyFont="0" applyFill="0" applyBorder="0" applyAlignment="0" applyProtection="0"/>
    <xf numFmtId="192" fontId="35" fillId="36" borderId="0" applyBorder="0" applyProtection="0"/>
    <xf numFmtId="0" fontId="47" fillId="0" borderId="2">
      <alignment horizontal="center"/>
    </xf>
    <xf numFmtId="42" fontId="48" fillId="18" borderId="21" applyNumberFormat="0" applyAlignment="0" applyProtection="0">
      <alignment horizontal="right"/>
      <protection locked="0"/>
    </xf>
    <xf numFmtId="49" fontId="48" fillId="18" borderId="21" applyNumberFormat="0" applyFont="0" applyFill="0" applyBorder="0" applyProtection="0"/>
    <xf numFmtId="193" fontId="49" fillId="18" borderId="21" applyNumberFormat="0" applyFill="0" applyBorder="0" applyProtection="0">
      <alignment horizontal="center"/>
    </xf>
    <xf numFmtId="0" fontId="50" fillId="10" borderId="0" applyNumberFormat="0" applyBorder="0" applyAlignment="0" applyProtection="0"/>
    <xf numFmtId="14" fontId="14" fillId="41" borderId="22" applyBorder="0" applyAlignment="0">
      <alignment horizontal="center" vertical="center"/>
    </xf>
    <xf numFmtId="0" fontId="14" fillId="42" borderId="22" applyNumberFormat="0" applyBorder="0" applyAlignment="0">
      <alignment horizontal="center" vertical="center"/>
    </xf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194" fontId="51" fillId="0" borderId="0" applyFill="0" applyBorder="0" applyAlignment="0"/>
    <xf numFmtId="39" fontId="52" fillId="0" borderId="0" applyFill="0" applyBorder="0" applyAlignment="0"/>
    <xf numFmtId="0" fontId="4" fillId="0" borderId="0">
      <alignment horizontal="right"/>
    </xf>
    <xf numFmtId="195" fontId="4" fillId="0" borderId="0" applyFill="0" applyBorder="0" applyAlignment="0"/>
    <xf numFmtId="196" fontId="4" fillId="0" borderId="0" applyFill="0" applyBorder="0" applyAlignment="0"/>
    <xf numFmtId="0" fontId="4" fillId="0" borderId="0" applyNumberFormat="0" applyBorder="0" applyAlignment="0" applyProtection="0"/>
    <xf numFmtId="0" fontId="53" fillId="43" borderId="23" applyNumberFormat="0" applyAlignment="0" applyProtection="0"/>
    <xf numFmtId="3" fontId="54" fillId="18" borderId="0" applyFont="0" applyAlignment="0">
      <alignment horizontal="left"/>
    </xf>
    <xf numFmtId="0" fontId="55" fillId="0" borderId="0" applyAlignment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197" fontId="44" fillId="44" borderId="0" applyNumberFormat="0" applyFont="0" applyBorder="0" applyAlignment="0">
      <protection locked="0"/>
    </xf>
    <xf numFmtId="0" fontId="47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6" fillId="45" borderId="24" applyNumberFormat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6" fillId="45" borderId="24" applyNumberFormat="0" applyAlignment="0" applyProtection="0"/>
    <xf numFmtId="1" fontId="58" fillId="38" borderId="12">
      <alignment horizontal="center"/>
    </xf>
    <xf numFmtId="42" fontId="48" fillId="18" borderId="21" applyNumberFormat="0" applyFont="0" applyFill="0" applyBorder="0" applyProtection="0">
      <alignment horizontal="centerContinuous"/>
    </xf>
    <xf numFmtId="37" fontId="44" fillId="0" borderId="8">
      <alignment horizontal="centerContinuous"/>
    </xf>
    <xf numFmtId="0" fontId="18" fillId="0" borderId="0" applyFill="0" applyBorder="0" applyProtection="0">
      <alignment horizontal="center"/>
      <protection locked="0"/>
    </xf>
    <xf numFmtId="8" fontId="4" fillId="0" borderId="26" applyFont="0" applyFill="0" applyBorder="0" applyProtection="0">
      <alignment horizontal="right"/>
    </xf>
    <xf numFmtId="0" fontId="59" fillId="0" borderId="0" applyNumberFormat="0" applyAlignment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198" fontId="60" fillId="18" borderId="27">
      <alignment horizontal="right"/>
    </xf>
    <xf numFmtId="0" fontId="23" fillId="26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26" borderId="0" applyNumberFormat="0" applyBorder="0" applyAlignment="0" applyProtection="0"/>
    <xf numFmtId="0" fontId="23" fillId="33" borderId="0" applyNumberFormat="0" applyBorder="0" applyAlignment="0" applyProtection="0"/>
    <xf numFmtId="0" fontId="61" fillId="0" borderId="28">
      <alignment horizontal="center"/>
    </xf>
    <xf numFmtId="37" fontId="18" fillId="0" borderId="8">
      <alignment horizontal="center" wrapText="1"/>
    </xf>
    <xf numFmtId="199" fontId="62" fillId="0" borderId="0"/>
    <xf numFmtId="199" fontId="62" fillId="0" borderId="0"/>
    <xf numFmtId="199" fontId="62" fillId="0" borderId="0"/>
    <xf numFmtId="199" fontId="62" fillId="0" borderId="0"/>
    <xf numFmtId="199" fontId="62" fillId="0" borderId="0"/>
    <xf numFmtId="199" fontId="62" fillId="0" borderId="0"/>
    <xf numFmtId="199" fontId="62" fillId="0" borderId="0"/>
    <xf numFmtId="199" fontId="62" fillId="0" borderId="0"/>
    <xf numFmtId="41" fontId="6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0" fontId="64" fillId="0" borderId="29" applyFont="0" applyFill="0" applyAlignment="0" applyProtection="0"/>
    <xf numFmtId="200" fontId="64" fillId="0" borderId="2" applyFont="0" applyFill="0" applyAlignment="0" applyProtection="0"/>
    <xf numFmtId="201" fontId="41" fillId="0" borderId="0" applyFont="0" applyFill="0" applyBorder="0" applyAlignment="0" applyProtection="0"/>
    <xf numFmtId="202" fontId="65" fillId="0" borderId="29" applyFont="0" applyFill="0" applyAlignment="0" applyProtection="0"/>
    <xf numFmtId="202" fontId="65" fillId="0" borderId="0" applyFont="0" applyFill="0" applyBorder="0" applyAlignment="0" applyProtection="0"/>
    <xf numFmtId="203" fontId="41" fillId="0" borderId="0" applyFont="0" applyFill="0" applyBorder="0" applyAlignment="0" applyProtection="0"/>
    <xf numFmtId="40" fontId="4" fillId="0" borderId="0" applyBorder="0" applyProtection="0"/>
    <xf numFmtId="0" fontId="66" fillId="0" borderId="0" applyFont="0" applyFill="0" applyBorder="0" applyAlignment="0" applyProtection="0">
      <alignment horizontal="right"/>
    </xf>
    <xf numFmtId="37" fontId="2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37" fontId="4" fillId="0" borderId="0" applyFont="0" applyFill="0" applyBorder="0" applyProtection="0"/>
    <xf numFmtId="43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4" fillId="0" borderId="0" applyFont="0" applyFill="0" applyBorder="0" applyProtection="0">
      <alignment horizontal="right"/>
    </xf>
    <xf numFmtId="204" fontId="4" fillId="0" borderId="0" applyFont="0" applyFill="0" applyBorder="0" applyAlignment="0" applyProtection="0"/>
    <xf numFmtId="173" fontId="69" fillId="0" borderId="0" applyFont="0" applyFill="0" applyBorder="0" applyAlignment="0" applyProtection="0"/>
    <xf numFmtId="205" fontId="70" fillId="0" borderId="0">
      <protection locked="0"/>
    </xf>
    <xf numFmtId="0" fontId="71" fillId="0" borderId="0"/>
    <xf numFmtId="0" fontId="10" fillId="0" borderId="0"/>
    <xf numFmtId="0" fontId="71" fillId="0" borderId="0"/>
    <xf numFmtId="0" fontId="10" fillId="0" borderId="0"/>
    <xf numFmtId="205" fontId="70" fillId="0" borderId="0">
      <protection locked="0"/>
    </xf>
    <xf numFmtId="205" fontId="70" fillId="0" borderId="0">
      <protection locked="0"/>
    </xf>
    <xf numFmtId="205" fontId="70" fillId="0" borderId="0">
      <protection locked="0"/>
    </xf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205" fontId="70" fillId="0" borderId="0">
      <protection locked="0"/>
    </xf>
    <xf numFmtId="205" fontId="70" fillId="0" borderId="0">
      <protection locked="0"/>
    </xf>
    <xf numFmtId="205" fontId="70" fillId="0" borderId="0">
      <protection locked="0"/>
    </xf>
    <xf numFmtId="205" fontId="70" fillId="0" borderId="0">
      <protection locked="0"/>
    </xf>
    <xf numFmtId="205" fontId="70" fillId="0" borderId="0">
      <protection locked="0"/>
    </xf>
    <xf numFmtId="205" fontId="70" fillId="0" borderId="0">
      <protection locked="0"/>
    </xf>
    <xf numFmtId="205" fontId="70" fillId="0" borderId="0">
      <protection locked="0"/>
    </xf>
    <xf numFmtId="37" fontId="4" fillId="0" borderId="0" applyFill="0" applyBorder="0" applyAlignment="0" applyProtection="0"/>
    <xf numFmtId="0" fontId="71" fillId="0" borderId="0"/>
    <xf numFmtId="0" fontId="71" fillId="0" borderId="0"/>
    <xf numFmtId="0" fontId="10" fillId="0" borderId="0"/>
    <xf numFmtId="0" fontId="72" fillId="0" borderId="0" applyFill="0" applyBorder="0" applyAlignment="0" applyProtection="0">
      <protection locked="0"/>
    </xf>
    <xf numFmtId="0" fontId="30" fillId="35" borderId="0" applyNumberFormat="0" applyFont="0"/>
    <xf numFmtId="43" fontId="4" fillId="39" borderId="0" applyNumberFormat="0" applyFont="0" applyBorder="0" applyAlignment="0" applyProtection="0"/>
    <xf numFmtId="0" fontId="4" fillId="0" borderId="9"/>
    <xf numFmtId="0" fontId="4" fillId="0" borderId="9"/>
    <xf numFmtId="0" fontId="4" fillId="0" borderId="9"/>
    <xf numFmtId="0" fontId="4" fillId="0" borderId="9"/>
    <xf numFmtId="0" fontId="4" fillId="0" borderId="9"/>
    <xf numFmtId="0" fontId="4" fillId="0" borderId="9"/>
    <xf numFmtId="0" fontId="14" fillId="39" borderId="3">
      <alignment horizontal="center"/>
    </xf>
    <xf numFmtId="0" fontId="73" fillId="0" borderId="0" applyNumberFormat="0" applyAlignment="0">
      <alignment horizontal="left"/>
    </xf>
    <xf numFmtId="0" fontId="9" fillId="0" borderId="0" applyNumberFormat="0" applyAlignment="0"/>
    <xf numFmtId="206" fontId="4" fillId="0" borderId="0" applyProtection="0"/>
    <xf numFmtId="207" fontId="44" fillId="0" borderId="30" applyFont="0" applyFill="0" applyBorder="0" applyAlignment="0" applyProtection="0"/>
    <xf numFmtId="42" fontId="68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68" fillId="0" borderId="0" applyFont="0" applyFill="0" applyBorder="0" applyAlignment="0" applyProtection="0"/>
    <xf numFmtId="208" fontId="64" fillId="0" borderId="29" applyFont="0" applyFill="0" applyAlignment="0" applyProtection="0"/>
    <xf numFmtId="208" fontId="64" fillId="0" borderId="2" applyFont="0" applyFill="0" applyAlignment="0" applyProtection="0"/>
    <xf numFmtId="209" fontId="41" fillId="0" borderId="0" applyFont="0" applyFill="0" applyBorder="0" applyAlignment="0" applyProtection="0"/>
    <xf numFmtId="210" fontId="65" fillId="0" borderId="29" applyFont="0" applyFill="0" applyAlignment="0" applyProtection="0"/>
    <xf numFmtId="210" fontId="65" fillId="0" borderId="29" applyFont="0" applyFill="0" applyBorder="0" applyAlignment="0" applyProtection="0"/>
    <xf numFmtId="211" fontId="41" fillId="0" borderId="0" applyFont="0" applyFill="0" applyBorder="0" applyAlignment="0" applyProtection="0"/>
    <xf numFmtId="212" fontId="44" fillId="0" borderId="0"/>
    <xf numFmtId="0" fontId="66" fillId="0" borderId="0" applyFont="0" applyFill="0" applyBorder="0" applyAlignment="0" applyProtection="0">
      <alignment horizontal="right"/>
    </xf>
    <xf numFmtId="44" fontId="3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13" fontId="69" fillId="0" borderId="0" applyFont="0" applyFill="0" applyBorder="0" applyAlignment="0" applyProtection="0"/>
    <xf numFmtId="214" fontId="69" fillId="0" borderId="0" applyFont="0" applyFill="0" applyBorder="0" applyAlignment="0" applyProtection="0"/>
    <xf numFmtId="215" fontId="44" fillId="0" borderId="30" applyFont="0" applyFill="0" applyBorder="0" applyAlignment="0" applyProtection="0"/>
    <xf numFmtId="216" fontId="70" fillId="0" borderId="0">
      <protection locked="0"/>
    </xf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193" fontId="74" fillId="0" borderId="31" applyBorder="0"/>
    <xf numFmtId="0" fontId="31" fillId="0" borderId="0"/>
    <xf numFmtId="3" fontId="39" fillId="18" borderId="0" applyNumberFormat="0" applyAlignment="0"/>
    <xf numFmtId="0" fontId="4" fillId="4" borderId="32">
      <alignment horizontal="center" vertical="center" wrapText="1"/>
    </xf>
    <xf numFmtId="0" fontId="4" fillId="4" borderId="32">
      <alignment horizontal="center" vertical="center" wrapText="1"/>
    </xf>
    <xf numFmtId="0" fontId="31" fillId="0" borderId="33"/>
    <xf numFmtId="3" fontId="75" fillId="0" borderId="0" applyNumberFormat="0" applyFill="0" applyBorder="0">
      <alignment horizontal="right"/>
    </xf>
    <xf numFmtId="0" fontId="76" fillId="0" borderId="34" applyFill="0" applyBorder="0"/>
    <xf numFmtId="0" fontId="77" fillId="0" borderId="31" applyNumberFormat="0" applyFill="0" applyBorder="0">
      <alignment horizontal="right"/>
    </xf>
    <xf numFmtId="0" fontId="70" fillId="0" borderId="0">
      <protection locked="0"/>
    </xf>
    <xf numFmtId="218" fontId="44" fillId="36" borderId="0" applyFont="0" applyFill="0" applyBorder="0" applyAlignment="0" applyProtection="0"/>
    <xf numFmtId="219" fontId="61" fillId="0" borderId="2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66" fillId="0" borderId="0" applyFont="0" applyFill="0" applyBorder="0" applyAlignment="0" applyProtection="0"/>
    <xf numFmtId="220" fontId="64" fillId="0" borderId="0" applyFont="0" applyFill="0" applyBorder="0" applyAlignment="0" applyProtection="0"/>
    <xf numFmtId="221" fontId="7" fillId="0" borderId="0" applyFont="0" applyFill="0" applyBorder="0" applyProtection="0">
      <alignment horizontal="right"/>
    </xf>
    <xf numFmtId="14" fontId="78" fillId="0" borderId="0">
      <alignment horizontal="right"/>
      <protection locked="0"/>
    </xf>
    <xf numFmtId="49" fontId="4" fillId="0" borderId="0" applyFont="0" applyFill="0" applyBorder="0" applyAlignment="0" applyProtection="0">
      <alignment horizontal="right"/>
    </xf>
    <xf numFmtId="49" fontId="4" fillId="0" borderId="0" applyFont="0" applyFill="0" applyBorder="0" applyAlignment="0" applyProtection="0">
      <alignment horizontal="right"/>
    </xf>
    <xf numFmtId="220" fontId="4" fillId="0" borderId="2">
      <alignment horizontal="center"/>
    </xf>
    <xf numFmtId="220" fontId="4" fillId="0" borderId="2">
      <alignment horizontal="center"/>
    </xf>
    <xf numFmtId="4" fontId="4" fillId="0" borderId="0"/>
    <xf numFmtId="4" fontId="4" fillId="0" borderId="0"/>
    <xf numFmtId="222" fontId="79" fillId="0" borderId="0" applyFont="0" applyFill="0" applyBorder="0" applyAlignment="0" applyProtection="0"/>
    <xf numFmtId="0" fontId="70" fillId="0" borderId="0">
      <protection locked="0"/>
    </xf>
    <xf numFmtId="0" fontId="31" fillId="0" borderId="0"/>
    <xf numFmtId="3" fontId="80" fillId="47" borderId="10">
      <alignment horizontal="center"/>
    </xf>
    <xf numFmtId="223" fontId="4" fillId="0" borderId="0" applyFont="0" applyFill="0" applyBorder="0" applyAlignment="0" applyProtection="0"/>
    <xf numFmtId="0" fontId="81" fillId="0" borderId="0" applyFont="0" applyFill="0" applyBorder="0" applyAlignment="0" applyProtection="0"/>
    <xf numFmtId="224" fontId="4" fillId="0" borderId="0" applyFont="0" applyFill="0" applyBorder="0" applyAlignment="0" applyProtection="0"/>
    <xf numFmtId="225" fontId="7" fillId="0" borderId="0"/>
    <xf numFmtId="225" fontId="82" fillId="0" borderId="0">
      <protection locked="0"/>
    </xf>
    <xf numFmtId="7" fontId="7" fillId="0" borderId="0"/>
    <xf numFmtId="7" fontId="10" fillId="0" borderId="0" applyFont="0" applyFill="0" applyBorder="0" applyAlignment="0" applyProtection="0"/>
    <xf numFmtId="0" fontId="66" fillId="0" borderId="35" applyNumberFormat="0" applyFont="0" applyFill="0" applyAlignment="0" applyProtection="0"/>
    <xf numFmtId="42" fontId="83" fillId="0" borderId="0" applyFill="0" applyBorder="0" applyAlignment="0" applyProtection="0"/>
    <xf numFmtId="177" fontId="17" fillId="48" borderId="0">
      <alignment vertical="center"/>
    </xf>
    <xf numFmtId="177" fontId="81" fillId="0" borderId="0">
      <alignment vertical="center"/>
    </xf>
    <xf numFmtId="177" fontId="81" fillId="0" borderId="0">
      <alignment vertical="center"/>
    </xf>
    <xf numFmtId="177" fontId="84" fillId="49" borderId="36" applyNumberFormat="0" applyAlignment="0">
      <alignment horizontal="center" vertical="center"/>
    </xf>
    <xf numFmtId="177" fontId="58" fillId="49" borderId="0">
      <alignment horizontal="center" vertical="center"/>
    </xf>
    <xf numFmtId="14" fontId="17" fillId="49" borderId="0">
      <alignment horizontal="center" vertical="center"/>
    </xf>
    <xf numFmtId="17" fontId="85" fillId="49" borderId="0">
      <alignment horizontal="center" vertical="center"/>
    </xf>
    <xf numFmtId="177" fontId="86" fillId="0" borderId="0">
      <alignment vertical="center"/>
    </xf>
    <xf numFmtId="177" fontId="87" fillId="49" borderId="0">
      <alignment vertical="center"/>
    </xf>
    <xf numFmtId="177" fontId="88" fillId="49" borderId="0">
      <alignment vertical="center"/>
    </xf>
    <xf numFmtId="195" fontId="89" fillId="49" borderId="29">
      <alignment vertical="center"/>
    </xf>
    <xf numFmtId="0" fontId="17" fillId="49" borderId="29">
      <alignment vertical="center"/>
    </xf>
    <xf numFmtId="37" fontId="85" fillId="49" borderId="0">
      <alignment horizontal="left" vertical="center"/>
    </xf>
    <xf numFmtId="177" fontId="85" fillId="49" borderId="0">
      <alignment horizontal="center" vertical="center"/>
    </xf>
    <xf numFmtId="226" fontId="90" fillId="49" borderId="0">
      <alignment horizontal="right" vertical="center"/>
    </xf>
    <xf numFmtId="196" fontId="90" fillId="49" borderId="0">
      <alignment horizontal="right" vertical="center"/>
    </xf>
    <xf numFmtId="195" fontId="91" fillId="49" borderId="0">
      <alignment horizontal="right" vertical="center"/>
    </xf>
    <xf numFmtId="195" fontId="91" fillId="49" borderId="37">
      <alignment horizontal="right" vertical="center"/>
    </xf>
    <xf numFmtId="196" fontId="92" fillId="49" borderId="29">
      <alignment horizontal="right" vertical="center"/>
    </xf>
    <xf numFmtId="227" fontId="90" fillId="49" borderId="0">
      <alignment horizontal="right" vertical="center"/>
    </xf>
    <xf numFmtId="4" fontId="90" fillId="49" borderId="0">
      <alignment horizontal="right" vertical="center"/>
    </xf>
    <xf numFmtId="227" fontId="85" fillId="49" borderId="2">
      <alignment horizontal="right" vertical="center"/>
    </xf>
    <xf numFmtId="196" fontId="85" fillId="49" borderId="2">
      <alignment horizontal="right" vertical="center"/>
    </xf>
    <xf numFmtId="196" fontId="92" fillId="49" borderId="0">
      <alignment horizontal="right" vertical="center"/>
    </xf>
    <xf numFmtId="228" fontId="85" fillId="49" borderId="0">
      <alignment horizontal="right" vertical="center"/>
    </xf>
    <xf numFmtId="177" fontId="17" fillId="0" borderId="0">
      <alignment vertical="center"/>
    </xf>
    <xf numFmtId="177" fontId="86" fillId="49" borderId="2" applyBorder="0">
      <alignment horizontal="left" vertical="center"/>
    </xf>
    <xf numFmtId="177" fontId="93" fillId="49" borderId="0">
      <alignment horizontal="left" vertical="center"/>
    </xf>
    <xf numFmtId="177" fontId="86" fillId="49" borderId="38">
      <alignment horizontal="left"/>
    </xf>
    <xf numFmtId="177" fontId="7" fillId="49" borderId="39">
      <alignment vertical="center"/>
    </xf>
    <xf numFmtId="177" fontId="7" fillId="49" borderId="40">
      <alignment vertical="center"/>
    </xf>
    <xf numFmtId="177" fontId="7" fillId="49" borderId="37">
      <alignment vertical="center"/>
    </xf>
    <xf numFmtId="177" fontId="81" fillId="49" borderId="41">
      <alignment horizontal="center" vertical="center"/>
    </xf>
    <xf numFmtId="177" fontId="81" fillId="0" borderId="0">
      <alignment vertical="center"/>
    </xf>
    <xf numFmtId="177" fontId="81" fillId="0" borderId="0">
      <alignment vertical="center"/>
    </xf>
    <xf numFmtId="177" fontId="81" fillId="0" borderId="0">
      <alignment vertical="center"/>
    </xf>
    <xf numFmtId="229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31" fontId="24" fillId="0" borderId="0" applyFill="0" applyBorder="0" applyProtection="0">
      <alignment horizontal="right"/>
    </xf>
    <xf numFmtId="0" fontId="94" fillId="0" borderId="0">
      <protection locked="0"/>
    </xf>
    <xf numFmtId="0" fontId="94" fillId="0" borderId="0">
      <protection locked="0"/>
    </xf>
    <xf numFmtId="0" fontId="95" fillId="0" borderId="0" applyNumberFormat="0" applyFill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33" borderId="0" applyNumberFormat="0" applyBorder="0" applyAlignment="0" applyProtection="0"/>
    <xf numFmtId="0" fontId="9" fillId="0" borderId="0"/>
    <xf numFmtId="194" fontId="51" fillId="0" borderId="0" applyFill="0" applyBorder="0" applyAlignment="0"/>
    <xf numFmtId="0" fontId="96" fillId="0" borderId="0" applyNumberFormat="0" applyAlignment="0">
      <alignment horizontal="left"/>
    </xf>
    <xf numFmtId="0" fontId="97" fillId="15" borderId="23" applyNumberFormat="0" applyAlignment="0" applyProtection="0"/>
    <xf numFmtId="232" fontId="4" fillId="0" borderId="0" applyFont="0" applyFill="0" applyBorder="0" applyAlignment="0" applyProtection="0"/>
    <xf numFmtId="232" fontId="4" fillId="0" borderId="0" applyFont="0" applyFill="0" applyBorder="0" applyAlignment="0" applyProtection="0"/>
    <xf numFmtId="232" fontId="4" fillId="0" borderId="0" applyFont="0" applyFill="0" applyBorder="0" applyAlignment="0" applyProtection="0"/>
    <xf numFmtId="232" fontId="4" fillId="0" borderId="0" applyFont="0" applyFill="0" applyBorder="0" applyAlignment="0" applyProtection="0"/>
    <xf numFmtId="233" fontId="4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4" fontId="4" fillId="50" borderId="42" applyFont="0" applyAlignment="0"/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4" fillId="0" borderId="43" applyNumberFormat="0" applyFont="0" applyAlignment="0" applyProtection="0"/>
    <xf numFmtId="234" fontId="99" fillId="18" borderId="3"/>
    <xf numFmtId="0" fontId="70" fillId="0" borderId="0">
      <protection locked="0"/>
    </xf>
    <xf numFmtId="0" fontId="70" fillId="0" borderId="0">
      <protection locked="0"/>
    </xf>
    <xf numFmtId="235" fontId="70" fillId="0" borderId="0">
      <protection locked="0"/>
    </xf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00" fillId="0" borderId="0" applyFill="0" applyBorder="0" applyProtection="0">
      <alignment horizontal="left"/>
    </xf>
    <xf numFmtId="13" fontId="4" fillId="0" borderId="0"/>
    <xf numFmtId="13" fontId="4" fillId="0" borderId="0"/>
    <xf numFmtId="13" fontId="101" fillId="0" borderId="0" applyFont="0" applyFill="0" applyBorder="0" applyAlignment="0" applyProtection="0"/>
    <xf numFmtId="0" fontId="4" fillId="0" borderId="0">
      <alignment horizontal="right"/>
    </xf>
    <xf numFmtId="0" fontId="4" fillId="0" borderId="0">
      <alignment horizontal="right"/>
    </xf>
    <xf numFmtId="0" fontId="102" fillId="0" borderId="0" applyNumberFormat="0" applyFill="0" applyBorder="0" applyAlignment="0" applyProtection="0"/>
    <xf numFmtId="0" fontId="4" fillId="51" borderId="9" applyNumberFormat="0" applyFont="0" applyBorder="0" applyAlignment="0"/>
    <xf numFmtId="0" fontId="4" fillId="51" borderId="9" applyNumberFormat="0" applyFont="0" applyBorder="0" applyAlignment="0"/>
    <xf numFmtId="0" fontId="103" fillId="36" borderId="0" applyNumberFormat="0" applyFont="0" applyBorder="0" applyAlignment="0" applyProtection="0">
      <alignment horizontal="centerContinuous"/>
    </xf>
    <xf numFmtId="0" fontId="103" fillId="52" borderId="0" applyNumberFormat="0" applyFont="0" applyBorder="0" applyAlignment="0" applyProtection="0">
      <alignment horizontal="centerContinuous"/>
    </xf>
    <xf numFmtId="0" fontId="104" fillId="18" borderId="44" applyNumberFormat="0" applyFont="0" applyBorder="0" applyAlignment="0"/>
    <xf numFmtId="0" fontId="4" fillId="36" borderId="45" applyNumberFormat="0" applyFont="0" applyBorder="0" applyAlignment="0" applyProtection="0"/>
    <xf numFmtId="10" fontId="4" fillId="36" borderId="0" applyNumberFormat="0" applyFont="0" applyBorder="0" applyAlignment="0"/>
    <xf numFmtId="4" fontId="4" fillId="0" borderId="0"/>
    <xf numFmtId="0" fontId="105" fillId="0" borderId="0" applyNumberFormat="0" applyFill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192" fontId="106" fillId="53" borderId="0" applyBorder="0">
      <alignment horizontal="left" indent="1"/>
    </xf>
    <xf numFmtId="4" fontId="17" fillId="0" borderId="0">
      <alignment horizontal="center"/>
    </xf>
    <xf numFmtId="38" fontId="44" fillId="18" borderId="0" applyNumberFormat="0" applyBorder="0" applyAlignment="0" applyProtection="0"/>
    <xf numFmtId="38" fontId="44" fillId="18" borderId="0" applyNumberFormat="0" applyBorder="0" applyAlignment="0" applyProtection="0"/>
    <xf numFmtId="38" fontId="44" fillId="18" borderId="0" applyNumberFormat="0" applyBorder="0" applyAlignment="0" applyProtection="0"/>
    <xf numFmtId="41" fontId="18" fillId="0" borderId="0"/>
    <xf numFmtId="0" fontId="66" fillId="0" borderId="0" applyFont="0" applyFill="0" applyBorder="0" applyAlignment="0" applyProtection="0">
      <alignment horizontal="right"/>
    </xf>
    <xf numFmtId="0" fontId="107" fillId="18" borderId="3">
      <alignment horizontal="center" vertical="top" wrapText="1"/>
    </xf>
    <xf numFmtId="0" fontId="108" fillId="0" borderId="0" applyProtection="0">
      <alignment horizontal="right" vertical="top"/>
    </xf>
    <xf numFmtId="0" fontId="18" fillId="0" borderId="0" applyNumberFormat="0" applyFill="0" applyAlignment="0" applyProtection="0"/>
    <xf numFmtId="0" fontId="108" fillId="0" borderId="0" applyProtection="0">
      <alignment horizontal="right" vertical="top"/>
    </xf>
    <xf numFmtId="0" fontId="109" fillId="0" borderId="0" applyProtection="0">
      <alignment horizontal="right"/>
    </xf>
    <xf numFmtId="0" fontId="110" fillId="0" borderId="0" applyNumberFormat="0" applyFill="0" applyBorder="0" applyAlignment="0" applyProtection="0"/>
    <xf numFmtId="0" fontId="111" fillId="0" borderId="46" applyNumberFormat="0" applyAlignment="0" applyProtection="0">
      <alignment horizontal="left" vertical="center"/>
    </xf>
    <xf numFmtId="0" fontId="112" fillId="54" borderId="0" applyNumberFormat="0" applyBorder="0" applyAlignment="0" applyProtection="0"/>
    <xf numFmtId="0" fontId="113" fillId="0" borderId="27" applyNumberFormat="0" applyFill="0" applyBorder="0" applyAlignment="0" applyProtection="0">
      <alignment horizontal="left"/>
    </xf>
    <xf numFmtId="0" fontId="114" fillId="54" borderId="0" applyNumberFormat="0" applyBorder="0" applyAlignment="0" applyProtection="0"/>
    <xf numFmtId="0" fontId="111" fillId="0" borderId="21">
      <alignment horizontal="left" vertical="center"/>
    </xf>
    <xf numFmtId="0" fontId="107" fillId="0" borderId="0" applyFill="0" applyBorder="0" applyProtection="0">
      <alignment horizontal="right"/>
    </xf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70" fillId="0" borderId="0">
      <protection locked="0"/>
    </xf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7" fillId="0" borderId="0" applyProtection="0">
      <alignment horizontal="left"/>
    </xf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118" fillId="0" borderId="0" applyProtection="0">
      <alignment horizontal="left"/>
    </xf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0" applyFill="0" applyBorder="0" applyProtection="0">
      <alignment horizontal="right"/>
    </xf>
    <xf numFmtId="0" fontId="18" fillId="0" borderId="0" applyFill="0" applyAlignment="0" applyProtection="0">
      <protection locked="0"/>
    </xf>
    <xf numFmtId="0" fontId="61" fillId="0" borderId="2" applyFill="0" applyAlignment="0" applyProtection="0">
      <protection locked="0"/>
    </xf>
    <xf numFmtId="0" fontId="9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0" fontId="9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0" fontId="119" fillId="0" borderId="50" applyNumberFormat="0" applyFill="0" applyBorder="0" applyAlignment="0" applyProtection="0">
      <alignment horizontal="left"/>
    </xf>
    <xf numFmtId="0" fontId="120" fillId="0" borderId="0"/>
    <xf numFmtId="237" fontId="4" fillId="0" borderId="0"/>
    <xf numFmtId="0" fontId="121" fillId="0" borderId="51" applyNumberFormat="0" applyFill="0" applyAlignment="0" applyProtection="0"/>
    <xf numFmtId="0" fontId="121" fillId="0" borderId="51" applyNumberFormat="0" applyFill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192" fontId="6" fillId="55" borderId="3"/>
    <xf numFmtId="165" fontId="6" fillId="55" borderId="3"/>
    <xf numFmtId="0" fontId="19" fillId="49" borderId="0"/>
    <xf numFmtId="0" fontId="36" fillId="8" borderId="0" applyNumberFormat="0" applyBorder="0" applyAlignment="0" applyProtection="0"/>
    <xf numFmtId="0" fontId="9" fillId="0" borderId="0"/>
    <xf numFmtId="0" fontId="126" fillId="0" borderId="0" applyNumberFormat="0" applyFill="0" applyBorder="0" applyProtection="0">
      <alignment horizontal="left" vertical="top" wrapText="1" indent="1"/>
      <protection locked="0"/>
    </xf>
    <xf numFmtId="4" fontId="4" fillId="56" borderId="0"/>
    <xf numFmtId="192" fontId="6" fillId="36" borderId="3" applyAlignment="0"/>
    <xf numFmtId="165" fontId="6" fillId="36" borderId="3" applyAlignment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10" fontId="44" fillId="36" borderId="3" applyNumberFormat="0" applyBorder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195" fontId="17" fillId="0" borderId="0" applyAlignment="0">
      <protection locked="0"/>
    </xf>
    <xf numFmtId="0" fontId="97" fillId="15" borderId="23" applyNumberFormat="0" applyAlignment="0" applyProtection="0"/>
    <xf numFmtId="0" fontId="97" fillId="15" borderId="23" applyNumberFormat="0" applyAlignment="0" applyProtection="0"/>
    <xf numFmtId="195" fontId="17" fillId="0" borderId="0" applyAlignment="0">
      <protection locked="0"/>
    </xf>
    <xf numFmtId="0" fontId="97" fillId="15" borderId="23" applyNumberFormat="0" applyAlignment="0" applyProtection="0"/>
    <xf numFmtId="0" fontId="97" fillId="15" borderId="23" applyNumberFormat="0" applyAlignment="0" applyProtection="0"/>
    <xf numFmtId="195" fontId="17" fillId="0" borderId="0" applyAlignment="0">
      <protection locked="0"/>
    </xf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9" fontId="4" fillId="0" borderId="52" applyNumberFormat="0" applyFont="0" applyFill="0" applyAlignment="0" applyProtection="0"/>
    <xf numFmtId="184" fontId="31" fillId="13" borderId="0"/>
    <xf numFmtId="3" fontId="4" fillId="0" borderId="8">
      <alignment horizontal="right"/>
      <protection locked="0"/>
    </xf>
    <xf numFmtId="3" fontId="4" fillId="0" borderId="8">
      <alignment horizontal="left"/>
      <protection locked="0"/>
    </xf>
    <xf numFmtId="0" fontId="4" fillId="39" borderId="3">
      <alignment horizontal="center"/>
      <protection locked="0"/>
    </xf>
    <xf numFmtId="0" fontId="4" fillId="39" borderId="3">
      <alignment horizontal="center"/>
      <protection locked="0"/>
    </xf>
    <xf numFmtId="177" fontId="4" fillId="39" borderId="3">
      <alignment horizontal="center"/>
      <protection locked="0"/>
    </xf>
    <xf numFmtId="177" fontId="4" fillId="39" borderId="3">
      <alignment horizontal="center"/>
      <protection locked="0"/>
    </xf>
    <xf numFmtId="0" fontId="4" fillId="39" borderId="32">
      <alignment horizontal="center" vertical="center" wrapText="1"/>
    </xf>
    <xf numFmtId="0" fontId="4" fillId="39" borderId="32">
      <alignment horizontal="center" vertical="center" wrapText="1"/>
    </xf>
    <xf numFmtId="49" fontId="4" fillId="39" borderId="3">
      <protection locked="0"/>
    </xf>
    <xf numFmtId="0" fontId="127" fillId="57" borderId="53" applyNumberFormat="0" applyBorder="0" applyAlignment="0" applyProtection="0"/>
    <xf numFmtId="0" fontId="128" fillId="58" borderId="0" applyNumberFormat="0"/>
    <xf numFmtId="0" fontId="129" fillId="0" borderId="0" applyAlignment="0"/>
    <xf numFmtId="184" fontId="130" fillId="0" borderId="0" applyNumberFormat="0" applyFill="0" applyBorder="0">
      <alignment horizontal="left" vertical="center"/>
    </xf>
    <xf numFmtId="0" fontId="4" fillId="0" borderId="0">
      <alignment horizontal="left" vertical="center" wrapText="1"/>
    </xf>
    <xf numFmtId="0" fontId="26" fillId="0" borderId="0" applyAlignment="0"/>
    <xf numFmtId="0" fontId="131" fillId="11" borderId="33"/>
    <xf numFmtId="0" fontId="26" fillId="0" borderId="0" applyAlignment="0"/>
    <xf numFmtId="197" fontId="7" fillId="0" borderId="0">
      <alignment horizontal="left"/>
    </xf>
    <xf numFmtId="3" fontId="132" fillId="0" borderId="0"/>
    <xf numFmtId="0" fontId="44" fillId="18" borderId="0"/>
    <xf numFmtId="0" fontId="44" fillId="18" borderId="0"/>
    <xf numFmtId="3" fontId="133" fillId="36" borderId="21">
      <alignment horizontal="left" vertical="center"/>
    </xf>
    <xf numFmtId="194" fontId="51" fillId="0" borderId="0" applyFill="0" applyBorder="0" applyAlignment="0"/>
    <xf numFmtId="3" fontId="133" fillId="36" borderId="21">
      <alignment horizontal="left" vertical="center"/>
    </xf>
    <xf numFmtId="0" fontId="134" fillId="3" borderId="0" applyNumberFormat="0" applyBorder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184" fontId="135" fillId="7" borderId="0"/>
    <xf numFmtId="14" fontId="61" fillId="0" borderId="2" applyFont="0" applyFill="0" applyBorder="0" applyAlignment="0" applyProtection="0"/>
    <xf numFmtId="198" fontId="136" fillId="18" borderId="27" applyNumberFormat="0" applyFont="0" applyBorder="0" applyAlignment="0">
      <alignment horizontal="center"/>
    </xf>
    <xf numFmtId="3" fontId="137" fillId="18" borderId="28">
      <alignment horizontal="center"/>
    </xf>
    <xf numFmtId="38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238" fontId="138" fillId="0" borderId="0" applyFont="0" applyFill="0" applyBorder="0" applyAlignment="0" applyProtection="0"/>
    <xf numFmtId="239" fontId="138" fillId="0" borderId="0" applyFont="0" applyFill="0" applyBorder="0" applyAlignment="0" applyProtection="0"/>
    <xf numFmtId="0" fontId="139" fillId="0" borderId="16"/>
    <xf numFmtId="0" fontId="4" fillId="0" borderId="54" applyNumberFormat="0" applyFont="0" applyFill="0" applyAlignment="0" applyProtection="0"/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4" fillId="0" borderId="0" applyFont="0" applyFill="0" applyBorder="0" applyAlignment="0" applyProtection="0"/>
    <xf numFmtId="242" fontId="4" fillId="0" borderId="0" applyFont="0" applyFill="0" applyBorder="0" applyAlignment="0" applyProtection="0"/>
    <xf numFmtId="243" fontId="138" fillId="0" borderId="0" applyFont="0" applyFill="0" applyBorder="0" applyAlignment="0" applyProtection="0"/>
    <xf numFmtId="244" fontId="138" fillId="0" borderId="0" applyFont="0" applyFill="0" applyBorder="0" applyAlignment="0" applyProtection="0"/>
    <xf numFmtId="0" fontId="70" fillId="0" borderId="0">
      <protection locked="0"/>
    </xf>
    <xf numFmtId="0" fontId="140" fillId="0" borderId="0" applyNumberFormat="0" applyFill="0" applyBorder="0" applyAlignment="0" applyProtection="0"/>
    <xf numFmtId="3" fontId="140" fillId="0" borderId="0" applyFill="0" applyBorder="0" applyAlignment="0" applyProtection="0">
      <alignment horizontal="right"/>
    </xf>
    <xf numFmtId="4" fontId="140" fillId="0" borderId="0" applyFill="0" applyBorder="0" applyAlignment="0" applyProtection="0">
      <alignment horizontal="right"/>
    </xf>
    <xf numFmtId="219" fontId="44" fillId="0" borderId="16">
      <alignment horizontal="center"/>
      <protection locked="0"/>
    </xf>
    <xf numFmtId="3" fontId="141" fillId="5" borderId="2">
      <alignment horizontal="center"/>
    </xf>
    <xf numFmtId="0" fontId="142" fillId="0" borderId="0"/>
    <xf numFmtId="245" fontId="41" fillId="0" borderId="0" applyFont="0" applyFill="0" applyBorder="0" applyAlignment="0" applyProtection="0"/>
    <xf numFmtId="246" fontId="41" fillId="0" borderId="0" applyFont="0" applyFill="0" applyBorder="0" applyAlignment="0" applyProtection="0"/>
    <xf numFmtId="247" fontId="41" fillId="0" borderId="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0" fontId="66" fillId="0" borderId="0" applyFont="0" applyFill="0" applyBorder="0" applyAlignment="0" applyProtection="0">
      <alignment horizontal="right"/>
    </xf>
    <xf numFmtId="0" fontId="66" fillId="0" borderId="0" applyFont="0" applyFill="0" applyBorder="0" applyAlignment="0" applyProtection="0">
      <alignment horizontal="right"/>
    </xf>
    <xf numFmtId="248" fontId="4" fillId="0" borderId="0" applyFont="0" applyFill="0" applyBorder="0" applyAlignment="0" applyProtection="0">
      <protection locked="0"/>
    </xf>
    <xf numFmtId="245" fontId="41" fillId="0" borderId="0" applyFont="0" applyFill="0" applyBorder="0" applyAlignment="0" applyProtection="0"/>
    <xf numFmtId="0" fontId="44" fillId="0" borderId="0" applyNumberFormat="0" applyBorder="0" applyAlignment="0" applyProtection="0"/>
    <xf numFmtId="0" fontId="44" fillId="0" borderId="0" applyNumberFormat="0" applyBorder="0" applyAlignment="0" applyProtection="0"/>
    <xf numFmtId="0" fontId="44" fillId="0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237" fontId="30" fillId="59" borderId="0" applyNumberFormat="0" applyFont="0" applyBorder="0" applyAlignment="0" applyProtection="0"/>
    <xf numFmtId="237" fontId="30" fillId="59" borderId="0" applyNumberFormat="0" applyFont="0" applyBorder="0" applyAlignment="0" applyProtection="0"/>
    <xf numFmtId="37" fontId="144" fillId="0" borderId="0"/>
    <xf numFmtId="0" fontId="9" fillId="0" borderId="0"/>
    <xf numFmtId="249" fontId="41" fillId="0" borderId="0" applyFont="0" applyFill="0" applyBorder="0" applyAlignment="0" applyProtection="0"/>
    <xf numFmtId="250" fontId="44" fillId="0" borderId="0" applyFont="0" applyFill="0" applyBorder="0" applyAlignment="0" applyProtection="0">
      <alignment horizontal="right"/>
    </xf>
    <xf numFmtId="0" fontId="5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51" fontId="145" fillId="0" borderId="0"/>
    <xf numFmtId="252" fontId="145" fillId="0" borderId="0"/>
    <xf numFmtId="37" fontId="146" fillId="39" borderId="0" applyFont="0" applyFill="0" applyBorder="0" applyAlignment="0" applyProtection="0"/>
    <xf numFmtId="253" fontId="4" fillId="0" borderId="0" applyFont="0" applyFill="0" applyBorder="0" applyAlignment="0"/>
    <xf numFmtId="40" fontId="44" fillId="0" borderId="0" applyFont="0" applyFill="0" applyBorder="0" applyAlignment="0"/>
    <xf numFmtId="254" fontId="44" fillId="0" borderId="0" applyFont="0" applyFill="0" applyBorder="0" applyAlignment="0"/>
    <xf numFmtId="37" fontId="4" fillId="0" borderId="0"/>
    <xf numFmtId="0" fontId="4" fillId="0" borderId="0"/>
    <xf numFmtId="0" fontId="4" fillId="0" borderId="0"/>
    <xf numFmtId="0" fontId="26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20" fillId="0" borderId="0"/>
    <xf numFmtId="0" fontId="20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20" fillId="0" borderId="0"/>
    <xf numFmtId="0" fontId="20" fillId="0" borderId="0"/>
    <xf numFmtId="0" fontId="20" fillId="0" borderId="0"/>
    <xf numFmtId="0" fontId="4" fillId="0" borderId="0" applyNumberFormat="0" applyFont="0" applyFill="0" applyBorder="0" applyAlignment="0" applyProtection="0">
      <alignment vertical="top"/>
    </xf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79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37" fontId="4" fillId="0" borderId="0"/>
    <xf numFmtId="37" fontId="4" fillId="0" borderId="0"/>
    <xf numFmtId="37" fontId="4" fillId="0" borderId="0"/>
    <xf numFmtId="37" fontId="4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20" fillId="0" borderId="0"/>
    <xf numFmtId="0" fontId="4" fillId="0" borderId="0"/>
    <xf numFmtId="0" fontId="4" fillId="0" borderId="0"/>
    <xf numFmtId="0" fontId="4" fillId="0" borderId="0"/>
    <xf numFmtId="0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4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63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68" fillId="0" borderId="0"/>
    <xf numFmtId="0" fontId="147" fillId="0" borderId="0"/>
    <xf numFmtId="0" fontId="4" fillId="0" borderId="0"/>
    <xf numFmtId="0" fontId="4" fillId="0" borderId="0"/>
    <xf numFmtId="0" fontId="4" fillId="0" borderId="0"/>
    <xf numFmtId="37" fontId="4" fillId="0" borderId="0"/>
    <xf numFmtId="37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148" fillId="0" borderId="0"/>
    <xf numFmtId="37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170" fontId="4" fillId="0" borderId="0">
      <alignment horizontal="left" wrapText="1"/>
    </xf>
    <xf numFmtId="0" fontId="4" fillId="0" borderId="0"/>
    <xf numFmtId="0" fontId="6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37" fontId="4" fillId="0" borderId="0"/>
    <xf numFmtId="37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0" fillId="0" borderId="0"/>
    <xf numFmtId="0" fontId="20" fillId="0" borderId="0"/>
    <xf numFmtId="0" fontId="4" fillId="0" borderId="0"/>
    <xf numFmtId="0" fontId="2" fillId="0" borderId="0"/>
    <xf numFmtId="0" fontId="67" fillId="0" borderId="0"/>
    <xf numFmtId="0" fontId="4" fillId="0" borderId="0"/>
    <xf numFmtId="37" fontId="4" fillId="0" borderId="0"/>
    <xf numFmtId="5" fontId="63" fillId="0" borderId="3">
      <alignment horizontal="right" vertical="center"/>
    </xf>
    <xf numFmtId="3" fontId="79" fillId="22" borderId="55"/>
    <xf numFmtId="0" fontId="4" fillId="0" borderId="0">
      <alignment horizontal="left" indent="1"/>
    </xf>
    <xf numFmtId="1" fontId="107" fillId="18" borderId="3">
      <alignment horizontal="center" vertical="center" wrapText="1"/>
    </xf>
    <xf numFmtId="0" fontId="9" fillId="0" borderId="0"/>
    <xf numFmtId="0" fontId="10" fillId="0" borderId="0"/>
    <xf numFmtId="255" fontId="17" fillId="49" borderId="0" applyBorder="0">
      <alignment vertical="center"/>
    </xf>
    <xf numFmtId="0" fontId="149" fillId="0" borderId="0"/>
    <xf numFmtId="256" fontId="44" fillId="0" borderId="0" applyFont="0" applyFill="0" applyBorder="0" applyAlignment="0" applyProtection="0"/>
    <xf numFmtId="257" fontId="4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7" applyNumberFormat="0" applyFont="0" applyAlignment="0" applyProtection="0"/>
    <xf numFmtId="0" fontId="4" fillId="17" borderId="57" applyNumberFormat="0" applyFont="0" applyAlignment="0" applyProtection="0"/>
    <xf numFmtId="0" fontId="20" fillId="17" borderId="56" applyNumberFormat="0" applyFont="0" applyAlignment="0" applyProtection="0"/>
    <xf numFmtId="0" fontId="20" fillId="17" borderId="56" applyNumberFormat="0" applyFont="0" applyAlignment="0" applyProtection="0"/>
    <xf numFmtId="0" fontId="20" fillId="17" borderId="56" applyNumberFormat="0" applyFont="0" applyAlignment="0" applyProtection="0"/>
    <xf numFmtId="0" fontId="4" fillId="17" borderId="56" applyNumberFormat="0" applyFont="0" applyAlignment="0" applyProtection="0"/>
    <xf numFmtId="0" fontId="79" fillId="17" borderId="56" applyNumberFormat="0" applyFont="0" applyAlignment="0" applyProtection="0"/>
    <xf numFmtId="0" fontId="4" fillId="17" borderId="56" applyNumberFormat="0" applyFont="0" applyAlignment="0" applyProtection="0"/>
    <xf numFmtId="0" fontId="2" fillId="2" borderId="1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37" fontId="7" fillId="0" borderId="0"/>
    <xf numFmtId="1" fontId="82" fillId="0" borderId="0">
      <alignment horizontal="right"/>
      <protection locked="0"/>
    </xf>
    <xf numFmtId="184" fontId="7" fillId="0" borderId="0"/>
    <xf numFmtId="184" fontId="82" fillId="0" borderId="0">
      <protection locked="0"/>
    </xf>
    <xf numFmtId="197" fontId="7" fillId="0" borderId="0"/>
    <xf numFmtId="2" fontId="82" fillId="0" borderId="0">
      <alignment horizontal="right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40" fontId="151" fillId="0" borderId="0" applyFont="0" applyFill="0" applyBorder="0" applyAlignment="0" applyProtection="0"/>
    <xf numFmtId="38" fontId="151" fillId="0" borderId="0" applyFont="0" applyFill="0" applyBorder="0" applyAlignment="0" applyProtection="0"/>
    <xf numFmtId="0" fontId="30" fillId="60" borderId="0" applyNumberFormat="0" applyFont="0"/>
    <xf numFmtId="193" fontId="107" fillId="18" borderId="21" applyNumberFormat="0" applyFont="0" applyFill="0" applyBorder="0" applyProtection="0">
      <alignment horizontal="left"/>
    </xf>
    <xf numFmtId="0" fontId="152" fillId="0" borderId="0">
      <alignment horizontal="left" vertical="top"/>
      <protection locked="0"/>
    </xf>
    <xf numFmtId="0" fontId="4" fillId="0" borderId="34"/>
    <xf numFmtId="0" fontId="4" fillId="0" borderId="34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40" fontId="154" fillId="49" borderId="0">
      <alignment horizontal="right"/>
    </xf>
    <xf numFmtId="4" fontId="26" fillId="49" borderId="0">
      <alignment horizontal="right"/>
    </xf>
    <xf numFmtId="0" fontId="155" fillId="49" borderId="0">
      <alignment horizontal="right"/>
    </xf>
    <xf numFmtId="0" fontId="156" fillId="36" borderId="0">
      <alignment horizontal="center"/>
    </xf>
    <xf numFmtId="0" fontId="157" fillId="49" borderId="55"/>
    <xf numFmtId="0" fontId="158" fillId="61" borderId="55"/>
    <xf numFmtId="258" fontId="4" fillId="0" borderId="0" applyFill="0" applyBorder="0">
      <alignment horizontal="center"/>
    </xf>
    <xf numFmtId="259" fontId="4" fillId="0" borderId="0">
      <alignment horizontal="center"/>
    </xf>
    <xf numFmtId="0" fontId="157" fillId="0" borderId="0" applyBorder="0">
      <alignment horizontal="centerContinuous"/>
    </xf>
    <xf numFmtId="0" fontId="159" fillId="0" borderId="0" applyBorder="0">
      <alignment horizontal="centerContinuous"/>
    </xf>
    <xf numFmtId="0" fontId="160" fillId="0" borderId="0" applyBorder="0">
      <alignment horizontal="centerContinuous"/>
    </xf>
    <xf numFmtId="0" fontId="161" fillId="0" borderId="0" applyBorder="0">
      <alignment horizontal="centerContinuous"/>
    </xf>
    <xf numFmtId="0" fontId="162" fillId="48" borderId="9" applyFill="0" applyBorder="0">
      <alignment horizontal="center" vertical="center" wrapText="1"/>
    </xf>
    <xf numFmtId="37" fontId="162" fillId="0" borderId="0" applyNumberFormat="0" applyFill="0" applyBorder="0" applyAlignment="0" applyProtection="0"/>
    <xf numFmtId="0" fontId="163" fillId="0" borderId="0" applyProtection="0">
      <alignment horizontal="left"/>
    </xf>
    <xf numFmtId="0" fontId="163" fillId="0" borderId="0" applyFill="0" applyBorder="0" applyProtection="0">
      <alignment horizontal="left"/>
    </xf>
    <xf numFmtId="0" fontId="164" fillId="0" borderId="0" applyFill="0" applyBorder="0" applyProtection="0">
      <alignment horizontal="left"/>
    </xf>
    <xf numFmtId="1" fontId="165" fillId="0" borderId="0" applyProtection="0">
      <alignment horizontal="right" vertical="center"/>
    </xf>
    <xf numFmtId="0" fontId="166" fillId="0" borderId="0" applyNumberFormat="0" applyBorder="0" applyAlignment="0" applyProtection="0"/>
    <xf numFmtId="0" fontId="81" fillId="0" borderId="59" applyNumberFormat="0" applyAlignment="0" applyProtection="0"/>
    <xf numFmtId="0" fontId="17" fillId="62" borderId="0" applyNumberFormat="0" applyFont="0" applyBorder="0" applyAlignment="0" applyProtection="0"/>
    <xf numFmtId="0" fontId="44" fillId="4" borderId="4" applyNumberFormat="0" applyFont="0" applyBorder="0" applyAlignment="0" applyProtection="0">
      <alignment horizontal="center"/>
    </xf>
    <xf numFmtId="0" fontId="44" fillId="34" borderId="4" applyNumberFormat="0" applyFont="0" applyBorder="0" applyAlignment="0" applyProtection="0">
      <alignment horizontal="center"/>
    </xf>
    <xf numFmtId="0" fontId="17" fillId="0" borderId="60" applyNumberFormat="0" applyAlignment="0" applyProtection="0"/>
    <xf numFmtId="0" fontId="17" fillId="0" borderId="61" applyNumberFormat="0" applyAlignment="0" applyProtection="0"/>
    <xf numFmtId="0" fontId="81" fillId="0" borderId="62" applyNumberFormat="0" applyAlignment="0" applyProtection="0"/>
    <xf numFmtId="177" fontId="107" fillId="18" borderId="21" applyFont="0" applyFill="0" applyBorder="0" applyProtection="0">
      <alignment horizontal="center"/>
    </xf>
    <xf numFmtId="260" fontId="4" fillId="0" borderId="0" applyFont="0" applyFill="0" applyBorder="0" applyAlignment="0" applyProtection="0"/>
    <xf numFmtId="0" fontId="30" fillId="55" borderId="0" applyNumberFormat="0" applyFont="0"/>
    <xf numFmtId="14" fontId="7" fillId="0" borderId="0">
      <alignment horizontal="center" wrapText="1"/>
      <protection locked="0"/>
    </xf>
    <xf numFmtId="195" fontId="7" fillId="0" borderId="0">
      <alignment horizontal="right"/>
    </xf>
    <xf numFmtId="261" fontId="167" fillId="0" borderId="0" applyFont="0" applyFill="0" applyBorder="0" applyAlignment="0" applyProtection="0"/>
    <xf numFmtId="262" fontId="4" fillId="0" borderId="0" applyFont="0" applyFill="0" applyBorder="0" applyAlignment="0" applyProtection="0"/>
    <xf numFmtId="263" fontId="168" fillId="0" borderId="0" applyFill="0" applyBorder="0" applyAlignment="0" applyProtection="0"/>
    <xf numFmtId="255" fontId="45" fillId="0" borderId="0" applyFont="0" applyFill="0" applyBorder="0" applyAlignment="0" applyProtection="0"/>
    <xf numFmtId="264" fontId="168" fillId="0" borderId="0" applyFill="0" applyBorder="0" applyAlignment="0" applyProtection="0"/>
    <xf numFmtId="195" fontId="65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65" fontId="168" fillId="0" borderId="0" applyFill="0" applyBorder="0" applyAlignment="0" applyProtection="0"/>
    <xf numFmtId="266" fontId="168" fillId="63" borderId="0" applyFont="0" applyFill="0" applyBorder="0" applyAlignment="0" applyProtection="0"/>
    <xf numFmtId="267" fontId="167" fillId="0" borderId="0" applyFont="0" applyFill="0" applyBorder="0" applyAlignment="0" applyProtection="0"/>
    <xf numFmtId="195" fontId="16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68" fontId="4" fillId="0" borderId="0" applyFont="0" applyFill="0" applyBorder="0" applyProtection="0">
      <alignment horizontal="right"/>
    </xf>
    <xf numFmtId="269" fontId="7" fillId="0" borderId="0" applyFont="0" applyFill="0" applyBorder="0" applyProtection="0">
      <alignment horizontal="right"/>
    </xf>
    <xf numFmtId="270" fontId="7" fillId="0" borderId="0" applyFont="0" applyFill="0" applyBorder="0" applyProtection="0">
      <alignment horizontal="right"/>
    </xf>
    <xf numFmtId="195" fontId="168" fillId="0" borderId="0" applyFill="0" applyBorder="0" applyProtection="0">
      <alignment horizontal="right"/>
    </xf>
    <xf numFmtId="195" fontId="45" fillId="0" borderId="0" applyFill="0" applyBorder="0" applyProtection="0">
      <alignment horizontal="right"/>
    </xf>
    <xf numFmtId="9" fontId="69" fillId="0" borderId="0" applyFont="0" applyFill="0" applyBorder="0" applyAlignment="0" applyProtection="0"/>
    <xf numFmtId="195" fontId="69" fillId="0" borderId="0" applyFont="0" applyFill="0" applyBorder="0" applyAlignment="0" applyProtection="0"/>
    <xf numFmtId="271" fontId="4" fillId="0" borderId="0" applyFont="0" applyFill="0" applyBorder="0" applyAlignment="0" applyProtection="0"/>
    <xf numFmtId="272" fontId="4" fillId="0" borderId="0" applyFont="0" applyFill="0" applyBorder="0" applyAlignment="0" applyProtection="0"/>
    <xf numFmtId="195" fontId="7" fillId="0" borderId="0"/>
    <xf numFmtId="195" fontId="82" fillId="0" borderId="0"/>
    <xf numFmtId="10" fontId="7" fillId="0" borderId="0"/>
    <xf numFmtId="10" fontId="82" fillId="0" borderId="0">
      <protection locked="0"/>
    </xf>
    <xf numFmtId="273" fontId="41" fillId="0" borderId="0" applyFont="0" applyFill="0" applyBorder="0" applyAlignment="0" applyProtection="0"/>
    <xf numFmtId="27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0" fontId="7" fillId="0" borderId="0"/>
    <xf numFmtId="10" fontId="132" fillId="0" borderId="15"/>
    <xf numFmtId="0" fontId="170" fillId="0" borderId="0" applyNumberFormat="0" applyBorder="0" applyAlignment="0" applyProtection="0"/>
    <xf numFmtId="0" fontId="70" fillId="0" borderId="0">
      <protection locked="0"/>
    </xf>
    <xf numFmtId="9" fontId="4" fillId="0" borderId="0" applyFont="0" applyFill="0" applyBorder="0" applyAlignment="0" applyProtection="0"/>
    <xf numFmtId="275" fontId="41" fillId="0" borderId="0" applyFont="0" applyFill="0" applyBorder="0" applyAlignment="0" applyProtection="0"/>
    <xf numFmtId="276" fontId="41" fillId="0" borderId="0" applyFont="0" applyFill="0" applyBorder="0" applyAlignment="0" applyProtection="0"/>
    <xf numFmtId="277" fontId="41" fillId="0" borderId="0" applyFont="0" applyFill="0" applyBorder="0" applyAlignment="0" applyProtection="0"/>
    <xf numFmtId="0" fontId="18" fillId="34" borderId="63" applyNumberFormat="0" applyFont="0" applyBorder="0" applyAlignment="0" applyProtection="0"/>
    <xf numFmtId="194" fontId="51" fillId="0" borderId="0" applyFill="0" applyBorder="0" applyAlignment="0"/>
    <xf numFmtId="278" fontId="4" fillId="0" borderId="0" applyProtection="0">
      <alignment horizontal="right"/>
    </xf>
    <xf numFmtId="278" fontId="4" fillId="0" borderId="0">
      <alignment horizontal="right"/>
      <protection locked="0"/>
    </xf>
    <xf numFmtId="279" fontId="171" fillId="0" borderId="0"/>
    <xf numFmtId="3" fontId="132" fillId="18" borderId="0"/>
    <xf numFmtId="280" fontId="61" fillId="0" borderId="0" applyFill="0" applyBorder="0" applyProtection="0">
      <alignment horizontal="right"/>
    </xf>
    <xf numFmtId="14" fontId="14" fillId="64" borderId="51" applyNumberFormat="0" applyFont="0" applyBorder="0" applyAlignment="0" applyProtection="0">
      <alignment horizontal="center" vertical="center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3" fontId="79" fillId="0" borderId="0" applyFont="0" applyFill="0" applyBorder="0" applyAlignment="0" applyProtection="0"/>
    <xf numFmtId="0" fontId="79" fillId="65" borderId="0" applyNumberFormat="0" applyFont="0" applyBorder="0" applyAlignment="0" applyProtection="0"/>
    <xf numFmtId="0" fontId="4" fillId="42" borderId="0" applyNumberFormat="0" applyFont="0" applyBorder="0" applyAlignment="0">
      <alignment horizontal="right"/>
    </xf>
    <xf numFmtId="0" fontId="4" fillId="42" borderId="0" applyNumberFormat="0" applyFont="0" applyBorder="0" applyAlignment="0">
      <alignment horizontal="right"/>
    </xf>
    <xf numFmtId="3" fontId="132" fillId="0" borderId="15"/>
    <xf numFmtId="3" fontId="173" fillId="0" borderId="15"/>
    <xf numFmtId="3" fontId="173" fillId="0" borderId="64"/>
    <xf numFmtId="165" fontId="174" fillId="0" borderId="0" applyNumberFormat="0" applyFill="0" applyBorder="0" applyAlignment="0" applyProtection="0">
      <alignment horizontal="right"/>
    </xf>
    <xf numFmtId="225" fontId="175" fillId="0" borderId="0"/>
    <xf numFmtId="281" fontId="4" fillId="0" borderId="0" applyFont="0" applyFill="0" applyBorder="0" applyProtection="0">
      <alignment horizontal="right"/>
    </xf>
    <xf numFmtId="282" fontId="4" fillId="0" borderId="0" applyFont="0" applyFill="0" applyBorder="0" applyProtection="0">
      <alignment horizontal="right"/>
    </xf>
    <xf numFmtId="283" fontId="4" fillId="0" borderId="0">
      <protection locked="0"/>
    </xf>
    <xf numFmtId="284" fontId="6" fillId="0" borderId="0" applyFill="0" applyBorder="0" applyProtection="0"/>
    <xf numFmtId="37" fontId="176" fillId="0" borderId="0">
      <alignment horizontal="left"/>
    </xf>
    <xf numFmtId="237" fontId="30" fillId="48" borderId="0" applyNumberFormat="0" applyFont="0" applyBorder="0" applyAlignment="0" applyProtection="0"/>
    <xf numFmtId="237" fontId="30" fillId="48" borderId="0" applyNumberFormat="0" applyFont="0" applyBorder="0" applyAlignment="0" applyProtection="0"/>
    <xf numFmtId="37" fontId="30" fillId="0" borderId="0" applyNumberFormat="0" applyFill="0" applyBorder="0" applyAlignment="0" applyProtection="0"/>
    <xf numFmtId="37" fontId="30" fillId="0" borderId="0" applyNumberFormat="0" applyFill="0" applyBorder="0" applyAlignment="0" applyProtection="0"/>
    <xf numFmtId="0" fontId="31" fillId="0" borderId="0"/>
    <xf numFmtId="14" fontId="4" fillId="66" borderId="42" applyFont="0" applyAlignment="0">
      <protection locked="0"/>
    </xf>
    <xf numFmtId="37" fontId="177" fillId="0" borderId="0" applyNumberFormat="0" applyFill="0" applyBorder="0" applyAlignment="0" applyProtection="0"/>
    <xf numFmtId="285" fontId="138" fillId="0" borderId="0" applyNumberFormat="0" applyFill="0" applyBorder="0" applyAlignment="0" applyProtection="0">
      <alignment horizontal="left"/>
    </xf>
    <xf numFmtId="37" fontId="4" fillId="0" borderId="0">
      <alignment horizontal="right"/>
    </xf>
    <xf numFmtId="38" fontId="5" fillId="0" borderId="0"/>
    <xf numFmtId="3" fontId="111" fillId="37" borderId="12">
      <alignment horizontal="center"/>
    </xf>
    <xf numFmtId="14" fontId="4" fillId="67" borderId="42" applyFont="0" applyAlignment="0"/>
    <xf numFmtId="0" fontId="7" fillId="0" borderId="0"/>
    <xf numFmtId="286" fontId="178" fillId="0" borderId="0"/>
    <xf numFmtId="3" fontId="179" fillId="5" borderId="0">
      <alignment horizontal="left"/>
    </xf>
    <xf numFmtId="0" fontId="153" fillId="22" borderId="58" applyNumberFormat="0" applyAlignment="0" applyProtection="0"/>
    <xf numFmtId="4" fontId="22" fillId="3" borderId="65" applyNumberFormat="0" applyProtection="0">
      <alignment vertical="center"/>
    </xf>
    <xf numFmtId="4" fontId="22" fillId="3" borderId="65" applyNumberFormat="0" applyProtection="0">
      <alignment vertical="center"/>
    </xf>
    <xf numFmtId="4" fontId="180" fillId="39" borderId="65" applyNumberFormat="0" applyProtection="0">
      <alignment vertical="center"/>
    </xf>
    <xf numFmtId="4" fontId="180" fillId="39" borderId="65" applyNumberFormat="0" applyProtection="0">
      <alignment vertical="center"/>
    </xf>
    <xf numFmtId="4" fontId="22" fillId="39" borderId="65" applyNumberFormat="0" applyProtection="0">
      <alignment horizontal="left" vertical="center" indent="1"/>
    </xf>
    <xf numFmtId="4" fontId="22" fillId="39" borderId="65" applyNumberFormat="0" applyProtection="0">
      <alignment horizontal="left" vertical="center" indent="1"/>
    </xf>
    <xf numFmtId="0" fontId="22" fillId="39" borderId="65" applyNumberFormat="0" applyProtection="0">
      <alignment horizontal="left" vertical="top" indent="1"/>
    </xf>
    <xf numFmtId="0" fontId="22" fillId="39" borderId="65" applyNumberFormat="0" applyProtection="0">
      <alignment horizontal="left" vertical="top" indent="1"/>
    </xf>
    <xf numFmtId="4" fontId="22" fillId="68" borderId="0" applyNumberFormat="0" applyProtection="0">
      <alignment horizontal="left" vertical="center" indent="1"/>
    </xf>
    <xf numFmtId="4" fontId="22" fillId="68" borderId="0" applyNumberFormat="0" applyProtection="0">
      <alignment horizontal="left" vertical="center" indent="1"/>
    </xf>
    <xf numFmtId="4" fontId="26" fillId="8" borderId="65" applyNumberFormat="0" applyProtection="0">
      <alignment horizontal="right" vertical="center"/>
    </xf>
    <xf numFmtId="4" fontId="26" fillId="8" borderId="65" applyNumberFormat="0" applyProtection="0">
      <alignment horizontal="right" vertical="center"/>
    </xf>
    <xf numFmtId="4" fontId="26" fillId="16" borderId="65" applyNumberFormat="0" applyProtection="0">
      <alignment horizontal="right" vertical="center"/>
    </xf>
    <xf numFmtId="4" fontId="26" fillId="16" borderId="65" applyNumberFormat="0" applyProtection="0">
      <alignment horizontal="right" vertical="center"/>
    </xf>
    <xf numFmtId="4" fontId="26" fillId="31" borderId="65" applyNumberFormat="0" applyProtection="0">
      <alignment horizontal="right" vertical="center"/>
    </xf>
    <xf numFmtId="4" fontId="26" fillId="31" borderId="65" applyNumberFormat="0" applyProtection="0">
      <alignment horizontal="right" vertical="center"/>
    </xf>
    <xf numFmtId="4" fontId="26" fillId="21" borderId="65" applyNumberFormat="0" applyProtection="0">
      <alignment horizontal="right" vertical="center"/>
    </xf>
    <xf numFmtId="4" fontId="26" fillId="21" borderId="65" applyNumberFormat="0" applyProtection="0">
      <alignment horizontal="right" vertical="center"/>
    </xf>
    <xf numFmtId="4" fontId="26" fillId="27" borderId="65" applyNumberFormat="0" applyProtection="0">
      <alignment horizontal="right" vertical="center"/>
    </xf>
    <xf numFmtId="4" fontId="26" fillId="27" borderId="65" applyNumberFormat="0" applyProtection="0">
      <alignment horizontal="right" vertical="center"/>
    </xf>
    <xf numFmtId="4" fontId="26" fillId="33" borderId="65" applyNumberFormat="0" applyProtection="0">
      <alignment horizontal="right" vertical="center"/>
    </xf>
    <xf numFmtId="4" fontId="26" fillId="33" borderId="65" applyNumberFormat="0" applyProtection="0">
      <alignment horizontal="right" vertical="center"/>
    </xf>
    <xf numFmtId="4" fontId="26" fillId="32" borderId="65" applyNumberFormat="0" applyProtection="0">
      <alignment horizontal="right" vertical="center"/>
    </xf>
    <xf numFmtId="4" fontId="26" fillId="32" borderId="65" applyNumberFormat="0" applyProtection="0">
      <alignment horizontal="right" vertical="center"/>
    </xf>
    <xf numFmtId="4" fontId="26" fillId="69" borderId="65" applyNumberFormat="0" applyProtection="0">
      <alignment horizontal="right" vertical="center"/>
    </xf>
    <xf numFmtId="4" fontId="26" fillId="69" borderId="65" applyNumberFormat="0" applyProtection="0">
      <alignment horizontal="right" vertical="center"/>
    </xf>
    <xf numFmtId="4" fontId="26" fillId="20" borderId="65" applyNumberFormat="0" applyProtection="0">
      <alignment horizontal="right" vertical="center"/>
    </xf>
    <xf numFmtId="4" fontId="26" fillId="20" borderId="65" applyNumberFormat="0" applyProtection="0">
      <alignment horizontal="right" vertical="center"/>
    </xf>
    <xf numFmtId="4" fontId="22" fillId="70" borderId="66" applyNumberFormat="0" applyProtection="0">
      <alignment horizontal="left" vertical="center" indent="1"/>
    </xf>
    <xf numFmtId="4" fontId="22" fillId="70" borderId="66" applyNumberFormat="0" applyProtection="0">
      <alignment horizontal="left" vertical="center" indent="1"/>
    </xf>
    <xf numFmtId="4" fontId="26" fillId="71" borderId="0" applyNumberFormat="0" applyProtection="0">
      <alignment horizontal="left" vertical="center" indent="1"/>
    </xf>
    <xf numFmtId="4" fontId="26" fillId="71" borderId="0" applyNumberFormat="0" applyProtection="0">
      <alignment horizontal="left" vertical="center" indent="1"/>
    </xf>
    <xf numFmtId="4" fontId="34" fillId="72" borderId="0" applyNumberFormat="0" applyProtection="0">
      <alignment horizontal="left" vertical="center" indent="1"/>
    </xf>
    <xf numFmtId="4" fontId="26" fillId="73" borderId="65" applyNumberFormat="0" applyProtection="0">
      <alignment horizontal="right" vertical="center"/>
    </xf>
    <xf numFmtId="4" fontId="26" fillId="73" borderId="65" applyNumberFormat="0" applyProtection="0">
      <alignment horizontal="right" vertical="center"/>
    </xf>
    <xf numFmtId="4" fontId="26" fillId="71" borderId="0" applyNumberFormat="0" applyProtection="0">
      <alignment horizontal="left" vertical="center" indent="1"/>
    </xf>
    <xf numFmtId="4" fontId="26" fillId="71" borderId="0" applyNumberFormat="0" applyProtection="0">
      <alignment horizontal="left" vertical="center" indent="1"/>
    </xf>
    <xf numFmtId="4" fontId="26" fillId="68" borderId="0" applyNumberFormat="0" applyProtection="0">
      <alignment horizontal="left" vertical="center" indent="1"/>
    </xf>
    <xf numFmtId="4" fontId="26" fillId="68" borderId="0" applyNumberFormat="0" applyProtection="0">
      <alignment horizontal="left" vertical="center" indent="1"/>
    </xf>
    <xf numFmtId="0" fontId="4" fillId="72" borderId="65" applyNumberFormat="0" applyProtection="0">
      <alignment horizontal="left" vertical="center" indent="1"/>
    </xf>
    <xf numFmtId="0" fontId="4" fillId="72" borderId="65" applyNumberFormat="0" applyProtection="0">
      <alignment horizontal="left" vertical="center" indent="1"/>
    </xf>
    <xf numFmtId="0" fontId="4" fillId="72" borderId="65" applyNumberFormat="0" applyProtection="0">
      <alignment horizontal="left" vertical="top" indent="1"/>
    </xf>
    <xf numFmtId="0" fontId="4" fillId="72" borderId="65" applyNumberFormat="0" applyProtection="0">
      <alignment horizontal="left" vertical="top" indent="1"/>
    </xf>
    <xf numFmtId="0" fontId="4" fillId="68" borderId="65" applyNumberFormat="0" applyProtection="0">
      <alignment horizontal="left" vertical="center" indent="1"/>
    </xf>
    <xf numFmtId="0" fontId="4" fillId="68" borderId="65" applyNumberFormat="0" applyProtection="0">
      <alignment horizontal="left" vertical="center" indent="1"/>
    </xf>
    <xf numFmtId="0" fontId="4" fillId="68" borderId="65" applyNumberFormat="0" applyProtection="0">
      <alignment horizontal="left" vertical="top" indent="1"/>
    </xf>
    <xf numFmtId="0" fontId="4" fillId="68" borderId="65" applyNumberFormat="0" applyProtection="0">
      <alignment horizontal="left" vertical="top" indent="1"/>
    </xf>
    <xf numFmtId="0" fontId="4" fillId="34" borderId="65" applyNumberFormat="0" applyProtection="0">
      <alignment horizontal="left" vertical="center" indent="1"/>
    </xf>
    <xf numFmtId="0" fontId="4" fillId="34" borderId="65" applyNumberFormat="0" applyProtection="0">
      <alignment horizontal="left" vertical="center" indent="1"/>
    </xf>
    <xf numFmtId="0" fontId="4" fillId="34" borderId="65" applyNumberFormat="0" applyProtection="0">
      <alignment horizontal="left" vertical="top" indent="1"/>
    </xf>
    <xf numFmtId="0" fontId="4" fillId="34" borderId="65" applyNumberFormat="0" applyProtection="0">
      <alignment horizontal="left" vertical="top" indent="1"/>
    </xf>
    <xf numFmtId="0" fontId="4" fillId="4" borderId="65" applyNumberFormat="0" applyProtection="0">
      <alignment horizontal="left" vertical="center" indent="1"/>
    </xf>
    <xf numFmtId="0" fontId="4" fillId="4" borderId="65" applyNumberFormat="0" applyProtection="0">
      <alignment horizontal="left" vertical="center" indent="1"/>
    </xf>
    <xf numFmtId="0" fontId="4" fillId="4" borderId="65" applyNumberFormat="0" applyProtection="0">
      <alignment horizontal="left" vertical="top" indent="1"/>
    </xf>
    <xf numFmtId="0" fontId="4" fillId="4" borderId="65" applyNumberFormat="0" applyProtection="0">
      <alignment horizontal="left" vertical="top" indent="1"/>
    </xf>
    <xf numFmtId="4" fontId="26" fillId="36" borderId="65" applyNumberFormat="0" applyProtection="0">
      <alignment vertical="center"/>
    </xf>
    <xf numFmtId="4" fontId="26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26" fillId="36" borderId="65" applyNumberFormat="0" applyProtection="0">
      <alignment horizontal="left" vertical="center" indent="1"/>
    </xf>
    <xf numFmtId="4" fontId="26" fillId="36" borderId="65" applyNumberFormat="0" applyProtection="0">
      <alignment horizontal="left" vertical="center" indent="1"/>
    </xf>
    <xf numFmtId="0" fontId="26" fillId="36" borderId="65" applyNumberFormat="0" applyProtection="0">
      <alignment horizontal="left" vertical="top" indent="1"/>
    </xf>
    <xf numFmtId="0" fontId="26" fillId="36" borderId="65" applyNumberFormat="0" applyProtection="0">
      <alignment horizontal="left" vertical="top" indent="1"/>
    </xf>
    <xf numFmtId="4" fontId="26" fillId="71" borderId="65" applyNumberFormat="0" applyProtection="0">
      <alignment horizontal="right" vertical="center"/>
    </xf>
    <xf numFmtId="4" fontId="26" fillId="71" borderId="65" applyNumberFormat="0" applyProtection="0">
      <alignment horizontal="right" vertical="center"/>
    </xf>
    <xf numFmtId="4" fontId="102" fillId="71" borderId="65" applyNumberFormat="0" applyProtection="0">
      <alignment horizontal="right" vertical="center"/>
    </xf>
    <xf numFmtId="4" fontId="102" fillId="71" borderId="65" applyNumberFormat="0" applyProtection="0">
      <alignment horizontal="right" vertical="center"/>
    </xf>
    <xf numFmtId="4" fontId="26" fillId="73" borderId="65" applyNumberFormat="0" applyProtection="0">
      <alignment horizontal="left" vertical="center" indent="1"/>
    </xf>
    <xf numFmtId="4" fontId="26" fillId="73" borderId="65" applyNumberFormat="0" applyProtection="0">
      <alignment horizontal="left" vertical="center" indent="1"/>
    </xf>
    <xf numFmtId="0" fontId="26" fillId="68" borderId="65" applyNumberFormat="0" applyProtection="0">
      <alignment horizontal="left" vertical="top" indent="1"/>
    </xf>
    <xf numFmtId="0" fontId="26" fillId="68" borderId="65" applyNumberFormat="0" applyProtection="0">
      <alignment horizontal="left" vertical="top" indent="1"/>
    </xf>
    <xf numFmtId="4" fontId="181" fillId="13" borderId="0" applyNumberFormat="0" applyProtection="0">
      <alignment horizontal="left" vertical="center" indent="1"/>
    </xf>
    <xf numFmtId="4" fontId="181" fillId="13" borderId="0" applyNumberFormat="0" applyProtection="0">
      <alignment horizontal="left" vertical="center" indent="1"/>
    </xf>
    <xf numFmtId="4" fontId="182" fillId="71" borderId="65" applyNumberFormat="0" applyProtection="0">
      <alignment horizontal="right" vertical="center"/>
    </xf>
    <xf numFmtId="4" fontId="182" fillId="71" borderId="65" applyNumberFormat="0" applyProtection="0">
      <alignment horizontal="right" vertical="center"/>
    </xf>
    <xf numFmtId="0" fontId="171" fillId="0" borderId="67"/>
    <xf numFmtId="0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0" fontId="183" fillId="0" borderId="0" applyBorder="0"/>
    <xf numFmtId="38" fontId="79" fillId="0" borderId="0" applyFont="0" applyFill="0" applyBorder="0" applyAlignment="0" applyProtection="0"/>
    <xf numFmtId="230" fontId="17" fillId="0" borderId="0" applyFont="0" applyFill="0" applyBorder="0" applyAlignment="0" applyProtection="0"/>
    <xf numFmtId="0" fontId="17" fillId="74" borderId="0" applyNumberFormat="0" applyFont="0" applyBorder="0" applyAlignment="0" applyProtection="0"/>
    <xf numFmtId="0" fontId="184" fillId="62" borderId="0" applyNumberFormat="0" applyFont="0" applyBorder="0" applyAlignment="0" applyProtection="0">
      <alignment horizontal="center"/>
    </xf>
    <xf numFmtId="42" fontId="46" fillId="0" borderId="0" applyFill="0" applyBorder="0" applyAlignment="0" applyProtection="0"/>
    <xf numFmtId="0" fontId="185" fillId="0" borderId="0"/>
    <xf numFmtId="287" fontId="65" fillId="0" borderId="0" applyFont="0" applyFill="0" applyBorder="0" applyAlignment="0" applyProtection="0"/>
    <xf numFmtId="3" fontId="28" fillId="5" borderId="0">
      <alignment horizontal="left"/>
    </xf>
    <xf numFmtId="0" fontId="186" fillId="0" borderId="0"/>
    <xf numFmtId="0" fontId="9" fillId="0" borderId="3"/>
    <xf numFmtId="12" fontId="4" fillId="0" borderId="0" applyFont="0" applyFill="0" applyBorder="0" applyProtection="0">
      <alignment horizontal="right"/>
    </xf>
    <xf numFmtId="288" fontId="4" fillId="75" borderId="0" applyFont="0" applyFill="0" applyBorder="0" applyProtection="0">
      <alignment horizontal="right"/>
    </xf>
    <xf numFmtId="0" fontId="4" fillId="0" borderId="0">
      <alignment vertical="top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10" fillId="0" borderId="0"/>
    <xf numFmtId="14" fontId="26" fillId="0" borderId="0" applyFill="0" applyBorder="0" applyAlignment="0" applyProtection="0"/>
    <xf numFmtId="14" fontId="26" fillId="0" borderId="0" applyFill="0" applyBorder="0" applyAlignment="0" applyProtection="0"/>
    <xf numFmtId="2" fontId="26" fillId="0" borderId="0" applyFill="0" applyBorder="0" applyAlignment="0" applyProtection="0"/>
    <xf numFmtId="2" fontId="26" fillId="0" borderId="0" applyFill="0" applyBorder="0" applyAlignment="0" applyProtection="0"/>
    <xf numFmtId="0" fontId="44" fillId="0" borderId="0" applyNumberFormat="0" applyFill="0" applyBorder="0" applyProtection="0">
      <alignment wrapText="1"/>
    </xf>
    <xf numFmtId="0" fontId="26" fillId="0" borderId="0" applyNumberFormat="0" applyBorder="0" applyAlignment="0"/>
    <xf numFmtId="0" fontId="187" fillId="0" borderId="0" applyNumberFormat="0" applyBorder="0" applyAlignment="0"/>
    <xf numFmtId="0" fontId="156" fillId="0" borderId="0" applyNumberFormat="0" applyBorder="0" applyAlignment="0"/>
    <xf numFmtId="0" fontId="22" fillId="0" borderId="0" applyNumberFormat="0" applyBorder="0" applyAlignment="0"/>
    <xf numFmtId="2" fontId="26" fillId="0" borderId="0" applyFill="0" applyBorder="0" applyProtection="0"/>
    <xf numFmtId="0" fontId="188" fillId="0" borderId="0"/>
    <xf numFmtId="0" fontId="139" fillId="0" borderId="0"/>
    <xf numFmtId="0" fontId="164" fillId="0" borderId="0"/>
    <xf numFmtId="3" fontId="19" fillId="76" borderId="0">
      <alignment horizontal="left"/>
    </xf>
    <xf numFmtId="221" fontId="189" fillId="0" borderId="0"/>
    <xf numFmtId="221" fontId="189" fillId="0" borderId="0"/>
    <xf numFmtId="3" fontId="19" fillId="76" borderId="0">
      <alignment horizontal="left"/>
    </xf>
    <xf numFmtId="221" fontId="189" fillId="0" borderId="0"/>
    <xf numFmtId="3" fontId="19" fillId="76" borderId="0">
      <alignment horizontal="left"/>
    </xf>
    <xf numFmtId="221" fontId="189" fillId="0" borderId="0"/>
    <xf numFmtId="37" fontId="190" fillId="0" borderId="0"/>
    <xf numFmtId="40" fontId="191" fillId="0" borderId="0" applyBorder="0">
      <alignment horizontal="right"/>
    </xf>
    <xf numFmtId="37" fontId="99" fillId="0" borderId="0"/>
    <xf numFmtId="196" fontId="4" fillId="18" borderId="21" applyNumberFormat="0" applyFont="0" applyAlignment="0">
      <alignment horizontal="right"/>
    </xf>
    <xf numFmtId="196" fontId="4" fillId="18" borderId="21" applyNumberFormat="0" applyFont="0" applyAlignment="0">
      <alignment horizontal="right"/>
    </xf>
    <xf numFmtId="2" fontId="4" fillId="18" borderId="9">
      <alignment horizontal="right"/>
    </xf>
    <xf numFmtId="2" fontId="4" fillId="18" borderId="9">
      <alignment horizontal="right"/>
    </xf>
    <xf numFmtId="193" fontId="107" fillId="18" borderId="21">
      <alignment horizontal="right"/>
    </xf>
    <xf numFmtId="1" fontId="4" fillId="51" borderId="9" applyFont="0" applyFill="0" applyBorder="0" applyAlignment="0" applyProtection="0"/>
    <xf numFmtId="1" fontId="4" fillId="51" borderId="9" applyFont="0" applyFill="0" applyBorder="0" applyAlignment="0" applyProtection="0"/>
    <xf numFmtId="0" fontId="69" fillId="0" borderId="68" applyNumberFormat="0" applyFont="0" applyFill="0" applyAlignment="0" applyProtection="0"/>
    <xf numFmtId="253" fontId="44" fillId="0" borderId="0" applyFill="0" applyBorder="0" applyProtection="0"/>
    <xf numFmtId="0" fontId="4" fillId="18" borderId="9" applyNumberFormat="0" applyFont="0" applyAlignment="0"/>
    <xf numFmtId="0" fontId="4" fillId="18" borderId="9" applyNumberFormat="0" applyFont="0" applyAlignment="0"/>
    <xf numFmtId="0" fontId="4" fillId="18" borderId="9" applyNumberFormat="0" applyFont="0" applyAlignment="0"/>
    <xf numFmtId="0" fontId="4" fillId="18" borderId="9" applyNumberFormat="0" applyFont="0" applyAlignment="0"/>
    <xf numFmtId="0" fontId="4" fillId="18" borderId="9" applyNumberFormat="0" applyFont="0" applyAlignment="0"/>
    <xf numFmtId="0" fontId="192" fillId="0" borderId="0" applyNumberFormat="0" applyFill="0" applyBorder="0" applyAlignment="0" applyProtection="0"/>
    <xf numFmtId="0" fontId="31" fillId="0" borderId="33"/>
    <xf numFmtId="0" fontId="107" fillId="0" borderId="0" applyFill="0" applyBorder="0" applyProtection="0">
      <alignment horizontal="center" vertical="center"/>
    </xf>
    <xf numFmtId="0" fontId="193" fillId="0" borderId="0" applyBorder="0" applyProtection="0">
      <alignment vertical="center"/>
    </xf>
    <xf numFmtId="0" fontId="193" fillId="0" borderId="2" applyBorder="0" applyProtection="0">
      <alignment horizontal="right" vertical="center"/>
    </xf>
    <xf numFmtId="0" fontId="194" fillId="28" borderId="0" applyBorder="0" applyProtection="0">
      <alignment horizontal="centerContinuous" vertical="center"/>
    </xf>
    <xf numFmtId="0" fontId="194" fillId="77" borderId="2" applyBorder="0" applyProtection="0">
      <alignment horizontal="centerContinuous" vertical="center"/>
    </xf>
    <xf numFmtId="0" fontId="107" fillId="0" borderId="0" applyFill="0" applyBorder="0" applyProtection="0"/>
    <xf numFmtId="0" fontId="74" fillId="0" borderId="69" applyFill="0" applyBorder="0">
      <alignment horizontal="left" vertical="center"/>
    </xf>
    <xf numFmtId="0" fontId="81" fillId="0" borderId="0" applyFill="0" applyBorder="0" applyProtection="0">
      <alignment horizontal="left"/>
    </xf>
    <xf numFmtId="0" fontId="195" fillId="0" borderId="0" applyFill="0" applyBorder="0" applyProtection="0">
      <alignment horizontal="left"/>
    </xf>
    <xf numFmtId="0" fontId="196" fillId="0" borderId="0" applyFill="0" applyBorder="0" applyProtection="0">
      <alignment horizontal="left" vertical="top"/>
    </xf>
    <xf numFmtId="0" fontId="100" fillId="0" borderId="27" applyFill="0" applyBorder="0" applyProtection="0">
      <alignment horizontal="left" vertical="top"/>
    </xf>
    <xf numFmtId="3" fontId="4" fillId="0" borderId="0" applyNumberFormat="0" applyBorder="0" applyProtection="0">
      <alignment horizontal="center" vertical="top" wrapText="1"/>
    </xf>
    <xf numFmtId="0" fontId="4" fillId="0" borderId="70" applyNumberFormat="0" applyProtection="0">
      <alignment horizontal="left" vertical="center"/>
    </xf>
    <xf numFmtId="0" fontId="197" fillId="63" borderId="71" applyFill="0" applyBorder="0">
      <alignment horizontal="center"/>
    </xf>
    <xf numFmtId="0" fontId="4" fillId="0" borderId="0" applyNumberFormat="0" applyFill="0" applyBorder="0" applyProtection="0">
      <alignment horizontal="left" vertical="top" wrapText="1" indent="1"/>
    </xf>
    <xf numFmtId="0" fontId="4" fillId="0" borderId="0" applyNumberFormat="0" applyProtection="0">
      <alignment vertical="top" wrapText="1"/>
    </xf>
    <xf numFmtId="0" fontId="197" fillId="63" borderId="72" applyFill="0" applyBorder="0">
      <alignment horizontal="centerContinuous" vertical="center"/>
    </xf>
    <xf numFmtId="0" fontId="198" fillId="31" borderId="0" applyNumberFormat="0" applyBorder="0" applyAlignment="0" applyProtection="0"/>
    <xf numFmtId="0" fontId="44" fillId="0" borderId="0"/>
    <xf numFmtId="0" fontId="19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49" fontId="4" fillId="0" borderId="0" applyFont="0" applyAlignment="0"/>
    <xf numFmtId="49" fontId="26" fillId="0" borderId="0" applyFill="0" applyBorder="0" applyAlignment="0"/>
    <xf numFmtId="194" fontId="51" fillId="0" borderId="0" applyFill="0" applyBorder="0" applyAlignment="0"/>
    <xf numFmtId="49" fontId="4" fillId="0" borderId="0"/>
    <xf numFmtId="49" fontId="4" fillId="0" borderId="0"/>
    <xf numFmtId="49" fontId="4" fillId="0" borderId="0"/>
    <xf numFmtId="49" fontId="4" fillId="0" borderId="0"/>
    <xf numFmtId="0" fontId="19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0" fontId="162" fillId="0" borderId="0" applyFill="0" applyBorder="0" applyProtection="0">
      <alignment horizontal="left" vertical="top"/>
    </xf>
    <xf numFmtId="0" fontId="17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7" borderId="0"/>
    <xf numFmtId="0" fontId="202" fillId="39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0" borderId="2" applyFill="0" applyAlignment="0" applyProtection="0">
      <alignment horizontal="left"/>
    </xf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197" fontId="81" fillId="0" borderId="0">
      <alignment horizontal="centerContinuous"/>
    </xf>
    <xf numFmtId="197" fontId="206" fillId="0" borderId="73">
      <alignment horizontal="centerContinuous"/>
    </xf>
    <xf numFmtId="197" fontId="207" fillId="0" borderId="0">
      <alignment horizontal="centerContinuous"/>
      <protection locked="0"/>
    </xf>
    <xf numFmtId="197" fontId="207" fillId="0" borderId="0">
      <alignment horizontal="left"/>
    </xf>
    <xf numFmtId="221" fontId="208" fillId="0" borderId="0">
      <alignment horizontal="center"/>
    </xf>
    <xf numFmtId="0" fontId="209" fillId="0" borderId="0" applyNumberFormat="0" applyFill="0" applyBorder="0" applyAlignment="0" applyProtection="0"/>
    <xf numFmtId="0" fontId="210" fillId="0" borderId="74" applyNumberFormat="0" applyFill="0" applyAlignment="0" applyProtection="0"/>
    <xf numFmtId="0" fontId="211" fillId="0" borderId="48" applyNumberFormat="0" applyFill="0" applyAlignment="0" applyProtection="0"/>
    <xf numFmtId="0" fontId="212" fillId="0" borderId="75" applyNumberFormat="0" applyFill="0" applyAlignment="0" applyProtection="0"/>
    <xf numFmtId="0" fontId="212" fillId="0" borderId="0" applyNumberFormat="0" applyFill="0" applyBorder="0" applyAlignment="0" applyProtection="0"/>
    <xf numFmtId="3" fontId="213" fillId="76" borderId="0">
      <alignment horizontal="center"/>
    </xf>
    <xf numFmtId="221" fontId="214" fillId="0" borderId="0">
      <alignment horizontal="left"/>
    </xf>
    <xf numFmtId="0" fontId="115" fillId="0" borderId="47" applyNumberFormat="0" applyFill="0" applyAlignment="0" applyProtection="0"/>
    <xf numFmtId="0" fontId="116" fillId="0" borderId="48" applyNumberFormat="0" applyFill="0" applyAlignment="0" applyProtection="0"/>
    <xf numFmtId="0" fontId="95" fillId="0" borderId="49" applyNumberFormat="0" applyFill="0" applyAlignment="0" applyProtection="0"/>
    <xf numFmtId="0" fontId="202" fillId="0" borderId="2" applyNumberFormat="0" applyProtection="0">
      <alignment horizontal="center"/>
    </xf>
    <xf numFmtId="221" fontId="214" fillId="0" borderId="0">
      <alignment horizontal="left"/>
    </xf>
    <xf numFmtId="1" fontId="215" fillId="0" borderId="0">
      <alignment horizontal="left"/>
    </xf>
    <xf numFmtId="37" fontId="216" fillId="0" borderId="0"/>
    <xf numFmtId="3" fontId="217" fillId="5" borderId="0">
      <alignment horizontal="left"/>
    </xf>
    <xf numFmtId="3" fontId="141" fillId="18" borderId="2">
      <alignment horizontal="center" vertical="center"/>
    </xf>
    <xf numFmtId="3" fontId="218" fillId="18" borderId="0"/>
    <xf numFmtId="3" fontId="219" fillId="18" borderId="0"/>
    <xf numFmtId="3" fontId="220" fillId="18" borderId="0"/>
    <xf numFmtId="0" fontId="30" fillId="78" borderId="0" applyNumberFormat="0" applyFont="0"/>
    <xf numFmtId="3" fontId="221" fillId="76" borderId="0">
      <alignment horizontal="left"/>
    </xf>
    <xf numFmtId="0" fontId="89" fillId="0" borderId="0" applyFill="0" applyBorder="0" applyAlignment="0" applyProtection="0"/>
    <xf numFmtId="37" fontId="18" fillId="0" borderId="21" applyFont="0" applyAlignment="0" applyProtection="0">
      <alignment horizontal="left"/>
      <protection locked="0"/>
    </xf>
    <xf numFmtId="0" fontId="222" fillId="0" borderId="0"/>
    <xf numFmtId="3" fontId="220" fillId="18" borderId="0">
      <alignment horizontal="right"/>
    </xf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4" fillId="0" borderId="77" applyNumberFormat="0" applyFont="0" applyFill="0" applyAlignment="0" applyProtection="0"/>
    <xf numFmtId="0" fontId="4" fillId="0" borderId="77" applyNumberFormat="0" applyFon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290" fontId="81" fillId="0" borderId="78" applyFill="0" applyAlignment="0" applyProtection="0"/>
    <xf numFmtId="37" fontId="224" fillId="0" borderId="0"/>
    <xf numFmtId="3" fontId="22" fillId="79" borderId="0">
      <alignment horizontal="right"/>
    </xf>
    <xf numFmtId="0" fontId="223" fillId="0" borderId="79" applyNumberFormat="0" applyFill="0" applyAlignment="0" applyProtection="0"/>
    <xf numFmtId="0" fontId="131" fillId="0" borderId="80"/>
    <xf numFmtId="0" fontId="131" fillId="0" borderId="33"/>
    <xf numFmtId="221" fontId="4" fillId="0" borderId="0">
      <alignment horizontal="right"/>
    </xf>
    <xf numFmtId="221" fontId="225" fillId="0" borderId="0">
      <alignment horizontal="left"/>
      <protection locked="0"/>
    </xf>
    <xf numFmtId="221" fontId="226" fillId="0" borderId="0"/>
    <xf numFmtId="291" fontId="227" fillId="0" borderId="0">
      <alignment horizontal="right"/>
      <protection hidden="1"/>
    </xf>
    <xf numFmtId="0" fontId="228" fillId="0" borderId="0" applyNumberFormat="0" applyFont="0" applyFill="0"/>
    <xf numFmtId="38" fontId="26" fillId="0" borderId="4" applyFill="0" applyBorder="0" applyAlignment="0" applyProtection="0">
      <protection locked="0"/>
    </xf>
    <xf numFmtId="37" fontId="44" fillId="39" borderId="0" applyNumberFormat="0" applyBorder="0" applyAlignment="0" applyProtection="0"/>
    <xf numFmtId="37" fontId="44" fillId="39" borderId="0" applyNumberFormat="0" applyBorder="0" applyAlignment="0" applyProtection="0"/>
    <xf numFmtId="37" fontId="44" fillId="0" borderId="0"/>
    <xf numFmtId="37" fontId="44" fillId="39" borderId="0" applyNumberFormat="0" applyBorder="0" applyAlignment="0" applyProtection="0"/>
    <xf numFmtId="3" fontId="146" fillId="0" borderId="51" applyProtection="0"/>
    <xf numFmtId="14" fontId="184" fillId="0" borderId="0" applyNumberFormat="0" applyFont="0" applyBorder="0" applyAlignment="0" applyProtection="0">
      <alignment horizontal="center"/>
    </xf>
    <xf numFmtId="0" fontId="229" fillId="77" borderId="81"/>
    <xf numFmtId="0" fontId="36" fillId="8" borderId="0" applyNumberFormat="0" applyBorder="0" applyAlignment="0" applyProtection="0"/>
    <xf numFmtId="0" fontId="50" fillId="10" borderId="0" applyNumberFormat="0" applyBorder="0" applyAlignment="0" applyProtection="0"/>
    <xf numFmtId="4" fontId="230" fillId="0" borderId="15"/>
    <xf numFmtId="278" fontId="132" fillId="0" borderId="15"/>
    <xf numFmtId="4" fontId="173" fillId="0" borderId="15"/>
    <xf numFmtId="0" fontId="231" fillId="0" borderId="0" applyNumberFormat="0" applyFill="0" applyBorder="0" applyAlignment="0" applyProtection="0"/>
    <xf numFmtId="292" fontId="79" fillId="0" borderId="0" applyFont="0" applyFill="0" applyBorder="0" applyAlignment="0" applyProtection="0"/>
    <xf numFmtId="293" fontId="17" fillId="0" borderId="0" applyFont="0" applyFill="0" applyBorder="0" applyAlignment="0" applyProtection="0"/>
    <xf numFmtId="294" fontId="17" fillId="0" borderId="0" applyFon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49" fontId="232" fillId="0" borderId="0" applyFill="0" applyBorder="0" applyAlignment="0" applyProtection="0"/>
    <xf numFmtId="37" fontId="72" fillId="62" borderId="12">
      <alignment horizontal="centerContinuous"/>
    </xf>
    <xf numFmtId="295" fontId="233" fillId="0" borderId="0">
      <alignment horizontal="right"/>
      <protection locked="0"/>
    </xf>
    <xf numFmtId="296" fontId="234" fillId="0" borderId="2" applyBorder="0" applyProtection="0">
      <alignment horizontal="right"/>
    </xf>
    <xf numFmtId="297" fontId="46" fillId="0" borderId="0" applyFont="0" applyFill="0" applyBorder="0" applyAlignment="0" applyProtection="0"/>
    <xf numFmtId="298" fontId="4" fillId="0" borderId="82" applyFont="0" applyFill="0" applyBorder="0" applyAlignment="0" applyProtection="0">
      <alignment horizontal="center"/>
    </xf>
    <xf numFmtId="229" fontId="235" fillId="0" borderId="0" applyFont="0" applyFill="0" applyBorder="0" applyAlignment="0" applyProtection="0"/>
    <xf numFmtId="230" fontId="235" fillId="0" borderId="0" applyFont="0" applyFill="0" applyBorder="0" applyAlignment="0" applyProtection="0"/>
    <xf numFmtId="299" fontId="235" fillId="0" borderId="0" applyFont="0" applyFill="0" applyBorder="0" applyAlignment="0" applyProtection="0"/>
    <xf numFmtId="300" fontId="235" fillId="0" borderId="0" applyFont="0" applyFill="0" applyBorder="0" applyAlignment="0" applyProtection="0"/>
    <xf numFmtId="0" fontId="235" fillId="0" borderId="0"/>
    <xf numFmtId="0" fontId="4" fillId="0" borderId="0"/>
    <xf numFmtId="0" fontId="30" fillId="0" borderId="0"/>
    <xf numFmtId="0" fontId="30" fillId="0" borderId="0"/>
    <xf numFmtId="43" fontId="250" fillId="0" borderId="0" applyFont="0" applyFill="0" applyBorder="0" applyAlignment="0" applyProtection="0"/>
    <xf numFmtId="0" fontId="30" fillId="0" borderId="0"/>
    <xf numFmtId="4" fontId="26" fillId="39" borderId="58" applyNumberFormat="0" applyProtection="0">
      <alignment vertical="center"/>
    </xf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102" fillId="39" borderId="58" applyNumberFormat="0" applyProtection="0">
      <alignment vertical="center"/>
    </xf>
    <xf numFmtId="4" fontId="26" fillId="39" borderId="58" applyNumberFormat="0" applyProtection="0">
      <alignment horizontal="left" vertical="center" indent="1"/>
    </xf>
    <xf numFmtId="4" fontId="26" fillId="39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4" fontId="26" fillId="83" borderId="58" applyNumberFormat="0" applyProtection="0">
      <alignment horizontal="right" vertical="center"/>
    </xf>
    <xf numFmtId="4" fontId="26" fillId="51" borderId="58" applyNumberFormat="0" applyProtection="0">
      <alignment horizontal="right" vertical="center"/>
    </xf>
    <xf numFmtId="4" fontId="26" fillId="35" borderId="58" applyNumberFormat="0" applyProtection="0">
      <alignment horizontal="right" vertical="center"/>
    </xf>
    <xf numFmtId="4" fontId="26" fillId="84" borderId="58" applyNumberFormat="0" applyProtection="0">
      <alignment horizontal="right" vertical="center"/>
    </xf>
    <xf numFmtId="4" fontId="26" fillId="82" borderId="58" applyNumberFormat="0" applyProtection="0">
      <alignment horizontal="right" vertical="center"/>
    </xf>
    <xf numFmtId="4" fontId="26" fillId="64" borderId="58" applyNumberFormat="0" applyProtection="0">
      <alignment horizontal="right" vertical="center"/>
    </xf>
    <xf numFmtId="4" fontId="26" fillId="53" borderId="58" applyNumberFormat="0" applyProtection="0">
      <alignment horizontal="right" vertical="center"/>
    </xf>
    <xf numFmtId="4" fontId="26" fillId="85" borderId="58" applyNumberFormat="0" applyProtection="0">
      <alignment horizontal="right" vertical="center"/>
    </xf>
    <xf numFmtId="4" fontId="26" fillId="81" borderId="58" applyNumberFormat="0" applyProtection="0">
      <alignment horizontal="right" vertical="center"/>
    </xf>
    <xf numFmtId="4" fontId="22" fillId="86" borderId="58" applyNumberFormat="0" applyProtection="0">
      <alignment horizontal="left" vertical="center" indent="1"/>
    </xf>
    <xf numFmtId="4" fontId="26" fillId="40" borderId="87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4" fontId="26" fillId="40" borderId="58" applyNumberFormat="0" applyProtection="0">
      <alignment horizontal="left" vertical="center" indent="1"/>
    </xf>
    <xf numFmtId="4" fontId="26" fillId="40" borderId="58" applyNumberFormat="0" applyProtection="0">
      <alignment horizontal="left" vertical="center" indent="1"/>
    </xf>
    <xf numFmtId="4" fontId="26" fillId="38" borderId="58" applyNumberFormat="0" applyProtection="0">
      <alignment horizontal="left" vertical="center" indent="1"/>
    </xf>
    <xf numFmtId="4" fontId="26" fillId="38" borderId="58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" fillId="41" borderId="58" applyNumberFormat="0" applyProtection="0">
      <alignment horizontal="left" vertical="center" indent="1"/>
    </xf>
    <xf numFmtId="0" fontId="4" fillId="41" borderId="58" applyNumberFormat="0" applyProtection="0">
      <alignment horizontal="left" vertical="center" indent="1"/>
    </xf>
    <xf numFmtId="0" fontId="4" fillId="41" borderId="58" applyNumberFormat="0" applyProtection="0">
      <alignment horizontal="left" vertical="center" indent="1"/>
    </xf>
    <xf numFmtId="0" fontId="4" fillId="41" borderId="58" applyNumberFormat="0" applyProtection="0">
      <alignment horizontal="left" vertical="center" indent="1"/>
    </xf>
    <xf numFmtId="0" fontId="4" fillId="18" borderId="58" applyNumberFormat="0" applyProtection="0">
      <alignment horizontal="left" vertical="center" indent="1"/>
    </xf>
    <xf numFmtId="0" fontId="4" fillId="18" borderId="58" applyNumberFormat="0" applyProtection="0">
      <alignment horizontal="left" vertical="center" indent="1"/>
    </xf>
    <xf numFmtId="0" fontId="4" fillId="18" borderId="58" applyNumberFormat="0" applyProtection="0">
      <alignment horizontal="left" vertical="center" indent="1"/>
    </xf>
    <xf numFmtId="0" fontId="4" fillId="18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4" fontId="26" fillId="36" borderId="58" applyNumberFormat="0" applyProtection="0">
      <alignment vertical="center"/>
    </xf>
    <xf numFmtId="4" fontId="102" fillId="36" borderId="58" applyNumberFormat="0" applyProtection="0">
      <alignment vertical="center"/>
    </xf>
    <xf numFmtId="4" fontId="26" fillId="36" borderId="58" applyNumberFormat="0" applyProtection="0">
      <alignment horizontal="left" vertical="center" indent="1"/>
    </xf>
    <xf numFmtId="4" fontId="26" fillId="36" borderId="58" applyNumberFormat="0" applyProtection="0">
      <alignment horizontal="left" vertical="center" indent="1"/>
    </xf>
    <xf numFmtId="4" fontId="26" fillId="40" borderId="58" applyNumberFormat="0" applyProtection="0">
      <alignment horizontal="right" vertical="center"/>
    </xf>
    <xf numFmtId="4" fontId="102" fillId="40" borderId="58" applyNumberFormat="0" applyProtection="0">
      <alignment horizontal="right" vertical="center"/>
    </xf>
    <xf numFmtId="0" fontId="4" fillId="55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0" fontId="251" fillId="0" borderId="0"/>
    <xf numFmtId="4" fontId="182" fillId="40" borderId="58" applyNumberFormat="0" applyProtection="0">
      <alignment horizontal="right" vertical="center"/>
    </xf>
    <xf numFmtId="0" fontId="30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1" fillId="0" borderId="86" applyBorder="0"/>
    <xf numFmtId="0" fontId="47" fillId="0" borderId="86">
      <alignment horizontal="center"/>
    </xf>
    <xf numFmtId="200" fontId="64" fillId="0" borderId="86" applyFont="0" applyFill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208" fontId="64" fillId="0" borderId="86" applyFont="0" applyFill="0" applyAlignment="0" applyProtection="0"/>
    <xf numFmtId="219" fontId="61" fillId="0" borderId="86" applyFont="0" applyFill="0" applyBorder="0" applyAlignment="0" applyProtection="0"/>
    <xf numFmtId="220" fontId="4" fillId="0" borderId="86">
      <alignment horizontal="center"/>
    </xf>
    <xf numFmtId="220" fontId="4" fillId="0" borderId="86">
      <alignment horizontal="center"/>
    </xf>
    <xf numFmtId="227" fontId="85" fillId="49" borderId="86">
      <alignment horizontal="right" vertical="center"/>
    </xf>
    <xf numFmtId="196" fontId="85" fillId="49" borderId="86">
      <alignment horizontal="right" vertical="center"/>
    </xf>
    <xf numFmtId="177" fontId="86" fillId="49" borderId="86" applyBorder="0">
      <alignment horizontal="left" vertical="center"/>
    </xf>
    <xf numFmtId="0" fontId="61" fillId="0" borderId="86" applyFill="0" applyAlignment="0" applyProtection="0">
      <protection locked="0"/>
    </xf>
    <xf numFmtId="14" fontId="61" fillId="0" borderId="86" applyFont="0" applyFill="0" applyBorder="0" applyAlignment="0" applyProtection="0"/>
    <xf numFmtId="3" fontId="141" fillId="5" borderId="86">
      <alignment horizontal="center"/>
    </xf>
    <xf numFmtId="0" fontId="4" fillId="0" borderId="0"/>
    <xf numFmtId="0" fontId="2" fillId="0" borderId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4" fontId="22" fillId="3" borderId="65" applyNumberFormat="0" applyProtection="0">
      <alignment vertical="center"/>
    </xf>
    <xf numFmtId="4" fontId="180" fillId="39" borderId="65" applyNumberFormat="0" applyProtection="0">
      <alignment vertical="center"/>
    </xf>
    <xf numFmtId="4" fontId="22" fillId="39" borderId="65" applyNumberFormat="0" applyProtection="0">
      <alignment horizontal="left" vertical="center" indent="1"/>
    </xf>
    <xf numFmtId="0" fontId="22" fillId="39" borderId="65" applyNumberFormat="0" applyProtection="0">
      <alignment horizontal="left" vertical="top" indent="1"/>
    </xf>
    <xf numFmtId="4" fontId="22" fillId="68" borderId="0" applyNumberFormat="0" applyProtection="0">
      <alignment horizontal="left" vertical="center" indent="1"/>
    </xf>
    <xf numFmtId="4" fontId="22" fillId="68" borderId="0" applyNumberFormat="0" applyProtection="0">
      <alignment horizontal="left" vertical="center" indent="1"/>
    </xf>
    <xf numFmtId="4" fontId="26" fillId="8" borderId="65" applyNumberFormat="0" applyProtection="0">
      <alignment horizontal="right" vertical="center"/>
    </xf>
    <xf numFmtId="4" fontId="26" fillId="16" borderId="65" applyNumberFormat="0" applyProtection="0">
      <alignment horizontal="right" vertical="center"/>
    </xf>
    <xf numFmtId="4" fontId="26" fillId="31" borderId="65" applyNumberFormat="0" applyProtection="0">
      <alignment horizontal="right" vertical="center"/>
    </xf>
    <xf numFmtId="4" fontId="26" fillId="21" borderId="65" applyNumberFormat="0" applyProtection="0">
      <alignment horizontal="right" vertical="center"/>
    </xf>
    <xf numFmtId="4" fontId="26" fillId="27" borderId="65" applyNumberFormat="0" applyProtection="0">
      <alignment horizontal="right" vertical="center"/>
    </xf>
    <xf numFmtId="4" fontId="26" fillId="33" borderId="65" applyNumberFormat="0" applyProtection="0">
      <alignment horizontal="right" vertical="center"/>
    </xf>
    <xf numFmtId="4" fontId="26" fillId="32" borderId="65" applyNumberFormat="0" applyProtection="0">
      <alignment horizontal="right" vertical="center"/>
    </xf>
    <xf numFmtId="4" fontId="26" fillId="69" borderId="65" applyNumberFormat="0" applyProtection="0">
      <alignment horizontal="right" vertical="center"/>
    </xf>
    <xf numFmtId="4" fontId="26" fillId="20" borderId="65" applyNumberFormat="0" applyProtection="0">
      <alignment horizontal="right" vertical="center"/>
    </xf>
    <xf numFmtId="4" fontId="22" fillId="70" borderId="66" applyNumberFormat="0" applyProtection="0">
      <alignment horizontal="left" vertical="center" indent="1"/>
    </xf>
    <xf numFmtId="4" fontId="26" fillId="71" borderId="0" applyNumberFormat="0" applyProtection="0">
      <alignment horizontal="left" vertical="center" indent="1"/>
    </xf>
    <xf numFmtId="4" fontId="26" fillId="73" borderId="65" applyNumberFormat="0" applyProtection="0">
      <alignment horizontal="right" vertical="center"/>
    </xf>
    <xf numFmtId="4" fontId="26" fillId="73" borderId="65" applyNumberFormat="0" applyProtection="0">
      <alignment horizontal="right" vertical="center"/>
    </xf>
    <xf numFmtId="4" fontId="26" fillId="71" borderId="0" applyNumberFormat="0" applyProtection="0">
      <alignment horizontal="left" vertical="center" indent="1"/>
    </xf>
    <xf numFmtId="4" fontId="26" fillId="71" borderId="0" applyNumberFormat="0" applyProtection="0">
      <alignment horizontal="left" vertical="center" indent="1"/>
    </xf>
    <xf numFmtId="4" fontId="26" fillId="68" borderId="0" applyNumberFormat="0" applyProtection="0">
      <alignment horizontal="left" vertical="center" indent="1"/>
    </xf>
    <xf numFmtId="4" fontId="26" fillId="68" borderId="0" applyNumberFormat="0" applyProtection="0">
      <alignment horizontal="left" vertical="center" indent="1"/>
    </xf>
    <xf numFmtId="0" fontId="4" fillId="72" borderId="65" applyNumberFormat="0" applyProtection="0">
      <alignment horizontal="left" vertical="center" indent="1"/>
    </xf>
    <xf numFmtId="0" fontId="4" fillId="72" borderId="65" applyNumberFormat="0" applyProtection="0">
      <alignment horizontal="left" vertical="center" indent="1"/>
    </xf>
    <xf numFmtId="0" fontId="4" fillId="72" borderId="65" applyNumberFormat="0" applyProtection="0">
      <alignment horizontal="left" vertical="top" indent="1"/>
    </xf>
    <xf numFmtId="0" fontId="4" fillId="72" borderId="65" applyNumberFormat="0" applyProtection="0">
      <alignment horizontal="left" vertical="top" indent="1"/>
    </xf>
    <xf numFmtId="0" fontId="4" fillId="68" borderId="65" applyNumberFormat="0" applyProtection="0">
      <alignment horizontal="left" vertical="center" indent="1"/>
    </xf>
    <xf numFmtId="0" fontId="4" fillId="68" borderId="65" applyNumberFormat="0" applyProtection="0">
      <alignment horizontal="left" vertical="center" indent="1"/>
    </xf>
    <xf numFmtId="0" fontId="4" fillId="68" borderId="65" applyNumberFormat="0" applyProtection="0">
      <alignment horizontal="left" vertical="top" indent="1"/>
    </xf>
    <xf numFmtId="0" fontId="4" fillId="68" borderId="65" applyNumberFormat="0" applyProtection="0">
      <alignment horizontal="left" vertical="top" indent="1"/>
    </xf>
    <xf numFmtId="0" fontId="4" fillId="34" borderId="65" applyNumberFormat="0" applyProtection="0">
      <alignment horizontal="left" vertical="center" indent="1"/>
    </xf>
    <xf numFmtId="0" fontId="4" fillId="34" borderId="65" applyNumberFormat="0" applyProtection="0">
      <alignment horizontal="left" vertical="center" indent="1"/>
    </xf>
    <xf numFmtId="0" fontId="4" fillId="34" borderId="65" applyNumberFormat="0" applyProtection="0">
      <alignment horizontal="left" vertical="top" indent="1"/>
    </xf>
    <xf numFmtId="0" fontId="4" fillId="34" borderId="65" applyNumberFormat="0" applyProtection="0">
      <alignment horizontal="left" vertical="top" indent="1"/>
    </xf>
    <xf numFmtId="0" fontId="4" fillId="4" borderId="65" applyNumberFormat="0" applyProtection="0">
      <alignment horizontal="left" vertical="center" indent="1"/>
    </xf>
    <xf numFmtId="0" fontId="4" fillId="4" borderId="65" applyNumberFormat="0" applyProtection="0">
      <alignment horizontal="left" vertical="center" indent="1"/>
    </xf>
    <xf numFmtId="0" fontId="4" fillId="4" borderId="65" applyNumberFormat="0" applyProtection="0">
      <alignment horizontal="left" vertical="top" indent="1"/>
    </xf>
    <xf numFmtId="0" fontId="4" fillId="4" borderId="65" applyNumberFormat="0" applyProtection="0">
      <alignment horizontal="left" vertical="top" indent="1"/>
    </xf>
    <xf numFmtId="4" fontId="26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26" fillId="36" borderId="65" applyNumberFormat="0" applyProtection="0">
      <alignment horizontal="left" vertical="center" indent="1"/>
    </xf>
    <xf numFmtId="0" fontId="26" fillId="36" borderId="65" applyNumberFormat="0" applyProtection="0">
      <alignment horizontal="left" vertical="top" indent="1"/>
    </xf>
    <xf numFmtId="4" fontId="26" fillId="71" borderId="65" applyNumberFormat="0" applyProtection="0">
      <alignment horizontal="right" vertical="center"/>
    </xf>
    <xf numFmtId="4" fontId="102" fillId="71" borderId="65" applyNumberFormat="0" applyProtection="0">
      <alignment horizontal="right" vertical="center"/>
    </xf>
    <xf numFmtId="4" fontId="26" fillId="73" borderId="65" applyNumberFormat="0" applyProtection="0">
      <alignment horizontal="left" vertical="center" indent="1"/>
    </xf>
    <xf numFmtId="4" fontId="26" fillId="73" borderId="65" applyNumberFormat="0" applyProtection="0">
      <alignment horizontal="left" vertical="center" indent="1"/>
    </xf>
    <xf numFmtId="0" fontId="26" fillId="68" borderId="65" applyNumberFormat="0" applyProtection="0">
      <alignment horizontal="left" vertical="top" indent="1"/>
    </xf>
    <xf numFmtId="0" fontId="26" fillId="68" borderId="65" applyNumberFormat="0" applyProtection="0">
      <alignment horizontal="left" vertical="top" indent="1"/>
    </xf>
    <xf numFmtId="4" fontId="181" fillId="13" borderId="0" applyNumberFormat="0" applyProtection="0">
      <alignment horizontal="left" vertical="center" indent="1"/>
    </xf>
    <xf numFmtId="4" fontId="182" fillId="71" borderId="65" applyNumberFormat="0" applyProtection="0">
      <alignment horizontal="right" vertical="center"/>
    </xf>
    <xf numFmtId="0" fontId="193" fillId="0" borderId="86" applyBorder="0" applyProtection="0">
      <alignment horizontal="right" vertical="center"/>
    </xf>
    <xf numFmtId="0" fontId="194" fillId="77" borderId="86" applyBorder="0" applyProtection="0">
      <alignment horizontal="centerContinuous" vertical="center"/>
    </xf>
    <xf numFmtId="0" fontId="204" fillId="0" borderId="86" applyFill="0" applyAlignment="0" applyProtection="0">
      <alignment horizontal="left"/>
    </xf>
    <xf numFmtId="0" fontId="202" fillId="0" borderId="86" applyNumberFormat="0" applyProtection="0">
      <alignment horizontal="center"/>
    </xf>
    <xf numFmtId="3" fontId="141" fillId="18" borderId="86">
      <alignment horizontal="center" vertical="center"/>
    </xf>
    <xf numFmtId="296" fontId="234" fillId="0" borderId="86" applyBorder="0" applyProtection="0">
      <alignment horizontal="right"/>
    </xf>
    <xf numFmtId="0" fontId="30" fillId="0" borderId="0"/>
    <xf numFmtId="43" fontId="25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0" fillId="0" borderId="0"/>
    <xf numFmtId="43" fontId="25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0" fillId="0" borderId="0"/>
    <xf numFmtId="43" fontId="4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6" fillId="0" borderId="0" applyFont="0" applyFill="0" applyBorder="0" applyProtection="0"/>
    <xf numFmtId="165" fontId="6" fillId="0" borderId="0" applyFont="0" applyFill="0" applyBorder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4" fillId="0" borderId="0"/>
    <xf numFmtId="170" fontId="4" fillId="0" borderId="0">
      <alignment horizontal="left" wrapText="1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3" borderId="0" applyNumberFormat="0" applyFont="0" applyAlignment="0" applyProtection="0"/>
    <xf numFmtId="0" fontId="4" fillId="3" borderId="0" applyNumberFormat="0" applyFont="0" applyAlignment="0" applyProtection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Protection="0">
      <alignment horizontal="right"/>
    </xf>
    <xf numFmtId="176" fontId="4" fillId="0" borderId="0" applyFont="0" applyFill="0" applyBorder="0" applyProtection="0">
      <alignment horizontal="right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/>
    <xf numFmtId="0" fontId="26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3" fillId="0" borderId="0"/>
    <xf numFmtId="0" fontId="4" fillId="0" borderId="0"/>
    <xf numFmtId="0" fontId="4" fillId="0" borderId="0"/>
    <xf numFmtId="0" fontId="4" fillId="0" borderId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" fillId="6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" fillId="93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" fillId="93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" fillId="93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" fillId="8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" fillId="9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" fillId="9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" fillId="9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" fillId="10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" fillId="10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" fillId="10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" fillId="10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0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0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0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" fillId="109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" fillId="10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" fillId="10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" fillId="10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" fillId="10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0" fillId="15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" fillId="11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" fillId="11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" fillId="11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2" fontId="4" fillId="0" borderId="0" applyFont="0" applyFill="0" applyBorder="0" applyAlignment="0">
      <alignment horizontal="right"/>
    </xf>
    <xf numFmtId="2" fontId="4" fillId="0" borderId="0" applyFont="0" applyFill="0" applyBorder="0" applyAlignment="0">
      <alignment horizontal="right"/>
    </xf>
    <xf numFmtId="2" fontId="4" fillId="0" borderId="0" applyFont="0" applyFill="0" applyBorder="0" applyAlignment="0">
      <alignment horizontal="right"/>
    </xf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" fillId="94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" fillId="94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" fillId="94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" fillId="94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0" fillId="16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" fillId="98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" fillId="98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" fillId="98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" fillId="20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" fillId="10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" fillId="10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" fillId="10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06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0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0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0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0" fillId="19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" fillId="110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" fillId="110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" fillId="110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" fillId="1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" fillId="114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" fillId="114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" fillId="114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62" fillId="95" borderId="0" applyNumberFormat="0" applyBorder="0" applyAlignment="0" applyProtection="0"/>
    <xf numFmtId="0" fontId="23" fillId="26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62" fillId="99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62" fillId="103" borderId="0" applyNumberFormat="0" applyBorder="0" applyAlignment="0" applyProtection="0"/>
    <xf numFmtId="0" fontId="23" fillId="3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62" fillId="107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62" fillId="11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62" fillId="115" borderId="0" applyNumberFormat="0" applyBorder="0" applyAlignment="0" applyProtection="0"/>
    <xf numFmtId="0" fontId="23" fillId="15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25" fillId="28" borderId="10">
      <alignment horizontal="center"/>
    </xf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/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18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0" fillId="0" borderId="0"/>
    <xf numFmtId="0" fontId="4" fillId="0" borderId="0"/>
    <xf numFmtId="0" fontId="30" fillId="0" borderId="0"/>
    <xf numFmtId="0" fontId="30" fillId="0" borderId="0"/>
    <xf numFmtId="0" fontId="4" fillId="0" borderId="0"/>
    <xf numFmtId="0" fontId="4" fillId="0" borderId="0"/>
    <xf numFmtId="0" fontId="30" fillId="0" borderId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20" fillId="116" borderId="0" applyNumberFormat="0" applyBorder="0" applyAlignment="0" applyProtection="0"/>
    <xf numFmtId="0" fontId="20" fillId="117" borderId="0" applyNumberFormat="0" applyBorder="0" applyAlignment="0" applyProtection="0"/>
    <xf numFmtId="0" fontId="23" fillId="118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62" fillId="9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0" fillId="119" borderId="0" applyNumberFormat="0" applyBorder="0" applyAlignment="0" applyProtection="0"/>
    <xf numFmtId="0" fontId="20" fillId="120" borderId="0" applyNumberFormat="0" applyBorder="0" applyAlignment="0" applyProtection="0"/>
    <xf numFmtId="0" fontId="23" fillId="12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62" fillId="96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0" fillId="122" borderId="0" applyNumberFormat="0" applyBorder="0" applyAlignment="0" applyProtection="0"/>
    <xf numFmtId="0" fontId="20" fillId="123" borderId="0" applyNumberFormat="0" applyBorder="0" applyAlignment="0" applyProtection="0"/>
    <xf numFmtId="0" fontId="23" fillId="124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62" fillId="10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0" fillId="119" borderId="0" applyNumberFormat="0" applyBorder="0" applyAlignment="0" applyProtection="0"/>
    <xf numFmtId="0" fontId="20" fillId="125" borderId="0" applyNumberFormat="0" applyBorder="0" applyAlignment="0" applyProtection="0"/>
    <xf numFmtId="0" fontId="23" fillId="1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62" fillId="10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0" fillId="126" borderId="0" applyNumberFormat="0" applyBorder="0" applyAlignment="0" applyProtection="0"/>
    <xf numFmtId="0" fontId="20" fillId="127" borderId="0" applyNumberFormat="0" applyBorder="0" applyAlignment="0" applyProtection="0"/>
    <xf numFmtId="0" fontId="23" fillId="118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62" fillId="108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0" fillId="128" borderId="0" applyNumberFormat="0" applyBorder="0" applyAlignment="0" applyProtection="0"/>
    <xf numFmtId="0" fontId="20" fillId="129" borderId="0" applyNumberFormat="0" applyBorder="0" applyAlignment="0" applyProtection="0"/>
    <xf numFmtId="0" fontId="23" fillId="13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62" fillId="11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182" fontId="7" fillId="0" borderId="0"/>
    <xf numFmtId="182" fontId="7" fillId="0" borderId="0"/>
    <xf numFmtId="183" fontId="4" fillId="36" borderId="0" applyBorder="0" applyAlignment="0">
      <protection locked="0"/>
    </xf>
    <xf numFmtId="183" fontId="4" fillId="36" borderId="0" applyBorder="0" applyAlignment="0">
      <protection locked="0"/>
    </xf>
    <xf numFmtId="0" fontId="7" fillId="0" borderId="0">
      <alignment horizontal="center" wrapText="1"/>
      <protection locked="0"/>
    </xf>
    <xf numFmtId="0" fontId="7" fillId="0" borderId="0">
      <alignment horizontal="center" wrapText="1"/>
      <protection locked="0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257" fillId="8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184" fontId="4" fillId="0" borderId="0" applyNumberFormat="0" applyAlignment="0" applyProtection="0"/>
    <xf numFmtId="184" fontId="4" fillId="0" borderId="0" applyNumberFormat="0" applyAlignment="0" applyProtection="0"/>
    <xf numFmtId="186" fontId="42" fillId="0" borderId="0" applyBorder="0"/>
    <xf numFmtId="7" fontId="32" fillId="0" borderId="0">
      <alignment horizontal="right"/>
      <protection locked="0"/>
    </xf>
    <xf numFmtId="7" fontId="32" fillId="0" borderId="0">
      <alignment horizontal="right"/>
      <protection locked="0"/>
    </xf>
    <xf numFmtId="186" fontId="42" fillId="0" borderId="0" applyBorder="0"/>
    <xf numFmtId="189" fontId="4" fillId="40" borderId="19" applyFont="0" applyFill="0" applyBorder="0" applyAlignment="0" applyProtection="0"/>
    <xf numFmtId="189" fontId="4" fillId="40" borderId="19" applyFont="0" applyFill="0" applyBorder="0" applyAlignment="0" applyProtection="0"/>
    <xf numFmtId="190" fontId="4" fillId="40" borderId="20" applyFont="0" applyFill="0" applyBorder="0" applyAlignment="0" applyProtection="0"/>
    <xf numFmtId="190" fontId="4" fillId="40" borderId="20" applyFont="0" applyFill="0" applyBorder="0" applyAlignment="0" applyProtection="0"/>
    <xf numFmtId="0" fontId="4" fillId="0" borderId="0" applyNumberFormat="0" applyBorder="0" applyAlignment="0" applyProtection="0"/>
    <xf numFmtId="194" fontId="51" fillId="0" borderId="0" applyFill="0" applyBorder="0" applyAlignment="0"/>
    <xf numFmtId="195" fontId="4" fillId="0" borderId="0" applyFill="0" applyBorder="0" applyAlignment="0"/>
    <xf numFmtId="195" fontId="4" fillId="0" borderId="0" applyFill="0" applyBorder="0" applyAlignment="0"/>
    <xf numFmtId="196" fontId="4" fillId="0" borderId="0" applyFill="0" applyBorder="0" applyAlignment="0"/>
    <xf numFmtId="196" fontId="4" fillId="0" borderId="0" applyFill="0" applyBorder="0" applyAlignment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53" fillId="22" borderId="23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0" fillId="90" borderId="92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53" fillId="43" borderId="23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53" fillId="43" borderId="23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265" fillId="131" borderId="95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0" fontId="53" fillId="22" borderId="23" applyNumberFormat="0" applyAlignment="0" applyProtection="0"/>
    <xf numFmtId="197" fontId="44" fillId="44" borderId="0" applyNumberFormat="0" applyFont="0" applyBorder="0" applyAlignment="0">
      <protection locked="0"/>
    </xf>
    <xf numFmtId="197" fontId="44" fillId="44" borderId="0" applyNumberFormat="0" applyFont="0" applyBorder="0" applyAlignment="0">
      <protection locked="0"/>
    </xf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8" fontId="4" fillId="0" borderId="26" applyFont="0" applyFill="0" applyBorder="0" applyProtection="0">
      <alignment horizontal="right"/>
    </xf>
    <xf numFmtId="8" fontId="4" fillId="0" borderId="26" applyFont="0" applyFill="0" applyBorder="0" applyProtection="0">
      <alignment horizontal="right"/>
    </xf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246" fillId="91" borderId="9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0" fontId="56" fillId="45" borderId="24" applyNumberFormat="0" applyAlignment="0" applyProtection="0"/>
    <xf numFmtId="198" fontId="60" fillId="18" borderId="27">
      <alignment horizontal="right"/>
    </xf>
    <xf numFmtId="198" fontId="60" fillId="18" borderId="27">
      <alignment horizontal="right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0" fontId="266" fillId="0" borderId="29" applyFont="0" applyFill="0" applyAlignment="0" applyProtection="0"/>
    <xf numFmtId="0" fontId="66" fillId="0" borderId="0" applyFont="0" applyFill="0" applyBorder="0" applyAlignment="0" applyProtection="0">
      <alignment horizontal="right"/>
    </xf>
    <xf numFmtId="0" fontId="66" fillId="0" borderId="0" applyFont="0" applyFill="0" applyBorder="0" applyAlignment="0" applyProtection="0">
      <alignment horizontal="right"/>
    </xf>
    <xf numFmtId="0" fontId="66" fillId="0" borderId="0" applyFont="0" applyFill="0" applyBorder="0" applyAlignment="0" applyProtection="0">
      <alignment horizontal="right"/>
    </xf>
    <xf numFmtId="0" fontId="66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4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0" fontId="4" fillId="0" borderId="0" applyFont="0" applyFill="0" applyBorder="0" applyProtection="0">
      <alignment horizontal="right"/>
    </xf>
    <xf numFmtId="40" fontId="4" fillId="0" borderId="0" applyFont="0" applyFill="0" applyBorder="0" applyProtection="0">
      <alignment horizontal="right"/>
    </xf>
    <xf numFmtId="310" fontId="192" fillId="0" borderId="0" applyFont="0" applyFill="0" applyBorder="0" applyAlignment="0" applyProtection="0"/>
    <xf numFmtId="204" fontId="4" fillId="0" borderId="0" applyFont="0" applyFill="0" applyBorder="0" applyAlignment="0" applyProtection="0"/>
    <xf numFmtId="173" fontId="19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30" fillId="35" borderId="0" applyNumberFormat="0" applyFont="0"/>
    <xf numFmtId="43" fontId="4" fillId="39" borderId="0" applyNumberFormat="0" applyFont="0" applyBorder="0" applyAlignment="0" applyProtection="0"/>
    <xf numFmtId="43" fontId="4" fillId="39" borderId="0" applyNumberFormat="0" applyFont="0" applyBorder="0" applyAlignment="0" applyProtection="0"/>
    <xf numFmtId="0" fontId="4" fillId="0" borderId="9"/>
    <xf numFmtId="0" fontId="4" fillId="49" borderId="33" applyNumberFormat="0" applyFont="0" applyAlignment="0" applyProtection="0"/>
    <xf numFmtId="0" fontId="9" fillId="0" borderId="0" applyNumberFormat="0" applyAlignment="0"/>
    <xf numFmtId="208" fontId="266" fillId="0" borderId="29" applyFont="0" applyFill="0" applyAlignment="0" applyProtection="0"/>
    <xf numFmtId="311" fontId="266" fillId="0" borderId="0" applyFont="0" applyFill="0" applyBorder="0" applyAlignment="0" applyProtection="0"/>
    <xf numFmtId="211" fontId="41" fillId="0" borderId="0" applyFont="0" applyFill="0" applyBorder="0" applyAlignment="0" applyProtection="0"/>
    <xf numFmtId="212" fontId="44" fillId="0" borderId="0"/>
    <xf numFmtId="212" fontId="44" fillId="0" borderId="0"/>
    <xf numFmtId="0" fontId="66" fillId="0" borderId="0" applyFont="0" applyFill="0" applyBorder="0" applyAlignment="0" applyProtection="0">
      <alignment horizontal="right"/>
    </xf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7" fontId="44" fillId="0" borderId="3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0" fontId="66" fillId="0" borderId="0" applyFont="0" applyFill="0" applyBorder="0" applyAlignment="0" applyProtection="0">
      <alignment horizontal="right"/>
    </xf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0" fontId="66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44" fillId="0" borderId="3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13" fontId="192" fillId="0" borderId="0" applyFont="0" applyFill="0" applyBorder="0" applyAlignment="0" applyProtection="0"/>
    <xf numFmtId="214" fontId="192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6" fontId="70" fillId="0" borderId="0">
      <protection locked="0"/>
    </xf>
    <xf numFmtId="0" fontId="4" fillId="4" borderId="32">
      <alignment horizontal="center" vertical="center" wrapText="1"/>
    </xf>
    <xf numFmtId="0" fontId="4" fillId="4" borderId="32">
      <alignment horizontal="center" vertical="center" wrapText="1"/>
    </xf>
    <xf numFmtId="0" fontId="4" fillId="4" borderId="32">
      <alignment horizontal="center" vertical="center" wrapText="1"/>
    </xf>
    <xf numFmtId="0" fontId="4" fillId="4" borderId="32">
      <alignment horizontal="center" vertical="center" wrapText="1"/>
    </xf>
    <xf numFmtId="218" fontId="44" fillId="36" borderId="0" applyFont="0" applyFill="0" applyBorder="0" applyAlignment="0" applyProtection="0"/>
    <xf numFmtId="218" fontId="44" fillId="36" borderId="0" applyFont="0" applyFill="0" applyBorder="0" applyAlignment="0" applyProtection="0"/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312" fontId="44" fillId="0" borderId="0"/>
    <xf numFmtId="312" fontId="44" fillId="0" borderId="0"/>
    <xf numFmtId="312" fontId="44" fillId="0" borderId="0"/>
    <xf numFmtId="312" fontId="44" fillId="0" borderId="0"/>
    <xf numFmtId="15" fontId="4" fillId="0" borderId="0" applyFont="0" applyFill="0" applyBorder="0" applyProtection="0">
      <alignment horizontal="right"/>
    </xf>
    <xf numFmtId="312" fontId="44" fillId="0" borderId="0"/>
    <xf numFmtId="312" fontId="44" fillId="0" borderId="0"/>
    <xf numFmtId="312" fontId="44" fillId="0" borderId="0"/>
    <xf numFmtId="312" fontId="44" fillId="0" borderId="0"/>
    <xf numFmtId="312" fontId="44" fillId="0" borderId="0"/>
    <xf numFmtId="15" fontId="4" fillId="0" borderId="0" applyFont="0" applyFill="0" applyBorder="0" applyProtection="0">
      <alignment horizontal="right"/>
    </xf>
    <xf numFmtId="312" fontId="44" fillId="0" borderId="0"/>
    <xf numFmtId="312" fontId="44" fillId="0" borderId="0"/>
    <xf numFmtId="312" fontId="44" fillId="0" borderId="0"/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15" fontId="4" fillId="0" borderId="0" applyFont="0" applyFill="0" applyBorder="0" applyProtection="0">
      <alignment horizontal="right"/>
    </xf>
    <xf numFmtId="313" fontId="4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66" fillId="0" borderId="0" applyFont="0" applyFill="0" applyBorder="0" applyAlignment="0" applyProtection="0"/>
    <xf numFmtId="220" fontId="266" fillId="0" borderId="0" applyFont="0" applyFill="0" applyBorder="0" applyAlignment="0" applyProtection="0"/>
    <xf numFmtId="49" fontId="4" fillId="0" borderId="0" applyFont="0" applyFill="0" applyBorder="0" applyAlignment="0" applyProtection="0">
      <alignment horizontal="right"/>
    </xf>
    <xf numFmtId="49" fontId="4" fillId="0" borderId="0" applyFont="0" applyFill="0" applyBorder="0" applyAlignment="0" applyProtection="0">
      <alignment horizontal="right"/>
    </xf>
    <xf numFmtId="49" fontId="4" fillId="0" borderId="0" applyFont="0" applyFill="0" applyBorder="0" applyAlignment="0" applyProtection="0">
      <alignment horizontal="right"/>
    </xf>
    <xf numFmtId="4" fontId="4" fillId="0" borderId="0"/>
    <xf numFmtId="4" fontId="4" fillId="0" borderId="0"/>
    <xf numFmtId="4" fontId="4" fillId="0" borderId="0"/>
    <xf numFmtId="4" fontId="4" fillId="0" borderId="0"/>
    <xf numFmtId="0" fontId="70" fillId="0" borderId="0">
      <protection locked="0"/>
    </xf>
    <xf numFmtId="0" fontId="4" fillId="0" borderId="35">
      <protection locked="0"/>
    </xf>
    <xf numFmtId="223" fontId="4" fillId="0" borderId="0" applyFont="0" applyFill="0" applyBorder="0" applyAlignment="0" applyProtection="0"/>
    <xf numFmtId="223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5" fontId="7" fillId="0" borderId="0"/>
    <xf numFmtId="225" fontId="7" fillId="0" borderId="0"/>
    <xf numFmtId="7" fontId="7" fillId="0" borderId="0"/>
    <xf numFmtId="7" fontId="7" fillId="0" borderId="0"/>
    <xf numFmtId="0" fontId="66" fillId="0" borderId="35" applyNumberFormat="0" applyFont="0" applyFill="0" applyAlignment="0" applyProtection="0"/>
    <xf numFmtId="177" fontId="17" fillId="48" borderId="0">
      <alignment vertical="center"/>
    </xf>
    <xf numFmtId="177" fontId="17" fillId="48" borderId="0">
      <alignment vertical="center"/>
    </xf>
    <xf numFmtId="177" fontId="81" fillId="0" borderId="0">
      <alignment vertical="center"/>
    </xf>
    <xf numFmtId="177" fontId="81" fillId="0" borderId="0">
      <alignment vertical="center"/>
    </xf>
    <xf numFmtId="177" fontId="81" fillId="0" borderId="0">
      <alignment vertical="center"/>
    </xf>
    <xf numFmtId="177" fontId="81" fillId="0" borderId="0">
      <alignment vertical="center"/>
    </xf>
    <xf numFmtId="14" fontId="17" fillId="49" borderId="0">
      <alignment horizontal="center" vertical="center"/>
    </xf>
    <xf numFmtId="14" fontId="17" fillId="49" borderId="0">
      <alignment horizontal="center" vertical="center"/>
    </xf>
    <xf numFmtId="0" fontId="17" fillId="49" borderId="29">
      <alignment vertical="center"/>
    </xf>
    <xf numFmtId="0" fontId="17" fillId="49" borderId="29">
      <alignment vertical="center"/>
    </xf>
    <xf numFmtId="177" fontId="17" fillId="0" borderId="0">
      <alignment vertical="center"/>
    </xf>
    <xf numFmtId="177" fontId="17" fillId="0" borderId="0">
      <alignment vertical="center"/>
    </xf>
    <xf numFmtId="177" fontId="81" fillId="49" borderId="41">
      <alignment horizontal="center" vertical="center"/>
    </xf>
    <xf numFmtId="177" fontId="81" fillId="49" borderId="41">
      <alignment horizontal="center" vertical="center"/>
    </xf>
    <xf numFmtId="177" fontId="81" fillId="0" borderId="0">
      <alignment vertical="center"/>
    </xf>
    <xf numFmtId="177" fontId="81" fillId="0" borderId="0">
      <alignment vertical="center"/>
    </xf>
    <xf numFmtId="177" fontId="81" fillId="0" borderId="0">
      <alignment vertical="center"/>
    </xf>
    <xf numFmtId="177" fontId="81" fillId="0" borderId="0">
      <alignment vertical="center"/>
    </xf>
    <xf numFmtId="177" fontId="81" fillId="0" borderId="0">
      <alignment vertical="center"/>
    </xf>
    <xf numFmtId="177" fontId="81" fillId="0" borderId="0">
      <alignment vertical="center"/>
    </xf>
    <xf numFmtId="0" fontId="223" fillId="132" borderId="0" applyNumberFormat="0" applyBorder="0" applyAlignment="0" applyProtection="0"/>
    <xf numFmtId="0" fontId="223" fillId="133" borderId="0" applyNumberFormat="0" applyBorder="0" applyAlignment="0" applyProtection="0"/>
    <xf numFmtId="0" fontId="223" fillId="134" borderId="0" applyNumberFormat="0" applyBorder="0" applyAlignment="0" applyProtection="0"/>
    <xf numFmtId="0" fontId="9" fillId="0" borderId="0"/>
    <xf numFmtId="314" fontId="4" fillId="0" borderId="0" applyFont="0" applyFill="0" applyBorder="0" applyAlignment="0" applyProtection="0"/>
    <xf numFmtId="232" fontId="4" fillId="0" borderId="0" applyFont="0" applyFill="0" applyBorder="0" applyAlignment="0" applyProtection="0"/>
    <xf numFmtId="314" fontId="4" fillId="0" borderId="0" applyFont="0" applyFill="0" applyBorder="0" applyAlignment="0" applyProtection="0"/>
    <xf numFmtId="232" fontId="4" fillId="0" borderId="0" applyFont="0" applyFill="0" applyBorder="0" applyAlignment="0" applyProtection="0"/>
    <xf numFmtId="314" fontId="4" fillId="0" borderId="0" applyFont="0" applyFill="0" applyBorder="0" applyAlignment="0" applyProtection="0"/>
    <xf numFmtId="232" fontId="4" fillId="0" borderId="0" applyFont="0" applyFill="0" applyBorder="0" applyAlignment="0" applyProtection="0"/>
    <xf numFmtId="232" fontId="4" fillId="0" borderId="0" applyFont="0" applyFill="0" applyBorder="0" applyAlignment="0" applyProtection="0">
      <alignment horizontal="left" wrapText="1"/>
    </xf>
    <xf numFmtId="232" fontId="4" fillId="0" borderId="0" applyFont="0" applyFill="0" applyBorder="0" applyAlignment="0" applyProtection="0">
      <alignment horizontal="left" wrapText="1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38" fontId="4" fillId="0" borderId="0">
      <alignment horizontal="right"/>
    </xf>
    <xf numFmtId="0" fontId="267" fillId="0" borderId="0" applyFont="0" applyFill="0" applyBorder="0" applyAlignment="0" applyProtection="0"/>
    <xf numFmtId="0" fontId="70" fillId="0" borderId="0">
      <protection locked="0"/>
    </xf>
    <xf numFmtId="0" fontId="267" fillId="0" borderId="0" applyFont="0" applyFill="0" applyBorder="0" applyAlignment="0" applyProtection="0"/>
    <xf numFmtId="0" fontId="70" fillId="0" borderId="0">
      <protection locked="0"/>
    </xf>
    <xf numFmtId="0" fontId="267" fillId="0" borderId="0" applyFont="0" applyFill="0" applyBorder="0" applyAlignment="0" applyProtection="0"/>
    <xf numFmtId="0" fontId="70" fillId="0" borderId="0">
      <protection locked="0"/>
    </xf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35" fontId="70" fillId="0" borderId="0">
      <protection locked="0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51" borderId="9" applyNumberFormat="0" applyFont="0" applyBorder="0" applyAlignment="0"/>
    <xf numFmtId="0" fontId="4" fillId="51" borderId="9" applyNumberFormat="0" applyFont="0" applyBorder="0" applyAlignment="0"/>
    <xf numFmtId="0" fontId="4" fillId="51" borderId="9" applyNumberFormat="0" applyFont="0" applyBorder="0" applyAlignment="0"/>
    <xf numFmtId="0" fontId="4" fillId="36" borderId="45" applyNumberFormat="0" applyFont="0" applyBorder="0" applyAlignment="0" applyProtection="0"/>
    <xf numFmtId="0" fontId="4" fillId="36" borderId="45" applyNumberFormat="0" applyFont="0" applyBorder="0" applyAlignment="0" applyProtection="0"/>
    <xf numFmtId="10" fontId="4" fillId="36" borderId="0" applyNumberFormat="0" applyFont="0" applyBorder="0" applyAlignment="0"/>
    <xf numFmtId="10" fontId="4" fillId="36" borderId="0" applyNumberFormat="0" applyFont="0" applyBorder="0" applyAlignment="0"/>
    <xf numFmtId="4" fontId="4" fillId="0" borderId="0"/>
    <xf numFmtId="4" fontId="4" fillId="0" borderId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256" fillId="87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66" fillId="0" borderId="0" applyFont="0" applyFill="0" applyBorder="0" applyAlignment="0" applyProtection="0">
      <alignment horizontal="right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8" fillId="0" borderId="0" applyProtection="0">
      <alignment horizontal="right" vertical="top"/>
    </xf>
    <xf numFmtId="0" fontId="108" fillId="0" borderId="0" applyProtection="0">
      <alignment horizontal="right" vertical="top"/>
    </xf>
    <xf numFmtId="0" fontId="108" fillId="0" borderId="0" applyProtection="0">
      <alignment horizontal="right" vertical="top"/>
    </xf>
    <xf numFmtId="0" fontId="108" fillId="0" borderId="0" applyProtection="0">
      <alignment horizontal="right" vertical="top"/>
    </xf>
    <xf numFmtId="0" fontId="110" fillId="0" borderId="0" applyNumberFormat="0" applyFill="0" applyBorder="0" applyAlignment="0" applyProtection="0"/>
    <xf numFmtId="0" fontId="113" fillId="0" borderId="27" applyNumberFormat="0" applyFill="0" applyBorder="0" applyAlignment="0" applyProtection="0">
      <alignment horizontal="left"/>
    </xf>
    <xf numFmtId="0" fontId="113" fillId="0" borderId="27" applyNumberFormat="0" applyFill="0" applyBorder="0" applyAlignment="0" applyProtection="0">
      <alignment horizontal="left"/>
    </xf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253" fillId="0" borderId="89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5" fillId="0" borderId="47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254" fillId="0" borderId="90" applyNumberFormat="0" applyFill="0" applyAlignment="0" applyProtection="0"/>
    <xf numFmtId="0" fontId="211" fillId="0" borderId="48" applyNumberFormat="0" applyFill="0" applyAlignment="0" applyProtection="0"/>
    <xf numFmtId="0" fontId="211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1" fillId="0" borderId="0" applyNumberFormat="0" applyFill="0" applyBorder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255" fillId="0" borderId="91" applyNumberFormat="0" applyFill="0" applyAlignment="0" applyProtection="0"/>
    <xf numFmtId="0" fontId="212" fillId="0" borderId="75" applyNumberFormat="0" applyFill="0" applyAlignment="0" applyProtection="0"/>
    <xf numFmtId="0" fontId="212" fillId="0" borderId="75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0" applyFill="0" applyBorder="0" applyProtection="0">
      <alignment horizontal="right"/>
    </xf>
    <xf numFmtId="37" fontId="61" fillId="0" borderId="0" applyNumberFormat="0" applyFill="0" applyBorder="0" applyAlignment="0" applyProtection="0"/>
    <xf numFmtId="0" fontId="61" fillId="0" borderId="0" applyFill="0" applyAlignment="0" applyProtection="0">
      <protection locked="0"/>
    </xf>
    <xf numFmtId="315" fontId="9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315" fontId="9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6" fontId="4" fillId="0" borderId="0">
      <protection locked="0"/>
    </xf>
    <xf numFmtId="237" fontId="4" fillId="0" borderId="0"/>
    <xf numFmtId="237" fontId="4" fillId="0" borderId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268" fillId="0" borderId="0" applyNumberFormat="0" applyFill="0" applyBorder="0" applyAlignment="0" applyProtection="0"/>
    <xf numFmtId="4" fontId="4" fillId="56" borderId="0"/>
    <xf numFmtId="4" fontId="4" fillId="56" borderId="0"/>
    <xf numFmtId="10" fontId="4" fillId="0" borderId="8">
      <alignment horizontal="right"/>
      <protection locked="0"/>
    </xf>
    <xf numFmtId="10" fontId="4" fillId="0" borderId="8">
      <alignment horizontal="right"/>
      <protection locked="0"/>
    </xf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58" fillId="89" borderId="92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97" fillId="15" borderId="23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97" fillId="15" borderId="23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270" fillId="129" borderId="95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0" fontId="97" fillId="15" borderId="23" applyNumberFormat="0" applyAlignment="0" applyProtection="0"/>
    <xf numFmtId="3" fontId="4" fillId="0" borderId="8">
      <alignment horizontal="right"/>
      <protection locked="0"/>
    </xf>
    <xf numFmtId="3" fontId="4" fillId="0" borderId="8">
      <alignment horizontal="right"/>
      <protection locked="0"/>
    </xf>
    <xf numFmtId="3" fontId="4" fillId="0" borderId="8">
      <alignment horizontal="left"/>
      <protection locked="0"/>
    </xf>
    <xf numFmtId="3" fontId="4" fillId="0" borderId="8">
      <alignment horizontal="left"/>
      <protection locked="0"/>
    </xf>
    <xf numFmtId="0" fontId="4" fillId="39" borderId="3">
      <alignment horizontal="center"/>
      <protection locked="0"/>
    </xf>
    <xf numFmtId="0" fontId="4" fillId="39" borderId="3">
      <alignment horizontal="center"/>
      <protection locked="0"/>
    </xf>
    <xf numFmtId="0" fontId="4" fillId="39" borderId="3">
      <alignment horizontal="center"/>
      <protection locked="0"/>
    </xf>
    <xf numFmtId="0" fontId="4" fillId="39" borderId="3">
      <alignment horizontal="center"/>
      <protection locked="0"/>
    </xf>
    <xf numFmtId="177" fontId="4" fillId="39" borderId="3">
      <alignment horizontal="center"/>
      <protection locked="0"/>
    </xf>
    <xf numFmtId="177" fontId="4" fillId="39" borderId="3">
      <alignment horizontal="center"/>
      <protection locked="0"/>
    </xf>
    <xf numFmtId="177" fontId="4" fillId="39" borderId="3">
      <alignment horizontal="center"/>
      <protection locked="0"/>
    </xf>
    <xf numFmtId="177" fontId="4" fillId="39" borderId="3">
      <alignment horizontal="center"/>
      <protection locked="0"/>
    </xf>
    <xf numFmtId="0" fontId="4" fillId="39" borderId="32">
      <alignment horizontal="center" vertical="center" wrapText="1"/>
    </xf>
    <xf numFmtId="0" fontId="4" fillId="39" borderId="32">
      <alignment horizontal="center" vertical="center" wrapText="1"/>
    </xf>
    <xf numFmtId="0" fontId="4" fillId="39" borderId="32">
      <alignment horizontal="center" vertical="center" wrapText="1"/>
    </xf>
    <xf numFmtId="0" fontId="4" fillId="39" borderId="32">
      <alignment horizontal="center" vertical="center" wrapText="1"/>
    </xf>
    <xf numFmtId="49" fontId="4" fillId="39" borderId="3">
      <protection locked="0"/>
    </xf>
    <xf numFmtId="49" fontId="4" fillId="39" borderId="3">
      <protection locked="0"/>
    </xf>
    <xf numFmtId="0" fontId="17" fillId="0" borderId="0"/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197" fontId="7" fillId="0" borderId="0">
      <alignment horizontal="left"/>
    </xf>
    <xf numFmtId="197" fontId="7" fillId="0" borderId="0">
      <alignment horizontal="left"/>
    </xf>
    <xf numFmtId="0" fontId="44" fillId="18" borderId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198" fontId="136" fillId="18" borderId="27" applyNumberFormat="0" applyFont="0" applyBorder="0" applyAlignment="0">
      <alignment horizontal="center"/>
    </xf>
    <xf numFmtId="198" fontId="136" fillId="18" borderId="27" applyNumberFormat="0" applyFont="0" applyBorder="0" applyAlignment="0">
      <alignment horizontal="center"/>
    </xf>
    <xf numFmtId="248" fontId="4" fillId="0" borderId="0" applyFont="0" applyFill="0" applyBorder="0" applyAlignment="0" applyProtection="0">
      <protection locked="0"/>
    </xf>
    <xf numFmtId="248" fontId="4" fillId="0" borderId="0" applyFont="0" applyFill="0" applyBorder="0" applyAlignment="0" applyProtection="0">
      <protection locked="0"/>
    </xf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9" fillId="0" borderId="0"/>
    <xf numFmtId="0" fontId="17" fillId="0" borderId="0"/>
    <xf numFmtId="197" fontId="271" fillId="0" borderId="0"/>
    <xf numFmtId="251" fontId="145" fillId="0" borderId="0"/>
    <xf numFmtId="252" fontId="145" fillId="0" borderId="0"/>
    <xf numFmtId="253" fontId="4" fillId="0" borderId="0" applyFont="0" applyFill="0" applyBorder="0" applyAlignment="0"/>
    <xf numFmtId="253" fontId="4" fillId="0" borderId="0" applyFont="0" applyFill="0" applyBorder="0" applyAlignment="0"/>
    <xf numFmtId="40" fontId="44" fillId="0" borderId="0" applyFont="0" applyFill="0" applyBorder="0" applyAlignment="0"/>
    <xf numFmtId="254" fontId="44" fillId="0" borderId="0" applyFont="0" applyFill="0" applyBorder="0" applyAlignment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0" fillId="0" borderId="0"/>
    <xf numFmtId="37" fontId="4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4" fillId="0" borderId="0"/>
    <xf numFmtId="0" fontId="67" fillId="0" borderId="0"/>
    <xf numFmtId="0" fontId="67" fillId="0" borderId="0"/>
    <xf numFmtId="0" fontId="67" fillId="0" borderId="0"/>
    <xf numFmtId="0" fontId="4" fillId="0" borderId="0"/>
    <xf numFmtId="0" fontId="67" fillId="0" borderId="0"/>
    <xf numFmtId="0" fontId="67" fillId="0" borderId="0"/>
    <xf numFmtId="0" fontId="67" fillId="0" borderId="0"/>
    <xf numFmtId="0" fontId="4" fillId="0" borderId="0"/>
    <xf numFmtId="0" fontId="67" fillId="0" borderId="0"/>
    <xf numFmtId="0" fontId="67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7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 applyNumberFormat="0" applyFont="0" applyFill="0" applyBorder="0" applyAlignment="0" applyProtection="0">
      <alignment vertical="top"/>
    </xf>
    <xf numFmtId="0" fontId="20" fillId="0" borderId="0"/>
    <xf numFmtId="0" fontId="20" fillId="0" borderId="0"/>
    <xf numFmtId="0" fontId="4" fillId="0" borderId="0" applyNumberFormat="0" applyFont="0" applyFill="0" applyBorder="0" applyAlignment="0" applyProtection="0">
      <alignment vertical="top"/>
    </xf>
    <xf numFmtId="0" fontId="20" fillId="0" borderId="0"/>
    <xf numFmtId="0" fontId="20" fillId="0" borderId="0"/>
    <xf numFmtId="0" fontId="4" fillId="0" borderId="0" applyNumberFormat="0" applyFont="0" applyFill="0" applyBorder="0" applyAlignment="0" applyProtection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116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67" fillId="0" borderId="0"/>
    <xf numFmtId="0" fontId="4" fillId="0" borderId="0"/>
    <xf numFmtId="0" fontId="67" fillId="0" borderId="0"/>
    <xf numFmtId="0" fontId="2" fillId="0" borderId="0"/>
    <xf numFmtId="0" fontId="4" fillId="0" borderId="0"/>
    <xf numFmtId="0" fontId="67" fillId="0" borderId="0"/>
    <xf numFmtId="0" fontId="4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4" fillId="0" borderId="0"/>
    <xf numFmtId="0" fontId="67" fillId="0" borderId="0"/>
    <xf numFmtId="0" fontId="4" fillId="0" borderId="0"/>
    <xf numFmtId="0" fontId="116" fillId="0" borderId="0"/>
    <xf numFmtId="0" fontId="67" fillId="0" borderId="0"/>
    <xf numFmtId="0" fontId="4" fillId="0" borderId="0"/>
    <xf numFmtId="0" fontId="2" fillId="0" borderId="0"/>
    <xf numFmtId="0" fontId="4" fillId="0" borderId="0"/>
    <xf numFmtId="0" fontId="67" fillId="0" borderId="0"/>
    <xf numFmtId="0" fontId="4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4" fillId="0" borderId="0"/>
    <xf numFmtId="0" fontId="4" fillId="0" borderId="0"/>
    <xf numFmtId="0" fontId="67" fillId="0" borderId="0"/>
    <xf numFmtId="0" fontId="2" fillId="0" borderId="0"/>
    <xf numFmtId="0" fontId="4" fillId="0" borderId="0"/>
    <xf numFmtId="0" fontId="4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1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16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116" fillId="0" borderId="0"/>
    <xf numFmtId="0" fontId="4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2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250" fontId="44" fillId="0" borderId="0" applyFont="0" applyFill="0" applyBorder="0" applyAlignment="0" applyProtection="0">
      <alignment horizontal="right"/>
    </xf>
    <xf numFmtId="0" fontId="67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79" fillId="0" borderId="0"/>
    <xf numFmtId="0" fontId="2" fillId="0" borderId="0"/>
    <xf numFmtId="0" fontId="2" fillId="0" borderId="0"/>
    <xf numFmtId="0" fontId="67" fillId="0" borderId="0"/>
    <xf numFmtId="0" fontId="20" fillId="0" borderId="0"/>
    <xf numFmtId="0" fontId="4" fillId="0" borderId="0" applyNumberFormat="0" applyFont="0" applyFill="0" applyBorder="0" applyAlignment="0" applyProtection="0">
      <alignment vertical="top"/>
    </xf>
    <xf numFmtId="0" fontId="67" fillId="0" borderId="0"/>
    <xf numFmtId="0" fontId="67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67" fillId="0" borderId="0"/>
    <xf numFmtId="0" fontId="67" fillId="0" borderId="0"/>
    <xf numFmtId="0" fontId="67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26" fillId="0" borderId="0"/>
    <xf numFmtId="0" fontId="67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17" fillId="0" borderId="0"/>
    <xf numFmtId="0" fontId="67" fillId="0" borderId="0"/>
    <xf numFmtId="0" fontId="4" fillId="0" borderId="0" applyNumberFormat="0" applyFont="0" applyFill="0" applyBorder="0" applyAlignment="0" applyProtection="0">
      <alignment vertical="top"/>
    </xf>
    <xf numFmtId="0" fontId="17" fillId="0" borderId="0"/>
    <xf numFmtId="0" fontId="67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250" fontId="44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0" fontId="44" fillId="0" borderId="0" applyFont="0" applyFill="0" applyBorder="0" applyAlignment="0" applyProtection="0">
      <alignment horizontal="right"/>
    </xf>
    <xf numFmtId="0" fontId="4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7" fontId="4" fillId="135" borderId="0"/>
    <xf numFmtId="37" fontId="4" fillId="135" borderId="0"/>
    <xf numFmtId="0" fontId="4" fillId="0" borderId="0"/>
    <xf numFmtId="0" fontId="4" fillId="0" borderId="0"/>
    <xf numFmtId="37" fontId="4" fillId="135" borderId="0"/>
    <xf numFmtId="37" fontId="4" fillId="135" borderId="0"/>
    <xf numFmtId="0" fontId="2" fillId="0" borderId="0"/>
    <xf numFmtId="37" fontId="4" fillId="135" borderId="0"/>
    <xf numFmtId="0" fontId="20" fillId="0" borderId="0"/>
    <xf numFmtId="37" fontId="4" fillId="135" borderId="0"/>
    <xf numFmtId="0" fontId="4" fillId="0" borderId="0"/>
    <xf numFmtId="37" fontId="4" fillId="135" borderId="0"/>
    <xf numFmtId="0" fontId="20" fillId="0" borderId="0"/>
    <xf numFmtId="37" fontId="4" fillId="135" borderId="0"/>
    <xf numFmtId="0" fontId="4" fillId="0" borderId="0"/>
    <xf numFmtId="37" fontId="4" fillId="135" borderId="0"/>
    <xf numFmtId="0" fontId="20" fillId="0" borderId="0"/>
    <xf numFmtId="37" fontId="4" fillId="13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4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4" fillId="0" borderId="0">
      <alignment horizontal="left" wrapText="1"/>
    </xf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top"/>
    </xf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/>
    <xf numFmtId="0" fontId="4" fillId="0" borderId="0"/>
    <xf numFmtId="37" fontId="4" fillId="135" borderId="0"/>
    <xf numFmtId="0" fontId="20" fillId="0" borderId="0"/>
    <xf numFmtId="37" fontId="4" fillId="135" borderId="0"/>
    <xf numFmtId="0" fontId="4" fillId="0" borderId="0"/>
    <xf numFmtId="0" fontId="4" fillId="0" borderId="0"/>
    <xf numFmtId="37" fontId="4" fillId="135" borderId="0"/>
    <xf numFmtId="37" fontId="4" fillId="135" borderId="0"/>
    <xf numFmtId="0" fontId="4" fillId="0" borderId="0"/>
    <xf numFmtId="37" fontId="4" fillId="135" borderId="0"/>
    <xf numFmtId="37" fontId="4" fillId="135" borderId="0"/>
    <xf numFmtId="0" fontId="2" fillId="0" borderId="0"/>
    <xf numFmtId="0" fontId="4" fillId="0" borderId="0"/>
    <xf numFmtId="37" fontId="4" fillId="135" borderId="0"/>
    <xf numFmtId="0" fontId="26" fillId="0" borderId="0"/>
    <xf numFmtId="37" fontId="4" fillId="135" borderId="0"/>
    <xf numFmtId="0" fontId="272" fillId="0" borderId="0"/>
    <xf numFmtId="0" fontId="2" fillId="0" borderId="0"/>
    <xf numFmtId="37" fontId="4" fillId="135" borderId="0"/>
    <xf numFmtId="37" fontId="4" fillId="13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13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13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13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135" borderId="0"/>
    <xf numFmtId="0" fontId="4" fillId="0" borderId="0"/>
    <xf numFmtId="0" fontId="2" fillId="0" borderId="0"/>
    <xf numFmtId="37" fontId="4" fillId="135" borderId="0"/>
    <xf numFmtId="37" fontId="4" fillId="135" borderId="0"/>
    <xf numFmtId="0" fontId="2" fillId="0" borderId="0"/>
    <xf numFmtId="37" fontId="4" fillId="135" borderId="0"/>
    <xf numFmtId="37" fontId="4" fillId="13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13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0" fillId="0" borderId="0"/>
    <xf numFmtId="0" fontId="67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135" borderId="0"/>
    <xf numFmtId="37" fontId="4" fillId="135" borderId="0"/>
    <xf numFmtId="0" fontId="4" fillId="0" borderId="0"/>
    <xf numFmtId="0" fontId="2" fillId="0" borderId="0"/>
    <xf numFmtId="37" fontId="4" fillId="135" borderId="0"/>
    <xf numFmtId="37" fontId="4" fillId="135" borderId="0"/>
    <xf numFmtId="0" fontId="2" fillId="0" borderId="0"/>
    <xf numFmtId="37" fontId="4" fillId="135" borderId="0"/>
    <xf numFmtId="0" fontId="2" fillId="0" borderId="0"/>
    <xf numFmtId="37" fontId="4" fillId="135" borderId="0"/>
    <xf numFmtId="37" fontId="4" fillId="135" borderId="0"/>
    <xf numFmtId="37" fontId="4" fillId="135" borderId="0"/>
    <xf numFmtId="0" fontId="2" fillId="0" borderId="0"/>
    <xf numFmtId="37" fontId="4" fillId="135" borderId="0"/>
    <xf numFmtId="37" fontId="4" fillId="135" borderId="0"/>
    <xf numFmtId="37" fontId="4" fillId="135" borderId="0"/>
    <xf numFmtId="37" fontId="4" fillId="135" borderId="0"/>
    <xf numFmtId="37" fontId="4" fillId="135" borderId="0"/>
    <xf numFmtId="37" fontId="4" fillId="135" borderId="0"/>
    <xf numFmtId="37" fontId="4" fillId="135" borderId="0"/>
    <xf numFmtId="37" fontId="4" fillId="135" borderId="0"/>
    <xf numFmtId="37" fontId="4" fillId="135" borderId="0"/>
    <xf numFmtId="37" fontId="4" fillId="135" borderId="0"/>
    <xf numFmtId="0" fontId="30" fillId="0" borderId="0"/>
    <xf numFmtId="37" fontId="4" fillId="135" borderId="0"/>
    <xf numFmtId="37" fontId="4" fillId="135" borderId="0"/>
    <xf numFmtId="0" fontId="20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0" fillId="0" borderId="0"/>
    <xf numFmtId="0" fontId="2" fillId="0" borderId="0"/>
    <xf numFmtId="0" fontId="2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4" fillId="0" borderId="0">
      <alignment horizontal="left" indent="1"/>
    </xf>
    <xf numFmtId="0" fontId="4" fillId="0" borderId="0">
      <alignment horizontal="left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7" borderId="56" applyNumberFormat="0" applyFont="0" applyAlignment="0" applyProtection="0"/>
    <xf numFmtId="0" fontId="2" fillId="2" borderId="1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20" fillId="2" borderId="1" applyNumberFormat="0" applyFont="0" applyAlignment="0" applyProtection="0"/>
    <xf numFmtId="0" fontId="20" fillId="2" borderId="1" applyNumberFormat="0" applyFont="0" applyAlignment="0" applyProtection="0"/>
    <xf numFmtId="0" fontId="20" fillId="2" borderId="1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" fillId="17" borderId="5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128" borderId="95" applyNumberFormat="0" applyFont="0" applyAlignment="0" applyProtection="0"/>
    <xf numFmtId="0" fontId="4" fillId="17" borderId="56" applyNumberFormat="0" applyFont="0" applyAlignment="0" applyProtection="0"/>
    <xf numFmtId="0" fontId="44" fillId="128" borderId="95" applyNumberFormat="0" applyFont="0" applyAlignment="0" applyProtection="0"/>
    <xf numFmtId="0" fontId="2" fillId="0" borderId="0"/>
    <xf numFmtId="0" fontId="2" fillId="0" borderId="0"/>
    <xf numFmtId="0" fontId="44" fillId="128" borderId="95" applyNumberFormat="0" applyFont="0" applyAlignment="0" applyProtection="0"/>
    <xf numFmtId="0" fontId="2" fillId="0" borderId="0"/>
    <xf numFmtId="0" fontId="2" fillId="0" borderId="0"/>
    <xf numFmtId="0" fontId="44" fillId="128" borderId="95" applyNumberFormat="0" applyFont="0" applyAlignment="0" applyProtection="0"/>
    <xf numFmtId="0" fontId="44" fillId="128" borderId="95" applyNumberFormat="0" applyFont="0" applyAlignment="0" applyProtection="0"/>
    <xf numFmtId="0" fontId="20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79" fillId="17" borderId="56" applyNumberFormat="0" applyFont="0" applyAlignment="0" applyProtection="0"/>
    <xf numFmtId="0" fontId="20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2" fillId="0" borderId="0"/>
    <xf numFmtId="0" fontId="20" fillId="2" borderId="1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4" fillId="17" borderId="56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60" borderId="0" applyNumberFormat="0" applyFont="0"/>
    <xf numFmtId="0" fontId="4" fillId="0" borderId="34"/>
    <xf numFmtId="0" fontId="4" fillId="0" borderId="34"/>
    <xf numFmtId="0" fontId="4" fillId="0" borderId="34"/>
    <xf numFmtId="0" fontId="4" fillId="0" borderId="34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22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259" fillId="90" borderId="93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43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43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131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2" fillId="0" borderId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2" fillId="0" borderId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2" fillId="0" borderId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2" fillId="0" borderId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2" fillId="0" borderId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153" fillId="22" borderId="5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0" fontId="4" fillId="0" borderId="0" applyFont="0" applyFill="0" applyBorder="0" applyAlignment="0" applyProtection="0"/>
    <xf numFmtId="260" fontId="4" fillId="0" borderId="0" applyFont="0" applyFill="0" applyBorder="0" applyAlignment="0" applyProtection="0"/>
    <xf numFmtId="0" fontId="30" fillId="55" borderId="0" applyNumberFormat="0" applyFont="0"/>
    <xf numFmtId="0" fontId="2" fillId="0" borderId="0"/>
    <xf numFmtId="0" fontId="2" fillId="0" borderId="0"/>
    <xf numFmtId="0" fontId="2" fillId="0" borderId="0"/>
    <xf numFmtId="0" fontId="2" fillId="0" borderId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0" fontId="2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92" fillId="0" borderId="0" applyFont="0" applyFill="0" applyBorder="0" applyAlignment="0" applyProtection="0"/>
    <xf numFmtId="195" fontId="192" fillId="0" borderId="0" applyFont="0" applyFill="0" applyBorder="0" applyAlignment="0" applyProtection="0"/>
    <xf numFmtId="271" fontId="4" fillId="0" borderId="0" applyFont="0" applyFill="0" applyBorder="0" applyAlignment="0" applyProtection="0"/>
    <xf numFmtId="271" fontId="4" fillId="0" borderId="0" applyFont="0" applyFill="0" applyBorder="0" applyAlignment="0" applyProtection="0"/>
    <xf numFmtId="272" fontId="4" fillId="0" borderId="0" applyFont="0" applyFill="0" applyBorder="0" applyAlignment="0" applyProtection="0"/>
    <xf numFmtId="272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78" fontId="4" fillId="0" borderId="0" applyProtection="0">
      <alignment horizontal="right"/>
    </xf>
    <xf numFmtId="278" fontId="4" fillId="0" borderId="0" applyProtection="0">
      <alignment horizontal="right"/>
    </xf>
    <xf numFmtId="278" fontId="4" fillId="0" borderId="0">
      <alignment horizontal="right"/>
      <protection locked="0"/>
    </xf>
    <xf numFmtId="278" fontId="4" fillId="0" borderId="0">
      <alignment horizontal="right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2" fillId="0" borderId="0"/>
    <xf numFmtId="0" fontId="2" fillId="0" borderId="0"/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2" fillId="0" borderId="0"/>
    <xf numFmtId="0" fontId="2" fillId="0" borderId="0"/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2" fillId="0" borderId="0"/>
    <xf numFmtId="0" fontId="2" fillId="0" borderId="0"/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2" fillId="0" borderId="0"/>
    <xf numFmtId="0" fontId="2" fillId="0" borderId="0"/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172" fillId="0" borderId="16">
      <alignment horizontal="center"/>
    </xf>
    <xf numFmtId="0" fontId="2" fillId="0" borderId="0"/>
    <xf numFmtId="0" fontId="2" fillId="0" borderId="0"/>
    <xf numFmtId="0" fontId="172" fillId="0" borderId="16">
      <alignment horizontal="center"/>
    </xf>
    <xf numFmtId="0" fontId="172" fillId="0" borderId="16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79" fillId="65" borderId="0" applyNumberFormat="0" applyFont="0" applyBorder="0" applyAlignment="0" applyProtection="0"/>
    <xf numFmtId="0" fontId="4" fillId="42" borderId="0" applyNumberFormat="0" applyFont="0" applyBorder="0" applyAlignment="0">
      <alignment horizontal="right"/>
    </xf>
    <xf numFmtId="0" fontId="4" fillId="42" borderId="0" applyNumberFormat="0" applyFont="0" applyBorder="0" applyAlignment="0">
      <alignment horizontal="right"/>
    </xf>
    <xf numFmtId="0" fontId="4" fillId="42" borderId="0" applyNumberFormat="0" applyFont="0" applyBorder="0" applyAlignment="0">
      <alignment horizontal="right"/>
    </xf>
    <xf numFmtId="0" fontId="2" fillId="0" borderId="0"/>
    <xf numFmtId="0" fontId="2" fillId="0" borderId="0"/>
    <xf numFmtId="0" fontId="2" fillId="0" borderId="0"/>
    <xf numFmtId="0" fontId="171" fillId="0" borderId="0">
      <alignment wrapText="1"/>
    </xf>
    <xf numFmtId="0" fontId="2" fillId="0" borderId="0"/>
    <xf numFmtId="283" fontId="4" fillId="0" borderId="0">
      <protection locked="0"/>
    </xf>
    <xf numFmtId="281" fontId="4" fillId="0" borderId="0" applyFont="0" applyFill="0" applyBorder="0" applyProtection="0">
      <alignment horizontal="right"/>
    </xf>
    <xf numFmtId="0" fontId="2" fillId="0" borderId="0"/>
    <xf numFmtId="0" fontId="2" fillId="0" borderId="0"/>
    <xf numFmtId="0" fontId="2" fillId="0" borderId="0"/>
    <xf numFmtId="0" fontId="4" fillId="48" borderId="0" applyNumberFormat="0" applyFont="0" applyBorder="0" applyAlignment="0" applyProtection="0"/>
    <xf numFmtId="0" fontId="4" fillId="48" borderId="0" applyNumberFormat="0" applyFont="0" applyBorder="0" applyAlignment="0" applyProtection="0"/>
    <xf numFmtId="0" fontId="4" fillId="48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22" fillId="3" borderId="6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44" fillId="3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273" fillId="39" borderId="95" applyNumberFormat="0" applyProtection="0">
      <alignment vertical="center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26" fillId="39" borderId="58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4" fontId="44" fillId="39" borderId="95" applyNumberFormat="0" applyProtection="0">
      <alignment horizontal="left" vertical="center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4" fontId="26" fillId="39" borderId="58" applyNumberFormat="0" applyProtection="0">
      <alignment horizontal="left" vertical="center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0" fontId="274" fillId="3" borderId="65" applyNumberFormat="0" applyProtection="0">
      <alignment horizontal="left" vertical="top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0" fontId="4" fillId="55" borderId="58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44" fillId="26" borderId="95" applyNumberFormat="0" applyProtection="0">
      <alignment horizontal="left" vertical="center" indent="1"/>
    </xf>
    <xf numFmtId="4" fontId="22" fillId="68" borderId="0" applyNumberFormat="0" applyProtection="0">
      <alignment horizontal="left" vertical="center" indent="1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8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7" borderId="95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31" borderId="33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1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27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3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32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69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20" borderId="95" applyNumberFormat="0" applyProtection="0">
      <alignment horizontal="right" vertical="center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4" fillId="70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" fillId="46" borderId="33" applyNumberFormat="0" applyProtection="0">
      <alignment horizontal="left" vertical="center" indent="1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4" fontId="44" fillId="73" borderId="95" applyNumberFormat="0" applyProtection="0">
      <alignment horizontal="right" vertical="center"/>
    </xf>
    <xf numFmtId="0" fontId="4" fillId="55" borderId="58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44" fillId="71" borderId="33" applyNumberFormat="0" applyProtection="0">
      <alignment horizontal="left" vertical="center" indent="1"/>
    </xf>
    <xf numFmtId="4" fontId="26" fillId="40" borderId="58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44" fillId="73" borderId="33" applyNumberFormat="0" applyProtection="0">
      <alignment horizontal="left" vertical="center" indent="1"/>
    </xf>
    <xf numFmtId="4" fontId="26" fillId="38" borderId="58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4" fillId="22" borderId="95" applyNumberFormat="0" applyProtection="0">
      <alignment horizontal="left" vertical="center" indent="1"/>
    </xf>
    <xf numFmtId="0" fontId="4" fillId="38" borderId="58" applyNumberFormat="0" applyProtection="0">
      <alignment horizontal="left" vertical="center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4" fillId="46" borderId="65" applyNumberFormat="0" applyProtection="0">
      <alignment horizontal="left" vertical="top" indent="1"/>
    </xf>
    <xf numFmtId="0" fontId="4" fillId="38" borderId="58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4" fillId="25" borderId="95" applyNumberFormat="0" applyProtection="0">
      <alignment horizontal="left" vertical="center" indent="1"/>
    </xf>
    <xf numFmtId="0" fontId="4" fillId="41" borderId="58" applyNumberFormat="0" applyProtection="0">
      <alignment horizontal="left" vertical="center" indent="1"/>
    </xf>
    <xf numFmtId="0" fontId="44" fillId="73" borderId="65" applyNumberFormat="0" applyProtection="0">
      <alignment horizontal="left" vertical="top" indent="1"/>
    </xf>
    <xf numFmtId="0" fontId="44" fillId="73" borderId="65" applyNumberFormat="0" applyProtection="0">
      <alignment horizontal="left" vertical="top" indent="1"/>
    </xf>
    <xf numFmtId="0" fontId="44" fillId="73" borderId="65" applyNumberFormat="0" applyProtection="0">
      <alignment horizontal="left" vertical="top" indent="1"/>
    </xf>
    <xf numFmtId="0" fontId="44" fillId="73" borderId="65" applyNumberFormat="0" applyProtection="0">
      <alignment horizontal="left" vertical="top" indent="1"/>
    </xf>
    <xf numFmtId="0" fontId="44" fillId="73" borderId="65" applyNumberFormat="0" applyProtection="0">
      <alignment horizontal="left" vertical="top" indent="1"/>
    </xf>
    <xf numFmtId="0" fontId="44" fillId="73" borderId="65" applyNumberFormat="0" applyProtection="0">
      <alignment horizontal="left" vertical="top" indent="1"/>
    </xf>
    <xf numFmtId="0" fontId="44" fillId="73" borderId="65" applyNumberFormat="0" applyProtection="0">
      <alignment horizontal="left" vertical="top" indent="1"/>
    </xf>
    <xf numFmtId="0" fontId="44" fillId="73" borderId="65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41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8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8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55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55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55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6" fillId="73" borderId="65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55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4" fillId="0" borderId="0">
      <alignment horizontal="left" wrapText="1"/>
    </xf>
    <xf numFmtId="0" fontId="9" fillId="0" borderId="3"/>
    <xf numFmtId="170" fontId="4" fillId="0" borderId="0">
      <alignment horizontal="left" wrapText="1"/>
    </xf>
    <xf numFmtId="0" fontId="9" fillId="0" borderId="3"/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0" fontId="4" fillId="0" borderId="0" applyNumberFormat="0" applyFont="0" applyFill="0" applyBorder="0" applyAlignment="0" applyProtection="0"/>
    <xf numFmtId="0" fontId="2" fillId="0" borderId="0"/>
    <xf numFmtId="316" fontId="26" fillId="0" borderId="0" applyFill="0" applyBorder="0" applyAlignment="0" applyProtection="0"/>
    <xf numFmtId="0" fontId="2" fillId="0" borderId="0"/>
    <xf numFmtId="2" fontId="26" fillId="0" borderId="0" applyFill="0" applyBorder="0" applyAlignment="0" applyProtection="0"/>
    <xf numFmtId="14" fontId="4" fillId="0" borderId="0" applyFont="0" applyFill="0" applyBorder="0" applyProtection="0">
      <alignment horizontal="right"/>
    </xf>
    <xf numFmtId="14" fontId="4" fillId="0" borderId="0" applyFont="0" applyFill="0" applyBorder="0" applyProtection="0">
      <alignment horizontal="left"/>
    </xf>
    <xf numFmtId="0" fontId="2" fillId="0" borderId="0"/>
    <xf numFmtId="0" fontId="2" fillId="0" borderId="0"/>
    <xf numFmtId="2" fontId="26" fillId="0" borderId="0" applyFill="0" applyBorder="0" applyProtection="0"/>
    <xf numFmtId="2" fontId="26" fillId="0" borderId="0" applyFill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9" fillId="76" borderId="0">
      <alignment horizontal="left"/>
    </xf>
    <xf numFmtId="221" fontId="189" fillId="0" borderId="0"/>
    <xf numFmtId="3" fontId="19" fillId="76" borderId="0">
      <alignment horizontal="left"/>
    </xf>
    <xf numFmtId="3" fontId="19" fillId="76" borderId="0">
      <alignment horizontal="left"/>
    </xf>
    <xf numFmtId="221" fontId="189" fillId="0" borderId="0"/>
    <xf numFmtId="3" fontId="19" fillId="76" borderId="0">
      <alignment horizontal="left"/>
    </xf>
    <xf numFmtId="221" fontId="189" fillId="0" borderId="0"/>
    <xf numFmtId="3" fontId="19" fillId="76" borderId="0">
      <alignment horizontal="left"/>
    </xf>
    <xf numFmtId="221" fontId="189" fillId="0" borderId="0"/>
    <xf numFmtId="3" fontId="19" fillId="76" borderId="0">
      <alignment horizontal="left"/>
    </xf>
    <xf numFmtId="221" fontId="189" fillId="0" borderId="0"/>
    <xf numFmtId="221" fontId="189" fillId="0" borderId="0"/>
    <xf numFmtId="3" fontId="19" fillId="76" borderId="0">
      <alignment horizontal="left"/>
    </xf>
    <xf numFmtId="0" fontId="2" fillId="0" borderId="0"/>
    <xf numFmtId="0" fontId="192" fillId="0" borderId="2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6" fontId="4" fillId="18" borderId="21" applyNumberFormat="0" applyFont="0" applyAlignment="0">
      <alignment horizontal="right"/>
    </xf>
    <xf numFmtId="196" fontId="4" fillId="18" borderId="21" applyNumberFormat="0" applyFont="0" applyAlignment="0">
      <alignment horizontal="right"/>
    </xf>
    <xf numFmtId="196" fontId="4" fillId="18" borderId="21" applyNumberFormat="0" applyFont="0" applyAlignment="0">
      <alignment horizontal="right"/>
    </xf>
    <xf numFmtId="2" fontId="4" fillId="18" borderId="9">
      <alignment horizontal="right"/>
    </xf>
    <xf numFmtId="2" fontId="4" fillId="18" borderId="9">
      <alignment horizontal="right"/>
    </xf>
    <xf numFmtId="2" fontId="4" fillId="18" borderId="9">
      <alignment horizontal="right"/>
    </xf>
    <xf numFmtId="2" fontId="4" fillId="18" borderId="9">
      <alignment horizontal="right"/>
    </xf>
    <xf numFmtId="1" fontId="4" fillId="51" borderId="9" applyFont="0" applyFill="0" applyBorder="0" applyAlignment="0" applyProtection="0"/>
    <xf numFmtId="1" fontId="4" fillId="51" borderId="9" applyFont="0" applyFill="0" applyBorder="0" applyAlignment="0" applyProtection="0"/>
    <xf numFmtId="1" fontId="4" fillId="51" borderId="9" applyFont="0" applyFill="0" applyBorder="0" applyAlignment="0" applyProtection="0"/>
    <xf numFmtId="0" fontId="192" fillId="0" borderId="68" applyNumberFormat="0" applyFont="0" applyFill="0" applyAlignment="0" applyProtection="0"/>
    <xf numFmtId="0" fontId="2" fillId="0" borderId="0"/>
    <xf numFmtId="0" fontId="2" fillId="0" borderId="0"/>
    <xf numFmtId="0" fontId="4" fillId="18" borderId="9" applyNumberFormat="0" applyFont="0" applyAlignment="0"/>
    <xf numFmtId="0" fontId="4" fillId="18" borderId="9" applyNumberFormat="0" applyFont="0" applyAlignment="0"/>
    <xf numFmtId="0" fontId="2" fillId="0" borderId="0"/>
    <xf numFmtId="0" fontId="2" fillId="0" borderId="0"/>
    <xf numFmtId="0" fontId="61" fillId="0" borderId="0" applyBorder="0" applyProtection="0">
      <alignment horizontal="left"/>
    </xf>
    <xf numFmtId="0" fontId="2" fillId="0" borderId="0"/>
    <xf numFmtId="0" fontId="2" fillId="0" borderId="0"/>
    <xf numFmtId="0" fontId="100" fillId="0" borderId="27" applyFill="0" applyBorder="0" applyProtection="0">
      <alignment horizontal="left"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89" fontId="4" fillId="39" borderId="0">
      <alignment horizontal="left"/>
    </xf>
    <xf numFmtId="289" fontId="4" fillId="39" borderId="0">
      <alignment horizontal="left"/>
    </xf>
    <xf numFmtId="0" fontId="2" fillId="0" borderId="0"/>
    <xf numFmtId="49" fontId="4" fillId="0" borderId="0" applyFont="0" applyAlignment="0"/>
    <xf numFmtId="49" fontId="4" fillId="0" borderId="0" applyFont="0" applyAlignment="0"/>
    <xf numFmtId="0" fontId="2" fillId="0" borderId="0"/>
    <xf numFmtId="0" fontId="2" fillId="0" borderId="0"/>
    <xf numFmtId="289" fontId="4" fillId="39" borderId="0">
      <alignment horizontal="left"/>
    </xf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78" borderId="0" applyNumberFormat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192" fillId="0" borderId="29" applyNumberFormat="0" applyFont="0" applyFill="0" applyAlignment="0" applyProtection="0"/>
    <xf numFmtId="0" fontId="2" fillId="0" borderId="0"/>
    <xf numFmtId="0" fontId="4" fillId="0" borderId="77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77" applyNumberFormat="0" applyFon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" fillId="0" borderId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4" fillId="0" borderId="77" applyNumberFormat="0" applyFon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4" fillId="0" borderId="77" applyNumberFormat="0" applyFon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4" fillId="0" borderId="77" applyNumberFormat="0" applyFon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4" fillId="0" borderId="77" applyNumberFormat="0" applyFon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223" fillId="0" borderId="76" applyNumberFormat="0" applyFill="0" applyAlignment="0" applyProtection="0"/>
    <xf numFmtId="0" fontId="4" fillId="0" borderId="77" applyNumberFormat="0" applyFont="0" applyFill="0" applyAlignment="0" applyProtection="0"/>
    <xf numFmtId="0" fontId="4" fillId="0" borderId="77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223" fillId="0" borderId="79" applyNumberFormat="0" applyFill="0" applyAlignment="0" applyProtection="0"/>
    <xf numFmtId="221" fontId="4" fillId="0" borderId="0">
      <alignment horizontal="right"/>
    </xf>
    <xf numFmtId="221" fontId="4" fillId="0" borderId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298" fontId="4" fillId="0" borderId="82" applyFont="0" applyFill="0" applyBorder="0" applyAlignment="0" applyProtection="0">
      <alignment horizontal="center"/>
    </xf>
    <xf numFmtId="298" fontId="4" fillId="0" borderId="82" applyFont="0" applyFill="0" applyBorder="0" applyAlignment="0" applyProtection="0">
      <alignment horizontal="center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4" fillId="0" borderId="0"/>
    <xf numFmtId="0" fontId="30" fillId="0" borderId="0"/>
    <xf numFmtId="9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5" fillId="0" borderId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33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97" fillId="15" borderId="23" applyNumberFormat="0" applyAlignment="0" applyProtection="0"/>
    <xf numFmtId="0" fontId="79" fillId="17" borderId="56" applyNumberFormat="0" applyFont="0" applyAlignment="0" applyProtection="0"/>
    <xf numFmtId="9" fontId="4" fillId="0" borderId="0" applyFont="0" applyFill="0" applyBorder="0" applyAlignment="0" applyProtection="0"/>
    <xf numFmtId="0" fontId="203" fillId="0" borderId="0" applyNumberFormat="0" applyFill="0" applyBorder="0" applyAlignment="0" applyProtection="0"/>
    <xf numFmtId="0" fontId="293" fillId="0" borderId="0" applyNumberFormat="0" applyFill="0" applyBorder="0" applyAlignment="0" applyProtection="0"/>
  </cellStyleXfs>
  <cellXfs count="486">
    <xf numFmtId="0" fontId="0" fillId="0" borderId="0" xfId="0"/>
    <xf numFmtId="164" fontId="0" fillId="0" borderId="0" xfId="1" applyNumberFormat="1" applyFont="1"/>
    <xf numFmtId="17" fontId="0" fillId="0" borderId="0" xfId="0" applyNumberFormat="1"/>
    <xf numFmtId="0" fontId="236" fillId="0" borderId="0" xfId="0" applyFont="1"/>
    <xf numFmtId="0" fontId="237" fillId="0" borderId="0" xfId="0" applyFont="1" applyAlignment="1">
      <alignment horizontal="right"/>
    </xf>
    <xf numFmtId="0" fontId="237" fillId="0" borderId="0" xfId="0" applyFont="1" applyAlignment="1">
      <alignment horizontal="center"/>
    </xf>
    <xf numFmtId="0" fontId="237" fillId="0" borderId="2" xfId="0" applyFont="1" applyBorder="1" applyAlignment="1">
      <alignment horizontal="center"/>
    </xf>
    <xf numFmtId="0" fontId="236" fillId="0" borderId="0" xfId="0" applyFont="1" applyFill="1"/>
    <xf numFmtId="10" fontId="236" fillId="0" borderId="0" xfId="2132" applyNumberFormat="1" applyFont="1" applyFill="1"/>
    <xf numFmtId="10" fontId="236" fillId="0" borderId="0" xfId="2132" applyNumberFormat="1" applyFont="1" applyFill="1" applyBorder="1"/>
    <xf numFmtId="10" fontId="236" fillId="0" borderId="0" xfId="0" applyNumberFormat="1" applyFont="1" applyFill="1"/>
    <xf numFmtId="10" fontId="236" fillId="0" borderId="78" xfId="2132" applyNumberFormat="1" applyFont="1" applyFill="1" applyBorder="1"/>
    <xf numFmtId="0" fontId="30" fillId="0" borderId="0" xfId="0" applyFont="1" applyAlignment="1">
      <alignment horizontal="left" indent="2"/>
    </xf>
    <xf numFmtId="0" fontId="237" fillId="0" borderId="0" xfId="0" applyFont="1" applyFill="1" applyAlignment="1">
      <alignment horizontal="center"/>
    </xf>
    <xf numFmtId="49" fontId="237" fillId="0" borderId="2" xfId="0" applyNumberFormat="1" applyFont="1" applyBorder="1" applyAlignment="1">
      <alignment horizontal="center"/>
    </xf>
    <xf numFmtId="49" fontId="237" fillId="0" borderId="0" xfId="0" applyNumberFormat="1" applyFont="1" applyAlignment="1">
      <alignment horizontal="center"/>
    </xf>
    <xf numFmtId="0" fontId="236" fillId="0" borderId="0" xfId="0" applyFont="1" applyFill="1" applyAlignment="1"/>
    <xf numFmtId="183" fontId="236" fillId="0" borderId="0" xfId="0" applyNumberFormat="1" applyFont="1" applyFill="1" applyBorder="1"/>
    <xf numFmtId="183" fontId="236" fillId="0" borderId="2" xfId="0" applyNumberFormat="1" applyFont="1" applyFill="1" applyBorder="1"/>
    <xf numFmtId="0" fontId="0" fillId="0" borderId="0" xfId="0" applyFill="1" applyAlignment="1"/>
    <xf numFmtId="183" fontId="236" fillId="0" borderId="16" xfId="0" applyNumberFormat="1" applyFont="1" applyFill="1" applyBorder="1"/>
    <xf numFmtId="0" fontId="236" fillId="0" borderId="0" xfId="0" applyFont="1" applyFill="1" applyBorder="1"/>
    <xf numFmtId="0" fontId="237" fillId="0" borderId="0" xfId="0" applyFont="1" applyFill="1" applyBorder="1" applyAlignment="1">
      <alignment horizontal="left"/>
    </xf>
    <xf numFmtId="0" fontId="0" fillId="0" borderId="0" xfId="0" applyFill="1"/>
    <xf numFmtId="183" fontId="237" fillId="0" borderId="78" xfId="0" applyNumberFormat="1" applyFont="1" applyFill="1" applyBorder="1"/>
    <xf numFmtId="0" fontId="4" fillId="0" borderId="0" xfId="0" applyFont="1" applyFill="1"/>
    <xf numFmtId="0" fontId="4" fillId="0" borderId="0" xfId="0" applyFont="1" applyFill="1" applyAlignment="1">
      <alignment horizontal="left" indent="2"/>
    </xf>
    <xf numFmtId="301" fontId="4" fillId="0" borderId="0" xfId="0" quotePrefix="1" applyNumberFormat="1" applyFont="1" applyFill="1" applyAlignment="1"/>
    <xf numFmtId="301" fontId="239" fillId="0" borderId="0" xfId="0" quotePrefix="1" applyNumberFormat="1" applyFont="1" applyFill="1" applyAlignment="1">
      <alignment horizontal="center"/>
    </xf>
    <xf numFmtId="17" fontId="0" fillId="0" borderId="0" xfId="0" applyNumberFormat="1" applyFill="1"/>
    <xf numFmtId="302" fontId="239" fillId="0" borderId="0" xfId="0" applyNumberFormat="1" applyFont="1" applyFill="1" applyAlignment="1">
      <alignment horizontal="center"/>
    </xf>
    <xf numFmtId="0" fontId="239" fillId="0" borderId="0" xfId="0" applyFont="1" applyFill="1" applyAlignment="1">
      <alignment horizontal="center"/>
    </xf>
    <xf numFmtId="17" fontId="239" fillId="0" borderId="0" xfId="0" applyNumberFormat="1" applyFont="1" applyFill="1" applyAlignment="1">
      <alignment horizontal="center" vertical="center" wrapText="1"/>
    </xf>
    <xf numFmtId="303" fontId="239" fillId="0" borderId="0" xfId="979" applyNumberFormat="1" applyFont="1" applyFill="1" applyAlignment="1">
      <alignment horizontal="center" vertical="center"/>
    </xf>
    <xf numFmtId="10" fontId="240" fillId="0" borderId="0" xfId="2132" applyNumberFormat="1" applyFont="1" applyFill="1"/>
    <xf numFmtId="10" fontId="0" fillId="0" borderId="0" xfId="2132" applyNumberFormat="1" applyFont="1" applyFill="1"/>
    <xf numFmtId="10" fontId="4" fillId="0" borderId="0" xfId="2132" applyNumberFormat="1" applyFont="1" applyFill="1"/>
    <xf numFmtId="0" fontId="80" fillId="0" borderId="0" xfId="0" applyFont="1"/>
    <xf numFmtId="0" fontId="237" fillId="0" borderId="0" xfId="0" applyFont="1" applyAlignment="1"/>
    <xf numFmtId="164" fontId="0" fillId="0" borderId="0" xfId="1" applyNumberFormat="1" applyFont="1" applyFill="1"/>
    <xf numFmtId="164" fontId="0" fillId="0" borderId="0" xfId="0" applyNumberFormat="1"/>
    <xf numFmtId="0" fontId="241" fillId="0" borderId="0" xfId="0" applyFont="1"/>
    <xf numFmtId="0" fontId="0" fillId="0" borderId="0" xfId="0" applyAlignment="1">
      <alignment horizontal="right"/>
    </xf>
    <xf numFmtId="0" fontId="113" fillId="0" borderId="0" xfId="1798" applyFont="1"/>
    <xf numFmtId="0" fontId="4" fillId="0" borderId="0" xfId="1798"/>
    <xf numFmtId="0" fontId="4" fillId="0" borderId="0" xfId="1798" applyFill="1"/>
    <xf numFmtId="0" fontId="80" fillId="0" borderId="0" xfId="1798" applyFont="1"/>
    <xf numFmtId="37" fontId="4" fillId="0" borderId="0" xfId="1798" applyNumberFormat="1"/>
    <xf numFmtId="0" fontId="4" fillId="0" borderId="0" xfId="1798" applyFont="1" applyAlignment="1">
      <alignment horizontal="right"/>
    </xf>
    <xf numFmtId="302" fontId="4" fillId="0" borderId="0" xfId="1798" applyNumberFormat="1" applyFont="1" applyFill="1" applyAlignment="1">
      <alignment horizontal="center"/>
    </xf>
    <xf numFmtId="37" fontId="4" fillId="0" borderId="0" xfId="1798" applyNumberFormat="1" applyBorder="1"/>
    <xf numFmtId="0" fontId="4" fillId="0" borderId="0" xfId="1798" applyBorder="1"/>
    <xf numFmtId="0" fontId="227" fillId="0" borderId="0" xfId="1798" applyFont="1" applyAlignment="1">
      <alignment horizontal="center"/>
    </xf>
    <xf numFmtId="0" fontId="4" fillId="0" borderId="0" xfId="1798" applyFont="1" applyAlignment="1">
      <alignment horizontal="center"/>
    </xf>
    <xf numFmtId="0" fontId="4" fillId="0" borderId="0" xfId="1798" applyFont="1"/>
    <xf numFmtId="0" fontId="238" fillId="0" borderId="0" xfId="1798" applyFont="1" applyAlignment="1">
      <alignment horizontal="center"/>
    </xf>
    <xf numFmtId="0" fontId="227" fillId="0" borderId="0" xfId="1798" applyFont="1" applyBorder="1" applyAlignment="1">
      <alignment horizontal="center"/>
    </xf>
    <xf numFmtId="0" fontId="4" fillId="0" borderId="0" xfId="1798" applyFont="1" applyBorder="1"/>
    <xf numFmtId="0" fontId="4" fillId="0" borderId="0" xfId="1798" applyAlignment="1">
      <alignment horizontal="center" vertical="center"/>
    </xf>
    <xf numFmtId="0" fontId="4" fillId="0" borderId="0" xfId="1798" applyFont="1" applyFill="1" applyAlignment="1">
      <alignment horizontal="center" wrapText="1"/>
    </xf>
    <xf numFmtId="0" fontId="4" fillId="0" borderId="0" xfId="1798" applyFont="1" applyFill="1" applyBorder="1" applyAlignment="1">
      <alignment horizontal="center" vertical="center"/>
    </xf>
    <xf numFmtId="37" fontId="4" fillId="0" borderId="0" xfId="1798" applyNumberFormat="1" applyFont="1" applyBorder="1"/>
    <xf numFmtId="37" fontId="4" fillId="0" borderId="0" xfId="1798" applyNumberFormat="1" applyFont="1"/>
    <xf numFmtId="43" fontId="4" fillId="0" borderId="0" xfId="1798" applyNumberFormat="1" applyFont="1" applyFill="1" applyAlignment="1">
      <alignment horizontal="center" vertical="center" wrapText="1"/>
    </xf>
    <xf numFmtId="0" fontId="4" fillId="0" borderId="0" xfId="1798" applyFont="1" applyAlignment="1">
      <alignment horizontal="center" vertical="center" wrapText="1"/>
    </xf>
    <xf numFmtId="304" fontId="4" fillId="0" borderId="0" xfId="1798" applyNumberFormat="1" applyFont="1" applyFill="1" applyAlignment="1">
      <alignment horizontal="center" vertical="center" wrapText="1"/>
    </xf>
    <xf numFmtId="17" fontId="4" fillId="0" borderId="0" xfId="1798" applyNumberFormat="1" applyFont="1" applyAlignment="1">
      <alignment horizontal="center" vertical="center"/>
    </xf>
    <xf numFmtId="0" fontId="4" fillId="0" borderId="0" xfId="1798" applyAlignment="1">
      <alignment vertical="center"/>
    </xf>
    <xf numFmtId="304" fontId="4" fillId="0" borderId="0" xfId="1798" applyNumberFormat="1" applyFont="1" applyAlignment="1">
      <alignment horizontal="center" vertical="center" wrapText="1"/>
    </xf>
    <xf numFmtId="0" fontId="4" fillId="0" borderId="0" xfId="1798" applyFont="1" applyAlignment="1">
      <alignment horizontal="center" vertical="center"/>
    </xf>
    <xf numFmtId="0" fontId="121" fillId="0" borderId="0" xfId="1798" applyFont="1" applyAlignment="1">
      <alignment horizontal="center" vertical="center" wrapText="1"/>
    </xf>
    <xf numFmtId="305" fontId="4" fillId="0" borderId="0" xfId="1798" applyNumberFormat="1" applyFont="1"/>
    <xf numFmtId="303" fontId="4" fillId="0" borderId="0" xfId="1798" applyNumberFormat="1" applyFont="1"/>
    <xf numFmtId="306" fontId="4" fillId="0" borderId="0" xfId="1798" applyNumberFormat="1" applyFont="1"/>
    <xf numFmtId="39" fontId="4" fillId="0" borderId="0" xfId="1798" applyNumberFormat="1" applyFont="1"/>
    <xf numFmtId="234" fontId="4" fillId="0" borderId="0" xfId="1798" applyNumberFormat="1"/>
    <xf numFmtId="10" fontId="4" fillId="0" borderId="0" xfId="1798" applyNumberFormat="1" applyBorder="1"/>
    <xf numFmtId="0" fontId="4" fillId="0" borderId="0" xfId="1822" applyFill="1"/>
    <xf numFmtId="0" fontId="4" fillId="0" borderId="55" xfId="1822" applyFill="1" applyBorder="1"/>
    <xf numFmtId="164" fontId="4" fillId="0" borderId="0" xfId="979" applyNumberFormat="1" applyFill="1"/>
    <xf numFmtId="10" fontId="4" fillId="0" borderId="0" xfId="1822" applyNumberFormat="1" applyFill="1"/>
    <xf numFmtId="3" fontId="4" fillId="0" borderId="0" xfId="1822" applyNumberFormat="1" applyFill="1"/>
    <xf numFmtId="0" fontId="4" fillId="0" borderId="0" xfId="1798" applyAlignment="1">
      <alignment horizontal="right"/>
    </xf>
    <xf numFmtId="0" fontId="243" fillId="0" borderId="0" xfId="1798" applyFont="1" applyFill="1" applyBorder="1" applyAlignment="1">
      <alignment horizontal="right"/>
    </xf>
    <xf numFmtId="302" fontId="243" fillId="0" borderId="0" xfId="2132" applyNumberFormat="1" applyFont="1" applyFill="1" applyBorder="1" applyAlignment="1">
      <alignment horizontal="left"/>
    </xf>
    <xf numFmtId="0" fontId="4" fillId="0" borderId="0" xfId="1798" applyFill="1" applyBorder="1"/>
    <xf numFmtId="164" fontId="4" fillId="0" borderId="0" xfId="1798" applyNumberFormat="1"/>
    <xf numFmtId="10" fontId="4" fillId="0" borderId="0" xfId="2132" applyNumberFormat="1"/>
    <xf numFmtId="37" fontId="4" fillId="0" borderId="0" xfId="1798" applyNumberFormat="1" applyAlignment="1">
      <alignment horizontal="center"/>
    </xf>
    <xf numFmtId="37" fontId="4" fillId="0" borderId="0" xfId="1798" applyNumberFormat="1" applyFont="1" applyAlignment="1">
      <alignment horizontal="center"/>
    </xf>
    <xf numFmtId="37" fontId="4" fillId="0" borderId="0" xfId="1798" applyNumberFormat="1" applyFill="1" applyAlignment="1">
      <alignment horizontal="center"/>
    </xf>
    <xf numFmtId="0" fontId="4" fillId="0" borderId="0" xfId="1798" applyAlignment="1">
      <alignment horizontal="center" wrapText="1"/>
    </xf>
    <xf numFmtId="0" fontId="227" fillId="0" borderId="0" xfId="1798" applyFont="1" applyAlignment="1">
      <alignment horizontal="center" wrapText="1"/>
    </xf>
    <xf numFmtId="0" fontId="227" fillId="0" borderId="0" xfId="1798" applyFont="1" applyFill="1" applyAlignment="1">
      <alignment horizontal="center" wrapText="1"/>
    </xf>
    <xf numFmtId="0" fontId="4" fillId="0" borderId="0" xfId="1798" applyFont="1" applyAlignment="1">
      <alignment horizontal="center" wrapText="1"/>
    </xf>
    <xf numFmtId="0" fontId="63" fillId="0" borderId="0" xfId="1798" applyFont="1" applyAlignment="1">
      <alignment horizontal="center" wrapText="1"/>
    </xf>
    <xf numFmtId="0" fontId="238" fillId="0" borderId="0" xfId="1798" applyFont="1" applyAlignment="1">
      <alignment horizontal="center" vertical="center" wrapText="1"/>
    </xf>
    <xf numFmtId="0" fontId="4" fillId="0" borderId="0" xfId="1798" applyFill="1" applyAlignment="1">
      <alignment horizontal="center" wrapText="1"/>
    </xf>
    <xf numFmtId="0" fontId="4" fillId="0" borderId="0" xfId="1798" applyBorder="1" applyAlignment="1">
      <alignment horizontal="center" wrapText="1"/>
    </xf>
    <xf numFmtId="17" fontId="4" fillId="0" borderId="0" xfId="1798" applyNumberFormat="1" applyFont="1"/>
    <xf numFmtId="164" fontId="4" fillId="0" borderId="0" xfId="979" applyNumberFormat="1" applyFont="1" applyFill="1" applyBorder="1"/>
    <xf numFmtId="41" fontId="244" fillId="0" borderId="0" xfId="1798" applyNumberFormat="1" applyFont="1" applyFill="1" applyBorder="1"/>
    <xf numFmtId="10" fontId="4" fillId="0" borderId="0" xfId="2132" applyNumberFormat="1" applyFont="1" applyFill="1" applyBorder="1"/>
    <xf numFmtId="41" fontId="4" fillId="0" borderId="0" xfId="1798" applyNumberFormat="1"/>
    <xf numFmtId="0" fontId="4" fillId="0" borderId="0" xfId="1798" applyBorder="1" applyAlignment="1">
      <alignment horizontal="center"/>
    </xf>
    <xf numFmtId="38" fontId="4" fillId="0" borderId="0" xfId="1798" applyNumberFormat="1"/>
    <xf numFmtId="170" fontId="63" fillId="0" borderId="0" xfId="1798" applyNumberFormat="1" applyFont="1"/>
    <xf numFmtId="0" fontId="63" fillId="0" borderId="0" xfId="1798" applyFont="1"/>
    <xf numFmtId="164" fontId="63" fillId="0" borderId="0" xfId="979" applyNumberFormat="1" applyFont="1"/>
    <xf numFmtId="41" fontId="4" fillId="0" borderId="0" xfId="1798" applyNumberFormat="1" applyFont="1" applyFill="1" applyBorder="1"/>
    <xf numFmtId="307" fontId="63" fillId="0" borderId="0" xfId="979" applyNumberFormat="1" applyFont="1"/>
    <xf numFmtId="164" fontId="4" fillId="0" borderId="0" xfId="979" applyNumberFormat="1" applyFill="1" applyBorder="1"/>
    <xf numFmtId="164" fontId="63" fillId="0" borderId="0" xfId="1798" applyNumberFormat="1" applyFont="1"/>
    <xf numFmtId="43" fontId="0" fillId="0" borderId="0" xfId="979" applyFont="1"/>
    <xf numFmtId="0" fontId="4" fillId="0" borderId="0" xfId="1798" applyAlignment="1">
      <alignment horizontal="center" vertical="center" wrapText="1"/>
    </xf>
    <xf numFmtId="17" fontId="4" fillId="0" borderId="0" xfId="1798" applyNumberFormat="1" applyFont="1" applyAlignment="1">
      <alignment horizontal="center" vertical="center" wrapText="1"/>
    </xf>
    <xf numFmtId="164" fontId="4" fillId="0" borderId="0" xfId="979" applyNumberFormat="1" applyFont="1" applyAlignment="1">
      <alignment horizontal="center" vertical="center" wrapText="1"/>
    </xf>
    <xf numFmtId="164" fontId="4" fillId="0" borderId="0" xfId="1798" applyNumberFormat="1" applyFill="1" applyAlignment="1">
      <alignment horizontal="center" vertical="center" wrapText="1"/>
    </xf>
    <xf numFmtId="164" fontId="4" fillId="0" borderId="0" xfId="1798" applyNumberFormat="1" applyAlignment="1">
      <alignment horizontal="center" vertical="center" wrapText="1"/>
    </xf>
    <xf numFmtId="10" fontId="121" fillId="0" borderId="0" xfId="2132" applyNumberFormat="1" applyFont="1" applyFill="1"/>
    <xf numFmtId="164" fontId="4" fillId="0" borderId="0" xfId="1798" applyNumberFormat="1" applyFont="1"/>
    <xf numFmtId="164" fontId="4" fillId="0" borderId="0" xfId="1798" applyNumberFormat="1" applyFill="1"/>
    <xf numFmtId="0" fontId="4" fillId="0" borderId="0" xfId="1798" quotePrefix="1"/>
    <xf numFmtId="0" fontId="4" fillId="0" borderId="0" xfId="0" applyFont="1" applyFill="1" applyAlignment="1">
      <alignment wrapText="1"/>
    </xf>
    <xf numFmtId="3" fontId="240" fillId="0" borderId="0" xfId="1822" applyNumberFormat="1" applyFont="1" applyFill="1"/>
    <xf numFmtId="0" fontId="240" fillId="0" borderId="0" xfId="1822" applyFont="1" applyFill="1"/>
    <xf numFmtId="0" fontId="18" fillId="0" borderId="0" xfId="1822" applyFont="1" applyFill="1"/>
    <xf numFmtId="0" fontId="238" fillId="0" borderId="0" xfId="1822" applyFont="1" applyFill="1"/>
    <xf numFmtId="196" fontId="4" fillId="0" borderId="0" xfId="1822" applyNumberFormat="1" applyFill="1"/>
    <xf numFmtId="170" fontId="4" fillId="0" borderId="0" xfId="1822" applyNumberFormat="1" applyFill="1"/>
    <xf numFmtId="43" fontId="4" fillId="0" borderId="0" xfId="1798" applyNumberFormat="1"/>
    <xf numFmtId="0" fontId="3" fillId="0" borderId="0" xfId="0" applyFont="1"/>
    <xf numFmtId="0" fontId="0" fillId="0" borderId="0" xfId="0" applyFill="1" applyBorder="1"/>
    <xf numFmtId="43" fontId="0" fillId="0" borderId="0" xfId="0" applyNumberFormat="1"/>
    <xf numFmtId="0" fontId="0" fillId="0" borderId="0" xfId="0" applyAlignment="1">
      <alignment horizontal="center"/>
    </xf>
    <xf numFmtId="0" fontId="247" fillId="0" borderId="0" xfId="0" applyFont="1" applyBorder="1" applyAlignment="1" applyProtection="1">
      <alignment horizontal="center"/>
    </xf>
    <xf numFmtId="10" fontId="2" fillId="0" borderId="0" xfId="2" applyNumberFormat="1" applyFont="1" applyBorder="1"/>
    <xf numFmtId="308" fontId="4" fillId="0" borderId="0" xfId="1798" applyNumberFormat="1" applyAlignment="1">
      <alignment horizontal="right" vertical="center"/>
    </xf>
    <xf numFmtId="38" fontId="4" fillId="0" borderId="0" xfId="1798" applyNumberFormat="1" applyFont="1" applyAlignment="1">
      <alignment vertical="center"/>
    </xf>
    <xf numFmtId="308" fontId="4" fillId="0" borderId="16" xfId="1798" applyNumberFormat="1" applyBorder="1" applyAlignment="1">
      <alignment horizontal="right" vertical="center"/>
    </xf>
    <xf numFmtId="164" fontId="0" fillId="0" borderId="4" xfId="0" applyNumberFormat="1" applyFill="1" applyBorder="1"/>
    <xf numFmtId="164" fontId="2" fillId="0" borderId="4" xfId="1" applyNumberFormat="1" applyFont="1" applyFill="1" applyBorder="1"/>
    <xf numFmtId="164" fontId="3" fillId="0" borderId="4" xfId="1" applyNumberFormat="1" applyFont="1" applyFill="1" applyBorder="1"/>
    <xf numFmtId="1" fontId="0" fillId="0" borderId="0" xfId="1" applyNumberFormat="1" applyFont="1" applyFill="1"/>
    <xf numFmtId="10" fontId="236" fillId="0" borderId="0" xfId="2" applyNumberFormat="1" applyFont="1"/>
    <xf numFmtId="0" fontId="237" fillId="0" borderId="0" xfId="0" applyFont="1" applyBorder="1" applyAlignment="1">
      <alignment horizontal="center"/>
    </xf>
    <xf numFmtId="10" fontId="236" fillId="0" borderId="86" xfId="2" applyNumberFormat="1" applyFont="1" applyBorder="1"/>
    <xf numFmtId="10" fontId="236" fillId="0" borderId="0" xfId="2" applyNumberFormat="1" applyFont="1" applyBorder="1"/>
    <xf numFmtId="0" fontId="239" fillId="0" borderId="0" xfId="1798" applyFont="1" applyFill="1" applyAlignment="1">
      <alignment horizontal="center" wrapText="1"/>
    </xf>
    <xf numFmtId="0" fontId="0" fillId="0" borderId="0" xfId="0" applyBorder="1"/>
    <xf numFmtId="164" fontId="0" fillId="0" borderId="4" xfId="0" applyNumberFormat="1" applyFont="1" applyFill="1" applyBorder="1"/>
    <xf numFmtId="43" fontId="0" fillId="0" borderId="0" xfId="1" applyNumberFormat="1" applyFont="1" applyFill="1"/>
    <xf numFmtId="0" fontId="0" fillId="0" borderId="86" xfId="0" applyBorder="1" applyAlignment="1">
      <alignment horizontal="center"/>
    </xf>
    <xf numFmtId="1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238" fillId="0" borderId="0" xfId="1798" applyFont="1" applyAlignment="1">
      <alignment horizontal="center"/>
    </xf>
    <xf numFmtId="43" fontId="0" fillId="0" borderId="0" xfId="0" applyNumberFormat="1" applyFill="1"/>
    <xf numFmtId="43" fontId="0" fillId="0" borderId="0" xfId="0" applyNumberFormat="1" applyFill="1" applyBorder="1"/>
    <xf numFmtId="0" fontId="0" fillId="0" borderId="86" xfId="0" applyBorder="1"/>
    <xf numFmtId="164" fontId="0" fillId="0" borderId="4" xfId="1" applyNumberFormat="1" applyFont="1" applyFill="1" applyBorder="1" applyAlignment="1">
      <alignment wrapText="1"/>
    </xf>
    <xf numFmtId="164" fontId="0" fillId="0" borderId="3" xfId="1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43" fontId="0" fillId="0" borderId="0" xfId="1" applyFont="1" applyFill="1"/>
    <xf numFmtId="164" fontId="0" fillId="0" borderId="0" xfId="0" applyNumberFormat="1" applyFill="1"/>
    <xf numFmtId="9" fontId="0" fillId="0" borderId="0" xfId="2" applyFont="1" applyFill="1"/>
    <xf numFmtId="9" fontId="0" fillId="0" borderId="4" xfId="2" applyFont="1" applyFill="1" applyBorder="1"/>
    <xf numFmtId="9" fontId="4" fillId="0" borderId="0" xfId="2" applyFont="1"/>
    <xf numFmtId="10" fontId="4" fillId="0" borderId="0" xfId="1798" applyNumberFormat="1"/>
    <xf numFmtId="10" fontId="4" fillId="0" borderId="0" xfId="2" applyNumberFormat="1" applyFont="1"/>
    <xf numFmtId="302" fontId="4" fillId="0" borderId="0" xfId="2" applyNumberFormat="1" applyFont="1"/>
    <xf numFmtId="10" fontId="227" fillId="0" borderId="0" xfId="1798" applyNumberFormat="1" applyFont="1" applyAlignment="1">
      <alignment horizontal="center"/>
    </xf>
    <xf numFmtId="10" fontId="18" fillId="0" borderId="0" xfId="2" applyNumberFormat="1" applyFont="1"/>
    <xf numFmtId="10" fontId="18" fillId="0" borderId="0" xfId="1798" applyNumberFormat="1" applyFont="1"/>
    <xf numFmtId="0" fontId="4" fillId="0" borderId="0" xfId="1822" applyFill="1" applyBorder="1"/>
    <xf numFmtId="9" fontId="63" fillId="0" borderId="0" xfId="2" applyFont="1"/>
    <xf numFmtId="170" fontId="4" fillId="0" borderId="0" xfId="1798" applyNumberFormat="1" applyFill="1" applyBorder="1"/>
    <xf numFmtId="0" fontId="4" fillId="0" borderId="83" xfId="1798" applyFont="1" applyFill="1" applyBorder="1"/>
    <xf numFmtId="0" fontId="4" fillId="0" borderId="21" xfId="1798" applyBorder="1"/>
    <xf numFmtId="10" fontId="4" fillId="0" borderId="82" xfId="1798" applyNumberFormat="1" applyFont="1" applyFill="1" applyBorder="1"/>
    <xf numFmtId="37" fontId="4" fillId="0" borderId="16" xfId="1798" applyNumberFormat="1" applyFont="1" applyBorder="1" applyAlignment="1">
      <alignment vertical="center"/>
    </xf>
    <xf numFmtId="309" fontId="4" fillId="0" borderId="0" xfId="1822" applyNumberFormat="1" applyFill="1"/>
    <xf numFmtId="0" fontId="238" fillId="0" borderId="0" xfId="1798" applyFont="1" applyFill="1" applyBorder="1" applyAlignment="1">
      <alignment horizontal="center"/>
    </xf>
    <xf numFmtId="10" fontId="4" fillId="0" borderId="0" xfId="2" applyNumberFormat="1" applyFont="1" applyBorder="1" applyAlignment="1">
      <alignment horizontal="right" vertical="center"/>
    </xf>
    <xf numFmtId="10" fontId="4" fillId="0" borderId="0" xfId="1798" applyNumberFormat="1" applyFont="1" applyAlignment="1">
      <alignment horizontal="center" vertical="center"/>
    </xf>
    <xf numFmtId="38" fontId="0" fillId="0" borderId="0" xfId="979" applyNumberFormat="1" applyFont="1" applyAlignment="1">
      <alignment vertical="center"/>
    </xf>
    <xf numFmtId="308" fontId="0" fillId="0" borderId="0" xfId="979" applyNumberFormat="1" applyFont="1" applyAlignment="1">
      <alignment vertical="center"/>
    </xf>
    <xf numFmtId="308" fontId="4" fillId="0" borderId="0" xfId="1798" applyNumberFormat="1" applyAlignment="1">
      <alignment vertical="center"/>
    </xf>
    <xf numFmtId="10" fontId="2" fillId="0" borderId="0" xfId="2" applyNumberFormat="1" applyFont="1" applyBorder="1" applyAlignment="1">
      <alignment vertical="center"/>
    </xf>
    <xf numFmtId="0" fontId="239" fillId="0" borderId="0" xfId="1798" applyFont="1" applyFill="1" applyAlignment="1">
      <alignment horizontal="center" vertical="center" wrapText="1"/>
    </xf>
    <xf numFmtId="164" fontId="4" fillId="0" borderId="0" xfId="1" applyNumberFormat="1" applyFont="1"/>
    <xf numFmtId="43" fontId="4" fillId="0" borderId="0" xfId="1798" applyNumberFormat="1" applyFont="1" applyFill="1" applyAlignment="1">
      <alignment horizontal="center" vertical="center" wrapText="1"/>
    </xf>
    <xf numFmtId="0" fontId="4" fillId="0" borderId="0" xfId="1798" applyFont="1" applyAlignment="1">
      <alignment vertical="center"/>
    </xf>
    <xf numFmtId="0" fontId="4" fillId="0" borderId="0" xfId="1798" applyFont="1" applyAlignment="1">
      <alignment horizontal="center" vertical="center" wrapText="1"/>
    </xf>
    <xf numFmtId="0" fontId="4" fillId="0" borderId="16" xfId="1798" applyFont="1" applyBorder="1" applyAlignment="1">
      <alignment vertical="center"/>
    </xf>
    <xf numFmtId="0" fontId="121" fillId="0" borderId="0" xfId="1798" applyFont="1" applyAlignment="1">
      <alignment horizontal="center" vertical="center" wrapText="1"/>
    </xf>
    <xf numFmtId="37" fontId="4" fillId="0" borderId="16" xfId="1798" applyNumberFormat="1" applyFont="1" applyBorder="1" applyAlignment="1">
      <alignment vertical="center"/>
    </xf>
    <xf numFmtId="308" fontId="4" fillId="0" borderId="0" xfId="1798" applyNumberFormat="1" applyAlignment="1">
      <alignment horizontal="right" vertical="center"/>
    </xf>
    <xf numFmtId="38" fontId="4" fillId="0" borderId="0" xfId="1798" applyNumberFormat="1" applyFont="1" applyAlignment="1">
      <alignment vertical="center"/>
    </xf>
    <xf numFmtId="308" fontId="4" fillId="0" borderId="16" xfId="1798" applyNumberFormat="1" applyBorder="1" applyAlignment="1">
      <alignment horizontal="right" vertical="center"/>
    </xf>
    <xf numFmtId="0" fontId="238" fillId="0" borderId="0" xfId="1798" applyFont="1" applyAlignment="1">
      <alignment horizontal="center" wrapText="1"/>
    </xf>
    <xf numFmtId="38" fontId="4" fillId="0" borderId="0" xfId="1798" applyNumberFormat="1" applyFont="1" applyAlignment="1">
      <alignment horizontal="center" vertical="center"/>
    </xf>
    <xf numFmtId="37" fontId="4" fillId="0" borderId="16" xfId="1798" applyNumberFormat="1" applyFont="1" applyBorder="1" applyAlignment="1">
      <alignment horizontal="center" vertical="center"/>
    </xf>
    <xf numFmtId="10" fontId="248" fillId="0" borderId="0" xfId="2" applyNumberFormat="1" applyFont="1" applyBorder="1" applyAlignment="1">
      <alignment horizontal="center" vertical="center"/>
    </xf>
    <xf numFmtId="0" fontId="0" fillId="0" borderId="0" xfId="0" applyFill="1" applyAlignment="1">
      <alignment horizontal="right"/>
    </xf>
    <xf numFmtId="0" fontId="0" fillId="0" borderId="0" xfId="0" applyFont="1" applyFill="1"/>
    <xf numFmtId="164" fontId="0" fillId="0" borderId="86" xfId="1" applyNumberFormat="1" applyFont="1" applyFill="1" applyBorder="1"/>
    <xf numFmtId="164" fontId="0" fillId="0" borderId="0" xfId="1" applyNumberFormat="1" applyFont="1" applyBorder="1"/>
    <xf numFmtId="43" fontId="0" fillId="0" borderId="0" xfId="1" applyNumberFormat="1" applyFont="1"/>
    <xf numFmtId="14" fontId="0" fillId="0" borderId="0" xfId="0" applyNumberFormat="1" applyFill="1"/>
    <xf numFmtId="164" fontId="0" fillId="0" borderId="0" xfId="1" applyNumberFormat="1" applyFont="1" applyFill="1" applyBorder="1"/>
    <xf numFmtId="164" fontId="0" fillId="0" borderId="0" xfId="0" applyNumberFormat="1" applyFill="1" applyBorder="1"/>
    <xf numFmtId="164" fontId="0" fillId="0" borderId="78" xfId="1" applyNumberFormat="1" applyFont="1" applyBorder="1"/>
    <xf numFmtId="37" fontId="239" fillId="0" borderId="16" xfId="1798" applyNumberFormat="1" applyFont="1" applyFill="1" applyBorder="1" applyAlignment="1">
      <alignment vertical="center"/>
    </xf>
    <xf numFmtId="306" fontId="239" fillId="0" borderId="16" xfId="1798" applyNumberFormat="1" applyFont="1" applyFill="1" applyBorder="1" applyAlignment="1">
      <alignment vertical="center"/>
    </xf>
    <xf numFmtId="0" fontId="4" fillId="0" borderId="0" xfId="1798" applyFont="1" applyFill="1" applyAlignment="1">
      <alignment vertical="center"/>
    </xf>
    <xf numFmtId="10" fontId="248" fillId="0" borderId="0" xfId="2670" applyNumberFormat="1" applyFont="1" applyFill="1" applyBorder="1" applyAlignment="1">
      <alignment vertical="center"/>
    </xf>
    <xf numFmtId="196" fontId="239" fillId="0" borderId="0" xfId="1822" applyNumberFormat="1" applyFont="1" applyFill="1"/>
    <xf numFmtId="164" fontId="63" fillId="136" borderId="28" xfId="979" applyNumberFormat="1" applyFont="1" applyFill="1" applyBorder="1"/>
    <xf numFmtId="164" fontId="63" fillId="136" borderId="4" xfId="979" applyNumberFormat="1" applyFont="1" applyFill="1" applyBorder="1"/>
    <xf numFmtId="164" fontId="63" fillId="136" borderId="5" xfId="979" applyNumberFormat="1" applyFont="1" applyFill="1" applyBorder="1"/>
    <xf numFmtId="9" fontId="4" fillId="0" borderId="0" xfId="1798" applyNumberFormat="1"/>
    <xf numFmtId="9" fontId="63" fillId="0" borderId="19" xfId="2" applyFont="1" applyBorder="1"/>
    <xf numFmtId="164" fontId="63" fillId="0" borderId="37" xfId="979" applyNumberFormat="1" applyFont="1" applyBorder="1"/>
    <xf numFmtId="10" fontId="63" fillId="0" borderId="88" xfId="2" applyNumberFormat="1" applyFont="1" applyBorder="1"/>
    <xf numFmtId="9" fontId="63" fillId="0" borderId="27" xfId="2" applyFont="1" applyBorder="1"/>
    <xf numFmtId="164" fontId="63" fillId="0" borderId="0" xfId="979" applyNumberFormat="1" applyFont="1" applyBorder="1"/>
    <xf numFmtId="10" fontId="63" fillId="0" borderId="55" xfId="2" applyNumberFormat="1" applyFont="1" applyBorder="1"/>
    <xf numFmtId="9" fontId="63" fillId="0" borderId="20" xfId="2" applyFont="1" applyBorder="1"/>
    <xf numFmtId="164" fontId="63" fillId="0" borderId="86" xfId="979" applyNumberFormat="1" applyFont="1" applyBorder="1"/>
    <xf numFmtId="10" fontId="63" fillId="0" borderId="84" xfId="2" applyNumberFormat="1" applyFont="1" applyBorder="1"/>
    <xf numFmtId="234" fontId="236" fillId="0" borderId="0" xfId="2" applyNumberFormat="1" applyFont="1"/>
    <xf numFmtId="164" fontId="0" fillId="0" borderId="4" xfId="1" applyNumberFormat="1" applyFont="1" applyFill="1" applyBorder="1"/>
    <xf numFmtId="10" fontId="0" fillId="0" borderId="4" xfId="2" applyNumberFormat="1" applyFont="1" applyFill="1" applyBorder="1"/>
    <xf numFmtId="0" fontId="276" fillId="0" borderId="0" xfId="1798" applyFont="1"/>
    <xf numFmtId="10" fontId="4" fillId="0" borderId="0" xfId="1798" applyNumberFormat="1"/>
    <xf numFmtId="10" fontId="248" fillId="0" borderId="0" xfId="2" applyNumberFormat="1" applyFont="1" applyFill="1" applyBorder="1" applyAlignment="1">
      <alignment vertical="center"/>
    </xf>
    <xf numFmtId="43" fontId="4" fillId="0" borderId="0" xfId="1" applyFont="1"/>
    <xf numFmtId="10" fontId="278" fillId="0" borderId="0" xfId="2" applyNumberFormat="1" applyFont="1" applyFill="1" applyBorder="1" applyAlignment="1">
      <alignment vertical="center"/>
    </xf>
    <xf numFmtId="0" fontId="262" fillId="0" borderId="0" xfId="0" applyFont="1" applyAlignment="1">
      <alignment horizontal="right"/>
    </xf>
    <xf numFmtId="0" fontId="4" fillId="0" borderId="0" xfId="1798" applyFont="1" applyBorder="1" applyAlignment="1">
      <alignment vertical="center"/>
    </xf>
    <xf numFmtId="308" fontId="4" fillId="0" borderId="0" xfId="1798" applyNumberFormat="1" applyBorder="1" applyAlignment="1">
      <alignment horizontal="right" vertical="center"/>
    </xf>
    <xf numFmtId="37" fontId="4" fillId="0" borderId="0" xfId="1798" applyNumberFormat="1" applyFont="1" applyBorder="1" applyAlignment="1">
      <alignment vertical="center"/>
    </xf>
    <xf numFmtId="37" fontId="4" fillId="0" borderId="0" xfId="1798" applyNumberFormat="1" applyFont="1" applyBorder="1" applyAlignment="1">
      <alignment horizontal="center" vertical="center"/>
    </xf>
    <xf numFmtId="164" fontId="0" fillId="0" borderId="3" xfId="1" quotePrefix="1" applyNumberFormat="1" applyFont="1" applyFill="1" applyBorder="1" applyAlignment="1">
      <alignment horizontal="center" vertical="center" wrapText="1"/>
    </xf>
    <xf numFmtId="308" fontId="4" fillId="0" borderId="0" xfId="1798" applyNumberFormat="1"/>
    <xf numFmtId="44" fontId="4" fillId="0" borderId="0" xfId="23308" applyFont="1"/>
    <xf numFmtId="0" fontId="280" fillId="0" borderId="0" xfId="0" applyFont="1" applyFill="1"/>
    <xf numFmtId="0" fontId="134" fillId="0" borderId="0" xfId="0" applyFont="1" applyFill="1" applyAlignment="1">
      <alignment horizontal="left" indent="3"/>
    </xf>
    <xf numFmtId="9" fontId="0" fillId="0" borderId="0" xfId="2" applyFont="1"/>
    <xf numFmtId="0" fontId="111" fillId="0" borderId="0" xfId="0" applyFont="1"/>
    <xf numFmtId="0" fontId="249" fillId="0" borderId="0" xfId="0" applyFont="1"/>
    <xf numFmtId="0" fontId="249" fillId="0" borderId="0" xfId="0" applyFont="1" applyFill="1"/>
    <xf numFmtId="0" fontId="249" fillId="0" borderId="0" xfId="0" applyFont="1" applyFill="1" applyAlignment="1">
      <alignment horizontal="right"/>
    </xf>
    <xf numFmtId="0" fontId="111" fillId="0" borderId="0" xfId="1822" applyFont="1" applyFill="1"/>
    <xf numFmtId="164" fontId="0" fillId="0" borderId="86" xfId="1" applyNumberFormat="1" applyFont="1" applyBorder="1"/>
    <xf numFmtId="0" fontId="282" fillId="0" borderId="0" xfId="0" applyFont="1" applyFill="1"/>
    <xf numFmtId="0" fontId="283" fillId="0" borderId="0" xfId="0" applyFont="1" applyFill="1" applyAlignment="1">
      <alignment horizontal="left" indent="3"/>
    </xf>
    <xf numFmtId="0" fontId="0" fillId="0" borderId="0" xfId="0" applyAlignment="1">
      <alignment horizontal="left" wrapText="1"/>
    </xf>
    <xf numFmtId="43" fontId="0" fillId="0" borderId="0" xfId="1" applyFont="1"/>
    <xf numFmtId="0" fontId="0" fillId="0" borderId="86" xfId="0" applyBorder="1" applyAlignment="1">
      <alignment horizontal="center" wrapText="1"/>
    </xf>
    <xf numFmtId="164" fontId="0" fillId="0" borderId="78" xfId="0" applyNumberFormat="1" applyBorder="1"/>
    <xf numFmtId="10" fontId="0" fillId="0" borderId="0" xfId="2" applyNumberFormat="1" applyFont="1"/>
    <xf numFmtId="0" fontId="0" fillId="0" borderId="0" xfId="0" applyBorder="1" applyAlignment="1">
      <alignment horizontal="center" wrapText="1"/>
    </xf>
    <xf numFmtId="0" fontId="0" fillId="0" borderId="97" xfId="0" applyBorder="1" applyAlignment="1">
      <alignment horizontal="center" wrapText="1"/>
    </xf>
    <xf numFmtId="0" fontId="0" fillId="0" borderId="0" xfId="0" quotePrefix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quotePrefix="1" applyBorder="1" applyAlignment="1">
      <alignment horizontal="center" vertical="center" wrapText="1"/>
    </xf>
    <xf numFmtId="6" fontId="4" fillId="0" borderId="0" xfId="1822" applyNumberFormat="1" applyFill="1"/>
    <xf numFmtId="0" fontId="4" fillId="0" borderId="0" xfId="1822" applyFont="1" applyAlignment="1">
      <alignment horizontal="right"/>
    </xf>
    <xf numFmtId="14" fontId="4" fillId="0" borderId="0" xfId="1798" applyNumberFormat="1" applyFont="1" applyAlignment="1">
      <alignment horizontal="left"/>
    </xf>
    <xf numFmtId="302" fontId="4" fillId="0" borderId="0" xfId="1798" applyNumberFormat="1" applyFont="1" applyAlignment="1">
      <alignment horizontal="center"/>
    </xf>
    <xf numFmtId="14" fontId="63" fillId="0" borderId="0" xfId="1798" applyNumberFormat="1" applyFont="1" applyBorder="1"/>
    <xf numFmtId="37" fontId="4" fillId="0" borderId="0" xfId="1798" applyNumberFormat="1" applyFont="1" applyAlignment="1">
      <alignment vertical="center"/>
    </xf>
    <xf numFmtId="0" fontId="4" fillId="0" borderId="0" xfId="1798" applyFont="1" applyFill="1" applyAlignment="1">
      <alignment horizontal="center" vertical="center"/>
    </xf>
    <xf numFmtId="37" fontId="4" fillId="0" borderId="0" xfId="1822" applyNumberFormat="1" applyFont="1" applyAlignment="1">
      <alignment vertical="center"/>
    </xf>
    <xf numFmtId="37" fontId="4" fillId="0" borderId="0" xfId="1798" applyNumberFormat="1" applyFont="1" applyFill="1" applyAlignment="1">
      <alignment vertical="center"/>
    </xf>
    <xf numFmtId="37" fontId="4" fillId="0" borderId="0" xfId="1822" applyNumberFormat="1" applyFont="1" applyFill="1" applyAlignment="1">
      <alignment vertical="center"/>
    </xf>
    <xf numFmtId="37" fontId="227" fillId="0" borderId="0" xfId="1822" applyNumberFormat="1" applyFont="1" applyAlignment="1">
      <alignment vertical="center"/>
    </xf>
    <xf numFmtId="303" fontId="4" fillId="0" borderId="0" xfId="979" applyNumberFormat="1" applyFont="1" applyAlignment="1">
      <alignment vertical="center"/>
    </xf>
    <xf numFmtId="319" fontId="4" fillId="0" borderId="0" xfId="1798" applyNumberFormat="1"/>
    <xf numFmtId="43" fontId="4" fillId="0" borderId="0" xfId="1798" applyNumberFormat="1" applyFill="1"/>
    <xf numFmtId="6" fontId="239" fillId="0" borderId="0" xfId="1822" applyNumberFormat="1" applyFont="1" applyFill="1"/>
    <xf numFmtId="37" fontId="227" fillId="0" borderId="0" xfId="1798" applyNumberFormat="1" applyFont="1" applyFill="1" applyAlignment="1">
      <alignment vertical="center"/>
    </xf>
    <xf numFmtId="0" fontId="4" fillId="0" borderId="0" xfId="0" applyFont="1" applyFill="1" applyAlignment="1">
      <alignment horizontal="right"/>
    </xf>
    <xf numFmtId="1" fontId="4" fillId="0" borderId="0" xfId="1798" applyNumberFormat="1" applyFont="1" applyAlignment="1">
      <alignment horizontal="center" vertical="center" wrapText="1"/>
    </xf>
    <xf numFmtId="164" fontId="4" fillId="0" borderId="0" xfId="1" applyNumberFormat="1" applyFont="1" applyAlignment="1">
      <alignment vertical="center"/>
    </xf>
    <xf numFmtId="37" fontId="227" fillId="0" borderId="0" xfId="1798" applyNumberFormat="1" applyFont="1" applyAlignment="1">
      <alignment vertical="center"/>
    </xf>
    <xf numFmtId="0" fontId="4" fillId="0" borderId="0" xfId="1798" quotePrefix="1" applyFont="1" applyAlignment="1">
      <alignment horizontal="center" vertical="center" wrapText="1"/>
    </xf>
    <xf numFmtId="0" fontId="4" fillId="0" borderId="0" xfId="1798" quotePrefix="1" applyFont="1" applyAlignment="1">
      <alignment horizontal="center" vertical="center"/>
    </xf>
    <xf numFmtId="320" fontId="0" fillId="0" borderId="0" xfId="1" applyNumberFormat="1" applyFont="1" applyFill="1"/>
    <xf numFmtId="0" fontId="30" fillId="0" borderId="0" xfId="0" applyFont="1" applyAlignment="1">
      <alignment horizontal="right"/>
    </xf>
    <xf numFmtId="0" fontId="278" fillId="0" borderId="0" xfId="0" applyFont="1" applyAlignment="1">
      <alignment horizontal="right"/>
    </xf>
    <xf numFmtId="38" fontId="4" fillId="0" borderId="0" xfId="1798" applyNumberFormat="1" applyBorder="1" applyAlignment="1">
      <alignment horizontal="right" vertical="center"/>
    </xf>
    <xf numFmtId="321" fontId="4" fillId="0" borderId="0" xfId="1798" applyNumberFormat="1"/>
    <xf numFmtId="234" fontId="4" fillId="0" borderId="0" xfId="2" applyNumberFormat="1" applyFont="1"/>
    <xf numFmtId="1" fontId="0" fillId="0" borderId="0" xfId="1" applyNumberFormat="1" applyFont="1" applyAlignment="1">
      <alignment horizontal="center"/>
    </xf>
    <xf numFmtId="308" fontId="4" fillId="0" borderId="0" xfId="1798" applyNumberFormat="1" applyFill="1" applyBorder="1" applyAlignment="1">
      <alignment horizontal="right" vertical="center"/>
    </xf>
    <xf numFmtId="0" fontId="4" fillId="0" borderId="0" xfId="1798" applyFont="1" applyFill="1" applyBorder="1" applyAlignment="1">
      <alignment vertical="center" wrapText="1"/>
    </xf>
    <xf numFmtId="320" fontId="0" fillId="0" borderId="0" xfId="1" applyNumberFormat="1" applyFont="1"/>
    <xf numFmtId="318" fontId="0" fillId="0" borderId="0" xfId="0" applyNumberFormat="1"/>
    <xf numFmtId="322" fontId="0" fillId="0" borderId="0" xfId="1" applyNumberFormat="1" applyFont="1" applyFill="1" applyBorder="1"/>
    <xf numFmtId="43" fontId="3" fillId="0" borderId="4" xfId="1" applyNumberFormat="1" applyFont="1" applyFill="1" applyBorder="1"/>
    <xf numFmtId="43" fontId="0" fillId="0" borderId="0" xfId="1" applyFont="1" applyFill="1" applyBorder="1"/>
    <xf numFmtId="0" fontId="0" fillId="0" borderId="0" xfId="0" quotePrefix="1" applyFill="1" applyAlignment="1">
      <alignment horizontal="right"/>
    </xf>
    <xf numFmtId="0" fontId="0" fillId="0" borderId="3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horizontal="center" wrapText="1"/>
    </xf>
    <xf numFmtId="164" fontId="0" fillId="0" borderId="4" xfId="1" applyNumberFormat="1" applyFont="1" applyFill="1" applyBorder="1" applyAlignment="1">
      <alignment horizontal="center" vertical="center" wrapText="1"/>
    </xf>
    <xf numFmtId="164" fontId="3" fillId="0" borderId="0" xfId="1" applyNumberFormat="1" applyFont="1" applyFill="1"/>
    <xf numFmtId="0" fontId="3" fillId="0" borderId="3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164" fontId="0" fillId="0" borderId="4" xfId="1" quotePrefix="1" applyNumberFormat="1" applyFont="1" applyFill="1" applyBorder="1" applyAlignment="1">
      <alignment horizontal="center" vertical="center" wrapText="1"/>
    </xf>
    <xf numFmtId="164" fontId="248" fillId="0" borderId="0" xfId="1" applyNumberFormat="1" applyFont="1" applyFill="1"/>
    <xf numFmtId="37" fontId="239" fillId="0" borderId="0" xfId="1822" applyNumberFormat="1" applyFont="1" applyFill="1"/>
    <xf numFmtId="164" fontId="0" fillId="0" borderId="86" xfId="0" applyNumberFormat="1" applyFill="1" applyBorder="1"/>
    <xf numFmtId="0" fontId="291" fillId="138" borderId="0" xfId="0" applyFont="1" applyFill="1" applyAlignment="1">
      <alignment horizontal="center"/>
    </xf>
    <xf numFmtId="164" fontId="292" fillId="0" borderId="0" xfId="1" applyNumberFormat="1" applyFont="1"/>
    <xf numFmtId="0" fontId="281" fillId="0" borderId="0" xfId="0" applyFont="1" applyAlignment="1">
      <alignment horizontal="center"/>
    </xf>
    <xf numFmtId="0" fontId="0" fillId="139" borderId="0" xfId="0" applyFill="1"/>
    <xf numFmtId="17" fontId="246" fillId="138" borderId="0" xfId="0" applyNumberFormat="1" applyFont="1" applyFill="1" applyAlignment="1">
      <alignment horizontal="center"/>
    </xf>
    <xf numFmtId="0" fontId="0" fillId="0" borderId="102" xfId="0" applyBorder="1"/>
    <xf numFmtId="0" fontId="0" fillId="0" borderId="31" xfId="0" applyBorder="1"/>
    <xf numFmtId="17" fontId="246" fillId="138" borderId="31" xfId="0" applyNumberFormat="1" applyFont="1" applyFill="1" applyBorder="1" applyAlignment="1">
      <alignment horizontal="center"/>
    </xf>
    <xf numFmtId="0" fontId="0" fillId="0" borderId="103" xfId="0" applyBorder="1"/>
    <xf numFmtId="0" fontId="0" fillId="0" borderId="34" xfId="0" applyBorder="1"/>
    <xf numFmtId="0" fontId="0" fillId="0" borderId="104" xfId="0" applyBorder="1"/>
    <xf numFmtId="0" fontId="3" fillId="0" borderId="0" xfId="0" applyFont="1" applyBorder="1"/>
    <xf numFmtId="0" fontId="281" fillId="0" borderId="0" xfId="0" applyFont="1" applyBorder="1" applyAlignment="1">
      <alignment horizontal="center"/>
    </xf>
    <xf numFmtId="320" fontId="0" fillId="0" borderId="0" xfId="1" applyNumberFormat="1" applyFont="1" applyBorder="1"/>
    <xf numFmtId="318" fontId="0" fillId="0" borderId="104" xfId="0" applyNumberFormat="1" applyBorder="1"/>
    <xf numFmtId="0" fontId="0" fillId="139" borderId="0" xfId="0" applyFill="1" applyBorder="1"/>
    <xf numFmtId="0" fontId="0" fillId="0" borderId="105" xfId="0" applyBorder="1"/>
    <xf numFmtId="0" fontId="0" fillId="0" borderId="16" xfId="0" applyBorder="1"/>
    <xf numFmtId="0" fontId="281" fillId="0" borderId="16" xfId="0" applyFont="1" applyBorder="1" applyAlignment="1">
      <alignment horizontal="center"/>
    </xf>
    <xf numFmtId="0" fontId="0" fillId="139" borderId="16" xfId="0" applyFill="1" applyBorder="1"/>
    <xf numFmtId="0" fontId="0" fillId="0" borderId="106" xfId="0" applyBorder="1"/>
    <xf numFmtId="17" fontId="0" fillId="0" borderId="31" xfId="0" applyNumberFormat="1" applyBorder="1"/>
    <xf numFmtId="17" fontId="0" fillId="0" borderId="103" xfId="0" applyNumberFormat="1" applyBorder="1"/>
    <xf numFmtId="43" fontId="0" fillId="0" borderId="0" xfId="1" applyFont="1" applyBorder="1"/>
    <xf numFmtId="320" fontId="0" fillId="0" borderId="16" xfId="1" applyNumberFormat="1" applyFont="1" applyBorder="1"/>
    <xf numFmtId="6" fontId="4" fillId="0" borderId="0" xfId="1822" applyNumberFormat="1" applyFill="1" applyAlignment="1">
      <alignment wrapText="1"/>
    </xf>
    <xf numFmtId="0" fontId="0" fillId="0" borderId="0" xfId="0" applyNumberFormat="1" applyFill="1"/>
    <xf numFmtId="0" fontId="246" fillId="0" borderId="0" xfId="0" applyFont="1" applyFill="1" applyAlignment="1">
      <alignment vertical="center" wrapText="1"/>
    </xf>
    <xf numFmtId="0" fontId="0" fillId="0" borderId="0" xfId="0" applyFill="1" applyBorder="1" applyAlignment="1"/>
    <xf numFmtId="0" fontId="3" fillId="0" borderId="0" xfId="0" applyFont="1" applyFill="1"/>
    <xf numFmtId="0" fontId="293" fillId="80" borderId="0" xfId="23322" applyFill="1"/>
    <xf numFmtId="164" fontId="2" fillId="0" borderId="0" xfId="1" applyNumberFormat="1" applyFont="1" applyFill="1"/>
    <xf numFmtId="37" fontId="4" fillId="80" borderId="0" xfId="1798" applyNumberFormat="1" applyFill="1"/>
    <xf numFmtId="37" fontId="294" fillId="0" borderId="0" xfId="1822" applyNumberFormat="1" applyFont="1" applyFill="1"/>
    <xf numFmtId="0" fontId="4" fillId="80" borderId="0" xfId="1798" applyFill="1"/>
    <xf numFmtId="17" fontId="4" fillId="0" borderId="0" xfId="1798" applyNumberFormat="1" applyFill="1"/>
    <xf numFmtId="0" fontId="4" fillId="0" borderId="0" xfId="1798" applyFont="1" applyFill="1"/>
    <xf numFmtId="37" fontId="4" fillId="0" borderId="0" xfId="1798" applyNumberFormat="1" applyFont="1" applyFill="1"/>
    <xf numFmtId="43" fontId="4" fillId="0" borderId="0" xfId="1798" applyNumberFormat="1" applyFont="1" applyFill="1"/>
    <xf numFmtId="17" fontId="0" fillId="0" borderId="0" xfId="0" applyNumberFormat="1" applyFill="1" applyAlignment="1">
      <alignment wrapText="1"/>
    </xf>
    <xf numFmtId="0" fontId="0" fillId="0" borderId="86" xfId="0" applyFill="1" applyBorder="1"/>
    <xf numFmtId="322" fontId="0" fillId="0" borderId="0" xfId="1" applyNumberFormat="1" applyFont="1" applyFill="1"/>
    <xf numFmtId="322" fontId="0" fillId="0" borderId="0" xfId="0" applyNumberFormat="1" applyFill="1"/>
    <xf numFmtId="164" fontId="284" fillId="0" borderId="0" xfId="1" applyNumberFormat="1" applyFont="1" applyFill="1"/>
    <xf numFmtId="0" fontId="282" fillId="0" borderId="0" xfId="0" applyFont="1" applyFill="1" applyBorder="1"/>
    <xf numFmtId="0" fontId="4" fillId="0" borderId="0" xfId="0" applyFont="1" applyFill="1" applyBorder="1"/>
    <xf numFmtId="0" fontId="4" fillId="0" borderId="86" xfId="0" applyFont="1" applyFill="1" applyBorder="1"/>
    <xf numFmtId="0" fontId="249" fillId="0" borderId="0" xfId="0" applyFont="1" applyFill="1" applyBorder="1"/>
    <xf numFmtId="0" fontId="0" fillId="0" borderId="0" xfId="0" applyFill="1" applyBorder="1" applyAlignment="1">
      <alignment wrapText="1"/>
    </xf>
    <xf numFmtId="0" fontId="249" fillId="0" borderId="86" xfId="0" applyFont="1" applyFill="1" applyBorder="1"/>
    <xf numFmtId="17" fontId="0" fillId="0" borderId="86" xfId="0" applyNumberFormat="1" applyFill="1" applyBorder="1" applyAlignment="1">
      <alignment wrapText="1"/>
    </xf>
    <xf numFmtId="320" fontId="0" fillId="0" borderId="86" xfId="1" applyNumberFormat="1" applyFont="1" applyFill="1" applyBorder="1"/>
    <xf numFmtId="0" fontId="0" fillId="0" borderId="86" xfId="0" applyFill="1" applyBorder="1" applyAlignment="1">
      <alignment horizontal="center"/>
    </xf>
    <xf numFmtId="164" fontId="0" fillId="0" borderId="0" xfId="0" applyNumberFormat="1" applyFont="1" applyFill="1"/>
    <xf numFmtId="318" fontId="0" fillId="0" borderId="0" xfId="0" applyNumberFormat="1" applyFill="1"/>
    <xf numFmtId="0" fontId="278" fillId="0" borderId="0" xfId="0" applyFont="1" applyFill="1"/>
    <xf numFmtId="17" fontId="278" fillId="0" borderId="0" xfId="0" applyNumberFormat="1" applyFont="1" applyFill="1"/>
    <xf numFmtId="164" fontId="278" fillId="0" borderId="4" xfId="1" applyNumberFormat="1" applyFont="1" applyFill="1" applyBorder="1"/>
    <xf numFmtId="10" fontId="278" fillId="0" borderId="4" xfId="2" applyNumberFormat="1" applyFont="1" applyFill="1" applyBorder="1"/>
    <xf numFmtId="164" fontId="278" fillId="0" borderId="4" xfId="0" applyNumberFormat="1" applyFont="1" applyFill="1" applyBorder="1"/>
    <xf numFmtId="164" fontId="247" fillId="0" borderId="4" xfId="1" applyNumberFormat="1" applyFont="1" applyFill="1" applyBorder="1"/>
    <xf numFmtId="164" fontId="278" fillId="0" borderId="0" xfId="1" applyNumberFormat="1" applyFont="1" applyFill="1"/>
    <xf numFmtId="43" fontId="278" fillId="0" borderId="0" xfId="1" applyNumberFormat="1" applyFont="1" applyFill="1"/>
    <xf numFmtId="9" fontId="278" fillId="0" borderId="4" xfId="2" applyFont="1" applyFill="1" applyBorder="1"/>
    <xf numFmtId="320" fontId="278" fillId="0" borderId="0" xfId="1" applyNumberFormat="1" applyFont="1" applyFill="1"/>
    <xf numFmtId="318" fontId="278" fillId="0" borderId="0" xfId="1" applyNumberFormat="1" applyFont="1" applyFill="1"/>
    <xf numFmtId="1" fontId="278" fillId="0" borderId="0" xfId="1" applyNumberFormat="1" applyFont="1" applyFill="1"/>
    <xf numFmtId="17" fontId="4" fillId="0" borderId="0" xfId="1798" applyNumberFormat="1" applyFont="1" applyFill="1"/>
    <xf numFmtId="10" fontId="239" fillId="0" borderId="0" xfId="2132" applyNumberFormat="1" applyFont="1" applyFill="1"/>
    <xf numFmtId="10" fontId="294" fillId="0" borderId="0" xfId="2132" applyNumberFormat="1" applyFont="1" applyFill="1"/>
    <xf numFmtId="164" fontId="0" fillId="137" borderId="0" xfId="1" applyNumberFormat="1" applyFont="1" applyFill="1"/>
    <xf numFmtId="0" fontId="295" fillId="0" borderId="0" xfId="0" applyFont="1" applyFill="1"/>
    <xf numFmtId="164" fontId="295" fillId="137" borderId="0" xfId="1" quotePrefix="1" applyNumberFormat="1" applyFont="1" applyFill="1"/>
    <xf numFmtId="164" fontId="295" fillId="137" borderId="0" xfId="1" applyNumberFormat="1" applyFont="1" applyFill="1"/>
    <xf numFmtId="164" fontId="0" fillId="0" borderId="0" xfId="1" applyNumberFormat="1" applyFont="1" applyFill="1" applyAlignment="1">
      <alignment horizontal="center"/>
    </xf>
    <xf numFmtId="0" fontId="241" fillId="0" borderId="0" xfId="0" applyFont="1" applyFill="1"/>
    <xf numFmtId="0" fontId="275" fillId="0" borderId="0" xfId="0" applyFont="1" applyFill="1"/>
    <xf numFmtId="0" fontId="1" fillId="0" borderId="0" xfId="0" applyFont="1" applyFill="1"/>
    <xf numFmtId="0" fontId="242" fillId="0" borderId="0" xfId="0" applyFont="1" applyFill="1"/>
    <xf numFmtId="0" fontId="277" fillId="0" borderId="0" xfId="0" applyFont="1" applyFill="1"/>
    <xf numFmtId="0" fontId="242" fillId="0" borderId="0" xfId="0" quotePrefix="1" applyFont="1" applyFill="1"/>
    <xf numFmtId="0" fontId="0" fillId="0" borderId="0" xfId="0" quotePrefix="1" applyFill="1" applyBorder="1"/>
    <xf numFmtId="0" fontId="0" fillId="0" borderId="19" xfId="0" quotePrefix="1" applyFill="1" applyBorder="1"/>
    <xf numFmtId="0" fontId="0" fillId="0" borderId="37" xfId="0" quotePrefix="1" applyFill="1" applyBorder="1"/>
    <xf numFmtId="0" fontId="0" fillId="0" borderId="37" xfId="0" quotePrefix="1" applyFill="1" applyBorder="1" applyAlignment="1">
      <alignment horizontal="right"/>
    </xf>
    <xf numFmtId="164" fontId="0" fillId="0" borderId="85" xfId="1" applyNumberFormat="1" applyFont="1" applyFill="1" applyBorder="1"/>
    <xf numFmtId="0" fontId="0" fillId="0" borderId="0" xfId="0" quotePrefix="1" applyFill="1"/>
    <xf numFmtId="0" fontId="0" fillId="0" borderId="27" xfId="0" applyFill="1" applyBorder="1"/>
    <xf numFmtId="0" fontId="0" fillId="0" borderId="0" xfId="0" applyFill="1" applyBorder="1" applyAlignment="1">
      <alignment horizontal="right"/>
    </xf>
    <xf numFmtId="164" fontId="0" fillId="0" borderId="55" xfId="1" applyNumberFormat="1" applyFont="1" applyFill="1" applyBorder="1"/>
    <xf numFmtId="43" fontId="0" fillId="0" borderId="0" xfId="0" applyNumberFormat="1" applyFill="1" applyAlignment="1">
      <alignment horizontal="right"/>
    </xf>
    <xf numFmtId="0" fontId="0" fillId="0" borderId="20" xfId="0" applyFill="1" applyBorder="1"/>
    <xf numFmtId="0" fontId="0" fillId="0" borderId="86" xfId="0" applyFill="1" applyBorder="1" applyAlignment="1">
      <alignment horizontal="right"/>
    </xf>
    <xf numFmtId="164" fontId="0" fillId="0" borderId="84" xfId="1" applyNumberFormat="1" applyFont="1" applyFill="1" applyBorder="1"/>
    <xf numFmtId="10" fontId="0" fillId="0" borderId="0" xfId="0" applyNumberFormat="1" applyFill="1" applyBorder="1"/>
    <xf numFmtId="9" fontId="0" fillId="0" borderId="0" xfId="0" applyNumberFormat="1" applyFill="1"/>
    <xf numFmtId="302" fontId="0" fillId="0" borderId="0" xfId="2" applyNumberFormat="1" applyFont="1" applyFill="1" applyAlignment="1">
      <alignment horizontal="right"/>
    </xf>
    <xf numFmtId="302" fontId="0" fillId="0" borderId="0" xfId="2" applyNumberFormat="1" applyFont="1" applyFill="1"/>
    <xf numFmtId="10" fontId="0" fillId="0" borderId="0" xfId="0" applyNumberFormat="1" applyFill="1"/>
    <xf numFmtId="0" fontId="0" fillId="0" borderId="3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0" fillId="0" borderId="3" xfId="0" quotePrefix="1" applyFont="1" applyFill="1" applyBorder="1" applyAlignment="1">
      <alignment horizontal="center" vertical="center" wrapText="1"/>
    </xf>
    <xf numFmtId="164" fontId="2" fillId="0" borderId="3" xfId="1" applyNumberFormat="1" applyFont="1" applyFill="1" applyBorder="1" applyAlignment="1">
      <alignment horizontal="center" vertical="center" wrapText="1"/>
    </xf>
    <xf numFmtId="164" fontId="0" fillId="0" borderId="0" xfId="1" applyNumberFormat="1" applyFont="1" applyFill="1" applyAlignment="1">
      <alignment horizontal="center" vertical="center" wrapText="1"/>
    </xf>
    <xf numFmtId="164" fontId="0" fillId="0" borderId="0" xfId="1" quotePrefix="1" applyNumberFormat="1" applyFont="1" applyFill="1" applyAlignment="1">
      <alignment horizontal="center" vertical="center" wrapText="1"/>
    </xf>
    <xf numFmtId="0" fontId="0" fillId="0" borderId="4" xfId="0" quotePrefix="1" applyFont="1" applyFill="1" applyBorder="1" applyAlignment="1">
      <alignment horizontal="center" vertical="center" wrapText="1"/>
    </xf>
    <xf numFmtId="164" fontId="2" fillId="0" borderId="4" xfId="1" applyNumberFormat="1" applyFont="1" applyFill="1" applyBorder="1" applyAlignment="1">
      <alignment horizontal="center" vertical="center" wrapText="1"/>
    </xf>
    <xf numFmtId="0" fontId="0" fillId="0" borderId="4" xfId="0" applyFill="1" applyBorder="1"/>
    <xf numFmtId="0" fontId="287" fillId="0" borderId="0" xfId="0" applyFont="1" applyFill="1"/>
    <xf numFmtId="0" fontId="288" fillId="0" borderId="0" xfId="0" applyFont="1" applyFill="1"/>
    <xf numFmtId="0" fontId="262" fillId="0" borderId="0" xfId="0" applyFont="1" applyFill="1" applyAlignment="1">
      <alignment horizontal="right"/>
    </xf>
    <xf numFmtId="0" fontId="0" fillId="0" borderId="0" xfId="0" applyFill="1" applyAlignment="1">
      <alignment wrapText="1"/>
    </xf>
    <xf numFmtId="0" fontId="111" fillId="0" borderId="0" xfId="0" applyFont="1" applyFill="1"/>
    <xf numFmtId="0" fontId="238" fillId="0" borderId="0" xfId="0" applyFont="1" applyFill="1"/>
    <xf numFmtId="304" fontId="286" fillId="0" borderId="0" xfId="0" quotePrefix="1" applyNumberFormat="1" applyFont="1" applyFill="1" applyAlignment="1">
      <alignment horizontal="center"/>
    </xf>
    <xf numFmtId="0" fontId="0" fillId="0" borderId="0" xfId="0" applyFill="1" applyAlignment="1">
      <alignment horizontal="center" wrapText="1"/>
    </xf>
    <xf numFmtId="0" fontId="248" fillId="0" borderId="0" xfId="0" applyFont="1" applyFill="1"/>
    <xf numFmtId="0" fontId="111" fillId="0" borderId="0" xfId="0" applyFont="1" applyFill="1" applyAlignment="1"/>
    <xf numFmtId="0" fontId="4" fillId="0" borderId="0" xfId="0" applyFont="1" applyFill="1" applyAlignment="1"/>
    <xf numFmtId="10" fontId="279" fillId="0" borderId="0" xfId="2132" applyNumberFormat="1" applyFont="1" applyFill="1"/>
    <xf numFmtId="317" fontId="240" fillId="0" borderId="0" xfId="1" applyNumberFormat="1" applyFont="1" applyFill="1"/>
    <xf numFmtId="10" fontId="240" fillId="0" borderId="0" xfId="2" applyNumberFormat="1" applyFont="1" applyFill="1"/>
    <xf numFmtId="195" fontId="240" fillId="0" borderId="86" xfId="2" applyNumberFormat="1" applyFont="1" applyFill="1" applyBorder="1"/>
    <xf numFmtId="10" fontId="4" fillId="0" borderId="86" xfId="2132" applyNumberFormat="1" applyFont="1" applyFill="1" applyBorder="1"/>
    <xf numFmtId="318" fontId="0" fillId="0" borderId="0" xfId="1" applyNumberFormat="1" applyFont="1" applyFill="1"/>
    <xf numFmtId="164" fontId="281" fillId="0" borderId="0" xfId="1" applyNumberFormat="1" applyFont="1" applyFill="1"/>
    <xf numFmtId="322" fontId="0" fillId="0" borderId="0" xfId="0" applyNumberFormat="1" applyFont="1" applyFill="1"/>
    <xf numFmtId="320" fontId="0" fillId="0" borderId="0" xfId="0" applyNumberFormat="1" applyFill="1"/>
    <xf numFmtId="322" fontId="2" fillId="0" borderId="0" xfId="1" applyNumberFormat="1" applyFont="1" applyFill="1"/>
    <xf numFmtId="322" fontId="0" fillId="0" borderId="86" xfId="1" applyNumberFormat="1" applyFont="1" applyFill="1" applyBorder="1"/>
    <xf numFmtId="8" fontId="248" fillId="0" borderId="0" xfId="0" applyNumberFormat="1" applyFont="1" applyFill="1"/>
    <xf numFmtId="9" fontId="248" fillId="0" borderId="0" xfId="2" applyFont="1" applyFill="1"/>
    <xf numFmtId="8" fontId="0" fillId="0" borderId="0" xfId="0" applyNumberFormat="1" applyFill="1"/>
    <xf numFmtId="9" fontId="0" fillId="0" borderId="0" xfId="2" applyNumberFormat="1" applyFont="1" applyFill="1"/>
    <xf numFmtId="0" fontId="0" fillId="0" borderId="0" xfId="0" applyFill="1" applyAlignment="1">
      <alignment horizontal="left" indent="2"/>
    </xf>
    <xf numFmtId="164" fontId="0" fillId="0" borderId="0" xfId="979" applyNumberFormat="1" applyFont="1" applyFill="1"/>
    <xf numFmtId="3" fontId="0" fillId="0" borderId="0" xfId="0" applyNumberFormat="1" applyFill="1"/>
    <xf numFmtId="14" fontId="241" fillId="0" borderId="0" xfId="0" applyNumberFormat="1" applyFont="1" applyFill="1"/>
    <xf numFmtId="14" fontId="0" fillId="0" borderId="86" xfId="0" applyNumberFormat="1" applyFill="1" applyBorder="1" applyAlignment="1">
      <alignment horizontal="center"/>
    </xf>
    <xf numFmtId="14" fontId="0" fillId="0" borderId="98" xfId="0" applyNumberFormat="1" applyFill="1" applyBorder="1"/>
    <xf numFmtId="164" fontId="0" fillId="0" borderId="46" xfId="1" applyNumberFormat="1" applyFont="1" applyFill="1" applyBorder="1"/>
    <xf numFmtId="164" fontId="0" fillId="0" borderId="99" xfId="1" applyNumberFormat="1" applyFont="1" applyFill="1" applyBorder="1"/>
    <xf numFmtId="14" fontId="0" fillId="0" borderId="0" xfId="0" applyNumberFormat="1" applyFill="1" applyBorder="1"/>
    <xf numFmtId="164" fontId="0" fillId="0" borderId="46" xfId="0" applyNumberFormat="1" applyFill="1" applyBorder="1"/>
    <xf numFmtId="14" fontId="0" fillId="0" borderId="46" xfId="0" applyNumberFormat="1" applyFill="1" applyBorder="1"/>
    <xf numFmtId="1" fontId="0" fillId="0" borderId="0" xfId="1" applyNumberFormat="1" applyFont="1" applyFill="1" applyAlignment="1">
      <alignment horizontal="center"/>
    </xf>
    <xf numFmtId="0" fontId="249" fillId="0" borderId="19" xfId="0" applyFont="1" applyFill="1" applyBorder="1" applyAlignment="1">
      <alignment horizontal="center" vertical="center"/>
    </xf>
    <xf numFmtId="0" fontId="249" fillId="0" borderId="37" xfId="0" applyFont="1" applyFill="1" applyBorder="1" applyAlignment="1">
      <alignment horizontal="center" vertical="center"/>
    </xf>
    <xf numFmtId="0" fontId="249" fillId="0" borderId="85" xfId="0" applyFont="1" applyFill="1" applyBorder="1" applyAlignment="1">
      <alignment horizontal="center" vertical="center"/>
    </xf>
    <xf numFmtId="0" fontId="249" fillId="0" borderId="20" xfId="0" applyFont="1" applyFill="1" applyBorder="1" applyAlignment="1">
      <alignment horizontal="center" vertical="center"/>
    </xf>
    <xf numFmtId="0" fontId="249" fillId="0" borderId="86" xfId="0" applyFont="1" applyFill="1" applyBorder="1" applyAlignment="1">
      <alignment horizontal="center" vertical="center"/>
    </xf>
    <xf numFmtId="0" fontId="249" fillId="0" borderId="84" xfId="0" applyFont="1" applyFill="1" applyBorder="1" applyAlignment="1">
      <alignment horizontal="center" vertical="center"/>
    </xf>
    <xf numFmtId="0" fontId="3" fillId="0" borderId="96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85" xfId="0" applyFont="1" applyFill="1" applyBorder="1" applyAlignment="1">
      <alignment horizontal="center" vertical="center"/>
    </xf>
    <xf numFmtId="0" fontId="3" fillId="0" borderId="86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64" fontId="249" fillId="0" borderId="19" xfId="1" applyNumberFormat="1" applyFont="1" applyFill="1" applyBorder="1" applyAlignment="1">
      <alignment horizontal="center" vertical="center"/>
    </xf>
    <xf numFmtId="164" fontId="249" fillId="0" borderId="85" xfId="1" applyNumberFormat="1" applyFont="1" applyFill="1" applyBorder="1" applyAlignment="1">
      <alignment horizontal="center" vertical="center"/>
    </xf>
    <xf numFmtId="164" fontId="249" fillId="0" borderId="20" xfId="1" applyNumberFormat="1" applyFont="1" applyFill="1" applyBorder="1" applyAlignment="1">
      <alignment horizontal="center" vertical="center"/>
    </xf>
    <xf numFmtId="164" fontId="249" fillId="0" borderId="84" xfId="1" applyNumberFormat="1" applyFont="1" applyFill="1" applyBorder="1" applyAlignment="1">
      <alignment horizontal="center" vertical="center"/>
    </xf>
    <xf numFmtId="0" fontId="249" fillId="0" borderId="83" xfId="0" applyFont="1" applyFill="1" applyBorder="1" applyAlignment="1">
      <alignment horizontal="center" vertical="center"/>
    </xf>
    <xf numFmtId="0" fontId="249" fillId="0" borderId="21" xfId="0" applyFont="1" applyFill="1" applyBorder="1" applyAlignment="1">
      <alignment horizontal="center" vertical="center"/>
    </xf>
    <xf numFmtId="0" fontId="249" fillId="0" borderId="82" xfId="0" applyFont="1" applyFill="1" applyBorder="1" applyAlignment="1">
      <alignment horizontal="center" vertical="center"/>
    </xf>
    <xf numFmtId="0" fontId="249" fillId="0" borderId="100" xfId="0" applyFont="1" applyFill="1" applyBorder="1" applyAlignment="1">
      <alignment horizontal="center" vertical="center"/>
    </xf>
    <xf numFmtId="0" fontId="249" fillId="0" borderId="97" xfId="0" applyFont="1" applyFill="1" applyBorder="1" applyAlignment="1">
      <alignment horizontal="center" vertical="center"/>
    </xf>
    <xf numFmtId="0" fontId="249" fillId="0" borderId="101" xfId="0" applyFont="1" applyFill="1" applyBorder="1" applyAlignment="1">
      <alignment horizontal="center" vertical="center"/>
    </xf>
    <xf numFmtId="0" fontId="238" fillId="0" borderId="0" xfId="1798" applyFont="1" applyAlignment="1">
      <alignment horizontal="center"/>
    </xf>
    <xf numFmtId="37" fontId="227" fillId="0" borderId="0" xfId="1798" applyNumberFormat="1" applyFont="1" applyAlignment="1">
      <alignment horizontal="center"/>
    </xf>
    <xf numFmtId="0" fontId="238" fillId="0" borderId="0" xfId="1798" applyFont="1" applyFill="1" applyBorder="1" applyAlignment="1">
      <alignment horizontal="center"/>
    </xf>
    <xf numFmtId="0" fontId="3" fillId="0" borderId="97" xfId="0" applyFont="1" applyBorder="1" applyAlignment="1">
      <alignment horizontal="center"/>
    </xf>
  </cellXfs>
  <cellStyles count="23323">
    <cellStyle name="_x0013_" xfId="3"/>
    <cellStyle name="------------------" xfId="4"/>
    <cellStyle name="_x0013_ 2" xfId="2603"/>
    <cellStyle name="_x0013_ 2 2" xfId="2878"/>
    <cellStyle name="_x0013_ 3" xfId="2879"/>
    <cellStyle name="_x0013_ 3 2" xfId="2880"/>
    <cellStyle name="_x0013_ 4" xfId="2881"/>
    <cellStyle name="_x0013_ 4 2" xfId="2882"/>
    <cellStyle name="_x0013_ 5" xfId="2883"/>
    <cellStyle name="_x0013_ 5 2" xfId="2884"/>
    <cellStyle name="_x0013_ 6" xfId="2885"/>
    <cellStyle name="_x0013_ 6 2" xfId="2886"/>
    <cellStyle name="_x0013_ 7" xfId="2887"/>
    <cellStyle name="_x0013_ 7 2" xfId="2888"/>
    <cellStyle name="_x0013_ 8" xfId="2889"/>
    <cellStyle name="_x0013_ 8 2" xfId="2890"/>
    <cellStyle name="%" xfId="5"/>
    <cellStyle name="% 2" xfId="2891"/>
    <cellStyle name="% 2 2" xfId="2892"/>
    <cellStyle name="% 3" xfId="2893"/>
    <cellStyle name="%_2012_FIT Forecast - transfer file (2)" xfId="2894"/>
    <cellStyle name="%_2012_FIT Forecast - transfer file (2) 2" xfId="2895"/>
    <cellStyle name="%_2012_FIT Forecast - transfer file (2) 2 2" xfId="2896"/>
    <cellStyle name="%_Cognos - Tax Input - Support file v2" xfId="6"/>
    <cellStyle name="%_Cognos - Tax Input - Support file v4" xfId="7"/>
    <cellStyle name="%_Consolidating-CF-3-31-12V3" xfId="2897"/>
    <cellStyle name="%_Power Cash Flow 03-31-12V4" xfId="2898"/>
    <cellStyle name="%_Q1 2012 Fin Stmt v1 values" xfId="2899"/>
    <cellStyle name="%_Q1 2012 Fin Stmt v1 values 2" xfId="2900"/>
    <cellStyle name="%_Q1 2012 Fin Stmt v1 values 2 2" xfId="2901"/>
    <cellStyle name="%_Q1 2012 Fin Stmt v2 valuesV2" xfId="2902"/>
    <cellStyle name="%_Q1 2012 Fin Stmt v2 valuesV2 2" xfId="2903"/>
    <cellStyle name="%_Q1 2012 Fin Stmt v2 valuesV2 2 2" xfId="2904"/>
    <cellStyle name="%_Q1 2012 Fin Stmt_shellvalues" xfId="2905"/>
    <cellStyle name="%_Q1 2012 Fin Stmt_shellvalues 2" xfId="2906"/>
    <cellStyle name="%_Q1 2012 Fin Stmt_shellvalues 2 2" xfId="2907"/>
    <cellStyle name="%_Service Co Dep adj" xfId="8"/>
    <cellStyle name="%_Service Co Dep adj_Cognos - Tax Input - Support file v2" xfId="9"/>
    <cellStyle name="%_Service Co Dep adj_Cognos - Tax Input - Support file v4" xfId="10"/>
    <cellStyle name="%_Tax Input  Live" xfId="11"/>
    <cellStyle name="%_Tax Input - Notes" xfId="12"/>
    <cellStyle name="%_Tax Input - Notes_Cognos - Tax Input - Support file v2" xfId="13"/>
    <cellStyle name="%_Tax Input - Notes_Cognos - Tax Input - Support file v4" xfId="14"/>
    <cellStyle name="\" xfId="15"/>
    <cellStyle name="\\" xfId="16"/>
    <cellStyle name="_%(SignOnly)" xfId="17"/>
    <cellStyle name="_%(SignOnly) 2" xfId="2908"/>
    <cellStyle name="_%(SignOnly) 2 2" xfId="2909"/>
    <cellStyle name="_%(SignSpaceOnly)" xfId="18"/>
    <cellStyle name="_%(SignSpaceOnly) 2" xfId="2910"/>
    <cellStyle name="_%(SignSpaceOnly) 2 2" xfId="2911"/>
    <cellStyle name="_0. Assumption Page" xfId="19"/>
    <cellStyle name="_0. Assumption Page 2" xfId="2912"/>
    <cellStyle name="_0. Assumption Page 2 2" xfId="2913"/>
    <cellStyle name="_01Flash_Jan_09" xfId="20"/>
    <cellStyle name="_x0013__10K 2011 Fin Stmt v2 Values" xfId="2914"/>
    <cellStyle name="_x0013__10K 2011 Fin Stmt v2 Values 2" xfId="2915"/>
    <cellStyle name="_x0013__10K 2011 Fin Stmt v2 Values 2 2" xfId="2916"/>
    <cellStyle name="_2. Macroeconomics" xfId="21"/>
    <cellStyle name="_2. Macroeconomics 2" xfId="2917"/>
    <cellStyle name="_2. Macroeconomics 2 2" xfId="2918"/>
    <cellStyle name="_2. Macroeconomics_Consolidating-CF-3-31-12V3" xfId="2919"/>
    <cellStyle name="_2. Macroeconomics_Consolidating-CF-3-31-12V3 2" xfId="2920"/>
    <cellStyle name="_2. Macroeconomics_Consolidating-CF-3-31-12V3 2 2" xfId="2921"/>
    <cellStyle name="_2. Macroeconomics_Power Cash Flow 03-31-12V4" xfId="2922"/>
    <cellStyle name="_2. Macroeconomics_Power Cash Flow 03-31-12V4 2" xfId="2923"/>
    <cellStyle name="_2. Macroeconomics_Power Cash Flow 03-31-12V4 2 2" xfId="2924"/>
    <cellStyle name="_2. Macroeconomics_Q1 2012 Fin Stmt v1 values" xfId="2925"/>
    <cellStyle name="_2. Macroeconomics_Q1 2012 Fin Stmt v1 values 2" xfId="2926"/>
    <cellStyle name="_2. Macroeconomics_Q1 2012 Fin Stmt v1 values 2 2" xfId="2927"/>
    <cellStyle name="_2. Macroeconomics_Q1 2012 Fin Stmt v2 valuesV2" xfId="2928"/>
    <cellStyle name="_2. Macroeconomics_Q1 2012 Fin Stmt v2 valuesV2 2" xfId="2929"/>
    <cellStyle name="_2. Macroeconomics_Q1 2012 Fin Stmt v2 valuesV2 2 2" xfId="2930"/>
    <cellStyle name="_2. Macroeconomics_Q1 2012 Fin Stmt_shellvalues" xfId="2931"/>
    <cellStyle name="_2. Macroeconomics_Q1 2012 Fin Stmt_shellvalues 2" xfId="2932"/>
    <cellStyle name="_2. Macroeconomics_Q1 2012 Fin Stmt_shellvalues 2 2" xfId="2933"/>
    <cellStyle name="_2008 APB#18" xfId="22"/>
    <cellStyle name="_2008 APB#18_10K 2010 Fin Stmts v7 Values" xfId="2934"/>
    <cellStyle name="_2008 APB#18_ConsolidatingCF-12-31-10V10" xfId="2935"/>
    <cellStyle name="_2008 APB#18_ConsolidatingCF-12-31-10V11" xfId="2936"/>
    <cellStyle name="_2008 APB#18_ConsolidatingCF-12-31-10V12" xfId="2937"/>
    <cellStyle name="_2008 APB#18_ConsolidatingCF-12-31-10V9" xfId="2938"/>
    <cellStyle name="_2008 APB#18_Consolidating-CF-12-31-11V3" xfId="2939"/>
    <cellStyle name="_2008 APB#18_Consolidating-CF-12-31-11V5" xfId="2940"/>
    <cellStyle name="_2008 APB#18_Consolidating-CF-3-31-12V3" xfId="2941"/>
    <cellStyle name="_2008 APB#18_ConsolidatingCF-9-30-11V2" xfId="2942"/>
    <cellStyle name="_2008 APB#18_Power Cash Flow 03-31-12V3" xfId="2943"/>
    <cellStyle name="_2008 APB#18_Power Cash Flow 03-31-12V4" xfId="2944"/>
    <cellStyle name="_2008 APB#18_Power Cash Flow 12-31-10V10" xfId="2945"/>
    <cellStyle name="_2008 APB#18_Power Cash Flow 12-31-11" xfId="2946"/>
    <cellStyle name="_2008 APB#18_Power Cash Flow 12-31-11V3" xfId="2947"/>
    <cellStyle name="_2008 APB#18_Power Cash Flow 12-31-11V6" xfId="2948"/>
    <cellStyle name="_2008 APB#18_Power Cash Flow 3-31-11V2" xfId="2949"/>
    <cellStyle name="_2008 APB#18_Power Cash Flow 3-31-11V3" xfId="2950"/>
    <cellStyle name="_2008 APB#18_Power Cash Flow 3-31-11V5" xfId="2951"/>
    <cellStyle name="_2008 APB#18_Power Cash Flow 3-31-11V6" xfId="2952"/>
    <cellStyle name="_2008 APB#18_Power Cash Flow 5-31-11" xfId="2953"/>
    <cellStyle name="_2008 APB#18_Power Cash Flow 6-30-11" xfId="2954"/>
    <cellStyle name="_2008 APB#18_Power Cash Flow 6-30-11V2" xfId="2955"/>
    <cellStyle name="_2008 APB#18_Power Cash Flow 7-31-11" xfId="2956"/>
    <cellStyle name="_2008 APB#18_Power Cash Flow 9-30-11V3" xfId="2957"/>
    <cellStyle name="_2008 APB#18_Power Cash Flow 9-30-11V4" xfId="2958"/>
    <cellStyle name="_2008 APB#18_PS10-CashFlow-12-31-10V6" xfId="2959"/>
    <cellStyle name="_2008 APB#18_PS10-CashFlow-7-31-11" xfId="2960"/>
    <cellStyle name="_2008 APB#18_Q3 2010 Fin Stmts RRDproofb" xfId="2961"/>
    <cellStyle name="_x0013__2010-15 Rev &amp; Exp 5 Year Model 020111 unlinked" xfId="2962"/>
    <cellStyle name="_x0013__2010-15 Rev &amp; Exp 5 Year Model 020111 unlinked 2" xfId="2963"/>
    <cellStyle name="_x0013__2010-15 Rev &amp; Exp 5 Year Model 020111 unlinked_2013 June BOD vs. 2013-2017 Business Plan New" xfId="2964"/>
    <cellStyle name="_x0013__2010-15 Rev &amp; Exp 5 Year Model 020111 unlinked_2013 June BOD vs.2013-2017 Business Plan" xfId="2965"/>
    <cellStyle name="_x0013__2010-15 Rev &amp; Exp 5 Year Model 020111 unlinked_2014-2018 Dec Business Plan vs. 2013 Oct EOG" xfId="2966"/>
    <cellStyle name="_x0013__2010-15 Rev &amp; Exp 5 Year Model 020111 unlinked_Adaytum Cap Spending #1" xfId="2967"/>
    <cellStyle name="_x0013__2010-15 Rev &amp; Exp 5 Year Model 020111 unlinked_Adaytum CF#1" xfId="2968"/>
    <cellStyle name="_x0013__2010-15 Rev &amp; Exp 5 Year Model 020111 unlinked_Adaytum IS Holdings #1" xfId="2969"/>
    <cellStyle name="_x0013__2010-15 Rev &amp; Exp 5 Year Model 020111 unlinked_Adaytum#1-3" xfId="2970"/>
    <cellStyle name="_x0013__2010-15 Rev &amp; Exp 5 Year Model 020111 unlinked_Assumptions" xfId="2971"/>
    <cellStyle name="_x0013__2010-15 Rev &amp; Exp 5 Year Model 020111 unlinked_Capitalization-Case#2" xfId="2972"/>
    <cellStyle name="_x0013__2010-15 Rev &amp; Exp 5 Year Model 020111 unlinked_Cash for Valuation-Case#1" xfId="2973"/>
    <cellStyle name="_x0013__2010-15 Rev &amp; Exp 5 Year Model 020111 unlinked_Investment Capacity #2" xfId="2974"/>
    <cellStyle name="_x0013__2010-15 Rev &amp; Exp 5 Year Model 020111 unlinked_O&amp;M Manag View" xfId="2975"/>
    <cellStyle name="_x0013__2010-15 Rev &amp; Exp 5 Year Model 021511 Unlinked" xfId="2976"/>
    <cellStyle name="_x0013__2010-15 Rev &amp; Exp 5 Year Model 021511 Unlinked 2" xfId="2977"/>
    <cellStyle name="_x0013__2010-15 Rev &amp; Exp 5 Year Model 021511 Unlinked_2013 June BOD vs. 2013-2017 Business Plan New" xfId="2978"/>
    <cellStyle name="_x0013__2010-15 Rev &amp; Exp 5 Year Model 021511 Unlinked_2013 June BOD vs.2013-2017 Business Plan" xfId="2979"/>
    <cellStyle name="_x0013__2010-15 Rev &amp; Exp 5 Year Model 021511 Unlinked_2014-2018 Dec Business Plan vs. 2013 Oct EOG" xfId="2980"/>
    <cellStyle name="_x0013__2010-15 Rev &amp; Exp 5 Year Model 021511 Unlinked_Adaytum Cap Spending #1" xfId="2981"/>
    <cellStyle name="_x0013__2010-15 Rev &amp; Exp 5 Year Model 021511 Unlinked_Adaytum CF#1" xfId="2982"/>
    <cellStyle name="_x0013__2010-15 Rev &amp; Exp 5 Year Model 021511 Unlinked_Adaytum IS Holdings #1" xfId="2983"/>
    <cellStyle name="_x0013__2010-15 Rev &amp; Exp 5 Year Model 021511 Unlinked_Adaytum#1-3" xfId="2984"/>
    <cellStyle name="_x0013__2010-15 Rev &amp; Exp 5 Year Model 021511 Unlinked_Assumptions" xfId="2985"/>
    <cellStyle name="_x0013__2010-15 Rev &amp; Exp 5 Year Model 021511 Unlinked_Capitalization-Case#2" xfId="2986"/>
    <cellStyle name="_x0013__2010-15 Rev &amp; Exp 5 Year Model 021511 Unlinked_Cash for Valuation-Case#1" xfId="2987"/>
    <cellStyle name="_x0013__2010-15 Rev &amp; Exp 5 Year Model 021511 Unlinked_Investment Capacity #2" xfId="2988"/>
    <cellStyle name="_x0013__2010-15 Rev &amp; Exp 5 Year Model 021511 Unlinked_O&amp;M Manag View" xfId="2989"/>
    <cellStyle name="_2011 &amp; fwd est" xfId="23"/>
    <cellStyle name="_2011 &amp; fwd est 2" xfId="2990"/>
    <cellStyle name="_2011 &amp; fwd est 2 2" xfId="2991"/>
    <cellStyle name="_2011 &amp; fwd est_Consolidating-CF-3-31-12V3" xfId="2992"/>
    <cellStyle name="_2011 &amp; fwd est_Consolidating-CF-3-31-12V3 2" xfId="2993"/>
    <cellStyle name="_2011 &amp; fwd est_Consolidating-CF-3-31-12V3 2 2" xfId="2994"/>
    <cellStyle name="_2011 &amp; fwd est_Power Cash Flow 03-31-12V4" xfId="2995"/>
    <cellStyle name="_2011 &amp; fwd est_Power Cash Flow 03-31-12V4 2" xfId="2996"/>
    <cellStyle name="_2011 &amp; fwd est_Power Cash Flow 03-31-12V4 2 2" xfId="2997"/>
    <cellStyle name="_2011 &amp; fwd est_Q1 2012 Fin Stmt v1 values" xfId="2998"/>
    <cellStyle name="_2011 &amp; fwd est_Q1 2012 Fin Stmt v1 values 2" xfId="2999"/>
    <cellStyle name="_2011 &amp; fwd est_Q1 2012 Fin Stmt v1 values 2 2" xfId="3000"/>
    <cellStyle name="_2011 &amp; fwd est_Q1 2012 Fin Stmt v2 valuesV2" xfId="3001"/>
    <cellStyle name="_2011 &amp; fwd est_Q1 2012 Fin Stmt v2 valuesV2 2" xfId="3002"/>
    <cellStyle name="_2011 &amp; fwd est_Q1 2012 Fin Stmt v2 valuesV2 2 2" xfId="3003"/>
    <cellStyle name="_2011 &amp; fwd est_Q1 2012 Fin Stmt_shellvalues" xfId="3004"/>
    <cellStyle name="_2011 &amp; fwd est_Q1 2012 Fin Stmt_shellvalues 2" xfId="3005"/>
    <cellStyle name="_2011 &amp; fwd est_Q1 2012 Fin Stmt_shellvalues 2 2" xfId="3006"/>
    <cellStyle name="_2011 Income Tax Cash Paid Analytics" xfId="3007"/>
    <cellStyle name="_2011 Income Tax Cash Paid Analytics 2" xfId="3008"/>
    <cellStyle name="_2011 Income Tax Cash Paid Analytics 2 2" xfId="3009"/>
    <cellStyle name="_2011 Income Tax Cash Paid Analytics_Consolidating-CF-3-31-12V3" xfId="3010"/>
    <cellStyle name="_2011 Income Tax Cash Paid Analytics_Consolidating-CF-3-31-12V3 2" xfId="3011"/>
    <cellStyle name="_2011 Income Tax Cash Paid Analytics_Consolidating-CF-3-31-12V3 2 2" xfId="3012"/>
    <cellStyle name="_2011 Income Tax Cash Paid Analytics_Power Cash Flow 03-31-12V4" xfId="3013"/>
    <cellStyle name="_2011 Income Tax Cash Paid Analytics_Power Cash Flow 03-31-12V4 2" xfId="3014"/>
    <cellStyle name="_2011 Income Tax Cash Paid Analytics_Power Cash Flow 03-31-12V4 2 2" xfId="3015"/>
    <cellStyle name="_2011 Income Tax Cash Paid Analytics_Q1 2012 Fin Stmt v1 values" xfId="3016"/>
    <cellStyle name="_2011 Income Tax Cash Paid Analytics_Q1 2012 Fin Stmt v1 values 2" xfId="3017"/>
    <cellStyle name="_2011 Income Tax Cash Paid Analytics_Q1 2012 Fin Stmt v1 values 2 2" xfId="3018"/>
    <cellStyle name="_2011 Income Tax Cash Paid Analytics_Q1 2012 Fin Stmt v2 valuesV2" xfId="3019"/>
    <cellStyle name="_2011 Income Tax Cash Paid Analytics_Q1 2012 Fin Stmt v2 valuesV2 2" xfId="3020"/>
    <cellStyle name="_2011 Income Tax Cash Paid Analytics_Q1 2012 Fin Stmt v2 valuesV2 2 2" xfId="3021"/>
    <cellStyle name="_2011 Income Tax Cash Paid Analytics_Q1 2012 Fin Stmt_shellvalues" xfId="3022"/>
    <cellStyle name="_2011 Income Tax Cash Paid Analytics_Q1 2012 Fin Stmt_shellvalues 2" xfId="3023"/>
    <cellStyle name="_2011 Income Tax Cash Paid Analytics_Q1 2012 Fin Stmt_shellvalues 2 2" xfId="3024"/>
    <cellStyle name="_x0013__2011-16 Business Plan Rev &amp; Exp 5 Year Model - Normalized" xfId="3025"/>
    <cellStyle name="_x0013__2012_FIT Forecast - transfer file (2)" xfId="3026"/>
    <cellStyle name="_x0013__2012_FIT Forecast - transfer file (2) 2" xfId="3027"/>
    <cellStyle name="_x0013__2012_FIT Forecast - transfer file (2) 2 2" xfId="3028"/>
    <cellStyle name="_x0013__2012-ETn-CS-MDS-16-Northeast Grid-PEEM CWIP in RB 10-7-2011 CRC" xfId="3029"/>
    <cellStyle name="_x0013__2013 December Final Normalized BPR-2014-01-24" xfId="3030"/>
    <cellStyle name="_x0013__2013 ED Capital Projects By Month" xfId="3031"/>
    <cellStyle name="_2016 forecasted def tax balance  April 11 2012" xfId="24"/>
    <cellStyle name="_2016 forecasted def tax balance  April 11 2012_Cognos - Tax Input - Support file v2" xfId="25"/>
    <cellStyle name="_2016 forecasted def tax balance  April 11 2012_Cognos - Tax Input - Support file v4" xfId="26"/>
    <cellStyle name="_2016 forecasted def tax balance  April 11 2012_Tax Input - Notes" xfId="27"/>
    <cellStyle name="_2016 forecasted def tax balance  April 11 2012_Tax Input - Notes_Cognos - Tax Input - Support file v2" xfId="28"/>
    <cellStyle name="_2016 forecasted def tax balance  April 11 2012_Tax Input - Notes_Cognos - Tax Input - Support file v4" xfId="29"/>
    <cellStyle name="_2016 forecasted def tax balance  April 11 2012_Tax Input cubes June 2012 update v3" xfId="30"/>
    <cellStyle name="_2016 forecasted def tax balance  April 11 2012_Tax Input cubes June 2012 update v3_Cognos - Tax Input - Support file v2" xfId="31"/>
    <cellStyle name="_2016 forecasted def tax balance  April 11 2012_Tax Input cubes June 2012 update v3_Cognos - Tax Input - Support file v4" xfId="32"/>
    <cellStyle name="_6-Bioenergie Impairment 0908" xfId="33"/>
    <cellStyle name="_6-Bioenergie Impairment 0908_10K 2010 Fin Stmts v7 Values" xfId="3032"/>
    <cellStyle name="_6-Bioenergie Impairment 0908_ConsolidatingCF-12-31-10V10" xfId="3033"/>
    <cellStyle name="_6-Bioenergie Impairment 0908_ConsolidatingCF-12-31-10V11" xfId="3034"/>
    <cellStyle name="_6-Bioenergie Impairment 0908_ConsolidatingCF-12-31-10V12" xfId="3035"/>
    <cellStyle name="_6-Bioenergie Impairment 0908_ConsolidatingCF-12-31-10V9" xfId="3036"/>
    <cellStyle name="_6-Bioenergie Impairment 0908_Consolidating-CF-12-31-11V3" xfId="3037"/>
    <cellStyle name="_6-Bioenergie Impairment 0908_Consolidating-CF-12-31-11V5" xfId="3038"/>
    <cellStyle name="_6-Bioenergie Impairment 0908_Consolidating-CF-3-31-12V3" xfId="3039"/>
    <cellStyle name="_6-Bioenergie Impairment 0908_ConsolidatingCF-9-30-11V2" xfId="3040"/>
    <cellStyle name="_6-Bioenergie Impairment 0908_Power Cash Flow 03-31-12V3" xfId="3041"/>
    <cellStyle name="_6-Bioenergie Impairment 0908_Power Cash Flow 03-31-12V4" xfId="3042"/>
    <cellStyle name="_6-Bioenergie Impairment 0908_Power Cash Flow 12-31-10V10" xfId="3043"/>
    <cellStyle name="_6-Bioenergie Impairment 0908_Power Cash Flow 12-31-11" xfId="3044"/>
    <cellStyle name="_6-Bioenergie Impairment 0908_Power Cash Flow 12-31-11V3" xfId="3045"/>
    <cellStyle name="_6-Bioenergie Impairment 0908_Power Cash Flow 12-31-11V6" xfId="3046"/>
    <cellStyle name="_6-Bioenergie Impairment 0908_Power Cash Flow 3-31-11V2" xfId="3047"/>
    <cellStyle name="_6-Bioenergie Impairment 0908_Power Cash Flow 3-31-11V3" xfId="3048"/>
    <cellStyle name="_6-Bioenergie Impairment 0908_Power Cash Flow 3-31-11V5" xfId="3049"/>
    <cellStyle name="_6-Bioenergie Impairment 0908_Power Cash Flow 3-31-11V6" xfId="3050"/>
    <cellStyle name="_6-Bioenergie Impairment 0908_Power Cash Flow 5-31-11" xfId="3051"/>
    <cellStyle name="_6-Bioenergie Impairment 0908_Power Cash Flow 6-30-11" xfId="3052"/>
    <cellStyle name="_6-Bioenergie Impairment 0908_Power Cash Flow 6-30-11V2" xfId="3053"/>
    <cellStyle name="_6-Bioenergie Impairment 0908_Power Cash Flow 7-31-11" xfId="3054"/>
    <cellStyle name="_6-Bioenergie Impairment 0908_Power Cash Flow 9-30-11V3" xfId="3055"/>
    <cellStyle name="_6-Bioenergie Impairment 0908_Power Cash Flow 9-30-11V4" xfId="3056"/>
    <cellStyle name="_6-Bioenergie Impairment 0908_PS10-CashFlow-12-31-10V6" xfId="3057"/>
    <cellStyle name="_6-Bioenergie Impairment 0908_PS10-CashFlow-7-31-11" xfId="3058"/>
    <cellStyle name="_6-Bioenergie Impairment 0908_Q3 2010 Fin Stmts RRDproofb" xfId="3059"/>
    <cellStyle name="_9.2. Project FS-PSEG" xfId="34"/>
    <cellStyle name="_9.2. Project FS-PSEG 2" xfId="3060"/>
    <cellStyle name="_9.2. Project FS-PSEG 2 2" xfId="3061"/>
    <cellStyle name="_9.2. Project FS-PSEG_Consolidating-CF-3-31-12V3" xfId="3062"/>
    <cellStyle name="_9.2. Project FS-PSEG_Consolidating-CF-3-31-12V3 2" xfId="3063"/>
    <cellStyle name="_9.2. Project FS-PSEG_Consolidating-CF-3-31-12V3 2 2" xfId="3064"/>
    <cellStyle name="_9.2. Project FS-PSEG_Power Cash Flow 03-31-12V4" xfId="3065"/>
    <cellStyle name="_9.2. Project FS-PSEG_Power Cash Flow 03-31-12V4 2" xfId="3066"/>
    <cellStyle name="_9.2. Project FS-PSEG_Power Cash Flow 03-31-12V4 2 2" xfId="3067"/>
    <cellStyle name="_9.2. Project FS-PSEG_Q1 2012 Fin Stmt v1 values" xfId="3068"/>
    <cellStyle name="_9.2. Project FS-PSEG_Q1 2012 Fin Stmt v1 values 2" xfId="3069"/>
    <cellStyle name="_9.2. Project FS-PSEG_Q1 2012 Fin Stmt v1 values 2 2" xfId="3070"/>
    <cellStyle name="_9.2. Project FS-PSEG_Q1 2012 Fin Stmt v2 valuesV2" xfId="3071"/>
    <cellStyle name="_9.2. Project FS-PSEG_Q1 2012 Fin Stmt v2 valuesV2 2" xfId="3072"/>
    <cellStyle name="_9.2. Project FS-PSEG_Q1 2012 Fin Stmt v2 valuesV2 2 2" xfId="3073"/>
    <cellStyle name="_9.2. Project FS-PSEG_Q1 2012 Fin Stmt_shellvalues" xfId="3074"/>
    <cellStyle name="_9.2. Project FS-PSEG_Q1 2012 Fin Stmt_shellvalues 2" xfId="3075"/>
    <cellStyle name="_9.2. Project FS-PSEG_Q1 2012 Fin Stmt_shellvalues 2 2" xfId="3076"/>
    <cellStyle name="_ADIT - Comp of Rate Base @12-2011-Actual" xfId="35"/>
    <cellStyle name="_ADIT - Comp of Rate Base @12-2011-Actual_Cognos - Tax Input - Support file v2" xfId="36"/>
    <cellStyle name="_ADIT - Comp of Rate Base @12-2011-Actual_Cognos - Tax Input - Support file v4" xfId="37"/>
    <cellStyle name="_ADIT - Comp of Rate Base @12-2011-Actual_Tax Input - Notes" xfId="38"/>
    <cellStyle name="_ADIT - Comp of Rate Base @12-2011-Actual_Tax Input - Notes_Cognos - Tax Input - Support file v2" xfId="39"/>
    <cellStyle name="_ADIT - Comp of Rate Base @12-2011-Actual_Tax Input - Notes_Cognos - Tax Input - Support file v4" xfId="40"/>
    <cellStyle name="_ADIT - Comp of Rate Base thru 2016 April 13 2012 - v3use this" xfId="41"/>
    <cellStyle name="_ADIT - Comp of Rate Base thru 2016 April 13 2012 - v3use this_Cognos - Tax Input - Support file v2" xfId="42"/>
    <cellStyle name="_ADIT - Comp of Rate Base thru 2016 April 13 2012 - v3use this_Cognos - Tax Input - Support file v4" xfId="43"/>
    <cellStyle name="_ADIT - Comp of Rate Base thru 2016 April 13 2012 - v3use this_Tax Input - Notes" xfId="44"/>
    <cellStyle name="_ADIT - Comp of Rate Base thru 2016 April 13 2012 - v3use this_Tax Input - Notes_Cognos - Tax Input - Support file v2" xfId="45"/>
    <cellStyle name="_ADIT - Comp of Rate Base thru 2016 April 13 2012 - v3use this_Tax Input - Notes_Cognos - Tax Input - Support file v4" xfId="46"/>
    <cellStyle name="_AEP (OH)  ITC Entry-July10" xfId="47"/>
    <cellStyle name="_AEP (OH)  ITC Entry-July10 2" xfId="3077"/>
    <cellStyle name="_AEP (OH)  ITC Entry-July10 2 2" xfId="3078"/>
    <cellStyle name="_AEP (OH)  ITC Entry-July10_Consolidating-CF-3-31-12V3" xfId="3079"/>
    <cellStyle name="_AEP (OH)  ITC Entry-July10_Consolidating-CF-3-31-12V3 2" xfId="3080"/>
    <cellStyle name="_AEP (OH)  ITC Entry-July10_Consolidating-CF-3-31-12V3 2 2" xfId="3081"/>
    <cellStyle name="_AEP (OH)  ITC Entry-July10_Power Cash Flow 03-31-12V4" xfId="3082"/>
    <cellStyle name="_AEP (OH)  ITC Entry-July10_Power Cash Flow 03-31-12V4 2" xfId="3083"/>
    <cellStyle name="_AEP (OH)  ITC Entry-July10_Power Cash Flow 03-31-12V4 2 2" xfId="3084"/>
    <cellStyle name="_AEP (OH)  ITC Entry-July10_Q1 2012 Fin Stmt v1 values" xfId="3085"/>
    <cellStyle name="_AEP (OH)  ITC Entry-July10_Q1 2012 Fin Stmt v1 values 2" xfId="3086"/>
    <cellStyle name="_AEP (OH)  ITC Entry-July10_Q1 2012 Fin Stmt v1 values 2 2" xfId="3087"/>
    <cellStyle name="_AEP (OH)  ITC Entry-July10_Q1 2012 Fin Stmt v2 valuesV2" xfId="3088"/>
    <cellStyle name="_AEP (OH)  ITC Entry-July10_Q1 2012 Fin Stmt v2 valuesV2 2" xfId="3089"/>
    <cellStyle name="_AEP (OH)  ITC Entry-July10_Q1 2012 Fin Stmt v2 valuesV2 2 2" xfId="3090"/>
    <cellStyle name="_AEP (OH)  ITC Entry-July10_Q1 2012 Fin Stmt_shellvalues" xfId="3091"/>
    <cellStyle name="_AEP (OH)  ITC Entry-July10_Q1 2012 Fin Stmt_shellvalues 2" xfId="3092"/>
    <cellStyle name="_AEP (OH)  ITC Entry-July10_Q1 2012 Fin Stmt_shellvalues 2 2" xfId="3093"/>
    <cellStyle name="_x0013__Billing Reconv After recast" xfId="3094"/>
    <cellStyle name="_Bioenergie sale" xfId="48"/>
    <cellStyle name="_Bioenergie sale 2" xfId="3095"/>
    <cellStyle name="_Bioenergie sale 2 2" xfId="3096"/>
    <cellStyle name="_Bioenergie sale_Consolidating-CF-3-31-12V3" xfId="3097"/>
    <cellStyle name="_Bioenergie sale_Consolidating-CF-3-31-12V3 2" xfId="3098"/>
    <cellStyle name="_Bioenergie sale_Consolidating-CF-3-31-12V3 2 2" xfId="3099"/>
    <cellStyle name="_Bioenergie sale_Power Cash Flow 03-31-12V4" xfId="3100"/>
    <cellStyle name="_Bioenergie sale_Power Cash Flow 03-31-12V4 2" xfId="3101"/>
    <cellStyle name="_Bioenergie sale_Power Cash Flow 03-31-12V4 2 2" xfId="3102"/>
    <cellStyle name="_Bioenergie sale_Q1 2012 Fin Stmt v1 values" xfId="3103"/>
    <cellStyle name="_Bioenergie sale_Q1 2012 Fin Stmt v1 values 2" xfId="3104"/>
    <cellStyle name="_Bioenergie sale_Q1 2012 Fin Stmt v1 values 2 2" xfId="3105"/>
    <cellStyle name="_Bioenergie sale_Q1 2012 Fin Stmt v2 valuesV2" xfId="3106"/>
    <cellStyle name="_Bioenergie sale_Q1 2012 Fin Stmt v2 valuesV2 2" xfId="3107"/>
    <cellStyle name="_Bioenergie sale_Q1 2012 Fin Stmt v2 valuesV2 2 2" xfId="3108"/>
    <cellStyle name="_Bioenergie sale_Q1 2012 Fin Stmt_shellvalues" xfId="3109"/>
    <cellStyle name="_Bioenergie sale_Q1 2012 Fin Stmt_shellvalues 2" xfId="3110"/>
    <cellStyle name="_Bioenergie sale_Q1 2012 Fin Stmt_shellvalues 2 2" xfId="3111"/>
    <cellStyle name="_x0013__Book1" xfId="3112"/>
    <cellStyle name="_x0013__Book1_Next Month Plan" xfId="3113"/>
    <cellStyle name="_Book3" xfId="49"/>
    <cellStyle name="_Book3 2" xfId="3114"/>
    <cellStyle name="_Book3 2 2" xfId="3115"/>
    <cellStyle name="_Book3_Consolidating-CF-3-31-12V3" xfId="3116"/>
    <cellStyle name="_Book3_Consolidating-CF-3-31-12V3 2" xfId="3117"/>
    <cellStyle name="_Book3_Consolidating-CF-3-31-12V3 2 2" xfId="3118"/>
    <cellStyle name="_Book3_Power Cash Flow 03-31-12V4" xfId="3119"/>
    <cellStyle name="_Book3_Power Cash Flow 03-31-12V4 2" xfId="3120"/>
    <cellStyle name="_Book3_Power Cash Flow 03-31-12V4 2 2" xfId="3121"/>
    <cellStyle name="_Book3_Q1 2012 Fin Stmt v1 values" xfId="3122"/>
    <cellStyle name="_Book3_Q1 2012 Fin Stmt v1 values 2" xfId="3123"/>
    <cellStyle name="_Book3_Q1 2012 Fin Stmt v1 values 2 2" xfId="3124"/>
    <cellStyle name="_Book3_Q1 2012 Fin Stmt v2 valuesV2" xfId="3125"/>
    <cellStyle name="_Book3_Q1 2012 Fin Stmt v2 valuesV2 2" xfId="3126"/>
    <cellStyle name="_Book3_Q1 2012 Fin Stmt v2 valuesV2 2 2" xfId="3127"/>
    <cellStyle name="_Book3_Q1 2012 Fin Stmt_shellvalues" xfId="3128"/>
    <cellStyle name="_Book3_Q1 2012 Fin Stmt_shellvalues 2" xfId="3129"/>
    <cellStyle name="_Book3_Q1 2012 Fin Stmt_shellvalues 2 2" xfId="3130"/>
    <cellStyle name="_x0013__Book4" xfId="3131"/>
    <cellStyle name="_x0013__Book4 2" xfId="3132"/>
    <cellStyle name="_x0013__Book4_2013 June BOD vs. 2013-2017 Business Plan New" xfId="3133"/>
    <cellStyle name="_x0013__Book4_2013 June BOD vs.2013-2017 Business Plan" xfId="3134"/>
    <cellStyle name="_x0013__Book4_2014-2018 Dec Business Plan vs. 2013 Oct EOG" xfId="3135"/>
    <cellStyle name="_x0013__Book4_Adaytum Cap Spending #1" xfId="3136"/>
    <cellStyle name="_x0013__Book4_Adaytum CF#1" xfId="3137"/>
    <cellStyle name="_x0013__Book4_Adaytum IS Holdings #1" xfId="3138"/>
    <cellStyle name="_x0013__Book4_Adaytum#1-3" xfId="3139"/>
    <cellStyle name="_x0013__Book4_Assumptions" xfId="3140"/>
    <cellStyle name="_x0013__Book4_Capitalization-Case#2" xfId="3141"/>
    <cellStyle name="_x0013__Book4_Cash for Valuation-Case#1" xfId="3142"/>
    <cellStyle name="_x0013__Book4_Investment Capacity #2" xfId="3143"/>
    <cellStyle name="_x0013__Book4_O&amp;M Manag View" xfId="3144"/>
    <cellStyle name="_x0013__BW Control" xfId="3145"/>
    <cellStyle name="_Capital" xfId="50"/>
    <cellStyle name="_Cliff Tax Model Relinked to Global 7n5 to Tax Dept 0818v2 - LS" xfId="51"/>
    <cellStyle name="_x0013__Cognos - Tax Input - Support file v2" xfId="52"/>
    <cellStyle name="_x0013__Cognos - Tax Input - Support file v4" xfId="53"/>
    <cellStyle name="_Comma" xfId="54"/>
    <cellStyle name="_Comma 2" xfId="3146"/>
    <cellStyle name="_Comma 2 2" xfId="3147"/>
    <cellStyle name="_Conemaugh Capital" xfId="55"/>
    <cellStyle name="_x0013__Consolidating-CF-3-31-12V3" xfId="3148"/>
    <cellStyle name="_Copy of Est cap spending for Dec tax Proposal - Final Yr end close v3-Updated for Oct EOG" xfId="56"/>
    <cellStyle name="_Copy of Est cap spending for Dec tax Proposal - Final Yr end close v3-Updated for Oct EOG_Cognos - Tax Input - Support file v2" xfId="57"/>
    <cellStyle name="_Copy of Est cap spending for Dec tax Proposal - Final Yr end close v3-Updated for Oct EOG_Cognos - Tax Input - Support file v4" xfId="58"/>
    <cellStyle name="_Copy of Est cap spending for Dec tax Proposal - Final Yr end close v3-Updated for Oct EOG_Tax Input - Notes" xfId="59"/>
    <cellStyle name="_Copy of Est cap spending for Dec tax Proposal - Final Yr end close v3-Updated for Oct EOG_Tax Input - Notes_Cognos - Tax Input - Support file v2" xfId="60"/>
    <cellStyle name="_Copy of Est cap spending for Dec tax Proposal - Final Yr end close v3-Updated for Oct EOG_Tax Input - Notes_Cognos - Tax Input - Support file v4" xfId="61"/>
    <cellStyle name="_x0013__Copy of June Actual Reporting-test" xfId="3149"/>
    <cellStyle name="_x0013__Copy of Power Capital Breakdown" xfId="3150"/>
    <cellStyle name="_Copy of Rebase ModelDepr for 2012-16 Summary with IDD-Repairs  Pollution Cntl Amort - Post Anna Changes  (2)" xfId="62"/>
    <cellStyle name="_Copy of Rebase ModelDepr for 2012-16 Summary with IDD-Repairs  Pollution Cntl Amort - Post Anna Changes  (2)_Cognos - Tax Input - Support file v2" xfId="63"/>
    <cellStyle name="_Copy of Rebase ModelDepr for 2012-16 Summary with IDD-Repairs  Pollution Cntl Amort - Post Anna Changes  (2)_Cognos - Tax Input - Support file v4" xfId="64"/>
    <cellStyle name="_Copy of Rebase ModelDepr for 2012-16 Summary with IDD-Repairs  Pollution Cntl Amort - Post Anna Changes  (2)_Tax Input - Notes" xfId="65"/>
    <cellStyle name="_Copy of Rebase ModelDepr for 2012-16 Summary with IDD-Repairs  Pollution Cntl Amort - Post Anna Changes  (2)_Tax Input - Notes_Cognos - Tax Input - Support file v2" xfId="66"/>
    <cellStyle name="_Copy of Rebase ModelDepr for 2012-16 Summary with IDD-Repairs  Pollution Cntl Amort - Post Anna Changes  (2)_Tax Input - Notes_Cognos - Tax Input - Support file v4" xfId="67"/>
    <cellStyle name="_Copy of Rebase ModelDepr for 2012-16 Summary with IDD-Repairs  Pollution Cntl Amort - Post Anna Changes  (2)_Tax Input cubes June 2012 update v3" xfId="68"/>
    <cellStyle name="_Copy of Rebase ModelDepr for 2012-16 Summary with IDD-Repairs  Pollution Cntl Amort - Post Anna Changes  (2)_Tax Input cubes June 2012 update v3_Cognos - Tax Input - Support file v2" xfId="69"/>
    <cellStyle name="_Copy of Rebase ModelDepr for 2012-16 Summary with IDD-Repairs  Pollution Cntl Amort - Post Anna Changes  (2)_Tax Input cubes June 2012 update v3_Cognos - Tax Input - Support file v4" xfId="70"/>
    <cellStyle name="_Copy of Taxmodel 3X9 EOG scenario 5 for AEP &amp; JEA ITC" xfId="71"/>
    <cellStyle name="_Copy of Taxmodel 3X9 EOG scenario 5 for AEP &amp; JEA ITC 2" xfId="3151"/>
    <cellStyle name="_Copy of Taxmodel 3X9 EOG scenario 5 for AEP &amp; JEA ITC 2 2" xfId="3152"/>
    <cellStyle name="_Copy of Taxmodel 3X9 EOG scenario 5 for AEP &amp; JEA ITC_Consolidating-CF-3-31-12V3" xfId="3153"/>
    <cellStyle name="_Copy of Taxmodel 3X9 EOG scenario 5 for AEP &amp; JEA ITC_Consolidating-CF-3-31-12V3 2" xfId="3154"/>
    <cellStyle name="_Copy of Taxmodel 3X9 EOG scenario 5 for AEP &amp; JEA ITC_Consolidating-CF-3-31-12V3 2 2" xfId="3155"/>
    <cellStyle name="_Copy of Taxmodel 3X9 EOG scenario 5 for AEP &amp; JEA ITC_Power Cash Flow 03-31-12V4" xfId="3156"/>
    <cellStyle name="_Copy of Taxmodel 3X9 EOG scenario 5 for AEP &amp; JEA ITC_Power Cash Flow 03-31-12V4 2" xfId="3157"/>
    <cellStyle name="_Copy of Taxmodel 3X9 EOG scenario 5 for AEP &amp; JEA ITC_Power Cash Flow 03-31-12V4 2 2" xfId="3158"/>
    <cellStyle name="_Copy of Taxmodel 3X9 EOG scenario 5 for AEP &amp; JEA ITC_Q1 2012 Fin Stmt v1 values" xfId="3159"/>
    <cellStyle name="_Copy of Taxmodel 3X9 EOG scenario 5 for AEP &amp; JEA ITC_Q1 2012 Fin Stmt v1 values 2" xfId="3160"/>
    <cellStyle name="_Copy of Taxmodel 3X9 EOG scenario 5 for AEP &amp; JEA ITC_Q1 2012 Fin Stmt v1 values 2 2" xfId="3161"/>
    <cellStyle name="_Copy of Taxmodel 3X9 EOG scenario 5 for AEP &amp; JEA ITC_Q1 2012 Fin Stmt v2 valuesV2" xfId="3162"/>
    <cellStyle name="_Copy of Taxmodel 3X9 EOG scenario 5 for AEP &amp; JEA ITC_Q1 2012 Fin Stmt v2 valuesV2 2" xfId="3163"/>
    <cellStyle name="_Copy of Taxmodel 3X9 EOG scenario 5 for AEP &amp; JEA ITC_Q1 2012 Fin Stmt v2 valuesV2 2 2" xfId="3164"/>
    <cellStyle name="_Copy of Taxmodel 3X9 EOG scenario 5 for AEP &amp; JEA ITC_Q1 2012 Fin Stmt_shellvalues" xfId="3165"/>
    <cellStyle name="_Copy of Taxmodel 3X9 EOG scenario 5 for AEP &amp; JEA ITC_Q1 2012 Fin Stmt_shellvalues 2" xfId="3166"/>
    <cellStyle name="_Copy of Taxmodel 3X9 EOG scenario 5 for AEP &amp; JEA ITC_Q1 2012 Fin Stmt_shellvalues 2 2" xfId="3167"/>
    <cellStyle name="_Copy of Taxmodel July EOG" xfId="72"/>
    <cellStyle name="_Copy of Taxmodel July EOG 2" xfId="3168"/>
    <cellStyle name="_Copy of Taxmodel July EOG 2 2" xfId="3169"/>
    <cellStyle name="_Copy of Taxmodel July EOG_Consolidating-CF-3-31-12V3" xfId="3170"/>
    <cellStyle name="_Copy of Taxmodel July EOG_Consolidating-CF-3-31-12V3 2" xfId="3171"/>
    <cellStyle name="_Copy of Taxmodel July EOG_Consolidating-CF-3-31-12V3 2 2" xfId="3172"/>
    <cellStyle name="_Copy of Taxmodel July EOG_Power Cash Flow 03-31-12V4" xfId="3173"/>
    <cellStyle name="_Copy of Taxmodel July EOG_Power Cash Flow 03-31-12V4 2" xfId="3174"/>
    <cellStyle name="_Copy of Taxmodel July EOG_Power Cash Flow 03-31-12V4 2 2" xfId="3175"/>
    <cellStyle name="_Copy of Taxmodel July EOG_Q1 2012 Fin Stmt v1 values" xfId="3176"/>
    <cellStyle name="_Copy of Taxmodel July EOG_Q1 2012 Fin Stmt v1 values 2" xfId="3177"/>
    <cellStyle name="_Copy of Taxmodel July EOG_Q1 2012 Fin Stmt v1 values 2 2" xfId="3178"/>
    <cellStyle name="_Copy of Taxmodel July EOG_Q1 2012 Fin Stmt v2 valuesV2" xfId="3179"/>
    <cellStyle name="_Copy of Taxmodel July EOG_Q1 2012 Fin Stmt v2 valuesV2 2" xfId="3180"/>
    <cellStyle name="_Copy of Taxmodel July EOG_Q1 2012 Fin Stmt v2 valuesV2 2 2" xfId="3181"/>
    <cellStyle name="_Copy of Taxmodel July EOG_Q1 2012 Fin Stmt_shellvalues" xfId="3182"/>
    <cellStyle name="_Copy of Taxmodel July EOG_Q1 2012 Fin Stmt_shellvalues 2" xfId="3183"/>
    <cellStyle name="_Copy of Taxmodel July EOG_Q1 2012 Fin Stmt_shellvalues 2 2" xfId="3184"/>
    <cellStyle name="_Currency" xfId="73"/>
    <cellStyle name="_Currency 2" xfId="3185"/>
    <cellStyle name="_Currency 2 2" xfId="3186"/>
    <cellStyle name="_CurrencySpace" xfId="74"/>
    <cellStyle name="_CurrencySpace 2" xfId="3187"/>
    <cellStyle name="_CurrencySpace 2 2" xfId="3188"/>
    <cellStyle name="_Discontinued Operations - Bioenergie-Working File-Rev010809" xfId="75"/>
    <cellStyle name="_Discontinued Operations - Bioenergie-Working File-Rev010809 2" xfId="3189"/>
    <cellStyle name="_Discontinued Operations - Bioenergie-Working File-Rev010809 2 2" xfId="3190"/>
    <cellStyle name="_Discontinued Operations - Bioenergie-Working File-Rev010809_10K 2010 Fin Stmts v7 Values" xfId="3191"/>
    <cellStyle name="_Discontinued Operations - Bioenergie-Working File-Rev010809_ConsolidatingCF-12-31-10V10" xfId="3192"/>
    <cellStyle name="_Discontinued Operations - Bioenergie-Working File-Rev010809_ConsolidatingCF-12-31-10V10 2" xfId="3193"/>
    <cellStyle name="_Discontinued Operations - Bioenergie-Working File-Rev010809_ConsolidatingCF-12-31-10V10 2 2" xfId="3194"/>
    <cellStyle name="_Discontinued Operations - Bioenergie-Working File-Rev010809_ConsolidatingCF-12-31-10V11" xfId="3195"/>
    <cellStyle name="_Discontinued Operations - Bioenergie-Working File-Rev010809_ConsolidatingCF-12-31-10V11 2" xfId="3196"/>
    <cellStyle name="_Discontinued Operations - Bioenergie-Working File-Rev010809_ConsolidatingCF-12-31-10V11 2 2" xfId="3197"/>
    <cellStyle name="_Discontinued Operations - Bioenergie-Working File-Rev010809_ConsolidatingCF-12-31-10V12" xfId="3198"/>
    <cellStyle name="_Discontinued Operations - Bioenergie-Working File-Rev010809_ConsolidatingCF-12-31-10V12 2" xfId="3199"/>
    <cellStyle name="_Discontinued Operations - Bioenergie-Working File-Rev010809_ConsolidatingCF-12-31-10V12 2 2" xfId="3200"/>
    <cellStyle name="_Discontinued Operations - Bioenergie-Working File-Rev010809_ConsolidatingCF-12-31-10V9" xfId="3201"/>
    <cellStyle name="_Discontinued Operations - Bioenergie-Working File-Rev010809_ConsolidatingCF-12-31-10V9 2" xfId="3202"/>
    <cellStyle name="_Discontinued Operations - Bioenergie-Working File-Rev010809_ConsolidatingCF-12-31-10V9 2 2" xfId="3203"/>
    <cellStyle name="_Discontinued Operations - Bioenergie-Working File-Rev010809_Consolidating-CF-12-31-11V3" xfId="3204"/>
    <cellStyle name="_Discontinued Operations - Bioenergie-Working File-Rev010809_Consolidating-CF-12-31-11V5" xfId="3205"/>
    <cellStyle name="_Discontinued Operations - Bioenergie-Working File-Rev010809_Consolidating-CF-3-31-12V3" xfId="3206"/>
    <cellStyle name="_Discontinued Operations - Bioenergie-Working File-Rev010809_ConsolidatingCF-9-30-11V2" xfId="3207"/>
    <cellStyle name="_Discontinued Operations - Bioenergie-Working File-Rev010809_ConsolidatingCF-9-30-11V2 2" xfId="3208"/>
    <cellStyle name="_Discontinued Operations - Bioenergie-Working File-Rev010809_ConsolidatingCF-9-30-11V2 2 2" xfId="3209"/>
    <cellStyle name="_Discontinued Operations - Bioenergie-Working File-Rev010809_Power Cash Flow 03-31-12V3" xfId="3210"/>
    <cellStyle name="_Discontinued Operations - Bioenergie-Working File-Rev010809_Power Cash Flow 03-31-12V4" xfId="3211"/>
    <cellStyle name="_Discontinued Operations - Bioenergie-Working File-Rev010809_Power Cash Flow 12-31-10V10" xfId="3212"/>
    <cellStyle name="_Discontinued Operations - Bioenergie-Working File-Rev010809_Power Cash Flow 12-31-10V10 2" xfId="3213"/>
    <cellStyle name="_Discontinued Operations - Bioenergie-Working File-Rev010809_Power Cash Flow 12-31-10V10 2 2" xfId="3214"/>
    <cellStyle name="_Discontinued Operations - Bioenergie-Working File-Rev010809_Power Cash Flow 12-31-11" xfId="3215"/>
    <cellStyle name="_Discontinued Operations - Bioenergie-Working File-Rev010809_Power Cash Flow 12-31-11V3" xfId="3216"/>
    <cellStyle name="_Discontinued Operations - Bioenergie-Working File-Rev010809_Power Cash Flow 12-31-11V6" xfId="3217"/>
    <cellStyle name="_Discontinued Operations - Bioenergie-Working File-Rev010809_Power Cash Flow 3-31-11V2" xfId="3218"/>
    <cellStyle name="_Discontinued Operations - Bioenergie-Working File-Rev010809_Power Cash Flow 3-31-11V3" xfId="3219"/>
    <cellStyle name="_Discontinued Operations - Bioenergie-Working File-Rev010809_Power Cash Flow 3-31-11V5" xfId="3220"/>
    <cellStyle name="_Discontinued Operations - Bioenergie-Working File-Rev010809_Power Cash Flow 3-31-11V6" xfId="3221"/>
    <cellStyle name="_Discontinued Operations - Bioenergie-Working File-Rev010809_Power Cash Flow 5-31-11" xfId="3222"/>
    <cellStyle name="_Discontinued Operations - Bioenergie-Working File-Rev010809_Power Cash Flow 6-30-11" xfId="3223"/>
    <cellStyle name="_Discontinued Operations - Bioenergie-Working File-Rev010809_Power Cash Flow 6-30-11V2" xfId="3224"/>
    <cellStyle name="_Discontinued Operations - Bioenergie-Working File-Rev010809_Power Cash Flow 7-31-11" xfId="3225"/>
    <cellStyle name="_Discontinued Operations - Bioenergie-Working File-Rev010809_Power Cash Flow 9-30-11V3" xfId="3226"/>
    <cellStyle name="_Discontinued Operations - Bioenergie-Working File-Rev010809_Power Cash Flow 9-30-11V4" xfId="3227"/>
    <cellStyle name="_Discontinued Operations - Bioenergie-Working File-Rev010809_PS10-CashFlow-12-31-10V6" xfId="3228"/>
    <cellStyle name="_Discontinued Operations - Bioenergie-Working File-Rev010809_PS10-CashFlow-7-31-11" xfId="3229"/>
    <cellStyle name="_Discontinued Operations - Bioenergie-Working File-Rev010809_PS10-CashFlow-7-31-11 2" xfId="3230"/>
    <cellStyle name="_Discontinued Operations - Bioenergie-Working File-Rev010809_PS10-CashFlow-7-31-11 2 2" xfId="3231"/>
    <cellStyle name="_Discontinued Operations - Bioenergie-Working File-Rev010809_Q3 2010 Fin Stmts RRDproofb" xfId="3232"/>
    <cellStyle name="_Discontinued Operations - Bioenergie-Working File-Rev010809_Q3 2010 Fin Stmts RRDproofb 2" xfId="3233"/>
    <cellStyle name="_Discontinued Operations - Bioenergie-Working File-Rev010809_Q3 2010 Fin Stmts RRDproofb 2 2" xfId="3234"/>
    <cellStyle name="_Discontinued Operations - Bioenergie-Working File-Rev2" xfId="76"/>
    <cellStyle name="_Discontinued Operations - Bioenergie-Working File-Rev2 2" xfId="3235"/>
    <cellStyle name="_Discontinued Operations - Bioenergie-Working File-Rev2 2 2" xfId="3236"/>
    <cellStyle name="_Discontinued Operations - Bioenergie-Working File-Rev2_10K 2010 Fin Stmts v7 Values" xfId="3237"/>
    <cellStyle name="_Discontinued Operations - Bioenergie-Working File-Rev2_ConsolidatingCF-12-31-10V10" xfId="3238"/>
    <cellStyle name="_Discontinued Operations - Bioenergie-Working File-Rev2_ConsolidatingCF-12-31-10V10 2" xfId="3239"/>
    <cellStyle name="_Discontinued Operations - Bioenergie-Working File-Rev2_ConsolidatingCF-12-31-10V10 2 2" xfId="3240"/>
    <cellStyle name="_Discontinued Operations - Bioenergie-Working File-Rev2_ConsolidatingCF-12-31-10V11" xfId="3241"/>
    <cellStyle name="_Discontinued Operations - Bioenergie-Working File-Rev2_ConsolidatingCF-12-31-10V11 2" xfId="3242"/>
    <cellStyle name="_Discontinued Operations - Bioenergie-Working File-Rev2_ConsolidatingCF-12-31-10V11 2 2" xfId="3243"/>
    <cellStyle name="_Discontinued Operations - Bioenergie-Working File-Rev2_ConsolidatingCF-12-31-10V12" xfId="3244"/>
    <cellStyle name="_Discontinued Operations - Bioenergie-Working File-Rev2_ConsolidatingCF-12-31-10V12 2" xfId="3245"/>
    <cellStyle name="_Discontinued Operations - Bioenergie-Working File-Rev2_ConsolidatingCF-12-31-10V12 2 2" xfId="3246"/>
    <cellStyle name="_Discontinued Operations - Bioenergie-Working File-Rev2_ConsolidatingCF-12-31-10V9" xfId="3247"/>
    <cellStyle name="_Discontinued Operations - Bioenergie-Working File-Rev2_ConsolidatingCF-12-31-10V9 2" xfId="3248"/>
    <cellStyle name="_Discontinued Operations - Bioenergie-Working File-Rev2_ConsolidatingCF-12-31-10V9 2 2" xfId="3249"/>
    <cellStyle name="_Discontinued Operations - Bioenergie-Working File-Rev2_Consolidating-CF-12-31-11V3" xfId="3250"/>
    <cellStyle name="_Discontinued Operations - Bioenergie-Working File-Rev2_Consolidating-CF-12-31-11V5" xfId="3251"/>
    <cellStyle name="_Discontinued Operations - Bioenergie-Working File-Rev2_Consolidating-CF-3-31-12V3" xfId="3252"/>
    <cellStyle name="_Discontinued Operations - Bioenergie-Working File-Rev2_ConsolidatingCF-9-30-11V2" xfId="3253"/>
    <cellStyle name="_Discontinued Operations - Bioenergie-Working File-Rev2_ConsolidatingCF-9-30-11V2 2" xfId="3254"/>
    <cellStyle name="_Discontinued Operations - Bioenergie-Working File-Rev2_ConsolidatingCF-9-30-11V2 2 2" xfId="3255"/>
    <cellStyle name="_Discontinued Operations - Bioenergie-Working File-Rev2_Power Cash Flow 03-31-12V3" xfId="3256"/>
    <cellStyle name="_Discontinued Operations - Bioenergie-Working File-Rev2_Power Cash Flow 03-31-12V4" xfId="3257"/>
    <cellStyle name="_Discontinued Operations - Bioenergie-Working File-Rev2_Power Cash Flow 12-31-10V10" xfId="3258"/>
    <cellStyle name="_Discontinued Operations - Bioenergie-Working File-Rev2_Power Cash Flow 12-31-10V10 2" xfId="3259"/>
    <cellStyle name="_Discontinued Operations - Bioenergie-Working File-Rev2_Power Cash Flow 12-31-10V10 2 2" xfId="3260"/>
    <cellStyle name="_Discontinued Operations - Bioenergie-Working File-Rev2_Power Cash Flow 12-31-11" xfId="3261"/>
    <cellStyle name="_Discontinued Operations - Bioenergie-Working File-Rev2_Power Cash Flow 12-31-11V3" xfId="3262"/>
    <cellStyle name="_Discontinued Operations - Bioenergie-Working File-Rev2_Power Cash Flow 12-31-11V6" xfId="3263"/>
    <cellStyle name="_Discontinued Operations - Bioenergie-Working File-Rev2_Power Cash Flow 3-31-11V2" xfId="3264"/>
    <cellStyle name="_Discontinued Operations - Bioenergie-Working File-Rev2_Power Cash Flow 3-31-11V3" xfId="3265"/>
    <cellStyle name="_Discontinued Operations - Bioenergie-Working File-Rev2_Power Cash Flow 3-31-11V5" xfId="3266"/>
    <cellStyle name="_Discontinued Operations - Bioenergie-Working File-Rev2_Power Cash Flow 3-31-11V6" xfId="3267"/>
    <cellStyle name="_Discontinued Operations - Bioenergie-Working File-Rev2_Power Cash Flow 5-31-11" xfId="3268"/>
    <cellStyle name="_Discontinued Operations - Bioenergie-Working File-Rev2_Power Cash Flow 6-30-11" xfId="3269"/>
    <cellStyle name="_Discontinued Operations - Bioenergie-Working File-Rev2_Power Cash Flow 6-30-11V2" xfId="3270"/>
    <cellStyle name="_Discontinued Operations - Bioenergie-Working File-Rev2_Power Cash Flow 7-31-11" xfId="3271"/>
    <cellStyle name="_Discontinued Operations - Bioenergie-Working File-Rev2_Power Cash Flow 9-30-11V3" xfId="3272"/>
    <cellStyle name="_Discontinued Operations - Bioenergie-Working File-Rev2_Power Cash Flow 9-30-11V4" xfId="3273"/>
    <cellStyle name="_Discontinued Operations - Bioenergie-Working File-Rev2_PS10-CashFlow-12-31-10V6" xfId="3274"/>
    <cellStyle name="_Discontinued Operations - Bioenergie-Working File-Rev2_PS10-CashFlow-7-31-11" xfId="3275"/>
    <cellStyle name="_Discontinued Operations - Bioenergie-Working File-Rev2_PS10-CashFlow-7-31-11 2" xfId="3276"/>
    <cellStyle name="_Discontinued Operations - Bioenergie-Working File-Rev2_PS10-CashFlow-7-31-11 2 2" xfId="3277"/>
    <cellStyle name="_Discontinued Operations - Bioenergie-Working File-Rev2_Q3 2010 Fin Stmts RRDproofb" xfId="3278"/>
    <cellStyle name="_Discontinued Operations - Bioenergie-Working File-Rev2_Q3 2010 Fin Stmts RRDproofb 2" xfId="3279"/>
    <cellStyle name="_Discontinued Operations - Bioenergie-Working File-Rev2_Q3 2010 Fin Stmts RRDproofb 2 2" xfId="3280"/>
    <cellStyle name="_Discop Entries - Summary" xfId="77"/>
    <cellStyle name="_Discop Entries - Summary 2" xfId="3281"/>
    <cellStyle name="_Discop Entries - Summary 2 2" xfId="3282"/>
    <cellStyle name="_Discop Entries - Summary_10K 2010 Fin Stmts v7 Values" xfId="3283"/>
    <cellStyle name="_Discop Entries - Summary_ConsolidatingCF-12-31-10V10" xfId="3284"/>
    <cellStyle name="_Discop Entries - Summary_ConsolidatingCF-12-31-10V10 2" xfId="3285"/>
    <cellStyle name="_Discop Entries - Summary_ConsolidatingCF-12-31-10V10 2 2" xfId="3286"/>
    <cellStyle name="_Discop Entries - Summary_ConsolidatingCF-12-31-10V11" xfId="3287"/>
    <cellStyle name="_Discop Entries - Summary_ConsolidatingCF-12-31-10V11 2" xfId="3288"/>
    <cellStyle name="_Discop Entries - Summary_ConsolidatingCF-12-31-10V11 2 2" xfId="3289"/>
    <cellStyle name="_Discop Entries - Summary_ConsolidatingCF-12-31-10V12" xfId="3290"/>
    <cellStyle name="_Discop Entries - Summary_ConsolidatingCF-12-31-10V12 2" xfId="3291"/>
    <cellStyle name="_Discop Entries - Summary_ConsolidatingCF-12-31-10V12 2 2" xfId="3292"/>
    <cellStyle name="_Discop Entries - Summary_ConsolidatingCF-12-31-10V9" xfId="3293"/>
    <cellStyle name="_Discop Entries - Summary_ConsolidatingCF-12-31-10V9 2" xfId="3294"/>
    <cellStyle name="_Discop Entries - Summary_ConsolidatingCF-12-31-10V9 2 2" xfId="3295"/>
    <cellStyle name="_Discop Entries - Summary_Consolidating-CF-12-31-11V3" xfId="3296"/>
    <cellStyle name="_Discop Entries - Summary_Consolidating-CF-12-31-11V5" xfId="3297"/>
    <cellStyle name="_Discop Entries - Summary_Consolidating-CF-3-31-12V3" xfId="3298"/>
    <cellStyle name="_Discop Entries - Summary_ConsolidatingCF-9-30-11V2" xfId="3299"/>
    <cellStyle name="_Discop Entries - Summary_ConsolidatingCF-9-30-11V2 2" xfId="3300"/>
    <cellStyle name="_Discop Entries - Summary_ConsolidatingCF-9-30-11V2 2 2" xfId="3301"/>
    <cellStyle name="_Discop Entries - Summary_Power Cash Flow 03-31-12V3" xfId="3302"/>
    <cellStyle name="_Discop Entries - Summary_Power Cash Flow 03-31-12V4" xfId="3303"/>
    <cellStyle name="_Discop Entries - Summary_Power Cash Flow 12-31-10V10" xfId="3304"/>
    <cellStyle name="_Discop Entries - Summary_Power Cash Flow 12-31-10V10 2" xfId="3305"/>
    <cellStyle name="_Discop Entries - Summary_Power Cash Flow 12-31-10V10 2 2" xfId="3306"/>
    <cellStyle name="_Discop Entries - Summary_Power Cash Flow 12-31-11" xfId="3307"/>
    <cellStyle name="_Discop Entries - Summary_Power Cash Flow 12-31-11V3" xfId="3308"/>
    <cellStyle name="_Discop Entries - Summary_Power Cash Flow 12-31-11V6" xfId="3309"/>
    <cellStyle name="_Discop Entries - Summary_Power Cash Flow 3-31-11V2" xfId="3310"/>
    <cellStyle name="_Discop Entries - Summary_Power Cash Flow 3-31-11V3" xfId="3311"/>
    <cellStyle name="_Discop Entries - Summary_Power Cash Flow 3-31-11V5" xfId="3312"/>
    <cellStyle name="_Discop Entries - Summary_Power Cash Flow 3-31-11V6" xfId="3313"/>
    <cellStyle name="_Discop Entries - Summary_Power Cash Flow 5-31-11" xfId="3314"/>
    <cellStyle name="_Discop Entries - Summary_Power Cash Flow 6-30-11" xfId="3315"/>
    <cellStyle name="_Discop Entries - Summary_Power Cash Flow 6-30-11V2" xfId="3316"/>
    <cellStyle name="_Discop Entries - Summary_Power Cash Flow 7-31-11" xfId="3317"/>
    <cellStyle name="_Discop Entries - Summary_Power Cash Flow 9-30-11V3" xfId="3318"/>
    <cellStyle name="_Discop Entries - Summary_Power Cash Flow 9-30-11V4" xfId="3319"/>
    <cellStyle name="_Discop Entries - Summary_PS10-CashFlow-12-31-10V6" xfId="3320"/>
    <cellStyle name="_Discop Entries - Summary_PS10-CashFlow-7-31-11" xfId="3321"/>
    <cellStyle name="_Discop Entries - Summary_PS10-CashFlow-7-31-11 2" xfId="3322"/>
    <cellStyle name="_Discop Entries - Summary_PS10-CashFlow-7-31-11 2 2" xfId="3323"/>
    <cellStyle name="_Discop Entries - Summary_Q3 2010 Fin Stmts RRDproofb" xfId="3324"/>
    <cellStyle name="_Discop Entries - Summary_Q3 2010 Fin Stmts RRDproofb 2" xfId="3325"/>
    <cellStyle name="_Discop Entries - Summary_Q3 2010 Fin Stmts RRDproofb 2 2" xfId="3326"/>
    <cellStyle name="_Electrandes2007 8+4 forecast by month" xfId="78"/>
    <cellStyle name="_Electrandes2007 8+4 forecast by month 2" xfId="3327"/>
    <cellStyle name="_Electrandes2007 8+4 forecast by month 2 2" xfId="3328"/>
    <cellStyle name="_Electroandes-Tax March-Cycle 6" xfId="79"/>
    <cellStyle name="_Electroandes-Tax March-Cycle 6 2" xfId="3329"/>
    <cellStyle name="_Electroandes-Tax March-Cycle 6 2 2" xfId="3330"/>
    <cellStyle name="_Electroandes-Tax March-Cycle 6 sent to Lynn" xfId="80"/>
    <cellStyle name="_Electroandes-Tax March-Cycle 6 sent to Lynn 2" xfId="3331"/>
    <cellStyle name="_Electroandes-Tax March-Cycle 6 sent to Lynn 2 2" xfId="3332"/>
    <cellStyle name="_Electroandes-Tax March-Cycle 6 sent to Lynn_10K 2010 Fin Stmts v7 Values" xfId="3333"/>
    <cellStyle name="_Electroandes-Tax March-Cycle 6 sent to Lynn_2011 Income Tax Cash Paid Analytics" xfId="3334"/>
    <cellStyle name="_Electroandes-Tax March-Cycle 6 sent to Lynn_2011 Income Tax Cash Paid Analytics 2" xfId="3335"/>
    <cellStyle name="_Electroandes-Tax March-Cycle 6 sent to Lynn_2011 Income Tax Cash Paid Analytics 2 2" xfId="3336"/>
    <cellStyle name="_Electroandes-Tax March-Cycle 6 sent to Lynn_Bioenergie - 09-08 estimated  V1 - Rev 2 AP" xfId="81"/>
    <cellStyle name="_Electroandes-Tax March-Cycle 6 sent to Lynn_Bioenergie - 09-08 estimated  V1 - Rev 2 AP 2" xfId="3337"/>
    <cellStyle name="_Electroandes-Tax March-Cycle 6 sent to Lynn_Bioenergie - 09-08 estimated  V1 - Rev 2 AP 2 2" xfId="3338"/>
    <cellStyle name="_Electroandes-Tax March-Cycle 6 sent to Lynn_Bioenergie - 09-08 estimated  V1 - Rev 2 AP_10K 2010 Fin Stmts v7 Values" xfId="3339"/>
    <cellStyle name="_Electroandes-Tax March-Cycle 6 sent to Lynn_Bioenergie - 09-08 estimated  V1 - Rev 2 AP_ConsolidatingCF-12-31-10V10" xfId="3340"/>
    <cellStyle name="_Electroandes-Tax March-Cycle 6 sent to Lynn_Bioenergie - 09-08 estimated  V1 - Rev 2 AP_ConsolidatingCF-12-31-10V10 2" xfId="3341"/>
    <cellStyle name="_Electroandes-Tax March-Cycle 6 sent to Lynn_Bioenergie - 09-08 estimated  V1 - Rev 2 AP_ConsolidatingCF-12-31-10V10 2 2" xfId="3342"/>
    <cellStyle name="_Electroandes-Tax March-Cycle 6 sent to Lynn_Bioenergie - 09-08 estimated  V1 - Rev 2 AP_ConsolidatingCF-12-31-10V11" xfId="3343"/>
    <cellStyle name="_Electroandes-Tax March-Cycle 6 sent to Lynn_Bioenergie - 09-08 estimated  V1 - Rev 2 AP_ConsolidatingCF-12-31-10V11 2" xfId="3344"/>
    <cellStyle name="_Electroandes-Tax March-Cycle 6 sent to Lynn_Bioenergie - 09-08 estimated  V1 - Rev 2 AP_ConsolidatingCF-12-31-10V11 2 2" xfId="3345"/>
    <cellStyle name="_Electroandes-Tax March-Cycle 6 sent to Lynn_Bioenergie - 09-08 estimated  V1 - Rev 2 AP_ConsolidatingCF-12-31-10V12" xfId="3346"/>
    <cellStyle name="_Electroandes-Tax March-Cycle 6 sent to Lynn_Bioenergie - 09-08 estimated  V1 - Rev 2 AP_ConsolidatingCF-12-31-10V12 2" xfId="3347"/>
    <cellStyle name="_Electroandes-Tax March-Cycle 6 sent to Lynn_Bioenergie - 09-08 estimated  V1 - Rev 2 AP_ConsolidatingCF-12-31-10V12 2 2" xfId="3348"/>
    <cellStyle name="_Electroandes-Tax March-Cycle 6 sent to Lynn_Bioenergie - 09-08 estimated  V1 - Rev 2 AP_ConsolidatingCF-12-31-10V9" xfId="3349"/>
    <cellStyle name="_Electroandes-Tax March-Cycle 6 sent to Lynn_Bioenergie - 09-08 estimated  V1 - Rev 2 AP_ConsolidatingCF-12-31-10V9 2" xfId="3350"/>
    <cellStyle name="_Electroandes-Tax March-Cycle 6 sent to Lynn_Bioenergie - 09-08 estimated  V1 - Rev 2 AP_ConsolidatingCF-12-31-10V9 2 2" xfId="3351"/>
    <cellStyle name="_Electroandes-Tax March-Cycle 6 sent to Lynn_Bioenergie - 09-08 estimated  V1 - Rev 2 AP_Consolidating-CF-12-31-11V3" xfId="3352"/>
    <cellStyle name="_Electroandes-Tax March-Cycle 6 sent to Lynn_Bioenergie - 09-08 estimated  V1 - Rev 2 AP_Consolidating-CF-12-31-11V5" xfId="3353"/>
    <cellStyle name="_Electroandes-Tax March-Cycle 6 sent to Lynn_Bioenergie - 09-08 estimated  V1 - Rev 2 AP_Consolidating-CF-3-31-12V3" xfId="3354"/>
    <cellStyle name="_Electroandes-Tax March-Cycle 6 sent to Lynn_Bioenergie - 09-08 estimated  V1 - Rev 2 AP_ConsolidatingCF-9-30-11V2" xfId="3355"/>
    <cellStyle name="_Electroandes-Tax March-Cycle 6 sent to Lynn_Bioenergie - 09-08 estimated  V1 - Rev 2 AP_ConsolidatingCF-9-30-11V2 2" xfId="3356"/>
    <cellStyle name="_Electroandes-Tax March-Cycle 6 sent to Lynn_Bioenergie - 09-08 estimated  V1 - Rev 2 AP_ConsolidatingCF-9-30-11V2 2 2" xfId="3357"/>
    <cellStyle name="_Electroandes-Tax March-Cycle 6 sent to Lynn_Bioenergie - 09-08 estimated  V1 - Rev 2 AP_Power Cash Flow 03-31-12V3" xfId="3358"/>
    <cellStyle name="_Electroandes-Tax March-Cycle 6 sent to Lynn_Bioenergie - 09-08 estimated  V1 - Rev 2 AP_Power Cash Flow 03-31-12V4" xfId="3359"/>
    <cellStyle name="_Electroandes-Tax March-Cycle 6 sent to Lynn_Bioenergie - 09-08 estimated  V1 - Rev 2 AP_Power Cash Flow 12-31-10V10" xfId="3360"/>
    <cellStyle name="_Electroandes-Tax March-Cycle 6 sent to Lynn_Bioenergie - 09-08 estimated  V1 - Rev 2 AP_Power Cash Flow 12-31-10V10 2" xfId="3361"/>
    <cellStyle name="_Electroandes-Tax March-Cycle 6 sent to Lynn_Bioenergie - 09-08 estimated  V1 - Rev 2 AP_Power Cash Flow 12-31-10V10 2 2" xfId="3362"/>
    <cellStyle name="_Electroandes-Tax March-Cycle 6 sent to Lynn_Bioenergie - 09-08 estimated  V1 - Rev 2 AP_Power Cash Flow 12-31-11" xfId="3363"/>
    <cellStyle name="_Electroandes-Tax March-Cycle 6 sent to Lynn_Bioenergie - 09-08 estimated  V1 - Rev 2 AP_Power Cash Flow 12-31-11V3" xfId="3364"/>
    <cellStyle name="_Electroandes-Tax March-Cycle 6 sent to Lynn_Bioenergie - 09-08 estimated  V1 - Rev 2 AP_Power Cash Flow 12-31-11V6" xfId="3365"/>
    <cellStyle name="_Electroandes-Tax March-Cycle 6 sent to Lynn_Bioenergie - 09-08 estimated  V1 - Rev 2 AP_Power Cash Flow 3-31-11V2" xfId="3366"/>
    <cellStyle name="_Electroandes-Tax March-Cycle 6 sent to Lynn_Bioenergie - 09-08 estimated  V1 - Rev 2 AP_Power Cash Flow 3-31-11V3" xfId="3367"/>
    <cellStyle name="_Electroandes-Tax March-Cycle 6 sent to Lynn_Bioenergie - 09-08 estimated  V1 - Rev 2 AP_Power Cash Flow 3-31-11V5" xfId="3368"/>
    <cellStyle name="_Electroandes-Tax March-Cycle 6 sent to Lynn_Bioenergie - 09-08 estimated  V1 - Rev 2 AP_Power Cash Flow 3-31-11V6" xfId="3369"/>
    <cellStyle name="_Electroandes-Tax March-Cycle 6 sent to Lynn_Bioenergie - 09-08 estimated  V1 - Rev 2 AP_Power Cash Flow 5-31-11" xfId="3370"/>
    <cellStyle name="_Electroandes-Tax March-Cycle 6 sent to Lynn_Bioenergie - 09-08 estimated  V1 - Rev 2 AP_Power Cash Flow 6-30-11" xfId="3371"/>
    <cellStyle name="_Electroandes-Tax March-Cycle 6 sent to Lynn_Bioenergie - 09-08 estimated  V1 - Rev 2 AP_Power Cash Flow 6-30-11V2" xfId="3372"/>
    <cellStyle name="_Electroandes-Tax March-Cycle 6 sent to Lynn_Bioenergie - 09-08 estimated  V1 - Rev 2 AP_Power Cash Flow 7-31-11" xfId="3373"/>
    <cellStyle name="_Electroandes-Tax March-Cycle 6 sent to Lynn_Bioenergie - 09-08 estimated  V1 - Rev 2 AP_Power Cash Flow 9-30-11V3" xfId="3374"/>
    <cellStyle name="_Electroandes-Tax March-Cycle 6 sent to Lynn_Bioenergie - 09-08 estimated  V1 - Rev 2 AP_Power Cash Flow 9-30-11V4" xfId="3375"/>
    <cellStyle name="_Electroandes-Tax March-Cycle 6 sent to Lynn_Bioenergie - 09-08 estimated  V1 - Rev 2 AP_PS10-CashFlow-12-31-10V6" xfId="3376"/>
    <cellStyle name="_Electroandes-Tax March-Cycle 6 sent to Lynn_Bioenergie - 09-08 estimated  V1 - Rev 2 AP_PS10-CashFlow-7-31-11" xfId="3377"/>
    <cellStyle name="_Electroandes-Tax March-Cycle 6 sent to Lynn_Bioenergie - 09-08 estimated  V1 - Rev 2 AP_PS10-CashFlow-7-31-11 2" xfId="3378"/>
    <cellStyle name="_Electroandes-Tax March-Cycle 6 sent to Lynn_Bioenergie - 09-08 estimated  V1 - Rev 2 AP_PS10-CashFlow-7-31-11 2 2" xfId="3379"/>
    <cellStyle name="_Electroandes-Tax March-Cycle 6 sent to Lynn_Bioenergie - 09-08 estimated  V1 - Rev 2 AP_Q3 2010 Fin Stmts RRDproofb" xfId="3380"/>
    <cellStyle name="_Electroandes-Tax March-Cycle 6 sent to Lynn_Bioenergie - 09-08 estimated  V1 - Rev 2 AP_Q3 2010 Fin Stmts RRDproofb 2" xfId="3381"/>
    <cellStyle name="_Electroandes-Tax March-Cycle 6 sent to Lynn_Bioenergie - 09-08 estimated  V1 - Rev 2 AP_Q3 2010 Fin Stmts RRDproofb 2 2" xfId="3382"/>
    <cellStyle name="_Electroandes-Tax March-Cycle 6 sent to Lynn_Bioenergie - 10-08 estimated V1-Rev AP" xfId="82"/>
    <cellStyle name="_Electroandes-Tax March-Cycle 6 sent to Lynn_Bioenergie - 10-08 estimated V1-Rev AP_ConsolidatingCF-12-31-10V10" xfId="3383"/>
    <cellStyle name="_Electroandes-Tax March-Cycle 6 sent to Lynn_Bioenergie - 10-08 estimated V1-Rev AP_ConsolidatingCF-12-31-10V11" xfId="3384"/>
    <cellStyle name="_Electroandes-Tax March-Cycle 6 sent to Lynn_Bioenergie - 10-08 estimated V1-Rev AP_ConsolidatingCF-12-31-10V12" xfId="3385"/>
    <cellStyle name="_Electroandes-Tax March-Cycle 6 sent to Lynn_Bioenergie - 10-08 estimated V1-Rev AP_ConsolidatingCF-12-31-10V14" xfId="3386"/>
    <cellStyle name="_Electroandes-Tax March-Cycle 6 sent to Lynn_Bioenergie - 10-08 estimated V1-Rev AP_ConsolidatingCF-12-31-10V9" xfId="3387"/>
    <cellStyle name="_Electroandes-Tax March-Cycle 6 sent to Lynn_Bioenergie - 10-08 estimated V1-Rev AP_Consolidating-CF-3-31-12" xfId="3388"/>
    <cellStyle name="_Electroandes-Tax March-Cycle 6 sent to Lynn_Bioenergie - 10-08 estimated V1-Rev AP_Power Cash Flow 12-31-10V10" xfId="3389"/>
    <cellStyle name="_Electroandes-Tax March-Cycle 6 sent to Lynn_Bioenergie - 10-08 estimated V1-Rev AP_PS10-CashFlow-11-30-11" xfId="3390"/>
    <cellStyle name="_Electroandes-Tax March-Cycle 6 sent to Lynn_ConsolidatingCF-12-31-10V10" xfId="3391"/>
    <cellStyle name="_Electroandes-Tax March-Cycle 6 sent to Lynn_ConsolidatingCF-12-31-10V10 2" xfId="3392"/>
    <cellStyle name="_Electroandes-Tax March-Cycle 6 sent to Lynn_ConsolidatingCF-12-31-10V10 2 2" xfId="3393"/>
    <cellStyle name="_Electroandes-Tax March-Cycle 6 sent to Lynn_ConsolidatingCF-12-31-10V11" xfId="3394"/>
    <cellStyle name="_Electroandes-Tax March-Cycle 6 sent to Lynn_ConsolidatingCF-12-31-10V11 2" xfId="3395"/>
    <cellStyle name="_Electroandes-Tax March-Cycle 6 sent to Lynn_ConsolidatingCF-12-31-10V11 2 2" xfId="3396"/>
    <cellStyle name="_Electroandes-Tax March-Cycle 6 sent to Lynn_ConsolidatingCF-12-31-10V12" xfId="3397"/>
    <cellStyle name="_Electroandes-Tax March-Cycle 6 sent to Lynn_ConsolidatingCF-12-31-10V12 2" xfId="3398"/>
    <cellStyle name="_Electroandes-Tax March-Cycle 6 sent to Lynn_ConsolidatingCF-12-31-10V12 2 2" xfId="3399"/>
    <cellStyle name="_Electroandes-Tax March-Cycle 6 sent to Lynn_ConsolidatingCF-12-31-10V9" xfId="3400"/>
    <cellStyle name="_Electroandes-Tax March-Cycle 6 sent to Lynn_ConsolidatingCF-12-31-10V9 2" xfId="3401"/>
    <cellStyle name="_Electroandes-Tax March-Cycle 6 sent to Lynn_ConsolidatingCF-12-31-10V9 2 2" xfId="3402"/>
    <cellStyle name="_Electroandes-Tax March-Cycle 6 sent to Lynn_Consolidating-CF-12-31-11V3" xfId="3403"/>
    <cellStyle name="_Electroandes-Tax March-Cycle 6 sent to Lynn_Consolidating-CF-12-31-11V5" xfId="3404"/>
    <cellStyle name="_Electroandes-Tax March-Cycle 6 sent to Lynn_Consolidating-CF-3-31-12V3" xfId="3405"/>
    <cellStyle name="_Electroandes-Tax March-Cycle 6 sent to Lynn_ConsolidatingCF-9-30-11V2" xfId="3406"/>
    <cellStyle name="_Electroandes-Tax March-Cycle 6 sent to Lynn_ConsolidatingCF-9-30-11V2 2" xfId="3407"/>
    <cellStyle name="_Electroandes-Tax March-Cycle 6 sent to Lynn_ConsolidatingCF-9-30-11V2 2 2" xfId="3408"/>
    <cellStyle name="_Electroandes-Tax March-Cycle 6 sent to Lynn_Power Cash Flow 03-31-12V3" xfId="3409"/>
    <cellStyle name="_Electroandes-Tax March-Cycle 6 sent to Lynn_Power Cash Flow 03-31-12V4" xfId="3410"/>
    <cellStyle name="_Electroandes-Tax March-Cycle 6 sent to Lynn_Power Cash Flow 12-31-10V10" xfId="3411"/>
    <cellStyle name="_Electroandes-Tax March-Cycle 6 sent to Lynn_Power Cash Flow 12-31-10V10 2" xfId="3412"/>
    <cellStyle name="_Electroandes-Tax March-Cycle 6 sent to Lynn_Power Cash Flow 12-31-10V10 2 2" xfId="3413"/>
    <cellStyle name="_Electroandes-Tax March-Cycle 6 sent to Lynn_Power Cash Flow 12-31-11" xfId="3414"/>
    <cellStyle name="_Electroandes-Tax March-Cycle 6 sent to Lynn_Power Cash Flow 12-31-11V3" xfId="3415"/>
    <cellStyle name="_Electroandes-Tax March-Cycle 6 sent to Lynn_Power Cash Flow 12-31-11V6" xfId="3416"/>
    <cellStyle name="_Electroandes-Tax March-Cycle 6 sent to Lynn_Power Cash Flow 3-31-11V2" xfId="3417"/>
    <cellStyle name="_Electroandes-Tax March-Cycle 6 sent to Lynn_Power Cash Flow 3-31-11V3" xfId="3418"/>
    <cellStyle name="_Electroandes-Tax March-Cycle 6 sent to Lynn_Power Cash Flow 3-31-11V5" xfId="3419"/>
    <cellStyle name="_Electroandes-Tax March-Cycle 6 sent to Lynn_Power Cash Flow 3-31-11V6" xfId="3420"/>
    <cellStyle name="_Electroandes-Tax March-Cycle 6 sent to Lynn_Power Cash Flow 5-31-11" xfId="3421"/>
    <cellStyle name="_Electroandes-Tax March-Cycle 6 sent to Lynn_Power Cash Flow 6-30-11" xfId="3422"/>
    <cellStyle name="_Electroandes-Tax March-Cycle 6 sent to Lynn_Power Cash Flow 6-30-11V2" xfId="3423"/>
    <cellStyle name="_Electroandes-Tax March-Cycle 6 sent to Lynn_Power Cash Flow 7-31-11" xfId="3424"/>
    <cellStyle name="_Electroandes-Tax March-Cycle 6 sent to Lynn_Power Cash Flow 9-30-11V3" xfId="3425"/>
    <cellStyle name="_Electroandes-Tax March-Cycle 6 sent to Lynn_Power Cash Flow 9-30-11V4" xfId="3426"/>
    <cellStyle name="_Electroandes-Tax March-Cycle 6 sent to Lynn_PS10-CashFlow-12-31-10V6" xfId="3427"/>
    <cellStyle name="_Electroandes-Tax March-Cycle 6 sent to Lynn_PS10-CashFlow-7-31-11" xfId="3428"/>
    <cellStyle name="_Electroandes-Tax March-Cycle 6 sent to Lynn_PS10-CashFlow-7-31-11 2" xfId="3429"/>
    <cellStyle name="_Electroandes-Tax March-Cycle 6 sent to Lynn_PS10-CashFlow-7-31-11 2 2" xfId="3430"/>
    <cellStyle name="_Electroandes-Tax March-Cycle 6 sent to Lynn_Q3 2010 Fin Stmts RRDproofb" xfId="3431"/>
    <cellStyle name="_Electroandes-Tax March-Cycle 6 sent to Lynn_Q3 2010 Fin Stmts RRDproofb 2" xfId="3432"/>
    <cellStyle name="_Electroandes-Tax March-Cycle 6 sent to Lynn_Q3 2010 Fin Stmts RRDproofb 2 2" xfId="3433"/>
    <cellStyle name="_Electroandes-Tax March-Cycle 6_10K 2010 Fin Stmts v7 Values" xfId="3434"/>
    <cellStyle name="_Electroandes-Tax March-Cycle 6_2011 Income Tax Cash Paid Analytics" xfId="3435"/>
    <cellStyle name="_Electroandes-Tax March-Cycle 6_2011 Income Tax Cash Paid Analytics 2" xfId="3436"/>
    <cellStyle name="_Electroandes-Tax March-Cycle 6_2011 Income Tax Cash Paid Analytics 2 2" xfId="3437"/>
    <cellStyle name="_Electroandes-Tax March-Cycle 6_Bioenergie - 09-08 estimated  V1 - Rev 2 AP" xfId="83"/>
    <cellStyle name="_Electroandes-Tax March-Cycle 6_Bioenergie - 09-08 estimated  V1 - Rev 2 AP 2" xfId="3438"/>
    <cellStyle name="_Electroandes-Tax March-Cycle 6_Bioenergie - 09-08 estimated  V1 - Rev 2 AP 2 2" xfId="3439"/>
    <cellStyle name="_Electroandes-Tax March-Cycle 6_Bioenergie - 09-08 estimated  V1 - Rev 2 AP_10K 2010 Fin Stmts v7 Values" xfId="3440"/>
    <cellStyle name="_Electroandes-Tax March-Cycle 6_Bioenergie - 09-08 estimated  V1 - Rev 2 AP_ConsolidatingCF-12-31-10V10" xfId="3441"/>
    <cellStyle name="_Electroandes-Tax March-Cycle 6_Bioenergie - 09-08 estimated  V1 - Rev 2 AP_ConsolidatingCF-12-31-10V10 2" xfId="3442"/>
    <cellStyle name="_Electroandes-Tax March-Cycle 6_Bioenergie - 09-08 estimated  V1 - Rev 2 AP_ConsolidatingCF-12-31-10V10 2 2" xfId="3443"/>
    <cellStyle name="_Electroandes-Tax March-Cycle 6_Bioenergie - 09-08 estimated  V1 - Rev 2 AP_ConsolidatingCF-12-31-10V11" xfId="3444"/>
    <cellStyle name="_Electroandes-Tax March-Cycle 6_Bioenergie - 09-08 estimated  V1 - Rev 2 AP_ConsolidatingCF-12-31-10V11 2" xfId="3445"/>
    <cellStyle name="_Electroandes-Tax March-Cycle 6_Bioenergie - 09-08 estimated  V1 - Rev 2 AP_ConsolidatingCF-12-31-10V11 2 2" xfId="3446"/>
    <cellStyle name="_Electroandes-Tax March-Cycle 6_Bioenergie - 09-08 estimated  V1 - Rev 2 AP_ConsolidatingCF-12-31-10V12" xfId="3447"/>
    <cellStyle name="_Electroandes-Tax March-Cycle 6_Bioenergie - 09-08 estimated  V1 - Rev 2 AP_ConsolidatingCF-12-31-10V12 2" xfId="3448"/>
    <cellStyle name="_Electroandes-Tax March-Cycle 6_Bioenergie - 09-08 estimated  V1 - Rev 2 AP_ConsolidatingCF-12-31-10V12 2 2" xfId="3449"/>
    <cellStyle name="_Electroandes-Tax March-Cycle 6_Bioenergie - 09-08 estimated  V1 - Rev 2 AP_ConsolidatingCF-12-31-10V9" xfId="3450"/>
    <cellStyle name="_Electroandes-Tax March-Cycle 6_Bioenergie - 09-08 estimated  V1 - Rev 2 AP_ConsolidatingCF-12-31-10V9 2" xfId="3451"/>
    <cellStyle name="_Electroandes-Tax March-Cycle 6_Bioenergie - 09-08 estimated  V1 - Rev 2 AP_ConsolidatingCF-12-31-10V9 2 2" xfId="3452"/>
    <cellStyle name="_Electroandes-Tax March-Cycle 6_Bioenergie - 09-08 estimated  V1 - Rev 2 AP_Consolidating-CF-12-31-11V3" xfId="3453"/>
    <cellStyle name="_Electroandes-Tax March-Cycle 6_Bioenergie - 09-08 estimated  V1 - Rev 2 AP_Consolidating-CF-12-31-11V5" xfId="3454"/>
    <cellStyle name="_Electroandes-Tax March-Cycle 6_Bioenergie - 09-08 estimated  V1 - Rev 2 AP_Consolidating-CF-3-31-12V3" xfId="3455"/>
    <cellStyle name="_Electroandes-Tax March-Cycle 6_Bioenergie - 09-08 estimated  V1 - Rev 2 AP_ConsolidatingCF-9-30-11V2" xfId="3456"/>
    <cellStyle name="_Electroandes-Tax March-Cycle 6_Bioenergie - 09-08 estimated  V1 - Rev 2 AP_ConsolidatingCF-9-30-11V2 2" xfId="3457"/>
    <cellStyle name="_Electroandes-Tax March-Cycle 6_Bioenergie - 09-08 estimated  V1 - Rev 2 AP_ConsolidatingCF-9-30-11V2 2 2" xfId="3458"/>
    <cellStyle name="_Electroandes-Tax March-Cycle 6_Bioenergie - 09-08 estimated  V1 - Rev 2 AP_Power Cash Flow 03-31-12V3" xfId="3459"/>
    <cellStyle name="_Electroandes-Tax March-Cycle 6_Bioenergie - 09-08 estimated  V1 - Rev 2 AP_Power Cash Flow 03-31-12V4" xfId="3460"/>
    <cellStyle name="_Electroandes-Tax March-Cycle 6_Bioenergie - 09-08 estimated  V1 - Rev 2 AP_Power Cash Flow 12-31-10V10" xfId="3461"/>
    <cellStyle name="_Electroandes-Tax March-Cycle 6_Bioenergie - 09-08 estimated  V1 - Rev 2 AP_Power Cash Flow 12-31-10V10 2" xfId="3462"/>
    <cellStyle name="_Electroandes-Tax March-Cycle 6_Bioenergie - 09-08 estimated  V1 - Rev 2 AP_Power Cash Flow 12-31-10V10 2 2" xfId="3463"/>
    <cellStyle name="_Electroandes-Tax March-Cycle 6_Bioenergie - 09-08 estimated  V1 - Rev 2 AP_Power Cash Flow 12-31-11" xfId="3464"/>
    <cellStyle name="_Electroandes-Tax March-Cycle 6_Bioenergie - 09-08 estimated  V1 - Rev 2 AP_Power Cash Flow 12-31-11V3" xfId="3465"/>
    <cellStyle name="_Electroandes-Tax March-Cycle 6_Bioenergie - 09-08 estimated  V1 - Rev 2 AP_Power Cash Flow 12-31-11V6" xfId="3466"/>
    <cellStyle name="_Electroandes-Tax March-Cycle 6_Bioenergie - 09-08 estimated  V1 - Rev 2 AP_Power Cash Flow 3-31-11V2" xfId="3467"/>
    <cellStyle name="_Electroandes-Tax March-Cycle 6_Bioenergie - 09-08 estimated  V1 - Rev 2 AP_Power Cash Flow 3-31-11V3" xfId="3468"/>
    <cellStyle name="_Electroandes-Tax March-Cycle 6_Bioenergie - 09-08 estimated  V1 - Rev 2 AP_Power Cash Flow 3-31-11V5" xfId="3469"/>
    <cellStyle name="_Electroandes-Tax March-Cycle 6_Bioenergie - 09-08 estimated  V1 - Rev 2 AP_Power Cash Flow 3-31-11V6" xfId="3470"/>
    <cellStyle name="_Electroandes-Tax March-Cycle 6_Bioenergie - 09-08 estimated  V1 - Rev 2 AP_Power Cash Flow 5-31-11" xfId="3471"/>
    <cellStyle name="_Electroandes-Tax March-Cycle 6_Bioenergie - 09-08 estimated  V1 - Rev 2 AP_Power Cash Flow 6-30-11" xfId="3472"/>
    <cellStyle name="_Electroandes-Tax March-Cycle 6_Bioenergie - 09-08 estimated  V1 - Rev 2 AP_Power Cash Flow 6-30-11V2" xfId="3473"/>
    <cellStyle name="_Electroandes-Tax March-Cycle 6_Bioenergie - 09-08 estimated  V1 - Rev 2 AP_Power Cash Flow 7-31-11" xfId="3474"/>
    <cellStyle name="_Electroandes-Tax March-Cycle 6_Bioenergie - 09-08 estimated  V1 - Rev 2 AP_Power Cash Flow 9-30-11V3" xfId="3475"/>
    <cellStyle name="_Electroandes-Tax March-Cycle 6_Bioenergie - 09-08 estimated  V1 - Rev 2 AP_Power Cash Flow 9-30-11V4" xfId="3476"/>
    <cellStyle name="_Electroandes-Tax March-Cycle 6_Bioenergie - 09-08 estimated  V1 - Rev 2 AP_PS10-CashFlow-12-31-10V6" xfId="3477"/>
    <cellStyle name="_Electroandes-Tax March-Cycle 6_Bioenergie - 09-08 estimated  V1 - Rev 2 AP_PS10-CashFlow-7-31-11" xfId="3478"/>
    <cellStyle name="_Electroandes-Tax March-Cycle 6_Bioenergie - 09-08 estimated  V1 - Rev 2 AP_PS10-CashFlow-7-31-11 2" xfId="3479"/>
    <cellStyle name="_Electroandes-Tax March-Cycle 6_Bioenergie - 09-08 estimated  V1 - Rev 2 AP_PS10-CashFlow-7-31-11 2 2" xfId="3480"/>
    <cellStyle name="_Electroandes-Tax March-Cycle 6_Bioenergie - 09-08 estimated  V1 - Rev 2 AP_Q3 2010 Fin Stmts RRDproofb" xfId="3481"/>
    <cellStyle name="_Electroandes-Tax March-Cycle 6_Bioenergie - 09-08 estimated  V1 - Rev 2 AP_Q3 2010 Fin Stmts RRDproofb 2" xfId="3482"/>
    <cellStyle name="_Electroandes-Tax March-Cycle 6_Bioenergie - 09-08 estimated  V1 - Rev 2 AP_Q3 2010 Fin Stmts RRDproofb 2 2" xfId="3483"/>
    <cellStyle name="_Electroandes-Tax March-Cycle 6_Bioenergie - 10-08 estimated V1-Rev AP" xfId="84"/>
    <cellStyle name="_Electroandes-Tax March-Cycle 6_Bioenergie - 10-08 estimated V1-Rev AP_ConsolidatingCF-12-31-10V10" xfId="3484"/>
    <cellStyle name="_Electroandes-Tax March-Cycle 6_Bioenergie - 10-08 estimated V1-Rev AP_ConsolidatingCF-12-31-10V11" xfId="3485"/>
    <cellStyle name="_Electroandes-Tax March-Cycle 6_Bioenergie - 10-08 estimated V1-Rev AP_ConsolidatingCF-12-31-10V12" xfId="3486"/>
    <cellStyle name="_Electroandes-Tax March-Cycle 6_Bioenergie - 10-08 estimated V1-Rev AP_ConsolidatingCF-12-31-10V14" xfId="3487"/>
    <cellStyle name="_Electroandes-Tax March-Cycle 6_Bioenergie - 10-08 estimated V1-Rev AP_ConsolidatingCF-12-31-10V9" xfId="3488"/>
    <cellStyle name="_Electroandes-Tax March-Cycle 6_Bioenergie - 10-08 estimated V1-Rev AP_Consolidating-CF-3-31-12" xfId="3489"/>
    <cellStyle name="_Electroandes-Tax March-Cycle 6_Bioenergie - 10-08 estimated V1-Rev AP_Power Cash Flow 12-31-10V10" xfId="3490"/>
    <cellStyle name="_Electroandes-Tax March-Cycle 6_Bioenergie - 10-08 estimated V1-Rev AP_PS10-CashFlow-11-30-11" xfId="3491"/>
    <cellStyle name="_Electroandes-Tax March-Cycle 6_ConsolidatingCF-12-31-10V10" xfId="3492"/>
    <cellStyle name="_Electroandes-Tax March-Cycle 6_ConsolidatingCF-12-31-10V10 2" xfId="3493"/>
    <cellStyle name="_Electroandes-Tax March-Cycle 6_ConsolidatingCF-12-31-10V10 2 2" xfId="3494"/>
    <cellStyle name="_Electroandes-Tax March-Cycle 6_ConsolidatingCF-12-31-10V11" xfId="3495"/>
    <cellStyle name="_Electroandes-Tax March-Cycle 6_ConsolidatingCF-12-31-10V11 2" xfId="3496"/>
    <cellStyle name="_Electroandes-Tax March-Cycle 6_ConsolidatingCF-12-31-10V11 2 2" xfId="3497"/>
    <cellStyle name="_Electroandes-Tax March-Cycle 6_ConsolidatingCF-12-31-10V12" xfId="3498"/>
    <cellStyle name="_Electroandes-Tax March-Cycle 6_ConsolidatingCF-12-31-10V12 2" xfId="3499"/>
    <cellStyle name="_Electroandes-Tax March-Cycle 6_ConsolidatingCF-12-31-10V12 2 2" xfId="3500"/>
    <cellStyle name="_Electroandes-Tax March-Cycle 6_ConsolidatingCF-12-31-10V9" xfId="3501"/>
    <cellStyle name="_Electroandes-Tax March-Cycle 6_ConsolidatingCF-12-31-10V9 2" xfId="3502"/>
    <cellStyle name="_Electroandes-Tax March-Cycle 6_ConsolidatingCF-12-31-10V9 2 2" xfId="3503"/>
    <cellStyle name="_Electroandes-Tax March-Cycle 6_Consolidating-CF-12-31-11V3" xfId="3504"/>
    <cellStyle name="_Electroandes-Tax March-Cycle 6_Consolidating-CF-12-31-11V5" xfId="3505"/>
    <cellStyle name="_Electroandes-Tax March-Cycle 6_Consolidating-CF-3-31-12V3" xfId="3506"/>
    <cellStyle name="_Electroandes-Tax March-Cycle 6_ConsolidatingCF-9-30-11V2" xfId="3507"/>
    <cellStyle name="_Electroandes-Tax March-Cycle 6_ConsolidatingCF-9-30-11V2 2" xfId="3508"/>
    <cellStyle name="_Electroandes-Tax March-Cycle 6_ConsolidatingCF-9-30-11V2 2 2" xfId="3509"/>
    <cellStyle name="_Electroandes-Tax March-Cycle 6_Power Cash Flow 03-31-12V3" xfId="3510"/>
    <cellStyle name="_Electroandes-Tax March-Cycle 6_Power Cash Flow 03-31-12V4" xfId="3511"/>
    <cellStyle name="_Electroandes-Tax March-Cycle 6_Power Cash Flow 12-31-10V10" xfId="3512"/>
    <cellStyle name="_Electroandes-Tax March-Cycle 6_Power Cash Flow 12-31-10V10 2" xfId="3513"/>
    <cellStyle name="_Electroandes-Tax March-Cycle 6_Power Cash Flow 12-31-10V10 2 2" xfId="3514"/>
    <cellStyle name="_Electroandes-Tax March-Cycle 6_Power Cash Flow 12-31-11" xfId="3515"/>
    <cellStyle name="_Electroandes-Tax March-Cycle 6_Power Cash Flow 12-31-11V3" xfId="3516"/>
    <cellStyle name="_Electroandes-Tax March-Cycle 6_Power Cash Flow 12-31-11V6" xfId="3517"/>
    <cellStyle name="_Electroandes-Tax March-Cycle 6_Power Cash Flow 3-31-11V2" xfId="3518"/>
    <cellStyle name="_Electroandes-Tax March-Cycle 6_Power Cash Flow 3-31-11V3" xfId="3519"/>
    <cellStyle name="_Electroandes-Tax March-Cycle 6_Power Cash Flow 3-31-11V5" xfId="3520"/>
    <cellStyle name="_Electroandes-Tax March-Cycle 6_Power Cash Flow 3-31-11V6" xfId="3521"/>
    <cellStyle name="_Electroandes-Tax March-Cycle 6_Power Cash Flow 5-31-11" xfId="3522"/>
    <cellStyle name="_Electroandes-Tax March-Cycle 6_Power Cash Flow 6-30-11" xfId="3523"/>
    <cellStyle name="_Electroandes-Tax March-Cycle 6_Power Cash Flow 6-30-11V2" xfId="3524"/>
    <cellStyle name="_Electroandes-Tax March-Cycle 6_Power Cash Flow 7-31-11" xfId="3525"/>
    <cellStyle name="_Electroandes-Tax March-Cycle 6_Power Cash Flow 9-30-11V3" xfId="3526"/>
    <cellStyle name="_Electroandes-Tax March-Cycle 6_Power Cash Flow 9-30-11V4" xfId="3527"/>
    <cellStyle name="_Electroandes-Tax March-Cycle 6_PS10-CashFlow-12-31-10V6" xfId="3528"/>
    <cellStyle name="_Electroandes-Tax March-Cycle 6_PS10-CashFlow-7-31-11" xfId="3529"/>
    <cellStyle name="_Electroandes-Tax March-Cycle 6_PS10-CashFlow-7-31-11 2" xfId="3530"/>
    <cellStyle name="_Electroandes-Tax March-Cycle 6_PS10-CashFlow-7-31-11 2 2" xfId="3531"/>
    <cellStyle name="_Electroandes-Tax March-Cycle 6_Q3 2010 Fin Stmts RRDproofb" xfId="3532"/>
    <cellStyle name="_Electroandes-Tax March-Cycle 6_Q3 2010 Fin Stmts RRDproofb 2" xfId="3533"/>
    <cellStyle name="_Electroandes-Tax March-Cycle 6_Q3 2010 Fin Stmts RRDproofb 2 2" xfId="3534"/>
    <cellStyle name="_Euro" xfId="85"/>
    <cellStyle name="_Euro 2" xfId="3535"/>
    <cellStyle name="_Euro 2 2" xfId="3536"/>
    <cellStyle name="_x0013__F07 forecast Annual and August" xfId="3537"/>
    <cellStyle name="_x0013__Feb 2011 Day 2 F00 as of 03-28 MASTER" xfId="3538"/>
    <cellStyle name="_x0013__Feb 2011 Day 2 F00 as of 03-28 MASTER 2" xfId="3539"/>
    <cellStyle name="_x0013__Feb 2011 Day 2 F00 as of 03-28 MASTER_2013 June BOD vs. 2013-2017 Business Plan New" xfId="3540"/>
    <cellStyle name="_x0013__Feb 2011 Day 2 F00 as of 03-28 MASTER_2013 June BOD vs.2013-2017 Business Plan" xfId="3541"/>
    <cellStyle name="_x0013__Feb 2011 Day 2 F00 as of 03-28 MASTER_2014-2018 Dec Business Plan vs. 2013 Oct EOG" xfId="3542"/>
    <cellStyle name="_x0013__Feb 2011 Day 2 F00 as of 03-28 MASTER_Adaytum Cap Spending #1" xfId="3543"/>
    <cellStyle name="_x0013__Feb 2011 Day 2 F00 as of 03-28 MASTER_Adaytum CF#1" xfId="3544"/>
    <cellStyle name="_x0013__Feb 2011 Day 2 F00 as of 03-28 MASTER_Adaytum IS Holdings #1" xfId="3545"/>
    <cellStyle name="_x0013__Feb 2011 Day 2 F00 as of 03-28 MASTER_Adaytum#1-3" xfId="3546"/>
    <cellStyle name="_x0013__Feb 2011 Day 2 F00 as of 03-28 MASTER_Assumptions" xfId="3547"/>
    <cellStyle name="_x0013__Feb 2011 Day 2 F00 as of 03-28 MASTER_Capitalization-Case#2" xfId="3548"/>
    <cellStyle name="_x0013__Feb 2011 Day 2 F00 as of 03-28 MASTER_Cash for Valuation-Case#1" xfId="3549"/>
    <cellStyle name="_x0013__Feb 2011 Day 2 F00 as of 03-28 MASTER_Investment Capacity #2" xfId="3550"/>
    <cellStyle name="_x0013__Feb 2011 Day 2 F00 as of 03-28 MASTER_O&amp;M Manag View" xfId="3551"/>
    <cellStyle name="_x0013__FlashByOC Feb2011" xfId="3552"/>
    <cellStyle name="_x0013__FlashByOC Feb2011 2" xfId="3553"/>
    <cellStyle name="_x0013__FlashByOC Feb2011 2 2" xfId="3554"/>
    <cellStyle name="_x0013__FlashByOC Feb2011 2_2014-18 Rev &amp; Exp 5 Year Model-2013 Acutals- 2014-01-28a" xfId="3555"/>
    <cellStyle name="_x0013__FlashByOC Feb2011 2_2014-18 Rev &amp; Exp 5 Year Model-2014 2&amp;10- 2014-03-37" xfId="3556"/>
    <cellStyle name="_x0013__FlashByOC Feb2011 2_2014-18 Rev &amp; Exp 5 Year Model-LIPA " xfId="3557"/>
    <cellStyle name="_x0013__FlashByOC Feb2011 3" xfId="3558"/>
    <cellStyle name="_x0013__FlashByOC Feb2011 4" xfId="3559"/>
    <cellStyle name="_x0013__FlashByOC Feb2011 5" xfId="3560"/>
    <cellStyle name="_x0013__FlashByOC Feb2011 6" xfId="3561"/>
    <cellStyle name="_x0013__FlashByOC Feb2011 7" xfId="3562"/>
    <cellStyle name="_x0013__FlashByOC Feb2011 8" xfId="3563"/>
    <cellStyle name="_x0013__FlashByOC Feb2011 9" xfId="3564"/>
    <cellStyle name="_x0013__FlashByOC Feb2011_2013 December Final Normalized BPR-2014-01-24" xfId="3565"/>
    <cellStyle name="_x0013__FlashByOC Feb2011_Day 3+ BPR - June F00 updated 07-06 - 06 11pm" xfId="3566"/>
    <cellStyle name="_Global" xfId="86"/>
    <cellStyle name="_Global sept BOD w First Solar DOE v1" xfId="87"/>
    <cellStyle name="_GWF Energy Sale" xfId="88"/>
    <cellStyle name="_GWF Energy Sale 2" xfId="3567"/>
    <cellStyle name="_GWF Energy Sale 2 2" xfId="3568"/>
    <cellStyle name="_GWF ENERGY Sale upd 4-10-09" xfId="89"/>
    <cellStyle name="_GWF ENERGY Sale upd 4-10-09 2" xfId="3569"/>
    <cellStyle name="_GWF ENERGY Sale upd 4-10-09 2 2" xfId="3570"/>
    <cellStyle name="_GWF ENERGY Sale upd 4-10-09_Consolidating-CF-3-31-12V3" xfId="3571"/>
    <cellStyle name="_GWF ENERGY Sale upd 4-10-09_Consolidating-CF-3-31-12V3 2" xfId="3572"/>
    <cellStyle name="_GWF ENERGY Sale upd 4-10-09_Consolidating-CF-3-31-12V3 2 2" xfId="3573"/>
    <cellStyle name="_GWF ENERGY Sale upd 4-10-09_Power Cash Flow 03-31-12V4" xfId="3574"/>
    <cellStyle name="_GWF ENERGY Sale upd 4-10-09_Power Cash Flow 03-31-12V4 2" xfId="3575"/>
    <cellStyle name="_GWF ENERGY Sale upd 4-10-09_Power Cash Flow 03-31-12V4 2 2" xfId="3576"/>
    <cellStyle name="_GWF ENERGY Sale upd 4-10-09_Q1 2012 Fin Stmt v1 values" xfId="3577"/>
    <cellStyle name="_GWF ENERGY Sale upd 4-10-09_Q1 2012 Fin Stmt v1 values 2" xfId="3578"/>
    <cellStyle name="_GWF ENERGY Sale upd 4-10-09_Q1 2012 Fin Stmt v1 values 2 2" xfId="3579"/>
    <cellStyle name="_GWF ENERGY Sale upd 4-10-09_Q1 2012 Fin Stmt v2 valuesV2" xfId="3580"/>
    <cellStyle name="_GWF ENERGY Sale upd 4-10-09_Q1 2012 Fin Stmt v2 valuesV2 2" xfId="3581"/>
    <cellStyle name="_GWF ENERGY Sale upd 4-10-09_Q1 2012 Fin Stmt v2 valuesV2 2 2" xfId="3582"/>
    <cellStyle name="_GWF ENERGY Sale upd 4-10-09_Q1 2012 Fin Stmt_shellvalues" xfId="3583"/>
    <cellStyle name="_GWF ENERGY Sale upd 4-10-09_Q1 2012 Fin Stmt_shellvalues 2" xfId="3584"/>
    <cellStyle name="_GWF ENERGY Sale upd 4-10-09_Q1 2012 Fin Stmt_shellvalues 2 2" xfId="3585"/>
    <cellStyle name="_GWF Energy Sale_Consolidating-CF-3-31-12V3" xfId="3586"/>
    <cellStyle name="_GWF Energy Sale_Consolidating-CF-3-31-12V3 2" xfId="3587"/>
    <cellStyle name="_GWF Energy Sale_Consolidating-CF-3-31-12V3 2 2" xfId="3588"/>
    <cellStyle name="_GWF Energy Sale_Power Cash Flow 03-31-12V4" xfId="3589"/>
    <cellStyle name="_GWF Energy Sale_Power Cash Flow 03-31-12V4 2" xfId="3590"/>
    <cellStyle name="_GWF Energy Sale_Power Cash Flow 03-31-12V4 2 2" xfId="3591"/>
    <cellStyle name="_GWF Energy Sale_Q1 2012 Fin Stmt v1 values" xfId="3592"/>
    <cellStyle name="_GWF Energy Sale_Q1 2012 Fin Stmt v1 values 2" xfId="3593"/>
    <cellStyle name="_GWF Energy Sale_Q1 2012 Fin Stmt v1 values 2 2" xfId="3594"/>
    <cellStyle name="_GWF Energy Sale_Q1 2012 Fin Stmt v2 valuesV2" xfId="3595"/>
    <cellStyle name="_GWF Energy Sale_Q1 2012 Fin Stmt v2 valuesV2 2" xfId="3596"/>
    <cellStyle name="_GWF Energy Sale_Q1 2012 Fin Stmt v2 valuesV2 2 2" xfId="3597"/>
    <cellStyle name="_GWF Energy Sale_Q1 2012 Fin Stmt_shellvalues" xfId="3598"/>
    <cellStyle name="_GWF Energy Sale_Q1 2012 Fin Stmt_shellvalues 2" xfId="3599"/>
    <cellStyle name="_GWF Energy Sale_Q1 2012 Fin Stmt_shellvalues 2 2" xfId="3600"/>
    <cellStyle name="_GWF Sale - cp" xfId="90"/>
    <cellStyle name="_GWF Sale Model - Rev 040909" xfId="91"/>
    <cellStyle name="_Heading" xfId="92"/>
    <cellStyle name="_Highlight" xfId="93"/>
    <cellStyle name="_Highlight 2" xfId="3601"/>
    <cellStyle name="_Highlight 2 2" xfId="3602"/>
    <cellStyle name="_x0013__Input" xfId="3603"/>
    <cellStyle name="_JEA (FL)  ITC Entry-July10" xfId="94"/>
    <cellStyle name="_JEA (FL)  ITC Entry-July10 2" xfId="3604"/>
    <cellStyle name="_JEA (FL)  ITC Entry-July10 2 2" xfId="3605"/>
    <cellStyle name="_JEA (FL)  ITC Entry-July10_Consolidating-CF-3-31-12V3" xfId="3606"/>
    <cellStyle name="_JEA (FL)  ITC Entry-July10_Consolidating-CF-3-31-12V3 2" xfId="3607"/>
    <cellStyle name="_JEA (FL)  ITC Entry-July10_Consolidating-CF-3-31-12V3 2 2" xfId="3608"/>
    <cellStyle name="_JEA (FL)  ITC Entry-July10_Power Cash Flow 03-31-12V4" xfId="3609"/>
    <cellStyle name="_JEA (FL)  ITC Entry-July10_Power Cash Flow 03-31-12V4 2" xfId="3610"/>
    <cellStyle name="_JEA (FL)  ITC Entry-July10_Power Cash Flow 03-31-12V4 2 2" xfId="3611"/>
    <cellStyle name="_JEA (FL)  ITC Entry-July10_Q1 2012 Fin Stmt v1 values" xfId="3612"/>
    <cellStyle name="_JEA (FL)  ITC Entry-July10_Q1 2012 Fin Stmt v1 values 2" xfId="3613"/>
    <cellStyle name="_JEA (FL)  ITC Entry-July10_Q1 2012 Fin Stmt v1 values 2 2" xfId="3614"/>
    <cellStyle name="_JEA (FL)  ITC Entry-July10_Q1 2012 Fin Stmt v2 valuesV2" xfId="3615"/>
    <cellStyle name="_JEA (FL)  ITC Entry-July10_Q1 2012 Fin Stmt v2 valuesV2 2" xfId="3616"/>
    <cellStyle name="_JEA (FL)  ITC Entry-July10_Q1 2012 Fin Stmt v2 valuesV2 2 2" xfId="3617"/>
    <cellStyle name="_JEA (FL)  ITC Entry-July10_Q1 2012 Fin Stmt_shellvalues" xfId="3618"/>
    <cellStyle name="_JEA (FL)  ITC Entry-July10_Q1 2012 Fin Stmt_shellvalues 2" xfId="3619"/>
    <cellStyle name="_JEA (FL)  ITC Entry-July10_Q1 2012 Fin Stmt_shellvalues 2 2" xfId="3620"/>
    <cellStyle name="_x0013__July 05 R&amp;O" xfId="3621"/>
    <cellStyle name="_x0013__July 05 R&amp;O 2" xfId="3622"/>
    <cellStyle name="_x0013__July 05 R&amp;O_2013 June BOD vs. 2013-2017 Business Plan New" xfId="3623"/>
    <cellStyle name="_x0013__July 05 R&amp;O_2013 June BOD vs.2013-2017 Business Plan" xfId="3624"/>
    <cellStyle name="_x0013__July 05 R&amp;O_2014-2018 Dec Business Plan vs. 2013 Oct EOG" xfId="3625"/>
    <cellStyle name="_x0013__July 05 R&amp;O_Adaytum Cap Spending #1" xfId="3626"/>
    <cellStyle name="_x0013__July 05 R&amp;O_Adaytum CF#1" xfId="3627"/>
    <cellStyle name="_x0013__July 05 R&amp;O_Adaytum IS Holdings #1" xfId="3628"/>
    <cellStyle name="_x0013__July 05 R&amp;O_Adaytum#1-3" xfId="3629"/>
    <cellStyle name="_x0013__July 05 R&amp;O_Assumptions" xfId="3630"/>
    <cellStyle name="_x0013__July 05 R&amp;O_Capitalization-Case#2" xfId="3631"/>
    <cellStyle name="_x0013__July 05 R&amp;O_Cash for Valuation-Case#1" xfId="3632"/>
    <cellStyle name="_x0013__July 05 R&amp;O_Investment Capacity #2" xfId="3633"/>
    <cellStyle name="_x0013__July 05 R&amp;O_O&amp;M Manag View" xfId="3634"/>
    <cellStyle name="_LRP Data 110804" xfId="95"/>
    <cellStyle name="_LRP Data 110804 2" xfId="3635"/>
    <cellStyle name="_LRP Data 110804 2 2" xfId="3636"/>
    <cellStyle name="_LRP Data 110804 2_2014-18 Rev &amp; Exp 5 Year Model-2013 Acutals- 2014-01-28a" xfId="3637"/>
    <cellStyle name="_LRP Data 110804 2_2014-18 Rev &amp; Exp 5 Year Model-2014 2&amp;10- 2014-03-37" xfId="3638"/>
    <cellStyle name="_LRP Data 110804 2_2014-18 Rev &amp; Exp 5 Year Model-LIPA " xfId="3639"/>
    <cellStyle name="_LRP Data 110804 3" xfId="3640"/>
    <cellStyle name="_LRP Data 110804 4" xfId="3641"/>
    <cellStyle name="_LRP Data 110804 5" xfId="3642"/>
    <cellStyle name="_LRP Data 110804 6" xfId="3643"/>
    <cellStyle name="_LRP Data 110804 7" xfId="3644"/>
    <cellStyle name="_LRP Data 110804 8" xfId="3645"/>
    <cellStyle name="_LRP Data 110804 9" xfId="3646"/>
    <cellStyle name="_LRP Data 110804_2013 December Final Normalized BPR-2014-01-24" xfId="3647"/>
    <cellStyle name="_LRP Data 110804_Book1" xfId="3648"/>
    <cellStyle name="_LRP Data 110804_Cognos - Tax Input - Support file v2" xfId="96"/>
    <cellStyle name="_LRP Data 110804_Cognos - Tax Input - Support file v4" xfId="97"/>
    <cellStyle name="_LRP Data 110804_Day 3+ BPR - June F00 updated 07-06 - 06 11pm" xfId="3649"/>
    <cellStyle name="_LRP Data 110804_July 05 R&amp;O" xfId="3650"/>
    <cellStyle name="_LRP Data 110804_July 05 R&amp;O 2" xfId="3651"/>
    <cellStyle name="_LRP Data 110804_July 05 R&amp;O_2013 June BOD vs. 2013-2017 Business Plan New" xfId="3652"/>
    <cellStyle name="_LRP Data 110804_July 05 R&amp;O_2013 June BOD vs.2013-2017 Business Plan" xfId="3653"/>
    <cellStyle name="_LRP Data 110804_July 05 R&amp;O_2014-2018 Dec Business Plan vs. 2013 Oct EOG" xfId="3654"/>
    <cellStyle name="_LRP Data 110804_July 05 R&amp;O_Adaytum Cap Spending #1" xfId="3655"/>
    <cellStyle name="_LRP Data 110804_July 05 R&amp;O_Adaytum CF#1" xfId="3656"/>
    <cellStyle name="_LRP Data 110804_July 05 R&amp;O_Adaytum IS Holdings #1" xfId="3657"/>
    <cellStyle name="_LRP Data 110804_July 05 R&amp;O_Adaytum#1-3" xfId="3658"/>
    <cellStyle name="_LRP Data 110804_July 05 R&amp;O_Assumptions" xfId="3659"/>
    <cellStyle name="_LRP Data 110804_July 05 R&amp;O_Capitalization-Case#2" xfId="3660"/>
    <cellStyle name="_LRP Data 110804_July 05 R&amp;O_Cash for Valuation-Case#1" xfId="3661"/>
    <cellStyle name="_LRP Data 110804_July 05 R&amp;O_Investment Capacity #2" xfId="3662"/>
    <cellStyle name="_LRP Data 110804_July 05 R&amp;O_O&amp;M Manag View" xfId="3663"/>
    <cellStyle name="_LRP Data 110804_Month" xfId="3664"/>
    <cellStyle name="_LRP Data 110804_Next Month Plan" xfId="3665"/>
    <cellStyle name="_LRP Data 110804_Tax Input - Notes" xfId="98"/>
    <cellStyle name="_LRP Data 110804_Tax Input - Notes_Cognos - Tax Input - Support file v2" xfId="99"/>
    <cellStyle name="_LRP Data 110804_Tax Input - Notes_Cognos - Tax Input - Support file v4" xfId="100"/>
    <cellStyle name="_LTD Rollforward Schedule - June 2006" xfId="101"/>
    <cellStyle name="_LTD Rollforward Schedule - June 2006 2" xfId="3666"/>
    <cellStyle name="_LTD Rollforward Schedule - June 2006 2 2" xfId="3667"/>
    <cellStyle name="_LTD Rollforward Schedule - June 2006_10K 2010 Fin Stmts v7 Values" xfId="3668"/>
    <cellStyle name="_LTD Rollforward Schedule - June 2006_2011 Income Tax Cash Paid Analytics" xfId="3669"/>
    <cellStyle name="_LTD Rollforward Schedule - June 2006_2011 Income Tax Cash Paid Analytics 2" xfId="3670"/>
    <cellStyle name="_LTD Rollforward Schedule - June 2006_2011 Income Tax Cash Paid Analytics 2 2" xfId="3671"/>
    <cellStyle name="_LTD Rollforward Schedule - June 2006_Bioenergie - 09-08 estimated  V1 - Rev 2 AP" xfId="102"/>
    <cellStyle name="_LTD Rollforward Schedule - June 2006_Bioenergie - 09-08 estimated  V1 - Rev 2 AP 2" xfId="3672"/>
    <cellStyle name="_LTD Rollforward Schedule - June 2006_Bioenergie - 09-08 estimated  V1 - Rev 2 AP 2 2" xfId="3673"/>
    <cellStyle name="_LTD Rollforward Schedule - June 2006_Bioenergie - 09-08 estimated  V1 - Rev 2 AP_10K 2010 Fin Stmts v7 Values" xfId="3674"/>
    <cellStyle name="_LTD Rollforward Schedule - June 2006_Bioenergie - 09-08 estimated  V1 - Rev 2 AP_ConsolidatingCF-12-31-10V10" xfId="3675"/>
    <cellStyle name="_LTD Rollforward Schedule - June 2006_Bioenergie - 09-08 estimated  V1 - Rev 2 AP_ConsolidatingCF-12-31-10V10 2" xfId="3676"/>
    <cellStyle name="_LTD Rollforward Schedule - June 2006_Bioenergie - 09-08 estimated  V1 - Rev 2 AP_ConsolidatingCF-12-31-10V10 2 2" xfId="3677"/>
    <cellStyle name="_LTD Rollforward Schedule - June 2006_Bioenergie - 09-08 estimated  V1 - Rev 2 AP_ConsolidatingCF-12-31-10V11" xfId="3678"/>
    <cellStyle name="_LTD Rollforward Schedule - June 2006_Bioenergie - 09-08 estimated  V1 - Rev 2 AP_ConsolidatingCF-12-31-10V11 2" xfId="3679"/>
    <cellStyle name="_LTD Rollforward Schedule - June 2006_Bioenergie - 09-08 estimated  V1 - Rev 2 AP_ConsolidatingCF-12-31-10V11 2 2" xfId="3680"/>
    <cellStyle name="_LTD Rollforward Schedule - June 2006_Bioenergie - 09-08 estimated  V1 - Rev 2 AP_ConsolidatingCF-12-31-10V12" xfId="3681"/>
    <cellStyle name="_LTD Rollforward Schedule - June 2006_Bioenergie - 09-08 estimated  V1 - Rev 2 AP_ConsolidatingCF-12-31-10V12 2" xfId="3682"/>
    <cellStyle name="_LTD Rollforward Schedule - June 2006_Bioenergie - 09-08 estimated  V1 - Rev 2 AP_ConsolidatingCF-12-31-10V12 2 2" xfId="3683"/>
    <cellStyle name="_LTD Rollforward Schedule - June 2006_Bioenergie - 09-08 estimated  V1 - Rev 2 AP_ConsolidatingCF-12-31-10V9" xfId="3684"/>
    <cellStyle name="_LTD Rollforward Schedule - June 2006_Bioenergie - 09-08 estimated  V1 - Rev 2 AP_ConsolidatingCF-12-31-10V9 2" xfId="3685"/>
    <cellStyle name="_LTD Rollforward Schedule - June 2006_Bioenergie - 09-08 estimated  V1 - Rev 2 AP_ConsolidatingCF-12-31-10V9 2 2" xfId="3686"/>
    <cellStyle name="_LTD Rollforward Schedule - June 2006_Bioenergie - 09-08 estimated  V1 - Rev 2 AP_Consolidating-CF-12-31-11V3" xfId="3687"/>
    <cellStyle name="_LTD Rollforward Schedule - June 2006_Bioenergie - 09-08 estimated  V1 - Rev 2 AP_Consolidating-CF-12-31-11V5" xfId="3688"/>
    <cellStyle name="_LTD Rollforward Schedule - June 2006_Bioenergie - 09-08 estimated  V1 - Rev 2 AP_Consolidating-CF-3-31-12V3" xfId="3689"/>
    <cellStyle name="_LTD Rollforward Schedule - June 2006_Bioenergie - 09-08 estimated  V1 - Rev 2 AP_ConsolidatingCF-9-30-11V2" xfId="3690"/>
    <cellStyle name="_LTD Rollforward Schedule - June 2006_Bioenergie - 09-08 estimated  V1 - Rev 2 AP_ConsolidatingCF-9-30-11V2 2" xfId="3691"/>
    <cellStyle name="_LTD Rollforward Schedule - June 2006_Bioenergie - 09-08 estimated  V1 - Rev 2 AP_ConsolidatingCF-9-30-11V2 2 2" xfId="3692"/>
    <cellStyle name="_LTD Rollforward Schedule - June 2006_Bioenergie - 09-08 estimated  V1 - Rev 2 AP_Power Cash Flow 03-31-12V3" xfId="3693"/>
    <cellStyle name="_LTD Rollforward Schedule - June 2006_Bioenergie - 09-08 estimated  V1 - Rev 2 AP_Power Cash Flow 03-31-12V4" xfId="3694"/>
    <cellStyle name="_LTD Rollforward Schedule - June 2006_Bioenergie - 09-08 estimated  V1 - Rev 2 AP_Power Cash Flow 12-31-10V10" xfId="3695"/>
    <cellStyle name="_LTD Rollforward Schedule - June 2006_Bioenergie - 09-08 estimated  V1 - Rev 2 AP_Power Cash Flow 12-31-10V10 2" xfId="3696"/>
    <cellStyle name="_LTD Rollforward Schedule - June 2006_Bioenergie - 09-08 estimated  V1 - Rev 2 AP_Power Cash Flow 12-31-10V10 2 2" xfId="3697"/>
    <cellStyle name="_LTD Rollforward Schedule - June 2006_Bioenergie - 09-08 estimated  V1 - Rev 2 AP_Power Cash Flow 12-31-11" xfId="3698"/>
    <cellStyle name="_LTD Rollforward Schedule - June 2006_Bioenergie - 09-08 estimated  V1 - Rev 2 AP_Power Cash Flow 12-31-11V3" xfId="3699"/>
    <cellStyle name="_LTD Rollforward Schedule - June 2006_Bioenergie - 09-08 estimated  V1 - Rev 2 AP_Power Cash Flow 12-31-11V6" xfId="3700"/>
    <cellStyle name="_LTD Rollforward Schedule - June 2006_Bioenergie - 09-08 estimated  V1 - Rev 2 AP_Power Cash Flow 3-31-11V2" xfId="3701"/>
    <cellStyle name="_LTD Rollforward Schedule - June 2006_Bioenergie - 09-08 estimated  V1 - Rev 2 AP_Power Cash Flow 3-31-11V3" xfId="3702"/>
    <cellStyle name="_LTD Rollforward Schedule - June 2006_Bioenergie - 09-08 estimated  V1 - Rev 2 AP_Power Cash Flow 3-31-11V5" xfId="3703"/>
    <cellStyle name="_LTD Rollforward Schedule - June 2006_Bioenergie - 09-08 estimated  V1 - Rev 2 AP_Power Cash Flow 3-31-11V6" xfId="3704"/>
    <cellStyle name="_LTD Rollforward Schedule - June 2006_Bioenergie - 09-08 estimated  V1 - Rev 2 AP_Power Cash Flow 5-31-11" xfId="3705"/>
    <cellStyle name="_LTD Rollforward Schedule - June 2006_Bioenergie - 09-08 estimated  V1 - Rev 2 AP_Power Cash Flow 6-30-11" xfId="3706"/>
    <cellStyle name="_LTD Rollforward Schedule - June 2006_Bioenergie - 09-08 estimated  V1 - Rev 2 AP_Power Cash Flow 6-30-11V2" xfId="3707"/>
    <cellStyle name="_LTD Rollforward Schedule - June 2006_Bioenergie - 09-08 estimated  V1 - Rev 2 AP_Power Cash Flow 7-31-11" xfId="3708"/>
    <cellStyle name="_LTD Rollforward Schedule - June 2006_Bioenergie - 09-08 estimated  V1 - Rev 2 AP_Power Cash Flow 9-30-11V3" xfId="3709"/>
    <cellStyle name="_LTD Rollforward Schedule - June 2006_Bioenergie - 09-08 estimated  V1 - Rev 2 AP_Power Cash Flow 9-30-11V4" xfId="3710"/>
    <cellStyle name="_LTD Rollforward Schedule - June 2006_Bioenergie - 09-08 estimated  V1 - Rev 2 AP_PS10-CashFlow-12-31-10V6" xfId="3711"/>
    <cellStyle name="_LTD Rollforward Schedule - June 2006_Bioenergie - 09-08 estimated  V1 - Rev 2 AP_PS10-CashFlow-7-31-11" xfId="3712"/>
    <cellStyle name="_LTD Rollforward Schedule - June 2006_Bioenergie - 09-08 estimated  V1 - Rev 2 AP_PS10-CashFlow-7-31-11 2" xfId="3713"/>
    <cellStyle name="_LTD Rollforward Schedule - June 2006_Bioenergie - 09-08 estimated  V1 - Rev 2 AP_PS10-CashFlow-7-31-11 2 2" xfId="3714"/>
    <cellStyle name="_LTD Rollforward Schedule - June 2006_Bioenergie - 09-08 estimated  V1 - Rev 2 AP_Q3 2010 Fin Stmts RRDproofb" xfId="3715"/>
    <cellStyle name="_LTD Rollforward Schedule - June 2006_Bioenergie - 09-08 estimated  V1 - Rev 2 AP_Q3 2010 Fin Stmts RRDproofb 2" xfId="3716"/>
    <cellStyle name="_LTD Rollforward Schedule - June 2006_Bioenergie - 09-08 estimated  V1 - Rev 2 AP_Q3 2010 Fin Stmts RRDproofb 2 2" xfId="3717"/>
    <cellStyle name="_LTD Rollforward Schedule - June 2006_Bioenergie - 10-08 estimated V1-Rev AP" xfId="103"/>
    <cellStyle name="_LTD Rollforward Schedule - June 2006_Bioenergie - 10-08 estimated V1-Rev AP_ConsolidatingCF-12-31-10V10" xfId="3718"/>
    <cellStyle name="_LTD Rollforward Schedule - June 2006_Bioenergie - 10-08 estimated V1-Rev AP_ConsolidatingCF-12-31-10V11" xfId="3719"/>
    <cellStyle name="_LTD Rollforward Schedule - June 2006_Bioenergie - 10-08 estimated V1-Rev AP_ConsolidatingCF-12-31-10V12" xfId="3720"/>
    <cellStyle name="_LTD Rollforward Schedule - June 2006_Bioenergie - 10-08 estimated V1-Rev AP_ConsolidatingCF-12-31-10V14" xfId="3721"/>
    <cellStyle name="_LTD Rollforward Schedule - June 2006_Bioenergie - 10-08 estimated V1-Rev AP_ConsolidatingCF-12-31-10V9" xfId="3722"/>
    <cellStyle name="_LTD Rollforward Schedule - June 2006_Bioenergie - 10-08 estimated V1-Rev AP_Consolidating-CF-3-31-12" xfId="3723"/>
    <cellStyle name="_LTD Rollforward Schedule - June 2006_Bioenergie - 10-08 estimated V1-Rev AP_Power Cash Flow 12-31-10V10" xfId="3724"/>
    <cellStyle name="_LTD Rollforward Schedule - June 2006_Bioenergie - 10-08 estimated V1-Rev AP_PS10-CashFlow-11-30-11" xfId="3725"/>
    <cellStyle name="_LTD Rollforward Schedule - June 2006_ConsolidatingCF-12-31-10V10" xfId="3726"/>
    <cellStyle name="_LTD Rollforward Schedule - June 2006_ConsolidatingCF-12-31-10V10 2" xfId="3727"/>
    <cellStyle name="_LTD Rollforward Schedule - June 2006_ConsolidatingCF-12-31-10V10 2 2" xfId="3728"/>
    <cellStyle name="_LTD Rollforward Schedule - June 2006_ConsolidatingCF-12-31-10V11" xfId="3729"/>
    <cellStyle name="_LTD Rollforward Schedule - June 2006_ConsolidatingCF-12-31-10V11 2" xfId="3730"/>
    <cellStyle name="_LTD Rollforward Schedule - June 2006_ConsolidatingCF-12-31-10V11 2 2" xfId="3731"/>
    <cellStyle name="_LTD Rollforward Schedule - June 2006_ConsolidatingCF-12-31-10V12" xfId="3732"/>
    <cellStyle name="_LTD Rollforward Schedule - June 2006_ConsolidatingCF-12-31-10V12 2" xfId="3733"/>
    <cellStyle name="_LTD Rollforward Schedule - June 2006_ConsolidatingCF-12-31-10V12 2 2" xfId="3734"/>
    <cellStyle name="_LTD Rollforward Schedule - June 2006_ConsolidatingCF-12-31-10V9" xfId="3735"/>
    <cellStyle name="_LTD Rollforward Schedule - June 2006_ConsolidatingCF-12-31-10V9 2" xfId="3736"/>
    <cellStyle name="_LTD Rollforward Schedule - June 2006_ConsolidatingCF-12-31-10V9 2 2" xfId="3737"/>
    <cellStyle name="_LTD Rollforward Schedule - June 2006_Consolidating-CF-12-31-11V3" xfId="3738"/>
    <cellStyle name="_LTD Rollforward Schedule - June 2006_Consolidating-CF-12-31-11V5" xfId="3739"/>
    <cellStyle name="_LTD Rollforward Schedule - June 2006_Consolidating-CF-3-31-12V3" xfId="3740"/>
    <cellStyle name="_LTD Rollforward Schedule - June 2006_ConsolidatingCF-9-30-11V2" xfId="3741"/>
    <cellStyle name="_LTD Rollforward Schedule - June 2006_ConsolidatingCF-9-30-11V2 2" xfId="3742"/>
    <cellStyle name="_LTD Rollforward Schedule - June 2006_ConsolidatingCF-9-30-11V2 2 2" xfId="3743"/>
    <cellStyle name="_LTD Rollforward Schedule - June 2006_Power Cash Flow 03-31-12V3" xfId="3744"/>
    <cellStyle name="_LTD Rollforward Schedule - June 2006_Power Cash Flow 03-31-12V4" xfId="3745"/>
    <cellStyle name="_LTD Rollforward Schedule - June 2006_Power Cash Flow 12-31-10V10" xfId="3746"/>
    <cellStyle name="_LTD Rollforward Schedule - June 2006_Power Cash Flow 12-31-10V10 2" xfId="3747"/>
    <cellStyle name="_LTD Rollforward Schedule - June 2006_Power Cash Flow 12-31-10V10 2 2" xfId="3748"/>
    <cellStyle name="_LTD Rollforward Schedule - June 2006_Power Cash Flow 12-31-11" xfId="3749"/>
    <cellStyle name="_LTD Rollforward Schedule - June 2006_Power Cash Flow 12-31-11V3" xfId="3750"/>
    <cellStyle name="_LTD Rollforward Schedule - June 2006_Power Cash Flow 12-31-11V6" xfId="3751"/>
    <cellStyle name="_LTD Rollforward Schedule - June 2006_Power Cash Flow 3-31-11V2" xfId="3752"/>
    <cellStyle name="_LTD Rollforward Schedule - June 2006_Power Cash Flow 3-31-11V3" xfId="3753"/>
    <cellStyle name="_LTD Rollforward Schedule - June 2006_Power Cash Flow 3-31-11V5" xfId="3754"/>
    <cellStyle name="_LTD Rollforward Schedule - June 2006_Power Cash Flow 3-31-11V6" xfId="3755"/>
    <cellStyle name="_LTD Rollforward Schedule - June 2006_Power Cash Flow 5-31-11" xfId="3756"/>
    <cellStyle name="_LTD Rollforward Schedule - June 2006_Power Cash Flow 6-30-11" xfId="3757"/>
    <cellStyle name="_LTD Rollforward Schedule - June 2006_Power Cash Flow 6-30-11V2" xfId="3758"/>
    <cellStyle name="_LTD Rollforward Schedule - June 2006_Power Cash Flow 7-31-11" xfId="3759"/>
    <cellStyle name="_LTD Rollforward Schedule - June 2006_Power Cash Flow 9-30-11V3" xfId="3760"/>
    <cellStyle name="_LTD Rollforward Schedule - June 2006_Power Cash Flow 9-30-11V4" xfId="3761"/>
    <cellStyle name="_LTD Rollforward Schedule - June 2006_PS10-CashFlow-12-31-10V6" xfId="3762"/>
    <cellStyle name="_LTD Rollforward Schedule - June 2006_PS10-CashFlow-7-31-11" xfId="3763"/>
    <cellStyle name="_LTD Rollforward Schedule - June 2006_PS10-CashFlow-7-31-11 2" xfId="3764"/>
    <cellStyle name="_LTD Rollforward Schedule - June 2006_PS10-CashFlow-7-31-11 2 2" xfId="3765"/>
    <cellStyle name="_LTD Rollforward Schedule - June 2006_Q3 2010 Fin Stmts RRDproofb" xfId="3766"/>
    <cellStyle name="_LTD Rollforward Schedule - June 2006_Q3 2010 Fin Stmts RRDproofb 2" xfId="3767"/>
    <cellStyle name="_LTD Rollforward Schedule - June 2006_Q3 2010 Fin Stmts RRDproofb 2 2" xfId="3768"/>
    <cellStyle name="_Mercer" xfId="104"/>
    <cellStyle name="_x0013__Month" xfId="3769"/>
    <cellStyle name="_Multiple" xfId="105"/>
    <cellStyle name="_Multiple 2" xfId="3770"/>
    <cellStyle name="_Multiple 2 2" xfId="3771"/>
    <cellStyle name="_MultipleSpace" xfId="106"/>
    <cellStyle name="_MultipleSpace 2" xfId="3772"/>
    <cellStyle name="_MultipleSpace 2 2" xfId="3773"/>
    <cellStyle name="_NELP - NEC liquidation" xfId="107"/>
    <cellStyle name="_NELP - NEC Liquidation - June-10" xfId="108"/>
    <cellStyle name="_NELP - NEC liquidation 2" xfId="3774"/>
    <cellStyle name="_NELP - NEC liquidation 2 2" xfId="3775"/>
    <cellStyle name="_NELP - NEC liquidation 3" xfId="3776"/>
    <cellStyle name="_NELP - NEC liquidation 3 2" xfId="3777"/>
    <cellStyle name="_NELP - NEC liquidation 4" xfId="3778"/>
    <cellStyle name="_NELP - NEC liquidation 4 2" xfId="3779"/>
    <cellStyle name="_NELP - NEC liquidation 5" xfId="3780"/>
    <cellStyle name="_NELP - NEC liquidation 5 2" xfId="3781"/>
    <cellStyle name="_NELP - NEC liquidation 6" xfId="3782"/>
    <cellStyle name="_NELP - NEC liquidation 6 2" xfId="3783"/>
    <cellStyle name="_NELP - NEC liquidation 7" xfId="3784"/>
    <cellStyle name="_NELP - NEC liquidation 7 2" xfId="3785"/>
    <cellStyle name="_NELP - NEC liquidation 8" xfId="3786"/>
    <cellStyle name="_NELP - NEC liquidation 8 2" xfId="3787"/>
    <cellStyle name="_NELP - NEC liquidation_Consolidating-CF-3-31-12V3" xfId="3788"/>
    <cellStyle name="_NELP - NEC liquidation_Consolidating-CF-3-31-12V3 2" xfId="3789"/>
    <cellStyle name="_NELP - NEC liquidation_Consolidating-CF-3-31-12V3 2 2" xfId="3790"/>
    <cellStyle name="_NELP - NEC liquidation_Power Cash Flow 03-31-12V4" xfId="3791"/>
    <cellStyle name="_NELP - NEC liquidation_Power Cash Flow 03-31-12V4 2" xfId="3792"/>
    <cellStyle name="_NELP - NEC liquidation_Power Cash Flow 03-31-12V4 2 2" xfId="3793"/>
    <cellStyle name="_NELP - NEC liquidation_Q1 2012 Fin Stmt v1 values" xfId="3794"/>
    <cellStyle name="_NELP - NEC liquidation_Q1 2012 Fin Stmt v1 values 2" xfId="3795"/>
    <cellStyle name="_NELP - NEC liquidation_Q1 2012 Fin Stmt v1 values 2 2" xfId="3796"/>
    <cellStyle name="_NELP - NEC liquidation_Q1 2012 Fin Stmt v2 valuesV2" xfId="3797"/>
    <cellStyle name="_NELP - NEC liquidation_Q1 2012 Fin Stmt v2 valuesV2 2" xfId="3798"/>
    <cellStyle name="_NELP - NEC liquidation_Q1 2012 Fin Stmt v2 valuesV2 2 2" xfId="3799"/>
    <cellStyle name="_NELP - NEC liquidation_Q1 2012 Fin Stmt_shellvalues" xfId="3800"/>
    <cellStyle name="_NELP - NEC liquidation_Q1 2012 Fin Stmt_shellvalues 2" xfId="3801"/>
    <cellStyle name="_NELP - NEC liquidation_Q1 2012 Fin Stmt_shellvalues 2 2" xfId="3802"/>
    <cellStyle name="_x0013__Next Month Plan" xfId="3803"/>
    <cellStyle name="_North America Flash 0109" xfId="109"/>
    <cellStyle name="_North America Flash 0109 2" xfId="3804"/>
    <cellStyle name="_North America Flash 0109 2 2" xfId="3805"/>
    <cellStyle name="_North America Flash 0209" xfId="110"/>
    <cellStyle name="_North America Flash 0209 2" xfId="3806"/>
    <cellStyle name="_North America Flash 0209 2 2" xfId="3807"/>
    <cellStyle name="_O&amp;M Projects" xfId="111"/>
    <cellStyle name="_O&amp;M Projects_1" xfId="112"/>
    <cellStyle name="_O&amp;M Projects_Capital" xfId="113"/>
    <cellStyle name="_O&amp;M Projects_O&amp;M Projects" xfId="114"/>
    <cellStyle name="_O&amp;M Projects_Outages" xfId="115"/>
    <cellStyle name="_O&amp;M Projects_Station Details" xfId="116"/>
    <cellStyle name="_Outages" xfId="117"/>
    <cellStyle name="_PECO Elec  Gas Revenue Sales Pricing for LRP REDLINE case" xfId="118"/>
    <cellStyle name="_PECO Elec  Gas Revenue Sales Pricing for LRP REDLINE case 2" xfId="3808"/>
    <cellStyle name="_PECO Elec  Gas Revenue Sales Pricing for LRP REDLINE case 2 2" xfId="3809"/>
    <cellStyle name="_PECO Elec  Gas Revenue Sales Pricing for LRP REDLINE case 2_2014-18 Rev &amp; Exp 5 Year Model-2013 Acutals- 2014-01-28a" xfId="3810"/>
    <cellStyle name="_PECO Elec  Gas Revenue Sales Pricing for LRP REDLINE case 2_2014-18 Rev &amp; Exp 5 Year Model-2014 2&amp;10- 2014-03-37" xfId="3811"/>
    <cellStyle name="_PECO Elec  Gas Revenue Sales Pricing for LRP REDLINE case 2_2014-18 Rev &amp; Exp 5 Year Model-LIPA " xfId="3812"/>
    <cellStyle name="_PECO Elec  Gas Revenue Sales Pricing for LRP REDLINE case 3" xfId="3813"/>
    <cellStyle name="_PECO Elec  Gas Revenue Sales Pricing for LRP REDLINE case 4" xfId="3814"/>
    <cellStyle name="_PECO Elec  Gas Revenue Sales Pricing for LRP REDLINE case 5" xfId="3815"/>
    <cellStyle name="_PECO Elec  Gas Revenue Sales Pricing for LRP REDLINE case 6" xfId="3816"/>
    <cellStyle name="_PECO Elec  Gas Revenue Sales Pricing for LRP REDLINE case 7" xfId="3817"/>
    <cellStyle name="_PECO Elec  Gas Revenue Sales Pricing for LRP REDLINE case 8" xfId="3818"/>
    <cellStyle name="_PECO Elec  Gas Revenue Sales Pricing for LRP REDLINE case 9" xfId="3819"/>
    <cellStyle name="_PECO Elec  Gas Revenue Sales Pricing for LRP REDLINE case_2013 December Final Normalized BPR-2014-01-24" xfId="3820"/>
    <cellStyle name="_PECO Elec  Gas Revenue Sales Pricing for LRP REDLINE case_Book1" xfId="3821"/>
    <cellStyle name="_PECO Elec  Gas Revenue Sales Pricing for LRP REDLINE case_Cognos - Tax Input - Support file v2" xfId="119"/>
    <cellStyle name="_PECO Elec  Gas Revenue Sales Pricing for LRP REDLINE case_Cognos - Tax Input - Support file v4" xfId="120"/>
    <cellStyle name="_PECO Elec  Gas Revenue Sales Pricing for LRP REDLINE case_Day 3+ BPR - June F00 updated 07-06 - 06 11pm" xfId="3822"/>
    <cellStyle name="_PECO Elec  Gas Revenue Sales Pricing for LRP REDLINE case_July 05 R&amp;O" xfId="3823"/>
    <cellStyle name="_PECO Elec  Gas Revenue Sales Pricing for LRP REDLINE case_July 05 R&amp;O 2" xfId="3824"/>
    <cellStyle name="_PECO Elec  Gas Revenue Sales Pricing for LRP REDLINE case_July 05 R&amp;O_2013 June BOD vs. 2013-2017 Business Plan New" xfId="3825"/>
    <cellStyle name="_PECO Elec  Gas Revenue Sales Pricing for LRP REDLINE case_July 05 R&amp;O_2013 June BOD vs.2013-2017 Business Plan" xfId="3826"/>
    <cellStyle name="_PECO Elec  Gas Revenue Sales Pricing for LRP REDLINE case_July 05 R&amp;O_2014-2018 Dec Business Plan vs. 2013 Oct EOG" xfId="3827"/>
    <cellStyle name="_PECO Elec  Gas Revenue Sales Pricing for LRP REDLINE case_July 05 R&amp;O_Adaytum Cap Spending #1" xfId="3828"/>
    <cellStyle name="_PECO Elec  Gas Revenue Sales Pricing for LRP REDLINE case_July 05 R&amp;O_Adaytum CF#1" xfId="3829"/>
    <cellStyle name="_PECO Elec  Gas Revenue Sales Pricing for LRP REDLINE case_July 05 R&amp;O_Adaytum IS Holdings #1" xfId="3830"/>
    <cellStyle name="_PECO Elec  Gas Revenue Sales Pricing for LRP REDLINE case_July 05 R&amp;O_Adaytum#1-3" xfId="3831"/>
    <cellStyle name="_PECO Elec  Gas Revenue Sales Pricing for LRP REDLINE case_July 05 R&amp;O_Assumptions" xfId="3832"/>
    <cellStyle name="_PECO Elec  Gas Revenue Sales Pricing for LRP REDLINE case_July 05 R&amp;O_Capitalization-Case#2" xfId="3833"/>
    <cellStyle name="_PECO Elec  Gas Revenue Sales Pricing for LRP REDLINE case_July 05 R&amp;O_Cash for Valuation-Case#1" xfId="3834"/>
    <cellStyle name="_PECO Elec  Gas Revenue Sales Pricing for LRP REDLINE case_July 05 R&amp;O_Investment Capacity #2" xfId="3835"/>
    <cellStyle name="_PECO Elec  Gas Revenue Sales Pricing for LRP REDLINE case_July 05 R&amp;O_O&amp;M Manag View" xfId="3836"/>
    <cellStyle name="_PECO Elec  Gas Revenue Sales Pricing for LRP REDLINE case_Month" xfId="3837"/>
    <cellStyle name="_PECO Elec  Gas Revenue Sales Pricing for LRP REDLINE case_Next Month Plan" xfId="3838"/>
    <cellStyle name="_PECO Elec  Gas Revenue Sales Pricing for LRP REDLINE case_Tax Input - Notes" xfId="121"/>
    <cellStyle name="_PECO Elec  Gas Revenue Sales Pricing for LRP REDLINE case_Tax Input - Notes_Cognos - Tax Input - Support file v2" xfId="122"/>
    <cellStyle name="_PECO Elec  Gas Revenue Sales Pricing for LRP REDLINE case_Tax Input - Notes_Cognos - Tax Input - Support file v4" xfId="123"/>
    <cellStyle name="_PECO Reg ROE and Ratebase for LRP - REDLINE case" xfId="124"/>
    <cellStyle name="_PECO Reg ROE and Ratebase for LRP - REDLINE case 2" xfId="3839"/>
    <cellStyle name="_PECO Reg ROE and Ratebase for LRP - REDLINE case 2 2" xfId="3840"/>
    <cellStyle name="_PECO Reg ROE and Ratebase for LRP - REDLINE case 2_2014-18 Rev &amp; Exp 5 Year Model-2013 Acutals- 2014-01-28a" xfId="3841"/>
    <cellStyle name="_PECO Reg ROE and Ratebase for LRP - REDLINE case 2_2014-18 Rev &amp; Exp 5 Year Model-2014 2&amp;10- 2014-03-37" xfId="3842"/>
    <cellStyle name="_PECO Reg ROE and Ratebase for LRP - REDLINE case 2_2014-18 Rev &amp; Exp 5 Year Model-LIPA " xfId="3843"/>
    <cellStyle name="_PECO Reg ROE and Ratebase for LRP - REDLINE case 3" xfId="3844"/>
    <cellStyle name="_PECO Reg ROE and Ratebase for LRP - REDLINE case 4" xfId="3845"/>
    <cellStyle name="_PECO Reg ROE and Ratebase for LRP - REDLINE case 5" xfId="3846"/>
    <cellStyle name="_PECO Reg ROE and Ratebase for LRP - REDLINE case 6" xfId="3847"/>
    <cellStyle name="_PECO Reg ROE and Ratebase for LRP - REDLINE case 7" xfId="3848"/>
    <cellStyle name="_PECO Reg ROE and Ratebase for LRP - REDLINE case 8" xfId="3849"/>
    <cellStyle name="_PECO Reg ROE and Ratebase for LRP - REDLINE case 9" xfId="3850"/>
    <cellStyle name="_PECO Reg ROE and Ratebase for LRP - REDLINE case_2013 December Final Normalized BPR-2014-01-24" xfId="3851"/>
    <cellStyle name="_PECO Reg ROE and Ratebase for LRP - REDLINE case_Book1" xfId="3852"/>
    <cellStyle name="_PECO Reg ROE and Ratebase for LRP - REDLINE case_Cognos - Tax Input - Support file v2" xfId="125"/>
    <cellStyle name="_PECO Reg ROE and Ratebase for LRP - REDLINE case_Cognos - Tax Input - Support file v4" xfId="126"/>
    <cellStyle name="_PECO Reg ROE and Ratebase for LRP - REDLINE case_Day 3+ BPR - June F00 updated 07-06 - 06 11pm" xfId="3853"/>
    <cellStyle name="_PECO Reg ROE and Ratebase for LRP - REDLINE case_July 05 R&amp;O" xfId="3854"/>
    <cellStyle name="_PECO Reg ROE and Ratebase for LRP - REDLINE case_July 05 R&amp;O 2" xfId="3855"/>
    <cellStyle name="_PECO Reg ROE and Ratebase for LRP - REDLINE case_July 05 R&amp;O_2013 June BOD vs. 2013-2017 Business Plan New" xfId="3856"/>
    <cellStyle name="_PECO Reg ROE and Ratebase for LRP - REDLINE case_July 05 R&amp;O_2013 June BOD vs.2013-2017 Business Plan" xfId="3857"/>
    <cellStyle name="_PECO Reg ROE and Ratebase for LRP - REDLINE case_July 05 R&amp;O_2014-2018 Dec Business Plan vs. 2013 Oct EOG" xfId="3858"/>
    <cellStyle name="_PECO Reg ROE and Ratebase for LRP - REDLINE case_July 05 R&amp;O_Adaytum Cap Spending #1" xfId="3859"/>
    <cellStyle name="_PECO Reg ROE and Ratebase for LRP - REDLINE case_July 05 R&amp;O_Adaytum CF#1" xfId="3860"/>
    <cellStyle name="_PECO Reg ROE and Ratebase for LRP - REDLINE case_July 05 R&amp;O_Adaytum IS Holdings #1" xfId="3861"/>
    <cellStyle name="_PECO Reg ROE and Ratebase for LRP - REDLINE case_July 05 R&amp;O_Adaytum#1-3" xfId="3862"/>
    <cellStyle name="_PECO Reg ROE and Ratebase for LRP - REDLINE case_July 05 R&amp;O_Assumptions" xfId="3863"/>
    <cellStyle name="_PECO Reg ROE and Ratebase for LRP - REDLINE case_July 05 R&amp;O_Capitalization-Case#2" xfId="3864"/>
    <cellStyle name="_PECO Reg ROE and Ratebase for LRP - REDLINE case_July 05 R&amp;O_Cash for Valuation-Case#1" xfId="3865"/>
    <cellStyle name="_PECO Reg ROE and Ratebase for LRP - REDLINE case_July 05 R&amp;O_Investment Capacity #2" xfId="3866"/>
    <cellStyle name="_PECO Reg ROE and Ratebase for LRP - REDLINE case_July 05 R&amp;O_O&amp;M Manag View" xfId="3867"/>
    <cellStyle name="_PECO Reg ROE and Ratebase for LRP - REDLINE case_Month" xfId="3868"/>
    <cellStyle name="_PECO Reg ROE and Ratebase for LRP - REDLINE case_Next Month Plan" xfId="3869"/>
    <cellStyle name="_PECO Reg ROE and Ratebase for LRP - REDLINE case_Tax Input - Notes" xfId="127"/>
    <cellStyle name="_PECO Reg ROE and Ratebase for LRP - REDLINE case_Tax Input - Notes_Cognos - Tax Input - Support file v2" xfId="128"/>
    <cellStyle name="_PECO Reg ROE and Ratebase for LRP - REDLINE case_Tax Input - Notes_Cognos - Tax Input - Support file v4" xfId="129"/>
    <cellStyle name="_Planning Abr'07" xfId="130"/>
    <cellStyle name="_Planning Abr'07 2" xfId="3870"/>
    <cellStyle name="_Planning Abr'07 2 2" xfId="3871"/>
    <cellStyle name="_Planning Abr'07_10K 2010 Fin Stmts v7 Values" xfId="3872"/>
    <cellStyle name="_Planning Abr'07_2011 Income Tax Cash Paid Analytics" xfId="3873"/>
    <cellStyle name="_Planning Abr'07_2011 Income Tax Cash Paid Analytics 2" xfId="3874"/>
    <cellStyle name="_Planning Abr'07_2011 Income Tax Cash Paid Analytics 2 2" xfId="3875"/>
    <cellStyle name="_Planning Abr'07_Bioenergie - 09-08 estimated  V1 - Rev 2 AP" xfId="131"/>
    <cellStyle name="_Planning Abr'07_Bioenergie - 09-08 estimated  V1 - Rev 2 AP 2" xfId="3876"/>
    <cellStyle name="_Planning Abr'07_Bioenergie - 09-08 estimated  V1 - Rev 2 AP 2 2" xfId="3877"/>
    <cellStyle name="_Planning Abr'07_Bioenergie - 09-08 estimated  V1 - Rev 2 AP_10K 2010 Fin Stmts v7 Values" xfId="3878"/>
    <cellStyle name="_Planning Abr'07_Bioenergie - 09-08 estimated  V1 - Rev 2 AP_ConsolidatingCF-12-31-10V10" xfId="3879"/>
    <cellStyle name="_Planning Abr'07_Bioenergie - 09-08 estimated  V1 - Rev 2 AP_ConsolidatingCF-12-31-10V10 2" xfId="3880"/>
    <cellStyle name="_Planning Abr'07_Bioenergie - 09-08 estimated  V1 - Rev 2 AP_ConsolidatingCF-12-31-10V10 2 2" xfId="3881"/>
    <cellStyle name="_Planning Abr'07_Bioenergie - 09-08 estimated  V1 - Rev 2 AP_ConsolidatingCF-12-31-10V11" xfId="3882"/>
    <cellStyle name="_Planning Abr'07_Bioenergie - 09-08 estimated  V1 - Rev 2 AP_ConsolidatingCF-12-31-10V11 2" xfId="3883"/>
    <cellStyle name="_Planning Abr'07_Bioenergie - 09-08 estimated  V1 - Rev 2 AP_ConsolidatingCF-12-31-10V11 2 2" xfId="3884"/>
    <cellStyle name="_Planning Abr'07_Bioenergie - 09-08 estimated  V1 - Rev 2 AP_ConsolidatingCF-12-31-10V12" xfId="3885"/>
    <cellStyle name="_Planning Abr'07_Bioenergie - 09-08 estimated  V1 - Rev 2 AP_ConsolidatingCF-12-31-10V12 2" xfId="3886"/>
    <cellStyle name="_Planning Abr'07_Bioenergie - 09-08 estimated  V1 - Rev 2 AP_ConsolidatingCF-12-31-10V12 2 2" xfId="3887"/>
    <cellStyle name="_Planning Abr'07_Bioenergie - 09-08 estimated  V1 - Rev 2 AP_ConsolidatingCF-12-31-10V9" xfId="3888"/>
    <cellStyle name="_Planning Abr'07_Bioenergie - 09-08 estimated  V1 - Rev 2 AP_ConsolidatingCF-12-31-10V9 2" xfId="3889"/>
    <cellStyle name="_Planning Abr'07_Bioenergie - 09-08 estimated  V1 - Rev 2 AP_ConsolidatingCF-12-31-10V9 2 2" xfId="3890"/>
    <cellStyle name="_Planning Abr'07_Bioenergie - 09-08 estimated  V1 - Rev 2 AP_Consolidating-CF-12-31-11V3" xfId="3891"/>
    <cellStyle name="_Planning Abr'07_Bioenergie - 09-08 estimated  V1 - Rev 2 AP_Consolidating-CF-12-31-11V5" xfId="3892"/>
    <cellStyle name="_Planning Abr'07_Bioenergie - 09-08 estimated  V1 - Rev 2 AP_Consolidating-CF-3-31-12V3" xfId="3893"/>
    <cellStyle name="_Planning Abr'07_Bioenergie - 09-08 estimated  V1 - Rev 2 AP_ConsolidatingCF-9-30-11V2" xfId="3894"/>
    <cellStyle name="_Planning Abr'07_Bioenergie - 09-08 estimated  V1 - Rev 2 AP_ConsolidatingCF-9-30-11V2 2" xfId="3895"/>
    <cellStyle name="_Planning Abr'07_Bioenergie - 09-08 estimated  V1 - Rev 2 AP_ConsolidatingCF-9-30-11V2 2 2" xfId="3896"/>
    <cellStyle name="_Planning Abr'07_Bioenergie - 09-08 estimated  V1 - Rev 2 AP_Power Cash Flow 03-31-12V3" xfId="3897"/>
    <cellStyle name="_Planning Abr'07_Bioenergie - 09-08 estimated  V1 - Rev 2 AP_Power Cash Flow 03-31-12V4" xfId="3898"/>
    <cellStyle name="_Planning Abr'07_Bioenergie - 09-08 estimated  V1 - Rev 2 AP_Power Cash Flow 12-31-10V10" xfId="3899"/>
    <cellStyle name="_Planning Abr'07_Bioenergie - 09-08 estimated  V1 - Rev 2 AP_Power Cash Flow 12-31-10V10 2" xfId="3900"/>
    <cellStyle name="_Planning Abr'07_Bioenergie - 09-08 estimated  V1 - Rev 2 AP_Power Cash Flow 12-31-10V10 2 2" xfId="3901"/>
    <cellStyle name="_Planning Abr'07_Bioenergie - 09-08 estimated  V1 - Rev 2 AP_Power Cash Flow 12-31-11" xfId="3902"/>
    <cellStyle name="_Planning Abr'07_Bioenergie - 09-08 estimated  V1 - Rev 2 AP_Power Cash Flow 12-31-11V3" xfId="3903"/>
    <cellStyle name="_Planning Abr'07_Bioenergie - 09-08 estimated  V1 - Rev 2 AP_Power Cash Flow 12-31-11V6" xfId="3904"/>
    <cellStyle name="_Planning Abr'07_Bioenergie - 09-08 estimated  V1 - Rev 2 AP_Power Cash Flow 3-31-11V2" xfId="3905"/>
    <cellStyle name="_Planning Abr'07_Bioenergie - 09-08 estimated  V1 - Rev 2 AP_Power Cash Flow 3-31-11V3" xfId="3906"/>
    <cellStyle name="_Planning Abr'07_Bioenergie - 09-08 estimated  V1 - Rev 2 AP_Power Cash Flow 3-31-11V5" xfId="3907"/>
    <cellStyle name="_Planning Abr'07_Bioenergie - 09-08 estimated  V1 - Rev 2 AP_Power Cash Flow 3-31-11V6" xfId="3908"/>
    <cellStyle name="_Planning Abr'07_Bioenergie - 09-08 estimated  V1 - Rev 2 AP_Power Cash Flow 5-31-11" xfId="3909"/>
    <cellStyle name="_Planning Abr'07_Bioenergie - 09-08 estimated  V1 - Rev 2 AP_Power Cash Flow 6-30-11" xfId="3910"/>
    <cellStyle name="_Planning Abr'07_Bioenergie - 09-08 estimated  V1 - Rev 2 AP_Power Cash Flow 6-30-11V2" xfId="3911"/>
    <cellStyle name="_Planning Abr'07_Bioenergie - 09-08 estimated  V1 - Rev 2 AP_Power Cash Flow 7-31-11" xfId="3912"/>
    <cellStyle name="_Planning Abr'07_Bioenergie - 09-08 estimated  V1 - Rev 2 AP_Power Cash Flow 9-30-11V3" xfId="3913"/>
    <cellStyle name="_Planning Abr'07_Bioenergie - 09-08 estimated  V1 - Rev 2 AP_Power Cash Flow 9-30-11V4" xfId="3914"/>
    <cellStyle name="_Planning Abr'07_Bioenergie - 09-08 estimated  V1 - Rev 2 AP_PS10-CashFlow-12-31-10V6" xfId="3915"/>
    <cellStyle name="_Planning Abr'07_Bioenergie - 09-08 estimated  V1 - Rev 2 AP_PS10-CashFlow-7-31-11" xfId="3916"/>
    <cellStyle name="_Planning Abr'07_Bioenergie - 09-08 estimated  V1 - Rev 2 AP_PS10-CashFlow-7-31-11 2" xfId="3917"/>
    <cellStyle name="_Planning Abr'07_Bioenergie - 09-08 estimated  V1 - Rev 2 AP_PS10-CashFlow-7-31-11 2 2" xfId="3918"/>
    <cellStyle name="_Planning Abr'07_Bioenergie - 09-08 estimated  V1 - Rev 2 AP_Q3 2010 Fin Stmts RRDproofb" xfId="3919"/>
    <cellStyle name="_Planning Abr'07_Bioenergie - 09-08 estimated  V1 - Rev 2 AP_Q3 2010 Fin Stmts RRDproofb 2" xfId="3920"/>
    <cellStyle name="_Planning Abr'07_Bioenergie - 09-08 estimated  V1 - Rev 2 AP_Q3 2010 Fin Stmts RRDproofb 2 2" xfId="3921"/>
    <cellStyle name="_Planning Abr'07_Bioenergie - 10-08 estimated V1-Rev AP" xfId="132"/>
    <cellStyle name="_Planning Abr'07_Bioenergie - 10-08 estimated V1-Rev AP_ConsolidatingCF-12-31-10V10" xfId="3922"/>
    <cellStyle name="_Planning Abr'07_Bioenergie - 10-08 estimated V1-Rev AP_ConsolidatingCF-12-31-10V11" xfId="3923"/>
    <cellStyle name="_Planning Abr'07_Bioenergie - 10-08 estimated V1-Rev AP_ConsolidatingCF-12-31-10V12" xfId="3924"/>
    <cellStyle name="_Planning Abr'07_Bioenergie - 10-08 estimated V1-Rev AP_ConsolidatingCF-12-31-10V14" xfId="3925"/>
    <cellStyle name="_Planning Abr'07_Bioenergie - 10-08 estimated V1-Rev AP_ConsolidatingCF-12-31-10V9" xfId="3926"/>
    <cellStyle name="_Planning Abr'07_Bioenergie - 10-08 estimated V1-Rev AP_Consolidating-CF-3-31-12" xfId="3927"/>
    <cellStyle name="_Planning Abr'07_Bioenergie - 10-08 estimated V1-Rev AP_Power Cash Flow 12-31-10V10" xfId="3928"/>
    <cellStyle name="_Planning Abr'07_Bioenergie - 10-08 estimated V1-Rev AP_PS10-CashFlow-11-30-11" xfId="3929"/>
    <cellStyle name="_Planning Abr'07_ConsolidatingCF-12-31-10V10" xfId="3930"/>
    <cellStyle name="_Planning Abr'07_ConsolidatingCF-12-31-10V10 2" xfId="3931"/>
    <cellStyle name="_Planning Abr'07_ConsolidatingCF-12-31-10V10 2 2" xfId="3932"/>
    <cellStyle name="_Planning Abr'07_ConsolidatingCF-12-31-10V11" xfId="3933"/>
    <cellStyle name="_Planning Abr'07_ConsolidatingCF-12-31-10V11 2" xfId="3934"/>
    <cellStyle name="_Planning Abr'07_ConsolidatingCF-12-31-10V11 2 2" xfId="3935"/>
    <cellStyle name="_Planning Abr'07_ConsolidatingCF-12-31-10V12" xfId="3936"/>
    <cellStyle name="_Planning Abr'07_ConsolidatingCF-12-31-10V12 2" xfId="3937"/>
    <cellStyle name="_Planning Abr'07_ConsolidatingCF-12-31-10V12 2 2" xfId="3938"/>
    <cellStyle name="_Planning Abr'07_ConsolidatingCF-12-31-10V9" xfId="3939"/>
    <cellStyle name="_Planning Abr'07_ConsolidatingCF-12-31-10V9 2" xfId="3940"/>
    <cellStyle name="_Planning Abr'07_ConsolidatingCF-12-31-10V9 2 2" xfId="3941"/>
    <cellStyle name="_Planning Abr'07_Consolidating-CF-12-31-11V3" xfId="3942"/>
    <cellStyle name="_Planning Abr'07_Consolidating-CF-12-31-11V5" xfId="3943"/>
    <cellStyle name="_Planning Abr'07_Consolidating-CF-3-31-12V3" xfId="3944"/>
    <cellStyle name="_Planning Abr'07_ConsolidatingCF-9-30-11V2" xfId="3945"/>
    <cellStyle name="_Planning Abr'07_ConsolidatingCF-9-30-11V2 2" xfId="3946"/>
    <cellStyle name="_Planning Abr'07_ConsolidatingCF-9-30-11V2 2 2" xfId="3947"/>
    <cellStyle name="_Planning Abr'07_Power Cash Flow 03-31-12V3" xfId="3948"/>
    <cellStyle name="_Planning Abr'07_Power Cash Flow 03-31-12V4" xfId="3949"/>
    <cellStyle name="_Planning Abr'07_Power Cash Flow 12-31-10V10" xfId="3950"/>
    <cellStyle name="_Planning Abr'07_Power Cash Flow 12-31-10V10 2" xfId="3951"/>
    <cellStyle name="_Planning Abr'07_Power Cash Flow 12-31-10V10 2 2" xfId="3952"/>
    <cellStyle name="_Planning Abr'07_Power Cash Flow 12-31-11" xfId="3953"/>
    <cellStyle name="_Planning Abr'07_Power Cash Flow 12-31-11V3" xfId="3954"/>
    <cellStyle name="_Planning Abr'07_Power Cash Flow 12-31-11V6" xfId="3955"/>
    <cellStyle name="_Planning Abr'07_Power Cash Flow 3-31-11V2" xfId="3956"/>
    <cellStyle name="_Planning Abr'07_Power Cash Flow 3-31-11V3" xfId="3957"/>
    <cellStyle name="_Planning Abr'07_Power Cash Flow 3-31-11V5" xfId="3958"/>
    <cellStyle name="_Planning Abr'07_Power Cash Flow 3-31-11V6" xfId="3959"/>
    <cellStyle name="_Planning Abr'07_Power Cash Flow 5-31-11" xfId="3960"/>
    <cellStyle name="_Planning Abr'07_Power Cash Flow 6-30-11" xfId="3961"/>
    <cellStyle name="_Planning Abr'07_Power Cash Flow 6-30-11V2" xfId="3962"/>
    <cellStyle name="_Planning Abr'07_Power Cash Flow 7-31-11" xfId="3963"/>
    <cellStyle name="_Planning Abr'07_Power Cash Flow 9-30-11V3" xfId="3964"/>
    <cellStyle name="_Planning Abr'07_Power Cash Flow 9-30-11V4" xfId="3965"/>
    <cellStyle name="_Planning Abr'07_PS10-CashFlow-12-31-10V6" xfId="3966"/>
    <cellStyle name="_Planning Abr'07_PS10-CashFlow-7-31-11" xfId="3967"/>
    <cellStyle name="_Planning Abr'07_PS10-CashFlow-7-31-11 2" xfId="3968"/>
    <cellStyle name="_Planning Abr'07_PS10-CashFlow-7-31-11 2 2" xfId="3969"/>
    <cellStyle name="_Planning Abr'07_Q3 2010 Fin Stmts RRDproofb" xfId="3970"/>
    <cellStyle name="_Planning Abr'07_Q3 2010 Fin Stmts RRDproofb 2" xfId="3971"/>
    <cellStyle name="_Planning Abr'07_Q3 2010 Fin Stmts RRDproofb 2 2" xfId="3972"/>
    <cellStyle name="_Planning Aug'07" xfId="133"/>
    <cellStyle name="_Planning Aug'07 2" xfId="3973"/>
    <cellStyle name="_Planning Aug'07 2 2" xfId="3974"/>
    <cellStyle name="_Planning Aug'07_10K 2010 Fin Stmts v7 Values" xfId="3975"/>
    <cellStyle name="_Planning Aug'07_2011 Income Tax Cash Paid Analytics" xfId="3976"/>
    <cellStyle name="_Planning Aug'07_2011 Income Tax Cash Paid Analytics 2" xfId="3977"/>
    <cellStyle name="_Planning Aug'07_2011 Income Tax Cash Paid Analytics 2 2" xfId="3978"/>
    <cellStyle name="_Planning Aug'07_Bioenergie - 09-08 estimated  V1 - Rev 2 AP" xfId="134"/>
    <cellStyle name="_Planning Aug'07_Bioenergie - 09-08 estimated  V1 - Rev 2 AP 2" xfId="3979"/>
    <cellStyle name="_Planning Aug'07_Bioenergie - 09-08 estimated  V1 - Rev 2 AP 2 2" xfId="3980"/>
    <cellStyle name="_Planning Aug'07_Bioenergie - 09-08 estimated  V1 - Rev 2 AP_10K 2010 Fin Stmts v7 Values" xfId="3981"/>
    <cellStyle name="_Planning Aug'07_Bioenergie - 09-08 estimated  V1 - Rev 2 AP_ConsolidatingCF-12-31-10V10" xfId="3982"/>
    <cellStyle name="_Planning Aug'07_Bioenergie - 09-08 estimated  V1 - Rev 2 AP_ConsolidatingCF-12-31-10V10 2" xfId="3983"/>
    <cellStyle name="_Planning Aug'07_Bioenergie - 09-08 estimated  V1 - Rev 2 AP_ConsolidatingCF-12-31-10V10 2 2" xfId="3984"/>
    <cellStyle name="_Planning Aug'07_Bioenergie - 09-08 estimated  V1 - Rev 2 AP_ConsolidatingCF-12-31-10V11" xfId="3985"/>
    <cellStyle name="_Planning Aug'07_Bioenergie - 09-08 estimated  V1 - Rev 2 AP_ConsolidatingCF-12-31-10V11 2" xfId="3986"/>
    <cellStyle name="_Planning Aug'07_Bioenergie - 09-08 estimated  V1 - Rev 2 AP_ConsolidatingCF-12-31-10V11 2 2" xfId="3987"/>
    <cellStyle name="_Planning Aug'07_Bioenergie - 09-08 estimated  V1 - Rev 2 AP_ConsolidatingCF-12-31-10V12" xfId="3988"/>
    <cellStyle name="_Planning Aug'07_Bioenergie - 09-08 estimated  V1 - Rev 2 AP_ConsolidatingCF-12-31-10V12 2" xfId="3989"/>
    <cellStyle name="_Planning Aug'07_Bioenergie - 09-08 estimated  V1 - Rev 2 AP_ConsolidatingCF-12-31-10V12 2 2" xfId="3990"/>
    <cellStyle name="_Planning Aug'07_Bioenergie - 09-08 estimated  V1 - Rev 2 AP_ConsolidatingCF-12-31-10V9" xfId="3991"/>
    <cellStyle name="_Planning Aug'07_Bioenergie - 09-08 estimated  V1 - Rev 2 AP_ConsolidatingCF-12-31-10V9 2" xfId="3992"/>
    <cellStyle name="_Planning Aug'07_Bioenergie - 09-08 estimated  V1 - Rev 2 AP_ConsolidatingCF-12-31-10V9 2 2" xfId="3993"/>
    <cellStyle name="_Planning Aug'07_Bioenergie - 09-08 estimated  V1 - Rev 2 AP_Consolidating-CF-12-31-11V3" xfId="3994"/>
    <cellStyle name="_Planning Aug'07_Bioenergie - 09-08 estimated  V1 - Rev 2 AP_Consolidating-CF-12-31-11V5" xfId="3995"/>
    <cellStyle name="_Planning Aug'07_Bioenergie - 09-08 estimated  V1 - Rev 2 AP_Consolidating-CF-3-31-12V3" xfId="3996"/>
    <cellStyle name="_Planning Aug'07_Bioenergie - 09-08 estimated  V1 - Rev 2 AP_ConsolidatingCF-9-30-11V2" xfId="3997"/>
    <cellStyle name="_Planning Aug'07_Bioenergie - 09-08 estimated  V1 - Rev 2 AP_ConsolidatingCF-9-30-11V2 2" xfId="3998"/>
    <cellStyle name="_Planning Aug'07_Bioenergie - 09-08 estimated  V1 - Rev 2 AP_ConsolidatingCF-9-30-11V2 2 2" xfId="3999"/>
    <cellStyle name="_Planning Aug'07_Bioenergie - 09-08 estimated  V1 - Rev 2 AP_Power Cash Flow 03-31-12V3" xfId="4000"/>
    <cellStyle name="_Planning Aug'07_Bioenergie - 09-08 estimated  V1 - Rev 2 AP_Power Cash Flow 03-31-12V4" xfId="4001"/>
    <cellStyle name="_Planning Aug'07_Bioenergie - 09-08 estimated  V1 - Rev 2 AP_Power Cash Flow 12-31-10V10" xfId="4002"/>
    <cellStyle name="_Planning Aug'07_Bioenergie - 09-08 estimated  V1 - Rev 2 AP_Power Cash Flow 12-31-10V10 2" xfId="4003"/>
    <cellStyle name="_Planning Aug'07_Bioenergie - 09-08 estimated  V1 - Rev 2 AP_Power Cash Flow 12-31-10V10 2 2" xfId="4004"/>
    <cellStyle name="_Planning Aug'07_Bioenergie - 09-08 estimated  V1 - Rev 2 AP_Power Cash Flow 12-31-11" xfId="4005"/>
    <cellStyle name="_Planning Aug'07_Bioenergie - 09-08 estimated  V1 - Rev 2 AP_Power Cash Flow 12-31-11V3" xfId="4006"/>
    <cellStyle name="_Planning Aug'07_Bioenergie - 09-08 estimated  V1 - Rev 2 AP_Power Cash Flow 12-31-11V6" xfId="4007"/>
    <cellStyle name="_Planning Aug'07_Bioenergie - 09-08 estimated  V1 - Rev 2 AP_Power Cash Flow 3-31-11V2" xfId="4008"/>
    <cellStyle name="_Planning Aug'07_Bioenergie - 09-08 estimated  V1 - Rev 2 AP_Power Cash Flow 3-31-11V3" xfId="4009"/>
    <cellStyle name="_Planning Aug'07_Bioenergie - 09-08 estimated  V1 - Rev 2 AP_Power Cash Flow 3-31-11V5" xfId="4010"/>
    <cellStyle name="_Planning Aug'07_Bioenergie - 09-08 estimated  V1 - Rev 2 AP_Power Cash Flow 3-31-11V6" xfId="4011"/>
    <cellStyle name="_Planning Aug'07_Bioenergie - 09-08 estimated  V1 - Rev 2 AP_Power Cash Flow 5-31-11" xfId="4012"/>
    <cellStyle name="_Planning Aug'07_Bioenergie - 09-08 estimated  V1 - Rev 2 AP_Power Cash Flow 6-30-11" xfId="4013"/>
    <cellStyle name="_Planning Aug'07_Bioenergie - 09-08 estimated  V1 - Rev 2 AP_Power Cash Flow 6-30-11V2" xfId="4014"/>
    <cellStyle name="_Planning Aug'07_Bioenergie - 09-08 estimated  V1 - Rev 2 AP_Power Cash Flow 7-31-11" xfId="4015"/>
    <cellStyle name="_Planning Aug'07_Bioenergie - 09-08 estimated  V1 - Rev 2 AP_Power Cash Flow 9-30-11V3" xfId="4016"/>
    <cellStyle name="_Planning Aug'07_Bioenergie - 09-08 estimated  V1 - Rev 2 AP_Power Cash Flow 9-30-11V4" xfId="4017"/>
    <cellStyle name="_Planning Aug'07_Bioenergie - 09-08 estimated  V1 - Rev 2 AP_PS10-CashFlow-12-31-10V6" xfId="4018"/>
    <cellStyle name="_Planning Aug'07_Bioenergie - 09-08 estimated  V1 - Rev 2 AP_PS10-CashFlow-7-31-11" xfId="4019"/>
    <cellStyle name="_Planning Aug'07_Bioenergie - 09-08 estimated  V1 - Rev 2 AP_PS10-CashFlow-7-31-11 2" xfId="4020"/>
    <cellStyle name="_Planning Aug'07_Bioenergie - 09-08 estimated  V1 - Rev 2 AP_PS10-CashFlow-7-31-11 2 2" xfId="4021"/>
    <cellStyle name="_Planning Aug'07_Bioenergie - 09-08 estimated  V1 - Rev 2 AP_Q3 2010 Fin Stmts RRDproofb" xfId="4022"/>
    <cellStyle name="_Planning Aug'07_Bioenergie - 09-08 estimated  V1 - Rev 2 AP_Q3 2010 Fin Stmts RRDproofb 2" xfId="4023"/>
    <cellStyle name="_Planning Aug'07_Bioenergie - 09-08 estimated  V1 - Rev 2 AP_Q3 2010 Fin Stmts RRDproofb 2 2" xfId="4024"/>
    <cellStyle name="_Planning Aug'07_Bioenergie - 10-08 estimated V1-Rev AP" xfId="135"/>
    <cellStyle name="_Planning Aug'07_Bioenergie - 10-08 estimated V1-Rev AP_ConsolidatingCF-12-31-10V10" xfId="4025"/>
    <cellStyle name="_Planning Aug'07_Bioenergie - 10-08 estimated V1-Rev AP_ConsolidatingCF-12-31-10V11" xfId="4026"/>
    <cellStyle name="_Planning Aug'07_Bioenergie - 10-08 estimated V1-Rev AP_ConsolidatingCF-12-31-10V12" xfId="4027"/>
    <cellStyle name="_Planning Aug'07_Bioenergie - 10-08 estimated V1-Rev AP_ConsolidatingCF-12-31-10V14" xfId="4028"/>
    <cellStyle name="_Planning Aug'07_Bioenergie - 10-08 estimated V1-Rev AP_ConsolidatingCF-12-31-10V9" xfId="4029"/>
    <cellStyle name="_Planning Aug'07_Bioenergie - 10-08 estimated V1-Rev AP_Consolidating-CF-3-31-12" xfId="4030"/>
    <cellStyle name="_Planning Aug'07_Bioenergie - 10-08 estimated V1-Rev AP_Power Cash Flow 12-31-10V10" xfId="4031"/>
    <cellStyle name="_Planning Aug'07_Bioenergie - 10-08 estimated V1-Rev AP_PS10-CashFlow-11-30-11" xfId="4032"/>
    <cellStyle name="_Planning Aug'07_ConsolidatingCF-12-31-10V10" xfId="4033"/>
    <cellStyle name="_Planning Aug'07_ConsolidatingCF-12-31-10V10 2" xfId="4034"/>
    <cellStyle name="_Planning Aug'07_ConsolidatingCF-12-31-10V10 2 2" xfId="4035"/>
    <cellStyle name="_Planning Aug'07_ConsolidatingCF-12-31-10V11" xfId="4036"/>
    <cellStyle name="_Planning Aug'07_ConsolidatingCF-12-31-10V11 2" xfId="4037"/>
    <cellStyle name="_Planning Aug'07_ConsolidatingCF-12-31-10V11 2 2" xfId="4038"/>
    <cellStyle name="_Planning Aug'07_ConsolidatingCF-12-31-10V12" xfId="4039"/>
    <cellStyle name="_Planning Aug'07_ConsolidatingCF-12-31-10V12 2" xfId="4040"/>
    <cellStyle name="_Planning Aug'07_ConsolidatingCF-12-31-10V12 2 2" xfId="4041"/>
    <cellStyle name="_Planning Aug'07_ConsolidatingCF-12-31-10V9" xfId="4042"/>
    <cellStyle name="_Planning Aug'07_ConsolidatingCF-12-31-10V9 2" xfId="4043"/>
    <cellStyle name="_Planning Aug'07_ConsolidatingCF-12-31-10V9 2 2" xfId="4044"/>
    <cellStyle name="_Planning Aug'07_Consolidating-CF-12-31-11V3" xfId="4045"/>
    <cellStyle name="_Planning Aug'07_Consolidating-CF-12-31-11V5" xfId="4046"/>
    <cellStyle name="_Planning Aug'07_Consolidating-CF-3-31-12V3" xfId="4047"/>
    <cellStyle name="_Planning Aug'07_ConsolidatingCF-9-30-11V2" xfId="4048"/>
    <cellStyle name="_Planning Aug'07_ConsolidatingCF-9-30-11V2 2" xfId="4049"/>
    <cellStyle name="_Planning Aug'07_ConsolidatingCF-9-30-11V2 2 2" xfId="4050"/>
    <cellStyle name="_Planning Aug'07_Power Cash Flow 03-31-12V3" xfId="4051"/>
    <cellStyle name="_Planning Aug'07_Power Cash Flow 03-31-12V4" xfId="4052"/>
    <cellStyle name="_Planning Aug'07_Power Cash Flow 12-31-10V10" xfId="4053"/>
    <cellStyle name="_Planning Aug'07_Power Cash Flow 12-31-10V10 2" xfId="4054"/>
    <cellStyle name="_Planning Aug'07_Power Cash Flow 12-31-10V10 2 2" xfId="4055"/>
    <cellStyle name="_Planning Aug'07_Power Cash Flow 12-31-11" xfId="4056"/>
    <cellStyle name="_Planning Aug'07_Power Cash Flow 12-31-11V3" xfId="4057"/>
    <cellStyle name="_Planning Aug'07_Power Cash Flow 12-31-11V6" xfId="4058"/>
    <cellStyle name="_Planning Aug'07_Power Cash Flow 3-31-11V2" xfId="4059"/>
    <cellStyle name="_Planning Aug'07_Power Cash Flow 3-31-11V3" xfId="4060"/>
    <cellStyle name="_Planning Aug'07_Power Cash Flow 3-31-11V5" xfId="4061"/>
    <cellStyle name="_Planning Aug'07_Power Cash Flow 3-31-11V6" xfId="4062"/>
    <cellStyle name="_Planning Aug'07_Power Cash Flow 5-31-11" xfId="4063"/>
    <cellStyle name="_Planning Aug'07_Power Cash Flow 6-30-11" xfId="4064"/>
    <cellStyle name="_Planning Aug'07_Power Cash Flow 6-30-11V2" xfId="4065"/>
    <cellStyle name="_Planning Aug'07_Power Cash Flow 7-31-11" xfId="4066"/>
    <cellStyle name="_Planning Aug'07_Power Cash Flow 9-30-11V3" xfId="4067"/>
    <cellStyle name="_Planning Aug'07_Power Cash Flow 9-30-11V4" xfId="4068"/>
    <cellStyle name="_Planning Aug'07_PS10-CashFlow-12-31-10V6" xfId="4069"/>
    <cellStyle name="_Planning Aug'07_PS10-CashFlow-7-31-11" xfId="4070"/>
    <cellStyle name="_Planning Aug'07_PS10-CashFlow-7-31-11 2" xfId="4071"/>
    <cellStyle name="_Planning Aug'07_PS10-CashFlow-7-31-11 2 2" xfId="4072"/>
    <cellStyle name="_Planning Aug'07_Q3 2010 Fin Stmts RRDproofb" xfId="4073"/>
    <cellStyle name="_Planning Aug'07_Q3 2010 Fin Stmts RRDproofb 2" xfId="4074"/>
    <cellStyle name="_Planning Aug'07_Q3 2010 Fin Stmts RRDproofb 2 2" xfId="4075"/>
    <cellStyle name="_Planning Feb'07" xfId="136"/>
    <cellStyle name="_Planning Feb'07 2" xfId="4076"/>
    <cellStyle name="_Planning Feb'07 2 2" xfId="4077"/>
    <cellStyle name="_Planning Feb'07_10K 2010 Fin Stmts v7 Values" xfId="4078"/>
    <cellStyle name="_Planning Feb'07_2011 Income Tax Cash Paid Analytics" xfId="4079"/>
    <cellStyle name="_Planning Feb'07_2011 Income Tax Cash Paid Analytics 2" xfId="4080"/>
    <cellStyle name="_Planning Feb'07_2011 Income Tax Cash Paid Analytics 2 2" xfId="4081"/>
    <cellStyle name="_Planning Feb'07_Bioenergie - 09-08 estimated  V1 - Rev 2 AP" xfId="137"/>
    <cellStyle name="_Planning Feb'07_Bioenergie - 09-08 estimated  V1 - Rev 2 AP 2" xfId="4082"/>
    <cellStyle name="_Planning Feb'07_Bioenergie - 09-08 estimated  V1 - Rev 2 AP 2 2" xfId="4083"/>
    <cellStyle name="_Planning Feb'07_Bioenergie - 09-08 estimated  V1 - Rev 2 AP_10K 2010 Fin Stmts v7 Values" xfId="4084"/>
    <cellStyle name="_Planning Feb'07_Bioenergie - 09-08 estimated  V1 - Rev 2 AP_ConsolidatingCF-12-31-10V10" xfId="4085"/>
    <cellStyle name="_Planning Feb'07_Bioenergie - 09-08 estimated  V1 - Rev 2 AP_ConsolidatingCF-12-31-10V10 2" xfId="4086"/>
    <cellStyle name="_Planning Feb'07_Bioenergie - 09-08 estimated  V1 - Rev 2 AP_ConsolidatingCF-12-31-10V10 2 2" xfId="4087"/>
    <cellStyle name="_Planning Feb'07_Bioenergie - 09-08 estimated  V1 - Rev 2 AP_ConsolidatingCF-12-31-10V11" xfId="4088"/>
    <cellStyle name="_Planning Feb'07_Bioenergie - 09-08 estimated  V1 - Rev 2 AP_ConsolidatingCF-12-31-10V11 2" xfId="4089"/>
    <cellStyle name="_Planning Feb'07_Bioenergie - 09-08 estimated  V1 - Rev 2 AP_ConsolidatingCF-12-31-10V11 2 2" xfId="4090"/>
    <cellStyle name="_Planning Feb'07_Bioenergie - 09-08 estimated  V1 - Rev 2 AP_ConsolidatingCF-12-31-10V12" xfId="4091"/>
    <cellStyle name="_Planning Feb'07_Bioenergie - 09-08 estimated  V1 - Rev 2 AP_ConsolidatingCF-12-31-10V12 2" xfId="4092"/>
    <cellStyle name="_Planning Feb'07_Bioenergie - 09-08 estimated  V1 - Rev 2 AP_ConsolidatingCF-12-31-10V12 2 2" xfId="4093"/>
    <cellStyle name="_Planning Feb'07_Bioenergie - 09-08 estimated  V1 - Rev 2 AP_ConsolidatingCF-12-31-10V9" xfId="4094"/>
    <cellStyle name="_Planning Feb'07_Bioenergie - 09-08 estimated  V1 - Rev 2 AP_ConsolidatingCF-12-31-10V9 2" xfId="4095"/>
    <cellStyle name="_Planning Feb'07_Bioenergie - 09-08 estimated  V1 - Rev 2 AP_ConsolidatingCF-12-31-10V9 2 2" xfId="4096"/>
    <cellStyle name="_Planning Feb'07_Bioenergie - 09-08 estimated  V1 - Rev 2 AP_Consolidating-CF-12-31-11V3" xfId="4097"/>
    <cellStyle name="_Planning Feb'07_Bioenergie - 09-08 estimated  V1 - Rev 2 AP_Consolidating-CF-12-31-11V5" xfId="4098"/>
    <cellStyle name="_Planning Feb'07_Bioenergie - 09-08 estimated  V1 - Rev 2 AP_Consolidating-CF-3-31-12V3" xfId="4099"/>
    <cellStyle name="_Planning Feb'07_Bioenergie - 09-08 estimated  V1 - Rev 2 AP_ConsolidatingCF-9-30-11V2" xfId="4100"/>
    <cellStyle name="_Planning Feb'07_Bioenergie - 09-08 estimated  V1 - Rev 2 AP_ConsolidatingCF-9-30-11V2 2" xfId="4101"/>
    <cellStyle name="_Planning Feb'07_Bioenergie - 09-08 estimated  V1 - Rev 2 AP_ConsolidatingCF-9-30-11V2 2 2" xfId="4102"/>
    <cellStyle name="_Planning Feb'07_Bioenergie - 09-08 estimated  V1 - Rev 2 AP_Power Cash Flow 03-31-12V3" xfId="4103"/>
    <cellStyle name="_Planning Feb'07_Bioenergie - 09-08 estimated  V1 - Rev 2 AP_Power Cash Flow 03-31-12V4" xfId="4104"/>
    <cellStyle name="_Planning Feb'07_Bioenergie - 09-08 estimated  V1 - Rev 2 AP_Power Cash Flow 12-31-10V10" xfId="4105"/>
    <cellStyle name="_Planning Feb'07_Bioenergie - 09-08 estimated  V1 - Rev 2 AP_Power Cash Flow 12-31-10V10 2" xfId="4106"/>
    <cellStyle name="_Planning Feb'07_Bioenergie - 09-08 estimated  V1 - Rev 2 AP_Power Cash Flow 12-31-10V10 2 2" xfId="4107"/>
    <cellStyle name="_Planning Feb'07_Bioenergie - 09-08 estimated  V1 - Rev 2 AP_Power Cash Flow 12-31-11" xfId="4108"/>
    <cellStyle name="_Planning Feb'07_Bioenergie - 09-08 estimated  V1 - Rev 2 AP_Power Cash Flow 12-31-11V3" xfId="4109"/>
    <cellStyle name="_Planning Feb'07_Bioenergie - 09-08 estimated  V1 - Rev 2 AP_Power Cash Flow 12-31-11V6" xfId="4110"/>
    <cellStyle name="_Planning Feb'07_Bioenergie - 09-08 estimated  V1 - Rev 2 AP_Power Cash Flow 3-31-11V2" xfId="4111"/>
    <cellStyle name="_Planning Feb'07_Bioenergie - 09-08 estimated  V1 - Rev 2 AP_Power Cash Flow 3-31-11V3" xfId="4112"/>
    <cellStyle name="_Planning Feb'07_Bioenergie - 09-08 estimated  V1 - Rev 2 AP_Power Cash Flow 3-31-11V5" xfId="4113"/>
    <cellStyle name="_Planning Feb'07_Bioenergie - 09-08 estimated  V1 - Rev 2 AP_Power Cash Flow 3-31-11V6" xfId="4114"/>
    <cellStyle name="_Planning Feb'07_Bioenergie - 09-08 estimated  V1 - Rev 2 AP_Power Cash Flow 5-31-11" xfId="4115"/>
    <cellStyle name="_Planning Feb'07_Bioenergie - 09-08 estimated  V1 - Rev 2 AP_Power Cash Flow 6-30-11" xfId="4116"/>
    <cellStyle name="_Planning Feb'07_Bioenergie - 09-08 estimated  V1 - Rev 2 AP_Power Cash Flow 6-30-11V2" xfId="4117"/>
    <cellStyle name="_Planning Feb'07_Bioenergie - 09-08 estimated  V1 - Rev 2 AP_Power Cash Flow 7-31-11" xfId="4118"/>
    <cellStyle name="_Planning Feb'07_Bioenergie - 09-08 estimated  V1 - Rev 2 AP_Power Cash Flow 9-30-11V3" xfId="4119"/>
    <cellStyle name="_Planning Feb'07_Bioenergie - 09-08 estimated  V1 - Rev 2 AP_Power Cash Flow 9-30-11V4" xfId="4120"/>
    <cellStyle name="_Planning Feb'07_Bioenergie - 09-08 estimated  V1 - Rev 2 AP_PS10-CashFlow-12-31-10V6" xfId="4121"/>
    <cellStyle name="_Planning Feb'07_Bioenergie - 09-08 estimated  V1 - Rev 2 AP_PS10-CashFlow-7-31-11" xfId="4122"/>
    <cellStyle name="_Planning Feb'07_Bioenergie - 09-08 estimated  V1 - Rev 2 AP_PS10-CashFlow-7-31-11 2" xfId="4123"/>
    <cellStyle name="_Planning Feb'07_Bioenergie - 09-08 estimated  V1 - Rev 2 AP_PS10-CashFlow-7-31-11 2 2" xfId="4124"/>
    <cellStyle name="_Planning Feb'07_Bioenergie - 09-08 estimated  V1 - Rev 2 AP_Q3 2010 Fin Stmts RRDproofb" xfId="4125"/>
    <cellStyle name="_Planning Feb'07_Bioenergie - 09-08 estimated  V1 - Rev 2 AP_Q3 2010 Fin Stmts RRDproofb 2" xfId="4126"/>
    <cellStyle name="_Planning Feb'07_Bioenergie - 09-08 estimated  V1 - Rev 2 AP_Q3 2010 Fin Stmts RRDproofb 2 2" xfId="4127"/>
    <cellStyle name="_Planning Feb'07_Bioenergie - 10-08 estimated V1-Rev AP" xfId="138"/>
    <cellStyle name="_Planning Feb'07_Bioenergie - 10-08 estimated V1-Rev AP_ConsolidatingCF-12-31-10V10" xfId="4128"/>
    <cellStyle name="_Planning Feb'07_Bioenergie - 10-08 estimated V1-Rev AP_ConsolidatingCF-12-31-10V11" xfId="4129"/>
    <cellStyle name="_Planning Feb'07_Bioenergie - 10-08 estimated V1-Rev AP_ConsolidatingCF-12-31-10V12" xfId="4130"/>
    <cellStyle name="_Planning Feb'07_Bioenergie - 10-08 estimated V1-Rev AP_ConsolidatingCF-12-31-10V14" xfId="4131"/>
    <cellStyle name="_Planning Feb'07_Bioenergie - 10-08 estimated V1-Rev AP_ConsolidatingCF-12-31-10V9" xfId="4132"/>
    <cellStyle name="_Planning Feb'07_Bioenergie - 10-08 estimated V1-Rev AP_Consolidating-CF-3-31-12" xfId="4133"/>
    <cellStyle name="_Planning Feb'07_Bioenergie - 10-08 estimated V1-Rev AP_Power Cash Flow 12-31-10V10" xfId="4134"/>
    <cellStyle name="_Planning Feb'07_Bioenergie - 10-08 estimated V1-Rev AP_PS10-CashFlow-11-30-11" xfId="4135"/>
    <cellStyle name="_Planning Feb'07_ConsolidatingCF-12-31-10V10" xfId="4136"/>
    <cellStyle name="_Planning Feb'07_ConsolidatingCF-12-31-10V10 2" xfId="4137"/>
    <cellStyle name="_Planning Feb'07_ConsolidatingCF-12-31-10V10 2 2" xfId="4138"/>
    <cellStyle name="_Planning Feb'07_ConsolidatingCF-12-31-10V11" xfId="4139"/>
    <cellStyle name="_Planning Feb'07_ConsolidatingCF-12-31-10V11 2" xfId="4140"/>
    <cellStyle name="_Planning Feb'07_ConsolidatingCF-12-31-10V11 2 2" xfId="4141"/>
    <cellStyle name="_Planning Feb'07_ConsolidatingCF-12-31-10V12" xfId="4142"/>
    <cellStyle name="_Planning Feb'07_ConsolidatingCF-12-31-10V12 2" xfId="4143"/>
    <cellStyle name="_Planning Feb'07_ConsolidatingCF-12-31-10V12 2 2" xfId="4144"/>
    <cellStyle name="_Planning Feb'07_ConsolidatingCF-12-31-10V9" xfId="4145"/>
    <cellStyle name="_Planning Feb'07_ConsolidatingCF-12-31-10V9 2" xfId="4146"/>
    <cellStyle name="_Planning Feb'07_ConsolidatingCF-12-31-10V9 2 2" xfId="4147"/>
    <cellStyle name="_Planning Feb'07_Consolidating-CF-12-31-11V3" xfId="4148"/>
    <cellStyle name="_Planning Feb'07_Consolidating-CF-12-31-11V5" xfId="4149"/>
    <cellStyle name="_Planning Feb'07_Consolidating-CF-3-31-12V3" xfId="4150"/>
    <cellStyle name="_Planning Feb'07_ConsolidatingCF-9-30-11V2" xfId="4151"/>
    <cellStyle name="_Planning Feb'07_ConsolidatingCF-9-30-11V2 2" xfId="4152"/>
    <cellStyle name="_Planning Feb'07_ConsolidatingCF-9-30-11V2 2 2" xfId="4153"/>
    <cellStyle name="_Planning Feb'07_Power Cash Flow 03-31-12V3" xfId="4154"/>
    <cellStyle name="_Planning Feb'07_Power Cash Flow 03-31-12V4" xfId="4155"/>
    <cellStyle name="_Planning Feb'07_Power Cash Flow 12-31-10V10" xfId="4156"/>
    <cellStyle name="_Planning Feb'07_Power Cash Flow 12-31-10V10 2" xfId="4157"/>
    <cellStyle name="_Planning Feb'07_Power Cash Flow 12-31-10V10 2 2" xfId="4158"/>
    <cellStyle name="_Planning Feb'07_Power Cash Flow 12-31-11" xfId="4159"/>
    <cellStyle name="_Planning Feb'07_Power Cash Flow 12-31-11V3" xfId="4160"/>
    <cellStyle name="_Planning Feb'07_Power Cash Flow 12-31-11V6" xfId="4161"/>
    <cellStyle name="_Planning Feb'07_Power Cash Flow 3-31-11V2" xfId="4162"/>
    <cellStyle name="_Planning Feb'07_Power Cash Flow 3-31-11V3" xfId="4163"/>
    <cellStyle name="_Planning Feb'07_Power Cash Flow 3-31-11V5" xfId="4164"/>
    <cellStyle name="_Planning Feb'07_Power Cash Flow 3-31-11V6" xfId="4165"/>
    <cellStyle name="_Planning Feb'07_Power Cash Flow 5-31-11" xfId="4166"/>
    <cellStyle name="_Planning Feb'07_Power Cash Flow 6-30-11" xfId="4167"/>
    <cellStyle name="_Planning Feb'07_Power Cash Flow 6-30-11V2" xfId="4168"/>
    <cellStyle name="_Planning Feb'07_Power Cash Flow 7-31-11" xfId="4169"/>
    <cellStyle name="_Planning Feb'07_Power Cash Flow 9-30-11V3" xfId="4170"/>
    <cellStyle name="_Planning Feb'07_Power Cash Flow 9-30-11V4" xfId="4171"/>
    <cellStyle name="_Planning Feb'07_PS10-CashFlow-12-31-10V6" xfId="4172"/>
    <cellStyle name="_Planning Feb'07_PS10-CashFlow-7-31-11" xfId="4173"/>
    <cellStyle name="_Planning Feb'07_PS10-CashFlow-7-31-11 2" xfId="4174"/>
    <cellStyle name="_Planning Feb'07_PS10-CashFlow-7-31-11 2 2" xfId="4175"/>
    <cellStyle name="_Planning Feb'07_Q3 2010 Fin Stmts RRDproofb" xfId="4176"/>
    <cellStyle name="_Planning Feb'07_Q3 2010 Fin Stmts RRDproofb 2" xfId="4177"/>
    <cellStyle name="_Planning Feb'07_Q3 2010 Fin Stmts RRDproofb 2 2" xfId="4178"/>
    <cellStyle name="_Planning Jul'07" xfId="139"/>
    <cellStyle name="_Planning Jul'07 2" xfId="4179"/>
    <cellStyle name="_Planning Jul'07 2 2" xfId="4180"/>
    <cellStyle name="_Planning Jul'07_10K 2010 Fin Stmts v7 Values" xfId="4181"/>
    <cellStyle name="_Planning Jul'07_2011 Income Tax Cash Paid Analytics" xfId="4182"/>
    <cellStyle name="_Planning Jul'07_2011 Income Tax Cash Paid Analytics 2" xfId="4183"/>
    <cellStyle name="_Planning Jul'07_2011 Income Tax Cash Paid Analytics 2 2" xfId="4184"/>
    <cellStyle name="_Planning Jul'07_Bioenergie - 09-08 estimated  V1 - Rev 2 AP" xfId="140"/>
    <cellStyle name="_Planning Jul'07_Bioenergie - 09-08 estimated  V1 - Rev 2 AP 2" xfId="4185"/>
    <cellStyle name="_Planning Jul'07_Bioenergie - 09-08 estimated  V1 - Rev 2 AP 2 2" xfId="4186"/>
    <cellStyle name="_Planning Jul'07_Bioenergie - 09-08 estimated  V1 - Rev 2 AP_10K 2010 Fin Stmts v7 Values" xfId="4187"/>
    <cellStyle name="_Planning Jul'07_Bioenergie - 09-08 estimated  V1 - Rev 2 AP_ConsolidatingCF-12-31-10V10" xfId="4188"/>
    <cellStyle name="_Planning Jul'07_Bioenergie - 09-08 estimated  V1 - Rev 2 AP_ConsolidatingCF-12-31-10V10 2" xfId="4189"/>
    <cellStyle name="_Planning Jul'07_Bioenergie - 09-08 estimated  V1 - Rev 2 AP_ConsolidatingCF-12-31-10V10 2 2" xfId="4190"/>
    <cellStyle name="_Planning Jul'07_Bioenergie - 09-08 estimated  V1 - Rev 2 AP_ConsolidatingCF-12-31-10V11" xfId="4191"/>
    <cellStyle name="_Planning Jul'07_Bioenergie - 09-08 estimated  V1 - Rev 2 AP_ConsolidatingCF-12-31-10V11 2" xfId="4192"/>
    <cellStyle name="_Planning Jul'07_Bioenergie - 09-08 estimated  V1 - Rev 2 AP_ConsolidatingCF-12-31-10V11 2 2" xfId="4193"/>
    <cellStyle name="_Planning Jul'07_Bioenergie - 09-08 estimated  V1 - Rev 2 AP_ConsolidatingCF-12-31-10V12" xfId="4194"/>
    <cellStyle name="_Planning Jul'07_Bioenergie - 09-08 estimated  V1 - Rev 2 AP_ConsolidatingCF-12-31-10V12 2" xfId="4195"/>
    <cellStyle name="_Planning Jul'07_Bioenergie - 09-08 estimated  V1 - Rev 2 AP_ConsolidatingCF-12-31-10V12 2 2" xfId="4196"/>
    <cellStyle name="_Planning Jul'07_Bioenergie - 09-08 estimated  V1 - Rev 2 AP_ConsolidatingCF-12-31-10V9" xfId="4197"/>
    <cellStyle name="_Planning Jul'07_Bioenergie - 09-08 estimated  V1 - Rev 2 AP_ConsolidatingCF-12-31-10V9 2" xfId="4198"/>
    <cellStyle name="_Planning Jul'07_Bioenergie - 09-08 estimated  V1 - Rev 2 AP_ConsolidatingCF-12-31-10V9 2 2" xfId="4199"/>
    <cellStyle name="_Planning Jul'07_Bioenergie - 09-08 estimated  V1 - Rev 2 AP_Consolidating-CF-12-31-11V3" xfId="4200"/>
    <cellStyle name="_Planning Jul'07_Bioenergie - 09-08 estimated  V1 - Rev 2 AP_Consolidating-CF-12-31-11V5" xfId="4201"/>
    <cellStyle name="_Planning Jul'07_Bioenergie - 09-08 estimated  V1 - Rev 2 AP_Consolidating-CF-3-31-12V3" xfId="4202"/>
    <cellStyle name="_Planning Jul'07_Bioenergie - 09-08 estimated  V1 - Rev 2 AP_ConsolidatingCF-9-30-11V2" xfId="4203"/>
    <cellStyle name="_Planning Jul'07_Bioenergie - 09-08 estimated  V1 - Rev 2 AP_ConsolidatingCF-9-30-11V2 2" xfId="4204"/>
    <cellStyle name="_Planning Jul'07_Bioenergie - 09-08 estimated  V1 - Rev 2 AP_ConsolidatingCF-9-30-11V2 2 2" xfId="4205"/>
    <cellStyle name="_Planning Jul'07_Bioenergie - 09-08 estimated  V1 - Rev 2 AP_Power Cash Flow 03-31-12V3" xfId="4206"/>
    <cellStyle name="_Planning Jul'07_Bioenergie - 09-08 estimated  V1 - Rev 2 AP_Power Cash Flow 03-31-12V4" xfId="4207"/>
    <cellStyle name="_Planning Jul'07_Bioenergie - 09-08 estimated  V1 - Rev 2 AP_Power Cash Flow 12-31-10V10" xfId="4208"/>
    <cellStyle name="_Planning Jul'07_Bioenergie - 09-08 estimated  V1 - Rev 2 AP_Power Cash Flow 12-31-10V10 2" xfId="4209"/>
    <cellStyle name="_Planning Jul'07_Bioenergie - 09-08 estimated  V1 - Rev 2 AP_Power Cash Flow 12-31-10V10 2 2" xfId="4210"/>
    <cellStyle name="_Planning Jul'07_Bioenergie - 09-08 estimated  V1 - Rev 2 AP_Power Cash Flow 12-31-11" xfId="4211"/>
    <cellStyle name="_Planning Jul'07_Bioenergie - 09-08 estimated  V1 - Rev 2 AP_Power Cash Flow 12-31-11V3" xfId="4212"/>
    <cellStyle name="_Planning Jul'07_Bioenergie - 09-08 estimated  V1 - Rev 2 AP_Power Cash Flow 12-31-11V6" xfId="4213"/>
    <cellStyle name="_Planning Jul'07_Bioenergie - 09-08 estimated  V1 - Rev 2 AP_Power Cash Flow 3-31-11V2" xfId="4214"/>
    <cellStyle name="_Planning Jul'07_Bioenergie - 09-08 estimated  V1 - Rev 2 AP_Power Cash Flow 3-31-11V3" xfId="4215"/>
    <cellStyle name="_Planning Jul'07_Bioenergie - 09-08 estimated  V1 - Rev 2 AP_Power Cash Flow 3-31-11V5" xfId="4216"/>
    <cellStyle name="_Planning Jul'07_Bioenergie - 09-08 estimated  V1 - Rev 2 AP_Power Cash Flow 3-31-11V6" xfId="4217"/>
    <cellStyle name="_Planning Jul'07_Bioenergie - 09-08 estimated  V1 - Rev 2 AP_Power Cash Flow 5-31-11" xfId="4218"/>
    <cellStyle name="_Planning Jul'07_Bioenergie - 09-08 estimated  V1 - Rev 2 AP_Power Cash Flow 6-30-11" xfId="4219"/>
    <cellStyle name="_Planning Jul'07_Bioenergie - 09-08 estimated  V1 - Rev 2 AP_Power Cash Flow 6-30-11V2" xfId="4220"/>
    <cellStyle name="_Planning Jul'07_Bioenergie - 09-08 estimated  V1 - Rev 2 AP_Power Cash Flow 7-31-11" xfId="4221"/>
    <cellStyle name="_Planning Jul'07_Bioenergie - 09-08 estimated  V1 - Rev 2 AP_Power Cash Flow 9-30-11V3" xfId="4222"/>
    <cellStyle name="_Planning Jul'07_Bioenergie - 09-08 estimated  V1 - Rev 2 AP_Power Cash Flow 9-30-11V4" xfId="4223"/>
    <cellStyle name="_Planning Jul'07_Bioenergie - 09-08 estimated  V1 - Rev 2 AP_PS10-CashFlow-12-31-10V6" xfId="4224"/>
    <cellStyle name="_Planning Jul'07_Bioenergie - 09-08 estimated  V1 - Rev 2 AP_PS10-CashFlow-7-31-11" xfId="4225"/>
    <cellStyle name="_Planning Jul'07_Bioenergie - 09-08 estimated  V1 - Rev 2 AP_PS10-CashFlow-7-31-11 2" xfId="4226"/>
    <cellStyle name="_Planning Jul'07_Bioenergie - 09-08 estimated  V1 - Rev 2 AP_PS10-CashFlow-7-31-11 2 2" xfId="4227"/>
    <cellStyle name="_Planning Jul'07_Bioenergie - 09-08 estimated  V1 - Rev 2 AP_Q3 2010 Fin Stmts RRDproofb" xfId="4228"/>
    <cellStyle name="_Planning Jul'07_Bioenergie - 09-08 estimated  V1 - Rev 2 AP_Q3 2010 Fin Stmts RRDproofb 2" xfId="4229"/>
    <cellStyle name="_Planning Jul'07_Bioenergie - 09-08 estimated  V1 - Rev 2 AP_Q3 2010 Fin Stmts RRDproofb 2 2" xfId="4230"/>
    <cellStyle name="_Planning Jul'07_Bioenergie - 10-08 estimated V1-Rev AP" xfId="141"/>
    <cellStyle name="_Planning Jul'07_Bioenergie - 10-08 estimated V1-Rev AP_ConsolidatingCF-12-31-10V10" xfId="4231"/>
    <cellStyle name="_Planning Jul'07_Bioenergie - 10-08 estimated V1-Rev AP_ConsolidatingCF-12-31-10V11" xfId="4232"/>
    <cellStyle name="_Planning Jul'07_Bioenergie - 10-08 estimated V1-Rev AP_ConsolidatingCF-12-31-10V12" xfId="4233"/>
    <cellStyle name="_Planning Jul'07_Bioenergie - 10-08 estimated V1-Rev AP_ConsolidatingCF-12-31-10V14" xfId="4234"/>
    <cellStyle name="_Planning Jul'07_Bioenergie - 10-08 estimated V1-Rev AP_ConsolidatingCF-12-31-10V9" xfId="4235"/>
    <cellStyle name="_Planning Jul'07_Bioenergie - 10-08 estimated V1-Rev AP_Consolidating-CF-3-31-12" xfId="4236"/>
    <cellStyle name="_Planning Jul'07_Bioenergie - 10-08 estimated V1-Rev AP_Power Cash Flow 12-31-10V10" xfId="4237"/>
    <cellStyle name="_Planning Jul'07_Bioenergie - 10-08 estimated V1-Rev AP_PS10-CashFlow-11-30-11" xfId="4238"/>
    <cellStyle name="_Planning Jul'07_ConsolidatingCF-12-31-10V10" xfId="4239"/>
    <cellStyle name="_Planning Jul'07_ConsolidatingCF-12-31-10V10 2" xfId="4240"/>
    <cellStyle name="_Planning Jul'07_ConsolidatingCF-12-31-10V10 2 2" xfId="4241"/>
    <cellStyle name="_Planning Jul'07_ConsolidatingCF-12-31-10V11" xfId="4242"/>
    <cellStyle name="_Planning Jul'07_ConsolidatingCF-12-31-10V11 2" xfId="4243"/>
    <cellStyle name="_Planning Jul'07_ConsolidatingCF-12-31-10V11 2 2" xfId="4244"/>
    <cellStyle name="_Planning Jul'07_ConsolidatingCF-12-31-10V12" xfId="4245"/>
    <cellStyle name="_Planning Jul'07_ConsolidatingCF-12-31-10V12 2" xfId="4246"/>
    <cellStyle name="_Planning Jul'07_ConsolidatingCF-12-31-10V12 2 2" xfId="4247"/>
    <cellStyle name="_Planning Jul'07_ConsolidatingCF-12-31-10V9" xfId="4248"/>
    <cellStyle name="_Planning Jul'07_ConsolidatingCF-12-31-10V9 2" xfId="4249"/>
    <cellStyle name="_Planning Jul'07_ConsolidatingCF-12-31-10V9 2 2" xfId="4250"/>
    <cellStyle name="_Planning Jul'07_Consolidating-CF-12-31-11V3" xfId="4251"/>
    <cellStyle name="_Planning Jul'07_Consolidating-CF-12-31-11V5" xfId="4252"/>
    <cellStyle name="_Planning Jul'07_Consolidating-CF-3-31-12V3" xfId="4253"/>
    <cellStyle name="_Planning Jul'07_ConsolidatingCF-9-30-11V2" xfId="4254"/>
    <cellStyle name="_Planning Jul'07_ConsolidatingCF-9-30-11V2 2" xfId="4255"/>
    <cellStyle name="_Planning Jul'07_ConsolidatingCF-9-30-11V2 2 2" xfId="4256"/>
    <cellStyle name="_Planning Jul'07_Power Cash Flow 03-31-12V3" xfId="4257"/>
    <cellStyle name="_Planning Jul'07_Power Cash Flow 03-31-12V4" xfId="4258"/>
    <cellStyle name="_Planning Jul'07_Power Cash Flow 12-31-10V10" xfId="4259"/>
    <cellStyle name="_Planning Jul'07_Power Cash Flow 12-31-10V10 2" xfId="4260"/>
    <cellStyle name="_Planning Jul'07_Power Cash Flow 12-31-10V10 2 2" xfId="4261"/>
    <cellStyle name="_Planning Jul'07_Power Cash Flow 12-31-11" xfId="4262"/>
    <cellStyle name="_Planning Jul'07_Power Cash Flow 12-31-11V3" xfId="4263"/>
    <cellStyle name="_Planning Jul'07_Power Cash Flow 12-31-11V6" xfId="4264"/>
    <cellStyle name="_Planning Jul'07_Power Cash Flow 3-31-11V2" xfId="4265"/>
    <cellStyle name="_Planning Jul'07_Power Cash Flow 3-31-11V3" xfId="4266"/>
    <cellStyle name="_Planning Jul'07_Power Cash Flow 3-31-11V5" xfId="4267"/>
    <cellStyle name="_Planning Jul'07_Power Cash Flow 3-31-11V6" xfId="4268"/>
    <cellStyle name="_Planning Jul'07_Power Cash Flow 5-31-11" xfId="4269"/>
    <cellStyle name="_Planning Jul'07_Power Cash Flow 6-30-11" xfId="4270"/>
    <cellStyle name="_Planning Jul'07_Power Cash Flow 6-30-11V2" xfId="4271"/>
    <cellStyle name="_Planning Jul'07_Power Cash Flow 7-31-11" xfId="4272"/>
    <cellStyle name="_Planning Jul'07_Power Cash Flow 9-30-11V3" xfId="4273"/>
    <cellStyle name="_Planning Jul'07_Power Cash Flow 9-30-11V4" xfId="4274"/>
    <cellStyle name="_Planning Jul'07_PS10-CashFlow-12-31-10V6" xfId="4275"/>
    <cellStyle name="_Planning Jul'07_PS10-CashFlow-7-31-11" xfId="4276"/>
    <cellStyle name="_Planning Jul'07_PS10-CashFlow-7-31-11 2" xfId="4277"/>
    <cellStyle name="_Planning Jul'07_PS10-CashFlow-7-31-11 2 2" xfId="4278"/>
    <cellStyle name="_Planning Jul'07_Q3 2010 Fin Stmts RRDproofb" xfId="4279"/>
    <cellStyle name="_Planning Jul'07_Q3 2010 Fin Stmts RRDproofb 2" xfId="4280"/>
    <cellStyle name="_Planning Jul'07_Q3 2010 Fin Stmts RRDproofb 2 2" xfId="4281"/>
    <cellStyle name="_Planning Jun'07" xfId="142"/>
    <cellStyle name="_Planning Jun'07 2" xfId="4282"/>
    <cellStyle name="_Planning Jun'07 2 2" xfId="4283"/>
    <cellStyle name="_Planning Jun'07_10K 2010 Fin Stmts v7 Values" xfId="4284"/>
    <cellStyle name="_Planning Jun'07_2011 Income Tax Cash Paid Analytics" xfId="4285"/>
    <cellStyle name="_Planning Jun'07_2011 Income Tax Cash Paid Analytics 2" xfId="4286"/>
    <cellStyle name="_Planning Jun'07_2011 Income Tax Cash Paid Analytics 2 2" xfId="4287"/>
    <cellStyle name="_Planning Jun'07_Bioenergie - 09-08 estimated  V1 - Rev 2 AP" xfId="143"/>
    <cellStyle name="_Planning Jun'07_Bioenergie - 09-08 estimated  V1 - Rev 2 AP 2" xfId="4288"/>
    <cellStyle name="_Planning Jun'07_Bioenergie - 09-08 estimated  V1 - Rev 2 AP 2 2" xfId="4289"/>
    <cellStyle name="_Planning Jun'07_Bioenergie - 09-08 estimated  V1 - Rev 2 AP_10K 2010 Fin Stmts v7 Values" xfId="4290"/>
    <cellStyle name="_Planning Jun'07_Bioenergie - 09-08 estimated  V1 - Rev 2 AP_ConsolidatingCF-12-31-10V10" xfId="4291"/>
    <cellStyle name="_Planning Jun'07_Bioenergie - 09-08 estimated  V1 - Rev 2 AP_ConsolidatingCF-12-31-10V10 2" xfId="4292"/>
    <cellStyle name="_Planning Jun'07_Bioenergie - 09-08 estimated  V1 - Rev 2 AP_ConsolidatingCF-12-31-10V10 2 2" xfId="4293"/>
    <cellStyle name="_Planning Jun'07_Bioenergie - 09-08 estimated  V1 - Rev 2 AP_ConsolidatingCF-12-31-10V11" xfId="4294"/>
    <cellStyle name="_Planning Jun'07_Bioenergie - 09-08 estimated  V1 - Rev 2 AP_ConsolidatingCF-12-31-10V11 2" xfId="4295"/>
    <cellStyle name="_Planning Jun'07_Bioenergie - 09-08 estimated  V1 - Rev 2 AP_ConsolidatingCF-12-31-10V11 2 2" xfId="4296"/>
    <cellStyle name="_Planning Jun'07_Bioenergie - 09-08 estimated  V1 - Rev 2 AP_ConsolidatingCF-12-31-10V12" xfId="4297"/>
    <cellStyle name="_Planning Jun'07_Bioenergie - 09-08 estimated  V1 - Rev 2 AP_ConsolidatingCF-12-31-10V12 2" xfId="4298"/>
    <cellStyle name="_Planning Jun'07_Bioenergie - 09-08 estimated  V1 - Rev 2 AP_ConsolidatingCF-12-31-10V12 2 2" xfId="4299"/>
    <cellStyle name="_Planning Jun'07_Bioenergie - 09-08 estimated  V1 - Rev 2 AP_ConsolidatingCF-12-31-10V9" xfId="4300"/>
    <cellStyle name="_Planning Jun'07_Bioenergie - 09-08 estimated  V1 - Rev 2 AP_ConsolidatingCF-12-31-10V9 2" xfId="4301"/>
    <cellStyle name="_Planning Jun'07_Bioenergie - 09-08 estimated  V1 - Rev 2 AP_ConsolidatingCF-12-31-10V9 2 2" xfId="4302"/>
    <cellStyle name="_Planning Jun'07_Bioenergie - 09-08 estimated  V1 - Rev 2 AP_Consolidating-CF-12-31-11V3" xfId="4303"/>
    <cellStyle name="_Planning Jun'07_Bioenergie - 09-08 estimated  V1 - Rev 2 AP_Consolidating-CF-12-31-11V5" xfId="4304"/>
    <cellStyle name="_Planning Jun'07_Bioenergie - 09-08 estimated  V1 - Rev 2 AP_Consolidating-CF-3-31-12V3" xfId="4305"/>
    <cellStyle name="_Planning Jun'07_Bioenergie - 09-08 estimated  V1 - Rev 2 AP_ConsolidatingCF-9-30-11V2" xfId="4306"/>
    <cellStyle name="_Planning Jun'07_Bioenergie - 09-08 estimated  V1 - Rev 2 AP_ConsolidatingCF-9-30-11V2 2" xfId="4307"/>
    <cellStyle name="_Planning Jun'07_Bioenergie - 09-08 estimated  V1 - Rev 2 AP_ConsolidatingCF-9-30-11V2 2 2" xfId="4308"/>
    <cellStyle name="_Planning Jun'07_Bioenergie - 09-08 estimated  V1 - Rev 2 AP_Power Cash Flow 03-31-12V3" xfId="4309"/>
    <cellStyle name="_Planning Jun'07_Bioenergie - 09-08 estimated  V1 - Rev 2 AP_Power Cash Flow 03-31-12V4" xfId="4310"/>
    <cellStyle name="_Planning Jun'07_Bioenergie - 09-08 estimated  V1 - Rev 2 AP_Power Cash Flow 12-31-10V10" xfId="4311"/>
    <cellStyle name="_Planning Jun'07_Bioenergie - 09-08 estimated  V1 - Rev 2 AP_Power Cash Flow 12-31-10V10 2" xfId="4312"/>
    <cellStyle name="_Planning Jun'07_Bioenergie - 09-08 estimated  V1 - Rev 2 AP_Power Cash Flow 12-31-10V10 2 2" xfId="4313"/>
    <cellStyle name="_Planning Jun'07_Bioenergie - 09-08 estimated  V1 - Rev 2 AP_Power Cash Flow 12-31-11" xfId="4314"/>
    <cellStyle name="_Planning Jun'07_Bioenergie - 09-08 estimated  V1 - Rev 2 AP_Power Cash Flow 12-31-11V3" xfId="4315"/>
    <cellStyle name="_Planning Jun'07_Bioenergie - 09-08 estimated  V1 - Rev 2 AP_Power Cash Flow 12-31-11V6" xfId="4316"/>
    <cellStyle name="_Planning Jun'07_Bioenergie - 09-08 estimated  V1 - Rev 2 AP_Power Cash Flow 3-31-11V2" xfId="4317"/>
    <cellStyle name="_Planning Jun'07_Bioenergie - 09-08 estimated  V1 - Rev 2 AP_Power Cash Flow 3-31-11V3" xfId="4318"/>
    <cellStyle name="_Planning Jun'07_Bioenergie - 09-08 estimated  V1 - Rev 2 AP_Power Cash Flow 3-31-11V5" xfId="4319"/>
    <cellStyle name="_Planning Jun'07_Bioenergie - 09-08 estimated  V1 - Rev 2 AP_Power Cash Flow 3-31-11V6" xfId="4320"/>
    <cellStyle name="_Planning Jun'07_Bioenergie - 09-08 estimated  V1 - Rev 2 AP_Power Cash Flow 5-31-11" xfId="4321"/>
    <cellStyle name="_Planning Jun'07_Bioenergie - 09-08 estimated  V1 - Rev 2 AP_Power Cash Flow 6-30-11" xfId="4322"/>
    <cellStyle name="_Planning Jun'07_Bioenergie - 09-08 estimated  V1 - Rev 2 AP_Power Cash Flow 6-30-11V2" xfId="4323"/>
    <cellStyle name="_Planning Jun'07_Bioenergie - 09-08 estimated  V1 - Rev 2 AP_Power Cash Flow 7-31-11" xfId="4324"/>
    <cellStyle name="_Planning Jun'07_Bioenergie - 09-08 estimated  V1 - Rev 2 AP_Power Cash Flow 9-30-11V3" xfId="4325"/>
    <cellStyle name="_Planning Jun'07_Bioenergie - 09-08 estimated  V1 - Rev 2 AP_Power Cash Flow 9-30-11V4" xfId="4326"/>
    <cellStyle name="_Planning Jun'07_Bioenergie - 09-08 estimated  V1 - Rev 2 AP_PS10-CashFlow-12-31-10V6" xfId="4327"/>
    <cellStyle name="_Planning Jun'07_Bioenergie - 09-08 estimated  V1 - Rev 2 AP_PS10-CashFlow-7-31-11" xfId="4328"/>
    <cellStyle name="_Planning Jun'07_Bioenergie - 09-08 estimated  V1 - Rev 2 AP_PS10-CashFlow-7-31-11 2" xfId="4329"/>
    <cellStyle name="_Planning Jun'07_Bioenergie - 09-08 estimated  V1 - Rev 2 AP_PS10-CashFlow-7-31-11 2 2" xfId="4330"/>
    <cellStyle name="_Planning Jun'07_Bioenergie - 09-08 estimated  V1 - Rev 2 AP_Q3 2010 Fin Stmts RRDproofb" xfId="4331"/>
    <cellStyle name="_Planning Jun'07_Bioenergie - 09-08 estimated  V1 - Rev 2 AP_Q3 2010 Fin Stmts RRDproofb 2" xfId="4332"/>
    <cellStyle name="_Planning Jun'07_Bioenergie - 09-08 estimated  V1 - Rev 2 AP_Q3 2010 Fin Stmts RRDproofb 2 2" xfId="4333"/>
    <cellStyle name="_Planning Jun'07_Bioenergie - 10-08 estimated V1-Rev AP" xfId="144"/>
    <cellStyle name="_Planning Jun'07_Bioenergie - 10-08 estimated V1-Rev AP_ConsolidatingCF-12-31-10V10" xfId="4334"/>
    <cellStyle name="_Planning Jun'07_Bioenergie - 10-08 estimated V1-Rev AP_ConsolidatingCF-12-31-10V11" xfId="4335"/>
    <cellStyle name="_Planning Jun'07_Bioenergie - 10-08 estimated V1-Rev AP_ConsolidatingCF-12-31-10V12" xfId="4336"/>
    <cellStyle name="_Planning Jun'07_Bioenergie - 10-08 estimated V1-Rev AP_ConsolidatingCF-12-31-10V14" xfId="4337"/>
    <cellStyle name="_Planning Jun'07_Bioenergie - 10-08 estimated V1-Rev AP_ConsolidatingCF-12-31-10V9" xfId="4338"/>
    <cellStyle name="_Planning Jun'07_Bioenergie - 10-08 estimated V1-Rev AP_Consolidating-CF-3-31-12" xfId="4339"/>
    <cellStyle name="_Planning Jun'07_Bioenergie - 10-08 estimated V1-Rev AP_Power Cash Flow 12-31-10V10" xfId="4340"/>
    <cellStyle name="_Planning Jun'07_Bioenergie - 10-08 estimated V1-Rev AP_PS10-CashFlow-11-30-11" xfId="4341"/>
    <cellStyle name="_Planning Jun'07_ConsolidatingCF-12-31-10V10" xfId="4342"/>
    <cellStyle name="_Planning Jun'07_ConsolidatingCF-12-31-10V10 2" xfId="4343"/>
    <cellStyle name="_Planning Jun'07_ConsolidatingCF-12-31-10V10 2 2" xfId="4344"/>
    <cellStyle name="_Planning Jun'07_ConsolidatingCF-12-31-10V11" xfId="4345"/>
    <cellStyle name="_Planning Jun'07_ConsolidatingCF-12-31-10V11 2" xfId="4346"/>
    <cellStyle name="_Planning Jun'07_ConsolidatingCF-12-31-10V11 2 2" xfId="4347"/>
    <cellStyle name="_Planning Jun'07_ConsolidatingCF-12-31-10V12" xfId="4348"/>
    <cellStyle name="_Planning Jun'07_ConsolidatingCF-12-31-10V12 2" xfId="4349"/>
    <cellStyle name="_Planning Jun'07_ConsolidatingCF-12-31-10V12 2 2" xfId="4350"/>
    <cellStyle name="_Planning Jun'07_ConsolidatingCF-12-31-10V9" xfId="4351"/>
    <cellStyle name="_Planning Jun'07_ConsolidatingCF-12-31-10V9 2" xfId="4352"/>
    <cellStyle name="_Planning Jun'07_ConsolidatingCF-12-31-10V9 2 2" xfId="4353"/>
    <cellStyle name="_Planning Jun'07_Consolidating-CF-12-31-11V3" xfId="4354"/>
    <cellStyle name="_Planning Jun'07_Consolidating-CF-12-31-11V5" xfId="4355"/>
    <cellStyle name="_Planning Jun'07_Consolidating-CF-3-31-12V3" xfId="4356"/>
    <cellStyle name="_Planning Jun'07_ConsolidatingCF-9-30-11V2" xfId="4357"/>
    <cellStyle name="_Planning Jun'07_ConsolidatingCF-9-30-11V2 2" xfId="4358"/>
    <cellStyle name="_Planning Jun'07_ConsolidatingCF-9-30-11V2 2 2" xfId="4359"/>
    <cellStyle name="_Planning Jun'07_Power Cash Flow 03-31-12V3" xfId="4360"/>
    <cellStyle name="_Planning Jun'07_Power Cash Flow 03-31-12V4" xfId="4361"/>
    <cellStyle name="_Planning Jun'07_Power Cash Flow 12-31-10V10" xfId="4362"/>
    <cellStyle name="_Planning Jun'07_Power Cash Flow 12-31-10V10 2" xfId="4363"/>
    <cellStyle name="_Planning Jun'07_Power Cash Flow 12-31-10V10 2 2" xfId="4364"/>
    <cellStyle name="_Planning Jun'07_Power Cash Flow 12-31-11" xfId="4365"/>
    <cellStyle name="_Planning Jun'07_Power Cash Flow 12-31-11V3" xfId="4366"/>
    <cellStyle name="_Planning Jun'07_Power Cash Flow 12-31-11V6" xfId="4367"/>
    <cellStyle name="_Planning Jun'07_Power Cash Flow 3-31-11V2" xfId="4368"/>
    <cellStyle name="_Planning Jun'07_Power Cash Flow 3-31-11V3" xfId="4369"/>
    <cellStyle name="_Planning Jun'07_Power Cash Flow 3-31-11V5" xfId="4370"/>
    <cellStyle name="_Planning Jun'07_Power Cash Flow 3-31-11V6" xfId="4371"/>
    <cellStyle name="_Planning Jun'07_Power Cash Flow 5-31-11" xfId="4372"/>
    <cellStyle name="_Planning Jun'07_Power Cash Flow 6-30-11" xfId="4373"/>
    <cellStyle name="_Planning Jun'07_Power Cash Flow 6-30-11V2" xfId="4374"/>
    <cellStyle name="_Planning Jun'07_Power Cash Flow 7-31-11" xfId="4375"/>
    <cellStyle name="_Planning Jun'07_Power Cash Flow 9-30-11V3" xfId="4376"/>
    <cellStyle name="_Planning Jun'07_Power Cash Flow 9-30-11V4" xfId="4377"/>
    <cellStyle name="_Planning Jun'07_PS10-CashFlow-12-31-10V6" xfId="4378"/>
    <cellStyle name="_Planning Jun'07_PS10-CashFlow-7-31-11" xfId="4379"/>
    <cellStyle name="_Planning Jun'07_PS10-CashFlow-7-31-11 2" xfId="4380"/>
    <cellStyle name="_Planning Jun'07_PS10-CashFlow-7-31-11 2 2" xfId="4381"/>
    <cellStyle name="_Planning Jun'07_Q3 2010 Fin Stmts RRDproofb" xfId="4382"/>
    <cellStyle name="_Planning Jun'07_Q3 2010 Fin Stmts RRDproofb 2" xfId="4383"/>
    <cellStyle name="_Planning Jun'07_Q3 2010 Fin Stmts RRDproofb 2 2" xfId="4384"/>
    <cellStyle name="_Planning Mar'07" xfId="145"/>
    <cellStyle name="_Planning Mar'07 2" xfId="4385"/>
    <cellStyle name="_Planning Mar'07 2 2" xfId="4386"/>
    <cellStyle name="_Planning Mar'07_10K 2010 Fin Stmts v7 Values" xfId="4387"/>
    <cellStyle name="_Planning Mar'07_2011 Income Tax Cash Paid Analytics" xfId="4388"/>
    <cellStyle name="_Planning Mar'07_2011 Income Tax Cash Paid Analytics 2" xfId="4389"/>
    <cellStyle name="_Planning Mar'07_2011 Income Tax Cash Paid Analytics 2 2" xfId="4390"/>
    <cellStyle name="_Planning Mar'07_Bioenergie - 09-08 estimated  V1 - Rev 2 AP" xfId="146"/>
    <cellStyle name="_Planning Mar'07_Bioenergie - 09-08 estimated  V1 - Rev 2 AP 2" xfId="4391"/>
    <cellStyle name="_Planning Mar'07_Bioenergie - 09-08 estimated  V1 - Rev 2 AP 2 2" xfId="4392"/>
    <cellStyle name="_Planning Mar'07_Bioenergie - 09-08 estimated  V1 - Rev 2 AP_10K 2010 Fin Stmts v7 Values" xfId="4393"/>
    <cellStyle name="_Planning Mar'07_Bioenergie - 09-08 estimated  V1 - Rev 2 AP_ConsolidatingCF-12-31-10V10" xfId="4394"/>
    <cellStyle name="_Planning Mar'07_Bioenergie - 09-08 estimated  V1 - Rev 2 AP_ConsolidatingCF-12-31-10V10 2" xfId="4395"/>
    <cellStyle name="_Planning Mar'07_Bioenergie - 09-08 estimated  V1 - Rev 2 AP_ConsolidatingCF-12-31-10V10 2 2" xfId="4396"/>
    <cellStyle name="_Planning Mar'07_Bioenergie - 09-08 estimated  V1 - Rev 2 AP_ConsolidatingCF-12-31-10V11" xfId="4397"/>
    <cellStyle name="_Planning Mar'07_Bioenergie - 09-08 estimated  V1 - Rev 2 AP_ConsolidatingCF-12-31-10V11 2" xfId="4398"/>
    <cellStyle name="_Planning Mar'07_Bioenergie - 09-08 estimated  V1 - Rev 2 AP_ConsolidatingCF-12-31-10V11 2 2" xfId="4399"/>
    <cellStyle name="_Planning Mar'07_Bioenergie - 09-08 estimated  V1 - Rev 2 AP_ConsolidatingCF-12-31-10V12" xfId="4400"/>
    <cellStyle name="_Planning Mar'07_Bioenergie - 09-08 estimated  V1 - Rev 2 AP_ConsolidatingCF-12-31-10V12 2" xfId="4401"/>
    <cellStyle name="_Planning Mar'07_Bioenergie - 09-08 estimated  V1 - Rev 2 AP_ConsolidatingCF-12-31-10V12 2 2" xfId="4402"/>
    <cellStyle name="_Planning Mar'07_Bioenergie - 09-08 estimated  V1 - Rev 2 AP_ConsolidatingCF-12-31-10V9" xfId="4403"/>
    <cellStyle name="_Planning Mar'07_Bioenergie - 09-08 estimated  V1 - Rev 2 AP_ConsolidatingCF-12-31-10V9 2" xfId="4404"/>
    <cellStyle name="_Planning Mar'07_Bioenergie - 09-08 estimated  V1 - Rev 2 AP_ConsolidatingCF-12-31-10V9 2 2" xfId="4405"/>
    <cellStyle name="_Planning Mar'07_Bioenergie - 09-08 estimated  V1 - Rev 2 AP_Consolidating-CF-12-31-11V3" xfId="4406"/>
    <cellStyle name="_Planning Mar'07_Bioenergie - 09-08 estimated  V1 - Rev 2 AP_Consolidating-CF-12-31-11V5" xfId="4407"/>
    <cellStyle name="_Planning Mar'07_Bioenergie - 09-08 estimated  V1 - Rev 2 AP_Consolidating-CF-3-31-12V3" xfId="4408"/>
    <cellStyle name="_Planning Mar'07_Bioenergie - 09-08 estimated  V1 - Rev 2 AP_ConsolidatingCF-9-30-11V2" xfId="4409"/>
    <cellStyle name="_Planning Mar'07_Bioenergie - 09-08 estimated  V1 - Rev 2 AP_ConsolidatingCF-9-30-11V2 2" xfId="4410"/>
    <cellStyle name="_Planning Mar'07_Bioenergie - 09-08 estimated  V1 - Rev 2 AP_ConsolidatingCF-9-30-11V2 2 2" xfId="4411"/>
    <cellStyle name="_Planning Mar'07_Bioenergie - 09-08 estimated  V1 - Rev 2 AP_Power Cash Flow 03-31-12V3" xfId="4412"/>
    <cellStyle name="_Planning Mar'07_Bioenergie - 09-08 estimated  V1 - Rev 2 AP_Power Cash Flow 03-31-12V4" xfId="4413"/>
    <cellStyle name="_Planning Mar'07_Bioenergie - 09-08 estimated  V1 - Rev 2 AP_Power Cash Flow 12-31-10V10" xfId="4414"/>
    <cellStyle name="_Planning Mar'07_Bioenergie - 09-08 estimated  V1 - Rev 2 AP_Power Cash Flow 12-31-10V10 2" xfId="4415"/>
    <cellStyle name="_Planning Mar'07_Bioenergie - 09-08 estimated  V1 - Rev 2 AP_Power Cash Flow 12-31-10V10 2 2" xfId="4416"/>
    <cellStyle name="_Planning Mar'07_Bioenergie - 09-08 estimated  V1 - Rev 2 AP_Power Cash Flow 12-31-11" xfId="4417"/>
    <cellStyle name="_Planning Mar'07_Bioenergie - 09-08 estimated  V1 - Rev 2 AP_Power Cash Flow 12-31-11V3" xfId="4418"/>
    <cellStyle name="_Planning Mar'07_Bioenergie - 09-08 estimated  V1 - Rev 2 AP_Power Cash Flow 12-31-11V6" xfId="4419"/>
    <cellStyle name="_Planning Mar'07_Bioenergie - 09-08 estimated  V1 - Rev 2 AP_Power Cash Flow 3-31-11V2" xfId="4420"/>
    <cellStyle name="_Planning Mar'07_Bioenergie - 09-08 estimated  V1 - Rev 2 AP_Power Cash Flow 3-31-11V3" xfId="4421"/>
    <cellStyle name="_Planning Mar'07_Bioenergie - 09-08 estimated  V1 - Rev 2 AP_Power Cash Flow 3-31-11V5" xfId="4422"/>
    <cellStyle name="_Planning Mar'07_Bioenergie - 09-08 estimated  V1 - Rev 2 AP_Power Cash Flow 3-31-11V6" xfId="4423"/>
    <cellStyle name="_Planning Mar'07_Bioenergie - 09-08 estimated  V1 - Rev 2 AP_Power Cash Flow 5-31-11" xfId="4424"/>
    <cellStyle name="_Planning Mar'07_Bioenergie - 09-08 estimated  V1 - Rev 2 AP_Power Cash Flow 6-30-11" xfId="4425"/>
    <cellStyle name="_Planning Mar'07_Bioenergie - 09-08 estimated  V1 - Rev 2 AP_Power Cash Flow 6-30-11V2" xfId="4426"/>
    <cellStyle name="_Planning Mar'07_Bioenergie - 09-08 estimated  V1 - Rev 2 AP_Power Cash Flow 7-31-11" xfId="4427"/>
    <cellStyle name="_Planning Mar'07_Bioenergie - 09-08 estimated  V1 - Rev 2 AP_Power Cash Flow 9-30-11V3" xfId="4428"/>
    <cellStyle name="_Planning Mar'07_Bioenergie - 09-08 estimated  V1 - Rev 2 AP_Power Cash Flow 9-30-11V4" xfId="4429"/>
    <cellStyle name="_Planning Mar'07_Bioenergie - 09-08 estimated  V1 - Rev 2 AP_PS10-CashFlow-12-31-10V6" xfId="4430"/>
    <cellStyle name="_Planning Mar'07_Bioenergie - 09-08 estimated  V1 - Rev 2 AP_PS10-CashFlow-7-31-11" xfId="4431"/>
    <cellStyle name="_Planning Mar'07_Bioenergie - 09-08 estimated  V1 - Rev 2 AP_PS10-CashFlow-7-31-11 2" xfId="4432"/>
    <cellStyle name="_Planning Mar'07_Bioenergie - 09-08 estimated  V1 - Rev 2 AP_PS10-CashFlow-7-31-11 2 2" xfId="4433"/>
    <cellStyle name="_Planning Mar'07_Bioenergie - 09-08 estimated  V1 - Rev 2 AP_Q3 2010 Fin Stmts RRDproofb" xfId="4434"/>
    <cellStyle name="_Planning Mar'07_Bioenergie - 09-08 estimated  V1 - Rev 2 AP_Q3 2010 Fin Stmts RRDproofb 2" xfId="4435"/>
    <cellStyle name="_Planning Mar'07_Bioenergie - 09-08 estimated  V1 - Rev 2 AP_Q3 2010 Fin Stmts RRDproofb 2 2" xfId="4436"/>
    <cellStyle name="_Planning Mar'07_Bioenergie - 10-08 estimated V1-Rev AP" xfId="147"/>
    <cellStyle name="_Planning Mar'07_Bioenergie - 10-08 estimated V1-Rev AP_ConsolidatingCF-12-31-10V10" xfId="4437"/>
    <cellStyle name="_Planning Mar'07_Bioenergie - 10-08 estimated V1-Rev AP_ConsolidatingCF-12-31-10V11" xfId="4438"/>
    <cellStyle name="_Planning Mar'07_Bioenergie - 10-08 estimated V1-Rev AP_ConsolidatingCF-12-31-10V12" xfId="4439"/>
    <cellStyle name="_Planning Mar'07_Bioenergie - 10-08 estimated V1-Rev AP_ConsolidatingCF-12-31-10V14" xfId="4440"/>
    <cellStyle name="_Planning Mar'07_Bioenergie - 10-08 estimated V1-Rev AP_ConsolidatingCF-12-31-10V9" xfId="4441"/>
    <cellStyle name="_Planning Mar'07_Bioenergie - 10-08 estimated V1-Rev AP_Consolidating-CF-3-31-12" xfId="4442"/>
    <cellStyle name="_Planning Mar'07_Bioenergie - 10-08 estimated V1-Rev AP_Power Cash Flow 12-31-10V10" xfId="4443"/>
    <cellStyle name="_Planning Mar'07_Bioenergie - 10-08 estimated V1-Rev AP_PS10-CashFlow-11-30-11" xfId="4444"/>
    <cellStyle name="_Planning Mar'07_ConsolidatingCF-12-31-10V10" xfId="4445"/>
    <cellStyle name="_Planning Mar'07_ConsolidatingCF-12-31-10V10 2" xfId="4446"/>
    <cellStyle name="_Planning Mar'07_ConsolidatingCF-12-31-10V10 2 2" xfId="4447"/>
    <cellStyle name="_Planning Mar'07_ConsolidatingCF-12-31-10V11" xfId="4448"/>
    <cellStyle name="_Planning Mar'07_ConsolidatingCF-12-31-10V11 2" xfId="4449"/>
    <cellStyle name="_Planning Mar'07_ConsolidatingCF-12-31-10V11 2 2" xfId="4450"/>
    <cellStyle name="_Planning Mar'07_ConsolidatingCF-12-31-10V12" xfId="4451"/>
    <cellStyle name="_Planning Mar'07_ConsolidatingCF-12-31-10V12 2" xfId="4452"/>
    <cellStyle name="_Planning Mar'07_ConsolidatingCF-12-31-10V12 2 2" xfId="4453"/>
    <cellStyle name="_Planning Mar'07_ConsolidatingCF-12-31-10V9" xfId="4454"/>
    <cellStyle name="_Planning Mar'07_ConsolidatingCF-12-31-10V9 2" xfId="4455"/>
    <cellStyle name="_Planning Mar'07_ConsolidatingCF-12-31-10V9 2 2" xfId="4456"/>
    <cellStyle name="_Planning Mar'07_Consolidating-CF-12-31-11V3" xfId="4457"/>
    <cellStyle name="_Planning Mar'07_Consolidating-CF-12-31-11V5" xfId="4458"/>
    <cellStyle name="_Planning Mar'07_Consolidating-CF-3-31-12V3" xfId="4459"/>
    <cellStyle name="_Planning Mar'07_ConsolidatingCF-9-30-11V2" xfId="4460"/>
    <cellStyle name="_Planning Mar'07_ConsolidatingCF-9-30-11V2 2" xfId="4461"/>
    <cellStyle name="_Planning Mar'07_ConsolidatingCF-9-30-11V2 2 2" xfId="4462"/>
    <cellStyle name="_Planning Mar'07_Power Cash Flow 03-31-12V3" xfId="4463"/>
    <cellStyle name="_Planning Mar'07_Power Cash Flow 03-31-12V4" xfId="4464"/>
    <cellStyle name="_Planning Mar'07_Power Cash Flow 12-31-10V10" xfId="4465"/>
    <cellStyle name="_Planning Mar'07_Power Cash Flow 12-31-10V10 2" xfId="4466"/>
    <cellStyle name="_Planning Mar'07_Power Cash Flow 12-31-10V10 2 2" xfId="4467"/>
    <cellStyle name="_Planning Mar'07_Power Cash Flow 12-31-11" xfId="4468"/>
    <cellStyle name="_Planning Mar'07_Power Cash Flow 12-31-11V3" xfId="4469"/>
    <cellStyle name="_Planning Mar'07_Power Cash Flow 12-31-11V6" xfId="4470"/>
    <cellStyle name="_Planning Mar'07_Power Cash Flow 3-31-11V2" xfId="4471"/>
    <cellStyle name="_Planning Mar'07_Power Cash Flow 3-31-11V3" xfId="4472"/>
    <cellStyle name="_Planning Mar'07_Power Cash Flow 3-31-11V5" xfId="4473"/>
    <cellStyle name="_Planning Mar'07_Power Cash Flow 3-31-11V6" xfId="4474"/>
    <cellStyle name="_Planning Mar'07_Power Cash Flow 5-31-11" xfId="4475"/>
    <cellStyle name="_Planning Mar'07_Power Cash Flow 6-30-11" xfId="4476"/>
    <cellStyle name="_Planning Mar'07_Power Cash Flow 6-30-11V2" xfId="4477"/>
    <cellStyle name="_Planning Mar'07_Power Cash Flow 7-31-11" xfId="4478"/>
    <cellStyle name="_Planning Mar'07_Power Cash Flow 9-30-11V3" xfId="4479"/>
    <cellStyle name="_Planning Mar'07_Power Cash Flow 9-30-11V4" xfId="4480"/>
    <cellStyle name="_Planning Mar'07_PS10-CashFlow-12-31-10V6" xfId="4481"/>
    <cellStyle name="_Planning Mar'07_PS10-CashFlow-7-31-11" xfId="4482"/>
    <cellStyle name="_Planning Mar'07_PS10-CashFlow-7-31-11 2" xfId="4483"/>
    <cellStyle name="_Planning Mar'07_PS10-CashFlow-7-31-11 2 2" xfId="4484"/>
    <cellStyle name="_Planning Mar'07_Q3 2010 Fin Stmts RRDproofb" xfId="4485"/>
    <cellStyle name="_Planning Mar'07_Q3 2010 Fin Stmts RRDproofb 2" xfId="4486"/>
    <cellStyle name="_Planning Mar'07_Q3 2010 Fin Stmts RRDproofb 2 2" xfId="4487"/>
    <cellStyle name="_Planning Sept'07" xfId="148"/>
    <cellStyle name="_Planning Sept'07 2" xfId="4488"/>
    <cellStyle name="_Planning Sept'07 2 2" xfId="4489"/>
    <cellStyle name="_Planning Sept'07_10K 2010 Fin Stmts v7 Values" xfId="4490"/>
    <cellStyle name="_Planning Sept'07_2011 Income Tax Cash Paid Analytics" xfId="4491"/>
    <cellStyle name="_Planning Sept'07_2011 Income Tax Cash Paid Analytics 2" xfId="4492"/>
    <cellStyle name="_Planning Sept'07_2011 Income Tax Cash Paid Analytics 2 2" xfId="4493"/>
    <cellStyle name="_Planning Sept'07_Bioenergie - 09-08 estimated  V1 - Rev 2 AP" xfId="149"/>
    <cellStyle name="_Planning Sept'07_Bioenergie - 09-08 estimated  V1 - Rev 2 AP 2" xfId="4494"/>
    <cellStyle name="_Planning Sept'07_Bioenergie - 09-08 estimated  V1 - Rev 2 AP 2 2" xfId="4495"/>
    <cellStyle name="_Planning Sept'07_Bioenergie - 09-08 estimated  V1 - Rev 2 AP_10K 2010 Fin Stmts v7 Values" xfId="4496"/>
    <cellStyle name="_Planning Sept'07_Bioenergie - 09-08 estimated  V1 - Rev 2 AP_ConsolidatingCF-12-31-10V10" xfId="4497"/>
    <cellStyle name="_Planning Sept'07_Bioenergie - 09-08 estimated  V1 - Rev 2 AP_ConsolidatingCF-12-31-10V10 2" xfId="4498"/>
    <cellStyle name="_Planning Sept'07_Bioenergie - 09-08 estimated  V1 - Rev 2 AP_ConsolidatingCF-12-31-10V10 2 2" xfId="4499"/>
    <cellStyle name="_Planning Sept'07_Bioenergie - 09-08 estimated  V1 - Rev 2 AP_ConsolidatingCF-12-31-10V11" xfId="4500"/>
    <cellStyle name="_Planning Sept'07_Bioenergie - 09-08 estimated  V1 - Rev 2 AP_ConsolidatingCF-12-31-10V11 2" xfId="4501"/>
    <cellStyle name="_Planning Sept'07_Bioenergie - 09-08 estimated  V1 - Rev 2 AP_ConsolidatingCF-12-31-10V11 2 2" xfId="4502"/>
    <cellStyle name="_Planning Sept'07_Bioenergie - 09-08 estimated  V1 - Rev 2 AP_ConsolidatingCF-12-31-10V12" xfId="4503"/>
    <cellStyle name="_Planning Sept'07_Bioenergie - 09-08 estimated  V1 - Rev 2 AP_ConsolidatingCF-12-31-10V12 2" xfId="4504"/>
    <cellStyle name="_Planning Sept'07_Bioenergie - 09-08 estimated  V1 - Rev 2 AP_ConsolidatingCF-12-31-10V12 2 2" xfId="4505"/>
    <cellStyle name="_Planning Sept'07_Bioenergie - 09-08 estimated  V1 - Rev 2 AP_ConsolidatingCF-12-31-10V9" xfId="4506"/>
    <cellStyle name="_Planning Sept'07_Bioenergie - 09-08 estimated  V1 - Rev 2 AP_ConsolidatingCF-12-31-10V9 2" xfId="4507"/>
    <cellStyle name="_Planning Sept'07_Bioenergie - 09-08 estimated  V1 - Rev 2 AP_ConsolidatingCF-12-31-10V9 2 2" xfId="4508"/>
    <cellStyle name="_Planning Sept'07_Bioenergie - 09-08 estimated  V1 - Rev 2 AP_Consolidating-CF-12-31-11V3" xfId="4509"/>
    <cellStyle name="_Planning Sept'07_Bioenergie - 09-08 estimated  V1 - Rev 2 AP_Consolidating-CF-12-31-11V5" xfId="4510"/>
    <cellStyle name="_Planning Sept'07_Bioenergie - 09-08 estimated  V1 - Rev 2 AP_Consolidating-CF-3-31-12V3" xfId="4511"/>
    <cellStyle name="_Planning Sept'07_Bioenergie - 09-08 estimated  V1 - Rev 2 AP_ConsolidatingCF-9-30-11V2" xfId="4512"/>
    <cellStyle name="_Planning Sept'07_Bioenergie - 09-08 estimated  V1 - Rev 2 AP_ConsolidatingCF-9-30-11V2 2" xfId="4513"/>
    <cellStyle name="_Planning Sept'07_Bioenergie - 09-08 estimated  V1 - Rev 2 AP_ConsolidatingCF-9-30-11V2 2 2" xfId="4514"/>
    <cellStyle name="_Planning Sept'07_Bioenergie - 09-08 estimated  V1 - Rev 2 AP_Power Cash Flow 03-31-12V3" xfId="4515"/>
    <cellStyle name="_Planning Sept'07_Bioenergie - 09-08 estimated  V1 - Rev 2 AP_Power Cash Flow 03-31-12V4" xfId="4516"/>
    <cellStyle name="_Planning Sept'07_Bioenergie - 09-08 estimated  V1 - Rev 2 AP_Power Cash Flow 12-31-10V10" xfId="4517"/>
    <cellStyle name="_Planning Sept'07_Bioenergie - 09-08 estimated  V1 - Rev 2 AP_Power Cash Flow 12-31-10V10 2" xfId="4518"/>
    <cellStyle name="_Planning Sept'07_Bioenergie - 09-08 estimated  V1 - Rev 2 AP_Power Cash Flow 12-31-10V10 2 2" xfId="4519"/>
    <cellStyle name="_Planning Sept'07_Bioenergie - 09-08 estimated  V1 - Rev 2 AP_Power Cash Flow 12-31-11" xfId="4520"/>
    <cellStyle name="_Planning Sept'07_Bioenergie - 09-08 estimated  V1 - Rev 2 AP_Power Cash Flow 12-31-11V3" xfId="4521"/>
    <cellStyle name="_Planning Sept'07_Bioenergie - 09-08 estimated  V1 - Rev 2 AP_Power Cash Flow 12-31-11V6" xfId="4522"/>
    <cellStyle name="_Planning Sept'07_Bioenergie - 09-08 estimated  V1 - Rev 2 AP_Power Cash Flow 3-31-11V2" xfId="4523"/>
    <cellStyle name="_Planning Sept'07_Bioenergie - 09-08 estimated  V1 - Rev 2 AP_Power Cash Flow 3-31-11V3" xfId="4524"/>
    <cellStyle name="_Planning Sept'07_Bioenergie - 09-08 estimated  V1 - Rev 2 AP_Power Cash Flow 3-31-11V5" xfId="4525"/>
    <cellStyle name="_Planning Sept'07_Bioenergie - 09-08 estimated  V1 - Rev 2 AP_Power Cash Flow 3-31-11V6" xfId="4526"/>
    <cellStyle name="_Planning Sept'07_Bioenergie - 09-08 estimated  V1 - Rev 2 AP_Power Cash Flow 5-31-11" xfId="4527"/>
    <cellStyle name="_Planning Sept'07_Bioenergie - 09-08 estimated  V1 - Rev 2 AP_Power Cash Flow 6-30-11" xfId="4528"/>
    <cellStyle name="_Planning Sept'07_Bioenergie - 09-08 estimated  V1 - Rev 2 AP_Power Cash Flow 6-30-11V2" xfId="4529"/>
    <cellStyle name="_Planning Sept'07_Bioenergie - 09-08 estimated  V1 - Rev 2 AP_Power Cash Flow 7-31-11" xfId="4530"/>
    <cellStyle name="_Planning Sept'07_Bioenergie - 09-08 estimated  V1 - Rev 2 AP_Power Cash Flow 9-30-11V3" xfId="4531"/>
    <cellStyle name="_Planning Sept'07_Bioenergie - 09-08 estimated  V1 - Rev 2 AP_Power Cash Flow 9-30-11V4" xfId="4532"/>
    <cellStyle name="_Planning Sept'07_Bioenergie - 09-08 estimated  V1 - Rev 2 AP_PS10-CashFlow-12-31-10V6" xfId="4533"/>
    <cellStyle name="_Planning Sept'07_Bioenergie - 09-08 estimated  V1 - Rev 2 AP_PS10-CashFlow-7-31-11" xfId="4534"/>
    <cellStyle name="_Planning Sept'07_Bioenergie - 09-08 estimated  V1 - Rev 2 AP_PS10-CashFlow-7-31-11 2" xfId="4535"/>
    <cellStyle name="_Planning Sept'07_Bioenergie - 09-08 estimated  V1 - Rev 2 AP_PS10-CashFlow-7-31-11 2 2" xfId="4536"/>
    <cellStyle name="_Planning Sept'07_Bioenergie - 09-08 estimated  V1 - Rev 2 AP_Q3 2010 Fin Stmts RRDproofb" xfId="4537"/>
    <cellStyle name="_Planning Sept'07_Bioenergie - 09-08 estimated  V1 - Rev 2 AP_Q3 2010 Fin Stmts RRDproofb 2" xfId="4538"/>
    <cellStyle name="_Planning Sept'07_Bioenergie - 09-08 estimated  V1 - Rev 2 AP_Q3 2010 Fin Stmts RRDproofb 2 2" xfId="4539"/>
    <cellStyle name="_Planning Sept'07_Bioenergie - 10-08 estimated V1-Rev AP" xfId="150"/>
    <cellStyle name="_Planning Sept'07_Bioenergie - 10-08 estimated V1-Rev AP_ConsolidatingCF-12-31-10V10" xfId="4540"/>
    <cellStyle name="_Planning Sept'07_Bioenergie - 10-08 estimated V1-Rev AP_ConsolidatingCF-12-31-10V11" xfId="4541"/>
    <cellStyle name="_Planning Sept'07_Bioenergie - 10-08 estimated V1-Rev AP_ConsolidatingCF-12-31-10V12" xfId="4542"/>
    <cellStyle name="_Planning Sept'07_Bioenergie - 10-08 estimated V1-Rev AP_ConsolidatingCF-12-31-10V14" xfId="4543"/>
    <cellStyle name="_Planning Sept'07_Bioenergie - 10-08 estimated V1-Rev AP_ConsolidatingCF-12-31-10V9" xfId="4544"/>
    <cellStyle name="_Planning Sept'07_Bioenergie - 10-08 estimated V1-Rev AP_Consolidating-CF-3-31-12" xfId="4545"/>
    <cellStyle name="_Planning Sept'07_Bioenergie - 10-08 estimated V1-Rev AP_Power Cash Flow 12-31-10V10" xfId="4546"/>
    <cellStyle name="_Planning Sept'07_Bioenergie - 10-08 estimated V1-Rev AP_PS10-CashFlow-11-30-11" xfId="4547"/>
    <cellStyle name="_Planning Sept'07_ConsolidatingCF-12-31-10V10" xfId="4548"/>
    <cellStyle name="_Planning Sept'07_ConsolidatingCF-12-31-10V10 2" xfId="4549"/>
    <cellStyle name="_Planning Sept'07_ConsolidatingCF-12-31-10V10 2 2" xfId="4550"/>
    <cellStyle name="_Planning Sept'07_ConsolidatingCF-12-31-10V11" xfId="4551"/>
    <cellStyle name="_Planning Sept'07_ConsolidatingCF-12-31-10V11 2" xfId="4552"/>
    <cellStyle name="_Planning Sept'07_ConsolidatingCF-12-31-10V11 2 2" xfId="4553"/>
    <cellStyle name="_Planning Sept'07_ConsolidatingCF-12-31-10V12" xfId="4554"/>
    <cellStyle name="_Planning Sept'07_ConsolidatingCF-12-31-10V12 2" xfId="4555"/>
    <cellStyle name="_Planning Sept'07_ConsolidatingCF-12-31-10V12 2 2" xfId="4556"/>
    <cellStyle name="_Planning Sept'07_ConsolidatingCF-12-31-10V9" xfId="4557"/>
    <cellStyle name="_Planning Sept'07_ConsolidatingCF-12-31-10V9 2" xfId="4558"/>
    <cellStyle name="_Planning Sept'07_ConsolidatingCF-12-31-10V9 2 2" xfId="4559"/>
    <cellStyle name="_Planning Sept'07_Consolidating-CF-12-31-11V3" xfId="4560"/>
    <cellStyle name="_Planning Sept'07_Consolidating-CF-12-31-11V5" xfId="4561"/>
    <cellStyle name="_Planning Sept'07_Consolidating-CF-3-31-12V3" xfId="4562"/>
    <cellStyle name="_Planning Sept'07_ConsolidatingCF-9-30-11V2" xfId="4563"/>
    <cellStyle name="_Planning Sept'07_ConsolidatingCF-9-30-11V2 2" xfId="4564"/>
    <cellStyle name="_Planning Sept'07_ConsolidatingCF-9-30-11V2 2 2" xfId="4565"/>
    <cellStyle name="_Planning Sept'07_Power Cash Flow 03-31-12V3" xfId="4566"/>
    <cellStyle name="_Planning Sept'07_Power Cash Flow 03-31-12V4" xfId="4567"/>
    <cellStyle name="_Planning Sept'07_Power Cash Flow 12-31-10V10" xfId="4568"/>
    <cellStyle name="_Planning Sept'07_Power Cash Flow 12-31-10V10 2" xfId="4569"/>
    <cellStyle name="_Planning Sept'07_Power Cash Flow 12-31-10V10 2 2" xfId="4570"/>
    <cellStyle name="_Planning Sept'07_Power Cash Flow 12-31-11" xfId="4571"/>
    <cellStyle name="_Planning Sept'07_Power Cash Flow 12-31-11V3" xfId="4572"/>
    <cellStyle name="_Planning Sept'07_Power Cash Flow 12-31-11V6" xfId="4573"/>
    <cellStyle name="_Planning Sept'07_Power Cash Flow 3-31-11V2" xfId="4574"/>
    <cellStyle name="_Planning Sept'07_Power Cash Flow 3-31-11V3" xfId="4575"/>
    <cellStyle name="_Planning Sept'07_Power Cash Flow 3-31-11V5" xfId="4576"/>
    <cellStyle name="_Planning Sept'07_Power Cash Flow 3-31-11V6" xfId="4577"/>
    <cellStyle name="_Planning Sept'07_Power Cash Flow 5-31-11" xfId="4578"/>
    <cellStyle name="_Planning Sept'07_Power Cash Flow 6-30-11" xfId="4579"/>
    <cellStyle name="_Planning Sept'07_Power Cash Flow 6-30-11V2" xfId="4580"/>
    <cellStyle name="_Planning Sept'07_Power Cash Flow 7-31-11" xfId="4581"/>
    <cellStyle name="_Planning Sept'07_Power Cash Flow 9-30-11V3" xfId="4582"/>
    <cellStyle name="_Planning Sept'07_Power Cash Flow 9-30-11V4" xfId="4583"/>
    <cellStyle name="_Planning Sept'07_PS10-CashFlow-12-31-10V6" xfId="4584"/>
    <cellStyle name="_Planning Sept'07_PS10-CashFlow-7-31-11" xfId="4585"/>
    <cellStyle name="_Planning Sept'07_PS10-CashFlow-7-31-11 2" xfId="4586"/>
    <cellStyle name="_Planning Sept'07_PS10-CashFlow-7-31-11 2 2" xfId="4587"/>
    <cellStyle name="_Planning Sept'07_Q3 2010 Fin Stmts RRDproofb" xfId="4588"/>
    <cellStyle name="_Planning Sept'07_Q3 2010 Fin Stmts RRDproofb 2" xfId="4589"/>
    <cellStyle name="_Planning Sept'07_Q3 2010 Fin Stmts RRDproofb 2 2" xfId="4590"/>
    <cellStyle name="_Planning_May_07" xfId="151"/>
    <cellStyle name="_Planning_May_07 2" xfId="4591"/>
    <cellStyle name="_Planning_May_07 2 2" xfId="4592"/>
    <cellStyle name="_Planning_May_07_10K 2010 Fin Stmts v7 Values" xfId="4593"/>
    <cellStyle name="_Planning_May_07_2011 Income Tax Cash Paid Analytics" xfId="4594"/>
    <cellStyle name="_Planning_May_07_2011 Income Tax Cash Paid Analytics 2" xfId="4595"/>
    <cellStyle name="_Planning_May_07_2011 Income Tax Cash Paid Analytics 2 2" xfId="4596"/>
    <cellStyle name="_Planning_May_07_Bioenergie - 09-08 estimated  V1 - Rev 2 AP" xfId="152"/>
    <cellStyle name="_Planning_May_07_Bioenergie - 09-08 estimated  V1 - Rev 2 AP 2" xfId="4597"/>
    <cellStyle name="_Planning_May_07_Bioenergie - 09-08 estimated  V1 - Rev 2 AP 2 2" xfId="4598"/>
    <cellStyle name="_Planning_May_07_Bioenergie - 09-08 estimated  V1 - Rev 2 AP_10K 2010 Fin Stmts v7 Values" xfId="4599"/>
    <cellStyle name="_Planning_May_07_Bioenergie - 09-08 estimated  V1 - Rev 2 AP_ConsolidatingCF-12-31-10V10" xfId="4600"/>
    <cellStyle name="_Planning_May_07_Bioenergie - 09-08 estimated  V1 - Rev 2 AP_ConsolidatingCF-12-31-10V10 2" xfId="4601"/>
    <cellStyle name="_Planning_May_07_Bioenergie - 09-08 estimated  V1 - Rev 2 AP_ConsolidatingCF-12-31-10V10 2 2" xfId="4602"/>
    <cellStyle name="_Planning_May_07_Bioenergie - 09-08 estimated  V1 - Rev 2 AP_ConsolidatingCF-12-31-10V11" xfId="4603"/>
    <cellStyle name="_Planning_May_07_Bioenergie - 09-08 estimated  V1 - Rev 2 AP_ConsolidatingCF-12-31-10V11 2" xfId="4604"/>
    <cellStyle name="_Planning_May_07_Bioenergie - 09-08 estimated  V1 - Rev 2 AP_ConsolidatingCF-12-31-10V11 2 2" xfId="4605"/>
    <cellStyle name="_Planning_May_07_Bioenergie - 09-08 estimated  V1 - Rev 2 AP_ConsolidatingCF-12-31-10V12" xfId="4606"/>
    <cellStyle name="_Planning_May_07_Bioenergie - 09-08 estimated  V1 - Rev 2 AP_ConsolidatingCF-12-31-10V12 2" xfId="4607"/>
    <cellStyle name="_Planning_May_07_Bioenergie - 09-08 estimated  V1 - Rev 2 AP_ConsolidatingCF-12-31-10V12 2 2" xfId="4608"/>
    <cellStyle name="_Planning_May_07_Bioenergie - 09-08 estimated  V1 - Rev 2 AP_ConsolidatingCF-12-31-10V9" xfId="4609"/>
    <cellStyle name="_Planning_May_07_Bioenergie - 09-08 estimated  V1 - Rev 2 AP_ConsolidatingCF-12-31-10V9 2" xfId="4610"/>
    <cellStyle name="_Planning_May_07_Bioenergie - 09-08 estimated  V1 - Rev 2 AP_ConsolidatingCF-12-31-10V9 2 2" xfId="4611"/>
    <cellStyle name="_Planning_May_07_Bioenergie - 09-08 estimated  V1 - Rev 2 AP_Consolidating-CF-12-31-11V3" xfId="4612"/>
    <cellStyle name="_Planning_May_07_Bioenergie - 09-08 estimated  V1 - Rev 2 AP_Consolidating-CF-12-31-11V5" xfId="4613"/>
    <cellStyle name="_Planning_May_07_Bioenergie - 09-08 estimated  V1 - Rev 2 AP_Consolidating-CF-3-31-12V3" xfId="4614"/>
    <cellStyle name="_Planning_May_07_Bioenergie - 09-08 estimated  V1 - Rev 2 AP_ConsolidatingCF-9-30-11V2" xfId="4615"/>
    <cellStyle name="_Planning_May_07_Bioenergie - 09-08 estimated  V1 - Rev 2 AP_ConsolidatingCF-9-30-11V2 2" xfId="4616"/>
    <cellStyle name="_Planning_May_07_Bioenergie - 09-08 estimated  V1 - Rev 2 AP_ConsolidatingCF-9-30-11V2 2 2" xfId="4617"/>
    <cellStyle name="_Planning_May_07_Bioenergie - 09-08 estimated  V1 - Rev 2 AP_Power Cash Flow 03-31-12V3" xfId="4618"/>
    <cellStyle name="_Planning_May_07_Bioenergie - 09-08 estimated  V1 - Rev 2 AP_Power Cash Flow 03-31-12V4" xfId="4619"/>
    <cellStyle name="_Planning_May_07_Bioenergie - 09-08 estimated  V1 - Rev 2 AP_Power Cash Flow 12-31-10V10" xfId="4620"/>
    <cellStyle name="_Planning_May_07_Bioenergie - 09-08 estimated  V1 - Rev 2 AP_Power Cash Flow 12-31-10V10 2" xfId="4621"/>
    <cellStyle name="_Planning_May_07_Bioenergie - 09-08 estimated  V1 - Rev 2 AP_Power Cash Flow 12-31-10V10 2 2" xfId="4622"/>
    <cellStyle name="_Planning_May_07_Bioenergie - 09-08 estimated  V1 - Rev 2 AP_Power Cash Flow 12-31-11" xfId="4623"/>
    <cellStyle name="_Planning_May_07_Bioenergie - 09-08 estimated  V1 - Rev 2 AP_Power Cash Flow 12-31-11V3" xfId="4624"/>
    <cellStyle name="_Planning_May_07_Bioenergie - 09-08 estimated  V1 - Rev 2 AP_Power Cash Flow 12-31-11V6" xfId="4625"/>
    <cellStyle name="_Planning_May_07_Bioenergie - 09-08 estimated  V1 - Rev 2 AP_Power Cash Flow 3-31-11V2" xfId="4626"/>
    <cellStyle name="_Planning_May_07_Bioenergie - 09-08 estimated  V1 - Rev 2 AP_Power Cash Flow 3-31-11V3" xfId="4627"/>
    <cellStyle name="_Planning_May_07_Bioenergie - 09-08 estimated  V1 - Rev 2 AP_Power Cash Flow 3-31-11V5" xfId="4628"/>
    <cellStyle name="_Planning_May_07_Bioenergie - 09-08 estimated  V1 - Rev 2 AP_Power Cash Flow 3-31-11V6" xfId="4629"/>
    <cellStyle name="_Planning_May_07_Bioenergie - 09-08 estimated  V1 - Rev 2 AP_Power Cash Flow 5-31-11" xfId="4630"/>
    <cellStyle name="_Planning_May_07_Bioenergie - 09-08 estimated  V1 - Rev 2 AP_Power Cash Flow 6-30-11" xfId="4631"/>
    <cellStyle name="_Planning_May_07_Bioenergie - 09-08 estimated  V1 - Rev 2 AP_Power Cash Flow 6-30-11V2" xfId="4632"/>
    <cellStyle name="_Planning_May_07_Bioenergie - 09-08 estimated  V1 - Rev 2 AP_Power Cash Flow 7-31-11" xfId="4633"/>
    <cellStyle name="_Planning_May_07_Bioenergie - 09-08 estimated  V1 - Rev 2 AP_Power Cash Flow 9-30-11V3" xfId="4634"/>
    <cellStyle name="_Planning_May_07_Bioenergie - 09-08 estimated  V1 - Rev 2 AP_Power Cash Flow 9-30-11V4" xfId="4635"/>
    <cellStyle name="_Planning_May_07_Bioenergie - 09-08 estimated  V1 - Rev 2 AP_PS10-CashFlow-12-31-10V6" xfId="4636"/>
    <cellStyle name="_Planning_May_07_Bioenergie - 09-08 estimated  V1 - Rev 2 AP_PS10-CashFlow-7-31-11" xfId="4637"/>
    <cellStyle name="_Planning_May_07_Bioenergie - 09-08 estimated  V1 - Rev 2 AP_PS10-CashFlow-7-31-11 2" xfId="4638"/>
    <cellStyle name="_Planning_May_07_Bioenergie - 09-08 estimated  V1 - Rev 2 AP_PS10-CashFlow-7-31-11 2 2" xfId="4639"/>
    <cellStyle name="_Planning_May_07_Bioenergie - 09-08 estimated  V1 - Rev 2 AP_Q3 2010 Fin Stmts RRDproofb" xfId="4640"/>
    <cellStyle name="_Planning_May_07_Bioenergie - 09-08 estimated  V1 - Rev 2 AP_Q3 2010 Fin Stmts RRDproofb 2" xfId="4641"/>
    <cellStyle name="_Planning_May_07_Bioenergie - 09-08 estimated  V1 - Rev 2 AP_Q3 2010 Fin Stmts RRDproofb 2 2" xfId="4642"/>
    <cellStyle name="_Planning_May_07_Bioenergie - 10-08 estimated V1-Rev AP" xfId="153"/>
    <cellStyle name="_Planning_May_07_Bioenergie - 10-08 estimated V1-Rev AP_ConsolidatingCF-12-31-10V10" xfId="4643"/>
    <cellStyle name="_Planning_May_07_Bioenergie - 10-08 estimated V1-Rev AP_ConsolidatingCF-12-31-10V11" xfId="4644"/>
    <cellStyle name="_Planning_May_07_Bioenergie - 10-08 estimated V1-Rev AP_ConsolidatingCF-12-31-10V12" xfId="4645"/>
    <cellStyle name="_Planning_May_07_Bioenergie - 10-08 estimated V1-Rev AP_ConsolidatingCF-12-31-10V14" xfId="4646"/>
    <cellStyle name="_Planning_May_07_Bioenergie - 10-08 estimated V1-Rev AP_ConsolidatingCF-12-31-10V9" xfId="4647"/>
    <cellStyle name="_Planning_May_07_Bioenergie - 10-08 estimated V1-Rev AP_Consolidating-CF-3-31-12" xfId="4648"/>
    <cellStyle name="_Planning_May_07_Bioenergie - 10-08 estimated V1-Rev AP_Power Cash Flow 12-31-10V10" xfId="4649"/>
    <cellStyle name="_Planning_May_07_Bioenergie - 10-08 estimated V1-Rev AP_PS10-CashFlow-11-30-11" xfId="4650"/>
    <cellStyle name="_Planning_May_07_ConsolidatingCF-12-31-10V10" xfId="4651"/>
    <cellStyle name="_Planning_May_07_ConsolidatingCF-12-31-10V10 2" xfId="4652"/>
    <cellStyle name="_Planning_May_07_ConsolidatingCF-12-31-10V10 2 2" xfId="4653"/>
    <cellStyle name="_Planning_May_07_ConsolidatingCF-12-31-10V11" xfId="4654"/>
    <cellStyle name="_Planning_May_07_ConsolidatingCF-12-31-10V11 2" xfId="4655"/>
    <cellStyle name="_Planning_May_07_ConsolidatingCF-12-31-10V11 2 2" xfId="4656"/>
    <cellStyle name="_Planning_May_07_ConsolidatingCF-12-31-10V12" xfId="4657"/>
    <cellStyle name="_Planning_May_07_ConsolidatingCF-12-31-10V12 2" xfId="4658"/>
    <cellStyle name="_Planning_May_07_ConsolidatingCF-12-31-10V12 2 2" xfId="4659"/>
    <cellStyle name="_Planning_May_07_ConsolidatingCF-12-31-10V9" xfId="4660"/>
    <cellStyle name="_Planning_May_07_ConsolidatingCF-12-31-10V9 2" xfId="4661"/>
    <cellStyle name="_Planning_May_07_ConsolidatingCF-12-31-10V9 2 2" xfId="4662"/>
    <cellStyle name="_Planning_May_07_Consolidating-CF-12-31-11V3" xfId="4663"/>
    <cellStyle name="_Planning_May_07_Consolidating-CF-12-31-11V5" xfId="4664"/>
    <cellStyle name="_Planning_May_07_Consolidating-CF-3-31-12V3" xfId="4665"/>
    <cellStyle name="_Planning_May_07_ConsolidatingCF-9-30-11V2" xfId="4666"/>
    <cellStyle name="_Planning_May_07_ConsolidatingCF-9-30-11V2 2" xfId="4667"/>
    <cellStyle name="_Planning_May_07_ConsolidatingCF-9-30-11V2 2 2" xfId="4668"/>
    <cellStyle name="_Planning_May_07_Power Cash Flow 03-31-12V3" xfId="4669"/>
    <cellStyle name="_Planning_May_07_Power Cash Flow 03-31-12V4" xfId="4670"/>
    <cellStyle name="_Planning_May_07_Power Cash Flow 12-31-10V10" xfId="4671"/>
    <cellStyle name="_Planning_May_07_Power Cash Flow 12-31-10V10 2" xfId="4672"/>
    <cellStyle name="_Planning_May_07_Power Cash Flow 12-31-10V10 2 2" xfId="4673"/>
    <cellStyle name="_Planning_May_07_Power Cash Flow 12-31-11" xfId="4674"/>
    <cellStyle name="_Planning_May_07_Power Cash Flow 12-31-11V3" xfId="4675"/>
    <cellStyle name="_Planning_May_07_Power Cash Flow 12-31-11V6" xfId="4676"/>
    <cellStyle name="_Planning_May_07_Power Cash Flow 3-31-11V2" xfId="4677"/>
    <cellStyle name="_Planning_May_07_Power Cash Flow 3-31-11V3" xfId="4678"/>
    <cellStyle name="_Planning_May_07_Power Cash Flow 3-31-11V5" xfId="4679"/>
    <cellStyle name="_Planning_May_07_Power Cash Flow 3-31-11V6" xfId="4680"/>
    <cellStyle name="_Planning_May_07_Power Cash Flow 5-31-11" xfId="4681"/>
    <cellStyle name="_Planning_May_07_Power Cash Flow 6-30-11" xfId="4682"/>
    <cellStyle name="_Planning_May_07_Power Cash Flow 6-30-11V2" xfId="4683"/>
    <cellStyle name="_Planning_May_07_Power Cash Flow 7-31-11" xfId="4684"/>
    <cellStyle name="_Planning_May_07_Power Cash Flow 9-30-11V3" xfId="4685"/>
    <cellStyle name="_Planning_May_07_Power Cash Flow 9-30-11V4" xfId="4686"/>
    <cellStyle name="_Planning_May_07_PS10-CashFlow-12-31-10V6" xfId="4687"/>
    <cellStyle name="_Planning_May_07_PS10-CashFlow-7-31-11" xfId="4688"/>
    <cellStyle name="_Planning_May_07_PS10-CashFlow-7-31-11 2" xfId="4689"/>
    <cellStyle name="_Planning_May_07_PS10-CashFlow-7-31-11 2 2" xfId="4690"/>
    <cellStyle name="_Planning_May_07_Q3 2010 Fin Stmts RRDproofb" xfId="4691"/>
    <cellStyle name="_Planning_May_07_Q3 2010 Fin Stmts RRDproofb 2" xfId="4692"/>
    <cellStyle name="_Planning_May_07_Q3 2010 Fin Stmts RRDproofb 2 2" xfId="4693"/>
    <cellStyle name="_possible tabs" xfId="154"/>
    <cellStyle name="_x0013__Power Cash Flow 03-31-12V4" xfId="4694"/>
    <cellStyle name="_Power Recon 12-14-10" xfId="4695"/>
    <cellStyle name="_x0013__Power- sandy loss" xfId="155"/>
    <cellStyle name="_PPN sale upd 4-9-09" xfId="156"/>
    <cellStyle name="_PPN sale upd 4-9-09 2" xfId="4696"/>
    <cellStyle name="_PPN sale upd 4-9-09 2 2" xfId="4697"/>
    <cellStyle name="_PPN sale upd 4-9-09_Consolidating-CF-3-31-12V3" xfId="4698"/>
    <cellStyle name="_PPN sale upd 4-9-09_Consolidating-CF-3-31-12V3 2" xfId="4699"/>
    <cellStyle name="_PPN sale upd 4-9-09_Consolidating-CF-3-31-12V3 2 2" xfId="4700"/>
    <cellStyle name="_PPN sale upd 4-9-09_Power Cash Flow 03-31-12V4" xfId="4701"/>
    <cellStyle name="_PPN sale upd 4-9-09_Power Cash Flow 03-31-12V4 2" xfId="4702"/>
    <cellStyle name="_PPN sale upd 4-9-09_Power Cash Flow 03-31-12V4 2 2" xfId="4703"/>
    <cellStyle name="_PPN sale upd 4-9-09_Q1 2012 Fin Stmt v1 values" xfId="4704"/>
    <cellStyle name="_PPN sale upd 4-9-09_Q1 2012 Fin Stmt v1 values 2" xfId="4705"/>
    <cellStyle name="_PPN sale upd 4-9-09_Q1 2012 Fin Stmt v1 values 2 2" xfId="4706"/>
    <cellStyle name="_PPN sale upd 4-9-09_Q1 2012 Fin Stmt v2 valuesV2" xfId="4707"/>
    <cellStyle name="_PPN sale upd 4-9-09_Q1 2012 Fin Stmt v2 valuesV2 2" xfId="4708"/>
    <cellStyle name="_PPN sale upd 4-9-09_Q1 2012 Fin Stmt v2 valuesV2 2 2" xfId="4709"/>
    <cellStyle name="_PPN sale upd 4-9-09_Q1 2012 Fin Stmt_shellvalues" xfId="4710"/>
    <cellStyle name="_PPN sale upd 4-9-09_Q1 2012 Fin Stmt_shellvalues 2" xfId="4711"/>
    <cellStyle name="_PPN sale upd 4-9-09_Q1 2012 Fin Stmt_shellvalues 2 2" xfId="4712"/>
    <cellStyle name="_Project List" xfId="157"/>
    <cellStyle name="_Projects &amp; outages" xfId="158"/>
    <cellStyle name="_PSE&amp;G Backup Capital by category" xfId="4713"/>
    <cellStyle name="_PSE&amp;G Backup Capital by category_Copy of Power Capital Breakdown" xfId="4714"/>
    <cellStyle name="_PSE&amp;G Backup Capital by category_Copy of Power Capital Breakdown_Presentation Backup" xfId="4715"/>
    <cellStyle name="_PSEG Investment in Electroandes Evolution" xfId="159"/>
    <cellStyle name="_PSEG Investment in Electroandes Evolution 2" xfId="160"/>
    <cellStyle name="_x0013__Q1 2012 Fin Stmt v1 values" xfId="4716"/>
    <cellStyle name="_x0013__Q1 2012 Fin Stmt v1 values 2" xfId="4717"/>
    <cellStyle name="_x0013__Q1 2012 Fin Stmt v1 values 2 2" xfId="4718"/>
    <cellStyle name="_x0013__Q1 2012 Fin Stmt v2 valuesV2" xfId="4719"/>
    <cellStyle name="_x0013__Q1 2012 Fin Stmt v2 valuesV2 2" xfId="4720"/>
    <cellStyle name="_x0013__Q1 2012 Fin Stmt v2 valuesV2 2 2" xfId="4721"/>
    <cellStyle name="_x0013__Q1 2012 Fin Stmt_shellvalues" xfId="4722"/>
    <cellStyle name="_x0013__Q1 2012 Fin Stmt_shellvalues 2" xfId="4723"/>
    <cellStyle name="_x0013__Q1 2012 Fin Stmt_shellvalues 2 2" xfId="4724"/>
    <cellStyle name="_Report - PSEG FAS 107 Valuation for 2005 Jun5" xfId="161"/>
    <cellStyle name="_Report - PSEG FAS 107 Valuation for 2005 Jun5_2012_FIT Forecast - transfer file (2)" xfId="4725"/>
    <cellStyle name="_Report - PSEG FAS 107 Valuation for 2005 Jun5_Tax Input - Notes" xfId="162"/>
    <cellStyle name="_Report - PSEG FAS 107 Valuation for 2005 Jun5_Tax Input - Notes_Cognos - Tax Input - Support file v2" xfId="163"/>
    <cellStyle name="_Report - PSEG FAS 107 Valuation for 2005 Jun5_Tax Input - Notes_Cognos - Tax Input - Support file v4" xfId="164"/>
    <cellStyle name="_Report - PSEG FAS 107 Valuation for 2005 Jun5_Tax Input cubes June 2012 update v3" xfId="165"/>
    <cellStyle name="_Report - PSEG FAS 107 Valuation for 2005 Jun5_Tax Input cubes June 2012 update v3_Cognos - Tax Input - Support file v2" xfId="166"/>
    <cellStyle name="_Report - PSEG FAS 107 Valuation for 2005 Jun5_Tax Input cubes June 2012 update v3_Cognos - Tax Input - Support file v4" xfId="167"/>
    <cellStyle name="_RGE-EIE #1" xfId="168"/>
    <cellStyle name="_RGE-EIE #1_ConsolidatingCF-12-31-10V10" xfId="4726"/>
    <cellStyle name="_RGE-EIE #1_ConsolidatingCF-12-31-10V11" xfId="4727"/>
    <cellStyle name="_RGE-EIE #1_ConsolidatingCF-12-31-10V12" xfId="4728"/>
    <cellStyle name="_RGE-EIE #1_ConsolidatingCF-12-31-10V14" xfId="4729"/>
    <cellStyle name="_RGE-EIE #1_ConsolidatingCF-12-31-10V9" xfId="4730"/>
    <cellStyle name="_RGE-EIE #1_Consolidating-CF-3-31-12" xfId="4731"/>
    <cellStyle name="_RGE-EIE #1_L057 PSEG 123112 TB Rec Values" xfId="169"/>
    <cellStyle name="_RGE-EIE #1_Power Cash Flow 12-31-10V10" xfId="4732"/>
    <cellStyle name="_RGE-EIE #1_PS10-CashFlow-11-30-11" xfId="4733"/>
    <cellStyle name="_Sale of Kalaeloa and Gwf" xfId="170"/>
    <cellStyle name="_Sale of Kalaeloa and Gwf 2" xfId="4734"/>
    <cellStyle name="_Sale of Kalaeloa and Gwf 2 2" xfId="4735"/>
    <cellStyle name="_Sale of Kalaeloa and Gwf_Consolidating-CF-3-31-12V3" xfId="4736"/>
    <cellStyle name="_Sale of Kalaeloa and Gwf_Consolidating-CF-3-31-12V3 2" xfId="4737"/>
    <cellStyle name="_Sale of Kalaeloa and Gwf_Consolidating-CF-3-31-12V3 2 2" xfId="4738"/>
    <cellStyle name="_Sale of Kalaeloa and Gwf_Power Cash Flow 03-31-12V4" xfId="4739"/>
    <cellStyle name="_Sale of Kalaeloa and Gwf_Power Cash Flow 03-31-12V4 2" xfId="4740"/>
    <cellStyle name="_Sale of Kalaeloa and Gwf_Power Cash Flow 03-31-12V4 2 2" xfId="4741"/>
    <cellStyle name="_Sale of Kalaeloa and Gwf_Q1 2012 Fin Stmt v1 values" xfId="4742"/>
    <cellStyle name="_Sale of Kalaeloa and Gwf_Q1 2012 Fin Stmt v1 values 2" xfId="4743"/>
    <cellStyle name="_Sale of Kalaeloa and Gwf_Q1 2012 Fin Stmt v1 values 2 2" xfId="4744"/>
    <cellStyle name="_Sale of Kalaeloa and Gwf_Q1 2012 Fin Stmt v2 valuesV2" xfId="4745"/>
    <cellStyle name="_Sale of Kalaeloa and Gwf_Q1 2012 Fin Stmt v2 valuesV2 2" xfId="4746"/>
    <cellStyle name="_Sale of Kalaeloa and Gwf_Q1 2012 Fin Stmt v2 valuesV2 2 2" xfId="4747"/>
    <cellStyle name="_Sale of Kalaeloa and Gwf_Q1 2012 Fin Stmt_shellvalues" xfId="4748"/>
    <cellStyle name="_Sale of Kalaeloa and Gwf_Q1 2012 Fin Stmt_shellvalues 2" xfId="4749"/>
    <cellStyle name="_Sale of Kalaeloa and Gwf_Q1 2012 Fin Stmt_shellvalues 2 2" xfId="4750"/>
    <cellStyle name="_x0013__SC 7&amp;5 Forecast" xfId="4751"/>
    <cellStyle name="_x0013__Service Co Dep adj" xfId="171"/>
    <cellStyle name="_x0013__Service Co Dep adj_Cognos - Tax Input - Support file v2" xfId="172"/>
    <cellStyle name="_x0013__Service Co Dep adj_Cognos - Tax Input - Support file v4" xfId="173"/>
    <cellStyle name="_x0013__Service Table" xfId="4752"/>
    <cellStyle name="_x0013__Service Table 2" xfId="4753"/>
    <cellStyle name="_x0013__Service Table_2013 June BOD vs. 2013-2017 Business Plan New" xfId="4754"/>
    <cellStyle name="_x0013__Service Table_2013 June BOD vs.2013-2017 Business Plan" xfId="4755"/>
    <cellStyle name="_x0013__Service Table_2014-2018 Dec Business Plan vs. 2013 Oct EOG" xfId="4756"/>
    <cellStyle name="_x0013__Service Table_Adaytum Cap Spending #1" xfId="4757"/>
    <cellStyle name="_x0013__Service Table_Adaytum CF#1" xfId="4758"/>
    <cellStyle name="_x0013__Service Table_Adaytum IS Holdings #1" xfId="4759"/>
    <cellStyle name="_x0013__Service Table_Adaytum#1-3" xfId="4760"/>
    <cellStyle name="_x0013__Service Table_Assumptions" xfId="4761"/>
    <cellStyle name="_x0013__Service Table_Capitalization-Case#2" xfId="4762"/>
    <cellStyle name="_x0013__Service Table_Cash for Valuation-Case#1" xfId="4763"/>
    <cellStyle name="_x0013__Service Table_Investment Capacity #2" xfId="4764"/>
    <cellStyle name="_x0013__Service Table_O&amp;M Manag View" xfId="4765"/>
    <cellStyle name="_Solar 2010BP to Tax Dept 10 26 09" xfId="174"/>
    <cellStyle name="_Solar to Tax Dept 5 11updated 5-12-10 revised" xfId="175"/>
    <cellStyle name="_Station Details" xfId="176"/>
    <cellStyle name="_SubHeading" xfId="177"/>
    <cellStyle name="_Supporting Schedule Adjs and Reconciliations - December, 2008" xfId="178"/>
    <cellStyle name="_Supporting Schedule Adjs and Reconciliations - December, 2008 2" xfId="4766"/>
    <cellStyle name="_Supporting Schedule Adjs and Reconciliations - December, 2008 2 2" xfId="4767"/>
    <cellStyle name="_Supporting Schedule Adjs and Reconciliations - December, 2008_10K 2010 Fin Stmts v7 Values" xfId="4768"/>
    <cellStyle name="_Supporting Schedule Adjs and Reconciliations - December, 2008_ConsolidatingCF-12-31-10V10" xfId="4769"/>
    <cellStyle name="_Supporting Schedule Adjs and Reconciliations - December, 2008_ConsolidatingCF-12-31-10V10 2" xfId="4770"/>
    <cellStyle name="_Supporting Schedule Adjs and Reconciliations - December, 2008_ConsolidatingCF-12-31-10V10 2 2" xfId="4771"/>
    <cellStyle name="_Supporting Schedule Adjs and Reconciliations - December, 2008_ConsolidatingCF-12-31-10V11" xfId="4772"/>
    <cellStyle name="_Supporting Schedule Adjs and Reconciliations - December, 2008_ConsolidatingCF-12-31-10V11 2" xfId="4773"/>
    <cellStyle name="_Supporting Schedule Adjs and Reconciliations - December, 2008_ConsolidatingCF-12-31-10V11 2 2" xfId="4774"/>
    <cellStyle name="_Supporting Schedule Adjs and Reconciliations - December, 2008_ConsolidatingCF-12-31-10V12" xfId="4775"/>
    <cellStyle name="_Supporting Schedule Adjs and Reconciliations - December, 2008_ConsolidatingCF-12-31-10V12 2" xfId="4776"/>
    <cellStyle name="_Supporting Schedule Adjs and Reconciliations - December, 2008_ConsolidatingCF-12-31-10V12 2 2" xfId="4777"/>
    <cellStyle name="_Supporting Schedule Adjs and Reconciliations - December, 2008_ConsolidatingCF-12-31-10V9" xfId="4778"/>
    <cellStyle name="_Supporting Schedule Adjs and Reconciliations - December, 2008_ConsolidatingCF-12-31-10V9 2" xfId="4779"/>
    <cellStyle name="_Supporting Schedule Adjs and Reconciliations - December, 2008_ConsolidatingCF-12-31-10V9 2 2" xfId="4780"/>
    <cellStyle name="_Supporting Schedule Adjs and Reconciliations - December, 2008_Consolidating-CF-12-31-11V3" xfId="4781"/>
    <cellStyle name="_Supporting Schedule Adjs and Reconciliations - December, 2008_Consolidating-CF-12-31-11V5" xfId="4782"/>
    <cellStyle name="_Supporting Schedule Adjs and Reconciliations - December, 2008_Consolidating-CF-3-31-12V3" xfId="4783"/>
    <cellStyle name="_Supporting Schedule Adjs and Reconciliations - December, 2008_ConsolidatingCF-9-30-11V2" xfId="4784"/>
    <cellStyle name="_Supporting Schedule Adjs and Reconciliations - December, 2008_ConsolidatingCF-9-30-11V2 2" xfId="4785"/>
    <cellStyle name="_Supporting Schedule Adjs and Reconciliations - December, 2008_ConsolidatingCF-9-30-11V2 2 2" xfId="4786"/>
    <cellStyle name="_Supporting Schedule Adjs and Reconciliations - December, 2008_Power Cash Flow 03-31-12V3" xfId="4787"/>
    <cellStyle name="_Supporting Schedule Adjs and Reconciliations - December, 2008_Power Cash Flow 03-31-12V4" xfId="4788"/>
    <cellStyle name="_Supporting Schedule Adjs and Reconciliations - December, 2008_Power Cash Flow 12-31-10V10" xfId="4789"/>
    <cellStyle name="_Supporting Schedule Adjs and Reconciliations - December, 2008_Power Cash Flow 12-31-10V10 2" xfId="4790"/>
    <cellStyle name="_Supporting Schedule Adjs and Reconciliations - December, 2008_Power Cash Flow 12-31-10V10 2 2" xfId="4791"/>
    <cellStyle name="_Supporting Schedule Adjs and Reconciliations - December, 2008_Power Cash Flow 12-31-11" xfId="4792"/>
    <cellStyle name="_Supporting Schedule Adjs and Reconciliations - December, 2008_Power Cash Flow 12-31-11V3" xfId="4793"/>
    <cellStyle name="_Supporting Schedule Adjs and Reconciliations - December, 2008_Power Cash Flow 12-31-11V6" xfId="4794"/>
    <cellStyle name="_Supporting Schedule Adjs and Reconciliations - December, 2008_Power Cash Flow 3-31-11V2" xfId="4795"/>
    <cellStyle name="_Supporting Schedule Adjs and Reconciliations - December, 2008_Power Cash Flow 3-31-11V3" xfId="4796"/>
    <cellStyle name="_Supporting Schedule Adjs and Reconciliations - December, 2008_Power Cash Flow 3-31-11V5" xfId="4797"/>
    <cellStyle name="_Supporting Schedule Adjs and Reconciliations - December, 2008_Power Cash Flow 3-31-11V6" xfId="4798"/>
    <cellStyle name="_Supporting Schedule Adjs and Reconciliations - December, 2008_Power Cash Flow 5-31-11" xfId="4799"/>
    <cellStyle name="_Supporting Schedule Adjs and Reconciliations - December, 2008_Power Cash Flow 6-30-11" xfId="4800"/>
    <cellStyle name="_Supporting Schedule Adjs and Reconciliations - December, 2008_Power Cash Flow 6-30-11V2" xfId="4801"/>
    <cellStyle name="_Supporting Schedule Adjs and Reconciliations - December, 2008_Power Cash Flow 7-31-11" xfId="4802"/>
    <cellStyle name="_Supporting Schedule Adjs and Reconciliations - December, 2008_Power Cash Flow 9-30-11V3" xfId="4803"/>
    <cellStyle name="_Supporting Schedule Adjs and Reconciliations - December, 2008_Power Cash Flow 9-30-11V4" xfId="4804"/>
    <cellStyle name="_Supporting Schedule Adjs and Reconciliations - December, 2008_PS10-CashFlow-12-31-10V6" xfId="4805"/>
    <cellStyle name="_Supporting Schedule Adjs and Reconciliations - December, 2008_PS10-CashFlow-7-31-11" xfId="4806"/>
    <cellStyle name="_Supporting Schedule Adjs and Reconciliations - December, 2008_PS10-CashFlow-7-31-11 2" xfId="4807"/>
    <cellStyle name="_Supporting Schedule Adjs and Reconciliations - December, 2008_PS10-CashFlow-7-31-11 2 2" xfId="4808"/>
    <cellStyle name="_Supporting Schedule Adjs and Reconciliations - December, 2008_Q3 2010 Fin Stmts RRDproofb" xfId="4809"/>
    <cellStyle name="_Supporting Schedule Adjs and Reconciliations - December, 2008_Q3 2010 Fin Stmts RRDproofb 2" xfId="4810"/>
    <cellStyle name="_Supporting Schedule Adjs and Reconciliations - December, 2008_Q3 2010 Fin Stmts RRDproofb 2 2" xfId="4811"/>
    <cellStyle name="_Supporting Schedule Adjs and Reconciliations - November, 2008" xfId="179"/>
    <cellStyle name="_Supporting Schedule Adjs and Reconciliations - November, 2008 2" xfId="4812"/>
    <cellStyle name="_Supporting Schedule Adjs and Reconciliations - November, 2008 2 2" xfId="4813"/>
    <cellStyle name="_Table" xfId="180"/>
    <cellStyle name="_TableHead" xfId="181"/>
    <cellStyle name="_TableRowHead" xfId="182"/>
    <cellStyle name="_TableSuperHead" xfId="183"/>
    <cellStyle name="_x0013__Target Creation File" xfId="4814"/>
    <cellStyle name="_x0013__Tax Input - Notes" xfId="184"/>
    <cellStyle name="_x0013__Tax Input - Notes_Cognos - Tax Input - Support file v2" xfId="185"/>
    <cellStyle name="_x0013__Tax Input - Notes_Cognos - Tax Input - Support file v4" xfId="186"/>
    <cellStyle name="_TaxmodelApr9" xfId="187"/>
    <cellStyle name="_TaxmodelApr9 2" xfId="4815"/>
    <cellStyle name="_TaxmodelApr9 2 2" xfId="4816"/>
    <cellStyle name="_TaxmodelApr9_Consolidating-CF-3-31-12V3" xfId="4817"/>
    <cellStyle name="_TaxmodelApr9_Consolidating-CF-3-31-12V3 2" xfId="4818"/>
    <cellStyle name="_TaxmodelApr9_Consolidating-CF-3-31-12V3 2 2" xfId="4819"/>
    <cellStyle name="_TaxmodelApr9_Power Cash Flow 03-31-12V4" xfId="4820"/>
    <cellStyle name="_TaxmodelApr9_Power Cash Flow 03-31-12V4 2" xfId="4821"/>
    <cellStyle name="_TaxmodelApr9_Power Cash Flow 03-31-12V4 2 2" xfId="4822"/>
    <cellStyle name="_TaxmodelApr9_Q1 2012 Fin Stmt v1 values" xfId="4823"/>
    <cellStyle name="_TaxmodelApr9_Q1 2012 Fin Stmt v1 values 2" xfId="4824"/>
    <cellStyle name="_TaxmodelApr9_Q1 2012 Fin Stmt v1 values 2 2" xfId="4825"/>
    <cellStyle name="_TaxmodelApr9_Q1 2012 Fin Stmt v2 valuesV2" xfId="4826"/>
    <cellStyle name="_TaxmodelApr9_Q1 2012 Fin Stmt v2 valuesV2 2" xfId="4827"/>
    <cellStyle name="_TaxmodelApr9_Q1 2012 Fin Stmt v2 valuesV2 2 2" xfId="4828"/>
    <cellStyle name="_TaxmodelApr9_Q1 2012 Fin Stmt_shellvalues" xfId="4829"/>
    <cellStyle name="_TaxmodelApr9_Q1 2012 Fin Stmt_shellvalues 2" xfId="4830"/>
    <cellStyle name="_TaxmodelApr9_Q1 2012 Fin Stmt_shellvalues 2 2" xfId="4831"/>
    <cellStyle name="_TIE Guadalope" xfId="188"/>
    <cellStyle name="_TIE Guadalope 2" xfId="4832"/>
    <cellStyle name="_TIE Guadalope 2 2" xfId="4833"/>
    <cellStyle name="_TIE Guadalope_Service Co Dep adj" xfId="189"/>
    <cellStyle name="_TIE Guadalope_Service Co Dep adj_Cognos - Tax Input - Support file v2" xfId="190"/>
    <cellStyle name="_TIE Guadalope_Service Co Dep adj_Cognos - Tax Input - Support file v4" xfId="191"/>
    <cellStyle name="_TIE Guadalope_Tax Input - Notes" xfId="192"/>
    <cellStyle name="_TIE Guadalope_Tax Input - Notes_Cognos - Tax Input - Support file v2" xfId="193"/>
    <cellStyle name="_TIE Guadalope_Tax Input - Notes_Cognos - Tax Input - Support file v4" xfId="194"/>
    <cellStyle name="_TIE Guadalope_Tax Input cubes June 2012 update v3" xfId="195"/>
    <cellStyle name="_TIE Guadalope_Tax Input cubes June 2012 update v3_Cognos - Tax Input - Support file v2" xfId="196"/>
    <cellStyle name="_TIE Guadalope_Tax Input cubes June 2012 update v3_Cognos - Tax Input - Support file v4" xfId="197"/>
    <cellStyle name="_TIE Odessa" xfId="198"/>
    <cellStyle name="_TIE Odessa 2" xfId="4834"/>
    <cellStyle name="_TIE Odessa 2 2" xfId="4835"/>
    <cellStyle name="_TIE Odessa_Service Co Dep adj" xfId="199"/>
    <cellStyle name="_TIE Odessa_Service Co Dep adj_Cognos - Tax Input - Support file v2" xfId="200"/>
    <cellStyle name="_TIE Odessa_Service Co Dep adj_Cognos - Tax Input - Support file v4" xfId="201"/>
    <cellStyle name="_TIE Odessa_Tax Input - Notes" xfId="202"/>
    <cellStyle name="_TIE Odessa_Tax Input - Notes_Cognos - Tax Input - Support file v2" xfId="203"/>
    <cellStyle name="_TIE Odessa_Tax Input - Notes_Cognos - Tax Input - Support file v4" xfId="204"/>
    <cellStyle name="_TIE Odessa_Tax Input cubes June 2012 update v3" xfId="205"/>
    <cellStyle name="_TIE Odessa_Tax Input cubes June 2012 update v3_Cognos - Tax Input - Support file v2" xfId="206"/>
    <cellStyle name="_TIE Odessa_Tax Input cubes June 2012 update v3_Cognos - Tax Input - Support file v4" xfId="207"/>
    <cellStyle name="_x0013__TPIS Report_April_2013" xfId="4836"/>
    <cellStyle name="_x0013__TPIS Report_February_2013Ver2" xfId="4837"/>
    <cellStyle name="_x0013__TPIS Report_May_2013-v2 (2)" xfId="4838"/>
    <cellStyle name="_x0013__TPIS TLC_Gloria File" xfId="4839"/>
    <cellStyle name="_x0013__TPIS TLC_Gloria File rev2" xfId="4840"/>
    <cellStyle name="_x0013__TPIS TLC_Gloria File rev2 (3)" xfId="4841"/>
    <cellStyle name="_TX Valuation Summary - Dec 2010 (2)" xfId="208"/>
    <cellStyle name="_Utility Recon 12 14 10" xfId="4842"/>
    <cellStyle name="_x0013__Validation Revenue 03 11" xfId="4843"/>
    <cellStyle name="=C:\WINNT35\SYSTEM32\COMMAND.COM" xfId="209"/>
    <cellStyle name="=C:\WINNT35\SYSTEM32\COMMAND.COM 2" xfId="4844"/>
    <cellStyle name="=C:\WINNT35\SYSTEM32\COMMAND.COM 2 2" xfId="4845"/>
    <cellStyle name="000" xfId="210"/>
    <cellStyle name="1DECIMAL" xfId="211"/>
    <cellStyle name="1o.nível" xfId="212"/>
    <cellStyle name="20% - Accent1 10" xfId="213"/>
    <cellStyle name="20% - Accent1 10 2" xfId="214"/>
    <cellStyle name="20% - Accent1 11" xfId="215"/>
    <cellStyle name="20% - Accent1 11 2" xfId="216"/>
    <cellStyle name="20% - Accent1 12" xfId="217"/>
    <cellStyle name="20% - Accent1 12 2" xfId="218"/>
    <cellStyle name="20% - Accent1 13" xfId="219"/>
    <cellStyle name="20% - Accent1 13 2" xfId="220"/>
    <cellStyle name="20% - Accent1 14" xfId="221"/>
    <cellStyle name="20% - Accent1 14 2" xfId="222"/>
    <cellStyle name="20% - Accent1 15" xfId="223"/>
    <cellStyle name="20% - Accent1 15 2" xfId="224"/>
    <cellStyle name="20% - Accent1 16" xfId="4846"/>
    <cellStyle name="20% - Accent1 16 2" xfId="4847"/>
    <cellStyle name="20% - Accent1 16 2 2" xfId="4848"/>
    <cellStyle name="20% - Accent1 16 2 2 2" xfId="4849"/>
    <cellStyle name="20% - Accent1 16 2 2 2 2" xfId="4850"/>
    <cellStyle name="20% - Accent1 16 2 2 3" xfId="4851"/>
    <cellStyle name="20% - Accent1 16 2 3" xfId="4852"/>
    <cellStyle name="20% - Accent1 16 2 3 2" xfId="4853"/>
    <cellStyle name="20% - Accent1 16 2 3 2 2" xfId="4854"/>
    <cellStyle name="20% - Accent1 16 2 3 3" xfId="4855"/>
    <cellStyle name="20% - Accent1 16 2 4" xfId="4856"/>
    <cellStyle name="20% - Accent1 16 2 4 2" xfId="4857"/>
    <cellStyle name="20% - Accent1 16 2 5" xfId="4858"/>
    <cellStyle name="20% - Accent1 16 3" xfId="4859"/>
    <cellStyle name="20% - Accent1 16 3 2" xfId="4860"/>
    <cellStyle name="20% - Accent1 16 3 2 2" xfId="4861"/>
    <cellStyle name="20% - Accent1 16 3 2 2 2" xfId="4862"/>
    <cellStyle name="20% - Accent1 16 3 2 3" xfId="4863"/>
    <cellStyle name="20% - Accent1 16 3 3" xfId="4864"/>
    <cellStyle name="20% - Accent1 16 3 3 2" xfId="4865"/>
    <cellStyle name="20% - Accent1 16 3 3 2 2" xfId="4866"/>
    <cellStyle name="20% - Accent1 16 3 3 3" xfId="4867"/>
    <cellStyle name="20% - Accent1 16 3 4" xfId="4868"/>
    <cellStyle name="20% - Accent1 16 3 4 2" xfId="4869"/>
    <cellStyle name="20% - Accent1 16 3 5" xfId="4870"/>
    <cellStyle name="20% - Accent1 16 4" xfId="4871"/>
    <cellStyle name="20% - Accent1 16 4 2" xfId="4872"/>
    <cellStyle name="20% - Accent1 16 4 2 2" xfId="4873"/>
    <cellStyle name="20% - Accent1 16 4 3" xfId="4874"/>
    <cellStyle name="20% - Accent1 16 5" xfId="4875"/>
    <cellStyle name="20% - Accent1 16 5 2" xfId="4876"/>
    <cellStyle name="20% - Accent1 16 5 2 2" xfId="4877"/>
    <cellStyle name="20% - Accent1 16 5 3" xfId="4878"/>
    <cellStyle name="20% - Accent1 16 6" xfId="4879"/>
    <cellStyle name="20% - Accent1 16 6 2" xfId="4880"/>
    <cellStyle name="20% - Accent1 16 7" xfId="4881"/>
    <cellStyle name="20% - Accent1 17" xfId="4882"/>
    <cellStyle name="20% - Accent1 17 2" xfId="4883"/>
    <cellStyle name="20% - Accent1 17 2 2" xfId="4884"/>
    <cellStyle name="20% - Accent1 17 2 2 2" xfId="4885"/>
    <cellStyle name="20% - Accent1 17 2 2 2 2" xfId="4886"/>
    <cellStyle name="20% - Accent1 17 2 2 3" xfId="4887"/>
    <cellStyle name="20% - Accent1 17 2 3" xfId="4888"/>
    <cellStyle name="20% - Accent1 17 2 3 2" xfId="4889"/>
    <cellStyle name="20% - Accent1 17 2 3 2 2" xfId="4890"/>
    <cellStyle name="20% - Accent1 17 2 3 3" xfId="4891"/>
    <cellStyle name="20% - Accent1 17 2 4" xfId="4892"/>
    <cellStyle name="20% - Accent1 17 2 4 2" xfId="4893"/>
    <cellStyle name="20% - Accent1 17 2 5" xfId="4894"/>
    <cellStyle name="20% - Accent1 17 3" xfId="4895"/>
    <cellStyle name="20% - Accent1 17 3 2" xfId="4896"/>
    <cellStyle name="20% - Accent1 17 3 2 2" xfId="4897"/>
    <cellStyle name="20% - Accent1 17 3 3" xfId="4898"/>
    <cellStyle name="20% - Accent1 17 4" xfId="4899"/>
    <cellStyle name="20% - Accent1 17 4 2" xfId="4900"/>
    <cellStyle name="20% - Accent1 17 4 2 2" xfId="4901"/>
    <cellStyle name="20% - Accent1 17 4 3" xfId="4902"/>
    <cellStyle name="20% - Accent1 17 5" xfId="4903"/>
    <cellStyle name="20% - Accent1 17 5 2" xfId="4904"/>
    <cellStyle name="20% - Accent1 17 6" xfId="4905"/>
    <cellStyle name="20% - Accent1 18" xfId="4906"/>
    <cellStyle name="20% - Accent1 18 2" xfId="4907"/>
    <cellStyle name="20% - Accent1 18 2 2" xfId="4908"/>
    <cellStyle name="20% - Accent1 18 2 2 2" xfId="4909"/>
    <cellStyle name="20% - Accent1 18 2 3" xfId="4910"/>
    <cellStyle name="20% - Accent1 18 3" xfId="4911"/>
    <cellStyle name="20% - Accent1 18 3 2" xfId="4912"/>
    <cellStyle name="20% - Accent1 18 3 2 2" xfId="4913"/>
    <cellStyle name="20% - Accent1 18 3 3" xfId="4914"/>
    <cellStyle name="20% - Accent1 18 4" xfId="4915"/>
    <cellStyle name="20% - Accent1 18 4 2" xfId="4916"/>
    <cellStyle name="20% - Accent1 18 5" xfId="4917"/>
    <cellStyle name="20% - Accent1 19" xfId="4918"/>
    <cellStyle name="20% - Accent1 19 2" xfId="4919"/>
    <cellStyle name="20% - Accent1 19 2 2" xfId="4920"/>
    <cellStyle name="20% - Accent1 19 2 2 2" xfId="4921"/>
    <cellStyle name="20% - Accent1 19 2 3" xfId="4922"/>
    <cellStyle name="20% - Accent1 19 3" xfId="4923"/>
    <cellStyle name="20% - Accent1 19 3 2" xfId="4924"/>
    <cellStyle name="20% - Accent1 19 3 2 2" xfId="4925"/>
    <cellStyle name="20% - Accent1 19 3 3" xfId="4926"/>
    <cellStyle name="20% - Accent1 19 4" xfId="4927"/>
    <cellStyle name="20% - Accent1 19 4 2" xfId="4928"/>
    <cellStyle name="20% - Accent1 19 5" xfId="4929"/>
    <cellStyle name="20% - Accent1 2" xfId="225"/>
    <cellStyle name="20% - Accent1 2 2" xfId="226"/>
    <cellStyle name="20% - Accent1 2 2 2" xfId="4930"/>
    <cellStyle name="20% - Accent1 2 2 3" xfId="4931"/>
    <cellStyle name="20% - Accent1 2 2 4" xfId="4932"/>
    <cellStyle name="20% - Accent1 2 3" xfId="227"/>
    <cellStyle name="20% - Accent1 2 3 2" xfId="4933"/>
    <cellStyle name="20% - Accent1 2 4" xfId="4934"/>
    <cellStyle name="20% - Accent1 2 5" xfId="4935"/>
    <cellStyle name="20% - Accent1 2_Cognos Fed &amp; State Pmts Live" xfId="228"/>
    <cellStyle name="20% - Accent1 20" xfId="4936"/>
    <cellStyle name="20% - Accent1 20 2" xfId="4937"/>
    <cellStyle name="20% - Accent1 20 2 2" xfId="4938"/>
    <cellStyle name="20% - Accent1 20 2 2 2" xfId="4939"/>
    <cellStyle name="20% - Accent1 20 2 3" xfId="4940"/>
    <cellStyle name="20% - Accent1 20 3" xfId="4941"/>
    <cellStyle name="20% - Accent1 20 3 2" xfId="4942"/>
    <cellStyle name="20% - Accent1 20 3 2 2" xfId="4943"/>
    <cellStyle name="20% - Accent1 20 3 3" xfId="4944"/>
    <cellStyle name="20% - Accent1 20 4" xfId="4945"/>
    <cellStyle name="20% - Accent1 20 4 2" xfId="4946"/>
    <cellStyle name="20% - Accent1 20 5" xfId="4947"/>
    <cellStyle name="20% - Accent1 21" xfId="4948"/>
    <cellStyle name="20% - Accent1 21 2" xfId="4949"/>
    <cellStyle name="20% - Accent1 21 2 2" xfId="4950"/>
    <cellStyle name="20% - Accent1 21 3" xfId="4951"/>
    <cellStyle name="20% - Accent1 22" xfId="4952"/>
    <cellStyle name="20% - Accent1 22 2" xfId="4953"/>
    <cellStyle name="20% - Accent1 22 2 2" xfId="4954"/>
    <cellStyle name="20% - Accent1 22 3" xfId="4955"/>
    <cellStyle name="20% - Accent1 23" xfId="4956"/>
    <cellStyle name="20% - Accent1 23 2" xfId="4957"/>
    <cellStyle name="20% - Accent1 23 2 2" xfId="4958"/>
    <cellStyle name="20% - Accent1 23 3" xfId="4959"/>
    <cellStyle name="20% - Accent1 24" xfId="4960"/>
    <cellStyle name="20% - Accent1 24 2" xfId="4961"/>
    <cellStyle name="20% - Accent1 25" xfId="4962"/>
    <cellStyle name="20% - Accent1 26" xfId="4963"/>
    <cellStyle name="20% - Accent1 27" xfId="4964"/>
    <cellStyle name="20% - Accent1 28" xfId="4965"/>
    <cellStyle name="20% - Accent1 29" xfId="4966"/>
    <cellStyle name="20% - Accent1 3" xfId="229"/>
    <cellStyle name="20% - Accent1 3 2" xfId="230"/>
    <cellStyle name="20% - Accent1 3 3" xfId="4967"/>
    <cellStyle name="20% - Accent1 30" xfId="4968"/>
    <cellStyle name="20% - Accent1 31" xfId="4969"/>
    <cellStyle name="20% - Accent1 32" xfId="4970"/>
    <cellStyle name="20% - Accent1 33" xfId="4971"/>
    <cellStyle name="20% - Accent1 34" xfId="4972"/>
    <cellStyle name="20% - Accent1 35" xfId="4973"/>
    <cellStyle name="20% - Accent1 36" xfId="4974"/>
    <cellStyle name="20% - Accent1 37" xfId="4975"/>
    <cellStyle name="20% - Accent1 38" xfId="4976"/>
    <cellStyle name="20% - Accent1 39" xfId="4977"/>
    <cellStyle name="20% - Accent1 4" xfId="231"/>
    <cellStyle name="20% - Accent1 4 2" xfId="232"/>
    <cellStyle name="20% - Accent1 4 3" xfId="4978"/>
    <cellStyle name="20% - Accent1 40" xfId="4979"/>
    <cellStyle name="20% - Accent1 41" xfId="4980"/>
    <cellStyle name="20% - Accent1 42" xfId="4981"/>
    <cellStyle name="20% - Accent1 43" xfId="4982"/>
    <cellStyle name="20% - Accent1 44" xfId="4983"/>
    <cellStyle name="20% - Accent1 45" xfId="4984"/>
    <cellStyle name="20% - Accent1 46" xfId="4985"/>
    <cellStyle name="20% - Accent1 47" xfId="4986"/>
    <cellStyle name="20% - Accent1 48" xfId="4987"/>
    <cellStyle name="20% - Accent1 49" xfId="4988"/>
    <cellStyle name="20% - Accent1 5" xfId="233"/>
    <cellStyle name="20% - Accent1 5 2" xfId="234"/>
    <cellStyle name="20% - Accent1 5 3" xfId="4989"/>
    <cellStyle name="20% - Accent1 50" xfId="4990"/>
    <cellStyle name="20% - Accent1 51" xfId="4991"/>
    <cellStyle name="20% - Accent1 52" xfId="4992"/>
    <cellStyle name="20% - Accent1 53" xfId="4993"/>
    <cellStyle name="20% - Accent1 54" xfId="4994"/>
    <cellStyle name="20% - Accent1 55" xfId="4995"/>
    <cellStyle name="20% - Accent1 56" xfId="4996"/>
    <cellStyle name="20% - Accent1 57" xfId="4997"/>
    <cellStyle name="20% - Accent1 58" xfId="4998"/>
    <cellStyle name="20% - Accent1 59" xfId="4999"/>
    <cellStyle name="20% - Accent1 6" xfId="235"/>
    <cellStyle name="20% - Accent1 6 2" xfId="236"/>
    <cellStyle name="20% - Accent1 60" xfId="5000"/>
    <cellStyle name="20% - Accent1 61" xfId="5001"/>
    <cellStyle name="20% - Accent1 62" xfId="5002"/>
    <cellStyle name="20% - Accent1 63" xfId="5003"/>
    <cellStyle name="20% - Accent1 64" xfId="5004"/>
    <cellStyle name="20% - Accent1 65" xfId="5005"/>
    <cellStyle name="20% - Accent1 66" xfId="5006"/>
    <cellStyle name="20% - Accent1 67" xfId="5007"/>
    <cellStyle name="20% - Accent1 68" xfId="5008"/>
    <cellStyle name="20% - Accent1 69" xfId="5009"/>
    <cellStyle name="20% - Accent1 7" xfId="237"/>
    <cellStyle name="20% - Accent1 7 2" xfId="238"/>
    <cellStyle name="20% - Accent1 70" xfId="5010"/>
    <cellStyle name="20% - Accent1 71" xfId="5011"/>
    <cellStyle name="20% - Accent1 72" xfId="5012"/>
    <cellStyle name="20% - Accent1 73" xfId="5013"/>
    <cellStyle name="20% - Accent1 8" xfId="239"/>
    <cellStyle name="20% - Accent1 8 2" xfId="240"/>
    <cellStyle name="20% - Accent1 9" xfId="241"/>
    <cellStyle name="20% - Accent1 9 2" xfId="242"/>
    <cellStyle name="20% - Accent2 10" xfId="243"/>
    <cellStyle name="20% - Accent2 10 2" xfId="244"/>
    <cellStyle name="20% - Accent2 11" xfId="245"/>
    <cellStyle name="20% - Accent2 11 2" xfId="246"/>
    <cellStyle name="20% - Accent2 12" xfId="247"/>
    <cellStyle name="20% - Accent2 12 2" xfId="248"/>
    <cellStyle name="20% - Accent2 13" xfId="249"/>
    <cellStyle name="20% - Accent2 13 2" xfId="250"/>
    <cellStyle name="20% - Accent2 14" xfId="251"/>
    <cellStyle name="20% - Accent2 14 2" xfId="252"/>
    <cellStyle name="20% - Accent2 15" xfId="253"/>
    <cellStyle name="20% - Accent2 15 2" xfId="254"/>
    <cellStyle name="20% - Accent2 16" xfId="5014"/>
    <cellStyle name="20% - Accent2 16 2" xfId="5015"/>
    <cellStyle name="20% - Accent2 16 2 2" xfId="5016"/>
    <cellStyle name="20% - Accent2 16 2 2 2" xfId="5017"/>
    <cellStyle name="20% - Accent2 16 2 2 2 2" xfId="5018"/>
    <cellStyle name="20% - Accent2 16 2 2 3" xfId="5019"/>
    <cellStyle name="20% - Accent2 16 2 3" xfId="5020"/>
    <cellStyle name="20% - Accent2 16 2 3 2" xfId="5021"/>
    <cellStyle name="20% - Accent2 16 2 3 2 2" xfId="5022"/>
    <cellStyle name="20% - Accent2 16 2 3 3" xfId="5023"/>
    <cellStyle name="20% - Accent2 16 2 4" xfId="5024"/>
    <cellStyle name="20% - Accent2 16 2 4 2" xfId="5025"/>
    <cellStyle name="20% - Accent2 16 2 5" xfId="5026"/>
    <cellStyle name="20% - Accent2 16 3" xfId="5027"/>
    <cellStyle name="20% - Accent2 16 3 2" xfId="5028"/>
    <cellStyle name="20% - Accent2 16 3 2 2" xfId="5029"/>
    <cellStyle name="20% - Accent2 16 3 2 2 2" xfId="5030"/>
    <cellStyle name="20% - Accent2 16 3 2 3" xfId="5031"/>
    <cellStyle name="20% - Accent2 16 3 3" xfId="5032"/>
    <cellStyle name="20% - Accent2 16 3 3 2" xfId="5033"/>
    <cellStyle name="20% - Accent2 16 3 3 2 2" xfId="5034"/>
    <cellStyle name="20% - Accent2 16 3 3 3" xfId="5035"/>
    <cellStyle name="20% - Accent2 16 3 4" xfId="5036"/>
    <cellStyle name="20% - Accent2 16 3 4 2" xfId="5037"/>
    <cellStyle name="20% - Accent2 16 3 5" xfId="5038"/>
    <cellStyle name="20% - Accent2 16 4" xfId="5039"/>
    <cellStyle name="20% - Accent2 16 4 2" xfId="5040"/>
    <cellStyle name="20% - Accent2 16 4 2 2" xfId="5041"/>
    <cellStyle name="20% - Accent2 16 4 3" xfId="5042"/>
    <cellStyle name="20% - Accent2 16 5" xfId="5043"/>
    <cellStyle name="20% - Accent2 16 5 2" xfId="5044"/>
    <cellStyle name="20% - Accent2 16 5 2 2" xfId="5045"/>
    <cellStyle name="20% - Accent2 16 5 3" xfId="5046"/>
    <cellStyle name="20% - Accent2 16 6" xfId="5047"/>
    <cellStyle name="20% - Accent2 16 6 2" xfId="5048"/>
    <cellStyle name="20% - Accent2 16 7" xfId="5049"/>
    <cellStyle name="20% - Accent2 17" xfId="5050"/>
    <cellStyle name="20% - Accent2 17 2" xfId="5051"/>
    <cellStyle name="20% - Accent2 17 2 2" xfId="5052"/>
    <cellStyle name="20% - Accent2 17 2 2 2" xfId="5053"/>
    <cellStyle name="20% - Accent2 17 2 2 2 2" xfId="5054"/>
    <cellStyle name="20% - Accent2 17 2 2 3" xfId="5055"/>
    <cellStyle name="20% - Accent2 17 2 3" xfId="5056"/>
    <cellStyle name="20% - Accent2 17 2 3 2" xfId="5057"/>
    <cellStyle name="20% - Accent2 17 2 3 2 2" xfId="5058"/>
    <cellStyle name="20% - Accent2 17 2 3 3" xfId="5059"/>
    <cellStyle name="20% - Accent2 17 2 4" xfId="5060"/>
    <cellStyle name="20% - Accent2 17 2 4 2" xfId="5061"/>
    <cellStyle name="20% - Accent2 17 2 5" xfId="5062"/>
    <cellStyle name="20% - Accent2 17 3" xfId="5063"/>
    <cellStyle name="20% - Accent2 17 3 2" xfId="5064"/>
    <cellStyle name="20% - Accent2 17 3 2 2" xfId="5065"/>
    <cellStyle name="20% - Accent2 17 3 3" xfId="5066"/>
    <cellStyle name="20% - Accent2 17 4" xfId="5067"/>
    <cellStyle name="20% - Accent2 17 4 2" xfId="5068"/>
    <cellStyle name="20% - Accent2 17 4 2 2" xfId="5069"/>
    <cellStyle name="20% - Accent2 17 4 3" xfId="5070"/>
    <cellStyle name="20% - Accent2 17 5" xfId="5071"/>
    <cellStyle name="20% - Accent2 17 5 2" xfId="5072"/>
    <cellStyle name="20% - Accent2 17 6" xfId="5073"/>
    <cellStyle name="20% - Accent2 18" xfId="5074"/>
    <cellStyle name="20% - Accent2 18 2" xfId="5075"/>
    <cellStyle name="20% - Accent2 18 2 2" xfId="5076"/>
    <cellStyle name="20% - Accent2 18 2 2 2" xfId="5077"/>
    <cellStyle name="20% - Accent2 18 2 3" xfId="5078"/>
    <cellStyle name="20% - Accent2 18 3" xfId="5079"/>
    <cellStyle name="20% - Accent2 18 3 2" xfId="5080"/>
    <cellStyle name="20% - Accent2 18 3 2 2" xfId="5081"/>
    <cellStyle name="20% - Accent2 18 3 3" xfId="5082"/>
    <cellStyle name="20% - Accent2 18 4" xfId="5083"/>
    <cellStyle name="20% - Accent2 18 4 2" xfId="5084"/>
    <cellStyle name="20% - Accent2 18 5" xfId="5085"/>
    <cellStyle name="20% - Accent2 19" xfId="5086"/>
    <cellStyle name="20% - Accent2 19 2" xfId="5087"/>
    <cellStyle name="20% - Accent2 19 2 2" xfId="5088"/>
    <cellStyle name="20% - Accent2 19 2 2 2" xfId="5089"/>
    <cellStyle name="20% - Accent2 19 2 3" xfId="5090"/>
    <cellStyle name="20% - Accent2 19 3" xfId="5091"/>
    <cellStyle name="20% - Accent2 19 3 2" xfId="5092"/>
    <cellStyle name="20% - Accent2 19 3 2 2" xfId="5093"/>
    <cellStyle name="20% - Accent2 19 3 3" xfId="5094"/>
    <cellStyle name="20% - Accent2 19 4" xfId="5095"/>
    <cellStyle name="20% - Accent2 19 4 2" xfId="5096"/>
    <cellStyle name="20% - Accent2 19 5" xfId="5097"/>
    <cellStyle name="20% - Accent2 2" xfId="255"/>
    <cellStyle name="20% - Accent2 2 2" xfId="256"/>
    <cellStyle name="20% - Accent2 2 2 2" xfId="5098"/>
    <cellStyle name="20% - Accent2 2 2 3" xfId="5099"/>
    <cellStyle name="20% - Accent2 2 2 4" xfId="5100"/>
    <cellStyle name="20% - Accent2 2 3" xfId="257"/>
    <cellStyle name="20% - Accent2 2 3 2" xfId="5101"/>
    <cellStyle name="20% - Accent2 2 4" xfId="5102"/>
    <cellStyle name="20% - Accent2 2 5" xfId="5103"/>
    <cellStyle name="20% - Accent2 2_Cognos Fed &amp; State Pmts Live" xfId="258"/>
    <cellStyle name="20% - Accent2 20" xfId="5104"/>
    <cellStyle name="20% - Accent2 20 2" xfId="5105"/>
    <cellStyle name="20% - Accent2 20 2 2" xfId="5106"/>
    <cellStyle name="20% - Accent2 20 2 2 2" xfId="5107"/>
    <cellStyle name="20% - Accent2 20 2 3" xfId="5108"/>
    <cellStyle name="20% - Accent2 20 3" xfId="5109"/>
    <cellStyle name="20% - Accent2 20 3 2" xfId="5110"/>
    <cellStyle name="20% - Accent2 20 3 2 2" xfId="5111"/>
    <cellStyle name="20% - Accent2 20 3 3" xfId="5112"/>
    <cellStyle name="20% - Accent2 20 4" xfId="5113"/>
    <cellStyle name="20% - Accent2 20 4 2" xfId="5114"/>
    <cellStyle name="20% - Accent2 20 5" xfId="5115"/>
    <cellStyle name="20% - Accent2 21" xfId="5116"/>
    <cellStyle name="20% - Accent2 21 2" xfId="5117"/>
    <cellStyle name="20% - Accent2 21 2 2" xfId="5118"/>
    <cellStyle name="20% - Accent2 21 3" xfId="5119"/>
    <cellStyle name="20% - Accent2 22" xfId="5120"/>
    <cellStyle name="20% - Accent2 22 2" xfId="5121"/>
    <cellStyle name="20% - Accent2 22 2 2" xfId="5122"/>
    <cellStyle name="20% - Accent2 22 3" xfId="5123"/>
    <cellStyle name="20% - Accent2 23" xfId="5124"/>
    <cellStyle name="20% - Accent2 23 2" xfId="5125"/>
    <cellStyle name="20% - Accent2 23 2 2" xfId="5126"/>
    <cellStyle name="20% - Accent2 23 3" xfId="5127"/>
    <cellStyle name="20% - Accent2 24" xfId="5128"/>
    <cellStyle name="20% - Accent2 24 2" xfId="5129"/>
    <cellStyle name="20% - Accent2 25" xfId="5130"/>
    <cellStyle name="20% - Accent2 26" xfId="5131"/>
    <cellStyle name="20% - Accent2 27" xfId="5132"/>
    <cellStyle name="20% - Accent2 28" xfId="5133"/>
    <cellStyle name="20% - Accent2 29" xfId="5134"/>
    <cellStyle name="20% - Accent2 3" xfId="259"/>
    <cellStyle name="20% - Accent2 3 2" xfId="260"/>
    <cellStyle name="20% - Accent2 3 3" xfId="5135"/>
    <cellStyle name="20% - Accent2 30" xfId="5136"/>
    <cellStyle name="20% - Accent2 31" xfId="5137"/>
    <cellStyle name="20% - Accent2 32" xfId="5138"/>
    <cellStyle name="20% - Accent2 33" xfId="5139"/>
    <cellStyle name="20% - Accent2 34" xfId="5140"/>
    <cellStyle name="20% - Accent2 35" xfId="5141"/>
    <cellStyle name="20% - Accent2 36" xfId="5142"/>
    <cellStyle name="20% - Accent2 37" xfId="5143"/>
    <cellStyle name="20% - Accent2 38" xfId="5144"/>
    <cellStyle name="20% - Accent2 39" xfId="5145"/>
    <cellStyle name="20% - Accent2 4" xfId="261"/>
    <cellStyle name="20% - Accent2 4 2" xfId="262"/>
    <cellStyle name="20% - Accent2 4 3" xfId="5146"/>
    <cellStyle name="20% - Accent2 40" xfId="5147"/>
    <cellStyle name="20% - Accent2 41" xfId="5148"/>
    <cellStyle name="20% - Accent2 42" xfId="5149"/>
    <cellStyle name="20% - Accent2 43" xfId="5150"/>
    <cellStyle name="20% - Accent2 44" xfId="5151"/>
    <cellStyle name="20% - Accent2 45" xfId="5152"/>
    <cellStyle name="20% - Accent2 46" xfId="5153"/>
    <cellStyle name="20% - Accent2 47" xfId="5154"/>
    <cellStyle name="20% - Accent2 48" xfId="5155"/>
    <cellStyle name="20% - Accent2 49" xfId="5156"/>
    <cellStyle name="20% - Accent2 5" xfId="263"/>
    <cellStyle name="20% - Accent2 5 2" xfId="264"/>
    <cellStyle name="20% - Accent2 5 3" xfId="5157"/>
    <cellStyle name="20% - Accent2 50" xfId="5158"/>
    <cellStyle name="20% - Accent2 51" xfId="5159"/>
    <cellStyle name="20% - Accent2 52" xfId="5160"/>
    <cellStyle name="20% - Accent2 53" xfId="5161"/>
    <cellStyle name="20% - Accent2 54" xfId="5162"/>
    <cellStyle name="20% - Accent2 55" xfId="5163"/>
    <cellStyle name="20% - Accent2 56" xfId="5164"/>
    <cellStyle name="20% - Accent2 57" xfId="5165"/>
    <cellStyle name="20% - Accent2 58" xfId="5166"/>
    <cellStyle name="20% - Accent2 59" xfId="5167"/>
    <cellStyle name="20% - Accent2 6" xfId="265"/>
    <cellStyle name="20% - Accent2 6 2" xfId="266"/>
    <cellStyle name="20% - Accent2 60" xfId="5168"/>
    <cellStyle name="20% - Accent2 61" xfId="5169"/>
    <cellStyle name="20% - Accent2 62" xfId="5170"/>
    <cellStyle name="20% - Accent2 63" xfId="5171"/>
    <cellStyle name="20% - Accent2 64" xfId="5172"/>
    <cellStyle name="20% - Accent2 65" xfId="5173"/>
    <cellStyle name="20% - Accent2 66" xfId="5174"/>
    <cellStyle name="20% - Accent2 67" xfId="5175"/>
    <cellStyle name="20% - Accent2 68" xfId="5176"/>
    <cellStyle name="20% - Accent2 69" xfId="5177"/>
    <cellStyle name="20% - Accent2 7" xfId="267"/>
    <cellStyle name="20% - Accent2 7 2" xfId="268"/>
    <cellStyle name="20% - Accent2 70" xfId="5178"/>
    <cellStyle name="20% - Accent2 71" xfId="5179"/>
    <cellStyle name="20% - Accent2 72" xfId="5180"/>
    <cellStyle name="20% - Accent2 73" xfId="5181"/>
    <cellStyle name="20% - Accent2 8" xfId="269"/>
    <cellStyle name="20% - Accent2 8 2" xfId="270"/>
    <cellStyle name="20% - Accent2 9" xfId="271"/>
    <cellStyle name="20% - Accent2 9 2" xfId="272"/>
    <cellStyle name="20% - Accent3 10" xfId="273"/>
    <cellStyle name="20% - Accent3 10 2" xfId="274"/>
    <cellStyle name="20% - Accent3 11" xfId="275"/>
    <cellStyle name="20% - Accent3 11 2" xfId="276"/>
    <cellStyle name="20% - Accent3 12" xfId="277"/>
    <cellStyle name="20% - Accent3 12 2" xfId="278"/>
    <cellStyle name="20% - Accent3 13" xfId="279"/>
    <cellStyle name="20% - Accent3 13 2" xfId="280"/>
    <cellStyle name="20% - Accent3 14" xfId="281"/>
    <cellStyle name="20% - Accent3 14 2" xfId="282"/>
    <cellStyle name="20% - Accent3 15" xfId="283"/>
    <cellStyle name="20% - Accent3 15 2" xfId="284"/>
    <cellStyle name="20% - Accent3 16" xfId="5182"/>
    <cellStyle name="20% - Accent3 16 2" xfId="5183"/>
    <cellStyle name="20% - Accent3 16 2 2" xfId="5184"/>
    <cellStyle name="20% - Accent3 16 2 2 2" xfId="5185"/>
    <cellStyle name="20% - Accent3 16 2 2 2 2" xfId="5186"/>
    <cellStyle name="20% - Accent3 16 2 2 3" xfId="5187"/>
    <cellStyle name="20% - Accent3 16 2 3" xfId="5188"/>
    <cellStyle name="20% - Accent3 16 2 3 2" xfId="5189"/>
    <cellStyle name="20% - Accent3 16 2 3 2 2" xfId="5190"/>
    <cellStyle name="20% - Accent3 16 2 3 3" xfId="5191"/>
    <cellStyle name="20% - Accent3 16 2 4" xfId="5192"/>
    <cellStyle name="20% - Accent3 16 2 4 2" xfId="5193"/>
    <cellStyle name="20% - Accent3 16 2 5" xfId="5194"/>
    <cellStyle name="20% - Accent3 16 3" xfId="5195"/>
    <cellStyle name="20% - Accent3 16 3 2" xfId="5196"/>
    <cellStyle name="20% - Accent3 16 3 2 2" xfId="5197"/>
    <cellStyle name="20% - Accent3 16 3 2 2 2" xfId="5198"/>
    <cellStyle name="20% - Accent3 16 3 2 3" xfId="5199"/>
    <cellStyle name="20% - Accent3 16 3 3" xfId="5200"/>
    <cellStyle name="20% - Accent3 16 3 3 2" xfId="5201"/>
    <cellStyle name="20% - Accent3 16 3 3 2 2" xfId="5202"/>
    <cellStyle name="20% - Accent3 16 3 3 3" xfId="5203"/>
    <cellStyle name="20% - Accent3 16 3 4" xfId="5204"/>
    <cellStyle name="20% - Accent3 16 3 4 2" xfId="5205"/>
    <cellStyle name="20% - Accent3 16 3 5" xfId="5206"/>
    <cellStyle name="20% - Accent3 16 4" xfId="5207"/>
    <cellStyle name="20% - Accent3 16 4 2" xfId="5208"/>
    <cellStyle name="20% - Accent3 16 4 2 2" xfId="5209"/>
    <cellStyle name="20% - Accent3 16 4 3" xfId="5210"/>
    <cellStyle name="20% - Accent3 16 5" xfId="5211"/>
    <cellStyle name="20% - Accent3 16 5 2" xfId="5212"/>
    <cellStyle name="20% - Accent3 16 5 2 2" xfId="5213"/>
    <cellStyle name="20% - Accent3 16 5 3" xfId="5214"/>
    <cellStyle name="20% - Accent3 16 6" xfId="5215"/>
    <cellStyle name="20% - Accent3 16 6 2" xfId="5216"/>
    <cellStyle name="20% - Accent3 16 7" xfId="5217"/>
    <cellStyle name="20% - Accent3 17" xfId="5218"/>
    <cellStyle name="20% - Accent3 17 2" xfId="5219"/>
    <cellStyle name="20% - Accent3 17 2 2" xfId="5220"/>
    <cellStyle name="20% - Accent3 17 2 2 2" xfId="5221"/>
    <cellStyle name="20% - Accent3 17 2 2 2 2" xfId="5222"/>
    <cellStyle name="20% - Accent3 17 2 2 3" xfId="5223"/>
    <cellStyle name="20% - Accent3 17 2 3" xfId="5224"/>
    <cellStyle name="20% - Accent3 17 2 3 2" xfId="5225"/>
    <cellStyle name="20% - Accent3 17 2 3 2 2" xfId="5226"/>
    <cellStyle name="20% - Accent3 17 2 3 3" xfId="5227"/>
    <cellStyle name="20% - Accent3 17 2 4" xfId="5228"/>
    <cellStyle name="20% - Accent3 17 2 4 2" xfId="5229"/>
    <cellStyle name="20% - Accent3 17 2 5" xfId="5230"/>
    <cellStyle name="20% - Accent3 17 3" xfId="5231"/>
    <cellStyle name="20% - Accent3 17 3 2" xfId="5232"/>
    <cellStyle name="20% - Accent3 17 3 2 2" xfId="5233"/>
    <cellStyle name="20% - Accent3 17 3 3" xfId="5234"/>
    <cellStyle name="20% - Accent3 17 4" xfId="5235"/>
    <cellStyle name="20% - Accent3 17 4 2" xfId="5236"/>
    <cellStyle name="20% - Accent3 17 4 2 2" xfId="5237"/>
    <cellStyle name="20% - Accent3 17 4 3" xfId="5238"/>
    <cellStyle name="20% - Accent3 17 5" xfId="5239"/>
    <cellStyle name="20% - Accent3 17 5 2" xfId="5240"/>
    <cellStyle name="20% - Accent3 17 6" xfId="5241"/>
    <cellStyle name="20% - Accent3 18" xfId="5242"/>
    <cellStyle name="20% - Accent3 18 2" xfId="5243"/>
    <cellStyle name="20% - Accent3 18 2 2" xfId="5244"/>
    <cellStyle name="20% - Accent3 18 2 2 2" xfId="5245"/>
    <cellStyle name="20% - Accent3 18 2 3" xfId="5246"/>
    <cellStyle name="20% - Accent3 18 3" xfId="5247"/>
    <cellStyle name="20% - Accent3 18 3 2" xfId="5248"/>
    <cellStyle name="20% - Accent3 18 3 2 2" xfId="5249"/>
    <cellStyle name="20% - Accent3 18 3 3" xfId="5250"/>
    <cellStyle name="20% - Accent3 18 4" xfId="5251"/>
    <cellStyle name="20% - Accent3 18 4 2" xfId="5252"/>
    <cellStyle name="20% - Accent3 18 5" xfId="5253"/>
    <cellStyle name="20% - Accent3 19" xfId="5254"/>
    <cellStyle name="20% - Accent3 19 2" xfId="5255"/>
    <cellStyle name="20% - Accent3 19 2 2" xfId="5256"/>
    <cellStyle name="20% - Accent3 19 2 2 2" xfId="5257"/>
    <cellStyle name="20% - Accent3 19 2 3" xfId="5258"/>
    <cellStyle name="20% - Accent3 19 3" xfId="5259"/>
    <cellStyle name="20% - Accent3 19 3 2" xfId="5260"/>
    <cellStyle name="20% - Accent3 19 3 2 2" xfId="5261"/>
    <cellStyle name="20% - Accent3 19 3 3" xfId="5262"/>
    <cellStyle name="20% - Accent3 19 4" xfId="5263"/>
    <cellStyle name="20% - Accent3 19 4 2" xfId="5264"/>
    <cellStyle name="20% - Accent3 19 5" xfId="5265"/>
    <cellStyle name="20% - Accent3 2" xfId="285"/>
    <cellStyle name="20% - Accent3 2 2" xfId="286"/>
    <cellStyle name="20% - Accent3 2 2 2" xfId="5266"/>
    <cellStyle name="20% - Accent3 2 2 3" xfId="5267"/>
    <cellStyle name="20% - Accent3 2 2 4" xfId="5268"/>
    <cellStyle name="20% - Accent3 2 3" xfId="287"/>
    <cellStyle name="20% - Accent3 2 3 2" xfId="5269"/>
    <cellStyle name="20% - Accent3 2 4" xfId="5270"/>
    <cellStyle name="20% - Accent3 2 5" xfId="5271"/>
    <cellStyle name="20% - Accent3 2_Cognos Fed &amp; State Pmts Live" xfId="288"/>
    <cellStyle name="20% - Accent3 20" xfId="5272"/>
    <cellStyle name="20% - Accent3 20 2" xfId="5273"/>
    <cellStyle name="20% - Accent3 20 2 2" xfId="5274"/>
    <cellStyle name="20% - Accent3 20 2 2 2" xfId="5275"/>
    <cellStyle name="20% - Accent3 20 2 3" xfId="5276"/>
    <cellStyle name="20% - Accent3 20 3" xfId="5277"/>
    <cellStyle name="20% - Accent3 20 3 2" xfId="5278"/>
    <cellStyle name="20% - Accent3 20 3 2 2" xfId="5279"/>
    <cellStyle name="20% - Accent3 20 3 3" xfId="5280"/>
    <cellStyle name="20% - Accent3 20 4" xfId="5281"/>
    <cellStyle name="20% - Accent3 20 4 2" xfId="5282"/>
    <cellStyle name="20% - Accent3 20 5" xfId="5283"/>
    <cellStyle name="20% - Accent3 21" xfId="5284"/>
    <cellStyle name="20% - Accent3 21 2" xfId="5285"/>
    <cellStyle name="20% - Accent3 21 2 2" xfId="5286"/>
    <cellStyle name="20% - Accent3 21 3" xfId="5287"/>
    <cellStyle name="20% - Accent3 22" xfId="5288"/>
    <cellStyle name="20% - Accent3 22 2" xfId="5289"/>
    <cellStyle name="20% - Accent3 22 2 2" xfId="5290"/>
    <cellStyle name="20% - Accent3 22 3" xfId="5291"/>
    <cellStyle name="20% - Accent3 23" xfId="5292"/>
    <cellStyle name="20% - Accent3 23 2" xfId="5293"/>
    <cellStyle name="20% - Accent3 23 2 2" xfId="5294"/>
    <cellStyle name="20% - Accent3 23 3" xfId="5295"/>
    <cellStyle name="20% - Accent3 24" xfId="5296"/>
    <cellStyle name="20% - Accent3 24 2" xfId="5297"/>
    <cellStyle name="20% - Accent3 25" xfId="5298"/>
    <cellStyle name="20% - Accent3 26" xfId="5299"/>
    <cellStyle name="20% - Accent3 27" xfId="5300"/>
    <cellStyle name="20% - Accent3 28" xfId="5301"/>
    <cellStyle name="20% - Accent3 29" xfId="5302"/>
    <cellStyle name="20% - Accent3 3" xfId="289"/>
    <cellStyle name="20% - Accent3 3 2" xfId="290"/>
    <cellStyle name="20% - Accent3 3 3" xfId="5303"/>
    <cellStyle name="20% - Accent3 30" xfId="5304"/>
    <cellStyle name="20% - Accent3 31" xfId="5305"/>
    <cellStyle name="20% - Accent3 32" xfId="5306"/>
    <cellStyle name="20% - Accent3 33" xfId="5307"/>
    <cellStyle name="20% - Accent3 34" xfId="5308"/>
    <cellStyle name="20% - Accent3 35" xfId="5309"/>
    <cellStyle name="20% - Accent3 36" xfId="5310"/>
    <cellStyle name="20% - Accent3 37" xfId="5311"/>
    <cellStyle name="20% - Accent3 38" xfId="5312"/>
    <cellStyle name="20% - Accent3 39" xfId="5313"/>
    <cellStyle name="20% - Accent3 4" xfId="291"/>
    <cellStyle name="20% - Accent3 4 2" xfId="292"/>
    <cellStyle name="20% - Accent3 4 3" xfId="5314"/>
    <cellStyle name="20% - Accent3 40" xfId="5315"/>
    <cellStyle name="20% - Accent3 41" xfId="5316"/>
    <cellStyle name="20% - Accent3 42" xfId="5317"/>
    <cellStyle name="20% - Accent3 43" xfId="5318"/>
    <cellStyle name="20% - Accent3 44" xfId="5319"/>
    <cellStyle name="20% - Accent3 45" xfId="5320"/>
    <cellStyle name="20% - Accent3 46" xfId="5321"/>
    <cellStyle name="20% - Accent3 47" xfId="5322"/>
    <cellStyle name="20% - Accent3 48" xfId="5323"/>
    <cellStyle name="20% - Accent3 49" xfId="5324"/>
    <cellStyle name="20% - Accent3 5" xfId="293"/>
    <cellStyle name="20% - Accent3 5 2" xfId="294"/>
    <cellStyle name="20% - Accent3 5 3" xfId="5325"/>
    <cellStyle name="20% - Accent3 50" xfId="5326"/>
    <cellStyle name="20% - Accent3 51" xfId="5327"/>
    <cellStyle name="20% - Accent3 52" xfId="5328"/>
    <cellStyle name="20% - Accent3 53" xfId="5329"/>
    <cellStyle name="20% - Accent3 54" xfId="5330"/>
    <cellStyle name="20% - Accent3 55" xfId="5331"/>
    <cellStyle name="20% - Accent3 56" xfId="5332"/>
    <cellStyle name="20% - Accent3 57" xfId="5333"/>
    <cellStyle name="20% - Accent3 58" xfId="5334"/>
    <cellStyle name="20% - Accent3 59" xfId="5335"/>
    <cellStyle name="20% - Accent3 6" xfId="295"/>
    <cellStyle name="20% - Accent3 6 2" xfId="296"/>
    <cellStyle name="20% - Accent3 60" xfId="5336"/>
    <cellStyle name="20% - Accent3 61" xfId="5337"/>
    <cellStyle name="20% - Accent3 62" xfId="5338"/>
    <cellStyle name="20% - Accent3 63" xfId="5339"/>
    <cellStyle name="20% - Accent3 64" xfId="5340"/>
    <cellStyle name="20% - Accent3 65" xfId="5341"/>
    <cellStyle name="20% - Accent3 66" xfId="5342"/>
    <cellStyle name="20% - Accent3 67" xfId="5343"/>
    <cellStyle name="20% - Accent3 68" xfId="5344"/>
    <cellStyle name="20% - Accent3 69" xfId="5345"/>
    <cellStyle name="20% - Accent3 7" xfId="297"/>
    <cellStyle name="20% - Accent3 7 2" xfId="298"/>
    <cellStyle name="20% - Accent3 70" xfId="5346"/>
    <cellStyle name="20% - Accent3 71" xfId="5347"/>
    <cellStyle name="20% - Accent3 72" xfId="5348"/>
    <cellStyle name="20% - Accent3 73" xfId="5349"/>
    <cellStyle name="20% - Accent3 8" xfId="299"/>
    <cellStyle name="20% - Accent3 8 2" xfId="300"/>
    <cellStyle name="20% - Accent3 9" xfId="301"/>
    <cellStyle name="20% - Accent3 9 2" xfId="302"/>
    <cellStyle name="20% - Accent4 10" xfId="303"/>
    <cellStyle name="20% - Accent4 10 2" xfId="304"/>
    <cellStyle name="20% - Accent4 11" xfId="305"/>
    <cellStyle name="20% - Accent4 11 2" xfId="306"/>
    <cellStyle name="20% - Accent4 12" xfId="307"/>
    <cellStyle name="20% - Accent4 12 2" xfId="308"/>
    <cellStyle name="20% - Accent4 13" xfId="309"/>
    <cellStyle name="20% - Accent4 13 2" xfId="310"/>
    <cellStyle name="20% - Accent4 14" xfId="311"/>
    <cellStyle name="20% - Accent4 14 2" xfId="312"/>
    <cellStyle name="20% - Accent4 15" xfId="313"/>
    <cellStyle name="20% - Accent4 15 2" xfId="314"/>
    <cellStyle name="20% - Accent4 16" xfId="5350"/>
    <cellStyle name="20% - Accent4 16 2" xfId="5351"/>
    <cellStyle name="20% - Accent4 16 2 2" xfId="5352"/>
    <cellStyle name="20% - Accent4 16 2 2 2" xfId="5353"/>
    <cellStyle name="20% - Accent4 16 2 2 2 2" xfId="5354"/>
    <cellStyle name="20% - Accent4 16 2 2 3" xfId="5355"/>
    <cellStyle name="20% - Accent4 16 2 3" xfId="5356"/>
    <cellStyle name="20% - Accent4 16 2 3 2" xfId="5357"/>
    <cellStyle name="20% - Accent4 16 2 3 2 2" xfId="5358"/>
    <cellStyle name="20% - Accent4 16 2 3 3" xfId="5359"/>
    <cellStyle name="20% - Accent4 16 2 4" xfId="5360"/>
    <cellStyle name="20% - Accent4 16 2 4 2" xfId="5361"/>
    <cellStyle name="20% - Accent4 16 2 5" xfId="5362"/>
    <cellStyle name="20% - Accent4 16 3" xfId="5363"/>
    <cellStyle name="20% - Accent4 16 3 2" xfId="5364"/>
    <cellStyle name="20% - Accent4 16 3 2 2" xfId="5365"/>
    <cellStyle name="20% - Accent4 16 3 2 2 2" xfId="5366"/>
    <cellStyle name="20% - Accent4 16 3 2 3" xfId="5367"/>
    <cellStyle name="20% - Accent4 16 3 3" xfId="5368"/>
    <cellStyle name="20% - Accent4 16 3 3 2" xfId="5369"/>
    <cellStyle name="20% - Accent4 16 3 3 2 2" xfId="5370"/>
    <cellStyle name="20% - Accent4 16 3 3 3" xfId="5371"/>
    <cellStyle name="20% - Accent4 16 3 4" xfId="5372"/>
    <cellStyle name="20% - Accent4 16 3 4 2" xfId="5373"/>
    <cellStyle name="20% - Accent4 16 3 5" xfId="5374"/>
    <cellStyle name="20% - Accent4 16 4" xfId="5375"/>
    <cellStyle name="20% - Accent4 16 4 2" xfId="5376"/>
    <cellStyle name="20% - Accent4 16 4 2 2" xfId="5377"/>
    <cellStyle name="20% - Accent4 16 4 3" xfId="5378"/>
    <cellStyle name="20% - Accent4 16 5" xfId="5379"/>
    <cellStyle name="20% - Accent4 16 5 2" xfId="5380"/>
    <cellStyle name="20% - Accent4 16 5 2 2" xfId="5381"/>
    <cellStyle name="20% - Accent4 16 5 3" xfId="5382"/>
    <cellStyle name="20% - Accent4 16 6" xfId="5383"/>
    <cellStyle name="20% - Accent4 16 6 2" xfId="5384"/>
    <cellStyle name="20% - Accent4 16 7" xfId="5385"/>
    <cellStyle name="20% - Accent4 17" xfId="5386"/>
    <cellStyle name="20% - Accent4 17 2" xfId="5387"/>
    <cellStyle name="20% - Accent4 17 2 2" xfId="5388"/>
    <cellStyle name="20% - Accent4 17 2 2 2" xfId="5389"/>
    <cellStyle name="20% - Accent4 17 2 2 2 2" xfId="5390"/>
    <cellStyle name="20% - Accent4 17 2 2 3" xfId="5391"/>
    <cellStyle name="20% - Accent4 17 2 3" xfId="5392"/>
    <cellStyle name="20% - Accent4 17 2 3 2" xfId="5393"/>
    <cellStyle name="20% - Accent4 17 2 3 2 2" xfId="5394"/>
    <cellStyle name="20% - Accent4 17 2 3 3" xfId="5395"/>
    <cellStyle name="20% - Accent4 17 2 4" xfId="5396"/>
    <cellStyle name="20% - Accent4 17 2 4 2" xfId="5397"/>
    <cellStyle name="20% - Accent4 17 2 5" xfId="5398"/>
    <cellStyle name="20% - Accent4 17 3" xfId="5399"/>
    <cellStyle name="20% - Accent4 17 3 2" xfId="5400"/>
    <cellStyle name="20% - Accent4 17 3 2 2" xfId="5401"/>
    <cellStyle name="20% - Accent4 17 3 3" xfId="5402"/>
    <cellStyle name="20% - Accent4 17 4" xfId="5403"/>
    <cellStyle name="20% - Accent4 17 4 2" xfId="5404"/>
    <cellStyle name="20% - Accent4 17 4 2 2" xfId="5405"/>
    <cellStyle name="20% - Accent4 17 4 3" xfId="5406"/>
    <cellStyle name="20% - Accent4 17 5" xfId="5407"/>
    <cellStyle name="20% - Accent4 17 5 2" xfId="5408"/>
    <cellStyle name="20% - Accent4 17 6" xfId="5409"/>
    <cellStyle name="20% - Accent4 18" xfId="5410"/>
    <cellStyle name="20% - Accent4 18 2" xfId="5411"/>
    <cellStyle name="20% - Accent4 18 2 2" xfId="5412"/>
    <cellStyle name="20% - Accent4 18 2 2 2" xfId="5413"/>
    <cellStyle name="20% - Accent4 18 2 3" xfId="5414"/>
    <cellStyle name="20% - Accent4 18 3" xfId="5415"/>
    <cellStyle name="20% - Accent4 18 3 2" xfId="5416"/>
    <cellStyle name="20% - Accent4 18 3 2 2" xfId="5417"/>
    <cellStyle name="20% - Accent4 18 3 3" xfId="5418"/>
    <cellStyle name="20% - Accent4 18 4" xfId="5419"/>
    <cellStyle name="20% - Accent4 18 4 2" xfId="5420"/>
    <cellStyle name="20% - Accent4 18 5" xfId="5421"/>
    <cellStyle name="20% - Accent4 19" xfId="5422"/>
    <cellStyle name="20% - Accent4 19 2" xfId="5423"/>
    <cellStyle name="20% - Accent4 19 2 2" xfId="5424"/>
    <cellStyle name="20% - Accent4 19 2 2 2" xfId="5425"/>
    <cellStyle name="20% - Accent4 19 2 3" xfId="5426"/>
    <cellStyle name="20% - Accent4 19 3" xfId="5427"/>
    <cellStyle name="20% - Accent4 19 3 2" xfId="5428"/>
    <cellStyle name="20% - Accent4 19 3 2 2" xfId="5429"/>
    <cellStyle name="20% - Accent4 19 3 3" xfId="5430"/>
    <cellStyle name="20% - Accent4 19 4" xfId="5431"/>
    <cellStyle name="20% - Accent4 19 4 2" xfId="5432"/>
    <cellStyle name="20% - Accent4 19 5" xfId="5433"/>
    <cellStyle name="20% - Accent4 2" xfId="315"/>
    <cellStyle name="20% - Accent4 2 2" xfId="316"/>
    <cellStyle name="20% - Accent4 2 2 2" xfId="5434"/>
    <cellStyle name="20% - Accent4 2 2 3" xfId="5435"/>
    <cellStyle name="20% - Accent4 2 2 4" xfId="5436"/>
    <cellStyle name="20% - Accent4 2 3" xfId="317"/>
    <cellStyle name="20% - Accent4 2 3 2" xfId="5437"/>
    <cellStyle name="20% - Accent4 2 4" xfId="5438"/>
    <cellStyle name="20% - Accent4 2 5" xfId="5439"/>
    <cellStyle name="20% - Accent4 2_Cognos Fed &amp; State Pmts Live" xfId="318"/>
    <cellStyle name="20% - Accent4 20" xfId="5440"/>
    <cellStyle name="20% - Accent4 20 2" xfId="5441"/>
    <cellStyle name="20% - Accent4 20 2 2" xfId="5442"/>
    <cellStyle name="20% - Accent4 20 2 2 2" xfId="5443"/>
    <cellStyle name="20% - Accent4 20 2 3" xfId="5444"/>
    <cellStyle name="20% - Accent4 20 3" xfId="5445"/>
    <cellStyle name="20% - Accent4 20 3 2" xfId="5446"/>
    <cellStyle name="20% - Accent4 20 3 2 2" xfId="5447"/>
    <cellStyle name="20% - Accent4 20 3 3" xfId="5448"/>
    <cellStyle name="20% - Accent4 20 4" xfId="5449"/>
    <cellStyle name="20% - Accent4 20 4 2" xfId="5450"/>
    <cellStyle name="20% - Accent4 20 5" xfId="5451"/>
    <cellStyle name="20% - Accent4 21" xfId="5452"/>
    <cellStyle name="20% - Accent4 21 2" xfId="5453"/>
    <cellStyle name="20% - Accent4 21 2 2" xfId="5454"/>
    <cellStyle name="20% - Accent4 21 3" xfId="5455"/>
    <cellStyle name="20% - Accent4 22" xfId="5456"/>
    <cellStyle name="20% - Accent4 22 2" xfId="5457"/>
    <cellStyle name="20% - Accent4 22 2 2" xfId="5458"/>
    <cellStyle name="20% - Accent4 22 3" xfId="5459"/>
    <cellStyle name="20% - Accent4 23" xfId="5460"/>
    <cellStyle name="20% - Accent4 23 2" xfId="5461"/>
    <cellStyle name="20% - Accent4 23 2 2" xfId="5462"/>
    <cellStyle name="20% - Accent4 23 3" xfId="5463"/>
    <cellStyle name="20% - Accent4 24" xfId="5464"/>
    <cellStyle name="20% - Accent4 24 2" xfId="5465"/>
    <cellStyle name="20% - Accent4 25" xfId="5466"/>
    <cellStyle name="20% - Accent4 26" xfId="5467"/>
    <cellStyle name="20% - Accent4 27" xfId="5468"/>
    <cellStyle name="20% - Accent4 28" xfId="5469"/>
    <cellStyle name="20% - Accent4 29" xfId="5470"/>
    <cellStyle name="20% - Accent4 3" xfId="319"/>
    <cellStyle name="20% - Accent4 3 2" xfId="320"/>
    <cellStyle name="20% - Accent4 3 3" xfId="5471"/>
    <cellStyle name="20% - Accent4 30" xfId="5472"/>
    <cellStyle name="20% - Accent4 31" xfId="5473"/>
    <cellStyle name="20% - Accent4 32" xfId="5474"/>
    <cellStyle name="20% - Accent4 33" xfId="5475"/>
    <cellStyle name="20% - Accent4 34" xfId="5476"/>
    <cellStyle name="20% - Accent4 35" xfId="5477"/>
    <cellStyle name="20% - Accent4 36" xfId="5478"/>
    <cellStyle name="20% - Accent4 37" xfId="5479"/>
    <cellStyle name="20% - Accent4 38" xfId="5480"/>
    <cellStyle name="20% - Accent4 39" xfId="5481"/>
    <cellStyle name="20% - Accent4 4" xfId="321"/>
    <cellStyle name="20% - Accent4 4 2" xfId="322"/>
    <cellStyle name="20% - Accent4 4 3" xfId="5482"/>
    <cellStyle name="20% - Accent4 40" xfId="5483"/>
    <cellStyle name="20% - Accent4 41" xfId="5484"/>
    <cellStyle name="20% - Accent4 42" xfId="5485"/>
    <cellStyle name="20% - Accent4 43" xfId="5486"/>
    <cellStyle name="20% - Accent4 44" xfId="5487"/>
    <cellStyle name="20% - Accent4 45" xfId="5488"/>
    <cellStyle name="20% - Accent4 46" xfId="5489"/>
    <cellStyle name="20% - Accent4 47" xfId="5490"/>
    <cellStyle name="20% - Accent4 48" xfId="5491"/>
    <cellStyle name="20% - Accent4 49" xfId="5492"/>
    <cellStyle name="20% - Accent4 5" xfId="323"/>
    <cellStyle name="20% - Accent4 5 2" xfId="324"/>
    <cellStyle name="20% - Accent4 5 3" xfId="5493"/>
    <cellStyle name="20% - Accent4 50" xfId="5494"/>
    <cellStyle name="20% - Accent4 51" xfId="5495"/>
    <cellStyle name="20% - Accent4 52" xfId="5496"/>
    <cellStyle name="20% - Accent4 53" xfId="5497"/>
    <cellStyle name="20% - Accent4 54" xfId="5498"/>
    <cellStyle name="20% - Accent4 55" xfId="5499"/>
    <cellStyle name="20% - Accent4 56" xfId="5500"/>
    <cellStyle name="20% - Accent4 57" xfId="5501"/>
    <cellStyle name="20% - Accent4 58" xfId="5502"/>
    <cellStyle name="20% - Accent4 59" xfId="5503"/>
    <cellStyle name="20% - Accent4 6" xfId="325"/>
    <cellStyle name="20% - Accent4 6 2" xfId="326"/>
    <cellStyle name="20% - Accent4 60" xfId="5504"/>
    <cellStyle name="20% - Accent4 61" xfId="5505"/>
    <cellStyle name="20% - Accent4 62" xfId="5506"/>
    <cellStyle name="20% - Accent4 63" xfId="5507"/>
    <cellStyle name="20% - Accent4 64" xfId="5508"/>
    <cellStyle name="20% - Accent4 65" xfId="5509"/>
    <cellStyle name="20% - Accent4 66" xfId="5510"/>
    <cellStyle name="20% - Accent4 67" xfId="5511"/>
    <cellStyle name="20% - Accent4 68" xfId="5512"/>
    <cellStyle name="20% - Accent4 69" xfId="5513"/>
    <cellStyle name="20% - Accent4 7" xfId="327"/>
    <cellStyle name="20% - Accent4 7 2" xfId="328"/>
    <cellStyle name="20% - Accent4 70" xfId="5514"/>
    <cellStyle name="20% - Accent4 71" xfId="5515"/>
    <cellStyle name="20% - Accent4 72" xfId="5516"/>
    <cellStyle name="20% - Accent4 73" xfId="5517"/>
    <cellStyle name="20% - Accent4 8" xfId="329"/>
    <cellStyle name="20% - Accent4 8 2" xfId="330"/>
    <cellStyle name="20% - Accent4 9" xfId="331"/>
    <cellStyle name="20% - Accent4 9 2" xfId="332"/>
    <cellStyle name="20% - Accent5 10" xfId="333"/>
    <cellStyle name="20% - Accent5 10 2" xfId="334"/>
    <cellStyle name="20% - Accent5 11" xfId="335"/>
    <cellStyle name="20% - Accent5 11 2" xfId="336"/>
    <cellStyle name="20% - Accent5 12" xfId="337"/>
    <cellStyle name="20% - Accent5 12 2" xfId="338"/>
    <cellStyle name="20% - Accent5 13" xfId="339"/>
    <cellStyle name="20% - Accent5 13 2" xfId="340"/>
    <cellStyle name="20% - Accent5 14" xfId="341"/>
    <cellStyle name="20% - Accent5 14 2" xfId="342"/>
    <cellStyle name="20% - Accent5 15" xfId="343"/>
    <cellStyle name="20% - Accent5 15 2" xfId="344"/>
    <cellStyle name="20% - Accent5 16" xfId="5518"/>
    <cellStyle name="20% - Accent5 16 2" xfId="5519"/>
    <cellStyle name="20% - Accent5 16 2 2" xfId="5520"/>
    <cellStyle name="20% - Accent5 16 2 2 2" xfId="5521"/>
    <cellStyle name="20% - Accent5 16 2 2 2 2" xfId="5522"/>
    <cellStyle name="20% - Accent5 16 2 2 3" xfId="5523"/>
    <cellStyle name="20% - Accent5 16 2 3" xfId="5524"/>
    <cellStyle name="20% - Accent5 16 2 3 2" xfId="5525"/>
    <cellStyle name="20% - Accent5 16 2 3 2 2" xfId="5526"/>
    <cellStyle name="20% - Accent5 16 2 3 3" xfId="5527"/>
    <cellStyle name="20% - Accent5 16 2 4" xfId="5528"/>
    <cellStyle name="20% - Accent5 16 2 4 2" xfId="5529"/>
    <cellStyle name="20% - Accent5 16 2 5" xfId="5530"/>
    <cellStyle name="20% - Accent5 16 3" xfId="5531"/>
    <cellStyle name="20% - Accent5 16 3 2" xfId="5532"/>
    <cellStyle name="20% - Accent5 16 3 2 2" xfId="5533"/>
    <cellStyle name="20% - Accent5 16 3 2 2 2" xfId="5534"/>
    <cellStyle name="20% - Accent5 16 3 2 3" xfId="5535"/>
    <cellStyle name="20% - Accent5 16 3 3" xfId="5536"/>
    <cellStyle name="20% - Accent5 16 3 3 2" xfId="5537"/>
    <cellStyle name="20% - Accent5 16 3 3 2 2" xfId="5538"/>
    <cellStyle name="20% - Accent5 16 3 3 3" xfId="5539"/>
    <cellStyle name="20% - Accent5 16 3 4" xfId="5540"/>
    <cellStyle name="20% - Accent5 16 3 4 2" xfId="5541"/>
    <cellStyle name="20% - Accent5 16 3 5" xfId="5542"/>
    <cellStyle name="20% - Accent5 16 4" xfId="5543"/>
    <cellStyle name="20% - Accent5 16 4 2" xfId="5544"/>
    <cellStyle name="20% - Accent5 16 4 2 2" xfId="5545"/>
    <cellStyle name="20% - Accent5 16 4 3" xfId="5546"/>
    <cellStyle name="20% - Accent5 16 5" xfId="5547"/>
    <cellStyle name="20% - Accent5 16 5 2" xfId="5548"/>
    <cellStyle name="20% - Accent5 16 5 2 2" xfId="5549"/>
    <cellStyle name="20% - Accent5 16 5 3" xfId="5550"/>
    <cellStyle name="20% - Accent5 16 6" xfId="5551"/>
    <cellStyle name="20% - Accent5 16 6 2" xfId="5552"/>
    <cellStyle name="20% - Accent5 16 7" xfId="5553"/>
    <cellStyle name="20% - Accent5 17" xfId="5554"/>
    <cellStyle name="20% - Accent5 17 2" xfId="5555"/>
    <cellStyle name="20% - Accent5 17 2 2" xfId="5556"/>
    <cellStyle name="20% - Accent5 17 2 2 2" xfId="5557"/>
    <cellStyle name="20% - Accent5 17 2 2 2 2" xfId="5558"/>
    <cellStyle name="20% - Accent5 17 2 2 3" xfId="5559"/>
    <cellStyle name="20% - Accent5 17 2 3" xfId="5560"/>
    <cellStyle name="20% - Accent5 17 2 3 2" xfId="5561"/>
    <cellStyle name="20% - Accent5 17 2 3 2 2" xfId="5562"/>
    <cellStyle name="20% - Accent5 17 2 3 3" xfId="5563"/>
    <cellStyle name="20% - Accent5 17 2 4" xfId="5564"/>
    <cellStyle name="20% - Accent5 17 2 4 2" xfId="5565"/>
    <cellStyle name="20% - Accent5 17 2 5" xfId="5566"/>
    <cellStyle name="20% - Accent5 17 3" xfId="5567"/>
    <cellStyle name="20% - Accent5 17 3 2" xfId="5568"/>
    <cellStyle name="20% - Accent5 17 3 2 2" xfId="5569"/>
    <cellStyle name="20% - Accent5 17 3 3" xfId="5570"/>
    <cellStyle name="20% - Accent5 17 4" xfId="5571"/>
    <cellStyle name="20% - Accent5 17 4 2" xfId="5572"/>
    <cellStyle name="20% - Accent5 17 4 2 2" xfId="5573"/>
    <cellStyle name="20% - Accent5 17 4 3" xfId="5574"/>
    <cellStyle name="20% - Accent5 17 5" xfId="5575"/>
    <cellStyle name="20% - Accent5 17 5 2" xfId="5576"/>
    <cellStyle name="20% - Accent5 17 6" xfId="5577"/>
    <cellStyle name="20% - Accent5 18" xfId="5578"/>
    <cellStyle name="20% - Accent5 18 2" xfId="5579"/>
    <cellStyle name="20% - Accent5 18 2 2" xfId="5580"/>
    <cellStyle name="20% - Accent5 18 2 2 2" xfId="5581"/>
    <cellStyle name="20% - Accent5 18 2 3" xfId="5582"/>
    <cellStyle name="20% - Accent5 18 3" xfId="5583"/>
    <cellStyle name="20% - Accent5 18 3 2" xfId="5584"/>
    <cellStyle name="20% - Accent5 18 3 2 2" xfId="5585"/>
    <cellStyle name="20% - Accent5 18 3 3" xfId="5586"/>
    <cellStyle name="20% - Accent5 18 4" xfId="5587"/>
    <cellStyle name="20% - Accent5 18 4 2" xfId="5588"/>
    <cellStyle name="20% - Accent5 18 5" xfId="5589"/>
    <cellStyle name="20% - Accent5 19" xfId="5590"/>
    <cellStyle name="20% - Accent5 19 2" xfId="5591"/>
    <cellStyle name="20% - Accent5 19 2 2" xfId="5592"/>
    <cellStyle name="20% - Accent5 19 2 2 2" xfId="5593"/>
    <cellStyle name="20% - Accent5 19 2 3" xfId="5594"/>
    <cellStyle name="20% - Accent5 19 3" xfId="5595"/>
    <cellStyle name="20% - Accent5 19 3 2" xfId="5596"/>
    <cellStyle name="20% - Accent5 19 3 2 2" xfId="5597"/>
    <cellStyle name="20% - Accent5 19 3 3" xfId="5598"/>
    <cellStyle name="20% - Accent5 19 4" xfId="5599"/>
    <cellStyle name="20% - Accent5 19 4 2" xfId="5600"/>
    <cellStyle name="20% - Accent5 19 5" xfId="5601"/>
    <cellStyle name="20% - Accent5 2" xfId="345"/>
    <cellStyle name="20% - Accent5 2 2" xfId="346"/>
    <cellStyle name="20% - Accent5 2 2 2" xfId="5602"/>
    <cellStyle name="20% - Accent5 2 2 3" xfId="5603"/>
    <cellStyle name="20% - Accent5 2 2 4" xfId="5604"/>
    <cellStyle name="20% - Accent5 2 3" xfId="5605"/>
    <cellStyle name="20% - Accent5 2 4" xfId="5606"/>
    <cellStyle name="20% - Accent5 2 5" xfId="5607"/>
    <cellStyle name="20% - Accent5 20" xfId="5608"/>
    <cellStyle name="20% - Accent5 20 2" xfId="5609"/>
    <cellStyle name="20% - Accent5 20 2 2" xfId="5610"/>
    <cellStyle name="20% - Accent5 20 2 2 2" xfId="5611"/>
    <cellStyle name="20% - Accent5 20 2 3" xfId="5612"/>
    <cellStyle name="20% - Accent5 20 3" xfId="5613"/>
    <cellStyle name="20% - Accent5 20 3 2" xfId="5614"/>
    <cellStyle name="20% - Accent5 20 3 2 2" xfId="5615"/>
    <cellStyle name="20% - Accent5 20 3 3" xfId="5616"/>
    <cellStyle name="20% - Accent5 20 4" xfId="5617"/>
    <cellStyle name="20% - Accent5 20 4 2" xfId="5618"/>
    <cellStyle name="20% - Accent5 20 5" xfId="5619"/>
    <cellStyle name="20% - Accent5 21" xfId="5620"/>
    <cellStyle name="20% - Accent5 21 2" xfId="5621"/>
    <cellStyle name="20% - Accent5 21 2 2" xfId="5622"/>
    <cellStyle name="20% - Accent5 21 3" xfId="5623"/>
    <cellStyle name="20% - Accent5 22" xfId="5624"/>
    <cellStyle name="20% - Accent5 22 2" xfId="5625"/>
    <cellStyle name="20% - Accent5 22 2 2" xfId="5626"/>
    <cellStyle name="20% - Accent5 22 3" xfId="5627"/>
    <cellStyle name="20% - Accent5 23" xfId="5628"/>
    <cellStyle name="20% - Accent5 23 2" xfId="5629"/>
    <cellStyle name="20% - Accent5 23 2 2" xfId="5630"/>
    <cellStyle name="20% - Accent5 23 3" xfId="5631"/>
    <cellStyle name="20% - Accent5 24" xfId="5632"/>
    <cellStyle name="20% - Accent5 24 2" xfId="5633"/>
    <cellStyle name="20% - Accent5 25" xfId="5634"/>
    <cellStyle name="20% - Accent5 26" xfId="5635"/>
    <cellStyle name="20% - Accent5 27" xfId="5636"/>
    <cellStyle name="20% - Accent5 28" xfId="5637"/>
    <cellStyle name="20% - Accent5 29" xfId="5638"/>
    <cellStyle name="20% - Accent5 3" xfId="347"/>
    <cellStyle name="20% - Accent5 3 2" xfId="348"/>
    <cellStyle name="20% - Accent5 3 3" xfId="5639"/>
    <cellStyle name="20% - Accent5 30" xfId="5640"/>
    <cellStyle name="20% - Accent5 31" xfId="5641"/>
    <cellStyle name="20% - Accent5 32" xfId="5642"/>
    <cellStyle name="20% - Accent5 33" xfId="5643"/>
    <cellStyle name="20% - Accent5 34" xfId="5644"/>
    <cellStyle name="20% - Accent5 35" xfId="5645"/>
    <cellStyle name="20% - Accent5 36" xfId="5646"/>
    <cellStyle name="20% - Accent5 37" xfId="5647"/>
    <cellStyle name="20% - Accent5 38" xfId="5648"/>
    <cellStyle name="20% - Accent5 39" xfId="5649"/>
    <cellStyle name="20% - Accent5 4" xfId="349"/>
    <cellStyle name="20% - Accent5 4 2" xfId="350"/>
    <cellStyle name="20% - Accent5 4 3" xfId="5650"/>
    <cellStyle name="20% - Accent5 40" xfId="5651"/>
    <cellStyle name="20% - Accent5 41" xfId="5652"/>
    <cellStyle name="20% - Accent5 42" xfId="5653"/>
    <cellStyle name="20% - Accent5 43" xfId="5654"/>
    <cellStyle name="20% - Accent5 44" xfId="5655"/>
    <cellStyle name="20% - Accent5 45" xfId="5656"/>
    <cellStyle name="20% - Accent5 46" xfId="5657"/>
    <cellStyle name="20% - Accent5 47" xfId="5658"/>
    <cellStyle name="20% - Accent5 48" xfId="5659"/>
    <cellStyle name="20% - Accent5 49" xfId="5660"/>
    <cellStyle name="20% - Accent5 5" xfId="351"/>
    <cellStyle name="20% - Accent5 5 2" xfId="352"/>
    <cellStyle name="20% - Accent5 5 3" xfId="5661"/>
    <cellStyle name="20% - Accent5 50" xfId="5662"/>
    <cellStyle name="20% - Accent5 51" xfId="5663"/>
    <cellStyle name="20% - Accent5 52" xfId="5664"/>
    <cellStyle name="20% - Accent5 53" xfId="5665"/>
    <cellStyle name="20% - Accent5 54" xfId="5666"/>
    <cellStyle name="20% - Accent5 55" xfId="5667"/>
    <cellStyle name="20% - Accent5 56" xfId="5668"/>
    <cellStyle name="20% - Accent5 57" xfId="5669"/>
    <cellStyle name="20% - Accent5 58" xfId="5670"/>
    <cellStyle name="20% - Accent5 59" xfId="5671"/>
    <cellStyle name="20% - Accent5 6" xfId="353"/>
    <cellStyle name="20% - Accent5 6 2" xfId="354"/>
    <cellStyle name="20% - Accent5 60" xfId="5672"/>
    <cellStyle name="20% - Accent5 61" xfId="5673"/>
    <cellStyle name="20% - Accent5 62" xfId="5674"/>
    <cellStyle name="20% - Accent5 63" xfId="5675"/>
    <cellStyle name="20% - Accent5 64" xfId="5676"/>
    <cellStyle name="20% - Accent5 65" xfId="5677"/>
    <cellStyle name="20% - Accent5 66" xfId="5678"/>
    <cellStyle name="20% - Accent5 67" xfId="5679"/>
    <cellStyle name="20% - Accent5 68" xfId="5680"/>
    <cellStyle name="20% - Accent5 69" xfId="5681"/>
    <cellStyle name="20% - Accent5 7" xfId="355"/>
    <cellStyle name="20% - Accent5 7 2" xfId="356"/>
    <cellStyle name="20% - Accent5 70" xfId="5682"/>
    <cellStyle name="20% - Accent5 71" xfId="5683"/>
    <cellStyle name="20% - Accent5 72" xfId="5684"/>
    <cellStyle name="20% - Accent5 73" xfId="5685"/>
    <cellStyle name="20% - Accent5 8" xfId="357"/>
    <cellStyle name="20% - Accent5 8 2" xfId="358"/>
    <cellStyle name="20% - Accent5 9" xfId="359"/>
    <cellStyle name="20% - Accent5 9 2" xfId="360"/>
    <cellStyle name="20% - Accent6 10" xfId="361"/>
    <cellStyle name="20% - Accent6 10 2" xfId="362"/>
    <cellStyle name="20% - Accent6 11" xfId="363"/>
    <cellStyle name="20% - Accent6 11 2" xfId="364"/>
    <cellStyle name="20% - Accent6 12" xfId="365"/>
    <cellStyle name="20% - Accent6 12 2" xfId="366"/>
    <cellStyle name="20% - Accent6 13" xfId="367"/>
    <cellStyle name="20% - Accent6 13 2" xfId="368"/>
    <cellStyle name="20% - Accent6 14" xfId="369"/>
    <cellStyle name="20% - Accent6 14 2" xfId="370"/>
    <cellStyle name="20% - Accent6 15" xfId="371"/>
    <cellStyle name="20% - Accent6 15 2" xfId="372"/>
    <cellStyle name="20% - Accent6 16" xfId="5686"/>
    <cellStyle name="20% - Accent6 16 2" xfId="5687"/>
    <cellStyle name="20% - Accent6 16 2 2" xfId="5688"/>
    <cellStyle name="20% - Accent6 16 2 2 2" xfId="5689"/>
    <cellStyle name="20% - Accent6 16 2 2 2 2" xfId="5690"/>
    <cellStyle name="20% - Accent6 16 2 2 3" xfId="5691"/>
    <cellStyle name="20% - Accent6 16 2 3" xfId="5692"/>
    <cellStyle name="20% - Accent6 16 2 3 2" xfId="5693"/>
    <cellStyle name="20% - Accent6 16 2 3 2 2" xfId="5694"/>
    <cellStyle name="20% - Accent6 16 2 3 3" xfId="5695"/>
    <cellStyle name="20% - Accent6 16 2 4" xfId="5696"/>
    <cellStyle name="20% - Accent6 16 2 4 2" xfId="5697"/>
    <cellStyle name="20% - Accent6 16 2 5" xfId="5698"/>
    <cellStyle name="20% - Accent6 16 3" xfId="5699"/>
    <cellStyle name="20% - Accent6 16 3 2" xfId="5700"/>
    <cellStyle name="20% - Accent6 16 3 2 2" xfId="5701"/>
    <cellStyle name="20% - Accent6 16 3 2 2 2" xfId="5702"/>
    <cellStyle name="20% - Accent6 16 3 2 3" xfId="5703"/>
    <cellStyle name="20% - Accent6 16 3 3" xfId="5704"/>
    <cellStyle name="20% - Accent6 16 3 3 2" xfId="5705"/>
    <cellStyle name="20% - Accent6 16 3 3 2 2" xfId="5706"/>
    <cellStyle name="20% - Accent6 16 3 3 3" xfId="5707"/>
    <cellStyle name="20% - Accent6 16 3 4" xfId="5708"/>
    <cellStyle name="20% - Accent6 16 3 4 2" xfId="5709"/>
    <cellStyle name="20% - Accent6 16 3 5" xfId="5710"/>
    <cellStyle name="20% - Accent6 16 4" xfId="5711"/>
    <cellStyle name="20% - Accent6 16 4 2" xfId="5712"/>
    <cellStyle name="20% - Accent6 16 4 2 2" xfId="5713"/>
    <cellStyle name="20% - Accent6 16 4 3" xfId="5714"/>
    <cellStyle name="20% - Accent6 16 5" xfId="5715"/>
    <cellStyle name="20% - Accent6 16 5 2" xfId="5716"/>
    <cellStyle name="20% - Accent6 16 5 2 2" xfId="5717"/>
    <cellStyle name="20% - Accent6 16 5 3" xfId="5718"/>
    <cellStyle name="20% - Accent6 16 6" xfId="5719"/>
    <cellStyle name="20% - Accent6 16 6 2" xfId="5720"/>
    <cellStyle name="20% - Accent6 16 7" xfId="5721"/>
    <cellStyle name="20% - Accent6 17" xfId="5722"/>
    <cellStyle name="20% - Accent6 17 2" xfId="5723"/>
    <cellStyle name="20% - Accent6 17 2 2" xfId="5724"/>
    <cellStyle name="20% - Accent6 17 2 2 2" xfId="5725"/>
    <cellStyle name="20% - Accent6 17 2 2 2 2" xfId="5726"/>
    <cellStyle name="20% - Accent6 17 2 2 3" xfId="5727"/>
    <cellStyle name="20% - Accent6 17 2 3" xfId="5728"/>
    <cellStyle name="20% - Accent6 17 2 3 2" xfId="5729"/>
    <cellStyle name="20% - Accent6 17 2 3 2 2" xfId="5730"/>
    <cellStyle name="20% - Accent6 17 2 3 3" xfId="5731"/>
    <cellStyle name="20% - Accent6 17 2 4" xfId="5732"/>
    <cellStyle name="20% - Accent6 17 2 4 2" xfId="5733"/>
    <cellStyle name="20% - Accent6 17 2 5" xfId="5734"/>
    <cellStyle name="20% - Accent6 17 3" xfId="5735"/>
    <cellStyle name="20% - Accent6 17 3 2" xfId="5736"/>
    <cellStyle name="20% - Accent6 17 3 2 2" xfId="5737"/>
    <cellStyle name="20% - Accent6 17 3 3" xfId="5738"/>
    <cellStyle name="20% - Accent6 17 4" xfId="5739"/>
    <cellStyle name="20% - Accent6 17 4 2" xfId="5740"/>
    <cellStyle name="20% - Accent6 17 4 2 2" xfId="5741"/>
    <cellStyle name="20% - Accent6 17 4 3" xfId="5742"/>
    <cellStyle name="20% - Accent6 17 5" xfId="5743"/>
    <cellStyle name="20% - Accent6 17 5 2" xfId="5744"/>
    <cellStyle name="20% - Accent6 17 6" xfId="5745"/>
    <cellStyle name="20% - Accent6 18" xfId="5746"/>
    <cellStyle name="20% - Accent6 18 2" xfId="5747"/>
    <cellStyle name="20% - Accent6 18 2 2" xfId="5748"/>
    <cellStyle name="20% - Accent6 18 2 2 2" xfId="5749"/>
    <cellStyle name="20% - Accent6 18 2 3" xfId="5750"/>
    <cellStyle name="20% - Accent6 18 3" xfId="5751"/>
    <cellStyle name="20% - Accent6 18 3 2" xfId="5752"/>
    <cellStyle name="20% - Accent6 18 3 2 2" xfId="5753"/>
    <cellStyle name="20% - Accent6 18 3 3" xfId="5754"/>
    <cellStyle name="20% - Accent6 18 4" xfId="5755"/>
    <cellStyle name="20% - Accent6 18 4 2" xfId="5756"/>
    <cellStyle name="20% - Accent6 18 5" xfId="5757"/>
    <cellStyle name="20% - Accent6 19" xfId="5758"/>
    <cellStyle name="20% - Accent6 19 2" xfId="5759"/>
    <cellStyle name="20% - Accent6 19 2 2" xfId="5760"/>
    <cellStyle name="20% - Accent6 19 2 2 2" xfId="5761"/>
    <cellStyle name="20% - Accent6 19 2 3" xfId="5762"/>
    <cellStyle name="20% - Accent6 19 3" xfId="5763"/>
    <cellStyle name="20% - Accent6 19 3 2" xfId="5764"/>
    <cellStyle name="20% - Accent6 19 3 2 2" xfId="5765"/>
    <cellStyle name="20% - Accent6 19 3 3" xfId="5766"/>
    <cellStyle name="20% - Accent6 19 4" xfId="5767"/>
    <cellStyle name="20% - Accent6 19 4 2" xfId="5768"/>
    <cellStyle name="20% - Accent6 19 5" xfId="5769"/>
    <cellStyle name="20% - Accent6 2" xfId="373"/>
    <cellStyle name="20% - Accent6 2 2" xfId="374"/>
    <cellStyle name="20% - Accent6 2 2 2" xfId="5770"/>
    <cellStyle name="20% - Accent6 2 3" xfId="5771"/>
    <cellStyle name="20% - Accent6 2 4" xfId="5772"/>
    <cellStyle name="20% - Accent6 20" xfId="5773"/>
    <cellStyle name="20% - Accent6 20 2" xfId="5774"/>
    <cellStyle name="20% - Accent6 20 2 2" xfId="5775"/>
    <cellStyle name="20% - Accent6 20 2 2 2" xfId="5776"/>
    <cellStyle name="20% - Accent6 20 2 3" xfId="5777"/>
    <cellStyle name="20% - Accent6 20 3" xfId="5778"/>
    <cellStyle name="20% - Accent6 20 3 2" xfId="5779"/>
    <cellStyle name="20% - Accent6 20 3 2 2" xfId="5780"/>
    <cellStyle name="20% - Accent6 20 3 3" xfId="5781"/>
    <cellStyle name="20% - Accent6 20 4" xfId="5782"/>
    <cellStyle name="20% - Accent6 20 4 2" xfId="5783"/>
    <cellStyle name="20% - Accent6 20 5" xfId="5784"/>
    <cellStyle name="20% - Accent6 21" xfId="5785"/>
    <cellStyle name="20% - Accent6 21 2" xfId="5786"/>
    <cellStyle name="20% - Accent6 21 2 2" xfId="5787"/>
    <cellStyle name="20% - Accent6 21 3" xfId="5788"/>
    <cellStyle name="20% - Accent6 22" xfId="5789"/>
    <cellStyle name="20% - Accent6 22 2" xfId="5790"/>
    <cellStyle name="20% - Accent6 22 2 2" xfId="5791"/>
    <cellStyle name="20% - Accent6 22 3" xfId="5792"/>
    <cellStyle name="20% - Accent6 23" xfId="5793"/>
    <cellStyle name="20% - Accent6 23 2" xfId="5794"/>
    <cellStyle name="20% - Accent6 23 2 2" xfId="5795"/>
    <cellStyle name="20% - Accent6 23 3" xfId="5796"/>
    <cellStyle name="20% - Accent6 24" xfId="5797"/>
    <cellStyle name="20% - Accent6 24 2" xfId="5798"/>
    <cellStyle name="20% - Accent6 25" xfId="5799"/>
    <cellStyle name="20% - Accent6 26" xfId="5800"/>
    <cellStyle name="20% - Accent6 27" xfId="5801"/>
    <cellStyle name="20% - Accent6 28" xfId="5802"/>
    <cellStyle name="20% - Accent6 29" xfId="5803"/>
    <cellStyle name="20% - Accent6 3" xfId="375"/>
    <cellStyle name="20% - Accent6 3 2" xfId="376"/>
    <cellStyle name="20% - Accent6 3 3" xfId="5804"/>
    <cellStyle name="20% - Accent6 30" xfId="5805"/>
    <cellStyle name="20% - Accent6 31" xfId="5806"/>
    <cellStyle name="20% - Accent6 32" xfId="5807"/>
    <cellStyle name="20% - Accent6 33" xfId="5808"/>
    <cellStyle name="20% - Accent6 34" xfId="5809"/>
    <cellStyle name="20% - Accent6 35" xfId="5810"/>
    <cellStyle name="20% - Accent6 36" xfId="5811"/>
    <cellStyle name="20% - Accent6 37" xfId="5812"/>
    <cellStyle name="20% - Accent6 38" xfId="5813"/>
    <cellStyle name="20% - Accent6 39" xfId="5814"/>
    <cellStyle name="20% - Accent6 4" xfId="377"/>
    <cellStyle name="20% - Accent6 4 2" xfId="378"/>
    <cellStyle name="20% - Accent6 4 3" xfId="5815"/>
    <cellStyle name="20% - Accent6 40" xfId="5816"/>
    <cellStyle name="20% - Accent6 41" xfId="5817"/>
    <cellStyle name="20% - Accent6 42" xfId="5818"/>
    <cellStyle name="20% - Accent6 43" xfId="5819"/>
    <cellStyle name="20% - Accent6 44" xfId="5820"/>
    <cellStyle name="20% - Accent6 45" xfId="5821"/>
    <cellStyle name="20% - Accent6 46" xfId="5822"/>
    <cellStyle name="20% - Accent6 47" xfId="5823"/>
    <cellStyle name="20% - Accent6 48" xfId="5824"/>
    <cellStyle name="20% - Accent6 49" xfId="5825"/>
    <cellStyle name="20% - Accent6 5" xfId="379"/>
    <cellStyle name="20% - Accent6 5 2" xfId="380"/>
    <cellStyle name="20% - Accent6 5 3" xfId="5826"/>
    <cellStyle name="20% - Accent6 50" xfId="5827"/>
    <cellStyle name="20% - Accent6 51" xfId="5828"/>
    <cellStyle name="20% - Accent6 52" xfId="5829"/>
    <cellStyle name="20% - Accent6 53" xfId="5830"/>
    <cellStyle name="20% - Accent6 54" xfId="5831"/>
    <cellStyle name="20% - Accent6 55" xfId="5832"/>
    <cellStyle name="20% - Accent6 56" xfId="5833"/>
    <cellStyle name="20% - Accent6 57" xfId="5834"/>
    <cellStyle name="20% - Accent6 58" xfId="5835"/>
    <cellStyle name="20% - Accent6 59" xfId="5836"/>
    <cellStyle name="20% - Accent6 6" xfId="381"/>
    <cellStyle name="20% - Accent6 6 2" xfId="382"/>
    <cellStyle name="20% - Accent6 60" xfId="5837"/>
    <cellStyle name="20% - Accent6 61" xfId="5838"/>
    <cellStyle name="20% - Accent6 62" xfId="5839"/>
    <cellStyle name="20% - Accent6 63" xfId="5840"/>
    <cellStyle name="20% - Accent6 64" xfId="5841"/>
    <cellStyle name="20% - Accent6 65" xfId="5842"/>
    <cellStyle name="20% - Accent6 66" xfId="5843"/>
    <cellStyle name="20% - Accent6 67" xfId="5844"/>
    <cellStyle name="20% - Accent6 68" xfId="5845"/>
    <cellStyle name="20% - Accent6 69" xfId="5846"/>
    <cellStyle name="20% - Accent6 7" xfId="383"/>
    <cellStyle name="20% - Accent6 7 2" xfId="384"/>
    <cellStyle name="20% - Accent6 70" xfId="5847"/>
    <cellStyle name="20% - Accent6 71" xfId="5848"/>
    <cellStyle name="20% - Accent6 72" xfId="5849"/>
    <cellStyle name="20% - Accent6 73" xfId="5850"/>
    <cellStyle name="20% - Accent6 8" xfId="385"/>
    <cellStyle name="20% - Accent6 8 2" xfId="386"/>
    <cellStyle name="20% - Accent6 9" xfId="387"/>
    <cellStyle name="20% - Accent6 9 2" xfId="388"/>
    <cellStyle name="20% - Colore 1" xfId="389"/>
    <cellStyle name="20% - Colore 1 2" xfId="390"/>
    <cellStyle name="20% - Colore 1 2 2" xfId="5851"/>
    <cellStyle name="20% - Colore 1 2_Power 0614 Financials and Analytics" xfId="5852"/>
    <cellStyle name="20% - Colore 1 3" xfId="5853"/>
    <cellStyle name="20% - Colore 1_Power 0614 Financials and Analytics" xfId="5854"/>
    <cellStyle name="20% - Colore 2" xfId="391"/>
    <cellStyle name="20% - Colore 2 2" xfId="392"/>
    <cellStyle name="20% - Colore 2 2 2" xfId="5855"/>
    <cellStyle name="20% - Colore 2 2_Power 0614 Financials and Analytics" xfId="5856"/>
    <cellStyle name="20% - Colore 2 3" xfId="5857"/>
    <cellStyle name="20% - Colore 2_Power 0614 Financials and Analytics" xfId="5858"/>
    <cellStyle name="20% - Colore 3" xfId="393"/>
    <cellStyle name="20% - Colore 3 2" xfId="394"/>
    <cellStyle name="20% - Colore 3 2 2" xfId="5859"/>
    <cellStyle name="20% - Colore 3 2_Power 0614 Financials and Analytics" xfId="5860"/>
    <cellStyle name="20% - Colore 3 3" xfId="5861"/>
    <cellStyle name="20% - Colore 3_Power 0614 Financials and Analytics" xfId="5862"/>
    <cellStyle name="20% - Colore 4" xfId="395"/>
    <cellStyle name="20% - Colore 4 2" xfId="396"/>
    <cellStyle name="20% - Colore 4 2 2" xfId="5863"/>
    <cellStyle name="20% - Colore 4 2_Power 0614 Financials and Analytics" xfId="5864"/>
    <cellStyle name="20% - Colore 4 3" xfId="5865"/>
    <cellStyle name="20% - Colore 4_Power 0614 Financials and Analytics" xfId="5866"/>
    <cellStyle name="20% - Colore 5" xfId="397"/>
    <cellStyle name="20% - Colore 5 2" xfId="398"/>
    <cellStyle name="20% - Colore 5 2 2" xfId="5867"/>
    <cellStyle name="20% - Colore 5 2_Power 0614 Financials and Analytics" xfId="5868"/>
    <cellStyle name="20% - Colore 5 3" xfId="5869"/>
    <cellStyle name="20% - Colore 5_Power 0614 Financials and Analytics" xfId="5870"/>
    <cellStyle name="20% - Colore 6" xfId="399"/>
    <cellStyle name="20% - Colore 6 2" xfId="400"/>
    <cellStyle name="20% - Colore 6 2 2" xfId="5871"/>
    <cellStyle name="20% - Colore 6 2_Power 0614 Financials and Analytics" xfId="5872"/>
    <cellStyle name="20% - Colore 6 3" xfId="5873"/>
    <cellStyle name="20% - Colore 6_Power 0614 Financials and Analytics" xfId="5874"/>
    <cellStyle name="20% - Énfasis1" xfId="401"/>
    <cellStyle name="20% - Énfasis2" xfId="402"/>
    <cellStyle name="20% - Énfasis3" xfId="403"/>
    <cellStyle name="20% - Énfasis4" xfId="404"/>
    <cellStyle name="20% - Énfasis5" xfId="405"/>
    <cellStyle name="20% - Énfasis6" xfId="406"/>
    <cellStyle name="2DECIMAL" xfId="407"/>
    <cellStyle name="2DECIMAL 2" xfId="408"/>
    <cellStyle name="2DECIMAL 2 2" xfId="5875"/>
    <cellStyle name="2DECIMAL 3" xfId="5876"/>
    <cellStyle name="2DECIMAL 4" xfId="5877"/>
    <cellStyle name="2o.nível" xfId="409"/>
    <cellStyle name="40% - Accent1 10" xfId="410"/>
    <cellStyle name="40% - Accent1 10 2" xfId="411"/>
    <cellStyle name="40% - Accent1 11" xfId="412"/>
    <cellStyle name="40% - Accent1 11 2" xfId="413"/>
    <cellStyle name="40% - Accent1 12" xfId="414"/>
    <cellStyle name="40% - Accent1 12 2" xfId="415"/>
    <cellStyle name="40% - Accent1 13" xfId="416"/>
    <cellStyle name="40% - Accent1 13 2" xfId="417"/>
    <cellStyle name="40% - Accent1 14" xfId="418"/>
    <cellStyle name="40% - Accent1 14 2" xfId="419"/>
    <cellStyle name="40% - Accent1 15" xfId="420"/>
    <cellStyle name="40% - Accent1 15 2" xfId="421"/>
    <cellStyle name="40% - Accent1 16" xfId="5878"/>
    <cellStyle name="40% - Accent1 16 2" xfId="5879"/>
    <cellStyle name="40% - Accent1 16 2 2" xfId="5880"/>
    <cellStyle name="40% - Accent1 16 2 2 2" xfId="5881"/>
    <cellStyle name="40% - Accent1 16 2 2 2 2" xfId="5882"/>
    <cellStyle name="40% - Accent1 16 2 2 3" xfId="5883"/>
    <cellStyle name="40% - Accent1 16 2 3" xfId="5884"/>
    <cellStyle name="40% - Accent1 16 2 3 2" xfId="5885"/>
    <cellStyle name="40% - Accent1 16 2 3 2 2" xfId="5886"/>
    <cellStyle name="40% - Accent1 16 2 3 3" xfId="5887"/>
    <cellStyle name="40% - Accent1 16 2 4" xfId="5888"/>
    <cellStyle name="40% - Accent1 16 2 4 2" xfId="5889"/>
    <cellStyle name="40% - Accent1 16 2 5" xfId="5890"/>
    <cellStyle name="40% - Accent1 16 3" xfId="5891"/>
    <cellStyle name="40% - Accent1 16 3 2" xfId="5892"/>
    <cellStyle name="40% - Accent1 16 3 2 2" xfId="5893"/>
    <cellStyle name="40% - Accent1 16 3 2 2 2" xfId="5894"/>
    <cellStyle name="40% - Accent1 16 3 2 3" xfId="5895"/>
    <cellStyle name="40% - Accent1 16 3 3" xfId="5896"/>
    <cellStyle name="40% - Accent1 16 3 3 2" xfId="5897"/>
    <cellStyle name="40% - Accent1 16 3 3 2 2" xfId="5898"/>
    <cellStyle name="40% - Accent1 16 3 3 3" xfId="5899"/>
    <cellStyle name="40% - Accent1 16 3 4" xfId="5900"/>
    <cellStyle name="40% - Accent1 16 3 4 2" xfId="5901"/>
    <cellStyle name="40% - Accent1 16 3 5" xfId="5902"/>
    <cellStyle name="40% - Accent1 16 4" xfId="5903"/>
    <cellStyle name="40% - Accent1 16 4 2" xfId="5904"/>
    <cellStyle name="40% - Accent1 16 4 2 2" xfId="5905"/>
    <cellStyle name="40% - Accent1 16 4 3" xfId="5906"/>
    <cellStyle name="40% - Accent1 16 5" xfId="5907"/>
    <cellStyle name="40% - Accent1 16 5 2" xfId="5908"/>
    <cellStyle name="40% - Accent1 16 5 2 2" xfId="5909"/>
    <cellStyle name="40% - Accent1 16 5 3" xfId="5910"/>
    <cellStyle name="40% - Accent1 16 6" xfId="5911"/>
    <cellStyle name="40% - Accent1 16 6 2" xfId="5912"/>
    <cellStyle name="40% - Accent1 16 7" xfId="5913"/>
    <cellStyle name="40% - Accent1 17" xfId="5914"/>
    <cellStyle name="40% - Accent1 17 2" xfId="5915"/>
    <cellStyle name="40% - Accent1 17 2 2" xfId="5916"/>
    <cellStyle name="40% - Accent1 17 2 2 2" xfId="5917"/>
    <cellStyle name="40% - Accent1 17 2 2 2 2" xfId="5918"/>
    <cellStyle name="40% - Accent1 17 2 2 3" xfId="5919"/>
    <cellStyle name="40% - Accent1 17 2 3" xfId="5920"/>
    <cellStyle name="40% - Accent1 17 2 3 2" xfId="5921"/>
    <cellStyle name="40% - Accent1 17 2 3 2 2" xfId="5922"/>
    <cellStyle name="40% - Accent1 17 2 3 3" xfId="5923"/>
    <cellStyle name="40% - Accent1 17 2 4" xfId="5924"/>
    <cellStyle name="40% - Accent1 17 2 4 2" xfId="5925"/>
    <cellStyle name="40% - Accent1 17 2 5" xfId="5926"/>
    <cellStyle name="40% - Accent1 17 3" xfId="5927"/>
    <cellStyle name="40% - Accent1 17 3 2" xfId="5928"/>
    <cellStyle name="40% - Accent1 17 3 2 2" xfId="5929"/>
    <cellStyle name="40% - Accent1 17 3 3" xfId="5930"/>
    <cellStyle name="40% - Accent1 17 4" xfId="5931"/>
    <cellStyle name="40% - Accent1 17 4 2" xfId="5932"/>
    <cellStyle name="40% - Accent1 17 4 2 2" xfId="5933"/>
    <cellStyle name="40% - Accent1 17 4 3" xfId="5934"/>
    <cellStyle name="40% - Accent1 17 5" xfId="5935"/>
    <cellStyle name="40% - Accent1 17 5 2" xfId="5936"/>
    <cellStyle name="40% - Accent1 17 6" xfId="5937"/>
    <cellStyle name="40% - Accent1 18" xfId="5938"/>
    <cellStyle name="40% - Accent1 18 2" xfId="5939"/>
    <cellStyle name="40% - Accent1 18 2 2" xfId="5940"/>
    <cellStyle name="40% - Accent1 18 2 2 2" xfId="5941"/>
    <cellStyle name="40% - Accent1 18 2 3" xfId="5942"/>
    <cellStyle name="40% - Accent1 18 3" xfId="5943"/>
    <cellStyle name="40% - Accent1 18 3 2" xfId="5944"/>
    <cellStyle name="40% - Accent1 18 3 2 2" xfId="5945"/>
    <cellStyle name="40% - Accent1 18 3 3" xfId="5946"/>
    <cellStyle name="40% - Accent1 18 4" xfId="5947"/>
    <cellStyle name="40% - Accent1 18 4 2" xfId="5948"/>
    <cellStyle name="40% - Accent1 18 5" xfId="5949"/>
    <cellStyle name="40% - Accent1 19" xfId="5950"/>
    <cellStyle name="40% - Accent1 19 2" xfId="5951"/>
    <cellStyle name="40% - Accent1 19 2 2" xfId="5952"/>
    <cellStyle name="40% - Accent1 19 2 2 2" xfId="5953"/>
    <cellStyle name="40% - Accent1 19 2 3" xfId="5954"/>
    <cellStyle name="40% - Accent1 19 3" xfId="5955"/>
    <cellStyle name="40% - Accent1 19 3 2" xfId="5956"/>
    <cellStyle name="40% - Accent1 19 3 2 2" xfId="5957"/>
    <cellStyle name="40% - Accent1 19 3 3" xfId="5958"/>
    <cellStyle name="40% - Accent1 19 4" xfId="5959"/>
    <cellStyle name="40% - Accent1 19 4 2" xfId="5960"/>
    <cellStyle name="40% - Accent1 19 5" xfId="5961"/>
    <cellStyle name="40% - Accent1 2" xfId="422"/>
    <cellStyle name="40% - Accent1 2 2" xfId="423"/>
    <cellStyle name="40% - Accent1 2 2 2" xfId="5962"/>
    <cellStyle name="40% - Accent1 2 2 3" xfId="5963"/>
    <cellStyle name="40% - Accent1 2 2 4" xfId="5964"/>
    <cellStyle name="40% - Accent1 2 3" xfId="5965"/>
    <cellStyle name="40% - Accent1 2 4" xfId="5966"/>
    <cellStyle name="40% - Accent1 2 5" xfId="5967"/>
    <cellStyle name="40% - Accent1 20" xfId="5968"/>
    <cellStyle name="40% - Accent1 20 2" xfId="5969"/>
    <cellStyle name="40% - Accent1 20 2 2" xfId="5970"/>
    <cellStyle name="40% - Accent1 20 2 2 2" xfId="5971"/>
    <cellStyle name="40% - Accent1 20 2 3" xfId="5972"/>
    <cellStyle name="40% - Accent1 20 3" xfId="5973"/>
    <cellStyle name="40% - Accent1 20 3 2" xfId="5974"/>
    <cellStyle name="40% - Accent1 20 3 2 2" xfId="5975"/>
    <cellStyle name="40% - Accent1 20 3 3" xfId="5976"/>
    <cellStyle name="40% - Accent1 20 4" xfId="5977"/>
    <cellStyle name="40% - Accent1 20 4 2" xfId="5978"/>
    <cellStyle name="40% - Accent1 20 5" xfId="5979"/>
    <cellStyle name="40% - Accent1 21" xfId="5980"/>
    <cellStyle name="40% - Accent1 21 2" xfId="5981"/>
    <cellStyle name="40% - Accent1 21 2 2" xfId="5982"/>
    <cellStyle name="40% - Accent1 21 3" xfId="5983"/>
    <cellStyle name="40% - Accent1 22" xfId="5984"/>
    <cellStyle name="40% - Accent1 22 2" xfId="5985"/>
    <cellStyle name="40% - Accent1 22 2 2" xfId="5986"/>
    <cellStyle name="40% - Accent1 22 3" xfId="5987"/>
    <cellStyle name="40% - Accent1 23" xfId="5988"/>
    <cellStyle name="40% - Accent1 23 2" xfId="5989"/>
    <cellStyle name="40% - Accent1 23 2 2" xfId="5990"/>
    <cellStyle name="40% - Accent1 23 3" xfId="5991"/>
    <cellStyle name="40% - Accent1 24" xfId="5992"/>
    <cellStyle name="40% - Accent1 24 2" xfId="5993"/>
    <cellStyle name="40% - Accent1 25" xfId="5994"/>
    <cellStyle name="40% - Accent1 26" xfId="5995"/>
    <cellStyle name="40% - Accent1 27" xfId="5996"/>
    <cellStyle name="40% - Accent1 28" xfId="5997"/>
    <cellStyle name="40% - Accent1 29" xfId="5998"/>
    <cellStyle name="40% - Accent1 3" xfId="424"/>
    <cellStyle name="40% - Accent1 3 2" xfId="425"/>
    <cellStyle name="40% - Accent1 3 3" xfId="5999"/>
    <cellStyle name="40% - Accent1 30" xfId="6000"/>
    <cellStyle name="40% - Accent1 31" xfId="6001"/>
    <cellStyle name="40% - Accent1 32" xfId="6002"/>
    <cellStyle name="40% - Accent1 33" xfId="6003"/>
    <cellStyle name="40% - Accent1 34" xfId="6004"/>
    <cellStyle name="40% - Accent1 35" xfId="6005"/>
    <cellStyle name="40% - Accent1 36" xfId="6006"/>
    <cellStyle name="40% - Accent1 37" xfId="6007"/>
    <cellStyle name="40% - Accent1 38" xfId="6008"/>
    <cellStyle name="40% - Accent1 39" xfId="6009"/>
    <cellStyle name="40% - Accent1 4" xfId="426"/>
    <cellStyle name="40% - Accent1 4 2" xfId="427"/>
    <cellStyle name="40% - Accent1 4 3" xfId="6010"/>
    <cellStyle name="40% - Accent1 40" xfId="6011"/>
    <cellStyle name="40% - Accent1 41" xfId="6012"/>
    <cellStyle name="40% - Accent1 42" xfId="6013"/>
    <cellStyle name="40% - Accent1 43" xfId="6014"/>
    <cellStyle name="40% - Accent1 44" xfId="6015"/>
    <cellStyle name="40% - Accent1 45" xfId="6016"/>
    <cellStyle name="40% - Accent1 46" xfId="6017"/>
    <cellStyle name="40% - Accent1 47" xfId="6018"/>
    <cellStyle name="40% - Accent1 48" xfId="6019"/>
    <cellStyle name="40% - Accent1 49" xfId="6020"/>
    <cellStyle name="40% - Accent1 5" xfId="428"/>
    <cellStyle name="40% - Accent1 5 2" xfId="429"/>
    <cellStyle name="40% - Accent1 5 3" xfId="6021"/>
    <cellStyle name="40% - Accent1 50" xfId="6022"/>
    <cellStyle name="40% - Accent1 51" xfId="6023"/>
    <cellStyle name="40% - Accent1 52" xfId="6024"/>
    <cellStyle name="40% - Accent1 53" xfId="6025"/>
    <cellStyle name="40% - Accent1 54" xfId="6026"/>
    <cellStyle name="40% - Accent1 55" xfId="6027"/>
    <cellStyle name="40% - Accent1 56" xfId="6028"/>
    <cellStyle name="40% - Accent1 57" xfId="6029"/>
    <cellStyle name="40% - Accent1 58" xfId="6030"/>
    <cellStyle name="40% - Accent1 59" xfId="6031"/>
    <cellStyle name="40% - Accent1 6" xfId="430"/>
    <cellStyle name="40% - Accent1 6 2" xfId="431"/>
    <cellStyle name="40% - Accent1 60" xfId="6032"/>
    <cellStyle name="40% - Accent1 61" xfId="6033"/>
    <cellStyle name="40% - Accent1 62" xfId="6034"/>
    <cellStyle name="40% - Accent1 63" xfId="6035"/>
    <cellStyle name="40% - Accent1 64" xfId="6036"/>
    <cellStyle name="40% - Accent1 65" xfId="6037"/>
    <cellStyle name="40% - Accent1 66" xfId="6038"/>
    <cellStyle name="40% - Accent1 67" xfId="6039"/>
    <cellStyle name="40% - Accent1 68" xfId="6040"/>
    <cellStyle name="40% - Accent1 69" xfId="6041"/>
    <cellStyle name="40% - Accent1 7" xfId="432"/>
    <cellStyle name="40% - Accent1 7 2" xfId="433"/>
    <cellStyle name="40% - Accent1 70" xfId="6042"/>
    <cellStyle name="40% - Accent1 71" xfId="6043"/>
    <cellStyle name="40% - Accent1 72" xfId="6044"/>
    <cellStyle name="40% - Accent1 73" xfId="6045"/>
    <cellStyle name="40% - Accent1 8" xfId="434"/>
    <cellStyle name="40% - Accent1 8 2" xfId="435"/>
    <cellStyle name="40% - Accent1 9" xfId="436"/>
    <cellStyle name="40% - Accent1 9 2" xfId="437"/>
    <cellStyle name="40% - Accent2 10" xfId="438"/>
    <cellStyle name="40% - Accent2 10 2" xfId="439"/>
    <cellStyle name="40% - Accent2 11" xfId="440"/>
    <cellStyle name="40% - Accent2 11 2" xfId="441"/>
    <cellStyle name="40% - Accent2 12" xfId="442"/>
    <cellStyle name="40% - Accent2 12 2" xfId="443"/>
    <cellStyle name="40% - Accent2 13" xfId="444"/>
    <cellStyle name="40% - Accent2 13 2" xfId="445"/>
    <cellStyle name="40% - Accent2 14" xfId="446"/>
    <cellStyle name="40% - Accent2 14 2" xfId="447"/>
    <cellStyle name="40% - Accent2 15" xfId="448"/>
    <cellStyle name="40% - Accent2 15 2" xfId="449"/>
    <cellStyle name="40% - Accent2 16" xfId="6046"/>
    <cellStyle name="40% - Accent2 16 2" xfId="6047"/>
    <cellStyle name="40% - Accent2 16 2 2" xfId="6048"/>
    <cellStyle name="40% - Accent2 16 2 2 2" xfId="6049"/>
    <cellStyle name="40% - Accent2 16 2 2 2 2" xfId="6050"/>
    <cellStyle name="40% - Accent2 16 2 2 3" xfId="6051"/>
    <cellStyle name="40% - Accent2 16 2 3" xfId="6052"/>
    <cellStyle name="40% - Accent2 16 2 3 2" xfId="6053"/>
    <cellStyle name="40% - Accent2 16 2 3 2 2" xfId="6054"/>
    <cellStyle name="40% - Accent2 16 2 3 3" xfId="6055"/>
    <cellStyle name="40% - Accent2 16 2 4" xfId="6056"/>
    <cellStyle name="40% - Accent2 16 2 4 2" xfId="6057"/>
    <cellStyle name="40% - Accent2 16 2 5" xfId="6058"/>
    <cellStyle name="40% - Accent2 16 3" xfId="6059"/>
    <cellStyle name="40% - Accent2 16 3 2" xfId="6060"/>
    <cellStyle name="40% - Accent2 16 3 2 2" xfId="6061"/>
    <cellStyle name="40% - Accent2 16 3 2 2 2" xfId="6062"/>
    <cellStyle name="40% - Accent2 16 3 2 3" xfId="6063"/>
    <cellStyle name="40% - Accent2 16 3 3" xfId="6064"/>
    <cellStyle name="40% - Accent2 16 3 3 2" xfId="6065"/>
    <cellStyle name="40% - Accent2 16 3 3 2 2" xfId="6066"/>
    <cellStyle name="40% - Accent2 16 3 3 3" xfId="6067"/>
    <cellStyle name="40% - Accent2 16 3 4" xfId="6068"/>
    <cellStyle name="40% - Accent2 16 3 4 2" xfId="6069"/>
    <cellStyle name="40% - Accent2 16 3 5" xfId="6070"/>
    <cellStyle name="40% - Accent2 16 4" xfId="6071"/>
    <cellStyle name="40% - Accent2 16 4 2" xfId="6072"/>
    <cellStyle name="40% - Accent2 16 4 2 2" xfId="6073"/>
    <cellStyle name="40% - Accent2 16 4 3" xfId="6074"/>
    <cellStyle name="40% - Accent2 16 5" xfId="6075"/>
    <cellStyle name="40% - Accent2 16 5 2" xfId="6076"/>
    <cellStyle name="40% - Accent2 16 5 2 2" xfId="6077"/>
    <cellStyle name="40% - Accent2 16 5 3" xfId="6078"/>
    <cellStyle name="40% - Accent2 16 6" xfId="6079"/>
    <cellStyle name="40% - Accent2 16 6 2" xfId="6080"/>
    <cellStyle name="40% - Accent2 16 7" xfId="6081"/>
    <cellStyle name="40% - Accent2 17" xfId="6082"/>
    <cellStyle name="40% - Accent2 17 2" xfId="6083"/>
    <cellStyle name="40% - Accent2 17 2 2" xfId="6084"/>
    <cellStyle name="40% - Accent2 17 2 2 2" xfId="6085"/>
    <cellStyle name="40% - Accent2 17 2 2 2 2" xfId="6086"/>
    <cellStyle name="40% - Accent2 17 2 2 3" xfId="6087"/>
    <cellStyle name="40% - Accent2 17 2 3" xfId="6088"/>
    <cellStyle name="40% - Accent2 17 2 3 2" xfId="6089"/>
    <cellStyle name="40% - Accent2 17 2 3 2 2" xfId="6090"/>
    <cellStyle name="40% - Accent2 17 2 3 3" xfId="6091"/>
    <cellStyle name="40% - Accent2 17 2 4" xfId="6092"/>
    <cellStyle name="40% - Accent2 17 2 4 2" xfId="6093"/>
    <cellStyle name="40% - Accent2 17 2 5" xfId="6094"/>
    <cellStyle name="40% - Accent2 17 3" xfId="6095"/>
    <cellStyle name="40% - Accent2 17 3 2" xfId="6096"/>
    <cellStyle name="40% - Accent2 17 3 2 2" xfId="6097"/>
    <cellStyle name="40% - Accent2 17 3 3" xfId="6098"/>
    <cellStyle name="40% - Accent2 17 4" xfId="6099"/>
    <cellStyle name="40% - Accent2 17 4 2" xfId="6100"/>
    <cellStyle name="40% - Accent2 17 4 2 2" xfId="6101"/>
    <cellStyle name="40% - Accent2 17 4 3" xfId="6102"/>
    <cellStyle name="40% - Accent2 17 5" xfId="6103"/>
    <cellStyle name="40% - Accent2 17 5 2" xfId="6104"/>
    <cellStyle name="40% - Accent2 17 6" xfId="6105"/>
    <cellStyle name="40% - Accent2 18" xfId="6106"/>
    <cellStyle name="40% - Accent2 18 2" xfId="6107"/>
    <cellStyle name="40% - Accent2 18 2 2" xfId="6108"/>
    <cellStyle name="40% - Accent2 18 2 2 2" xfId="6109"/>
    <cellStyle name="40% - Accent2 18 2 3" xfId="6110"/>
    <cellStyle name="40% - Accent2 18 3" xfId="6111"/>
    <cellStyle name="40% - Accent2 18 3 2" xfId="6112"/>
    <cellStyle name="40% - Accent2 18 3 2 2" xfId="6113"/>
    <cellStyle name="40% - Accent2 18 3 3" xfId="6114"/>
    <cellStyle name="40% - Accent2 18 4" xfId="6115"/>
    <cellStyle name="40% - Accent2 18 4 2" xfId="6116"/>
    <cellStyle name="40% - Accent2 18 5" xfId="6117"/>
    <cellStyle name="40% - Accent2 19" xfId="6118"/>
    <cellStyle name="40% - Accent2 19 2" xfId="6119"/>
    <cellStyle name="40% - Accent2 19 2 2" xfId="6120"/>
    <cellStyle name="40% - Accent2 19 2 2 2" xfId="6121"/>
    <cellStyle name="40% - Accent2 19 2 3" xfId="6122"/>
    <cellStyle name="40% - Accent2 19 3" xfId="6123"/>
    <cellStyle name="40% - Accent2 19 3 2" xfId="6124"/>
    <cellStyle name="40% - Accent2 19 3 2 2" xfId="6125"/>
    <cellStyle name="40% - Accent2 19 3 3" xfId="6126"/>
    <cellStyle name="40% - Accent2 19 4" xfId="6127"/>
    <cellStyle name="40% - Accent2 19 4 2" xfId="6128"/>
    <cellStyle name="40% - Accent2 19 5" xfId="6129"/>
    <cellStyle name="40% - Accent2 2" xfId="450"/>
    <cellStyle name="40% - Accent2 2 2" xfId="451"/>
    <cellStyle name="40% - Accent2 2 2 2" xfId="6130"/>
    <cellStyle name="40% - Accent2 2 3" xfId="6131"/>
    <cellStyle name="40% - Accent2 2 4" xfId="6132"/>
    <cellStyle name="40% - Accent2 20" xfId="6133"/>
    <cellStyle name="40% - Accent2 20 2" xfId="6134"/>
    <cellStyle name="40% - Accent2 20 2 2" xfId="6135"/>
    <cellStyle name="40% - Accent2 20 2 2 2" xfId="6136"/>
    <cellStyle name="40% - Accent2 20 2 3" xfId="6137"/>
    <cellStyle name="40% - Accent2 20 3" xfId="6138"/>
    <cellStyle name="40% - Accent2 20 3 2" xfId="6139"/>
    <cellStyle name="40% - Accent2 20 3 2 2" xfId="6140"/>
    <cellStyle name="40% - Accent2 20 3 3" xfId="6141"/>
    <cellStyle name="40% - Accent2 20 4" xfId="6142"/>
    <cellStyle name="40% - Accent2 20 4 2" xfId="6143"/>
    <cellStyle name="40% - Accent2 20 5" xfId="6144"/>
    <cellStyle name="40% - Accent2 21" xfId="6145"/>
    <cellStyle name="40% - Accent2 21 2" xfId="6146"/>
    <cellStyle name="40% - Accent2 21 2 2" xfId="6147"/>
    <cellStyle name="40% - Accent2 21 3" xfId="6148"/>
    <cellStyle name="40% - Accent2 22" xfId="6149"/>
    <cellStyle name="40% - Accent2 22 2" xfId="6150"/>
    <cellStyle name="40% - Accent2 22 2 2" xfId="6151"/>
    <cellStyle name="40% - Accent2 22 3" xfId="6152"/>
    <cellStyle name="40% - Accent2 23" xfId="6153"/>
    <cellStyle name="40% - Accent2 23 2" xfId="6154"/>
    <cellStyle name="40% - Accent2 23 2 2" xfId="6155"/>
    <cellStyle name="40% - Accent2 23 3" xfId="6156"/>
    <cellStyle name="40% - Accent2 24" xfId="6157"/>
    <cellStyle name="40% - Accent2 24 2" xfId="6158"/>
    <cellStyle name="40% - Accent2 25" xfId="6159"/>
    <cellStyle name="40% - Accent2 26" xfId="6160"/>
    <cellStyle name="40% - Accent2 27" xfId="6161"/>
    <cellStyle name="40% - Accent2 28" xfId="6162"/>
    <cellStyle name="40% - Accent2 29" xfId="6163"/>
    <cellStyle name="40% - Accent2 3" xfId="452"/>
    <cellStyle name="40% - Accent2 3 2" xfId="453"/>
    <cellStyle name="40% - Accent2 3 3" xfId="6164"/>
    <cellStyle name="40% - Accent2 30" xfId="6165"/>
    <cellStyle name="40% - Accent2 31" xfId="6166"/>
    <cellStyle name="40% - Accent2 32" xfId="6167"/>
    <cellStyle name="40% - Accent2 33" xfId="6168"/>
    <cellStyle name="40% - Accent2 34" xfId="6169"/>
    <cellStyle name="40% - Accent2 35" xfId="6170"/>
    <cellStyle name="40% - Accent2 36" xfId="6171"/>
    <cellStyle name="40% - Accent2 37" xfId="6172"/>
    <cellStyle name="40% - Accent2 38" xfId="6173"/>
    <cellStyle name="40% - Accent2 39" xfId="6174"/>
    <cellStyle name="40% - Accent2 4" xfId="454"/>
    <cellStyle name="40% - Accent2 4 2" xfId="455"/>
    <cellStyle name="40% - Accent2 4 3" xfId="6175"/>
    <cellStyle name="40% - Accent2 40" xfId="6176"/>
    <cellStyle name="40% - Accent2 41" xfId="6177"/>
    <cellStyle name="40% - Accent2 42" xfId="6178"/>
    <cellStyle name="40% - Accent2 43" xfId="6179"/>
    <cellStyle name="40% - Accent2 44" xfId="6180"/>
    <cellStyle name="40% - Accent2 45" xfId="6181"/>
    <cellStyle name="40% - Accent2 46" xfId="6182"/>
    <cellStyle name="40% - Accent2 47" xfId="6183"/>
    <cellStyle name="40% - Accent2 48" xfId="6184"/>
    <cellStyle name="40% - Accent2 49" xfId="6185"/>
    <cellStyle name="40% - Accent2 5" xfId="456"/>
    <cellStyle name="40% - Accent2 5 2" xfId="457"/>
    <cellStyle name="40% - Accent2 5 3" xfId="6186"/>
    <cellStyle name="40% - Accent2 50" xfId="6187"/>
    <cellStyle name="40% - Accent2 51" xfId="6188"/>
    <cellStyle name="40% - Accent2 52" xfId="6189"/>
    <cellStyle name="40% - Accent2 53" xfId="6190"/>
    <cellStyle name="40% - Accent2 54" xfId="6191"/>
    <cellStyle name="40% - Accent2 55" xfId="6192"/>
    <cellStyle name="40% - Accent2 56" xfId="6193"/>
    <cellStyle name="40% - Accent2 57" xfId="6194"/>
    <cellStyle name="40% - Accent2 58" xfId="6195"/>
    <cellStyle name="40% - Accent2 59" xfId="6196"/>
    <cellStyle name="40% - Accent2 6" xfId="458"/>
    <cellStyle name="40% - Accent2 6 2" xfId="459"/>
    <cellStyle name="40% - Accent2 60" xfId="6197"/>
    <cellStyle name="40% - Accent2 61" xfId="6198"/>
    <cellStyle name="40% - Accent2 62" xfId="6199"/>
    <cellStyle name="40% - Accent2 63" xfId="6200"/>
    <cellStyle name="40% - Accent2 64" xfId="6201"/>
    <cellStyle name="40% - Accent2 65" xfId="6202"/>
    <cellStyle name="40% - Accent2 66" xfId="6203"/>
    <cellStyle name="40% - Accent2 67" xfId="6204"/>
    <cellStyle name="40% - Accent2 68" xfId="6205"/>
    <cellStyle name="40% - Accent2 69" xfId="6206"/>
    <cellStyle name="40% - Accent2 7" xfId="460"/>
    <cellStyle name="40% - Accent2 7 2" xfId="461"/>
    <cellStyle name="40% - Accent2 70" xfId="6207"/>
    <cellStyle name="40% - Accent2 71" xfId="6208"/>
    <cellStyle name="40% - Accent2 72" xfId="6209"/>
    <cellStyle name="40% - Accent2 73" xfId="6210"/>
    <cellStyle name="40% - Accent2 8" xfId="462"/>
    <cellStyle name="40% - Accent2 8 2" xfId="463"/>
    <cellStyle name="40% - Accent2 9" xfId="464"/>
    <cellStyle name="40% - Accent2 9 2" xfId="465"/>
    <cellStyle name="40% - Accent3 10" xfId="466"/>
    <cellStyle name="40% - Accent3 10 2" xfId="467"/>
    <cellStyle name="40% - Accent3 11" xfId="468"/>
    <cellStyle name="40% - Accent3 11 2" xfId="469"/>
    <cellStyle name="40% - Accent3 12" xfId="470"/>
    <cellStyle name="40% - Accent3 12 2" xfId="471"/>
    <cellStyle name="40% - Accent3 13" xfId="472"/>
    <cellStyle name="40% - Accent3 13 2" xfId="473"/>
    <cellStyle name="40% - Accent3 14" xfId="474"/>
    <cellStyle name="40% - Accent3 14 2" xfId="475"/>
    <cellStyle name="40% - Accent3 15" xfId="476"/>
    <cellStyle name="40% - Accent3 15 2" xfId="477"/>
    <cellStyle name="40% - Accent3 16" xfId="6211"/>
    <cellStyle name="40% - Accent3 16 2" xfId="6212"/>
    <cellStyle name="40% - Accent3 16 2 2" xfId="6213"/>
    <cellStyle name="40% - Accent3 16 2 2 2" xfId="6214"/>
    <cellStyle name="40% - Accent3 16 2 2 2 2" xfId="6215"/>
    <cellStyle name="40% - Accent3 16 2 2 3" xfId="6216"/>
    <cellStyle name="40% - Accent3 16 2 3" xfId="6217"/>
    <cellStyle name="40% - Accent3 16 2 3 2" xfId="6218"/>
    <cellStyle name="40% - Accent3 16 2 3 2 2" xfId="6219"/>
    <cellStyle name="40% - Accent3 16 2 3 3" xfId="6220"/>
    <cellStyle name="40% - Accent3 16 2 4" xfId="6221"/>
    <cellStyle name="40% - Accent3 16 2 4 2" xfId="6222"/>
    <cellStyle name="40% - Accent3 16 2 5" xfId="6223"/>
    <cellStyle name="40% - Accent3 16 3" xfId="6224"/>
    <cellStyle name="40% - Accent3 16 3 2" xfId="6225"/>
    <cellStyle name="40% - Accent3 16 3 2 2" xfId="6226"/>
    <cellStyle name="40% - Accent3 16 3 2 2 2" xfId="6227"/>
    <cellStyle name="40% - Accent3 16 3 2 3" xfId="6228"/>
    <cellStyle name="40% - Accent3 16 3 3" xfId="6229"/>
    <cellStyle name="40% - Accent3 16 3 3 2" xfId="6230"/>
    <cellStyle name="40% - Accent3 16 3 3 2 2" xfId="6231"/>
    <cellStyle name="40% - Accent3 16 3 3 3" xfId="6232"/>
    <cellStyle name="40% - Accent3 16 3 4" xfId="6233"/>
    <cellStyle name="40% - Accent3 16 3 4 2" xfId="6234"/>
    <cellStyle name="40% - Accent3 16 3 5" xfId="6235"/>
    <cellStyle name="40% - Accent3 16 4" xfId="6236"/>
    <cellStyle name="40% - Accent3 16 4 2" xfId="6237"/>
    <cellStyle name="40% - Accent3 16 4 2 2" xfId="6238"/>
    <cellStyle name="40% - Accent3 16 4 3" xfId="6239"/>
    <cellStyle name="40% - Accent3 16 5" xfId="6240"/>
    <cellStyle name="40% - Accent3 16 5 2" xfId="6241"/>
    <cellStyle name="40% - Accent3 16 5 2 2" xfId="6242"/>
    <cellStyle name="40% - Accent3 16 5 3" xfId="6243"/>
    <cellStyle name="40% - Accent3 16 6" xfId="6244"/>
    <cellStyle name="40% - Accent3 16 6 2" xfId="6245"/>
    <cellStyle name="40% - Accent3 16 7" xfId="6246"/>
    <cellStyle name="40% - Accent3 17" xfId="6247"/>
    <cellStyle name="40% - Accent3 17 2" xfId="6248"/>
    <cellStyle name="40% - Accent3 17 2 2" xfId="6249"/>
    <cellStyle name="40% - Accent3 17 2 2 2" xfId="6250"/>
    <cellStyle name="40% - Accent3 17 2 2 2 2" xfId="6251"/>
    <cellStyle name="40% - Accent3 17 2 2 3" xfId="6252"/>
    <cellStyle name="40% - Accent3 17 2 3" xfId="6253"/>
    <cellStyle name="40% - Accent3 17 2 3 2" xfId="6254"/>
    <cellStyle name="40% - Accent3 17 2 3 2 2" xfId="6255"/>
    <cellStyle name="40% - Accent3 17 2 3 3" xfId="6256"/>
    <cellStyle name="40% - Accent3 17 2 4" xfId="6257"/>
    <cellStyle name="40% - Accent3 17 2 4 2" xfId="6258"/>
    <cellStyle name="40% - Accent3 17 2 5" xfId="6259"/>
    <cellStyle name="40% - Accent3 17 3" xfId="6260"/>
    <cellStyle name="40% - Accent3 17 3 2" xfId="6261"/>
    <cellStyle name="40% - Accent3 17 3 2 2" xfId="6262"/>
    <cellStyle name="40% - Accent3 17 3 3" xfId="6263"/>
    <cellStyle name="40% - Accent3 17 4" xfId="6264"/>
    <cellStyle name="40% - Accent3 17 4 2" xfId="6265"/>
    <cellStyle name="40% - Accent3 17 4 2 2" xfId="6266"/>
    <cellStyle name="40% - Accent3 17 4 3" xfId="6267"/>
    <cellStyle name="40% - Accent3 17 5" xfId="6268"/>
    <cellStyle name="40% - Accent3 17 5 2" xfId="6269"/>
    <cellStyle name="40% - Accent3 17 6" xfId="6270"/>
    <cellStyle name="40% - Accent3 18" xfId="6271"/>
    <cellStyle name="40% - Accent3 18 2" xfId="6272"/>
    <cellStyle name="40% - Accent3 18 2 2" xfId="6273"/>
    <cellStyle name="40% - Accent3 18 2 2 2" xfId="6274"/>
    <cellStyle name="40% - Accent3 18 2 3" xfId="6275"/>
    <cellStyle name="40% - Accent3 18 3" xfId="6276"/>
    <cellStyle name="40% - Accent3 18 3 2" xfId="6277"/>
    <cellStyle name="40% - Accent3 18 3 2 2" xfId="6278"/>
    <cellStyle name="40% - Accent3 18 3 3" xfId="6279"/>
    <cellStyle name="40% - Accent3 18 4" xfId="6280"/>
    <cellStyle name="40% - Accent3 18 4 2" xfId="6281"/>
    <cellStyle name="40% - Accent3 18 5" xfId="6282"/>
    <cellStyle name="40% - Accent3 19" xfId="6283"/>
    <cellStyle name="40% - Accent3 19 2" xfId="6284"/>
    <cellStyle name="40% - Accent3 19 2 2" xfId="6285"/>
    <cellStyle name="40% - Accent3 19 2 2 2" xfId="6286"/>
    <cellStyle name="40% - Accent3 19 2 3" xfId="6287"/>
    <cellStyle name="40% - Accent3 19 3" xfId="6288"/>
    <cellStyle name="40% - Accent3 19 3 2" xfId="6289"/>
    <cellStyle name="40% - Accent3 19 3 2 2" xfId="6290"/>
    <cellStyle name="40% - Accent3 19 3 3" xfId="6291"/>
    <cellStyle name="40% - Accent3 19 4" xfId="6292"/>
    <cellStyle name="40% - Accent3 19 4 2" xfId="6293"/>
    <cellStyle name="40% - Accent3 19 5" xfId="6294"/>
    <cellStyle name="40% - Accent3 2" xfId="478"/>
    <cellStyle name="40% - Accent3 2 2" xfId="479"/>
    <cellStyle name="40% - Accent3 2 2 2" xfId="6295"/>
    <cellStyle name="40% - Accent3 2 2 3" xfId="6296"/>
    <cellStyle name="40% - Accent3 2 2 4" xfId="6297"/>
    <cellStyle name="40% - Accent3 2 3" xfId="480"/>
    <cellStyle name="40% - Accent3 2 3 2" xfId="6298"/>
    <cellStyle name="40% - Accent3 2 4" xfId="6299"/>
    <cellStyle name="40% - Accent3 2 5" xfId="6300"/>
    <cellStyle name="40% - Accent3 2_Cognos Fed &amp; State Pmts Live" xfId="481"/>
    <cellStyle name="40% - Accent3 20" xfId="6301"/>
    <cellStyle name="40% - Accent3 20 2" xfId="6302"/>
    <cellStyle name="40% - Accent3 20 2 2" xfId="6303"/>
    <cellStyle name="40% - Accent3 20 2 2 2" xfId="6304"/>
    <cellStyle name="40% - Accent3 20 2 3" xfId="6305"/>
    <cellStyle name="40% - Accent3 20 3" xfId="6306"/>
    <cellStyle name="40% - Accent3 20 3 2" xfId="6307"/>
    <cellStyle name="40% - Accent3 20 3 2 2" xfId="6308"/>
    <cellStyle name="40% - Accent3 20 3 3" xfId="6309"/>
    <cellStyle name="40% - Accent3 20 4" xfId="6310"/>
    <cellStyle name="40% - Accent3 20 4 2" xfId="6311"/>
    <cellStyle name="40% - Accent3 20 5" xfId="6312"/>
    <cellStyle name="40% - Accent3 21" xfId="6313"/>
    <cellStyle name="40% - Accent3 21 2" xfId="6314"/>
    <cellStyle name="40% - Accent3 21 2 2" xfId="6315"/>
    <cellStyle name="40% - Accent3 21 3" xfId="6316"/>
    <cellStyle name="40% - Accent3 22" xfId="6317"/>
    <cellStyle name="40% - Accent3 22 2" xfId="6318"/>
    <cellStyle name="40% - Accent3 22 2 2" xfId="6319"/>
    <cellStyle name="40% - Accent3 22 3" xfId="6320"/>
    <cellStyle name="40% - Accent3 23" xfId="6321"/>
    <cellStyle name="40% - Accent3 23 2" xfId="6322"/>
    <cellStyle name="40% - Accent3 23 2 2" xfId="6323"/>
    <cellStyle name="40% - Accent3 23 3" xfId="6324"/>
    <cellStyle name="40% - Accent3 24" xfId="6325"/>
    <cellStyle name="40% - Accent3 24 2" xfId="6326"/>
    <cellStyle name="40% - Accent3 25" xfId="6327"/>
    <cellStyle name="40% - Accent3 26" xfId="6328"/>
    <cellStyle name="40% - Accent3 27" xfId="6329"/>
    <cellStyle name="40% - Accent3 28" xfId="6330"/>
    <cellStyle name="40% - Accent3 29" xfId="6331"/>
    <cellStyle name="40% - Accent3 3" xfId="482"/>
    <cellStyle name="40% - Accent3 3 2" xfId="483"/>
    <cellStyle name="40% - Accent3 3 3" xfId="6332"/>
    <cellStyle name="40% - Accent3 30" xfId="6333"/>
    <cellStyle name="40% - Accent3 31" xfId="6334"/>
    <cellStyle name="40% - Accent3 32" xfId="6335"/>
    <cellStyle name="40% - Accent3 33" xfId="6336"/>
    <cellStyle name="40% - Accent3 34" xfId="6337"/>
    <cellStyle name="40% - Accent3 35" xfId="6338"/>
    <cellStyle name="40% - Accent3 36" xfId="6339"/>
    <cellStyle name="40% - Accent3 37" xfId="6340"/>
    <cellStyle name="40% - Accent3 38" xfId="6341"/>
    <cellStyle name="40% - Accent3 39" xfId="6342"/>
    <cellStyle name="40% - Accent3 4" xfId="484"/>
    <cellStyle name="40% - Accent3 4 2" xfId="485"/>
    <cellStyle name="40% - Accent3 4 3" xfId="6343"/>
    <cellStyle name="40% - Accent3 40" xfId="6344"/>
    <cellStyle name="40% - Accent3 41" xfId="6345"/>
    <cellStyle name="40% - Accent3 42" xfId="6346"/>
    <cellStyle name="40% - Accent3 43" xfId="6347"/>
    <cellStyle name="40% - Accent3 44" xfId="6348"/>
    <cellStyle name="40% - Accent3 45" xfId="6349"/>
    <cellStyle name="40% - Accent3 46" xfId="6350"/>
    <cellStyle name="40% - Accent3 47" xfId="6351"/>
    <cellStyle name="40% - Accent3 48" xfId="6352"/>
    <cellStyle name="40% - Accent3 49" xfId="6353"/>
    <cellStyle name="40% - Accent3 5" xfId="486"/>
    <cellStyle name="40% - Accent3 5 2" xfId="487"/>
    <cellStyle name="40% - Accent3 5 3" xfId="6354"/>
    <cellStyle name="40% - Accent3 50" xfId="6355"/>
    <cellStyle name="40% - Accent3 51" xfId="6356"/>
    <cellStyle name="40% - Accent3 52" xfId="6357"/>
    <cellStyle name="40% - Accent3 53" xfId="6358"/>
    <cellStyle name="40% - Accent3 54" xfId="6359"/>
    <cellStyle name="40% - Accent3 55" xfId="6360"/>
    <cellStyle name="40% - Accent3 56" xfId="6361"/>
    <cellStyle name="40% - Accent3 57" xfId="6362"/>
    <cellStyle name="40% - Accent3 58" xfId="6363"/>
    <cellStyle name="40% - Accent3 59" xfId="6364"/>
    <cellStyle name="40% - Accent3 6" xfId="488"/>
    <cellStyle name="40% - Accent3 6 2" xfId="489"/>
    <cellStyle name="40% - Accent3 60" xfId="6365"/>
    <cellStyle name="40% - Accent3 61" xfId="6366"/>
    <cellStyle name="40% - Accent3 62" xfId="6367"/>
    <cellStyle name="40% - Accent3 63" xfId="6368"/>
    <cellStyle name="40% - Accent3 64" xfId="6369"/>
    <cellStyle name="40% - Accent3 65" xfId="6370"/>
    <cellStyle name="40% - Accent3 66" xfId="6371"/>
    <cellStyle name="40% - Accent3 67" xfId="6372"/>
    <cellStyle name="40% - Accent3 68" xfId="6373"/>
    <cellStyle name="40% - Accent3 69" xfId="6374"/>
    <cellStyle name="40% - Accent3 7" xfId="490"/>
    <cellStyle name="40% - Accent3 7 2" xfId="491"/>
    <cellStyle name="40% - Accent3 70" xfId="6375"/>
    <cellStyle name="40% - Accent3 71" xfId="6376"/>
    <cellStyle name="40% - Accent3 72" xfId="6377"/>
    <cellStyle name="40% - Accent3 73" xfId="6378"/>
    <cellStyle name="40% - Accent3 8" xfId="492"/>
    <cellStyle name="40% - Accent3 8 2" xfId="493"/>
    <cellStyle name="40% - Accent3 9" xfId="494"/>
    <cellStyle name="40% - Accent3 9 2" xfId="495"/>
    <cellStyle name="40% - Accent4 10" xfId="496"/>
    <cellStyle name="40% - Accent4 10 2" xfId="497"/>
    <cellStyle name="40% - Accent4 11" xfId="498"/>
    <cellStyle name="40% - Accent4 11 2" xfId="499"/>
    <cellStyle name="40% - Accent4 12" xfId="500"/>
    <cellStyle name="40% - Accent4 12 2" xfId="501"/>
    <cellStyle name="40% - Accent4 13" xfId="502"/>
    <cellStyle name="40% - Accent4 13 2" xfId="503"/>
    <cellStyle name="40% - Accent4 14" xfId="504"/>
    <cellStyle name="40% - Accent4 14 2" xfId="505"/>
    <cellStyle name="40% - Accent4 15" xfId="506"/>
    <cellStyle name="40% - Accent4 15 2" xfId="507"/>
    <cellStyle name="40% - Accent4 16" xfId="6379"/>
    <cellStyle name="40% - Accent4 16 2" xfId="6380"/>
    <cellStyle name="40% - Accent4 16 2 2" xfId="6381"/>
    <cellStyle name="40% - Accent4 16 2 2 2" xfId="6382"/>
    <cellStyle name="40% - Accent4 16 2 2 2 2" xfId="6383"/>
    <cellStyle name="40% - Accent4 16 2 2 3" xfId="6384"/>
    <cellStyle name="40% - Accent4 16 2 3" xfId="6385"/>
    <cellStyle name="40% - Accent4 16 2 3 2" xfId="6386"/>
    <cellStyle name="40% - Accent4 16 2 3 2 2" xfId="6387"/>
    <cellStyle name="40% - Accent4 16 2 3 3" xfId="6388"/>
    <cellStyle name="40% - Accent4 16 2 4" xfId="6389"/>
    <cellStyle name="40% - Accent4 16 2 4 2" xfId="6390"/>
    <cellStyle name="40% - Accent4 16 2 5" xfId="6391"/>
    <cellStyle name="40% - Accent4 16 3" xfId="6392"/>
    <cellStyle name="40% - Accent4 16 3 2" xfId="6393"/>
    <cellStyle name="40% - Accent4 16 3 2 2" xfId="6394"/>
    <cellStyle name="40% - Accent4 16 3 2 2 2" xfId="6395"/>
    <cellStyle name="40% - Accent4 16 3 2 3" xfId="6396"/>
    <cellStyle name="40% - Accent4 16 3 3" xfId="6397"/>
    <cellStyle name="40% - Accent4 16 3 3 2" xfId="6398"/>
    <cellStyle name="40% - Accent4 16 3 3 2 2" xfId="6399"/>
    <cellStyle name="40% - Accent4 16 3 3 3" xfId="6400"/>
    <cellStyle name="40% - Accent4 16 3 4" xfId="6401"/>
    <cellStyle name="40% - Accent4 16 3 4 2" xfId="6402"/>
    <cellStyle name="40% - Accent4 16 3 5" xfId="6403"/>
    <cellStyle name="40% - Accent4 16 4" xfId="6404"/>
    <cellStyle name="40% - Accent4 16 4 2" xfId="6405"/>
    <cellStyle name="40% - Accent4 16 4 2 2" xfId="6406"/>
    <cellStyle name="40% - Accent4 16 4 3" xfId="6407"/>
    <cellStyle name="40% - Accent4 16 5" xfId="6408"/>
    <cellStyle name="40% - Accent4 16 5 2" xfId="6409"/>
    <cellStyle name="40% - Accent4 16 5 2 2" xfId="6410"/>
    <cellStyle name="40% - Accent4 16 5 3" xfId="6411"/>
    <cellStyle name="40% - Accent4 16 6" xfId="6412"/>
    <cellStyle name="40% - Accent4 16 6 2" xfId="6413"/>
    <cellStyle name="40% - Accent4 16 7" xfId="6414"/>
    <cellStyle name="40% - Accent4 17" xfId="6415"/>
    <cellStyle name="40% - Accent4 17 2" xfId="6416"/>
    <cellStyle name="40% - Accent4 17 2 2" xfId="6417"/>
    <cellStyle name="40% - Accent4 17 2 2 2" xfId="6418"/>
    <cellStyle name="40% - Accent4 17 2 2 2 2" xfId="6419"/>
    <cellStyle name="40% - Accent4 17 2 2 3" xfId="6420"/>
    <cellStyle name="40% - Accent4 17 2 3" xfId="6421"/>
    <cellStyle name="40% - Accent4 17 2 3 2" xfId="6422"/>
    <cellStyle name="40% - Accent4 17 2 3 2 2" xfId="6423"/>
    <cellStyle name="40% - Accent4 17 2 3 3" xfId="6424"/>
    <cellStyle name="40% - Accent4 17 2 4" xfId="6425"/>
    <cellStyle name="40% - Accent4 17 2 4 2" xfId="6426"/>
    <cellStyle name="40% - Accent4 17 2 5" xfId="6427"/>
    <cellStyle name="40% - Accent4 17 3" xfId="6428"/>
    <cellStyle name="40% - Accent4 17 3 2" xfId="6429"/>
    <cellStyle name="40% - Accent4 17 3 2 2" xfId="6430"/>
    <cellStyle name="40% - Accent4 17 3 3" xfId="6431"/>
    <cellStyle name="40% - Accent4 17 4" xfId="6432"/>
    <cellStyle name="40% - Accent4 17 4 2" xfId="6433"/>
    <cellStyle name="40% - Accent4 17 4 2 2" xfId="6434"/>
    <cellStyle name="40% - Accent4 17 4 3" xfId="6435"/>
    <cellStyle name="40% - Accent4 17 5" xfId="6436"/>
    <cellStyle name="40% - Accent4 17 5 2" xfId="6437"/>
    <cellStyle name="40% - Accent4 17 6" xfId="6438"/>
    <cellStyle name="40% - Accent4 18" xfId="6439"/>
    <cellStyle name="40% - Accent4 18 2" xfId="6440"/>
    <cellStyle name="40% - Accent4 18 2 2" xfId="6441"/>
    <cellStyle name="40% - Accent4 18 2 2 2" xfId="6442"/>
    <cellStyle name="40% - Accent4 18 2 3" xfId="6443"/>
    <cellStyle name="40% - Accent4 18 3" xfId="6444"/>
    <cellStyle name="40% - Accent4 18 3 2" xfId="6445"/>
    <cellStyle name="40% - Accent4 18 3 2 2" xfId="6446"/>
    <cellStyle name="40% - Accent4 18 3 3" xfId="6447"/>
    <cellStyle name="40% - Accent4 18 4" xfId="6448"/>
    <cellStyle name="40% - Accent4 18 4 2" xfId="6449"/>
    <cellStyle name="40% - Accent4 18 5" xfId="6450"/>
    <cellStyle name="40% - Accent4 19" xfId="6451"/>
    <cellStyle name="40% - Accent4 19 2" xfId="6452"/>
    <cellStyle name="40% - Accent4 19 2 2" xfId="6453"/>
    <cellStyle name="40% - Accent4 19 2 2 2" xfId="6454"/>
    <cellStyle name="40% - Accent4 19 2 3" xfId="6455"/>
    <cellStyle name="40% - Accent4 19 3" xfId="6456"/>
    <cellStyle name="40% - Accent4 19 3 2" xfId="6457"/>
    <cellStyle name="40% - Accent4 19 3 2 2" xfId="6458"/>
    <cellStyle name="40% - Accent4 19 3 3" xfId="6459"/>
    <cellStyle name="40% - Accent4 19 4" xfId="6460"/>
    <cellStyle name="40% - Accent4 19 4 2" xfId="6461"/>
    <cellStyle name="40% - Accent4 19 5" xfId="6462"/>
    <cellStyle name="40% - Accent4 2" xfId="508"/>
    <cellStyle name="40% - Accent4 2 2" xfId="509"/>
    <cellStyle name="40% - Accent4 2 2 2" xfId="6463"/>
    <cellStyle name="40% - Accent4 2 2 3" xfId="6464"/>
    <cellStyle name="40% - Accent4 2 2 4" xfId="6465"/>
    <cellStyle name="40% - Accent4 2 3" xfId="6466"/>
    <cellStyle name="40% - Accent4 2 4" xfId="6467"/>
    <cellStyle name="40% - Accent4 2 5" xfId="6468"/>
    <cellStyle name="40% - Accent4 20" xfId="6469"/>
    <cellStyle name="40% - Accent4 20 2" xfId="6470"/>
    <cellStyle name="40% - Accent4 20 2 2" xfId="6471"/>
    <cellStyle name="40% - Accent4 20 2 2 2" xfId="6472"/>
    <cellStyle name="40% - Accent4 20 2 3" xfId="6473"/>
    <cellStyle name="40% - Accent4 20 3" xfId="6474"/>
    <cellStyle name="40% - Accent4 20 3 2" xfId="6475"/>
    <cellStyle name="40% - Accent4 20 3 2 2" xfId="6476"/>
    <cellStyle name="40% - Accent4 20 3 3" xfId="6477"/>
    <cellStyle name="40% - Accent4 20 4" xfId="6478"/>
    <cellStyle name="40% - Accent4 20 4 2" xfId="6479"/>
    <cellStyle name="40% - Accent4 20 5" xfId="6480"/>
    <cellStyle name="40% - Accent4 21" xfId="6481"/>
    <cellStyle name="40% - Accent4 21 2" xfId="6482"/>
    <cellStyle name="40% - Accent4 21 2 2" xfId="6483"/>
    <cellStyle name="40% - Accent4 21 3" xfId="6484"/>
    <cellStyle name="40% - Accent4 22" xfId="6485"/>
    <cellStyle name="40% - Accent4 22 2" xfId="6486"/>
    <cellStyle name="40% - Accent4 22 2 2" xfId="6487"/>
    <cellStyle name="40% - Accent4 22 3" xfId="6488"/>
    <cellStyle name="40% - Accent4 23" xfId="6489"/>
    <cellStyle name="40% - Accent4 23 2" xfId="6490"/>
    <cellStyle name="40% - Accent4 23 2 2" xfId="6491"/>
    <cellStyle name="40% - Accent4 23 3" xfId="6492"/>
    <cellStyle name="40% - Accent4 24" xfId="6493"/>
    <cellStyle name="40% - Accent4 24 2" xfId="6494"/>
    <cellStyle name="40% - Accent4 25" xfId="6495"/>
    <cellStyle name="40% - Accent4 26" xfId="6496"/>
    <cellStyle name="40% - Accent4 27" xfId="6497"/>
    <cellStyle name="40% - Accent4 28" xfId="6498"/>
    <cellStyle name="40% - Accent4 29" xfId="6499"/>
    <cellStyle name="40% - Accent4 3" xfId="510"/>
    <cellStyle name="40% - Accent4 3 2" xfId="511"/>
    <cellStyle name="40% - Accent4 3 3" xfId="6500"/>
    <cellStyle name="40% - Accent4 30" xfId="6501"/>
    <cellStyle name="40% - Accent4 31" xfId="6502"/>
    <cellStyle name="40% - Accent4 32" xfId="6503"/>
    <cellStyle name="40% - Accent4 33" xfId="6504"/>
    <cellStyle name="40% - Accent4 34" xfId="6505"/>
    <cellStyle name="40% - Accent4 35" xfId="6506"/>
    <cellStyle name="40% - Accent4 36" xfId="6507"/>
    <cellStyle name="40% - Accent4 37" xfId="6508"/>
    <cellStyle name="40% - Accent4 38" xfId="6509"/>
    <cellStyle name="40% - Accent4 39" xfId="6510"/>
    <cellStyle name="40% - Accent4 4" xfId="512"/>
    <cellStyle name="40% - Accent4 4 2" xfId="513"/>
    <cellStyle name="40% - Accent4 4 3" xfId="6511"/>
    <cellStyle name="40% - Accent4 40" xfId="6512"/>
    <cellStyle name="40% - Accent4 41" xfId="6513"/>
    <cellStyle name="40% - Accent4 42" xfId="6514"/>
    <cellStyle name="40% - Accent4 43" xfId="6515"/>
    <cellStyle name="40% - Accent4 44" xfId="6516"/>
    <cellStyle name="40% - Accent4 45" xfId="6517"/>
    <cellStyle name="40% - Accent4 46" xfId="6518"/>
    <cellStyle name="40% - Accent4 47" xfId="6519"/>
    <cellStyle name="40% - Accent4 48" xfId="6520"/>
    <cellStyle name="40% - Accent4 49" xfId="6521"/>
    <cellStyle name="40% - Accent4 5" xfId="514"/>
    <cellStyle name="40% - Accent4 5 2" xfId="515"/>
    <cellStyle name="40% - Accent4 5 3" xfId="6522"/>
    <cellStyle name="40% - Accent4 50" xfId="6523"/>
    <cellStyle name="40% - Accent4 51" xfId="6524"/>
    <cellStyle name="40% - Accent4 52" xfId="6525"/>
    <cellStyle name="40% - Accent4 53" xfId="6526"/>
    <cellStyle name="40% - Accent4 54" xfId="6527"/>
    <cellStyle name="40% - Accent4 55" xfId="6528"/>
    <cellStyle name="40% - Accent4 56" xfId="6529"/>
    <cellStyle name="40% - Accent4 57" xfId="6530"/>
    <cellStyle name="40% - Accent4 58" xfId="6531"/>
    <cellStyle name="40% - Accent4 59" xfId="6532"/>
    <cellStyle name="40% - Accent4 6" xfId="516"/>
    <cellStyle name="40% - Accent4 6 2" xfId="517"/>
    <cellStyle name="40% - Accent4 60" xfId="6533"/>
    <cellStyle name="40% - Accent4 61" xfId="6534"/>
    <cellStyle name="40% - Accent4 62" xfId="6535"/>
    <cellStyle name="40% - Accent4 63" xfId="6536"/>
    <cellStyle name="40% - Accent4 64" xfId="6537"/>
    <cellStyle name="40% - Accent4 65" xfId="6538"/>
    <cellStyle name="40% - Accent4 66" xfId="6539"/>
    <cellStyle name="40% - Accent4 67" xfId="6540"/>
    <cellStyle name="40% - Accent4 68" xfId="6541"/>
    <cellStyle name="40% - Accent4 69" xfId="6542"/>
    <cellStyle name="40% - Accent4 7" xfId="518"/>
    <cellStyle name="40% - Accent4 7 2" xfId="519"/>
    <cellStyle name="40% - Accent4 70" xfId="6543"/>
    <cellStyle name="40% - Accent4 71" xfId="6544"/>
    <cellStyle name="40% - Accent4 72" xfId="6545"/>
    <cellStyle name="40% - Accent4 73" xfId="6546"/>
    <cellStyle name="40% - Accent4 8" xfId="520"/>
    <cellStyle name="40% - Accent4 8 2" xfId="521"/>
    <cellStyle name="40% - Accent4 9" xfId="522"/>
    <cellStyle name="40% - Accent4 9 2" xfId="523"/>
    <cellStyle name="40% - Accent5 10" xfId="524"/>
    <cellStyle name="40% - Accent5 10 2" xfId="525"/>
    <cellStyle name="40% - Accent5 11" xfId="526"/>
    <cellStyle name="40% - Accent5 11 2" xfId="527"/>
    <cellStyle name="40% - Accent5 12" xfId="528"/>
    <cellStyle name="40% - Accent5 12 2" xfId="529"/>
    <cellStyle name="40% - Accent5 13" xfId="530"/>
    <cellStyle name="40% - Accent5 13 2" xfId="531"/>
    <cellStyle name="40% - Accent5 14" xfId="532"/>
    <cellStyle name="40% - Accent5 14 2" xfId="533"/>
    <cellStyle name="40% - Accent5 15" xfId="534"/>
    <cellStyle name="40% - Accent5 15 2" xfId="535"/>
    <cellStyle name="40% - Accent5 16" xfId="6547"/>
    <cellStyle name="40% - Accent5 16 2" xfId="6548"/>
    <cellStyle name="40% - Accent5 16 2 2" xfId="6549"/>
    <cellStyle name="40% - Accent5 16 2 2 2" xfId="6550"/>
    <cellStyle name="40% - Accent5 16 2 2 2 2" xfId="6551"/>
    <cellStyle name="40% - Accent5 16 2 2 3" xfId="6552"/>
    <cellStyle name="40% - Accent5 16 2 3" xfId="6553"/>
    <cellStyle name="40% - Accent5 16 2 3 2" xfId="6554"/>
    <cellStyle name="40% - Accent5 16 2 3 2 2" xfId="6555"/>
    <cellStyle name="40% - Accent5 16 2 3 3" xfId="6556"/>
    <cellStyle name="40% - Accent5 16 2 4" xfId="6557"/>
    <cellStyle name="40% - Accent5 16 2 4 2" xfId="6558"/>
    <cellStyle name="40% - Accent5 16 2 5" xfId="6559"/>
    <cellStyle name="40% - Accent5 16 3" xfId="6560"/>
    <cellStyle name="40% - Accent5 16 3 2" xfId="6561"/>
    <cellStyle name="40% - Accent5 16 3 2 2" xfId="6562"/>
    <cellStyle name="40% - Accent5 16 3 2 2 2" xfId="6563"/>
    <cellStyle name="40% - Accent5 16 3 2 3" xfId="6564"/>
    <cellStyle name="40% - Accent5 16 3 3" xfId="6565"/>
    <cellStyle name="40% - Accent5 16 3 3 2" xfId="6566"/>
    <cellStyle name="40% - Accent5 16 3 3 2 2" xfId="6567"/>
    <cellStyle name="40% - Accent5 16 3 3 3" xfId="6568"/>
    <cellStyle name="40% - Accent5 16 3 4" xfId="6569"/>
    <cellStyle name="40% - Accent5 16 3 4 2" xfId="6570"/>
    <cellStyle name="40% - Accent5 16 3 5" xfId="6571"/>
    <cellStyle name="40% - Accent5 16 4" xfId="6572"/>
    <cellStyle name="40% - Accent5 16 4 2" xfId="6573"/>
    <cellStyle name="40% - Accent5 16 4 2 2" xfId="6574"/>
    <cellStyle name="40% - Accent5 16 4 3" xfId="6575"/>
    <cellStyle name="40% - Accent5 16 5" xfId="6576"/>
    <cellStyle name="40% - Accent5 16 5 2" xfId="6577"/>
    <cellStyle name="40% - Accent5 16 5 2 2" xfId="6578"/>
    <cellStyle name="40% - Accent5 16 5 3" xfId="6579"/>
    <cellStyle name="40% - Accent5 16 6" xfId="6580"/>
    <cellStyle name="40% - Accent5 16 6 2" xfId="6581"/>
    <cellStyle name="40% - Accent5 16 7" xfId="6582"/>
    <cellStyle name="40% - Accent5 17" xfId="6583"/>
    <cellStyle name="40% - Accent5 17 2" xfId="6584"/>
    <cellStyle name="40% - Accent5 17 2 2" xfId="6585"/>
    <cellStyle name="40% - Accent5 17 2 2 2" xfId="6586"/>
    <cellStyle name="40% - Accent5 17 2 2 2 2" xfId="6587"/>
    <cellStyle name="40% - Accent5 17 2 2 3" xfId="6588"/>
    <cellStyle name="40% - Accent5 17 2 3" xfId="6589"/>
    <cellStyle name="40% - Accent5 17 2 3 2" xfId="6590"/>
    <cellStyle name="40% - Accent5 17 2 3 2 2" xfId="6591"/>
    <cellStyle name="40% - Accent5 17 2 3 3" xfId="6592"/>
    <cellStyle name="40% - Accent5 17 2 4" xfId="6593"/>
    <cellStyle name="40% - Accent5 17 2 4 2" xfId="6594"/>
    <cellStyle name="40% - Accent5 17 2 5" xfId="6595"/>
    <cellStyle name="40% - Accent5 17 3" xfId="6596"/>
    <cellStyle name="40% - Accent5 17 3 2" xfId="6597"/>
    <cellStyle name="40% - Accent5 17 3 2 2" xfId="6598"/>
    <cellStyle name="40% - Accent5 17 3 3" xfId="6599"/>
    <cellStyle name="40% - Accent5 17 4" xfId="6600"/>
    <cellStyle name="40% - Accent5 17 4 2" xfId="6601"/>
    <cellStyle name="40% - Accent5 17 4 2 2" xfId="6602"/>
    <cellStyle name="40% - Accent5 17 4 3" xfId="6603"/>
    <cellStyle name="40% - Accent5 17 5" xfId="6604"/>
    <cellStyle name="40% - Accent5 17 5 2" xfId="6605"/>
    <cellStyle name="40% - Accent5 17 6" xfId="6606"/>
    <cellStyle name="40% - Accent5 18" xfId="6607"/>
    <cellStyle name="40% - Accent5 18 2" xfId="6608"/>
    <cellStyle name="40% - Accent5 18 2 2" xfId="6609"/>
    <cellStyle name="40% - Accent5 18 2 2 2" xfId="6610"/>
    <cellStyle name="40% - Accent5 18 2 3" xfId="6611"/>
    <cellStyle name="40% - Accent5 18 3" xfId="6612"/>
    <cellStyle name="40% - Accent5 18 3 2" xfId="6613"/>
    <cellStyle name="40% - Accent5 18 3 2 2" xfId="6614"/>
    <cellStyle name="40% - Accent5 18 3 3" xfId="6615"/>
    <cellStyle name="40% - Accent5 18 4" xfId="6616"/>
    <cellStyle name="40% - Accent5 18 4 2" xfId="6617"/>
    <cellStyle name="40% - Accent5 18 5" xfId="6618"/>
    <cellStyle name="40% - Accent5 19" xfId="6619"/>
    <cellStyle name="40% - Accent5 19 2" xfId="6620"/>
    <cellStyle name="40% - Accent5 19 2 2" xfId="6621"/>
    <cellStyle name="40% - Accent5 19 2 2 2" xfId="6622"/>
    <cellStyle name="40% - Accent5 19 2 3" xfId="6623"/>
    <cellStyle name="40% - Accent5 19 3" xfId="6624"/>
    <cellStyle name="40% - Accent5 19 3 2" xfId="6625"/>
    <cellStyle name="40% - Accent5 19 3 2 2" xfId="6626"/>
    <cellStyle name="40% - Accent5 19 3 3" xfId="6627"/>
    <cellStyle name="40% - Accent5 19 4" xfId="6628"/>
    <cellStyle name="40% - Accent5 19 4 2" xfId="6629"/>
    <cellStyle name="40% - Accent5 19 5" xfId="6630"/>
    <cellStyle name="40% - Accent5 2" xfId="536"/>
    <cellStyle name="40% - Accent5 2 2" xfId="537"/>
    <cellStyle name="40% - Accent5 2 2 2" xfId="6631"/>
    <cellStyle name="40% - Accent5 2 3" xfId="6632"/>
    <cellStyle name="40% - Accent5 2 4" xfId="6633"/>
    <cellStyle name="40% - Accent5 20" xfId="6634"/>
    <cellStyle name="40% - Accent5 20 2" xfId="6635"/>
    <cellStyle name="40% - Accent5 20 2 2" xfId="6636"/>
    <cellStyle name="40% - Accent5 20 2 2 2" xfId="6637"/>
    <cellStyle name="40% - Accent5 20 2 3" xfId="6638"/>
    <cellStyle name="40% - Accent5 20 3" xfId="6639"/>
    <cellStyle name="40% - Accent5 20 3 2" xfId="6640"/>
    <cellStyle name="40% - Accent5 20 3 2 2" xfId="6641"/>
    <cellStyle name="40% - Accent5 20 3 3" xfId="6642"/>
    <cellStyle name="40% - Accent5 20 4" xfId="6643"/>
    <cellStyle name="40% - Accent5 20 4 2" xfId="6644"/>
    <cellStyle name="40% - Accent5 20 5" xfId="6645"/>
    <cellStyle name="40% - Accent5 21" xfId="6646"/>
    <cellStyle name="40% - Accent5 21 2" xfId="6647"/>
    <cellStyle name="40% - Accent5 21 2 2" xfId="6648"/>
    <cellStyle name="40% - Accent5 21 3" xfId="6649"/>
    <cellStyle name="40% - Accent5 22" xfId="6650"/>
    <cellStyle name="40% - Accent5 22 2" xfId="6651"/>
    <cellStyle name="40% - Accent5 22 2 2" xfId="6652"/>
    <cellStyle name="40% - Accent5 22 3" xfId="6653"/>
    <cellStyle name="40% - Accent5 23" xfId="6654"/>
    <cellStyle name="40% - Accent5 23 2" xfId="6655"/>
    <cellStyle name="40% - Accent5 23 2 2" xfId="6656"/>
    <cellStyle name="40% - Accent5 23 3" xfId="6657"/>
    <cellStyle name="40% - Accent5 24" xfId="6658"/>
    <cellStyle name="40% - Accent5 24 2" xfId="6659"/>
    <cellStyle name="40% - Accent5 25" xfId="6660"/>
    <cellStyle name="40% - Accent5 26" xfId="6661"/>
    <cellStyle name="40% - Accent5 27" xfId="6662"/>
    <cellStyle name="40% - Accent5 28" xfId="6663"/>
    <cellStyle name="40% - Accent5 29" xfId="6664"/>
    <cellStyle name="40% - Accent5 3" xfId="538"/>
    <cellStyle name="40% - Accent5 3 2" xfId="539"/>
    <cellStyle name="40% - Accent5 3 3" xfId="6665"/>
    <cellStyle name="40% - Accent5 30" xfId="6666"/>
    <cellStyle name="40% - Accent5 31" xfId="6667"/>
    <cellStyle name="40% - Accent5 32" xfId="6668"/>
    <cellStyle name="40% - Accent5 33" xfId="6669"/>
    <cellStyle name="40% - Accent5 34" xfId="6670"/>
    <cellStyle name="40% - Accent5 35" xfId="6671"/>
    <cellStyle name="40% - Accent5 36" xfId="6672"/>
    <cellStyle name="40% - Accent5 37" xfId="6673"/>
    <cellStyle name="40% - Accent5 38" xfId="6674"/>
    <cellStyle name="40% - Accent5 39" xfId="6675"/>
    <cellStyle name="40% - Accent5 4" xfId="540"/>
    <cellStyle name="40% - Accent5 4 2" xfId="541"/>
    <cellStyle name="40% - Accent5 4 3" xfId="6676"/>
    <cellStyle name="40% - Accent5 40" xfId="6677"/>
    <cellStyle name="40% - Accent5 41" xfId="6678"/>
    <cellStyle name="40% - Accent5 42" xfId="6679"/>
    <cellStyle name="40% - Accent5 43" xfId="6680"/>
    <cellStyle name="40% - Accent5 44" xfId="6681"/>
    <cellStyle name="40% - Accent5 45" xfId="6682"/>
    <cellStyle name="40% - Accent5 46" xfId="6683"/>
    <cellStyle name="40% - Accent5 47" xfId="6684"/>
    <cellStyle name="40% - Accent5 48" xfId="6685"/>
    <cellStyle name="40% - Accent5 49" xfId="6686"/>
    <cellStyle name="40% - Accent5 5" xfId="542"/>
    <cellStyle name="40% - Accent5 5 2" xfId="543"/>
    <cellStyle name="40% - Accent5 5 3" xfId="6687"/>
    <cellStyle name="40% - Accent5 50" xfId="6688"/>
    <cellStyle name="40% - Accent5 51" xfId="6689"/>
    <cellStyle name="40% - Accent5 52" xfId="6690"/>
    <cellStyle name="40% - Accent5 53" xfId="6691"/>
    <cellStyle name="40% - Accent5 54" xfId="6692"/>
    <cellStyle name="40% - Accent5 55" xfId="6693"/>
    <cellStyle name="40% - Accent5 56" xfId="6694"/>
    <cellStyle name="40% - Accent5 57" xfId="6695"/>
    <cellStyle name="40% - Accent5 58" xfId="6696"/>
    <cellStyle name="40% - Accent5 59" xfId="6697"/>
    <cellStyle name="40% - Accent5 6" xfId="544"/>
    <cellStyle name="40% - Accent5 6 2" xfId="545"/>
    <cellStyle name="40% - Accent5 60" xfId="6698"/>
    <cellStyle name="40% - Accent5 61" xfId="6699"/>
    <cellStyle name="40% - Accent5 62" xfId="6700"/>
    <cellStyle name="40% - Accent5 63" xfId="6701"/>
    <cellStyle name="40% - Accent5 64" xfId="6702"/>
    <cellStyle name="40% - Accent5 65" xfId="6703"/>
    <cellStyle name="40% - Accent5 66" xfId="6704"/>
    <cellStyle name="40% - Accent5 67" xfId="6705"/>
    <cellStyle name="40% - Accent5 68" xfId="6706"/>
    <cellStyle name="40% - Accent5 69" xfId="6707"/>
    <cellStyle name="40% - Accent5 7" xfId="546"/>
    <cellStyle name="40% - Accent5 7 2" xfId="547"/>
    <cellStyle name="40% - Accent5 70" xfId="6708"/>
    <cellStyle name="40% - Accent5 71" xfId="6709"/>
    <cellStyle name="40% - Accent5 72" xfId="6710"/>
    <cellStyle name="40% - Accent5 73" xfId="6711"/>
    <cellStyle name="40% - Accent5 8" xfId="548"/>
    <cellStyle name="40% - Accent5 8 2" xfId="549"/>
    <cellStyle name="40% - Accent5 9" xfId="550"/>
    <cellStyle name="40% - Accent5 9 2" xfId="551"/>
    <cellStyle name="40% - Accent6 10" xfId="552"/>
    <cellStyle name="40% - Accent6 10 2" xfId="553"/>
    <cellStyle name="40% - Accent6 11" xfId="554"/>
    <cellStyle name="40% - Accent6 11 2" xfId="555"/>
    <cellStyle name="40% - Accent6 12" xfId="556"/>
    <cellStyle name="40% - Accent6 12 2" xfId="557"/>
    <cellStyle name="40% - Accent6 13" xfId="558"/>
    <cellStyle name="40% - Accent6 13 2" xfId="559"/>
    <cellStyle name="40% - Accent6 14" xfId="560"/>
    <cellStyle name="40% - Accent6 14 2" xfId="561"/>
    <cellStyle name="40% - Accent6 15" xfId="562"/>
    <cellStyle name="40% - Accent6 15 2" xfId="563"/>
    <cellStyle name="40% - Accent6 16" xfId="6712"/>
    <cellStyle name="40% - Accent6 16 2" xfId="6713"/>
    <cellStyle name="40% - Accent6 16 2 2" xfId="6714"/>
    <cellStyle name="40% - Accent6 16 2 2 2" xfId="6715"/>
    <cellStyle name="40% - Accent6 16 2 2 2 2" xfId="6716"/>
    <cellStyle name="40% - Accent6 16 2 2 3" xfId="6717"/>
    <cellStyle name="40% - Accent6 16 2 3" xfId="6718"/>
    <cellStyle name="40% - Accent6 16 2 3 2" xfId="6719"/>
    <cellStyle name="40% - Accent6 16 2 3 2 2" xfId="6720"/>
    <cellStyle name="40% - Accent6 16 2 3 3" xfId="6721"/>
    <cellStyle name="40% - Accent6 16 2 4" xfId="6722"/>
    <cellStyle name="40% - Accent6 16 2 4 2" xfId="6723"/>
    <cellStyle name="40% - Accent6 16 2 5" xfId="6724"/>
    <cellStyle name="40% - Accent6 16 3" xfId="6725"/>
    <cellStyle name="40% - Accent6 16 3 2" xfId="6726"/>
    <cellStyle name="40% - Accent6 16 3 2 2" xfId="6727"/>
    <cellStyle name="40% - Accent6 16 3 2 2 2" xfId="6728"/>
    <cellStyle name="40% - Accent6 16 3 2 3" xfId="6729"/>
    <cellStyle name="40% - Accent6 16 3 3" xfId="6730"/>
    <cellStyle name="40% - Accent6 16 3 3 2" xfId="6731"/>
    <cellStyle name="40% - Accent6 16 3 3 2 2" xfId="6732"/>
    <cellStyle name="40% - Accent6 16 3 3 3" xfId="6733"/>
    <cellStyle name="40% - Accent6 16 3 4" xfId="6734"/>
    <cellStyle name="40% - Accent6 16 3 4 2" xfId="6735"/>
    <cellStyle name="40% - Accent6 16 3 5" xfId="6736"/>
    <cellStyle name="40% - Accent6 16 4" xfId="6737"/>
    <cellStyle name="40% - Accent6 16 4 2" xfId="6738"/>
    <cellStyle name="40% - Accent6 16 4 2 2" xfId="6739"/>
    <cellStyle name="40% - Accent6 16 4 3" xfId="6740"/>
    <cellStyle name="40% - Accent6 16 5" xfId="6741"/>
    <cellStyle name="40% - Accent6 16 5 2" xfId="6742"/>
    <cellStyle name="40% - Accent6 16 5 2 2" xfId="6743"/>
    <cellStyle name="40% - Accent6 16 5 3" xfId="6744"/>
    <cellStyle name="40% - Accent6 16 6" xfId="6745"/>
    <cellStyle name="40% - Accent6 16 6 2" xfId="6746"/>
    <cellStyle name="40% - Accent6 16 7" xfId="6747"/>
    <cellStyle name="40% - Accent6 17" xfId="6748"/>
    <cellStyle name="40% - Accent6 17 2" xfId="6749"/>
    <cellStyle name="40% - Accent6 17 2 2" xfId="6750"/>
    <cellStyle name="40% - Accent6 17 2 2 2" xfId="6751"/>
    <cellStyle name="40% - Accent6 17 2 2 2 2" xfId="6752"/>
    <cellStyle name="40% - Accent6 17 2 2 3" xfId="6753"/>
    <cellStyle name="40% - Accent6 17 2 3" xfId="6754"/>
    <cellStyle name="40% - Accent6 17 2 3 2" xfId="6755"/>
    <cellStyle name="40% - Accent6 17 2 3 2 2" xfId="6756"/>
    <cellStyle name="40% - Accent6 17 2 3 3" xfId="6757"/>
    <cellStyle name="40% - Accent6 17 2 4" xfId="6758"/>
    <cellStyle name="40% - Accent6 17 2 4 2" xfId="6759"/>
    <cellStyle name="40% - Accent6 17 2 5" xfId="6760"/>
    <cellStyle name="40% - Accent6 17 3" xfId="6761"/>
    <cellStyle name="40% - Accent6 17 3 2" xfId="6762"/>
    <cellStyle name="40% - Accent6 17 3 2 2" xfId="6763"/>
    <cellStyle name="40% - Accent6 17 3 3" xfId="6764"/>
    <cellStyle name="40% - Accent6 17 4" xfId="6765"/>
    <cellStyle name="40% - Accent6 17 4 2" xfId="6766"/>
    <cellStyle name="40% - Accent6 17 4 2 2" xfId="6767"/>
    <cellStyle name="40% - Accent6 17 4 3" xfId="6768"/>
    <cellStyle name="40% - Accent6 17 5" xfId="6769"/>
    <cellStyle name="40% - Accent6 17 5 2" xfId="6770"/>
    <cellStyle name="40% - Accent6 17 6" xfId="6771"/>
    <cellStyle name="40% - Accent6 18" xfId="6772"/>
    <cellStyle name="40% - Accent6 18 2" xfId="6773"/>
    <cellStyle name="40% - Accent6 18 2 2" xfId="6774"/>
    <cellStyle name="40% - Accent6 18 2 2 2" xfId="6775"/>
    <cellStyle name="40% - Accent6 18 2 3" xfId="6776"/>
    <cellStyle name="40% - Accent6 18 3" xfId="6777"/>
    <cellStyle name="40% - Accent6 18 3 2" xfId="6778"/>
    <cellStyle name="40% - Accent6 18 3 2 2" xfId="6779"/>
    <cellStyle name="40% - Accent6 18 3 3" xfId="6780"/>
    <cellStyle name="40% - Accent6 18 4" xfId="6781"/>
    <cellStyle name="40% - Accent6 18 4 2" xfId="6782"/>
    <cellStyle name="40% - Accent6 18 5" xfId="6783"/>
    <cellStyle name="40% - Accent6 19" xfId="6784"/>
    <cellStyle name="40% - Accent6 19 2" xfId="6785"/>
    <cellStyle name="40% - Accent6 19 2 2" xfId="6786"/>
    <cellStyle name="40% - Accent6 19 2 2 2" xfId="6787"/>
    <cellStyle name="40% - Accent6 19 2 3" xfId="6788"/>
    <cellStyle name="40% - Accent6 19 3" xfId="6789"/>
    <cellStyle name="40% - Accent6 19 3 2" xfId="6790"/>
    <cellStyle name="40% - Accent6 19 3 2 2" xfId="6791"/>
    <cellStyle name="40% - Accent6 19 3 3" xfId="6792"/>
    <cellStyle name="40% - Accent6 19 4" xfId="6793"/>
    <cellStyle name="40% - Accent6 19 4 2" xfId="6794"/>
    <cellStyle name="40% - Accent6 19 5" xfId="6795"/>
    <cellStyle name="40% - Accent6 2" xfId="564"/>
    <cellStyle name="40% - Accent6 2 2" xfId="565"/>
    <cellStyle name="40% - Accent6 2 2 2" xfId="6796"/>
    <cellStyle name="40% - Accent6 2 2 3" xfId="6797"/>
    <cellStyle name="40% - Accent6 2 2 4" xfId="6798"/>
    <cellStyle name="40% - Accent6 2 3" xfId="6799"/>
    <cellStyle name="40% - Accent6 2 4" xfId="6800"/>
    <cellStyle name="40% - Accent6 2 5" xfId="6801"/>
    <cellStyle name="40% - Accent6 20" xfId="6802"/>
    <cellStyle name="40% - Accent6 20 2" xfId="6803"/>
    <cellStyle name="40% - Accent6 20 2 2" xfId="6804"/>
    <cellStyle name="40% - Accent6 20 2 2 2" xfId="6805"/>
    <cellStyle name="40% - Accent6 20 2 3" xfId="6806"/>
    <cellStyle name="40% - Accent6 20 3" xfId="6807"/>
    <cellStyle name="40% - Accent6 20 3 2" xfId="6808"/>
    <cellStyle name="40% - Accent6 20 3 2 2" xfId="6809"/>
    <cellStyle name="40% - Accent6 20 3 3" xfId="6810"/>
    <cellStyle name="40% - Accent6 20 4" xfId="6811"/>
    <cellStyle name="40% - Accent6 20 4 2" xfId="6812"/>
    <cellStyle name="40% - Accent6 20 5" xfId="6813"/>
    <cellStyle name="40% - Accent6 21" xfId="6814"/>
    <cellStyle name="40% - Accent6 21 2" xfId="6815"/>
    <cellStyle name="40% - Accent6 21 2 2" xfId="6816"/>
    <cellStyle name="40% - Accent6 21 3" xfId="6817"/>
    <cellStyle name="40% - Accent6 22" xfId="6818"/>
    <cellStyle name="40% - Accent6 22 2" xfId="6819"/>
    <cellStyle name="40% - Accent6 22 2 2" xfId="6820"/>
    <cellStyle name="40% - Accent6 22 3" xfId="6821"/>
    <cellStyle name="40% - Accent6 23" xfId="6822"/>
    <cellStyle name="40% - Accent6 23 2" xfId="6823"/>
    <cellStyle name="40% - Accent6 23 2 2" xfId="6824"/>
    <cellStyle name="40% - Accent6 23 3" xfId="6825"/>
    <cellStyle name="40% - Accent6 24" xfId="6826"/>
    <cellStyle name="40% - Accent6 24 2" xfId="6827"/>
    <cellStyle name="40% - Accent6 25" xfId="6828"/>
    <cellStyle name="40% - Accent6 26" xfId="6829"/>
    <cellStyle name="40% - Accent6 27" xfId="6830"/>
    <cellStyle name="40% - Accent6 28" xfId="6831"/>
    <cellStyle name="40% - Accent6 29" xfId="6832"/>
    <cellStyle name="40% - Accent6 3" xfId="566"/>
    <cellStyle name="40% - Accent6 3 2" xfId="567"/>
    <cellStyle name="40% - Accent6 3 3" xfId="6833"/>
    <cellStyle name="40% - Accent6 30" xfId="6834"/>
    <cellStyle name="40% - Accent6 31" xfId="6835"/>
    <cellStyle name="40% - Accent6 32" xfId="6836"/>
    <cellStyle name="40% - Accent6 33" xfId="6837"/>
    <cellStyle name="40% - Accent6 34" xfId="6838"/>
    <cellStyle name="40% - Accent6 35" xfId="6839"/>
    <cellStyle name="40% - Accent6 36" xfId="6840"/>
    <cellStyle name="40% - Accent6 37" xfId="6841"/>
    <cellStyle name="40% - Accent6 38" xfId="6842"/>
    <cellStyle name="40% - Accent6 39" xfId="6843"/>
    <cellStyle name="40% - Accent6 4" xfId="568"/>
    <cellStyle name="40% - Accent6 4 2" xfId="569"/>
    <cellStyle name="40% - Accent6 4 3" xfId="6844"/>
    <cellStyle name="40% - Accent6 40" xfId="6845"/>
    <cellStyle name="40% - Accent6 41" xfId="6846"/>
    <cellStyle name="40% - Accent6 42" xfId="6847"/>
    <cellStyle name="40% - Accent6 43" xfId="6848"/>
    <cellStyle name="40% - Accent6 44" xfId="6849"/>
    <cellStyle name="40% - Accent6 45" xfId="6850"/>
    <cellStyle name="40% - Accent6 46" xfId="6851"/>
    <cellStyle name="40% - Accent6 47" xfId="6852"/>
    <cellStyle name="40% - Accent6 48" xfId="6853"/>
    <cellStyle name="40% - Accent6 49" xfId="6854"/>
    <cellStyle name="40% - Accent6 5" xfId="570"/>
    <cellStyle name="40% - Accent6 5 2" xfId="571"/>
    <cellStyle name="40% - Accent6 5 3" xfId="6855"/>
    <cellStyle name="40% - Accent6 50" xfId="6856"/>
    <cellStyle name="40% - Accent6 51" xfId="6857"/>
    <cellStyle name="40% - Accent6 52" xfId="6858"/>
    <cellStyle name="40% - Accent6 53" xfId="6859"/>
    <cellStyle name="40% - Accent6 54" xfId="6860"/>
    <cellStyle name="40% - Accent6 55" xfId="6861"/>
    <cellStyle name="40% - Accent6 56" xfId="6862"/>
    <cellStyle name="40% - Accent6 57" xfId="6863"/>
    <cellStyle name="40% - Accent6 58" xfId="6864"/>
    <cellStyle name="40% - Accent6 59" xfId="6865"/>
    <cellStyle name="40% - Accent6 6" xfId="572"/>
    <cellStyle name="40% - Accent6 6 2" xfId="573"/>
    <cellStyle name="40% - Accent6 60" xfId="6866"/>
    <cellStyle name="40% - Accent6 61" xfId="6867"/>
    <cellStyle name="40% - Accent6 62" xfId="6868"/>
    <cellStyle name="40% - Accent6 63" xfId="6869"/>
    <cellStyle name="40% - Accent6 64" xfId="6870"/>
    <cellStyle name="40% - Accent6 65" xfId="6871"/>
    <cellStyle name="40% - Accent6 66" xfId="6872"/>
    <cellStyle name="40% - Accent6 67" xfId="6873"/>
    <cellStyle name="40% - Accent6 68" xfId="6874"/>
    <cellStyle name="40% - Accent6 69" xfId="6875"/>
    <cellStyle name="40% - Accent6 7" xfId="574"/>
    <cellStyle name="40% - Accent6 7 2" xfId="575"/>
    <cellStyle name="40% - Accent6 70" xfId="6876"/>
    <cellStyle name="40% - Accent6 71" xfId="6877"/>
    <cellStyle name="40% - Accent6 72" xfId="6878"/>
    <cellStyle name="40% - Accent6 73" xfId="6879"/>
    <cellStyle name="40% - Accent6 8" xfId="576"/>
    <cellStyle name="40% - Accent6 8 2" xfId="577"/>
    <cellStyle name="40% - Accent6 9" xfId="578"/>
    <cellStyle name="40% - Accent6 9 2" xfId="579"/>
    <cellStyle name="40% - Colore 1" xfId="580"/>
    <cellStyle name="40% - Colore 1 2" xfId="581"/>
    <cellStyle name="40% - Colore 1 2 2" xfId="6880"/>
    <cellStyle name="40% - Colore 1 2_Power 0614 Financials and Analytics" xfId="6881"/>
    <cellStyle name="40% - Colore 1 3" xfId="6882"/>
    <cellStyle name="40% - Colore 1_Power 0614 Financials and Analytics" xfId="6883"/>
    <cellStyle name="40% - Colore 2" xfId="582"/>
    <cellStyle name="40% - Colore 2 2" xfId="583"/>
    <cellStyle name="40% - Colore 2 2 2" xfId="6884"/>
    <cellStyle name="40% - Colore 2 2_Power 0614 Financials and Analytics" xfId="6885"/>
    <cellStyle name="40% - Colore 2 3" xfId="6886"/>
    <cellStyle name="40% - Colore 2_Power 0614 Financials and Analytics" xfId="6887"/>
    <cellStyle name="40% - Colore 3" xfId="584"/>
    <cellStyle name="40% - Colore 3 2" xfId="585"/>
    <cellStyle name="40% - Colore 3 2 2" xfId="6888"/>
    <cellStyle name="40% - Colore 3 2_Power 0614 Financials and Analytics" xfId="6889"/>
    <cellStyle name="40% - Colore 3 3" xfId="6890"/>
    <cellStyle name="40% - Colore 3_Power 0614 Financials and Analytics" xfId="6891"/>
    <cellStyle name="40% - Colore 4" xfId="586"/>
    <cellStyle name="40% - Colore 4 2" xfId="587"/>
    <cellStyle name="40% - Colore 4 2 2" xfId="6892"/>
    <cellStyle name="40% - Colore 4 2_Power 0614 Financials and Analytics" xfId="6893"/>
    <cellStyle name="40% - Colore 4 3" xfId="6894"/>
    <cellStyle name="40% - Colore 4_Power 0614 Financials and Analytics" xfId="6895"/>
    <cellStyle name="40% - Colore 5" xfId="588"/>
    <cellStyle name="40% - Colore 5 2" xfId="589"/>
    <cellStyle name="40% - Colore 5 2 2" xfId="6896"/>
    <cellStyle name="40% - Colore 5 2_Power 0614 Financials and Analytics" xfId="6897"/>
    <cellStyle name="40% - Colore 5 3" xfId="6898"/>
    <cellStyle name="40% - Colore 5_Power 0614 Financials and Analytics" xfId="6899"/>
    <cellStyle name="40% - Colore 6" xfId="590"/>
    <cellStyle name="40% - Colore 6 2" xfId="591"/>
    <cellStyle name="40% - Colore 6 2 2" xfId="6900"/>
    <cellStyle name="40% - Colore 6 2_Power 0614 Financials and Analytics" xfId="6901"/>
    <cellStyle name="40% - Colore 6 3" xfId="6902"/>
    <cellStyle name="40% - Colore 6_Power 0614 Financials and Analytics" xfId="6903"/>
    <cellStyle name="40% - Énfasis1" xfId="592"/>
    <cellStyle name="40% - Énfasis2" xfId="593"/>
    <cellStyle name="40% - Énfasis3" xfId="594"/>
    <cellStyle name="40% - Énfasis4" xfId="595"/>
    <cellStyle name="40% - Énfasis5" xfId="596"/>
    <cellStyle name="40% - Énfasis6" xfId="597"/>
    <cellStyle name="60% - Accent1 10" xfId="598"/>
    <cellStyle name="60% - Accent1 11" xfId="599"/>
    <cellStyle name="60% - Accent1 12" xfId="600"/>
    <cellStyle name="60% - Accent1 13" xfId="601"/>
    <cellStyle name="60% - Accent1 14" xfId="602"/>
    <cellStyle name="60% - Accent1 15" xfId="603"/>
    <cellStyle name="60% - Accent1 16" xfId="6904"/>
    <cellStyle name="60% - Accent1 17" xfId="6905"/>
    <cellStyle name="60% - Accent1 18" xfId="6906"/>
    <cellStyle name="60% - Accent1 19" xfId="6907"/>
    <cellStyle name="60% - Accent1 2" xfId="604"/>
    <cellStyle name="60% - Accent1 2 2" xfId="6908"/>
    <cellStyle name="60% - Accent1 2 3" xfId="6909"/>
    <cellStyle name="60% - Accent1 2 4" xfId="6910"/>
    <cellStyle name="60% - Accent1 20" xfId="6911"/>
    <cellStyle name="60% - Accent1 21" xfId="6912"/>
    <cellStyle name="60% - Accent1 22" xfId="6913"/>
    <cellStyle name="60% - Accent1 23" xfId="6914"/>
    <cellStyle name="60% - Accent1 24" xfId="6915"/>
    <cellStyle name="60% - Accent1 25" xfId="6916"/>
    <cellStyle name="60% - Accent1 26" xfId="6917"/>
    <cellStyle name="60% - Accent1 27" xfId="6918"/>
    <cellStyle name="60% - Accent1 28" xfId="6919"/>
    <cellStyle name="60% - Accent1 29" xfId="6920"/>
    <cellStyle name="60% - Accent1 3" xfId="605"/>
    <cellStyle name="60% - Accent1 30" xfId="6921"/>
    <cellStyle name="60% - Accent1 31" xfId="6922"/>
    <cellStyle name="60% - Accent1 32" xfId="6923"/>
    <cellStyle name="60% - Accent1 33" xfId="6924"/>
    <cellStyle name="60% - Accent1 34" xfId="6925"/>
    <cellStyle name="60% - Accent1 35" xfId="6926"/>
    <cellStyle name="60% - Accent1 36" xfId="6927"/>
    <cellStyle name="60% - Accent1 37" xfId="6928"/>
    <cellStyle name="60% - Accent1 38" xfId="6929"/>
    <cellStyle name="60% - Accent1 39" xfId="6930"/>
    <cellStyle name="60% - Accent1 4" xfId="606"/>
    <cellStyle name="60% - Accent1 40" xfId="6931"/>
    <cellStyle name="60% - Accent1 41" xfId="6932"/>
    <cellStyle name="60% - Accent1 42" xfId="6933"/>
    <cellStyle name="60% - Accent1 43" xfId="6934"/>
    <cellStyle name="60% - Accent1 44" xfId="6935"/>
    <cellStyle name="60% - Accent1 45" xfId="6936"/>
    <cellStyle name="60% - Accent1 46" xfId="6937"/>
    <cellStyle name="60% - Accent1 47" xfId="6938"/>
    <cellStyle name="60% - Accent1 48" xfId="6939"/>
    <cellStyle name="60% - Accent1 49" xfId="6940"/>
    <cellStyle name="60% - Accent1 5" xfId="607"/>
    <cellStyle name="60% - Accent1 50" xfId="6941"/>
    <cellStyle name="60% - Accent1 51" xfId="6942"/>
    <cellStyle name="60% - Accent1 52" xfId="6943"/>
    <cellStyle name="60% - Accent1 53" xfId="6944"/>
    <cellStyle name="60% - Accent1 54" xfId="6945"/>
    <cellStyle name="60% - Accent1 55" xfId="6946"/>
    <cellStyle name="60% - Accent1 56" xfId="6947"/>
    <cellStyle name="60% - Accent1 57" xfId="6948"/>
    <cellStyle name="60% - Accent1 58" xfId="6949"/>
    <cellStyle name="60% - Accent1 59" xfId="6950"/>
    <cellStyle name="60% - Accent1 6" xfId="608"/>
    <cellStyle name="60% - Accent1 60" xfId="6951"/>
    <cellStyle name="60% - Accent1 61" xfId="6952"/>
    <cellStyle name="60% - Accent1 62" xfId="6953"/>
    <cellStyle name="60% - Accent1 63" xfId="6954"/>
    <cellStyle name="60% - Accent1 64" xfId="6955"/>
    <cellStyle name="60% - Accent1 65" xfId="6956"/>
    <cellStyle name="60% - Accent1 66" xfId="6957"/>
    <cellStyle name="60% - Accent1 67" xfId="6958"/>
    <cellStyle name="60% - Accent1 68" xfId="6959"/>
    <cellStyle name="60% - Accent1 69" xfId="6960"/>
    <cellStyle name="60% - Accent1 7" xfId="609"/>
    <cellStyle name="60% - Accent1 70" xfId="6961"/>
    <cellStyle name="60% - Accent1 71" xfId="6962"/>
    <cellStyle name="60% - Accent1 72" xfId="6963"/>
    <cellStyle name="60% - Accent1 73" xfId="6964"/>
    <cellStyle name="60% - Accent1 8" xfId="610"/>
    <cellStyle name="60% - Accent1 9" xfId="611"/>
    <cellStyle name="60% - Accent2 10" xfId="612"/>
    <cellStyle name="60% - Accent2 11" xfId="613"/>
    <cellStyle name="60% - Accent2 12" xfId="614"/>
    <cellStyle name="60% - Accent2 13" xfId="615"/>
    <cellStyle name="60% - Accent2 14" xfId="616"/>
    <cellStyle name="60% - Accent2 15" xfId="617"/>
    <cellStyle name="60% - Accent2 16" xfId="6965"/>
    <cellStyle name="60% - Accent2 17" xfId="6966"/>
    <cellStyle name="60% - Accent2 18" xfId="6967"/>
    <cellStyle name="60% - Accent2 19" xfId="6968"/>
    <cellStyle name="60% - Accent2 2" xfId="618"/>
    <cellStyle name="60% - Accent2 2 2" xfId="6969"/>
    <cellStyle name="60% - Accent2 2 3" xfId="6970"/>
    <cellStyle name="60% - Accent2 20" xfId="6971"/>
    <cellStyle name="60% - Accent2 21" xfId="6972"/>
    <cellStyle name="60% - Accent2 22" xfId="6973"/>
    <cellStyle name="60% - Accent2 23" xfId="6974"/>
    <cellStyle name="60% - Accent2 24" xfId="6975"/>
    <cellStyle name="60% - Accent2 25" xfId="6976"/>
    <cellStyle name="60% - Accent2 26" xfId="6977"/>
    <cellStyle name="60% - Accent2 27" xfId="6978"/>
    <cellStyle name="60% - Accent2 28" xfId="6979"/>
    <cellStyle name="60% - Accent2 29" xfId="6980"/>
    <cellStyle name="60% - Accent2 3" xfId="619"/>
    <cellStyle name="60% - Accent2 30" xfId="6981"/>
    <cellStyle name="60% - Accent2 31" xfId="6982"/>
    <cellStyle name="60% - Accent2 32" xfId="6983"/>
    <cellStyle name="60% - Accent2 33" xfId="6984"/>
    <cellStyle name="60% - Accent2 34" xfId="6985"/>
    <cellStyle name="60% - Accent2 35" xfId="6986"/>
    <cellStyle name="60% - Accent2 36" xfId="6987"/>
    <cellStyle name="60% - Accent2 37" xfId="6988"/>
    <cellStyle name="60% - Accent2 38" xfId="6989"/>
    <cellStyle name="60% - Accent2 39" xfId="6990"/>
    <cellStyle name="60% - Accent2 4" xfId="620"/>
    <cellStyle name="60% - Accent2 40" xfId="6991"/>
    <cellStyle name="60% - Accent2 41" xfId="6992"/>
    <cellStyle name="60% - Accent2 42" xfId="6993"/>
    <cellStyle name="60% - Accent2 43" xfId="6994"/>
    <cellStyle name="60% - Accent2 44" xfId="6995"/>
    <cellStyle name="60% - Accent2 45" xfId="6996"/>
    <cellStyle name="60% - Accent2 46" xfId="6997"/>
    <cellStyle name="60% - Accent2 47" xfId="6998"/>
    <cellStyle name="60% - Accent2 48" xfId="6999"/>
    <cellStyle name="60% - Accent2 49" xfId="7000"/>
    <cellStyle name="60% - Accent2 5" xfId="621"/>
    <cellStyle name="60% - Accent2 50" xfId="7001"/>
    <cellStyle name="60% - Accent2 51" xfId="7002"/>
    <cellStyle name="60% - Accent2 52" xfId="7003"/>
    <cellStyle name="60% - Accent2 53" xfId="7004"/>
    <cellStyle name="60% - Accent2 54" xfId="7005"/>
    <cellStyle name="60% - Accent2 55" xfId="7006"/>
    <cellStyle name="60% - Accent2 56" xfId="7007"/>
    <cellStyle name="60% - Accent2 57" xfId="7008"/>
    <cellStyle name="60% - Accent2 58" xfId="7009"/>
    <cellStyle name="60% - Accent2 59" xfId="7010"/>
    <cellStyle name="60% - Accent2 6" xfId="622"/>
    <cellStyle name="60% - Accent2 60" xfId="7011"/>
    <cellStyle name="60% - Accent2 61" xfId="7012"/>
    <cellStyle name="60% - Accent2 62" xfId="7013"/>
    <cellStyle name="60% - Accent2 63" xfId="7014"/>
    <cellStyle name="60% - Accent2 64" xfId="7015"/>
    <cellStyle name="60% - Accent2 65" xfId="7016"/>
    <cellStyle name="60% - Accent2 66" xfId="7017"/>
    <cellStyle name="60% - Accent2 67" xfId="7018"/>
    <cellStyle name="60% - Accent2 68" xfId="7019"/>
    <cellStyle name="60% - Accent2 69" xfId="7020"/>
    <cellStyle name="60% - Accent2 7" xfId="623"/>
    <cellStyle name="60% - Accent2 70" xfId="7021"/>
    <cellStyle name="60% - Accent2 71" xfId="7022"/>
    <cellStyle name="60% - Accent2 72" xfId="7023"/>
    <cellStyle name="60% - Accent2 73" xfId="7024"/>
    <cellStyle name="60% - Accent2 8" xfId="624"/>
    <cellStyle name="60% - Accent2 9" xfId="625"/>
    <cellStyle name="60% - Accent3 10" xfId="626"/>
    <cellStyle name="60% - Accent3 11" xfId="627"/>
    <cellStyle name="60% - Accent3 12" xfId="628"/>
    <cellStyle name="60% - Accent3 13" xfId="629"/>
    <cellStyle name="60% - Accent3 14" xfId="630"/>
    <cellStyle name="60% - Accent3 15" xfId="631"/>
    <cellStyle name="60% - Accent3 16" xfId="7025"/>
    <cellStyle name="60% - Accent3 17" xfId="7026"/>
    <cellStyle name="60% - Accent3 18" xfId="7027"/>
    <cellStyle name="60% - Accent3 19" xfId="7028"/>
    <cellStyle name="60% - Accent3 2" xfId="632"/>
    <cellStyle name="60% - Accent3 2 2" xfId="633"/>
    <cellStyle name="60% - Accent3 2 2 2" xfId="634"/>
    <cellStyle name="60% - Accent3 2 3" xfId="7029"/>
    <cellStyle name="60% - Accent3 2 4" xfId="7030"/>
    <cellStyle name="60% - Accent3 20" xfId="7031"/>
    <cellStyle name="60% - Accent3 21" xfId="7032"/>
    <cellStyle name="60% - Accent3 22" xfId="7033"/>
    <cellStyle name="60% - Accent3 23" xfId="7034"/>
    <cellStyle name="60% - Accent3 24" xfId="7035"/>
    <cellStyle name="60% - Accent3 25" xfId="7036"/>
    <cellStyle name="60% - Accent3 26" xfId="7037"/>
    <cellStyle name="60% - Accent3 27" xfId="7038"/>
    <cellStyle name="60% - Accent3 28" xfId="7039"/>
    <cellStyle name="60% - Accent3 29" xfId="7040"/>
    <cellStyle name="60% - Accent3 3" xfId="635"/>
    <cellStyle name="60% - Accent3 30" xfId="7041"/>
    <cellStyle name="60% - Accent3 31" xfId="7042"/>
    <cellStyle name="60% - Accent3 32" xfId="7043"/>
    <cellStyle name="60% - Accent3 33" xfId="7044"/>
    <cellStyle name="60% - Accent3 34" xfId="7045"/>
    <cellStyle name="60% - Accent3 35" xfId="7046"/>
    <cellStyle name="60% - Accent3 36" xfId="7047"/>
    <cellStyle name="60% - Accent3 37" xfId="7048"/>
    <cellStyle name="60% - Accent3 38" xfId="7049"/>
    <cellStyle name="60% - Accent3 39" xfId="7050"/>
    <cellStyle name="60% - Accent3 4" xfId="636"/>
    <cellStyle name="60% - Accent3 40" xfId="7051"/>
    <cellStyle name="60% - Accent3 41" xfId="7052"/>
    <cellStyle name="60% - Accent3 42" xfId="7053"/>
    <cellStyle name="60% - Accent3 43" xfId="7054"/>
    <cellStyle name="60% - Accent3 44" xfId="7055"/>
    <cellStyle name="60% - Accent3 45" xfId="7056"/>
    <cellStyle name="60% - Accent3 46" xfId="7057"/>
    <cellStyle name="60% - Accent3 47" xfId="7058"/>
    <cellStyle name="60% - Accent3 48" xfId="7059"/>
    <cellStyle name="60% - Accent3 49" xfId="7060"/>
    <cellStyle name="60% - Accent3 5" xfId="637"/>
    <cellStyle name="60% - Accent3 50" xfId="7061"/>
    <cellStyle name="60% - Accent3 51" xfId="7062"/>
    <cellStyle name="60% - Accent3 52" xfId="7063"/>
    <cellStyle name="60% - Accent3 53" xfId="7064"/>
    <cellStyle name="60% - Accent3 54" xfId="7065"/>
    <cellStyle name="60% - Accent3 55" xfId="7066"/>
    <cellStyle name="60% - Accent3 56" xfId="7067"/>
    <cellStyle name="60% - Accent3 57" xfId="7068"/>
    <cellStyle name="60% - Accent3 58" xfId="7069"/>
    <cellStyle name="60% - Accent3 59" xfId="7070"/>
    <cellStyle name="60% - Accent3 6" xfId="638"/>
    <cellStyle name="60% - Accent3 60" xfId="7071"/>
    <cellStyle name="60% - Accent3 61" xfId="7072"/>
    <cellStyle name="60% - Accent3 62" xfId="7073"/>
    <cellStyle name="60% - Accent3 63" xfId="7074"/>
    <cellStyle name="60% - Accent3 64" xfId="7075"/>
    <cellStyle name="60% - Accent3 65" xfId="7076"/>
    <cellStyle name="60% - Accent3 66" xfId="7077"/>
    <cellStyle name="60% - Accent3 67" xfId="7078"/>
    <cellStyle name="60% - Accent3 68" xfId="7079"/>
    <cellStyle name="60% - Accent3 69" xfId="7080"/>
    <cellStyle name="60% - Accent3 7" xfId="639"/>
    <cellStyle name="60% - Accent3 70" xfId="7081"/>
    <cellStyle name="60% - Accent3 71" xfId="7082"/>
    <cellStyle name="60% - Accent3 72" xfId="7083"/>
    <cellStyle name="60% - Accent3 73" xfId="7084"/>
    <cellStyle name="60% - Accent3 8" xfId="640"/>
    <cellStyle name="60% - Accent3 9" xfId="641"/>
    <cellStyle name="60% - Accent4 10" xfId="642"/>
    <cellStyle name="60% - Accent4 11" xfId="643"/>
    <cellStyle name="60% - Accent4 12" xfId="644"/>
    <cellStyle name="60% - Accent4 13" xfId="645"/>
    <cellStyle name="60% - Accent4 14" xfId="646"/>
    <cellStyle name="60% - Accent4 15" xfId="647"/>
    <cellStyle name="60% - Accent4 16" xfId="7085"/>
    <cellStyle name="60% - Accent4 17" xfId="7086"/>
    <cellStyle name="60% - Accent4 18" xfId="7087"/>
    <cellStyle name="60% - Accent4 19" xfId="7088"/>
    <cellStyle name="60% - Accent4 2" xfId="648"/>
    <cellStyle name="60% - Accent4 2 2" xfId="649"/>
    <cellStyle name="60% - Accent4 2 2 2" xfId="650"/>
    <cellStyle name="60% - Accent4 2 3" xfId="7089"/>
    <cellStyle name="60% - Accent4 2 4" xfId="7090"/>
    <cellStyle name="60% - Accent4 20" xfId="7091"/>
    <cellStyle name="60% - Accent4 21" xfId="7092"/>
    <cellStyle name="60% - Accent4 22" xfId="7093"/>
    <cellStyle name="60% - Accent4 23" xfId="7094"/>
    <cellStyle name="60% - Accent4 24" xfId="7095"/>
    <cellStyle name="60% - Accent4 25" xfId="7096"/>
    <cellStyle name="60% - Accent4 26" xfId="7097"/>
    <cellStyle name="60% - Accent4 27" xfId="7098"/>
    <cellStyle name="60% - Accent4 28" xfId="7099"/>
    <cellStyle name="60% - Accent4 29" xfId="7100"/>
    <cellStyle name="60% - Accent4 3" xfId="651"/>
    <cellStyle name="60% - Accent4 30" xfId="7101"/>
    <cellStyle name="60% - Accent4 31" xfId="7102"/>
    <cellStyle name="60% - Accent4 32" xfId="7103"/>
    <cellStyle name="60% - Accent4 33" xfId="7104"/>
    <cellStyle name="60% - Accent4 34" xfId="7105"/>
    <cellStyle name="60% - Accent4 35" xfId="7106"/>
    <cellStyle name="60% - Accent4 36" xfId="7107"/>
    <cellStyle name="60% - Accent4 37" xfId="7108"/>
    <cellStyle name="60% - Accent4 38" xfId="7109"/>
    <cellStyle name="60% - Accent4 39" xfId="7110"/>
    <cellStyle name="60% - Accent4 4" xfId="652"/>
    <cellStyle name="60% - Accent4 40" xfId="7111"/>
    <cellStyle name="60% - Accent4 41" xfId="7112"/>
    <cellStyle name="60% - Accent4 42" xfId="7113"/>
    <cellStyle name="60% - Accent4 43" xfId="7114"/>
    <cellStyle name="60% - Accent4 44" xfId="7115"/>
    <cellStyle name="60% - Accent4 45" xfId="7116"/>
    <cellStyle name="60% - Accent4 46" xfId="7117"/>
    <cellStyle name="60% - Accent4 47" xfId="7118"/>
    <cellStyle name="60% - Accent4 48" xfId="7119"/>
    <cellStyle name="60% - Accent4 49" xfId="7120"/>
    <cellStyle name="60% - Accent4 5" xfId="653"/>
    <cellStyle name="60% - Accent4 50" xfId="7121"/>
    <cellStyle name="60% - Accent4 51" xfId="7122"/>
    <cellStyle name="60% - Accent4 52" xfId="7123"/>
    <cellStyle name="60% - Accent4 53" xfId="7124"/>
    <cellStyle name="60% - Accent4 54" xfId="7125"/>
    <cellStyle name="60% - Accent4 55" xfId="7126"/>
    <cellStyle name="60% - Accent4 56" xfId="7127"/>
    <cellStyle name="60% - Accent4 57" xfId="7128"/>
    <cellStyle name="60% - Accent4 58" xfId="7129"/>
    <cellStyle name="60% - Accent4 59" xfId="7130"/>
    <cellStyle name="60% - Accent4 6" xfId="654"/>
    <cellStyle name="60% - Accent4 60" xfId="7131"/>
    <cellStyle name="60% - Accent4 61" xfId="7132"/>
    <cellStyle name="60% - Accent4 62" xfId="7133"/>
    <cellStyle name="60% - Accent4 63" xfId="7134"/>
    <cellStyle name="60% - Accent4 64" xfId="7135"/>
    <cellStyle name="60% - Accent4 65" xfId="7136"/>
    <cellStyle name="60% - Accent4 66" xfId="7137"/>
    <cellStyle name="60% - Accent4 67" xfId="7138"/>
    <cellStyle name="60% - Accent4 68" xfId="7139"/>
    <cellStyle name="60% - Accent4 69" xfId="7140"/>
    <cellStyle name="60% - Accent4 7" xfId="655"/>
    <cellStyle name="60% - Accent4 70" xfId="7141"/>
    <cellStyle name="60% - Accent4 71" xfId="7142"/>
    <cellStyle name="60% - Accent4 72" xfId="7143"/>
    <cellStyle name="60% - Accent4 73" xfId="7144"/>
    <cellStyle name="60% - Accent4 8" xfId="656"/>
    <cellStyle name="60% - Accent4 9" xfId="657"/>
    <cellStyle name="60% - Accent5 10" xfId="658"/>
    <cellStyle name="60% - Accent5 11" xfId="659"/>
    <cellStyle name="60% - Accent5 12" xfId="660"/>
    <cellStyle name="60% - Accent5 13" xfId="661"/>
    <cellStyle name="60% - Accent5 14" xfId="662"/>
    <cellStyle name="60% - Accent5 15" xfId="663"/>
    <cellStyle name="60% - Accent5 16" xfId="7145"/>
    <cellStyle name="60% - Accent5 17" xfId="7146"/>
    <cellStyle name="60% - Accent5 18" xfId="7147"/>
    <cellStyle name="60% - Accent5 19" xfId="7148"/>
    <cellStyle name="60% - Accent5 2" xfId="664"/>
    <cellStyle name="60% - Accent5 2 2" xfId="7149"/>
    <cellStyle name="60% - Accent5 2 3" xfId="7150"/>
    <cellStyle name="60% - Accent5 20" xfId="7151"/>
    <cellStyle name="60% - Accent5 21" xfId="7152"/>
    <cellStyle name="60% - Accent5 22" xfId="7153"/>
    <cellStyle name="60% - Accent5 23" xfId="7154"/>
    <cellStyle name="60% - Accent5 24" xfId="7155"/>
    <cellStyle name="60% - Accent5 25" xfId="7156"/>
    <cellStyle name="60% - Accent5 26" xfId="7157"/>
    <cellStyle name="60% - Accent5 27" xfId="7158"/>
    <cellStyle name="60% - Accent5 28" xfId="7159"/>
    <cellStyle name="60% - Accent5 29" xfId="7160"/>
    <cellStyle name="60% - Accent5 3" xfId="665"/>
    <cellStyle name="60% - Accent5 30" xfId="7161"/>
    <cellStyle name="60% - Accent5 31" xfId="7162"/>
    <cellStyle name="60% - Accent5 32" xfId="7163"/>
    <cellStyle name="60% - Accent5 33" xfId="7164"/>
    <cellStyle name="60% - Accent5 34" xfId="7165"/>
    <cellStyle name="60% - Accent5 35" xfId="7166"/>
    <cellStyle name="60% - Accent5 36" xfId="7167"/>
    <cellStyle name="60% - Accent5 37" xfId="7168"/>
    <cellStyle name="60% - Accent5 38" xfId="7169"/>
    <cellStyle name="60% - Accent5 39" xfId="7170"/>
    <cellStyle name="60% - Accent5 4" xfId="666"/>
    <cellStyle name="60% - Accent5 40" xfId="7171"/>
    <cellStyle name="60% - Accent5 41" xfId="7172"/>
    <cellStyle name="60% - Accent5 42" xfId="7173"/>
    <cellStyle name="60% - Accent5 43" xfId="7174"/>
    <cellStyle name="60% - Accent5 44" xfId="7175"/>
    <cellStyle name="60% - Accent5 45" xfId="7176"/>
    <cellStyle name="60% - Accent5 46" xfId="7177"/>
    <cellStyle name="60% - Accent5 47" xfId="7178"/>
    <cellStyle name="60% - Accent5 48" xfId="7179"/>
    <cellStyle name="60% - Accent5 49" xfId="7180"/>
    <cellStyle name="60% - Accent5 5" xfId="667"/>
    <cellStyle name="60% - Accent5 50" xfId="7181"/>
    <cellStyle name="60% - Accent5 51" xfId="7182"/>
    <cellStyle name="60% - Accent5 52" xfId="7183"/>
    <cellStyle name="60% - Accent5 53" xfId="7184"/>
    <cellStyle name="60% - Accent5 54" xfId="7185"/>
    <cellStyle name="60% - Accent5 55" xfId="7186"/>
    <cellStyle name="60% - Accent5 56" xfId="7187"/>
    <cellStyle name="60% - Accent5 57" xfId="7188"/>
    <cellStyle name="60% - Accent5 58" xfId="7189"/>
    <cellStyle name="60% - Accent5 59" xfId="7190"/>
    <cellStyle name="60% - Accent5 6" xfId="668"/>
    <cellStyle name="60% - Accent5 60" xfId="7191"/>
    <cellStyle name="60% - Accent5 61" xfId="7192"/>
    <cellStyle name="60% - Accent5 62" xfId="7193"/>
    <cellStyle name="60% - Accent5 63" xfId="7194"/>
    <cellStyle name="60% - Accent5 64" xfId="7195"/>
    <cellStyle name="60% - Accent5 65" xfId="7196"/>
    <cellStyle name="60% - Accent5 66" xfId="7197"/>
    <cellStyle name="60% - Accent5 67" xfId="7198"/>
    <cellStyle name="60% - Accent5 68" xfId="7199"/>
    <cellStyle name="60% - Accent5 69" xfId="7200"/>
    <cellStyle name="60% - Accent5 7" xfId="669"/>
    <cellStyle name="60% - Accent5 70" xfId="7201"/>
    <cellStyle name="60% - Accent5 71" xfId="7202"/>
    <cellStyle name="60% - Accent5 72" xfId="7203"/>
    <cellStyle name="60% - Accent5 73" xfId="7204"/>
    <cellStyle name="60% - Accent5 8" xfId="670"/>
    <cellStyle name="60% - Accent5 9" xfId="671"/>
    <cellStyle name="60% - Accent6 10" xfId="672"/>
    <cellStyle name="60% - Accent6 11" xfId="673"/>
    <cellStyle name="60% - Accent6 12" xfId="674"/>
    <cellStyle name="60% - Accent6 13" xfId="675"/>
    <cellStyle name="60% - Accent6 14" xfId="676"/>
    <cellStyle name="60% - Accent6 15" xfId="677"/>
    <cellStyle name="60% - Accent6 16" xfId="7205"/>
    <cellStyle name="60% - Accent6 17" xfId="7206"/>
    <cellStyle name="60% - Accent6 18" xfId="7207"/>
    <cellStyle name="60% - Accent6 19" xfId="7208"/>
    <cellStyle name="60% - Accent6 2" xfId="678"/>
    <cellStyle name="60% - Accent6 2 2" xfId="679"/>
    <cellStyle name="60% - Accent6 2 2 2" xfId="680"/>
    <cellStyle name="60% - Accent6 2 3" xfId="7209"/>
    <cellStyle name="60% - Accent6 2 4" xfId="7210"/>
    <cellStyle name="60% - Accent6 20" xfId="7211"/>
    <cellStyle name="60% - Accent6 21" xfId="7212"/>
    <cellStyle name="60% - Accent6 22" xfId="7213"/>
    <cellStyle name="60% - Accent6 23" xfId="7214"/>
    <cellStyle name="60% - Accent6 24" xfId="7215"/>
    <cellStyle name="60% - Accent6 25" xfId="7216"/>
    <cellStyle name="60% - Accent6 26" xfId="7217"/>
    <cellStyle name="60% - Accent6 27" xfId="7218"/>
    <cellStyle name="60% - Accent6 28" xfId="7219"/>
    <cellStyle name="60% - Accent6 29" xfId="7220"/>
    <cellStyle name="60% - Accent6 3" xfId="681"/>
    <cellStyle name="60% - Accent6 30" xfId="7221"/>
    <cellStyle name="60% - Accent6 31" xfId="7222"/>
    <cellStyle name="60% - Accent6 32" xfId="7223"/>
    <cellStyle name="60% - Accent6 33" xfId="7224"/>
    <cellStyle name="60% - Accent6 34" xfId="7225"/>
    <cellStyle name="60% - Accent6 35" xfId="7226"/>
    <cellStyle name="60% - Accent6 36" xfId="7227"/>
    <cellStyle name="60% - Accent6 37" xfId="7228"/>
    <cellStyle name="60% - Accent6 38" xfId="7229"/>
    <cellStyle name="60% - Accent6 39" xfId="7230"/>
    <cellStyle name="60% - Accent6 4" xfId="682"/>
    <cellStyle name="60% - Accent6 40" xfId="7231"/>
    <cellStyle name="60% - Accent6 41" xfId="7232"/>
    <cellStyle name="60% - Accent6 42" xfId="7233"/>
    <cellStyle name="60% - Accent6 43" xfId="7234"/>
    <cellStyle name="60% - Accent6 44" xfId="7235"/>
    <cellStyle name="60% - Accent6 45" xfId="7236"/>
    <cellStyle name="60% - Accent6 46" xfId="7237"/>
    <cellStyle name="60% - Accent6 47" xfId="7238"/>
    <cellStyle name="60% - Accent6 48" xfId="7239"/>
    <cellStyle name="60% - Accent6 49" xfId="7240"/>
    <cellStyle name="60% - Accent6 5" xfId="683"/>
    <cellStyle name="60% - Accent6 50" xfId="7241"/>
    <cellStyle name="60% - Accent6 51" xfId="7242"/>
    <cellStyle name="60% - Accent6 52" xfId="7243"/>
    <cellStyle name="60% - Accent6 53" xfId="7244"/>
    <cellStyle name="60% - Accent6 54" xfId="7245"/>
    <cellStyle name="60% - Accent6 55" xfId="7246"/>
    <cellStyle name="60% - Accent6 56" xfId="7247"/>
    <cellStyle name="60% - Accent6 57" xfId="7248"/>
    <cellStyle name="60% - Accent6 58" xfId="7249"/>
    <cellStyle name="60% - Accent6 59" xfId="7250"/>
    <cellStyle name="60% - Accent6 6" xfId="684"/>
    <cellStyle name="60% - Accent6 60" xfId="7251"/>
    <cellStyle name="60% - Accent6 61" xfId="7252"/>
    <cellStyle name="60% - Accent6 62" xfId="7253"/>
    <cellStyle name="60% - Accent6 63" xfId="7254"/>
    <cellStyle name="60% - Accent6 64" xfId="7255"/>
    <cellStyle name="60% - Accent6 65" xfId="7256"/>
    <cellStyle name="60% - Accent6 66" xfId="7257"/>
    <cellStyle name="60% - Accent6 67" xfId="7258"/>
    <cellStyle name="60% - Accent6 68" xfId="7259"/>
    <cellStyle name="60% - Accent6 69" xfId="7260"/>
    <cellStyle name="60% - Accent6 7" xfId="685"/>
    <cellStyle name="60% - Accent6 70" xfId="7261"/>
    <cellStyle name="60% - Accent6 71" xfId="7262"/>
    <cellStyle name="60% - Accent6 72" xfId="7263"/>
    <cellStyle name="60% - Accent6 73" xfId="7264"/>
    <cellStyle name="60% - Accent6 8" xfId="686"/>
    <cellStyle name="60% - Accent6 9" xfId="687"/>
    <cellStyle name="60% - Colore 1" xfId="688"/>
    <cellStyle name="60% - Colore 2" xfId="689"/>
    <cellStyle name="60% - Colore 3" xfId="690"/>
    <cellStyle name="60% - Colore 4" xfId="691"/>
    <cellStyle name="60% - Colore 5" xfId="692"/>
    <cellStyle name="60% - Colore 6" xfId="693"/>
    <cellStyle name="60% - Énfasis1" xfId="694"/>
    <cellStyle name="60% - Énfasis2" xfId="695"/>
    <cellStyle name="60% - Énfasis3" xfId="696"/>
    <cellStyle name="60% - Énfasis4" xfId="697"/>
    <cellStyle name="60% - Énfasis5" xfId="698"/>
    <cellStyle name="60% - Énfasis6" xfId="699"/>
    <cellStyle name="A" xfId="700"/>
    <cellStyle name="a_Divisão" xfId="701"/>
    <cellStyle name="a_Divisão_Bioenergie - 09-08 estimated  V1 - Rev 2 AP" xfId="702"/>
    <cellStyle name="a_Divisão_Bioenergie - 10-08 estimated V1-Rev AP" xfId="703"/>
    <cellStyle name="a_Divisão_Bioenergie - 10-08 estimated V1-Rev AP_10K 2010 Fin Stmts v1 Values" xfId="7265"/>
    <cellStyle name="a_Divisão_Bioenergie - 10-08 estimated V1-Rev AP_10K 2010 Fin Stmts v7 Values" xfId="7266"/>
    <cellStyle name="a_Divisão_Bioenergie - 10-08 estimated V1-Rev AP_10K 2011 Fin Stmt v2 Values" xfId="7267"/>
    <cellStyle name="a_Divisão_Bioenergie - 10-08 estimated V1-Rev AP_ConsolidatingCF-12-31-10V10" xfId="7268"/>
    <cellStyle name="a_Divisão_Bioenergie - 10-08 estimated V1-Rev AP_ConsolidatingCF-12-31-10V10_10K 2011 Fin Stmt v2 Values" xfId="7269"/>
    <cellStyle name="a_Divisão_Bioenergie - 10-08 estimated V1-Rev AP_ConsolidatingCF-12-31-10V10_Q1 2012 Fin Stmt v1 values" xfId="7270"/>
    <cellStyle name="a_Divisão_Bioenergie - 10-08 estimated V1-Rev AP_ConsolidatingCF-12-31-10V10_Q1 2012 Fin Stmt v2 valuesV2" xfId="7271"/>
    <cellStyle name="a_Divisão_Bioenergie - 10-08 estimated V1-Rev AP_ConsolidatingCF-12-31-10V10_Q1 2012 Fin Stmt_shellvalues" xfId="7272"/>
    <cellStyle name="a_Divisão_Bioenergie - 10-08 estimated V1-Rev AP_ConsolidatingCF-12-31-10V11" xfId="7273"/>
    <cellStyle name="a_Divisão_Bioenergie - 10-08 estimated V1-Rev AP_ConsolidatingCF-12-31-10V11_10K 2011 Fin Stmt v2 Values" xfId="7274"/>
    <cellStyle name="a_Divisão_Bioenergie - 10-08 estimated V1-Rev AP_ConsolidatingCF-12-31-10V11_Q1 2012 Fin Stmt v1 values" xfId="7275"/>
    <cellStyle name="a_Divisão_Bioenergie - 10-08 estimated V1-Rev AP_ConsolidatingCF-12-31-10V11_Q1 2012 Fin Stmt v2 valuesV2" xfId="7276"/>
    <cellStyle name="a_Divisão_Bioenergie - 10-08 estimated V1-Rev AP_ConsolidatingCF-12-31-10V11_Q1 2012 Fin Stmt_shellvalues" xfId="7277"/>
    <cellStyle name="a_Divisão_Bioenergie - 10-08 estimated V1-Rev AP_ConsolidatingCF-12-31-10V12" xfId="7278"/>
    <cellStyle name="a_Divisão_Bioenergie - 10-08 estimated V1-Rev AP_ConsolidatingCF-12-31-10V12_10K 2011 Fin Stmt v2 Values" xfId="7279"/>
    <cellStyle name="a_Divisão_Bioenergie - 10-08 estimated V1-Rev AP_ConsolidatingCF-12-31-10V12_Q1 2012 Fin Stmt v1 values" xfId="7280"/>
    <cellStyle name="a_Divisão_Bioenergie - 10-08 estimated V1-Rev AP_ConsolidatingCF-12-31-10V12_Q1 2012 Fin Stmt v2 valuesV2" xfId="7281"/>
    <cellStyle name="a_Divisão_Bioenergie - 10-08 estimated V1-Rev AP_ConsolidatingCF-12-31-10V12_Q1 2012 Fin Stmt_shellvalues" xfId="7282"/>
    <cellStyle name="a_Divisão_Bioenergie - 10-08 estimated V1-Rev AP_ConsolidatingCF-12-31-10V9" xfId="7283"/>
    <cellStyle name="a_Divisão_Bioenergie - 10-08 estimated V1-Rev AP_ConsolidatingCF-12-31-10V9_10K 2011 Fin Stmt v2 Values" xfId="7284"/>
    <cellStyle name="a_Divisão_Bioenergie - 10-08 estimated V1-Rev AP_ConsolidatingCF-12-31-10V9_Q1 2012 Fin Stmt v1 values" xfId="7285"/>
    <cellStyle name="a_Divisão_Bioenergie - 10-08 estimated V1-Rev AP_ConsolidatingCF-12-31-10V9_Q1 2012 Fin Stmt v2 valuesV2" xfId="7286"/>
    <cellStyle name="a_Divisão_Bioenergie - 10-08 estimated V1-Rev AP_ConsolidatingCF-12-31-10V9_Q1 2012 Fin Stmt_shellvalues" xfId="7287"/>
    <cellStyle name="a_Divisão_Bioenergie - 10-08 estimated V1-Rev AP_Consolidating-CF-12-31-11V3" xfId="7288"/>
    <cellStyle name="a_Divisão_Bioenergie - 10-08 estimated V1-Rev AP_Consolidating-CF-12-31-11V5" xfId="7289"/>
    <cellStyle name="a_Divisão_Bioenergie - 10-08 estimated V1-Rev AP_ConsolidatingCF-3-31-11V5" xfId="7290"/>
    <cellStyle name="a_Divisão_Bioenergie - 10-08 estimated V1-Rev AP_ConsolidatingCF-3-31-11V8" xfId="7291"/>
    <cellStyle name="a_Divisão_Bioenergie - 10-08 estimated V1-Rev AP_ConsolidatingCF-3-31-11V8_1" xfId="7292"/>
    <cellStyle name="a_Divisão_Bioenergie - 10-08 estimated V1-Rev AP_ConsolidatingCF-3-31-11V9" xfId="7293"/>
    <cellStyle name="a_Divisão_Bioenergie - 10-08 estimated V1-Rev AP_Consolidating-CF-3-31-12V3" xfId="7294"/>
    <cellStyle name="a_Divisão_Bioenergie - 10-08 estimated V1-Rev AP_ConsolidatingCF-9-30-11V2" xfId="7295"/>
    <cellStyle name="a_Divisão_Bioenergie - 10-08 estimated V1-Rev AP_ConsolidatingCF-9-30-11V3" xfId="7296"/>
    <cellStyle name="a_Divisão_Bioenergie - 10-08 estimated V1-Rev AP_Power Cash Flow 03-31-12V3" xfId="7297"/>
    <cellStyle name="a_Divisão_Bioenergie - 10-08 estimated V1-Rev AP_Power Cash Flow 12-31-10V10" xfId="7298"/>
    <cellStyle name="a_Divisão_Bioenergie - 10-08 estimated V1-Rev AP_Power Cash Flow 12-31-10V10_10K 2011 Fin Stmt v2 Values" xfId="7299"/>
    <cellStyle name="a_Divisão_Bioenergie - 10-08 estimated V1-Rev AP_Power Cash Flow 12-31-10V10_Q1 2012 Fin Stmt v1 values" xfId="7300"/>
    <cellStyle name="a_Divisão_Bioenergie - 10-08 estimated V1-Rev AP_Power Cash Flow 12-31-10V10_Q1 2012 Fin Stmt v2 valuesV2" xfId="7301"/>
    <cellStyle name="a_Divisão_Bioenergie - 10-08 estimated V1-Rev AP_Power Cash Flow 12-31-10V10_Q1 2012 Fin Stmt_shellvalues" xfId="7302"/>
    <cellStyle name="a_Divisão_Bioenergie - 10-08 estimated V1-Rev AP_Power Cash Flow 12-31-11" xfId="7303"/>
    <cellStyle name="a_Divisão_Bioenergie - 10-08 estimated V1-Rev AP_Power Cash Flow 12-31-11V3" xfId="7304"/>
    <cellStyle name="a_Divisão_Bioenergie - 10-08 estimated V1-Rev AP_Power Cash Flow 12-31-11V6" xfId="7305"/>
    <cellStyle name="a_Divisão_Bioenergie - 10-08 estimated V1-Rev AP_Power Cash Flow 3-31-11V2" xfId="7306"/>
    <cellStyle name="a_Divisão_Bioenergie - 10-08 estimated V1-Rev AP_Power Cash Flow 5-31-11" xfId="7307"/>
    <cellStyle name="a_Divisão_Bioenergie - 10-08 estimated V1-Rev AP_Power Cash Flow 6-30-11" xfId="7308"/>
    <cellStyle name="a_Divisão_Bioenergie - 10-08 estimated V1-Rev AP_Power Cash Flow 6-30-11V2" xfId="7309"/>
    <cellStyle name="a_Divisão_Bioenergie - 10-08 estimated V1-Rev AP_Power Cash Flow 9-30-11V3" xfId="7310"/>
    <cellStyle name="a_Divisão_Bioenergie - 10-08 estimated V1-Rev AP_Power Cash Flow 9-30-11V4" xfId="7311"/>
    <cellStyle name="a_Divisão_Bioenergie - 10-08 estimated V1-Rev AP_PS10-CashFlow-12-31-10V6" xfId="7312"/>
    <cellStyle name="a_Divisão_Bioenergie - 10-08 estimated V1-Rev AP_Q1 2012 Fin Stmt v1 values" xfId="7313"/>
    <cellStyle name="a_Divisão_Bioenergie - 10-08 estimated V1-Rev AP_Q1 2012 Fin Stmt v2 valuesV2" xfId="7314"/>
    <cellStyle name="a_Divisão_Bioenergie - 10-08 estimated V1-Rev AP_Q1 2012 Fin Stmt_shellvalues" xfId="7315"/>
    <cellStyle name="a_Divisão_Bioenergie - 10-08 estimated V1-Rev AP_Q2 2011 Fin Stmt v1 values" xfId="7316"/>
    <cellStyle name="a_Divisão_Bioenergie - 10-08 estimated V1-Rev AP_Q3 2010 Fin Stmts RRDproofb" xfId="7317"/>
    <cellStyle name="a_Divisão_Bioenergie - 10-08 estimated V1-Rev AP_Q3 2011 Fin Stmt v2 values" xfId="7318"/>
    <cellStyle name="a_normal" xfId="704"/>
    <cellStyle name="a_normal_Gestão(Diretoria)_Volume 1.xls Gráfico 1" xfId="705"/>
    <cellStyle name="a_normal_Gestão(Diretoria)_Volume 1.xls Gráfico 1 2" xfId="7319"/>
    <cellStyle name="a_normal_Gestão(Diretoria)_Volume 1.xls Gráfico 1 2 2" xfId="7320"/>
    <cellStyle name="a_normal_Gestão(Diretoria)_Volume 1.xls Gráfico 1_10K 2010 Fin Stmts v7 Values" xfId="7321"/>
    <cellStyle name="a_normal_Gestão(Diretoria)_Volume 1.xls Gráfico 1_2011 Income Tax Cash Paid Analytics" xfId="7322"/>
    <cellStyle name="a_normal_Gestão(Diretoria)_Volume 1.xls Gráfico 1_2011 Income Tax Cash Paid Analytics 2" xfId="7323"/>
    <cellStyle name="a_normal_Gestão(Diretoria)_Volume 1.xls Gráfico 1_2011 Income Tax Cash Paid Analytics 2 2" xfId="7324"/>
    <cellStyle name="a_normal_Gestão(Diretoria)_Volume 1.xls Gráfico 1_Bioenergie - 09-08 estimated  V1 - Rev 2 AP" xfId="706"/>
    <cellStyle name="a_normal_Gestão(Diretoria)_Volume 1.xls Gráfico 1_Bioenergie - 09-08 estimated  V1 - Rev 2 AP 2" xfId="7325"/>
    <cellStyle name="a_normal_Gestão(Diretoria)_Volume 1.xls Gráfico 1_Bioenergie - 09-08 estimated  V1 - Rev 2 AP 2 2" xfId="7326"/>
    <cellStyle name="a_normal_Gestão(Diretoria)_Volume 1.xls Gráfico 1_Bioenergie - 09-08 estimated  V1 - Rev 2 AP_10K 2010 Fin Stmts v7 Values" xfId="7327"/>
    <cellStyle name="a_normal_Gestão(Diretoria)_Volume 1.xls Gráfico 1_Bioenergie - 09-08 estimated  V1 - Rev 2 AP_ConsolidatingCF-12-31-10V10" xfId="7328"/>
    <cellStyle name="a_normal_Gestão(Diretoria)_Volume 1.xls Gráfico 1_Bioenergie - 09-08 estimated  V1 - Rev 2 AP_ConsolidatingCF-12-31-10V10 2" xfId="7329"/>
    <cellStyle name="a_normal_Gestão(Diretoria)_Volume 1.xls Gráfico 1_Bioenergie - 09-08 estimated  V1 - Rev 2 AP_ConsolidatingCF-12-31-10V10 2 2" xfId="7330"/>
    <cellStyle name="a_normal_Gestão(Diretoria)_Volume 1.xls Gráfico 1_Bioenergie - 09-08 estimated  V1 - Rev 2 AP_ConsolidatingCF-12-31-10V11" xfId="7331"/>
    <cellStyle name="a_normal_Gestão(Diretoria)_Volume 1.xls Gráfico 1_Bioenergie - 09-08 estimated  V1 - Rev 2 AP_ConsolidatingCF-12-31-10V11 2" xfId="7332"/>
    <cellStyle name="a_normal_Gestão(Diretoria)_Volume 1.xls Gráfico 1_Bioenergie - 09-08 estimated  V1 - Rev 2 AP_ConsolidatingCF-12-31-10V11 2 2" xfId="7333"/>
    <cellStyle name="a_normal_Gestão(Diretoria)_Volume 1.xls Gráfico 1_Bioenergie - 09-08 estimated  V1 - Rev 2 AP_ConsolidatingCF-12-31-10V12" xfId="7334"/>
    <cellStyle name="a_normal_Gestão(Diretoria)_Volume 1.xls Gráfico 1_Bioenergie - 09-08 estimated  V1 - Rev 2 AP_ConsolidatingCF-12-31-10V12 2" xfId="7335"/>
    <cellStyle name="a_normal_Gestão(Diretoria)_Volume 1.xls Gráfico 1_Bioenergie - 09-08 estimated  V1 - Rev 2 AP_ConsolidatingCF-12-31-10V12 2 2" xfId="7336"/>
    <cellStyle name="a_normal_Gestão(Diretoria)_Volume 1.xls Gráfico 1_Bioenergie - 09-08 estimated  V1 - Rev 2 AP_ConsolidatingCF-12-31-10V9" xfId="7337"/>
    <cellStyle name="a_normal_Gestão(Diretoria)_Volume 1.xls Gráfico 1_Bioenergie - 09-08 estimated  V1 - Rev 2 AP_ConsolidatingCF-12-31-10V9 2" xfId="7338"/>
    <cellStyle name="a_normal_Gestão(Diretoria)_Volume 1.xls Gráfico 1_Bioenergie - 09-08 estimated  V1 - Rev 2 AP_ConsolidatingCF-12-31-10V9 2 2" xfId="7339"/>
    <cellStyle name="a_normal_Gestão(Diretoria)_Volume 1.xls Gráfico 1_Bioenergie - 09-08 estimated  V1 - Rev 2 AP_Consolidating-CF-12-31-11V3" xfId="7340"/>
    <cellStyle name="a_normal_Gestão(Diretoria)_Volume 1.xls Gráfico 1_Bioenergie - 09-08 estimated  V1 - Rev 2 AP_Consolidating-CF-12-31-11V5" xfId="7341"/>
    <cellStyle name="a_normal_Gestão(Diretoria)_Volume 1.xls Gráfico 1_Bioenergie - 09-08 estimated  V1 - Rev 2 AP_Consolidating-CF-3-31-12V3" xfId="7342"/>
    <cellStyle name="a_normal_Gestão(Diretoria)_Volume 1.xls Gráfico 1_Bioenergie - 09-08 estimated  V1 - Rev 2 AP_ConsolidatingCF-9-30-11V2" xfId="7343"/>
    <cellStyle name="a_normal_Gestão(Diretoria)_Volume 1.xls Gráfico 1_Bioenergie - 09-08 estimated  V1 - Rev 2 AP_ConsolidatingCF-9-30-11V2 2" xfId="7344"/>
    <cellStyle name="a_normal_Gestão(Diretoria)_Volume 1.xls Gráfico 1_Bioenergie - 09-08 estimated  V1 - Rev 2 AP_ConsolidatingCF-9-30-11V2 2 2" xfId="7345"/>
    <cellStyle name="a_normal_Gestão(Diretoria)_Volume 1.xls Gráfico 1_Bioenergie - 09-08 estimated  V1 - Rev 2 AP_Power Cash Flow 03-31-12V3" xfId="7346"/>
    <cellStyle name="a_normal_Gestão(Diretoria)_Volume 1.xls Gráfico 1_Bioenergie - 09-08 estimated  V1 - Rev 2 AP_Power Cash Flow 03-31-12V4" xfId="7347"/>
    <cellStyle name="a_normal_Gestão(Diretoria)_Volume 1.xls Gráfico 1_Bioenergie - 09-08 estimated  V1 - Rev 2 AP_Power Cash Flow 12-31-10V10" xfId="7348"/>
    <cellStyle name="a_normal_Gestão(Diretoria)_Volume 1.xls Gráfico 1_Bioenergie - 09-08 estimated  V1 - Rev 2 AP_Power Cash Flow 12-31-10V10 2" xfId="7349"/>
    <cellStyle name="a_normal_Gestão(Diretoria)_Volume 1.xls Gráfico 1_Bioenergie - 09-08 estimated  V1 - Rev 2 AP_Power Cash Flow 12-31-10V10 2 2" xfId="7350"/>
    <cellStyle name="a_normal_Gestão(Diretoria)_Volume 1.xls Gráfico 1_Bioenergie - 09-08 estimated  V1 - Rev 2 AP_Power Cash Flow 12-31-11" xfId="7351"/>
    <cellStyle name="a_normal_Gestão(Diretoria)_Volume 1.xls Gráfico 1_Bioenergie - 09-08 estimated  V1 - Rev 2 AP_Power Cash Flow 12-31-11V3" xfId="7352"/>
    <cellStyle name="a_normal_Gestão(Diretoria)_Volume 1.xls Gráfico 1_Bioenergie - 09-08 estimated  V1 - Rev 2 AP_Power Cash Flow 12-31-11V6" xfId="7353"/>
    <cellStyle name="a_normal_Gestão(Diretoria)_Volume 1.xls Gráfico 1_Bioenergie - 09-08 estimated  V1 - Rev 2 AP_Power Cash Flow 3-31-11V2" xfId="7354"/>
    <cellStyle name="a_normal_Gestão(Diretoria)_Volume 1.xls Gráfico 1_Bioenergie - 09-08 estimated  V1 - Rev 2 AP_Power Cash Flow 3-31-11V3" xfId="7355"/>
    <cellStyle name="a_normal_Gestão(Diretoria)_Volume 1.xls Gráfico 1_Bioenergie - 09-08 estimated  V1 - Rev 2 AP_Power Cash Flow 3-31-11V5" xfId="7356"/>
    <cellStyle name="a_normal_Gestão(Diretoria)_Volume 1.xls Gráfico 1_Bioenergie - 09-08 estimated  V1 - Rev 2 AP_Power Cash Flow 3-31-11V6" xfId="7357"/>
    <cellStyle name="a_normal_Gestão(Diretoria)_Volume 1.xls Gráfico 1_Bioenergie - 09-08 estimated  V1 - Rev 2 AP_Power Cash Flow 5-31-11" xfId="7358"/>
    <cellStyle name="a_normal_Gestão(Diretoria)_Volume 1.xls Gráfico 1_Bioenergie - 09-08 estimated  V1 - Rev 2 AP_Power Cash Flow 6-30-11" xfId="7359"/>
    <cellStyle name="a_normal_Gestão(Diretoria)_Volume 1.xls Gráfico 1_Bioenergie - 09-08 estimated  V1 - Rev 2 AP_Power Cash Flow 6-30-11V2" xfId="7360"/>
    <cellStyle name="a_normal_Gestão(Diretoria)_Volume 1.xls Gráfico 1_Bioenergie - 09-08 estimated  V1 - Rev 2 AP_Power Cash Flow 7-31-11" xfId="7361"/>
    <cellStyle name="a_normal_Gestão(Diretoria)_Volume 1.xls Gráfico 1_Bioenergie - 09-08 estimated  V1 - Rev 2 AP_Power Cash Flow 9-30-11V3" xfId="7362"/>
    <cellStyle name="a_normal_Gestão(Diretoria)_Volume 1.xls Gráfico 1_Bioenergie - 09-08 estimated  V1 - Rev 2 AP_Power Cash Flow 9-30-11V4" xfId="7363"/>
    <cellStyle name="a_normal_Gestão(Diretoria)_Volume 1.xls Gráfico 1_Bioenergie - 09-08 estimated  V1 - Rev 2 AP_PS10-CashFlow-12-31-10V6" xfId="7364"/>
    <cellStyle name="a_normal_Gestão(Diretoria)_Volume 1.xls Gráfico 1_Bioenergie - 09-08 estimated  V1 - Rev 2 AP_PS10-CashFlow-7-31-11" xfId="7365"/>
    <cellStyle name="a_normal_Gestão(Diretoria)_Volume 1.xls Gráfico 1_Bioenergie - 09-08 estimated  V1 - Rev 2 AP_PS10-CashFlow-7-31-11 2" xfId="7366"/>
    <cellStyle name="a_normal_Gestão(Diretoria)_Volume 1.xls Gráfico 1_Bioenergie - 09-08 estimated  V1 - Rev 2 AP_PS10-CashFlow-7-31-11 2 2" xfId="7367"/>
    <cellStyle name="a_normal_Gestão(Diretoria)_Volume 1.xls Gráfico 1_Bioenergie - 09-08 estimated  V1 - Rev 2 AP_Q3 2010 Fin Stmts RRDproofb" xfId="7368"/>
    <cellStyle name="a_normal_Gestão(Diretoria)_Volume 1.xls Gráfico 1_Bioenergie - 09-08 estimated  V1 - Rev 2 AP_Q3 2010 Fin Stmts RRDproofb 2" xfId="7369"/>
    <cellStyle name="a_normal_Gestão(Diretoria)_Volume 1.xls Gráfico 1_Bioenergie - 09-08 estimated  V1 - Rev 2 AP_Q3 2010 Fin Stmts RRDproofb 2 2" xfId="7370"/>
    <cellStyle name="a_normal_Gestão(Diretoria)_Volume 1.xls Gráfico 1_Bioenergie - 10-08 estimated V1-Rev AP" xfId="707"/>
    <cellStyle name="a_normal_Gestão(Diretoria)_Volume 1.xls Gráfico 1_Bioenergie - 10-08 estimated V1-Rev AP_ConsolidatingCF-12-31-10V10" xfId="7371"/>
    <cellStyle name="a_normal_Gestão(Diretoria)_Volume 1.xls Gráfico 1_Bioenergie - 10-08 estimated V1-Rev AP_ConsolidatingCF-12-31-10V11" xfId="7372"/>
    <cellStyle name="a_normal_Gestão(Diretoria)_Volume 1.xls Gráfico 1_Bioenergie - 10-08 estimated V1-Rev AP_ConsolidatingCF-12-31-10V12" xfId="7373"/>
    <cellStyle name="a_normal_Gestão(Diretoria)_Volume 1.xls Gráfico 1_Bioenergie - 10-08 estimated V1-Rev AP_ConsolidatingCF-12-31-10V14" xfId="7374"/>
    <cellStyle name="a_normal_Gestão(Diretoria)_Volume 1.xls Gráfico 1_Bioenergie - 10-08 estimated V1-Rev AP_ConsolidatingCF-12-31-10V9" xfId="7375"/>
    <cellStyle name="a_normal_Gestão(Diretoria)_Volume 1.xls Gráfico 1_Bioenergie - 10-08 estimated V1-Rev AP_Consolidating-CF-3-31-12" xfId="7376"/>
    <cellStyle name="a_normal_Gestão(Diretoria)_Volume 1.xls Gráfico 1_Bioenergie - 10-08 estimated V1-Rev AP_Power Cash Flow 12-31-10V10" xfId="7377"/>
    <cellStyle name="a_normal_Gestão(Diretoria)_Volume 1.xls Gráfico 1_Bioenergie - 10-08 estimated V1-Rev AP_PS10-CashFlow-11-30-11" xfId="7378"/>
    <cellStyle name="a_normal_Gestão(Diretoria)_Volume 1.xls Gráfico 1_ConsolidatingCF-12-31-10V10" xfId="7379"/>
    <cellStyle name="a_normal_Gestão(Diretoria)_Volume 1.xls Gráfico 1_ConsolidatingCF-12-31-10V10 2" xfId="7380"/>
    <cellStyle name="a_normal_Gestão(Diretoria)_Volume 1.xls Gráfico 1_ConsolidatingCF-12-31-10V10 2 2" xfId="7381"/>
    <cellStyle name="a_normal_Gestão(Diretoria)_Volume 1.xls Gráfico 1_ConsolidatingCF-12-31-10V11" xfId="7382"/>
    <cellStyle name="a_normal_Gestão(Diretoria)_Volume 1.xls Gráfico 1_ConsolidatingCF-12-31-10V11 2" xfId="7383"/>
    <cellStyle name="a_normal_Gestão(Diretoria)_Volume 1.xls Gráfico 1_ConsolidatingCF-12-31-10V11 2 2" xfId="7384"/>
    <cellStyle name="a_normal_Gestão(Diretoria)_Volume 1.xls Gráfico 1_ConsolidatingCF-12-31-10V12" xfId="7385"/>
    <cellStyle name="a_normal_Gestão(Diretoria)_Volume 1.xls Gráfico 1_ConsolidatingCF-12-31-10V12 2" xfId="7386"/>
    <cellStyle name="a_normal_Gestão(Diretoria)_Volume 1.xls Gráfico 1_ConsolidatingCF-12-31-10V12 2 2" xfId="7387"/>
    <cellStyle name="a_normal_Gestão(Diretoria)_Volume 1.xls Gráfico 1_ConsolidatingCF-12-31-10V9" xfId="7388"/>
    <cellStyle name="a_normal_Gestão(Diretoria)_Volume 1.xls Gráfico 1_ConsolidatingCF-12-31-10V9 2" xfId="7389"/>
    <cellStyle name="a_normal_Gestão(Diretoria)_Volume 1.xls Gráfico 1_ConsolidatingCF-12-31-10V9 2 2" xfId="7390"/>
    <cellStyle name="a_normal_Gestão(Diretoria)_Volume 1.xls Gráfico 1_Consolidating-CF-12-31-11V3" xfId="7391"/>
    <cellStyle name="a_normal_Gestão(Diretoria)_Volume 1.xls Gráfico 1_Consolidating-CF-12-31-11V5" xfId="7392"/>
    <cellStyle name="a_normal_Gestão(Diretoria)_Volume 1.xls Gráfico 1_Consolidating-CF-3-31-12V3" xfId="7393"/>
    <cellStyle name="a_normal_Gestão(Diretoria)_Volume 1.xls Gráfico 1_ConsolidatingCF-9-30-11V2" xfId="7394"/>
    <cellStyle name="a_normal_Gestão(Diretoria)_Volume 1.xls Gráfico 1_ConsolidatingCF-9-30-11V2 2" xfId="7395"/>
    <cellStyle name="a_normal_Gestão(Diretoria)_Volume 1.xls Gráfico 1_ConsolidatingCF-9-30-11V2 2 2" xfId="7396"/>
    <cellStyle name="a_normal_Gestão(Diretoria)_Volume 1.xls Gráfico 1_Power Cash Flow 03-31-12V3" xfId="7397"/>
    <cellStyle name="a_normal_Gestão(Diretoria)_Volume 1.xls Gráfico 1_Power Cash Flow 03-31-12V4" xfId="7398"/>
    <cellStyle name="a_normal_Gestão(Diretoria)_Volume 1.xls Gráfico 1_Power Cash Flow 12-31-10V10" xfId="7399"/>
    <cellStyle name="a_normal_Gestão(Diretoria)_Volume 1.xls Gráfico 1_Power Cash Flow 12-31-10V10 2" xfId="7400"/>
    <cellStyle name="a_normal_Gestão(Diretoria)_Volume 1.xls Gráfico 1_Power Cash Flow 12-31-10V10 2 2" xfId="7401"/>
    <cellStyle name="a_normal_Gestão(Diretoria)_Volume 1.xls Gráfico 1_Power Cash Flow 12-31-11" xfId="7402"/>
    <cellStyle name="a_normal_Gestão(Diretoria)_Volume 1.xls Gráfico 1_Power Cash Flow 12-31-11V3" xfId="7403"/>
    <cellStyle name="a_normal_Gestão(Diretoria)_Volume 1.xls Gráfico 1_Power Cash Flow 12-31-11V6" xfId="7404"/>
    <cellStyle name="a_normal_Gestão(Diretoria)_Volume 1.xls Gráfico 1_Power Cash Flow 3-31-11V2" xfId="7405"/>
    <cellStyle name="a_normal_Gestão(Diretoria)_Volume 1.xls Gráfico 1_Power Cash Flow 3-31-11V3" xfId="7406"/>
    <cellStyle name="a_normal_Gestão(Diretoria)_Volume 1.xls Gráfico 1_Power Cash Flow 3-31-11V5" xfId="7407"/>
    <cellStyle name="a_normal_Gestão(Diretoria)_Volume 1.xls Gráfico 1_Power Cash Flow 3-31-11V6" xfId="7408"/>
    <cellStyle name="a_normal_Gestão(Diretoria)_Volume 1.xls Gráfico 1_Power Cash Flow 5-31-11" xfId="7409"/>
    <cellStyle name="a_normal_Gestão(Diretoria)_Volume 1.xls Gráfico 1_Power Cash Flow 6-30-11" xfId="7410"/>
    <cellStyle name="a_normal_Gestão(Diretoria)_Volume 1.xls Gráfico 1_Power Cash Flow 6-30-11V2" xfId="7411"/>
    <cellStyle name="a_normal_Gestão(Diretoria)_Volume 1.xls Gráfico 1_Power Cash Flow 7-31-11" xfId="7412"/>
    <cellStyle name="a_normal_Gestão(Diretoria)_Volume 1.xls Gráfico 1_Power Cash Flow 9-30-11V3" xfId="7413"/>
    <cellStyle name="a_normal_Gestão(Diretoria)_Volume 1.xls Gráfico 1_Power Cash Flow 9-30-11V4" xfId="7414"/>
    <cellStyle name="a_normal_Gestão(Diretoria)_Volume 1.xls Gráfico 1_PS10-CashFlow-12-31-10V6" xfId="7415"/>
    <cellStyle name="a_normal_Gestão(Diretoria)_Volume 1.xls Gráfico 1_PS10-CashFlow-7-31-11" xfId="7416"/>
    <cellStyle name="a_normal_Gestão(Diretoria)_Volume 1.xls Gráfico 1_PS10-CashFlow-7-31-11 2" xfId="7417"/>
    <cellStyle name="a_normal_Gestão(Diretoria)_Volume 1.xls Gráfico 1_PS10-CashFlow-7-31-11 2 2" xfId="7418"/>
    <cellStyle name="a_normal_Gestão(Diretoria)_Volume 1.xls Gráfico 1_Q3 2010 Fin Stmts RRDproofb" xfId="7419"/>
    <cellStyle name="a_normal_Gestão(Diretoria)_Volume 1.xls Gráfico 1_Q3 2010 Fin Stmts RRDproofb 2" xfId="7420"/>
    <cellStyle name="a_normal_Gestão(Diretoria)_Volume 1.xls Gráfico 1_Q3 2010 Fin Stmts RRDproofb 2 2" xfId="7421"/>
    <cellStyle name="a_normal_Gestão(Diretoria)_Volume 1.xls Gráfico 4" xfId="708"/>
    <cellStyle name="a_normal_Gestão(Diretoria)_Volume 1.xls Gráfico 4 2" xfId="7422"/>
    <cellStyle name="a_normal_Gestão(Diretoria)_Volume 1.xls Gráfico 4 2 2" xfId="7423"/>
    <cellStyle name="a_normal_Gestão(Diretoria)_Volume 1.xls Gráfico 4_10K 2010 Fin Stmts v7 Values" xfId="7424"/>
    <cellStyle name="a_normal_Gestão(Diretoria)_Volume 1.xls Gráfico 4_2011 Income Tax Cash Paid Analytics" xfId="7425"/>
    <cellStyle name="a_normal_Gestão(Diretoria)_Volume 1.xls Gráfico 4_2011 Income Tax Cash Paid Analytics 2" xfId="7426"/>
    <cellStyle name="a_normal_Gestão(Diretoria)_Volume 1.xls Gráfico 4_2011 Income Tax Cash Paid Analytics 2 2" xfId="7427"/>
    <cellStyle name="a_normal_Gestão(Diretoria)_Volume 1.xls Gráfico 4_Bioenergie - 09-08 estimated  V1 - Rev 2 AP" xfId="709"/>
    <cellStyle name="a_normal_Gestão(Diretoria)_Volume 1.xls Gráfico 4_Bioenergie - 09-08 estimated  V1 - Rev 2 AP 2" xfId="7428"/>
    <cellStyle name="a_normal_Gestão(Diretoria)_Volume 1.xls Gráfico 4_Bioenergie - 09-08 estimated  V1 - Rev 2 AP 2 2" xfId="7429"/>
    <cellStyle name="a_normal_Gestão(Diretoria)_Volume 1.xls Gráfico 4_Bioenergie - 09-08 estimated  V1 - Rev 2 AP_10K 2010 Fin Stmts v7 Values" xfId="7430"/>
    <cellStyle name="a_normal_Gestão(Diretoria)_Volume 1.xls Gráfico 4_Bioenergie - 09-08 estimated  V1 - Rev 2 AP_ConsolidatingCF-12-31-10V10" xfId="7431"/>
    <cellStyle name="a_normal_Gestão(Diretoria)_Volume 1.xls Gráfico 4_Bioenergie - 09-08 estimated  V1 - Rev 2 AP_ConsolidatingCF-12-31-10V10 2" xfId="7432"/>
    <cellStyle name="a_normal_Gestão(Diretoria)_Volume 1.xls Gráfico 4_Bioenergie - 09-08 estimated  V1 - Rev 2 AP_ConsolidatingCF-12-31-10V10 2 2" xfId="7433"/>
    <cellStyle name="a_normal_Gestão(Diretoria)_Volume 1.xls Gráfico 4_Bioenergie - 09-08 estimated  V1 - Rev 2 AP_ConsolidatingCF-12-31-10V11" xfId="7434"/>
    <cellStyle name="a_normal_Gestão(Diretoria)_Volume 1.xls Gráfico 4_Bioenergie - 09-08 estimated  V1 - Rev 2 AP_ConsolidatingCF-12-31-10V11 2" xfId="7435"/>
    <cellStyle name="a_normal_Gestão(Diretoria)_Volume 1.xls Gráfico 4_Bioenergie - 09-08 estimated  V1 - Rev 2 AP_ConsolidatingCF-12-31-10V11 2 2" xfId="7436"/>
    <cellStyle name="a_normal_Gestão(Diretoria)_Volume 1.xls Gráfico 4_Bioenergie - 09-08 estimated  V1 - Rev 2 AP_ConsolidatingCF-12-31-10V12" xfId="7437"/>
    <cellStyle name="a_normal_Gestão(Diretoria)_Volume 1.xls Gráfico 4_Bioenergie - 09-08 estimated  V1 - Rev 2 AP_ConsolidatingCF-12-31-10V12 2" xfId="7438"/>
    <cellStyle name="a_normal_Gestão(Diretoria)_Volume 1.xls Gráfico 4_Bioenergie - 09-08 estimated  V1 - Rev 2 AP_ConsolidatingCF-12-31-10V12 2 2" xfId="7439"/>
    <cellStyle name="a_normal_Gestão(Diretoria)_Volume 1.xls Gráfico 4_Bioenergie - 09-08 estimated  V1 - Rev 2 AP_ConsolidatingCF-12-31-10V9" xfId="7440"/>
    <cellStyle name="a_normal_Gestão(Diretoria)_Volume 1.xls Gráfico 4_Bioenergie - 09-08 estimated  V1 - Rev 2 AP_ConsolidatingCF-12-31-10V9 2" xfId="7441"/>
    <cellStyle name="a_normal_Gestão(Diretoria)_Volume 1.xls Gráfico 4_Bioenergie - 09-08 estimated  V1 - Rev 2 AP_ConsolidatingCF-12-31-10V9 2 2" xfId="7442"/>
    <cellStyle name="a_normal_Gestão(Diretoria)_Volume 1.xls Gráfico 4_Bioenergie - 09-08 estimated  V1 - Rev 2 AP_Consolidating-CF-12-31-11V3" xfId="7443"/>
    <cellStyle name="a_normal_Gestão(Diretoria)_Volume 1.xls Gráfico 4_Bioenergie - 09-08 estimated  V1 - Rev 2 AP_Consolidating-CF-12-31-11V5" xfId="7444"/>
    <cellStyle name="a_normal_Gestão(Diretoria)_Volume 1.xls Gráfico 4_Bioenergie - 09-08 estimated  V1 - Rev 2 AP_Consolidating-CF-3-31-12V3" xfId="7445"/>
    <cellStyle name="a_normal_Gestão(Diretoria)_Volume 1.xls Gráfico 4_Bioenergie - 09-08 estimated  V1 - Rev 2 AP_ConsolidatingCF-9-30-11V2" xfId="7446"/>
    <cellStyle name="a_normal_Gestão(Diretoria)_Volume 1.xls Gráfico 4_Bioenergie - 09-08 estimated  V1 - Rev 2 AP_ConsolidatingCF-9-30-11V2 2" xfId="7447"/>
    <cellStyle name="a_normal_Gestão(Diretoria)_Volume 1.xls Gráfico 4_Bioenergie - 09-08 estimated  V1 - Rev 2 AP_ConsolidatingCF-9-30-11V2 2 2" xfId="7448"/>
    <cellStyle name="a_normal_Gestão(Diretoria)_Volume 1.xls Gráfico 4_Bioenergie - 09-08 estimated  V1 - Rev 2 AP_Power Cash Flow 03-31-12V3" xfId="7449"/>
    <cellStyle name="a_normal_Gestão(Diretoria)_Volume 1.xls Gráfico 4_Bioenergie - 09-08 estimated  V1 - Rev 2 AP_Power Cash Flow 03-31-12V4" xfId="7450"/>
    <cellStyle name="a_normal_Gestão(Diretoria)_Volume 1.xls Gráfico 4_Bioenergie - 09-08 estimated  V1 - Rev 2 AP_Power Cash Flow 12-31-10V10" xfId="7451"/>
    <cellStyle name="a_normal_Gestão(Diretoria)_Volume 1.xls Gráfico 4_Bioenergie - 09-08 estimated  V1 - Rev 2 AP_Power Cash Flow 12-31-10V10 2" xfId="7452"/>
    <cellStyle name="a_normal_Gestão(Diretoria)_Volume 1.xls Gráfico 4_Bioenergie - 09-08 estimated  V1 - Rev 2 AP_Power Cash Flow 12-31-10V10 2 2" xfId="7453"/>
    <cellStyle name="a_normal_Gestão(Diretoria)_Volume 1.xls Gráfico 4_Bioenergie - 09-08 estimated  V1 - Rev 2 AP_Power Cash Flow 12-31-11" xfId="7454"/>
    <cellStyle name="a_normal_Gestão(Diretoria)_Volume 1.xls Gráfico 4_Bioenergie - 09-08 estimated  V1 - Rev 2 AP_Power Cash Flow 12-31-11V3" xfId="7455"/>
    <cellStyle name="a_normal_Gestão(Diretoria)_Volume 1.xls Gráfico 4_Bioenergie - 09-08 estimated  V1 - Rev 2 AP_Power Cash Flow 12-31-11V6" xfId="7456"/>
    <cellStyle name="a_normal_Gestão(Diretoria)_Volume 1.xls Gráfico 4_Bioenergie - 09-08 estimated  V1 - Rev 2 AP_Power Cash Flow 3-31-11V2" xfId="7457"/>
    <cellStyle name="a_normal_Gestão(Diretoria)_Volume 1.xls Gráfico 4_Bioenergie - 09-08 estimated  V1 - Rev 2 AP_Power Cash Flow 3-31-11V3" xfId="7458"/>
    <cellStyle name="a_normal_Gestão(Diretoria)_Volume 1.xls Gráfico 4_Bioenergie - 09-08 estimated  V1 - Rev 2 AP_Power Cash Flow 3-31-11V5" xfId="7459"/>
    <cellStyle name="a_normal_Gestão(Diretoria)_Volume 1.xls Gráfico 4_Bioenergie - 09-08 estimated  V1 - Rev 2 AP_Power Cash Flow 3-31-11V6" xfId="7460"/>
    <cellStyle name="a_normal_Gestão(Diretoria)_Volume 1.xls Gráfico 4_Bioenergie - 09-08 estimated  V1 - Rev 2 AP_Power Cash Flow 5-31-11" xfId="7461"/>
    <cellStyle name="a_normal_Gestão(Diretoria)_Volume 1.xls Gráfico 4_Bioenergie - 09-08 estimated  V1 - Rev 2 AP_Power Cash Flow 6-30-11" xfId="7462"/>
    <cellStyle name="a_normal_Gestão(Diretoria)_Volume 1.xls Gráfico 4_Bioenergie - 09-08 estimated  V1 - Rev 2 AP_Power Cash Flow 6-30-11V2" xfId="7463"/>
    <cellStyle name="a_normal_Gestão(Diretoria)_Volume 1.xls Gráfico 4_Bioenergie - 09-08 estimated  V1 - Rev 2 AP_Power Cash Flow 7-31-11" xfId="7464"/>
    <cellStyle name="a_normal_Gestão(Diretoria)_Volume 1.xls Gráfico 4_Bioenergie - 09-08 estimated  V1 - Rev 2 AP_Power Cash Flow 9-30-11V3" xfId="7465"/>
    <cellStyle name="a_normal_Gestão(Diretoria)_Volume 1.xls Gráfico 4_Bioenergie - 09-08 estimated  V1 - Rev 2 AP_Power Cash Flow 9-30-11V4" xfId="7466"/>
    <cellStyle name="a_normal_Gestão(Diretoria)_Volume 1.xls Gráfico 4_Bioenergie - 09-08 estimated  V1 - Rev 2 AP_PS10-CashFlow-12-31-10V6" xfId="7467"/>
    <cellStyle name="a_normal_Gestão(Diretoria)_Volume 1.xls Gráfico 4_Bioenergie - 09-08 estimated  V1 - Rev 2 AP_PS10-CashFlow-7-31-11" xfId="7468"/>
    <cellStyle name="a_normal_Gestão(Diretoria)_Volume 1.xls Gráfico 4_Bioenergie - 09-08 estimated  V1 - Rev 2 AP_PS10-CashFlow-7-31-11 2" xfId="7469"/>
    <cellStyle name="a_normal_Gestão(Diretoria)_Volume 1.xls Gráfico 4_Bioenergie - 09-08 estimated  V1 - Rev 2 AP_PS10-CashFlow-7-31-11 2 2" xfId="7470"/>
    <cellStyle name="a_normal_Gestão(Diretoria)_Volume 1.xls Gráfico 4_Bioenergie - 09-08 estimated  V1 - Rev 2 AP_Q3 2010 Fin Stmts RRDproofb" xfId="7471"/>
    <cellStyle name="a_normal_Gestão(Diretoria)_Volume 1.xls Gráfico 4_Bioenergie - 09-08 estimated  V1 - Rev 2 AP_Q3 2010 Fin Stmts RRDproofb 2" xfId="7472"/>
    <cellStyle name="a_normal_Gestão(Diretoria)_Volume 1.xls Gráfico 4_Bioenergie - 09-08 estimated  V1 - Rev 2 AP_Q3 2010 Fin Stmts RRDproofb 2 2" xfId="7473"/>
    <cellStyle name="a_normal_Gestão(Diretoria)_Volume 1.xls Gráfico 4_Bioenergie - 10-08 estimated V1-Rev AP" xfId="710"/>
    <cellStyle name="a_normal_Gestão(Diretoria)_Volume 1.xls Gráfico 4_Bioenergie - 10-08 estimated V1-Rev AP_ConsolidatingCF-12-31-10V10" xfId="7474"/>
    <cellStyle name="a_normal_Gestão(Diretoria)_Volume 1.xls Gráfico 4_Bioenergie - 10-08 estimated V1-Rev AP_ConsolidatingCF-12-31-10V11" xfId="7475"/>
    <cellStyle name="a_normal_Gestão(Diretoria)_Volume 1.xls Gráfico 4_Bioenergie - 10-08 estimated V1-Rev AP_ConsolidatingCF-12-31-10V12" xfId="7476"/>
    <cellStyle name="a_normal_Gestão(Diretoria)_Volume 1.xls Gráfico 4_Bioenergie - 10-08 estimated V1-Rev AP_ConsolidatingCF-12-31-10V14" xfId="7477"/>
    <cellStyle name="a_normal_Gestão(Diretoria)_Volume 1.xls Gráfico 4_Bioenergie - 10-08 estimated V1-Rev AP_ConsolidatingCF-12-31-10V9" xfId="7478"/>
    <cellStyle name="a_normal_Gestão(Diretoria)_Volume 1.xls Gráfico 4_Bioenergie - 10-08 estimated V1-Rev AP_Consolidating-CF-3-31-12" xfId="7479"/>
    <cellStyle name="a_normal_Gestão(Diretoria)_Volume 1.xls Gráfico 4_Bioenergie - 10-08 estimated V1-Rev AP_Power Cash Flow 12-31-10V10" xfId="7480"/>
    <cellStyle name="a_normal_Gestão(Diretoria)_Volume 1.xls Gráfico 4_Bioenergie - 10-08 estimated V1-Rev AP_PS10-CashFlow-11-30-11" xfId="7481"/>
    <cellStyle name="a_normal_Gestão(Diretoria)_Volume 1.xls Gráfico 4_ConsolidatingCF-12-31-10V10" xfId="7482"/>
    <cellStyle name="a_normal_Gestão(Diretoria)_Volume 1.xls Gráfico 4_ConsolidatingCF-12-31-10V10 2" xfId="7483"/>
    <cellStyle name="a_normal_Gestão(Diretoria)_Volume 1.xls Gráfico 4_ConsolidatingCF-12-31-10V10 2 2" xfId="7484"/>
    <cellStyle name="a_normal_Gestão(Diretoria)_Volume 1.xls Gráfico 4_ConsolidatingCF-12-31-10V11" xfId="7485"/>
    <cellStyle name="a_normal_Gestão(Diretoria)_Volume 1.xls Gráfico 4_ConsolidatingCF-12-31-10V11 2" xfId="7486"/>
    <cellStyle name="a_normal_Gestão(Diretoria)_Volume 1.xls Gráfico 4_ConsolidatingCF-12-31-10V11 2 2" xfId="7487"/>
    <cellStyle name="a_normal_Gestão(Diretoria)_Volume 1.xls Gráfico 4_ConsolidatingCF-12-31-10V12" xfId="7488"/>
    <cellStyle name="a_normal_Gestão(Diretoria)_Volume 1.xls Gráfico 4_ConsolidatingCF-12-31-10V12 2" xfId="7489"/>
    <cellStyle name="a_normal_Gestão(Diretoria)_Volume 1.xls Gráfico 4_ConsolidatingCF-12-31-10V12 2 2" xfId="7490"/>
    <cellStyle name="a_normal_Gestão(Diretoria)_Volume 1.xls Gráfico 4_ConsolidatingCF-12-31-10V9" xfId="7491"/>
    <cellStyle name="a_normal_Gestão(Diretoria)_Volume 1.xls Gráfico 4_ConsolidatingCF-12-31-10V9 2" xfId="7492"/>
    <cellStyle name="a_normal_Gestão(Diretoria)_Volume 1.xls Gráfico 4_ConsolidatingCF-12-31-10V9 2 2" xfId="7493"/>
    <cellStyle name="a_normal_Gestão(Diretoria)_Volume 1.xls Gráfico 4_Consolidating-CF-12-31-11V3" xfId="7494"/>
    <cellStyle name="a_normal_Gestão(Diretoria)_Volume 1.xls Gráfico 4_Consolidating-CF-12-31-11V5" xfId="7495"/>
    <cellStyle name="a_normal_Gestão(Diretoria)_Volume 1.xls Gráfico 4_Consolidating-CF-3-31-12V3" xfId="7496"/>
    <cellStyle name="a_normal_Gestão(Diretoria)_Volume 1.xls Gráfico 4_ConsolidatingCF-9-30-11V2" xfId="7497"/>
    <cellStyle name="a_normal_Gestão(Diretoria)_Volume 1.xls Gráfico 4_ConsolidatingCF-9-30-11V2 2" xfId="7498"/>
    <cellStyle name="a_normal_Gestão(Diretoria)_Volume 1.xls Gráfico 4_ConsolidatingCF-9-30-11V2 2 2" xfId="7499"/>
    <cellStyle name="a_normal_Gestão(Diretoria)_Volume 1.xls Gráfico 4_Power Cash Flow 03-31-12V3" xfId="7500"/>
    <cellStyle name="a_normal_Gestão(Diretoria)_Volume 1.xls Gráfico 4_Power Cash Flow 03-31-12V4" xfId="7501"/>
    <cellStyle name="a_normal_Gestão(Diretoria)_Volume 1.xls Gráfico 4_Power Cash Flow 12-31-10V10" xfId="7502"/>
    <cellStyle name="a_normal_Gestão(Diretoria)_Volume 1.xls Gráfico 4_Power Cash Flow 12-31-10V10 2" xfId="7503"/>
    <cellStyle name="a_normal_Gestão(Diretoria)_Volume 1.xls Gráfico 4_Power Cash Flow 12-31-10V10 2 2" xfId="7504"/>
    <cellStyle name="a_normal_Gestão(Diretoria)_Volume 1.xls Gráfico 4_Power Cash Flow 12-31-11" xfId="7505"/>
    <cellStyle name="a_normal_Gestão(Diretoria)_Volume 1.xls Gráfico 4_Power Cash Flow 12-31-11V3" xfId="7506"/>
    <cellStyle name="a_normal_Gestão(Diretoria)_Volume 1.xls Gráfico 4_Power Cash Flow 12-31-11V6" xfId="7507"/>
    <cellStyle name="a_normal_Gestão(Diretoria)_Volume 1.xls Gráfico 4_Power Cash Flow 3-31-11V2" xfId="7508"/>
    <cellStyle name="a_normal_Gestão(Diretoria)_Volume 1.xls Gráfico 4_Power Cash Flow 3-31-11V3" xfId="7509"/>
    <cellStyle name="a_normal_Gestão(Diretoria)_Volume 1.xls Gráfico 4_Power Cash Flow 3-31-11V5" xfId="7510"/>
    <cellStyle name="a_normal_Gestão(Diretoria)_Volume 1.xls Gráfico 4_Power Cash Flow 3-31-11V6" xfId="7511"/>
    <cellStyle name="a_normal_Gestão(Diretoria)_Volume 1.xls Gráfico 4_Power Cash Flow 5-31-11" xfId="7512"/>
    <cellStyle name="a_normal_Gestão(Diretoria)_Volume 1.xls Gráfico 4_Power Cash Flow 6-30-11" xfId="7513"/>
    <cellStyle name="a_normal_Gestão(Diretoria)_Volume 1.xls Gráfico 4_Power Cash Flow 6-30-11V2" xfId="7514"/>
    <cellStyle name="a_normal_Gestão(Diretoria)_Volume 1.xls Gráfico 4_Power Cash Flow 7-31-11" xfId="7515"/>
    <cellStyle name="a_normal_Gestão(Diretoria)_Volume 1.xls Gráfico 4_Power Cash Flow 9-30-11V3" xfId="7516"/>
    <cellStyle name="a_normal_Gestão(Diretoria)_Volume 1.xls Gráfico 4_Power Cash Flow 9-30-11V4" xfId="7517"/>
    <cellStyle name="a_normal_Gestão(Diretoria)_Volume 1.xls Gráfico 4_PS10-CashFlow-12-31-10V6" xfId="7518"/>
    <cellStyle name="a_normal_Gestão(Diretoria)_Volume 1.xls Gráfico 4_PS10-CashFlow-7-31-11" xfId="7519"/>
    <cellStyle name="a_normal_Gestão(Diretoria)_Volume 1.xls Gráfico 4_PS10-CashFlow-7-31-11 2" xfId="7520"/>
    <cellStyle name="a_normal_Gestão(Diretoria)_Volume 1.xls Gráfico 4_PS10-CashFlow-7-31-11 2 2" xfId="7521"/>
    <cellStyle name="a_normal_Gestão(Diretoria)_Volume 1.xls Gráfico 4_Q3 2010 Fin Stmts RRDproofb" xfId="7522"/>
    <cellStyle name="a_normal_Gestão(Diretoria)_Volume 1.xls Gráfico 4_Q3 2010 Fin Stmts RRDproofb 2" xfId="7523"/>
    <cellStyle name="a_normal_Gestão(Diretoria)_Volume 1.xls Gráfico 4_Q3 2010 Fin Stmts RRDproofb 2 2" xfId="7524"/>
    <cellStyle name="a_normal_RG_Vol01" xfId="711"/>
    <cellStyle name="a_normal_RG_Vol01 2" xfId="7525"/>
    <cellStyle name="a_normal_RG_Vol01 2 2" xfId="7526"/>
    <cellStyle name="a_normal_RG_Vol01_10K 2010 Fin Stmts v7 Values" xfId="7527"/>
    <cellStyle name="a_normal_RG_Vol01_2011 Income Tax Cash Paid Analytics" xfId="7528"/>
    <cellStyle name="a_normal_RG_Vol01_2011 Income Tax Cash Paid Analytics 2" xfId="7529"/>
    <cellStyle name="a_normal_RG_Vol01_2011 Income Tax Cash Paid Analytics 2 2" xfId="7530"/>
    <cellStyle name="a_normal_RG_Vol01_Bioenergie - 09-08 estimated  V1 - Rev 2 AP" xfId="712"/>
    <cellStyle name="a_normal_RG_Vol01_Bioenergie - 09-08 estimated  V1 - Rev 2 AP 2" xfId="7531"/>
    <cellStyle name="a_normal_RG_Vol01_Bioenergie - 09-08 estimated  V1 - Rev 2 AP 2 2" xfId="7532"/>
    <cellStyle name="a_normal_RG_Vol01_Bioenergie - 09-08 estimated  V1 - Rev 2 AP_10K 2010 Fin Stmts v7 Values" xfId="7533"/>
    <cellStyle name="a_normal_RG_Vol01_Bioenergie - 09-08 estimated  V1 - Rev 2 AP_ConsolidatingCF-12-31-10V10" xfId="7534"/>
    <cellStyle name="a_normal_RG_Vol01_Bioenergie - 09-08 estimated  V1 - Rev 2 AP_ConsolidatingCF-12-31-10V10 2" xfId="7535"/>
    <cellStyle name="a_normal_RG_Vol01_Bioenergie - 09-08 estimated  V1 - Rev 2 AP_ConsolidatingCF-12-31-10V10 2 2" xfId="7536"/>
    <cellStyle name="a_normal_RG_Vol01_Bioenergie - 09-08 estimated  V1 - Rev 2 AP_ConsolidatingCF-12-31-10V11" xfId="7537"/>
    <cellStyle name="a_normal_RG_Vol01_Bioenergie - 09-08 estimated  V1 - Rev 2 AP_ConsolidatingCF-12-31-10V11 2" xfId="7538"/>
    <cellStyle name="a_normal_RG_Vol01_Bioenergie - 09-08 estimated  V1 - Rev 2 AP_ConsolidatingCF-12-31-10V11 2 2" xfId="7539"/>
    <cellStyle name="a_normal_RG_Vol01_Bioenergie - 09-08 estimated  V1 - Rev 2 AP_ConsolidatingCF-12-31-10V12" xfId="7540"/>
    <cellStyle name="a_normal_RG_Vol01_Bioenergie - 09-08 estimated  V1 - Rev 2 AP_ConsolidatingCF-12-31-10V12 2" xfId="7541"/>
    <cellStyle name="a_normal_RG_Vol01_Bioenergie - 09-08 estimated  V1 - Rev 2 AP_ConsolidatingCF-12-31-10V12 2 2" xfId="7542"/>
    <cellStyle name="a_normal_RG_Vol01_Bioenergie - 09-08 estimated  V1 - Rev 2 AP_ConsolidatingCF-12-31-10V9" xfId="7543"/>
    <cellStyle name="a_normal_RG_Vol01_Bioenergie - 09-08 estimated  V1 - Rev 2 AP_ConsolidatingCF-12-31-10V9 2" xfId="7544"/>
    <cellStyle name="a_normal_RG_Vol01_Bioenergie - 09-08 estimated  V1 - Rev 2 AP_ConsolidatingCF-12-31-10V9 2 2" xfId="7545"/>
    <cellStyle name="a_normal_RG_Vol01_Bioenergie - 09-08 estimated  V1 - Rev 2 AP_Consolidating-CF-12-31-11V3" xfId="7546"/>
    <cellStyle name="a_normal_RG_Vol01_Bioenergie - 09-08 estimated  V1 - Rev 2 AP_Consolidating-CF-12-31-11V5" xfId="7547"/>
    <cellStyle name="a_normal_RG_Vol01_Bioenergie - 09-08 estimated  V1 - Rev 2 AP_Consolidating-CF-3-31-12V3" xfId="7548"/>
    <cellStyle name="a_normal_RG_Vol01_Bioenergie - 09-08 estimated  V1 - Rev 2 AP_ConsolidatingCF-9-30-11V2" xfId="7549"/>
    <cellStyle name="a_normal_RG_Vol01_Bioenergie - 09-08 estimated  V1 - Rev 2 AP_ConsolidatingCF-9-30-11V2 2" xfId="7550"/>
    <cellStyle name="a_normal_RG_Vol01_Bioenergie - 09-08 estimated  V1 - Rev 2 AP_ConsolidatingCF-9-30-11V2 2 2" xfId="7551"/>
    <cellStyle name="a_normal_RG_Vol01_Bioenergie - 09-08 estimated  V1 - Rev 2 AP_Power Cash Flow 03-31-12V3" xfId="7552"/>
    <cellStyle name="a_normal_RG_Vol01_Bioenergie - 09-08 estimated  V1 - Rev 2 AP_Power Cash Flow 03-31-12V4" xfId="7553"/>
    <cellStyle name="a_normal_RG_Vol01_Bioenergie - 09-08 estimated  V1 - Rev 2 AP_Power Cash Flow 12-31-10V10" xfId="7554"/>
    <cellStyle name="a_normal_RG_Vol01_Bioenergie - 09-08 estimated  V1 - Rev 2 AP_Power Cash Flow 12-31-10V10 2" xfId="7555"/>
    <cellStyle name="a_normal_RG_Vol01_Bioenergie - 09-08 estimated  V1 - Rev 2 AP_Power Cash Flow 12-31-10V10 2 2" xfId="7556"/>
    <cellStyle name="a_normal_RG_Vol01_Bioenergie - 09-08 estimated  V1 - Rev 2 AP_Power Cash Flow 12-31-11" xfId="7557"/>
    <cellStyle name="a_normal_RG_Vol01_Bioenergie - 09-08 estimated  V1 - Rev 2 AP_Power Cash Flow 12-31-11V3" xfId="7558"/>
    <cellStyle name="a_normal_RG_Vol01_Bioenergie - 09-08 estimated  V1 - Rev 2 AP_Power Cash Flow 12-31-11V6" xfId="7559"/>
    <cellStyle name="a_normal_RG_Vol01_Bioenergie - 09-08 estimated  V1 - Rev 2 AP_Power Cash Flow 3-31-11V2" xfId="7560"/>
    <cellStyle name="a_normal_RG_Vol01_Bioenergie - 09-08 estimated  V1 - Rev 2 AP_Power Cash Flow 3-31-11V3" xfId="7561"/>
    <cellStyle name="a_normal_RG_Vol01_Bioenergie - 09-08 estimated  V1 - Rev 2 AP_Power Cash Flow 3-31-11V5" xfId="7562"/>
    <cellStyle name="a_normal_RG_Vol01_Bioenergie - 09-08 estimated  V1 - Rev 2 AP_Power Cash Flow 3-31-11V6" xfId="7563"/>
    <cellStyle name="a_normal_RG_Vol01_Bioenergie - 09-08 estimated  V1 - Rev 2 AP_Power Cash Flow 5-31-11" xfId="7564"/>
    <cellStyle name="a_normal_RG_Vol01_Bioenergie - 09-08 estimated  V1 - Rev 2 AP_Power Cash Flow 6-30-11" xfId="7565"/>
    <cellStyle name="a_normal_RG_Vol01_Bioenergie - 09-08 estimated  V1 - Rev 2 AP_Power Cash Flow 6-30-11V2" xfId="7566"/>
    <cellStyle name="a_normal_RG_Vol01_Bioenergie - 09-08 estimated  V1 - Rev 2 AP_Power Cash Flow 7-31-11" xfId="7567"/>
    <cellStyle name="a_normal_RG_Vol01_Bioenergie - 09-08 estimated  V1 - Rev 2 AP_Power Cash Flow 9-30-11V3" xfId="7568"/>
    <cellStyle name="a_normal_RG_Vol01_Bioenergie - 09-08 estimated  V1 - Rev 2 AP_Power Cash Flow 9-30-11V4" xfId="7569"/>
    <cellStyle name="a_normal_RG_Vol01_Bioenergie - 09-08 estimated  V1 - Rev 2 AP_PS10-CashFlow-12-31-10V6" xfId="7570"/>
    <cellStyle name="a_normal_RG_Vol01_Bioenergie - 09-08 estimated  V1 - Rev 2 AP_PS10-CashFlow-7-31-11" xfId="7571"/>
    <cellStyle name="a_normal_RG_Vol01_Bioenergie - 09-08 estimated  V1 - Rev 2 AP_PS10-CashFlow-7-31-11 2" xfId="7572"/>
    <cellStyle name="a_normal_RG_Vol01_Bioenergie - 09-08 estimated  V1 - Rev 2 AP_PS10-CashFlow-7-31-11 2 2" xfId="7573"/>
    <cellStyle name="a_normal_RG_Vol01_Bioenergie - 09-08 estimated  V1 - Rev 2 AP_Q3 2010 Fin Stmts RRDproofb" xfId="7574"/>
    <cellStyle name="a_normal_RG_Vol01_Bioenergie - 09-08 estimated  V1 - Rev 2 AP_Q3 2010 Fin Stmts RRDproofb 2" xfId="7575"/>
    <cellStyle name="a_normal_RG_Vol01_Bioenergie - 09-08 estimated  V1 - Rev 2 AP_Q3 2010 Fin Stmts RRDproofb 2 2" xfId="7576"/>
    <cellStyle name="a_normal_RG_Vol01_Bioenergie - 10-08 estimated V1-Rev AP" xfId="713"/>
    <cellStyle name="a_normal_RG_Vol01_Bioenergie - 10-08 estimated V1-Rev AP_ConsolidatingCF-12-31-10V10" xfId="7577"/>
    <cellStyle name="a_normal_RG_Vol01_Bioenergie - 10-08 estimated V1-Rev AP_ConsolidatingCF-12-31-10V11" xfId="7578"/>
    <cellStyle name="a_normal_RG_Vol01_Bioenergie - 10-08 estimated V1-Rev AP_ConsolidatingCF-12-31-10V12" xfId="7579"/>
    <cellStyle name="a_normal_RG_Vol01_Bioenergie - 10-08 estimated V1-Rev AP_ConsolidatingCF-12-31-10V14" xfId="7580"/>
    <cellStyle name="a_normal_RG_Vol01_Bioenergie - 10-08 estimated V1-Rev AP_ConsolidatingCF-12-31-10V9" xfId="7581"/>
    <cellStyle name="a_normal_RG_Vol01_Bioenergie - 10-08 estimated V1-Rev AP_Consolidating-CF-3-31-12" xfId="7582"/>
    <cellStyle name="a_normal_RG_Vol01_Bioenergie - 10-08 estimated V1-Rev AP_Power Cash Flow 12-31-10V10" xfId="7583"/>
    <cellStyle name="a_normal_RG_Vol01_Bioenergie - 10-08 estimated V1-Rev AP_PS10-CashFlow-11-30-11" xfId="7584"/>
    <cellStyle name="a_normal_RG_Vol01_ConsolidatingCF-12-31-10V10" xfId="7585"/>
    <cellStyle name="a_normal_RG_Vol01_ConsolidatingCF-12-31-10V10 2" xfId="7586"/>
    <cellStyle name="a_normal_RG_Vol01_ConsolidatingCF-12-31-10V10 2 2" xfId="7587"/>
    <cellStyle name="a_normal_RG_Vol01_ConsolidatingCF-12-31-10V11" xfId="7588"/>
    <cellStyle name="a_normal_RG_Vol01_ConsolidatingCF-12-31-10V11 2" xfId="7589"/>
    <cellStyle name="a_normal_RG_Vol01_ConsolidatingCF-12-31-10V11 2 2" xfId="7590"/>
    <cellStyle name="a_normal_RG_Vol01_ConsolidatingCF-12-31-10V12" xfId="7591"/>
    <cellStyle name="a_normal_RG_Vol01_ConsolidatingCF-12-31-10V12 2" xfId="7592"/>
    <cellStyle name="a_normal_RG_Vol01_ConsolidatingCF-12-31-10V12 2 2" xfId="7593"/>
    <cellStyle name="a_normal_RG_Vol01_ConsolidatingCF-12-31-10V9" xfId="7594"/>
    <cellStyle name="a_normal_RG_Vol01_ConsolidatingCF-12-31-10V9 2" xfId="7595"/>
    <cellStyle name="a_normal_RG_Vol01_ConsolidatingCF-12-31-10V9 2 2" xfId="7596"/>
    <cellStyle name="a_normal_RG_Vol01_Consolidating-CF-12-31-11V3" xfId="7597"/>
    <cellStyle name="a_normal_RG_Vol01_Consolidating-CF-12-31-11V5" xfId="7598"/>
    <cellStyle name="a_normal_RG_Vol01_Consolidating-CF-3-31-12V3" xfId="7599"/>
    <cellStyle name="a_normal_RG_Vol01_ConsolidatingCF-9-30-11V2" xfId="7600"/>
    <cellStyle name="a_normal_RG_Vol01_ConsolidatingCF-9-30-11V2 2" xfId="7601"/>
    <cellStyle name="a_normal_RG_Vol01_ConsolidatingCF-9-30-11V2 2 2" xfId="7602"/>
    <cellStyle name="a_normal_RG_Vol01_Power Cash Flow 03-31-12V3" xfId="7603"/>
    <cellStyle name="a_normal_RG_Vol01_Power Cash Flow 03-31-12V4" xfId="7604"/>
    <cellStyle name="a_normal_RG_Vol01_Power Cash Flow 12-31-10V10" xfId="7605"/>
    <cellStyle name="a_normal_RG_Vol01_Power Cash Flow 12-31-10V10 2" xfId="7606"/>
    <cellStyle name="a_normal_RG_Vol01_Power Cash Flow 12-31-10V10 2 2" xfId="7607"/>
    <cellStyle name="a_normal_RG_Vol01_Power Cash Flow 12-31-11" xfId="7608"/>
    <cellStyle name="a_normal_RG_Vol01_Power Cash Flow 12-31-11V3" xfId="7609"/>
    <cellStyle name="a_normal_RG_Vol01_Power Cash Flow 12-31-11V6" xfId="7610"/>
    <cellStyle name="a_normal_RG_Vol01_Power Cash Flow 3-31-11V2" xfId="7611"/>
    <cellStyle name="a_normal_RG_Vol01_Power Cash Flow 3-31-11V3" xfId="7612"/>
    <cellStyle name="a_normal_RG_Vol01_Power Cash Flow 3-31-11V5" xfId="7613"/>
    <cellStyle name="a_normal_RG_Vol01_Power Cash Flow 3-31-11V6" xfId="7614"/>
    <cellStyle name="a_normal_RG_Vol01_Power Cash Flow 5-31-11" xfId="7615"/>
    <cellStyle name="a_normal_RG_Vol01_Power Cash Flow 6-30-11" xfId="7616"/>
    <cellStyle name="a_normal_RG_Vol01_Power Cash Flow 6-30-11V2" xfId="7617"/>
    <cellStyle name="a_normal_RG_Vol01_Power Cash Flow 7-31-11" xfId="7618"/>
    <cellStyle name="a_normal_RG_Vol01_Power Cash Flow 9-30-11V3" xfId="7619"/>
    <cellStyle name="a_normal_RG_Vol01_Power Cash Flow 9-30-11V4" xfId="7620"/>
    <cellStyle name="a_normal_RG_Vol01_PS10-CashFlow-12-31-10V6" xfId="7621"/>
    <cellStyle name="a_normal_RG_Vol01_PS10-CashFlow-7-31-11" xfId="7622"/>
    <cellStyle name="a_normal_RG_Vol01_PS10-CashFlow-7-31-11 2" xfId="7623"/>
    <cellStyle name="a_normal_RG_Vol01_PS10-CashFlow-7-31-11 2 2" xfId="7624"/>
    <cellStyle name="a_normal_RG_Vol01_Q3 2010 Fin Stmts RRDproofb" xfId="7625"/>
    <cellStyle name="a_normal_RG_Vol01_Q3 2010 Fin Stmts RRDproofb 2" xfId="7626"/>
    <cellStyle name="a_normal_RG_Vol01_Q3 2010 Fin Stmts RRDproofb 2 2" xfId="7627"/>
    <cellStyle name="a_quebra_1" xfId="714"/>
    <cellStyle name="a_quebra_2" xfId="715"/>
    <cellStyle name="a_quebra_2_Gestão(Diretoria)_Volume 1.xls Gráfico 1" xfId="716"/>
    <cellStyle name="a_quebra_2_Gestão(Diretoria)_Volume 1.xls Gráfico 1 2" xfId="7628"/>
    <cellStyle name="a_quebra_2_Gestão(Diretoria)_Volume 1.xls Gráfico 1 2 2" xfId="7629"/>
    <cellStyle name="a_quebra_2_Gestão(Diretoria)_Volume 1.xls Gráfico 1_10K 2010 Fin Stmts v7 Values" xfId="7630"/>
    <cellStyle name="a_quebra_2_Gestão(Diretoria)_Volume 1.xls Gráfico 1_2011 Income Tax Cash Paid Analytics" xfId="7631"/>
    <cellStyle name="a_quebra_2_Gestão(Diretoria)_Volume 1.xls Gráfico 1_2011 Income Tax Cash Paid Analytics 2" xfId="7632"/>
    <cellStyle name="a_quebra_2_Gestão(Diretoria)_Volume 1.xls Gráfico 1_2011 Income Tax Cash Paid Analytics 2 2" xfId="7633"/>
    <cellStyle name="a_quebra_2_Gestão(Diretoria)_Volume 1.xls Gráfico 1_Bioenergie - 09-08 estimated  V1 - Rev 2 AP" xfId="717"/>
    <cellStyle name="a_quebra_2_Gestão(Diretoria)_Volume 1.xls Gráfico 1_Bioenergie - 09-08 estimated  V1 - Rev 2 AP 2" xfId="7634"/>
    <cellStyle name="a_quebra_2_Gestão(Diretoria)_Volume 1.xls Gráfico 1_Bioenergie - 09-08 estimated  V1 - Rev 2 AP 2 2" xfId="7635"/>
    <cellStyle name="a_quebra_2_Gestão(Diretoria)_Volume 1.xls Gráfico 1_Bioenergie - 09-08 estimated  V1 - Rev 2 AP_10K 2010 Fin Stmts v7 Values" xfId="7636"/>
    <cellStyle name="a_quebra_2_Gestão(Diretoria)_Volume 1.xls Gráfico 1_Bioenergie - 09-08 estimated  V1 - Rev 2 AP_ConsolidatingCF-12-31-10V10" xfId="7637"/>
    <cellStyle name="a_quebra_2_Gestão(Diretoria)_Volume 1.xls Gráfico 1_Bioenergie - 09-08 estimated  V1 - Rev 2 AP_ConsolidatingCF-12-31-10V10 2" xfId="7638"/>
    <cellStyle name="a_quebra_2_Gestão(Diretoria)_Volume 1.xls Gráfico 1_Bioenergie - 09-08 estimated  V1 - Rev 2 AP_ConsolidatingCF-12-31-10V10 2 2" xfId="7639"/>
    <cellStyle name="a_quebra_2_Gestão(Diretoria)_Volume 1.xls Gráfico 1_Bioenergie - 09-08 estimated  V1 - Rev 2 AP_ConsolidatingCF-12-31-10V11" xfId="7640"/>
    <cellStyle name="a_quebra_2_Gestão(Diretoria)_Volume 1.xls Gráfico 1_Bioenergie - 09-08 estimated  V1 - Rev 2 AP_ConsolidatingCF-12-31-10V11 2" xfId="7641"/>
    <cellStyle name="a_quebra_2_Gestão(Diretoria)_Volume 1.xls Gráfico 1_Bioenergie - 09-08 estimated  V1 - Rev 2 AP_ConsolidatingCF-12-31-10V11 2 2" xfId="7642"/>
    <cellStyle name="a_quebra_2_Gestão(Diretoria)_Volume 1.xls Gráfico 1_Bioenergie - 09-08 estimated  V1 - Rev 2 AP_ConsolidatingCF-12-31-10V12" xfId="7643"/>
    <cellStyle name="a_quebra_2_Gestão(Diretoria)_Volume 1.xls Gráfico 1_Bioenergie - 09-08 estimated  V1 - Rev 2 AP_ConsolidatingCF-12-31-10V12 2" xfId="7644"/>
    <cellStyle name="a_quebra_2_Gestão(Diretoria)_Volume 1.xls Gráfico 1_Bioenergie - 09-08 estimated  V1 - Rev 2 AP_ConsolidatingCF-12-31-10V12 2 2" xfId="7645"/>
    <cellStyle name="a_quebra_2_Gestão(Diretoria)_Volume 1.xls Gráfico 1_Bioenergie - 09-08 estimated  V1 - Rev 2 AP_ConsolidatingCF-12-31-10V9" xfId="7646"/>
    <cellStyle name="a_quebra_2_Gestão(Diretoria)_Volume 1.xls Gráfico 1_Bioenergie - 09-08 estimated  V1 - Rev 2 AP_ConsolidatingCF-12-31-10V9 2" xfId="7647"/>
    <cellStyle name="a_quebra_2_Gestão(Diretoria)_Volume 1.xls Gráfico 1_Bioenergie - 09-08 estimated  V1 - Rev 2 AP_ConsolidatingCF-12-31-10V9 2 2" xfId="7648"/>
    <cellStyle name="a_quebra_2_Gestão(Diretoria)_Volume 1.xls Gráfico 1_Bioenergie - 09-08 estimated  V1 - Rev 2 AP_Consolidating-CF-12-31-11V3" xfId="7649"/>
    <cellStyle name="a_quebra_2_Gestão(Diretoria)_Volume 1.xls Gráfico 1_Bioenergie - 09-08 estimated  V1 - Rev 2 AP_Consolidating-CF-12-31-11V5" xfId="7650"/>
    <cellStyle name="a_quebra_2_Gestão(Diretoria)_Volume 1.xls Gráfico 1_Bioenergie - 09-08 estimated  V1 - Rev 2 AP_Consolidating-CF-3-31-12V3" xfId="7651"/>
    <cellStyle name="a_quebra_2_Gestão(Diretoria)_Volume 1.xls Gráfico 1_Bioenergie - 09-08 estimated  V1 - Rev 2 AP_ConsolidatingCF-9-30-11V2" xfId="7652"/>
    <cellStyle name="a_quebra_2_Gestão(Diretoria)_Volume 1.xls Gráfico 1_Bioenergie - 09-08 estimated  V1 - Rev 2 AP_ConsolidatingCF-9-30-11V2 2" xfId="7653"/>
    <cellStyle name="a_quebra_2_Gestão(Diretoria)_Volume 1.xls Gráfico 1_Bioenergie - 09-08 estimated  V1 - Rev 2 AP_ConsolidatingCF-9-30-11V2 2 2" xfId="7654"/>
    <cellStyle name="a_quebra_2_Gestão(Diretoria)_Volume 1.xls Gráfico 1_Bioenergie - 09-08 estimated  V1 - Rev 2 AP_Power Cash Flow 03-31-12V3" xfId="7655"/>
    <cellStyle name="a_quebra_2_Gestão(Diretoria)_Volume 1.xls Gráfico 1_Bioenergie - 09-08 estimated  V1 - Rev 2 AP_Power Cash Flow 03-31-12V4" xfId="7656"/>
    <cellStyle name="a_quebra_2_Gestão(Diretoria)_Volume 1.xls Gráfico 1_Bioenergie - 09-08 estimated  V1 - Rev 2 AP_Power Cash Flow 12-31-10V10" xfId="7657"/>
    <cellStyle name="a_quebra_2_Gestão(Diretoria)_Volume 1.xls Gráfico 1_Bioenergie - 09-08 estimated  V1 - Rev 2 AP_Power Cash Flow 12-31-10V10 2" xfId="7658"/>
    <cellStyle name="a_quebra_2_Gestão(Diretoria)_Volume 1.xls Gráfico 1_Bioenergie - 09-08 estimated  V1 - Rev 2 AP_Power Cash Flow 12-31-10V10 2 2" xfId="7659"/>
    <cellStyle name="a_quebra_2_Gestão(Diretoria)_Volume 1.xls Gráfico 1_Bioenergie - 09-08 estimated  V1 - Rev 2 AP_Power Cash Flow 12-31-11" xfId="7660"/>
    <cellStyle name="a_quebra_2_Gestão(Diretoria)_Volume 1.xls Gráfico 1_Bioenergie - 09-08 estimated  V1 - Rev 2 AP_Power Cash Flow 12-31-11V3" xfId="7661"/>
    <cellStyle name="a_quebra_2_Gestão(Diretoria)_Volume 1.xls Gráfico 1_Bioenergie - 09-08 estimated  V1 - Rev 2 AP_Power Cash Flow 12-31-11V6" xfId="7662"/>
    <cellStyle name="a_quebra_2_Gestão(Diretoria)_Volume 1.xls Gráfico 1_Bioenergie - 09-08 estimated  V1 - Rev 2 AP_Power Cash Flow 3-31-11V2" xfId="7663"/>
    <cellStyle name="a_quebra_2_Gestão(Diretoria)_Volume 1.xls Gráfico 1_Bioenergie - 09-08 estimated  V1 - Rev 2 AP_Power Cash Flow 3-31-11V3" xfId="7664"/>
    <cellStyle name="a_quebra_2_Gestão(Diretoria)_Volume 1.xls Gráfico 1_Bioenergie - 09-08 estimated  V1 - Rev 2 AP_Power Cash Flow 3-31-11V5" xfId="7665"/>
    <cellStyle name="a_quebra_2_Gestão(Diretoria)_Volume 1.xls Gráfico 1_Bioenergie - 09-08 estimated  V1 - Rev 2 AP_Power Cash Flow 3-31-11V6" xfId="7666"/>
    <cellStyle name="a_quebra_2_Gestão(Diretoria)_Volume 1.xls Gráfico 1_Bioenergie - 09-08 estimated  V1 - Rev 2 AP_Power Cash Flow 5-31-11" xfId="7667"/>
    <cellStyle name="a_quebra_2_Gestão(Diretoria)_Volume 1.xls Gráfico 1_Bioenergie - 09-08 estimated  V1 - Rev 2 AP_Power Cash Flow 6-30-11" xfId="7668"/>
    <cellStyle name="a_quebra_2_Gestão(Diretoria)_Volume 1.xls Gráfico 1_Bioenergie - 09-08 estimated  V1 - Rev 2 AP_Power Cash Flow 6-30-11V2" xfId="7669"/>
    <cellStyle name="a_quebra_2_Gestão(Diretoria)_Volume 1.xls Gráfico 1_Bioenergie - 09-08 estimated  V1 - Rev 2 AP_Power Cash Flow 7-31-11" xfId="7670"/>
    <cellStyle name="a_quebra_2_Gestão(Diretoria)_Volume 1.xls Gráfico 1_Bioenergie - 09-08 estimated  V1 - Rev 2 AP_Power Cash Flow 9-30-11V3" xfId="7671"/>
    <cellStyle name="a_quebra_2_Gestão(Diretoria)_Volume 1.xls Gráfico 1_Bioenergie - 09-08 estimated  V1 - Rev 2 AP_Power Cash Flow 9-30-11V4" xfId="7672"/>
    <cellStyle name="a_quebra_2_Gestão(Diretoria)_Volume 1.xls Gráfico 1_Bioenergie - 09-08 estimated  V1 - Rev 2 AP_PS10-CashFlow-12-31-10V6" xfId="7673"/>
    <cellStyle name="a_quebra_2_Gestão(Diretoria)_Volume 1.xls Gráfico 1_Bioenergie - 09-08 estimated  V1 - Rev 2 AP_PS10-CashFlow-7-31-11" xfId="7674"/>
    <cellStyle name="a_quebra_2_Gestão(Diretoria)_Volume 1.xls Gráfico 1_Bioenergie - 09-08 estimated  V1 - Rev 2 AP_PS10-CashFlow-7-31-11 2" xfId="7675"/>
    <cellStyle name="a_quebra_2_Gestão(Diretoria)_Volume 1.xls Gráfico 1_Bioenergie - 09-08 estimated  V1 - Rev 2 AP_PS10-CashFlow-7-31-11 2 2" xfId="7676"/>
    <cellStyle name="a_quebra_2_Gestão(Diretoria)_Volume 1.xls Gráfico 1_Bioenergie - 09-08 estimated  V1 - Rev 2 AP_Q3 2010 Fin Stmts RRDproofb" xfId="7677"/>
    <cellStyle name="a_quebra_2_Gestão(Diretoria)_Volume 1.xls Gráfico 1_Bioenergie - 09-08 estimated  V1 - Rev 2 AP_Q3 2010 Fin Stmts RRDproofb 2" xfId="7678"/>
    <cellStyle name="a_quebra_2_Gestão(Diretoria)_Volume 1.xls Gráfico 1_Bioenergie - 09-08 estimated  V1 - Rev 2 AP_Q3 2010 Fin Stmts RRDproofb 2 2" xfId="7679"/>
    <cellStyle name="a_quebra_2_Gestão(Diretoria)_Volume 1.xls Gráfico 1_Bioenergie - 10-08 estimated V1-Rev AP" xfId="718"/>
    <cellStyle name="a_quebra_2_Gestão(Diretoria)_Volume 1.xls Gráfico 1_Bioenergie - 10-08 estimated V1-Rev AP_ConsolidatingCF-12-31-10V10" xfId="7680"/>
    <cellStyle name="a_quebra_2_Gestão(Diretoria)_Volume 1.xls Gráfico 1_Bioenergie - 10-08 estimated V1-Rev AP_ConsolidatingCF-12-31-10V11" xfId="7681"/>
    <cellStyle name="a_quebra_2_Gestão(Diretoria)_Volume 1.xls Gráfico 1_Bioenergie - 10-08 estimated V1-Rev AP_ConsolidatingCF-12-31-10V12" xfId="7682"/>
    <cellStyle name="a_quebra_2_Gestão(Diretoria)_Volume 1.xls Gráfico 1_Bioenergie - 10-08 estimated V1-Rev AP_ConsolidatingCF-12-31-10V14" xfId="7683"/>
    <cellStyle name="a_quebra_2_Gestão(Diretoria)_Volume 1.xls Gráfico 1_Bioenergie - 10-08 estimated V1-Rev AP_ConsolidatingCF-12-31-10V9" xfId="7684"/>
    <cellStyle name="a_quebra_2_Gestão(Diretoria)_Volume 1.xls Gráfico 1_Bioenergie - 10-08 estimated V1-Rev AP_Consolidating-CF-3-31-12" xfId="7685"/>
    <cellStyle name="a_quebra_2_Gestão(Diretoria)_Volume 1.xls Gráfico 1_Bioenergie - 10-08 estimated V1-Rev AP_Power Cash Flow 12-31-10V10" xfId="7686"/>
    <cellStyle name="a_quebra_2_Gestão(Diretoria)_Volume 1.xls Gráfico 1_Bioenergie - 10-08 estimated V1-Rev AP_PS10-CashFlow-11-30-11" xfId="7687"/>
    <cellStyle name="a_quebra_2_Gestão(Diretoria)_Volume 1.xls Gráfico 1_ConsolidatingCF-12-31-10V10" xfId="7688"/>
    <cellStyle name="a_quebra_2_Gestão(Diretoria)_Volume 1.xls Gráfico 1_ConsolidatingCF-12-31-10V10 2" xfId="7689"/>
    <cellStyle name="a_quebra_2_Gestão(Diretoria)_Volume 1.xls Gráfico 1_ConsolidatingCF-12-31-10V10 2 2" xfId="7690"/>
    <cellStyle name="a_quebra_2_Gestão(Diretoria)_Volume 1.xls Gráfico 1_ConsolidatingCF-12-31-10V11" xfId="7691"/>
    <cellStyle name="a_quebra_2_Gestão(Diretoria)_Volume 1.xls Gráfico 1_ConsolidatingCF-12-31-10V11 2" xfId="7692"/>
    <cellStyle name="a_quebra_2_Gestão(Diretoria)_Volume 1.xls Gráfico 1_ConsolidatingCF-12-31-10V11 2 2" xfId="7693"/>
    <cellStyle name="a_quebra_2_Gestão(Diretoria)_Volume 1.xls Gráfico 1_ConsolidatingCF-12-31-10V12" xfId="7694"/>
    <cellStyle name="a_quebra_2_Gestão(Diretoria)_Volume 1.xls Gráfico 1_ConsolidatingCF-12-31-10V12 2" xfId="7695"/>
    <cellStyle name="a_quebra_2_Gestão(Diretoria)_Volume 1.xls Gráfico 1_ConsolidatingCF-12-31-10V12 2 2" xfId="7696"/>
    <cellStyle name="a_quebra_2_Gestão(Diretoria)_Volume 1.xls Gráfico 1_ConsolidatingCF-12-31-10V9" xfId="7697"/>
    <cellStyle name="a_quebra_2_Gestão(Diretoria)_Volume 1.xls Gráfico 1_ConsolidatingCF-12-31-10V9 2" xfId="7698"/>
    <cellStyle name="a_quebra_2_Gestão(Diretoria)_Volume 1.xls Gráfico 1_ConsolidatingCF-12-31-10V9 2 2" xfId="7699"/>
    <cellStyle name="a_quebra_2_Gestão(Diretoria)_Volume 1.xls Gráfico 1_Consolidating-CF-12-31-11V3" xfId="7700"/>
    <cellStyle name="a_quebra_2_Gestão(Diretoria)_Volume 1.xls Gráfico 1_Consolidating-CF-12-31-11V5" xfId="7701"/>
    <cellStyle name="a_quebra_2_Gestão(Diretoria)_Volume 1.xls Gráfico 1_Consolidating-CF-3-31-12V3" xfId="7702"/>
    <cellStyle name="a_quebra_2_Gestão(Diretoria)_Volume 1.xls Gráfico 1_ConsolidatingCF-9-30-11V2" xfId="7703"/>
    <cellStyle name="a_quebra_2_Gestão(Diretoria)_Volume 1.xls Gráfico 1_ConsolidatingCF-9-30-11V2 2" xfId="7704"/>
    <cellStyle name="a_quebra_2_Gestão(Diretoria)_Volume 1.xls Gráfico 1_ConsolidatingCF-9-30-11V2 2 2" xfId="7705"/>
    <cellStyle name="a_quebra_2_Gestão(Diretoria)_Volume 1.xls Gráfico 1_Power Cash Flow 03-31-12V3" xfId="7706"/>
    <cellStyle name="a_quebra_2_Gestão(Diretoria)_Volume 1.xls Gráfico 1_Power Cash Flow 03-31-12V4" xfId="7707"/>
    <cellStyle name="a_quebra_2_Gestão(Diretoria)_Volume 1.xls Gráfico 1_Power Cash Flow 12-31-10V10" xfId="7708"/>
    <cellStyle name="a_quebra_2_Gestão(Diretoria)_Volume 1.xls Gráfico 1_Power Cash Flow 12-31-10V10 2" xfId="7709"/>
    <cellStyle name="a_quebra_2_Gestão(Diretoria)_Volume 1.xls Gráfico 1_Power Cash Flow 12-31-10V10 2 2" xfId="7710"/>
    <cellStyle name="a_quebra_2_Gestão(Diretoria)_Volume 1.xls Gráfico 1_Power Cash Flow 12-31-11" xfId="7711"/>
    <cellStyle name="a_quebra_2_Gestão(Diretoria)_Volume 1.xls Gráfico 1_Power Cash Flow 12-31-11V3" xfId="7712"/>
    <cellStyle name="a_quebra_2_Gestão(Diretoria)_Volume 1.xls Gráfico 1_Power Cash Flow 12-31-11V6" xfId="7713"/>
    <cellStyle name="a_quebra_2_Gestão(Diretoria)_Volume 1.xls Gráfico 1_Power Cash Flow 3-31-11V2" xfId="7714"/>
    <cellStyle name="a_quebra_2_Gestão(Diretoria)_Volume 1.xls Gráfico 1_Power Cash Flow 3-31-11V3" xfId="7715"/>
    <cellStyle name="a_quebra_2_Gestão(Diretoria)_Volume 1.xls Gráfico 1_Power Cash Flow 3-31-11V5" xfId="7716"/>
    <cellStyle name="a_quebra_2_Gestão(Diretoria)_Volume 1.xls Gráfico 1_Power Cash Flow 3-31-11V6" xfId="7717"/>
    <cellStyle name="a_quebra_2_Gestão(Diretoria)_Volume 1.xls Gráfico 1_Power Cash Flow 5-31-11" xfId="7718"/>
    <cellStyle name="a_quebra_2_Gestão(Diretoria)_Volume 1.xls Gráfico 1_Power Cash Flow 6-30-11" xfId="7719"/>
    <cellStyle name="a_quebra_2_Gestão(Diretoria)_Volume 1.xls Gráfico 1_Power Cash Flow 6-30-11V2" xfId="7720"/>
    <cellStyle name="a_quebra_2_Gestão(Diretoria)_Volume 1.xls Gráfico 1_Power Cash Flow 7-31-11" xfId="7721"/>
    <cellStyle name="a_quebra_2_Gestão(Diretoria)_Volume 1.xls Gráfico 1_Power Cash Flow 9-30-11V3" xfId="7722"/>
    <cellStyle name="a_quebra_2_Gestão(Diretoria)_Volume 1.xls Gráfico 1_Power Cash Flow 9-30-11V4" xfId="7723"/>
    <cellStyle name="a_quebra_2_Gestão(Diretoria)_Volume 1.xls Gráfico 1_PS10-CashFlow-12-31-10V6" xfId="7724"/>
    <cellStyle name="a_quebra_2_Gestão(Diretoria)_Volume 1.xls Gráfico 1_PS10-CashFlow-7-31-11" xfId="7725"/>
    <cellStyle name="a_quebra_2_Gestão(Diretoria)_Volume 1.xls Gráfico 1_PS10-CashFlow-7-31-11 2" xfId="7726"/>
    <cellStyle name="a_quebra_2_Gestão(Diretoria)_Volume 1.xls Gráfico 1_PS10-CashFlow-7-31-11 2 2" xfId="7727"/>
    <cellStyle name="a_quebra_2_Gestão(Diretoria)_Volume 1.xls Gráfico 1_Q3 2010 Fin Stmts RRDproofb" xfId="7728"/>
    <cellStyle name="a_quebra_2_Gestão(Diretoria)_Volume 1.xls Gráfico 1_Q3 2010 Fin Stmts RRDproofb 2" xfId="7729"/>
    <cellStyle name="a_quebra_2_Gestão(Diretoria)_Volume 1.xls Gráfico 1_Q3 2010 Fin Stmts RRDproofb 2 2" xfId="7730"/>
    <cellStyle name="a_quebra_2_Gestão(Diretoria)_Volume 1.xls Gráfico 4" xfId="719"/>
    <cellStyle name="a_quebra_2_Gestão(Diretoria)_Volume 1.xls Gráfico 4 2" xfId="7731"/>
    <cellStyle name="a_quebra_2_Gestão(Diretoria)_Volume 1.xls Gráfico 4 2 2" xfId="7732"/>
    <cellStyle name="a_quebra_2_Gestão(Diretoria)_Volume 1.xls Gráfico 4_10K 2010 Fin Stmts v7 Values" xfId="7733"/>
    <cellStyle name="a_quebra_2_Gestão(Diretoria)_Volume 1.xls Gráfico 4_2011 Income Tax Cash Paid Analytics" xfId="7734"/>
    <cellStyle name="a_quebra_2_Gestão(Diretoria)_Volume 1.xls Gráfico 4_2011 Income Tax Cash Paid Analytics 2" xfId="7735"/>
    <cellStyle name="a_quebra_2_Gestão(Diretoria)_Volume 1.xls Gráfico 4_2011 Income Tax Cash Paid Analytics 2 2" xfId="7736"/>
    <cellStyle name="a_quebra_2_Gestão(Diretoria)_Volume 1.xls Gráfico 4_Bioenergie - 09-08 estimated  V1 - Rev 2 AP" xfId="720"/>
    <cellStyle name="a_quebra_2_Gestão(Diretoria)_Volume 1.xls Gráfico 4_Bioenergie - 09-08 estimated  V1 - Rev 2 AP 2" xfId="7737"/>
    <cellStyle name="a_quebra_2_Gestão(Diretoria)_Volume 1.xls Gráfico 4_Bioenergie - 09-08 estimated  V1 - Rev 2 AP 2 2" xfId="7738"/>
    <cellStyle name="a_quebra_2_Gestão(Diretoria)_Volume 1.xls Gráfico 4_Bioenergie - 09-08 estimated  V1 - Rev 2 AP_10K 2010 Fin Stmts v7 Values" xfId="7739"/>
    <cellStyle name="a_quebra_2_Gestão(Diretoria)_Volume 1.xls Gráfico 4_Bioenergie - 09-08 estimated  V1 - Rev 2 AP_ConsolidatingCF-12-31-10V10" xfId="7740"/>
    <cellStyle name="a_quebra_2_Gestão(Diretoria)_Volume 1.xls Gráfico 4_Bioenergie - 09-08 estimated  V1 - Rev 2 AP_ConsolidatingCF-12-31-10V10 2" xfId="7741"/>
    <cellStyle name="a_quebra_2_Gestão(Diretoria)_Volume 1.xls Gráfico 4_Bioenergie - 09-08 estimated  V1 - Rev 2 AP_ConsolidatingCF-12-31-10V10 2 2" xfId="7742"/>
    <cellStyle name="a_quebra_2_Gestão(Diretoria)_Volume 1.xls Gráfico 4_Bioenergie - 09-08 estimated  V1 - Rev 2 AP_ConsolidatingCF-12-31-10V11" xfId="7743"/>
    <cellStyle name="a_quebra_2_Gestão(Diretoria)_Volume 1.xls Gráfico 4_Bioenergie - 09-08 estimated  V1 - Rev 2 AP_ConsolidatingCF-12-31-10V11 2" xfId="7744"/>
    <cellStyle name="a_quebra_2_Gestão(Diretoria)_Volume 1.xls Gráfico 4_Bioenergie - 09-08 estimated  V1 - Rev 2 AP_ConsolidatingCF-12-31-10V11 2 2" xfId="7745"/>
    <cellStyle name="a_quebra_2_Gestão(Diretoria)_Volume 1.xls Gráfico 4_Bioenergie - 09-08 estimated  V1 - Rev 2 AP_ConsolidatingCF-12-31-10V12" xfId="7746"/>
    <cellStyle name="a_quebra_2_Gestão(Diretoria)_Volume 1.xls Gráfico 4_Bioenergie - 09-08 estimated  V1 - Rev 2 AP_ConsolidatingCF-12-31-10V12 2" xfId="7747"/>
    <cellStyle name="a_quebra_2_Gestão(Diretoria)_Volume 1.xls Gráfico 4_Bioenergie - 09-08 estimated  V1 - Rev 2 AP_ConsolidatingCF-12-31-10V12 2 2" xfId="7748"/>
    <cellStyle name="a_quebra_2_Gestão(Diretoria)_Volume 1.xls Gráfico 4_Bioenergie - 09-08 estimated  V1 - Rev 2 AP_ConsolidatingCF-12-31-10V9" xfId="7749"/>
    <cellStyle name="a_quebra_2_Gestão(Diretoria)_Volume 1.xls Gráfico 4_Bioenergie - 09-08 estimated  V1 - Rev 2 AP_ConsolidatingCF-12-31-10V9 2" xfId="7750"/>
    <cellStyle name="a_quebra_2_Gestão(Diretoria)_Volume 1.xls Gráfico 4_Bioenergie - 09-08 estimated  V1 - Rev 2 AP_ConsolidatingCF-12-31-10V9 2 2" xfId="7751"/>
    <cellStyle name="a_quebra_2_Gestão(Diretoria)_Volume 1.xls Gráfico 4_Bioenergie - 09-08 estimated  V1 - Rev 2 AP_Consolidating-CF-12-31-11V3" xfId="7752"/>
    <cellStyle name="a_quebra_2_Gestão(Diretoria)_Volume 1.xls Gráfico 4_Bioenergie - 09-08 estimated  V1 - Rev 2 AP_Consolidating-CF-12-31-11V5" xfId="7753"/>
    <cellStyle name="a_quebra_2_Gestão(Diretoria)_Volume 1.xls Gráfico 4_Bioenergie - 09-08 estimated  V1 - Rev 2 AP_Consolidating-CF-3-31-12V3" xfId="7754"/>
    <cellStyle name="a_quebra_2_Gestão(Diretoria)_Volume 1.xls Gráfico 4_Bioenergie - 09-08 estimated  V1 - Rev 2 AP_ConsolidatingCF-9-30-11V2" xfId="7755"/>
    <cellStyle name="a_quebra_2_Gestão(Diretoria)_Volume 1.xls Gráfico 4_Bioenergie - 09-08 estimated  V1 - Rev 2 AP_ConsolidatingCF-9-30-11V2 2" xfId="7756"/>
    <cellStyle name="a_quebra_2_Gestão(Diretoria)_Volume 1.xls Gráfico 4_Bioenergie - 09-08 estimated  V1 - Rev 2 AP_ConsolidatingCF-9-30-11V2 2 2" xfId="7757"/>
    <cellStyle name="a_quebra_2_Gestão(Diretoria)_Volume 1.xls Gráfico 4_Bioenergie - 09-08 estimated  V1 - Rev 2 AP_Power Cash Flow 03-31-12V3" xfId="7758"/>
    <cellStyle name="a_quebra_2_Gestão(Diretoria)_Volume 1.xls Gráfico 4_Bioenergie - 09-08 estimated  V1 - Rev 2 AP_Power Cash Flow 03-31-12V4" xfId="7759"/>
    <cellStyle name="a_quebra_2_Gestão(Diretoria)_Volume 1.xls Gráfico 4_Bioenergie - 09-08 estimated  V1 - Rev 2 AP_Power Cash Flow 12-31-10V10" xfId="7760"/>
    <cellStyle name="a_quebra_2_Gestão(Diretoria)_Volume 1.xls Gráfico 4_Bioenergie - 09-08 estimated  V1 - Rev 2 AP_Power Cash Flow 12-31-10V10 2" xfId="7761"/>
    <cellStyle name="a_quebra_2_Gestão(Diretoria)_Volume 1.xls Gráfico 4_Bioenergie - 09-08 estimated  V1 - Rev 2 AP_Power Cash Flow 12-31-10V10 2 2" xfId="7762"/>
    <cellStyle name="a_quebra_2_Gestão(Diretoria)_Volume 1.xls Gráfico 4_Bioenergie - 09-08 estimated  V1 - Rev 2 AP_Power Cash Flow 12-31-11" xfId="7763"/>
    <cellStyle name="a_quebra_2_Gestão(Diretoria)_Volume 1.xls Gráfico 4_Bioenergie - 09-08 estimated  V1 - Rev 2 AP_Power Cash Flow 12-31-11V3" xfId="7764"/>
    <cellStyle name="a_quebra_2_Gestão(Diretoria)_Volume 1.xls Gráfico 4_Bioenergie - 09-08 estimated  V1 - Rev 2 AP_Power Cash Flow 12-31-11V6" xfId="7765"/>
    <cellStyle name="a_quebra_2_Gestão(Diretoria)_Volume 1.xls Gráfico 4_Bioenergie - 09-08 estimated  V1 - Rev 2 AP_Power Cash Flow 3-31-11V2" xfId="7766"/>
    <cellStyle name="a_quebra_2_Gestão(Diretoria)_Volume 1.xls Gráfico 4_Bioenergie - 09-08 estimated  V1 - Rev 2 AP_Power Cash Flow 3-31-11V3" xfId="7767"/>
    <cellStyle name="a_quebra_2_Gestão(Diretoria)_Volume 1.xls Gráfico 4_Bioenergie - 09-08 estimated  V1 - Rev 2 AP_Power Cash Flow 3-31-11V5" xfId="7768"/>
    <cellStyle name="a_quebra_2_Gestão(Diretoria)_Volume 1.xls Gráfico 4_Bioenergie - 09-08 estimated  V1 - Rev 2 AP_Power Cash Flow 3-31-11V6" xfId="7769"/>
    <cellStyle name="a_quebra_2_Gestão(Diretoria)_Volume 1.xls Gráfico 4_Bioenergie - 09-08 estimated  V1 - Rev 2 AP_Power Cash Flow 5-31-11" xfId="7770"/>
    <cellStyle name="a_quebra_2_Gestão(Diretoria)_Volume 1.xls Gráfico 4_Bioenergie - 09-08 estimated  V1 - Rev 2 AP_Power Cash Flow 6-30-11" xfId="7771"/>
    <cellStyle name="a_quebra_2_Gestão(Diretoria)_Volume 1.xls Gráfico 4_Bioenergie - 09-08 estimated  V1 - Rev 2 AP_Power Cash Flow 6-30-11V2" xfId="7772"/>
    <cellStyle name="a_quebra_2_Gestão(Diretoria)_Volume 1.xls Gráfico 4_Bioenergie - 09-08 estimated  V1 - Rev 2 AP_Power Cash Flow 7-31-11" xfId="7773"/>
    <cellStyle name="a_quebra_2_Gestão(Diretoria)_Volume 1.xls Gráfico 4_Bioenergie - 09-08 estimated  V1 - Rev 2 AP_Power Cash Flow 9-30-11V3" xfId="7774"/>
    <cellStyle name="a_quebra_2_Gestão(Diretoria)_Volume 1.xls Gráfico 4_Bioenergie - 09-08 estimated  V1 - Rev 2 AP_Power Cash Flow 9-30-11V4" xfId="7775"/>
    <cellStyle name="a_quebra_2_Gestão(Diretoria)_Volume 1.xls Gráfico 4_Bioenergie - 09-08 estimated  V1 - Rev 2 AP_PS10-CashFlow-12-31-10V6" xfId="7776"/>
    <cellStyle name="a_quebra_2_Gestão(Diretoria)_Volume 1.xls Gráfico 4_Bioenergie - 09-08 estimated  V1 - Rev 2 AP_PS10-CashFlow-7-31-11" xfId="7777"/>
    <cellStyle name="a_quebra_2_Gestão(Diretoria)_Volume 1.xls Gráfico 4_Bioenergie - 09-08 estimated  V1 - Rev 2 AP_PS10-CashFlow-7-31-11 2" xfId="7778"/>
    <cellStyle name="a_quebra_2_Gestão(Diretoria)_Volume 1.xls Gráfico 4_Bioenergie - 09-08 estimated  V1 - Rev 2 AP_PS10-CashFlow-7-31-11 2 2" xfId="7779"/>
    <cellStyle name="a_quebra_2_Gestão(Diretoria)_Volume 1.xls Gráfico 4_Bioenergie - 09-08 estimated  V1 - Rev 2 AP_Q3 2010 Fin Stmts RRDproofb" xfId="7780"/>
    <cellStyle name="a_quebra_2_Gestão(Diretoria)_Volume 1.xls Gráfico 4_Bioenergie - 09-08 estimated  V1 - Rev 2 AP_Q3 2010 Fin Stmts RRDproofb 2" xfId="7781"/>
    <cellStyle name="a_quebra_2_Gestão(Diretoria)_Volume 1.xls Gráfico 4_Bioenergie - 09-08 estimated  V1 - Rev 2 AP_Q3 2010 Fin Stmts RRDproofb 2 2" xfId="7782"/>
    <cellStyle name="a_quebra_2_Gestão(Diretoria)_Volume 1.xls Gráfico 4_Bioenergie - 10-08 estimated V1-Rev AP" xfId="721"/>
    <cellStyle name="a_quebra_2_Gestão(Diretoria)_Volume 1.xls Gráfico 4_Bioenergie - 10-08 estimated V1-Rev AP_ConsolidatingCF-12-31-10V10" xfId="7783"/>
    <cellStyle name="a_quebra_2_Gestão(Diretoria)_Volume 1.xls Gráfico 4_Bioenergie - 10-08 estimated V1-Rev AP_ConsolidatingCF-12-31-10V11" xfId="7784"/>
    <cellStyle name="a_quebra_2_Gestão(Diretoria)_Volume 1.xls Gráfico 4_Bioenergie - 10-08 estimated V1-Rev AP_ConsolidatingCF-12-31-10V12" xfId="7785"/>
    <cellStyle name="a_quebra_2_Gestão(Diretoria)_Volume 1.xls Gráfico 4_Bioenergie - 10-08 estimated V1-Rev AP_ConsolidatingCF-12-31-10V14" xfId="7786"/>
    <cellStyle name="a_quebra_2_Gestão(Diretoria)_Volume 1.xls Gráfico 4_Bioenergie - 10-08 estimated V1-Rev AP_ConsolidatingCF-12-31-10V9" xfId="7787"/>
    <cellStyle name="a_quebra_2_Gestão(Diretoria)_Volume 1.xls Gráfico 4_Bioenergie - 10-08 estimated V1-Rev AP_Consolidating-CF-3-31-12" xfId="7788"/>
    <cellStyle name="a_quebra_2_Gestão(Diretoria)_Volume 1.xls Gráfico 4_Bioenergie - 10-08 estimated V1-Rev AP_Power Cash Flow 12-31-10V10" xfId="7789"/>
    <cellStyle name="a_quebra_2_Gestão(Diretoria)_Volume 1.xls Gráfico 4_Bioenergie - 10-08 estimated V1-Rev AP_PS10-CashFlow-11-30-11" xfId="7790"/>
    <cellStyle name="a_quebra_2_Gestão(Diretoria)_Volume 1.xls Gráfico 4_ConsolidatingCF-12-31-10V10" xfId="7791"/>
    <cellStyle name="a_quebra_2_Gestão(Diretoria)_Volume 1.xls Gráfico 4_ConsolidatingCF-12-31-10V10 2" xfId="7792"/>
    <cellStyle name="a_quebra_2_Gestão(Diretoria)_Volume 1.xls Gráfico 4_ConsolidatingCF-12-31-10V10 2 2" xfId="7793"/>
    <cellStyle name="a_quebra_2_Gestão(Diretoria)_Volume 1.xls Gráfico 4_ConsolidatingCF-12-31-10V11" xfId="7794"/>
    <cellStyle name="a_quebra_2_Gestão(Diretoria)_Volume 1.xls Gráfico 4_ConsolidatingCF-12-31-10V11 2" xfId="7795"/>
    <cellStyle name="a_quebra_2_Gestão(Diretoria)_Volume 1.xls Gráfico 4_ConsolidatingCF-12-31-10V11 2 2" xfId="7796"/>
    <cellStyle name="a_quebra_2_Gestão(Diretoria)_Volume 1.xls Gráfico 4_ConsolidatingCF-12-31-10V12" xfId="7797"/>
    <cellStyle name="a_quebra_2_Gestão(Diretoria)_Volume 1.xls Gráfico 4_ConsolidatingCF-12-31-10V12 2" xfId="7798"/>
    <cellStyle name="a_quebra_2_Gestão(Diretoria)_Volume 1.xls Gráfico 4_ConsolidatingCF-12-31-10V12 2 2" xfId="7799"/>
    <cellStyle name="a_quebra_2_Gestão(Diretoria)_Volume 1.xls Gráfico 4_ConsolidatingCF-12-31-10V9" xfId="7800"/>
    <cellStyle name="a_quebra_2_Gestão(Diretoria)_Volume 1.xls Gráfico 4_ConsolidatingCF-12-31-10V9 2" xfId="7801"/>
    <cellStyle name="a_quebra_2_Gestão(Diretoria)_Volume 1.xls Gráfico 4_ConsolidatingCF-12-31-10V9 2 2" xfId="7802"/>
    <cellStyle name="a_quebra_2_Gestão(Diretoria)_Volume 1.xls Gráfico 4_Consolidating-CF-12-31-11V3" xfId="7803"/>
    <cellStyle name="a_quebra_2_Gestão(Diretoria)_Volume 1.xls Gráfico 4_Consolidating-CF-12-31-11V5" xfId="7804"/>
    <cellStyle name="a_quebra_2_Gestão(Diretoria)_Volume 1.xls Gráfico 4_Consolidating-CF-3-31-12V3" xfId="7805"/>
    <cellStyle name="a_quebra_2_Gestão(Diretoria)_Volume 1.xls Gráfico 4_ConsolidatingCF-9-30-11V2" xfId="7806"/>
    <cellStyle name="a_quebra_2_Gestão(Diretoria)_Volume 1.xls Gráfico 4_ConsolidatingCF-9-30-11V2 2" xfId="7807"/>
    <cellStyle name="a_quebra_2_Gestão(Diretoria)_Volume 1.xls Gráfico 4_ConsolidatingCF-9-30-11V2 2 2" xfId="7808"/>
    <cellStyle name="a_quebra_2_Gestão(Diretoria)_Volume 1.xls Gráfico 4_Power Cash Flow 03-31-12V3" xfId="7809"/>
    <cellStyle name="a_quebra_2_Gestão(Diretoria)_Volume 1.xls Gráfico 4_Power Cash Flow 03-31-12V4" xfId="7810"/>
    <cellStyle name="a_quebra_2_Gestão(Diretoria)_Volume 1.xls Gráfico 4_Power Cash Flow 12-31-10V10" xfId="7811"/>
    <cellStyle name="a_quebra_2_Gestão(Diretoria)_Volume 1.xls Gráfico 4_Power Cash Flow 12-31-10V10 2" xfId="7812"/>
    <cellStyle name="a_quebra_2_Gestão(Diretoria)_Volume 1.xls Gráfico 4_Power Cash Flow 12-31-10V10 2 2" xfId="7813"/>
    <cellStyle name="a_quebra_2_Gestão(Diretoria)_Volume 1.xls Gráfico 4_Power Cash Flow 12-31-11" xfId="7814"/>
    <cellStyle name="a_quebra_2_Gestão(Diretoria)_Volume 1.xls Gráfico 4_Power Cash Flow 12-31-11V3" xfId="7815"/>
    <cellStyle name="a_quebra_2_Gestão(Diretoria)_Volume 1.xls Gráfico 4_Power Cash Flow 12-31-11V6" xfId="7816"/>
    <cellStyle name="a_quebra_2_Gestão(Diretoria)_Volume 1.xls Gráfico 4_Power Cash Flow 3-31-11V2" xfId="7817"/>
    <cellStyle name="a_quebra_2_Gestão(Diretoria)_Volume 1.xls Gráfico 4_Power Cash Flow 3-31-11V3" xfId="7818"/>
    <cellStyle name="a_quebra_2_Gestão(Diretoria)_Volume 1.xls Gráfico 4_Power Cash Flow 3-31-11V5" xfId="7819"/>
    <cellStyle name="a_quebra_2_Gestão(Diretoria)_Volume 1.xls Gráfico 4_Power Cash Flow 3-31-11V6" xfId="7820"/>
    <cellStyle name="a_quebra_2_Gestão(Diretoria)_Volume 1.xls Gráfico 4_Power Cash Flow 5-31-11" xfId="7821"/>
    <cellStyle name="a_quebra_2_Gestão(Diretoria)_Volume 1.xls Gráfico 4_Power Cash Flow 6-30-11" xfId="7822"/>
    <cellStyle name="a_quebra_2_Gestão(Diretoria)_Volume 1.xls Gráfico 4_Power Cash Flow 6-30-11V2" xfId="7823"/>
    <cellStyle name="a_quebra_2_Gestão(Diretoria)_Volume 1.xls Gráfico 4_Power Cash Flow 7-31-11" xfId="7824"/>
    <cellStyle name="a_quebra_2_Gestão(Diretoria)_Volume 1.xls Gráfico 4_Power Cash Flow 9-30-11V3" xfId="7825"/>
    <cellStyle name="a_quebra_2_Gestão(Diretoria)_Volume 1.xls Gráfico 4_Power Cash Flow 9-30-11V4" xfId="7826"/>
    <cellStyle name="a_quebra_2_Gestão(Diretoria)_Volume 1.xls Gráfico 4_PS10-CashFlow-12-31-10V6" xfId="7827"/>
    <cellStyle name="a_quebra_2_Gestão(Diretoria)_Volume 1.xls Gráfico 4_PS10-CashFlow-7-31-11" xfId="7828"/>
    <cellStyle name="a_quebra_2_Gestão(Diretoria)_Volume 1.xls Gráfico 4_PS10-CashFlow-7-31-11 2" xfId="7829"/>
    <cellStyle name="a_quebra_2_Gestão(Diretoria)_Volume 1.xls Gráfico 4_PS10-CashFlow-7-31-11 2 2" xfId="7830"/>
    <cellStyle name="a_quebra_2_Gestão(Diretoria)_Volume 1.xls Gráfico 4_Q3 2010 Fin Stmts RRDproofb" xfId="7831"/>
    <cellStyle name="a_quebra_2_Gestão(Diretoria)_Volume 1.xls Gráfico 4_Q3 2010 Fin Stmts RRDproofb 2" xfId="7832"/>
    <cellStyle name="a_quebra_2_Gestão(Diretoria)_Volume 1.xls Gráfico 4_Q3 2010 Fin Stmts RRDproofb 2 2" xfId="7833"/>
    <cellStyle name="a_quebra_2_RG_Vol01" xfId="722"/>
    <cellStyle name="a_quebra_2_RG_Vol01 2" xfId="7834"/>
    <cellStyle name="a_quebra_2_RG_Vol01 2 2" xfId="7835"/>
    <cellStyle name="a_quebra_2_RG_Vol01_10K 2010 Fin Stmts v7 Values" xfId="7836"/>
    <cellStyle name="a_quebra_2_RG_Vol01_2011 Income Tax Cash Paid Analytics" xfId="7837"/>
    <cellStyle name="a_quebra_2_RG_Vol01_2011 Income Tax Cash Paid Analytics 2" xfId="7838"/>
    <cellStyle name="a_quebra_2_RG_Vol01_2011 Income Tax Cash Paid Analytics 2 2" xfId="7839"/>
    <cellStyle name="a_quebra_2_RG_Vol01_Bioenergie - 09-08 estimated  V1 - Rev 2 AP" xfId="723"/>
    <cellStyle name="a_quebra_2_RG_Vol01_Bioenergie - 09-08 estimated  V1 - Rev 2 AP 2" xfId="7840"/>
    <cellStyle name="a_quebra_2_RG_Vol01_Bioenergie - 09-08 estimated  V1 - Rev 2 AP 2 2" xfId="7841"/>
    <cellStyle name="a_quebra_2_RG_Vol01_Bioenergie - 09-08 estimated  V1 - Rev 2 AP_10K 2010 Fin Stmts v7 Values" xfId="7842"/>
    <cellStyle name="a_quebra_2_RG_Vol01_Bioenergie - 09-08 estimated  V1 - Rev 2 AP_ConsolidatingCF-12-31-10V10" xfId="7843"/>
    <cellStyle name="a_quebra_2_RG_Vol01_Bioenergie - 09-08 estimated  V1 - Rev 2 AP_ConsolidatingCF-12-31-10V10 2" xfId="7844"/>
    <cellStyle name="a_quebra_2_RG_Vol01_Bioenergie - 09-08 estimated  V1 - Rev 2 AP_ConsolidatingCF-12-31-10V10 2 2" xfId="7845"/>
    <cellStyle name="a_quebra_2_RG_Vol01_Bioenergie - 09-08 estimated  V1 - Rev 2 AP_ConsolidatingCF-12-31-10V11" xfId="7846"/>
    <cellStyle name="a_quebra_2_RG_Vol01_Bioenergie - 09-08 estimated  V1 - Rev 2 AP_ConsolidatingCF-12-31-10V11 2" xfId="7847"/>
    <cellStyle name="a_quebra_2_RG_Vol01_Bioenergie - 09-08 estimated  V1 - Rev 2 AP_ConsolidatingCF-12-31-10V11 2 2" xfId="7848"/>
    <cellStyle name="a_quebra_2_RG_Vol01_Bioenergie - 09-08 estimated  V1 - Rev 2 AP_ConsolidatingCF-12-31-10V12" xfId="7849"/>
    <cellStyle name="a_quebra_2_RG_Vol01_Bioenergie - 09-08 estimated  V1 - Rev 2 AP_ConsolidatingCF-12-31-10V12 2" xfId="7850"/>
    <cellStyle name="a_quebra_2_RG_Vol01_Bioenergie - 09-08 estimated  V1 - Rev 2 AP_ConsolidatingCF-12-31-10V12 2 2" xfId="7851"/>
    <cellStyle name="a_quebra_2_RG_Vol01_Bioenergie - 09-08 estimated  V1 - Rev 2 AP_ConsolidatingCF-12-31-10V9" xfId="7852"/>
    <cellStyle name="a_quebra_2_RG_Vol01_Bioenergie - 09-08 estimated  V1 - Rev 2 AP_ConsolidatingCF-12-31-10V9 2" xfId="7853"/>
    <cellStyle name="a_quebra_2_RG_Vol01_Bioenergie - 09-08 estimated  V1 - Rev 2 AP_ConsolidatingCF-12-31-10V9 2 2" xfId="7854"/>
    <cellStyle name="a_quebra_2_RG_Vol01_Bioenergie - 09-08 estimated  V1 - Rev 2 AP_Consolidating-CF-12-31-11V3" xfId="7855"/>
    <cellStyle name="a_quebra_2_RG_Vol01_Bioenergie - 09-08 estimated  V1 - Rev 2 AP_Consolidating-CF-12-31-11V5" xfId="7856"/>
    <cellStyle name="a_quebra_2_RG_Vol01_Bioenergie - 09-08 estimated  V1 - Rev 2 AP_Consolidating-CF-3-31-12V3" xfId="7857"/>
    <cellStyle name="a_quebra_2_RG_Vol01_Bioenergie - 09-08 estimated  V1 - Rev 2 AP_ConsolidatingCF-9-30-11V2" xfId="7858"/>
    <cellStyle name="a_quebra_2_RG_Vol01_Bioenergie - 09-08 estimated  V1 - Rev 2 AP_ConsolidatingCF-9-30-11V2 2" xfId="7859"/>
    <cellStyle name="a_quebra_2_RG_Vol01_Bioenergie - 09-08 estimated  V1 - Rev 2 AP_ConsolidatingCF-9-30-11V2 2 2" xfId="7860"/>
    <cellStyle name="a_quebra_2_RG_Vol01_Bioenergie - 09-08 estimated  V1 - Rev 2 AP_Power Cash Flow 03-31-12V3" xfId="7861"/>
    <cellStyle name="a_quebra_2_RG_Vol01_Bioenergie - 09-08 estimated  V1 - Rev 2 AP_Power Cash Flow 03-31-12V4" xfId="7862"/>
    <cellStyle name="a_quebra_2_RG_Vol01_Bioenergie - 09-08 estimated  V1 - Rev 2 AP_Power Cash Flow 12-31-10V10" xfId="7863"/>
    <cellStyle name="a_quebra_2_RG_Vol01_Bioenergie - 09-08 estimated  V1 - Rev 2 AP_Power Cash Flow 12-31-10V10 2" xfId="7864"/>
    <cellStyle name="a_quebra_2_RG_Vol01_Bioenergie - 09-08 estimated  V1 - Rev 2 AP_Power Cash Flow 12-31-10V10 2 2" xfId="7865"/>
    <cellStyle name="a_quebra_2_RG_Vol01_Bioenergie - 09-08 estimated  V1 - Rev 2 AP_Power Cash Flow 12-31-11" xfId="7866"/>
    <cellStyle name="a_quebra_2_RG_Vol01_Bioenergie - 09-08 estimated  V1 - Rev 2 AP_Power Cash Flow 12-31-11V3" xfId="7867"/>
    <cellStyle name="a_quebra_2_RG_Vol01_Bioenergie - 09-08 estimated  V1 - Rev 2 AP_Power Cash Flow 12-31-11V6" xfId="7868"/>
    <cellStyle name="a_quebra_2_RG_Vol01_Bioenergie - 09-08 estimated  V1 - Rev 2 AP_Power Cash Flow 3-31-11V2" xfId="7869"/>
    <cellStyle name="a_quebra_2_RG_Vol01_Bioenergie - 09-08 estimated  V1 - Rev 2 AP_Power Cash Flow 3-31-11V3" xfId="7870"/>
    <cellStyle name="a_quebra_2_RG_Vol01_Bioenergie - 09-08 estimated  V1 - Rev 2 AP_Power Cash Flow 3-31-11V5" xfId="7871"/>
    <cellStyle name="a_quebra_2_RG_Vol01_Bioenergie - 09-08 estimated  V1 - Rev 2 AP_Power Cash Flow 3-31-11V6" xfId="7872"/>
    <cellStyle name="a_quebra_2_RG_Vol01_Bioenergie - 09-08 estimated  V1 - Rev 2 AP_Power Cash Flow 5-31-11" xfId="7873"/>
    <cellStyle name="a_quebra_2_RG_Vol01_Bioenergie - 09-08 estimated  V1 - Rev 2 AP_Power Cash Flow 6-30-11" xfId="7874"/>
    <cellStyle name="a_quebra_2_RG_Vol01_Bioenergie - 09-08 estimated  V1 - Rev 2 AP_Power Cash Flow 6-30-11V2" xfId="7875"/>
    <cellStyle name="a_quebra_2_RG_Vol01_Bioenergie - 09-08 estimated  V1 - Rev 2 AP_Power Cash Flow 7-31-11" xfId="7876"/>
    <cellStyle name="a_quebra_2_RG_Vol01_Bioenergie - 09-08 estimated  V1 - Rev 2 AP_Power Cash Flow 9-30-11V3" xfId="7877"/>
    <cellStyle name="a_quebra_2_RG_Vol01_Bioenergie - 09-08 estimated  V1 - Rev 2 AP_Power Cash Flow 9-30-11V4" xfId="7878"/>
    <cellStyle name="a_quebra_2_RG_Vol01_Bioenergie - 09-08 estimated  V1 - Rev 2 AP_PS10-CashFlow-12-31-10V6" xfId="7879"/>
    <cellStyle name="a_quebra_2_RG_Vol01_Bioenergie - 09-08 estimated  V1 - Rev 2 AP_PS10-CashFlow-7-31-11" xfId="7880"/>
    <cellStyle name="a_quebra_2_RG_Vol01_Bioenergie - 09-08 estimated  V1 - Rev 2 AP_PS10-CashFlow-7-31-11 2" xfId="7881"/>
    <cellStyle name="a_quebra_2_RG_Vol01_Bioenergie - 09-08 estimated  V1 - Rev 2 AP_PS10-CashFlow-7-31-11 2 2" xfId="7882"/>
    <cellStyle name="a_quebra_2_RG_Vol01_Bioenergie - 09-08 estimated  V1 - Rev 2 AP_Q3 2010 Fin Stmts RRDproofb" xfId="7883"/>
    <cellStyle name="a_quebra_2_RG_Vol01_Bioenergie - 09-08 estimated  V1 - Rev 2 AP_Q3 2010 Fin Stmts RRDproofb 2" xfId="7884"/>
    <cellStyle name="a_quebra_2_RG_Vol01_Bioenergie - 09-08 estimated  V1 - Rev 2 AP_Q3 2010 Fin Stmts RRDproofb 2 2" xfId="7885"/>
    <cellStyle name="a_quebra_2_RG_Vol01_Bioenergie - 10-08 estimated V1-Rev AP" xfId="724"/>
    <cellStyle name="a_quebra_2_RG_Vol01_Bioenergie - 10-08 estimated V1-Rev AP_ConsolidatingCF-12-31-10V10" xfId="7886"/>
    <cellStyle name="a_quebra_2_RG_Vol01_Bioenergie - 10-08 estimated V1-Rev AP_ConsolidatingCF-12-31-10V11" xfId="7887"/>
    <cellStyle name="a_quebra_2_RG_Vol01_Bioenergie - 10-08 estimated V1-Rev AP_ConsolidatingCF-12-31-10V12" xfId="7888"/>
    <cellStyle name="a_quebra_2_RG_Vol01_Bioenergie - 10-08 estimated V1-Rev AP_ConsolidatingCF-12-31-10V14" xfId="7889"/>
    <cellStyle name="a_quebra_2_RG_Vol01_Bioenergie - 10-08 estimated V1-Rev AP_ConsolidatingCF-12-31-10V9" xfId="7890"/>
    <cellStyle name="a_quebra_2_RG_Vol01_Bioenergie - 10-08 estimated V1-Rev AP_Consolidating-CF-3-31-12" xfId="7891"/>
    <cellStyle name="a_quebra_2_RG_Vol01_Bioenergie - 10-08 estimated V1-Rev AP_Power Cash Flow 12-31-10V10" xfId="7892"/>
    <cellStyle name="a_quebra_2_RG_Vol01_Bioenergie - 10-08 estimated V1-Rev AP_PS10-CashFlow-11-30-11" xfId="7893"/>
    <cellStyle name="a_quebra_2_RG_Vol01_ConsolidatingCF-12-31-10V10" xfId="7894"/>
    <cellStyle name="a_quebra_2_RG_Vol01_ConsolidatingCF-12-31-10V10 2" xfId="7895"/>
    <cellStyle name="a_quebra_2_RG_Vol01_ConsolidatingCF-12-31-10V10 2 2" xfId="7896"/>
    <cellStyle name="a_quebra_2_RG_Vol01_ConsolidatingCF-12-31-10V11" xfId="7897"/>
    <cellStyle name="a_quebra_2_RG_Vol01_ConsolidatingCF-12-31-10V11 2" xfId="7898"/>
    <cellStyle name="a_quebra_2_RG_Vol01_ConsolidatingCF-12-31-10V11 2 2" xfId="7899"/>
    <cellStyle name="a_quebra_2_RG_Vol01_ConsolidatingCF-12-31-10V12" xfId="7900"/>
    <cellStyle name="a_quebra_2_RG_Vol01_ConsolidatingCF-12-31-10V12 2" xfId="7901"/>
    <cellStyle name="a_quebra_2_RG_Vol01_ConsolidatingCF-12-31-10V12 2 2" xfId="7902"/>
    <cellStyle name="a_quebra_2_RG_Vol01_ConsolidatingCF-12-31-10V9" xfId="7903"/>
    <cellStyle name="a_quebra_2_RG_Vol01_ConsolidatingCF-12-31-10V9 2" xfId="7904"/>
    <cellStyle name="a_quebra_2_RG_Vol01_ConsolidatingCF-12-31-10V9 2 2" xfId="7905"/>
    <cellStyle name="a_quebra_2_RG_Vol01_Consolidating-CF-12-31-11V3" xfId="7906"/>
    <cellStyle name="a_quebra_2_RG_Vol01_Consolidating-CF-12-31-11V5" xfId="7907"/>
    <cellStyle name="a_quebra_2_RG_Vol01_Consolidating-CF-3-31-12V3" xfId="7908"/>
    <cellStyle name="a_quebra_2_RG_Vol01_ConsolidatingCF-9-30-11V2" xfId="7909"/>
    <cellStyle name="a_quebra_2_RG_Vol01_ConsolidatingCF-9-30-11V2 2" xfId="7910"/>
    <cellStyle name="a_quebra_2_RG_Vol01_ConsolidatingCF-9-30-11V2 2 2" xfId="7911"/>
    <cellStyle name="a_quebra_2_RG_Vol01_Power Cash Flow 03-31-12V3" xfId="7912"/>
    <cellStyle name="a_quebra_2_RG_Vol01_Power Cash Flow 03-31-12V4" xfId="7913"/>
    <cellStyle name="a_quebra_2_RG_Vol01_Power Cash Flow 12-31-10V10" xfId="7914"/>
    <cellStyle name="a_quebra_2_RG_Vol01_Power Cash Flow 12-31-10V10 2" xfId="7915"/>
    <cellStyle name="a_quebra_2_RG_Vol01_Power Cash Flow 12-31-10V10 2 2" xfId="7916"/>
    <cellStyle name="a_quebra_2_RG_Vol01_Power Cash Flow 12-31-11" xfId="7917"/>
    <cellStyle name="a_quebra_2_RG_Vol01_Power Cash Flow 12-31-11V3" xfId="7918"/>
    <cellStyle name="a_quebra_2_RG_Vol01_Power Cash Flow 12-31-11V6" xfId="7919"/>
    <cellStyle name="a_quebra_2_RG_Vol01_Power Cash Flow 3-31-11V2" xfId="7920"/>
    <cellStyle name="a_quebra_2_RG_Vol01_Power Cash Flow 3-31-11V3" xfId="7921"/>
    <cellStyle name="a_quebra_2_RG_Vol01_Power Cash Flow 3-31-11V5" xfId="7922"/>
    <cellStyle name="a_quebra_2_RG_Vol01_Power Cash Flow 3-31-11V6" xfId="7923"/>
    <cellStyle name="a_quebra_2_RG_Vol01_Power Cash Flow 5-31-11" xfId="7924"/>
    <cellStyle name="a_quebra_2_RG_Vol01_Power Cash Flow 6-30-11" xfId="7925"/>
    <cellStyle name="a_quebra_2_RG_Vol01_Power Cash Flow 6-30-11V2" xfId="7926"/>
    <cellStyle name="a_quebra_2_RG_Vol01_Power Cash Flow 7-31-11" xfId="7927"/>
    <cellStyle name="a_quebra_2_RG_Vol01_Power Cash Flow 9-30-11V3" xfId="7928"/>
    <cellStyle name="a_quebra_2_RG_Vol01_Power Cash Flow 9-30-11V4" xfId="7929"/>
    <cellStyle name="a_quebra_2_RG_Vol01_PS10-CashFlow-12-31-10V6" xfId="7930"/>
    <cellStyle name="a_quebra_2_RG_Vol01_PS10-CashFlow-7-31-11" xfId="7931"/>
    <cellStyle name="a_quebra_2_RG_Vol01_PS10-CashFlow-7-31-11 2" xfId="7932"/>
    <cellStyle name="a_quebra_2_RG_Vol01_PS10-CashFlow-7-31-11 2 2" xfId="7933"/>
    <cellStyle name="a_quebra_2_RG_Vol01_Q3 2010 Fin Stmts RRDproofb" xfId="7934"/>
    <cellStyle name="a_quebra_2_RG_Vol01_Q3 2010 Fin Stmts RRDproofb 2" xfId="7935"/>
    <cellStyle name="a_quebra_2_RG_Vol01_Q3 2010 Fin Stmts RRDproofb 2 2" xfId="7936"/>
    <cellStyle name="A3 297 x 420 mm" xfId="725"/>
    <cellStyle name="A3 297 x 420 mm 10" xfId="7937"/>
    <cellStyle name="A3 297 x 420 mm 11" xfId="7938"/>
    <cellStyle name="A3 297 x 420 mm 12" xfId="7939"/>
    <cellStyle name="A3 297 x 420 mm 13" xfId="7940"/>
    <cellStyle name="A3 297 x 420 mm 14" xfId="7941"/>
    <cellStyle name="A3 297 x 420 mm 15" xfId="7942"/>
    <cellStyle name="A3 297 x 420 mm 16" xfId="7943"/>
    <cellStyle name="A3 297 x 420 mm 17" xfId="7944"/>
    <cellStyle name="A3 297 x 420 mm 18" xfId="7945"/>
    <cellStyle name="A3 297 x 420 mm 19" xfId="7946"/>
    <cellStyle name="A3 297 x 420 mm 2" xfId="726"/>
    <cellStyle name="A3 297 x 420 mm 2 2" xfId="727"/>
    <cellStyle name="A3 297 x 420 mm 2 2 2" xfId="7947"/>
    <cellStyle name="A3 297 x 420 mm 2 2 2 2" xfId="7948"/>
    <cellStyle name="A3 297 x 420 mm 2 2 3" xfId="7949"/>
    <cellStyle name="A3 297 x 420 mm 2 3" xfId="728"/>
    <cellStyle name="A3 297 x 420 mm 2_BS Analytics" xfId="729"/>
    <cellStyle name="A3 297 x 420 mm 20" xfId="7950"/>
    <cellStyle name="A3 297 x 420 mm 21" xfId="7951"/>
    <cellStyle name="A3 297 x 420 mm 22" xfId="7952"/>
    <cellStyle name="A3 297 x 420 mm 23" xfId="7953"/>
    <cellStyle name="A3 297 x 420 mm 24" xfId="7954"/>
    <cellStyle name="A3 297 x 420 mm 25" xfId="7955"/>
    <cellStyle name="A3 297 x 420 mm 26" xfId="7956"/>
    <cellStyle name="A3 297 x 420 mm 27" xfId="7957"/>
    <cellStyle name="A3 297 x 420 mm 28" xfId="7958"/>
    <cellStyle name="A3 297 x 420 mm 29" xfId="7959"/>
    <cellStyle name="A3 297 x 420 mm 3" xfId="730"/>
    <cellStyle name="A3 297 x 420 mm 3 2" xfId="731"/>
    <cellStyle name="A3 297 x 420 mm 3_All Entries" xfId="7960"/>
    <cellStyle name="A3 297 x 420 mm 30" xfId="7961"/>
    <cellStyle name="A3 297 x 420 mm 31" xfId="7962"/>
    <cellStyle name="A3 297 x 420 mm 32" xfId="7963"/>
    <cellStyle name="A3 297 x 420 mm 33" xfId="7964"/>
    <cellStyle name="A3 297 x 420 mm 34" xfId="7965"/>
    <cellStyle name="A3 297 x 420 mm 35" xfId="7966"/>
    <cellStyle name="A3 297 x 420 mm 36" xfId="7967"/>
    <cellStyle name="A3 297 x 420 mm 37" xfId="7968"/>
    <cellStyle name="A3 297 x 420 mm 38" xfId="7969"/>
    <cellStyle name="A3 297 x 420 mm 39" xfId="7970"/>
    <cellStyle name="A3 297 x 420 mm 4" xfId="732"/>
    <cellStyle name="A3 297 x 420 mm 4 2" xfId="7971"/>
    <cellStyle name="A3 297 x 420 mm 4 3" xfId="7972"/>
    <cellStyle name="A3 297 x 420 mm 4_All Entries" xfId="7973"/>
    <cellStyle name="A3 297 x 420 mm 40" xfId="7974"/>
    <cellStyle name="A3 297 x 420 mm 41" xfId="7975"/>
    <cellStyle name="A3 297 x 420 mm 42" xfId="7976"/>
    <cellStyle name="A3 297 x 420 mm 43" xfId="7977"/>
    <cellStyle name="A3 297 x 420 mm 44" xfId="7978"/>
    <cellStyle name="A3 297 x 420 mm 45" xfId="7979"/>
    <cellStyle name="A3 297 x 420 mm 46" xfId="7980"/>
    <cellStyle name="A3 297 x 420 mm 47" xfId="7981"/>
    <cellStyle name="A3 297 x 420 mm 48" xfId="7982"/>
    <cellStyle name="A3 297 x 420 mm 49" xfId="7983"/>
    <cellStyle name="A3 297 x 420 mm 5" xfId="733"/>
    <cellStyle name="A3 297 x 420 mm 50" xfId="7984"/>
    <cellStyle name="A3 297 x 420 mm 51" xfId="7985"/>
    <cellStyle name="A3 297 x 420 mm 52" xfId="7986"/>
    <cellStyle name="A3 297 x 420 mm 53" xfId="7987"/>
    <cellStyle name="A3 297 x 420 mm 54" xfId="7988"/>
    <cellStyle name="A3 297 x 420 mm 55" xfId="7989"/>
    <cellStyle name="A3 297 x 420 mm 56" xfId="7990"/>
    <cellStyle name="A3 297 x 420 mm 57" xfId="7991"/>
    <cellStyle name="A3 297 x 420 mm 58" xfId="7992"/>
    <cellStyle name="A3 297 x 420 mm 59" xfId="7993"/>
    <cellStyle name="A3 297 x 420 mm 6" xfId="7994"/>
    <cellStyle name="A3 297 x 420 mm 6 2" xfId="7995"/>
    <cellStyle name="A3 297 x 420 mm 60" xfId="7996"/>
    <cellStyle name="A3 297 x 420 mm 61" xfId="7997"/>
    <cellStyle name="A3 297 x 420 mm 62" xfId="7998"/>
    <cellStyle name="A3 297 x 420 mm 63" xfId="7999"/>
    <cellStyle name="A3 297 x 420 mm 7" xfId="8000"/>
    <cellStyle name="A3 297 x 420 mm 7 2" xfId="8001"/>
    <cellStyle name="A3 297 x 420 mm 7 3" xfId="8002"/>
    <cellStyle name="A3 297 x 420 mm 8" xfId="8003"/>
    <cellStyle name="A3 297 x 420 mm 9" xfId="8004"/>
    <cellStyle name="A3 297 x 420 mm_10K 2010 Fin Stmts v1 Values" xfId="8005"/>
    <cellStyle name="AbertBalan" xfId="734"/>
    <cellStyle name="ABNORMAL" xfId="735"/>
    <cellStyle name="ABNORMAL 2" xfId="736"/>
    <cellStyle name="ABNORMAL 2 2" xfId="8006"/>
    <cellStyle name="ABNORMAL 3" xfId="737"/>
    <cellStyle name="ABNORMAL 4" xfId="8007"/>
    <cellStyle name="ac" xfId="738"/>
    <cellStyle name="ac 2" xfId="2671"/>
    <cellStyle name="Accent1 - 20%" xfId="8008"/>
    <cellStyle name="Accent1 - 40%" xfId="8009"/>
    <cellStyle name="Accent1 - 60%" xfId="8010"/>
    <cellStyle name="Accent1 10" xfId="739"/>
    <cellStyle name="Accent1 11" xfId="740"/>
    <cellStyle name="Accent1 12" xfId="741"/>
    <cellStyle name="Accent1 13" xfId="742"/>
    <cellStyle name="Accent1 14" xfId="743"/>
    <cellStyle name="Accent1 15" xfId="744"/>
    <cellStyle name="Accent1 16" xfId="8011"/>
    <cellStyle name="Accent1 17" xfId="8012"/>
    <cellStyle name="Accent1 18" xfId="8013"/>
    <cellStyle name="Accent1 19" xfId="8014"/>
    <cellStyle name="Accent1 2" xfId="745"/>
    <cellStyle name="Accent1 2 2" xfId="8015"/>
    <cellStyle name="Accent1 2 3" xfId="8016"/>
    <cellStyle name="Accent1 2 4" xfId="8017"/>
    <cellStyle name="Accent1 2 5" xfId="8018"/>
    <cellStyle name="Accent1 20" xfId="8019"/>
    <cellStyle name="Accent1 21" xfId="8020"/>
    <cellStyle name="Accent1 22" xfId="8021"/>
    <cellStyle name="Accent1 23" xfId="8022"/>
    <cellStyle name="Accent1 24" xfId="8023"/>
    <cellStyle name="Accent1 25" xfId="8024"/>
    <cellStyle name="Accent1 26" xfId="8025"/>
    <cellStyle name="Accent1 27" xfId="8026"/>
    <cellStyle name="Accent1 28" xfId="8027"/>
    <cellStyle name="Accent1 29" xfId="8028"/>
    <cellStyle name="Accent1 3" xfId="746"/>
    <cellStyle name="Accent1 30" xfId="8029"/>
    <cellStyle name="Accent1 31" xfId="8030"/>
    <cellStyle name="Accent1 32" xfId="8031"/>
    <cellStyle name="Accent1 33" xfId="8032"/>
    <cellStyle name="Accent1 34" xfId="8033"/>
    <cellStyle name="Accent1 35" xfId="8034"/>
    <cellStyle name="Accent1 36" xfId="8035"/>
    <cellStyle name="Accent1 37" xfId="8036"/>
    <cellStyle name="Accent1 38" xfId="8037"/>
    <cellStyle name="Accent1 39" xfId="8038"/>
    <cellStyle name="Accent1 4" xfId="747"/>
    <cellStyle name="Accent1 40" xfId="8039"/>
    <cellStyle name="Accent1 41" xfId="8040"/>
    <cellStyle name="Accent1 42" xfId="8041"/>
    <cellStyle name="Accent1 43" xfId="8042"/>
    <cellStyle name="Accent1 44" xfId="8043"/>
    <cellStyle name="Accent1 45" xfId="8044"/>
    <cellStyle name="Accent1 46" xfId="8045"/>
    <cellStyle name="Accent1 47" xfId="8046"/>
    <cellStyle name="Accent1 48" xfId="8047"/>
    <cellStyle name="Accent1 49" xfId="8048"/>
    <cellStyle name="Accent1 5" xfId="748"/>
    <cellStyle name="Accent1 50" xfId="8049"/>
    <cellStyle name="Accent1 51" xfId="8050"/>
    <cellStyle name="Accent1 52" xfId="8051"/>
    <cellStyle name="Accent1 53" xfId="8052"/>
    <cellStyle name="Accent1 54" xfId="8053"/>
    <cellStyle name="Accent1 55" xfId="8054"/>
    <cellStyle name="Accent1 56" xfId="8055"/>
    <cellStyle name="Accent1 57" xfId="8056"/>
    <cellStyle name="Accent1 58" xfId="8057"/>
    <cellStyle name="Accent1 59" xfId="8058"/>
    <cellStyle name="Accent1 6" xfId="749"/>
    <cellStyle name="Accent1 60" xfId="8059"/>
    <cellStyle name="Accent1 61" xfId="8060"/>
    <cellStyle name="Accent1 62" xfId="8061"/>
    <cellStyle name="Accent1 63" xfId="8062"/>
    <cellStyle name="Accent1 64" xfId="8063"/>
    <cellStyle name="Accent1 65" xfId="8064"/>
    <cellStyle name="Accent1 66" xfId="8065"/>
    <cellStyle name="Accent1 67" xfId="8066"/>
    <cellStyle name="Accent1 68" xfId="8067"/>
    <cellStyle name="Accent1 69" xfId="8068"/>
    <cellStyle name="Accent1 7" xfId="750"/>
    <cellStyle name="Accent1 70" xfId="8069"/>
    <cellStyle name="Accent1 71" xfId="8070"/>
    <cellStyle name="Accent1 72" xfId="8071"/>
    <cellStyle name="Accent1 73" xfId="8072"/>
    <cellStyle name="Accent1 74" xfId="23310"/>
    <cellStyle name="Accent1 8" xfId="751"/>
    <cellStyle name="Accent1 9" xfId="752"/>
    <cellStyle name="Accent2 - 20%" xfId="8073"/>
    <cellStyle name="Accent2 - 40%" xfId="8074"/>
    <cellStyle name="Accent2 - 60%" xfId="8075"/>
    <cellStyle name="Accent2 10" xfId="753"/>
    <cellStyle name="Accent2 11" xfId="754"/>
    <cellStyle name="Accent2 12" xfId="755"/>
    <cellStyle name="Accent2 13" xfId="756"/>
    <cellStyle name="Accent2 14" xfId="757"/>
    <cellStyle name="Accent2 15" xfId="758"/>
    <cellStyle name="Accent2 16" xfId="8076"/>
    <cellStyle name="Accent2 17" xfId="8077"/>
    <cellStyle name="Accent2 18" xfId="8078"/>
    <cellStyle name="Accent2 19" xfId="8079"/>
    <cellStyle name="Accent2 2" xfId="759"/>
    <cellStyle name="Accent2 2 2" xfId="8080"/>
    <cellStyle name="Accent2 2 3" xfId="8081"/>
    <cellStyle name="Accent2 2 4" xfId="8082"/>
    <cellStyle name="Accent2 20" xfId="8083"/>
    <cellStyle name="Accent2 21" xfId="8084"/>
    <cellStyle name="Accent2 22" xfId="8085"/>
    <cellStyle name="Accent2 23" xfId="8086"/>
    <cellStyle name="Accent2 24" xfId="8087"/>
    <cellStyle name="Accent2 25" xfId="8088"/>
    <cellStyle name="Accent2 26" xfId="8089"/>
    <cellStyle name="Accent2 27" xfId="8090"/>
    <cellStyle name="Accent2 28" xfId="8091"/>
    <cellStyle name="Accent2 29" xfId="8092"/>
    <cellStyle name="Accent2 3" xfId="760"/>
    <cellStyle name="Accent2 30" xfId="8093"/>
    <cellStyle name="Accent2 31" xfId="8094"/>
    <cellStyle name="Accent2 32" xfId="8095"/>
    <cellStyle name="Accent2 33" xfId="8096"/>
    <cellStyle name="Accent2 34" xfId="8097"/>
    <cellStyle name="Accent2 35" xfId="8098"/>
    <cellStyle name="Accent2 36" xfId="8099"/>
    <cellStyle name="Accent2 37" xfId="8100"/>
    <cellStyle name="Accent2 38" xfId="8101"/>
    <cellStyle name="Accent2 39" xfId="8102"/>
    <cellStyle name="Accent2 4" xfId="761"/>
    <cellStyle name="Accent2 40" xfId="8103"/>
    <cellStyle name="Accent2 41" xfId="8104"/>
    <cellStyle name="Accent2 42" xfId="8105"/>
    <cellStyle name="Accent2 43" xfId="8106"/>
    <cellStyle name="Accent2 44" xfId="8107"/>
    <cellStyle name="Accent2 45" xfId="8108"/>
    <cellStyle name="Accent2 46" xfId="8109"/>
    <cellStyle name="Accent2 47" xfId="8110"/>
    <cellStyle name="Accent2 48" xfId="8111"/>
    <cellStyle name="Accent2 49" xfId="8112"/>
    <cellStyle name="Accent2 5" xfId="762"/>
    <cellStyle name="Accent2 50" xfId="8113"/>
    <cellStyle name="Accent2 51" xfId="8114"/>
    <cellStyle name="Accent2 52" xfId="8115"/>
    <cellStyle name="Accent2 53" xfId="8116"/>
    <cellStyle name="Accent2 54" xfId="8117"/>
    <cellStyle name="Accent2 55" xfId="8118"/>
    <cellStyle name="Accent2 56" xfId="8119"/>
    <cellStyle name="Accent2 57" xfId="8120"/>
    <cellStyle name="Accent2 58" xfId="8121"/>
    <cellStyle name="Accent2 59" xfId="8122"/>
    <cellStyle name="Accent2 6" xfId="763"/>
    <cellStyle name="Accent2 60" xfId="8123"/>
    <cellStyle name="Accent2 61" xfId="8124"/>
    <cellStyle name="Accent2 62" xfId="8125"/>
    <cellStyle name="Accent2 63" xfId="8126"/>
    <cellStyle name="Accent2 64" xfId="8127"/>
    <cellStyle name="Accent2 65" xfId="8128"/>
    <cellStyle name="Accent2 66" xfId="8129"/>
    <cellStyle name="Accent2 67" xfId="8130"/>
    <cellStyle name="Accent2 68" xfId="8131"/>
    <cellStyle name="Accent2 69" xfId="8132"/>
    <cellStyle name="Accent2 7" xfId="764"/>
    <cellStyle name="Accent2 70" xfId="8133"/>
    <cellStyle name="Accent2 71" xfId="8134"/>
    <cellStyle name="Accent2 72" xfId="8135"/>
    <cellStyle name="Accent2 73" xfId="8136"/>
    <cellStyle name="Accent2 74" xfId="23311"/>
    <cellStyle name="Accent2 8" xfId="765"/>
    <cellStyle name="Accent2 9" xfId="766"/>
    <cellStyle name="Accent3 - 20%" xfId="8137"/>
    <cellStyle name="Accent3 - 40%" xfId="8138"/>
    <cellStyle name="Accent3 - 60%" xfId="8139"/>
    <cellStyle name="Accent3 10" xfId="767"/>
    <cellStyle name="Accent3 11" xfId="768"/>
    <cellStyle name="Accent3 12" xfId="769"/>
    <cellStyle name="Accent3 13" xfId="770"/>
    <cellStyle name="Accent3 14" xfId="771"/>
    <cellStyle name="Accent3 15" xfId="772"/>
    <cellStyle name="Accent3 16" xfId="8140"/>
    <cellStyle name="Accent3 17" xfId="8141"/>
    <cellStyle name="Accent3 18" xfId="8142"/>
    <cellStyle name="Accent3 19" xfId="8143"/>
    <cellStyle name="Accent3 2" xfId="773"/>
    <cellStyle name="Accent3 2 2" xfId="8144"/>
    <cellStyle name="Accent3 2 3" xfId="8145"/>
    <cellStyle name="Accent3 2 4" xfId="8146"/>
    <cellStyle name="Accent3 20" xfId="8147"/>
    <cellStyle name="Accent3 21" xfId="8148"/>
    <cellStyle name="Accent3 22" xfId="8149"/>
    <cellStyle name="Accent3 23" xfId="8150"/>
    <cellStyle name="Accent3 24" xfId="8151"/>
    <cellStyle name="Accent3 25" xfId="8152"/>
    <cellStyle name="Accent3 26" xfId="8153"/>
    <cellStyle name="Accent3 27" xfId="8154"/>
    <cellStyle name="Accent3 28" xfId="8155"/>
    <cellStyle name="Accent3 29" xfId="8156"/>
    <cellStyle name="Accent3 3" xfId="774"/>
    <cellStyle name="Accent3 30" xfId="8157"/>
    <cellStyle name="Accent3 31" xfId="8158"/>
    <cellStyle name="Accent3 32" xfId="8159"/>
    <cellStyle name="Accent3 33" xfId="8160"/>
    <cellStyle name="Accent3 34" xfId="8161"/>
    <cellStyle name="Accent3 35" xfId="8162"/>
    <cellStyle name="Accent3 36" xfId="8163"/>
    <cellStyle name="Accent3 37" xfId="8164"/>
    <cellStyle name="Accent3 38" xfId="8165"/>
    <cellStyle name="Accent3 39" xfId="8166"/>
    <cellStyle name="Accent3 4" xfId="775"/>
    <cellStyle name="Accent3 40" xfId="8167"/>
    <cellStyle name="Accent3 41" xfId="8168"/>
    <cellStyle name="Accent3 42" xfId="8169"/>
    <cellStyle name="Accent3 43" xfId="8170"/>
    <cellStyle name="Accent3 44" xfId="8171"/>
    <cellStyle name="Accent3 45" xfId="8172"/>
    <cellStyle name="Accent3 46" xfId="8173"/>
    <cellStyle name="Accent3 47" xfId="8174"/>
    <cellStyle name="Accent3 48" xfId="8175"/>
    <cellStyle name="Accent3 49" xfId="8176"/>
    <cellStyle name="Accent3 5" xfId="776"/>
    <cellStyle name="Accent3 50" xfId="8177"/>
    <cellStyle name="Accent3 51" xfId="8178"/>
    <cellStyle name="Accent3 52" xfId="8179"/>
    <cellStyle name="Accent3 53" xfId="8180"/>
    <cellStyle name="Accent3 54" xfId="8181"/>
    <cellStyle name="Accent3 55" xfId="8182"/>
    <cellStyle name="Accent3 56" xfId="8183"/>
    <cellStyle name="Accent3 57" xfId="8184"/>
    <cellStyle name="Accent3 58" xfId="8185"/>
    <cellStyle name="Accent3 59" xfId="8186"/>
    <cellStyle name="Accent3 6" xfId="777"/>
    <cellStyle name="Accent3 60" xfId="8187"/>
    <cellStyle name="Accent3 61" xfId="8188"/>
    <cellStyle name="Accent3 62" xfId="8189"/>
    <cellStyle name="Accent3 63" xfId="8190"/>
    <cellStyle name="Accent3 64" xfId="8191"/>
    <cellStyle name="Accent3 65" xfId="8192"/>
    <cellStyle name="Accent3 66" xfId="8193"/>
    <cellStyle name="Accent3 67" xfId="8194"/>
    <cellStyle name="Accent3 68" xfId="8195"/>
    <cellStyle name="Accent3 69" xfId="8196"/>
    <cellStyle name="Accent3 7" xfId="778"/>
    <cellStyle name="Accent3 70" xfId="8197"/>
    <cellStyle name="Accent3 71" xfId="8198"/>
    <cellStyle name="Accent3 72" xfId="8199"/>
    <cellStyle name="Accent3 73" xfId="8200"/>
    <cellStyle name="Accent3 74" xfId="23312"/>
    <cellStyle name="Accent3 8" xfId="779"/>
    <cellStyle name="Accent3 9" xfId="780"/>
    <cellStyle name="Accent4 - 20%" xfId="8201"/>
    <cellStyle name="Accent4 - 40%" xfId="8202"/>
    <cellStyle name="Accent4 - 60%" xfId="8203"/>
    <cellStyle name="Accent4 10" xfId="781"/>
    <cellStyle name="Accent4 11" xfId="782"/>
    <cellStyle name="Accent4 12" xfId="783"/>
    <cellStyle name="Accent4 13" xfId="784"/>
    <cellStyle name="Accent4 14" xfId="785"/>
    <cellStyle name="Accent4 15" xfId="786"/>
    <cellStyle name="Accent4 16" xfId="8204"/>
    <cellStyle name="Accent4 17" xfId="8205"/>
    <cellStyle name="Accent4 18" xfId="8206"/>
    <cellStyle name="Accent4 19" xfId="8207"/>
    <cellStyle name="Accent4 2" xfId="787"/>
    <cellStyle name="Accent4 2 2" xfId="8208"/>
    <cellStyle name="Accent4 2 3" xfId="8209"/>
    <cellStyle name="Accent4 2 4" xfId="8210"/>
    <cellStyle name="Accent4 2 5" xfId="8211"/>
    <cellStyle name="Accent4 20" xfId="8212"/>
    <cellStyle name="Accent4 21" xfId="8213"/>
    <cellStyle name="Accent4 22" xfId="8214"/>
    <cellStyle name="Accent4 23" xfId="8215"/>
    <cellStyle name="Accent4 24" xfId="8216"/>
    <cellStyle name="Accent4 25" xfId="8217"/>
    <cellStyle name="Accent4 26" xfId="8218"/>
    <cellStyle name="Accent4 27" xfId="8219"/>
    <cellStyle name="Accent4 28" xfId="8220"/>
    <cellStyle name="Accent4 29" xfId="8221"/>
    <cellStyle name="Accent4 3" xfId="788"/>
    <cellStyle name="Accent4 30" xfId="8222"/>
    <cellStyle name="Accent4 31" xfId="8223"/>
    <cellStyle name="Accent4 32" xfId="8224"/>
    <cellStyle name="Accent4 33" xfId="8225"/>
    <cellStyle name="Accent4 34" xfId="8226"/>
    <cellStyle name="Accent4 35" xfId="8227"/>
    <cellStyle name="Accent4 36" xfId="8228"/>
    <cellStyle name="Accent4 37" xfId="8229"/>
    <cellStyle name="Accent4 38" xfId="8230"/>
    <cellStyle name="Accent4 39" xfId="8231"/>
    <cellStyle name="Accent4 4" xfId="789"/>
    <cellStyle name="Accent4 40" xfId="8232"/>
    <cellStyle name="Accent4 41" xfId="8233"/>
    <cellStyle name="Accent4 42" xfId="8234"/>
    <cellStyle name="Accent4 43" xfId="8235"/>
    <cellStyle name="Accent4 44" xfId="8236"/>
    <cellStyle name="Accent4 45" xfId="8237"/>
    <cellStyle name="Accent4 46" xfId="8238"/>
    <cellStyle name="Accent4 47" xfId="8239"/>
    <cellStyle name="Accent4 48" xfId="8240"/>
    <cellStyle name="Accent4 49" xfId="8241"/>
    <cellStyle name="Accent4 5" xfId="790"/>
    <cellStyle name="Accent4 50" xfId="8242"/>
    <cellStyle name="Accent4 51" xfId="8243"/>
    <cellStyle name="Accent4 52" xfId="8244"/>
    <cellStyle name="Accent4 53" xfId="8245"/>
    <cellStyle name="Accent4 54" xfId="8246"/>
    <cellStyle name="Accent4 55" xfId="8247"/>
    <cellStyle name="Accent4 56" xfId="8248"/>
    <cellStyle name="Accent4 57" xfId="8249"/>
    <cellStyle name="Accent4 58" xfId="8250"/>
    <cellStyle name="Accent4 59" xfId="8251"/>
    <cellStyle name="Accent4 6" xfId="791"/>
    <cellStyle name="Accent4 60" xfId="8252"/>
    <cellStyle name="Accent4 61" xfId="8253"/>
    <cellStyle name="Accent4 62" xfId="8254"/>
    <cellStyle name="Accent4 63" xfId="8255"/>
    <cellStyle name="Accent4 64" xfId="8256"/>
    <cellStyle name="Accent4 65" xfId="8257"/>
    <cellStyle name="Accent4 66" xfId="8258"/>
    <cellStyle name="Accent4 67" xfId="8259"/>
    <cellStyle name="Accent4 68" xfId="8260"/>
    <cellStyle name="Accent4 69" xfId="8261"/>
    <cellStyle name="Accent4 7" xfId="792"/>
    <cellStyle name="Accent4 70" xfId="8262"/>
    <cellStyle name="Accent4 71" xfId="8263"/>
    <cellStyle name="Accent4 72" xfId="8264"/>
    <cellStyle name="Accent4 73" xfId="8265"/>
    <cellStyle name="Accent4 74" xfId="23313"/>
    <cellStyle name="Accent4 8" xfId="793"/>
    <cellStyle name="Accent4 9" xfId="794"/>
    <cellStyle name="Accent5 - 20%" xfId="8266"/>
    <cellStyle name="Accent5 - 40%" xfId="8267"/>
    <cellStyle name="Accent5 - 60%" xfId="8268"/>
    <cellStyle name="Accent5 10" xfId="795"/>
    <cellStyle name="Accent5 11" xfId="796"/>
    <cellStyle name="Accent5 12" xfId="797"/>
    <cellStyle name="Accent5 13" xfId="798"/>
    <cellStyle name="Accent5 14" xfId="799"/>
    <cellStyle name="Accent5 15" xfId="800"/>
    <cellStyle name="Accent5 16" xfId="8269"/>
    <cellStyle name="Accent5 17" xfId="8270"/>
    <cellStyle name="Accent5 18" xfId="8271"/>
    <cellStyle name="Accent5 19" xfId="8272"/>
    <cellStyle name="Accent5 2" xfId="801"/>
    <cellStyle name="Accent5 2 2" xfId="8273"/>
    <cellStyle name="Accent5 2 3" xfId="8274"/>
    <cellStyle name="Accent5 2 4" xfId="8275"/>
    <cellStyle name="Accent5 20" xfId="8276"/>
    <cellStyle name="Accent5 21" xfId="8277"/>
    <cellStyle name="Accent5 22" xfId="8278"/>
    <cellStyle name="Accent5 23" xfId="8279"/>
    <cellStyle name="Accent5 24" xfId="8280"/>
    <cellStyle name="Accent5 25" xfId="8281"/>
    <cellStyle name="Accent5 26" xfId="8282"/>
    <cellStyle name="Accent5 27" xfId="8283"/>
    <cellStyle name="Accent5 28" xfId="8284"/>
    <cellStyle name="Accent5 29" xfId="8285"/>
    <cellStyle name="Accent5 3" xfId="802"/>
    <cellStyle name="Accent5 30" xfId="8286"/>
    <cellStyle name="Accent5 31" xfId="8287"/>
    <cellStyle name="Accent5 32" xfId="8288"/>
    <cellStyle name="Accent5 33" xfId="8289"/>
    <cellStyle name="Accent5 34" xfId="8290"/>
    <cellStyle name="Accent5 35" xfId="8291"/>
    <cellStyle name="Accent5 36" xfId="8292"/>
    <cellStyle name="Accent5 37" xfId="8293"/>
    <cellStyle name="Accent5 38" xfId="8294"/>
    <cellStyle name="Accent5 39" xfId="8295"/>
    <cellStyle name="Accent5 4" xfId="803"/>
    <cellStyle name="Accent5 40" xfId="8296"/>
    <cellStyle name="Accent5 41" xfId="8297"/>
    <cellStyle name="Accent5 42" xfId="8298"/>
    <cellStyle name="Accent5 43" xfId="8299"/>
    <cellStyle name="Accent5 44" xfId="8300"/>
    <cellStyle name="Accent5 45" xfId="8301"/>
    <cellStyle name="Accent5 46" xfId="8302"/>
    <cellStyle name="Accent5 47" xfId="8303"/>
    <cellStyle name="Accent5 48" xfId="8304"/>
    <cellStyle name="Accent5 49" xfId="8305"/>
    <cellStyle name="Accent5 5" xfId="804"/>
    <cellStyle name="Accent5 50" xfId="8306"/>
    <cellStyle name="Accent5 51" xfId="8307"/>
    <cellStyle name="Accent5 52" xfId="8308"/>
    <cellStyle name="Accent5 53" xfId="8309"/>
    <cellStyle name="Accent5 54" xfId="8310"/>
    <cellStyle name="Accent5 55" xfId="8311"/>
    <cellStyle name="Accent5 56" xfId="8312"/>
    <cellStyle name="Accent5 57" xfId="8313"/>
    <cellStyle name="Accent5 58" xfId="8314"/>
    <cellStyle name="Accent5 59" xfId="8315"/>
    <cellStyle name="Accent5 6" xfId="805"/>
    <cellStyle name="Accent5 60" xfId="8316"/>
    <cellStyle name="Accent5 61" xfId="8317"/>
    <cellStyle name="Accent5 62" xfId="8318"/>
    <cellStyle name="Accent5 63" xfId="8319"/>
    <cellStyle name="Accent5 64" xfId="8320"/>
    <cellStyle name="Accent5 65" xfId="8321"/>
    <cellStyle name="Accent5 66" xfId="8322"/>
    <cellStyle name="Accent5 67" xfId="8323"/>
    <cellStyle name="Accent5 68" xfId="8324"/>
    <cellStyle name="Accent5 69" xfId="8325"/>
    <cellStyle name="Accent5 7" xfId="806"/>
    <cellStyle name="Accent5 70" xfId="8326"/>
    <cellStyle name="Accent5 71" xfId="8327"/>
    <cellStyle name="Accent5 72" xfId="8328"/>
    <cellStyle name="Accent5 73" xfId="8329"/>
    <cellStyle name="Accent5 74" xfId="23314"/>
    <cellStyle name="Accent5 8" xfId="807"/>
    <cellStyle name="Accent5 9" xfId="808"/>
    <cellStyle name="Accent6 - 20%" xfId="8330"/>
    <cellStyle name="Accent6 - 40%" xfId="8331"/>
    <cellStyle name="Accent6 - 60%" xfId="8332"/>
    <cellStyle name="Accent6 10" xfId="809"/>
    <cellStyle name="Accent6 11" xfId="810"/>
    <cellStyle name="Accent6 12" xfId="811"/>
    <cellStyle name="Accent6 13" xfId="812"/>
    <cellStyle name="Accent6 14" xfId="813"/>
    <cellStyle name="Accent6 15" xfId="814"/>
    <cellStyle name="Accent6 16" xfId="8333"/>
    <cellStyle name="Accent6 17" xfId="8334"/>
    <cellStyle name="Accent6 18" xfId="8335"/>
    <cellStyle name="Accent6 19" xfId="8336"/>
    <cellStyle name="Accent6 2" xfId="815"/>
    <cellStyle name="Accent6 2 2" xfId="8337"/>
    <cellStyle name="Accent6 2 3" xfId="8338"/>
    <cellStyle name="Accent6 2 4" xfId="8339"/>
    <cellStyle name="Accent6 20" xfId="8340"/>
    <cellStyle name="Accent6 21" xfId="8341"/>
    <cellStyle name="Accent6 22" xfId="8342"/>
    <cellStyle name="Accent6 23" xfId="8343"/>
    <cellStyle name="Accent6 24" xfId="8344"/>
    <cellStyle name="Accent6 25" xfId="8345"/>
    <cellStyle name="Accent6 26" xfId="8346"/>
    <cellStyle name="Accent6 27" xfId="8347"/>
    <cellStyle name="Accent6 28" xfId="8348"/>
    <cellStyle name="Accent6 29" xfId="8349"/>
    <cellStyle name="Accent6 3" xfId="816"/>
    <cellStyle name="Accent6 30" xfId="8350"/>
    <cellStyle name="Accent6 31" xfId="8351"/>
    <cellStyle name="Accent6 32" xfId="8352"/>
    <cellStyle name="Accent6 33" xfId="8353"/>
    <cellStyle name="Accent6 34" xfId="8354"/>
    <cellStyle name="Accent6 35" xfId="8355"/>
    <cellStyle name="Accent6 36" xfId="8356"/>
    <cellStyle name="Accent6 37" xfId="8357"/>
    <cellStyle name="Accent6 38" xfId="8358"/>
    <cellStyle name="Accent6 39" xfId="8359"/>
    <cellStyle name="Accent6 4" xfId="817"/>
    <cellStyle name="Accent6 40" xfId="8360"/>
    <cellStyle name="Accent6 41" xfId="8361"/>
    <cellStyle name="Accent6 42" xfId="8362"/>
    <cellStyle name="Accent6 43" xfId="8363"/>
    <cellStyle name="Accent6 44" xfId="8364"/>
    <cellStyle name="Accent6 45" xfId="8365"/>
    <cellStyle name="Accent6 46" xfId="8366"/>
    <cellStyle name="Accent6 47" xfId="8367"/>
    <cellStyle name="Accent6 48" xfId="8368"/>
    <cellStyle name="Accent6 49" xfId="8369"/>
    <cellStyle name="Accent6 5" xfId="818"/>
    <cellStyle name="Accent6 50" xfId="8370"/>
    <cellStyle name="Accent6 51" xfId="8371"/>
    <cellStyle name="Accent6 52" xfId="8372"/>
    <cellStyle name="Accent6 53" xfId="8373"/>
    <cellStyle name="Accent6 54" xfId="8374"/>
    <cellStyle name="Accent6 55" xfId="8375"/>
    <cellStyle name="Accent6 56" xfId="8376"/>
    <cellStyle name="Accent6 57" xfId="8377"/>
    <cellStyle name="Accent6 58" xfId="8378"/>
    <cellStyle name="Accent6 59" xfId="8379"/>
    <cellStyle name="Accent6 6" xfId="819"/>
    <cellStyle name="Accent6 60" xfId="8380"/>
    <cellStyle name="Accent6 61" xfId="8381"/>
    <cellStyle name="Accent6 62" xfId="8382"/>
    <cellStyle name="Accent6 63" xfId="8383"/>
    <cellStyle name="Accent6 64" xfId="8384"/>
    <cellStyle name="Accent6 65" xfId="8385"/>
    <cellStyle name="Accent6 66" xfId="8386"/>
    <cellStyle name="Accent6 67" xfId="8387"/>
    <cellStyle name="Accent6 68" xfId="8388"/>
    <cellStyle name="Accent6 69" xfId="8389"/>
    <cellStyle name="Accent6 7" xfId="820"/>
    <cellStyle name="Accent6 70" xfId="8390"/>
    <cellStyle name="Accent6 71" xfId="8391"/>
    <cellStyle name="Accent6 72" xfId="8392"/>
    <cellStyle name="Accent6 73" xfId="8393"/>
    <cellStyle name="Accent6 74" xfId="23315"/>
    <cellStyle name="Accent6 8" xfId="821"/>
    <cellStyle name="Accent6 9" xfId="822"/>
    <cellStyle name="Acctg" xfId="823"/>
    <cellStyle name="Acctg$" xfId="824"/>
    <cellStyle name="Actual Date" xfId="825"/>
    <cellStyle name="adjusted" xfId="826"/>
    <cellStyle name="adjusted 2" xfId="8394"/>
    <cellStyle name="adjusted 3" xfId="8395"/>
    <cellStyle name="AFE" xfId="827"/>
    <cellStyle name="albert style" xfId="828"/>
    <cellStyle name="Amarelocot" xfId="829"/>
    <cellStyle name="Amarelocot 2" xfId="8396"/>
    <cellStyle name="Amarelocot 2 2" xfId="8397"/>
    <cellStyle name="anobase" xfId="830"/>
    <cellStyle name="anos" xfId="831"/>
    <cellStyle name="Área" xfId="832"/>
    <cellStyle name="args.style" xfId="833"/>
    <cellStyle name="args.style 2" xfId="8398"/>
    <cellStyle name="args.style 3" xfId="8399"/>
    <cellStyle name="Arial 10" xfId="834"/>
    <cellStyle name="Arial 10 2" xfId="8400"/>
    <cellStyle name="Arial 10 3" xfId="8401"/>
    <cellStyle name="Arial 12" xfId="835"/>
    <cellStyle name="b" xfId="836"/>
    <cellStyle name="Bad 10" xfId="837"/>
    <cellStyle name="Bad 11" xfId="838"/>
    <cellStyle name="Bad 12" xfId="839"/>
    <cellStyle name="Bad 13" xfId="840"/>
    <cellStyle name="Bad 14" xfId="841"/>
    <cellStyle name="Bad 15" xfId="842"/>
    <cellStyle name="Bad 16" xfId="8402"/>
    <cellStyle name="Bad 17" xfId="8403"/>
    <cellStyle name="Bad 18" xfId="8404"/>
    <cellStyle name="Bad 19" xfId="8405"/>
    <cellStyle name="Bad 2" xfId="843"/>
    <cellStyle name="Bad 2 2" xfId="8406"/>
    <cellStyle name="Bad 2 3" xfId="8407"/>
    <cellStyle name="Bad 2 4" xfId="8408"/>
    <cellStyle name="Bad 20" xfId="8409"/>
    <cellStyle name="Bad 21" xfId="8410"/>
    <cellStyle name="Bad 22" xfId="8411"/>
    <cellStyle name="Bad 23" xfId="8412"/>
    <cellStyle name="Bad 24" xfId="8413"/>
    <cellStyle name="Bad 25" xfId="8414"/>
    <cellStyle name="Bad 26" xfId="8415"/>
    <cellStyle name="Bad 27" xfId="8416"/>
    <cellStyle name="Bad 28" xfId="8417"/>
    <cellStyle name="Bad 29" xfId="8418"/>
    <cellStyle name="Bad 3" xfId="844"/>
    <cellStyle name="Bad 30" xfId="8419"/>
    <cellStyle name="Bad 31" xfId="8420"/>
    <cellStyle name="Bad 32" xfId="8421"/>
    <cellStyle name="Bad 33" xfId="8422"/>
    <cellStyle name="Bad 34" xfId="8423"/>
    <cellStyle name="Bad 35" xfId="8424"/>
    <cellStyle name="Bad 36" xfId="8425"/>
    <cellStyle name="Bad 37" xfId="8426"/>
    <cellStyle name="Bad 38" xfId="8427"/>
    <cellStyle name="Bad 39" xfId="8428"/>
    <cellStyle name="Bad 4" xfId="845"/>
    <cellStyle name="Bad 40" xfId="8429"/>
    <cellStyle name="Bad 41" xfId="8430"/>
    <cellStyle name="Bad 42" xfId="8431"/>
    <cellStyle name="Bad 43" xfId="8432"/>
    <cellStyle name="Bad 44" xfId="8433"/>
    <cellStyle name="Bad 45" xfId="8434"/>
    <cellStyle name="Bad 46" xfId="8435"/>
    <cellStyle name="Bad 47" xfId="8436"/>
    <cellStyle name="Bad 48" xfId="8437"/>
    <cellStyle name="Bad 49" xfId="8438"/>
    <cellStyle name="Bad 5" xfId="846"/>
    <cellStyle name="Bad 50" xfId="8439"/>
    <cellStyle name="Bad 51" xfId="8440"/>
    <cellStyle name="Bad 52" xfId="8441"/>
    <cellStyle name="Bad 53" xfId="8442"/>
    <cellStyle name="Bad 54" xfId="8443"/>
    <cellStyle name="Bad 55" xfId="8444"/>
    <cellStyle name="Bad 56" xfId="8445"/>
    <cellStyle name="Bad 57" xfId="8446"/>
    <cellStyle name="Bad 58" xfId="8447"/>
    <cellStyle name="Bad 59" xfId="8448"/>
    <cellStyle name="Bad 6" xfId="847"/>
    <cellStyle name="Bad 60" xfId="8449"/>
    <cellStyle name="Bad 61" xfId="8450"/>
    <cellStyle name="Bad 62" xfId="8451"/>
    <cellStyle name="Bad 63" xfId="8452"/>
    <cellStyle name="Bad 64" xfId="8453"/>
    <cellStyle name="Bad 65" xfId="8454"/>
    <cellStyle name="Bad 66" xfId="8455"/>
    <cellStyle name="Bad 67" xfId="8456"/>
    <cellStyle name="Bad 68" xfId="8457"/>
    <cellStyle name="Bad 69" xfId="8458"/>
    <cellStyle name="Bad 7" xfId="848"/>
    <cellStyle name="Bad 70" xfId="8459"/>
    <cellStyle name="Bad 71" xfId="8460"/>
    <cellStyle name="Bad 72" xfId="8461"/>
    <cellStyle name="Bad 73" xfId="8462"/>
    <cellStyle name="Bad 8" xfId="849"/>
    <cellStyle name="Bad 9" xfId="850"/>
    <cellStyle name="Barra" xfId="851"/>
    <cellStyle name="BarraMês" xfId="852"/>
    <cellStyle name="base" xfId="853"/>
    <cellStyle name="BLACK" xfId="854"/>
    <cellStyle name="Blank" xfId="855"/>
    <cellStyle name="Blank 2" xfId="8463"/>
    <cellStyle name="Blank 3" xfId="8464"/>
    <cellStyle name="Blankman" xfId="856"/>
    <cellStyle name="blue" xfId="857"/>
    <cellStyle name="blue 2" xfId="8465"/>
    <cellStyle name="blue$00" xfId="858"/>
    <cellStyle name="blue$00 2" xfId="8466"/>
    <cellStyle name="blue$00 3" xfId="8467"/>
    <cellStyle name="blue_2011 Income Tax Cash Paid Analytics" xfId="8468"/>
    <cellStyle name="bold" xfId="859"/>
    <cellStyle name="Bold Label" xfId="860"/>
    <cellStyle name="Border Heavy" xfId="861"/>
    <cellStyle name="Border Thin" xfId="862"/>
    <cellStyle name="Bottom Edge" xfId="863"/>
    <cellStyle name="Box_Small" xfId="864"/>
    <cellStyle name="bp--" xfId="865"/>
    <cellStyle name="British Pound" xfId="866"/>
    <cellStyle name="British Pound[1]" xfId="867"/>
    <cellStyle name="British Pound[1] 2" xfId="8469"/>
    <cellStyle name="British Pound[1] 2 2" xfId="8470"/>
    <cellStyle name="British Pound[2]" xfId="868"/>
    <cellStyle name="British Pound[2] 2" xfId="8471"/>
    <cellStyle name="British Pound[2] 2 2" xfId="8472"/>
    <cellStyle name="British Pound_model with bidco example" xfId="869"/>
    <cellStyle name="brokers" xfId="870"/>
    <cellStyle name="bud" xfId="871"/>
    <cellStyle name="bud 2" xfId="2672"/>
    <cellStyle name="BUDGETCOLOR" xfId="872"/>
    <cellStyle name="BUDGETTEXT" xfId="873"/>
    <cellStyle name="BUDOVER" xfId="874"/>
    <cellStyle name="Buena" xfId="875"/>
    <cellStyle name="CABEÇALHO" xfId="876"/>
    <cellStyle name="CABEÇALHO2" xfId="877"/>
    <cellStyle name="Calc" xfId="878"/>
    <cellStyle name="Calc 2" xfId="879"/>
    <cellStyle name="Calc 3" xfId="8473"/>
    <cellStyle name="Calc Currency (0)" xfId="880"/>
    <cellStyle name="Calc Currency (0) 2" xfId="881"/>
    <cellStyle name="Calc Currency (0) 3" xfId="8474"/>
    <cellStyle name="Calc Data" xfId="882"/>
    <cellStyle name="Calc Percent (0)" xfId="883"/>
    <cellStyle name="Calc Percent (0) 2" xfId="8475"/>
    <cellStyle name="Calc Percent (0) 3" xfId="8476"/>
    <cellStyle name="Calc Percent (1)" xfId="884"/>
    <cellStyle name="Calc Percent (1) 2" xfId="8477"/>
    <cellStyle name="Calc Percent (1) 3" xfId="8478"/>
    <cellStyle name="Calc_BS Analytics" xfId="885"/>
    <cellStyle name="Calcolo" xfId="886"/>
    <cellStyle name="Calculado" xfId="887"/>
    <cellStyle name="Calculated" xfId="888"/>
    <cellStyle name="Calculation 10" xfId="889"/>
    <cellStyle name="Calculation 11" xfId="890"/>
    <cellStyle name="Calculation 12" xfId="891"/>
    <cellStyle name="Calculation 13" xfId="892"/>
    <cellStyle name="Calculation 14" xfId="893"/>
    <cellStyle name="Calculation 15" xfId="894"/>
    <cellStyle name="Calculation 16" xfId="8479"/>
    <cellStyle name="Calculation 17" xfId="8480"/>
    <cellStyle name="Calculation 18" xfId="8481"/>
    <cellStyle name="Calculation 19" xfId="8482"/>
    <cellStyle name="Calculation 2" xfId="895"/>
    <cellStyle name="Calculation 2 10" xfId="8483"/>
    <cellStyle name="Calculation 2 11" xfId="8484"/>
    <cellStyle name="Calculation 2 12" xfId="8485"/>
    <cellStyle name="Calculation 2 13" xfId="8486"/>
    <cellStyle name="Calculation 2 14" xfId="8487"/>
    <cellStyle name="Calculation 2 15" xfId="8488"/>
    <cellStyle name="Calculation 2 16" xfId="8489"/>
    <cellStyle name="Calculation 2 17" xfId="8490"/>
    <cellStyle name="Calculation 2 18" xfId="8491"/>
    <cellStyle name="Calculation 2 19" xfId="8492"/>
    <cellStyle name="Calculation 2 2" xfId="8493"/>
    <cellStyle name="Calculation 2 2 2" xfId="8494"/>
    <cellStyle name="Calculation 2 20" xfId="8495"/>
    <cellStyle name="Calculation 2 21" xfId="8496"/>
    <cellStyle name="Calculation 2 22" xfId="8497"/>
    <cellStyle name="Calculation 2 23" xfId="8498"/>
    <cellStyle name="Calculation 2 24" xfId="8499"/>
    <cellStyle name="Calculation 2 25" xfId="8500"/>
    <cellStyle name="Calculation 2 26" xfId="8501"/>
    <cellStyle name="Calculation 2 27" xfId="8502"/>
    <cellStyle name="Calculation 2 28" xfId="8503"/>
    <cellStyle name="Calculation 2 29" xfId="8504"/>
    <cellStyle name="Calculation 2 3" xfId="8505"/>
    <cellStyle name="Calculation 2 3 2" xfId="8506"/>
    <cellStyle name="Calculation 2 30" xfId="8507"/>
    <cellStyle name="Calculation 2 31" xfId="8508"/>
    <cellStyle name="Calculation 2 32" xfId="8509"/>
    <cellStyle name="Calculation 2 33" xfId="8510"/>
    <cellStyle name="Calculation 2 34" xfId="8511"/>
    <cellStyle name="Calculation 2 35" xfId="8512"/>
    <cellStyle name="Calculation 2 36" xfId="8513"/>
    <cellStyle name="Calculation 2 37" xfId="8514"/>
    <cellStyle name="Calculation 2 38" xfId="8515"/>
    <cellStyle name="Calculation 2 39" xfId="8516"/>
    <cellStyle name="Calculation 2 4" xfId="8517"/>
    <cellStyle name="Calculation 2 4 2" xfId="8518"/>
    <cellStyle name="Calculation 2 40" xfId="8519"/>
    <cellStyle name="Calculation 2 41" xfId="8520"/>
    <cellStyle name="Calculation 2 42" xfId="8521"/>
    <cellStyle name="Calculation 2 43" xfId="8522"/>
    <cellStyle name="Calculation 2 44" xfId="8523"/>
    <cellStyle name="Calculation 2 45" xfId="8524"/>
    <cellStyle name="Calculation 2 46" xfId="8525"/>
    <cellStyle name="Calculation 2 47" xfId="8526"/>
    <cellStyle name="Calculation 2 48" xfId="8527"/>
    <cellStyle name="Calculation 2 49" xfId="8528"/>
    <cellStyle name="Calculation 2 5" xfId="8529"/>
    <cellStyle name="Calculation 2 50" xfId="8530"/>
    <cellStyle name="Calculation 2 51" xfId="8531"/>
    <cellStyle name="Calculation 2 6" xfId="8532"/>
    <cellStyle name="Calculation 2 7" xfId="8533"/>
    <cellStyle name="Calculation 2 8" xfId="8534"/>
    <cellStyle name="Calculation 2 9" xfId="8535"/>
    <cellStyle name="Calculation 20" xfId="8536"/>
    <cellStyle name="Calculation 21" xfId="8537"/>
    <cellStyle name="Calculation 22" xfId="8538"/>
    <cellStyle name="Calculation 23" xfId="8539"/>
    <cellStyle name="Calculation 24" xfId="8540"/>
    <cellStyle name="Calculation 25" xfId="8541"/>
    <cellStyle name="Calculation 26" xfId="8542"/>
    <cellStyle name="Calculation 27" xfId="8543"/>
    <cellStyle name="Calculation 28" xfId="8544"/>
    <cellStyle name="Calculation 29" xfId="8545"/>
    <cellStyle name="Calculation 3" xfId="896"/>
    <cellStyle name="Calculation 30" xfId="8546"/>
    <cellStyle name="Calculation 31" xfId="8547"/>
    <cellStyle name="Calculation 32" xfId="8548"/>
    <cellStyle name="Calculation 33" xfId="8549"/>
    <cellStyle name="Calculation 34" xfId="8550"/>
    <cellStyle name="Calculation 35" xfId="8551"/>
    <cellStyle name="Calculation 36" xfId="8552"/>
    <cellStyle name="Calculation 37" xfId="8553"/>
    <cellStyle name="Calculation 38" xfId="8554"/>
    <cellStyle name="Calculation 39" xfId="8555"/>
    <cellStyle name="Calculation 4" xfId="897"/>
    <cellStyle name="Calculation 40" xfId="8556"/>
    <cellStyle name="Calculation 41" xfId="8557"/>
    <cellStyle name="Calculation 42" xfId="8558"/>
    <cellStyle name="Calculation 43" xfId="8559"/>
    <cellStyle name="Calculation 44" xfId="8560"/>
    <cellStyle name="Calculation 45" xfId="8561"/>
    <cellStyle name="Calculation 46" xfId="8562"/>
    <cellStyle name="Calculation 47" xfId="8563"/>
    <cellStyle name="Calculation 48" xfId="8564"/>
    <cellStyle name="Calculation 49" xfId="8565"/>
    <cellStyle name="Calculation 5" xfId="898"/>
    <cellStyle name="Calculation 50" xfId="8566"/>
    <cellStyle name="Calculation 51" xfId="8567"/>
    <cellStyle name="Calculation 52" xfId="8568"/>
    <cellStyle name="Calculation 53" xfId="8569"/>
    <cellStyle name="Calculation 54" xfId="8570"/>
    <cellStyle name="Calculation 55" xfId="8571"/>
    <cellStyle name="Calculation 56" xfId="8572"/>
    <cellStyle name="Calculation 57" xfId="8573"/>
    <cellStyle name="Calculation 58" xfId="8574"/>
    <cellStyle name="Calculation 59" xfId="8575"/>
    <cellStyle name="Calculation 6" xfId="899"/>
    <cellStyle name="Calculation 60" xfId="8576"/>
    <cellStyle name="Calculation 61" xfId="8577"/>
    <cellStyle name="Calculation 62" xfId="8578"/>
    <cellStyle name="Calculation 63" xfId="8579"/>
    <cellStyle name="Calculation 64" xfId="8580"/>
    <cellStyle name="Calculation 65" xfId="8581"/>
    <cellStyle name="Calculation 66" xfId="8582"/>
    <cellStyle name="Calculation 67" xfId="8583"/>
    <cellStyle name="Calculation 68" xfId="8584"/>
    <cellStyle name="Calculation 69" xfId="8585"/>
    <cellStyle name="Calculation 7" xfId="900"/>
    <cellStyle name="Calculation 70" xfId="8586"/>
    <cellStyle name="Calculation 71" xfId="8587"/>
    <cellStyle name="Calculation 72" xfId="8588"/>
    <cellStyle name="Calculation 73" xfId="8589"/>
    <cellStyle name="Calculation 8" xfId="901"/>
    <cellStyle name="Calculation 9" xfId="902"/>
    <cellStyle name="Cálculo" xfId="903"/>
    <cellStyle name="Case" xfId="904"/>
    <cellStyle name="Case 2" xfId="8590"/>
    <cellStyle name="Case 3" xfId="8591"/>
    <cellStyle name="category" xfId="905"/>
    <cellStyle name="CB Assumption" xfId="906"/>
    <cellStyle name="CB Assumption 2" xfId="907"/>
    <cellStyle name="CB Assumption 3" xfId="8592"/>
    <cellStyle name="CB Assumption_BS Analytics" xfId="908"/>
    <cellStyle name="CB Forecast" xfId="909"/>
    <cellStyle name="CB Forecast 2" xfId="910"/>
    <cellStyle name="CB Forecast 3" xfId="8593"/>
    <cellStyle name="CB Forecast_BS Analytics" xfId="911"/>
    <cellStyle name="Celda de comprobación" xfId="912"/>
    <cellStyle name="Celda vinculada" xfId="913"/>
    <cellStyle name="Cella collegata" xfId="914"/>
    <cellStyle name="Cella da controllare" xfId="915"/>
    <cellStyle name="CélulaBase" xfId="916"/>
    <cellStyle name="CENTACROSS" xfId="917"/>
    <cellStyle name="Center_Across_Small_8" xfId="918"/>
    <cellStyle name="Centered Heading" xfId="919"/>
    <cellStyle name="Cents" xfId="920"/>
    <cellStyle name="Cents 2" xfId="8594"/>
    <cellStyle name="Cents 2 2" xfId="8595"/>
    <cellStyle name="cg times" xfId="921"/>
    <cellStyle name="Check Cell 10" xfId="922"/>
    <cellStyle name="Check Cell 11" xfId="923"/>
    <cellStyle name="Check Cell 12" xfId="924"/>
    <cellStyle name="Check Cell 13" xfId="925"/>
    <cellStyle name="Check Cell 14" xfId="926"/>
    <cellStyle name="Check Cell 15" xfId="927"/>
    <cellStyle name="Check Cell 16" xfId="8596"/>
    <cellStyle name="Check Cell 17" xfId="8597"/>
    <cellStyle name="Check Cell 18" xfId="8598"/>
    <cellStyle name="Check Cell 19" xfId="8599"/>
    <cellStyle name="Check Cell 2" xfId="928"/>
    <cellStyle name="Check Cell 2 2" xfId="8600"/>
    <cellStyle name="Check Cell 2 3" xfId="8601"/>
    <cellStyle name="Check Cell 2 4" xfId="8602"/>
    <cellStyle name="Check Cell 20" xfId="8603"/>
    <cellStyle name="Check Cell 21" xfId="8604"/>
    <cellStyle name="Check Cell 22" xfId="8605"/>
    <cellStyle name="Check Cell 23" xfId="8606"/>
    <cellStyle name="Check Cell 24" xfId="8607"/>
    <cellStyle name="Check Cell 25" xfId="8608"/>
    <cellStyle name="Check Cell 26" xfId="8609"/>
    <cellStyle name="Check Cell 27" xfId="8610"/>
    <cellStyle name="Check Cell 28" xfId="8611"/>
    <cellStyle name="Check Cell 29" xfId="8612"/>
    <cellStyle name="Check Cell 3" xfId="929"/>
    <cellStyle name="Check Cell 30" xfId="8613"/>
    <cellStyle name="Check Cell 31" xfId="8614"/>
    <cellStyle name="Check Cell 32" xfId="8615"/>
    <cellStyle name="Check Cell 33" xfId="8616"/>
    <cellStyle name="Check Cell 34" xfId="8617"/>
    <cellStyle name="Check Cell 35" xfId="8618"/>
    <cellStyle name="Check Cell 36" xfId="8619"/>
    <cellStyle name="Check Cell 37" xfId="8620"/>
    <cellStyle name="Check Cell 38" xfId="8621"/>
    <cellStyle name="Check Cell 39" xfId="8622"/>
    <cellStyle name="Check Cell 4" xfId="930"/>
    <cellStyle name="Check Cell 40" xfId="8623"/>
    <cellStyle name="Check Cell 41" xfId="8624"/>
    <cellStyle name="Check Cell 42" xfId="8625"/>
    <cellStyle name="Check Cell 43" xfId="8626"/>
    <cellStyle name="Check Cell 44" xfId="8627"/>
    <cellStyle name="Check Cell 45" xfId="8628"/>
    <cellStyle name="Check Cell 46" xfId="8629"/>
    <cellStyle name="Check Cell 47" xfId="8630"/>
    <cellStyle name="Check Cell 48" xfId="8631"/>
    <cellStyle name="Check Cell 49" xfId="8632"/>
    <cellStyle name="Check Cell 5" xfId="931"/>
    <cellStyle name="Check Cell 50" xfId="8633"/>
    <cellStyle name="Check Cell 51" xfId="8634"/>
    <cellStyle name="Check Cell 52" xfId="8635"/>
    <cellStyle name="Check Cell 53" xfId="8636"/>
    <cellStyle name="Check Cell 54" xfId="8637"/>
    <cellStyle name="Check Cell 55" xfId="8638"/>
    <cellStyle name="Check Cell 56" xfId="8639"/>
    <cellStyle name="Check Cell 57" xfId="8640"/>
    <cellStyle name="Check Cell 58" xfId="8641"/>
    <cellStyle name="Check Cell 59" xfId="8642"/>
    <cellStyle name="Check Cell 6" xfId="932"/>
    <cellStyle name="Check Cell 60" xfId="8643"/>
    <cellStyle name="Check Cell 61" xfId="8644"/>
    <cellStyle name="Check Cell 62" xfId="8645"/>
    <cellStyle name="Check Cell 63" xfId="8646"/>
    <cellStyle name="Check Cell 64" xfId="8647"/>
    <cellStyle name="Check Cell 65" xfId="8648"/>
    <cellStyle name="Check Cell 66" xfId="8649"/>
    <cellStyle name="Check Cell 67" xfId="8650"/>
    <cellStyle name="Check Cell 68" xfId="8651"/>
    <cellStyle name="Check Cell 69" xfId="8652"/>
    <cellStyle name="Check Cell 7" xfId="933"/>
    <cellStyle name="Check Cell 70" xfId="8653"/>
    <cellStyle name="Check Cell 71" xfId="8654"/>
    <cellStyle name="Check Cell 72" xfId="8655"/>
    <cellStyle name="Check Cell 73" xfId="8656"/>
    <cellStyle name="Check Cell 8" xfId="934"/>
    <cellStyle name="Check Cell 9" xfId="935"/>
    <cellStyle name="Codigos" xfId="936"/>
    <cellStyle name="Codigos 2" xfId="8657"/>
    <cellStyle name="Codigos 3" xfId="8658"/>
    <cellStyle name="Colore 1" xfId="937"/>
    <cellStyle name="Colore 2" xfId="938"/>
    <cellStyle name="Colore 3" xfId="939"/>
    <cellStyle name="Colore 4" xfId="940"/>
    <cellStyle name="Colore 5" xfId="941"/>
    <cellStyle name="Colore 6" xfId="942"/>
    <cellStyle name="Column_Title" xfId="943"/>
    <cellStyle name="ColumnHeading" xfId="944"/>
    <cellStyle name="Comma" xfId="1" builtinId="3"/>
    <cellStyle name="Comma  - Style1" xfId="945"/>
    <cellStyle name="Comma  - Style2" xfId="946"/>
    <cellStyle name="Comma  - Style3" xfId="947"/>
    <cellStyle name="Comma  - Style4" xfId="948"/>
    <cellStyle name="Comma  - Style5" xfId="949"/>
    <cellStyle name="Comma  - Style6" xfId="950"/>
    <cellStyle name="Comma  - Style7" xfId="951"/>
    <cellStyle name="Comma  - Style8" xfId="952"/>
    <cellStyle name="Comma [0] 10" xfId="8659"/>
    <cellStyle name="Comma [0] 11" xfId="953"/>
    <cellStyle name="Comma [0] 11 2" xfId="8660"/>
    <cellStyle name="Comma [0] 2" xfId="954"/>
    <cellStyle name="Comma [0] 2 2" xfId="955"/>
    <cellStyle name="Comma [0] 2 2 2" xfId="8661"/>
    <cellStyle name="Comma [0] 2 2 3" xfId="8662"/>
    <cellStyle name="Comma [0] 2 3" xfId="956"/>
    <cellStyle name="Comma [0] 2 3 2" xfId="8663"/>
    <cellStyle name="Comma [0] 2 3 3" xfId="8664"/>
    <cellStyle name="Comma [0] 2 3 3 2" xfId="8665"/>
    <cellStyle name="Comma [0] 2 3 4" xfId="8666"/>
    <cellStyle name="Comma [0] 2 4" xfId="957"/>
    <cellStyle name="Comma [0] 3" xfId="958"/>
    <cellStyle name="Comma [0] 3 2" xfId="959"/>
    <cellStyle name="Comma [0] 3 2 2" xfId="960"/>
    <cellStyle name="Comma [0] 3 3" xfId="961"/>
    <cellStyle name="Comma [0] 4" xfId="962"/>
    <cellStyle name="Comma [0] 4 2" xfId="963"/>
    <cellStyle name="Comma [0] 4 2 2" xfId="8667"/>
    <cellStyle name="Comma [0] 4 3" xfId="964"/>
    <cellStyle name="Comma [0] 5" xfId="965"/>
    <cellStyle name="Comma [0] 5 2" xfId="8668"/>
    <cellStyle name="Comma [0] 5 3" xfId="8669"/>
    <cellStyle name="Comma [0] 6" xfId="966"/>
    <cellStyle name="Comma [0] 6 2" xfId="967"/>
    <cellStyle name="Comma [0] 6 3" xfId="968"/>
    <cellStyle name="Comma [0] 6 4" xfId="8670"/>
    <cellStyle name="Comma [0] 7" xfId="969"/>
    <cellStyle name="Comma [0] 7 2" xfId="8671"/>
    <cellStyle name="Comma [0] 7 3" xfId="8672"/>
    <cellStyle name="Comma [0] 8" xfId="8673"/>
    <cellStyle name="Comma [0] 9" xfId="8674"/>
    <cellStyle name="Comma [0] topline" xfId="970"/>
    <cellStyle name="Comma [0] topline 2" xfId="8675"/>
    <cellStyle name="Comma [0] underline" xfId="971"/>
    <cellStyle name="Comma [0] underline 2" xfId="2673"/>
    <cellStyle name="Comma [1]" xfId="972"/>
    <cellStyle name="Comma [1] topline" xfId="973"/>
    <cellStyle name="Comma [1]_Copy of Est cap spending for Dec tax Proposal - Final Yr end close v3-Updated for Oct EOG" xfId="974"/>
    <cellStyle name="Comma [2]" xfId="975"/>
    <cellStyle name="Comma [2] 2" xfId="976"/>
    <cellStyle name="Comma 0" xfId="977"/>
    <cellStyle name="Comma 0 [0]" xfId="978"/>
    <cellStyle name="Comma 0 2" xfId="8676"/>
    <cellStyle name="Comma 0 3" xfId="8677"/>
    <cellStyle name="Comma 0 4" xfId="8678"/>
    <cellStyle name="Comma 0_2011 Income Tax Cash Paid Analytics" xfId="8679"/>
    <cellStyle name="Comma 10" xfId="979"/>
    <cellStyle name="Comma 10 2" xfId="980"/>
    <cellStyle name="Comma 10 2 2" xfId="8680"/>
    <cellStyle name="Comma 10 2 2 2" xfId="8681"/>
    <cellStyle name="Comma 10 2 2 2 2" xfId="8682"/>
    <cellStyle name="Comma 10 2 2 3" xfId="8683"/>
    <cellStyle name="Comma 10 2 3" xfId="8684"/>
    <cellStyle name="Comma 10 2 3 2" xfId="8685"/>
    <cellStyle name="Comma 10 2 4" xfId="8686"/>
    <cellStyle name="Comma 10 2 4 2" xfId="8687"/>
    <cellStyle name="Comma 10 2 5" xfId="8688"/>
    <cellStyle name="Comma 10 3" xfId="8689"/>
    <cellStyle name="Comma 10 3 2" xfId="8690"/>
    <cellStyle name="Comma 10 4" xfId="8691"/>
    <cellStyle name="Comma 10 4 2" xfId="8692"/>
    <cellStyle name="Comma 10 4 3" xfId="8693"/>
    <cellStyle name="Comma 10 4 3 2" xfId="8694"/>
    <cellStyle name="Comma 10 4 4" xfId="8695"/>
    <cellStyle name="Comma 10 4 5" xfId="8696"/>
    <cellStyle name="Comma 10 5" xfId="8697"/>
    <cellStyle name="Comma 100" xfId="8698"/>
    <cellStyle name="Comma 100 2" xfId="8699"/>
    <cellStyle name="Comma 100 3" xfId="8700"/>
    <cellStyle name="Comma 100 4" xfId="8701"/>
    <cellStyle name="Comma 100 5" xfId="8702"/>
    <cellStyle name="Comma 101" xfId="8703"/>
    <cellStyle name="Comma 101 2" xfId="8704"/>
    <cellStyle name="Comma 102" xfId="8705"/>
    <cellStyle name="Comma 102 2" xfId="8706"/>
    <cellStyle name="Comma 103" xfId="8707"/>
    <cellStyle name="Comma 103 2" xfId="8708"/>
    <cellStyle name="Comma 104" xfId="8709"/>
    <cellStyle name="Comma 104 2" xfId="8710"/>
    <cellStyle name="Comma 104 3" xfId="8711"/>
    <cellStyle name="Comma 105" xfId="8712"/>
    <cellStyle name="Comma 105 2" xfId="8713"/>
    <cellStyle name="Comma 105 3" xfId="8714"/>
    <cellStyle name="Comma 106" xfId="8715"/>
    <cellStyle name="Comma 106 2" xfId="8716"/>
    <cellStyle name="Comma 106 3" xfId="8717"/>
    <cellStyle name="Comma 107" xfId="8718"/>
    <cellStyle name="Comma 107 2" xfId="8719"/>
    <cellStyle name="Comma 107 3" xfId="8720"/>
    <cellStyle name="Comma 108" xfId="8721"/>
    <cellStyle name="Comma 108 2" xfId="8722"/>
    <cellStyle name="Comma 108 3" xfId="8723"/>
    <cellStyle name="Comma 109" xfId="8724"/>
    <cellStyle name="Comma 109 2" xfId="8725"/>
    <cellStyle name="Comma 11" xfId="981"/>
    <cellStyle name="Comma 11 2" xfId="982"/>
    <cellStyle name="Comma 11 3" xfId="983"/>
    <cellStyle name="Comma 11 3 2" xfId="2759"/>
    <cellStyle name="Comma 11 3 2 2" xfId="2835"/>
    <cellStyle name="Comma 11 3 3" xfId="2793"/>
    <cellStyle name="Comma 11 3 3 2" xfId="8726"/>
    <cellStyle name="Comma 11 3 4" xfId="8727"/>
    <cellStyle name="Comma 11 4" xfId="8728"/>
    <cellStyle name="Comma 11 5" xfId="8729"/>
    <cellStyle name="Comma 110" xfId="8730"/>
    <cellStyle name="Comma 110 2" xfId="8731"/>
    <cellStyle name="Comma 111" xfId="8732"/>
    <cellStyle name="Comma 111 2" xfId="8733"/>
    <cellStyle name="Comma 112" xfId="8734"/>
    <cellStyle name="Comma 112 2" xfId="8735"/>
    <cellStyle name="Comma 113" xfId="8736"/>
    <cellStyle name="Comma 113 2" xfId="8737"/>
    <cellStyle name="Comma 114" xfId="8738"/>
    <cellStyle name="Comma 114 2" xfId="8739"/>
    <cellStyle name="Comma 115" xfId="8740"/>
    <cellStyle name="Comma 115 2" xfId="8741"/>
    <cellStyle name="Comma 116" xfId="8742"/>
    <cellStyle name="Comma 116 2" xfId="8743"/>
    <cellStyle name="Comma 117" xfId="8744"/>
    <cellStyle name="Comma 117 2" xfId="8745"/>
    <cellStyle name="Comma 118" xfId="8746"/>
    <cellStyle name="Comma 118 2" xfId="8747"/>
    <cellStyle name="Comma 119" xfId="8748"/>
    <cellStyle name="Comma 119 2" xfId="8749"/>
    <cellStyle name="Comma 12" xfId="984"/>
    <cellStyle name="Comma 12 2" xfId="985"/>
    <cellStyle name="Comma 12 3" xfId="8750"/>
    <cellStyle name="Comma 12 3 2" xfId="8751"/>
    <cellStyle name="Comma 12 3 3" xfId="8752"/>
    <cellStyle name="Comma 12 3 3 2" xfId="8753"/>
    <cellStyle name="Comma 12 3 4" xfId="8754"/>
    <cellStyle name="Comma 12 4" xfId="8755"/>
    <cellStyle name="Comma 120" xfId="8756"/>
    <cellStyle name="Comma 120 2" xfId="8757"/>
    <cellStyle name="Comma 121" xfId="8758"/>
    <cellStyle name="Comma 121 2" xfId="8759"/>
    <cellStyle name="Comma 122" xfId="8760"/>
    <cellStyle name="Comma 122 2" xfId="8761"/>
    <cellStyle name="Comma 123" xfId="8762"/>
    <cellStyle name="Comma 124" xfId="8763"/>
    <cellStyle name="Comma 125" xfId="8764"/>
    <cellStyle name="Comma 126" xfId="8765"/>
    <cellStyle name="Comma 127" xfId="8766"/>
    <cellStyle name="Comma 128" xfId="8767"/>
    <cellStyle name="Comma 128 2" xfId="8768"/>
    <cellStyle name="Comma 129" xfId="8769"/>
    <cellStyle name="Comma 129 2" xfId="8770"/>
    <cellStyle name="Comma 13" xfId="986"/>
    <cellStyle name="Comma 13 2" xfId="987"/>
    <cellStyle name="Comma 13 2 2" xfId="8771"/>
    <cellStyle name="Comma 13 3" xfId="8772"/>
    <cellStyle name="Comma 13 3 2" xfId="8773"/>
    <cellStyle name="Comma 13 3 3" xfId="8774"/>
    <cellStyle name="Comma 13 3 3 2" xfId="8775"/>
    <cellStyle name="Comma 13 3 4" xfId="8776"/>
    <cellStyle name="Comma 13 4" xfId="8777"/>
    <cellStyle name="Comma 13 5" xfId="8778"/>
    <cellStyle name="Comma 130" xfId="8779"/>
    <cellStyle name="Comma 130 2" xfId="8780"/>
    <cellStyle name="Comma 131" xfId="8781"/>
    <cellStyle name="Comma 131 2" xfId="8782"/>
    <cellStyle name="Comma 132" xfId="8783"/>
    <cellStyle name="Comma 132 2" xfId="8784"/>
    <cellStyle name="Comma 133" xfId="8785"/>
    <cellStyle name="Comma 133 2" xfId="8786"/>
    <cellStyle name="Comma 134" xfId="8787"/>
    <cellStyle name="Comma 134 2" xfId="8788"/>
    <cellStyle name="Comma 135" xfId="8789"/>
    <cellStyle name="Comma 135 2" xfId="8790"/>
    <cellStyle name="Comma 136" xfId="8791"/>
    <cellStyle name="Comma 136 2" xfId="8792"/>
    <cellStyle name="Comma 137" xfId="8793"/>
    <cellStyle name="Comma 137 2" xfId="8794"/>
    <cellStyle name="Comma 138" xfId="8795"/>
    <cellStyle name="Comma 138 2" xfId="8796"/>
    <cellStyle name="Comma 139" xfId="8797"/>
    <cellStyle name="Comma 139 2" xfId="8798"/>
    <cellStyle name="Comma 14" xfId="988"/>
    <cellStyle name="Comma 14 2" xfId="989"/>
    <cellStyle name="Comma 14 2 2" xfId="990"/>
    <cellStyle name="Comma 14 2 3" xfId="8799"/>
    <cellStyle name="Comma 14 3" xfId="991"/>
    <cellStyle name="Comma 14 3 2" xfId="8800"/>
    <cellStyle name="Comma 14 3 3" xfId="8801"/>
    <cellStyle name="Comma 14 3 3 2" xfId="8802"/>
    <cellStyle name="Comma 14 3 4" xfId="8803"/>
    <cellStyle name="Comma 14 3 5" xfId="8804"/>
    <cellStyle name="Comma 14 4" xfId="8805"/>
    <cellStyle name="Comma 14 5" xfId="8806"/>
    <cellStyle name="Comma 140" xfId="8807"/>
    <cellStyle name="Comma 140 2" xfId="8808"/>
    <cellStyle name="Comma 141" xfId="8809"/>
    <cellStyle name="Comma 141 2" xfId="8810"/>
    <cellStyle name="Comma 142" xfId="8811"/>
    <cellStyle name="Comma 142 2" xfId="8812"/>
    <cellStyle name="Comma 143" xfId="8813"/>
    <cellStyle name="Comma 143 2" xfId="8814"/>
    <cellStyle name="Comma 144" xfId="8815"/>
    <cellStyle name="Comma 144 2" xfId="8816"/>
    <cellStyle name="Comma 145" xfId="8817"/>
    <cellStyle name="Comma 145 2" xfId="8818"/>
    <cellStyle name="Comma 146" xfId="8819"/>
    <cellStyle name="Comma 146 2" xfId="8820"/>
    <cellStyle name="Comma 147" xfId="8821"/>
    <cellStyle name="Comma 147 2" xfId="8822"/>
    <cellStyle name="Comma 148" xfId="8823"/>
    <cellStyle name="Comma 148 2" xfId="8824"/>
    <cellStyle name="Comma 149" xfId="8825"/>
    <cellStyle name="Comma 149 2" xfId="8826"/>
    <cellStyle name="Comma 15" xfId="992"/>
    <cellStyle name="Comma 15 2" xfId="993"/>
    <cellStyle name="Comma 15 2 2" xfId="994"/>
    <cellStyle name="Comma 15 2 3" xfId="995"/>
    <cellStyle name="Comma 15 3" xfId="996"/>
    <cellStyle name="Comma 15 3 2" xfId="8827"/>
    <cellStyle name="Comma 15 3 3" xfId="8828"/>
    <cellStyle name="Comma 15 3 3 2" xfId="8829"/>
    <cellStyle name="Comma 15 3 4" xfId="8830"/>
    <cellStyle name="Comma 15 4" xfId="8831"/>
    <cellStyle name="Comma 15 5" xfId="8832"/>
    <cellStyle name="Comma 150" xfId="8833"/>
    <cellStyle name="Comma 150 2" xfId="8834"/>
    <cellStyle name="Comma 151" xfId="8835"/>
    <cellStyle name="Comma 151 2" xfId="8836"/>
    <cellStyle name="Comma 152" xfId="8837"/>
    <cellStyle name="Comma 152 2" xfId="8838"/>
    <cellStyle name="Comma 153" xfId="8839"/>
    <cellStyle name="Comma 153 2" xfId="8840"/>
    <cellStyle name="Comma 154" xfId="8841"/>
    <cellStyle name="Comma 154 2" xfId="8842"/>
    <cellStyle name="Comma 155" xfId="8843"/>
    <cellStyle name="Comma 155 2" xfId="8844"/>
    <cellStyle name="Comma 156" xfId="8845"/>
    <cellStyle name="Comma 156 2" xfId="8846"/>
    <cellStyle name="Comma 157" xfId="8847"/>
    <cellStyle name="Comma 157 2" xfId="8848"/>
    <cellStyle name="Comma 158" xfId="8849"/>
    <cellStyle name="Comma 158 2" xfId="8850"/>
    <cellStyle name="Comma 159" xfId="8851"/>
    <cellStyle name="Comma 159 2" xfId="8852"/>
    <cellStyle name="Comma 16" xfId="997"/>
    <cellStyle name="Comma 16 2" xfId="998"/>
    <cellStyle name="Comma 16 2 2" xfId="8853"/>
    <cellStyle name="Comma 16 3" xfId="8854"/>
    <cellStyle name="Comma 16 3 2" xfId="8855"/>
    <cellStyle name="Comma 16 3 3" xfId="8856"/>
    <cellStyle name="Comma 16 3 3 2" xfId="8857"/>
    <cellStyle name="Comma 16 3 4" xfId="8858"/>
    <cellStyle name="Comma 16 4" xfId="8859"/>
    <cellStyle name="Comma 160" xfId="8860"/>
    <cellStyle name="Comma 160 2" xfId="8861"/>
    <cellStyle name="Comma 160 3" xfId="8862"/>
    <cellStyle name="Comma 161" xfId="8863"/>
    <cellStyle name="Comma 161 2" xfId="8864"/>
    <cellStyle name="Comma 161 3" xfId="8865"/>
    <cellStyle name="Comma 162" xfId="8866"/>
    <cellStyle name="Comma 162 2" xfId="8867"/>
    <cellStyle name="Comma 162 3" xfId="8868"/>
    <cellStyle name="Comma 163" xfId="8869"/>
    <cellStyle name="Comma 163 2" xfId="8870"/>
    <cellStyle name="Comma 163 3" xfId="8871"/>
    <cellStyle name="Comma 164" xfId="8872"/>
    <cellStyle name="Comma 164 2" xfId="8873"/>
    <cellStyle name="Comma 164 3" xfId="8874"/>
    <cellStyle name="Comma 165" xfId="8875"/>
    <cellStyle name="Comma 165 2" xfId="8876"/>
    <cellStyle name="Comma 165 3" xfId="8877"/>
    <cellStyle name="Comma 166" xfId="8878"/>
    <cellStyle name="Comma 166 2" xfId="8879"/>
    <cellStyle name="Comma 166 3" xfId="8880"/>
    <cellStyle name="Comma 167" xfId="8881"/>
    <cellStyle name="Comma 167 2" xfId="8882"/>
    <cellStyle name="Comma 167 3" xfId="8883"/>
    <cellStyle name="Comma 168" xfId="8884"/>
    <cellStyle name="Comma 168 2" xfId="8885"/>
    <cellStyle name="Comma 168 3" xfId="8886"/>
    <cellStyle name="Comma 169" xfId="8887"/>
    <cellStyle name="Comma 169 2" xfId="8888"/>
    <cellStyle name="Comma 169 3" xfId="8889"/>
    <cellStyle name="Comma 17" xfId="999"/>
    <cellStyle name="Comma 17 2" xfId="1000"/>
    <cellStyle name="Comma 17 2 2" xfId="8890"/>
    <cellStyle name="Comma 17 3" xfId="8891"/>
    <cellStyle name="Comma 17 4" xfId="8892"/>
    <cellStyle name="Comma 170" xfId="8893"/>
    <cellStyle name="Comma 170 2" xfId="8894"/>
    <cellStyle name="Comma 170 3" xfId="8895"/>
    <cellStyle name="Comma 171" xfId="8896"/>
    <cellStyle name="Comma 171 2" xfId="8897"/>
    <cellStyle name="Comma 171 3" xfId="8898"/>
    <cellStyle name="Comma 172" xfId="8899"/>
    <cellStyle name="Comma 172 2" xfId="8900"/>
    <cellStyle name="Comma 172 3" xfId="8901"/>
    <cellStyle name="Comma 173" xfId="8902"/>
    <cellStyle name="Comma 173 2" xfId="8903"/>
    <cellStyle name="Comma 173 3" xfId="8904"/>
    <cellStyle name="Comma 174" xfId="8905"/>
    <cellStyle name="Comma 174 2" xfId="8906"/>
    <cellStyle name="Comma 174 3" xfId="8907"/>
    <cellStyle name="Comma 175" xfId="8908"/>
    <cellStyle name="Comma 175 2" xfId="8909"/>
    <cellStyle name="Comma 175 3" xfId="8910"/>
    <cellStyle name="Comma 176" xfId="8911"/>
    <cellStyle name="Comma 176 2" xfId="8912"/>
    <cellStyle name="Comma 176 3" xfId="8913"/>
    <cellStyle name="Comma 177" xfId="8914"/>
    <cellStyle name="Comma 177 2" xfId="8915"/>
    <cellStyle name="Comma 177 3" xfId="8916"/>
    <cellStyle name="Comma 178" xfId="8917"/>
    <cellStyle name="Comma 178 2" xfId="8918"/>
    <cellStyle name="Comma 178 3" xfId="8919"/>
    <cellStyle name="Comma 179" xfId="8920"/>
    <cellStyle name="Comma 179 2" xfId="8921"/>
    <cellStyle name="Comma 179 3" xfId="8922"/>
    <cellStyle name="Comma 18" xfId="1001"/>
    <cellStyle name="Comma 18 2" xfId="1002"/>
    <cellStyle name="Comma 18 2 2" xfId="8923"/>
    <cellStyle name="Comma 18 3" xfId="8924"/>
    <cellStyle name="Comma 18 4" xfId="8925"/>
    <cellStyle name="Comma 180" xfId="8926"/>
    <cellStyle name="Comma 180 2" xfId="8927"/>
    <cellStyle name="Comma 180 3" xfId="8928"/>
    <cellStyle name="Comma 181" xfId="8929"/>
    <cellStyle name="Comma 181 2" xfId="8930"/>
    <cellStyle name="Comma 181 3" xfId="8931"/>
    <cellStyle name="Comma 182" xfId="8932"/>
    <cellStyle name="Comma 182 2" xfId="8933"/>
    <cellStyle name="Comma 182 2 2" xfId="8934"/>
    <cellStyle name="Comma 182 2 2 2" xfId="8935"/>
    <cellStyle name="Comma 182 2 3" xfId="8936"/>
    <cellStyle name="Comma 182 3" xfId="8937"/>
    <cellStyle name="Comma 182 3 2" xfId="8938"/>
    <cellStyle name="Comma 182 3 2 2" xfId="8939"/>
    <cellStyle name="Comma 182 3 3" xfId="8940"/>
    <cellStyle name="Comma 182 4" xfId="8941"/>
    <cellStyle name="Comma 182 4 2" xfId="8942"/>
    <cellStyle name="Comma 182 5" xfId="8943"/>
    <cellStyle name="Comma 183" xfId="8944"/>
    <cellStyle name="Comma 184" xfId="8945"/>
    <cellStyle name="Comma 185" xfId="8946"/>
    <cellStyle name="Comma 185 2" xfId="8947"/>
    <cellStyle name="Comma 186" xfId="8948"/>
    <cellStyle name="Comma 186 2" xfId="8949"/>
    <cellStyle name="Comma 187" xfId="8950"/>
    <cellStyle name="Comma 188" xfId="8951"/>
    <cellStyle name="Comma 189" xfId="8952"/>
    <cellStyle name="Comma 19" xfId="1003"/>
    <cellStyle name="Comma 19 2" xfId="1004"/>
    <cellStyle name="Comma 19 2 2" xfId="8953"/>
    <cellStyle name="Comma 19 3" xfId="8954"/>
    <cellStyle name="Comma 19 3 2" xfId="8955"/>
    <cellStyle name="Comma 19 4" xfId="8956"/>
    <cellStyle name="Comma 190" xfId="8957"/>
    <cellStyle name="Comma 191" xfId="8958"/>
    <cellStyle name="Comma 192" xfId="8959"/>
    <cellStyle name="Comma 193" xfId="8960"/>
    <cellStyle name="Comma 194" xfId="8961"/>
    <cellStyle name="Comma 195" xfId="8962"/>
    <cellStyle name="Comma 196" xfId="8963"/>
    <cellStyle name="Comma 197" xfId="8964"/>
    <cellStyle name="Comma 198" xfId="8965"/>
    <cellStyle name="Comma 199" xfId="8966"/>
    <cellStyle name="Comma 2" xfId="1005"/>
    <cellStyle name="Comma 2 10" xfId="1006"/>
    <cellStyle name="Comma 2 10 2" xfId="1007"/>
    <cellStyle name="Comma 2 11" xfId="1008"/>
    <cellStyle name="Comma 2 11 2" xfId="1009"/>
    <cellStyle name="Comma 2 12" xfId="1010"/>
    <cellStyle name="Comma 2 12 2" xfId="1011"/>
    <cellStyle name="Comma 2 13" xfId="1012"/>
    <cellStyle name="Comma 2 14" xfId="1013"/>
    <cellStyle name="Comma 2 15" xfId="2674"/>
    <cellStyle name="Comma 2 15 2" xfId="2786"/>
    <cellStyle name="Comma 2 15 2 2" xfId="2862"/>
    <cellStyle name="Comma 2 15 3" xfId="2823"/>
    <cellStyle name="Comma 2 16" xfId="2760"/>
    <cellStyle name="Comma 2 16 2" xfId="2836"/>
    <cellStyle name="Comma 2 17" xfId="2794"/>
    <cellStyle name="Comma 2 18" xfId="8967"/>
    <cellStyle name="Comma 2 19" xfId="8968"/>
    <cellStyle name="Comma 2 2" xfId="1014"/>
    <cellStyle name="Comma 2 2 2" xfId="1015"/>
    <cellStyle name="Comma 2 2 2 2" xfId="1016"/>
    <cellStyle name="Comma 2 2 2 3" xfId="8969"/>
    <cellStyle name="Comma 2 2 3" xfId="8970"/>
    <cellStyle name="Comma 2 2 4" xfId="8971"/>
    <cellStyle name="Comma 2 2 5" xfId="8972"/>
    <cellStyle name="Comma 2 20" xfId="8973"/>
    <cellStyle name="Comma 2 21" xfId="8974"/>
    <cellStyle name="Comma 2 22" xfId="8975"/>
    <cellStyle name="Comma 2 23" xfId="8976"/>
    <cellStyle name="Comma 2 24" xfId="8977"/>
    <cellStyle name="Comma 2 25" xfId="8978"/>
    <cellStyle name="Comma 2 26" xfId="8979"/>
    <cellStyle name="Comma 2 27" xfId="8980"/>
    <cellStyle name="Comma 2 28" xfId="8981"/>
    <cellStyle name="Comma 2 29" xfId="8982"/>
    <cellStyle name="Comma 2 3" xfId="1017"/>
    <cellStyle name="Comma 2 3 2" xfId="1018"/>
    <cellStyle name="Comma 2 3 2 2" xfId="8983"/>
    <cellStyle name="Comma 2 3 2 3" xfId="8984"/>
    <cellStyle name="Comma 2 3 2 3 2" xfId="8985"/>
    <cellStyle name="Comma 2 3 2 4" xfId="8986"/>
    <cellStyle name="Comma 2 3 2 5" xfId="8987"/>
    <cellStyle name="Comma 2 3 3" xfId="1019"/>
    <cellStyle name="Comma 2 3 3 2" xfId="8988"/>
    <cellStyle name="Comma 2 3 4" xfId="8989"/>
    <cellStyle name="Comma 2 30" xfId="8990"/>
    <cellStyle name="Comma 2 31" xfId="8991"/>
    <cellStyle name="Comma 2 32" xfId="8992"/>
    <cellStyle name="Comma 2 33" xfId="8993"/>
    <cellStyle name="Comma 2 34" xfId="8994"/>
    <cellStyle name="Comma 2 35" xfId="8995"/>
    <cellStyle name="Comma 2 36" xfId="8996"/>
    <cellStyle name="Comma 2 37" xfId="8997"/>
    <cellStyle name="Comma 2 38" xfId="8998"/>
    <cellStyle name="Comma 2 39" xfId="8999"/>
    <cellStyle name="Comma 2 4" xfId="1020"/>
    <cellStyle name="Comma 2 4 2" xfId="1021"/>
    <cellStyle name="Comma 2 4 3" xfId="9000"/>
    <cellStyle name="Comma 2 40" xfId="9001"/>
    <cellStyle name="Comma 2 41" xfId="9002"/>
    <cellStyle name="Comma 2 42" xfId="9003"/>
    <cellStyle name="Comma 2 43" xfId="9004"/>
    <cellStyle name="Comma 2 44" xfId="9005"/>
    <cellStyle name="Comma 2 45" xfId="9006"/>
    <cellStyle name="Comma 2 46" xfId="9007"/>
    <cellStyle name="Comma 2 47" xfId="9008"/>
    <cellStyle name="Comma 2 48" xfId="9009"/>
    <cellStyle name="Comma 2 49" xfId="9010"/>
    <cellStyle name="Comma 2 5" xfId="1022"/>
    <cellStyle name="Comma 2 5 2" xfId="1023"/>
    <cellStyle name="Comma 2 50" xfId="9011"/>
    <cellStyle name="Comma 2 51" xfId="9012"/>
    <cellStyle name="Comma 2 52" xfId="9013"/>
    <cellStyle name="Comma 2 53" xfId="9014"/>
    <cellStyle name="Comma 2 54" xfId="9015"/>
    <cellStyle name="Comma 2 55" xfId="9016"/>
    <cellStyle name="Comma 2 56" xfId="9017"/>
    <cellStyle name="Comma 2 57" xfId="9018"/>
    <cellStyle name="Comma 2 58" xfId="9019"/>
    <cellStyle name="Comma 2 59" xfId="9020"/>
    <cellStyle name="Comma 2 6" xfId="1024"/>
    <cellStyle name="Comma 2 6 2" xfId="1025"/>
    <cellStyle name="Comma 2 6 2 2" xfId="9021"/>
    <cellStyle name="Comma 2 60" xfId="9022"/>
    <cellStyle name="Comma 2 61" xfId="9023"/>
    <cellStyle name="Comma 2 62" xfId="9024"/>
    <cellStyle name="Comma 2 63" xfId="9025"/>
    <cellStyle name="Comma 2 64" xfId="9026"/>
    <cellStyle name="Comma 2 65" xfId="9027"/>
    <cellStyle name="Comma 2 66" xfId="9028"/>
    <cellStyle name="Comma 2 67" xfId="9029"/>
    <cellStyle name="Comma 2 68" xfId="9030"/>
    <cellStyle name="Comma 2 69" xfId="9031"/>
    <cellStyle name="Comma 2 7" xfId="1026"/>
    <cellStyle name="Comma 2 7 2" xfId="1027"/>
    <cellStyle name="Comma 2 70" xfId="9032"/>
    <cellStyle name="Comma 2 71" xfId="9033"/>
    <cellStyle name="Comma 2 8" xfId="1028"/>
    <cellStyle name="Comma 2 8 2" xfId="1029"/>
    <cellStyle name="Comma 2 9" xfId="1030"/>
    <cellStyle name="Comma 2 9 2" xfId="1031"/>
    <cellStyle name="Comma 2_02-06-09 IT Capital Projects Report" xfId="9034"/>
    <cellStyle name="Comma 20" xfId="1032"/>
    <cellStyle name="Comma 20 10" xfId="9035"/>
    <cellStyle name="Comma 20 2" xfId="1033"/>
    <cellStyle name="Comma 20 2 2" xfId="9036"/>
    <cellStyle name="Comma 20 2 2 2" xfId="9037"/>
    <cellStyle name="Comma 20 2 2 3" xfId="9038"/>
    <cellStyle name="Comma 20 2 2 3 2" xfId="9039"/>
    <cellStyle name="Comma 20 2 2 4" xfId="9040"/>
    <cellStyle name="Comma 20 2 3" xfId="9041"/>
    <cellStyle name="Comma 20 2 4" xfId="9042"/>
    <cellStyle name="Comma 20 2 4 2" xfId="9043"/>
    <cellStyle name="Comma 20 2 5" xfId="9044"/>
    <cellStyle name="Comma 20 2 6" xfId="9045"/>
    <cellStyle name="Comma 20 3" xfId="9046"/>
    <cellStyle name="Comma 20 3 2" xfId="9047"/>
    <cellStyle name="Comma 20 3 2 2" xfId="9048"/>
    <cellStyle name="Comma 20 3 2 3" xfId="9049"/>
    <cellStyle name="Comma 20 3 2 3 2" xfId="9050"/>
    <cellStyle name="Comma 20 3 2 4" xfId="9051"/>
    <cellStyle name="Comma 20 3 3" xfId="9052"/>
    <cellStyle name="Comma 20 3 4" xfId="9053"/>
    <cellStyle name="Comma 20 3 4 2" xfId="9054"/>
    <cellStyle name="Comma 20 3 5" xfId="9055"/>
    <cellStyle name="Comma 20 4" xfId="9056"/>
    <cellStyle name="Comma 20 4 2" xfId="9057"/>
    <cellStyle name="Comma 20 4 2 2" xfId="9058"/>
    <cellStyle name="Comma 20 4 2 3" xfId="9059"/>
    <cellStyle name="Comma 20 4 2 3 2" xfId="9060"/>
    <cellStyle name="Comma 20 4 2 4" xfId="9061"/>
    <cellStyle name="Comma 20 4 3" xfId="9062"/>
    <cellStyle name="Comma 20 4 4" xfId="9063"/>
    <cellStyle name="Comma 20 4 4 2" xfId="9064"/>
    <cellStyle name="Comma 20 4 5" xfId="9065"/>
    <cellStyle name="Comma 20 5" xfId="9066"/>
    <cellStyle name="Comma 20 5 2" xfId="9067"/>
    <cellStyle name="Comma 20 5 3" xfId="9068"/>
    <cellStyle name="Comma 20 5 3 2" xfId="9069"/>
    <cellStyle name="Comma 20 5 4" xfId="9070"/>
    <cellStyle name="Comma 20 6" xfId="9071"/>
    <cellStyle name="Comma 20 7" xfId="9072"/>
    <cellStyle name="Comma 20 8" xfId="9073"/>
    <cellStyle name="Comma 20 8 2" xfId="9074"/>
    <cellStyle name="Comma 20 9" xfId="9075"/>
    <cellStyle name="Comma 200" xfId="9076"/>
    <cellStyle name="Comma 201" xfId="9077"/>
    <cellStyle name="Comma 202" xfId="9078"/>
    <cellStyle name="Comma 203" xfId="9079"/>
    <cellStyle name="Comma 204" xfId="9080"/>
    <cellStyle name="Comma 205" xfId="9081"/>
    <cellStyle name="Comma 206" xfId="9082"/>
    <cellStyle name="Comma 207" xfId="9083"/>
    <cellStyle name="Comma 208" xfId="9084"/>
    <cellStyle name="Comma 209" xfId="9085"/>
    <cellStyle name="Comma 21" xfId="1034"/>
    <cellStyle name="Comma 21 2" xfId="1035"/>
    <cellStyle name="Comma 21 2 2" xfId="9086"/>
    <cellStyle name="Comma 21 3" xfId="9087"/>
    <cellStyle name="Comma 21 4" xfId="9088"/>
    <cellStyle name="Comma 210" xfId="9089"/>
    <cellStyle name="Comma 211" xfId="9090"/>
    <cellStyle name="Comma 212" xfId="9091"/>
    <cellStyle name="Comma 213" xfId="9092"/>
    <cellStyle name="Comma 214" xfId="9093"/>
    <cellStyle name="Comma 215" xfId="9094"/>
    <cellStyle name="Comma 216" xfId="9095"/>
    <cellStyle name="Comma 217" xfId="9096"/>
    <cellStyle name="Comma 218" xfId="9097"/>
    <cellStyle name="Comma 219" xfId="9098"/>
    <cellStyle name="Comma 22" xfId="1036"/>
    <cellStyle name="Comma 22 2" xfId="1037"/>
    <cellStyle name="Comma 22 2 2" xfId="9099"/>
    <cellStyle name="Comma 22 3" xfId="1038"/>
    <cellStyle name="Comma 22 3 2" xfId="9100"/>
    <cellStyle name="Comma 22 3 3" xfId="9101"/>
    <cellStyle name="Comma 22 4" xfId="9102"/>
    <cellStyle name="Comma 22 5" xfId="9103"/>
    <cellStyle name="Comma 220" xfId="9104"/>
    <cellStyle name="Comma 221" xfId="9105"/>
    <cellStyle name="Comma 222" xfId="9106"/>
    <cellStyle name="Comma 223" xfId="9107"/>
    <cellStyle name="Comma 224" xfId="9108"/>
    <cellStyle name="Comma 225" xfId="9109"/>
    <cellStyle name="Comma 226" xfId="9110"/>
    <cellStyle name="Comma 227" xfId="9111"/>
    <cellStyle name="Comma 228" xfId="9112"/>
    <cellStyle name="Comma 229" xfId="9113"/>
    <cellStyle name="Comma 23" xfId="1039"/>
    <cellStyle name="Comma 23 2" xfId="1040"/>
    <cellStyle name="Comma 23 2 2" xfId="9114"/>
    <cellStyle name="Comma 23 3" xfId="1041"/>
    <cellStyle name="Comma 23 3 2" xfId="9115"/>
    <cellStyle name="Comma 23 4" xfId="9116"/>
    <cellStyle name="Comma 230" xfId="9117"/>
    <cellStyle name="Comma 231" xfId="9118"/>
    <cellStyle name="Comma 232" xfId="9119"/>
    <cellStyle name="Comma 233" xfId="9120"/>
    <cellStyle name="Comma 234" xfId="9121"/>
    <cellStyle name="Comma 235" xfId="9122"/>
    <cellStyle name="Comma 236" xfId="9123"/>
    <cellStyle name="Comma 237" xfId="9124"/>
    <cellStyle name="Comma 238" xfId="9125"/>
    <cellStyle name="Comma 239" xfId="9126"/>
    <cellStyle name="Comma 24" xfId="1042"/>
    <cellStyle name="Comma 24 2" xfId="1043"/>
    <cellStyle name="Comma 24 2 2" xfId="9127"/>
    <cellStyle name="Comma 24 3" xfId="1044"/>
    <cellStyle name="Comma 24 3 2" xfId="9128"/>
    <cellStyle name="Comma 24 4" xfId="9129"/>
    <cellStyle name="Comma 24 5" xfId="9130"/>
    <cellStyle name="Comma 240" xfId="9131"/>
    <cellStyle name="Comma 241" xfId="9132"/>
    <cellStyle name="Comma 242" xfId="9133"/>
    <cellStyle name="Comma 243" xfId="9134"/>
    <cellStyle name="Comma 244" xfId="9135"/>
    <cellStyle name="Comma 245" xfId="9136"/>
    <cellStyle name="Comma 246" xfId="9137"/>
    <cellStyle name="Comma 247" xfId="9138"/>
    <cellStyle name="Comma 248" xfId="9139"/>
    <cellStyle name="Comma 249" xfId="9140"/>
    <cellStyle name="Comma 25" xfId="1045"/>
    <cellStyle name="Comma 25 2" xfId="1046"/>
    <cellStyle name="Comma 25 2 2" xfId="9141"/>
    <cellStyle name="Comma 25 3" xfId="9142"/>
    <cellStyle name="Comma 25 3 2" xfId="9143"/>
    <cellStyle name="Comma 25 4" xfId="9144"/>
    <cellStyle name="Comma 25 5" xfId="9145"/>
    <cellStyle name="Comma 250" xfId="9146"/>
    <cellStyle name="Comma 251" xfId="9147"/>
    <cellStyle name="Comma 252" xfId="9148"/>
    <cellStyle name="Comma 253" xfId="9149"/>
    <cellStyle name="Comma 254" xfId="9150"/>
    <cellStyle name="Comma 255" xfId="9151"/>
    <cellStyle name="Comma 256" xfId="9152"/>
    <cellStyle name="Comma 257" xfId="9153"/>
    <cellStyle name="Comma 258" xfId="9154"/>
    <cellStyle name="Comma 259" xfId="9155"/>
    <cellStyle name="Comma 26" xfId="1047"/>
    <cellStyle name="Comma 26 2" xfId="1048"/>
    <cellStyle name="Comma 26 2 2" xfId="9156"/>
    <cellStyle name="Comma 26 3" xfId="9157"/>
    <cellStyle name="Comma 26 4" xfId="9158"/>
    <cellStyle name="Comma 260" xfId="9159"/>
    <cellStyle name="Comma 261" xfId="9160"/>
    <cellStyle name="Comma 262" xfId="9161"/>
    <cellStyle name="Comma 263" xfId="9162"/>
    <cellStyle name="Comma 264" xfId="9163"/>
    <cellStyle name="Comma 265" xfId="9164"/>
    <cellStyle name="Comma 266" xfId="9165"/>
    <cellStyle name="Comma 267" xfId="9166"/>
    <cellStyle name="Comma 268" xfId="9167"/>
    <cellStyle name="Comma 269" xfId="9168"/>
    <cellStyle name="Comma 27" xfId="1049"/>
    <cellStyle name="Comma 27 2" xfId="1050"/>
    <cellStyle name="Comma 27 2 2" xfId="9169"/>
    <cellStyle name="Comma 27 3" xfId="9170"/>
    <cellStyle name="Comma 27 4" xfId="9171"/>
    <cellStyle name="Comma 270" xfId="9172"/>
    <cellStyle name="Comma 271" xfId="9173"/>
    <cellStyle name="Comma 272" xfId="9174"/>
    <cellStyle name="Comma 273" xfId="9175"/>
    <cellStyle name="Comma 274" xfId="9176"/>
    <cellStyle name="Comma 275" xfId="9177"/>
    <cellStyle name="Comma 276" xfId="9178"/>
    <cellStyle name="Comma 277" xfId="9179"/>
    <cellStyle name="Comma 278" xfId="9180"/>
    <cellStyle name="Comma 279" xfId="9181"/>
    <cellStyle name="Comma 28" xfId="1051"/>
    <cellStyle name="Comma 28 2" xfId="1052"/>
    <cellStyle name="Comma 28 2 2" xfId="9182"/>
    <cellStyle name="Comma 28 3" xfId="9183"/>
    <cellStyle name="Comma 28 3 2" xfId="9184"/>
    <cellStyle name="Comma 28 4" xfId="9185"/>
    <cellStyle name="Comma 280" xfId="9186"/>
    <cellStyle name="Comma 281" xfId="9187"/>
    <cellStyle name="Comma 282" xfId="9188"/>
    <cellStyle name="Comma 283" xfId="9189"/>
    <cellStyle name="Comma 284" xfId="9190"/>
    <cellStyle name="Comma 285" xfId="9191"/>
    <cellStyle name="Comma 286" xfId="9192"/>
    <cellStyle name="Comma 287" xfId="9193"/>
    <cellStyle name="Comma 288" xfId="9194"/>
    <cellStyle name="Comma 289" xfId="9195"/>
    <cellStyle name="Comma 29" xfId="1053"/>
    <cellStyle name="Comma 29 2" xfId="1054"/>
    <cellStyle name="Comma 29 2 2" xfId="9196"/>
    <cellStyle name="Comma 29 3" xfId="9197"/>
    <cellStyle name="Comma 29 3 2" xfId="9198"/>
    <cellStyle name="Comma 29 4" xfId="9199"/>
    <cellStyle name="Comma 290" xfId="9200"/>
    <cellStyle name="Comma 291" xfId="9201"/>
    <cellStyle name="Comma 292" xfId="9202"/>
    <cellStyle name="Comma 293" xfId="9203"/>
    <cellStyle name="Comma 293 2" xfId="9204"/>
    <cellStyle name="Comma 294" xfId="9205"/>
    <cellStyle name="Comma 294 2" xfId="9206"/>
    <cellStyle name="Comma 295" xfId="9207"/>
    <cellStyle name="Comma 296" xfId="9208"/>
    <cellStyle name="Comma 297" xfId="9209"/>
    <cellStyle name="Comma 298" xfId="9210"/>
    <cellStyle name="Comma 299" xfId="9211"/>
    <cellStyle name="Comma 3" xfId="1055"/>
    <cellStyle name="Comma 3 10" xfId="1056"/>
    <cellStyle name="Comma 3 11" xfId="1057"/>
    <cellStyle name="Comma 3 12" xfId="1058"/>
    <cellStyle name="Comma 3 13" xfId="1059"/>
    <cellStyle name="Comma 3 14" xfId="1060"/>
    <cellStyle name="Comma 3 15" xfId="1061"/>
    <cellStyle name="Comma 3 16" xfId="1062"/>
    <cellStyle name="Comma 3 17" xfId="1063"/>
    <cellStyle name="Comma 3 17 2" xfId="9212"/>
    <cellStyle name="Comma 3 17 2 2" xfId="9213"/>
    <cellStyle name="Comma 3 17 2 2 2" xfId="9214"/>
    <cellStyle name="Comma 3 17 2 3" xfId="9215"/>
    <cellStyle name="Comma 3 17 3" xfId="9216"/>
    <cellStyle name="Comma 3 17 3 2" xfId="9217"/>
    <cellStyle name="Comma 3 17 3 2 2" xfId="9218"/>
    <cellStyle name="Comma 3 17 3 3" xfId="9219"/>
    <cellStyle name="Comma 3 17 4" xfId="9220"/>
    <cellStyle name="Comma 3 17 4 2" xfId="9221"/>
    <cellStyle name="Comma 3 17 5" xfId="9222"/>
    <cellStyle name="Comma 3 18" xfId="2873"/>
    <cellStyle name="Comma 3 2" xfId="1064"/>
    <cellStyle name="Comma 3 2 2" xfId="1065"/>
    <cellStyle name="Comma 3 2 2 2" xfId="1066"/>
    <cellStyle name="Comma 3 2 3" xfId="1067"/>
    <cellStyle name="Comma 3 2 4" xfId="2675"/>
    <cellStyle name="Comma 3 2 5" xfId="2665"/>
    <cellStyle name="Comma 3 2 5 2" xfId="2818"/>
    <cellStyle name="Comma 3 3" xfId="1068"/>
    <cellStyle name="Comma 3 3 2" xfId="9223"/>
    <cellStyle name="Comma 3 3 3" xfId="9224"/>
    <cellStyle name="Comma 3 3 4" xfId="9225"/>
    <cellStyle name="Comma 3 3 5" xfId="9226"/>
    <cellStyle name="Comma 3 4" xfId="1069"/>
    <cellStyle name="Comma 3 4 2" xfId="9227"/>
    <cellStyle name="Comma 3 4 2 2" xfId="9228"/>
    <cellStyle name="Comma 3 4 3" xfId="9229"/>
    <cellStyle name="Comma 3 5" xfId="1070"/>
    <cellStyle name="Comma 3 5 2" xfId="9230"/>
    <cellStyle name="Comma 3 5 3" xfId="9231"/>
    <cellStyle name="Comma 3 5 3 2" xfId="9232"/>
    <cellStyle name="Comma 3 5 4" xfId="9233"/>
    <cellStyle name="Comma 3 5 5" xfId="9234"/>
    <cellStyle name="Comma 3 6" xfId="1071"/>
    <cellStyle name="Comma 3 7" xfId="1072"/>
    <cellStyle name="Comma 3 8" xfId="1073"/>
    <cellStyle name="Comma 3 9" xfId="1074"/>
    <cellStyle name="Comma 3_2011 ADIT with Utility breakout" xfId="1075"/>
    <cellStyle name="Comma 30" xfId="1076"/>
    <cellStyle name="Comma 30 2" xfId="1077"/>
    <cellStyle name="Comma 30 2 2" xfId="9235"/>
    <cellStyle name="Comma 30 3" xfId="9236"/>
    <cellStyle name="Comma 30 3 2" xfId="9237"/>
    <cellStyle name="Comma 30 4" xfId="9238"/>
    <cellStyle name="Comma 300" xfId="9239"/>
    <cellStyle name="Comma 301" xfId="9240"/>
    <cellStyle name="Comma 302" xfId="9241"/>
    <cellStyle name="Comma 303" xfId="9242"/>
    <cellStyle name="Comma 304" xfId="9243"/>
    <cellStyle name="Comma 305" xfId="9244"/>
    <cellStyle name="Comma 306" xfId="9245"/>
    <cellStyle name="Comma 307" xfId="9246"/>
    <cellStyle name="Comma 308" xfId="9247"/>
    <cellStyle name="Comma 309" xfId="9248"/>
    <cellStyle name="Comma 31" xfId="1078"/>
    <cellStyle name="Comma 31 2" xfId="1079"/>
    <cellStyle name="Comma 31 2 2" xfId="9249"/>
    <cellStyle name="Comma 31 3" xfId="9250"/>
    <cellStyle name="Comma 31 4" xfId="9251"/>
    <cellStyle name="Comma 310" xfId="9252"/>
    <cellStyle name="Comma 311" xfId="9253"/>
    <cellStyle name="Comma 312" xfId="9254"/>
    <cellStyle name="Comma 313" xfId="9255"/>
    <cellStyle name="Comma 314" xfId="9256"/>
    <cellStyle name="Comma 315" xfId="9257"/>
    <cellStyle name="Comma 315 2" xfId="9258"/>
    <cellStyle name="Comma 316" xfId="9259"/>
    <cellStyle name="Comma 317" xfId="9260"/>
    <cellStyle name="Comma 318" xfId="9261"/>
    <cellStyle name="Comma 319" xfId="9262"/>
    <cellStyle name="Comma 32" xfId="1080"/>
    <cellStyle name="Comma 32 2" xfId="1081"/>
    <cellStyle name="Comma 32 2 2" xfId="9263"/>
    <cellStyle name="Comma 32 3" xfId="9264"/>
    <cellStyle name="Comma 32 3 2" xfId="9265"/>
    <cellStyle name="Comma 32 4" xfId="9266"/>
    <cellStyle name="Comma 320" xfId="23301"/>
    <cellStyle name="Comma 321" xfId="23316"/>
    <cellStyle name="Comma 33" xfId="1082"/>
    <cellStyle name="Comma 33 2" xfId="1083"/>
    <cellStyle name="Comma 33 2 2" xfId="9267"/>
    <cellStyle name="Comma 33 3" xfId="9268"/>
    <cellStyle name="Comma 33 3 2" xfId="9269"/>
    <cellStyle name="Comma 33 4" xfId="9270"/>
    <cellStyle name="Comma 34" xfId="1084"/>
    <cellStyle name="Comma 34 2" xfId="1085"/>
    <cellStyle name="Comma 34 2 2" xfId="9271"/>
    <cellStyle name="Comma 34 3" xfId="9272"/>
    <cellStyle name="Comma 34 3 2" xfId="9273"/>
    <cellStyle name="Comma 34 4" xfId="9274"/>
    <cellStyle name="Comma 35" xfId="1086"/>
    <cellStyle name="Comma 35 2" xfId="1087"/>
    <cellStyle name="Comma 35 2 2" xfId="9275"/>
    <cellStyle name="Comma 35 3" xfId="9276"/>
    <cellStyle name="Comma 35 4" xfId="9277"/>
    <cellStyle name="Comma 36" xfId="1088"/>
    <cellStyle name="Comma 36 2" xfId="1089"/>
    <cellStyle name="Comma 36 2 2" xfId="9278"/>
    <cellStyle name="Comma 36 3" xfId="9279"/>
    <cellStyle name="Comma 36 4" xfId="9280"/>
    <cellStyle name="Comma 37" xfId="1090"/>
    <cellStyle name="Comma 37 2" xfId="1091"/>
    <cellStyle name="Comma 37 2 2" xfId="9281"/>
    <cellStyle name="Comma 37 3" xfId="9282"/>
    <cellStyle name="Comma 37 4" xfId="9283"/>
    <cellStyle name="Comma 38" xfId="1092"/>
    <cellStyle name="Comma 38 2" xfId="1093"/>
    <cellStyle name="Comma 38 2 2" xfId="9284"/>
    <cellStyle name="Comma 38 3" xfId="9285"/>
    <cellStyle name="Comma 38 4" xfId="9286"/>
    <cellStyle name="Comma 39" xfId="1094"/>
    <cellStyle name="Comma 39 2" xfId="1095"/>
    <cellStyle name="Comma 39 2 2" xfId="9287"/>
    <cellStyle name="Comma 39 3" xfId="9288"/>
    <cellStyle name="Comma 39 4" xfId="9289"/>
    <cellStyle name="Comma 4" xfId="1096"/>
    <cellStyle name="Comma 4 2" xfId="1097"/>
    <cellStyle name="Comma 4 2 2" xfId="1098"/>
    <cellStyle name="Comma 4 2 2 2" xfId="9290"/>
    <cellStyle name="Comma 4 2 2 2 2" xfId="9291"/>
    <cellStyle name="Comma 4 2 2 2 3" xfId="9292"/>
    <cellStyle name="Comma 4 2 2 3" xfId="9293"/>
    <cellStyle name="Comma 4 2 2 4" xfId="9294"/>
    <cellStyle name="Comma 4 2 3" xfId="1099"/>
    <cellStyle name="Comma 4 2 4" xfId="9295"/>
    <cellStyle name="Comma 4 2 5" xfId="9296"/>
    <cellStyle name="Comma 4 2 6" xfId="9297"/>
    <cellStyle name="Comma 4 3" xfId="1100"/>
    <cellStyle name="Comma 4 3 2" xfId="1101"/>
    <cellStyle name="Comma 4 3 3" xfId="9298"/>
    <cellStyle name="Comma 4 3 3 2" xfId="9299"/>
    <cellStyle name="Comma 4 3 4" xfId="9300"/>
    <cellStyle name="Comma 4 4" xfId="1102"/>
    <cellStyle name="Comma 4 4 2" xfId="1103"/>
    <cellStyle name="Comma 4 5" xfId="1104"/>
    <cellStyle name="Comma 4 5 2" xfId="1105"/>
    <cellStyle name="Comma 4 5 2 2" xfId="9301"/>
    <cellStyle name="Comma 4 5 2 2 2" xfId="9302"/>
    <cellStyle name="Comma 4 5 2 3" xfId="9303"/>
    <cellStyle name="Comma 4 5 3" xfId="2761"/>
    <cellStyle name="Comma 4 5 3 2" xfId="2837"/>
    <cellStyle name="Comma 4 5 3 2 2" xfId="9304"/>
    <cellStyle name="Comma 4 5 3 3" xfId="9305"/>
    <cellStyle name="Comma 4 5 4" xfId="2795"/>
    <cellStyle name="Comma 4 5 4 2" xfId="9306"/>
    <cellStyle name="Comma 4 5 5" xfId="9307"/>
    <cellStyle name="Comma 4 5 6" xfId="9308"/>
    <cellStyle name="Comma 4 6" xfId="1106"/>
    <cellStyle name="Comma 40" xfId="1107"/>
    <cellStyle name="Comma 40 2" xfId="1108"/>
    <cellStyle name="Comma 40 2 2" xfId="9309"/>
    <cellStyle name="Comma 40 3" xfId="9310"/>
    <cellStyle name="Comma 40 3 2" xfId="9311"/>
    <cellStyle name="Comma 40 4" xfId="9312"/>
    <cellStyle name="Comma 41" xfId="1109"/>
    <cellStyle name="Comma 41 2" xfId="1110"/>
    <cellStyle name="Comma 41 2 2" xfId="9313"/>
    <cellStyle name="Comma 41 3" xfId="9314"/>
    <cellStyle name="Comma 41 3 2" xfId="9315"/>
    <cellStyle name="Comma 41 4" xfId="9316"/>
    <cellStyle name="Comma 42" xfId="1111"/>
    <cellStyle name="Comma 42 2" xfId="1112"/>
    <cellStyle name="Comma 42 2 2" xfId="9317"/>
    <cellStyle name="Comma 42 3" xfId="9318"/>
    <cellStyle name="Comma 42 4" xfId="9319"/>
    <cellStyle name="Comma 43" xfId="1113"/>
    <cellStyle name="Comma 43 2" xfId="1114"/>
    <cellStyle name="Comma 43 2 2" xfId="9320"/>
    <cellStyle name="Comma 43 3" xfId="9321"/>
    <cellStyle name="Comma 43 4" xfId="9322"/>
    <cellStyle name="Comma 44" xfId="1115"/>
    <cellStyle name="Comma 44 2" xfId="1116"/>
    <cellStyle name="Comma 44 2 2" xfId="9323"/>
    <cellStyle name="Comma 44 3" xfId="9324"/>
    <cellStyle name="Comma 45" xfId="1117"/>
    <cellStyle name="Comma 45 2" xfId="1118"/>
    <cellStyle name="Comma 45 3" xfId="9325"/>
    <cellStyle name="Comma 46" xfId="1119"/>
    <cellStyle name="Comma 46 2" xfId="1120"/>
    <cellStyle name="Comma 46 3" xfId="9326"/>
    <cellStyle name="Comma 47" xfId="1121"/>
    <cellStyle name="Comma 47 2" xfId="1122"/>
    <cellStyle name="Comma 47 3" xfId="9327"/>
    <cellStyle name="Comma 47 4" xfId="9328"/>
    <cellStyle name="Comma 48" xfId="1123"/>
    <cellStyle name="Comma 48 2" xfId="1124"/>
    <cellStyle name="Comma 48 3" xfId="9329"/>
    <cellStyle name="Comma 48 4" xfId="9330"/>
    <cellStyle name="Comma 49" xfId="1125"/>
    <cellStyle name="Comma 49 2" xfId="1126"/>
    <cellStyle name="Comma 49 3" xfId="9331"/>
    <cellStyle name="Comma 49 4" xfId="9332"/>
    <cellStyle name="Comma 5" xfId="1127"/>
    <cellStyle name="Comma 5 2" xfId="1128"/>
    <cellStyle name="Comma 5 2 2" xfId="1129"/>
    <cellStyle name="Comma 5 2 2 2" xfId="9333"/>
    <cellStyle name="Comma 5 2 2 2 2" xfId="9334"/>
    <cellStyle name="Comma 5 2 2 2 2 2" xfId="9335"/>
    <cellStyle name="Comma 5 2 2 2 3" xfId="9336"/>
    <cellStyle name="Comma 5 2 2 2 3 2" xfId="9337"/>
    <cellStyle name="Comma 5 2 2 2 4" xfId="9338"/>
    <cellStyle name="Comma 5 2 2 3" xfId="9339"/>
    <cellStyle name="Comma 5 2 2 3 2" xfId="9340"/>
    <cellStyle name="Comma 5 2 2 4" xfId="9341"/>
    <cellStyle name="Comma 5 2 2 4 2" xfId="9342"/>
    <cellStyle name="Comma 5 2 2 5" xfId="9343"/>
    <cellStyle name="Comma 5 2 3" xfId="9344"/>
    <cellStyle name="Comma 5 2 3 2" xfId="9345"/>
    <cellStyle name="Comma 5 2 3 2 2" xfId="9346"/>
    <cellStyle name="Comma 5 2 3 3" xfId="9347"/>
    <cellStyle name="Comma 5 2 3 3 2" xfId="9348"/>
    <cellStyle name="Comma 5 2 3 4" xfId="9349"/>
    <cellStyle name="Comma 5 2 4" xfId="9350"/>
    <cellStyle name="Comma 5 2 4 2" xfId="9351"/>
    <cellStyle name="Comma 5 2 5" xfId="9352"/>
    <cellStyle name="Comma 5 2 5 2" xfId="9353"/>
    <cellStyle name="Comma 5 2 6" xfId="9354"/>
    <cellStyle name="Comma 5 3" xfId="1130"/>
    <cellStyle name="Comma 5 3 2" xfId="1131"/>
    <cellStyle name="Comma 5 3 2 2" xfId="1132"/>
    <cellStyle name="Comma 5 3 2 2 2" xfId="9355"/>
    <cellStyle name="Comma 5 3 2 2 2 2" xfId="9356"/>
    <cellStyle name="Comma 5 3 2 2 2 2 2" xfId="9357"/>
    <cellStyle name="Comma 5 3 2 2 2 3" xfId="9358"/>
    <cellStyle name="Comma 5 3 2 2 2 3 2" xfId="9359"/>
    <cellStyle name="Comma 5 3 2 2 2 4" xfId="9360"/>
    <cellStyle name="Comma 5 3 2 2 3" xfId="9361"/>
    <cellStyle name="Comma 5 3 2 2 3 2" xfId="9362"/>
    <cellStyle name="Comma 5 3 2 2 4" xfId="9363"/>
    <cellStyle name="Comma 5 3 2 2 4 2" xfId="9364"/>
    <cellStyle name="Comma 5 3 2 2 5" xfId="9365"/>
    <cellStyle name="Comma 5 3 2 3" xfId="9366"/>
    <cellStyle name="Comma 5 3 2 3 2" xfId="9367"/>
    <cellStyle name="Comma 5 3 2 3 2 2" xfId="9368"/>
    <cellStyle name="Comma 5 3 2 3 3" xfId="9369"/>
    <cellStyle name="Comma 5 3 2 4" xfId="9370"/>
    <cellStyle name="Comma 5 3 2 4 2" xfId="9371"/>
    <cellStyle name="Comma 5 3 2 5" xfId="9372"/>
    <cellStyle name="Comma 5 3 3" xfId="1133"/>
    <cellStyle name="Comma 5 3 3 2" xfId="9373"/>
    <cellStyle name="Comma 5 3 3 2 2" xfId="9374"/>
    <cellStyle name="Comma 5 3 3 2 2 2" xfId="9375"/>
    <cellStyle name="Comma 5 3 3 2 3" xfId="9376"/>
    <cellStyle name="Comma 5 3 3 2 3 2" xfId="9377"/>
    <cellStyle name="Comma 5 3 3 2 4" xfId="9378"/>
    <cellStyle name="Comma 5 3 3 3" xfId="9379"/>
    <cellStyle name="Comma 5 3 3 3 2" xfId="9380"/>
    <cellStyle name="Comma 5 3 3 4" xfId="9381"/>
    <cellStyle name="Comma 5 3 3 4 2" xfId="9382"/>
    <cellStyle name="Comma 5 3 3 5" xfId="9383"/>
    <cellStyle name="Comma 5 3 4" xfId="9384"/>
    <cellStyle name="Comma 5 3 4 2" xfId="9385"/>
    <cellStyle name="Comma 5 3 4 2 2" xfId="9386"/>
    <cellStyle name="Comma 5 3 4 3" xfId="9387"/>
    <cellStyle name="Comma 5 3 5" xfId="9388"/>
    <cellStyle name="Comma 5 3 5 2" xfId="9389"/>
    <cellStyle name="Comma 5 3 6" xfId="9390"/>
    <cellStyle name="Comma 5 4" xfId="1134"/>
    <cellStyle name="Comma 5 4 2" xfId="9391"/>
    <cellStyle name="Comma 5 4 2 2" xfId="9392"/>
    <cellStyle name="Comma 5 4 3" xfId="9393"/>
    <cellStyle name="Comma 5 4 3 2" xfId="9394"/>
    <cellStyle name="Comma 5 4 4" xfId="9395"/>
    <cellStyle name="Comma 5 5" xfId="1135"/>
    <cellStyle name="Comma 5 5 2" xfId="9396"/>
    <cellStyle name="Comma 5 5 3" xfId="9397"/>
    <cellStyle name="Comma 5 5 3 2" xfId="9398"/>
    <cellStyle name="Comma 5 5 4" xfId="9399"/>
    <cellStyle name="Comma 5 5 5" xfId="9400"/>
    <cellStyle name="Comma 5 6" xfId="1136"/>
    <cellStyle name="Comma 5 6 2" xfId="9401"/>
    <cellStyle name="Comma 5 6 3" xfId="9402"/>
    <cellStyle name="Comma 5 7" xfId="9403"/>
    <cellStyle name="Comma 5 8" xfId="9404"/>
    <cellStyle name="Comma 5 9" xfId="9405"/>
    <cellStyle name="Comma 50" xfId="1137"/>
    <cellStyle name="Comma 50 2" xfId="1138"/>
    <cellStyle name="Comma 50 3" xfId="9406"/>
    <cellStyle name="Comma 50 4" xfId="9407"/>
    <cellStyle name="Comma 51" xfId="1139"/>
    <cellStyle name="Comma 51 2" xfId="1140"/>
    <cellStyle name="Comma 51 3" xfId="9408"/>
    <cellStyle name="Comma 51 3 2" xfId="9409"/>
    <cellStyle name="Comma 51 4" xfId="9410"/>
    <cellStyle name="Comma 51 5" xfId="9411"/>
    <cellStyle name="Comma 51 6" xfId="9412"/>
    <cellStyle name="Comma 52" xfId="1141"/>
    <cellStyle name="Comma 52 2" xfId="9413"/>
    <cellStyle name="Comma 52 3" xfId="9414"/>
    <cellStyle name="Comma 52 4" xfId="9415"/>
    <cellStyle name="Comma 53" xfId="1142"/>
    <cellStyle name="Comma 53 2" xfId="1143"/>
    <cellStyle name="Comma 53 2 2" xfId="9416"/>
    <cellStyle name="Comma 53 2 3" xfId="9417"/>
    <cellStyle name="Comma 53 3" xfId="1144"/>
    <cellStyle name="Comma 53 4" xfId="9418"/>
    <cellStyle name="Comma 54" xfId="1145"/>
    <cellStyle name="Comma 54 2" xfId="1146"/>
    <cellStyle name="Comma 54 2 2" xfId="9419"/>
    <cellStyle name="Comma 54 2 3" xfId="9420"/>
    <cellStyle name="Comma 54 3" xfId="9421"/>
    <cellStyle name="Comma 54 4" xfId="9422"/>
    <cellStyle name="Comma 55" xfId="1147"/>
    <cellStyle name="Comma 55 2" xfId="9423"/>
    <cellStyle name="Comma 55 2 2" xfId="9424"/>
    <cellStyle name="Comma 55 3" xfId="9425"/>
    <cellStyle name="Comma 55 4" xfId="9426"/>
    <cellStyle name="Comma 56" xfId="1148"/>
    <cellStyle name="Comma 56 2" xfId="1149"/>
    <cellStyle name="Comma 56 2 2" xfId="9427"/>
    <cellStyle name="Comma 56 3" xfId="1150"/>
    <cellStyle name="Comma 56 4" xfId="9428"/>
    <cellStyle name="Comma 57" xfId="1151"/>
    <cellStyle name="Comma 57 2" xfId="9429"/>
    <cellStyle name="Comma 57 2 2" xfId="9430"/>
    <cellStyle name="Comma 57 3" xfId="9431"/>
    <cellStyle name="Comma 57 4" xfId="9432"/>
    <cellStyle name="Comma 58" xfId="1152"/>
    <cellStyle name="Comma 58 2" xfId="1153"/>
    <cellStyle name="Comma 58 2 2" xfId="9433"/>
    <cellStyle name="Comma 58 3" xfId="1154"/>
    <cellStyle name="Comma 58 4" xfId="9434"/>
    <cellStyle name="Comma 59" xfId="1155"/>
    <cellStyle name="Comma 59 2" xfId="1156"/>
    <cellStyle name="Comma 59 2 2" xfId="9435"/>
    <cellStyle name="Comma 59 3" xfId="1157"/>
    <cellStyle name="Comma 59 4" xfId="9436"/>
    <cellStyle name="Comma 6" xfId="1158"/>
    <cellStyle name="Comma 6 10" xfId="1159"/>
    <cellStyle name="Comma 6 11" xfId="1160"/>
    <cellStyle name="Comma 6 12" xfId="1161"/>
    <cellStyle name="Comma 6 13" xfId="1162"/>
    <cellStyle name="Comma 6 14" xfId="1163"/>
    <cellStyle name="Comma 6 15" xfId="1164"/>
    <cellStyle name="Comma 6 16" xfId="1165"/>
    <cellStyle name="Comma 6 17" xfId="1166"/>
    <cellStyle name="Comma 6 18" xfId="1167"/>
    <cellStyle name="Comma 6 19" xfId="1168"/>
    <cellStyle name="Comma 6 2" xfId="1169"/>
    <cellStyle name="Comma 6 2 2" xfId="1170"/>
    <cellStyle name="Comma 6 2 2 2" xfId="9437"/>
    <cellStyle name="Comma 6 2 2 2 2" xfId="9438"/>
    <cellStyle name="Comma 6 2 2 2 2 2" xfId="9439"/>
    <cellStyle name="Comma 6 2 2 2 3" xfId="9440"/>
    <cellStyle name="Comma 6 2 2 2 3 2" xfId="9441"/>
    <cellStyle name="Comma 6 2 2 2 4" xfId="9442"/>
    <cellStyle name="Comma 6 2 2 3" xfId="9443"/>
    <cellStyle name="Comma 6 2 2 3 2" xfId="9444"/>
    <cellStyle name="Comma 6 2 2 4" xfId="9445"/>
    <cellStyle name="Comma 6 2 2 4 2" xfId="9446"/>
    <cellStyle name="Comma 6 2 2 5" xfId="9447"/>
    <cellStyle name="Comma 6 2 3" xfId="1171"/>
    <cellStyle name="Comma 6 2 3 2" xfId="9448"/>
    <cellStyle name="Comma 6 2 3 2 2" xfId="9449"/>
    <cellStyle name="Comma 6 2 3 3" xfId="9450"/>
    <cellStyle name="Comma 6 2 3 3 2" xfId="9451"/>
    <cellStyle name="Comma 6 2 3 4" xfId="9452"/>
    <cellStyle name="Comma 6 2 4" xfId="1172"/>
    <cellStyle name="Comma 6 2 4 2" xfId="9453"/>
    <cellStyle name="Comma 6 2 5" xfId="9454"/>
    <cellStyle name="Comma 6 2 5 2" xfId="9455"/>
    <cellStyle name="Comma 6 2 6" xfId="9456"/>
    <cellStyle name="Comma 6 20" xfId="1173"/>
    <cellStyle name="Comma 6 21" xfId="1174"/>
    <cellStyle name="Comma 6 22" xfId="1175"/>
    <cellStyle name="Comma 6 23" xfId="1176"/>
    <cellStyle name="Comma 6 24" xfId="1177"/>
    <cellStyle name="Comma 6 25" xfId="1178"/>
    <cellStyle name="Comma 6 26" xfId="1179"/>
    <cellStyle name="Comma 6 27" xfId="1180"/>
    <cellStyle name="Comma 6 28" xfId="1181"/>
    <cellStyle name="Comma 6 29" xfId="1182"/>
    <cellStyle name="Comma 6 3" xfId="1183"/>
    <cellStyle name="Comma 6 3 2" xfId="9457"/>
    <cellStyle name="Comma 6 3 2 2" xfId="9458"/>
    <cellStyle name="Comma 6 3 2 2 2" xfId="9459"/>
    <cellStyle name="Comma 6 3 2 3" xfId="9460"/>
    <cellStyle name="Comma 6 3 2 3 2" xfId="9461"/>
    <cellStyle name="Comma 6 3 2 4" xfId="9462"/>
    <cellStyle name="Comma 6 3 3" xfId="9463"/>
    <cellStyle name="Comma 6 3 3 2" xfId="9464"/>
    <cellStyle name="Comma 6 3 4" xfId="9465"/>
    <cellStyle name="Comma 6 3 4 2" xfId="9466"/>
    <cellStyle name="Comma 6 3 5" xfId="9467"/>
    <cellStyle name="Comma 6 30" xfId="1184"/>
    <cellStyle name="Comma 6 31" xfId="1185"/>
    <cellStyle name="Comma 6 32" xfId="1186"/>
    <cellStyle name="Comma 6 33" xfId="1187"/>
    <cellStyle name="Comma 6 34" xfId="1188"/>
    <cellStyle name="Comma 6 35" xfId="1189"/>
    <cellStyle name="Comma 6 36" xfId="1190"/>
    <cellStyle name="Comma 6 37" xfId="1191"/>
    <cellStyle name="Comma 6 38" xfId="1192"/>
    <cellStyle name="Comma 6 39" xfId="1193"/>
    <cellStyle name="Comma 6 4" xfId="1194"/>
    <cellStyle name="Comma 6 4 2" xfId="9468"/>
    <cellStyle name="Comma 6 4 2 2" xfId="9469"/>
    <cellStyle name="Comma 6 4 3" xfId="9470"/>
    <cellStyle name="Comma 6 4 3 2" xfId="9471"/>
    <cellStyle name="Comma 6 4 4" xfId="9472"/>
    <cellStyle name="Comma 6 40" xfId="9473"/>
    <cellStyle name="Comma 6 5" xfId="1195"/>
    <cellStyle name="Comma 6 5 2" xfId="9474"/>
    <cellStyle name="Comma 6 5 2 2" xfId="9475"/>
    <cellStyle name="Comma 6 5 3" xfId="9476"/>
    <cellStyle name="Comma 6 5 3 2" xfId="9477"/>
    <cellStyle name="Comma 6 5 4" xfId="9478"/>
    <cellStyle name="Comma 6 6" xfId="1196"/>
    <cellStyle name="Comma 6 6 2" xfId="9479"/>
    <cellStyle name="Comma 6 7" xfId="1197"/>
    <cellStyle name="Comma 6 8" xfId="1198"/>
    <cellStyle name="Comma 6 9" xfId="1199"/>
    <cellStyle name="Comma 60" xfId="1200"/>
    <cellStyle name="Comma 60 2" xfId="1201"/>
    <cellStyle name="Comma 60 2 2" xfId="9480"/>
    <cellStyle name="Comma 60 3" xfId="9481"/>
    <cellStyle name="Comma 60 4" xfId="9482"/>
    <cellStyle name="Comma 61" xfId="1202"/>
    <cellStyle name="Comma 61 2" xfId="1203"/>
    <cellStyle name="Comma 61 2 2" xfId="9483"/>
    <cellStyle name="Comma 61 3" xfId="9484"/>
    <cellStyle name="Comma 61 4" xfId="9485"/>
    <cellStyle name="Comma 62" xfId="1204"/>
    <cellStyle name="Comma 62 2" xfId="1205"/>
    <cellStyle name="Comma 62 2 2" xfId="9486"/>
    <cellStyle name="Comma 62 3" xfId="9487"/>
    <cellStyle name="Comma 62 4" xfId="9488"/>
    <cellStyle name="Comma 63" xfId="1206"/>
    <cellStyle name="Comma 63 2" xfId="9489"/>
    <cellStyle name="Comma 63 2 2" xfId="9490"/>
    <cellStyle name="Comma 63 3" xfId="9491"/>
    <cellStyle name="Comma 63 4" xfId="9492"/>
    <cellStyle name="Comma 64" xfId="1207"/>
    <cellStyle name="Comma 64 2" xfId="9493"/>
    <cellStyle name="Comma 64 2 2" xfId="9494"/>
    <cellStyle name="Comma 64 3" xfId="9495"/>
    <cellStyle name="Comma 65" xfId="1208"/>
    <cellStyle name="Comma 65 2" xfId="9496"/>
    <cellStyle name="Comma 65 3" xfId="9497"/>
    <cellStyle name="Comma 65 4" xfId="9498"/>
    <cellStyle name="Comma 66" xfId="1209"/>
    <cellStyle name="Comma 66 2" xfId="9499"/>
    <cellStyle name="Comma 66 3" xfId="9500"/>
    <cellStyle name="Comma 66 4" xfId="9501"/>
    <cellStyle name="Comma 67" xfId="1210"/>
    <cellStyle name="Comma 67 2" xfId="9502"/>
    <cellStyle name="Comma 67 2 2" xfId="9503"/>
    <cellStyle name="Comma 67 3" xfId="9504"/>
    <cellStyle name="Comma 67 4" xfId="9505"/>
    <cellStyle name="Comma 68" xfId="1211"/>
    <cellStyle name="Comma 68 2" xfId="9506"/>
    <cellStyle name="Comma 68 3" xfId="9507"/>
    <cellStyle name="Comma 68 4" xfId="9508"/>
    <cellStyle name="Comma 69" xfId="1212"/>
    <cellStyle name="Comma 69 2" xfId="9509"/>
    <cellStyle name="Comma 69 3" xfId="9510"/>
    <cellStyle name="Comma 69 4" xfId="9511"/>
    <cellStyle name="Comma 7" xfId="1213"/>
    <cellStyle name="Comma 7 2" xfId="9512"/>
    <cellStyle name="Comma 7 2 2" xfId="9513"/>
    <cellStyle name="Comma 7 2 2 2" xfId="9514"/>
    <cellStyle name="Comma 7 2 3" xfId="9515"/>
    <cellStyle name="Comma 7 2 3 2" xfId="9516"/>
    <cellStyle name="Comma 7 2 4" xfId="9517"/>
    <cellStyle name="Comma 7 3" xfId="9518"/>
    <cellStyle name="Comma 7 3 2" xfId="9519"/>
    <cellStyle name="Comma 7 3 3" xfId="9520"/>
    <cellStyle name="Comma 7 3 3 2" xfId="9521"/>
    <cellStyle name="Comma 7 3 4" xfId="9522"/>
    <cellStyle name="Comma 7 4" xfId="9523"/>
    <cellStyle name="Comma 7 4 2" xfId="9524"/>
    <cellStyle name="Comma 7 5" xfId="9525"/>
    <cellStyle name="Comma 70" xfId="1214"/>
    <cellStyle name="Comma 70 2" xfId="2762"/>
    <cellStyle name="Comma 70 2 2" xfId="2838"/>
    <cellStyle name="Comma 70 3" xfId="2796"/>
    <cellStyle name="Comma 70 4" xfId="9526"/>
    <cellStyle name="Comma 71" xfId="1215"/>
    <cellStyle name="Comma 71 2" xfId="9527"/>
    <cellStyle name="Comma 71 2 2" xfId="9528"/>
    <cellStyle name="Comma 71 3" xfId="9529"/>
    <cellStyle name="Comma 72" xfId="1216"/>
    <cellStyle name="Comma 72 2" xfId="2763"/>
    <cellStyle name="Comma 72 2 2" xfId="2839"/>
    <cellStyle name="Comma 72 3" xfId="2797"/>
    <cellStyle name="Comma 73" xfId="1217"/>
    <cellStyle name="Comma 73 2" xfId="9530"/>
    <cellStyle name="Comma 73 2 2" xfId="9531"/>
    <cellStyle name="Comma 73 3" xfId="9532"/>
    <cellStyle name="Comma 74" xfId="1218"/>
    <cellStyle name="Comma 74 2" xfId="9533"/>
    <cellStyle name="Comma 74 3" xfId="9534"/>
    <cellStyle name="Comma 75" xfId="1219"/>
    <cellStyle name="Comma 75 2" xfId="9535"/>
    <cellStyle name="Comma 75 3" xfId="9536"/>
    <cellStyle name="Comma 76" xfId="1220"/>
    <cellStyle name="Comma 76 2" xfId="9537"/>
    <cellStyle name="Comma 76 3" xfId="9538"/>
    <cellStyle name="Comma 77" xfId="1221"/>
    <cellStyle name="Comma 77 2" xfId="9539"/>
    <cellStyle name="Comma 77 3" xfId="9540"/>
    <cellStyle name="Comma 78" xfId="1222"/>
    <cellStyle name="Comma 78 2" xfId="9541"/>
    <cellStyle name="Comma 78 3" xfId="9542"/>
    <cellStyle name="Comma 79" xfId="1223"/>
    <cellStyle name="Comma 79 2" xfId="9543"/>
    <cellStyle name="Comma 79 3" xfId="9544"/>
    <cellStyle name="Comma 8" xfId="1224"/>
    <cellStyle name="Comma 8 2" xfId="1225"/>
    <cellStyle name="Comma 8 2 2" xfId="9545"/>
    <cellStyle name="Comma 8 3" xfId="1226"/>
    <cellStyle name="Comma 8 3 2" xfId="1227"/>
    <cellStyle name="Comma 8 4" xfId="9546"/>
    <cellStyle name="Comma 8 4 2" xfId="9547"/>
    <cellStyle name="Comma 8 4 3" xfId="9548"/>
    <cellStyle name="Comma 8 4 3 2" xfId="9549"/>
    <cellStyle name="Comma 8 4 4" xfId="9550"/>
    <cellStyle name="Comma 8 5" xfId="9551"/>
    <cellStyle name="Comma 8 6" xfId="9552"/>
    <cellStyle name="Comma 80" xfId="1228"/>
    <cellStyle name="Comma 80 2" xfId="9553"/>
    <cellStyle name="Comma 80 3" xfId="9554"/>
    <cellStyle name="Comma 81" xfId="1229"/>
    <cellStyle name="Comma 81 2" xfId="9555"/>
    <cellStyle name="Comma 82" xfId="1230"/>
    <cellStyle name="Comma 82 2" xfId="9556"/>
    <cellStyle name="Comma 82 3" xfId="9557"/>
    <cellStyle name="Comma 83" xfId="1231"/>
    <cellStyle name="Comma 83 2" xfId="2764"/>
    <cellStyle name="Comma 83 2 2" xfId="2840"/>
    <cellStyle name="Comma 83 3" xfId="2798"/>
    <cellStyle name="Comma 84" xfId="1232"/>
    <cellStyle name="Comma 84 2" xfId="9558"/>
    <cellStyle name="Comma 85" xfId="2669"/>
    <cellStyle name="Comma 85 2" xfId="2784"/>
    <cellStyle name="Comma 85 2 2" xfId="2860"/>
    <cellStyle name="Comma 85 3" xfId="2821"/>
    <cellStyle name="Comma 86" xfId="2606"/>
    <cellStyle name="Comma 86 2" xfId="2876"/>
    <cellStyle name="Comma 87" xfId="2757"/>
    <cellStyle name="Comma 87 2" xfId="2833"/>
    <cellStyle name="Comma 88" xfId="2828"/>
    <cellStyle name="Comma 88 2" xfId="9559"/>
    <cellStyle name="Comma 89" xfId="2791"/>
    <cellStyle name="Comma 89 2" xfId="9560"/>
    <cellStyle name="Comma 9" xfId="1233"/>
    <cellStyle name="Comma 9 2" xfId="1234"/>
    <cellStyle name="Comma 9 2 2" xfId="9561"/>
    <cellStyle name="Comma 9 2 3" xfId="9562"/>
    <cellStyle name="Comma 9 3" xfId="1235"/>
    <cellStyle name="Comma 9 3 2" xfId="2765"/>
    <cellStyle name="Comma 9 3 2 2" xfId="2841"/>
    <cellStyle name="Comma 9 3 3" xfId="2799"/>
    <cellStyle name="Comma 9 3 3 2" xfId="9563"/>
    <cellStyle name="Comma 9 3 4" xfId="9564"/>
    <cellStyle name="Comma 9 4" xfId="9565"/>
    <cellStyle name="Comma 9 5" xfId="9566"/>
    <cellStyle name="Comma 90" xfId="2752"/>
    <cellStyle name="Comma 90 2" xfId="9567"/>
    <cellStyle name="Comma 91" xfId="2867"/>
    <cellStyle name="Comma 91 2" xfId="9568"/>
    <cellStyle name="Comma 92" xfId="9569"/>
    <cellStyle name="Comma 92 2" xfId="9570"/>
    <cellStyle name="Comma 93" xfId="9571"/>
    <cellStyle name="Comma 93 2" xfId="9572"/>
    <cellStyle name="Comma 94" xfId="9573"/>
    <cellStyle name="Comma 94 2" xfId="9574"/>
    <cellStyle name="Comma 95" xfId="9575"/>
    <cellStyle name="Comma 95 2" xfId="9576"/>
    <cellStyle name="Comma 96" xfId="9577"/>
    <cellStyle name="Comma 96 2" xfId="9578"/>
    <cellStyle name="Comma 97" xfId="9579"/>
    <cellStyle name="Comma 97 2" xfId="9580"/>
    <cellStyle name="Comma 98" xfId="9581"/>
    <cellStyle name="Comma 98 2" xfId="9582"/>
    <cellStyle name="Comma 99" xfId="9583"/>
    <cellStyle name="Comma 99 2" xfId="9584"/>
    <cellStyle name="Comma Cents" xfId="1236"/>
    <cellStyle name="Comma Cents 2" xfId="9585"/>
    <cellStyle name="Comma Cents 2 2" xfId="9586"/>
    <cellStyle name="Comma[1]" xfId="1237"/>
    <cellStyle name="Comma[1] 2" xfId="9587"/>
    <cellStyle name="Comma[1] 2 2" xfId="9588"/>
    <cellStyle name="Comma[2]" xfId="1238"/>
    <cellStyle name="Comma[2] 2" xfId="9589"/>
    <cellStyle name="Comma0" xfId="1239"/>
    <cellStyle name="Comma0 - Modelo1" xfId="1240"/>
    <cellStyle name="Comma0 - Style1" xfId="1241"/>
    <cellStyle name="Comma0 - Style2" xfId="1242"/>
    <cellStyle name="Comma0 - Style4" xfId="1243"/>
    <cellStyle name="Comma0 10" xfId="1244"/>
    <cellStyle name="Comma0 11" xfId="1245"/>
    <cellStyle name="Comma0 12" xfId="1246"/>
    <cellStyle name="Comma0 13" xfId="9590"/>
    <cellStyle name="Comma0 2" xfId="1247"/>
    <cellStyle name="Comma0 2 2" xfId="1248"/>
    <cellStyle name="Comma0 2 3" xfId="1249"/>
    <cellStyle name="Comma0 3" xfId="1250"/>
    <cellStyle name="Comma0 3 2" xfId="9591"/>
    <cellStyle name="Comma0 4" xfId="1251"/>
    <cellStyle name="Comma0 4 2" xfId="9592"/>
    <cellStyle name="Comma0 5" xfId="1252"/>
    <cellStyle name="Comma0 5 2" xfId="9593"/>
    <cellStyle name="Comma0 6" xfId="1253"/>
    <cellStyle name="Comma0 6 2" xfId="9594"/>
    <cellStyle name="Comma0 7" xfId="1254"/>
    <cellStyle name="Comma0 7 2" xfId="9595"/>
    <cellStyle name="Comma0 8" xfId="1255"/>
    <cellStyle name="Comma0 8 2" xfId="9596"/>
    <cellStyle name="Comma0 9" xfId="1256"/>
    <cellStyle name="Comma0 9 2" xfId="9597"/>
    <cellStyle name="Comma0_2005 GWF Power LP AW-- 6-29-06" xfId="1257"/>
    <cellStyle name="Comma1 - Modelo2" xfId="1258"/>
    <cellStyle name="Comma1 - Style1" xfId="1259"/>
    <cellStyle name="Comma1 - Style2" xfId="1260"/>
    <cellStyle name="Company Name" xfId="1261"/>
    <cellStyle name="complete" xfId="1262"/>
    <cellStyle name="complete 2" xfId="9598"/>
    <cellStyle name="Conferência" xfId="1263"/>
    <cellStyle name="Conferência 2" xfId="9599"/>
    <cellStyle name="Conferência 2 2" xfId="9600"/>
    <cellStyle name="Config Data" xfId="1264"/>
    <cellStyle name="Config Data 2" xfId="1265"/>
    <cellStyle name="Config Data 2 2" xfId="1266"/>
    <cellStyle name="Config Data 2 3" xfId="1267"/>
    <cellStyle name="Config Data 2_BS Analytics" xfId="1268"/>
    <cellStyle name="Config Data 3" xfId="9601"/>
    <cellStyle name="Config Data 3 2" xfId="9602"/>
    <cellStyle name="Config Data_03_March_2012_Analytics_Power" xfId="1269"/>
    <cellStyle name="Control" xfId="1270"/>
    <cellStyle name="Copied" xfId="1271"/>
    <cellStyle name="COST1" xfId="1272"/>
    <cellStyle name="COST1 2" xfId="9603"/>
    <cellStyle name="cover" xfId="1273"/>
    <cellStyle name="Currency" xfId="23308" builtinId="4"/>
    <cellStyle name="Currency--" xfId="1274"/>
    <cellStyle name="Currency [0] 2" xfId="1275"/>
    <cellStyle name="Currency [0] 2 2" xfId="1276"/>
    <cellStyle name="Currency [0] 2 3" xfId="1277"/>
    <cellStyle name="Currency [0] 2 4" xfId="1278"/>
    <cellStyle name="Currency [0] 3" xfId="1279"/>
    <cellStyle name="Currency [0] topline" xfId="1280"/>
    <cellStyle name="Currency [0] topline 2" xfId="9604"/>
    <cellStyle name="Currency [0] underline" xfId="1281"/>
    <cellStyle name="Currency [0] underline 2" xfId="2676"/>
    <cellStyle name="Currency [1]" xfId="1282"/>
    <cellStyle name="Currency [1] topline" xfId="1283"/>
    <cellStyle name="Currency [1]_Copy of Est cap spending for Dec tax Proposal - Final Yr end close v3-Updated for Oct EOG" xfId="1284"/>
    <cellStyle name="Currency [2]" xfId="1285"/>
    <cellStyle name="Currency [2] 2" xfId="9605"/>
    <cellStyle name="Currency [2] 3" xfId="9606"/>
    <cellStyle name="Currency [B]" xfId="1286"/>
    <cellStyle name="Currency [B] 2" xfId="9607"/>
    <cellStyle name="Currency [B] 3" xfId="9608"/>
    <cellStyle name="Currency 0" xfId="1287"/>
    <cellStyle name="Currency 0 2" xfId="9609"/>
    <cellStyle name="Currency 10" xfId="1288"/>
    <cellStyle name="Currency-- 10" xfId="9610"/>
    <cellStyle name="Currency 10 2" xfId="9611"/>
    <cellStyle name="Currency 100" xfId="9612"/>
    <cellStyle name="Currency 100 2" xfId="9613"/>
    <cellStyle name="Currency 11" xfId="1289"/>
    <cellStyle name="Currency-- 11" xfId="9614"/>
    <cellStyle name="Currency 11 10" xfId="9615"/>
    <cellStyle name="Currency 11 11" xfId="9616"/>
    <cellStyle name="Currency 11 12" xfId="9617"/>
    <cellStyle name="Currency 11 13" xfId="9618"/>
    <cellStyle name="Currency 11 14" xfId="9619"/>
    <cellStyle name="Currency 11 15" xfId="9620"/>
    <cellStyle name="Currency 11 16" xfId="9621"/>
    <cellStyle name="Currency 11 2" xfId="9622"/>
    <cellStyle name="Currency 11 3" xfId="9623"/>
    <cellStyle name="Currency 11 4" xfId="9624"/>
    <cellStyle name="Currency 11 5" xfId="9625"/>
    <cellStyle name="Currency 11 6" xfId="9626"/>
    <cellStyle name="Currency 11 7" xfId="9627"/>
    <cellStyle name="Currency 11 8" xfId="9628"/>
    <cellStyle name="Currency 11 9" xfId="9629"/>
    <cellStyle name="Currency 12" xfId="1290"/>
    <cellStyle name="Currency-- 12" xfId="9630"/>
    <cellStyle name="Currency 12 2" xfId="9631"/>
    <cellStyle name="Currency 12 3" xfId="9632"/>
    <cellStyle name="Currency 13" xfId="2609"/>
    <cellStyle name="Currency-- 13" xfId="9633"/>
    <cellStyle name="Currency 13 2" xfId="9634"/>
    <cellStyle name="Currency 13 3" xfId="9635"/>
    <cellStyle name="Currency 14" xfId="2830"/>
    <cellStyle name="Currency-- 14" xfId="9636"/>
    <cellStyle name="Currency 14 2" xfId="9637"/>
    <cellStyle name="Currency 14 3" xfId="9638"/>
    <cellStyle name="Currency 15" xfId="2754"/>
    <cellStyle name="Currency-- 15" xfId="9639"/>
    <cellStyle name="Currency 15 2" xfId="9640"/>
    <cellStyle name="Currency 15 3" xfId="9641"/>
    <cellStyle name="Currency 16" xfId="2870"/>
    <cellStyle name="Currency-- 16" xfId="9642"/>
    <cellStyle name="Currency 16 2" xfId="9643"/>
    <cellStyle name="Currency 16 3" xfId="9644"/>
    <cellStyle name="Currency 17" xfId="9645"/>
    <cellStyle name="Currency-- 17" xfId="9646"/>
    <cellStyle name="Currency 17 2" xfId="9647"/>
    <cellStyle name="Currency 17 3" xfId="9648"/>
    <cellStyle name="Currency 18" xfId="9649"/>
    <cellStyle name="Currency-- 18" xfId="9650"/>
    <cellStyle name="Currency 18 2" xfId="9651"/>
    <cellStyle name="Currency 18 3" xfId="9652"/>
    <cellStyle name="Currency 19" xfId="9653"/>
    <cellStyle name="Currency-- 19" xfId="9654"/>
    <cellStyle name="Currency 19 2" xfId="9655"/>
    <cellStyle name="Currency 19 3" xfId="9656"/>
    <cellStyle name="Currency 2" xfId="1291"/>
    <cellStyle name="Currency-- 2" xfId="9657"/>
    <cellStyle name="Currency 2 10" xfId="1292"/>
    <cellStyle name="Currency 2 10 2" xfId="1293"/>
    <cellStyle name="Currency 2 11" xfId="1294"/>
    <cellStyle name="Currency 2 11 2" xfId="1295"/>
    <cellStyle name="Currency 2 12" xfId="1296"/>
    <cellStyle name="Currency 2 12 2" xfId="1297"/>
    <cellStyle name="Currency 2 13" xfId="1298"/>
    <cellStyle name="Currency 2 14" xfId="9658"/>
    <cellStyle name="Currency 2 15" xfId="9659"/>
    <cellStyle name="Currency 2 16" xfId="9660"/>
    <cellStyle name="Currency 2 2" xfId="1299"/>
    <cellStyle name="Currency 2 2 2" xfId="1300"/>
    <cellStyle name="Currency 2 2 2 2" xfId="9661"/>
    <cellStyle name="Currency 2 2 3" xfId="9662"/>
    <cellStyle name="Currency 2 2 4" xfId="9663"/>
    <cellStyle name="Currency 2 3" xfId="1301"/>
    <cellStyle name="Currency 2 3 2" xfId="1302"/>
    <cellStyle name="Currency 2 4" xfId="1303"/>
    <cellStyle name="Currency 2 4 2" xfId="1304"/>
    <cellStyle name="Currency 2 5" xfId="1305"/>
    <cellStyle name="Currency 2 5 2" xfId="1306"/>
    <cellStyle name="Currency 2 6" xfId="1307"/>
    <cellStyle name="Currency 2 6 2" xfId="1308"/>
    <cellStyle name="Currency 2 7" xfId="1309"/>
    <cellStyle name="Currency 2 7 2" xfId="1310"/>
    <cellStyle name="Currency 2 8" xfId="1311"/>
    <cellStyle name="Currency 2 8 2" xfId="1312"/>
    <cellStyle name="Currency 2 9" xfId="1313"/>
    <cellStyle name="Currency 2 9 2" xfId="1314"/>
    <cellStyle name="Currency 2_2011 Income Tax Cash Paid Analytics" xfId="9664"/>
    <cellStyle name="Currency 20" xfId="9665"/>
    <cellStyle name="Currency-- 20" xfId="9666"/>
    <cellStyle name="Currency 20 2" xfId="9667"/>
    <cellStyle name="Currency 20 3" xfId="9668"/>
    <cellStyle name="Currency 21" xfId="9669"/>
    <cellStyle name="Currency-- 21" xfId="9670"/>
    <cellStyle name="Currency 21 2" xfId="9671"/>
    <cellStyle name="Currency 21 3" xfId="9672"/>
    <cellStyle name="Currency 22" xfId="9673"/>
    <cellStyle name="Currency-- 22" xfId="9674"/>
    <cellStyle name="Currency 22 2" xfId="9675"/>
    <cellStyle name="Currency 22 3" xfId="9676"/>
    <cellStyle name="Currency 23" xfId="9677"/>
    <cellStyle name="Currency-- 23" xfId="9678"/>
    <cellStyle name="Currency 23 2" xfId="9679"/>
    <cellStyle name="Currency 23 3" xfId="9680"/>
    <cellStyle name="Currency 24" xfId="9681"/>
    <cellStyle name="Currency 24 2" xfId="9682"/>
    <cellStyle name="Currency 24 3" xfId="9683"/>
    <cellStyle name="Currency 25" xfId="9684"/>
    <cellStyle name="Currency 25 2" xfId="9685"/>
    <cellStyle name="Currency 25 3" xfId="9686"/>
    <cellStyle name="Currency 26" xfId="9687"/>
    <cellStyle name="Currency 26 2" xfId="9688"/>
    <cellStyle name="Currency 26 3" xfId="9689"/>
    <cellStyle name="Currency 27" xfId="9690"/>
    <cellStyle name="Currency 27 2" xfId="9691"/>
    <cellStyle name="Currency 27 3" xfId="9692"/>
    <cellStyle name="Currency 28" xfId="9693"/>
    <cellStyle name="Currency 28 2" xfId="9694"/>
    <cellStyle name="Currency 28 3" xfId="9695"/>
    <cellStyle name="Currency 29" xfId="9696"/>
    <cellStyle name="Currency 3" xfId="1315"/>
    <cellStyle name="Currency-- 3" xfId="9697"/>
    <cellStyle name="Currency 3 2" xfId="1316"/>
    <cellStyle name="Currency 3 2 2" xfId="9698"/>
    <cellStyle name="Currency 3 2 2 2" xfId="9699"/>
    <cellStyle name="Currency 3 2 3" xfId="9700"/>
    <cellStyle name="Currency 3 2 4" xfId="9701"/>
    <cellStyle name="Currency 3 3" xfId="1317"/>
    <cellStyle name="Currency 3 3 2" xfId="9702"/>
    <cellStyle name="Currency 3 3 3" xfId="9703"/>
    <cellStyle name="Currency 3 4" xfId="1318"/>
    <cellStyle name="Currency 3 5" xfId="2610"/>
    <cellStyle name="Currency 3 5 2" xfId="2816"/>
    <cellStyle name="Currency 3 5 2 2" xfId="9704"/>
    <cellStyle name="Currency 3 5 2 2 2" xfId="9705"/>
    <cellStyle name="Currency 3 5 2 3" xfId="9706"/>
    <cellStyle name="Currency 3 5 3" xfId="9707"/>
    <cellStyle name="Currency 3 5 3 2" xfId="9708"/>
    <cellStyle name="Currency 3 5 3 2 2" xfId="9709"/>
    <cellStyle name="Currency 3 5 3 3" xfId="9710"/>
    <cellStyle name="Currency 3 5 4" xfId="9711"/>
    <cellStyle name="Currency 3 5 4 2" xfId="9712"/>
    <cellStyle name="Currency 3 5 5" xfId="9713"/>
    <cellStyle name="Currency 30" xfId="9714"/>
    <cellStyle name="Currency 31" xfId="9715"/>
    <cellStyle name="Currency 32" xfId="9716"/>
    <cellStyle name="Currency 33" xfId="9717"/>
    <cellStyle name="Currency 34" xfId="9718"/>
    <cellStyle name="Currency 35" xfId="9719"/>
    <cellStyle name="Currency 36" xfId="9720"/>
    <cellStyle name="Currency 37" xfId="9721"/>
    <cellStyle name="Currency 38" xfId="9722"/>
    <cellStyle name="Currency 39" xfId="9723"/>
    <cellStyle name="Currency 4" xfId="1319"/>
    <cellStyle name="Currency-- 4" xfId="9724"/>
    <cellStyle name="Currency 4 2" xfId="1320"/>
    <cellStyle name="Currency 4 2 2" xfId="9725"/>
    <cellStyle name="Currency 4 2 2 2" xfId="9726"/>
    <cellStyle name="Currency 4 2 3" xfId="9727"/>
    <cellStyle name="Currency 4 2 4" xfId="9728"/>
    <cellStyle name="Currency 4 3" xfId="1321"/>
    <cellStyle name="Currency 4 3 2" xfId="9729"/>
    <cellStyle name="Currency 4 3 3" xfId="9730"/>
    <cellStyle name="Currency 4 4" xfId="1322"/>
    <cellStyle name="Currency 4 5" xfId="9731"/>
    <cellStyle name="Currency 4 6" xfId="9732"/>
    <cellStyle name="Currency 4 7" xfId="9733"/>
    <cellStyle name="Currency 4 8" xfId="9734"/>
    <cellStyle name="Currency 4 9" xfId="23303"/>
    <cellStyle name="Currency 40" xfId="9735"/>
    <cellStyle name="Currency 41" xfId="9736"/>
    <cellStyle name="Currency 42" xfId="9737"/>
    <cellStyle name="Currency 43" xfId="9738"/>
    <cellStyle name="Currency 44" xfId="9739"/>
    <cellStyle name="Currency 45" xfId="9740"/>
    <cellStyle name="Currency 46" xfId="9741"/>
    <cellStyle name="Currency 47" xfId="9742"/>
    <cellStyle name="Currency 48" xfId="9743"/>
    <cellStyle name="Currency 49" xfId="9744"/>
    <cellStyle name="Currency 5" xfId="1323"/>
    <cellStyle name="Currency-- 5" xfId="9745"/>
    <cellStyle name="Currency 5 10" xfId="9746"/>
    <cellStyle name="Currency 5 11" xfId="9747"/>
    <cellStyle name="Currency 5 12" xfId="9748"/>
    <cellStyle name="Currency 5 13" xfId="9749"/>
    <cellStyle name="Currency 5 14" xfId="9750"/>
    <cellStyle name="Currency 5 15" xfId="9751"/>
    <cellStyle name="Currency 5 16" xfId="9752"/>
    <cellStyle name="Currency 5 17" xfId="9753"/>
    <cellStyle name="Currency 5 18" xfId="9754"/>
    <cellStyle name="Currency 5 19" xfId="9755"/>
    <cellStyle name="Currency 5 2" xfId="1324"/>
    <cellStyle name="Currency 5 20" xfId="9756"/>
    <cellStyle name="Currency 5 21" xfId="9757"/>
    <cellStyle name="Currency 5 22" xfId="9758"/>
    <cellStyle name="Currency 5 23" xfId="9759"/>
    <cellStyle name="Currency 5 24" xfId="9760"/>
    <cellStyle name="Currency 5 25" xfId="9761"/>
    <cellStyle name="Currency 5 26" xfId="9762"/>
    <cellStyle name="Currency 5 27" xfId="9763"/>
    <cellStyle name="Currency 5 28" xfId="9764"/>
    <cellStyle name="Currency 5 29" xfId="9765"/>
    <cellStyle name="Currency 5 3" xfId="9766"/>
    <cellStyle name="Currency 5 30" xfId="9767"/>
    <cellStyle name="Currency 5 31" xfId="9768"/>
    <cellStyle name="Currency 5 32" xfId="9769"/>
    <cellStyle name="Currency 5 33" xfId="9770"/>
    <cellStyle name="Currency 5 34" xfId="9771"/>
    <cellStyle name="Currency 5 35" xfId="9772"/>
    <cellStyle name="Currency 5 36" xfId="9773"/>
    <cellStyle name="Currency 5 37" xfId="9774"/>
    <cellStyle name="Currency 5 38" xfId="9775"/>
    <cellStyle name="Currency 5 39" xfId="9776"/>
    <cellStyle name="Currency 5 4" xfId="9777"/>
    <cellStyle name="Currency 5 5" xfId="9778"/>
    <cellStyle name="Currency 5 6" xfId="9779"/>
    <cellStyle name="Currency 5 7" xfId="9780"/>
    <cellStyle name="Currency 5 8" xfId="9781"/>
    <cellStyle name="Currency 5 9" xfId="9782"/>
    <cellStyle name="Currency 50" xfId="9783"/>
    <cellStyle name="Currency 51" xfId="9784"/>
    <cellStyle name="Currency 52" xfId="9785"/>
    <cellStyle name="Currency 53" xfId="9786"/>
    <cellStyle name="Currency 54" xfId="9787"/>
    <cellStyle name="Currency 55" xfId="9788"/>
    <cellStyle name="Currency 56" xfId="9789"/>
    <cellStyle name="Currency 57" xfId="9790"/>
    <cellStyle name="Currency 58" xfId="9791"/>
    <cellStyle name="Currency 59" xfId="9792"/>
    <cellStyle name="Currency 6" xfId="1325"/>
    <cellStyle name="Currency-- 6" xfId="9793"/>
    <cellStyle name="Currency 6 2" xfId="1326"/>
    <cellStyle name="Currency 6 2 2" xfId="1327"/>
    <cellStyle name="Currency 6 2 2 2" xfId="9794"/>
    <cellStyle name="Currency 6 2 2 2 2" xfId="9795"/>
    <cellStyle name="Currency 6 2 2 2 2 2" xfId="9796"/>
    <cellStyle name="Currency 6 2 2 2 3" xfId="9797"/>
    <cellStyle name="Currency 6 2 2 2 3 2" xfId="9798"/>
    <cellStyle name="Currency 6 2 2 2 4" xfId="9799"/>
    <cellStyle name="Currency 6 2 2 3" xfId="9800"/>
    <cellStyle name="Currency 6 2 2 3 2" xfId="9801"/>
    <cellStyle name="Currency 6 2 2 4" xfId="9802"/>
    <cellStyle name="Currency 6 2 2 4 2" xfId="9803"/>
    <cellStyle name="Currency 6 2 2 5" xfId="9804"/>
    <cellStyle name="Currency 6 2 3" xfId="9805"/>
    <cellStyle name="Currency 6 2 3 2" xfId="9806"/>
    <cellStyle name="Currency 6 2 3 2 2" xfId="9807"/>
    <cellStyle name="Currency 6 2 3 3" xfId="9808"/>
    <cellStyle name="Currency 6 2 3 3 2" xfId="9809"/>
    <cellStyle name="Currency 6 2 3 4" xfId="9810"/>
    <cellStyle name="Currency 6 2 4" xfId="9811"/>
    <cellStyle name="Currency 6 2 4 2" xfId="9812"/>
    <cellStyle name="Currency 6 2 5" xfId="9813"/>
    <cellStyle name="Currency 6 2 5 2" xfId="9814"/>
    <cellStyle name="Currency 6 2 6" xfId="9815"/>
    <cellStyle name="Currency 6 3" xfId="1328"/>
    <cellStyle name="Currency 6 3 2" xfId="9816"/>
    <cellStyle name="Currency 6 3 2 2" xfId="9817"/>
    <cellStyle name="Currency 6 3 2 2 2" xfId="9818"/>
    <cellStyle name="Currency 6 3 2 3" xfId="9819"/>
    <cellStyle name="Currency 6 3 2 3 2" xfId="9820"/>
    <cellStyle name="Currency 6 3 2 4" xfId="9821"/>
    <cellStyle name="Currency 6 3 3" xfId="9822"/>
    <cellStyle name="Currency 6 3 3 2" xfId="9823"/>
    <cellStyle name="Currency 6 3 4" xfId="9824"/>
    <cellStyle name="Currency 6 3 4 2" xfId="9825"/>
    <cellStyle name="Currency 6 3 5" xfId="9826"/>
    <cellStyle name="Currency 6 4" xfId="9827"/>
    <cellStyle name="Currency 6 4 2" xfId="9828"/>
    <cellStyle name="Currency 6 4 2 2" xfId="9829"/>
    <cellStyle name="Currency 6 4 3" xfId="9830"/>
    <cellStyle name="Currency 6 4 3 2" xfId="9831"/>
    <cellStyle name="Currency 6 4 4" xfId="9832"/>
    <cellStyle name="Currency 6 5" xfId="9833"/>
    <cellStyle name="Currency 6 5 2" xfId="9834"/>
    <cellStyle name="Currency 6 6" xfId="9835"/>
    <cellStyle name="Currency 6 6 2" xfId="9836"/>
    <cellStyle name="Currency 6 7" xfId="9837"/>
    <cellStyle name="Currency 6 8" xfId="9838"/>
    <cellStyle name="Currency 6 9" xfId="9839"/>
    <cellStyle name="Currency 60" xfId="9840"/>
    <cellStyle name="Currency 61" xfId="9841"/>
    <cellStyle name="Currency 62" xfId="9842"/>
    <cellStyle name="Currency 63" xfId="9843"/>
    <cellStyle name="Currency 64" xfId="9844"/>
    <cellStyle name="Currency 65" xfId="9845"/>
    <cellStyle name="Currency 66" xfId="9846"/>
    <cellStyle name="Currency 67" xfId="9847"/>
    <cellStyle name="Currency 68" xfId="9848"/>
    <cellStyle name="Currency 69" xfId="9849"/>
    <cellStyle name="Currency 7" xfId="1329"/>
    <cellStyle name="Currency-- 7" xfId="9850"/>
    <cellStyle name="Currency 7 10" xfId="9851"/>
    <cellStyle name="Currency 7 11" xfId="9852"/>
    <cellStyle name="Currency 7 12" xfId="9853"/>
    <cellStyle name="Currency 7 13" xfId="9854"/>
    <cellStyle name="Currency 7 14" xfId="9855"/>
    <cellStyle name="Currency 7 15" xfId="9856"/>
    <cellStyle name="Currency 7 16" xfId="9857"/>
    <cellStyle name="Currency 7 2" xfId="1330"/>
    <cellStyle name="Currency 7 2 2" xfId="1331"/>
    <cellStyle name="Currency 7 2 2 2" xfId="9858"/>
    <cellStyle name="Currency 7 2 2 2 2" xfId="9859"/>
    <cellStyle name="Currency 7 2 2 2 2 2" xfId="9860"/>
    <cellStyle name="Currency 7 2 2 2 3" xfId="9861"/>
    <cellStyle name="Currency 7 2 2 2 3 2" xfId="9862"/>
    <cellStyle name="Currency 7 2 2 2 4" xfId="9863"/>
    <cellStyle name="Currency 7 2 2 3" xfId="9864"/>
    <cellStyle name="Currency 7 2 2 3 2" xfId="9865"/>
    <cellStyle name="Currency 7 2 2 4" xfId="9866"/>
    <cellStyle name="Currency 7 2 2 4 2" xfId="9867"/>
    <cellStyle name="Currency 7 2 2 5" xfId="9868"/>
    <cellStyle name="Currency 7 2 3" xfId="9869"/>
    <cellStyle name="Currency 7 2 3 2" xfId="9870"/>
    <cellStyle name="Currency 7 2 3 2 2" xfId="9871"/>
    <cellStyle name="Currency 7 2 3 3" xfId="9872"/>
    <cellStyle name="Currency 7 2 3 3 2" xfId="9873"/>
    <cellStyle name="Currency 7 2 3 4" xfId="9874"/>
    <cellStyle name="Currency 7 2 4" xfId="9875"/>
    <cellStyle name="Currency 7 2 4 2" xfId="9876"/>
    <cellStyle name="Currency 7 2 5" xfId="9877"/>
    <cellStyle name="Currency 7 2 5 2" xfId="9878"/>
    <cellStyle name="Currency 7 2 6" xfId="9879"/>
    <cellStyle name="Currency 7 3" xfId="1332"/>
    <cellStyle name="Currency 7 3 2" xfId="9880"/>
    <cellStyle name="Currency 7 3 2 2" xfId="9881"/>
    <cellStyle name="Currency 7 3 2 2 2" xfId="9882"/>
    <cellStyle name="Currency 7 3 2 3" xfId="9883"/>
    <cellStyle name="Currency 7 3 2 3 2" xfId="9884"/>
    <cellStyle name="Currency 7 3 2 4" xfId="9885"/>
    <cellStyle name="Currency 7 3 3" xfId="9886"/>
    <cellStyle name="Currency 7 3 3 2" xfId="9887"/>
    <cellStyle name="Currency 7 3 4" xfId="9888"/>
    <cellStyle name="Currency 7 3 4 2" xfId="9889"/>
    <cellStyle name="Currency 7 3 5" xfId="9890"/>
    <cellStyle name="Currency 7 4" xfId="9891"/>
    <cellStyle name="Currency 7 4 2" xfId="9892"/>
    <cellStyle name="Currency 7 4 2 2" xfId="9893"/>
    <cellStyle name="Currency 7 4 3" xfId="9894"/>
    <cellStyle name="Currency 7 4 3 2" xfId="9895"/>
    <cellStyle name="Currency 7 4 4" xfId="9896"/>
    <cellStyle name="Currency 7 5" xfId="9897"/>
    <cellStyle name="Currency 7 5 2" xfId="9898"/>
    <cellStyle name="Currency 7 6" xfId="9899"/>
    <cellStyle name="Currency 7 6 2" xfId="9900"/>
    <cellStyle name="Currency 7 7" xfId="9901"/>
    <cellStyle name="Currency 7 8" xfId="9902"/>
    <cellStyle name="Currency 7 9" xfId="9903"/>
    <cellStyle name="Currency 70" xfId="9904"/>
    <cellStyle name="Currency 71" xfId="9905"/>
    <cellStyle name="Currency 72" xfId="9906"/>
    <cellStyle name="Currency 73" xfId="9907"/>
    <cellStyle name="Currency 74" xfId="9908"/>
    <cellStyle name="Currency 75" xfId="9909"/>
    <cellStyle name="Currency 76" xfId="9910"/>
    <cellStyle name="Currency 77" xfId="9911"/>
    <cellStyle name="Currency 78" xfId="9912"/>
    <cellStyle name="Currency 79" xfId="9913"/>
    <cellStyle name="Currency 8" xfId="1333"/>
    <cellStyle name="Currency-- 8" xfId="9914"/>
    <cellStyle name="Currency 8 10" xfId="9915"/>
    <cellStyle name="Currency 8 11" xfId="9916"/>
    <cellStyle name="Currency 8 12" xfId="9917"/>
    <cellStyle name="Currency 8 13" xfId="9918"/>
    <cellStyle name="Currency 8 14" xfId="9919"/>
    <cellStyle name="Currency 8 15" xfId="9920"/>
    <cellStyle name="Currency 8 16" xfId="9921"/>
    <cellStyle name="Currency 8 2" xfId="1334"/>
    <cellStyle name="Currency 8 2 2" xfId="1335"/>
    <cellStyle name="Currency 8 2 2 2" xfId="9922"/>
    <cellStyle name="Currency 8 2 2 2 2" xfId="9923"/>
    <cellStyle name="Currency 8 2 2 2 2 2" xfId="9924"/>
    <cellStyle name="Currency 8 2 2 2 3" xfId="9925"/>
    <cellStyle name="Currency 8 2 2 2 3 2" xfId="9926"/>
    <cellStyle name="Currency 8 2 2 2 4" xfId="9927"/>
    <cellStyle name="Currency 8 2 2 3" xfId="9928"/>
    <cellStyle name="Currency 8 2 2 3 2" xfId="9929"/>
    <cellStyle name="Currency 8 2 2 4" xfId="9930"/>
    <cellStyle name="Currency 8 2 2 4 2" xfId="9931"/>
    <cellStyle name="Currency 8 2 2 5" xfId="9932"/>
    <cellStyle name="Currency 8 2 3" xfId="9933"/>
    <cellStyle name="Currency 8 2 3 2" xfId="9934"/>
    <cellStyle name="Currency 8 2 3 2 2" xfId="9935"/>
    <cellStyle name="Currency 8 2 3 3" xfId="9936"/>
    <cellStyle name="Currency 8 2 3 3 2" xfId="9937"/>
    <cellStyle name="Currency 8 2 3 4" xfId="9938"/>
    <cellStyle name="Currency 8 2 4" xfId="9939"/>
    <cellStyle name="Currency 8 2 4 2" xfId="9940"/>
    <cellStyle name="Currency 8 2 5" xfId="9941"/>
    <cellStyle name="Currency 8 2 5 2" xfId="9942"/>
    <cellStyle name="Currency 8 2 6" xfId="9943"/>
    <cellStyle name="Currency 8 3" xfId="1336"/>
    <cellStyle name="Currency 8 3 2" xfId="9944"/>
    <cellStyle name="Currency 8 3 2 2" xfId="9945"/>
    <cellStyle name="Currency 8 3 2 2 2" xfId="9946"/>
    <cellStyle name="Currency 8 3 2 3" xfId="9947"/>
    <cellStyle name="Currency 8 3 2 3 2" xfId="9948"/>
    <cellStyle name="Currency 8 3 2 4" xfId="9949"/>
    <cellStyle name="Currency 8 3 3" xfId="9950"/>
    <cellStyle name="Currency 8 3 3 2" xfId="9951"/>
    <cellStyle name="Currency 8 3 4" xfId="9952"/>
    <cellStyle name="Currency 8 3 4 2" xfId="9953"/>
    <cellStyle name="Currency 8 3 5" xfId="9954"/>
    <cellStyle name="Currency 8 4" xfId="9955"/>
    <cellStyle name="Currency 8 4 2" xfId="9956"/>
    <cellStyle name="Currency 8 4 2 2" xfId="9957"/>
    <cellStyle name="Currency 8 4 3" xfId="9958"/>
    <cellStyle name="Currency 8 4 3 2" xfId="9959"/>
    <cellStyle name="Currency 8 4 4" xfId="9960"/>
    <cellStyle name="Currency 8 5" xfId="9961"/>
    <cellStyle name="Currency 8 5 2" xfId="9962"/>
    <cellStyle name="Currency 8 6" xfId="9963"/>
    <cellStyle name="Currency 8 6 2" xfId="9964"/>
    <cellStyle name="Currency 8 7" xfId="9965"/>
    <cellStyle name="Currency 8 8" xfId="9966"/>
    <cellStyle name="Currency 8 9" xfId="9967"/>
    <cellStyle name="Currency 80" xfId="9968"/>
    <cellStyle name="Currency 81" xfId="9969"/>
    <cellStyle name="Currency 82" xfId="9970"/>
    <cellStyle name="Currency 83" xfId="9971"/>
    <cellStyle name="Currency 84" xfId="9972"/>
    <cellStyle name="Currency 85" xfId="9973"/>
    <cellStyle name="Currency 86" xfId="9974"/>
    <cellStyle name="Currency 87" xfId="9975"/>
    <cellStyle name="Currency 88" xfId="23302"/>
    <cellStyle name="Currency 89" xfId="23317"/>
    <cellStyle name="Currency 9" xfId="1337"/>
    <cellStyle name="Currency-- 9" xfId="9976"/>
    <cellStyle name="Currency 9 10" xfId="9977"/>
    <cellStyle name="Currency 9 11" xfId="9978"/>
    <cellStyle name="Currency 9 12" xfId="9979"/>
    <cellStyle name="Currency 9 13" xfId="9980"/>
    <cellStyle name="Currency 9 14" xfId="9981"/>
    <cellStyle name="Currency 9 15" xfId="9982"/>
    <cellStyle name="Currency 9 16" xfId="9983"/>
    <cellStyle name="Currency 9 2" xfId="1338"/>
    <cellStyle name="Currency 9 2 2" xfId="1339"/>
    <cellStyle name="Currency 9 2 2 2" xfId="9984"/>
    <cellStyle name="Currency 9 2 2 2 2" xfId="9985"/>
    <cellStyle name="Currency 9 2 2 2 2 2" xfId="9986"/>
    <cellStyle name="Currency 9 2 2 2 3" xfId="9987"/>
    <cellStyle name="Currency 9 2 2 2 3 2" xfId="9988"/>
    <cellStyle name="Currency 9 2 2 2 4" xfId="9989"/>
    <cellStyle name="Currency 9 2 2 3" xfId="9990"/>
    <cellStyle name="Currency 9 2 2 3 2" xfId="9991"/>
    <cellStyle name="Currency 9 2 2 4" xfId="9992"/>
    <cellStyle name="Currency 9 2 2 4 2" xfId="9993"/>
    <cellStyle name="Currency 9 2 2 5" xfId="9994"/>
    <cellStyle name="Currency 9 2 3" xfId="9995"/>
    <cellStyle name="Currency 9 2 3 2" xfId="9996"/>
    <cellStyle name="Currency 9 2 3 2 2" xfId="9997"/>
    <cellStyle name="Currency 9 2 3 3" xfId="9998"/>
    <cellStyle name="Currency 9 2 3 3 2" xfId="9999"/>
    <cellStyle name="Currency 9 2 3 4" xfId="10000"/>
    <cellStyle name="Currency 9 2 4" xfId="10001"/>
    <cellStyle name="Currency 9 2 4 2" xfId="10002"/>
    <cellStyle name="Currency 9 2 5" xfId="10003"/>
    <cellStyle name="Currency 9 2 5 2" xfId="10004"/>
    <cellStyle name="Currency 9 2 6" xfId="10005"/>
    <cellStyle name="Currency 9 3" xfId="1340"/>
    <cellStyle name="Currency 9 3 2" xfId="10006"/>
    <cellStyle name="Currency 9 3 2 2" xfId="10007"/>
    <cellStyle name="Currency 9 3 2 2 2" xfId="10008"/>
    <cellStyle name="Currency 9 3 2 3" xfId="10009"/>
    <cellStyle name="Currency 9 3 2 3 2" xfId="10010"/>
    <cellStyle name="Currency 9 3 2 4" xfId="10011"/>
    <cellStyle name="Currency 9 3 3" xfId="10012"/>
    <cellStyle name="Currency 9 3 3 2" xfId="10013"/>
    <cellStyle name="Currency 9 3 4" xfId="10014"/>
    <cellStyle name="Currency 9 3 4 2" xfId="10015"/>
    <cellStyle name="Currency 9 3 5" xfId="10016"/>
    <cellStyle name="Currency 9 4" xfId="10017"/>
    <cellStyle name="Currency 9 4 2" xfId="10018"/>
    <cellStyle name="Currency 9 4 2 2" xfId="10019"/>
    <cellStyle name="Currency 9 4 3" xfId="10020"/>
    <cellStyle name="Currency 9 4 3 2" xfId="10021"/>
    <cellStyle name="Currency 9 4 4" xfId="10022"/>
    <cellStyle name="Currency 9 5" xfId="10023"/>
    <cellStyle name="Currency 9 5 2" xfId="10024"/>
    <cellStyle name="Currency 9 6" xfId="10025"/>
    <cellStyle name="Currency 9 6 2" xfId="10026"/>
    <cellStyle name="Currency 9 7" xfId="10027"/>
    <cellStyle name="Currency 9 8" xfId="10028"/>
    <cellStyle name="Currency 9 9" xfId="10029"/>
    <cellStyle name="Currency[1]" xfId="1341"/>
    <cellStyle name="Currency[1] 2" xfId="10030"/>
    <cellStyle name="Currency[2]" xfId="1342"/>
    <cellStyle name="Currency[2] 2" xfId="10031"/>
    <cellStyle name="Currency--_alphamodelv3newt" xfId="1343"/>
    <cellStyle name="Currency0" xfId="1344"/>
    <cellStyle name="Currency0 2" xfId="1345"/>
    <cellStyle name="Currency0 2 2" xfId="1346"/>
    <cellStyle name="Currency0 2 3" xfId="1347"/>
    <cellStyle name="Currency0 3" xfId="10032"/>
    <cellStyle name="Currency0 3 2" xfId="10033"/>
    <cellStyle name="Currency0 4" xfId="10034"/>
    <cellStyle name="Currency0_2011 Income Tax Cash Paid Analytics" xfId="10035"/>
    <cellStyle name="Currency0Link" xfId="1348"/>
    <cellStyle name="Custom - Style8" xfId="1349"/>
    <cellStyle name="DadosExternos" xfId="1350"/>
    <cellStyle name="dani" xfId="1351"/>
    <cellStyle name="dani 2" xfId="1352"/>
    <cellStyle name="dani 2 2" xfId="10036"/>
    <cellStyle name="dani 3" xfId="10037"/>
    <cellStyle name="dani 4" xfId="10038"/>
    <cellStyle name="dani_2013 December Final Normalized BPR-2014-01-24" xfId="10039"/>
    <cellStyle name="Data   - Style2" xfId="1353"/>
    <cellStyle name="DataCalc" xfId="1354"/>
    <cellStyle name="DataHeading" xfId="1355"/>
    <cellStyle name="DataInput" xfId="1356"/>
    <cellStyle name="Date" xfId="1357"/>
    <cellStyle name="Date [mmm-d-yyyy]" xfId="1358"/>
    <cellStyle name="Date [mmm-d-yyyy] 2" xfId="10040"/>
    <cellStyle name="Date [mmm-d-yyyy] 3" xfId="10041"/>
    <cellStyle name="Date [mmm-yyyy]" xfId="1359"/>
    <cellStyle name="Date [mmm-yyyy] 2" xfId="2677"/>
    <cellStyle name="Date 10" xfId="10042"/>
    <cellStyle name="Date 11" xfId="10043"/>
    <cellStyle name="Date 12" xfId="10044"/>
    <cellStyle name="Date 13" xfId="10045"/>
    <cellStyle name="Date 14" xfId="10046"/>
    <cellStyle name="Date 15" xfId="10047"/>
    <cellStyle name="date 16" xfId="10048"/>
    <cellStyle name="date 17" xfId="10049"/>
    <cellStyle name="date 18" xfId="10050"/>
    <cellStyle name="date 19" xfId="10051"/>
    <cellStyle name="Date 2" xfId="1360"/>
    <cellStyle name="Date 2 10" xfId="10052"/>
    <cellStyle name="Date 2 2" xfId="1361"/>
    <cellStyle name="Date 2 3" xfId="1362"/>
    <cellStyle name="date 2 4" xfId="10053"/>
    <cellStyle name="date 2 5" xfId="10054"/>
    <cellStyle name="date 2 6" xfId="10055"/>
    <cellStyle name="date 2 7" xfId="10056"/>
    <cellStyle name="date 2 8" xfId="10057"/>
    <cellStyle name="Date 2 9" xfId="10058"/>
    <cellStyle name="date 20" xfId="10059"/>
    <cellStyle name="date 21" xfId="10060"/>
    <cellStyle name="date 22" xfId="10061"/>
    <cellStyle name="Date 23" xfId="10062"/>
    <cellStyle name="Date 24" xfId="10063"/>
    <cellStyle name="Date 25" xfId="10064"/>
    <cellStyle name="Date 26" xfId="10065"/>
    <cellStyle name="date 27" xfId="10066"/>
    <cellStyle name="Date 3" xfId="1363"/>
    <cellStyle name="Date 3 2" xfId="10067"/>
    <cellStyle name="Date 4" xfId="1364"/>
    <cellStyle name="Date 4 2" xfId="10068"/>
    <cellStyle name="Date 5" xfId="1365"/>
    <cellStyle name="Date 5 2" xfId="10069"/>
    <cellStyle name="Date 6" xfId="1366"/>
    <cellStyle name="Date 6 2" xfId="10070"/>
    <cellStyle name="Date 7" xfId="1367"/>
    <cellStyle name="Date 7 2" xfId="10071"/>
    <cellStyle name="Date 8" xfId="1368"/>
    <cellStyle name="Date 8 2" xfId="10072"/>
    <cellStyle name="Date 9" xfId="1369"/>
    <cellStyle name="Date 9 2" xfId="10073"/>
    <cellStyle name="Date Aligned" xfId="1370"/>
    <cellStyle name="Date Aligned 2" xfId="10074"/>
    <cellStyle name="Date mm/dd/yy" xfId="1371"/>
    <cellStyle name="Date mm/dd/yy 2" xfId="10075"/>
    <cellStyle name="Date_0. Assumption Page" xfId="1372"/>
    <cellStyle name="Date1" xfId="1373"/>
    <cellStyle name="dateitup" xfId="1374"/>
    <cellStyle name="dateitup 2" xfId="1375"/>
    <cellStyle name="dateitup 2 2" xfId="10076"/>
    <cellStyle name="dateitup 3" xfId="10077"/>
    <cellStyle name="dateitup 4" xfId="10078"/>
    <cellStyle name="day" xfId="1376"/>
    <cellStyle name="day 2" xfId="1377"/>
    <cellStyle name="day 2 2" xfId="2679"/>
    <cellStyle name="day 3" xfId="2678"/>
    <cellStyle name="DEC2" xfId="1378"/>
    <cellStyle name="DEC2 2" xfId="1379"/>
    <cellStyle name="DEC2 2 2" xfId="10079"/>
    <cellStyle name="DEC2 3" xfId="10080"/>
    <cellStyle name="DEC2 4" xfId="10081"/>
    <cellStyle name="DEC2_2013 December Final Normalized BPR-2014-01-24" xfId="10082"/>
    <cellStyle name="Dezimal_kst-bued.xls" xfId="1380"/>
    <cellStyle name="Dia" xfId="1381"/>
    <cellStyle name="DIA - Estilo1" xfId="1382"/>
    <cellStyle name="Dia_10K 2010 Fin Stmts v1 Values" xfId="10083"/>
    <cellStyle name="display_b" xfId="10084"/>
    <cellStyle name="divisao" xfId="1383"/>
    <cellStyle name="Dollar" xfId="1384"/>
    <cellStyle name="Dollar 2" xfId="10085"/>
    <cellStyle name="Dollar 2 2" xfId="10086"/>
    <cellStyle name="Dollar[1]" xfId="1385"/>
    <cellStyle name="Dollar[2]" xfId="1386"/>
    <cellStyle name="Dollar[2] 2" xfId="10087"/>
    <cellStyle name="Dollar[2] 2 2" xfId="10088"/>
    <cellStyle name="Dollar1" xfId="1387"/>
    <cellStyle name="Dollar1 2" xfId="10089"/>
    <cellStyle name="Dollar1 3" xfId="10090"/>
    <cellStyle name="Dollar1Blue" xfId="1388"/>
    <cellStyle name="Dollar2" xfId="1389"/>
    <cellStyle name="Dollar2 2" xfId="10091"/>
    <cellStyle name="Dollar2 3" xfId="10092"/>
    <cellStyle name="dollars" xfId="1390"/>
    <cellStyle name="Dotted Line" xfId="1391"/>
    <cellStyle name="Dotted Line 2" xfId="10093"/>
    <cellStyle name="Double Accounting" xfId="1392"/>
    <cellStyle name="dp*Accent" xfId="1393"/>
    <cellStyle name="dp*Accent 2" xfId="10094"/>
    <cellStyle name="dp*Accent 3" xfId="10095"/>
    <cellStyle name="dp*ChartSubTitle" xfId="1394"/>
    <cellStyle name="dp*ChartSubTitle 2" xfId="10096"/>
    <cellStyle name="dp*ChartSubTitle 3" xfId="10097"/>
    <cellStyle name="dp*ChartTitle" xfId="1395"/>
    <cellStyle name="dp*ChartTitle 2" xfId="10098"/>
    <cellStyle name="dp*ChartTitle 3" xfId="10099"/>
    <cellStyle name="dp*ColumnHeading1" xfId="1396"/>
    <cellStyle name="dp*ColumnHeading2" xfId="1397"/>
    <cellStyle name="dp*ColumnHeadingDate" xfId="1398"/>
    <cellStyle name="dp*ColumnHeadingDate 2" xfId="10100"/>
    <cellStyle name="dp*ColumnHeadingDate 3" xfId="10101"/>
    <cellStyle name="dp*FiscalDate" xfId="1399"/>
    <cellStyle name="dp*Footnote" xfId="1400"/>
    <cellStyle name="dp*Information" xfId="1401"/>
    <cellStyle name="dp*LabelItalics" xfId="1402"/>
    <cellStyle name="dp*LabelItalicsLineAbove" xfId="1403"/>
    <cellStyle name="dp*LabelLine" xfId="1404"/>
    <cellStyle name="dp*LabelLine 2" xfId="10102"/>
    <cellStyle name="dp*LabelLine 3" xfId="10103"/>
    <cellStyle name="dp*Labels" xfId="1405"/>
    <cellStyle name="dp*Normal" xfId="1406"/>
    <cellStyle name="dp*NormalCurrency1Dec." xfId="1407"/>
    <cellStyle name="dp*NormalCurrency2Dec." xfId="1408"/>
    <cellStyle name="dp*Number%Italics" xfId="1409"/>
    <cellStyle name="dp*Number%ItalicsLineAbove" xfId="1410"/>
    <cellStyle name="dp*NumberCurrencyLine" xfId="1411"/>
    <cellStyle name="dp*NumberGeneral" xfId="1412"/>
    <cellStyle name="dp*NumberGeneral2Dec." xfId="1413"/>
    <cellStyle name="dp*NumberLine" xfId="1414"/>
    <cellStyle name="dp*NumberLine 2" xfId="2680"/>
    <cellStyle name="dp*NumberLineEPS" xfId="1415"/>
    <cellStyle name="dp*NumberLineEPS 2" xfId="2681"/>
    <cellStyle name="dp*NumberSpecial" xfId="1416"/>
    <cellStyle name="dp*RatioX" xfId="1417"/>
    <cellStyle name="dp*SeriesName" xfId="1418"/>
    <cellStyle name="dp*SeriesName 2" xfId="10104"/>
    <cellStyle name="dp*SeriesName 3" xfId="10105"/>
    <cellStyle name="dp*SheetSubTitle" xfId="1419"/>
    <cellStyle name="dp*SheetSubTitle 2" xfId="2682"/>
    <cellStyle name="dp*SheetTitle" xfId="1420"/>
    <cellStyle name="dp*SubTitle" xfId="1421"/>
    <cellStyle name="dp*ThickLineAbove" xfId="1422"/>
    <cellStyle name="dp*ThickLineBelow" xfId="1423"/>
    <cellStyle name="dp*ThinLineAbove" xfId="1424"/>
    <cellStyle name="dp*ThinLineBelow" xfId="1425"/>
    <cellStyle name="dp*ThinLineBelow 2" xfId="10106"/>
    <cellStyle name="dp*ThinLineBelow 3" xfId="10107"/>
    <cellStyle name="dp*XAxisTitle" xfId="1426"/>
    <cellStyle name="dp*XAxisTitle 2" xfId="10108"/>
    <cellStyle name="dp*XAxisTitle 3" xfId="10109"/>
    <cellStyle name="dp*Y2AxisTitle" xfId="1427"/>
    <cellStyle name="dp*Y2AxisTitle 2" xfId="10110"/>
    <cellStyle name="dp*Y2AxisTitle 3" xfId="10111"/>
    <cellStyle name="dp*YAxisTitle" xfId="1428"/>
    <cellStyle name="dp*YAxisTitle 2" xfId="10112"/>
    <cellStyle name="dp*YAxisTitle 3" xfId="10113"/>
    <cellStyle name="Dziesiętny [0]_6455 Deferred taxation-PAS &amp; USGAAP" xfId="1429"/>
    <cellStyle name="Dziesiętny_6455 Deferred taxation-PAS &amp; USGAAP" xfId="1430"/>
    <cellStyle name="E" xfId="1431"/>
    <cellStyle name="Emphasis 1" xfId="10114"/>
    <cellStyle name="Emphasis 2" xfId="10115"/>
    <cellStyle name="Emphasis 3" xfId="10116"/>
    <cellStyle name="Encabez1" xfId="1432"/>
    <cellStyle name="Encabez2" xfId="1433"/>
    <cellStyle name="Encabezado 4" xfId="1434"/>
    <cellStyle name="Énfasis1" xfId="1435"/>
    <cellStyle name="Énfasis2" xfId="1436"/>
    <cellStyle name="Énfasis3" xfId="1437"/>
    <cellStyle name="Énfasis4" xfId="1438"/>
    <cellStyle name="Énfasis5" xfId="1439"/>
    <cellStyle name="Énfasis6" xfId="1440"/>
    <cellStyle name="ent93style" xfId="1441"/>
    <cellStyle name="ent93style 2" xfId="10117"/>
    <cellStyle name="Enter Currency (0)" xfId="1442"/>
    <cellStyle name="Entered" xfId="1443"/>
    <cellStyle name="Entrada" xfId="1444"/>
    <cellStyle name="Euro" xfId="1445"/>
    <cellStyle name="Euro 2" xfId="1446"/>
    <cellStyle name="Euro 2 2" xfId="1447"/>
    <cellStyle name="Euro 2 2 2" xfId="10118"/>
    <cellStyle name="Euro 2 3" xfId="1448"/>
    <cellStyle name="Euro 2 4" xfId="10119"/>
    <cellStyle name="Euro 2 5" xfId="10120"/>
    <cellStyle name="Euro 3" xfId="1449"/>
    <cellStyle name="Euro 3 2" xfId="10121"/>
    <cellStyle name="Euro 3 3" xfId="10122"/>
    <cellStyle name="Euro 4" xfId="10123"/>
    <cellStyle name="Euro 4 2" xfId="10124"/>
    <cellStyle name="Euro 5" xfId="10125"/>
    <cellStyle name="Explanatory Text 10" xfId="1450"/>
    <cellStyle name="Explanatory Text 11" xfId="1451"/>
    <cellStyle name="Explanatory Text 12" xfId="1452"/>
    <cellStyle name="Explanatory Text 13" xfId="1453"/>
    <cellStyle name="Explanatory Text 14" xfId="1454"/>
    <cellStyle name="Explanatory Text 15" xfId="1455"/>
    <cellStyle name="Explanatory Text 16" xfId="10126"/>
    <cellStyle name="Explanatory Text 17" xfId="10127"/>
    <cellStyle name="Explanatory Text 18" xfId="10128"/>
    <cellStyle name="Explanatory Text 19" xfId="10129"/>
    <cellStyle name="Explanatory Text 2" xfId="1456"/>
    <cellStyle name="Explanatory Text 2 2" xfId="10130"/>
    <cellStyle name="Explanatory Text 2 3" xfId="10131"/>
    <cellStyle name="Explanatory Text 20" xfId="10132"/>
    <cellStyle name="Explanatory Text 21" xfId="10133"/>
    <cellStyle name="Explanatory Text 22" xfId="10134"/>
    <cellStyle name="Explanatory Text 23" xfId="10135"/>
    <cellStyle name="Explanatory Text 24" xfId="10136"/>
    <cellStyle name="Explanatory Text 25" xfId="10137"/>
    <cellStyle name="Explanatory Text 26" xfId="10138"/>
    <cellStyle name="Explanatory Text 27" xfId="10139"/>
    <cellStyle name="Explanatory Text 28" xfId="10140"/>
    <cellStyle name="Explanatory Text 29" xfId="10141"/>
    <cellStyle name="Explanatory Text 3" xfId="1457"/>
    <cellStyle name="Explanatory Text 30" xfId="10142"/>
    <cellStyle name="Explanatory Text 31" xfId="10143"/>
    <cellStyle name="Explanatory Text 32" xfId="10144"/>
    <cellStyle name="Explanatory Text 33" xfId="10145"/>
    <cellStyle name="Explanatory Text 34" xfId="10146"/>
    <cellStyle name="Explanatory Text 35" xfId="10147"/>
    <cellStyle name="Explanatory Text 36" xfId="10148"/>
    <cellStyle name="Explanatory Text 37" xfId="10149"/>
    <cellStyle name="Explanatory Text 38" xfId="10150"/>
    <cellStyle name="Explanatory Text 39" xfId="10151"/>
    <cellStyle name="Explanatory Text 4" xfId="1458"/>
    <cellStyle name="Explanatory Text 40" xfId="10152"/>
    <cellStyle name="Explanatory Text 41" xfId="10153"/>
    <cellStyle name="Explanatory Text 42" xfId="10154"/>
    <cellStyle name="Explanatory Text 43" xfId="10155"/>
    <cellStyle name="Explanatory Text 44" xfId="10156"/>
    <cellStyle name="Explanatory Text 45" xfId="10157"/>
    <cellStyle name="Explanatory Text 46" xfId="10158"/>
    <cellStyle name="Explanatory Text 47" xfId="10159"/>
    <cellStyle name="Explanatory Text 48" xfId="10160"/>
    <cellStyle name="Explanatory Text 49" xfId="10161"/>
    <cellStyle name="Explanatory Text 5" xfId="1459"/>
    <cellStyle name="Explanatory Text 50" xfId="10162"/>
    <cellStyle name="Explanatory Text 51" xfId="10163"/>
    <cellStyle name="Explanatory Text 52" xfId="10164"/>
    <cellStyle name="Explanatory Text 53" xfId="10165"/>
    <cellStyle name="Explanatory Text 54" xfId="10166"/>
    <cellStyle name="Explanatory Text 55" xfId="10167"/>
    <cellStyle name="Explanatory Text 56" xfId="10168"/>
    <cellStyle name="Explanatory Text 57" xfId="10169"/>
    <cellStyle name="Explanatory Text 58" xfId="10170"/>
    <cellStyle name="Explanatory Text 59" xfId="10171"/>
    <cellStyle name="Explanatory Text 6" xfId="1460"/>
    <cellStyle name="Explanatory Text 60" xfId="10172"/>
    <cellStyle name="Explanatory Text 61" xfId="10173"/>
    <cellStyle name="Explanatory Text 62" xfId="10174"/>
    <cellStyle name="Explanatory Text 63" xfId="10175"/>
    <cellStyle name="Explanatory Text 64" xfId="10176"/>
    <cellStyle name="Explanatory Text 65" xfId="10177"/>
    <cellStyle name="Explanatory Text 66" xfId="10178"/>
    <cellStyle name="Explanatory Text 67" xfId="10179"/>
    <cellStyle name="Explanatory Text 68" xfId="10180"/>
    <cellStyle name="Explanatory Text 69" xfId="10181"/>
    <cellStyle name="Explanatory Text 7" xfId="1461"/>
    <cellStyle name="Explanatory Text 70" xfId="10182"/>
    <cellStyle name="Explanatory Text 71" xfId="10183"/>
    <cellStyle name="Explanatory Text 72" xfId="10184"/>
    <cellStyle name="Explanatory Text 73" xfId="10185"/>
    <cellStyle name="Explanatory Text 8" xfId="1462"/>
    <cellStyle name="Explanatory Text 9" xfId="1463"/>
    <cellStyle name="ExtRef_Date" xfId="1464"/>
    <cellStyle name="f" xfId="1465"/>
    <cellStyle name="f 2" xfId="1466"/>
    <cellStyle name="f 3" xfId="10186"/>
    <cellStyle name="f_BS Analytics" xfId="1467"/>
    <cellStyle name="f_ConsolidatingCF-12-31-10V10" xfId="10187"/>
    <cellStyle name="f_ConsolidatingCF-12-31-10V11" xfId="10188"/>
    <cellStyle name="f_ConsolidatingCF-12-31-10V12" xfId="10189"/>
    <cellStyle name="f_ConsolidatingCF-12-31-10V14" xfId="10190"/>
    <cellStyle name="f_ConsolidatingCF-12-31-10V9" xfId="10191"/>
    <cellStyle name="f_Consolidating-CF-3-31-12" xfId="10192"/>
    <cellStyle name="f_FIN 48 Reconciliation-November 2011" xfId="10193"/>
    <cellStyle name="f_FIN 48 Reconciliation-October 2011" xfId="10194"/>
    <cellStyle name="f_IS Analytics-QTR" xfId="1468"/>
    <cellStyle name="f_IS Analytics-Year" xfId="10195"/>
    <cellStyle name="f_IS Analytics-YTD" xfId="1469"/>
    <cellStyle name="f_Leung Analytics" xfId="1470"/>
    <cellStyle name="f_Power 0212 Financials and Analytics" xfId="1471"/>
    <cellStyle name="f_Power 0311 Financials and Analytics (2)" xfId="1472"/>
    <cellStyle name="f_Power 0312 Financials and Analytics" xfId="1473"/>
    <cellStyle name="f_Power 0411 Financials and Analytics" xfId="1474"/>
    <cellStyle name="f_Power 0511 Financials and Analytics" xfId="1475"/>
    <cellStyle name="f_Power 0512 Financials and Analytics" xfId="1476"/>
    <cellStyle name="f_Power 0611 Financials and Analytics" xfId="1477"/>
    <cellStyle name="f_Power 0611 Financials and Analytics V3" xfId="1478"/>
    <cellStyle name="f_Power 0612 Financials and Analytics" xfId="1479"/>
    <cellStyle name="f_Power 0612 Financials and Analytics - LEUNG" xfId="1480"/>
    <cellStyle name="f_Power 0613 Financials and Analytics" xfId="10196"/>
    <cellStyle name="f_Power 0614 Financials and Analytics" xfId="10197"/>
    <cellStyle name="f_Power 0615 Financials and Analytics" xfId="10198"/>
    <cellStyle name="f_Power 0616 Financials and Analytics" xfId="10199"/>
    <cellStyle name="f_Power 0616 Financials and Analytics v3" xfId="10200"/>
    <cellStyle name="f_Power 0711 Financials and AnalyticsV1" xfId="1481"/>
    <cellStyle name="f_Power 0712 Financials and Analytics - LEUNG" xfId="1482"/>
    <cellStyle name="f_Power 0811 Financials and Analytics" xfId="1483"/>
    <cellStyle name="f_Power 0812 Financials and Analytics - Leung" xfId="1484"/>
    <cellStyle name="f_Power 0911 Financials and Analytics" xfId="1485"/>
    <cellStyle name="f_Power 0911 Financials and Analytics (2)" xfId="1486"/>
    <cellStyle name="f_Power 0911 Financials and AnalyticsV3-APPROVED" xfId="1487"/>
    <cellStyle name="f_Power 0913 Financials and Analytics" xfId="10201"/>
    <cellStyle name="f_Power 0914 Financials and Analytics" xfId="10202"/>
    <cellStyle name="f_Power 0915 Financials and Analytics" xfId="10203"/>
    <cellStyle name="f_Power 1011 Financials and Analytics (2)" xfId="1488"/>
    <cellStyle name="f_Power 1111 Financials and Analytics (2)" xfId="1489"/>
    <cellStyle name="f_Power 1112 Financials and Analytics" xfId="1490"/>
    <cellStyle name="f_Power 1211 Financials and Analytics" xfId="1491"/>
    <cellStyle name="f_Power 1211 Financials and Analytics (3)" xfId="1492"/>
    <cellStyle name="f_Power 1213 Financials and Analytics" xfId="10204"/>
    <cellStyle name="f_Power 1214 Financials and Analytics" xfId="10205"/>
    <cellStyle name="f_Power 1215 Financials and Analytics" xfId="10206"/>
    <cellStyle name="f_Power Cash Flow 12-31-10V10" xfId="10207"/>
    <cellStyle name="f_Power Cash Flow 12-31-10V9" xfId="10208"/>
    <cellStyle name="f_PS10-CashFlow-11-30-11" xfId="10209"/>
    <cellStyle name="f_PSE&amp;G 0614 Financials and Analytics" xfId="1493"/>
    <cellStyle name="f_PSE&amp;G 0615 Financials and Analytics" xfId="1494"/>
    <cellStyle name="f_PSE&amp;G 0914 Financials and Analytics" xfId="1495"/>
    <cellStyle name="f_PSE&amp;G 1112 Financials and Analytics" xfId="1496"/>
    <cellStyle name="f_PSE&amp;G 1214 Financials and Analytics" xfId="1497"/>
    <cellStyle name="f_PSEG 0613 Financials and Analytics v2" xfId="1498"/>
    <cellStyle name="f_PSEG 0913 Financials and Analytics" xfId="1499"/>
    <cellStyle name="f_PSEG 1113 Financials and Analytics" xfId="1500"/>
    <cellStyle name="F2" xfId="1501"/>
    <cellStyle name="F2 2" xfId="10210"/>
    <cellStyle name="F2 3" xfId="10211"/>
    <cellStyle name="F3" xfId="1502"/>
    <cellStyle name="F4" xfId="1503"/>
    <cellStyle name="F5" xfId="1504"/>
    <cellStyle name="F5 2" xfId="10212"/>
    <cellStyle name="F5 3" xfId="10213"/>
    <cellStyle name="F6" xfId="1505"/>
    <cellStyle name="F6 2" xfId="10214"/>
    <cellStyle name="F6 3" xfId="10215"/>
    <cellStyle name="F7" xfId="1506"/>
    <cellStyle name="F8" xfId="1507"/>
    <cellStyle name="Feeder Data" xfId="1508"/>
    <cellStyle name="Ficha" xfId="1509"/>
    <cellStyle name="Fijo" xfId="1510"/>
    <cellStyle name="Financiero" xfId="1511"/>
    <cellStyle name="Fixed" xfId="1512"/>
    <cellStyle name="Fixed 2" xfId="1513"/>
    <cellStyle name="Fixed 2 2" xfId="1514"/>
    <cellStyle name="Fixed 2 3" xfId="1515"/>
    <cellStyle name="Fixed 3" xfId="10216"/>
    <cellStyle name="Fixed 3 2" xfId="10217"/>
    <cellStyle name="Fixed 4" xfId="10218"/>
    <cellStyle name="Fixed_2011 Income Tax Cash Paid Analytics" xfId="10219"/>
    <cellStyle name="Footnote" xfId="1516"/>
    <cellStyle name="frac" xfId="1517"/>
    <cellStyle name="frac 2" xfId="1518"/>
    <cellStyle name="fraction" xfId="1519"/>
    <cellStyle name="freezeitup" xfId="1520"/>
    <cellStyle name="freezeitup 2" xfId="1521"/>
    <cellStyle name="freezeitup 2 2" xfId="10220"/>
    <cellStyle name="freezeitup 3" xfId="10221"/>
    <cellStyle name="freezeitup 4" xfId="10222"/>
    <cellStyle name="freezeitup_2013 December Final Normalized BPR-2014-01-24" xfId="10223"/>
    <cellStyle name="frozen" xfId="1522"/>
    <cellStyle name="FROZENINPUT" xfId="1523"/>
    <cellStyle name="FROZENINPUT 2" xfId="1524"/>
    <cellStyle name="FROZENINPUT 2 2" xfId="10224"/>
    <cellStyle name="FROZENINPUT 3" xfId="10225"/>
    <cellStyle name="FROZENINPUT 4" xfId="10226"/>
    <cellStyle name="fundoamarelo" xfId="1525"/>
    <cellStyle name="fundoazul" xfId="1526"/>
    <cellStyle name="fundocinza" xfId="1527"/>
    <cellStyle name="fundodeentrada" xfId="1528"/>
    <cellStyle name="fundodeentrada 2" xfId="10227"/>
    <cellStyle name="fundodeentrada 3" xfId="10228"/>
    <cellStyle name="fundoentrada" xfId="1529"/>
    <cellStyle name="fundoentrada 2" xfId="10229"/>
    <cellStyle name="fundoentrada 2 2" xfId="10230"/>
    <cellStyle name="Geral" xfId="1530"/>
    <cellStyle name="Geral 2" xfId="10231"/>
    <cellStyle name="Geral 2 2" xfId="10232"/>
    <cellStyle name="Global" xfId="1531"/>
    <cellStyle name="Good 10" xfId="1532"/>
    <cellStyle name="Good 11" xfId="1533"/>
    <cellStyle name="Good 12" xfId="1534"/>
    <cellStyle name="Good 13" xfId="1535"/>
    <cellStyle name="Good 14" xfId="1536"/>
    <cellStyle name="Good 15" xfId="1537"/>
    <cellStyle name="Good 16" xfId="10233"/>
    <cellStyle name="Good 17" xfId="10234"/>
    <cellStyle name="Good 18" xfId="10235"/>
    <cellStyle name="Good 19" xfId="10236"/>
    <cellStyle name="Good 2" xfId="1538"/>
    <cellStyle name="Good 2 2" xfId="10237"/>
    <cellStyle name="Good 2 3" xfId="10238"/>
    <cellStyle name="Good 2 4" xfId="10239"/>
    <cellStyle name="Good 20" xfId="10240"/>
    <cellStyle name="Good 21" xfId="10241"/>
    <cellStyle name="Good 22" xfId="10242"/>
    <cellStyle name="Good 23" xfId="10243"/>
    <cellStyle name="Good 24" xfId="10244"/>
    <cellStyle name="Good 25" xfId="10245"/>
    <cellStyle name="Good 26" xfId="10246"/>
    <cellStyle name="Good 27" xfId="10247"/>
    <cellStyle name="Good 28" xfId="10248"/>
    <cellStyle name="Good 29" xfId="10249"/>
    <cellStyle name="Good 3" xfId="1539"/>
    <cellStyle name="Good 30" xfId="10250"/>
    <cellStyle name="Good 31" xfId="10251"/>
    <cellStyle name="Good 32" xfId="10252"/>
    <cellStyle name="Good 33" xfId="10253"/>
    <cellStyle name="Good 34" xfId="10254"/>
    <cellStyle name="Good 35" xfId="10255"/>
    <cellStyle name="Good 36" xfId="10256"/>
    <cellStyle name="Good 37" xfId="10257"/>
    <cellStyle name="Good 38" xfId="10258"/>
    <cellStyle name="Good 39" xfId="10259"/>
    <cellStyle name="Good 4" xfId="1540"/>
    <cellStyle name="Good 40" xfId="10260"/>
    <cellStyle name="Good 41" xfId="10261"/>
    <cellStyle name="Good 42" xfId="10262"/>
    <cellStyle name="Good 43" xfId="10263"/>
    <cellStyle name="Good 44" xfId="10264"/>
    <cellStyle name="Good 45" xfId="10265"/>
    <cellStyle name="Good 46" xfId="10266"/>
    <cellStyle name="Good 47" xfId="10267"/>
    <cellStyle name="Good 48" xfId="10268"/>
    <cellStyle name="Good 49" xfId="10269"/>
    <cellStyle name="Good 5" xfId="1541"/>
    <cellStyle name="Good 50" xfId="10270"/>
    <cellStyle name="Good 51" xfId="10271"/>
    <cellStyle name="Good 52" xfId="10272"/>
    <cellStyle name="Good 53" xfId="10273"/>
    <cellStyle name="Good 54" xfId="10274"/>
    <cellStyle name="Good 55" xfId="10275"/>
    <cellStyle name="Good 56" xfId="10276"/>
    <cellStyle name="Good 57" xfId="10277"/>
    <cellStyle name="Good 58" xfId="10278"/>
    <cellStyle name="Good 59" xfId="10279"/>
    <cellStyle name="Good 6" xfId="1542"/>
    <cellStyle name="Good 60" xfId="10280"/>
    <cellStyle name="Good 61" xfId="10281"/>
    <cellStyle name="Good 62" xfId="10282"/>
    <cellStyle name="Good 63" xfId="10283"/>
    <cellStyle name="Good 64" xfId="10284"/>
    <cellStyle name="Good 65" xfId="10285"/>
    <cellStyle name="Good 66" xfId="10286"/>
    <cellStyle name="Good 67" xfId="10287"/>
    <cellStyle name="Good 68" xfId="10288"/>
    <cellStyle name="Good 69" xfId="10289"/>
    <cellStyle name="Good 7" xfId="1543"/>
    <cellStyle name="Good 70" xfId="10290"/>
    <cellStyle name="Good 71" xfId="10291"/>
    <cellStyle name="Good 72" xfId="10292"/>
    <cellStyle name="Good 73" xfId="10293"/>
    <cellStyle name="Good 8" xfId="1544"/>
    <cellStyle name="Good 9" xfId="1545"/>
    <cellStyle name="GREEN_title" xfId="1546"/>
    <cellStyle name="Greg" xfId="1547"/>
    <cellStyle name="Grey" xfId="1548"/>
    <cellStyle name="Grey 2" xfId="1549"/>
    <cellStyle name="Grey_BS Analytics" xfId="1550"/>
    <cellStyle name="Grupo" xfId="1551"/>
    <cellStyle name="Hard Percent" xfId="1552"/>
    <cellStyle name="Hard Percent 2" xfId="10294"/>
    <cellStyle name="head1" xfId="1553"/>
    <cellStyle name="Header" xfId="1554"/>
    <cellStyle name="Header 10" xfId="1555"/>
    <cellStyle name="HEADER 11" xfId="10295"/>
    <cellStyle name="HEADER 12" xfId="10296"/>
    <cellStyle name="HEADER 13" xfId="10297"/>
    <cellStyle name="HEADER 14" xfId="10298"/>
    <cellStyle name="Header 2" xfId="1556"/>
    <cellStyle name="Header 3" xfId="1557"/>
    <cellStyle name="HEADER 4" xfId="10299"/>
    <cellStyle name="Header 5" xfId="10300"/>
    <cellStyle name="Header 6" xfId="10301"/>
    <cellStyle name="Header 7" xfId="10302"/>
    <cellStyle name="Header 8" xfId="10303"/>
    <cellStyle name="HEADER 9" xfId="10304"/>
    <cellStyle name="HEADER_2011 ADIT with Utility breakout" xfId="1558"/>
    <cellStyle name="Header1" xfId="1559"/>
    <cellStyle name="Header12" xfId="1560"/>
    <cellStyle name="Header14" xfId="1561"/>
    <cellStyle name="Header14 2" xfId="10305"/>
    <cellStyle name="Header14 3" xfId="10306"/>
    <cellStyle name="Header18" xfId="1562"/>
    <cellStyle name="Header2" xfId="1563"/>
    <cellStyle name="Heading" xfId="1564"/>
    <cellStyle name="Heading 1 10" xfId="1565"/>
    <cellStyle name="Heading 1 11" xfId="1566"/>
    <cellStyle name="Heading 1 12" xfId="1567"/>
    <cellStyle name="Heading 1 13" xfId="1568"/>
    <cellStyle name="Heading 1 14" xfId="1569"/>
    <cellStyle name="Heading 1 15" xfId="1570"/>
    <cellStyle name="Heading 1 16" xfId="10307"/>
    <cellStyle name="Heading 1 17" xfId="10308"/>
    <cellStyle name="Heading 1 18" xfId="10309"/>
    <cellStyle name="Heading 1 19" xfId="10310"/>
    <cellStyle name="Heading 1 2" xfId="1571"/>
    <cellStyle name="Heading 1 2 2" xfId="1572"/>
    <cellStyle name="Heading 1 2 2 2" xfId="10311"/>
    <cellStyle name="Heading 1 2 3" xfId="1573"/>
    <cellStyle name="Heading 1 20" xfId="10312"/>
    <cellStyle name="Heading 1 21" xfId="10313"/>
    <cellStyle name="Heading 1 22" xfId="10314"/>
    <cellStyle name="Heading 1 23" xfId="10315"/>
    <cellStyle name="Heading 1 24" xfId="10316"/>
    <cellStyle name="Heading 1 25" xfId="10317"/>
    <cellStyle name="Heading 1 26" xfId="10318"/>
    <cellStyle name="Heading 1 27" xfId="10319"/>
    <cellStyle name="Heading 1 28" xfId="10320"/>
    <cellStyle name="Heading 1 29" xfId="10321"/>
    <cellStyle name="Heading 1 3" xfId="1574"/>
    <cellStyle name="Heading 1 30" xfId="10322"/>
    <cellStyle name="Heading 1 31" xfId="10323"/>
    <cellStyle name="Heading 1 32" xfId="10324"/>
    <cellStyle name="Heading 1 33" xfId="10325"/>
    <cellStyle name="Heading 1 34" xfId="10326"/>
    <cellStyle name="Heading 1 35" xfId="10327"/>
    <cellStyle name="Heading 1 36" xfId="10328"/>
    <cellStyle name="Heading 1 37" xfId="10329"/>
    <cellStyle name="Heading 1 38" xfId="10330"/>
    <cellStyle name="Heading 1 39" xfId="10331"/>
    <cellStyle name="Heading 1 4" xfId="1575"/>
    <cellStyle name="Heading 1 40" xfId="10332"/>
    <cellStyle name="Heading 1 41" xfId="10333"/>
    <cellStyle name="Heading 1 42" xfId="10334"/>
    <cellStyle name="Heading 1 43" xfId="10335"/>
    <cellStyle name="Heading 1 44" xfId="10336"/>
    <cellStyle name="Heading 1 45" xfId="10337"/>
    <cellStyle name="Heading 1 46" xfId="10338"/>
    <cellStyle name="Heading 1 47" xfId="10339"/>
    <cellStyle name="Heading 1 48" xfId="10340"/>
    <cellStyle name="Heading 1 49" xfId="10341"/>
    <cellStyle name="Heading 1 5" xfId="1576"/>
    <cellStyle name="Heading 1 50" xfId="10342"/>
    <cellStyle name="Heading 1 51" xfId="10343"/>
    <cellStyle name="Heading 1 52" xfId="10344"/>
    <cellStyle name="Heading 1 53" xfId="10345"/>
    <cellStyle name="Heading 1 54" xfId="10346"/>
    <cellStyle name="Heading 1 55" xfId="10347"/>
    <cellStyle name="Heading 1 56" xfId="10348"/>
    <cellStyle name="Heading 1 57" xfId="10349"/>
    <cellStyle name="Heading 1 58" xfId="10350"/>
    <cellStyle name="Heading 1 59" xfId="10351"/>
    <cellStyle name="Heading 1 6" xfId="1577"/>
    <cellStyle name="Heading 1 60" xfId="10352"/>
    <cellStyle name="Heading 1 61" xfId="10353"/>
    <cellStyle name="Heading 1 62" xfId="10354"/>
    <cellStyle name="Heading 1 63" xfId="10355"/>
    <cellStyle name="Heading 1 64" xfId="10356"/>
    <cellStyle name="Heading 1 65" xfId="10357"/>
    <cellStyle name="Heading 1 66" xfId="10358"/>
    <cellStyle name="Heading 1 67" xfId="10359"/>
    <cellStyle name="Heading 1 68" xfId="10360"/>
    <cellStyle name="Heading 1 69" xfId="10361"/>
    <cellStyle name="Heading 1 7" xfId="1578"/>
    <cellStyle name="Heading 1 70" xfId="10362"/>
    <cellStyle name="Heading 1 71" xfId="10363"/>
    <cellStyle name="Heading 1 72" xfId="10364"/>
    <cellStyle name="Heading 1 73" xfId="10365"/>
    <cellStyle name="Heading 1 8" xfId="1579"/>
    <cellStyle name="Heading 1 9" xfId="1580"/>
    <cellStyle name="Heading 2 10" xfId="1581"/>
    <cellStyle name="Heading 2 11" xfId="1582"/>
    <cellStyle name="Heading 2 12" xfId="1583"/>
    <cellStyle name="Heading 2 13" xfId="1584"/>
    <cellStyle name="Heading 2 14" xfId="1585"/>
    <cellStyle name="Heading 2 15" xfId="1586"/>
    <cellStyle name="Heading 2 16" xfId="10366"/>
    <cellStyle name="Heading 2 17" xfId="10367"/>
    <cellStyle name="Heading 2 18" xfId="10368"/>
    <cellStyle name="Heading 2 19" xfId="10369"/>
    <cellStyle name="Heading 2 2" xfId="1587"/>
    <cellStyle name="Heading 2 2 2" xfId="1588"/>
    <cellStyle name="Heading 2 2 2 2" xfId="10370"/>
    <cellStyle name="Heading 2 2 3" xfId="1589"/>
    <cellStyle name="Heading 2 2 4" xfId="10371"/>
    <cellStyle name="Heading 2 2 5" xfId="10372"/>
    <cellStyle name="Heading 2 20" xfId="10373"/>
    <cellStyle name="Heading 2 21" xfId="10374"/>
    <cellStyle name="Heading 2 22" xfId="10375"/>
    <cellStyle name="Heading 2 23" xfId="10376"/>
    <cellStyle name="Heading 2 24" xfId="10377"/>
    <cellStyle name="Heading 2 25" xfId="10378"/>
    <cellStyle name="Heading 2 26" xfId="10379"/>
    <cellStyle name="Heading 2 27" xfId="10380"/>
    <cellStyle name="Heading 2 28" xfId="10381"/>
    <cellStyle name="Heading 2 29" xfId="10382"/>
    <cellStyle name="Heading 2 3" xfId="1590"/>
    <cellStyle name="Heading 2 3 2" xfId="10383"/>
    <cellStyle name="Heading 2 30" xfId="10384"/>
    <cellStyle name="Heading 2 31" xfId="10385"/>
    <cellStyle name="Heading 2 32" xfId="10386"/>
    <cellStyle name="Heading 2 33" xfId="10387"/>
    <cellStyle name="Heading 2 34" xfId="10388"/>
    <cellStyle name="Heading 2 35" xfId="10389"/>
    <cellStyle name="Heading 2 36" xfId="10390"/>
    <cellStyle name="Heading 2 37" xfId="10391"/>
    <cellStyle name="Heading 2 38" xfId="10392"/>
    <cellStyle name="Heading 2 39" xfId="10393"/>
    <cellStyle name="Heading 2 4" xfId="1591"/>
    <cellStyle name="Heading 2 40" xfId="10394"/>
    <cellStyle name="Heading 2 41" xfId="10395"/>
    <cellStyle name="Heading 2 42" xfId="10396"/>
    <cellStyle name="Heading 2 43" xfId="10397"/>
    <cellStyle name="Heading 2 44" xfId="10398"/>
    <cellStyle name="Heading 2 45" xfId="10399"/>
    <cellStyle name="Heading 2 46" xfId="10400"/>
    <cellStyle name="Heading 2 47" xfId="10401"/>
    <cellStyle name="Heading 2 48" xfId="10402"/>
    <cellStyle name="Heading 2 49" xfId="10403"/>
    <cellStyle name="Heading 2 5" xfId="1592"/>
    <cellStyle name="Heading 2 50" xfId="10404"/>
    <cellStyle name="Heading 2 51" xfId="10405"/>
    <cellStyle name="Heading 2 52" xfId="10406"/>
    <cellStyle name="Heading 2 53" xfId="10407"/>
    <cellStyle name="Heading 2 54" xfId="10408"/>
    <cellStyle name="Heading 2 55" xfId="10409"/>
    <cellStyle name="Heading 2 56" xfId="10410"/>
    <cellStyle name="Heading 2 57" xfId="10411"/>
    <cellStyle name="Heading 2 58" xfId="10412"/>
    <cellStyle name="Heading 2 59" xfId="10413"/>
    <cellStyle name="Heading 2 6" xfId="1593"/>
    <cellStyle name="Heading 2 60" xfId="10414"/>
    <cellStyle name="Heading 2 61" xfId="10415"/>
    <cellStyle name="Heading 2 62" xfId="10416"/>
    <cellStyle name="Heading 2 63" xfId="10417"/>
    <cellStyle name="Heading 2 64" xfId="10418"/>
    <cellStyle name="Heading 2 65" xfId="10419"/>
    <cellStyle name="Heading 2 66" xfId="10420"/>
    <cellStyle name="Heading 2 67" xfId="10421"/>
    <cellStyle name="Heading 2 68" xfId="10422"/>
    <cellStyle name="Heading 2 69" xfId="10423"/>
    <cellStyle name="Heading 2 7" xfId="1594"/>
    <cellStyle name="Heading 2 70" xfId="10424"/>
    <cellStyle name="Heading 2 71" xfId="10425"/>
    <cellStyle name="Heading 2 72" xfId="10426"/>
    <cellStyle name="Heading 2 73" xfId="10427"/>
    <cellStyle name="Heading 2 8" xfId="1595"/>
    <cellStyle name="Heading 2 9" xfId="1596"/>
    <cellStyle name="Heading 3 10" xfId="1597"/>
    <cellStyle name="Heading 3 11" xfId="1598"/>
    <cellStyle name="Heading 3 12" xfId="1599"/>
    <cellStyle name="Heading 3 13" xfId="1600"/>
    <cellStyle name="Heading 3 14" xfId="1601"/>
    <cellStyle name="Heading 3 15" xfId="1602"/>
    <cellStyle name="Heading 3 16" xfId="10428"/>
    <cellStyle name="Heading 3 17" xfId="10429"/>
    <cellStyle name="Heading 3 18" xfId="10430"/>
    <cellStyle name="Heading 3 19" xfId="10431"/>
    <cellStyle name="Heading 3 2" xfId="1603"/>
    <cellStyle name="Heading 3 2 2" xfId="1604"/>
    <cellStyle name="Heading 3 2 3" xfId="10432"/>
    <cellStyle name="Heading 3 2 4" xfId="10433"/>
    <cellStyle name="Heading 3 2 5" xfId="10434"/>
    <cellStyle name="Heading 3 20" xfId="10435"/>
    <cellStyle name="Heading 3 21" xfId="10436"/>
    <cellStyle name="Heading 3 22" xfId="10437"/>
    <cellStyle name="Heading 3 23" xfId="10438"/>
    <cellStyle name="Heading 3 24" xfId="10439"/>
    <cellStyle name="Heading 3 25" xfId="10440"/>
    <cellStyle name="Heading 3 26" xfId="10441"/>
    <cellStyle name="Heading 3 27" xfId="10442"/>
    <cellStyle name="Heading 3 28" xfId="10443"/>
    <cellStyle name="Heading 3 29" xfId="10444"/>
    <cellStyle name="Heading 3 3" xfId="1605"/>
    <cellStyle name="Heading 3 30" xfId="10445"/>
    <cellStyle name="Heading 3 31" xfId="10446"/>
    <cellStyle name="Heading 3 32" xfId="10447"/>
    <cellStyle name="Heading 3 33" xfId="10448"/>
    <cellStyle name="Heading 3 34" xfId="10449"/>
    <cellStyle name="Heading 3 35" xfId="10450"/>
    <cellStyle name="Heading 3 36" xfId="10451"/>
    <cellStyle name="Heading 3 37" xfId="10452"/>
    <cellStyle name="Heading 3 38" xfId="10453"/>
    <cellStyle name="Heading 3 39" xfId="10454"/>
    <cellStyle name="Heading 3 4" xfId="1606"/>
    <cellStyle name="Heading 3 40" xfId="10455"/>
    <cellStyle name="Heading 3 41" xfId="10456"/>
    <cellStyle name="Heading 3 42" xfId="10457"/>
    <cellStyle name="Heading 3 43" xfId="10458"/>
    <cellStyle name="Heading 3 44" xfId="10459"/>
    <cellStyle name="Heading 3 45" xfId="10460"/>
    <cellStyle name="Heading 3 46" xfId="10461"/>
    <cellStyle name="Heading 3 47" xfId="10462"/>
    <cellStyle name="Heading 3 48" xfId="10463"/>
    <cellStyle name="Heading 3 49" xfId="10464"/>
    <cellStyle name="Heading 3 5" xfId="1607"/>
    <cellStyle name="Heading 3 50" xfId="10465"/>
    <cellStyle name="Heading 3 51" xfId="10466"/>
    <cellStyle name="Heading 3 52" xfId="10467"/>
    <cellStyle name="Heading 3 53" xfId="10468"/>
    <cellStyle name="Heading 3 54" xfId="10469"/>
    <cellStyle name="Heading 3 55" xfId="10470"/>
    <cellStyle name="Heading 3 56" xfId="10471"/>
    <cellStyle name="Heading 3 57" xfId="10472"/>
    <cellStyle name="Heading 3 58" xfId="10473"/>
    <cellStyle name="Heading 3 59" xfId="10474"/>
    <cellStyle name="Heading 3 6" xfId="1608"/>
    <cellStyle name="Heading 3 60" xfId="10475"/>
    <cellStyle name="Heading 3 61" xfId="10476"/>
    <cellStyle name="Heading 3 62" xfId="10477"/>
    <cellStyle name="Heading 3 63" xfId="10478"/>
    <cellStyle name="Heading 3 64" xfId="10479"/>
    <cellStyle name="Heading 3 65" xfId="10480"/>
    <cellStyle name="Heading 3 66" xfId="10481"/>
    <cellStyle name="Heading 3 67" xfId="10482"/>
    <cellStyle name="Heading 3 68" xfId="10483"/>
    <cellStyle name="Heading 3 69" xfId="10484"/>
    <cellStyle name="Heading 3 7" xfId="1609"/>
    <cellStyle name="Heading 3 70" xfId="10485"/>
    <cellStyle name="Heading 3 71" xfId="10486"/>
    <cellStyle name="Heading 3 72" xfId="10487"/>
    <cellStyle name="Heading 3 73" xfId="10488"/>
    <cellStyle name="Heading 3 8" xfId="1610"/>
    <cellStyle name="Heading 3 9" xfId="1611"/>
    <cellStyle name="Heading 4 10" xfId="1612"/>
    <cellStyle name="Heading 4 11" xfId="1613"/>
    <cellStyle name="Heading 4 12" xfId="1614"/>
    <cellStyle name="Heading 4 13" xfId="1615"/>
    <cellStyle name="Heading 4 14" xfId="1616"/>
    <cellStyle name="Heading 4 15" xfId="1617"/>
    <cellStyle name="Heading 4 16" xfId="10489"/>
    <cellStyle name="Heading 4 17" xfId="10490"/>
    <cellStyle name="Heading 4 18" xfId="10491"/>
    <cellStyle name="Heading 4 19" xfId="10492"/>
    <cellStyle name="Heading 4 2" xfId="1618"/>
    <cellStyle name="Heading 4 2 2" xfId="10493"/>
    <cellStyle name="Heading 4 20" xfId="10494"/>
    <cellStyle name="Heading 4 21" xfId="10495"/>
    <cellStyle name="Heading 4 22" xfId="10496"/>
    <cellStyle name="Heading 4 23" xfId="10497"/>
    <cellStyle name="Heading 4 24" xfId="10498"/>
    <cellStyle name="Heading 4 25" xfId="10499"/>
    <cellStyle name="Heading 4 26" xfId="10500"/>
    <cellStyle name="Heading 4 27" xfId="10501"/>
    <cellStyle name="Heading 4 28" xfId="10502"/>
    <cellStyle name="Heading 4 29" xfId="10503"/>
    <cellStyle name="Heading 4 3" xfId="1619"/>
    <cellStyle name="Heading 4 30" xfId="10504"/>
    <cellStyle name="Heading 4 31" xfId="10505"/>
    <cellStyle name="Heading 4 32" xfId="10506"/>
    <cellStyle name="Heading 4 33" xfId="10507"/>
    <cellStyle name="Heading 4 34" xfId="10508"/>
    <cellStyle name="Heading 4 35" xfId="10509"/>
    <cellStyle name="Heading 4 36" xfId="10510"/>
    <cellStyle name="Heading 4 37" xfId="10511"/>
    <cellStyle name="Heading 4 38" xfId="10512"/>
    <cellStyle name="Heading 4 39" xfId="10513"/>
    <cellStyle name="Heading 4 4" xfId="1620"/>
    <cellStyle name="Heading 4 40" xfId="10514"/>
    <cellStyle name="Heading 4 41" xfId="10515"/>
    <cellStyle name="Heading 4 42" xfId="10516"/>
    <cellStyle name="Heading 4 43" xfId="10517"/>
    <cellStyle name="Heading 4 44" xfId="10518"/>
    <cellStyle name="Heading 4 45" xfId="10519"/>
    <cellStyle name="Heading 4 46" xfId="10520"/>
    <cellStyle name="Heading 4 47" xfId="10521"/>
    <cellStyle name="Heading 4 48" xfId="10522"/>
    <cellStyle name="Heading 4 49" xfId="10523"/>
    <cellStyle name="Heading 4 5" xfId="1621"/>
    <cellStyle name="Heading 4 50" xfId="10524"/>
    <cellStyle name="Heading 4 51" xfId="10525"/>
    <cellStyle name="Heading 4 52" xfId="10526"/>
    <cellStyle name="Heading 4 53" xfId="10527"/>
    <cellStyle name="Heading 4 54" xfId="10528"/>
    <cellStyle name="Heading 4 55" xfId="10529"/>
    <cellStyle name="Heading 4 56" xfId="10530"/>
    <cellStyle name="Heading 4 57" xfId="10531"/>
    <cellStyle name="Heading 4 58" xfId="10532"/>
    <cellStyle name="Heading 4 59" xfId="10533"/>
    <cellStyle name="Heading 4 6" xfId="1622"/>
    <cellStyle name="Heading 4 60" xfId="10534"/>
    <cellStyle name="Heading 4 61" xfId="10535"/>
    <cellStyle name="Heading 4 62" xfId="10536"/>
    <cellStyle name="Heading 4 63" xfId="10537"/>
    <cellStyle name="Heading 4 64" xfId="10538"/>
    <cellStyle name="Heading 4 65" xfId="10539"/>
    <cellStyle name="Heading 4 66" xfId="10540"/>
    <cellStyle name="Heading 4 67" xfId="10541"/>
    <cellStyle name="Heading 4 68" xfId="10542"/>
    <cellStyle name="Heading 4 69" xfId="10543"/>
    <cellStyle name="Heading 4 7" xfId="1623"/>
    <cellStyle name="Heading 4 70" xfId="10544"/>
    <cellStyle name="Heading 4 71" xfId="10545"/>
    <cellStyle name="Heading 4 72" xfId="10546"/>
    <cellStyle name="Heading 4 73" xfId="10547"/>
    <cellStyle name="Heading 4 8" xfId="1624"/>
    <cellStyle name="Heading 4 9" xfId="1625"/>
    <cellStyle name="Heading 5" xfId="1626"/>
    <cellStyle name="Heading 5 2" xfId="10548"/>
    <cellStyle name="heading 6" xfId="10549"/>
    <cellStyle name="Heading No Underline" xfId="1627"/>
    <cellStyle name="Heading No Underline 2" xfId="10550"/>
    <cellStyle name="Heading With Underline" xfId="1628"/>
    <cellStyle name="Heading With Underline 2" xfId="2683"/>
    <cellStyle name="Heading1" xfId="1629"/>
    <cellStyle name="Heading1 2" xfId="1630"/>
    <cellStyle name="Heading1 2 2" xfId="1631"/>
    <cellStyle name="Heading1 2 3" xfId="1632"/>
    <cellStyle name="Heading1 2 4" xfId="10551"/>
    <cellStyle name="Heading1 2_BS Analytics" xfId="1633"/>
    <cellStyle name="Heading1 3" xfId="10552"/>
    <cellStyle name="Heading1 3 2" xfId="10553"/>
    <cellStyle name="Heading1 4" xfId="10554"/>
    <cellStyle name="Heading1 4 2" xfId="10555"/>
    <cellStyle name="Heading1 5" xfId="10556"/>
    <cellStyle name="Heading1 5 2" xfId="10557"/>
    <cellStyle name="Heading1 6" xfId="10558"/>
    <cellStyle name="Heading1 6 2" xfId="10559"/>
    <cellStyle name="Heading1 7" xfId="10560"/>
    <cellStyle name="Heading1 7 2" xfId="10561"/>
    <cellStyle name="Heading1 8" xfId="10562"/>
    <cellStyle name="Heading1 8 2" xfId="10563"/>
    <cellStyle name="Heading1 9" xfId="10564"/>
    <cellStyle name="Heading1 9 2" xfId="10565"/>
    <cellStyle name="Heading1_10K 2010 Fin Stmts v7 Values" xfId="10566"/>
    <cellStyle name="Heading2" xfId="1634"/>
    <cellStyle name="Heading2 2" xfId="1635"/>
    <cellStyle name="Heading2 2 2" xfId="1636"/>
    <cellStyle name="Heading2 2 3" xfId="1637"/>
    <cellStyle name="Heading2 2 4" xfId="10567"/>
    <cellStyle name="Heading2 2_BS Analytics" xfId="1638"/>
    <cellStyle name="Heading2 3" xfId="10568"/>
    <cellStyle name="Heading2 3 2" xfId="10569"/>
    <cellStyle name="Heading2 4" xfId="10570"/>
    <cellStyle name="Heading2 4 2" xfId="10571"/>
    <cellStyle name="Heading2 5" xfId="10572"/>
    <cellStyle name="Heading2 5 2" xfId="10573"/>
    <cellStyle name="Heading2 6" xfId="10574"/>
    <cellStyle name="Heading2 6 2" xfId="10575"/>
    <cellStyle name="Heading2 7" xfId="10576"/>
    <cellStyle name="Heading2 7 2" xfId="10577"/>
    <cellStyle name="Heading2 8" xfId="10578"/>
    <cellStyle name="Heading2 8 2" xfId="10579"/>
    <cellStyle name="Heading2 9" xfId="10580"/>
    <cellStyle name="Heading2 9 2" xfId="10581"/>
    <cellStyle name="Heading2_10K 2010 Fin Stmts v7 Values" xfId="10582"/>
    <cellStyle name="HeadingS" xfId="1639"/>
    <cellStyle name="HEADINGS 2" xfId="1640"/>
    <cellStyle name="Hidden" xfId="1641"/>
    <cellStyle name="Hidden 2" xfId="10583"/>
    <cellStyle name="Hidden 3" xfId="10584"/>
    <cellStyle name="HIGHLIGHT" xfId="1642"/>
    <cellStyle name="HIGHLIGHT 2" xfId="1643"/>
    <cellStyle name="Hiperłącze_Arkusz2" xfId="1644"/>
    <cellStyle name="Hipervínculo visitado_Archivo Base Outlook Tecnored 2003" xfId="1645"/>
    <cellStyle name="Hipervínculo_Analisis Venta por Facturar 2001-2002" xfId="1646"/>
    <cellStyle name="Hyperlink" xfId="23322" builtinId="8"/>
    <cellStyle name="Hyperlink 2" xfId="1647"/>
    <cellStyle name="Hyperlink 2 2" xfId="1648"/>
    <cellStyle name="Hyperlink 2 3" xfId="10585"/>
    <cellStyle name="Hyperlink 2 4" xfId="10586"/>
    <cellStyle name="Hyperlink 3" xfId="10587"/>
    <cellStyle name="Implied Input $" xfId="1649"/>
    <cellStyle name="Implied Input %" xfId="1650"/>
    <cellStyle name="inc/dec" xfId="1651"/>
    <cellStyle name="Incorrecto" xfId="1652"/>
    <cellStyle name="Indefinido" xfId="1653"/>
    <cellStyle name="IndentItalics" xfId="1654"/>
    <cellStyle name="indice" xfId="1655"/>
    <cellStyle name="indice 2" xfId="10588"/>
    <cellStyle name="indice 3" xfId="10589"/>
    <cellStyle name="Input $" xfId="1656"/>
    <cellStyle name="Input %" xfId="1657"/>
    <cellStyle name="Input % 2" xfId="10590"/>
    <cellStyle name="Input % 2 2" xfId="10591"/>
    <cellStyle name="Input [yellow]" xfId="1658"/>
    <cellStyle name="Input [yellow] 2" xfId="1659"/>
    <cellStyle name="Input [yellow]_BS Analytics" xfId="1660"/>
    <cellStyle name="Input 10" xfId="1661"/>
    <cellStyle name="Input 11" xfId="1662"/>
    <cellStyle name="Input 12" xfId="1663"/>
    <cellStyle name="Input 13" xfId="1664"/>
    <cellStyle name="Input 14" xfId="1665"/>
    <cellStyle name="Input 15" xfId="1666"/>
    <cellStyle name="Input 16" xfId="1667"/>
    <cellStyle name="Input 17" xfId="1668"/>
    <cellStyle name="Input 18" xfId="1669"/>
    <cellStyle name="Input 19" xfId="1670"/>
    <cellStyle name="Input 2" xfId="1671"/>
    <cellStyle name="Input 2 10" xfId="10592"/>
    <cellStyle name="Input 2 11" xfId="10593"/>
    <cellStyle name="Input 2 12" xfId="10594"/>
    <cellStyle name="Input 2 13" xfId="10595"/>
    <cellStyle name="Input 2 14" xfId="10596"/>
    <cellStyle name="Input 2 15" xfId="10597"/>
    <cellStyle name="Input 2 16" xfId="10598"/>
    <cellStyle name="Input 2 17" xfId="10599"/>
    <cellStyle name="Input 2 18" xfId="10600"/>
    <cellStyle name="Input 2 19" xfId="10601"/>
    <cellStyle name="Input 2 2" xfId="1672"/>
    <cellStyle name="Input 2 2 2" xfId="10602"/>
    <cellStyle name="Input 2 20" xfId="10603"/>
    <cellStyle name="Input 2 21" xfId="10604"/>
    <cellStyle name="Input 2 22" xfId="10605"/>
    <cellStyle name="Input 2 23" xfId="10606"/>
    <cellStyle name="Input 2 24" xfId="10607"/>
    <cellStyle name="Input 2 25" xfId="10608"/>
    <cellStyle name="Input 2 26" xfId="10609"/>
    <cellStyle name="Input 2 27" xfId="10610"/>
    <cellStyle name="Input 2 28" xfId="10611"/>
    <cellStyle name="Input 2 29" xfId="10612"/>
    <cellStyle name="Input 2 3" xfId="1673"/>
    <cellStyle name="Input 2 3 2" xfId="10613"/>
    <cellStyle name="Input 2 30" xfId="10614"/>
    <cellStyle name="Input 2 31" xfId="10615"/>
    <cellStyle name="Input 2 32" xfId="10616"/>
    <cellStyle name="Input 2 33" xfId="10617"/>
    <cellStyle name="Input 2 34" xfId="10618"/>
    <cellStyle name="Input 2 35" xfId="10619"/>
    <cellStyle name="Input 2 36" xfId="10620"/>
    <cellStyle name="Input 2 37" xfId="10621"/>
    <cellStyle name="Input 2 38" xfId="10622"/>
    <cellStyle name="Input 2 39" xfId="10623"/>
    <cellStyle name="Input 2 4" xfId="10624"/>
    <cellStyle name="Input 2 40" xfId="10625"/>
    <cellStyle name="Input 2 41" xfId="10626"/>
    <cellStyle name="Input 2 42" xfId="10627"/>
    <cellStyle name="Input 2 43" xfId="10628"/>
    <cellStyle name="Input 2 44" xfId="10629"/>
    <cellStyle name="Input 2 45" xfId="10630"/>
    <cellStyle name="Input 2 46" xfId="10631"/>
    <cellStyle name="Input 2 47" xfId="10632"/>
    <cellStyle name="Input 2 48" xfId="10633"/>
    <cellStyle name="Input 2 49" xfId="10634"/>
    <cellStyle name="Input 2 5" xfId="10635"/>
    <cellStyle name="Input 2 50" xfId="10636"/>
    <cellStyle name="Input 2 51" xfId="10637"/>
    <cellStyle name="Input 2 6" xfId="10638"/>
    <cellStyle name="Input 2 7" xfId="10639"/>
    <cellStyle name="Input 2 8" xfId="10640"/>
    <cellStyle name="Input 2 9" xfId="10641"/>
    <cellStyle name="Input 20" xfId="10642"/>
    <cellStyle name="Input 21" xfId="10643"/>
    <cellStyle name="Input 22" xfId="10644"/>
    <cellStyle name="Input 23" xfId="10645"/>
    <cellStyle name="Input 24" xfId="10646"/>
    <cellStyle name="Input 25" xfId="10647"/>
    <cellStyle name="Input 26" xfId="10648"/>
    <cellStyle name="Input 27" xfId="10649"/>
    <cellStyle name="Input 28" xfId="10650"/>
    <cellStyle name="Input 29" xfId="10651"/>
    <cellStyle name="Input 3" xfId="1674"/>
    <cellStyle name="Input 3 2" xfId="1675"/>
    <cellStyle name="Input 3 3" xfId="1676"/>
    <cellStyle name="Input 30" xfId="10652"/>
    <cellStyle name="Input 31" xfId="10653"/>
    <cellStyle name="Input 32" xfId="10654"/>
    <cellStyle name="Input 33" xfId="10655"/>
    <cellStyle name="Input 34" xfId="10656"/>
    <cellStyle name="Input 35" xfId="10657"/>
    <cellStyle name="Input 36" xfId="10658"/>
    <cellStyle name="Input 37" xfId="10659"/>
    <cellStyle name="Input 38" xfId="10660"/>
    <cellStyle name="Input 39" xfId="10661"/>
    <cellStyle name="Input 4" xfId="1677"/>
    <cellStyle name="Input 4 2" xfId="1678"/>
    <cellStyle name="Input 4 3" xfId="1679"/>
    <cellStyle name="Input 40" xfId="10662"/>
    <cellStyle name="Input 41" xfId="10663"/>
    <cellStyle name="Input 42" xfId="10664"/>
    <cellStyle name="Input 43" xfId="10665"/>
    <cellStyle name="Input 44" xfId="10666"/>
    <cellStyle name="Input 45" xfId="10667"/>
    <cellStyle name="Input 46" xfId="10668"/>
    <cellStyle name="Input 47" xfId="10669"/>
    <cellStyle name="Input 48" xfId="10670"/>
    <cellStyle name="Input 49" xfId="10671"/>
    <cellStyle name="Input 5" xfId="1680"/>
    <cellStyle name="Input 5 2" xfId="10672"/>
    <cellStyle name="Input 50" xfId="10673"/>
    <cellStyle name="Input 51" xfId="10674"/>
    <cellStyle name="Input 52" xfId="10675"/>
    <cellStyle name="Input 53" xfId="10676"/>
    <cellStyle name="Input 54" xfId="10677"/>
    <cellStyle name="Input 55" xfId="10678"/>
    <cellStyle name="Input 56" xfId="10679"/>
    <cellStyle name="Input 57" xfId="10680"/>
    <cellStyle name="Input 58" xfId="10681"/>
    <cellStyle name="Input 59" xfId="10682"/>
    <cellStyle name="Input 6" xfId="1681"/>
    <cellStyle name="Input 6 2" xfId="10683"/>
    <cellStyle name="Input 60" xfId="10684"/>
    <cellStyle name="Input 61" xfId="10685"/>
    <cellStyle name="Input 62" xfId="10686"/>
    <cellStyle name="Input 63" xfId="10687"/>
    <cellStyle name="Input 64" xfId="10688"/>
    <cellStyle name="Input 65" xfId="10689"/>
    <cellStyle name="Input 66" xfId="10690"/>
    <cellStyle name="Input 67" xfId="10691"/>
    <cellStyle name="Input 68" xfId="10692"/>
    <cellStyle name="Input 69" xfId="10693"/>
    <cellStyle name="Input 7" xfId="1682"/>
    <cellStyle name="Input 7 2" xfId="10694"/>
    <cellStyle name="Input 70" xfId="10695"/>
    <cellStyle name="Input 71" xfId="10696"/>
    <cellStyle name="Input 72" xfId="10697"/>
    <cellStyle name="Input 73" xfId="10698"/>
    <cellStyle name="Input 74" xfId="23318"/>
    <cellStyle name="Input 8" xfId="1683"/>
    <cellStyle name="Input 9" xfId="1684"/>
    <cellStyle name="Input Cell" xfId="1685"/>
    <cellStyle name="Input Cells" xfId="1686"/>
    <cellStyle name="Input Number" xfId="1687"/>
    <cellStyle name="Input Number 2" xfId="10699"/>
    <cellStyle name="Input Number 2 2" xfId="10700"/>
    <cellStyle name="Input Text" xfId="1688"/>
    <cellStyle name="Input Text 2" xfId="10701"/>
    <cellStyle name="Input Text 2 2" xfId="10702"/>
    <cellStyle name="INPUT2" xfId="1689"/>
    <cellStyle name="INPUT2 2" xfId="1690"/>
    <cellStyle name="INPUT2 2 2" xfId="10703"/>
    <cellStyle name="INPUT2 3" xfId="10704"/>
    <cellStyle name="INPUT2 4" xfId="10705"/>
    <cellStyle name="INPUT2_2013 December Final Normalized BPR-2014-01-24" xfId="10706"/>
    <cellStyle name="INPUT4" xfId="1691"/>
    <cellStyle name="INPUT4 2" xfId="1692"/>
    <cellStyle name="INPUT4 2 2" xfId="10707"/>
    <cellStyle name="INPUT4 3" xfId="10708"/>
    <cellStyle name="INPUT4 4" xfId="10709"/>
    <cellStyle name="INPUT4_2013 December Final Normalized BPR-2014-01-24" xfId="10710"/>
    <cellStyle name="inputcolumn" xfId="1693"/>
    <cellStyle name="inputcolumn 2" xfId="1694"/>
    <cellStyle name="inputcolumn 2 2" xfId="10711"/>
    <cellStyle name="inputcolumn 3" xfId="10712"/>
    <cellStyle name="inputcolumn 4" xfId="10713"/>
    <cellStyle name="inputcolumn_2013 December Final Normalized BPR-2014-01-24" xfId="10714"/>
    <cellStyle name="INPUTDATE" xfId="1695"/>
    <cellStyle name="INPUTDATE 2" xfId="10715"/>
    <cellStyle name="INPUTDATE_2013 June BOD vs. 2013-2017 Business Plan New" xfId="10716"/>
    <cellStyle name="INPUTS" xfId="1696"/>
    <cellStyle name="Inputs2" xfId="1697"/>
    <cellStyle name="Inputted" xfId="1698"/>
    <cellStyle name="Jun" xfId="10717"/>
    <cellStyle name="KP_Normal" xfId="1699"/>
    <cellStyle name="Label" xfId="1700"/>
    <cellStyle name="Label 2" xfId="10718"/>
    <cellStyle name="Label 3" xfId="10719"/>
    <cellStyle name="Labels" xfId="1701"/>
    <cellStyle name="Labels - Style3" xfId="1702"/>
    <cellStyle name="Labels 2" xfId="1703"/>
    <cellStyle name="Lable8Left" xfId="1704"/>
    <cellStyle name="Lable8Left 2" xfId="10720"/>
    <cellStyle name="Lable8Left 3" xfId="10721"/>
    <cellStyle name="Limpo" xfId="1705"/>
    <cellStyle name="Lines" xfId="1706"/>
    <cellStyle name="Lines 2" xfId="1707"/>
    <cellStyle name="Lines_2011 Income Tax Cash Paid Analytics" xfId="10722"/>
    <cellStyle name="Link" xfId="1708"/>
    <cellStyle name="Link Currency (0)" xfId="1709"/>
    <cellStyle name="Link_2-Bioenergie CTA 0908" xfId="1710"/>
    <cellStyle name="Linked" xfId="1711"/>
    <cellStyle name="Linked Cell 10" xfId="1712"/>
    <cellStyle name="Linked Cell 11" xfId="1713"/>
    <cellStyle name="Linked Cell 12" xfId="1714"/>
    <cellStyle name="Linked Cell 13" xfId="1715"/>
    <cellStyle name="Linked Cell 14" xfId="1716"/>
    <cellStyle name="Linked Cell 15" xfId="1717"/>
    <cellStyle name="Linked Cell 16" xfId="10723"/>
    <cellStyle name="Linked Cell 17" xfId="10724"/>
    <cellStyle name="Linked Cell 18" xfId="10725"/>
    <cellStyle name="Linked Cell 19" xfId="10726"/>
    <cellStyle name="Linked Cell 2" xfId="1718"/>
    <cellStyle name="Linked Cell 2 2" xfId="10727"/>
    <cellStyle name="Linked Cell 20" xfId="10728"/>
    <cellStyle name="Linked Cell 21" xfId="10729"/>
    <cellStyle name="Linked Cell 22" xfId="10730"/>
    <cellStyle name="Linked Cell 23" xfId="10731"/>
    <cellStyle name="Linked Cell 24" xfId="10732"/>
    <cellStyle name="Linked Cell 25" xfId="10733"/>
    <cellStyle name="Linked Cell 26" xfId="10734"/>
    <cellStyle name="Linked Cell 27" xfId="10735"/>
    <cellStyle name="Linked Cell 28" xfId="10736"/>
    <cellStyle name="Linked Cell 29" xfId="10737"/>
    <cellStyle name="Linked Cell 3" xfId="1719"/>
    <cellStyle name="Linked Cell 30" xfId="10738"/>
    <cellStyle name="Linked Cell 31" xfId="10739"/>
    <cellStyle name="Linked Cell 32" xfId="10740"/>
    <cellStyle name="Linked Cell 33" xfId="10741"/>
    <cellStyle name="Linked Cell 34" xfId="10742"/>
    <cellStyle name="Linked Cell 35" xfId="10743"/>
    <cellStyle name="Linked Cell 36" xfId="10744"/>
    <cellStyle name="Linked Cell 37" xfId="10745"/>
    <cellStyle name="Linked Cell 38" xfId="10746"/>
    <cellStyle name="Linked Cell 39" xfId="10747"/>
    <cellStyle name="Linked Cell 4" xfId="1720"/>
    <cellStyle name="Linked Cell 40" xfId="10748"/>
    <cellStyle name="Linked Cell 41" xfId="10749"/>
    <cellStyle name="Linked Cell 42" xfId="10750"/>
    <cellStyle name="Linked Cell 43" xfId="10751"/>
    <cellStyle name="Linked Cell 44" xfId="10752"/>
    <cellStyle name="Linked Cell 45" xfId="10753"/>
    <cellStyle name="Linked Cell 46" xfId="10754"/>
    <cellStyle name="Linked Cell 47" xfId="10755"/>
    <cellStyle name="Linked Cell 48" xfId="10756"/>
    <cellStyle name="Linked Cell 49" xfId="10757"/>
    <cellStyle name="Linked Cell 5" xfId="1721"/>
    <cellStyle name="Linked Cell 50" xfId="10758"/>
    <cellStyle name="Linked Cell 51" xfId="10759"/>
    <cellStyle name="Linked Cell 52" xfId="10760"/>
    <cellStyle name="Linked Cell 53" xfId="10761"/>
    <cellStyle name="Linked Cell 54" xfId="10762"/>
    <cellStyle name="Linked Cell 55" xfId="10763"/>
    <cellStyle name="Linked Cell 56" xfId="10764"/>
    <cellStyle name="Linked Cell 57" xfId="10765"/>
    <cellStyle name="Linked Cell 58" xfId="10766"/>
    <cellStyle name="Linked Cell 59" xfId="10767"/>
    <cellStyle name="Linked Cell 6" xfId="1722"/>
    <cellStyle name="Linked Cell 60" xfId="10768"/>
    <cellStyle name="Linked Cell 61" xfId="10769"/>
    <cellStyle name="Linked Cell 62" xfId="10770"/>
    <cellStyle name="Linked Cell 63" xfId="10771"/>
    <cellStyle name="Linked Cell 64" xfId="10772"/>
    <cellStyle name="Linked Cell 65" xfId="10773"/>
    <cellStyle name="Linked Cell 66" xfId="10774"/>
    <cellStyle name="Linked Cell 67" xfId="10775"/>
    <cellStyle name="Linked Cell 68" xfId="10776"/>
    <cellStyle name="Linked Cell 69" xfId="10777"/>
    <cellStyle name="Linked Cell 7" xfId="1723"/>
    <cellStyle name="Linked Cell 70" xfId="10778"/>
    <cellStyle name="Linked Cell 71" xfId="10779"/>
    <cellStyle name="Linked Cell 72" xfId="10780"/>
    <cellStyle name="Linked Cell 73" xfId="10781"/>
    <cellStyle name="Linked Cell 8" xfId="1724"/>
    <cellStyle name="Linked Cell 9" xfId="1725"/>
    <cellStyle name="Linked Cells" xfId="1726"/>
    <cellStyle name="m/d/yy" xfId="1727"/>
    <cellStyle name="m/d/yy 2" xfId="2684"/>
    <cellStyle name="MatrizDados" xfId="1728"/>
    <cellStyle name="MatrizDados 2" xfId="10782"/>
    <cellStyle name="MatrizDados 3" xfId="10783"/>
    <cellStyle name="Meses" xfId="1729"/>
    <cellStyle name="Millares [0]_$aSOLES" xfId="1730"/>
    <cellStyle name="Millares_$aSOLES" xfId="1731"/>
    <cellStyle name="Milliers [0]_!!!GO" xfId="1732"/>
    <cellStyle name="Milliers_!!!GO" xfId="1733"/>
    <cellStyle name="Model" xfId="1734"/>
    <cellStyle name="Model Gen" xfId="1735"/>
    <cellStyle name="Moeda [0]_ANABAL092000" xfId="1736"/>
    <cellStyle name="Moeda_ANABAL092000" xfId="1737"/>
    <cellStyle name="Moneda [0]_$aSOLES" xfId="1738"/>
    <cellStyle name="Moneda_$aSOLES" xfId="1739"/>
    <cellStyle name="Monétaire [0]_!!!GO" xfId="1740"/>
    <cellStyle name="Monétaire_!!!GO" xfId="1741"/>
    <cellStyle name="Monetario" xfId="1742"/>
    <cellStyle name="monospaced" xfId="1743"/>
    <cellStyle name="Monospaced [0]" xfId="1744"/>
    <cellStyle name="Monospaced [2]" xfId="1745"/>
    <cellStyle name="month" xfId="1746"/>
    <cellStyle name="movimentação" xfId="1747"/>
    <cellStyle name="movimentação 2" xfId="2685"/>
    <cellStyle name="MSectionHeadings" xfId="1748"/>
    <cellStyle name="multiple" xfId="1749"/>
    <cellStyle name="multiple [0]" xfId="1750"/>
    <cellStyle name="multiple [1]" xfId="1751"/>
    <cellStyle name="Multiple 2" xfId="1752"/>
    <cellStyle name="Multiple 3" xfId="1753"/>
    <cellStyle name="Multiple 4" xfId="1754"/>
    <cellStyle name="Multiple[1]" xfId="1755"/>
    <cellStyle name="Multiple[1] 2" xfId="10784"/>
    <cellStyle name="Multiple[1] 2 2" xfId="10785"/>
    <cellStyle name="multiple_2. Macroeconomics" xfId="1756"/>
    <cellStyle name="Name" xfId="1757"/>
    <cellStyle name="Name 2" xfId="1758"/>
    <cellStyle name="Name_BS Analytics" xfId="1759"/>
    <cellStyle name="Neutral 10" xfId="1760"/>
    <cellStyle name="Neutral 11" xfId="1761"/>
    <cellStyle name="Neutral 12" xfId="1762"/>
    <cellStyle name="Neutral 13" xfId="1763"/>
    <cellStyle name="Neutral 14" xfId="1764"/>
    <cellStyle name="Neutral 15" xfId="1765"/>
    <cellStyle name="Neutral 16" xfId="10786"/>
    <cellStyle name="Neutral 17" xfId="10787"/>
    <cellStyle name="Neutral 18" xfId="10788"/>
    <cellStyle name="Neutral 19" xfId="10789"/>
    <cellStyle name="Neutral 2" xfId="1766"/>
    <cellStyle name="Neutral 2 2" xfId="10790"/>
    <cellStyle name="Neutral 20" xfId="10791"/>
    <cellStyle name="Neutral 21" xfId="10792"/>
    <cellStyle name="Neutral 22" xfId="10793"/>
    <cellStyle name="Neutral 23" xfId="10794"/>
    <cellStyle name="Neutral 24" xfId="10795"/>
    <cellStyle name="Neutral 25" xfId="10796"/>
    <cellStyle name="Neutral 26" xfId="10797"/>
    <cellStyle name="Neutral 27" xfId="10798"/>
    <cellStyle name="Neutral 28" xfId="10799"/>
    <cellStyle name="Neutral 29" xfId="10800"/>
    <cellStyle name="Neutral 3" xfId="1767"/>
    <cellStyle name="Neutral 30" xfId="10801"/>
    <cellStyle name="Neutral 31" xfId="10802"/>
    <cellStyle name="Neutral 32" xfId="10803"/>
    <cellStyle name="Neutral 33" xfId="10804"/>
    <cellStyle name="Neutral 34" xfId="10805"/>
    <cellStyle name="Neutral 35" xfId="10806"/>
    <cellStyle name="Neutral 36" xfId="10807"/>
    <cellStyle name="Neutral 37" xfId="10808"/>
    <cellStyle name="Neutral 38" xfId="10809"/>
    <cellStyle name="Neutral 39" xfId="10810"/>
    <cellStyle name="Neutral 4" xfId="1768"/>
    <cellStyle name="Neutral 40" xfId="10811"/>
    <cellStyle name="Neutral 41" xfId="10812"/>
    <cellStyle name="Neutral 42" xfId="10813"/>
    <cellStyle name="Neutral 43" xfId="10814"/>
    <cellStyle name="Neutral 44" xfId="10815"/>
    <cellStyle name="Neutral 45" xfId="10816"/>
    <cellStyle name="Neutral 46" xfId="10817"/>
    <cellStyle name="Neutral 47" xfId="10818"/>
    <cellStyle name="Neutral 48" xfId="10819"/>
    <cellStyle name="Neutral 49" xfId="10820"/>
    <cellStyle name="Neutral 5" xfId="1769"/>
    <cellStyle name="Neutral 50" xfId="10821"/>
    <cellStyle name="Neutral 51" xfId="10822"/>
    <cellStyle name="Neutral 52" xfId="10823"/>
    <cellStyle name="Neutral 53" xfId="10824"/>
    <cellStyle name="Neutral 54" xfId="10825"/>
    <cellStyle name="Neutral 55" xfId="10826"/>
    <cellStyle name="Neutral 56" xfId="10827"/>
    <cellStyle name="Neutral 57" xfId="10828"/>
    <cellStyle name="Neutral 58" xfId="10829"/>
    <cellStyle name="Neutral 59" xfId="10830"/>
    <cellStyle name="Neutral 6" xfId="1770"/>
    <cellStyle name="Neutral 60" xfId="10831"/>
    <cellStyle name="Neutral 61" xfId="10832"/>
    <cellStyle name="Neutral 62" xfId="10833"/>
    <cellStyle name="Neutral 63" xfId="10834"/>
    <cellStyle name="Neutral 64" xfId="10835"/>
    <cellStyle name="Neutral 65" xfId="10836"/>
    <cellStyle name="Neutral 66" xfId="10837"/>
    <cellStyle name="Neutral 67" xfId="10838"/>
    <cellStyle name="Neutral 68" xfId="10839"/>
    <cellStyle name="Neutral 69" xfId="10840"/>
    <cellStyle name="Neutral 7" xfId="1771"/>
    <cellStyle name="Neutral 70" xfId="10841"/>
    <cellStyle name="Neutral 71" xfId="10842"/>
    <cellStyle name="Neutral 72" xfId="10843"/>
    <cellStyle name="Neutral 73" xfId="10844"/>
    <cellStyle name="Neutral 8" xfId="1772"/>
    <cellStyle name="Neutral 9" xfId="1773"/>
    <cellStyle name="Neutrale" xfId="1774"/>
    <cellStyle name="New" xfId="1775"/>
    <cellStyle name="New 2" xfId="1776"/>
    <cellStyle name="New 2 2" xfId="10845"/>
    <cellStyle name="New 3" xfId="10846"/>
    <cellStyle name="New 4" xfId="10847"/>
    <cellStyle name="no dec" xfId="1777"/>
    <cellStyle name="No-definido" xfId="1778"/>
    <cellStyle name="No-definido 2" xfId="10848"/>
    <cellStyle name="none" xfId="1779"/>
    <cellStyle name="Nor}al" xfId="10849"/>
    <cellStyle name="Normal" xfId="0" builtinId="0"/>
    <cellStyle name="Normal--" xfId="1780"/>
    <cellStyle name="Normal - Style1" xfId="1781"/>
    <cellStyle name="Normal - Style1 2" xfId="1782"/>
    <cellStyle name="Normal - Style1 2 2" xfId="10850"/>
    <cellStyle name="Normal - Style1 3" xfId="1783"/>
    <cellStyle name="Normal - Style2" xfId="1784"/>
    <cellStyle name="Normal - Style3" xfId="1785"/>
    <cellStyle name="Normal - Style4" xfId="1786"/>
    <cellStyle name="Normal - Style5" xfId="1787"/>
    <cellStyle name="Normal - Style6" xfId="1788"/>
    <cellStyle name="Normal - Style7" xfId="1789"/>
    <cellStyle name="Normal - Style8" xfId="1790"/>
    <cellStyle name="Normal (%)" xfId="1791"/>
    <cellStyle name="Normal (%) 2" xfId="10851"/>
    <cellStyle name="Normal (No)" xfId="1792"/>
    <cellStyle name="Normal (No) 2" xfId="10852"/>
    <cellStyle name="Normal [0]" xfId="1793"/>
    <cellStyle name="Normal [1]" xfId="1794"/>
    <cellStyle name="Normal [1] 2" xfId="10853"/>
    <cellStyle name="Normal [1] 2 2" xfId="10854"/>
    <cellStyle name="Normal [2]" xfId="1795"/>
    <cellStyle name="Normal [2] 2" xfId="10855"/>
    <cellStyle name="Normal [3]" xfId="1796"/>
    <cellStyle name="Normal [3] 2" xfId="10856"/>
    <cellStyle name="Normal 10" xfId="1797"/>
    <cellStyle name="Normal-- 10" xfId="10857"/>
    <cellStyle name="Normal 10 10" xfId="10858"/>
    <cellStyle name="Normal 10 10 2" xfId="10859"/>
    <cellStyle name="Normal 10 10 2 2" xfId="10860"/>
    <cellStyle name="Normal 10 10 3" xfId="10861"/>
    <cellStyle name="Normal 10 11" xfId="1798"/>
    <cellStyle name="Normal 10 11 2" xfId="10862"/>
    <cellStyle name="Normal 10 11 2 2" xfId="10863"/>
    <cellStyle name="Normal 10 11 3" xfId="10864"/>
    <cellStyle name="Normal 10 12" xfId="10865"/>
    <cellStyle name="Normal 10 12 2" xfId="10866"/>
    <cellStyle name="Normal 10 12 2 2" xfId="10867"/>
    <cellStyle name="Normal 10 12 3" xfId="10868"/>
    <cellStyle name="Normal 10 13" xfId="10869"/>
    <cellStyle name="Normal 10 13 2" xfId="10870"/>
    <cellStyle name="Normal 10 13 2 2" xfId="10871"/>
    <cellStyle name="Normal 10 13 3" xfId="10872"/>
    <cellStyle name="Normal 10 14" xfId="10873"/>
    <cellStyle name="Normal 10 14 2" xfId="10874"/>
    <cellStyle name="Normal 10 14 2 2" xfId="10875"/>
    <cellStyle name="Normal 10 14 3" xfId="10876"/>
    <cellStyle name="Normal 10 15" xfId="10877"/>
    <cellStyle name="Normal 10 15 2" xfId="10878"/>
    <cellStyle name="Normal 10 15 2 2" xfId="10879"/>
    <cellStyle name="Normal 10 15 3" xfId="10880"/>
    <cellStyle name="Normal 10 16" xfId="10881"/>
    <cellStyle name="Normal 10 16 2" xfId="10882"/>
    <cellStyle name="Normal 10 17" xfId="10883"/>
    <cellStyle name="Normal 10 17 2" xfId="10884"/>
    <cellStyle name="Normal 10 18" xfId="10885"/>
    <cellStyle name="Normal 10 19" xfId="10886"/>
    <cellStyle name="Normal 10 2" xfId="1799"/>
    <cellStyle name="Normal 10 2 2" xfId="10887"/>
    <cellStyle name="Normal 10 2 2 2" xfId="1800"/>
    <cellStyle name="Normal 10 2 3" xfId="10888"/>
    <cellStyle name="Normal 10 2 4" xfId="10889"/>
    <cellStyle name="Normal 10 20" xfId="10890"/>
    <cellStyle name="Normal 10 21" xfId="10891"/>
    <cellStyle name="Normal 10 22" xfId="10892"/>
    <cellStyle name="Normal 10 23" xfId="10893"/>
    <cellStyle name="Normal 10 24" xfId="10894"/>
    <cellStyle name="Normal 10 25" xfId="10895"/>
    <cellStyle name="Normal 10 26" xfId="10896"/>
    <cellStyle name="Normal 10 27" xfId="10897"/>
    <cellStyle name="Normal 10 28" xfId="10898"/>
    <cellStyle name="Normal 10 29" xfId="10899"/>
    <cellStyle name="Normal 10 3" xfId="1801"/>
    <cellStyle name="Normal 10 3 2" xfId="10900"/>
    <cellStyle name="Normal 10 3 2 2" xfId="10901"/>
    <cellStyle name="Normal 10 3 2 2 2" xfId="10902"/>
    <cellStyle name="Normal 10 3 2 2 2 2" xfId="10903"/>
    <cellStyle name="Normal 10 3 2 2 3" xfId="10904"/>
    <cellStyle name="Normal 10 3 2 3" xfId="10905"/>
    <cellStyle name="Normal 10 3 2 3 2" xfId="10906"/>
    <cellStyle name="Normal 10 3 2 4" xfId="10907"/>
    <cellStyle name="Normal 10 3 2 4 2" xfId="10908"/>
    <cellStyle name="Normal 10 3 2 5" xfId="10909"/>
    <cellStyle name="Normal 10 3 2 5 2" xfId="10910"/>
    <cellStyle name="Normal 10 3 2 6" xfId="10911"/>
    <cellStyle name="Normal 10 3 2_All Entries" xfId="10912"/>
    <cellStyle name="Normal 10 3 3" xfId="10913"/>
    <cellStyle name="Normal 10 3 3 2" xfId="10914"/>
    <cellStyle name="Normal 10 3 3 2 2" xfId="10915"/>
    <cellStyle name="Normal 10 3 3 3" xfId="10916"/>
    <cellStyle name="Normal 10 3 4" xfId="10917"/>
    <cellStyle name="Normal 10 3 4 2" xfId="10918"/>
    <cellStyle name="Normal 10 3 5" xfId="10919"/>
    <cellStyle name="Normal 10 3 5 2" xfId="10920"/>
    <cellStyle name="Normal 10 3 6" xfId="10921"/>
    <cellStyle name="Normal 10 3 6 2" xfId="10922"/>
    <cellStyle name="Normal 10 3 7" xfId="10923"/>
    <cellStyle name="Normal 10 3 8" xfId="10924"/>
    <cellStyle name="Normal 10 3 9" xfId="10925"/>
    <cellStyle name="Normal 10 3_All Entries" xfId="10926"/>
    <cellStyle name="Normal 10 30" xfId="10927"/>
    <cellStyle name="Normal 10 31" xfId="10928"/>
    <cellStyle name="Normal 10 32" xfId="10929"/>
    <cellStyle name="Normal 10 33" xfId="10930"/>
    <cellStyle name="Normal 10 4" xfId="10931"/>
    <cellStyle name="Normal 10 4 2" xfId="10932"/>
    <cellStyle name="Normal 10 4 2 2" xfId="10933"/>
    <cellStyle name="Normal 10 4 2 2 2" xfId="10934"/>
    <cellStyle name="Normal 10 4 2 2 2 2" xfId="10935"/>
    <cellStyle name="Normal 10 4 2 2 3" xfId="10936"/>
    <cellStyle name="Normal 10 4 2 3" xfId="10937"/>
    <cellStyle name="Normal 10 4 2 3 2" xfId="10938"/>
    <cellStyle name="Normal 10 4 2 4" xfId="10939"/>
    <cellStyle name="Normal 10 4 2 4 2" xfId="10940"/>
    <cellStyle name="Normal 10 4 2 5" xfId="10941"/>
    <cellStyle name="Normal 10 4 2 5 2" xfId="10942"/>
    <cellStyle name="Normal 10 4 2 6" xfId="10943"/>
    <cellStyle name="Normal 10 4 2_All Entries" xfId="10944"/>
    <cellStyle name="Normal 10 4 3" xfId="10945"/>
    <cellStyle name="Normal 10 4 3 2" xfId="10946"/>
    <cellStyle name="Normal 10 4 3 2 2" xfId="10947"/>
    <cellStyle name="Normal 10 4 3 3" xfId="10948"/>
    <cellStyle name="Normal 10 4 4" xfId="10949"/>
    <cellStyle name="Normal 10 4 4 2" xfId="10950"/>
    <cellStyle name="Normal 10 4 5" xfId="10951"/>
    <cellStyle name="Normal 10 4 5 2" xfId="10952"/>
    <cellStyle name="Normal 10 4 6" xfId="10953"/>
    <cellStyle name="Normal 10 4 6 2" xfId="10954"/>
    <cellStyle name="Normal 10 4 7" xfId="10955"/>
    <cellStyle name="Normal 10 4 8" xfId="10956"/>
    <cellStyle name="Normal 10 4 9" xfId="10957"/>
    <cellStyle name="Normal 10 4_All Entries" xfId="10958"/>
    <cellStyle name="Normal 10 5" xfId="10959"/>
    <cellStyle name="Normal 10 5 2" xfId="10960"/>
    <cellStyle name="Normal 10 5 2 2" xfId="10961"/>
    <cellStyle name="Normal 10 5 2 2 2" xfId="10962"/>
    <cellStyle name="Normal 10 5 2 2 2 2" xfId="10963"/>
    <cellStyle name="Normal 10 5 2 2 3" xfId="10964"/>
    <cellStyle name="Normal 10 5 2 3" xfId="10965"/>
    <cellStyle name="Normal 10 5 2 3 2" xfId="10966"/>
    <cellStyle name="Normal 10 5 2 4" xfId="10967"/>
    <cellStyle name="Normal 10 5 2 4 2" xfId="10968"/>
    <cellStyle name="Normal 10 5 2 5" xfId="10969"/>
    <cellStyle name="Normal 10 5 2 5 2" xfId="10970"/>
    <cellStyle name="Normal 10 5 2 6" xfId="10971"/>
    <cellStyle name="Normal 10 5 2_All Entries" xfId="10972"/>
    <cellStyle name="Normal 10 5 3" xfId="10973"/>
    <cellStyle name="Normal 10 5 3 2" xfId="10974"/>
    <cellStyle name="Normal 10 5 3 2 2" xfId="10975"/>
    <cellStyle name="Normal 10 5 3 3" xfId="10976"/>
    <cellStyle name="Normal 10 5 4" xfId="10977"/>
    <cellStyle name="Normal 10 5 4 2" xfId="10978"/>
    <cellStyle name="Normal 10 5 5" xfId="10979"/>
    <cellStyle name="Normal 10 5 5 2" xfId="10980"/>
    <cellStyle name="Normal 10 5 6" xfId="10981"/>
    <cellStyle name="Normal 10 5 6 2" xfId="10982"/>
    <cellStyle name="Normal 10 5 7" xfId="10983"/>
    <cellStyle name="Normal 10 5 8" xfId="10984"/>
    <cellStyle name="Normal 10 5 9" xfId="10985"/>
    <cellStyle name="Normal 10 5_All Entries" xfId="10986"/>
    <cellStyle name="Normal 10 6" xfId="10987"/>
    <cellStyle name="Normal 10 6 2" xfId="10988"/>
    <cellStyle name="Normal 10 6 2 2" xfId="10989"/>
    <cellStyle name="Normal 10 6 2 2 2" xfId="10990"/>
    <cellStyle name="Normal 10 6 2 3" xfId="10991"/>
    <cellStyle name="Normal 10 6 3" xfId="10992"/>
    <cellStyle name="Normal 10 6 3 2" xfId="10993"/>
    <cellStyle name="Normal 10 6 4" xfId="10994"/>
    <cellStyle name="Normal 10 6 4 2" xfId="10995"/>
    <cellStyle name="Normal 10 6 5" xfId="10996"/>
    <cellStyle name="Normal 10 6 5 2" xfId="10997"/>
    <cellStyle name="Normal 10 6 6" xfId="10998"/>
    <cellStyle name="Normal 10 6 7" xfId="10999"/>
    <cellStyle name="Normal 10 6_All Entries" xfId="11000"/>
    <cellStyle name="Normal 10 7" xfId="11001"/>
    <cellStyle name="Normal 10 7 2" xfId="11002"/>
    <cellStyle name="Normal 10 7 2 2" xfId="11003"/>
    <cellStyle name="Normal 10 7 3" xfId="11004"/>
    <cellStyle name="Normal 10 7 3 2" xfId="11005"/>
    <cellStyle name="Normal 10 7 4" xfId="11006"/>
    <cellStyle name="Normal 10 7 4 2" xfId="11007"/>
    <cellStyle name="Normal 10 7 5" xfId="11008"/>
    <cellStyle name="Normal 10 7_All Entries" xfId="11009"/>
    <cellStyle name="Normal 10 8" xfId="11010"/>
    <cellStyle name="Normal 10 8 2" xfId="11011"/>
    <cellStyle name="Normal 10 8 2 2" xfId="11012"/>
    <cellStyle name="Normal 10 8 3" xfId="11013"/>
    <cellStyle name="Normal 10 9" xfId="11014"/>
    <cellStyle name="Normal 10 9 2" xfId="11015"/>
    <cellStyle name="Normal 10 9 2 2" xfId="11016"/>
    <cellStyle name="Normal 10 9 3" xfId="11017"/>
    <cellStyle name="Normal 10_All Entries" xfId="11018"/>
    <cellStyle name="Normal 100" xfId="11019"/>
    <cellStyle name="Normal 100 2" xfId="11020"/>
    <cellStyle name="Normal 100 3" xfId="11021"/>
    <cellStyle name="Normal 100_All Entries" xfId="11022"/>
    <cellStyle name="Normal 101" xfId="11023"/>
    <cellStyle name="Normal 101 2" xfId="11024"/>
    <cellStyle name="Normal 101 3" xfId="11025"/>
    <cellStyle name="Normal 101_All Entries" xfId="11026"/>
    <cellStyle name="Normal 102" xfId="11027"/>
    <cellStyle name="Normal 102 2" xfId="11028"/>
    <cellStyle name="Normal 102 3" xfId="11029"/>
    <cellStyle name="Normal 102_All Entries" xfId="11030"/>
    <cellStyle name="Normal 103" xfId="11031"/>
    <cellStyle name="Normal 104" xfId="11032"/>
    <cellStyle name="Normal 105" xfId="11033"/>
    <cellStyle name="Normal 106" xfId="11034"/>
    <cellStyle name="Normal 107" xfId="11035"/>
    <cellStyle name="Normal 107 2" xfId="11036"/>
    <cellStyle name="Normal 107 2 2" xfId="11037"/>
    <cellStyle name="Normal 107 2 2 2" xfId="11038"/>
    <cellStyle name="Normal 107 2 3" xfId="11039"/>
    <cellStyle name="Normal 107 3" xfId="11040"/>
    <cellStyle name="Normal 107 3 2" xfId="11041"/>
    <cellStyle name="Normal 107 3 2 2" xfId="11042"/>
    <cellStyle name="Normal 107 3 3" xfId="11043"/>
    <cellStyle name="Normal 107 4" xfId="11044"/>
    <cellStyle name="Normal 107 4 2" xfId="11045"/>
    <cellStyle name="Normal 107 5" xfId="11046"/>
    <cellStyle name="Normal 108" xfId="11047"/>
    <cellStyle name="Normal 109" xfId="11048"/>
    <cellStyle name="Normal 11" xfId="1802"/>
    <cellStyle name="Normal-- 11" xfId="11049"/>
    <cellStyle name="Normal 11 10" xfId="11050"/>
    <cellStyle name="Normal 11 10 2" xfId="11051"/>
    <cellStyle name="Normal 11 10 2 2" xfId="11052"/>
    <cellStyle name="Normal 11 10 3" xfId="11053"/>
    <cellStyle name="Normal 11 11" xfId="11054"/>
    <cellStyle name="Normal 11 11 2" xfId="11055"/>
    <cellStyle name="Normal 11 11 2 2" xfId="11056"/>
    <cellStyle name="Normal 11 11 3" xfId="11057"/>
    <cellStyle name="Normal 11 12" xfId="11058"/>
    <cellStyle name="Normal 11 12 2" xfId="11059"/>
    <cellStyle name="Normal 11 12 2 2" xfId="11060"/>
    <cellStyle name="Normal 11 12 3" xfId="11061"/>
    <cellStyle name="Normal 11 13" xfId="11062"/>
    <cellStyle name="Normal 11 13 2" xfId="11063"/>
    <cellStyle name="Normal 11 13 2 2" xfId="11064"/>
    <cellStyle name="Normal 11 13 3" xfId="11065"/>
    <cellStyle name="Normal 11 14" xfId="11066"/>
    <cellStyle name="Normal 11 14 2" xfId="11067"/>
    <cellStyle name="Normal 11 14 2 2" xfId="11068"/>
    <cellStyle name="Normal 11 14 3" xfId="11069"/>
    <cellStyle name="Normal 11 15" xfId="11070"/>
    <cellStyle name="Normal 11 15 2" xfId="11071"/>
    <cellStyle name="Normal 11 15 2 2" xfId="11072"/>
    <cellStyle name="Normal 11 15 3" xfId="11073"/>
    <cellStyle name="Normal 11 16" xfId="11074"/>
    <cellStyle name="Normal 11 16 2" xfId="11075"/>
    <cellStyle name="Normal 11 17" xfId="11076"/>
    <cellStyle name="Normal 11 17 2" xfId="11077"/>
    <cellStyle name="Normal 11 18" xfId="11078"/>
    <cellStyle name="Normal 11 19" xfId="11079"/>
    <cellStyle name="Normal 11 2" xfId="1803"/>
    <cellStyle name="Normal 11 2 2" xfId="11080"/>
    <cellStyle name="Normal 11 2 3" xfId="11081"/>
    <cellStyle name="Normal 11 20" xfId="11082"/>
    <cellStyle name="Normal 11 21" xfId="11083"/>
    <cellStyle name="Normal 11 22" xfId="11084"/>
    <cellStyle name="Normal 11 23" xfId="11085"/>
    <cellStyle name="Normal 11 24" xfId="11086"/>
    <cellStyle name="Normal 11 25" xfId="11087"/>
    <cellStyle name="Normal 11 26" xfId="11088"/>
    <cellStyle name="Normal 11 27" xfId="11089"/>
    <cellStyle name="Normal 11 28" xfId="11090"/>
    <cellStyle name="Normal 11 29" xfId="11091"/>
    <cellStyle name="Normal 11 3" xfId="11092"/>
    <cellStyle name="Normal 11 3 2" xfId="11093"/>
    <cellStyle name="Normal 11 3 2 2" xfId="11094"/>
    <cellStyle name="Normal 11 3 2 2 2" xfId="11095"/>
    <cellStyle name="Normal 11 3 2 2 2 2" xfId="11096"/>
    <cellStyle name="Normal 11 3 2 2 3" xfId="11097"/>
    <cellStyle name="Normal 11 3 2 3" xfId="11098"/>
    <cellStyle name="Normal 11 3 2 3 2" xfId="11099"/>
    <cellStyle name="Normal 11 3 2 4" xfId="11100"/>
    <cellStyle name="Normal 11 3 2 4 2" xfId="11101"/>
    <cellStyle name="Normal 11 3 2 5" xfId="11102"/>
    <cellStyle name="Normal 11 3 2 5 2" xfId="11103"/>
    <cellStyle name="Normal 11 3 2 6" xfId="11104"/>
    <cellStyle name="Normal 11 3 2_All Entries" xfId="11105"/>
    <cellStyle name="Normal 11 3 3" xfId="11106"/>
    <cellStyle name="Normal 11 3 3 2" xfId="11107"/>
    <cellStyle name="Normal 11 3 3 2 2" xfId="11108"/>
    <cellStyle name="Normal 11 3 3 3" xfId="11109"/>
    <cellStyle name="Normal 11 3 4" xfId="11110"/>
    <cellStyle name="Normal 11 3 4 2" xfId="11111"/>
    <cellStyle name="Normal 11 3 5" xfId="11112"/>
    <cellStyle name="Normal 11 3 5 2" xfId="11113"/>
    <cellStyle name="Normal 11 3 6" xfId="11114"/>
    <cellStyle name="Normal 11 3 6 2" xfId="11115"/>
    <cellStyle name="Normal 11 3 7" xfId="11116"/>
    <cellStyle name="Normal 11 3 8" xfId="11117"/>
    <cellStyle name="Normal 11 3 9" xfId="11118"/>
    <cellStyle name="Normal 11 3_All Entries" xfId="11119"/>
    <cellStyle name="Normal 11 30" xfId="11120"/>
    <cellStyle name="Normal 11 31" xfId="11121"/>
    <cellStyle name="Normal 11 32" xfId="11122"/>
    <cellStyle name="Normal 11 33" xfId="11123"/>
    <cellStyle name="Normal 11 34" xfId="11124"/>
    <cellStyle name="Normal 11 35" xfId="11125"/>
    <cellStyle name="Normal 11 36" xfId="11126"/>
    <cellStyle name="Normal 11 37" xfId="11127"/>
    <cellStyle name="Normal 11 38" xfId="11128"/>
    <cellStyle name="Normal 11 39" xfId="11129"/>
    <cellStyle name="Normal 11 4" xfId="11130"/>
    <cellStyle name="Normal 11 4 2" xfId="11131"/>
    <cellStyle name="Normal 11 4 2 2" xfId="11132"/>
    <cellStyle name="Normal 11 4 2 2 2" xfId="11133"/>
    <cellStyle name="Normal 11 4 2 2 2 2" xfId="11134"/>
    <cellStyle name="Normal 11 4 2 2 3" xfId="11135"/>
    <cellStyle name="Normal 11 4 2 3" xfId="11136"/>
    <cellStyle name="Normal 11 4 2 3 2" xfId="11137"/>
    <cellStyle name="Normal 11 4 2 4" xfId="11138"/>
    <cellStyle name="Normal 11 4 2 4 2" xfId="11139"/>
    <cellStyle name="Normal 11 4 2 5" xfId="11140"/>
    <cellStyle name="Normal 11 4 2 5 2" xfId="11141"/>
    <cellStyle name="Normal 11 4 2 6" xfId="11142"/>
    <cellStyle name="Normal 11 4 2_All Entries" xfId="11143"/>
    <cellStyle name="Normal 11 4 3" xfId="11144"/>
    <cellStyle name="Normal 11 4 3 2" xfId="11145"/>
    <cellStyle name="Normal 11 4 3 2 2" xfId="11146"/>
    <cellStyle name="Normal 11 4 3 3" xfId="11147"/>
    <cellStyle name="Normal 11 4 4" xfId="11148"/>
    <cellStyle name="Normal 11 4 4 2" xfId="11149"/>
    <cellStyle name="Normal 11 4 5" xfId="11150"/>
    <cellStyle name="Normal 11 4 5 2" xfId="11151"/>
    <cellStyle name="Normal 11 4 6" xfId="11152"/>
    <cellStyle name="Normal 11 4 6 2" xfId="11153"/>
    <cellStyle name="Normal 11 4 7" xfId="11154"/>
    <cellStyle name="Normal 11 4 8" xfId="11155"/>
    <cellStyle name="Normal 11 4 9" xfId="11156"/>
    <cellStyle name="Normal 11 4_All Entries" xfId="11157"/>
    <cellStyle name="Normal 11 40" xfId="11158"/>
    <cellStyle name="Normal 11 41" xfId="11159"/>
    <cellStyle name="Normal 11 42" xfId="11160"/>
    <cellStyle name="Normal 11 43" xfId="11161"/>
    <cellStyle name="Normal 11 44" xfId="11162"/>
    <cellStyle name="Normal 11 45" xfId="11163"/>
    <cellStyle name="Normal 11 46" xfId="11164"/>
    <cellStyle name="Normal 11 47" xfId="11165"/>
    <cellStyle name="Normal 11 48" xfId="11166"/>
    <cellStyle name="Normal 11 5" xfId="11167"/>
    <cellStyle name="Normal 11 5 2" xfId="11168"/>
    <cellStyle name="Normal 11 5 2 2" xfId="11169"/>
    <cellStyle name="Normal 11 5 2 2 2" xfId="11170"/>
    <cellStyle name="Normal 11 5 2 2 2 2" xfId="11171"/>
    <cellStyle name="Normal 11 5 2 2 3" xfId="11172"/>
    <cellStyle name="Normal 11 5 2 3" xfId="11173"/>
    <cellStyle name="Normal 11 5 2 3 2" xfId="11174"/>
    <cellStyle name="Normal 11 5 2 4" xfId="11175"/>
    <cellStyle name="Normal 11 5 2 4 2" xfId="11176"/>
    <cellStyle name="Normal 11 5 2 5" xfId="11177"/>
    <cellStyle name="Normal 11 5 2 5 2" xfId="11178"/>
    <cellStyle name="Normal 11 5 2 6" xfId="11179"/>
    <cellStyle name="Normal 11 5 2_All Entries" xfId="11180"/>
    <cellStyle name="Normal 11 5 3" xfId="11181"/>
    <cellStyle name="Normal 11 5 3 2" xfId="11182"/>
    <cellStyle name="Normal 11 5 3 2 2" xfId="11183"/>
    <cellStyle name="Normal 11 5 3 3" xfId="11184"/>
    <cellStyle name="Normal 11 5 4" xfId="11185"/>
    <cellStyle name="Normal 11 5 4 2" xfId="11186"/>
    <cellStyle name="Normal 11 5 5" xfId="11187"/>
    <cellStyle name="Normal 11 5 5 2" xfId="11188"/>
    <cellStyle name="Normal 11 5 6" xfId="11189"/>
    <cellStyle name="Normal 11 5 6 2" xfId="11190"/>
    <cellStyle name="Normal 11 5 7" xfId="11191"/>
    <cellStyle name="Normal 11 5 8" xfId="11192"/>
    <cellStyle name="Normal 11 5 9" xfId="11193"/>
    <cellStyle name="Normal 11 5_All Entries" xfId="11194"/>
    <cellStyle name="Normal 11 6" xfId="11195"/>
    <cellStyle name="Normal 11 6 2" xfId="11196"/>
    <cellStyle name="Normal 11 6 2 2" xfId="11197"/>
    <cellStyle name="Normal 11 6 2 2 2" xfId="11198"/>
    <cellStyle name="Normal 11 6 2 3" xfId="11199"/>
    <cellStyle name="Normal 11 6 3" xfId="11200"/>
    <cellStyle name="Normal 11 6 3 2" xfId="11201"/>
    <cellStyle name="Normal 11 6 4" xfId="11202"/>
    <cellStyle name="Normal 11 6 4 2" xfId="11203"/>
    <cellStyle name="Normal 11 6 5" xfId="11204"/>
    <cellStyle name="Normal 11 6 5 2" xfId="11205"/>
    <cellStyle name="Normal 11 6 6" xfId="11206"/>
    <cellStyle name="Normal 11 6_All Entries" xfId="11207"/>
    <cellStyle name="Normal 11 7" xfId="11208"/>
    <cellStyle name="Normal 11 7 2" xfId="11209"/>
    <cellStyle name="Normal 11 7 2 2" xfId="11210"/>
    <cellStyle name="Normal 11 7 3" xfId="11211"/>
    <cellStyle name="Normal 11 7 3 2" xfId="11212"/>
    <cellStyle name="Normal 11 7 4" xfId="11213"/>
    <cellStyle name="Normal 11 7 4 2" xfId="11214"/>
    <cellStyle name="Normal 11 7 5" xfId="11215"/>
    <cellStyle name="Normal 11 7_All Entries" xfId="11216"/>
    <cellStyle name="Normal 11 8" xfId="11217"/>
    <cellStyle name="Normal 11 8 2" xfId="11218"/>
    <cellStyle name="Normal 11 8 2 2" xfId="11219"/>
    <cellStyle name="Normal 11 8 3" xfId="11220"/>
    <cellStyle name="Normal 11 9" xfId="11221"/>
    <cellStyle name="Normal 11 9 2" xfId="11222"/>
    <cellStyle name="Normal 11 9 2 2" xfId="11223"/>
    <cellStyle name="Normal 11 9 3" xfId="11224"/>
    <cellStyle name="Normal 11_All Entries" xfId="11225"/>
    <cellStyle name="Normal 110" xfId="11226"/>
    <cellStyle name="Normal 111" xfId="11227"/>
    <cellStyle name="Normal 112" xfId="11228"/>
    <cellStyle name="Normal 112 2" xfId="11229"/>
    <cellStyle name="Normal 112 2 2" xfId="11230"/>
    <cellStyle name="Normal 112 2 2 2" xfId="11231"/>
    <cellStyle name="Normal 112 2 3" xfId="11232"/>
    <cellStyle name="Normal 112 3" xfId="11233"/>
    <cellStyle name="Normal 112 3 2" xfId="11234"/>
    <cellStyle name="Normal 112 3 2 2" xfId="11235"/>
    <cellStyle name="Normal 112 3 3" xfId="11236"/>
    <cellStyle name="Normal 112 4" xfId="11237"/>
    <cellStyle name="Normal 112 4 2" xfId="11238"/>
    <cellStyle name="Normal 112 5" xfId="11239"/>
    <cellStyle name="Normal 113" xfId="11240"/>
    <cellStyle name="Normal 113 2" xfId="11241"/>
    <cellStyle name="Normal 113 2 2" xfId="11242"/>
    <cellStyle name="Normal 113 2 2 2" xfId="11243"/>
    <cellStyle name="Normal 113 2 3" xfId="11244"/>
    <cellStyle name="Normal 113 3" xfId="11245"/>
    <cellStyle name="Normal 113 3 2" xfId="11246"/>
    <cellStyle name="Normal 113 3 2 2" xfId="11247"/>
    <cellStyle name="Normal 113 3 3" xfId="11248"/>
    <cellStyle name="Normal 113 4" xfId="11249"/>
    <cellStyle name="Normal 113 4 2" xfId="11250"/>
    <cellStyle name="Normal 113 5" xfId="11251"/>
    <cellStyle name="Normal 114" xfId="11252"/>
    <cellStyle name="Normal 114 2" xfId="11253"/>
    <cellStyle name="Normal 114 2 2" xfId="11254"/>
    <cellStyle name="Normal 114 2 2 2" xfId="11255"/>
    <cellStyle name="Normal 114 2 3" xfId="11256"/>
    <cellStyle name="Normal 114 3" xfId="11257"/>
    <cellStyle name="Normal 114 3 2" xfId="11258"/>
    <cellStyle name="Normal 114 3 2 2" xfId="11259"/>
    <cellStyle name="Normal 114 3 3" xfId="11260"/>
    <cellStyle name="Normal 114 4" xfId="11261"/>
    <cellStyle name="Normal 114 4 2" xfId="11262"/>
    <cellStyle name="Normal 114 5" xfId="11263"/>
    <cellStyle name="Normal 115" xfId="11264"/>
    <cellStyle name="Normal 115 2" xfId="11265"/>
    <cellStyle name="Normal 115 2 2" xfId="11266"/>
    <cellStyle name="Normal 115 2 2 2" xfId="11267"/>
    <cellStyle name="Normal 115 2 3" xfId="11268"/>
    <cellStyle name="Normal 115 3" xfId="11269"/>
    <cellStyle name="Normal 115 3 2" xfId="11270"/>
    <cellStyle name="Normal 115 3 2 2" xfId="11271"/>
    <cellStyle name="Normal 115 3 3" xfId="11272"/>
    <cellStyle name="Normal 115 4" xfId="11273"/>
    <cellStyle name="Normal 115 4 2" xfId="11274"/>
    <cellStyle name="Normal 115 5" xfId="11275"/>
    <cellStyle name="Normal 116" xfId="11276"/>
    <cellStyle name="Normal 116 2" xfId="11277"/>
    <cellStyle name="Normal 116 2 2" xfId="11278"/>
    <cellStyle name="Normal 116 2 2 2" xfId="11279"/>
    <cellStyle name="Normal 116 2 3" xfId="11280"/>
    <cellStyle name="Normal 116 3" xfId="11281"/>
    <cellStyle name="Normal 116 3 2" xfId="11282"/>
    <cellStyle name="Normal 116 3 2 2" xfId="11283"/>
    <cellStyle name="Normal 116 3 3" xfId="11284"/>
    <cellStyle name="Normal 116 4" xfId="11285"/>
    <cellStyle name="Normal 116 4 2" xfId="11286"/>
    <cellStyle name="Normal 116 5" xfId="11287"/>
    <cellStyle name="Normal 117" xfId="11288"/>
    <cellStyle name="Normal 117 2" xfId="11289"/>
    <cellStyle name="Normal 117 2 2" xfId="11290"/>
    <cellStyle name="Normal 117 2 2 2" xfId="11291"/>
    <cellStyle name="Normal 117 2 3" xfId="11292"/>
    <cellStyle name="Normal 117 3" xfId="11293"/>
    <cellStyle name="Normal 117 3 2" xfId="11294"/>
    <cellStyle name="Normal 117 3 2 2" xfId="11295"/>
    <cellStyle name="Normal 117 3 3" xfId="11296"/>
    <cellStyle name="Normal 117 4" xfId="11297"/>
    <cellStyle name="Normal 117 4 2" xfId="11298"/>
    <cellStyle name="Normal 117 5" xfId="11299"/>
    <cellStyle name="Normal 118" xfId="11300"/>
    <cellStyle name="Normal 118 2" xfId="11301"/>
    <cellStyle name="Normal 118 2 2" xfId="11302"/>
    <cellStyle name="Normal 118 2 2 2" xfId="11303"/>
    <cellStyle name="Normal 118 2 3" xfId="11304"/>
    <cellStyle name="Normal 118 3" xfId="11305"/>
    <cellStyle name="Normal 118 3 2" xfId="11306"/>
    <cellStyle name="Normal 118 3 2 2" xfId="11307"/>
    <cellStyle name="Normal 118 3 3" xfId="11308"/>
    <cellStyle name="Normal 118 4" xfId="11309"/>
    <cellStyle name="Normal 118 4 2" xfId="11310"/>
    <cellStyle name="Normal 118 5" xfId="11311"/>
    <cellStyle name="Normal 119" xfId="11312"/>
    <cellStyle name="Normal 119 2" xfId="11313"/>
    <cellStyle name="Normal 119 2 2" xfId="11314"/>
    <cellStyle name="Normal 119 2 2 2" xfId="11315"/>
    <cellStyle name="Normal 119 2 3" xfId="11316"/>
    <cellStyle name="Normal 119 3" xfId="11317"/>
    <cellStyle name="Normal 119 3 2" xfId="11318"/>
    <cellStyle name="Normal 119 3 2 2" xfId="11319"/>
    <cellStyle name="Normal 119 3 3" xfId="11320"/>
    <cellStyle name="Normal 119 4" xfId="11321"/>
    <cellStyle name="Normal 119 4 2" xfId="11322"/>
    <cellStyle name="Normal 119 5" xfId="11323"/>
    <cellStyle name="Normal 12" xfId="1804"/>
    <cellStyle name="Normal-- 12" xfId="11324"/>
    <cellStyle name="Normal 12 10" xfId="11325"/>
    <cellStyle name="Normal 12 11" xfId="11326"/>
    <cellStyle name="Normal 12 12" xfId="11327"/>
    <cellStyle name="Normal 12 13" xfId="11328"/>
    <cellStyle name="Normal 12 2" xfId="1805"/>
    <cellStyle name="Normal 12 2 10" xfId="11329"/>
    <cellStyle name="Normal 12 2 2" xfId="11330"/>
    <cellStyle name="Normal 12 2 2 2" xfId="11331"/>
    <cellStyle name="Normal 12 2 2 2 2" xfId="11332"/>
    <cellStyle name="Normal 12 2 2 2 2 2" xfId="11333"/>
    <cellStyle name="Normal 12 2 2 2 2 2 2" xfId="11334"/>
    <cellStyle name="Normal 12 2 2 2 2 2 3" xfId="11335"/>
    <cellStyle name="Normal 12 2 2 2 2 3" xfId="11336"/>
    <cellStyle name="Normal 12 2 2 2 2 4" xfId="11337"/>
    <cellStyle name="Normal 12 2 2 2 2 5" xfId="11338"/>
    <cellStyle name="Normal 12 2 2 2 2 6" xfId="11339"/>
    <cellStyle name="Normal 12 2 2 2 3" xfId="11340"/>
    <cellStyle name="Normal 12 2 2 2 3 2" xfId="11341"/>
    <cellStyle name="Normal 12 2 2 2 3 3" xfId="11342"/>
    <cellStyle name="Normal 12 2 2 2 4" xfId="11343"/>
    <cellStyle name="Normal 12 2 2 2 5" xfId="11344"/>
    <cellStyle name="Normal 12 2 2 2 6" xfId="11345"/>
    <cellStyle name="Normal 12 2 2 2 7" xfId="11346"/>
    <cellStyle name="Normal 12 2 2 3" xfId="11347"/>
    <cellStyle name="Normal 12 2 2 3 2" xfId="11348"/>
    <cellStyle name="Normal 12 2 2 3 2 2" xfId="11349"/>
    <cellStyle name="Normal 12 2 2 3 2 3" xfId="11350"/>
    <cellStyle name="Normal 12 2 2 3 3" xfId="11351"/>
    <cellStyle name="Normal 12 2 2 3 4" xfId="11352"/>
    <cellStyle name="Normal 12 2 2 3 5" xfId="11353"/>
    <cellStyle name="Normal 12 2 2 3 6" xfId="11354"/>
    <cellStyle name="Normal 12 2 2 4" xfId="11355"/>
    <cellStyle name="Normal 12 2 2 4 2" xfId="11356"/>
    <cellStyle name="Normal 12 2 2 4 2 2" xfId="11357"/>
    <cellStyle name="Normal 12 2 2 4 2 3" xfId="11358"/>
    <cellStyle name="Normal 12 2 2 4 3" xfId="11359"/>
    <cellStyle name="Normal 12 2 2 4 4" xfId="11360"/>
    <cellStyle name="Normal 12 2 2 5" xfId="11361"/>
    <cellStyle name="Normal 12 2 2 5 2" xfId="11362"/>
    <cellStyle name="Normal 12 2 2 5 3" xfId="11363"/>
    <cellStyle name="Normal 12 2 2 6" xfId="11364"/>
    <cellStyle name="Normal 12 2 2 7" xfId="11365"/>
    <cellStyle name="Normal 12 2 2 8" xfId="11366"/>
    <cellStyle name="Normal 12 2 2 9" xfId="11367"/>
    <cellStyle name="Normal 12 2 3" xfId="11368"/>
    <cellStyle name="Normal 12 2 3 2" xfId="11369"/>
    <cellStyle name="Normal 12 2 3 2 2" xfId="11370"/>
    <cellStyle name="Normal 12 2 3 2 2 2" xfId="11371"/>
    <cellStyle name="Normal 12 2 3 2 2 3" xfId="11372"/>
    <cellStyle name="Normal 12 2 3 2 3" xfId="11373"/>
    <cellStyle name="Normal 12 2 3 2 4" xfId="11374"/>
    <cellStyle name="Normal 12 2 3 2 5" xfId="11375"/>
    <cellStyle name="Normal 12 2 3 2 6" xfId="11376"/>
    <cellStyle name="Normal 12 2 3 3" xfId="11377"/>
    <cellStyle name="Normal 12 2 3 3 2" xfId="11378"/>
    <cellStyle name="Normal 12 2 3 3 3" xfId="11379"/>
    <cellStyle name="Normal 12 2 3 4" xfId="11380"/>
    <cellStyle name="Normal 12 2 3 5" xfId="11381"/>
    <cellStyle name="Normal 12 2 3 6" xfId="11382"/>
    <cellStyle name="Normal 12 2 3 7" xfId="11383"/>
    <cellStyle name="Normal 12 2 3 8" xfId="11384"/>
    <cellStyle name="Normal 12 2 4" xfId="11385"/>
    <cellStyle name="Normal 12 2 4 2" xfId="11386"/>
    <cellStyle name="Normal 12 2 4 2 2" xfId="11387"/>
    <cellStyle name="Normal 12 2 4 2 3" xfId="11388"/>
    <cellStyle name="Normal 12 2 4 3" xfId="11389"/>
    <cellStyle name="Normal 12 2 4 4" xfId="11390"/>
    <cellStyle name="Normal 12 2 4 5" xfId="11391"/>
    <cellStyle name="Normal 12 2 4 6" xfId="11392"/>
    <cellStyle name="Normal 12 2 5" xfId="11393"/>
    <cellStyle name="Normal 12 2 5 2" xfId="11394"/>
    <cellStyle name="Normal 12 2 5 2 2" xfId="11395"/>
    <cellStyle name="Normal 12 2 5 2 3" xfId="11396"/>
    <cellStyle name="Normal 12 2 5 3" xfId="11397"/>
    <cellStyle name="Normal 12 2 5 4" xfId="11398"/>
    <cellStyle name="Normal 12 2 6" xfId="11399"/>
    <cellStyle name="Normal 12 2 6 2" xfId="11400"/>
    <cellStyle name="Normal 12 2 6 3" xfId="11401"/>
    <cellStyle name="Normal 12 2 7" xfId="11402"/>
    <cellStyle name="Normal 12 2 8" xfId="11403"/>
    <cellStyle name="Normal 12 2 9" xfId="11404"/>
    <cellStyle name="Normal 12 3" xfId="11405"/>
    <cellStyle name="Normal 12 3 10" xfId="11406"/>
    <cellStyle name="Normal 12 3 2" xfId="11407"/>
    <cellStyle name="Normal 12 3 2 2" xfId="11408"/>
    <cellStyle name="Normal 12 3 2 2 2" xfId="11409"/>
    <cellStyle name="Normal 12 3 2 2 2 2" xfId="11410"/>
    <cellStyle name="Normal 12 3 2 2 2 2 2" xfId="11411"/>
    <cellStyle name="Normal 12 3 2 2 2 2 3" xfId="11412"/>
    <cellStyle name="Normal 12 3 2 2 2 3" xfId="11413"/>
    <cellStyle name="Normal 12 3 2 2 2 4" xfId="11414"/>
    <cellStyle name="Normal 12 3 2 2 2 5" xfId="11415"/>
    <cellStyle name="Normal 12 3 2 2 2 6" xfId="11416"/>
    <cellStyle name="Normal 12 3 2 2 3" xfId="11417"/>
    <cellStyle name="Normal 12 3 2 2 3 2" xfId="11418"/>
    <cellStyle name="Normal 12 3 2 2 3 3" xfId="11419"/>
    <cellStyle name="Normal 12 3 2 2 4" xfId="11420"/>
    <cellStyle name="Normal 12 3 2 2 5" xfId="11421"/>
    <cellStyle name="Normal 12 3 2 2 6" xfId="11422"/>
    <cellStyle name="Normal 12 3 2 2 7" xfId="11423"/>
    <cellStyle name="Normal 12 3 2 3" xfId="11424"/>
    <cellStyle name="Normal 12 3 2 3 2" xfId="11425"/>
    <cellStyle name="Normal 12 3 2 3 2 2" xfId="11426"/>
    <cellStyle name="Normal 12 3 2 3 2 3" xfId="11427"/>
    <cellStyle name="Normal 12 3 2 3 3" xfId="11428"/>
    <cellStyle name="Normal 12 3 2 3 4" xfId="11429"/>
    <cellStyle name="Normal 12 3 2 3 5" xfId="11430"/>
    <cellStyle name="Normal 12 3 2 3 6" xfId="11431"/>
    <cellStyle name="Normal 12 3 2 4" xfId="11432"/>
    <cellStyle name="Normal 12 3 2 4 2" xfId="11433"/>
    <cellStyle name="Normal 12 3 2 4 2 2" xfId="11434"/>
    <cellStyle name="Normal 12 3 2 4 2 3" xfId="11435"/>
    <cellStyle name="Normal 12 3 2 4 3" xfId="11436"/>
    <cellStyle name="Normal 12 3 2 4 4" xfId="11437"/>
    <cellStyle name="Normal 12 3 2 5" xfId="11438"/>
    <cellStyle name="Normal 12 3 2 5 2" xfId="11439"/>
    <cellStyle name="Normal 12 3 2 5 3" xfId="11440"/>
    <cellStyle name="Normal 12 3 2 6" xfId="11441"/>
    <cellStyle name="Normal 12 3 2 7" xfId="11442"/>
    <cellStyle name="Normal 12 3 2 8" xfId="11443"/>
    <cellStyle name="Normal 12 3 2 9" xfId="11444"/>
    <cellStyle name="Normal 12 3 2_All Entries" xfId="11445"/>
    <cellStyle name="Normal 12 3 3" xfId="11446"/>
    <cellStyle name="Normal 12 3 3 2" xfId="11447"/>
    <cellStyle name="Normal 12 3 3 2 2" xfId="11448"/>
    <cellStyle name="Normal 12 3 3 2 2 2" xfId="11449"/>
    <cellStyle name="Normal 12 3 3 2 2 3" xfId="11450"/>
    <cellStyle name="Normal 12 3 3 2 3" xfId="11451"/>
    <cellStyle name="Normal 12 3 3 2 4" xfId="11452"/>
    <cellStyle name="Normal 12 3 3 2 5" xfId="11453"/>
    <cellStyle name="Normal 12 3 3 2 6" xfId="11454"/>
    <cellStyle name="Normal 12 3 3 3" xfId="11455"/>
    <cellStyle name="Normal 12 3 3 3 2" xfId="11456"/>
    <cellStyle name="Normal 12 3 3 3 3" xfId="11457"/>
    <cellStyle name="Normal 12 3 3 4" xfId="11458"/>
    <cellStyle name="Normal 12 3 3 5" xfId="11459"/>
    <cellStyle name="Normal 12 3 3 6" xfId="11460"/>
    <cellStyle name="Normal 12 3 3 7" xfId="11461"/>
    <cellStyle name="Normal 12 3 3 8" xfId="11462"/>
    <cellStyle name="Normal 12 3 4" xfId="11463"/>
    <cellStyle name="Normal 12 3 4 2" xfId="11464"/>
    <cellStyle name="Normal 12 3 4 2 2" xfId="11465"/>
    <cellStyle name="Normal 12 3 4 2 3" xfId="11466"/>
    <cellStyle name="Normal 12 3 4 3" xfId="11467"/>
    <cellStyle name="Normal 12 3 4 4" xfId="11468"/>
    <cellStyle name="Normal 12 3 4 5" xfId="11469"/>
    <cellStyle name="Normal 12 3 4 6" xfId="11470"/>
    <cellStyle name="Normal 12 3 5" xfId="11471"/>
    <cellStyle name="Normal 12 3 5 2" xfId="11472"/>
    <cellStyle name="Normal 12 3 5 2 2" xfId="11473"/>
    <cellStyle name="Normal 12 3 5 2 3" xfId="11474"/>
    <cellStyle name="Normal 12 3 5 3" xfId="11475"/>
    <cellStyle name="Normal 12 3 5 4" xfId="11476"/>
    <cellStyle name="Normal 12 3 6" xfId="11477"/>
    <cellStyle name="Normal 12 3 6 2" xfId="11478"/>
    <cellStyle name="Normal 12 3 6 3" xfId="11479"/>
    <cellStyle name="Normal 12 3 7" xfId="11480"/>
    <cellStyle name="Normal 12 3 8" xfId="11481"/>
    <cellStyle name="Normal 12 3 9" xfId="11482"/>
    <cellStyle name="Normal 12 3_All Entries" xfId="11483"/>
    <cellStyle name="Normal 12 4" xfId="1806"/>
    <cellStyle name="Normal 12 4 2" xfId="1807"/>
    <cellStyle name="Normal 12 4 2 2" xfId="11484"/>
    <cellStyle name="Normal 12 4 2 2 2" xfId="11485"/>
    <cellStyle name="Normal 12 4 2 2 2 2" xfId="11486"/>
    <cellStyle name="Normal 12 4 2 2 2 3" xfId="11487"/>
    <cellStyle name="Normal 12 4 2 2 3" xfId="11488"/>
    <cellStyle name="Normal 12 4 2 2 4" xfId="11489"/>
    <cellStyle name="Normal 12 4 2 2 5" xfId="11490"/>
    <cellStyle name="Normal 12 4 2 2 6" xfId="11491"/>
    <cellStyle name="Normal 12 4 2 3" xfId="11492"/>
    <cellStyle name="Normal 12 4 2 3 2" xfId="11493"/>
    <cellStyle name="Normal 12 4 2 3 3" xfId="11494"/>
    <cellStyle name="Normal 12 4 2 4" xfId="11495"/>
    <cellStyle name="Normal 12 4 2 5" xfId="11496"/>
    <cellStyle name="Normal 12 4 2 6" xfId="11497"/>
    <cellStyle name="Normal 12 4 2 7" xfId="11498"/>
    <cellStyle name="Normal 12 4 3" xfId="11499"/>
    <cellStyle name="Normal 12 4 3 2" xfId="11500"/>
    <cellStyle name="Normal 12 4 3 2 2" xfId="11501"/>
    <cellStyle name="Normal 12 4 3 2 3" xfId="11502"/>
    <cellStyle name="Normal 12 4 3 3" xfId="11503"/>
    <cellStyle name="Normal 12 4 3 4" xfId="11504"/>
    <cellStyle name="Normal 12 4 3 5" xfId="11505"/>
    <cellStyle name="Normal 12 4 3 6" xfId="11506"/>
    <cellStyle name="Normal 12 4 4" xfId="11507"/>
    <cellStyle name="Normal 12 4 4 2" xfId="11508"/>
    <cellStyle name="Normal 12 4 4 2 2" xfId="11509"/>
    <cellStyle name="Normal 12 4 4 2 3" xfId="11510"/>
    <cellStyle name="Normal 12 4 4 3" xfId="11511"/>
    <cellStyle name="Normal 12 4 4 4" xfId="11512"/>
    <cellStyle name="Normal 12 4 5" xfId="11513"/>
    <cellStyle name="Normal 12 4 5 2" xfId="11514"/>
    <cellStyle name="Normal 12 4 5 3" xfId="11515"/>
    <cellStyle name="Normal 12 4 6" xfId="11516"/>
    <cellStyle name="Normal 12 4 7" xfId="11517"/>
    <cellStyle name="Normal 12 4 8" xfId="11518"/>
    <cellStyle name="Normal 12 4 9" xfId="11519"/>
    <cellStyle name="Normal 12 5" xfId="11520"/>
    <cellStyle name="Normal 12 5 2" xfId="11521"/>
    <cellStyle name="Normal 12 5 2 2" xfId="11522"/>
    <cellStyle name="Normal 12 5 2 2 2" xfId="11523"/>
    <cellStyle name="Normal 12 5 2 2 2 2" xfId="11524"/>
    <cellStyle name="Normal 12 5 2 2 3" xfId="11525"/>
    <cellStyle name="Normal 12 5 2 3" xfId="11526"/>
    <cellStyle name="Normal 12 5 2 3 2" xfId="11527"/>
    <cellStyle name="Normal 12 5 2 4" xfId="11528"/>
    <cellStyle name="Normal 12 5 2 4 2" xfId="11529"/>
    <cellStyle name="Normal 12 5 2 5" xfId="11530"/>
    <cellStyle name="Normal 12 5 2 5 2" xfId="11531"/>
    <cellStyle name="Normal 12 5 2 6" xfId="11532"/>
    <cellStyle name="Normal 12 5 2_All Entries" xfId="11533"/>
    <cellStyle name="Normal 12 5 3" xfId="11534"/>
    <cellStyle name="Normal 12 5 3 2" xfId="11535"/>
    <cellStyle name="Normal 12 5 3 2 2" xfId="11536"/>
    <cellStyle name="Normal 12 5 3 3" xfId="11537"/>
    <cellStyle name="Normal 12 5 4" xfId="11538"/>
    <cellStyle name="Normal 12 5 4 2" xfId="11539"/>
    <cellStyle name="Normal 12 5 5" xfId="11540"/>
    <cellStyle name="Normal 12 5 5 2" xfId="11541"/>
    <cellStyle name="Normal 12 5 6" xfId="11542"/>
    <cellStyle name="Normal 12 5 6 2" xfId="11543"/>
    <cellStyle name="Normal 12 5 7" xfId="11544"/>
    <cellStyle name="Normal 12 5 8" xfId="11545"/>
    <cellStyle name="Normal 12 5_All Entries" xfId="11546"/>
    <cellStyle name="Normal 12 6" xfId="11547"/>
    <cellStyle name="Normal 12 6 2" xfId="11548"/>
    <cellStyle name="Normal 12 6 2 2" xfId="11549"/>
    <cellStyle name="Normal 12 6 2 2 2" xfId="11550"/>
    <cellStyle name="Normal 12 6 2 2 2 2" xfId="11551"/>
    <cellStyle name="Normal 12 6 2 2 3" xfId="11552"/>
    <cellStyle name="Normal 12 6 2 3" xfId="11553"/>
    <cellStyle name="Normal 12 6 2 3 2" xfId="11554"/>
    <cellStyle name="Normal 12 6 2 4" xfId="11555"/>
    <cellStyle name="Normal 12 6 2 4 2" xfId="11556"/>
    <cellStyle name="Normal 12 6 2 5" xfId="11557"/>
    <cellStyle name="Normal 12 6 2 5 2" xfId="11558"/>
    <cellStyle name="Normal 12 6 2 6" xfId="11559"/>
    <cellStyle name="Normal 12 6 2_All Entries" xfId="11560"/>
    <cellStyle name="Normal 12 6 3" xfId="11561"/>
    <cellStyle name="Normal 12 6 3 2" xfId="11562"/>
    <cellStyle name="Normal 12 6 3 2 2" xfId="11563"/>
    <cellStyle name="Normal 12 6 3 3" xfId="11564"/>
    <cellStyle name="Normal 12 6 4" xfId="11565"/>
    <cellStyle name="Normal 12 6 4 2" xfId="11566"/>
    <cellStyle name="Normal 12 6 5" xfId="11567"/>
    <cellStyle name="Normal 12 6 5 2" xfId="11568"/>
    <cellStyle name="Normal 12 6 6" xfId="11569"/>
    <cellStyle name="Normal 12 6 6 2" xfId="11570"/>
    <cellStyle name="Normal 12 6 7" xfId="11571"/>
    <cellStyle name="Normal 12 6_All Entries" xfId="11572"/>
    <cellStyle name="Normal 12 7" xfId="11573"/>
    <cellStyle name="Normal 12 7 2" xfId="11574"/>
    <cellStyle name="Normal 12 7 2 2" xfId="11575"/>
    <cellStyle name="Normal 12 7 2 2 2" xfId="11576"/>
    <cellStyle name="Normal 12 7 2 3" xfId="11577"/>
    <cellStyle name="Normal 12 7 3" xfId="11578"/>
    <cellStyle name="Normal 12 7 3 2" xfId="11579"/>
    <cellStyle name="Normal 12 7 4" xfId="11580"/>
    <cellStyle name="Normal 12 7 4 2" xfId="11581"/>
    <cellStyle name="Normal 12 7 5" xfId="11582"/>
    <cellStyle name="Normal 12 7 5 2" xfId="11583"/>
    <cellStyle name="Normal 12 7 6" xfId="11584"/>
    <cellStyle name="Normal 12 7_All Entries" xfId="11585"/>
    <cellStyle name="Normal 12 8" xfId="11586"/>
    <cellStyle name="Normal 12 8 2" xfId="11587"/>
    <cellStyle name="Normal 12 8 2 2" xfId="11588"/>
    <cellStyle name="Normal 12 8 3" xfId="11589"/>
    <cellStyle name="Normal 12 8 3 2" xfId="11590"/>
    <cellStyle name="Normal 12 8 4" xfId="11591"/>
    <cellStyle name="Normal 12 8 4 2" xfId="11592"/>
    <cellStyle name="Normal 12 8 5" xfId="11593"/>
    <cellStyle name="Normal 12 8_All Entries" xfId="11594"/>
    <cellStyle name="Normal 12 9" xfId="11595"/>
    <cellStyle name="Normal 12 9 2" xfId="11596"/>
    <cellStyle name="Normal 12_All Entries" xfId="11597"/>
    <cellStyle name="Normal 120" xfId="11598"/>
    <cellStyle name="Normal 120 2" xfId="11599"/>
    <cellStyle name="Normal 120 2 2" xfId="11600"/>
    <cellStyle name="Normal 120 2 2 2" xfId="11601"/>
    <cellStyle name="Normal 120 2 3" xfId="11602"/>
    <cellStyle name="Normal 120 3" xfId="11603"/>
    <cellStyle name="Normal 120 3 2" xfId="11604"/>
    <cellStyle name="Normal 120 3 2 2" xfId="11605"/>
    <cellStyle name="Normal 120 3 3" xfId="11606"/>
    <cellStyle name="Normal 120 4" xfId="11607"/>
    <cellStyle name="Normal 120 4 2" xfId="11608"/>
    <cellStyle name="Normal 120 5" xfId="11609"/>
    <cellStyle name="Normal 120_All Entries" xfId="11610"/>
    <cellStyle name="Normal 121" xfId="11611"/>
    <cellStyle name="Normal 121 2" xfId="11612"/>
    <cellStyle name="Normal 121 2 2" xfId="11613"/>
    <cellStyle name="Normal 121 2 2 2" xfId="11614"/>
    <cellStyle name="Normal 121 2 3" xfId="11615"/>
    <cellStyle name="Normal 121 3" xfId="11616"/>
    <cellStyle name="Normal 121 3 2" xfId="11617"/>
    <cellStyle name="Normal 121 3 2 2" xfId="11618"/>
    <cellStyle name="Normal 121 3 3" xfId="11619"/>
    <cellStyle name="Normal 121 4" xfId="11620"/>
    <cellStyle name="Normal 121 4 2" xfId="11621"/>
    <cellStyle name="Normal 121 5" xfId="11622"/>
    <cellStyle name="Normal 122" xfId="11623"/>
    <cellStyle name="Normal 122 2" xfId="11624"/>
    <cellStyle name="Normal 122 2 2" xfId="11625"/>
    <cellStyle name="Normal 122 2 2 2" xfId="11626"/>
    <cellStyle name="Normal 122 2 3" xfId="11627"/>
    <cellStyle name="Normal 122 3" xfId="11628"/>
    <cellStyle name="Normal 122 3 2" xfId="11629"/>
    <cellStyle name="Normal 122 3 2 2" xfId="11630"/>
    <cellStyle name="Normal 122 3 3" xfId="11631"/>
    <cellStyle name="Normal 122 4" xfId="11632"/>
    <cellStyle name="Normal 122 4 2" xfId="11633"/>
    <cellStyle name="Normal 122 5" xfId="11634"/>
    <cellStyle name="Normal 123" xfId="11635"/>
    <cellStyle name="Normal 123 10" xfId="11636"/>
    <cellStyle name="Normal 123 11" xfId="11637"/>
    <cellStyle name="Normal 123 12" xfId="11638"/>
    <cellStyle name="Normal 123 13" xfId="11639"/>
    <cellStyle name="Normal 123 14" xfId="11640"/>
    <cellStyle name="Normal 123 15" xfId="11641"/>
    <cellStyle name="Normal 123 16" xfId="11642"/>
    <cellStyle name="Normal 123 17" xfId="11643"/>
    <cellStyle name="Normal 123 18" xfId="11644"/>
    <cellStyle name="Normal 123 19" xfId="11645"/>
    <cellStyle name="Normal 123 2" xfId="11646"/>
    <cellStyle name="Normal 123 2 2" xfId="11647"/>
    <cellStyle name="Normal 123 2 2 2" xfId="11648"/>
    <cellStyle name="Normal 123 2 3" xfId="11649"/>
    <cellStyle name="Normal 123 20" xfId="11650"/>
    <cellStyle name="Normal 123 3" xfId="11651"/>
    <cellStyle name="Normal 123 3 2" xfId="11652"/>
    <cellStyle name="Normal 123 3 2 2" xfId="11653"/>
    <cellStyle name="Normal 123 3 3" xfId="11654"/>
    <cellStyle name="Normal 123 4" xfId="11655"/>
    <cellStyle name="Normal 123 4 2" xfId="11656"/>
    <cellStyle name="Normal 123 5" xfId="11657"/>
    <cellStyle name="Normal 123 6" xfId="11658"/>
    <cellStyle name="Normal 123 7" xfId="11659"/>
    <cellStyle name="Normal 123 8" xfId="11660"/>
    <cellStyle name="Normal 123 9" xfId="11661"/>
    <cellStyle name="Normal 123_All Entries" xfId="11662"/>
    <cellStyle name="Normal 124" xfId="11663"/>
    <cellStyle name="Normal 124 10" xfId="11664"/>
    <cellStyle name="Normal 124 11" xfId="11665"/>
    <cellStyle name="Normal 124 12" xfId="11666"/>
    <cellStyle name="Normal 124 13" xfId="11667"/>
    <cellStyle name="Normal 124 14" xfId="11668"/>
    <cellStyle name="Normal 124 15" xfId="11669"/>
    <cellStyle name="Normal 124 16" xfId="11670"/>
    <cellStyle name="Normal 124 17" xfId="11671"/>
    <cellStyle name="Normal 124 18" xfId="11672"/>
    <cellStyle name="Normal 124 19" xfId="11673"/>
    <cellStyle name="Normal 124 2" xfId="11674"/>
    <cellStyle name="Normal 124 2 2" xfId="11675"/>
    <cellStyle name="Normal 124 2 2 2" xfId="11676"/>
    <cellStyle name="Normal 124 2 3" xfId="11677"/>
    <cellStyle name="Normal 124 20" xfId="11678"/>
    <cellStyle name="Normal 124 3" xfId="11679"/>
    <cellStyle name="Normal 124 3 2" xfId="11680"/>
    <cellStyle name="Normal 124 3 2 2" xfId="11681"/>
    <cellStyle name="Normal 124 3 3" xfId="11682"/>
    <cellStyle name="Normal 124 4" xfId="11683"/>
    <cellStyle name="Normal 124 4 2" xfId="11684"/>
    <cellStyle name="Normal 124 5" xfId="11685"/>
    <cellStyle name="Normal 124 6" xfId="11686"/>
    <cellStyle name="Normal 124 7" xfId="11687"/>
    <cellStyle name="Normal 124 8" xfId="11688"/>
    <cellStyle name="Normal 124 9" xfId="11689"/>
    <cellStyle name="Normal 125" xfId="11690"/>
    <cellStyle name="Normal 125 10" xfId="11691"/>
    <cellStyle name="Normal 125 11" xfId="11692"/>
    <cellStyle name="Normal 125 12" xfId="11693"/>
    <cellStyle name="Normal 125 13" xfId="11694"/>
    <cellStyle name="Normal 125 14" xfId="11695"/>
    <cellStyle name="Normal 125 15" xfId="11696"/>
    <cellStyle name="Normal 125 16" xfId="11697"/>
    <cellStyle name="Normal 125 17" xfId="11698"/>
    <cellStyle name="Normal 125 18" xfId="11699"/>
    <cellStyle name="Normal 125 19" xfId="11700"/>
    <cellStyle name="Normal 125 2" xfId="11701"/>
    <cellStyle name="Normal 125 2 2" xfId="11702"/>
    <cellStyle name="Normal 125 2 2 2" xfId="11703"/>
    <cellStyle name="Normal 125 2 3" xfId="11704"/>
    <cellStyle name="Normal 125 3" xfId="11705"/>
    <cellStyle name="Normal 125 3 2" xfId="11706"/>
    <cellStyle name="Normal 125 3 2 2" xfId="11707"/>
    <cellStyle name="Normal 125 3 3" xfId="11708"/>
    <cellStyle name="Normal 125 4" xfId="11709"/>
    <cellStyle name="Normal 125 4 2" xfId="11710"/>
    <cellStyle name="Normal 125 5" xfId="11711"/>
    <cellStyle name="Normal 125 6" xfId="11712"/>
    <cellStyle name="Normal 125 7" xfId="11713"/>
    <cellStyle name="Normal 125 8" xfId="11714"/>
    <cellStyle name="Normal 125 9" xfId="11715"/>
    <cellStyle name="Normal 125_All Entries" xfId="11716"/>
    <cellStyle name="Normal 126" xfId="11717"/>
    <cellStyle name="Normal 126 2" xfId="11718"/>
    <cellStyle name="Normal 126 2 2" xfId="11719"/>
    <cellStyle name="Normal 126 2 2 2" xfId="11720"/>
    <cellStyle name="Normal 126 2 3" xfId="11721"/>
    <cellStyle name="Normal 126 3" xfId="11722"/>
    <cellStyle name="Normal 126 3 2" xfId="11723"/>
    <cellStyle name="Normal 126 3 2 2" xfId="11724"/>
    <cellStyle name="Normal 126 3 3" xfId="11725"/>
    <cellStyle name="Normal 126 4" xfId="11726"/>
    <cellStyle name="Normal 126 4 2" xfId="11727"/>
    <cellStyle name="Normal 126 5" xfId="11728"/>
    <cellStyle name="Normal 126_All Entries" xfId="11729"/>
    <cellStyle name="Normal 127" xfId="11730"/>
    <cellStyle name="Normal 127 2" xfId="11731"/>
    <cellStyle name="Normal 127 2 2" xfId="11732"/>
    <cellStyle name="Normal 127 2 2 2" xfId="11733"/>
    <cellStyle name="Normal 127 2 3" xfId="11734"/>
    <cellStyle name="Normal 127 3" xfId="11735"/>
    <cellStyle name="Normal 127 3 2" xfId="11736"/>
    <cellStyle name="Normal 127 3 2 2" xfId="11737"/>
    <cellStyle name="Normal 127 3 3" xfId="11738"/>
    <cellStyle name="Normal 127 4" xfId="11739"/>
    <cellStyle name="Normal 127 4 2" xfId="11740"/>
    <cellStyle name="Normal 127 5" xfId="11741"/>
    <cellStyle name="Normal 127_All Entries" xfId="11742"/>
    <cellStyle name="Normal 128" xfId="11743"/>
    <cellStyle name="Normal 128 2" xfId="11744"/>
    <cellStyle name="Normal 128 2 2" xfId="11745"/>
    <cellStyle name="Normal 128 2 2 2" xfId="11746"/>
    <cellStyle name="Normal 128 2 3" xfId="11747"/>
    <cellStyle name="Normal 128 3" xfId="11748"/>
    <cellStyle name="Normal 128 3 2" xfId="11749"/>
    <cellStyle name="Normal 128 3 2 2" xfId="11750"/>
    <cellStyle name="Normal 128 3 3" xfId="11751"/>
    <cellStyle name="Normal 128 4" xfId="11752"/>
    <cellStyle name="Normal 128 4 2" xfId="11753"/>
    <cellStyle name="Normal 128 5" xfId="11754"/>
    <cellStyle name="Normal 128_All Entries" xfId="11755"/>
    <cellStyle name="Normal 129" xfId="11756"/>
    <cellStyle name="Normal 129 2" xfId="11757"/>
    <cellStyle name="Normal 129 2 2" xfId="11758"/>
    <cellStyle name="Normal 129 2 2 2" xfId="11759"/>
    <cellStyle name="Normal 129 2 3" xfId="11760"/>
    <cellStyle name="Normal 129 3" xfId="11761"/>
    <cellStyle name="Normal 129 3 2" xfId="11762"/>
    <cellStyle name="Normal 129 3 2 2" xfId="11763"/>
    <cellStyle name="Normal 129 3 3" xfId="11764"/>
    <cellStyle name="Normal 129 4" xfId="11765"/>
    <cellStyle name="Normal 129 4 2" xfId="11766"/>
    <cellStyle name="Normal 129 5" xfId="11767"/>
    <cellStyle name="Normal 129 5 2" xfId="11768"/>
    <cellStyle name="Normal 129 6" xfId="11769"/>
    <cellStyle name="Normal 129 7" xfId="11770"/>
    <cellStyle name="Normal 129_All Entries" xfId="11771"/>
    <cellStyle name="Normal 13" xfId="1808"/>
    <cellStyle name="Normal-- 13" xfId="11772"/>
    <cellStyle name="Normal 13 10" xfId="11773"/>
    <cellStyle name="Normal 13 11" xfId="11774"/>
    <cellStyle name="Normal 13 2" xfId="1809"/>
    <cellStyle name="Normal 13 2 2" xfId="11775"/>
    <cellStyle name="Normal 13 3" xfId="11776"/>
    <cellStyle name="Normal 13 3 2" xfId="11777"/>
    <cellStyle name="Normal 13 3 2 2" xfId="11778"/>
    <cellStyle name="Normal 13 3 2 2 2" xfId="11779"/>
    <cellStyle name="Normal 13 3 2 2 2 2" xfId="11780"/>
    <cellStyle name="Normal 13 3 2 2 3" xfId="11781"/>
    <cellStyle name="Normal 13 3 2 3" xfId="11782"/>
    <cellStyle name="Normal 13 3 2 3 2" xfId="11783"/>
    <cellStyle name="Normal 13 3 2 4" xfId="11784"/>
    <cellStyle name="Normal 13 3 2 4 2" xfId="11785"/>
    <cellStyle name="Normal 13 3 2 5" xfId="11786"/>
    <cellStyle name="Normal 13 3 2 5 2" xfId="11787"/>
    <cellStyle name="Normal 13 3 2 6" xfId="11788"/>
    <cellStyle name="Normal 13 3 2_All Entries" xfId="11789"/>
    <cellStyle name="Normal 13 3 3" xfId="11790"/>
    <cellStyle name="Normal 13 3 3 2" xfId="11791"/>
    <cellStyle name="Normal 13 3 3 2 2" xfId="11792"/>
    <cellStyle name="Normal 13 3 3 3" xfId="11793"/>
    <cellStyle name="Normal 13 3 4" xfId="11794"/>
    <cellStyle name="Normal 13 3 4 2" xfId="11795"/>
    <cellStyle name="Normal 13 3 5" xfId="11796"/>
    <cellStyle name="Normal 13 3 5 2" xfId="11797"/>
    <cellStyle name="Normal 13 3 6" xfId="11798"/>
    <cellStyle name="Normal 13 3 6 2" xfId="11799"/>
    <cellStyle name="Normal 13 3 7" xfId="11800"/>
    <cellStyle name="Normal 13 3_All Entries" xfId="11801"/>
    <cellStyle name="Normal 13 4" xfId="11802"/>
    <cellStyle name="Normal 13 4 2" xfId="11803"/>
    <cellStyle name="Normal 13 4 2 2" xfId="11804"/>
    <cellStyle name="Normal 13 4 2 2 2" xfId="11805"/>
    <cellStyle name="Normal 13 4 2 2 2 2" xfId="11806"/>
    <cellStyle name="Normal 13 4 2 2 3" xfId="11807"/>
    <cellStyle name="Normal 13 4 2 3" xfId="11808"/>
    <cellStyle name="Normal 13 4 2 3 2" xfId="11809"/>
    <cellStyle name="Normal 13 4 2 4" xfId="11810"/>
    <cellStyle name="Normal 13 4 2 4 2" xfId="11811"/>
    <cellStyle name="Normal 13 4 2 5" xfId="11812"/>
    <cellStyle name="Normal 13 4 2 5 2" xfId="11813"/>
    <cellStyle name="Normal 13 4 2 6" xfId="11814"/>
    <cellStyle name="Normal 13 4 2_All Entries" xfId="11815"/>
    <cellStyle name="Normal 13 4 3" xfId="11816"/>
    <cellStyle name="Normal 13 4 3 2" xfId="11817"/>
    <cellStyle name="Normal 13 4 3 2 2" xfId="11818"/>
    <cellStyle name="Normal 13 4 3 3" xfId="11819"/>
    <cellStyle name="Normal 13 4 4" xfId="11820"/>
    <cellStyle name="Normal 13 4 4 2" xfId="11821"/>
    <cellStyle name="Normal 13 4 5" xfId="11822"/>
    <cellStyle name="Normal 13 4 5 2" xfId="11823"/>
    <cellStyle name="Normal 13 4 6" xfId="11824"/>
    <cellStyle name="Normal 13 4 6 2" xfId="11825"/>
    <cellStyle name="Normal 13 4 7" xfId="11826"/>
    <cellStyle name="Normal 13 4_All Entries" xfId="11827"/>
    <cellStyle name="Normal 13 5" xfId="11828"/>
    <cellStyle name="Normal 13 5 2" xfId="11829"/>
    <cellStyle name="Normal 13 5 2 2" xfId="11830"/>
    <cellStyle name="Normal 13 5 2 2 2" xfId="11831"/>
    <cellStyle name="Normal 13 5 2 2 2 2" xfId="11832"/>
    <cellStyle name="Normal 13 5 2 2 3" xfId="11833"/>
    <cellStyle name="Normal 13 5 2 3" xfId="11834"/>
    <cellStyle name="Normal 13 5 2 3 2" xfId="11835"/>
    <cellStyle name="Normal 13 5 2 4" xfId="11836"/>
    <cellStyle name="Normal 13 5 2 4 2" xfId="11837"/>
    <cellStyle name="Normal 13 5 2 5" xfId="11838"/>
    <cellStyle name="Normal 13 5 2 5 2" xfId="11839"/>
    <cellStyle name="Normal 13 5 2 6" xfId="11840"/>
    <cellStyle name="Normal 13 5 2_All Entries" xfId="11841"/>
    <cellStyle name="Normal 13 5 3" xfId="11842"/>
    <cellStyle name="Normal 13 5 3 2" xfId="11843"/>
    <cellStyle name="Normal 13 5 3 2 2" xfId="11844"/>
    <cellStyle name="Normal 13 5 3 3" xfId="11845"/>
    <cellStyle name="Normal 13 5 4" xfId="11846"/>
    <cellStyle name="Normal 13 5 4 2" xfId="11847"/>
    <cellStyle name="Normal 13 5 5" xfId="11848"/>
    <cellStyle name="Normal 13 5 5 2" xfId="11849"/>
    <cellStyle name="Normal 13 5 6" xfId="11850"/>
    <cellStyle name="Normal 13 5 6 2" xfId="11851"/>
    <cellStyle name="Normal 13 5 7" xfId="11852"/>
    <cellStyle name="Normal 13 5_All Entries" xfId="11853"/>
    <cellStyle name="Normal 13 6" xfId="11854"/>
    <cellStyle name="Normal 13 6 2" xfId="11855"/>
    <cellStyle name="Normal 13 6 2 2" xfId="11856"/>
    <cellStyle name="Normal 13 6 2 2 2" xfId="11857"/>
    <cellStyle name="Normal 13 6 2 3" xfId="11858"/>
    <cellStyle name="Normal 13 6 3" xfId="11859"/>
    <cellStyle name="Normal 13 6 3 2" xfId="11860"/>
    <cellStyle name="Normal 13 6 4" xfId="11861"/>
    <cellStyle name="Normal 13 6 4 2" xfId="11862"/>
    <cellStyle name="Normal 13 6 5" xfId="11863"/>
    <cellStyle name="Normal 13 6 5 2" xfId="11864"/>
    <cellStyle name="Normal 13 6 6" xfId="11865"/>
    <cellStyle name="Normal 13 6_All Entries" xfId="11866"/>
    <cellStyle name="Normal 13 7" xfId="11867"/>
    <cellStyle name="Normal 13 7 2" xfId="11868"/>
    <cellStyle name="Normal 13 7 2 2" xfId="11869"/>
    <cellStyle name="Normal 13 7 3" xfId="11870"/>
    <cellStyle name="Normal 13 7 3 2" xfId="11871"/>
    <cellStyle name="Normal 13 7 4" xfId="11872"/>
    <cellStyle name="Normal 13 7 4 2" xfId="11873"/>
    <cellStyle name="Normal 13 7 5" xfId="11874"/>
    <cellStyle name="Normal 13 7_All Entries" xfId="11875"/>
    <cellStyle name="Normal 13 8" xfId="11876"/>
    <cellStyle name="Normal 13 8 2" xfId="11877"/>
    <cellStyle name="Normal 13 9" xfId="11878"/>
    <cellStyle name="Normal 13_All Entries" xfId="11879"/>
    <cellStyle name="Normal 130" xfId="11880"/>
    <cellStyle name="Normal 130 2" xfId="11881"/>
    <cellStyle name="Normal 130 2 2" xfId="11882"/>
    <cellStyle name="Normal 130 2 2 2" xfId="11883"/>
    <cellStyle name="Normal 130 2 3" xfId="11884"/>
    <cellStyle name="Normal 130 2 4" xfId="11885"/>
    <cellStyle name="Normal 130 3" xfId="11886"/>
    <cellStyle name="Normal 130 3 2" xfId="11887"/>
    <cellStyle name="Normal 130 3 2 2" xfId="11888"/>
    <cellStyle name="Normal 130 3 3" xfId="11889"/>
    <cellStyle name="Normal 130 4" xfId="11890"/>
    <cellStyle name="Normal 130 4 2" xfId="11891"/>
    <cellStyle name="Normal 130 5" xfId="11892"/>
    <cellStyle name="Normal 130 5 2" xfId="11893"/>
    <cellStyle name="Normal 130 6" xfId="11894"/>
    <cellStyle name="Normal 130 7" xfId="11895"/>
    <cellStyle name="Normal 130_All Entries" xfId="11896"/>
    <cellStyle name="Normal 131" xfId="11897"/>
    <cellStyle name="Normal 131 2" xfId="11898"/>
    <cellStyle name="Normal 131 2 2" xfId="11899"/>
    <cellStyle name="Normal 131 2 2 2" xfId="11900"/>
    <cellStyle name="Normal 131 2 3" xfId="11901"/>
    <cellStyle name="Normal 131 3" xfId="11902"/>
    <cellStyle name="Normal 131 3 2" xfId="11903"/>
    <cellStyle name="Normal 131 3 2 2" xfId="11904"/>
    <cellStyle name="Normal 131 3 3" xfId="11905"/>
    <cellStyle name="Normal 131 4" xfId="11906"/>
    <cellStyle name="Normal 131 4 2" xfId="11907"/>
    <cellStyle name="Normal 131 5" xfId="11908"/>
    <cellStyle name="Normal 131 5 2" xfId="11909"/>
    <cellStyle name="Normal 131 6" xfId="11910"/>
    <cellStyle name="Normal 131 7" xfId="11911"/>
    <cellStyle name="Normal 131_All Entries" xfId="11912"/>
    <cellStyle name="Normal 132" xfId="11913"/>
    <cellStyle name="Normal 132 2" xfId="11914"/>
    <cellStyle name="Normal 132 2 2" xfId="11915"/>
    <cellStyle name="Normal 132 2 2 2" xfId="11916"/>
    <cellStyle name="Normal 132 2 3" xfId="11917"/>
    <cellStyle name="Normal 132 3" xfId="11918"/>
    <cellStyle name="Normal 132 3 2" xfId="11919"/>
    <cellStyle name="Normal 132 3 2 2" xfId="11920"/>
    <cellStyle name="Normal 132 3 3" xfId="11921"/>
    <cellStyle name="Normal 132 4" xfId="11922"/>
    <cellStyle name="Normal 132 4 2" xfId="11923"/>
    <cellStyle name="Normal 132 5" xfId="11924"/>
    <cellStyle name="Normal 132 5 2" xfId="11925"/>
    <cellStyle name="Normal 132 6" xfId="11926"/>
    <cellStyle name="Normal 132 7" xfId="11927"/>
    <cellStyle name="Normal 132_All Entries" xfId="11928"/>
    <cellStyle name="Normal 133" xfId="11929"/>
    <cellStyle name="Normal 133 2" xfId="11930"/>
    <cellStyle name="Normal 133 2 2" xfId="11931"/>
    <cellStyle name="Normal 133 2 2 2" xfId="11932"/>
    <cellStyle name="Normal 133 2 3" xfId="11933"/>
    <cellStyle name="Normal 133 3" xfId="11934"/>
    <cellStyle name="Normal 133 3 2" xfId="11935"/>
    <cellStyle name="Normal 133 3 2 2" xfId="11936"/>
    <cellStyle name="Normal 133 3 3" xfId="11937"/>
    <cellStyle name="Normal 133 4" xfId="11938"/>
    <cellStyle name="Normal 133 4 2" xfId="11939"/>
    <cellStyle name="Normal 133 5" xfId="11940"/>
    <cellStyle name="Normal 134" xfId="11941"/>
    <cellStyle name="Normal 134 2" xfId="11942"/>
    <cellStyle name="Normal 134 2 2" xfId="11943"/>
    <cellStyle name="Normal 134 3" xfId="11944"/>
    <cellStyle name="Normal 134 3 2" xfId="11945"/>
    <cellStyle name="Normal 134 4" xfId="11946"/>
    <cellStyle name="Normal 135" xfId="11947"/>
    <cellStyle name="Normal 135 2" xfId="11948"/>
    <cellStyle name="Normal 135 2 2" xfId="11949"/>
    <cellStyle name="Normal 135 3" xfId="11950"/>
    <cellStyle name="Normal 135 3 2" xfId="11951"/>
    <cellStyle name="Normal 135 4" xfId="11952"/>
    <cellStyle name="Normal 136" xfId="11953"/>
    <cellStyle name="Normal 136 2" xfId="11954"/>
    <cellStyle name="Normal 136 2 2" xfId="11955"/>
    <cellStyle name="Normal 137" xfId="11956"/>
    <cellStyle name="Normal 137 2" xfId="11957"/>
    <cellStyle name="Normal 137 2 2" xfId="11958"/>
    <cellStyle name="Normal 138" xfId="11959"/>
    <cellStyle name="Normal 138 2" xfId="11960"/>
    <cellStyle name="Normal 138 2 2" xfId="11961"/>
    <cellStyle name="Normal 138 2 3" xfId="11962"/>
    <cellStyle name="Normal 138 3" xfId="11963"/>
    <cellStyle name="Normal 138_2015 GSLU Template  - Texas ADIT" xfId="11964"/>
    <cellStyle name="Normal 139" xfId="11965"/>
    <cellStyle name="Normal 139 2" xfId="11966"/>
    <cellStyle name="Normal 139 2 2" xfId="11967"/>
    <cellStyle name="Normal 139 3" xfId="11968"/>
    <cellStyle name="Normal 139 4" xfId="11969"/>
    <cellStyle name="Normal 14" xfId="1810"/>
    <cellStyle name="Normal-- 14" xfId="11970"/>
    <cellStyle name="Normal 14 10" xfId="11971"/>
    <cellStyle name="Normal 14 10 2" xfId="11972"/>
    <cellStyle name="Normal 14 10 2 2" xfId="11973"/>
    <cellStyle name="Normal 14 10 2 2 2" xfId="11974"/>
    <cellStyle name="Normal 14 10 2 2 2 2" xfId="11975"/>
    <cellStyle name="Normal 14 10 2 2 3" xfId="11976"/>
    <cellStyle name="Normal 14 10 2 3" xfId="11977"/>
    <cellStyle name="Normal 14 10 2 3 2" xfId="11978"/>
    <cellStyle name="Normal 14 10 2 4" xfId="11979"/>
    <cellStyle name="Normal 14 10 2 4 2" xfId="11980"/>
    <cellStyle name="Normal 14 10 2 5" xfId="11981"/>
    <cellStyle name="Normal 14 10 2 5 2" xfId="11982"/>
    <cellStyle name="Normal 14 10 2 6" xfId="11983"/>
    <cellStyle name="Normal 14 10 2_All Entries" xfId="11984"/>
    <cellStyle name="Normal 14 10 3" xfId="11985"/>
    <cellStyle name="Normal 14 10 3 2" xfId="11986"/>
    <cellStyle name="Normal 14 10 3 2 2" xfId="11987"/>
    <cellStyle name="Normal 14 10 3 3" xfId="11988"/>
    <cellStyle name="Normal 14 10 4" xfId="11989"/>
    <cellStyle name="Normal 14 10 4 2" xfId="11990"/>
    <cellStyle name="Normal 14 10 5" xfId="11991"/>
    <cellStyle name="Normal 14 10 5 2" xfId="11992"/>
    <cellStyle name="Normal 14 10 6" xfId="11993"/>
    <cellStyle name="Normal 14 10 6 2" xfId="11994"/>
    <cellStyle name="Normal 14 10 7" xfId="11995"/>
    <cellStyle name="Normal 14 10_All Entries" xfId="11996"/>
    <cellStyle name="Normal 14 11" xfId="11997"/>
    <cellStyle name="Normal 14 11 2" xfId="11998"/>
    <cellStyle name="Normal 14 11 2 2" xfId="11999"/>
    <cellStyle name="Normal 14 11 2 2 2" xfId="12000"/>
    <cellStyle name="Normal 14 11 2 3" xfId="12001"/>
    <cellStyle name="Normal 14 11 3" xfId="12002"/>
    <cellStyle name="Normal 14 11 3 2" xfId="12003"/>
    <cellStyle name="Normal 14 11 4" xfId="12004"/>
    <cellStyle name="Normal 14 11 4 2" xfId="12005"/>
    <cellStyle name="Normal 14 11 5" xfId="12006"/>
    <cellStyle name="Normal 14 11 5 2" xfId="12007"/>
    <cellStyle name="Normal 14 11 6" xfId="12008"/>
    <cellStyle name="Normal 14 11_All Entries" xfId="12009"/>
    <cellStyle name="Normal 14 12" xfId="12010"/>
    <cellStyle name="Normal 14 12 2" xfId="12011"/>
    <cellStyle name="Normal 14 12 2 2" xfId="12012"/>
    <cellStyle name="Normal 14 12 3" xfId="12013"/>
    <cellStyle name="Normal 14 12 3 2" xfId="12014"/>
    <cellStyle name="Normal 14 12 4" xfId="12015"/>
    <cellStyle name="Normal 14 12 4 2" xfId="12016"/>
    <cellStyle name="Normal 14 12 5" xfId="12017"/>
    <cellStyle name="Normal 14 12_All Entries" xfId="12018"/>
    <cellStyle name="Normal 14 13" xfId="12019"/>
    <cellStyle name="Normal 14 14" xfId="12020"/>
    <cellStyle name="Normal 14 15" xfId="12021"/>
    <cellStyle name="Normal 14 15 2" xfId="12022"/>
    <cellStyle name="Normal 14 16" xfId="12023"/>
    <cellStyle name="Normal 14 17" xfId="12024"/>
    <cellStyle name="Normal 14 18" xfId="12025"/>
    <cellStyle name="Normal 14 19" xfId="12026"/>
    <cellStyle name="Normal 14 2" xfId="1811"/>
    <cellStyle name="Normal 14 2 2" xfId="1812"/>
    <cellStyle name="Normal 14 2 2 2" xfId="12027"/>
    <cellStyle name="Normal 14 2 2 2 2" xfId="12028"/>
    <cellStyle name="Normal 14 2 2 2 2 2" xfId="12029"/>
    <cellStyle name="Normal 14 2 2 2 2_Power 0614 Financials and Analytics" xfId="12030"/>
    <cellStyle name="Normal 14 2 2 2 3" xfId="12031"/>
    <cellStyle name="Normal 14 2 2 2 3 2" xfId="12032"/>
    <cellStyle name="Normal 14 2 2 2 3_Power 0614 Financials and Analytics" xfId="12033"/>
    <cellStyle name="Normal 14 2 2 2 4" xfId="12034"/>
    <cellStyle name="Normal 14 2 2 2_Power 0614 Financials and Analytics" xfId="12035"/>
    <cellStyle name="Normal 14 2 2 3" xfId="12036"/>
    <cellStyle name="Normal 14 2 2 3 2" xfId="12037"/>
    <cellStyle name="Normal 14 2 2 3_Power 0614 Financials and Analytics" xfId="12038"/>
    <cellStyle name="Normal 14 2 2 4" xfId="12039"/>
    <cellStyle name="Normal 14 2 2 4 2" xfId="12040"/>
    <cellStyle name="Normal 14 2 2 4_Power 0614 Financials and Analytics" xfId="12041"/>
    <cellStyle name="Normal 14 2 2 5" xfId="12042"/>
    <cellStyle name="Normal 14 2 2_IS Analytics-QTR" xfId="12043"/>
    <cellStyle name="Normal 14 2 3" xfId="12044"/>
    <cellStyle name="Normal 14 2 3 2" xfId="12045"/>
    <cellStyle name="Normal 14 2 3 2 2" xfId="12046"/>
    <cellStyle name="Normal 14 2 3 2_Power 0614 Financials and Analytics" xfId="12047"/>
    <cellStyle name="Normal 14 2 3 3" xfId="12048"/>
    <cellStyle name="Normal 14 2 3 3 2" xfId="12049"/>
    <cellStyle name="Normal 14 2 3 3_Power 0614 Financials and Analytics" xfId="12050"/>
    <cellStyle name="Normal 14 2 3 4" xfId="12051"/>
    <cellStyle name="Normal 14 2 3_Power 0614 Financials and Analytics" xfId="12052"/>
    <cellStyle name="Normal 14 2 4" xfId="12053"/>
    <cellStyle name="Normal 14 2 4 2" xfId="12054"/>
    <cellStyle name="Normal 14 2 4_Power 0614 Financials and Analytics" xfId="12055"/>
    <cellStyle name="Normal 14 2 5" xfId="12056"/>
    <cellStyle name="Normal 14 2 5 2" xfId="12057"/>
    <cellStyle name="Normal 14 2 5_Power 0614 Financials and Analytics" xfId="12058"/>
    <cellStyle name="Normal 14 2 6" xfId="12059"/>
    <cellStyle name="Normal 14 2_BS Analytics" xfId="12060"/>
    <cellStyle name="Normal 14 20" xfId="12061"/>
    <cellStyle name="Normal 14 21" xfId="12062"/>
    <cellStyle name="Normal 14 22" xfId="12063"/>
    <cellStyle name="Normal 14 23" xfId="12064"/>
    <cellStyle name="Normal 14 24" xfId="12065"/>
    <cellStyle name="Normal 14 25" xfId="12066"/>
    <cellStyle name="Normal 14 26" xfId="12067"/>
    <cellStyle name="Normal 14 27" xfId="12068"/>
    <cellStyle name="Normal 14 28" xfId="12069"/>
    <cellStyle name="Normal 14 29" xfId="12070"/>
    <cellStyle name="Normal 14 3" xfId="1813"/>
    <cellStyle name="Normal 14 3 2" xfId="12071"/>
    <cellStyle name="Normal 14 3 2 2" xfId="12072"/>
    <cellStyle name="Normal 14 3 2 2 2" xfId="12073"/>
    <cellStyle name="Normal 14 3 2 2_Power 0614 Financials and Analytics" xfId="12074"/>
    <cellStyle name="Normal 14 3 2 3" xfId="12075"/>
    <cellStyle name="Normal 14 3 2 3 2" xfId="12076"/>
    <cellStyle name="Normal 14 3 2 3_Power 0614 Financials and Analytics" xfId="12077"/>
    <cellStyle name="Normal 14 3 2 4" xfId="12078"/>
    <cellStyle name="Normal 14 3 2_Power 0614 Financials and Analytics" xfId="12079"/>
    <cellStyle name="Normal 14 3 3" xfId="12080"/>
    <cellStyle name="Normal 14 3 3 2" xfId="12081"/>
    <cellStyle name="Normal 14 3 3_Power 0614 Financials and Analytics" xfId="12082"/>
    <cellStyle name="Normal 14 3 4" xfId="12083"/>
    <cellStyle name="Normal 14 3 4 2" xfId="12084"/>
    <cellStyle name="Normal 14 3 4_Power 0614 Financials and Analytics" xfId="12085"/>
    <cellStyle name="Normal 14 3 5" xfId="12086"/>
    <cellStyle name="Normal 14 3_IS Analytics-QTR" xfId="12087"/>
    <cellStyle name="Normal 14 30" xfId="12088"/>
    <cellStyle name="Normal 14 31" xfId="12089"/>
    <cellStyle name="Normal 14 32" xfId="12090"/>
    <cellStyle name="Normal 14 33" xfId="12091"/>
    <cellStyle name="Normal 14 34" xfId="12092"/>
    <cellStyle name="Normal 14 35" xfId="12093"/>
    <cellStyle name="Normal 14 4" xfId="12094"/>
    <cellStyle name="Normal 14 4 2" xfId="12095"/>
    <cellStyle name="Normal 14 4 2 2" xfId="12096"/>
    <cellStyle name="Normal 14 4 2_Power 0614 Financials and Analytics" xfId="12097"/>
    <cellStyle name="Normal 14 4 3" xfId="12098"/>
    <cellStyle name="Normal 14 4 3 2" xfId="12099"/>
    <cellStyle name="Normal 14 4 3_Power 0614 Financials and Analytics" xfId="12100"/>
    <cellStyle name="Normal 14 4 4" xfId="12101"/>
    <cellStyle name="Normal 14 4_Power 0614 Financials and Analytics" xfId="12102"/>
    <cellStyle name="Normal 14 5" xfId="12103"/>
    <cellStyle name="Normal 14 5 2" xfId="12104"/>
    <cellStyle name="Normal 14 5 2 2" xfId="12105"/>
    <cellStyle name="Normal 14 5 2 2 2" xfId="12106"/>
    <cellStyle name="Normal 14 5 2 2 2 2" xfId="12107"/>
    <cellStyle name="Normal 14 5 2 2 3" xfId="12108"/>
    <cellStyle name="Normal 14 5 2 3" xfId="12109"/>
    <cellStyle name="Normal 14 5 2 3 2" xfId="12110"/>
    <cellStyle name="Normal 14 5 2 4" xfId="12111"/>
    <cellStyle name="Normal 14 5 2 4 2" xfId="12112"/>
    <cellStyle name="Normal 14 5 2 5" xfId="12113"/>
    <cellStyle name="Normal 14 5 2 5 2" xfId="12114"/>
    <cellStyle name="Normal 14 5 2 6" xfId="12115"/>
    <cellStyle name="Normal 14 5 2_All Entries" xfId="12116"/>
    <cellStyle name="Normal 14 5 3" xfId="12117"/>
    <cellStyle name="Normal 14 5 3 2" xfId="12118"/>
    <cellStyle name="Normal 14 5 3 2 2" xfId="12119"/>
    <cellStyle name="Normal 14 5 3 3" xfId="12120"/>
    <cellStyle name="Normal 14 5 4" xfId="12121"/>
    <cellStyle name="Normal 14 5 4 2" xfId="12122"/>
    <cellStyle name="Normal 14 5 5" xfId="12123"/>
    <cellStyle name="Normal 14 5 5 2" xfId="12124"/>
    <cellStyle name="Normal 14 5 6" xfId="12125"/>
    <cellStyle name="Normal 14 5 6 2" xfId="12126"/>
    <cellStyle name="Normal 14 5 7" xfId="12127"/>
    <cellStyle name="Normal 14 5_All Entries" xfId="12128"/>
    <cellStyle name="Normal 14 6" xfId="12129"/>
    <cellStyle name="Normal 14 6 2" xfId="12130"/>
    <cellStyle name="Normal 14 6 2 2" xfId="12131"/>
    <cellStyle name="Normal 14 6 2 2 2" xfId="12132"/>
    <cellStyle name="Normal 14 6 2 2 2 2" xfId="12133"/>
    <cellStyle name="Normal 14 6 2 2 3" xfId="12134"/>
    <cellStyle name="Normal 14 6 2 3" xfId="12135"/>
    <cellStyle name="Normal 14 6 2 3 2" xfId="12136"/>
    <cellStyle name="Normal 14 6 2 4" xfId="12137"/>
    <cellStyle name="Normal 14 6 2 4 2" xfId="12138"/>
    <cellStyle name="Normal 14 6 2 5" xfId="12139"/>
    <cellStyle name="Normal 14 6 2 5 2" xfId="12140"/>
    <cellStyle name="Normal 14 6 2 6" xfId="12141"/>
    <cellStyle name="Normal 14 6 2_All Entries" xfId="12142"/>
    <cellStyle name="Normal 14 6 3" xfId="12143"/>
    <cellStyle name="Normal 14 6 3 2" xfId="12144"/>
    <cellStyle name="Normal 14 6 3 2 2" xfId="12145"/>
    <cellStyle name="Normal 14 6 3 3" xfId="12146"/>
    <cellStyle name="Normal 14 6 4" xfId="12147"/>
    <cellStyle name="Normal 14 6 4 2" xfId="12148"/>
    <cellStyle name="Normal 14 6 5" xfId="12149"/>
    <cellStyle name="Normal 14 6 5 2" xfId="12150"/>
    <cellStyle name="Normal 14 6 6" xfId="12151"/>
    <cellStyle name="Normal 14 6 6 2" xfId="12152"/>
    <cellStyle name="Normal 14 6 7" xfId="12153"/>
    <cellStyle name="Normal 14 6_All Entries" xfId="12154"/>
    <cellStyle name="Normal 14 7" xfId="12155"/>
    <cellStyle name="Normal 14 7 2" xfId="12156"/>
    <cellStyle name="Normal 14 7 2 2" xfId="12157"/>
    <cellStyle name="Normal 14 7 2 2 2" xfId="12158"/>
    <cellStyle name="Normal 14 7 2 2 2 2" xfId="12159"/>
    <cellStyle name="Normal 14 7 2 2 3" xfId="12160"/>
    <cellStyle name="Normal 14 7 2 3" xfId="12161"/>
    <cellStyle name="Normal 14 7 2 3 2" xfId="12162"/>
    <cellStyle name="Normal 14 7 2 4" xfId="12163"/>
    <cellStyle name="Normal 14 7 2 4 2" xfId="12164"/>
    <cellStyle name="Normal 14 7 2 5" xfId="12165"/>
    <cellStyle name="Normal 14 7 2 5 2" xfId="12166"/>
    <cellStyle name="Normal 14 7 2 6" xfId="12167"/>
    <cellStyle name="Normal 14 7 2_All Entries" xfId="12168"/>
    <cellStyle name="Normal 14 7 3" xfId="12169"/>
    <cellStyle name="Normal 14 7 3 2" xfId="12170"/>
    <cellStyle name="Normal 14 7 3 2 2" xfId="12171"/>
    <cellStyle name="Normal 14 7 3 3" xfId="12172"/>
    <cellStyle name="Normal 14 7 4" xfId="12173"/>
    <cellStyle name="Normal 14 7 4 2" xfId="12174"/>
    <cellStyle name="Normal 14 7 5" xfId="12175"/>
    <cellStyle name="Normal 14 7 5 2" xfId="12176"/>
    <cellStyle name="Normal 14 7 6" xfId="12177"/>
    <cellStyle name="Normal 14 7 6 2" xfId="12178"/>
    <cellStyle name="Normal 14 7 7" xfId="12179"/>
    <cellStyle name="Normal 14 7_All Entries" xfId="12180"/>
    <cellStyle name="Normal 14 8" xfId="12181"/>
    <cellStyle name="Normal 14 8 2" xfId="12182"/>
    <cellStyle name="Normal 14 8 2 2" xfId="12183"/>
    <cellStyle name="Normal 14 8 2 2 2" xfId="12184"/>
    <cellStyle name="Normal 14 8 2 2 2 2" xfId="12185"/>
    <cellStyle name="Normal 14 8 2 2 3" xfId="12186"/>
    <cellStyle name="Normal 14 8 2 3" xfId="12187"/>
    <cellStyle name="Normal 14 8 2 3 2" xfId="12188"/>
    <cellStyle name="Normal 14 8 2 4" xfId="12189"/>
    <cellStyle name="Normal 14 8 2 4 2" xfId="12190"/>
    <cellStyle name="Normal 14 8 2 5" xfId="12191"/>
    <cellStyle name="Normal 14 8 2 5 2" xfId="12192"/>
    <cellStyle name="Normal 14 8 2 6" xfId="12193"/>
    <cellStyle name="Normal 14 8 2_All Entries" xfId="12194"/>
    <cellStyle name="Normal 14 8 3" xfId="12195"/>
    <cellStyle name="Normal 14 8 3 2" xfId="12196"/>
    <cellStyle name="Normal 14 8 3 2 2" xfId="12197"/>
    <cellStyle name="Normal 14 8 3 3" xfId="12198"/>
    <cellStyle name="Normal 14 8 4" xfId="12199"/>
    <cellStyle name="Normal 14 8 4 2" xfId="12200"/>
    <cellStyle name="Normal 14 8 5" xfId="12201"/>
    <cellStyle name="Normal 14 8 5 2" xfId="12202"/>
    <cellStyle name="Normal 14 8 6" xfId="12203"/>
    <cellStyle name="Normal 14 8 6 2" xfId="12204"/>
    <cellStyle name="Normal 14 8 7" xfId="12205"/>
    <cellStyle name="Normal 14 8_All Entries" xfId="12206"/>
    <cellStyle name="Normal 14 9" xfId="12207"/>
    <cellStyle name="Normal 14 9 2" xfId="12208"/>
    <cellStyle name="Normal 14 9 2 2" xfId="12209"/>
    <cellStyle name="Normal 14 9 2 2 2" xfId="12210"/>
    <cellStyle name="Normal 14 9 2 2 2 2" xfId="12211"/>
    <cellStyle name="Normal 14 9 2 2 3" xfId="12212"/>
    <cellStyle name="Normal 14 9 2 3" xfId="12213"/>
    <cellStyle name="Normal 14 9 2 3 2" xfId="12214"/>
    <cellStyle name="Normal 14 9 2 4" xfId="12215"/>
    <cellStyle name="Normal 14 9 2 4 2" xfId="12216"/>
    <cellStyle name="Normal 14 9 2 5" xfId="12217"/>
    <cellStyle name="Normal 14 9 2 5 2" xfId="12218"/>
    <cellStyle name="Normal 14 9 2 6" xfId="12219"/>
    <cellStyle name="Normal 14 9 2_All Entries" xfId="12220"/>
    <cellStyle name="Normal 14 9 3" xfId="12221"/>
    <cellStyle name="Normal 14 9 3 2" xfId="12222"/>
    <cellStyle name="Normal 14 9 3 2 2" xfId="12223"/>
    <cellStyle name="Normal 14 9 3 3" xfId="12224"/>
    <cellStyle name="Normal 14 9 4" xfId="12225"/>
    <cellStyle name="Normal 14 9 4 2" xfId="12226"/>
    <cellStyle name="Normal 14 9 5" xfId="12227"/>
    <cellStyle name="Normal 14 9 5 2" xfId="12228"/>
    <cellStyle name="Normal 14 9 6" xfId="12229"/>
    <cellStyle name="Normal 14 9 6 2" xfId="12230"/>
    <cellStyle name="Normal 14 9 7" xfId="12231"/>
    <cellStyle name="Normal 14 9_All Entries" xfId="12232"/>
    <cellStyle name="Normal 14_All Entries" xfId="12233"/>
    <cellStyle name="Normal 140" xfId="12234"/>
    <cellStyle name="Normal 140 2" xfId="12235"/>
    <cellStyle name="Normal 140 2 2" xfId="12236"/>
    <cellStyle name="Normal 140 3" xfId="12237"/>
    <cellStyle name="Normal 140 4" xfId="12238"/>
    <cellStyle name="Normal 141" xfId="12239"/>
    <cellStyle name="Normal 141 2" xfId="12240"/>
    <cellStyle name="Normal 141 3" xfId="12241"/>
    <cellStyle name="Normal 142" xfId="12242"/>
    <cellStyle name="Normal 142 2" xfId="12243"/>
    <cellStyle name="Normal 142 2 2" xfId="12244"/>
    <cellStyle name="Normal 142 3" xfId="12245"/>
    <cellStyle name="Normal 142 4" xfId="12246"/>
    <cellStyle name="Normal 143" xfId="12247"/>
    <cellStyle name="Normal 143 2" xfId="12248"/>
    <cellStyle name="Normal 143 2 2" xfId="12249"/>
    <cellStyle name="Normal 143 3" xfId="12250"/>
    <cellStyle name="Normal 143 4" xfId="12251"/>
    <cellStyle name="Normal 144" xfId="12252"/>
    <cellStyle name="Normal 144 2" xfId="12253"/>
    <cellStyle name="Normal 144 2 2" xfId="12254"/>
    <cellStyle name="Normal 144 3" xfId="12255"/>
    <cellStyle name="Normal 144 4" xfId="12256"/>
    <cellStyle name="Normal 145" xfId="12257"/>
    <cellStyle name="Normal 145 2" xfId="12258"/>
    <cellStyle name="Normal 145 2 2" xfId="12259"/>
    <cellStyle name="Normal 145 3" xfId="12260"/>
    <cellStyle name="Normal 145 4" xfId="12261"/>
    <cellStyle name="Normal 146" xfId="12262"/>
    <cellStyle name="Normal 146 2" xfId="12263"/>
    <cellStyle name="Normal 146 3" xfId="12264"/>
    <cellStyle name="Normal 147" xfId="12265"/>
    <cellStyle name="Normal 147 2" xfId="12266"/>
    <cellStyle name="Normal 147 3" xfId="12267"/>
    <cellStyle name="Normal 148" xfId="12268"/>
    <cellStyle name="Normal 148 2" xfId="12269"/>
    <cellStyle name="Normal 148 2 2" xfId="12270"/>
    <cellStyle name="Normal 148 3" xfId="12271"/>
    <cellStyle name="Normal 148 4" xfId="12272"/>
    <cellStyle name="Normal 148 5" xfId="12273"/>
    <cellStyle name="Normal 148_Worksheet in 6444 Fin48newmaster-Power-Texas-December 2009Upd" xfId="12274"/>
    <cellStyle name="Normal 149" xfId="12275"/>
    <cellStyle name="Normal 149 2" xfId="12276"/>
    <cellStyle name="Normal 149 3" xfId="12277"/>
    <cellStyle name="Normal 15" xfId="1814"/>
    <cellStyle name="Normal-- 15" xfId="12278"/>
    <cellStyle name="Normal 15 10" xfId="12279"/>
    <cellStyle name="Normal 15 10 2" xfId="12280"/>
    <cellStyle name="Normal 15 10 2 2" xfId="12281"/>
    <cellStyle name="Normal 15 10 2 2 2" xfId="12282"/>
    <cellStyle name="Normal 15 10 2 2 2 2" xfId="12283"/>
    <cellStyle name="Normal 15 10 2 2 3" xfId="12284"/>
    <cellStyle name="Normal 15 10 2 3" xfId="12285"/>
    <cellStyle name="Normal 15 10 2 3 2" xfId="12286"/>
    <cellStyle name="Normal 15 10 2 4" xfId="12287"/>
    <cellStyle name="Normal 15 10 2 4 2" xfId="12288"/>
    <cellStyle name="Normal 15 10 2 5" xfId="12289"/>
    <cellStyle name="Normal 15 10 2 5 2" xfId="12290"/>
    <cellStyle name="Normal 15 10 2 6" xfId="12291"/>
    <cellStyle name="Normal 15 10 2_All Entries" xfId="12292"/>
    <cellStyle name="Normal 15 10 3" xfId="12293"/>
    <cellStyle name="Normal 15 10 3 2" xfId="12294"/>
    <cellStyle name="Normal 15 10 3 2 2" xfId="12295"/>
    <cellStyle name="Normal 15 10 3 3" xfId="12296"/>
    <cellStyle name="Normal 15 10 4" xfId="12297"/>
    <cellStyle name="Normal 15 10 4 2" xfId="12298"/>
    <cellStyle name="Normal 15 10 5" xfId="12299"/>
    <cellStyle name="Normal 15 10 5 2" xfId="12300"/>
    <cellStyle name="Normal 15 10 6" xfId="12301"/>
    <cellStyle name="Normal 15 10 6 2" xfId="12302"/>
    <cellStyle name="Normal 15 10 7" xfId="12303"/>
    <cellStyle name="Normal 15 10_All Entries" xfId="12304"/>
    <cellStyle name="Normal 15 11" xfId="12305"/>
    <cellStyle name="Normal 15 11 2" xfId="12306"/>
    <cellStyle name="Normal 15 11 2 2" xfId="12307"/>
    <cellStyle name="Normal 15 11 2 2 2" xfId="12308"/>
    <cellStyle name="Normal 15 11 2 3" xfId="12309"/>
    <cellStyle name="Normal 15 11 3" xfId="12310"/>
    <cellStyle name="Normal 15 11 3 2" xfId="12311"/>
    <cellStyle name="Normal 15 11 4" xfId="12312"/>
    <cellStyle name="Normal 15 11 4 2" xfId="12313"/>
    <cellStyle name="Normal 15 11 5" xfId="12314"/>
    <cellStyle name="Normal 15 11 5 2" xfId="12315"/>
    <cellStyle name="Normal 15 11 6" xfId="12316"/>
    <cellStyle name="Normal 15 11_All Entries" xfId="12317"/>
    <cellStyle name="Normal 15 12" xfId="12318"/>
    <cellStyle name="Normal 15 12 2" xfId="12319"/>
    <cellStyle name="Normal 15 12 2 2" xfId="12320"/>
    <cellStyle name="Normal 15 12 3" xfId="12321"/>
    <cellStyle name="Normal 15 12 3 2" xfId="12322"/>
    <cellStyle name="Normal 15 12 4" xfId="12323"/>
    <cellStyle name="Normal 15 12 4 2" xfId="12324"/>
    <cellStyle name="Normal 15 12 5" xfId="12325"/>
    <cellStyle name="Normal 15 12_All Entries" xfId="12326"/>
    <cellStyle name="Normal 15 13" xfId="12327"/>
    <cellStyle name="Normal 15 14" xfId="12328"/>
    <cellStyle name="Normal 15 15" xfId="12329"/>
    <cellStyle name="Normal 15 15 2" xfId="12330"/>
    <cellStyle name="Normal 15 16" xfId="12331"/>
    <cellStyle name="Normal 15 17" xfId="12332"/>
    <cellStyle name="Normal 15 18" xfId="12333"/>
    <cellStyle name="Normal 15 19" xfId="12334"/>
    <cellStyle name="Normal 15 2" xfId="1815"/>
    <cellStyle name="Normal 15 2 2" xfId="12335"/>
    <cellStyle name="Normal 15 2 2 2" xfId="12336"/>
    <cellStyle name="Normal 15 2 2 2 2" xfId="12337"/>
    <cellStyle name="Normal 15 2 2 2_Power 0614 Financials and Analytics" xfId="12338"/>
    <cellStyle name="Normal 15 2 2 3" xfId="12339"/>
    <cellStyle name="Normal 15 2 2 3 2" xfId="12340"/>
    <cellStyle name="Normal 15 2 2 3_Power 0614 Financials and Analytics" xfId="12341"/>
    <cellStyle name="Normal 15 2 2 4" xfId="12342"/>
    <cellStyle name="Normal 15 2 2_Power 0614 Financials and Analytics" xfId="12343"/>
    <cellStyle name="Normal 15 2 3" xfId="12344"/>
    <cellStyle name="Normal 15 2 3 2" xfId="12345"/>
    <cellStyle name="Normal 15 2 3_Power 0614 Financials and Analytics" xfId="12346"/>
    <cellStyle name="Normal 15 2 4" xfId="12347"/>
    <cellStyle name="Normal 15 2 4 2" xfId="12348"/>
    <cellStyle name="Normal 15 2 4_Power 0614 Financials and Analytics" xfId="12349"/>
    <cellStyle name="Normal 15 2 5" xfId="12350"/>
    <cellStyle name="Normal 15 2_IS Analytics-QTR" xfId="12351"/>
    <cellStyle name="Normal 15 20" xfId="12352"/>
    <cellStyle name="Normal 15 21" xfId="12353"/>
    <cellStyle name="Normal 15 22" xfId="12354"/>
    <cellStyle name="Normal 15 23" xfId="12355"/>
    <cellStyle name="Normal 15 24" xfId="12356"/>
    <cellStyle name="Normal 15 25" xfId="12357"/>
    <cellStyle name="Normal 15 26" xfId="12358"/>
    <cellStyle name="Normal 15 27" xfId="12359"/>
    <cellStyle name="Normal 15 28" xfId="12360"/>
    <cellStyle name="Normal 15 29" xfId="12361"/>
    <cellStyle name="Normal 15 3" xfId="12362"/>
    <cellStyle name="Normal 15 3 2" xfId="12363"/>
    <cellStyle name="Normal 15 3 2 2" xfId="12364"/>
    <cellStyle name="Normal 15 3 2_Power 0614 Financials and Analytics" xfId="12365"/>
    <cellStyle name="Normal 15 3 3" xfId="12366"/>
    <cellStyle name="Normal 15 3 3 2" xfId="12367"/>
    <cellStyle name="Normal 15 3 3_Power 0614 Financials and Analytics" xfId="12368"/>
    <cellStyle name="Normal 15 3 4" xfId="12369"/>
    <cellStyle name="Normal 15 3_Power 0614 Financials and Analytics" xfId="12370"/>
    <cellStyle name="Normal 15 30" xfId="12371"/>
    <cellStyle name="Normal 15 31" xfId="12372"/>
    <cellStyle name="Normal 15 32" xfId="12373"/>
    <cellStyle name="Normal 15 33" xfId="12374"/>
    <cellStyle name="Normal 15 34" xfId="12375"/>
    <cellStyle name="Normal 15 35" xfId="12376"/>
    <cellStyle name="Normal 15 36" xfId="12377"/>
    <cellStyle name="Normal 15 37" xfId="12378"/>
    <cellStyle name="Normal 15 38" xfId="12379"/>
    <cellStyle name="Normal 15 4" xfId="12380"/>
    <cellStyle name="Normal 15 4 2" xfId="12381"/>
    <cellStyle name="Normal 15 4 2 2" xfId="12382"/>
    <cellStyle name="Normal 15 4 2 2 2" xfId="12383"/>
    <cellStyle name="Normal 15 4 2 2 2 2" xfId="12384"/>
    <cellStyle name="Normal 15 4 2 2 3" xfId="12385"/>
    <cellStyle name="Normal 15 4 2 3" xfId="12386"/>
    <cellStyle name="Normal 15 4 2 3 2" xfId="12387"/>
    <cellStyle name="Normal 15 4 2 4" xfId="12388"/>
    <cellStyle name="Normal 15 4 2 4 2" xfId="12389"/>
    <cellStyle name="Normal 15 4 2 5" xfId="12390"/>
    <cellStyle name="Normal 15 4 2 5 2" xfId="12391"/>
    <cellStyle name="Normal 15 4 2 6" xfId="12392"/>
    <cellStyle name="Normal 15 4 2_All Entries" xfId="12393"/>
    <cellStyle name="Normal 15 4 3" xfId="12394"/>
    <cellStyle name="Normal 15 4 3 2" xfId="12395"/>
    <cellStyle name="Normal 15 4 3 2 2" xfId="12396"/>
    <cellStyle name="Normal 15 4 3 3" xfId="12397"/>
    <cellStyle name="Normal 15 4 4" xfId="12398"/>
    <cellStyle name="Normal 15 4 4 2" xfId="12399"/>
    <cellStyle name="Normal 15 4 5" xfId="12400"/>
    <cellStyle name="Normal 15 4 5 2" xfId="12401"/>
    <cellStyle name="Normal 15 4 6" xfId="12402"/>
    <cellStyle name="Normal 15 4 6 2" xfId="12403"/>
    <cellStyle name="Normal 15 4 7" xfId="12404"/>
    <cellStyle name="Normal 15 4_All Entries" xfId="12405"/>
    <cellStyle name="Normal 15 5" xfId="12406"/>
    <cellStyle name="Normal 15 5 2" xfId="12407"/>
    <cellStyle name="Normal 15 5 2 2" xfId="12408"/>
    <cellStyle name="Normal 15 5 2 2 2" xfId="12409"/>
    <cellStyle name="Normal 15 5 2 2 2 2" xfId="12410"/>
    <cellStyle name="Normal 15 5 2 2 3" xfId="12411"/>
    <cellStyle name="Normal 15 5 2 3" xfId="12412"/>
    <cellStyle name="Normal 15 5 2 3 2" xfId="12413"/>
    <cellStyle name="Normal 15 5 2 4" xfId="12414"/>
    <cellStyle name="Normal 15 5 2 4 2" xfId="12415"/>
    <cellStyle name="Normal 15 5 2 5" xfId="12416"/>
    <cellStyle name="Normal 15 5 2 5 2" xfId="12417"/>
    <cellStyle name="Normal 15 5 2 6" xfId="12418"/>
    <cellStyle name="Normal 15 5 2_All Entries" xfId="12419"/>
    <cellStyle name="Normal 15 5 3" xfId="12420"/>
    <cellStyle name="Normal 15 5 3 2" xfId="12421"/>
    <cellStyle name="Normal 15 5 3 2 2" xfId="12422"/>
    <cellStyle name="Normal 15 5 3 3" xfId="12423"/>
    <cellStyle name="Normal 15 5 4" xfId="12424"/>
    <cellStyle name="Normal 15 5 4 2" xfId="12425"/>
    <cellStyle name="Normal 15 5 5" xfId="12426"/>
    <cellStyle name="Normal 15 5 5 2" xfId="12427"/>
    <cellStyle name="Normal 15 5 6" xfId="12428"/>
    <cellStyle name="Normal 15 5 6 2" xfId="12429"/>
    <cellStyle name="Normal 15 5 7" xfId="12430"/>
    <cellStyle name="Normal 15 5_All Entries" xfId="12431"/>
    <cellStyle name="Normal 15 6" xfId="12432"/>
    <cellStyle name="Normal 15 6 2" xfId="12433"/>
    <cellStyle name="Normal 15 6 2 2" xfId="12434"/>
    <cellStyle name="Normal 15 6 2 2 2" xfId="12435"/>
    <cellStyle name="Normal 15 6 2 2 2 2" xfId="12436"/>
    <cellStyle name="Normal 15 6 2 2 3" xfId="12437"/>
    <cellStyle name="Normal 15 6 2 3" xfId="12438"/>
    <cellStyle name="Normal 15 6 2 3 2" xfId="12439"/>
    <cellStyle name="Normal 15 6 2 4" xfId="12440"/>
    <cellStyle name="Normal 15 6 2 4 2" xfId="12441"/>
    <cellStyle name="Normal 15 6 2 5" xfId="12442"/>
    <cellStyle name="Normal 15 6 2 5 2" xfId="12443"/>
    <cellStyle name="Normal 15 6 2 6" xfId="12444"/>
    <cellStyle name="Normal 15 6 2_All Entries" xfId="12445"/>
    <cellStyle name="Normal 15 6 3" xfId="12446"/>
    <cellStyle name="Normal 15 6 3 2" xfId="12447"/>
    <cellStyle name="Normal 15 6 3 2 2" xfId="12448"/>
    <cellStyle name="Normal 15 6 3 3" xfId="12449"/>
    <cellStyle name="Normal 15 6 4" xfId="12450"/>
    <cellStyle name="Normal 15 6 4 2" xfId="12451"/>
    <cellStyle name="Normal 15 6 5" xfId="12452"/>
    <cellStyle name="Normal 15 6 5 2" xfId="12453"/>
    <cellStyle name="Normal 15 6 6" xfId="12454"/>
    <cellStyle name="Normal 15 6 6 2" xfId="12455"/>
    <cellStyle name="Normal 15 6 7" xfId="12456"/>
    <cellStyle name="Normal 15 6_All Entries" xfId="12457"/>
    <cellStyle name="Normal 15 7" xfId="12458"/>
    <cellStyle name="Normal 15 7 2" xfId="12459"/>
    <cellStyle name="Normal 15 7 2 2" xfId="12460"/>
    <cellStyle name="Normal 15 7 2 2 2" xfId="12461"/>
    <cellStyle name="Normal 15 7 2 2 2 2" xfId="12462"/>
    <cellStyle name="Normal 15 7 2 2 3" xfId="12463"/>
    <cellStyle name="Normal 15 7 2 3" xfId="12464"/>
    <cellStyle name="Normal 15 7 2 3 2" xfId="12465"/>
    <cellStyle name="Normal 15 7 2 4" xfId="12466"/>
    <cellStyle name="Normal 15 7 2 4 2" xfId="12467"/>
    <cellStyle name="Normal 15 7 2 5" xfId="12468"/>
    <cellStyle name="Normal 15 7 2 5 2" xfId="12469"/>
    <cellStyle name="Normal 15 7 2 6" xfId="12470"/>
    <cellStyle name="Normal 15 7 2_All Entries" xfId="12471"/>
    <cellStyle name="Normal 15 7 3" xfId="12472"/>
    <cellStyle name="Normal 15 7 3 2" xfId="12473"/>
    <cellStyle name="Normal 15 7 3 2 2" xfId="12474"/>
    <cellStyle name="Normal 15 7 3 3" xfId="12475"/>
    <cellStyle name="Normal 15 7 4" xfId="12476"/>
    <cellStyle name="Normal 15 7 4 2" xfId="12477"/>
    <cellStyle name="Normal 15 7 5" xfId="12478"/>
    <cellStyle name="Normal 15 7 5 2" xfId="12479"/>
    <cellStyle name="Normal 15 7 6" xfId="12480"/>
    <cellStyle name="Normal 15 7 6 2" xfId="12481"/>
    <cellStyle name="Normal 15 7 7" xfId="12482"/>
    <cellStyle name="Normal 15 7_All Entries" xfId="12483"/>
    <cellStyle name="Normal 15 8" xfId="12484"/>
    <cellStyle name="Normal 15 8 2" xfId="12485"/>
    <cellStyle name="Normal 15 8 2 2" xfId="12486"/>
    <cellStyle name="Normal 15 8 2 2 2" xfId="12487"/>
    <cellStyle name="Normal 15 8 2 2 2 2" xfId="12488"/>
    <cellStyle name="Normal 15 8 2 2 3" xfId="12489"/>
    <cellStyle name="Normal 15 8 2 3" xfId="12490"/>
    <cellStyle name="Normal 15 8 2 3 2" xfId="12491"/>
    <cellStyle name="Normal 15 8 2 4" xfId="12492"/>
    <cellStyle name="Normal 15 8 2 4 2" xfId="12493"/>
    <cellStyle name="Normal 15 8 2 5" xfId="12494"/>
    <cellStyle name="Normal 15 8 2 5 2" xfId="12495"/>
    <cellStyle name="Normal 15 8 2 6" xfId="12496"/>
    <cellStyle name="Normal 15 8 2_All Entries" xfId="12497"/>
    <cellStyle name="Normal 15 8 3" xfId="12498"/>
    <cellStyle name="Normal 15 8 3 2" xfId="12499"/>
    <cellStyle name="Normal 15 8 3 2 2" xfId="12500"/>
    <cellStyle name="Normal 15 8 3 3" xfId="12501"/>
    <cellStyle name="Normal 15 8 4" xfId="12502"/>
    <cellStyle name="Normal 15 8 4 2" xfId="12503"/>
    <cellStyle name="Normal 15 8 5" xfId="12504"/>
    <cellStyle name="Normal 15 8 5 2" xfId="12505"/>
    <cellStyle name="Normal 15 8 6" xfId="12506"/>
    <cellStyle name="Normal 15 8 6 2" xfId="12507"/>
    <cellStyle name="Normal 15 8 7" xfId="12508"/>
    <cellStyle name="Normal 15 8_All Entries" xfId="12509"/>
    <cellStyle name="Normal 15 9" xfId="12510"/>
    <cellStyle name="Normal 15 9 2" xfId="12511"/>
    <cellStyle name="Normal 15 9 2 2" xfId="12512"/>
    <cellStyle name="Normal 15 9 2 2 2" xfId="12513"/>
    <cellStyle name="Normal 15 9 2 2 2 2" xfId="12514"/>
    <cellStyle name="Normal 15 9 2 2 3" xfId="12515"/>
    <cellStyle name="Normal 15 9 2 3" xfId="12516"/>
    <cellStyle name="Normal 15 9 2 3 2" xfId="12517"/>
    <cellStyle name="Normal 15 9 2 4" xfId="12518"/>
    <cellStyle name="Normal 15 9 2 4 2" xfId="12519"/>
    <cellStyle name="Normal 15 9 2 5" xfId="12520"/>
    <cellStyle name="Normal 15 9 2 5 2" xfId="12521"/>
    <cellStyle name="Normal 15 9 2 6" xfId="12522"/>
    <cellStyle name="Normal 15 9 2_All Entries" xfId="12523"/>
    <cellStyle name="Normal 15 9 3" xfId="12524"/>
    <cellStyle name="Normal 15 9 3 2" xfId="12525"/>
    <cellStyle name="Normal 15 9 3 2 2" xfId="12526"/>
    <cellStyle name="Normal 15 9 3 3" xfId="12527"/>
    <cellStyle name="Normal 15 9 4" xfId="12528"/>
    <cellStyle name="Normal 15 9 4 2" xfId="12529"/>
    <cellStyle name="Normal 15 9 5" xfId="12530"/>
    <cellStyle name="Normal 15 9 5 2" xfId="12531"/>
    <cellStyle name="Normal 15 9 6" xfId="12532"/>
    <cellStyle name="Normal 15 9 6 2" xfId="12533"/>
    <cellStyle name="Normal 15 9 7" xfId="12534"/>
    <cellStyle name="Normal 15 9_All Entries" xfId="12535"/>
    <cellStyle name="Normal 15_All Entries" xfId="12536"/>
    <cellStyle name="Normal 150" xfId="12537"/>
    <cellStyle name="Normal 150 2" xfId="12538"/>
    <cellStyle name="Normal 150 3" xfId="12539"/>
    <cellStyle name="Normal 151" xfId="12540"/>
    <cellStyle name="Normal 151 2" xfId="12541"/>
    <cellStyle name="Normal 151 3" xfId="12542"/>
    <cellStyle name="Normal 152" xfId="12543"/>
    <cellStyle name="Normal 152 2" xfId="12544"/>
    <cellStyle name="Normal 152 2 2" xfId="12545"/>
    <cellStyle name="Normal 152 3" xfId="12546"/>
    <cellStyle name="Normal 152 4" xfId="12547"/>
    <cellStyle name="Normal 153" xfId="12548"/>
    <cellStyle name="Normal 153 2" xfId="12549"/>
    <cellStyle name="Normal 153 2 2" xfId="12550"/>
    <cellStyle name="Normal 153 3" xfId="12551"/>
    <cellStyle name="Normal 153 4" xfId="12552"/>
    <cellStyle name="Normal 154" xfId="12553"/>
    <cellStyle name="Normal 154 2" xfId="12554"/>
    <cellStyle name="Normal 154 3" xfId="12555"/>
    <cellStyle name="Normal 155" xfId="12556"/>
    <cellStyle name="Normal 155 2" xfId="12557"/>
    <cellStyle name="Normal 155 2 2" xfId="12558"/>
    <cellStyle name="Normal 155 3" xfId="12559"/>
    <cellStyle name="Normal 155 4" xfId="12560"/>
    <cellStyle name="Normal 155 5" xfId="12561"/>
    <cellStyle name="Normal 155_Worksheet in 6444 Fin48newmaster-Power-Texas-December 2009Upd" xfId="12562"/>
    <cellStyle name="Normal 156" xfId="12563"/>
    <cellStyle name="Normal 156 2" xfId="12564"/>
    <cellStyle name="Normal 156 2 2" xfId="12565"/>
    <cellStyle name="Normal 156 3" xfId="12566"/>
    <cellStyle name="Normal 156 4" xfId="12567"/>
    <cellStyle name="Normal 157" xfId="12568"/>
    <cellStyle name="Normal 157 2" xfId="12569"/>
    <cellStyle name="Normal 157 3" xfId="12570"/>
    <cellStyle name="Normal 158" xfId="12571"/>
    <cellStyle name="Normal 158 2" xfId="12572"/>
    <cellStyle name="Normal 158 3" xfId="12573"/>
    <cellStyle name="Normal 159" xfId="12574"/>
    <cellStyle name="Normal 159 2" xfId="12575"/>
    <cellStyle name="Normal 159 3" xfId="12576"/>
    <cellStyle name="Normal 16" xfId="1816"/>
    <cellStyle name="Normal-- 16" xfId="12577"/>
    <cellStyle name="Normal 16 10" xfId="12578"/>
    <cellStyle name="Normal 16 10 2" xfId="12579"/>
    <cellStyle name="Normal 16 10 2 2" xfId="12580"/>
    <cellStyle name="Normal 16 10 2 2 2" xfId="12581"/>
    <cellStyle name="Normal 16 10 2 2 2 2" xfId="12582"/>
    <cellStyle name="Normal 16 10 2 2 3" xfId="12583"/>
    <cellStyle name="Normal 16 10 2 3" xfId="12584"/>
    <cellStyle name="Normal 16 10 2 3 2" xfId="12585"/>
    <cellStyle name="Normal 16 10 2 4" xfId="12586"/>
    <cellStyle name="Normal 16 10 2 4 2" xfId="12587"/>
    <cellStyle name="Normal 16 10 2 5" xfId="12588"/>
    <cellStyle name="Normal 16 10 2 5 2" xfId="12589"/>
    <cellStyle name="Normal 16 10 2 6" xfId="12590"/>
    <cellStyle name="Normal 16 10 2_All Entries" xfId="12591"/>
    <cellStyle name="Normal 16 10 3" xfId="12592"/>
    <cellStyle name="Normal 16 10 3 2" xfId="12593"/>
    <cellStyle name="Normal 16 10 3 2 2" xfId="12594"/>
    <cellStyle name="Normal 16 10 3 3" xfId="12595"/>
    <cellStyle name="Normal 16 10 4" xfId="12596"/>
    <cellStyle name="Normal 16 10 4 2" xfId="12597"/>
    <cellStyle name="Normal 16 10 5" xfId="12598"/>
    <cellStyle name="Normal 16 10 5 2" xfId="12599"/>
    <cellStyle name="Normal 16 10 6" xfId="12600"/>
    <cellStyle name="Normal 16 10 6 2" xfId="12601"/>
    <cellStyle name="Normal 16 10 7" xfId="12602"/>
    <cellStyle name="Normal 16 10_All Entries" xfId="12603"/>
    <cellStyle name="Normal 16 11" xfId="12604"/>
    <cellStyle name="Normal 16 11 2" xfId="12605"/>
    <cellStyle name="Normal 16 11 2 2" xfId="12606"/>
    <cellStyle name="Normal 16 11 2 2 2" xfId="12607"/>
    <cellStyle name="Normal 16 11 2 3" xfId="12608"/>
    <cellStyle name="Normal 16 11 3" xfId="12609"/>
    <cellStyle name="Normal 16 11 3 2" xfId="12610"/>
    <cellStyle name="Normal 16 11 4" xfId="12611"/>
    <cellStyle name="Normal 16 11 4 2" xfId="12612"/>
    <cellStyle name="Normal 16 11 5" xfId="12613"/>
    <cellStyle name="Normal 16 11 5 2" xfId="12614"/>
    <cellStyle name="Normal 16 11 6" xfId="12615"/>
    <cellStyle name="Normal 16 11_All Entries" xfId="12616"/>
    <cellStyle name="Normal 16 12" xfId="12617"/>
    <cellStyle name="Normal 16 12 2" xfId="12618"/>
    <cellStyle name="Normal 16 12 2 2" xfId="12619"/>
    <cellStyle name="Normal 16 12 3" xfId="12620"/>
    <cellStyle name="Normal 16 12 3 2" xfId="12621"/>
    <cellStyle name="Normal 16 12 4" xfId="12622"/>
    <cellStyle name="Normal 16 12 4 2" xfId="12623"/>
    <cellStyle name="Normal 16 12 5" xfId="12624"/>
    <cellStyle name="Normal 16 12_All Entries" xfId="12625"/>
    <cellStyle name="Normal 16 13" xfId="12626"/>
    <cellStyle name="Normal 16 14" xfId="12627"/>
    <cellStyle name="Normal 16 15" xfId="12628"/>
    <cellStyle name="Normal 16 15 2" xfId="12629"/>
    <cellStyle name="Normal 16 16" xfId="12630"/>
    <cellStyle name="Normal 16 17" xfId="12631"/>
    <cellStyle name="Normal 16 18" xfId="12632"/>
    <cellStyle name="Normal 16 19" xfId="12633"/>
    <cellStyle name="Normal 16 2" xfId="1817"/>
    <cellStyle name="Normal 16 2 2" xfId="12634"/>
    <cellStyle name="Normal 16 2 2 2" xfId="12635"/>
    <cellStyle name="Normal 16 2 2 2 2" xfId="12636"/>
    <cellStyle name="Normal 16 2 2 2_Power 0614 Financials and Analytics" xfId="12637"/>
    <cellStyle name="Normal 16 2 2 3" xfId="12638"/>
    <cellStyle name="Normal 16 2 2 3 2" xfId="12639"/>
    <cellStyle name="Normal 16 2 2 3_Power 0614 Financials and Analytics" xfId="12640"/>
    <cellStyle name="Normal 16 2 2 4" xfId="12641"/>
    <cellStyle name="Normal 16 2 2_Power 0614 Financials and Analytics" xfId="12642"/>
    <cellStyle name="Normal 16 2 3" xfId="12643"/>
    <cellStyle name="Normal 16 2 3 2" xfId="12644"/>
    <cellStyle name="Normal 16 2 3_Power 0614 Financials and Analytics" xfId="12645"/>
    <cellStyle name="Normal 16 2 4" xfId="12646"/>
    <cellStyle name="Normal 16 2 4 2" xfId="12647"/>
    <cellStyle name="Normal 16 2 4_Power 0614 Financials and Analytics" xfId="12648"/>
    <cellStyle name="Normal 16 2 5" xfId="12649"/>
    <cellStyle name="Normal 16 2_IS Analytics-QTR" xfId="12650"/>
    <cellStyle name="Normal 16 20" xfId="12651"/>
    <cellStyle name="Normal 16 21" xfId="12652"/>
    <cellStyle name="Normal 16 22" xfId="12653"/>
    <cellStyle name="Normal 16 23" xfId="12654"/>
    <cellStyle name="Normal 16 24" xfId="12655"/>
    <cellStyle name="Normal 16 25" xfId="12656"/>
    <cellStyle name="Normal 16 26" xfId="12657"/>
    <cellStyle name="Normal 16 27" xfId="12658"/>
    <cellStyle name="Normal 16 28" xfId="12659"/>
    <cellStyle name="Normal 16 29" xfId="12660"/>
    <cellStyle name="Normal 16 3" xfId="1818"/>
    <cellStyle name="Normal 16 3 2" xfId="12661"/>
    <cellStyle name="Normal 16 3 2 2" xfId="12662"/>
    <cellStyle name="Normal 16 3 2_Power 0614 Financials and Analytics" xfId="12663"/>
    <cellStyle name="Normal 16 3 3" xfId="12664"/>
    <cellStyle name="Normal 16 3 3 2" xfId="12665"/>
    <cellStyle name="Normal 16 3 3_Power 0614 Financials and Analytics" xfId="12666"/>
    <cellStyle name="Normal 16 3 4" xfId="12667"/>
    <cellStyle name="Normal 16 3_Power 0614 Financials and Analytics" xfId="12668"/>
    <cellStyle name="Normal 16 30" xfId="12669"/>
    <cellStyle name="Normal 16 31" xfId="12670"/>
    <cellStyle name="Normal 16 32" xfId="12671"/>
    <cellStyle name="Normal 16 33" xfId="12672"/>
    <cellStyle name="Normal 16 34" xfId="12673"/>
    <cellStyle name="Normal 16 35" xfId="12674"/>
    <cellStyle name="Normal 16 4" xfId="12675"/>
    <cellStyle name="Normal 16 4 2" xfId="12676"/>
    <cellStyle name="Normal 16 4 2 2" xfId="12677"/>
    <cellStyle name="Normal 16 4 2 2 2" xfId="12678"/>
    <cellStyle name="Normal 16 4 2 2 2 2" xfId="12679"/>
    <cellStyle name="Normal 16 4 2 2 3" xfId="12680"/>
    <cellStyle name="Normal 16 4 2 3" xfId="12681"/>
    <cellStyle name="Normal 16 4 2 3 2" xfId="12682"/>
    <cellStyle name="Normal 16 4 2 4" xfId="12683"/>
    <cellStyle name="Normal 16 4 2 4 2" xfId="12684"/>
    <cellStyle name="Normal 16 4 2 5" xfId="12685"/>
    <cellStyle name="Normal 16 4 2 5 2" xfId="12686"/>
    <cellStyle name="Normal 16 4 2 6" xfId="12687"/>
    <cellStyle name="Normal 16 4 2_All Entries" xfId="12688"/>
    <cellStyle name="Normal 16 4 3" xfId="12689"/>
    <cellStyle name="Normal 16 4 3 2" xfId="12690"/>
    <cellStyle name="Normal 16 4 3 2 2" xfId="12691"/>
    <cellStyle name="Normal 16 4 3 3" xfId="12692"/>
    <cellStyle name="Normal 16 4 4" xfId="12693"/>
    <cellStyle name="Normal 16 4 4 2" xfId="12694"/>
    <cellStyle name="Normal 16 4 5" xfId="12695"/>
    <cellStyle name="Normal 16 4 5 2" xfId="12696"/>
    <cellStyle name="Normal 16 4 6" xfId="12697"/>
    <cellStyle name="Normal 16 4 6 2" xfId="12698"/>
    <cellStyle name="Normal 16 4 7" xfId="12699"/>
    <cellStyle name="Normal 16 4_All Entries" xfId="12700"/>
    <cellStyle name="Normal 16 5" xfId="12701"/>
    <cellStyle name="Normal 16 5 2" xfId="12702"/>
    <cellStyle name="Normal 16 5 2 2" xfId="12703"/>
    <cellStyle name="Normal 16 5 2 2 2" xfId="12704"/>
    <cellStyle name="Normal 16 5 2 2 2 2" xfId="12705"/>
    <cellStyle name="Normal 16 5 2 2 3" xfId="12706"/>
    <cellStyle name="Normal 16 5 2 3" xfId="12707"/>
    <cellStyle name="Normal 16 5 2 3 2" xfId="12708"/>
    <cellStyle name="Normal 16 5 2 4" xfId="12709"/>
    <cellStyle name="Normal 16 5 2 4 2" xfId="12710"/>
    <cellStyle name="Normal 16 5 2 5" xfId="12711"/>
    <cellStyle name="Normal 16 5 2 5 2" xfId="12712"/>
    <cellStyle name="Normal 16 5 2 6" xfId="12713"/>
    <cellStyle name="Normal 16 5 2_All Entries" xfId="12714"/>
    <cellStyle name="Normal 16 5 3" xfId="12715"/>
    <cellStyle name="Normal 16 5 3 2" xfId="12716"/>
    <cellStyle name="Normal 16 5 3 2 2" xfId="12717"/>
    <cellStyle name="Normal 16 5 3 3" xfId="12718"/>
    <cellStyle name="Normal 16 5 4" xfId="12719"/>
    <cellStyle name="Normal 16 5 4 2" xfId="12720"/>
    <cellStyle name="Normal 16 5 5" xfId="12721"/>
    <cellStyle name="Normal 16 5 5 2" xfId="12722"/>
    <cellStyle name="Normal 16 5 6" xfId="12723"/>
    <cellStyle name="Normal 16 5 6 2" xfId="12724"/>
    <cellStyle name="Normal 16 5 7" xfId="12725"/>
    <cellStyle name="Normal 16 5_All Entries" xfId="12726"/>
    <cellStyle name="Normal 16 6" xfId="12727"/>
    <cellStyle name="Normal 16 6 2" xfId="12728"/>
    <cellStyle name="Normal 16 6 2 2" xfId="12729"/>
    <cellStyle name="Normal 16 6 2 2 2" xfId="12730"/>
    <cellStyle name="Normal 16 6 2 2 2 2" xfId="12731"/>
    <cellStyle name="Normal 16 6 2 2 3" xfId="12732"/>
    <cellStyle name="Normal 16 6 2 3" xfId="12733"/>
    <cellStyle name="Normal 16 6 2 3 2" xfId="12734"/>
    <cellStyle name="Normal 16 6 2 4" xfId="12735"/>
    <cellStyle name="Normal 16 6 2 4 2" xfId="12736"/>
    <cellStyle name="Normal 16 6 2 5" xfId="12737"/>
    <cellStyle name="Normal 16 6 2 5 2" xfId="12738"/>
    <cellStyle name="Normal 16 6 2 6" xfId="12739"/>
    <cellStyle name="Normal 16 6 2_All Entries" xfId="12740"/>
    <cellStyle name="Normal 16 6 3" xfId="12741"/>
    <cellStyle name="Normal 16 6 3 2" xfId="12742"/>
    <cellStyle name="Normal 16 6 3 2 2" xfId="12743"/>
    <cellStyle name="Normal 16 6 3 3" xfId="12744"/>
    <cellStyle name="Normal 16 6 4" xfId="12745"/>
    <cellStyle name="Normal 16 6 4 2" xfId="12746"/>
    <cellStyle name="Normal 16 6 5" xfId="12747"/>
    <cellStyle name="Normal 16 6 5 2" xfId="12748"/>
    <cellStyle name="Normal 16 6 6" xfId="12749"/>
    <cellStyle name="Normal 16 6 6 2" xfId="12750"/>
    <cellStyle name="Normal 16 6 7" xfId="12751"/>
    <cellStyle name="Normal 16 6_All Entries" xfId="12752"/>
    <cellStyle name="Normal 16 7" xfId="12753"/>
    <cellStyle name="Normal 16 7 2" xfId="12754"/>
    <cellStyle name="Normal 16 7 2 2" xfId="12755"/>
    <cellStyle name="Normal 16 7 2 2 2" xfId="12756"/>
    <cellStyle name="Normal 16 7 2 2 2 2" xfId="12757"/>
    <cellStyle name="Normal 16 7 2 2 3" xfId="12758"/>
    <cellStyle name="Normal 16 7 2 3" xfId="12759"/>
    <cellStyle name="Normal 16 7 2 3 2" xfId="12760"/>
    <cellStyle name="Normal 16 7 2 4" xfId="12761"/>
    <cellStyle name="Normal 16 7 2 4 2" xfId="12762"/>
    <cellStyle name="Normal 16 7 2 5" xfId="12763"/>
    <cellStyle name="Normal 16 7 2 5 2" xfId="12764"/>
    <cellStyle name="Normal 16 7 2 6" xfId="12765"/>
    <cellStyle name="Normal 16 7 2_All Entries" xfId="12766"/>
    <cellStyle name="Normal 16 7 3" xfId="12767"/>
    <cellStyle name="Normal 16 7 3 2" xfId="12768"/>
    <cellStyle name="Normal 16 7 3 2 2" xfId="12769"/>
    <cellStyle name="Normal 16 7 3 3" xfId="12770"/>
    <cellStyle name="Normal 16 7 4" xfId="12771"/>
    <cellStyle name="Normal 16 7 4 2" xfId="12772"/>
    <cellStyle name="Normal 16 7 5" xfId="12773"/>
    <cellStyle name="Normal 16 7 5 2" xfId="12774"/>
    <cellStyle name="Normal 16 7 6" xfId="12775"/>
    <cellStyle name="Normal 16 7 6 2" xfId="12776"/>
    <cellStyle name="Normal 16 7 7" xfId="12777"/>
    <cellStyle name="Normal 16 7_All Entries" xfId="12778"/>
    <cellStyle name="Normal 16 8" xfId="12779"/>
    <cellStyle name="Normal 16 8 2" xfId="12780"/>
    <cellStyle name="Normal 16 8 2 2" xfId="12781"/>
    <cellStyle name="Normal 16 8 2 2 2" xfId="12782"/>
    <cellStyle name="Normal 16 8 2 2 2 2" xfId="12783"/>
    <cellStyle name="Normal 16 8 2 2 3" xfId="12784"/>
    <cellStyle name="Normal 16 8 2 3" xfId="12785"/>
    <cellStyle name="Normal 16 8 2 3 2" xfId="12786"/>
    <cellStyle name="Normal 16 8 2 4" xfId="12787"/>
    <cellStyle name="Normal 16 8 2 4 2" xfId="12788"/>
    <cellStyle name="Normal 16 8 2 5" xfId="12789"/>
    <cellStyle name="Normal 16 8 2 5 2" xfId="12790"/>
    <cellStyle name="Normal 16 8 2 6" xfId="12791"/>
    <cellStyle name="Normal 16 8 2_All Entries" xfId="12792"/>
    <cellStyle name="Normal 16 8 3" xfId="12793"/>
    <cellStyle name="Normal 16 8 3 2" xfId="12794"/>
    <cellStyle name="Normal 16 8 3 2 2" xfId="12795"/>
    <cellStyle name="Normal 16 8 3 3" xfId="12796"/>
    <cellStyle name="Normal 16 8 4" xfId="12797"/>
    <cellStyle name="Normal 16 8 4 2" xfId="12798"/>
    <cellStyle name="Normal 16 8 5" xfId="12799"/>
    <cellStyle name="Normal 16 8 5 2" xfId="12800"/>
    <cellStyle name="Normal 16 8 6" xfId="12801"/>
    <cellStyle name="Normal 16 8 6 2" xfId="12802"/>
    <cellStyle name="Normal 16 8 7" xfId="12803"/>
    <cellStyle name="Normal 16 8_All Entries" xfId="12804"/>
    <cellStyle name="Normal 16 9" xfId="12805"/>
    <cellStyle name="Normal 16 9 2" xfId="12806"/>
    <cellStyle name="Normal 16 9 2 2" xfId="12807"/>
    <cellStyle name="Normal 16 9 2 2 2" xfId="12808"/>
    <cellStyle name="Normal 16 9 2 2 2 2" xfId="12809"/>
    <cellStyle name="Normal 16 9 2 2 3" xfId="12810"/>
    <cellStyle name="Normal 16 9 2 3" xfId="12811"/>
    <cellStyle name="Normal 16 9 2 3 2" xfId="12812"/>
    <cellStyle name="Normal 16 9 2 4" xfId="12813"/>
    <cellStyle name="Normal 16 9 2 4 2" xfId="12814"/>
    <cellStyle name="Normal 16 9 2 5" xfId="12815"/>
    <cellStyle name="Normal 16 9 2 5 2" xfId="12816"/>
    <cellStyle name="Normal 16 9 2 6" xfId="12817"/>
    <cellStyle name="Normal 16 9 2_All Entries" xfId="12818"/>
    <cellStyle name="Normal 16 9 3" xfId="12819"/>
    <cellStyle name="Normal 16 9 3 2" xfId="12820"/>
    <cellStyle name="Normal 16 9 3 2 2" xfId="12821"/>
    <cellStyle name="Normal 16 9 3 3" xfId="12822"/>
    <cellStyle name="Normal 16 9 4" xfId="12823"/>
    <cellStyle name="Normal 16 9 4 2" xfId="12824"/>
    <cellStyle name="Normal 16 9 5" xfId="12825"/>
    <cellStyle name="Normal 16 9 5 2" xfId="12826"/>
    <cellStyle name="Normal 16 9 6" xfId="12827"/>
    <cellStyle name="Normal 16 9 6 2" xfId="12828"/>
    <cellStyle name="Normal 16 9 7" xfId="12829"/>
    <cellStyle name="Normal 16 9_All Entries" xfId="12830"/>
    <cellStyle name="Normal 16_All Entries" xfId="12831"/>
    <cellStyle name="Normal 160" xfId="12832"/>
    <cellStyle name="Normal 160 2" xfId="12833"/>
    <cellStyle name="Normal 160 3" xfId="12834"/>
    <cellStyle name="Normal 161" xfId="12835"/>
    <cellStyle name="Normal 161 2" xfId="12836"/>
    <cellStyle name="Normal 161 3" xfId="12837"/>
    <cellStyle name="Normal 162" xfId="12838"/>
    <cellStyle name="Normal 162 2" xfId="12839"/>
    <cellStyle name="Normal 162 3" xfId="12840"/>
    <cellStyle name="Normal 163" xfId="12841"/>
    <cellStyle name="Normal 163 2" xfId="12842"/>
    <cellStyle name="Normal 163 3" xfId="12843"/>
    <cellStyle name="Normal 164" xfId="12844"/>
    <cellStyle name="Normal 164 2" xfId="12845"/>
    <cellStyle name="Normal 165" xfId="12846"/>
    <cellStyle name="Normal 165 2" xfId="12847"/>
    <cellStyle name="Normal 165 3" xfId="12848"/>
    <cellStyle name="Normal 165 4" xfId="12849"/>
    <cellStyle name="Normal 166" xfId="12850"/>
    <cellStyle name="Normal 166 2" xfId="12851"/>
    <cellStyle name="Normal 166 3" xfId="12852"/>
    <cellStyle name="Normal 166 4" xfId="12853"/>
    <cellStyle name="Normal 167" xfId="12854"/>
    <cellStyle name="Normal 167 2" xfId="12855"/>
    <cellStyle name="Normal 168" xfId="12856"/>
    <cellStyle name="Normal 168 2" xfId="12857"/>
    <cellStyle name="Normal 169" xfId="12858"/>
    <cellStyle name="Normal 169 2" xfId="12859"/>
    <cellStyle name="Normal 17" xfId="1819"/>
    <cellStyle name="Normal-- 17" xfId="12860"/>
    <cellStyle name="Normal 17 10" xfId="12861"/>
    <cellStyle name="Normal 17 11" xfId="12862"/>
    <cellStyle name="Normal 17 2" xfId="12863"/>
    <cellStyle name="Normal 17 2 2" xfId="12864"/>
    <cellStyle name="Normal 17 3" xfId="12865"/>
    <cellStyle name="Normal 17 3 2" xfId="12866"/>
    <cellStyle name="Normal 17 3 2 2" xfId="12867"/>
    <cellStyle name="Normal 17 3 2 2 2" xfId="12868"/>
    <cellStyle name="Normal 17 3 2 2 2 2" xfId="12869"/>
    <cellStyle name="Normal 17 3 2 2 3" xfId="12870"/>
    <cellStyle name="Normal 17 3 2 3" xfId="12871"/>
    <cellStyle name="Normal 17 3 2 3 2" xfId="12872"/>
    <cellStyle name="Normal 17 3 2 4" xfId="12873"/>
    <cellStyle name="Normal 17 3 2 4 2" xfId="12874"/>
    <cellStyle name="Normal 17 3 2 5" xfId="12875"/>
    <cellStyle name="Normal 17 3 2 5 2" xfId="12876"/>
    <cellStyle name="Normal 17 3 2 6" xfId="12877"/>
    <cellStyle name="Normal 17 3 2_All Entries" xfId="12878"/>
    <cellStyle name="Normal 17 3 3" xfId="12879"/>
    <cellStyle name="Normal 17 3 3 2" xfId="12880"/>
    <cellStyle name="Normal 17 3 3 2 2" xfId="12881"/>
    <cellStyle name="Normal 17 3 3 3" xfId="12882"/>
    <cellStyle name="Normal 17 3 4" xfId="12883"/>
    <cellStyle name="Normal 17 3 4 2" xfId="12884"/>
    <cellStyle name="Normal 17 3 5" xfId="12885"/>
    <cellStyle name="Normal 17 3 5 2" xfId="12886"/>
    <cellStyle name="Normal 17 3 6" xfId="12887"/>
    <cellStyle name="Normal 17 3 6 2" xfId="12888"/>
    <cellStyle name="Normal 17 3 7" xfId="12889"/>
    <cellStyle name="Normal 17 3_All Entries" xfId="12890"/>
    <cellStyle name="Normal 17 4" xfId="12891"/>
    <cellStyle name="Normal 17 4 2" xfId="12892"/>
    <cellStyle name="Normal 17 4 2 2" xfId="12893"/>
    <cellStyle name="Normal 17 4 2 2 2" xfId="12894"/>
    <cellStyle name="Normal 17 4 2 2 2 2" xfId="12895"/>
    <cellStyle name="Normal 17 4 2 2 3" xfId="12896"/>
    <cellStyle name="Normal 17 4 2 3" xfId="12897"/>
    <cellStyle name="Normal 17 4 2 3 2" xfId="12898"/>
    <cellStyle name="Normal 17 4 2 4" xfId="12899"/>
    <cellStyle name="Normal 17 4 2 4 2" xfId="12900"/>
    <cellStyle name="Normal 17 4 2 5" xfId="12901"/>
    <cellStyle name="Normal 17 4 2 5 2" xfId="12902"/>
    <cellStyle name="Normal 17 4 2 6" xfId="12903"/>
    <cellStyle name="Normal 17 4 2_All Entries" xfId="12904"/>
    <cellStyle name="Normal 17 4 3" xfId="12905"/>
    <cellStyle name="Normal 17 4 3 2" xfId="12906"/>
    <cellStyle name="Normal 17 4 3 2 2" xfId="12907"/>
    <cellStyle name="Normal 17 4 3 3" xfId="12908"/>
    <cellStyle name="Normal 17 4 4" xfId="12909"/>
    <cellStyle name="Normal 17 4 4 2" xfId="12910"/>
    <cellStyle name="Normal 17 4 5" xfId="12911"/>
    <cellStyle name="Normal 17 4 5 2" xfId="12912"/>
    <cellStyle name="Normal 17 4 6" xfId="12913"/>
    <cellStyle name="Normal 17 4 6 2" xfId="12914"/>
    <cellStyle name="Normal 17 4 7" xfId="12915"/>
    <cellStyle name="Normal 17 4_All Entries" xfId="12916"/>
    <cellStyle name="Normal 17 5" xfId="12917"/>
    <cellStyle name="Normal 17 5 2" xfId="12918"/>
    <cellStyle name="Normal 17 5 2 2" xfId="12919"/>
    <cellStyle name="Normal 17 5 2 2 2" xfId="12920"/>
    <cellStyle name="Normal 17 5 2 2 2 2" xfId="12921"/>
    <cellStyle name="Normal 17 5 2 2 3" xfId="12922"/>
    <cellStyle name="Normal 17 5 2 3" xfId="12923"/>
    <cellStyle name="Normal 17 5 2 3 2" xfId="12924"/>
    <cellStyle name="Normal 17 5 2 4" xfId="12925"/>
    <cellStyle name="Normal 17 5 2 4 2" xfId="12926"/>
    <cellStyle name="Normal 17 5 2 5" xfId="12927"/>
    <cellStyle name="Normal 17 5 2 5 2" xfId="12928"/>
    <cellStyle name="Normal 17 5 2 6" xfId="12929"/>
    <cellStyle name="Normal 17 5 2_All Entries" xfId="12930"/>
    <cellStyle name="Normal 17 5 3" xfId="12931"/>
    <cellStyle name="Normal 17 5 3 2" xfId="12932"/>
    <cellStyle name="Normal 17 5 3 2 2" xfId="12933"/>
    <cellStyle name="Normal 17 5 3 3" xfId="12934"/>
    <cellStyle name="Normal 17 5 4" xfId="12935"/>
    <cellStyle name="Normal 17 5 4 2" xfId="12936"/>
    <cellStyle name="Normal 17 5 5" xfId="12937"/>
    <cellStyle name="Normal 17 5 5 2" xfId="12938"/>
    <cellStyle name="Normal 17 5 6" xfId="12939"/>
    <cellStyle name="Normal 17 5 6 2" xfId="12940"/>
    <cellStyle name="Normal 17 5 7" xfId="12941"/>
    <cellStyle name="Normal 17 5_All Entries" xfId="12942"/>
    <cellStyle name="Normal 17 6" xfId="12943"/>
    <cellStyle name="Normal 17 6 2" xfId="12944"/>
    <cellStyle name="Normal 17 6 2 2" xfId="12945"/>
    <cellStyle name="Normal 17 6 2 2 2" xfId="12946"/>
    <cellStyle name="Normal 17 6 2 3" xfId="12947"/>
    <cellStyle name="Normal 17 6 3" xfId="12948"/>
    <cellStyle name="Normal 17 6 3 2" xfId="12949"/>
    <cellStyle name="Normal 17 6 4" xfId="12950"/>
    <cellStyle name="Normal 17 6 4 2" xfId="12951"/>
    <cellStyle name="Normal 17 6 5" xfId="12952"/>
    <cellStyle name="Normal 17 6 5 2" xfId="12953"/>
    <cellStyle name="Normal 17 6 6" xfId="12954"/>
    <cellStyle name="Normal 17 6_All Entries" xfId="12955"/>
    <cellStyle name="Normal 17 7" xfId="12956"/>
    <cellStyle name="Normal 17 7 2" xfId="12957"/>
    <cellStyle name="Normal 17 7 2 2" xfId="12958"/>
    <cellStyle name="Normal 17 7 3" xfId="12959"/>
    <cellStyle name="Normal 17 7 3 2" xfId="12960"/>
    <cellStyle name="Normal 17 7 4" xfId="12961"/>
    <cellStyle name="Normal 17 7 4 2" xfId="12962"/>
    <cellStyle name="Normal 17 7 5" xfId="12963"/>
    <cellStyle name="Normal 17 7_All Entries" xfId="12964"/>
    <cellStyle name="Normal 17 8" xfId="12965"/>
    <cellStyle name="Normal 17 8 2" xfId="12966"/>
    <cellStyle name="Normal 17 9" xfId="12967"/>
    <cellStyle name="Normal 17_All Entries" xfId="12968"/>
    <cellStyle name="Normal 170" xfId="12969"/>
    <cellStyle name="Normal 170 2" xfId="12970"/>
    <cellStyle name="Normal 171" xfId="12971"/>
    <cellStyle name="Normal 171 2" xfId="12972"/>
    <cellStyle name="Normal 172" xfId="12973"/>
    <cellStyle name="Normal 172 2" xfId="12974"/>
    <cellStyle name="Normal 172 3" xfId="12975"/>
    <cellStyle name="Normal 172 4" xfId="12976"/>
    <cellStyle name="Normal 173" xfId="12977"/>
    <cellStyle name="Normal 173 2" xfId="12978"/>
    <cellStyle name="Normal 173 3" xfId="12979"/>
    <cellStyle name="Normal 173 4" xfId="12980"/>
    <cellStyle name="Normal 174" xfId="12981"/>
    <cellStyle name="Normal 174 2" xfId="12982"/>
    <cellStyle name="Normal 174 3" xfId="12983"/>
    <cellStyle name="Normal 174 4" xfId="12984"/>
    <cellStyle name="Normal 174_Worksheet in 6444 Fin48newmaster-Power-Texas-December 2009Upd" xfId="12985"/>
    <cellStyle name="Normal 175" xfId="12986"/>
    <cellStyle name="Normal 175 2" xfId="12987"/>
    <cellStyle name="Normal 176" xfId="12988"/>
    <cellStyle name="Normal 176 2" xfId="12989"/>
    <cellStyle name="Normal 177" xfId="12990"/>
    <cellStyle name="Normal 177 2" xfId="12991"/>
    <cellStyle name="Normal 177 2 2" xfId="12992"/>
    <cellStyle name="Normal 177 3" xfId="12993"/>
    <cellStyle name="Normal 177 4" xfId="12994"/>
    <cellStyle name="Normal 178" xfId="12995"/>
    <cellStyle name="Normal 178 2" xfId="12996"/>
    <cellStyle name="Normal 178 3" xfId="12997"/>
    <cellStyle name="Normal 178 4" xfId="12998"/>
    <cellStyle name="Normal 178 5" xfId="12999"/>
    <cellStyle name="Normal 178_Worksheet in 6444 Fin48newmaster-Power-Texas-December 2009Upd" xfId="13000"/>
    <cellStyle name="Normal 179" xfId="13001"/>
    <cellStyle name="Normal 179 2" xfId="13002"/>
    <cellStyle name="Normal 179 3" xfId="13003"/>
    <cellStyle name="Normal 179 4" xfId="13004"/>
    <cellStyle name="Normal 179_Worksheet in 6444 Fin48newmaster-Power-Texas-December 2009Upd" xfId="13005"/>
    <cellStyle name="Normal 18" xfId="1820"/>
    <cellStyle name="Normal-- 18" xfId="13006"/>
    <cellStyle name="Normal 18 10" xfId="13007"/>
    <cellStyle name="Normal 18 11" xfId="13008"/>
    <cellStyle name="Normal 18 2" xfId="13009"/>
    <cellStyle name="Normal 18 2 2" xfId="13010"/>
    <cellStyle name="Normal 18 3" xfId="13011"/>
    <cellStyle name="Normal 18 3 2" xfId="13012"/>
    <cellStyle name="Normal 18 3 2 2" xfId="13013"/>
    <cellStyle name="Normal 18 3 2 2 2" xfId="13014"/>
    <cellStyle name="Normal 18 3 2 2 2 2" xfId="13015"/>
    <cellStyle name="Normal 18 3 2 2 3" xfId="13016"/>
    <cellStyle name="Normal 18 3 2 3" xfId="13017"/>
    <cellStyle name="Normal 18 3 2 3 2" xfId="13018"/>
    <cellStyle name="Normal 18 3 2 4" xfId="13019"/>
    <cellStyle name="Normal 18 3 2 4 2" xfId="13020"/>
    <cellStyle name="Normal 18 3 2 5" xfId="13021"/>
    <cellStyle name="Normal 18 3 2 5 2" xfId="13022"/>
    <cellStyle name="Normal 18 3 2 6" xfId="13023"/>
    <cellStyle name="Normal 18 3 2_All Entries" xfId="13024"/>
    <cellStyle name="Normal 18 3 3" xfId="13025"/>
    <cellStyle name="Normal 18 3 3 2" xfId="13026"/>
    <cellStyle name="Normal 18 3 3 2 2" xfId="13027"/>
    <cellStyle name="Normal 18 3 3 3" xfId="13028"/>
    <cellStyle name="Normal 18 3 4" xfId="13029"/>
    <cellStyle name="Normal 18 3 4 2" xfId="13030"/>
    <cellStyle name="Normal 18 3 5" xfId="13031"/>
    <cellStyle name="Normal 18 3 5 2" xfId="13032"/>
    <cellStyle name="Normal 18 3 6" xfId="13033"/>
    <cellStyle name="Normal 18 3 6 2" xfId="13034"/>
    <cellStyle name="Normal 18 3 7" xfId="13035"/>
    <cellStyle name="Normal 18 3_All Entries" xfId="13036"/>
    <cellStyle name="Normal 18 4" xfId="13037"/>
    <cellStyle name="Normal 18 4 2" xfId="13038"/>
    <cellStyle name="Normal 18 4 2 2" xfId="13039"/>
    <cellStyle name="Normal 18 4 2 2 2" xfId="13040"/>
    <cellStyle name="Normal 18 4 2 2 2 2" xfId="13041"/>
    <cellStyle name="Normal 18 4 2 2 3" xfId="13042"/>
    <cellStyle name="Normal 18 4 2 3" xfId="13043"/>
    <cellStyle name="Normal 18 4 2 3 2" xfId="13044"/>
    <cellStyle name="Normal 18 4 2 4" xfId="13045"/>
    <cellStyle name="Normal 18 4 2 4 2" xfId="13046"/>
    <cellStyle name="Normal 18 4 2 5" xfId="13047"/>
    <cellStyle name="Normal 18 4 2 5 2" xfId="13048"/>
    <cellStyle name="Normal 18 4 2 6" xfId="13049"/>
    <cellStyle name="Normal 18 4 2_All Entries" xfId="13050"/>
    <cellStyle name="Normal 18 4 3" xfId="13051"/>
    <cellStyle name="Normal 18 4 3 2" xfId="13052"/>
    <cellStyle name="Normal 18 4 3 2 2" xfId="13053"/>
    <cellStyle name="Normal 18 4 3 3" xfId="13054"/>
    <cellStyle name="Normal 18 4 4" xfId="13055"/>
    <cellStyle name="Normal 18 4 4 2" xfId="13056"/>
    <cellStyle name="Normal 18 4 5" xfId="13057"/>
    <cellStyle name="Normal 18 4 5 2" xfId="13058"/>
    <cellStyle name="Normal 18 4 6" xfId="13059"/>
    <cellStyle name="Normal 18 4 6 2" xfId="13060"/>
    <cellStyle name="Normal 18 4 7" xfId="13061"/>
    <cellStyle name="Normal 18 4_All Entries" xfId="13062"/>
    <cellStyle name="Normal 18 5" xfId="13063"/>
    <cellStyle name="Normal 18 5 2" xfId="13064"/>
    <cellStyle name="Normal 18 5 2 2" xfId="13065"/>
    <cellStyle name="Normal 18 5 2 2 2" xfId="13066"/>
    <cellStyle name="Normal 18 5 2 2 2 2" xfId="13067"/>
    <cellStyle name="Normal 18 5 2 2 3" xfId="13068"/>
    <cellStyle name="Normal 18 5 2 3" xfId="13069"/>
    <cellStyle name="Normal 18 5 2 3 2" xfId="13070"/>
    <cellStyle name="Normal 18 5 2 4" xfId="13071"/>
    <cellStyle name="Normal 18 5 2 4 2" xfId="13072"/>
    <cellStyle name="Normal 18 5 2 5" xfId="13073"/>
    <cellStyle name="Normal 18 5 2 5 2" xfId="13074"/>
    <cellStyle name="Normal 18 5 2 6" xfId="13075"/>
    <cellStyle name="Normal 18 5 2_All Entries" xfId="13076"/>
    <cellStyle name="Normal 18 5 3" xfId="13077"/>
    <cellStyle name="Normal 18 5 3 2" xfId="13078"/>
    <cellStyle name="Normal 18 5 3 2 2" xfId="13079"/>
    <cellStyle name="Normal 18 5 3 3" xfId="13080"/>
    <cellStyle name="Normal 18 5 4" xfId="13081"/>
    <cellStyle name="Normal 18 5 4 2" xfId="13082"/>
    <cellStyle name="Normal 18 5 5" xfId="13083"/>
    <cellStyle name="Normal 18 5 5 2" xfId="13084"/>
    <cellStyle name="Normal 18 5 6" xfId="13085"/>
    <cellStyle name="Normal 18 5 6 2" xfId="13086"/>
    <cellStyle name="Normal 18 5 7" xfId="13087"/>
    <cellStyle name="Normal 18 5_All Entries" xfId="13088"/>
    <cellStyle name="Normal 18 6" xfId="13089"/>
    <cellStyle name="Normal 18 6 2" xfId="13090"/>
    <cellStyle name="Normal 18 6 2 2" xfId="13091"/>
    <cellStyle name="Normal 18 6 2 2 2" xfId="13092"/>
    <cellStyle name="Normal 18 6 2 3" xfId="13093"/>
    <cellStyle name="Normal 18 6 3" xfId="13094"/>
    <cellStyle name="Normal 18 6 3 2" xfId="13095"/>
    <cellStyle name="Normal 18 6 4" xfId="13096"/>
    <cellStyle name="Normal 18 6 4 2" xfId="13097"/>
    <cellStyle name="Normal 18 6 5" xfId="13098"/>
    <cellStyle name="Normal 18 6 5 2" xfId="13099"/>
    <cellStyle name="Normal 18 6 6" xfId="13100"/>
    <cellStyle name="Normal 18 6_All Entries" xfId="13101"/>
    <cellStyle name="Normal 18 7" xfId="13102"/>
    <cellStyle name="Normal 18 7 2" xfId="13103"/>
    <cellStyle name="Normal 18 7 2 2" xfId="13104"/>
    <cellStyle name="Normal 18 7 3" xfId="13105"/>
    <cellStyle name="Normal 18 7 3 2" xfId="13106"/>
    <cellStyle name="Normal 18 7 4" xfId="13107"/>
    <cellStyle name="Normal 18 7 4 2" xfId="13108"/>
    <cellStyle name="Normal 18 7 5" xfId="13109"/>
    <cellStyle name="Normal 18 7_All Entries" xfId="13110"/>
    <cellStyle name="Normal 18 8" xfId="13111"/>
    <cellStyle name="Normal 18 8 2" xfId="13112"/>
    <cellStyle name="Normal 18 9" xfId="13113"/>
    <cellStyle name="Normal 18_All Entries" xfId="13114"/>
    <cellStyle name="Normal 180" xfId="13115"/>
    <cellStyle name="Normal 181" xfId="13116"/>
    <cellStyle name="Normal 181 2" xfId="13117"/>
    <cellStyle name="Normal 181 3" xfId="13118"/>
    <cellStyle name="Normal 182" xfId="13119"/>
    <cellStyle name="Normal 182 2" xfId="13120"/>
    <cellStyle name="Normal 182 3" xfId="13121"/>
    <cellStyle name="Normal 183" xfId="13122"/>
    <cellStyle name="Normal 183 2" xfId="13123"/>
    <cellStyle name="Normal 183 3" xfId="13124"/>
    <cellStyle name="Normal 184" xfId="13125"/>
    <cellStyle name="Normal 185" xfId="13126"/>
    <cellStyle name="Normal 185 2" xfId="13127"/>
    <cellStyle name="Normal 185 3" xfId="13128"/>
    <cellStyle name="Normal 186" xfId="13129"/>
    <cellStyle name="Normal 187" xfId="13130"/>
    <cellStyle name="Normal 188" xfId="13131"/>
    <cellStyle name="Normal 189" xfId="13132"/>
    <cellStyle name="Normal 189 2" xfId="13133"/>
    <cellStyle name="Normal 189 3" xfId="13134"/>
    <cellStyle name="Normal 19" xfId="1821"/>
    <cellStyle name="Normal-- 19" xfId="13135"/>
    <cellStyle name="Normal 19 10" xfId="13136"/>
    <cellStyle name="Normal 19 11" xfId="13137"/>
    <cellStyle name="Normal 19 2" xfId="13138"/>
    <cellStyle name="Normal 19 3" xfId="13139"/>
    <cellStyle name="Normal 19 3 2" xfId="13140"/>
    <cellStyle name="Normal 19 3 2 2" xfId="13141"/>
    <cellStyle name="Normal 19 3 2 2 2" xfId="13142"/>
    <cellStyle name="Normal 19 3 2 2 2 2" xfId="13143"/>
    <cellStyle name="Normal 19 3 2 2 3" xfId="13144"/>
    <cellStyle name="Normal 19 3 2 3" xfId="13145"/>
    <cellStyle name="Normal 19 3 2 3 2" xfId="13146"/>
    <cellStyle name="Normal 19 3 2 4" xfId="13147"/>
    <cellStyle name="Normal 19 3 2 4 2" xfId="13148"/>
    <cellStyle name="Normal 19 3 2 5" xfId="13149"/>
    <cellStyle name="Normal 19 3 2 5 2" xfId="13150"/>
    <cellStyle name="Normal 19 3 2 6" xfId="13151"/>
    <cellStyle name="Normal 19 3 2_All Entries" xfId="13152"/>
    <cellStyle name="Normal 19 3 3" xfId="13153"/>
    <cellStyle name="Normal 19 3 3 2" xfId="13154"/>
    <cellStyle name="Normal 19 3 3 2 2" xfId="13155"/>
    <cellStyle name="Normal 19 3 3 3" xfId="13156"/>
    <cellStyle name="Normal 19 3 4" xfId="13157"/>
    <cellStyle name="Normal 19 3 4 2" xfId="13158"/>
    <cellStyle name="Normal 19 3 5" xfId="13159"/>
    <cellStyle name="Normal 19 3 5 2" xfId="13160"/>
    <cellStyle name="Normal 19 3 6" xfId="13161"/>
    <cellStyle name="Normal 19 3 6 2" xfId="13162"/>
    <cellStyle name="Normal 19 3 7" xfId="13163"/>
    <cellStyle name="Normal 19 3_All Entries" xfId="13164"/>
    <cellStyle name="Normal 19 4" xfId="13165"/>
    <cellStyle name="Normal 19 4 2" xfId="13166"/>
    <cellStyle name="Normal 19 4 2 2" xfId="13167"/>
    <cellStyle name="Normal 19 4 2 2 2" xfId="13168"/>
    <cellStyle name="Normal 19 4 2 2 2 2" xfId="13169"/>
    <cellStyle name="Normal 19 4 2 2 3" xfId="13170"/>
    <cellStyle name="Normal 19 4 2 3" xfId="13171"/>
    <cellStyle name="Normal 19 4 2 3 2" xfId="13172"/>
    <cellStyle name="Normal 19 4 2 4" xfId="13173"/>
    <cellStyle name="Normal 19 4 2 4 2" xfId="13174"/>
    <cellStyle name="Normal 19 4 2 5" xfId="13175"/>
    <cellStyle name="Normal 19 4 2 5 2" xfId="13176"/>
    <cellStyle name="Normal 19 4 2 6" xfId="13177"/>
    <cellStyle name="Normal 19 4 2_All Entries" xfId="13178"/>
    <cellStyle name="Normal 19 4 3" xfId="13179"/>
    <cellStyle name="Normal 19 4 3 2" xfId="13180"/>
    <cellStyle name="Normal 19 4 3 2 2" xfId="13181"/>
    <cellStyle name="Normal 19 4 3 3" xfId="13182"/>
    <cellStyle name="Normal 19 4 4" xfId="13183"/>
    <cellStyle name="Normal 19 4 4 2" xfId="13184"/>
    <cellStyle name="Normal 19 4 5" xfId="13185"/>
    <cellStyle name="Normal 19 4 5 2" xfId="13186"/>
    <cellStyle name="Normal 19 4 6" xfId="13187"/>
    <cellStyle name="Normal 19 4 6 2" xfId="13188"/>
    <cellStyle name="Normal 19 4 7" xfId="13189"/>
    <cellStyle name="Normal 19 4_All Entries" xfId="13190"/>
    <cellStyle name="Normal 19 5" xfId="13191"/>
    <cellStyle name="Normal 19 5 2" xfId="13192"/>
    <cellStyle name="Normal 19 5 2 2" xfId="13193"/>
    <cellStyle name="Normal 19 5 2 2 2" xfId="13194"/>
    <cellStyle name="Normal 19 5 2 2 2 2" xfId="13195"/>
    <cellStyle name="Normal 19 5 2 2 3" xfId="13196"/>
    <cellStyle name="Normal 19 5 2 3" xfId="13197"/>
    <cellStyle name="Normal 19 5 2 3 2" xfId="13198"/>
    <cellStyle name="Normal 19 5 2 4" xfId="13199"/>
    <cellStyle name="Normal 19 5 2 4 2" xfId="13200"/>
    <cellStyle name="Normal 19 5 2 5" xfId="13201"/>
    <cellStyle name="Normal 19 5 2 5 2" xfId="13202"/>
    <cellStyle name="Normal 19 5 2 6" xfId="13203"/>
    <cellStyle name="Normal 19 5 2_All Entries" xfId="13204"/>
    <cellStyle name="Normal 19 5 3" xfId="13205"/>
    <cellStyle name="Normal 19 5 3 2" xfId="13206"/>
    <cellStyle name="Normal 19 5 3 2 2" xfId="13207"/>
    <cellStyle name="Normal 19 5 3 3" xfId="13208"/>
    <cellStyle name="Normal 19 5 4" xfId="13209"/>
    <cellStyle name="Normal 19 5 4 2" xfId="13210"/>
    <cellStyle name="Normal 19 5 5" xfId="13211"/>
    <cellStyle name="Normal 19 5 5 2" xfId="13212"/>
    <cellStyle name="Normal 19 5 6" xfId="13213"/>
    <cellStyle name="Normal 19 5 6 2" xfId="13214"/>
    <cellStyle name="Normal 19 5 7" xfId="13215"/>
    <cellStyle name="Normal 19 5_All Entries" xfId="13216"/>
    <cellStyle name="Normal 19 6" xfId="13217"/>
    <cellStyle name="Normal 19 6 2" xfId="13218"/>
    <cellStyle name="Normal 19 6 2 2" xfId="13219"/>
    <cellStyle name="Normal 19 6 2 2 2" xfId="13220"/>
    <cellStyle name="Normal 19 6 2 3" xfId="13221"/>
    <cellStyle name="Normal 19 6 3" xfId="13222"/>
    <cellStyle name="Normal 19 6 3 2" xfId="13223"/>
    <cellStyle name="Normal 19 6 4" xfId="13224"/>
    <cellStyle name="Normal 19 6 4 2" xfId="13225"/>
    <cellStyle name="Normal 19 6 5" xfId="13226"/>
    <cellStyle name="Normal 19 6 5 2" xfId="13227"/>
    <cellStyle name="Normal 19 6 6" xfId="13228"/>
    <cellStyle name="Normal 19 6_All Entries" xfId="13229"/>
    <cellStyle name="Normal 19 7" xfId="13230"/>
    <cellStyle name="Normal 19 7 2" xfId="13231"/>
    <cellStyle name="Normal 19 7 2 2" xfId="13232"/>
    <cellStyle name="Normal 19 7 3" xfId="13233"/>
    <cellStyle name="Normal 19 7 3 2" xfId="13234"/>
    <cellStyle name="Normal 19 7 4" xfId="13235"/>
    <cellStyle name="Normal 19 7 4 2" xfId="13236"/>
    <cellStyle name="Normal 19 7 5" xfId="13237"/>
    <cellStyle name="Normal 19 7_All Entries" xfId="13238"/>
    <cellStyle name="Normal 19 8" xfId="13239"/>
    <cellStyle name="Normal 19 8 2" xfId="13240"/>
    <cellStyle name="Normal 19 9" xfId="13241"/>
    <cellStyle name="Normal 19_All Entries" xfId="13242"/>
    <cellStyle name="Normal 190" xfId="13243"/>
    <cellStyle name="Normal 190 2" xfId="13244"/>
    <cellStyle name="Normal 190 3" xfId="13245"/>
    <cellStyle name="Normal 191" xfId="13246"/>
    <cellStyle name="Normal 192" xfId="13247"/>
    <cellStyle name="Normal 192 2" xfId="13248"/>
    <cellStyle name="Normal 192 3" xfId="13249"/>
    <cellStyle name="Normal 193" xfId="13250"/>
    <cellStyle name="Normal 194" xfId="13251"/>
    <cellStyle name="Normal 195" xfId="13252"/>
    <cellStyle name="Normal 195 2" xfId="13253"/>
    <cellStyle name="Normal 195 3" xfId="13254"/>
    <cellStyle name="Normal 196" xfId="13255"/>
    <cellStyle name="Normal 196 2" xfId="13256"/>
    <cellStyle name="Normal 196 3" xfId="13257"/>
    <cellStyle name="Normal 197" xfId="13258"/>
    <cellStyle name="Normal 197 2" xfId="13259"/>
    <cellStyle name="Normal 197 3" xfId="13260"/>
    <cellStyle name="Normal 198" xfId="13261"/>
    <cellStyle name="Normal 198 2" xfId="13262"/>
    <cellStyle name="Normal 198 3" xfId="13263"/>
    <cellStyle name="Normal 199" xfId="13264"/>
    <cellStyle name="Normal 199 2" xfId="13265"/>
    <cellStyle name="Normal 199 3" xfId="13266"/>
    <cellStyle name="Normal 2" xfId="1822"/>
    <cellStyle name="Normal-- 2" xfId="13267"/>
    <cellStyle name="Normal 2 10" xfId="1823"/>
    <cellStyle name="Normal 2 10 2" xfId="13268"/>
    <cellStyle name="Normal 2 10 2 2" xfId="13269"/>
    <cellStyle name="Normal 2 10 3" xfId="13270"/>
    <cellStyle name="Normal 2 11" xfId="1824"/>
    <cellStyle name="Normal 2 11 2" xfId="13271"/>
    <cellStyle name="Normal 2 12" xfId="1825"/>
    <cellStyle name="Normal 2 12 2" xfId="13272"/>
    <cellStyle name="Normal 2 13" xfId="1826"/>
    <cellStyle name="Normal 2 13 2" xfId="13273"/>
    <cellStyle name="Normal 2 14" xfId="1827"/>
    <cellStyle name="Normal 2 14 2" xfId="13274"/>
    <cellStyle name="Normal 2 15" xfId="1828"/>
    <cellStyle name="Normal 2 15 2" xfId="13275"/>
    <cellStyle name="Normal 2 16" xfId="1829"/>
    <cellStyle name="Normal 2 16 2" xfId="13276"/>
    <cellStyle name="Normal 2 17" xfId="1830"/>
    <cellStyle name="Normal 2 17 2" xfId="13277"/>
    <cellStyle name="Normal 2 18" xfId="1831"/>
    <cellStyle name="Normal 2 18 2" xfId="13278"/>
    <cellStyle name="Normal 2 19" xfId="1832"/>
    <cellStyle name="Normal 2 19 2" xfId="13279"/>
    <cellStyle name="Normal 2 2" xfId="1833"/>
    <cellStyle name="Normal 2 2 10" xfId="13280"/>
    <cellStyle name="Normal 2 2 11" xfId="13281"/>
    <cellStyle name="Normal 2 2 12" xfId="13282"/>
    <cellStyle name="Normal 2 2 2" xfId="1834"/>
    <cellStyle name="Normal 2 2 2 2" xfId="13283"/>
    <cellStyle name="Normal 2 2 2 2 2" xfId="13284"/>
    <cellStyle name="Normal 2 2 2 3" xfId="13285"/>
    <cellStyle name="Normal 2 2 2 4" xfId="13286"/>
    <cellStyle name="Normal 2 2 3" xfId="1835"/>
    <cellStyle name="Normal 2 2 3 2" xfId="2767"/>
    <cellStyle name="Normal 2 2 3 2 2" xfId="2843"/>
    <cellStyle name="Normal 2 2 3 2 2 2" xfId="13287"/>
    <cellStyle name="Normal 2 2 3 2 3" xfId="13288"/>
    <cellStyle name="Normal 2 2 3 3" xfId="2801"/>
    <cellStyle name="Normal 2 2 3 3 2" xfId="13289"/>
    <cellStyle name="Normal 2 2 3 3 2 2" xfId="13290"/>
    <cellStyle name="Normal 2 2 3 3 3" xfId="13291"/>
    <cellStyle name="Normal 2 2 3 4" xfId="13292"/>
    <cellStyle name="Normal 2 2 3 4 2" xfId="13293"/>
    <cellStyle name="Normal 2 2 3 5" xfId="13294"/>
    <cellStyle name="Normal 2 2 4" xfId="2687"/>
    <cellStyle name="Normal 2 2 4 2" xfId="2787"/>
    <cellStyle name="Normal 2 2 4 2 2" xfId="2863"/>
    <cellStyle name="Normal 2 2 4 2 2 2" xfId="13295"/>
    <cellStyle name="Normal 2 2 4 2 3" xfId="13296"/>
    <cellStyle name="Normal 2 2 4 3" xfId="2824"/>
    <cellStyle name="Normal 2 2 4 3 2" xfId="13297"/>
    <cellStyle name="Normal 2 2 4 3 2 2" xfId="13298"/>
    <cellStyle name="Normal 2 2 4 3 3" xfId="13299"/>
    <cellStyle name="Normal 2 2 4 4" xfId="13300"/>
    <cellStyle name="Normal 2 2 4 4 2" xfId="13301"/>
    <cellStyle name="Normal 2 2 4 5" xfId="13302"/>
    <cellStyle name="Normal 2 2 5" xfId="2766"/>
    <cellStyle name="Normal 2 2 5 2" xfId="2842"/>
    <cellStyle name="Normal 2 2 5 2 2" xfId="13303"/>
    <cellStyle name="Normal 2 2 5 2 2 2" xfId="13304"/>
    <cellStyle name="Normal 2 2 5 2 3" xfId="13305"/>
    <cellStyle name="Normal 2 2 5 3" xfId="13306"/>
    <cellStyle name="Normal 2 2 5 3 2" xfId="13307"/>
    <cellStyle name="Normal 2 2 5 3 2 2" xfId="13308"/>
    <cellStyle name="Normal 2 2 5 3 3" xfId="13309"/>
    <cellStyle name="Normal 2 2 5 4" xfId="13310"/>
    <cellStyle name="Normal 2 2 5 4 2" xfId="13311"/>
    <cellStyle name="Normal 2 2 5 5" xfId="13312"/>
    <cellStyle name="Normal 2 2 6" xfId="2800"/>
    <cellStyle name="Normal 2 2 6 2" xfId="13313"/>
    <cellStyle name="Normal 2 2 6 2 2" xfId="13314"/>
    <cellStyle name="Normal 2 2 6 3" xfId="13315"/>
    <cellStyle name="Normal 2 2 7" xfId="13316"/>
    <cellStyle name="Normal 2 2 7 2" xfId="13317"/>
    <cellStyle name="Normal 2 2 7 2 2" xfId="13318"/>
    <cellStyle name="Normal 2 2 7 3" xfId="13319"/>
    <cellStyle name="Normal 2 2 8" xfId="13320"/>
    <cellStyle name="Normal 2 2 8 2" xfId="13321"/>
    <cellStyle name="Normal 2 2 8 2 2" xfId="13322"/>
    <cellStyle name="Normal 2 2 8 3" xfId="13323"/>
    <cellStyle name="Normal 2 2 9" xfId="13324"/>
    <cellStyle name="Normal 2 2 9 2" xfId="13325"/>
    <cellStyle name="Normal 2 2_2011 ADIT with Utility breakout" xfId="1836"/>
    <cellStyle name="Normal 2 20" xfId="1837"/>
    <cellStyle name="Normal 2 20 2" xfId="13326"/>
    <cellStyle name="Normal 2 21" xfId="1838"/>
    <cellStyle name="Normal 2 21 2" xfId="13327"/>
    <cellStyle name="Normal 2 22" xfId="1839"/>
    <cellStyle name="Normal 2 22 2" xfId="13328"/>
    <cellStyle name="Normal 2 23" xfId="1840"/>
    <cellStyle name="Normal 2 23 2" xfId="13329"/>
    <cellStyle name="Normal 2 24" xfId="1841"/>
    <cellStyle name="Normal 2 24 2" xfId="13330"/>
    <cellStyle name="Normal 2 25" xfId="1842"/>
    <cellStyle name="Normal 2 25 2" xfId="13331"/>
    <cellStyle name="Normal 2 26" xfId="1843"/>
    <cellStyle name="Normal 2 27" xfId="1844"/>
    <cellStyle name="Normal 2 28" xfId="1845"/>
    <cellStyle name="Normal 2 29" xfId="1846"/>
    <cellStyle name="Normal 2 3" xfId="1847"/>
    <cellStyle name="Normal 2 3 2" xfId="1848"/>
    <cellStyle name="Normal 2 3 2 2" xfId="13332"/>
    <cellStyle name="Normal 2 3 2 3" xfId="13333"/>
    <cellStyle name="Normal 2 3 3" xfId="13334"/>
    <cellStyle name="Normal 2 3 4" xfId="13335"/>
    <cellStyle name="Normal 2 3 5" xfId="13336"/>
    <cellStyle name="Normal 2 30" xfId="1849"/>
    <cellStyle name="Normal 2 31" xfId="1850"/>
    <cellStyle name="Normal 2 32" xfId="1851"/>
    <cellStyle name="Normal 2 33" xfId="1852"/>
    <cellStyle name="Normal 2 34" xfId="1853"/>
    <cellStyle name="Normal 2 35" xfId="1854"/>
    <cellStyle name="Normal 2 36" xfId="1855"/>
    <cellStyle name="Normal 2 37" xfId="1856"/>
    <cellStyle name="Normal 2 38" xfId="1857"/>
    <cellStyle name="Normal 2 39" xfId="1858"/>
    <cellStyle name="Normal 2 4" xfId="1859"/>
    <cellStyle name="Normal 2 4 2" xfId="13337"/>
    <cellStyle name="Normal 2 4 2 2" xfId="13338"/>
    <cellStyle name="Normal 2 4 3" xfId="13339"/>
    <cellStyle name="Normal 2 4 4" xfId="13340"/>
    <cellStyle name="Normal 2 40" xfId="1860"/>
    <cellStyle name="Normal 2 41" xfId="1861"/>
    <cellStyle name="Normal 2 42" xfId="1862"/>
    <cellStyle name="Normal 2 43" xfId="1863"/>
    <cellStyle name="Normal 2 44" xfId="1864"/>
    <cellStyle name="Normal 2 45" xfId="1865"/>
    <cellStyle name="Normal 2 46" xfId="1866"/>
    <cellStyle name="Normal 2 47" xfId="1867"/>
    <cellStyle name="Normal 2 48" xfId="1868"/>
    <cellStyle name="Normal 2 49" xfId="1869"/>
    <cellStyle name="Normal 2 5" xfId="1870"/>
    <cellStyle name="Normal 2 5 2" xfId="13341"/>
    <cellStyle name="Normal 2 5 2 2" xfId="13342"/>
    <cellStyle name="Normal 2 5 3" xfId="13343"/>
    <cellStyle name="Normal 2 5 4" xfId="13344"/>
    <cellStyle name="Normal 2 50" xfId="1871"/>
    <cellStyle name="Normal 2 51" xfId="1872"/>
    <cellStyle name="Normal 2 52" xfId="1873"/>
    <cellStyle name="Normal 2 53" xfId="1874"/>
    <cellStyle name="Normal 2 54" xfId="1875"/>
    <cellStyle name="Normal 2 55" xfId="1876"/>
    <cellStyle name="Normal 2 56" xfId="1877"/>
    <cellStyle name="Normal 2 57" xfId="1878"/>
    <cellStyle name="Normal 2 58" xfId="1879"/>
    <cellStyle name="Normal 2 59" xfId="1880"/>
    <cellStyle name="Normal 2 6" xfId="1881"/>
    <cellStyle name="Normal 2 6 2" xfId="13345"/>
    <cellStyle name="Normal 2 6 3" xfId="13346"/>
    <cellStyle name="Normal 2 60" xfId="1882"/>
    <cellStyle name="Normal 2 61" xfId="1883"/>
    <cellStyle name="Normal 2 62" xfId="1884"/>
    <cellStyle name="Normal 2 63" xfId="1885"/>
    <cellStyle name="Normal 2 64" xfId="1886"/>
    <cellStyle name="Normal 2 65" xfId="1887"/>
    <cellStyle name="Normal 2 66" xfId="1888"/>
    <cellStyle name="Normal 2 67" xfId="1889"/>
    <cellStyle name="Normal 2 68" xfId="1890"/>
    <cellStyle name="Normal 2 69" xfId="1891"/>
    <cellStyle name="Normal 2 69 2" xfId="13347"/>
    <cellStyle name="Normal 2 69 3" xfId="13348"/>
    <cellStyle name="Normal 2 7" xfId="1892"/>
    <cellStyle name="Normal 2 7 2" xfId="13349"/>
    <cellStyle name="Normal 2 7 3" xfId="13350"/>
    <cellStyle name="Normal 2 70" xfId="1893"/>
    <cellStyle name="Normal 2 70 2" xfId="13351"/>
    <cellStyle name="Normal 2 71" xfId="1894"/>
    <cellStyle name="Normal 2 72" xfId="1895"/>
    <cellStyle name="Normal 2 73" xfId="1896"/>
    <cellStyle name="Normal 2 74" xfId="2686"/>
    <cellStyle name="Normal 2 75" xfId="2607"/>
    <cellStyle name="Normal 2 76" xfId="2829"/>
    <cellStyle name="Normal 2 77" xfId="2753"/>
    <cellStyle name="Normal 2 78" xfId="2868"/>
    <cellStyle name="Normal 2 79" xfId="13352"/>
    <cellStyle name="Normal 2 8" xfId="1897"/>
    <cellStyle name="Normal 2 8 2" xfId="13353"/>
    <cellStyle name="Normal 2 8 3" xfId="13354"/>
    <cellStyle name="Normal 2 80" xfId="13355"/>
    <cellStyle name="Normal 2 81" xfId="13356"/>
    <cellStyle name="Normal 2 82" xfId="13357"/>
    <cellStyle name="Normal 2 83" xfId="13358"/>
    <cellStyle name="Normal 2 84" xfId="13359"/>
    <cellStyle name="Normal 2 85" xfId="13360"/>
    <cellStyle name="Normal 2 86" xfId="13361"/>
    <cellStyle name="Normal 2 87" xfId="13362"/>
    <cellStyle name="Normal 2 88" xfId="13363"/>
    <cellStyle name="Normal 2 89" xfId="13364"/>
    <cellStyle name="Normal 2 9" xfId="1898"/>
    <cellStyle name="Normal 2 9 2" xfId="13365"/>
    <cellStyle name="Normal 2 9 3" xfId="13366"/>
    <cellStyle name="Normal 2 90" xfId="13367"/>
    <cellStyle name="Normal 2 91" xfId="13368"/>
    <cellStyle name="Normal 2 92" xfId="13369"/>
    <cellStyle name="Normal 2 93" xfId="13370"/>
    <cellStyle name="Normal 2 94" xfId="13371"/>
    <cellStyle name="Normal 2 95" xfId="13372"/>
    <cellStyle name="Normal 2 96" xfId="23304"/>
    <cellStyle name="Normal 2_2012_FIT Forecast_- 3Q Payment" xfId="1899"/>
    <cellStyle name="Normal 20" xfId="1900"/>
    <cellStyle name="Normal-- 20" xfId="13373"/>
    <cellStyle name="Normal 20 10" xfId="13374"/>
    <cellStyle name="Normal 20 11" xfId="13375"/>
    <cellStyle name="Normal 20 2" xfId="13376"/>
    <cellStyle name="Normal 20 2 2" xfId="13377"/>
    <cellStyle name="Normal 20 3" xfId="13378"/>
    <cellStyle name="Normal 20 3 2" xfId="13379"/>
    <cellStyle name="Normal 20 3 2 2" xfId="13380"/>
    <cellStyle name="Normal 20 3 2 2 2" xfId="13381"/>
    <cellStyle name="Normal 20 3 2 2 2 2" xfId="13382"/>
    <cellStyle name="Normal 20 3 2 2 3" xfId="13383"/>
    <cellStyle name="Normal 20 3 2 3" xfId="13384"/>
    <cellStyle name="Normal 20 3 2 3 2" xfId="13385"/>
    <cellStyle name="Normal 20 3 2 4" xfId="13386"/>
    <cellStyle name="Normal 20 3 2 4 2" xfId="13387"/>
    <cellStyle name="Normal 20 3 2 5" xfId="13388"/>
    <cellStyle name="Normal 20 3 2 5 2" xfId="13389"/>
    <cellStyle name="Normal 20 3 2 6" xfId="13390"/>
    <cellStyle name="Normal 20 3 2_All Entries" xfId="13391"/>
    <cellStyle name="Normal 20 3 3" xfId="13392"/>
    <cellStyle name="Normal 20 3 3 2" xfId="13393"/>
    <cellStyle name="Normal 20 3 3 2 2" xfId="13394"/>
    <cellStyle name="Normal 20 3 3 3" xfId="13395"/>
    <cellStyle name="Normal 20 3 4" xfId="13396"/>
    <cellStyle name="Normal 20 3 4 2" xfId="13397"/>
    <cellStyle name="Normal 20 3 5" xfId="13398"/>
    <cellStyle name="Normal 20 3 5 2" xfId="13399"/>
    <cellStyle name="Normal 20 3 6" xfId="13400"/>
    <cellStyle name="Normal 20 3 6 2" xfId="13401"/>
    <cellStyle name="Normal 20 3 7" xfId="13402"/>
    <cellStyle name="Normal 20 3_All Entries" xfId="13403"/>
    <cellStyle name="Normal 20 4" xfId="13404"/>
    <cellStyle name="Normal 20 4 2" xfId="13405"/>
    <cellStyle name="Normal 20 4 2 2" xfId="13406"/>
    <cellStyle name="Normal 20 4 2 2 2" xfId="13407"/>
    <cellStyle name="Normal 20 4 2 2 2 2" xfId="13408"/>
    <cellStyle name="Normal 20 4 2 2 3" xfId="13409"/>
    <cellStyle name="Normal 20 4 2 3" xfId="13410"/>
    <cellStyle name="Normal 20 4 2 3 2" xfId="13411"/>
    <cellStyle name="Normal 20 4 2 4" xfId="13412"/>
    <cellStyle name="Normal 20 4 2 4 2" xfId="13413"/>
    <cellStyle name="Normal 20 4 2 5" xfId="13414"/>
    <cellStyle name="Normal 20 4 2 5 2" xfId="13415"/>
    <cellStyle name="Normal 20 4 2 6" xfId="13416"/>
    <cellStyle name="Normal 20 4 2_All Entries" xfId="13417"/>
    <cellStyle name="Normal 20 4 3" xfId="13418"/>
    <cellStyle name="Normal 20 4 3 2" xfId="13419"/>
    <cellStyle name="Normal 20 4 3 2 2" xfId="13420"/>
    <cellStyle name="Normal 20 4 3 3" xfId="13421"/>
    <cellStyle name="Normal 20 4 4" xfId="13422"/>
    <cellStyle name="Normal 20 4 4 2" xfId="13423"/>
    <cellStyle name="Normal 20 4 5" xfId="13424"/>
    <cellStyle name="Normal 20 4 5 2" xfId="13425"/>
    <cellStyle name="Normal 20 4 6" xfId="13426"/>
    <cellStyle name="Normal 20 4 6 2" xfId="13427"/>
    <cellStyle name="Normal 20 4 7" xfId="13428"/>
    <cellStyle name="Normal 20 4_All Entries" xfId="13429"/>
    <cellStyle name="Normal 20 5" xfId="13430"/>
    <cellStyle name="Normal 20 5 2" xfId="13431"/>
    <cellStyle name="Normal 20 5 2 2" xfId="13432"/>
    <cellStyle name="Normal 20 5 2 2 2" xfId="13433"/>
    <cellStyle name="Normal 20 5 2 2 2 2" xfId="13434"/>
    <cellStyle name="Normal 20 5 2 2 3" xfId="13435"/>
    <cellStyle name="Normal 20 5 2 3" xfId="13436"/>
    <cellStyle name="Normal 20 5 2 3 2" xfId="13437"/>
    <cellStyle name="Normal 20 5 2 4" xfId="13438"/>
    <cellStyle name="Normal 20 5 2 4 2" xfId="13439"/>
    <cellStyle name="Normal 20 5 2 5" xfId="13440"/>
    <cellStyle name="Normal 20 5 2 5 2" xfId="13441"/>
    <cellStyle name="Normal 20 5 2 6" xfId="13442"/>
    <cellStyle name="Normal 20 5 2_All Entries" xfId="13443"/>
    <cellStyle name="Normal 20 5 3" xfId="13444"/>
    <cellStyle name="Normal 20 5 3 2" xfId="13445"/>
    <cellStyle name="Normal 20 5 3 2 2" xfId="13446"/>
    <cellStyle name="Normal 20 5 3 3" xfId="13447"/>
    <cellStyle name="Normal 20 5 4" xfId="13448"/>
    <cellStyle name="Normal 20 5 4 2" xfId="13449"/>
    <cellStyle name="Normal 20 5 5" xfId="13450"/>
    <cellStyle name="Normal 20 5 5 2" xfId="13451"/>
    <cellStyle name="Normal 20 5 6" xfId="13452"/>
    <cellStyle name="Normal 20 5 6 2" xfId="13453"/>
    <cellStyle name="Normal 20 5 7" xfId="13454"/>
    <cellStyle name="Normal 20 5_All Entries" xfId="13455"/>
    <cellStyle name="Normal 20 6" xfId="13456"/>
    <cellStyle name="Normal 20 6 2" xfId="13457"/>
    <cellStyle name="Normal 20 6 2 2" xfId="13458"/>
    <cellStyle name="Normal 20 6 2 2 2" xfId="13459"/>
    <cellStyle name="Normal 20 6 2 3" xfId="13460"/>
    <cellStyle name="Normal 20 6 3" xfId="13461"/>
    <cellStyle name="Normal 20 6 3 2" xfId="13462"/>
    <cellStyle name="Normal 20 6 4" xfId="13463"/>
    <cellStyle name="Normal 20 6 4 2" xfId="13464"/>
    <cellStyle name="Normal 20 6 5" xfId="13465"/>
    <cellStyle name="Normal 20 6 5 2" xfId="13466"/>
    <cellStyle name="Normal 20 6 6" xfId="13467"/>
    <cellStyle name="Normal 20 6_All Entries" xfId="13468"/>
    <cellStyle name="Normal 20 7" xfId="13469"/>
    <cellStyle name="Normal 20 7 2" xfId="13470"/>
    <cellStyle name="Normal 20 7 2 2" xfId="13471"/>
    <cellStyle name="Normal 20 7 2 2 2" xfId="13472"/>
    <cellStyle name="Normal 20 7 2 3" xfId="13473"/>
    <cellStyle name="Normal 20 7 3" xfId="13474"/>
    <cellStyle name="Normal 20 7 3 2" xfId="13475"/>
    <cellStyle name="Normal 20 7 4" xfId="13476"/>
    <cellStyle name="Normal 20 7 4 2" xfId="13477"/>
    <cellStyle name="Normal 20 7 5" xfId="13478"/>
    <cellStyle name="Normal 20 7 5 2" xfId="13479"/>
    <cellStyle name="Normal 20 7 6" xfId="13480"/>
    <cellStyle name="Normal 20 7_All Entries" xfId="13481"/>
    <cellStyle name="Normal 20 8" xfId="13482"/>
    <cellStyle name="Normal 20 8 2" xfId="13483"/>
    <cellStyle name="Normal 20 9" xfId="13484"/>
    <cellStyle name="Normal 20_All Entries" xfId="13485"/>
    <cellStyle name="Normal 200" xfId="13486"/>
    <cellStyle name="Normal 200 2" xfId="13487"/>
    <cellStyle name="Normal 200 3" xfId="13488"/>
    <cellStyle name="Normal 201" xfId="13489"/>
    <cellStyle name="Normal 201 2" xfId="13490"/>
    <cellStyle name="Normal 201 3" xfId="13491"/>
    <cellStyle name="Normal 202" xfId="13492"/>
    <cellStyle name="Normal 203" xfId="13493"/>
    <cellStyle name="Normal 204" xfId="13494"/>
    <cellStyle name="Normal 204 2" xfId="13495"/>
    <cellStyle name="Normal 204 3" xfId="13496"/>
    <cellStyle name="Normal 205" xfId="13497"/>
    <cellStyle name="Normal 205 2" xfId="13498"/>
    <cellStyle name="Normal 205 3" xfId="13499"/>
    <cellStyle name="Normal 206" xfId="13500"/>
    <cellStyle name="Normal 207" xfId="13501"/>
    <cellStyle name="Normal 207 2" xfId="13502"/>
    <cellStyle name="Normal 207 3" xfId="13503"/>
    <cellStyle name="Normal 208" xfId="13504"/>
    <cellStyle name="Normal 208 2" xfId="13505"/>
    <cellStyle name="Normal 208 3" xfId="13506"/>
    <cellStyle name="Normal 209" xfId="13507"/>
    <cellStyle name="Normal 209 2" xfId="13508"/>
    <cellStyle name="Normal 209 3" xfId="13509"/>
    <cellStyle name="Normal 21" xfId="1901"/>
    <cellStyle name="Normal-- 21" xfId="13510"/>
    <cellStyle name="Normal 21 10" xfId="13511"/>
    <cellStyle name="Normal 21 11" xfId="13512"/>
    <cellStyle name="Normal 21 2" xfId="1902"/>
    <cellStyle name="Normal 21 3" xfId="13513"/>
    <cellStyle name="Normal 21 3 2" xfId="13514"/>
    <cellStyle name="Normal 21 3 2 2" xfId="13515"/>
    <cellStyle name="Normal 21 3 2 2 2" xfId="13516"/>
    <cellStyle name="Normal 21 3 2 2 2 2" xfId="13517"/>
    <cellStyle name="Normal 21 3 2 2 3" xfId="13518"/>
    <cellStyle name="Normal 21 3 2 3" xfId="13519"/>
    <cellStyle name="Normal 21 3 2 3 2" xfId="13520"/>
    <cellStyle name="Normal 21 3 2 4" xfId="13521"/>
    <cellStyle name="Normal 21 3 2 4 2" xfId="13522"/>
    <cellStyle name="Normal 21 3 2 5" xfId="13523"/>
    <cellStyle name="Normal 21 3 2 5 2" xfId="13524"/>
    <cellStyle name="Normal 21 3 2 6" xfId="13525"/>
    <cellStyle name="Normal 21 3 2_All Entries" xfId="13526"/>
    <cellStyle name="Normal 21 3 3" xfId="13527"/>
    <cellStyle name="Normal 21 3 3 2" xfId="13528"/>
    <cellStyle name="Normal 21 3 3 2 2" xfId="13529"/>
    <cellStyle name="Normal 21 3 3 3" xfId="13530"/>
    <cellStyle name="Normal 21 3 4" xfId="13531"/>
    <cellStyle name="Normal 21 3 4 2" xfId="13532"/>
    <cellStyle name="Normal 21 3 5" xfId="13533"/>
    <cellStyle name="Normal 21 3 5 2" xfId="13534"/>
    <cellStyle name="Normal 21 3 6" xfId="13535"/>
    <cellStyle name="Normal 21 3 6 2" xfId="13536"/>
    <cellStyle name="Normal 21 3 7" xfId="13537"/>
    <cellStyle name="Normal 21 3_All Entries" xfId="13538"/>
    <cellStyle name="Normal 21 4" xfId="13539"/>
    <cellStyle name="Normal 21 4 2" xfId="13540"/>
    <cellStyle name="Normal 21 4 2 2" xfId="13541"/>
    <cellStyle name="Normal 21 4 2 2 2" xfId="13542"/>
    <cellStyle name="Normal 21 4 2 2 2 2" xfId="13543"/>
    <cellStyle name="Normal 21 4 2 2 3" xfId="13544"/>
    <cellStyle name="Normal 21 4 2 3" xfId="13545"/>
    <cellStyle name="Normal 21 4 2 3 2" xfId="13546"/>
    <cellStyle name="Normal 21 4 2 4" xfId="13547"/>
    <cellStyle name="Normal 21 4 2 4 2" xfId="13548"/>
    <cellStyle name="Normal 21 4 2 5" xfId="13549"/>
    <cellStyle name="Normal 21 4 2 5 2" xfId="13550"/>
    <cellStyle name="Normal 21 4 2 6" xfId="13551"/>
    <cellStyle name="Normal 21 4 2_All Entries" xfId="13552"/>
    <cellStyle name="Normal 21 4 3" xfId="13553"/>
    <cellStyle name="Normal 21 4 3 2" xfId="13554"/>
    <cellStyle name="Normal 21 4 3 2 2" xfId="13555"/>
    <cellStyle name="Normal 21 4 3 3" xfId="13556"/>
    <cellStyle name="Normal 21 4 4" xfId="13557"/>
    <cellStyle name="Normal 21 4 4 2" xfId="13558"/>
    <cellStyle name="Normal 21 4 5" xfId="13559"/>
    <cellStyle name="Normal 21 4 5 2" xfId="13560"/>
    <cellStyle name="Normal 21 4 6" xfId="13561"/>
    <cellStyle name="Normal 21 4 6 2" xfId="13562"/>
    <cellStyle name="Normal 21 4 7" xfId="13563"/>
    <cellStyle name="Normal 21 4_All Entries" xfId="13564"/>
    <cellStyle name="Normal 21 5" xfId="13565"/>
    <cellStyle name="Normal 21 5 2" xfId="13566"/>
    <cellStyle name="Normal 21 5 2 2" xfId="13567"/>
    <cellStyle name="Normal 21 5 2 2 2" xfId="13568"/>
    <cellStyle name="Normal 21 5 2 2 2 2" xfId="13569"/>
    <cellStyle name="Normal 21 5 2 2 3" xfId="13570"/>
    <cellStyle name="Normal 21 5 2 3" xfId="13571"/>
    <cellStyle name="Normal 21 5 2 3 2" xfId="13572"/>
    <cellStyle name="Normal 21 5 2 4" xfId="13573"/>
    <cellStyle name="Normal 21 5 2 4 2" xfId="13574"/>
    <cellStyle name="Normal 21 5 2 5" xfId="13575"/>
    <cellStyle name="Normal 21 5 2 5 2" xfId="13576"/>
    <cellStyle name="Normal 21 5 2 6" xfId="13577"/>
    <cellStyle name="Normal 21 5 2_All Entries" xfId="13578"/>
    <cellStyle name="Normal 21 5 3" xfId="13579"/>
    <cellStyle name="Normal 21 5 3 2" xfId="13580"/>
    <cellStyle name="Normal 21 5 3 2 2" xfId="13581"/>
    <cellStyle name="Normal 21 5 3 3" xfId="13582"/>
    <cellStyle name="Normal 21 5 4" xfId="13583"/>
    <cellStyle name="Normal 21 5 4 2" xfId="13584"/>
    <cellStyle name="Normal 21 5 5" xfId="13585"/>
    <cellStyle name="Normal 21 5 5 2" xfId="13586"/>
    <cellStyle name="Normal 21 5 6" xfId="13587"/>
    <cellStyle name="Normal 21 5 6 2" xfId="13588"/>
    <cellStyle name="Normal 21 5 7" xfId="13589"/>
    <cellStyle name="Normal 21 5_All Entries" xfId="13590"/>
    <cellStyle name="Normal 21 6" xfId="13591"/>
    <cellStyle name="Normal 21 6 2" xfId="13592"/>
    <cellStyle name="Normal 21 6 2 2" xfId="13593"/>
    <cellStyle name="Normal 21 6 2 2 2" xfId="13594"/>
    <cellStyle name="Normal 21 6 2 3" xfId="13595"/>
    <cellStyle name="Normal 21 6 3" xfId="13596"/>
    <cellStyle name="Normal 21 6 3 2" xfId="13597"/>
    <cellStyle name="Normal 21 6 4" xfId="13598"/>
    <cellStyle name="Normal 21 6 4 2" xfId="13599"/>
    <cellStyle name="Normal 21 6 5" xfId="13600"/>
    <cellStyle name="Normal 21 6 5 2" xfId="13601"/>
    <cellStyle name="Normal 21 6 6" xfId="13602"/>
    <cellStyle name="Normal 21 6_All Entries" xfId="13603"/>
    <cellStyle name="Normal 21 7" xfId="13604"/>
    <cellStyle name="Normal 21 7 2" xfId="13605"/>
    <cellStyle name="Normal 21 7 2 2" xfId="13606"/>
    <cellStyle name="Normal 21 7 3" xfId="13607"/>
    <cellStyle name="Normal 21 7 3 2" xfId="13608"/>
    <cellStyle name="Normal 21 7 4" xfId="13609"/>
    <cellStyle name="Normal 21 7 4 2" xfId="13610"/>
    <cellStyle name="Normal 21 7 5" xfId="13611"/>
    <cellStyle name="Normal 21 7_All Entries" xfId="13612"/>
    <cellStyle name="Normal 21 8" xfId="13613"/>
    <cellStyle name="Normal 21 8 2" xfId="13614"/>
    <cellStyle name="Normal 21 9" xfId="13615"/>
    <cellStyle name="Normal 21_All Entries" xfId="13616"/>
    <cellStyle name="Normal 210" xfId="13617"/>
    <cellStyle name="Normal 210 2" xfId="13618"/>
    <cellStyle name="Normal 210 3" xfId="13619"/>
    <cellStyle name="Normal 211" xfId="13620"/>
    <cellStyle name="Normal 212" xfId="13621"/>
    <cellStyle name="Normal 213" xfId="13622"/>
    <cellStyle name="Normal 214" xfId="13623"/>
    <cellStyle name="Normal 214 2" xfId="13624"/>
    <cellStyle name="Normal 215" xfId="13625"/>
    <cellStyle name="Normal 216" xfId="13626"/>
    <cellStyle name="Normal 216 2" xfId="13627"/>
    <cellStyle name="Normal 217" xfId="1903"/>
    <cellStyle name="Normal 218" xfId="13628"/>
    <cellStyle name="Normal 219" xfId="13629"/>
    <cellStyle name="Normal 22" xfId="1904"/>
    <cellStyle name="Normal-- 22" xfId="13630"/>
    <cellStyle name="Normal 22 10" xfId="13631"/>
    <cellStyle name="Normal 22 11" xfId="13632"/>
    <cellStyle name="Normal 22 2" xfId="13633"/>
    <cellStyle name="Normal 22 2 2" xfId="13634"/>
    <cellStyle name="Normal 22 3" xfId="13635"/>
    <cellStyle name="Normal 22 3 2" xfId="13636"/>
    <cellStyle name="Normal 22 3 2 2" xfId="13637"/>
    <cellStyle name="Normal 22 3 2 2 2" xfId="13638"/>
    <cellStyle name="Normal 22 3 2 2 2 2" xfId="13639"/>
    <cellStyle name="Normal 22 3 2 2 3" xfId="13640"/>
    <cellStyle name="Normal 22 3 2 3" xfId="13641"/>
    <cellStyle name="Normal 22 3 2 3 2" xfId="13642"/>
    <cellStyle name="Normal 22 3 2 4" xfId="13643"/>
    <cellStyle name="Normal 22 3 2 4 2" xfId="13644"/>
    <cellStyle name="Normal 22 3 2 5" xfId="13645"/>
    <cellStyle name="Normal 22 3 2 5 2" xfId="13646"/>
    <cellStyle name="Normal 22 3 2 6" xfId="13647"/>
    <cellStyle name="Normal 22 3 2_All Entries" xfId="13648"/>
    <cellStyle name="Normal 22 3 3" xfId="13649"/>
    <cellStyle name="Normal 22 3 3 2" xfId="13650"/>
    <cellStyle name="Normal 22 3 3 2 2" xfId="13651"/>
    <cellStyle name="Normal 22 3 3 3" xfId="13652"/>
    <cellStyle name="Normal 22 3 4" xfId="13653"/>
    <cellStyle name="Normal 22 3 4 2" xfId="13654"/>
    <cellStyle name="Normal 22 3 5" xfId="13655"/>
    <cellStyle name="Normal 22 3 5 2" xfId="13656"/>
    <cellStyle name="Normal 22 3 6" xfId="13657"/>
    <cellStyle name="Normal 22 3 6 2" xfId="13658"/>
    <cellStyle name="Normal 22 3 7" xfId="13659"/>
    <cellStyle name="Normal 22 3_All Entries" xfId="13660"/>
    <cellStyle name="Normal 22 4" xfId="13661"/>
    <cellStyle name="Normal 22 4 2" xfId="13662"/>
    <cellStyle name="Normal 22 4 2 2" xfId="13663"/>
    <cellStyle name="Normal 22 4 2 2 2" xfId="13664"/>
    <cellStyle name="Normal 22 4 2 2 2 2" xfId="13665"/>
    <cellStyle name="Normal 22 4 2 2 3" xfId="13666"/>
    <cellStyle name="Normal 22 4 2 3" xfId="13667"/>
    <cellStyle name="Normal 22 4 2 3 2" xfId="13668"/>
    <cellStyle name="Normal 22 4 2 4" xfId="13669"/>
    <cellStyle name="Normal 22 4 2 4 2" xfId="13670"/>
    <cellStyle name="Normal 22 4 2 5" xfId="13671"/>
    <cellStyle name="Normal 22 4 2 5 2" xfId="13672"/>
    <cellStyle name="Normal 22 4 2 6" xfId="13673"/>
    <cellStyle name="Normal 22 4 2_All Entries" xfId="13674"/>
    <cellStyle name="Normal 22 4 3" xfId="13675"/>
    <cellStyle name="Normal 22 4 3 2" xfId="13676"/>
    <cellStyle name="Normal 22 4 3 2 2" xfId="13677"/>
    <cellStyle name="Normal 22 4 3 3" xfId="13678"/>
    <cellStyle name="Normal 22 4 4" xfId="13679"/>
    <cellStyle name="Normal 22 4 4 2" xfId="13680"/>
    <cellStyle name="Normal 22 4 5" xfId="13681"/>
    <cellStyle name="Normal 22 4 5 2" xfId="13682"/>
    <cellStyle name="Normal 22 4 6" xfId="13683"/>
    <cellStyle name="Normal 22 4 6 2" xfId="13684"/>
    <cellStyle name="Normal 22 4 7" xfId="13685"/>
    <cellStyle name="Normal 22 4_All Entries" xfId="13686"/>
    <cellStyle name="Normal 22 5" xfId="13687"/>
    <cellStyle name="Normal 22 5 2" xfId="13688"/>
    <cellStyle name="Normal 22 5 2 2" xfId="13689"/>
    <cellStyle name="Normal 22 5 2 2 2" xfId="13690"/>
    <cellStyle name="Normal 22 5 2 2 2 2" xfId="13691"/>
    <cellStyle name="Normal 22 5 2 2 3" xfId="13692"/>
    <cellStyle name="Normal 22 5 2 3" xfId="13693"/>
    <cellStyle name="Normal 22 5 2 3 2" xfId="13694"/>
    <cellStyle name="Normal 22 5 2 4" xfId="13695"/>
    <cellStyle name="Normal 22 5 2 4 2" xfId="13696"/>
    <cellStyle name="Normal 22 5 2 5" xfId="13697"/>
    <cellStyle name="Normal 22 5 2 5 2" xfId="13698"/>
    <cellStyle name="Normal 22 5 2 6" xfId="13699"/>
    <cellStyle name="Normal 22 5 2_All Entries" xfId="13700"/>
    <cellStyle name="Normal 22 5 3" xfId="13701"/>
    <cellStyle name="Normal 22 5 3 2" xfId="13702"/>
    <cellStyle name="Normal 22 5 3 2 2" xfId="13703"/>
    <cellStyle name="Normal 22 5 3 3" xfId="13704"/>
    <cellStyle name="Normal 22 5 4" xfId="13705"/>
    <cellStyle name="Normal 22 5 4 2" xfId="13706"/>
    <cellStyle name="Normal 22 5 5" xfId="13707"/>
    <cellStyle name="Normal 22 5 5 2" xfId="13708"/>
    <cellStyle name="Normal 22 5 6" xfId="13709"/>
    <cellStyle name="Normal 22 5 6 2" xfId="13710"/>
    <cellStyle name="Normal 22 5 7" xfId="13711"/>
    <cellStyle name="Normal 22 5_All Entries" xfId="13712"/>
    <cellStyle name="Normal 22 6" xfId="13713"/>
    <cellStyle name="Normal 22 6 2" xfId="13714"/>
    <cellStyle name="Normal 22 6 2 2" xfId="13715"/>
    <cellStyle name="Normal 22 6 2 2 2" xfId="13716"/>
    <cellStyle name="Normal 22 6 2 3" xfId="13717"/>
    <cellStyle name="Normal 22 6 3" xfId="13718"/>
    <cellStyle name="Normal 22 6 3 2" xfId="13719"/>
    <cellStyle name="Normal 22 6 4" xfId="13720"/>
    <cellStyle name="Normal 22 6 4 2" xfId="13721"/>
    <cellStyle name="Normal 22 6 5" xfId="13722"/>
    <cellStyle name="Normal 22 6 5 2" xfId="13723"/>
    <cellStyle name="Normal 22 6 6" xfId="13724"/>
    <cellStyle name="Normal 22 6_All Entries" xfId="13725"/>
    <cellStyle name="Normal 22 7" xfId="13726"/>
    <cellStyle name="Normal 22 7 2" xfId="13727"/>
    <cellStyle name="Normal 22 7 2 2" xfId="13728"/>
    <cellStyle name="Normal 22 7 3" xfId="13729"/>
    <cellStyle name="Normal 22 7 3 2" xfId="13730"/>
    <cellStyle name="Normal 22 7 4" xfId="13731"/>
    <cellStyle name="Normal 22 7 4 2" xfId="13732"/>
    <cellStyle name="Normal 22 7 5" xfId="13733"/>
    <cellStyle name="Normal 22 7_All Entries" xfId="13734"/>
    <cellStyle name="Normal 22 8" xfId="13735"/>
    <cellStyle name="Normal 22 8 2" xfId="13736"/>
    <cellStyle name="Normal 22 9" xfId="13737"/>
    <cellStyle name="Normal 22_All Entries" xfId="13738"/>
    <cellStyle name="Normal 220" xfId="13739"/>
    <cellStyle name="Normal 221" xfId="13740"/>
    <cellStyle name="Normal 222" xfId="13741"/>
    <cellStyle name="Normal 223" xfId="13742"/>
    <cellStyle name="Normal 224" xfId="13743"/>
    <cellStyle name="Normal 225" xfId="13744"/>
    <cellStyle name="Normal 226" xfId="13745"/>
    <cellStyle name="Normal 227" xfId="13746"/>
    <cellStyle name="Normal 228" xfId="13747"/>
    <cellStyle name="Normal 229" xfId="13748"/>
    <cellStyle name="Normal 23" xfId="1905"/>
    <cellStyle name="Normal-- 23" xfId="13749"/>
    <cellStyle name="Normal 23 2" xfId="13750"/>
    <cellStyle name="Normal 23 3" xfId="13751"/>
    <cellStyle name="Normal 230" xfId="13752"/>
    <cellStyle name="Normal 231" xfId="13753"/>
    <cellStyle name="Normal 231 2" xfId="13754"/>
    <cellStyle name="Normal 232" xfId="13755"/>
    <cellStyle name="Normal 232 2" xfId="13756"/>
    <cellStyle name="Normal 233" xfId="13757"/>
    <cellStyle name="Normal 233 2" xfId="13758"/>
    <cellStyle name="Normal 234" xfId="13759"/>
    <cellStyle name="Normal 234 2" xfId="13760"/>
    <cellStyle name="Normal 235" xfId="13761"/>
    <cellStyle name="Normal 235 2" xfId="13762"/>
    <cellStyle name="Normal 236" xfId="13763"/>
    <cellStyle name="Normal 236 2" xfId="13764"/>
    <cellStyle name="Normal 237" xfId="13765"/>
    <cellStyle name="Normal 237 2" xfId="13766"/>
    <cellStyle name="Normal 238" xfId="13767"/>
    <cellStyle name="Normal 238 2" xfId="13768"/>
    <cellStyle name="Normal 239" xfId="13769"/>
    <cellStyle name="Normal 239 2" xfId="13770"/>
    <cellStyle name="Normal 24" xfId="1906"/>
    <cellStyle name="Normal 24 2" xfId="13771"/>
    <cellStyle name="Normal 240" xfId="13772"/>
    <cellStyle name="Normal 240 2" xfId="13773"/>
    <cellStyle name="Normal 241" xfId="13774"/>
    <cellStyle name="Normal 241 2" xfId="13775"/>
    <cellStyle name="Normal 242" xfId="13776"/>
    <cellStyle name="Normal 242 2" xfId="13777"/>
    <cellStyle name="Normal 243" xfId="13778"/>
    <cellStyle name="Normal 244" xfId="13779"/>
    <cellStyle name="Normal 245" xfId="13780"/>
    <cellStyle name="Normal 246" xfId="13781"/>
    <cellStyle name="Normal 246 2" xfId="13782"/>
    <cellStyle name="Normal 247" xfId="13783"/>
    <cellStyle name="Normal 247 2" xfId="13784"/>
    <cellStyle name="Normal 248" xfId="13785"/>
    <cellStyle name="Normal 249" xfId="13786"/>
    <cellStyle name="Normal 25" xfId="1907"/>
    <cellStyle name="Normal 25 2" xfId="13787"/>
    <cellStyle name="Normal 25 3" xfId="13788"/>
    <cellStyle name="Normal 25_All Entries" xfId="13789"/>
    <cellStyle name="Normal 250" xfId="13790"/>
    <cellStyle name="Normal 251" xfId="13791"/>
    <cellStyle name="Normal 252" xfId="23300"/>
    <cellStyle name="Normal 253" xfId="23309"/>
    <cellStyle name="Normal 26" xfId="1908"/>
    <cellStyle name="Normal 26 2" xfId="1909"/>
    <cellStyle name="Normal 26 3" xfId="13792"/>
    <cellStyle name="Normal 26_All Entries" xfId="13793"/>
    <cellStyle name="Normal 27" xfId="1910"/>
    <cellStyle name="Normal 27 2" xfId="1911"/>
    <cellStyle name="Normal 27 2 2" xfId="13794"/>
    <cellStyle name="Normal 27 3" xfId="13795"/>
    <cellStyle name="Normal 27 4" xfId="13796"/>
    <cellStyle name="Normal 27_All Entries" xfId="13797"/>
    <cellStyle name="Normal 28" xfId="1912"/>
    <cellStyle name="Normal 28 2" xfId="1913"/>
    <cellStyle name="Normal 28 2 2" xfId="13798"/>
    <cellStyle name="Normal 28 3" xfId="13799"/>
    <cellStyle name="Normal 28 4" xfId="13800"/>
    <cellStyle name="Normal 28_All Entries" xfId="13801"/>
    <cellStyle name="Normal 29" xfId="1914"/>
    <cellStyle name="Normal 29 2" xfId="1915"/>
    <cellStyle name="Normal 29 2 2" xfId="13802"/>
    <cellStyle name="Normal 29 3" xfId="13803"/>
    <cellStyle name="Normal 29 4" xfId="13804"/>
    <cellStyle name="Normal 29_All Entries" xfId="13805"/>
    <cellStyle name="Normal 3" xfId="1916"/>
    <cellStyle name="Normal-- 3" xfId="13806"/>
    <cellStyle name="Normal 3 10" xfId="1917"/>
    <cellStyle name="Normal 3 10 2" xfId="13807"/>
    <cellStyle name="Normal 3 100" xfId="13808"/>
    <cellStyle name="Normal 3 101" xfId="13809"/>
    <cellStyle name="Normal 3 102" xfId="13810"/>
    <cellStyle name="Normal 3 103" xfId="13811"/>
    <cellStyle name="Normal 3 104" xfId="13812"/>
    <cellStyle name="Normal 3 105" xfId="23305"/>
    <cellStyle name="Normal 3 11" xfId="1918"/>
    <cellStyle name="Normal 3 11 2" xfId="13813"/>
    <cellStyle name="Normal 3 12" xfId="1919"/>
    <cellStyle name="Normal 3 13" xfId="1920"/>
    <cellStyle name="Normal 3 13 2" xfId="13814"/>
    <cellStyle name="Normal 3 14" xfId="1921"/>
    <cellStyle name="Normal 3 15" xfId="1922"/>
    <cellStyle name="Normal 3 16" xfId="1923"/>
    <cellStyle name="Normal 3 16 2" xfId="1924"/>
    <cellStyle name="Normal 3 17" xfId="1925"/>
    <cellStyle name="Normal 3 17 2" xfId="1926"/>
    <cellStyle name="Normal 3 18" xfId="1927"/>
    <cellStyle name="Normal 3 18 2" xfId="1928"/>
    <cellStyle name="Normal 3 19" xfId="1929"/>
    <cellStyle name="Normal 3 19 2" xfId="1930"/>
    <cellStyle name="Normal 3 2" xfId="1931"/>
    <cellStyle name="Normal 3 2 2" xfId="1932"/>
    <cellStyle name="Normal 3 2 2 10" xfId="13815"/>
    <cellStyle name="Normal 3 2 2 11" xfId="13816"/>
    <cellStyle name="Normal 3 2 2 2" xfId="13817"/>
    <cellStyle name="Normal 3 2 2 2 10" xfId="13818"/>
    <cellStyle name="Normal 3 2 2 2 2" xfId="13819"/>
    <cellStyle name="Normal 3 2 2 2 2 2" xfId="13820"/>
    <cellStyle name="Normal 3 2 2 2 2 2 2" xfId="13821"/>
    <cellStyle name="Normal 3 2 2 2 2 2 2 2" xfId="13822"/>
    <cellStyle name="Normal 3 2 2 2 2 2 2 3" xfId="13823"/>
    <cellStyle name="Normal 3 2 2 2 2 2 3" xfId="13824"/>
    <cellStyle name="Normal 3 2 2 2 2 2 4" xfId="13825"/>
    <cellStyle name="Normal 3 2 2 2 2 2 5" xfId="13826"/>
    <cellStyle name="Normal 3 2 2 2 2 2 6" xfId="13827"/>
    <cellStyle name="Normal 3 2 2 2 2 3" xfId="13828"/>
    <cellStyle name="Normal 3 2 2 2 2 3 2" xfId="13829"/>
    <cellStyle name="Normal 3 2 2 2 2 3 3" xfId="13830"/>
    <cellStyle name="Normal 3 2 2 2 2 4" xfId="13831"/>
    <cellStyle name="Normal 3 2 2 2 2 5" xfId="13832"/>
    <cellStyle name="Normal 3 2 2 2 2 6" xfId="13833"/>
    <cellStyle name="Normal 3 2 2 2 2 7" xfId="13834"/>
    <cellStyle name="Normal 3 2 2 2 2 8" xfId="13835"/>
    <cellStyle name="Normal 3 2 2 2 3" xfId="13836"/>
    <cellStyle name="Normal 3 2 2 2 3 2" xfId="13837"/>
    <cellStyle name="Normal 3 2 2 2 3 2 2" xfId="13838"/>
    <cellStyle name="Normal 3 2 2 2 3 2 2 2" xfId="13839"/>
    <cellStyle name="Normal 3 2 2 2 3 2 2 3" xfId="13840"/>
    <cellStyle name="Normal 3 2 2 2 3 2 3" xfId="13841"/>
    <cellStyle name="Normal 3 2 2 2 3 2 4" xfId="13842"/>
    <cellStyle name="Normal 3 2 2 2 3 2 5" xfId="13843"/>
    <cellStyle name="Normal 3 2 2 2 3 2 6" xfId="13844"/>
    <cellStyle name="Normal 3 2 2 2 3 3" xfId="13845"/>
    <cellStyle name="Normal 3 2 2 2 3 3 2" xfId="13846"/>
    <cellStyle name="Normal 3 2 2 2 3 3 3" xfId="13847"/>
    <cellStyle name="Normal 3 2 2 2 3 4" xfId="13848"/>
    <cellStyle name="Normal 3 2 2 2 3 5" xfId="13849"/>
    <cellStyle name="Normal 3 2 2 2 3 6" xfId="13850"/>
    <cellStyle name="Normal 3 2 2 2 3 7" xfId="13851"/>
    <cellStyle name="Normal 3 2 2 2 4" xfId="13852"/>
    <cellStyle name="Normal 3 2 2 2 4 2" xfId="13853"/>
    <cellStyle name="Normal 3 2 2 2 4 2 2" xfId="13854"/>
    <cellStyle name="Normal 3 2 2 2 4 2 3" xfId="13855"/>
    <cellStyle name="Normal 3 2 2 2 4 3" xfId="13856"/>
    <cellStyle name="Normal 3 2 2 2 4 4" xfId="13857"/>
    <cellStyle name="Normal 3 2 2 2 4 5" xfId="13858"/>
    <cellStyle name="Normal 3 2 2 2 4 6" xfId="13859"/>
    <cellStyle name="Normal 3 2 2 2 5" xfId="13860"/>
    <cellStyle name="Normal 3 2 2 2 5 2" xfId="13861"/>
    <cellStyle name="Normal 3 2 2 2 5 2 2" xfId="13862"/>
    <cellStyle name="Normal 3 2 2 2 5 2 3" xfId="13863"/>
    <cellStyle name="Normal 3 2 2 2 5 3" xfId="13864"/>
    <cellStyle name="Normal 3 2 2 2 5 4" xfId="13865"/>
    <cellStyle name="Normal 3 2 2 2 6" xfId="13866"/>
    <cellStyle name="Normal 3 2 2 2 6 2" xfId="13867"/>
    <cellStyle name="Normal 3 2 2 2 6 3" xfId="13868"/>
    <cellStyle name="Normal 3 2 2 2 7" xfId="13869"/>
    <cellStyle name="Normal 3 2 2 2 8" xfId="13870"/>
    <cellStyle name="Normal 3 2 2 2 9" xfId="13871"/>
    <cellStyle name="Normal 3 2 2 3" xfId="13872"/>
    <cellStyle name="Normal 3 2 2 3 2" xfId="13873"/>
    <cellStyle name="Normal 3 2 2 3 2 2" xfId="13874"/>
    <cellStyle name="Normal 3 2 2 3 2 2 2" xfId="13875"/>
    <cellStyle name="Normal 3 2 2 3 2 2 3" xfId="13876"/>
    <cellStyle name="Normal 3 2 2 3 2 3" xfId="13877"/>
    <cellStyle name="Normal 3 2 2 3 2 4" xfId="13878"/>
    <cellStyle name="Normal 3 2 2 3 2 5" xfId="13879"/>
    <cellStyle name="Normal 3 2 2 3 2 6" xfId="13880"/>
    <cellStyle name="Normal 3 2 2 3 3" xfId="13881"/>
    <cellStyle name="Normal 3 2 2 3 3 2" xfId="13882"/>
    <cellStyle name="Normal 3 2 2 3 3 2 2" xfId="13883"/>
    <cellStyle name="Normal 3 2 2 3 3 3" xfId="13884"/>
    <cellStyle name="Normal 3 2 2 3 4" xfId="13885"/>
    <cellStyle name="Normal 3 2 2 3 4 2" xfId="13886"/>
    <cellStyle name="Normal 3 2 2 3 5" xfId="13887"/>
    <cellStyle name="Normal 3 2 2 3 6" xfId="13888"/>
    <cellStyle name="Normal 3 2 2 3 7" xfId="13889"/>
    <cellStyle name="Normal 3 2 2 3 8" xfId="13890"/>
    <cellStyle name="Normal 3 2 2 4" xfId="13891"/>
    <cellStyle name="Normal 3 2 2 4 2" xfId="13892"/>
    <cellStyle name="Normal 3 2 2 4 2 2" xfId="13893"/>
    <cellStyle name="Normal 3 2 2 4 2 2 2" xfId="13894"/>
    <cellStyle name="Normal 3 2 2 4 2 2 3" xfId="13895"/>
    <cellStyle name="Normal 3 2 2 4 2 3" xfId="13896"/>
    <cellStyle name="Normal 3 2 2 4 2 4" xfId="13897"/>
    <cellStyle name="Normal 3 2 2 4 2 5" xfId="13898"/>
    <cellStyle name="Normal 3 2 2 4 2 6" xfId="13899"/>
    <cellStyle name="Normal 3 2 2 4 3" xfId="13900"/>
    <cellStyle name="Normal 3 2 2 4 3 2" xfId="13901"/>
    <cellStyle name="Normal 3 2 2 4 3 3" xfId="13902"/>
    <cellStyle name="Normal 3 2 2 4 4" xfId="13903"/>
    <cellStyle name="Normal 3 2 2 4 5" xfId="13904"/>
    <cellStyle name="Normal 3 2 2 4 6" xfId="13905"/>
    <cellStyle name="Normal 3 2 2 4 7" xfId="13906"/>
    <cellStyle name="Normal 3 2 2 4 8" xfId="13907"/>
    <cellStyle name="Normal 3 2 2 5" xfId="13908"/>
    <cellStyle name="Normal 3 2 2 5 2" xfId="13909"/>
    <cellStyle name="Normal 3 2 2 5 2 2" xfId="13910"/>
    <cellStyle name="Normal 3 2 2 5 2 3" xfId="13911"/>
    <cellStyle name="Normal 3 2 2 5 3" xfId="13912"/>
    <cellStyle name="Normal 3 2 2 5 4" xfId="13913"/>
    <cellStyle name="Normal 3 2 2 5 5" xfId="13914"/>
    <cellStyle name="Normal 3 2 2 5 6" xfId="13915"/>
    <cellStyle name="Normal 3 2 2 6" xfId="13916"/>
    <cellStyle name="Normal 3 2 2 6 2" xfId="13917"/>
    <cellStyle name="Normal 3 2 2 6 2 2" xfId="13918"/>
    <cellStyle name="Normal 3 2 2 6 2 3" xfId="13919"/>
    <cellStyle name="Normal 3 2 2 6 3" xfId="13920"/>
    <cellStyle name="Normal 3 2 2 6 4" xfId="13921"/>
    <cellStyle name="Normal 3 2 2 7" xfId="13922"/>
    <cellStyle name="Normal 3 2 2 7 2" xfId="13923"/>
    <cellStyle name="Normal 3 2 2 7 3" xfId="13924"/>
    <cellStyle name="Normal 3 2 2 8" xfId="13925"/>
    <cellStyle name="Normal 3 2 2 9" xfId="13926"/>
    <cellStyle name="Normal 3 2 3" xfId="1933"/>
    <cellStyle name="Normal 3 20" xfId="1934"/>
    <cellStyle name="Normal 3 20 2" xfId="1935"/>
    <cellStyle name="Normal 3 21" xfId="1936"/>
    <cellStyle name="Normal 3 21 2" xfId="1937"/>
    <cellStyle name="Normal 3 22" xfId="1938"/>
    <cellStyle name="Normal 3 22 2" xfId="1939"/>
    <cellStyle name="Normal 3 23" xfId="1940"/>
    <cellStyle name="Normal 3 23 2" xfId="1941"/>
    <cellStyle name="Normal 3 24" xfId="1942"/>
    <cellStyle name="Normal 3 24 2" xfId="1943"/>
    <cellStyle name="Normal 3 25" xfId="1944"/>
    <cellStyle name="Normal 3 25 2" xfId="1945"/>
    <cellStyle name="Normal 3 26" xfId="1946"/>
    <cellStyle name="Normal 3 26 2" xfId="1947"/>
    <cellStyle name="Normal 3 27" xfId="1948"/>
    <cellStyle name="Normal 3 27 2" xfId="1949"/>
    <cellStyle name="Normal 3 28" xfId="1950"/>
    <cellStyle name="Normal 3 28 2" xfId="1951"/>
    <cellStyle name="Normal 3 29" xfId="1952"/>
    <cellStyle name="Normal 3 29 2" xfId="1953"/>
    <cellStyle name="Normal 3 3" xfId="1954"/>
    <cellStyle name="Normal 3 3 2" xfId="13927"/>
    <cellStyle name="Normal 3 3 2 2" xfId="13928"/>
    <cellStyle name="Normal 3 3 2 2 2" xfId="13929"/>
    <cellStyle name="Normal 3 3 2 2 2 2" xfId="13930"/>
    <cellStyle name="Normal 3 3 2 2 3" xfId="13931"/>
    <cellStyle name="Normal 3 3 2 3" xfId="13932"/>
    <cellStyle name="Normal 3 3 2 3 2" xfId="13933"/>
    <cellStyle name="Normal 3 3 2 4" xfId="13934"/>
    <cellStyle name="Normal 3 3 2 4 2" xfId="13935"/>
    <cellStyle name="Normal 3 3 2 5" xfId="13936"/>
    <cellStyle name="Normal 3 3 2 5 2" xfId="13937"/>
    <cellStyle name="Normal 3 3 2 6" xfId="13938"/>
    <cellStyle name="Normal 3 3 2 7" xfId="13939"/>
    <cellStyle name="Normal 3 3 2_All Entries" xfId="13940"/>
    <cellStyle name="Normal 3 3 3" xfId="13941"/>
    <cellStyle name="Normal 3 3 3 2" xfId="13942"/>
    <cellStyle name="Normal 3 3 3 2 2" xfId="13943"/>
    <cellStyle name="Normal 3 3 3 2 2 2" xfId="13944"/>
    <cellStyle name="Normal 3 3 3 2 3" xfId="13945"/>
    <cellStyle name="Normal 3 3 3 3" xfId="13946"/>
    <cellStyle name="Normal 3 3 3 3 2" xfId="13947"/>
    <cellStyle name="Normal 3 3 3 3 2 2" xfId="13948"/>
    <cellStyle name="Normal 3 3 3 3 3" xfId="13949"/>
    <cellStyle name="Normal 3 3 3 4" xfId="13950"/>
    <cellStyle name="Normal 3 3 3 4 2" xfId="13951"/>
    <cellStyle name="Normal 3 3 3 5" xfId="13952"/>
    <cellStyle name="Normal 3 3 4" xfId="13953"/>
    <cellStyle name="Normal 3 3 4 2" xfId="13954"/>
    <cellStyle name="Normal 3 3 4 2 2" xfId="13955"/>
    <cellStyle name="Normal 3 3 4 2 2 2" xfId="13956"/>
    <cellStyle name="Normal 3 3 4 2 3" xfId="13957"/>
    <cellStyle name="Normal 3 3 4 3" xfId="13958"/>
    <cellStyle name="Normal 3 3 4 3 2" xfId="13959"/>
    <cellStyle name="Normal 3 3 4 3 2 2" xfId="13960"/>
    <cellStyle name="Normal 3 3 4 3 3" xfId="13961"/>
    <cellStyle name="Normal 3 3 4 4" xfId="13962"/>
    <cellStyle name="Normal 3 3 4 4 2" xfId="13963"/>
    <cellStyle name="Normal 3 3 4 5" xfId="13964"/>
    <cellStyle name="Normal 3 3 5" xfId="13965"/>
    <cellStyle name="Normal 3 3 5 2" xfId="13966"/>
    <cellStyle name="Normal 3 3 5 2 2" xfId="13967"/>
    <cellStyle name="Normal 3 3 5 3" xfId="13968"/>
    <cellStyle name="Normal 3 3 6" xfId="13969"/>
    <cellStyle name="Normal 3 3 6 2" xfId="13970"/>
    <cellStyle name="Normal 3 3 6 2 2" xfId="13971"/>
    <cellStyle name="Normal 3 3 6 3" xfId="13972"/>
    <cellStyle name="Normal 3 3 7" xfId="13973"/>
    <cellStyle name="Normal 3 3 7 2" xfId="13974"/>
    <cellStyle name="Normal 3 3 8" xfId="13975"/>
    <cellStyle name="Normal 3 3 9" xfId="13976"/>
    <cellStyle name="Normal 3 3_All Entries" xfId="13977"/>
    <cellStyle name="Normal 3 30" xfId="1955"/>
    <cellStyle name="Normal 3 30 2" xfId="13978"/>
    <cellStyle name="Normal 3 30 2 2" xfId="13979"/>
    <cellStyle name="Normal 3 30 2 2 2" xfId="13980"/>
    <cellStyle name="Normal 3 30 2 2 2 2" xfId="13981"/>
    <cellStyle name="Normal 3 30 2 2 3" xfId="13982"/>
    <cellStyle name="Normal 3 30 2 3" xfId="13983"/>
    <cellStyle name="Normal 3 30 2 3 2" xfId="13984"/>
    <cellStyle name="Normal 3 30 2 3 2 2" xfId="13985"/>
    <cellStyle name="Normal 3 30 2 3 3" xfId="13986"/>
    <cellStyle name="Normal 3 30 2 4" xfId="13987"/>
    <cellStyle name="Normal 3 30 2 4 2" xfId="13988"/>
    <cellStyle name="Normal 3 30 2 5" xfId="13989"/>
    <cellStyle name="Normal 3 30 3" xfId="13990"/>
    <cellStyle name="Normal 3 30 3 2" xfId="13991"/>
    <cellStyle name="Normal 3 30 3 2 2" xfId="13992"/>
    <cellStyle name="Normal 3 30 3 2 2 2" xfId="13993"/>
    <cellStyle name="Normal 3 30 3 2 3" xfId="13994"/>
    <cellStyle name="Normal 3 30 3 3" xfId="13995"/>
    <cellStyle name="Normal 3 30 3 3 2" xfId="13996"/>
    <cellStyle name="Normal 3 30 3 3 2 2" xfId="13997"/>
    <cellStyle name="Normal 3 30 3 3 3" xfId="13998"/>
    <cellStyle name="Normal 3 30 3 4" xfId="13999"/>
    <cellStyle name="Normal 3 30 3 4 2" xfId="14000"/>
    <cellStyle name="Normal 3 30 3 5" xfId="14001"/>
    <cellStyle name="Normal 3 30 4" xfId="14002"/>
    <cellStyle name="Normal 3 30 4 2" xfId="14003"/>
    <cellStyle name="Normal 3 30 4 2 2" xfId="14004"/>
    <cellStyle name="Normal 3 30 4 3" xfId="14005"/>
    <cellStyle name="Normal 3 30 5" xfId="14006"/>
    <cellStyle name="Normal 3 30 5 2" xfId="14007"/>
    <cellStyle name="Normal 3 30 5 2 2" xfId="14008"/>
    <cellStyle name="Normal 3 30 5 3" xfId="14009"/>
    <cellStyle name="Normal 3 30 6" xfId="14010"/>
    <cellStyle name="Normal 3 30 6 2" xfId="14011"/>
    <cellStyle name="Normal 3 30 7" xfId="14012"/>
    <cellStyle name="Normal 3 31" xfId="2688"/>
    <cellStyle name="Normal 3 31 2" xfId="2788"/>
    <cellStyle name="Normal 3 31 2 2" xfId="2864"/>
    <cellStyle name="Normal 3 31 2 2 2" xfId="14013"/>
    <cellStyle name="Normal 3 31 2 2 2 2" xfId="14014"/>
    <cellStyle name="Normal 3 31 2 2 3" xfId="14015"/>
    <cellStyle name="Normal 3 31 2 3" xfId="14016"/>
    <cellStyle name="Normal 3 31 2 3 2" xfId="14017"/>
    <cellStyle name="Normal 3 31 2 3 2 2" xfId="14018"/>
    <cellStyle name="Normal 3 31 2 3 3" xfId="14019"/>
    <cellStyle name="Normal 3 31 2 4" xfId="14020"/>
    <cellStyle name="Normal 3 31 2 4 2" xfId="14021"/>
    <cellStyle name="Normal 3 31 2 5" xfId="14022"/>
    <cellStyle name="Normal 3 31 3" xfId="2825"/>
    <cellStyle name="Normal 3 31 3 2" xfId="14023"/>
    <cellStyle name="Normal 3 31 3 2 2" xfId="14024"/>
    <cellStyle name="Normal 3 31 3 2 2 2" xfId="14025"/>
    <cellStyle name="Normal 3 31 3 2 3" xfId="14026"/>
    <cellStyle name="Normal 3 31 3 3" xfId="14027"/>
    <cellStyle name="Normal 3 31 3 3 2" xfId="14028"/>
    <cellStyle name="Normal 3 31 3 3 2 2" xfId="14029"/>
    <cellStyle name="Normal 3 31 3 3 3" xfId="14030"/>
    <cellStyle name="Normal 3 31 3 4" xfId="14031"/>
    <cellStyle name="Normal 3 31 3 4 2" xfId="14032"/>
    <cellStyle name="Normal 3 31 3 5" xfId="14033"/>
    <cellStyle name="Normal 3 31 4" xfId="14034"/>
    <cellStyle name="Normal 3 31 4 2" xfId="14035"/>
    <cellStyle name="Normal 3 31 4 2 2" xfId="14036"/>
    <cellStyle name="Normal 3 31 4 3" xfId="14037"/>
    <cellStyle name="Normal 3 31 5" xfId="14038"/>
    <cellStyle name="Normal 3 31 5 2" xfId="14039"/>
    <cellStyle name="Normal 3 31 5 2 2" xfId="14040"/>
    <cellStyle name="Normal 3 31 5 3" xfId="14041"/>
    <cellStyle name="Normal 3 31 6" xfId="14042"/>
    <cellStyle name="Normal 3 31 6 2" xfId="14043"/>
    <cellStyle name="Normal 3 31 7" xfId="14044"/>
    <cellStyle name="Normal 3 32" xfId="2768"/>
    <cellStyle name="Normal 3 32 2" xfId="2844"/>
    <cellStyle name="Normal 3 32 2 2" xfId="14045"/>
    <cellStyle name="Normal 3 32 2 2 2" xfId="14046"/>
    <cellStyle name="Normal 3 32 2 2 2 2" xfId="14047"/>
    <cellStyle name="Normal 3 32 2 2 3" xfId="14048"/>
    <cellStyle name="Normal 3 32 2 3" xfId="14049"/>
    <cellStyle name="Normal 3 32 2 3 2" xfId="14050"/>
    <cellStyle name="Normal 3 32 2 3 2 2" xfId="14051"/>
    <cellStyle name="Normal 3 32 2 3 3" xfId="14052"/>
    <cellStyle name="Normal 3 32 2 4" xfId="14053"/>
    <cellStyle name="Normal 3 32 2 4 2" xfId="14054"/>
    <cellStyle name="Normal 3 32 2 5" xfId="14055"/>
    <cellStyle name="Normal 3 32 3" xfId="14056"/>
    <cellStyle name="Normal 3 32 3 2" xfId="14057"/>
    <cellStyle name="Normal 3 32 3 2 2" xfId="14058"/>
    <cellStyle name="Normal 3 32 3 2 2 2" xfId="14059"/>
    <cellStyle name="Normal 3 32 3 2 3" xfId="14060"/>
    <cellStyle name="Normal 3 32 3 3" xfId="14061"/>
    <cellStyle name="Normal 3 32 3 3 2" xfId="14062"/>
    <cellStyle name="Normal 3 32 3 3 2 2" xfId="14063"/>
    <cellStyle name="Normal 3 32 3 3 3" xfId="14064"/>
    <cellStyle name="Normal 3 32 3 4" xfId="14065"/>
    <cellStyle name="Normal 3 32 3 4 2" xfId="14066"/>
    <cellStyle name="Normal 3 32 3 5" xfId="14067"/>
    <cellStyle name="Normal 3 32 4" xfId="14068"/>
    <cellStyle name="Normal 3 32 4 2" xfId="14069"/>
    <cellStyle name="Normal 3 32 4 2 2" xfId="14070"/>
    <cellStyle name="Normal 3 32 4 3" xfId="14071"/>
    <cellStyle name="Normal 3 32 5" xfId="14072"/>
    <cellStyle name="Normal 3 32 5 2" xfId="14073"/>
    <cellStyle name="Normal 3 32 5 2 2" xfId="14074"/>
    <cellStyle name="Normal 3 32 5 3" xfId="14075"/>
    <cellStyle name="Normal 3 32 6" xfId="14076"/>
    <cellStyle name="Normal 3 32 6 2" xfId="14077"/>
    <cellStyle name="Normal 3 32 7" xfId="14078"/>
    <cellStyle name="Normal 3 33" xfId="2802"/>
    <cellStyle name="Normal 3 33 2" xfId="14079"/>
    <cellStyle name="Normal 3 33 2 2" xfId="14080"/>
    <cellStyle name="Normal 3 33 2 2 2" xfId="14081"/>
    <cellStyle name="Normal 3 33 2 2 2 2" xfId="14082"/>
    <cellStyle name="Normal 3 33 2 2 3" xfId="14083"/>
    <cellStyle name="Normal 3 33 2 3" xfId="14084"/>
    <cellStyle name="Normal 3 33 2 3 2" xfId="14085"/>
    <cellStyle name="Normal 3 33 2 3 2 2" xfId="14086"/>
    <cellStyle name="Normal 3 33 2 3 3" xfId="14087"/>
    <cellStyle name="Normal 3 33 2 4" xfId="14088"/>
    <cellStyle name="Normal 3 33 2 4 2" xfId="14089"/>
    <cellStyle name="Normal 3 33 2 5" xfId="14090"/>
    <cellStyle name="Normal 3 33 3" xfId="14091"/>
    <cellStyle name="Normal 3 33 3 2" xfId="14092"/>
    <cellStyle name="Normal 3 33 3 2 2" xfId="14093"/>
    <cellStyle name="Normal 3 33 3 2 2 2" xfId="14094"/>
    <cellStyle name="Normal 3 33 3 2 3" xfId="14095"/>
    <cellStyle name="Normal 3 33 3 3" xfId="14096"/>
    <cellStyle name="Normal 3 33 3 3 2" xfId="14097"/>
    <cellStyle name="Normal 3 33 3 3 2 2" xfId="14098"/>
    <cellStyle name="Normal 3 33 3 3 3" xfId="14099"/>
    <cellStyle name="Normal 3 33 3 4" xfId="14100"/>
    <cellStyle name="Normal 3 33 3 4 2" xfId="14101"/>
    <cellStyle name="Normal 3 33 3 5" xfId="14102"/>
    <cellStyle name="Normal 3 33 4" xfId="14103"/>
    <cellStyle name="Normal 3 33 4 2" xfId="14104"/>
    <cellStyle name="Normal 3 33 4 2 2" xfId="14105"/>
    <cellStyle name="Normal 3 33 4 3" xfId="14106"/>
    <cellStyle name="Normal 3 33 5" xfId="14107"/>
    <cellStyle name="Normal 3 33 5 2" xfId="14108"/>
    <cellStyle name="Normal 3 33 5 2 2" xfId="14109"/>
    <cellStyle name="Normal 3 33 5 3" xfId="14110"/>
    <cellStyle name="Normal 3 33 6" xfId="14111"/>
    <cellStyle name="Normal 3 33 6 2" xfId="14112"/>
    <cellStyle name="Normal 3 33 7" xfId="14113"/>
    <cellStyle name="Normal 3 34" xfId="14114"/>
    <cellStyle name="Normal 3 35" xfId="14115"/>
    <cellStyle name="Normal 3 36" xfId="14116"/>
    <cellStyle name="Normal 3 37" xfId="14117"/>
    <cellStyle name="Normal 3 38" xfId="14118"/>
    <cellStyle name="Normal 3 39" xfId="14119"/>
    <cellStyle name="Normal 3 4" xfId="1956"/>
    <cellStyle name="Normal 3 4 10" xfId="14120"/>
    <cellStyle name="Normal 3 4 2" xfId="14121"/>
    <cellStyle name="Normal 3 4 2 2" xfId="14122"/>
    <cellStyle name="Normal 3 4 2 2 2" xfId="14123"/>
    <cellStyle name="Normal 3 4 2 2 2 2" xfId="14124"/>
    <cellStyle name="Normal 3 4 2 2 3" xfId="14125"/>
    <cellStyle name="Normal 3 4 2 3" xfId="14126"/>
    <cellStyle name="Normal 3 4 2 3 2" xfId="14127"/>
    <cellStyle name="Normal 3 4 2 4" xfId="14128"/>
    <cellStyle name="Normal 3 4 2 4 2" xfId="14129"/>
    <cellStyle name="Normal 3 4 2 5" xfId="14130"/>
    <cellStyle name="Normal 3 4 2 5 2" xfId="14131"/>
    <cellStyle name="Normal 3 4 2 6" xfId="14132"/>
    <cellStyle name="Normal 3 4 2 7" xfId="14133"/>
    <cellStyle name="Normal 3 4 2_All Entries" xfId="14134"/>
    <cellStyle name="Normal 3 4 3" xfId="14135"/>
    <cellStyle name="Normal 3 4 3 2" xfId="14136"/>
    <cellStyle name="Normal 3 4 3 2 2" xfId="14137"/>
    <cellStyle name="Normal 3 4 3 3" xfId="14138"/>
    <cellStyle name="Normal 3 4 4" xfId="14139"/>
    <cellStyle name="Normal 3 4 4 2" xfId="14140"/>
    <cellStyle name="Normal 3 4 5" xfId="14141"/>
    <cellStyle name="Normal 3 4 5 2" xfId="14142"/>
    <cellStyle name="Normal 3 4 6" xfId="14143"/>
    <cellStyle name="Normal 3 4 6 2" xfId="14144"/>
    <cellStyle name="Normal 3 4 7" xfId="14145"/>
    <cellStyle name="Normal 3 4 8" xfId="14146"/>
    <cellStyle name="Normal 3 4 9" xfId="14147"/>
    <cellStyle name="Normal 3 4_All Entries" xfId="14148"/>
    <cellStyle name="Normal 3 40" xfId="14149"/>
    <cellStyle name="Normal 3 41" xfId="14150"/>
    <cellStyle name="Normal 3 42" xfId="14151"/>
    <cellStyle name="Normal 3 43" xfId="14152"/>
    <cellStyle name="Normal 3 44" xfId="14153"/>
    <cellStyle name="Normal 3 45" xfId="14154"/>
    <cellStyle name="Normal 3 46" xfId="14155"/>
    <cellStyle name="Normal 3 47" xfId="14156"/>
    <cellStyle name="Normal 3 48" xfId="14157"/>
    <cellStyle name="Normal 3 49" xfId="14158"/>
    <cellStyle name="Normal 3 5" xfId="1957"/>
    <cellStyle name="Normal 3 5 10" xfId="14159"/>
    <cellStyle name="Normal 3 5 2" xfId="14160"/>
    <cellStyle name="Normal 3 5 2 2" xfId="14161"/>
    <cellStyle name="Normal 3 5 2 2 2" xfId="14162"/>
    <cellStyle name="Normal 3 5 2 2 2 2" xfId="14163"/>
    <cellStyle name="Normal 3 5 2 2 3" xfId="14164"/>
    <cellStyle name="Normal 3 5 2 3" xfId="14165"/>
    <cellStyle name="Normal 3 5 2 3 2" xfId="14166"/>
    <cellStyle name="Normal 3 5 2 4" xfId="14167"/>
    <cellStyle name="Normal 3 5 2 4 2" xfId="14168"/>
    <cellStyle name="Normal 3 5 2 5" xfId="14169"/>
    <cellStyle name="Normal 3 5 2 5 2" xfId="14170"/>
    <cellStyle name="Normal 3 5 2 6" xfId="14171"/>
    <cellStyle name="Normal 3 5 2 7" xfId="14172"/>
    <cellStyle name="Normal 3 5 2_All Entries" xfId="14173"/>
    <cellStyle name="Normal 3 5 3" xfId="14174"/>
    <cellStyle name="Normal 3 5 3 2" xfId="14175"/>
    <cellStyle name="Normal 3 5 3 2 2" xfId="14176"/>
    <cellStyle name="Normal 3 5 3 3" xfId="14177"/>
    <cellStyle name="Normal 3 5 4" xfId="14178"/>
    <cellStyle name="Normal 3 5 4 2" xfId="14179"/>
    <cellStyle name="Normal 3 5 5" xfId="14180"/>
    <cellStyle name="Normal 3 5 5 2" xfId="14181"/>
    <cellStyle name="Normal 3 5 6" xfId="14182"/>
    <cellStyle name="Normal 3 5 6 2" xfId="14183"/>
    <cellStyle name="Normal 3 5 7" xfId="14184"/>
    <cellStyle name="Normal 3 5 8" xfId="14185"/>
    <cellStyle name="Normal 3 5 9" xfId="14186"/>
    <cellStyle name="Normal 3 5_All Entries" xfId="14187"/>
    <cellStyle name="Normal 3 50" xfId="14188"/>
    <cellStyle name="Normal 3 51" xfId="14189"/>
    <cellStyle name="Normal 3 52" xfId="14190"/>
    <cellStyle name="Normal 3 53" xfId="14191"/>
    <cellStyle name="Normal 3 54" xfId="14192"/>
    <cellStyle name="Normal 3 55" xfId="14193"/>
    <cellStyle name="Normal 3 56" xfId="14194"/>
    <cellStyle name="Normal 3 57" xfId="14195"/>
    <cellStyle name="Normal 3 58" xfId="14196"/>
    <cellStyle name="Normal 3 59" xfId="14197"/>
    <cellStyle name="Normal 3 6" xfId="1958"/>
    <cellStyle name="Normal 3 6 2" xfId="14198"/>
    <cellStyle name="Normal 3 6 3" xfId="14199"/>
    <cellStyle name="Normal 3 60" xfId="14200"/>
    <cellStyle name="Normal 3 61" xfId="14201"/>
    <cellStyle name="Normal 3 62" xfId="14202"/>
    <cellStyle name="Normal 3 63" xfId="14203"/>
    <cellStyle name="Normal 3 64" xfId="14204"/>
    <cellStyle name="Normal 3 65" xfId="14205"/>
    <cellStyle name="Normal 3 66" xfId="14206"/>
    <cellStyle name="Normal 3 67" xfId="14207"/>
    <cellStyle name="Normal 3 68" xfId="14208"/>
    <cellStyle name="Normal 3 69" xfId="14209"/>
    <cellStyle name="Normal 3 7" xfId="1959"/>
    <cellStyle name="Normal 3 7 2" xfId="14210"/>
    <cellStyle name="Normal 3 7 2 2" xfId="14211"/>
    <cellStyle name="Normal 3 7 2 2 2" xfId="14212"/>
    <cellStyle name="Normal 3 7 2 3" xfId="14213"/>
    <cellStyle name="Normal 3 7 3" xfId="14214"/>
    <cellStyle name="Normal 3 7 3 2" xfId="14215"/>
    <cellStyle name="Normal 3 7 4" xfId="14216"/>
    <cellStyle name="Normal 3 7 4 2" xfId="14217"/>
    <cellStyle name="Normal 3 7 5" xfId="14218"/>
    <cellStyle name="Normal 3 7 5 2" xfId="14219"/>
    <cellStyle name="Normal 3 7 6" xfId="14220"/>
    <cellStyle name="Normal 3 7 7" xfId="14221"/>
    <cellStyle name="Normal 3 7 8" xfId="14222"/>
    <cellStyle name="Normal 3 7_All Entries" xfId="14223"/>
    <cellStyle name="Normal 3 70" xfId="14224"/>
    <cellStyle name="Normal 3 70 2" xfId="14225"/>
    <cellStyle name="Normal 3 70 2 2" xfId="14226"/>
    <cellStyle name="Normal 3 70 2 2 2" xfId="14227"/>
    <cellStyle name="Normal 3 70 2 3" xfId="14228"/>
    <cellStyle name="Normal 3 70 3" xfId="14229"/>
    <cellStyle name="Normal 3 70 3 2" xfId="14230"/>
    <cellStyle name="Normal 3 70 3 2 2" xfId="14231"/>
    <cellStyle name="Normal 3 70 3 3" xfId="14232"/>
    <cellStyle name="Normal 3 70 4" xfId="14233"/>
    <cellStyle name="Normal 3 70 4 2" xfId="14234"/>
    <cellStyle name="Normal 3 70 5" xfId="14235"/>
    <cellStyle name="Normal 3 71" xfId="14236"/>
    <cellStyle name="Normal 3 71 2" xfId="14237"/>
    <cellStyle name="Normal 3 71 2 2" xfId="14238"/>
    <cellStyle name="Normal 3 71 2 2 2" xfId="14239"/>
    <cellStyle name="Normal 3 71 2 3" xfId="14240"/>
    <cellStyle name="Normal 3 71 3" xfId="14241"/>
    <cellStyle name="Normal 3 71 3 2" xfId="14242"/>
    <cellStyle name="Normal 3 71 3 2 2" xfId="14243"/>
    <cellStyle name="Normal 3 71 3 3" xfId="14244"/>
    <cellStyle name="Normal 3 71 4" xfId="14245"/>
    <cellStyle name="Normal 3 71 4 2" xfId="14246"/>
    <cellStyle name="Normal 3 71 5" xfId="14247"/>
    <cellStyle name="Normal 3 72" xfId="14248"/>
    <cellStyle name="Normal 3 72 2" xfId="14249"/>
    <cellStyle name="Normal 3 72 2 2" xfId="14250"/>
    <cellStyle name="Normal 3 72 2 2 2" xfId="14251"/>
    <cellStyle name="Normal 3 72 2 3" xfId="14252"/>
    <cellStyle name="Normal 3 72 3" xfId="14253"/>
    <cellStyle name="Normal 3 72 3 2" xfId="14254"/>
    <cellStyle name="Normal 3 72 3 2 2" xfId="14255"/>
    <cellStyle name="Normal 3 72 3 3" xfId="14256"/>
    <cellStyle name="Normal 3 72 4" xfId="14257"/>
    <cellStyle name="Normal 3 72 4 2" xfId="14258"/>
    <cellStyle name="Normal 3 72 5" xfId="14259"/>
    <cellStyle name="Normal 3 73" xfId="14260"/>
    <cellStyle name="Normal 3 73 2" xfId="14261"/>
    <cellStyle name="Normal 3 73 2 2" xfId="14262"/>
    <cellStyle name="Normal 3 73 3" xfId="14263"/>
    <cellStyle name="Normal 3 74" xfId="14264"/>
    <cellStyle name="Normal 3 74 2" xfId="14265"/>
    <cellStyle name="Normal 3 74 2 2" xfId="14266"/>
    <cellStyle name="Normal 3 74 3" xfId="14267"/>
    <cellStyle name="Normal 3 75" xfId="14268"/>
    <cellStyle name="Normal 3 75 2" xfId="14269"/>
    <cellStyle name="Normal 3 75 2 2" xfId="14270"/>
    <cellStyle name="Normal 3 75 3" xfId="14271"/>
    <cellStyle name="Normal 3 76" xfId="14272"/>
    <cellStyle name="Normal 3 76 2" xfId="14273"/>
    <cellStyle name="Normal 3 76 2 2" xfId="14274"/>
    <cellStyle name="Normal 3 76 3" xfId="14275"/>
    <cellStyle name="Normal 3 77" xfId="14276"/>
    <cellStyle name="Normal 3 77 2" xfId="14277"/>
    <cellStyle name="Normal 3 77 2 2" xfId="14278"/>
    <cellStyle name="Normal 3 77 3" xfId="14279"/>
    <cellStyle name="Normal 3 78" xfId="14280"/>
    <cellStyle name="Normal 3 78 2" xfId="14281"/>
    <cellStyle name="Normal 3 78 2 2" xfId="14282"/>
    <cellStyle name="Normal 3 78 3" xfId="14283"/>
    <cellStyle name="Normal 3 79" xfId="14284"/>
    <cellStyle name="Normal 3 79 2" xfId="14285"/>
    <cellStyle name="Normal 3 79 2 2" xfId="14286"/>
    <cellStyle name="Normal 3 79 3" xfId="14287"/>
    <cellStyle name="Normal 3 8" xfId="1960"/>
    <cellStyle name="Normal 3 8 2" xfId="14288"/>
    <cellStyle name="Normal 3 8 2 2" xfId="14289"/>
    <cellStyle name="Normal 3 8 3" xfId="14290"/>
    <cellStyle name="Normal 3 8 3 2" xfId="14291"/>
    <cellStyle name="Normal 3 8 4" xfId="14292"/>
    <cellStyle name="Normal 3 8 4 2" xfId="14293"/>
    <cellStyle name="Normal 3 8 5" xfId="14294"/>
    <cellStyle name="Normal 3 8 6" xfId="14295"/>
    <cellStyle name="Normal 3 8_All Entries" xfId="14296"/>
    <cellStyle name="Normal 3 80" xfId="14297"/>
    <cellStyle name="Normal 3 80 2" xfId="14298"/>
    <cellStyle name="Normal 3 80 2 2" xfId="14299"/>
    <cellStyle name="Normal 3 80 3" xfId="14300"/>
    <cellStyle name="Normal 3 81" xfId="14301"/>
    <cellStyle name="Normal 3 81 2" xfId="14302"/>
    <cellStyle name="Normal 3 81 2 2" xfId="14303"/>
    <cellStyle name="Normal 3 81 3" xfId="14304"/>
    <cellStyle name="Normal 3 82" xfId="14305"/>
    <cellStyle name="Normal 3 82 2" xfId="14306"/>
    <cellStyle name="Normal 3 82 2 2" xfId="14307"/>
    <cellStyle name="Normal 3 82 3" xfId="14308"/>
    <cellStyle name="Normal 3 83" xfId="14309"/>
    <cellStyle name="Normal 3 83 2" xfId="14310"/>
    <cellStyle name="Normal 3 83 2 2" xfId="14311"/>
    <cellStyle name="Normal 3 83 3" xfId="14312"/>
    <cellStyle name="Normal 3 84" xfId="14313"/>
    <cellStyle name="Normal 3 84 2" xfId="14314"/>
    <cellStyle name="Normal 3 84 2 2" xfId="14315"/>
    <cellStyle name="Normal 3 84 3" xfId="14316"/>
    <cellStyle name="Normal 3 85" xfId="14317"/>
    <cellStyle name="Normal 3 85 2" xfId="14318"/>
    <cellStyle name="Normal 3 85 2 2" xfId="14319"/>
    <cellStyle name="Normal 3 85 3" xfId="14320"/>
    <cellStyle name="Normal 3 86" xfId="14321"/>
    <cellStyle name="Normal 3 86 2" xfId="14322"/>
    <cellStyle name="Normal 3 86 2 2" xfId="14323"/>
    <cellStyle name="Normal 3 86 3" xfId="14324"/>
    <cellStyle name="Normal 3 87" xfId="14325"/>
    <cellStyle name="Normal 3 87 2" xfId="14326"/>
    <cellStyle name="Normal 3 88" xfId="14327"/>
    <cellStyle name="Normal 3 88 2" xfId="14328"/>
    <cellStyle name="Normal 3 89" xfId="14329"/>
    <cellStyle name="Normal 3 9" xfId="1961"/>
    <cellStyle name="Normal 3 9 2" xfId="14330"/>
    <cellStyle name="Normal 3 9 3" xfId="14331"/>
    <cellStyle name="Normal 3 9 4" xfId="14332"/>
    <cellStyle name="Normal 3 90" xfId="14333"/>
    <cellStyle name="Normal 3 91" xfId="14334"/>
    <cellStyle name="Normal 3 92" xfId="14335"/>
    <cellStyle name="Normal 3 93" xfId="14336"/>
    <cellStyle name="Normal 3 94" xfId="14337"/>
    <cellStyle name="Normal 3 95" xfId="14338"/>
    <cellStyle name="Normal 3 96" xfId="14339"/>
    <cellStyle name="Normal 3 97" xfId="14340"/>
    <cellStyle name="Normal 3 98" xfId="14341"/>
    <cellStyle name="Normal 3 99" xfId="14342"/>
    <cellStyle name="Normal 3_All Entries" xfId="14343"/>
    <cellStyle name="Normal 30" xfId="1962"/>
    <cellStyle name="Normal 30 2" xfId="1963"/>
    <cellStyle name="Normal 30 2 2" xfId="14344"/>
    <cellStyle name="Normal 30 3" xfId="14345"/>
    <cellStyle name="Normal 30 4" xfId="14346"/>
    <cellStyle name="Normal 30_All Entries" xfId="14347"/>
    <cellStyle name="Normal 306" xfId="14348"/>
    <cellStyle name="Normal 31" xfId="1964"/>
    <cellStyle name="Normal 31 2" xfId="1965"/>
    <cellStyle name="Normal 31 2 2" xfId="14349"/>
    <cellStyle name="Normal 31 3" xfId="14350"/>
    <cellStyle name="Normal 31_All Entries" xfId="14351"/>
    <cellStyle name="Normal 32" xfId="1966"/>
    <cellStyle name="Normal 32 2" xfId="1967"/>
    <cellStyle name="Normal 32 2 2" xfId="14352"/>
    <cellStyle name="Normal 32 3" xfId="14353"/>
    <cellStyle name="Normal 32_All Entries" xfId="14354"/>
    <cellStyle name="Normal 33" xfId="1968"/>
    <cellStyle name="Normal 33 2" xfId="14355"/>
    <cellStyle name="Normal 33 2 2" xfId="14356"/>
    <cellStyle name="Normal 33 3" xfId="14357"/>
    <cellStyle name="Normal 33 4" xfId="14358"/>
    <cellStyle name="Normal 33_All Entries" xfId="14359"/>
    <cellStyle name="Normal 34" xfId="1969"/>
    <cellStyle name="Normal 34 2" xfId="14360"/>
    <cellStyle name="Normal 34 2 2" xfId="14361"/>
    <cellStyle name="Normal 34 3" xfId="14362"/>
    <cellStyle name="Normal 34_All Entries" xfId="14363"/>
    <cellStyle name="Normal 35" xfId="1970"/>
    <cellStyle name="Normal 35 10" xfId="14364"/>
    <cellStyle name="Normal 35 2" xfId="14365"/>
    <cellStyle name="Normal 35 2 2" xfId="14366"/>
    <cellStyle name="Normal 35 2 2 2" xfId="14367"/>
    <cellStyle name="Normal 35 2 2 2 2" xfId="14368"/>
    <cellStyle name="Normal 35 2 2 2 2 2" xfId="14369"/>
    <cellStyle name="Normal 35 2 2 2 2 3" xfId="14370"/>
    <cellStyle name="Normal 35 2 2 2 3" xfId="14371"/>
    <cellStyle name="Normal 35 2 2 2 4" xfId="14372"/>
    <cellStyle name="Normal 35 2 2 2 5" xfId="14373"/>
    <cellStyle name="Normal 35 2 2 2 6" xfId="14374"/>
    <cellStyle name="Normal 35 2 2 3" xfId="14375"/>
    <cellStyle name="Normal 35 2 2 3 2" xfId="14376"/>
    <cellStyle name="Normal 35 2 2 3 3" xfId="14377"/>
    <cellStyle name="Normal 35 2 2 4" xfId="14378"/>
    <cellStyle name="Normal 35 2 2 5" xfId="14379"/>
    <cellStyle name="Normal 35 2 2 6" xfId="14380"/>
    <cellStyle name="Normal 35 2 2 7" xfId="14381"/>
    <cellStyle name="Normal 35 2 3" xfId="14382"/>
    <cellStyle name="Normal 35 2 3 2" xfId="14383"/>
    <cellStyle name="Normal 35 2 3 2 2" xfId="14384"/>
    <cellStyle name="Normal 35 2 3 2 3" xfId="14385"/>
    <cellStyle name="Normal 35 2 3 3" xfId="14386"/>
    <cellStyle name="Normal 35 2 3 4" xfId="14387"/>
    <cellStyle name="Normal 35 2 3 5" xfId="14388"/>
    <cellStyle name="Normal 35 2 3 6" xfId="14389"/>
    <cellStyle name="Normal 35 2 4" xfId="14390"/>
    <cellStyle name="Normal 35 2 4 2" xfId="14391"/>
    <cellStyle name="Normal 35 2 4 2 2" xfId="14392"/>
    <cellStyle name="Normal 35 2 4 2 3" xfId="14393"/>
    <cellStyle name="Normal 35 2 4 3" xfId="14394"/>
    <cellStyle name="Normal 35 2 4 4" xfId="14395"/>
    <cellStyle name="Normal 35 2 5" xfId="14396"/>
    <cellStyle name="Normal 35 2 5 2" xfId="14397"/>
    <cellStyle name="Normal 35 2 5 3" xfId="14398"/>
    <cellStyle name="Normal 35 2 6" xfId="14399"/>
    <cellStyle name="Normal 35 2 7" xfId="14400"/>
    <cellStyle name="Normal 35 2 8" xfId="14401"/>
    <cellStyle name="Normal 35 2 9" xfId="14402"/>
    <cellStyle name="Normal 35 3" xfId="14403"/>
    <cellStyle name="Normal 35 3 2" xfId="14404"/>
    <cellStyle name="Normal 35 3 2 2" xfId="14405"/>
    <cellStyle name="Normal 35 3 2 2 2" xfId="14406"/>
    <cellStyle name="Normal 35 3 2 2 3" xfId="14407"/>
    <cellStyle name="Normal 35 3 2 3" xfId="14408"/>
    <cellStyle name="Normal 35 3 2 4" xfId="14409"/>
    <cellStyle name="Normal 35 3 2 5" xfId="14410"/>
    <cellStyle name="Normal 35 3 2 6" xfId="14411"/>
    <cellStyle name="Normal 35 3 3" xfId="14412"/>
    <cellStyle name="Normal 35 3 3 2" xfId="14413"/>
    <cellStyle name="Normal 35 3 3 3" xfId="14414"/>
    <cellStyle name="Normal 35 3 4" xfId="14415"/>
    <cellStyle name="Normal 35 3 5" xfId="14416"/>
    <cellStyle name="Normal 35 3 6" xfId="14417"/>
    <cellStyle name="Normal 35 3 7" xfId="14418"/>
    <cellStyle name="Normal 35 3 8" xfId="14419"/>
    <cellStyle name="Normal 35 4" xfId="14420"/>
    <cellStyle name="Normal 35 4 2" xfId="14421"/>
    <cellStyle name="Normal 35 4 2 2" xfId="14422"/>
    <cellStyle name="Normal 35 4 2 3" xfId="14423"/>
    <cellStyle name="Normal 35 4 3" xfId="14424"/>
    <cellStyle name="Normal 35 4 4" xfId="14425"/>
    <cellStyle name="Normal 35 4 5" xfId="14426"/>
    <cellStyle name="Normal 35 4 6" xfId="14427"/>
    <cellStyle name="Normal 35 5" xfId="14428"/>
    <cellStyle name="Normal 35 5 2" xfId="14429"/>
    <cellStyle name="Normal 35 5 2 2" xfId="14430"/>
    <cellStyle name="Normal 35 5 2 3" xfId="14431"/>
    <cellStyle name="Normal 35 5 3" xfId="14432"/>
    <cellStyle name="Normal 35 5 4" xfId="14433"/>
    <cellStyle name="Normal 35 6" xfId="14434"/>
    <cellStyle name="Normal 35 6 2" xfId="14435"/>
    <cellStyle name="Normal 35 6 3" xfId="14436"/>
    <cellStyle name="Normal 35 7" xfId="14437"/>
    <cellStyle name="Normal 35 8" xfId="14438"/>
    <cellStyle name="Normal 35 9" xfId="14439"/>
    <cellStyle name="Normal 35_All Entries" xfId="14440"/>
    <cellStyle name="Normal 36" xfId="1971"/>
    <cellStyle name="Normal 36 10" xfId="14441"/>
    <cellStyle name="Normal 36 2" xfId="14442"/>
    <cellStyle name="Normal 36 2 2" xfId="14443"/>
    <cellStyle name="Normal 36 2 2 2" xfId="14444"/>
    <cellStyle name="Normal 36 2 2 2 2" xfId="14445"/>
    <cellStyle name="Normal 36 2 2 2 2 2" xfId="14446"/>
    <cellStyle name="Normal 36 2 2 2 2 3" xfId="14447"/>
    <cellStyle name="Normal 36 2 2 2 3" xfId="14448"/>
    <cellStyle name="Normal 36 2 2 2 4" xfId="14449"/>
    <cellStyle name="Normal 36 2 2 2 5" xfId="14450"/>
    <cellStyle name="Normal 36 2 2 2 6" xfId="14451"/>
    <cellStyle name="Normal 36 2 2 3" xfId="14452"/>
    <cellStyle name="Normal 36 2 2 3 2" xfId="14453"/>
    <cellStyle name="Normal 36 2 2 3 3" xfId="14454"/>
    <cellStyle name="Normal 36 2 2 4" xfId="14455"/>
    <cellStyle name="Normal 36 2 2 5" xfId="14456"/>
    <cellStyle name="Normal 36 2 2 6" xfId="14457"/>
    <cellStyle name="Normal 36 2 2 7" xfId="14458"/>
    <cellStyle name="Normal 36 2 3" xfId="14459"/>
    <cellStyle name="Normal 36 2 3 2" xfId="14460"/>
    <cellStyle name="Normal 36 2 3 2 2" xfId="14461"/>
    <cellStyle name="Normal 36 2 3 2 3" xfId="14462"/>
    <cellStyle name="Normal 36 2 3 3" xfId="14463"/>
    <cellStyle name="Normal 36 2 3 4" xfId="14464"/>
    <cellStyle name="Normal 36 2 3 5" xfId="14465"/>
    <cellStyle name="Normal 36 2 3 6" xfId="14466"/>
    <cellStyle name="Normal 36 2 4" xfId="14467"/>
    <cellStyle name="Normal 36 2 4 2" xfId="14468"/>
    <cellStyle name="Normal 36 2 4 2 2" xfId="14469"/>
    <cellStyle name="Normal 36 2 4 2 3" xfId="14470"/>
    <cellStyle name="Normal 36 2 4 3" xfId="14471"/>
    <cellStyle name="Normal 36 2 4 4" xfId="14472"/>
    <cellStyle name="Normal 36 2 5" xfId="14473"/>
    <cellStyle name="Normal 36 2 5 2" xfId="14474"/>
    <cellStyle name="Normal 36 2 5 3" xfId="14475"/>
    <cellStyle name="Normal 36 2 6" xfId="14476"/>
    <cellStyle name="Normal 36 2 7" xfId="14477"/>
    <cellStyle name="Normal 36 2 8" xfId="14478"/>
    <cellStyle name="Normal 36 2 9" xfId="14479"/>
    <cellStyle name="Normal 36 3" xfId="14480"/>
    <cellStyle name="Normal 36 3 2" xfId="14481"/>
    <cellStyle name="Normal 36 3 2 2" xfId="14482"/>
    <cellStyle name="Normal 36 3 2 2 2" xfId="14483"/>
    <cellStyle name="Normal 36 3 2 2 3" xfId="14484"/>
    <cellStyle name="Normal 36 3 2 3" xfId="14485"/>
    <cellStyle name="Normal 36 3 2 4" xfId="14486"/>
    <cellStyle name="Normal 36 3 2 5" xfId="14487"/>
    <cellStyle name="Normal 36 3 2 6" xfId="14488"/>
    <cellStyle name="Normal 36 3 3" xfId="14489"/>
    <cellStyle name="Normal 36 3 3 2" xfId="14490"/>
    <cellStyle name="Normal 36 3 3 3" xfId="14491"/>
    <cellStyle name="Normal 36 3 4" xfId="14492"/>
    <cellStyle name="Normal 36 3 5" xfId="14493"/>
    <cellStyle name="Normal 36 3 6" xfId="14494"/>
    <cellStyle name="Normal 36 3 7" xfId="14495"/>
    <cellStyle name="Normal 36 3 8" xfId="14496"/>
    <cellStyle name="Normal 36 4" xfId="14497"/>
    <cellStyle name="Normal 36 4 2" xfId="14498"/>
    <cellStyle name="Normal 36 4 2 2" xfId="14499"/>
    <cellStyle name="Normal 36 4 2 3" xfId="14500"/>
    <cellStyle name="Normal 36 4 3" xfId="14501"/>
    <cellStyle name="Normal 36 4 4" xfId="14502"/>
    <cellStyle name="Normal 36 4 5" xfId="14503"/>
    <cellStyle name="Normal 36 4 6" xfId="14504"/>
    <cellStyle name="Normal 36 5" xfId="14505"/>
    <cellStyle name="Normal 36 5 2" xfId="14506"/>
    <cellStyle name="Normal 36 5 2 2" xfId="14507"/>
    <cellStyle name="Normal 36 5 2 3" xfId="14508"/>
    <cellStyle name="Normal 36 5 3" xfId="14509"/>
    <cellStyle name="Normal 36 5 4" xfId="14510"/>
    <cellStyle name="Normal 36 6" xfId="14511"/>
    <cellStyle name="Normal 36 6 2" xfId="14512"/>
    <cellStyle name="Normal 36 6 3" xfId="14513"/>
    <cellStyle name="Normal 36 7" xfId="14514"/>
    <cellStyle name="Normal 36 8" xfId="14515"/>
    <cellStyle name="Normal 36 9" xfId="14516"/>
    <cellStyle name="Normal 36_All Entries" xfId="14517"/>
    <cellStyle name="Normal 37" xfId="1972"/>
    <cellStyle name="Normal 37 2" xfId="14518"/>
    <cellStyle name="Normal 37 2 2" xfId="14519"/>
    <cellStyle name="Normal 37 3" xfId="14520"/>
    <cellStyle name="Normal 37_All Entries" xfId="14521"/>
    <cellStyle name="Normal 38" xfId="1973"/>
    <cellStyle name="Normal 38 2" xfId="1974"/>
    <cellStyle name="Normal 38 2 2" xfId="14522"/>
    <cellStyle name="Normal 38 3" xfId="14523"/>
    <cellStyle name="Normal 38_All Entries" xfId="14524"/>
    <cellStyle name="Normal 39" xfId="1975"/>
    <cellStyle name="Normal 39 2" xfId="1976"/>
    <cellStyle name="Normal 39 2 2" xfId="14525"/>
    <cellStyle name="Normal 39 2 2 2" xfId="14526"/>
    <cellStyle name="Normal 39 2 2 2 2" xfId="14527"/>
    <cellStyle name="Normal 39 2 2 3" xfId="14528"/>
    <cellStyle name="Normal 39 2 3" xfId="14529"/>
    <cellStyle name="Normal 39 2 3 2" xfId="14530"/>
    <cellStyle name="Normal 39 2 3 2 2" xfId="14531"/>
    <cellStyle name="Normal 39 2 3 3" xfId="14532"/>
    <cellStyle name="Normal 39 2 4" xfId="14533"/>
    <cellStyle name="Normal 39 2 4 2" xfId="14534"/>
    <cellStyle name="Normal 39 2 5" xfId="14535"/>
    <cellStyle name="Normal 39 3" xfId="14536"/>
    <cellStyle name="Normal 39_All Entries" xfId="14537"/>
    <cellStyle name="Normal 4" xfId="1977"/>
    <cellStyle name="Normal-- 4" xfId="14538"/>
    <cellStyle name="Normal 4 10" xfId="14539"/>
    <cellStyle name="Normal 4 10 2" xfId="14540"/>
    <cellStyle name="Normal 4 11" xfId="14541"/>
    <cellStyle name="Normal 4 11 2" xfId="14542"/>
    <cellStyle name="Normal 4 12" xfId="14543"/>
    <cellStyle name="Normal 4 13" xfId="14544"/>
    <cellStyle name="Normal 4 13 2" xfId="14545"/>
    <cellStyle name="Normal 4 13 3" xfId="14546"/>
    <cellStyle name="Normal 4 14" xfId="14547"/>
    <cellStyle name="Normal 4 15" xfId="14548"/>
    <cellStyle name="Normal 4 16" xfId="14549"/>
    <cellStyle name="Normal 4 17" xfId="14550"/>
    <cellStyle name="Normal 4 18" xfId="14551"/>
    <cellStyle name="Normal 4 19" xfId="14552"/>
    <cellStyle name="Normal 4 2" xfId="1978"/>
    <cellStyle name="Normal 4 2 2" xfId="1979"/>
    <cellStyle name="Normal 4 2 2 2" xfId="14553"/>
    <cellStyle name="Normal 4 2 2 3" xfId="14554"/>
    <cellStyle name="Normal 4 2 2 4" xfId="14555"/>
    <cellStyle name="Normal 4 2 3" xfId="2689"/>
    <cellStyle name="Normal 4 2 4" xfId="2661"/>
    <cellStyle name="Normal 4 20" xfId="14556"/>
    <cellStyle name="Normal 4 21" xfId="14557"/>
    <cellStyle name="Normal 4 22" xfId="14558"/>
    <cellStyle name="Normal 4 23" xfId="14559"/>
    <cellStyle name="Normal 4 24" xfId="14560"/>
    <cellStyle name="Normal 4 25" xfId="14561"/>
    <cellStyle name="Normal 4 26" xfId="14562"/>
    <cellStyle name="Normal 4 27" xfId="23306"/>
    <cellStyle name="Normal 4 3" xfId="1980"/>
    <cellStyle name="Normal 4 3 2" xfId="14563"/>
    <cellStyle name="Normal 4 3 3" xfId="14564"/>
    <cellStyle name="Normal 4 3 4" xfId="14565"/>
    <cellStyle name="Normal 4 3 5" xfId="14566"/>
    <cellStyle name="Normal 4 3 6" xfId="14567"/>
    <cellStyle name="Normal 4 3 7" xfId="14568"/>
    <cellStyle name="Normal 4 4" xfId="1981"/>
    <cellStyle name="Normal 4 4 2" xfId="14569"/>
    <cellStyle name="Normal 4 4 3" xfId="14570"/>
    <cellStyle name="Normal 4 5" xfId="1982"/>
    <cellStyle name="Normal 4 6" xfId="1983"/>
    <cellStyle name="Normal 4 6 2" xfId="2769"/>
    <cellStyle name="Normal 4 6 2 2" xfId="2845"/>
    <cellStyle name="Normal 4 6 3" xfId="2803"/>
    <cellStyle name="Normal 4 7" xfId="2875"/>
    <cellStyle name="Normal 4 8" xfId="14571"/>
    <cellStyle name="Normal 4 8 2" xfId="14572"/>
    <cellStyle name="Normal 4 9" xfId="14573"/>
    <cellStyle name="Normal 4 9 2" xfId="14574"/>
    <cellStyle name="Normal 4_2011 ADIT with Utility breakout" xfId="1984"/>
    <cellStyle name="Normal 40" xfId="1985"/>
    <cellStyle name="Normal 40 2" xfId="1986"/>
    <cellStyle name="Normal 40 2 2" xfId="14575"/>
    <cellStyle name="Normal 40 3" xfId="14576"/>
    <cellStyle name="Normal 40_All Entries" xfId="14577"/>
    <cellStyle name="Normal 41" xfId="1987"/>
    <cellStyle name="Normal 41 2" xfId="14578"/>
    <cellStyle name="Normal 41 2 2" xfId="14579"/>
    <cellStyle name="Normal 41 3" xfId="14580"/>
    <cellStyle name="Normal 41_All Entries" xfId="14581"/>
    <cellStyle name="Normal 42" xfId="1988"/>
    <cellStyle name="Normal 42 2" xfId="14582"/>
    <cellStyle name="Normal 42 3" xfId="14583"/>
    <cellStyle name="Normal 42 4" xfId="14584"/>
    <cellStyle name="Normal 42_All Entries" xfId="14585"/>
    <cellStyle name="Normal 43" xfId="1989"/>
    <cellStyle name="Normal 43 2" xfId="14586"/>
    <cellStyle name="Normal 43 3" xfId="14587"/>
    <cellStyle name="Normal 43 4" xfId="14588"/>
    <cellStyle name="Normal 43_All Entries" xfId="14589"/>
    <cellStyle name="Normal 44" xfId="1990"/>
    <cellStyle name="Normal 44 2" xfId="14590"/>
    <cellStyle name="Normal 44 3" xfId="14591"/>
    <cellStyle name="Normal 44_All Entries" xfId="14592"/>
    <cellStyle name="Normal 45" xfId="1991"/>
    <cellStyle name="Normal 45 2" xfId="14593"/>
    <cellStyle name="Normal 45 3" xfId="14594"/>
    <cellStyle name="Normal 45_All Entries" xfId="14595"/>
    <cellStyle name="Normal 46" xfId="1992"/>
    <cellStyle name="Normal 46 2" xfId="14596"/>
    <cellStyle name="Normal 46 3" xfId="14597"/>
    <cellStyle name="Normal 46_All Entries" xfId="14598"/>
    <cellStyle name="Normal 47" xfId="1993"/>
    <cellStyle name="Normal 47 2" xfId="14599"/>
    <cellStyle name="Normal 47 3" xfId="14600"/>
    <cellStyle name="Normal 47_All Entries" xfId="14601"/>
    <cellStyle name="Normal 48" xfId="1994"/>
    <cellStyle name="Normal 48 2" xfId="1995"/>
    <cellStyle name="Normal 48 2 10" xfId="14602"/>
    <cellStyle name="Normal 48 2 11" xfId="14603"/>
    <cellStyle name="Normal 48 2 12" xfId="14604"/>
    <cellStyle name="Normal 48 2 2" xfId="14605"/>
    <cellStyle name="Normal 48 2 2 2" xfId="14606"/>
    <cellStyle name="Normal 48 2 2 2 2" xfId="14607"/>
    <cellStyle name="Normal 48 2 2 2 2 2" xfId="14608"/>
    <cellStyle name="Normal 48 2 2 2 2 2 2" xfId="14609"/>
    <cellStyle name="Normal 48 2 2 2 2 3" xfId="14610"/>
    <cellStyle name="Normal 48 2 2 2 3" xfId="14611"/>
    <cellStyle name="Normal 48 2 2 2 3 2" xfId="14612"/>
    <cellStyle name="Normal 48 2 2 2 4" xfId="14613"/>
    <cellStyle name="Normal 48 2 2 2 4 2" xfId="14614"/>
    <cellStyle name="Normal 48 2 2 2 5" xfId="14615"/>
    <cellStyle name="Normal 48 2 2 2 5 2" xfId="14616"/>
    <cellStyle name="Normal 48 2 2 2 6" xfId="14617"/>
    <cellStyle name="Normal 48 2 2 2_All Entries" xfId="14618"/>
    <cellStyle name="Normal 48 2 2 3" xfId="14619"/>
    <cellStyle name="Normal 48 2 2 3 2" xfId="14620"/>
    <cellStyle name="Normal 48 2 2 3 2 2" xfId="14621"/>
    <cellStyle name="Normal 48 2 2 3 3" xfId="14622"/>
    <cellStyle name="Normal 48 2 2 4" xfId="14623"/>
    <cellStyle name="Normal 48 2 2 4 2" xfId="14624"/>
    <cellStyle name="Normal 48 2 2 5" xfId="14625"/>
    <cellStyle name="Normal 48 2 2 5 2" xfId="14626"/>
    <cellStyle name="Normal 48 2 2 6" xfId="14627"/>
    <cellStyle name="Normal 48 2 2 6 2" xfId="14628"/>
    <cellStyle name="Normal 48 2 2 7" xfId="14629"/>
    <cellStyle name="Normal 48 2 2_All Entries" xfId="14630"/>
    <cellStyle name="Normal 48 2 3" xfId="14631"/>
    <cellStyle name="Normal 48 2 3 2" xfId="14632"/>
    <cellStyle name="Normal 48 2 3 2 2" xfId="14633"/>
    <cellStyle name="Normal 48 2 3 2 2 2" xfId="14634"/>
    <cellStyle name="Normal 48 2 3 2 2 2 2" xfId="14635"/>
    <cellStyle name="Normal 48 2 3 2 2 3" xfId="14636"/>
    <cellStyle name="Normal 48 2 3 2 3" xfId="14637"/>
    <cellStyle name="Normal 48 2 3 2 3 2" xfId="14638"/>
    <cellStyle name="Normal 48 2 3 2 4" xfId="14639"/>
    <cellStyle name="Normal 48 2 3 2 4 2" xfId="14640"/>
    <cellStyle name="Normal 48 2 3 2 5" xfId="14641"/>
    <cellStyle name="Normal 48 2 3 2 5 2" xfId="14642"/>
    <cellStyle name="Normal 48 2 3 2 6" xfId="14643"/>
    <cellStyle name="Normal 48 2 3 2_All Entries" xfId="14644"/>
    <cellStyle name="Normal 48 2 3 3" xfId="14645"/>
    <cellStyle name="Normal 48 2 3 3 2" xfId="14646"/>
    <cellStyle name="Normal 48 2 3 3 2 2" xfId="14647"/>
    <cellStyle name="Normal 48 2 3 3 3" xfId="14648"/>
    <cellStyle name="Normal 48 2 3 4" xfId="14649"/>
    <cellStyle name="Normal 48 2 3 4 2" xfId="14650"/>
    <cellStyle name="Normal 48 2 3 5" xfId="14651"/>
    <cellStyle name="Normal 48 2 3 5 2" xfId="14652"/>
    <cellStyle name="Normal 48 2 3 6" xfId="14653"/>
    <cellStyle name="Normal 48 2 3 6 2" xfId="14654"/>
    <cellStyle name="Normal 48 2 3 7" xfId="14655"/>
    <cellStyle name="Normal 48 2 3_All Entries" xfId="14656"/>
    <cellStyle name="Normal 48 2 4" xfId="14657"/>
    <cellStyle name="Normal 48 2 4 2" xfId="14658"/>
    <cellStyle name="Normal 48 2 4 2 2" xfId="14659"/>
    <cellStyle name="Normal 48 2 4 2 2 2" xfId="14660"/>
    <cellStyle name="Normal 48 2 4 2 2 2 2" xfId="14661"/>
    <cellStyle name="Normal 48 2 4 2 2 3" xfId="14662"/>
    <cellStyle name="Normal 48 2 4 2 3" xfId="14663"/>
    <cellStyle name="Normal 48 2 4 2 3 2" xfId="14664"/>
    <cellStyle name="Normal 48 2 4 2 4" xfId="14665"/>
    <cellStyle name="Normal 48 2 4 2 4 2" xfId="14666"/>
    <cellStyle name="Normal 48 2 4 2 5" xfId="14667"/>
    <cellStyle name="Normal 48 2 4 2 5 2" xfId="14668"/>
    <cellStyle name="Normal 48 2 4 2 6" xfId="14669"/>
    <cellStyle name="Normal 48 2 4 2_All Entries" xfId="14670"/>
    <cellStyle name="Normal 48 2 4 3" xfId="14671"/>
    <cellStyle name="Normal 48 2 4 3 2" xfId="14672"/>
    <cellStyle name="Normal 48 2 4 3 2 2" xfId="14673"/>
    <cellStyle name="Normal 48 2 4 3 3" xfId="14674"/>
    <cellStyle name="Normal 48 2 4 4" xfId="14675"/>
    <cellStyle name="Normal 48 2 4 4 2" xfId="14676"/>
    <cellStyle name="Normal 48 2 4 5" xfId="14677"/>
    <cellStyle name="Normal 48 2 4 5 2" xfId="14678"/>
    <cellStyle name="Normal 48 2 4 6" xfId="14679"/>
    <cellStyle name="Normal 48 2 4 6 2" xfId="14680"/>
    <cellStyle name="Normal 48 2 4 7" xfId="14681"/>
    <cellStyle name="Normal 48 2 4_All Entries" xfId="14682"/>
    <cellStyle name="Normal 48 2 5" xfId="14683"/>
    <cellStyle name="Normal 48 2 5 2" xfId="14684"/>
    <cellStyle name="Normal 48 2 5 2 2" xfId="14685"/>
    <cellStyle name="Normal 48 2 5 2 2 2" xfId="14686"/>
    <cellStyle name="Normal 48 2 5 2 3" xfId="14687"/>
    <cellStyle name="Normal 48 2 5 3" xfId="14688"/>
    <cellStyle name="Normal 48 2 5 3 2" xfId="14689"/>
    <cellStyle name="Normal 48 2 5 4" xfId="14690"/>
    <cellStyle name="Normal 48 2 5 4 2" xfId="14691"/>
    <cellStyle name="Normal 48 2 5 5" xfId="14692"/>
    <cellStyle name="Normal 48 2 5 5 2" xfId="14693"/>
    <cellStyle name="Normal 48 2 5 6" xfId="14694"/>
    <cellStyle name="Normal 48 2 5_All Entries" xfId="14695"/>
    <cellStyle name="Normal 48 2 6" xfId="14696"/>
    <cellStyle name="Normal 48 2 6 2" xfId="14697"/>
    <cellStyle name="Normal 48 2 6 2 2" xfId="14698"/>
    <cellStyle name="Normal 48 2 6 3" xfId="14699"/>
    <cellStyle name="Normal 48 2 6 3 2" xfId="14700"/>
    <cellStyle name="Normal 48 2 6 4" xfId="14701"/>
    <cellStyle name="Normal 48 2 6 4 2" xfId="14702"/>
    <cellStyle name="Normal 48 2 6 5" xfId="14703"/>
    <cellStyle name="Normal 48 2 6_All Entries" xfId="14704"/>
    <cellStyle name="Normal 48 2 7" xfId="14705"/>
    <cellStyle name="Normal 48 2 8" xfId="14706"/>
    <cellStyle name="Normal 48 2 9" xfId="14707"/>
    <cellStyle name="Normal 48 2 9 2" xfId="14708"/>
    <cellStyle name="Normal 48 2_All Entries" xfId="14709"/>
    <cellStyle name="Normal 49" xfId="1996"/>
    <cellStyle name="Normal 49 2" xfId="14710"/>
    <cellStyle name="Normal 5" xfId="1997"/>
    <cellStyle name="Normal-- 5" xfId="14711"/>
    <cellStyle name="Normal 5 10" xfId="14712"/>
    <cellStyle name="Normal 5 10 2" xfId="14713"/>
    <cellStyle name="Normal 5 10 2 2" xfId="14714"/>
    <cellStyle name="Normal 5 10 3" xfId="14715"/>
    <cellStyle name="Normal 5 10 3 2" xfId="14716"/>
    <cellStyle name="Normal 5 10 4" xfId="14717"/>
    <cellStyle name="Normal 5 10 4 2" xfId="14718"/>
    <cellStyle name="Normal 5 10 5" xfId="14719"/>
    <cellStyle name="Normal 5 10_All Entries" xfId="14720"/>
    <cellStyle name="Normal 5 11" xfId="14721"/>
    <cellStyle name="Normal 5 11 2" xfId="14722"/>
    <cellStyle name="Normal 5 11 2 2" xfId="14723"/>
    <cellStyle name="Normal 5 11 2 2 2" xfId="14724"/>
    <cellStyle name="Normal 5 11 2 3" xfId="14725"/>
    <cellStyle name="Normal 5 11 3" xfId="14726"/>
    <cellStyle name="Normal 5 11 3 2" xfId="14727"/>
    <cellStyle name="Normal 5 11 3 2 2" xfId="14728"/>
    <cellStyle name="Normal 5 11 3 3" xfId="14729"/>
    <cellStyle name="Normal 5 11 4" xfId="14730"/>
    <cellStyle name="Normal 5 11 4 2" xfId="14731"/>
    <cellStyle name="Normal 5 11 5" xfId="14732"/>
    <cellStyle name="Normal 5 12" xfId="14733"/>
    <cellStyle name="Normal 5 12 2" xfId="14734"/>
    <cellStyle name="Normal 5 12 2 2" xfId="14735"/>
    <cellStyle name="Normal 5 12 2 2 2" xfId="14736"/>
    <cellStyle name="Normal 5 12 2 3" xfId="14737"/>
    <cellStyle name="Normal 5 12 3" xfId="14738"/>
    <cellStyle name="Normal 5 12 3 2" xfId="14739"/>
    <cellStyle name="Normal 5 12 3 2 2" xfId="14740"/>
    <cellStyle name="Normal 5 12 3 3" xfId="14741"/>
    <cellStyle name="Normal 5 12 4" xfId="14742"/>
    <cellStyle name="Normal 5 12 4 2" xfId="14743"/>
    <cellStyle name="Normal 5 12 5" xfId="14744"/>
    <cellStyle name="Normal 5 13" xfId="14745"/>
    <cellStyle name="Normal 5 13 2" xfId="14746"/>
    <cellStyle name="Normal 5 14" xfId="14747"/>
    <cellStyle name="Normal 5 14 2" xfId="14748"/>
    <cellStyle name="Normal 5 15" xfId="14749"/>
    <cellStyle name="Normal 5 15 2" xfId="14750"/>
    <cellStyle name="Normal 5 16" xfId="14751"/>
    <cellStyle name="Normal 5 16 2" xfId="14752"/>
    <cellStyle name="Normal 5 17" xfId="14753"/>
    <cellStyle name="Normal 5 18" xfId="14754"/>
    <cellStyle name="Normal 5 19" xfId="14755"/>
    <cellStyle name="Normal 5 2" xfId="1998"/>
    <cellStyle name="Normal 5 2 10" xfId="14756"/>
    <cellStyle name="Normal 5 2 11" xfId="14757"/>
    <cellStyle name="Normal 5 2 12" xfId="14758"/>
    <cellStyle name="Normal 5 2 13" xfId="14759"/>
    <cellStyle name="Normal 5 2 2" xfId="1999"/>
    <cellStyle name="Normal 5 2 2 10" xfId="14760"/>
    <cellStyle name="Normal 5 2 2 10 2" xfId="14761"/>
    <cellStyle name="Normal 5 2 2 11" xfId="14762"/>
    <cellStyle name="Normal 5 2 2 12" xfId="14763"/>
    <cellStyle name="Normal 5 2 2 13" xfId="14764"/>
    <cellStyle name="Normal 5 2 2 2" xfId="2771"/>
    <cellStyle name="Normal 5 2 2 2 10" xfId="14765"/>
    <cellStyle name="Normal 5 2 2 2 11" xfId="14766"/>
    <cellStyle name="Normal 5 2 2 2 2" xfId="2847"/>
    <cellStyle name="Normal 5 2 2 2 2 2" xfId="14767"/>
    <cellStyle name="Normal 5 2 2 2 2 2 2" xfId="14768"/>
    <cellStyle name="Normal 5 2 2 2 2 2 2 2" xfId="14769"/>
    <cellStyle name="Normal 5 2 2 2 2 2 2 2 2" xfId="14770"/>
    <cellStyle name="Normal 5 2 2 2 2 2 2 2 3" xfId="14771"/>
    <cellStyle name="Normal 5 2 2 2 2 2 2 3" xfId="14772"/>
    <cellStyle name="Normal 5 2 2 2 2 2 2 4" xfId="14773"/>
    <cellStyle name="Normal 5 2 2 2 2 2 2 5" xfId="14774"/>
    <cellStyle name="Normal 5 2 2 2 2 2 2 6" xfId="14775"/>
    <cellStyle name="Normal 5 2 2 2 2 2 3" xfId="14776"/>
    <cellStyle name="Normal 5 2 2 2 2 2 3 2" xfId="14777"/>
    <cellStyle name="Normal 5 2 2 2 2 2 3 3" xfId="14778"/>
    <cellStyle name="Normal 5 2 2 2 2 2 4" xfId="14779"/>
    <cellStyle name="Normal 5 2 2 2 2 2 4 2" xfId="14780"/>
    <cellStyle name="Normal 5 2 2 2 2 2 5" xfId="14781"/>
    <cellStyle name="Normal 5 2 2 2 2 2 5 2" xfId="14782"/>
    <cellStyle name="Normal 5 2 2 2 2 2 6" xfId="14783"/>
    <cellStyle name="Normal 5 2 2 2 2 2 7" xfId="14784"/>
    <cellStyle name="Normal 5 2 2 2 2 2_All Entries" xfId="14785"/>
    <cellStyle name="Normal 5 2 2 2 2 3" xfId="14786"/>
    <cellStyle name="Normal 5 2 2 2 2 3 2" xfId="14787"/>
    <cellStyle name="Normal 5 2 2 2 2 3 2 2" xfId="14788"/>
    <cellStyle name="Normal 5 2 2 2 2 3 2 3" xfId="14789"/>
    <cellStyle name="Normal 5 2 2 2 2 3 3" xfId="14790"/>
    <cellStyle name="Normal 5 2 2 2 2 3 4" xfId="14791"/>
    <cellStyle name="Normal 5 2 2 2 2 3 5" xfId="14792"/>
    <cellStyle name="Normal 5 2 2 2 2 3 6" xfId="14793"/>
    <cellStyle name="Normal 5 2 2 2 2 4" xfId="14794"/>
    <cellStyle name="Normal 5 2 2 2 2 4 2" xfId="14795"/>
    <cellStyle name="Normal 5 2 2 2 2 4 2 2" xfId="14796"/>
    <cellStyle name="Normal 5 2 2 2 2 4 2 3" xfId="14797"/>
    <cellStyle name="Normal 5 2 2 2 2 4 3" xfId="14798"/>
    <cellStyle name="Normal 5 2 2 2 2 4 4" xfId="14799"/>
    <cellStyle name="Normal 5 2 2 2 2 5" xfId="14800"/>
    <cellStyle name="Normal 5 2 2 2 2 5 2" xfId="14801"/>
    <cellStyle name="Normal 5 2 2 2 2 5 3" xfId="14802"/>
    <cellStyle name="Normal 5 2 2 2 2 6" xfId="14803"/>
    <cellStyle name="Normal 5 2 2 2 2 6 2" xfId="14804"/>
    <cellStyle name="Normal 5 2 2 2 2 7" xfId="14805"/>
    <cellStyle name="Normal 5 2 2 2 2 8" xfId="14806"/>
    <cellStyle name="Normal 5 2 2 2 2 9" xfId="14807"/>
    <cellStyle name="Normal 5 2 2 2 2_All Entries" xfId="14808"/>
    <cellStyle name="Normal 5 2 2 2 3" xfId="14809"/>
    <cellStyle name="Normal 5 2 2 2 3 2" xfId="14810"/>
    <cellStyle name="Normal 5 2 2 2 3 2 2" xfId="14811"/>
    <cellStyle name="Normal 5 2 2 2 3 2 2 2" xfId="14812"/>
    <cellStyle name="Normal 5 2 2 2 3 2 2 2 2" xfId="14813"/>
    <cellStyle name="Normal 5 2 2 2 3 2 2 3" xfId="14814"/>
    <cellStyle name="Normal 5 2 2 2 3 2 3" xfId="14815"/>
    <cellStyle name="Normal 5 2 2 2 3 2 3 2" xfId="14816"/>
    <cellStyle name="Normal 5 2 2 2 3 2 4" xfId="14817"/>
    <cellStyle name="Normal 5 2 2 2 3 2 4 2" xfId="14818"/>
    <cellStyle name="Normal 5 2 2 2 3 2 5" xfId="14819"/>
    <cellStyle name="Normal 5 2 2 2 3 2 5 2" xfId="14820"/>
    <cellStyle name="Normal 5 2 2 2 3 2 6" xfId="14821"/>
    <cellStyle name="Normal 5 2 2 2 3 2_All Entries" xfId="14822"/>
    <cellStyle name="Normal 5 2 2 2 3 3" xfId="14823"/>
    <cellStyle name="Normal 5 2 2 2 3 3 2" xfId="14824"/>
    <cellStyle name="Normal 5 2 2 2 3 3 2 2" xfId="14825"/>
    <cellStyle name="Normal 5 2 2 2 3 3 3" xfId="14826"/>
    <cellStyle name="Normal 5 2 2 2 3 4" xfId="14827"/>
    <cellStyle name="Normal 5 2 2 2 3 4 2" xfId="14828"/>
    <cellStyle name="Normal 5 2 2 2 3 5" xfId="14829"/>
    <cellStyle name="Normal 5 2 2 2 3 5 2" xfId="14830"/>
    <cellStyle name="Normal 5 2 2 2 3 6" xfId="14831"/>
    <cellStyle name="Normal 5 2 2 2 3 6 2" xfId="14832"/>
    <cellStyle name="Normal 5 2 2 2 3 7" xfId="14833"/>
    <cellStyle name="Normal 5 2 2 2 3 8" xfId="14834"/>
    <cellStyle name="Normal 5 2 2 2 3_All Entries" xfId="14835"/>
    <cellStyle name="Normal 5 2 2 2 4" xfId="14836"/>
    <cellStyle name="Normal 5 2 2 2 4 2" xfId="14837"/>
    <cellStyle name="Normal 5 2 2 2 4 2 2" xfId="14838"/>
    <cellStyle name="Normal 5 2 2 2 4 2 2 2" xfId="14839"/>
    <cellStyle name="Normal 5 2 2 2 4 2 2 2 2" xfId="14840"/>
    <cellStyle name="Normal 5 2 2 2 4 2 2 3" xfId="14841"/>
    <cellStyle name="Normal 5 2 2 2 4 2 3" xfId="14842"/>
    <cellStyle name="Normal 5 2 2 2 4 2 3 2" xfId="14843"/>
    <cellStyle name="Normal 5 2 2 2 4 2 4" xfId="14844"/>
    <cellStyle name="Normal 5 2 2 2 4 2 4 2" xfId="14845"/>
    <cellStyle name="Normal 5 2 2 2 4 2 5" xfId="14846"/>
    <cellStyle name="Normal 5 2 2 2 4 2 5 2" xfId="14847"/>
    <cellStyle name="Normal 5 2 2 2 4 2 6" xfId="14848"/>
    <cellStyle name="Normal 5 2 2 2 4 2_All Entries" xfId="14849"/>
    <cellStyle name="Normal 5 2 2 2 4 3" xfId="14850"/>
    <cellStyle name="Normal 5 2 2 2 4 3 2" xfId="14851"/>
    <cellStyle name="Normal 5 2 2 2 4 3 2 2" xfId="14852"/>
    <cellStyle name="Normal 5 2 2 2 4 3 3" xfId="14853"/>
    <cellStyle name="Normal 5 2 2 2 4 4" xfId="14854"/>
    <cellStyle name="Normal 5 2 2 2 4 4 2" xfId="14855"/>
    <cellStyle name="Normal 5 2 2 2 4 5" xfId="14856"/>
    <cellStyle name="Normal 5 2 2 2 4 5 2" xfId="14857"/>
    <cellStyle name="Normal 5 2 2 2 4 6" xfId="14858"/>
    <cellStyle name="Normal 5 2 2 2 4 6 2" xfId="14859"/>
    <cellStyle name="Normal 5 2 2 2 4 7" xfId="14860"/>
    <cellStyle name="Normal 5 2 2 2 4_All Entries" xfId="14861"/>
    <cellStyle name="Normal 5 2 2 2 5" xfId="14862"/>
    <cellStyle name="Normal 5 2 2 2 5 2" xfId="14863"/>
    <cellStyle name="Normal 5 2 2 2 5 2 2" xfId="14864"/>
    <cellStyle name="Normal 5 2 2 2 5 2 2 2" xfId="14865"/>
    <cellStyle name="Normal 5 2 2 2 5 2 3" xfId="14866"/>
    <cellStyle name="Normal 5 2 2 2 5 3" xfId="14867"/>
    <cellStyle name="Normal 5 2 2 2 5 3 2" xfId="14868"/>
    <cellStyle name="Normal 5 2 2 2 5 4" xfId="14869"/>
    <cellStyle name="Normal 5 2 2 2 5 4 2" xfId="14870"/>
    <cellStyle name="Normal 5 2 2 2 5 5" xfId="14871"/>
    <cellStyle name="Normal 5 2 2 2 5 5 2" xfId="14872"/>
    <cellStyle name="Normal 5 2 2 2 5 6" xfId="14873"/>
    <cellStyle name="Normal 5 2 2 2 5_All Entries" xfId="14874"/>
    <cellStyle name="Normal 5 2 2 2 6" xfId="14875"/>
    <cellStyle name="Normal 5 2 2 2 6 2" xfId="14876"/>
    <cellStyle name="Normal 5 2 2 2 6 2 2" xfId="14877"/>
    <cellStyle name="Normal 5 2 2 2 6 3" xfId="14878"/>
    <cellStyle name="Normal 5 2 2 2 6 3 2" xfId="14879"/>
    <cellStyle name="Normal 5 2 2 2 6 4" xfId="14880"/>
    <cellStyle name="Normal 5 2 2 2 6 4 2" xfId="14881"/>
    <cellStyle name="Normal 5 2 2 2 6 5" xfId="14882"/>
    <cellStyle name="Normal 5 2 2 2 6_All Entries" xfId="14883"/>
    <cellStyle name="Normal 5 2 2 2 7" xfId="14884"/>
    <cellStyle name="Normal 5 2 2 2 8" xfId="14885"/>
    <cellStyle name="Normal 5 2 2 2 9" xfId="14886"/>
    <cellStyle name="Normal 5 2 2 2 9 2" xfId="14887"/>
    <cellStyle name="Normal 5 2 2 2_All Entries" xfId="14888"/>
    <cellStyle name="Normal 5 2 2 3" xfId="2805"/>
    <cellStyle name="Normal 5 2 2 3 10" xfId="14889"/>
    <cellStyle name="Normal 5 2 2 3 2" xfId="14890"/>
    <cellStyle name="Normal 5 2 2 3 2 2" xfId="14891"/>
    <cellStyle name="Normal 5 2 2 3 2 2 2" xfId="14892"/>
    <cellStyle name="Normal 5 2 2 3 2 2 2 2" xfId="14893"/>
    <cellStyle name="Normal 5 2 2 3 2 2 2 2 2" xfId="14894"/>
    <cellStyle name="Normal 5 2 2 3 2 2 2 2 3" xfId="14895"/>
    <cellStyle name="Normal 5 2 2 3 2 2 2 3" xfId="14896"/>
    <cellStyle name="Normal 5 2 2 3 2 2 2 4" xfId="14897"/>
    <cellStyle name="Normal 5 2 2 3 2 2 2 5" xfId="14898"/>
    <cellStyle name="Normal 5 2 2 3 2 2 2 6" xfId="14899"/>
    <cellStyle name="Normal 5 2 2 3 2 2 3" xfId="14900"/>
    <cellStyle name="Normal 5 2 2 3 2 2 3 2" xfId="14901"/>
    <cellStyle name="Normal 5 2 2 3 2 2 3 3" xfId="14902"/>
    <cellStyle name="Normal 5 2 2 3 2 2 4" xfId="14903"/>
    <cellStyle name="Normal 5 2 2 3 2 2 5" xfId="14904"/>
    <cellStyle name="Normal 5 2 2 3 2 2 6" xfId="14905"/>
    <cellStyle name="Normal 5 2 2 3 2 2 7" xfId="14906"/>
    <cellStyle name="Normal 5 2 2 3 2 3" xfId="14907"/>
    <cellStyle name="Normal 5 2 2 3 2 3 2" xfId="14908"/>
    <cellStyle name="Normal 5 2 2 3 2 3 2 2" xfId="14909"/>
    <cellStyle name="Normal 5 2 2 3 2 3 2 3" xfId="14910"/>
    <cellStyle name="Normal 5 2 2 3 2 3 3" xfId="14911"/>
    <cellStyle name="Normal 5 2 2 3 2 3 4" xfId="14912"/>
    <cellStyle name="Normal 5 2 2 3 2 3 5" xfId="14913"/>
    <cellStyle name="Normal 5 2 2 3 2 3 6" xfId="14914"/>
    <cellStyle name="Normal 5 2 2 3 2 4" xfId="14915"/>
    <cellStyle name="Normal 5 2 2 3 2 4 2" xfId="14916"/>
    <cellStyle name="Normal 5 2 2 3 2 4 2 2" xfId="14917"/>
    <cellStyle name="Normal 5 2 2 3 2 4 2 3" xfId="14918"/>
    <cellStyle name="Normal 5 2 2 3 2 4 3" xfId="14919"/>
    <cellStyle name="Normal 5 2 2 3 2 4 4" xfId="14920"/>
    <cellStyle name="Normal 5 2 2 3 2 5" xfId="14921"/>
    <cellStyle name="Normal 5 2 2 3 2 5 2" xfId="14922"/>
    <cellStyle name="Normal 5 2 2 3 2 5 3" xfId="14923"/>
    <cellStyle name="Normal 5 2 2 3 2 6" xfId="14924"/>
    <cellStyle name="Normal 5 2 2 3 2 7" xfId="14925"/>
    <cellStyle name="Normal 5 2 2 3 2 8" xfId="14926"/>
    <cellStyle name="Normal 5 2 2 3 2 9" xfId="14927"/>
    <cellStyle name="Normal 5 2 2 3 2_All Entries" xfId="14928"/>
    <cellStyle name="Normal 5 2 2 3 3" xfId="14929"/>
    <cellStyle name="Normal 5 2 2 3 3 2" xfId="14930"/>
    <cellStyle name="Normal 5 2 2 3 3 2 2" xfId="14931"/>
    <cellStyle name="Normal 5 2 2 3 3 2 2 2" xfId="14932"/>
    <cellStyle name="Normal 5 2 2 3 3 2 2 3" xfId="14933"/>
    <cellStyle name="Normal 5 2 2 3 3 2 3" xfId="14934"/>
    <cellStyle name="Normal 5 2 2 3 3 2 4" xfId="14935"/>
    <cellStyle name="Normal 5 2 2 3 3 2 5" xfId="14936"/>
    <cellStyle name="Normal 5 2 2 3 3 2 6" xfId="14937"/>
    <cellStyle name="Normal 5 2 2 3 3 3" xfId="14938"/>
    <cellStyle name="Normal 5 2 2 3 3 3 2" xfId="14939"/>
    <cellStyle name="Normal 5 2 2 3 3 3 3" xfId="14940"/>
    <cellStyle name="Normal 5 2 2 3 3 4" xfId="14941"/>
    <cellStyle name="Normal 5 2 2 3 3 5" xfId="14942"/>
    <cellStyle name="Normal 5 2 2 3 3 6" xfId="14943"/>
    <cellStyle name="Normal 5 2 2 3 3 7" xfId="14944"/>
    <cellStyle name="Normal 5 2 2 3 3 8" xfId="14945"/>
    <cellStyle name="Normal 5 2 2 3 4" xfId="14946"/>
    <cellStyle name="Normal 5 2 2 3 4 2" xfId="14947"/>
    <cellStyle name="Normal 5 2 2 3 4 2 2" xfId="14948"/>
    <cellStyle name="Normal 5 2 2 3 4 2 3" xfId="14949"/>
    <cellStyle name="Normal 5 2 2 3 4 3" xfId="14950"/>
    <cellStyle name="Normal 5 2 2 3 4 4" xfId="14951"/>
    <cellStyle name="Normal 5 2 2 3 4 5" xfId="14952"/>
    <cellStyle name="Normal 5 2 2 3 4 6" xfId="14953"/>
    <cellStyle name="Normal 5 2 2 3 5" xfId="14954"/>
    <cellStyle name="Normal 5 2 2 3 5 2" xfId="14955"/>
    <cellStyle name="Normal 5 2 2 3 5 2 2" xfId="14956"/>
    <cellStyle name="Normal 5 2 2 3 5 2 3" xfId="14957"/>
    <cellStyle name="Normal 5 2 2 3 5 3" xfId="14958"/>
    <cellStyle name="Normal 5 2 2 3 5 4" xfId="14959"/>
    <cellStyle name="Normal 5 2 2 3 6" xfId="14960"/>
    <cellStyle name="Normal 5 2 2 3 6 2" xfId="14961"/>
    <cellStyle name="Normal 5 2 2 3 6 3" xfId="14962"/>
    <cellStyle name="Normal 5 2 2 3 7" xfId="14963"/>
    <cellStyle name="Normal 5 2 2 3 8" xfId="14964"/>
    <cellStyle name="Normal 5 2 2 3 9" xfId="14965"/>
    <cellStyle name="Normal 5 2 2 3_All Entries" xfId="14966"/>
    <cellStyle name="Normal 5 2 2 4" xfId="14967"/>
    <cellStyle name="Normal 5 2 2 4 2" xfId="14968"/>
    <cellStyle name="Normal 5 2 2 4 2 2" xfId="14969"/>
    <cellStyle name="Normal 5 2 2 4 2 2 2" xfId="14970"/>
    <cellStyle name="Normal 5 2 2 4 2 2 2 2" xfId="14971"/>
    <cellStyle name="Normal 5 2 2 4 2 2 2 3" xfId="14972"/>
    <cellStyle name="Normal 5 2 2 4 2 2 3" xfId="14973"/>
    <cellStyle name="Normal 5 2 2 4 2 2 4" xfId="14974"/>
    <cellStyle name="Normal 5 2 2 4 2 2 5" xfId="14975"/>
    <cellStyle name="Normal 5 2 2 4 2 2 6" xfId="14976"/>
    <cellStyle name="Normal 5 2 2 4 2 3" xfId="14977"/>
    <cellStyle name="Normal 5 2 2 4 2 3 2" xfId="14978"/>
    <cellStyle name="Normal 5 2 2 4 2 3 3" xfId="14979"/>
    <cellStyle name="Normal 5 2 2 4 2 4" xfId="14980"/>
    <cellStyle name="Normal 5 2 2 4 2 4 2" xfId="14981"/>
    <cellStyle name="Normal 5 2 2 4 2 5" xfId="14982"/>
    <cellStyle name="Normal 5 2 2 4 2 5 2" xfId="14983"/>
    <cellStyle name="Normal 5 2 2 4 2 6" xfId="14984"/>
    <cellStyle name="Normal 5 2 2 4 2 7" xfId="14985"/>
    <cellStyle name="Normal 5 2 2 4 2_All Entries" xfId="14986"/>
    <cellStyle name="Normal 5 2 2 4 3" xfId="14987"/>
    <cellStyle name="Normal 5 2 2 4 3 2" xfId="14988"/>
    <cellStyle name="Normal 5 2 2 4 3 2 2" xfId="14989"/>
    <cellStyle name="Normal 5 2 2 4 3 2 3" xfId="14990"/>
    <cellStyle name="Normal 5 2 2 4 3 3" xfId="14991"/>
    <cellStyle name="Normal 5 2 2 4 3 4" xfId="14992"/>
    <cellStyle name="Normal 5 2 2 4 3 5" xfId="14993"/>
    <cellStyle name="Normal 5 2 2 4 3 6" xfId="14994"/>
    <cellStyle name="Normal 5 2 2 4 4" xfId="14995"/>
    <cellStyle name="Normal 5 2 2 4 4 2" xfId="14996"/>
    <cellStyle name="Normal 5 2 2 4 4 2 2" xfId="14997"/>
    <cellStyle name="Normal 5 2 2 4 4 2 3" xfId="14998"/>
    <cellStyle name="Normal 5 2 2 4 4 3" xfId="14999"/>
    <cellStyle name="Normal 5 2 2 4 4 4" xfId="15000"/>
    <cellStyle name="Normal 5 2 2 4 5" xfId="15001"/>
    <cellStyle name="Normal 5 2 2 4 5 2" xfId="15002"/>
    <cellStyle name="Normal 5 2 2 4 5 3" xfId="15003"/>
    <cellStyle name="Normal 5 2 2 4 6" xfId="15004"/>
    <cellStyle name="Normal 5 2 2 4 6 2" xfId="15005"/>
    <cellStyle name="Normal 5 2 2 4 7" xfId="15006"/>
    <cellStyle name="Normal 5 2 2 4 8" xfId="15007"/>
    <cellStyle name="Normal 5 2 2 4 9" xfId="15008"/>
    <cellStyle name="Normal 5 2 2 4_All Entries" xfId="15009"/>
    <cellStyle name="Normal 5 2 2 5" xfId="15010"/>
    <cellStyle name="Normal 5 2 2 5 2" xfId="15011"/>
    <cellStyle name="Normal 5 2 2 5 2 2" xfId="15012"/>
    <cellStyle name="Normal 5 2 2 5 2 2 2" xfId="15013"/>
    <cellStyle name="Normal 5 2 2 5 2 2 2 2" xfId="15014"/>
    <cellStyle name="Normal 5 2 2 5 2 2 3" xfId="15015"/>
    <cellStyle name="Normal 5 2 2 5 2 3" xfId="15016"/>
    <cellStyle name="Normal 5 2 2 5 2 3 2" xfId="15017"/>
    <cellStyle name="Normal 5 2 2 5 2 4" xfId="15018"/>
    <cellStyle name="Normal 5 2 2 5 2 4 2" xfId="15019"/>
    <cellStyle name="Normal 5 2 2 5 2 5" xfId="15020"/>
    <cellStyle name="Normal 5 2 2 5 2 5 2" xfId="15021"/>
    <cellStyle name="Normal 5 2 2 5 2 6" xfId="15022"/>
    <cellStyle name="Normal 5 2 2 5 2_All Entries" xfId="15023"/>
    <cellStyle name="Normal 5 2 2 5 3" xfId="15024"/>
    <cellStyle name="Normal 5 2 2 5 3 2" xfId="15025"/>
    <cellStyle name="Normal 5 2 2 5 3 2 2" xfId="15026"/>
    <cellStyle name="Normal 5 2 2 5 3 3" xfId="15027"/>
    <cellStyle name="Normal 5 2 2 5 4" xfId="15028"/>
    <cellStyle name="Normal 5 2 2 5 4 2" xfId="15029"/>
    <cellStyle name="Normal 5 2 2 5 5" xfId="15030"/>
    <cellStyle name="Normal 5 2 2 5 5 2" xfId="15031"/>
    <cellStyle name="Normal 5 2 2 5 6" xfId="15032"/>
    <cellStyle name="Normal 5 2 2 5 6 2" xfId="15033"/>
    <cellStyle name="Normal 5 2 2 5 7" xfId="15034"/>
    <cellStyle name="Normal 5 2 2 5 8" xfId="15035"/>
    <cellStyle name="Normal 5 2 2 5_All Entries" xfId="15036"/>
    <cellStyle name="Normal 5 2 2 6" xfId="15037"/>
    <cellStyle name="Normal 5 2 2 6 2" xfId="15038"/>
    <cellStyle name="Normal 5 2 2 6 2 2" xfId="15039"/>
    <cellStyle name="Normal 5 2 2 6 2 2 2" xfId="15040"/>
    <cellStyle name="Normal 5 2 2 6 2 3" xfId="15041"/>
    <cellStyle name="Normal 5 2 2 6 3" xfId="15042"/>
    <cellStyle name="Normal 5 2 2 6 3 2" xfId="15043"/>
    <cellStyle name="Normal 5 2 2 6 4" xfId="15044"/>
    <cellStyle name="Normal 5 2 2 6 4 2" xfId="15045"/>
    <cellStyle name="Normal 5 2 2 6 5" xfId="15046"/>
    <cellStyle name="Normal 5 2 2 6 5 2" xfId="15047"/>
    <cellStyle name="Normal 5 2 2 6 6" xfId="15048"/>
    <cellStyle name="Normal 5 2 2 6_All Entries" xfId="15049"/>
    <cellStyle name="Normal 5 2 2 7" xfId="15050"/>
    <cellStyle name="Normal 5 2 2 7 2" xfId="15051"/>
    <cellStyle name="Normal 5 2 2 7 2 2" xfId="15052"/>
    <cellStyle name="Normal 5 2 2 7 2 3" xfId="15053"/>
    <cellStyle name="Normal 5 2 2 7 3" xfId="15054"/>
    <cellStyle name="Normal 5 2 2 7 3 2" xfId="15055"/>
    <cellStyle name="Normal 5 2 2 7 4" xfId="15056"/>
    <cellStyle name="Normal 5 2 2 7 4 2" xfId="15057"/>
    <cellStyle name="Normal 5 2 2 7 5" xfId="15058"/>
    <cellStyle name="Normal 5 2 2 7_All Entries" xfId="15059"/>
    <cellStyle name="Normal 5 2 2 8" xfId="15060"/>
    <cellStyle name="Normal 5 2 2 8 2" xfId="15061"/>
    <cellStyle name="Normal 5 2 2 8 3" xfId="15062"/>
    <cellStyle name="Normal 5 2 2 9" xfId="15063"/>
    <cellStyle name="Normal 5 2 2_All Entries" xfId="15064"/>
    <cellStyle name="Normal 5 2 3" xfId="15065"/>
    <cellStyle name="Normal 5 2 3 10" xfId="15066"/>
    <cellStyle name="Normal 5 2 3 11" xfId="15067"/>
    <cellStyle name="Normal 5 2 3 2" xfId="15068"/>
    <cellStyle name="Normal 5 2 3 2 2" xfId="15069"/>
    <cellStyle name="Normal 5 2 3 2 2 2" xfId="15070"/>
    <cellStyle name="Normal 5 2 3 2 2 2 2" xfId="15071"/>
    <cellStyle name="Normal 5 2 3 2 2 2 2 2" xfId="15072"/>
    <cellStyle name="Normal 5 2 3 2 2 2 2 3" xfId="15073"/>
    <cellStyle name="Normal 5 2 3 2 2 2 3" xfId="15074"/>
    <cellStyle name="Normal 5 2 3 2 2 2 4" xfId="15075"/>
    <cellStyle name="Normal 5 2 3 2 2 2 5" xfId="15076"/>
    <cellStyle name="Normal 5 2 3 2 2 2 6" xfId="15077"/>
    <cellStyle name="Normal 5 2 3 2 2 3" xfId="15078"/>
    <cellStyle name="Normal 5 2 3 2 2 3 2" xfId="15079"/>
    <cellStyle name="Normal 5 2 3 2 2 3 3" xfId="15080"/>
    <cellStyle name="Normal 5 2 3 2 2 4" xfId="15081"/>
    <cellStyle name="Normal 5 2 3 2 2 4 2" xfId="15082"/>
    <cellStyle name="Normal 5 2 3 2 2 5" xfId="15083"/>
    <cellStyle name="Normal 5 2 3 2 2 5 2" xfId="15084"/>
    <cellStyle name="Normal 5 2 3 2 2 6" xfId="15085"/>
    <cellStyle name="Normal 5 2 3 2 2 7" xfId="15086"/>
    <cellStyle name="Normal 5 2 3 2 2_All Entries" xfId="15087"/>
    <cellStyle name="Normal 5 2 3 2 3" xfId="15088"/>
    <cellStyle name="Normal 5 2 3 2 3 2" xfId="15089"/>
    <cellStyle name="Normal 5 2 3 2 3 2 2" xfId="15090"/>
    <cellStyle name="Normal 5 2 3 2 3 2 3" xfId="15091"/>
    <cellStyle name="Normal 5 2 3 2 3 3" xfId="15092"/>
    <cellStyle name="Normal 5 2 3 2 3 4" xfId="15093"/>
    <cellStyle name="Normal 5 2 3 2 3 5" xfId="15094"/>
    <cellStyle name="Normal 5 2 3 2 3 6" xfId="15095"/>
    <cellStyle name="Normal 5 2 3 2 4" xfId="15096"/>
    <cellStyle name="Normal 5 2 3 2 4 2" xfId="15097"/>
    <cellStyle name="Normal 5 2 3 2 4 2 2" xfId="15098"/>
    <cellStyle name="Normal 5 2 3 2 4 2 3" xfId="15099"/>
    <cellStyle name="Normal 5 2 3 2 4 3" xfId="15100"/>
    <cellStyle name="Normal 5 2 3 2 4 4" xfId="15101"/>
    <cellStyle name="Normal 5 2 3 2 5" xfId="15102"/>
    <cellStyle name="Normal 5 2 3 2 5 2" xfId="15103"/>
    <cellStyle name="Normal 5 2 3 2 5 3" xfId="15104"/>
    <cellStyle name="Normal 5 2 3 2 6" xfId="15105"/>
    <cellStyle name="Normal 5 2 3 2 6 2" xfId="15106"/>
    <cellStyle name="Normal 5 2 3 2 7" xfId="15107"/>
    <cellStyle name="Normal 5 2 3 2 8" xfId="15108"/>
    <cellStyle name="Normal 5 2 3 2 9" xfId="15109"/>
    <cellStyle name="Normal 5 2 3 2_All Entries" xfId="15110"/>
    <cellStyle name="Normal 5 2 3 3" xfId="15111"/>
    <cellStyle name="Normal 5 2 3 3 2" xfId="15112"/>
    <cellStyle name="Normal 5 2 3 3 2 2" xfId="15113"/>
    <cellStyle name="Normal 5 2 3 3 2 2 2" xfId="15114"/>
    <cellStyle name="Normal 5 2 3 3 2 2 2 2" xfId="15115"/>
    <cellStyle name="Normal 5 2 3 3 2 2 3" xfId="15116"/>
    <cellStyle name="Normal 5 2 3 3 2 3" xfId="15117"/>
    <cellStyle name="Normal 5 2 3 3 2 3 2" xfId="15118"/>
    <cellStyle name="Normal 5 2 3 3 2 4" xfId="15119"/>
    <cellStyle name="Normal 5 2 3 3 2 4 2" xfId="15120"/>
    <cellStyle name="Normal 5 2 3 3 2 5" xfId="15121"/>
    <cellStyle name="Normal 5 2 3 3 2 5 2" xfId="15122"/>
    <cellStyle name="Normal 5 2 3 3 2 6" xfId="15123"/>
    <cellStyle name="Normal 5 2 3 3 2_All Entries" xfId="15124"/>
    <cellStyle name="Normal 5 2 3 3 3" xfId="15125"/>
    <cellStyle name="Normal 5 2 3 3 3 2" xfId="15126"/>
    <cellStyle name="Normal 5 2 3 3 3 2 2" xfId="15127"/>
    <cellStyle name="Normal 5 2 3 3 3 3" xfId="15128"/>
    <cellStyle name="Normal 5 2 3 3 4" xfId="15129"/>
    <cellStyle name="Normal 5 2 3 3 4 2" xfId="15130"/>
    <cellStyle name="Normal 5 2 3 3 5" xfId="15131"/>
    <cellStyle name="Normal 5 2 3 3 5 2" xfId="15132"/>
    <cellStyle name="Normal 5 2 3 3 6" xfId="15133"/>
    <cellStyle name="Normal 5 2 3 3 6 2" xfId="15134"/>
    <cellStyle name="Normal 5 2 3 3 7" xfId="15135"/>
    <cellStyle name="Normal 5 2 3 3 8" xfId="15136"/>
    <cellStyle name="Normal 5 2 3 3_All Entries" xfId="15137"/>
    <cellStyle name="Normal 5 2 3 4" xfId="15138"/>
    <cellStyle name="Normal 5 2 3 4 2" xfId="15139"/>
    <cellStyle name="Normal 5 2 3 4 2 2" xfId="15140"/>
    <cellStyle name="Normal 5 2 3 4 2 2 2" xfId="15141"/>
    <cellStyle name="Normal 5 2 3 4 2 2 2 2" xfId="15142"/>
    <cellStyle name="Normal 5 2 3 4 2 2 3" xfId="15143"/>
    <cellStyle name="Normal 5 2 3 4 2 3" xfId="15144"/>
    <cellStyle name="Normal 5 2 3 4 2 3 2" xfId="15145"/>
    <cellStyle name="Normal 5 2 3 4 2 4" xfId="15146"/>
    <cellStyle name="Normal 5 2 3 4 2 4 2" xfId="15147"/>
    <cellStyle name="Normal 5 2 3 4 2 5" xfId="15148"/>
    <cellStyle name="Normal 5 2 3 4 2 5 2" xfId="15149"/>
    <cellStyle name="Normal 5 2 3 4 2 6" xfId="15150"/>
    <cellStyle name="Normal 5 2 3 4 2_All Entries" xfId="15151"/>
    <cellStyle name="Normal 5 2 3 4 3" xfId="15152"/>
    <cellStyle name="Normal 5 2 3 4 3 2" xfId="15153"/>
    <cellStyle name="Normal 5 2 3 4 3 2 2" xfId="15154"/>
    <cellStyle name="Normal 5 2 3 4 3 3" xfId="15155"/>
    <cellStyle name="Normal 5 2 3 4 4" xfId="15156"/>
    <cellStyle name="Normal 5 2 3 4 4 2" xfId="15157"/>
    <cellStyle name="Normal 5 2 3 4 5" xfId="15158"/>
    <cellStyle name="Normal 5 2 3 4 5 2" xfId="15159"/>
    <cellStyle name="Normal 5 2 3 4 6" xfId="15160"/>
    <cellStyle name="Normal 5 2 3 4 6 2" xfId="15161"/>
    <cellStyle name="Normal 5 2 3 4 7" xfId="15162"/>
    <cellStyle name="Normal 5 2 3 4_All Entries" xfId="15163"/>
    <cellStyle name="Normal 5 2 3 5" xfId="15164"/>
    <cellStyle name="Normal 5 2 3 5 2" xfId="15165"/>
    <cellStyle name="Normal 5 2 3 5 2 2" xfId="15166"/>
    <cellStyle name="Normal 5 2 3 5 2 2 2" xfId="15167"/>
    <cellStyle name="Normal 5 2 3 5 2 3" xfId="15168"/>
    <cellStyle name="Normal 5 2 3 5 3" xfId="15169"/>
    <cellStyle name="Normal 5 2 3 5 3 2" xfId="15170"/>
    <cellStyle name="Normal 5 2 3 5 4" xfId="15171"/>
    <cellStyle name="Normal 5 2 3 5 4 2" xfId="15172"/>
    <cellStyle name="Normal 5 2 3 5 5" xfId="15173"/>
    <cellStyle name="Normal 5 2 3 5 5 2" xfId="15174"/>
    <cellStyle name="Normal 5 2 3 5 6" xfId="15175"/>
    <cellStyle name="Normal 5 2 3 5_All Entries" xfId="15176"/>
    <cellStyle name="Normal 5 2 3 6" xfId="15177"/>
    <cellStyle name="Normal 5 2 3 6 2" xfId="15178"/>
    <cellStyle name="Normal 5 2 3 6 2 2" xfId="15179"/>
    <cellStyle name="Normal 5 2 3 6 3" xfId="15180"/>
    <cellStyle name="Normal 5 2 3 6 3 2" xfId="15181"/>
    <cellStyle name="Normal 5 2 3 6 4" xfId="15182"/>
    <cellStyle name="Normal 5 2 3 6 4 2" xfId="15183"/>
    <cellStyle name="Normal 5 2 3 6 5" xfId="15184"/>
    <cellStyle name="Normal 5 2 3 6_All Entries" xfId="15185"/>
    <cellStyle name="Normal 5 2 3 7" xfId="15186"/>
    <cellStyle name="Normal 5 2 3 8" xfId="15187"/>
    <cellStyle name="Normal 5 2 3 9" xfId="15188"/>
    <cellStyle name="Normal 5 2 3 9 2" xfId="15189"/>
    <cellStyle name="Normal 5 2 3_All Entries" xfId="15190"/>
    <cellStyle name="Normal 5 2 4" xfId="15191"/>
    <cellStyle name="Normal 5 2 4 10" xfId="15192"/>
    <cellStyle name="Normal 5 2 4 11" xfId="15193"/>
    <cellStyle name="Normal 5 2 4 2" xfId="15194"/>
    <cellStyle name="Normal 5 2 4 2 2" xfId="15195"/>
    <cellStyle name="Normal 5 2 4 2 2 2" xfId="15196"/>
    <cellStyle name="Normal 5 2 4 2 2 2 2" xfId="15197"/>
    <cellStyle name="Normal 5 2 4 2 2 2 2 2" xfId="15198"/>
    <cellStyle name="Normal 5 2 4 2 2 2 2 3" xfId="15199"/>
    <cellStyle name="Normal 5 2 4 2 2 2 3" xfId="15200"/>
    <cellStyle name="Normal 5 2 4 2 2 2 4" xfId="15201"/>
    <cellStyle name="Normal 5 2 4 2 2 2 5" xfId="15202"/>
    <cellStyle name="Normal 5 2 4 2 2 2 6" xfId="15203"/>
    <cellStyle name="Normal 5 2 4 2 2 3" xfId="15204"/>
    <cellStyle name="Normal 5 2 4 2 2 3 2" xfId="15205"/>
    <cellStyle name="Normal 5 2 4 2 2 3 3" xfId="15206"/>
    <cellStyle name="Normal 5 2 4 2 2 4" xfId="15207"/>
    <cellStyle name="Normal 5 2 4 2 2 4 2" xfId="15208"/>
    <cellStyle name="Normal 5 2 4 2 2 5" xfId="15209"/>
    <cellStyle name="Normal 5 2 4 2 2 5 2" xfId="15210"/>
    <cellStyle name="Normal 5 2 4 2 2 6" xfId="15211"/>
    <cellStyle name="Normal 5 2 4 2 2 7" xfId="15212"/>
    <cellStyle name="Normal 5 2 4 2 2_All Entries" xfId="15213"/>
    <cellStyle name="Normal 5 2 4 2 3" xfId="15214"/>
    <cellStyle name="Normal 5 2 4 2 3 2" xfId="15215"/>
    <cellStyle name="Normal 5 2 4 2 3 2 2" xfId="15216"/>
    <cellStyle name="Normal 5 2 4 2 3 2 3" xfId="15217"/>
    <cellStyle name="Normal 5 2 4 2 3 3" xfId="15218"/>
    <cellStyle name="Normal 5 2 4 2 3 4" xfId="15219"/>
    <cellStyle name="Normal 5 2 4 2 3 5" xfId="15220"/>
    <cellStyle name="Normal 5 2 4 2 3 6" xfId="15221"/>
    <cellStyle name="Normal 5 2 4 2 4" xfId="15222"/>
    <cellStyle name="Normal 5 2 4 2 4 2" xfId="15223"/>
    <cellStyle name="Normal 5 2 4 2 4 2 2" xfId="15224"/>
    <cellStyle name="Normal 5 2 4 2 4 2 3" xfId="15225"/>
    <cellStyle name="Normal 5 2 4 2 4 3" xfId="15226"/>
    <cellStyle name="Normal 5 2 4 2 4 4" xfId="15227"/>
    <cellStyle name="Normal 5 2 4 2 5" xfId="15228"/>
    <cellStyle name="Normal 5 2 4 2 5 2" xfId="15229"/>
    <cellStyle name="Normal 5 2 4 2 5 3" xfId="15230"/>
    <cellStyle name="Normal 5 2 4 2 6" xfId="15231"/>
    <cellStyle name="Normal 5 2 4 2 6 2" xfId="15232"/>
    <cellStyle name="Normal 5 2 4 2 7" xfId="15233"/>
    <cellStyle name="Normal 5 2 4 2 8" xfId="15234"/>
    <cellStyle name="Normal 5 2 4 2 9" xfId="15235"/>
    <cellStyle name="Normal 5 2 4 2_All Entries" xfId="15236"/>
    <cellStyle name="Normal 5 2 4 3" xfId="15237"/>
    <cellStyle name="Normal 5 2 4 3 2" xfId="15238"/>
    <cellStyle name="Normal 5 2 4 3 2 2" xfId="15239"/>
    <cellStyle name="Normal 5 2 4 3 2 2 2" xfId="15240"/>
    <cellStyle name="Normal 5 2 4 3 2 2 2 2" xfId="15241"/>
    <cellStyle name="Normal 5 2 4 3 2 2 3" xfId="15242"/>
    <cellStyle name="Normal 5 2 4 3 2 3" xfId="15243"/>
    <cellStyle name="Normal 5 2 4 3 2 3 2" xfId="15244"/>
    <cellStyle name="Normal 5 2 4 3 2 4" xfId="15245"/>
    <cellStyle name="Normal 5 2 4 3 2 4 2" xfId="15246"/>
    <cellStyle name="Normal 5 2 4 3 2 5" xfId="15247"/>
    <cellStyle name="Normal 5 2 4 3 2 5 2" xfId="15248"/>
    <cellStyle name="Normal 5 2 4 3 2 6" xfId="15249"/>
    <cellStyle name="Normal 5 2 4 3 2_All Entries" xfId="15250"/>
    <cellStyle name="Normal 5 2 4 3 3" xfId="15251"/>
    <cellStyle name="Normal 5 2 4 3 3 2" xfId="15252"/>
    <cellStyle name="Normal 5 2 4 3 3 2 2" xfId="15253"/>
    <cellStyle name="Normal 5 2 4 3 3 3" xfId="15254"/>
    <cellStyle name="Normal 5 2 4 3 4" xfId="15255"/>
    <cellStyle name="Normal 5 2 4 3 4 2" xfId="15256"/>
    <cellStyle name="Normal 5 2 4 3 5" xfId="15257"/>
    <cellStyle name="Normal 5 2 4 3 5 2" xfId="15258"/>
    <cellStyle name="Normal 5 2 4 3 6" xfId="15259"/>
    <cellStyle name="Normal 5 2 4 3 6 2" xfId="15260"/>
    <cellStyle name="Normal 5 2 4 3 7" xfId="15261"/>
    <cellStyle name="Normal 5 2 4 3 8" xfId="15262"/>
    <cellStyle name="Normal 5 2 4 3_All Entries" xfId="15263"/>
    <cellStyle name="Normal 5 2 4 4" xfId="15264"/>
    <cellStyle name="Normal 5 2 4 4 2" xfId="15265"/>
    <cellStyle name="Normal 5 2 4 4 2 2" xfId="15266"/>
    <cellStyle name="Normal 5 2 4 4 2 2 2" xfId="15267"/>
    <cellStyle name="Normal 5 2 4 4 2 2 2 2" xfId="15268"/>
    <cellStyle name="Normal 5 2 4 4 2 2 3" xfId="15269"/>
    <cellStyle name="Normal 5 2 4 4 2 3" xfId="15270"/>
    <cellStyle name="Normal 5 2 4 4 2 3 2" xfId="15271"/>
    <cellStyle name="Normal 5 2 4 4 2 4" xfId="15272"/>
    <cellStyle name="Normal 5 2 4 4 2 4 2" xfId="15273"/>
    <cellStyle name="Normal 5 2 4 4 2 5" xfId="15274"/>
    <cellStyle name="Normal 5 2 4 4 2 5 2" xfId="15275"/>
    <cellStyle name="Normal 5 2 4 4 2 6" xfId="15276"/>
    <cellStyle name="Normal 5 2 4 4 2_All Entries" xfId="15277"/>
    <cellStyle name="Normal 5 2 4 4 3" xfId="15278"/>
    <cellStyle name="Normal 5 2 4 4 3 2" xfId="15279"/>
    <cellStyle name="Normal 5 2 4 4 3 2 2" xfId="15280"/>
    <cellStyle name="Normal 5 2 4 4 3 3" xfId="15281"/>
    <cellStyle name="Normal 5 2 4 4 4" xfId="15282"/>
    <cellStyle name="Normal 5 2 4 4 4 2" xfId="15283"/>
    <cellStyle name="Normal 5 2 4 4 5" xfId="15284"/>
    <cellStyle name="Normal 5 2 4 4 5 2" xfId="15285"/>
    <cellStyle name="Normal 5 2 4 4 6" xfId="15286"/>
    <cellStyle name="Normal 5 2 4 4 6 2" xfId="15287"/>
    <cellStyle name="Normal 5 2 4 4 7" xfId="15288"/>
    <cellStyle name="Normal 5 2 4 4_All Entries" xfId="15289"/>
    <cellStyle name="Normal 5 2 4 5" xfId="15290"/>
    <cellStyle name="Normal 5 2 4 5 2" xfId="15291"/>
    <cellStyle name="Normal 5 2 4 5 2 2" xfId="15292"/>
    <cellStyle name="Normal 5 2 4 5 2 2 2" xfId="15293"/>
    <cellStyle name="Normal 5 2 4 5 2 3" xfId="15294"/>
    <cellStyle name="Normal 5 2 4 5 3" xfId="15295"/>
    <cellStyle name="Normal 5 2 4 5 3 2" xfId="15296"/>
    <cellStyle name="Normal 5 2 4 5 4" xfId="15297"/>
    <cellStyle name="Normal 5 2 4 5 4 2" xfId="15298"/>
    <cellStyle name="Normal 5 2 4 5 5" xfId="15299"/>
    <cellStyle name="Normal 5 2 4 5 5 2" xfId="15300"/>
    <cellStyle name="Normal 5 2 4 5 6" xfId="15301"/>
    <cellStyle name="Normal 5 2 4 5_All Entries" xfId="15302"/>
    <cellStyle name="Normal 5 2 4 6" xfId="15303"/>
    <cellStyle name="Normal 5 2 4 6 2" xfId="15304"/>
    <cellStyle name="Normal 5 2 4 6 2 2" xfId="15305"/>
    <cellStyle name="Normal 5 2 4 6 3" xfId="15306"/>
    <cellStyle name="Normal 5 2 4 6 3 2" xfId="15307"/>
    <cellStyle name="Normal 5 2 4 6 4" xfId="15308"/>
    <cellStyle name="Normal 5 2 4 6 4 2" xfId="15309"/>
    <cellStyle name="Normal 5 2 4 6 5" xfId="15310"/>
    <cellStyle name="Normal 5 2 4 6_All Entries" xfId="15311"/>
    <cellStyle name="Normal 5 2 4 7" xfId="15312"/>
    <cellStyle name="Normal 5 2 4 8" xfId="15313"/>
    <cellStyle name="Normal 5 2 4 9" xfId="15314"/>
    <cellStyle name="Normal 5 2 4 9 2" xfId="15315"/>
    <cellStyle name="Normal 5 2 4_All Entries" xfId="15316"/>
    <cellStyle name="Normal 5 2 5" xfId="15317"/>
    <cellStyle name="Normal 5 2 5 2" xfId="15318"/>
    <cellStyle name="Normal 5 2 5 2 2" xfId="15319"/>
    <cellStyle name="Normal 5 2 5 2 2 2" xfId="15320"/>
    <cellStyle name="Normal 5 2 5 2 2 2 2" xfId="15321"/>
    <cellStyle name="Normal 5 2 5 2 2 2 3" xfId="15322"/>
    <cellStyle name="Normal 5 2 5 2 2 3" xfId="15323"/>
    <cellStyle name="Normal 5 2 5 2 2 4" xfId="15324"/>
    <cellStyle name="Normal 5 2 5 2 2 5" xfId="15325"/>
    <cellStyle name="Normal 5 2 5 2 2 6" xfId="15326"/>
    <cellStyle name="Normal 5 2 5 2 3" xfId="15327"/>
    <cellStyle name="Normal 5 2 5 2 3 2" xfId="15328"/>
    <cellStyle name="Normal 5 2 5 2 3 3" xfId="15329"/>
    <cellStyle name="Normal 5 2 5 2 4" xfId="15330"/>
    <cellStyle name="Normal 5 2 5 2 5" xfId="15331"/>
    <cellStyle name="Normal 5 2 5 2 6" xfId="15332"/>
    <cellStyle name="Normal 5 2 5 2 7" xfId="15333"/>
    <cellStyle name="Normal 5 2 5 3" xfId="15334"/>
    <cellStyle name="Normal 5 2 5 3 2" xfId="15335"/>
    <cellStyle name="Normal 5 2 5 3 2 2" xfId="15336"/>
    <cellStyle name="Normal 5 2 5 3 2 3" xfId="15337"/>
    <cellStyle name="Normal 5 2 5 3 3" xfId="15338"/>
    <cellStyle name="Normal 5 2 5 3 4" xfId="15339"/>
    <cellStyle name="Normal 5 2 5 3 5" xfId="15340"/>
    <cellStyle name="Normal 5 2 5 3 6" xfId="15341"/>
    <cellStyle name="Normal 5 2 5 4" xfId="15342"/>
    <cellStyle name="Normal 5 2 5 4 2" xfId="15343"/>
    <cellStyle name="Normal 5 2 5 4 2 2" xfId="15344"/>
    <cellStyle name="Normal 5 2 5 4 2 3" xfId="15345"/>
    <cellStyle name="Normal 5 2 5 4 3" xfId="15346"/>
    <cellStyle name="Normal 5 2 5 4 4" xfId="15347"/>
    <cellStyle name="Normal 5 2 5 5" xfId="15348"/>
    <cellStyle name="Normal 5 2 5 5 2" xfId="15349"/>
    <cellStyle name="Normal 5 2 5 5 3" xfId="15350"/>
    <cellStyle name="Normal 5 2 5 6" xfId="15351"/>
    <cellStyle name="Normal 5 2 5 7" xfId="15352"/>
    <cellStyle name="Normal 5 2 5 8" xfId="15353"/>
    <cellStyle name="Normal 5 2 5 9" xfId="15354"/>
    <cellStyle name="Normal 5 2 6" xfId="15355"/>
    <cellStyle name="Normal 5 2 6 2" xfId="15356"/>
    <cellStyle name="Normal 5 2 6 2 2" xfId="15357"/>
    <cellStyle name="Normal 5 2 6 2 2 2" xfId="15358"/>
    <cellStyle name="Normal 5 2 6 2 2 3" xfId="15359"/>
    <cellStyle name="Normal 5 2 6 2 3" xfId="15360"/>
    <cellStyle name="Normal 5 2 6 2 4" xfId="15361"/>
    <cellStyle name="Normal 5 2 6 2 5" xfId="15362"/>
    <cellStyle name="Normal 5 2 6 2 6" xfId="15363"/>
    <cellStyle name="Normal 5 2 6 3" xfId="15364"/>
    <cellStyle name="Normal 5 2 6 3 2" xfId="15365"/>
    <cellStyle name="Normal 5 2 6 3 3" xfId="15366"/>
    <cellStyle name="Normal 5 2 6 4" xfId="15367"/>
    <cellStyle name="Normal 5 2 6 5" xfId="15368"/>
    <cellStyle name="Normal 5 2 6 6" xfId="15369"/>
    <cellStyle name="Normal 5 2 6 7" xfId="15370"/>
    <cellStyle name="Normal 5 2 6 8" xfId="15371"/>
    <cellStyle name="Normal 5 2 7" xfId="15372"/>
    <cellStyle name="Normal 5 2 7 2" xfId="15373"/>
    <cellStyle name="Normal 5 2 7 2 2" xfId="15374"/>
    <cellStyle name="Normal 5 2 7 2 3" xfId="15375"/>
    <cellStyle name="Normal 5 2 7 3" xfId="15376"/>
    <cellStyle name="Normal 5 2 7 4" xfId="15377"/>
    <cellStyle name="Normal 5 2 7 5" xfId="15378"/>
    <cellStyle name="Normal 5 2 7 6" xfId="15379"/>
    <cellStyle name="Normal 5 2 8" xfId="15380"/>
    <cellStyle name="Normal 5 2 8 2" xfId="15381"/>
    <cellStyle name="Normal 5 2 8 2 2" xfId="15382"/>
    <cellStyle name="Normal 5 2 8 2 3" xfId="15383"/>
    <cellStyle name="Normal 5 2 8 3" xfId="15384"/>
    <cellStyle name="Normal 5 2 8 4" xfId="15385"/>
    <cellStyle name="Normal 5 2 9" xfId="15386"/>
    <cellStyle name="Normal 5 2 9 2" xfId="15387"/>
    <cellStyle name="Normal 5 2 9 3" xfId="15388"/>
    <cellStyle name="Normal 5 2_BS Analytics" xfId="15389"/>
    <cellStyle name="Normal 5 20" xfId="15390"/>
    <cellStyle name="Normal 5 21" xfId="15391"/>
    <cellStyle name="Normal 5 22" xfId="15392"/>
    <cellStyle name="Normal 5 23" xfId="15393"/>
    <cellStyle name="Normal 5 24" xfId="15394"/>
    <cellStyle name="Normal 5 3" xfId="2000"/>
    <cellStyle name="Normal 5 3 10" xfId="15395"/>
    <cellStyle name="Normal 5 3 11" xfId="15396"/>
    <cellStyle name="Normal 5 3 12" xfId="15397"/>
    <cellStyle name="Normal 5 3 2" xfId="2772"/>
    <cellStyle name="Normal 5 3 2 10" xfId="15398"/>
    <cellStyle name="Normal 5 3 2 11" xfId="15399"/>
    <cellStyle name="Normal 5 3 2 2" xfId="2848"/>
    <cellStyle name="Normal 5 3 2 2 2" xfId="15400"/>
    <cellStyle name="Normal 5 3 2 2 2 2" xfId="15401"/>
    <cellStyle name="Normal 5 3 2 2 2 2 2" xfId="15402"/>
    <cellStyle name="Normal 5 3 2 2 2 2 2 2" xfId="15403"/>
    <cellStyle name="Normal 5 3 2 2 2 2 2 3" xfId="15404"/>
    <cellStyle name="Normal 5 3 2 2 2 2 3" xfId="15405"/>
    <cellStyle name="Normal 5 3 2 2 2 2 4" xfId="15406"/>
    <cellStyle name="Normal 5 3 2 2 2 2 5" xfId="15407"/>
    <cellStyle name="Normal 5 3 2 2 2 2 6" xfId="15408"/>
    <cellStyle name="Normal 5 3 2 2 2 3" xfId="15409"/>
    <cellStyle name="Normal 5 3 2 2 2 3 2" xfId="15410"/>
    <cellStyle name="Normal 5 3 2 2 2 3 3" xfId="15411"/>
    <cellStyle name="Normal 5 3 2 2 2 4" xfId="15412"/>
    <cellStyle name="Normal 5 3 2 2 2 4 2" xfId="15413"/>
    <cellStyle name="Normal 5 3 2 2 2 5" xfId="15414"/>
    <cellStyle name="Normal 5 3 2 2 2 5 2" xfId="15415"/>
    <cellStyle name="Normal 5 3 2 2 2 6" xfId="15416"/>
    <cellStyle name="Normal 5 3 2 2 2 7" xfId="15417"/>
    <cellStyle name="Normal 5 3 2 2 2_All Entries" xfId="15418"/>
    <cellStyle name="Normal 5 3 2 2 3" xfId="15419"/>
    <cellStyle name="Normal 5 3 2 2 3 2" xfId="15420"/>
    <cellStyle name="Normal 5 3 2 2 3 2 2" xfId="15421"/>
    <cellStyle name="Normal 5 3 2 2 3 2 3" xfId="15422"/>
    <cellStyle name="Normal 5 3 2 2 3 3" xfId="15423"/>
    <cellStyle name="Normal 5 3 2 2 3 4" xfId="15424"/>
    <cellStyle name="Normal 5 3 2 2 3 5" xfId="15425"/>
    <cellStyle name="Normal 5 3 2 2 3 6" xfId="15426"/>
    <cellStyle name="Normal 5 3 2 2 4" xfId="15427"/>
    <cellStyle name="Normal 5 3 2 2 4 2" xfId="15428"/>
    <cellStyle name="Normal 5 3 2 2 4 2 2" xfId="15429"/>
    <cellStyle name="Normal 5 3 2 2 4 2 3" xfId="15430"/>
    <cellStyle name="Normal 5 3 2 2 4 3" xfId="15431"/>
    <cellStyle name="Normal 5 3 2 2 4 4" xfId="15432"/>
    <cellStyle name="Normal 5 3 2 2 5" xfId="15433"/>
    <cellStyle name="Normal 5 3 2 2 5 2" xfId="15434"/>
    <cellStyle name="Normal 5 3 2 2 5 3" xfId="15435"/>
    <cellStyle name="Normal 5 3 2 2 6" xfId="15436"/>
    <cellStyle name="Normal 5 3 2 2 6 2" xfId="15437"/>
    <cellStyle name="Normal 5 3 2 2 7" xfId="15438"/>
    <cellStyle name="Normal 5 3 2 2 8" xfId="15439"/>
    <cellStyle name="Normal 5 3 2 2 9" xfId="15440"/>
    <cellStyle name="Normal 5 3 2 2_All Entries" xfId="15441"/>
    <cellStyle name="Normal 5 3 2 3" xfId="15442"/>
    <cellStyle name="Normal 5 3 2 3 2" xfId="15443"/>
    <cellStyle name="Normal 5 3 2 3 2 2" xfId="15444"/>
    <cellStyle name="Normal 5 3 2 3 2 2 2" xfId="15445"/>
    <cellStyle name="Normal 5 3 2 3 2 2 2 2" xfId="15446"/>
    <cellStyle name="Normal 5 3 2 3 2 2 3" xfId="15447"/>
    <cellStyle name="Normal 5 3 2 3 2 3" xfId="15448"/>
    <cellStyle name="Normal 5 3 2 3 2 3 2" xfId="15449"/>
    <cellStyle name="Normal 5 3 2 3 2 4" xfId="15450"/>
    <cellStyle name="Normal 5 3 2 3 2 4 2" xfId="15451"/>
    <cellStyle name="Normal 5 3 2 3 2 5" xfId="15452"/>
    <cellStyle name="Normal 5 3 2 3 2 5 2" xfId="15453"/>
    <cellStyle name="Normal 5 3 2 3 2 6" xfId="15454"/>
    <cellStyle name="Normal 5 3 2 3 2_All Entries" xfId="15455"/>
    <cellStyle name="Normal 5 3 2 3 3" xfId="15456"/>
    <cellStyle name="Normal 5 3 2 3 3 2" xfId="15457"/>
    <cellStyle name="Normal 5 3 2 3 3 2 2" xfId="15458"/>
    <cellStyle name="Normal 5 3 2 3 3 3" xfId="15459"/>
    <cellStyle name="Normal 5 3 2 3 4" xfId="15460"/>
    <cellStyle name="Normal 5 3 2 3 4 2" xfId="15461"/>
    <cellStyle name="Normal 5 3 2 3 5" xfId="15462"/>
    <cellStyle name="Normal 5 3 2 3 5 2" xfId="15463"/>
    <cellStyle name="Normal 5 3 2 3 6" xfId="15464"/>
    <cellStyle name="Normal 5 3 2 3 6 2" xfId="15465"/>
    <cellStyle name="Normal 5 3 2 3 7" xfId="15466"/>
    <cellStyle name="Normal 5 3 2 3 8" xfId="15467"/>
    <cellStyle name="Normal 5 3 2 3_All Entries" xfId="15468"/>
    <cellStyle name="Normal 5 3 2 4" xfId="15469"/>
    <cellStyle name="Normal 5 3 2 4 2" xfId="15470"/>
    <cellStyle name="Normal 5 3 2 4 2 2" xfId="15471"/>
    <cellStyle name="Normal 5 3 2 4 2 2 2" xfId="15472"/>
    <cellStyle name="Normal 5 3 2 4 2 2 2 2" xfId="15473"/>
    <cellStyle name="Normal 5 3 2 4 2 2 3" xfId="15474"/>
    <cellStyle name="Normal 5 3 2 4 2 3" xfId="15475"/>
    <cellStyle name="Normal 5 3 2 4 2 3 2" xfId="15476"/>
    <cellStyle name="Normal 5 3 2 4 2 4" xfId="15477"/>
    <cellStyle name="Normal 5 3 2 4 2 4 2" xfId="15478"/>
    <cellStyle name="Normal 5 3 2 4 2 5" xfId="15479"/>
    <cellStyle name="Normal 5 3 2 4 2 5 2" xfId="15480"/>
    <cellStyle name="Normal 5 3 2 4 2 6" xfId="15481"/>
    <cellStyle name="Normal 5 3 2 4 2_All Entries" xfId="15482"/>
    <cellStyle name="Normal 5 3 2 4 3" xfId="15483"/>
    <cellStyle name="Normal 5 3 2 4 3 2" xfId="15484"/>
    <cellStyle name="Normal 5 3 2 4 3 2 2" xfId="15485"/>
    <cellStyle name="Normal 5 3 2 4 3 3" xfId="15486"/>
    <cellStyle name="Normal 5 3 2 4 4" xfId="15487"/>
    <cellStyle name="Normal 5 3 2 4 4 2" xfId="15488"/>
    <cellStyle name="Normal 5 3 2 4 5" xfId="15489"/>
    <cellStyle name="Normal 5 3 2 4 5 2" xfId="15490"/>
    <cellStyle name="Normal 5 3 2 4 6" xfId="15491"/>
    <cellStyle name="Normal 5 3 2 4 6 2" xfId="15492"/>
    <cellStyle name="Normal 5 3 2 4 7" xfId="15493"/>
    <cellStyle name="Normal 5 3 2 4_All Entries" xfId="15494"/>
    <cellStyle name="Normal 5 3 2 5" xfId="15495"/>
    <cellStyle name="Normal 5 3 2 5 2" xfId="15496"/>
    <cellStyle name="Normal 5 3 2 5 2 2" xfId="15497"/>
    <cellStyle name="Normal 5 3 2 5 2 2 2" xfId="15498"/>
    <cellStyle name="Normal 5 3 2 5 2 3" xfId="15499"/>
    <cellStyle name="Normal 5 3 2 5 3" xfId="15500"/>
    <cellStyle name="Normal 5 3 2 5 3 2" xfId="15501"/>
    <cellStyle name="Normal 5 3 2 5 4" xfId="15502"/>
    <cellStyle name="Normal 5 3 2 5 4 2" xfId="15503"/>
    <cellStyle name="Normal 5 3 2 5 5" xfId="15504"/>
    <cellStyle name="Normal 5 3 2 5 5 2" xfId="15505"/>
    <cellStyle name="Normal 5 3 2 5 6" xfId="15506"/>
    <cellStyle name="Normal 5 3 2 5_All Entries" xfId="15507"/>
    <cellStyle name="Normal 5 3 2 6" xfId="15508"/>
    <cellStyle name="Normal 5 3 2 6 2" xfId="15509"/>
    <cellStyle name="Normal 5 3 2 6 2 2" xfId="15510"/>
    <cellStyle name="Normal 5 3 2 6 3" xfId="15511"/>
    <cellStyle name="Normal 5 3 2 6 3 2" xfId="15512"/>
    <cellStyle name="Normal 5 3 2 6 4" xfId="15513"/>
    <cellStyle name="Normal 5 3 2 6 4 2" xfId="15514"/>
    <cellStyle name="Normal 5 3 2 6 5" xfId="15515"/>
    <cellStyle name="Normal 5 3 2 6_All Entries" xfId="15516"/>
    <cellStyle name="Normal 5 3 2 7" xfId="15517"/>
    <cellStyle name="Normal 5 3 2 8" xfId="15518"/>
    <cellStyle name="Normal 5 3 2 9" xfId="15519"/>
    <cellStyle name="Normal 5 3 2 9 2" xfId="15520"/>
    <cellStyle name="Normal 5 3 2_All Entries" xfId="15521"/>
    <cellStyle name="Normal 5 3 3" xfId="2806"/>
    <cellStyle name="Normal 5 3 3 10" xfId="15522"/>
    <cellStyle name="Normal 5 3 3 2" xfId="15523"/>
    <cellStyle name="Normal 5 3 3 2 2" xfId="15524"/>
    <cellStyle name="Normal 5 3 3 2 2 2" xfId="15525"/>
    <cellStyle name="Normal 5 3 3 2 2 2 2" xfId="15526"/>
    <cellStyle name="Normal 5 3 3 2 2 2 2 2" xfId="15527"/>
    <cellStyle name="Normal 5 3 3 2 2 2 2 3" xfId="15528"/>
    <cellStyle name="Normal 5 3 3 2 2 2 3" xfId="15529"/>
    <cellStyle name="Normal 5 3 3 2 2 2 4" xfId="15530"/>
    <cellStyle name="Normal 5 3 3 2 2 2 5" xfId="15531"/>
    <cellStyle name="Normal 5 3 3 2 2 2 6" xfId="15532"/>
    <cellStyle name="Normal 5 3 3 2 2 3" xfId="15533"/>
    <cellStyle name="Normal 5 3 3 2 2 3 2" xfId="15534"/>
    <cellStyle name="Normal 5 3 3 2 2 3 3" xfId="15535"/>
    <cellStyle name="Normal 5 3 3 2 2 4" xfId="15536"/>
    <cellStyle name="Normal 5 3 3 2 2 5" xfId="15537"/>
    <cellStyle name="Normal 5 3 3 2 2 6" xfId="15538"/>
    <cellStyle name="Normal 5 3 3 2 2 7" xfId="15539"/>
    <cellStyle name="Normal 5 3 3 2 3" xfId="15540"/>
    <cellStyle name="Normal 5 3 3 2 3 2" xfId="15541"/>
    <cellStyle name="Normal 5 3 3 2 3 2 2" xfId="15542"/>
    <cellStyle name="Normal 5 3 3 2 3 2 3" xfId="15543"/>
    <cellStyle name="Normal 5 3 3 2 3 3" xfId="15544"/>
    <cellStyle name="Normal 5 3 3 2 3 4" xfId="15545"/>
    <cellStyle name="Normal 5 3 3 2 3 5" xfId="15546"/>
    <cellStyle name="Normal 5 3 3 2 3 6" xfId="15547"/>
    <cellStyle name="Normal 5 3 3 2 4" xfId="15548"/>
    <cellStyle name="Normal 5 3 3 2 4 2" xfId="15549"/>
    <cellStyle name="Normal 5 3 3 2 4 2 2" xfId="15550"/>
    <cellStyle name="Normal 5 3 3 2 4 2 3" xfId="15551"/>
    <cellStyle name="Normal 5 3 3 2 4 3" xfId="15552"/>
    <cellStyle name="Normal 5 3 3 2 4 4" xfId="15553"/>
    <cellStyle name="Normal 5 3 3 2 5" xfId="15554"/>
    <cellStyle name="Normal 5 3 3 2 5 2" xfId="15555"/>
    <cellStyle name="Normal 5 3 3 2 5 3" xfId="15556"/>
    <cellStyle name="Normal 5 3 3 2 6" xfId="15557"/>
    <cellStyle name="Normal 5 3 3 2 7" xfId="15558"/>
    <cellStyle name="Normal 5 3 3 2 8" xfId="15559"/>
    <cellStyle name="Normal 5 3 3 2 9" xfId="15560"/>
    <cellStyle name="Normal 5 3 3 3" xfId="15561"/>
    <cellStyle name="Normal 5 3 3 3 2" xfId="15562"/>
    <cellStyle name="Normal 5 3 3 3 2 2" xfId="15563"/>
    <cellStyle name="Normal 5 3 3 3 2 2 2" xfId="15564"/>
    <cellStyle name="Normal 5 3 3 3 2 2 3" xfId="15565"/>
    <cellStyle name="Normal 5 3 3 3 2 3" xfId="15566"/>
    <cellStyle name="Normal 5 3 3 3 2 4" xfId="15567"/>
    <cellStyle name="Normal 5 3 3 3 2 5" xfId="15568"/>
    <cellStyle name="Normal 5 3 3 3 2 6" xfId="15569"/>
    <cellStyle name="Normal 5 3 3 3 3" xfId="15570"/>
    <cellStyle name="Normal 5 3 3 3 3 2" xfId="15571"/>
    <cellStyle name="Normal 5 3 3 3 3 3" xfId="15572"/>
    <cellStyle name="Normal 5 3 3 3 4" xfId="15573"/>
    <cellStyle name="Normal 5 3 3 3 5" xfId="15574"/>
    <cellStyle name="Normal 5 3 3 3 6" xfId="15575"/>
    <cellStyle name="Normal 5 3 3 3 7" xfId="15576"/>
    <cellStyle name="Normal 5 3 3 3 8" xfId="15577"/>
    <cellStyle name="Normal 5 3 3 4" xfId="15578"/>
    <cellStyle name="Normal 5 3 3 4 2" xfId="15579"/>
    <cellStyle name="Normal 5 3 3 4 2 2" xfId="15580"/>
    <cellStyle name="Normal 5 3 3 4 2 3" xfId="15581"/>
    <cellStyle name="Normal 5 3 3 4 3" xfId="15582"/>
    <cellStyle name="Normal 5 3 3 4 4" xfId="15583"/>
    <cellStyle name="Normal 5 3 3 4 5" xfId="15584"/>
    <cellStyle name="Normal 5 3 3 4 6" xfId="15585"/>
    <cellStyle name="Normal 5 3 3 5" xfId="15586"/>
    <cellStyle name="Normal 5 3 3 5 2" xfId="15587"/>
    <cellStyle name="Normal 5 3 3 5 2 2" xfId="15588"/>
    <cellStyle name="Normal 5 3 3 5 2 3" xfId="15589"/>
    <cellStyle name="Normal 5 3 3 5 3" xfId="15590"/>
    <cellStyle name="Normal 5 3 3 5 4" xfId="15591"/>
    <cellStyle name="Normal 5 3 3 6" xfId="15592"/>
    <cellStyle name="Normal 5 3 3 6 2" xfId="15593"/>
    <cellStyle name="Normal 5 3 3 6 3" xfId="15594"/>
    <cellStyle name="Normal 5 3 3 7" xfId="15595"/>
    <cellStyle name="Normal 5 3 3 8" xfId="15596"/>
    <cellStyle name="Normal 5 3 3 9" xfId="15597"/>
    <cellStyle name="Normal 5 3 4" xfId="15598"/>
    <cellStyle name="Normal 5 3 4 2" xfId="15599"/>
    <cellStyle name="Normal 5 3 4 2 2" xfId="15600"/>
    <cellStyle name="Normal 5 3 4 2 2 2" xfId="15601"/>
    <cellStyle name="Normal 5 3 4 2 2 2 2" xfId="15602"/>
    <cellStyle name="Normal 5 3 4 2 2 2 3" xfId="15603"/>
    <cellStyle name="Normal 5 3 4 2 2 3" xfId="15604"/>
    <cellStyle name="Normal 5 3 4 2 2 4" xfId="15605"/>
    <cellStyle name="Normal 5 3 4 2 2 5" xfId="15606"/>
    <cellStyle name="Normal 5 3 4 2 2 6" xfId="15607"/>
    <cellStyle name="Normal 5 3 4 2 3" xfId="15608"/>
    <cellStyle name="Normal 5 3 4 2 3 2" xfId="15609"/>
    <cellStyle name="Normal 5 3 4 2 3 3" xfId="15610"/>
    <cellStyle name="Normal 5 3 4 2 4" xfId="15611"/>
    <cellStyle name="Normal 5 3 4 2 5" xfId="15612"/>
    <cellStyle name="Normal 5 3 4 2 6" xfId="15613"/>
    <cellStyle name="Normal 5 3 4 2 7" xfId="15614"/>
    <cellStyle name="Normal 5 3 4 3" xfId="15615"/>
    <cellStyle name="Normal 5 3 4 3 2" xfId="15616"/>
    <cellStyle name="Normal 5 3 4 3 2 2" xfId="15617"/>
    <cellStyle name="Normal 5 3 4 3 2 3" xfId="15618"/>
    <cellStyle name="Normal 5 3 4 3 3" xfId="15619"/>
    <cellStyle name="Normal 5 3 4 3 4" xfId="15620"/>
    <cellStyle name="Normal 5 3 4 3 5" xfId="15621"/>
    <cellStyle name="Normal 5 3 4 3 6" xfId="15622"/>
    <cellStyle name="Normal 5 3 4 4" xfId="15623"/>
    <cellStyle name="Normal 5 3 4 4 2" xfId="15624"/>
    <cellStyle name="Normal 5 3 4 4 2 2" xfId="15625"/>
    <cellStyle name="Normal 5 3 4 4 2 3" xfId="15626"/>
    <cellStyle name="Normal 5 3 4 4 3" xfId="15627"/>
    <cellStyle name="Normal 5 3 4 4 4" xfId="15628"/>
    <cellStyle name="Normal 5 3 4 5" xfId="15629"/>
    <cellStyle name="Normal 5 3 4 5 2" xfId="15630"/>
    <cellStyle name="Normal 5 3 4 5 3" xfId="15631"/>
    <cellStyle name="Normal 5 3 4 6" xfId="15632"/>
    <cellStyle name="Normal 5 3 4 7" xfId="15633"/>
    <cellStyle name="Normal 5 3 4 8" xfId="15634"/>
    <cellStyle name="Normal 5 3 4 9" xfId="15635"/>
    <cellStyle name="Normal 5 3 5" xfId="15636"/>
    <cellStyle name="Normal 5 3 5 2" xfId="15637"/>
    <cellStyle name="Normal 5 3 5 2 2" xfId="15638"/>
    <cellStyle name="Normal 5 3 5 2 2 2" xfId="15639"/>
    <cellStyle name="Normal 5 3 5 2 2 3" xfId="15640"/>
    <cellStyle name="Normal 5 3 5 2 3" xfId="15641"/>
    <cellStyle name="Normal 5 3 5 2 4" xfId="15642"/>
    <cellStyle name="Normal 5 3 5 2 5" xfId="15643"/>
    <cellStyle name="Normal 5 3 5 2 6" xfId="15644"/>
    <cellStyle name="Normal 5 3 5 3" xfId="15645"/>
    <cellStyle name="Normal 5 3 5 3 2" xfId="15646"/>
    <cellStyle name="Normal 5 3 5 3 3" xfId="15647"/>
    <cellStyle name="Normal 5 3 5 4" xfId="15648"/>
    <cellStyle name="Normal 5 3 5 5" xfId="15649"/>
    <cellStyle name="Normal 5 3 5 6" xfId="15650"/>
    <cellStyle name="Normal 5 3 5 7" xfId="15651"/>
    <cellStyle name="Normal 5 3 5 8" xfId="15652"/>
    <cellStyle name="Normal 5 3 6" xfId="15653"/>
    <cellStyle name="Normal 5 3 6 2" xfId="15654"/>
    <cellStyle name="Normal 5 3 6 2 2" xfId="15655"/>
    <cellStyle name="Normal 5 3 6 2 3" xfId="15656"/>
    <cellStyle name="Normal 5 3 6 3" xfId="15657"/>
    <cellStyle name="Normal 5 3 6 4" xfId="15658"/>
    <cellStyle name="Normal 5 3 6 5" xfId="15659"/>
    <cellStyle name="Normal 5 3 6 6" xfId="15660"/>
    <cellStyle name="Normal 5 3 7" xfId="15661"/>
    <cellStyle name="Normal 5 3 7 2" xfId="15662"/>
    <cellStyle name="Normal 5 3 7 2 2" xfId="15663"/>
    <cellStyle name="Normal 5 3 7 2 3" xfId="15664"/>
    <cellStyle name="Normal 5 3 7 3" xfId="15665"/>
    <cellStyle name="Normal 5 3 7 4" xfId="15666"/>
    <cellStyle name="Normal 5 3 8" xfId="15667"/>
    <cellStyle name="Normal 5 3 8 2" xfId="15668"/>
    <cellStyle name="Normal 5 3 8 3" xfId="15669"/>
    <cellStyle name="Normal 5 3 9" xfId="15670"/>
    <cellStyle name="Normal 5 3_IS Analytics-QTR" xfId="15671"/>
    <cellStyle name="Normal 5 4" xfId="2001"/>
    <cellStyle name="Normal 5 4 10" xfId="15672"/>
    <cellStyle name="Normal 5 4 11" xfId="15673"/>
    <cellStyle name="Normal 5 4 12" xfId="15674"/>
    <cellStyle name="Normal 5 4 2" xfId="15675"/>
    <cellStyle name="Normal 5 4 2 2" xfId="15676"/>
    <cellStyle name="Normal 5 4 2 2 2" xfId="15677"/>
    <cellStyle name="Normal 5 4 2 2 2 2" xfId="15678"/>
    <cellStyle name="Normal 5 4 2 2 2 2 2" xfId="15679"/>
    <cellStyle name="Normal 5 4 2 2 2 2 3" xfId="15680"/>
    <cellStyle name="Normal 5 4 2 2 2 3" xfId="15681"/>
    <cellStyle name="Normal 5 4 2 2 2 4" xfId="15682"/>
    <cellStyle name="Normal 5 4 2 2 2 5" xfId="15683"/>
    <cellStyle name="Normal 5 4 2 2 2 6" xfId="15684"/>
    <cellStyle name="Normal 5 4 2 2 3" xfId="15685"/>
    <cellStyle name="Normal 5 4 2 2 3 2" xfId="15686"/>
    <cellStyle name="Normal 5 4 2 2 3 3" xfId="15687"/>
    <cellStyle name="Normal 5 4 2 2 4" xfId="15688"/>
    <cellStyle name="Normal 5 4 2 2 4 2" xfId="15689"/>
    <cellStyle name="Normal 5 4 2 2 5" xfId="15690"/>
    <cellStyle name="Normal 5 4 2 2 5 2" xfId="15691"/>
    <cellStyle name="Normal 5 4 2 2 6" xfId="15692"/>
    <cellStyle name="Normal 5 4 2 2 7" xfId="15693"/>
    <cellStyle name="Normal 5 4 2 2_All Entries" xfId="15694"/>
    <cellStyle name="Normal 5 4 2 3" xfId="15695"/>
    <cellStyle name="Normal 5 4 2 3 2" xfId="15696"/>
    <cellStyle name="Normal 5 4 2 3 2 2" xfId="15697"/>
    <cellStyle name="Normal 5 4 2 3 2 3" xfId="15698"/>
    <cellStyle name="Normal 5 4 2 3 3" xfId="15699"/>
    <cellStyle name="Normal 5 4 2 3 4" xfId="15700"/>
    <cellStyle name="Normal 5 4 2 3 5" xfId="15701"/>
    <cellStyle name="Normal 5 4 2 3 6" xfId="15702"/>
    <cellStyle name="Normal 5 4 2 4" xfId="15703"/>
    <cellStyle name="Normal 5 4 2 4 2" xfId="15704"/>
    <cellStyle name="Normal 5 4 2 4 2 2" xfId="15705"/>
    <cellStyle name="Normal 5 4 2 4 2 3" xfId="15706"/>
    <cellStyle name="Normal 5 4 2 4 3" xfId="15707"/>
    <cellStyle name="Normal 5 4 2 4 4" xfId="15708"/>
    <cellStyle name="Normal 5 4 2 5" xfId="15709"/>
    <cellStyle name="Normal 5 4 2 5 2" xfId="15710"/>
    <cellStyle name="Normal 5 4 2 5 3" xfId="15711"/>
    <cellStyle name="Normal 5 4 2 6" xfId="15712"/>
    <cellStyle name="Normal 5 4 2 6 2" xfId="15713"/>
    <cellStyle name="Normal 5 4 2 7" xfId="15714"/>
    <cellStyle name="Normal 5 4 2 8" xfId="15715"/>
    <cellStyle name="Normal 5 4 2 9" xfId="15716"/>
    <cellStyle name="Normal 5 4 2_All Entries" xfId="15717"/>
    <cellStyle name="Normal 5 4 3" xfId="15718"/>
    <cellStyle name="Normal 5 4 3 2" xfId="15719"/>
    <cellStyle name="Normal 5 4 3 2 2" xfId="15720"/>
    <cellStyle name="Normal 5 4 3 2 2 2" xfId="15721"/>
    <cellStyle name="Normal 5 4 3 2 2 2 2" xfId="15722"/>
    <cellStyle name="Normal 5 4 3 2 2 3" xfId="15723"/>
    <cellStyle name="Normal 5 4 3 2 3" xfId="15724"/>
    <cellStyle name="Normal 5 4 3 2 3 2" xfId="15725"/>
    <cellStyle name="Normal 5 4 3 2 4" xfId="15726"/>
    <cellStyle name="Normal 5 4 3 2 4 2" xfId="15727"/>
    <cellStyle name="Normal 5 4 3 2 5" xfId="15728"/>
    <cellStyle name="Normal 5 4 3 2 5 2" xfId="15729"/>
    <cellStyle name="Normal 5 4 3 2 6" xfId="15730"/>
    <cellStyle name="Normal 5 4 3 2_All Entries" xfId="15731"/>
    <cellStyle name="Normal 5 4 3 3" xfId="15732"/>
    <cellStyle name="Normal 5 4 3 3 2" xfId="15733"/>
    <cellStyle name="Normal 5 4 3 3 2 2" xfId="15734"/>
    <cellStyle name="Normal 5 4 3 3 3" xfId="15735"/>
    <cellStyle name="Normal 5 4 3 4" xfId="15736"/>
    <cellStyle name="Normal 5 4 3 4 2" xfId="15737"/>
    <cellStyle name="Normal 5 4 3 5" xfId="15738"/>
    <cellStyle name="Normal 5 4 3 5 2" xfId="15739"/>
    <cellStyle name="Normal 5 4 3 6" xfId="15740"/>
    <cellStyle name="Normal 5 4 3 6 2" xfId="15741"/>
    <cellStyle name="Normal 5 4 3 7" xfId="15742"/>
    <cellStyle name="Normal 5 4 3 8" xfId="15743"/>
    <cellStyle name="Normal 5 4 3_All Entries" xfId="15744"/>
    <cellStyle name="Normal 5 4 4" xfId="15745"/>
    <cellStyle name="Normal 5 4 4 2" xfId="15746"/>
    <cellStyle name="Normal 5 4 4 2 2" xfId="15747"/>
    <cellStyle name="Normal 5 4 4 2 2 2" xfId="15748"/>
    <cellStyle name="Normal 5 4 4 2 2 2 2" xfId="15749"/>
    <cellStyle name="Normal 5 4 4 2 2 3" xfId="15750"/>
    <cellStyle name="Normal 5 4 4 2 3" xfId="15751"/>
    <cellStyle name="Normal 5 4 4 2 3 2" xfId="15752"/>
    <cellStyle name="Normal 5 4 4 2 4" xfId="15753"/>
    <cellStyle name="Normal 5 4 4 2 4 2" xfId="15754"/>
    <cellStyle name="Normal 5 4 4 2 5" xfId="15755"/>
    <cellStyle name="Normal 5 4 4 2 5 2" xfId="15756"/>
    <cellStyle name="Normal 5 4 4 2 6" xfId="15757"/>
    <cellStyle name="Normal 5 4 4 2_All Entries" xfId="15758"/>
    <cellStyle name="Normal 5 4 4 3" xfId="15759"/>
    <cellStyle name="Normal 5 4 4 3 2" xfId="15760"/>
    <cellStyle name="Normal 5 4 4 3 2 2" xfId="15761"/>
    <cellStyle name="Normal 5 4 4 3 3" xfId="15762"/>
    <cellStyle name="Normal 5 4 4 4" xfId="15763"/>
    <cellStyle name="Normal 5 4 4 4 2" xfId="15764"/>
    <cellStyle name="Normal 5 4 4 5" xfId="15765"/>
    <cellStyle name="Normal 5 4 4 5 2" xfId="15766"/>
    <cellStyle name="Normal 5 4 4 6" xfId="15767"/>
    <cellStyle name="Normal 5 4 4 6 2" xfId="15768"/>
    <cellStyle name="Normal 5 4 4 7" xfId="15769"/>
    <cellStyle name="Normal 5 4 4_All Entries" xfId="15770"/>
    <cellStyle name="Normal 5 4 5" xfId="15771"/>
    <cellStyle name="Normal 5 4 5 2" xfId="15772"/>
    <cellStyle name="Normal 5 4 5 2 2" xfId="15773"/>
    <cellStyle name="Normal 5 4 5 2 2 2" xfId="15774"/>
    <cellStyle name="Normal 5 4 5 2 3" xfId="15775"/>
    <cellStyle name="Normal 5 4 5 3" xfId="15776"/>
    <cellStyle name="Normal 5 4 5 3 2" xfId="15777"/>
    <cellStyle name="Normal 5 4 5 4" xfId="15778"/>
    <cellStyle name="Normal 5 4 5 4 2" xfId="15779"/>
    <cellStyle name="Normal 5 4 5 5" xfId="15780"/>
    <cellStyle name="Normal 5 4 5 5 2" xfId="15781"/>
    <cellStyle name="Normal 5 4 5 6" xfId="15782"/>
    <cellStyle name="Normal 5 4 5_All Entries" xfId="15783"/>
    <cellStyle name="Normal 5 4 6" xfId="15784"/>
    <cellStyle name="Normal 5 4 6 2" xfId="15785"/>
    <cellStyle name="Normal 5 4 6 2 2" xfId="15786"/>
    <cellStyle name="Normal 5 4 6 3" xfId="15787"/>
    <cellStyle name="Normal 5 4 6 3 2" xfId="15788"/>
    <cellStyle name="Normal 5 4 6 4" xfId="15789"/>
    <cellStyle name="Normal 5 4 6 4 2" xfId="15790"/>
    <cellStyle name="Normal 5 4 6 5" xfId="15791"/>
    <cellStyle name="Normal 5 4 6_All Entries" xfId="15792"/>
    <cellStyle name="Normal 5 4 7" xfId="15793"/>
    <cellStyle name="Normal 5 4 8" xfId="15794"/>
    <cellStyle name="Normal 5 4 9" xfId="15795"/>
    <cellStyle name="Normal 5 4 9 2" xfId="15796"/>
    <cellStyle name="Normal 5 4_All Entries" xfId="15797"/>
    <cellStyle name="Normal 5 5" xfId="2770"/>
    <cellStyle name="Normal 5 5 10" xfId="15798"/>
    <cellStyle name="Normal 5 5 11" xfId="15799"/>
    <cellStyle name="Normal 5 5 2" xfId="2846"/>
    <cellStyle name="Normal 5 5 2 2" xfId="15800"/>
    <cellStyle name="Normal 5 5 2 2 2" xfId="15801"/>
    <cellStyle name="Normal 5 5 2 2 2 2" xfId="15802"/>
    <cellStyle name="Normal 5 5 2 2 2 2 2" xfId="15803"/>
    <cellStyle name="Normal 5 5 2 2 2 2 3" xfId="15804"/>
    <cellStyle name="Normal 5 5 2 2 2 3" xfId="15805"/>
    <cellStyle name="Normal 5 5 2 2 2 4" xfId="15806"/>
    <cellStyle name="Normal 5 5 2 2 2 5" xfId="15807"/>
    <cellStyle name="Normal 5 5 2 2 2 6" xfId="15808"/>
    <cellStyle name="Normal 5 5 2 2 3" xfId="15809"/>
    <cellStyle name="Normal 5 5 2 2 3 2" xfId="15810"/>
    <cellStyle name="Normal 5 5 2 2 3 3" xfId="15811"/>
    <cellStyle name="Normal 5 5 2 2 4" xfId="15812"/>
    <cellStyle name="Normal 5 5 2 2 4 2" xfId="15813"/>
    <cellStyle name="Normal 5 5 2 2 5" xfId="15814"/>
    <cellStyle name="Normal 5 5 2 2 5 2" xfId="15815"/>
    <cellStyle name="Normal 5 5 2 2 6" xfId="15816"/>
    <cellStyle name="Normal 5 5 2 2 7" xfId="15817"/>
    <cellStyle name="Normal 5 5 2 2_All Entries" xfId="15818"/>
    <cellStyle name="Normal 5 5 2 3" xfId="15819"/>
    <cellStyle name="Normal 5 5 2 3 2" xfId="15820"/>
    <cellStyle name="Normal 5 5 2 3 2 2" xfId="15821"/>
    <cellStyle name="Normal 5 5 2 3 2 3" xfId="15822"/>
    <cellStyle name="Normal 5 5 2 3 3" xfId="15823"/>
    <cellStyle name="Normal 5 5 2 3 4" xfId="15824"/>
    <cellStyle name="Normal 5 5 2 3 5" xfId="15825"/>
    <cellStyle name="Normal 5 5 2 3 6" xfId="15826"/>
    <cellStyle name="Normal 5 5 2 4" xfId="15827"/>
    <cellStyle name="Normal 5 5 2 4 2" xfId="15828"/>
    <cellStyle name="Normal 5 5 2 4 2 2" xfId="15829"/>
    <cellStyle name="Normal 5 5 2 4 2 3" xfId="15830"/>
    <cellStyle name="Normal 5 5 2 4 3" xfId="15831"/>
    <cellStyle name="Normal 5 5 2 4 4" xfId="15832"/>
    <cellStyle name="Normal 5 5 2 5" xfId="15833"/>
    <cellStyle name="Normal 5 5 2 5 2" xfId="15834"/>
    <cellStyle name="Normal 5 5 2 5 3" xfId="15835"/>
    <cellStyle name="Normal 5 5 2 6" xfId="15836"/>
    <cellStyle name="Normal 5 5 2 6 2" xfId="15837"/>
    <cellStyle name="Normal 5 5 2 7" xfId="15838"/>
    <cellStyle name="Normal 5 5 2 8" xfId="15839"/>
    <cellStyle name="Normal 5 5 2 9" xfId="15840"/>
    <cellStyle name="Normal 5 5 2_All Entries" xfId="15841"/>
    <cellStyle name="Normal 5 5 3" xfId="15842"/>
    <cellStyle name="Normal 5 5 3 2" xfId="15843"/>
    <cellStyle name="Normal 5 5 3 2 2" xfId="15844"/>
    <cellStyle name="Normal 5 5 3 2 2 2" xfId="15845"/>
    <cellStyle name="Normal 5 5 3 2 2 2 2" xfId="15846"/>
    <cellStyle name="Normal 5 5 3 2 2 3" xfId="15847"/>
    <cellStyle name="Normal 5 5 3 2 3" xfId="15848"/>
    <cellStyle name="Normal 5 5 3 2 3 2" xfId="15849"/>
    <cellStyle name="Normal 5 5 3 2 4" xfId="15850"/>
    <cellStyle name="Normal 5 5 3 2 4 2" xfId="15851"/>
    <cellStyle name="Normal 5 5 3 2 5" xfId="15852"/>
    <cellStyle name="Normal 5 5 3 2 5 2" xfId="15853"/>
    <cellStyle name="Normal 5 5 3 2 6" xfId="15854"/>
    <cellStyle name="Normal 5 5 3 2_All Entries" xfId="15855"/>
    <cellStyle name="Normal 5 5 3 3" xfId="15856"/>
    <cellStyle name="Normal 5 5 3 3 2" xfId="15857"/>
    <cellStyle name="Normal 5 5 3 3 2 2" xfId="15858"/>
    <cellStyle name="Normal 5 5 3 3 3" xfId="15859"/>
    <cellStyle name="Normal 5 5 3 4" xfId="15860"/>
    <cellStyle name="Normal 5 5 3 4 2" xfId="15861"/>
    <cellStyle name="Normal 5 5 3 5" xfId="15862"/>
    <cellStyle name="Normal 5 5 3 5 2" xfId="15863"/>
    <cellStyle name="Normal 5 5 3 6" xfId="15864"/>
    <cellStyle name="Normal 5 5 3 6 2" xfId="15865"/>
    <cellStyle name="Normal 5 5 3 7" xfId="15866"/>
    <cellStyle name="Normal 5 5 3 8" xfId="15867"/>
    <cellStyle name="Normal 5 5 3_All Entries" xfId="15868"/>
    <cellStyle name="Normal 5 5 4" xfId="15869"/>
    <cellStyle name="Normal 5 5 4 2" xfId="15870"/>
    <cellStyle name="Normal 5 5 4 2 2" xfId="15871"/>
    <cellStyle name="Normal 5 5 4 2 2 2" xfId="15872"/>
    <cellStyle name="Normal 5 5 4 2 2 2 2" xfId="15873"/>
    <cellStyle name="Normal 5 5 4 2 2 3" xfId="15874"/>
    <cellStyle name="Normal 5 5 4 2 3" xfId="15875"/>
    <cellStyle name="Normal 5 5 4 2 3 2" xfId="15876"/>
    <cellStyle name="Normal 5 5 4 2 4" xfId="15877"/>
    <cellStyle name="Normal 5 5 4 2 4 2" xfId="15878"/>
    <cellStyle name="Normal 5 5 4 2 5" xfId="15879"/>
    <cellStyle name="Normal 5 5 4 2 5 2" xfId="15880"/>
    <cellStyle name="Normal 5 5 4 2 6" xfId="15881"/>
    <cellStyle name="Normal 5 5 4 2_All Entries" xfId="15882"/>
    <cellStyle name="Normal 5 5 4 3" xfId="15883"/>
    <cellStyle name="Normal 5 5 4 3 2" xfId="15884"/>
    <cellStyle name="Normal 5 5 4 3 2 2" xfId="15885"/>
    <cellStyle name="Normal 5 5 4 3 3" xfId="15886"/>
    <cellStyle name="Normal 5 5 4 4" xfId="15887"/>
    <cellStyle name="Normal 5 5 4 4 2" xfId="15888"/>
    <cellStyle name="Normal 5 5 4 5" xfId="15889"/>
    <cellStyle name="Normal 5 5 4 5 2" xfId="15890"/>
    <cellStyle name="Normal 5 5 4 6" xfId="15891"/>
    <cellStyle name="Normal 5 5 4 6 2" xfId="15892"/>
    <cellStyle name="Normal 5 5 4 7" xfId="15893"/>
    <cellStyle name="Normal 5 5 4_All Entries" xfId="15894"/>
    <cellStyle name="Normal 5 5 5" xfId="15895"/>
    <cellStyle name="Normal 5 5 5 2" xfId="15896"/>
    <cellStyle name="Normal 5 5 5 2 2" xfId="15897"/>
    <cellStyle name="Normal 5 5 5 2 2 2" xfId="15898"/>
    <cellStyle name="Normal 5 5 5 2 3" xfId="15899"/>
    <cellStyle name="Normal 5 5 5 3" xfId="15900"/>
    <cellStyle name="Normal 5 5 5 3 2" xfId="15901"/>
    <cellStyle name="Normal 5 5 5 4" xfId="15902"/>
    <cellStyle name="Normal 5 5 5 4 2" xfId="15903"/>
    <cellStyle name="Normal 5 5 5 5" xfId="15904"/>
    <cellStyle name="Normal 5 5 5 5 2" xfId="15905"/>
    <cellStyle name="Normal 5 5 5 6" xfId="15906"/>
    <cellStyle name="Normal 5 5 5_All Entries" xfId="15907"/>
    <cellStyle name="Normal 5 5 6" xfId="15908"/>
    <cellStyle name="Normal 5 5 6 2" xfId="15909"/>
    <cellStyle name="Normal 5 5 6 2 2" xfId="15910"/>
    <cellStyle name="Normal 5 5 6 3" xfId="15911"/>
    <cellStyle name="Normal 5 5 6 3 2" xfId="15912"/>
    <cellStyle name="Normal 5 5 6 4" xfId="15913"/>
    <cellStyle name="Normal 5 5 6 4 2" xfId="15914"/>
    <cellStyle name="Normal 5 5 6 5" xfId="15915"/>
    <cellStyle name="Normal 5 5 6_All Entries" xfId="15916"/>
    <cellStyle name="Normal 5 5 7" xfId="15917"/>
    <cellStyle name="Normal 5 5 8" xfId="15918"/>
    <cellStyle name="Normal 5 5 9" xfId="15919"/>
    <cellStyle name="Normal 5 5 9 2" xfId="15920"/>
    <cellStyle name="Normal 5 5_All Entries" xfId="15921"/>
    <cellStyle name="Normal 5 6" xfId="2804"/>
    <cellStyle name="Normal 5 6 2" xfId="15922"/>
    <cellStyle name="Normal 5 6 2 2" xfId="15923"/>
    <cellStyle name="Normal 5 6 2 2 2" xfId="15924"/>
    <cellStyle name="Normal 5 6 2 2 2 2" xfId="15925"/>
    <cellStyle name="Normal 5 6 2 2 2 3" xfId="15926"/>
    <cellStyle name="Normal 5 6 2 2 3" xfId="15927"/>
    <cellStyle name="Normal 5 6 2 2 4" xfId="15928"/>
    <cellStyle name="Normal 5 6 2 2 5" xfId="15929"/>
    <cellStyle name="Normal 5 6 2 2 6" xfId="15930"/>
    <cellStyle name="Normal 5 6 2 3" xfId="15931"/>
    <cellStyle name="Normal 5 6 2 3 2" xfId="15932"/>
    <cellStyle name="Normal 5 6 2 3 2 2" xfId="15933"/>
    <cellStyle name="Normal 5 6 2 3 3" xfId="15934"/>
    <cellStyle name="Normal 5 6 2 4" xfId="15935"/>
    <cellStyle name="Normal 5 6 2 4 2" xfId="15936"/>
    <cellStyle name="Normal 5 6 2 5" xfId="15937"/>
    <cellStyle name="Normal 5 6 2 5 2" xfId="15938"/>
    <cellStyle name="Normal 5 6 2 6" xfId="15939"/>
    <cellStyle name="Normal 5 6 2 7" xfId="15940"/>
    <cellStyle name="Normal 5 6 2_All Entries" xfId="15941"/>
    <cellStyle name="Normal 5 6 3" xfId="15942"/>
    <cellStyle name="Normal 5 6 3 2" xfId="15943"/>
    <cellStyle name="Normal 5 6 3 2 2" xfId="15944"/>
    <cellStyle name="Normal 5 6 3 2 3" xfId="15945"/>
    <cellStyle name="Normal 5 6 3 3" xfId="15946"/>
    <cellStyle name="Normal 5 6 3 4" xfId="15947"/>
    <cellStyle name="Normal 5 6 3 5" xfId="15948"/>
    <cellStyle name="Normal 5 6 3 6" xfId="15949"/>
    <cellStyle name="Normal 5 6 4" xfId="15950"/>
    <cellStyle name="Normal 5 6 4 2" xfId="15951"/>
    <cellStyle name="Normal 5 6 4 2 2" xfId="15952"/>
    <cellStyle name="Normal 5 6 4 2 3" xfId="15953"/>
    <cellStyle name="Normal 5 6 4 3" xfId="15954"/>
    <cellStyle name="Normal 5 6 4 4" xfId="15955"/>
    <cellStyle name="Normal 5 6 5" xfId="15956"/>
    <cellStyle name="Normal 5 6 5 2" xfId="15957"/>
    <cellStyle name="Normal 5 6 5 3" xfId="15958"/>
    <cellStyle name="Normal 5 6 6" xfId="15959"/>
    <cellStyle name="Normal 5 6 6 2" xfId="15960"/>
    <cellStyle name="Normal 5 6 7" xfId="15961"/>
    <cellStyle name="Normal 5 6 8" xfId="15962"/>
    <cellStyle name="Normal 5 6 9" xfId="15963"/>
    <cellStyle name="Normal 5 6_All Entries" xfId="15964"/>
    <cellStyle name="Normal 5 7" xfId="15965"/>
    <cellStyle name="Normal 5 7 2" xfId="15966"/>
    <cellStyle name="Normal 5 7 2 2" xfId="15967"/>
    <cellStyle name="Normal 5 7 2 2 2" xfId="15968"/>
    <cellStyle name="Normal 5 7 2 2 2 2" xfId="15969"/>
    <cellStyle name="Normal 5 7 2 2 3" xfId="15970"/>
    <cellStyle name="Normal 5 7 2 3" xfId="15971"/>
    <cellStyle name="Normal 5 7 2 3 2" xfId="15972"/>
    <cellStyle name="Normal 5 7 2 4" xfId="15973"/>
    <cellStyle name="Normal 5 7 2 4 2" xfId="15974"/>
    <cellStyle name="Normal 5 7 2 5" xfId="15975"/>
    <cellStyle name="Normal 5 7 2 5 2" xfId="15976"/>
    <cellStyle name="Normal 5 7 2 6" xfId="15977"/>
    <cellStyle name="Normal 5 7 2_All Entries" xfId="15978"/>
    <cellStyle name="Normal 5 7 3" xfId="15979"/>
    <cellStyle name="Normal 5 7 3 2" xfId="15980"/>
    <cellStyle name="Normal 5 7 3 2 2" xfId="15981"/>
    <cellStyle name="Normal 5 7 3 3" xfId="15982"/>
    <cellStyle name="Normal 5 7 4" xfId="15983"/>
    <cellStyle name="Normal 5 7 4 2" xfId="15984"/>
    <cellStyle name="Normal 5 7 5" xfId="15985"/>
    <cellStyle name="Normal 5 7 5 2" xfId="15986"/>
    <cellStyle name="Normal 5 7 6" xfId="15987"/>
    <cellStyle name="Normal 5 7 6 2" xfId="15988"/>
    <cellStyle name="Normal 5 7 7" xfId="15989"/>
    <cellStyle name="Normal 5 7 8" xfId="15990"/>
    <cellStyle name="Normal 5 7_All Entries" xfId="15991"/>
    <cellStyle name="Normal 5 8" xfId="15992"/>
    <cellStyle name="Normal 5 8 2" xfId="15993"/>
    <cellStyle name="Normal 5 8 2 2" xfId="15994"/>
    <cellStyle name="Normal 5 8 2 2 2" xfId="15995"/>
    <cellStyle name="Normal 5 8 2 2 2 2" xfId="15996"/>
    <cellStyle name="Normal 5 8 2 2 3" xfId="15997"/>
    <cellStyle name="Normal 5 8 2 3" xfId="15998"/>
    <cellStyle name="Normal 5 8 2 3 2" xfId="15999"/>
    <cellStyle name="Normal 5 8 2 4" xfId="16000"/>
    <cellStyle name="Normal 5 8 2 4 2" xfId="16001"/>
    <cellStyle name="Normal 5 8 2 5" xfId="16002"/>
    <cellStyle name="Normal 5 8 2 5 2" xfId="16003"/>
    <cellStyle name="Normal 5 8 2 6" xfId="16004"/>
    <cellStyle name="Normal 5 8 2_All Entries" xfId="16005"/>
    <cellStyle name="Normal 5 8 3" xfId="16006"/>
    <cellStyle name="Normal 5 8 3 2" xfId="16007"/>
    <cellStyle name="Normal 5 8 3 2 2" xfId="16008"/>
    <cellStyle name="Normal 5 8 3 3" xfId="16009"/>
    <cellStyle name="Normal 5 8 4" xfId="16010"/>
    <cellStyle name="Normal 5 8 4 2" xfId="16011"/>
    <cellStyle name="Normal 5 8 5" xfId="16012"/>
    <cellStyle name="Normal 5 8 5 2" xfId="16013"/>
    <cellStyle name="Normal 5 8 6" xfId="16014"/>
    <cellStyle name="Normal 5 8 6 2" xfId="16015"/>
    <cellStyle name="Normal 5 8 7" xfId="16016"/>
    <cellStyle name="Normal 5 8_All Entries" xfId="16017"/>
    <cellStyle name="Normal 5 9" xfId="16018"/>
    <cellStyle name="Normal 5 9 2" xfId="16019"/>
    <cellStyle name="Normal 5 9 2 2" xfId="16020"/>
    <cellStyle name="Normal 5 9 2 2 2" xfId="16021"/>
    <cellStyle name="Normal 5 9 2 3" xfId="16022"/>
    <cellStyle name="Normal 5 9 3" xfId="16023"/>
    <cellStyle name="Normal 5 9 3 2" xfId="16024"/>
    <cellStyle name="Normal 5 9 4" xfId="16025"/>
    <cellStyle name="Normal 5 9 4 2" xfId="16026"/>
    <cellStyle name="Normal 5 9 5" xfId="16027"/>
    <cellStyle name="Normal 5 9 5 2" xfId="16028"/>
    <cellStyle name="Normal 5 9 6" xfId="16029"/>
    <cellStyle name="Normal 5 9_All Entries" xfId="16030"/>
    <cellStyle name="Normal 5_All Entries" xfId="16031"/>
    <cellStyle name="Normal 50" xfId="2002"/>
    <cellStyle name="Normal 51" xfId="2604"/>
    <cellStyle name="Normal 52" xfId="2668"/>
    <cellStyle name="Normal 52 2" xfId="2783"/>
    <cellStyle name="Normal 52 2 2" xfId="2859"/>
    <cellStyle name="Normal 52 2 2 2" xfId="16032"/>
    <cellStyle name="Normal 52 2 3" xfId="16033"/>
    <cellStyle name="Normal 52 3" xfId="2820"/>
    <cellStyle name="Normal 52 3 2" xfId="16034"/>
    <cellStyle name="Normal 52 3 2 2" xfId="16035"/>
    <cellStyle name="Normal 52 3 3" xfId="16036"/>
    <cellStyle name="Normal 52 4" xfId="16037"/>
    <cellStyle name="Normal 52 4 2" xfId="16038"/>
    <cellStyle name="Normal 52 5" xfId="16039"/>
    <cellStyle name="Normal 53" xfId="2605"/>
    <cellStyle name="Normal 53 2" xfId="2877"/>
    <cellStyle name="Normal 53 2 2" xfId="16040"/>
    <cellStyle name="Normal 53 2 2 2" xfId="16041"/>
    <cellStyle name="Normal 53 2 3" xfId="16042"/>
    <cellStyle name="Normal 53 3" xfId="16043"/>
    <cellStyle name="Normal 53 3 2" xfId="16044"/>
    <cellStyle name="Normal 53 3 2 2" xfId="16045"/>
    <cellStyle name="Normal 53 3 3" xfId="16046"/>
    <cellStyle name="Normal 53 4" xfId="16047"/>
    <cellStyle name="Normal 53 4 2" xfId="16048"/>
    <cellStyle name="Normal 53 5" xfId="16049"/>
    <cellStyle name="Normal 54" xfId="2756"/>
    <cellStyle name="Normal 54 2" xfId="2832"/>
    <cellStyle name="Normal 54 2 2" xfId="16050"/>
    <cellStyle name="Normal 54 2 2 2" xfId="16051"/>
    <cellStyle name="Normal 54 2 3" xfId="16052"/>
    <cellStyle name="Normal 54 3" xfId="16053"/>
    <cellStyle name="Normal 54 3 2" xfId="16054"/>
    <cellStyle name="Normal 54 3 2 2" xfId="16055"/>
    <cellStyle name="Normal 54 3 3" xfId="16056"/>
    <cellStyle name="Normal 54 4" xfId="16057"/>
    <cellStyle name="Normal 54 4 2" xfId="16058"/>
    <cellStyle name="Normal 54 5" xfId="16059"/>
    <cellStyle name="Normal 55" xfId="2782"/>
    <cellStyle name="Normal 55 2" xfId="2858"/>
    <cellStyle name="Normal 55 2 2" xfId="16060"/>
    <cellStyle name="Normal 55 2 2 2" xfId="16061"/>
    <cellStyle name="Normal 55 2 3" xfId="16062"/>
    <cellStyle name="Normal 55 3" xfId="16063"/>
    <cellStyle name="Normal 55 3 2" xfId="16064"/>
    <cellStyle name="Normal 55 3 2 2" xfId="16065"/>
    <cellStyle name="Normal 55 3 3" xfId="16066"/>
    <cellStyle name="Normal 55 4" xfId="16067"/>
    <cellStyle name="Normal 55 4 2" xfId="16068"/>
    <cellStyle name="Normal 55 5" xfId="16069"/>
    <cellStyle name="Normal 56" xfId="2827"/>
    <cellStyle name="Normal 56 2" xfId="16070"/>
    <cellStyle name="Normal 56 2 2" xfId="16071"/>
    <cellStyle name="Normal 56 2 2 2" xfId="16072"/>
    <cellStyle name="Normal 56 2 3" xfId="16073"/>
    <cellStyle name="Normal 56 3" xfId="16074"/>
    <cellStyle name="Normal 56 3 2" xfId="16075"/>
    <cellStyle name="Normal 56 3 2 2" xfId="16076"/>
    <cellStyle name="Normal 56 3 3" xfId="16077"/>
    <cellStyle name="Normal 56 4" xfId="16078"/>
    <cellStyle name="Normal 56 4 2" xfId="16079"/>
    <cellStyle name="Normal 56 5" xfId="16080"/>
    <cellStyle name="Normal 57" xfId="2790"/>
    <cellStyle name="Normal 57 2" xfId="16081"/>
    <cellStyle name="Normal 57 2 2" xfId="16082"/>
    <cellStyle name="Normal 57 2 2 2" xfId="16083"/>
    <cellStyle name="Normal 57 2 3" xfId="16084"/>
    <cellStyle name="Normal 57 3" xfId="16085"/>
    <cellStyle name="Normal 57 3 2" xfId="16086"/>
    <cellStyle name="Normal 57 3 2 2" xfId="16087"/>
    <cellStyle name="Normal 57 3 3" xfId="16088"/>
    <cellStyle name="Normal 57 4" xfId="16089"/>
    <cellStyle name="Normal 57 4 2" xfId="16090"/>
    <cellStyle name="Normal 57 5" xfId="16091"/>
    <cellStyle name="Normal 58" xfId="2751"/>
    <cellStyle name="Normal 58 2" xfId="16092"/>
    <cellStyle name="Normal 58 2 2" xfId="16093"/>
    <cellStyle name="Normal 58 2 2 2" xfId="16094"/>
    <cellStyle name="Normal 58 2 3" xfId="16095"/>
    <cellStyle name="Normal 58 3" xfId="16096"/>
    <cellStyle name="Normal 58 3 2" xfId="16097"/>
    <cellStyle name="Normal 58 3 2 2" xfId="16098"/>
    <cellStyle name="Normal 58 3 3" xfId="16099"/>
    <cellStyle name="Normal 58 4" xfId="16100"/>
    <cellStyle name="Normal 58 4 2" xfId="16101"/>
    <cellStyle name="Normal 58 5" xfId="16102"/>
    <cellStyle name="Normal 59" xfId="2866"/>
    <cellStyle name="Normal 59 2" xfId="16103"/>
    <cellStyle name="Normal 59 2 2" xfId="16104"/>
    <cellStyle name="Normal 59 2 2 2" xfId="16105"/>
    <cellStyle name="Normal 59 2 3" xfId="16106"/>
    <cellStyle name="Normal 59 3" xfId="16107"/>
    <cellStyle name="Normal 59 3 2" xfId="16108"/>
    <cellStyle name="Normal 59 3 2 2" xfId="16109"/>
    <cellStyle name="Normal 59 3 3" xfId="16110"/>
    <cellStyle name="Normal 59 4" xfId="16111"/>
    <cellStyle name="Normal 59 4 2" xfId="16112"/>
    <cellStyle name="Normal 59 5" xfId="16113"/>
    <cellStyle name="Normal 6" xfId="2003"/>
    <cellStyle name="Normal-- 6" xfId="16114"/>
    <cellStyle name="Normal 6 10" xfId="16115"/>
    <cellStyle name="Normal 6 10 10" xfId="16116"/>
    <cellStyle name="Normal 6 10 2" xfId="16117"/>
    <cellStyle name="Normal 6 10 2 2" xfId="16118"/>
    <cellStyle name="Normal 6 10 2 2 2" xfId="16119"/>
    <cellStyle name="Normal 6 10 2 2 2 2" xfId="16120"/>
    <cellStyle name="Normal 6 10 2 2 2 2 2" xfId="16121"/>
    <cellStyle name="Normal 6 10 2 2 2 2 3" xfId="16122"/>
    <cellStyle name="Normal 6 10 2 2 2 3" xfId="16123"/>
    <cellStyle name="Normal 6 10 2 2 2 4" xfId="16124"/>
    <cellStyle name="Normal 6 10 2 2 2 5" xfId="16125"/>
    <cellStyle name="Normal 6 10 2 2 2 6" xfId="16126"/>
    <cellStyle name="Normal 6 10 2 2 3" xfId="16127"/>
    <cellStyle name="Normal 6 10 2 2 3 2" xfId="16128"/>
    <cellStyle name="Normal 6 10 2 2 3 3" xfId="16129"/>
    <cellStyle name="Normal 6 10 2 2 4" xfId="16130"/>
    <cellStyle name="Normal 6 10 2 2 5" xfId="16131"/>
    <cellStyle name="Normal 6 10 2 2 6" xfId="16132"/>
    <cellStyle name="Normal 6 10 2 2 7" xfId="16133"/>
    <cellStyle name="Normal 6 10 2 3" xfId="16134"/>
    <cellStyle name="Normal 6 10 2 3 2" xfId="16135"/>
    <cellStyle name="Normal 6 10 2 3 2 2" xfId="16136"/>
    <cellStyle name="Normal 6 10 2 3 2 3" xfId="16137"/>
    <cellStyle name="Normal 6 10 2 3 3" xfId="16138"/>
    <cellStyle name="Normal 6 10 2 3 4" xfId="16139"/>
    <cellStyle name="Normal 6 10 2 3 5" xfId="16140"/>
    <cellStyle name="Normal 6 10 2 3 6" xfId="16141"/>
    <cellStyle name="Normal 6 10 2 4" xfId="16142"/>
    <cellStyle name="Normal 6 10 2 4 2" xfId="16143"/>
    <cellStyle name="Normal 6 10 2 4 2 2" xfId="16144"/>
    <cellStyle name="Normal 6 10 2 4 2 3" xfId="16145"/>
    <cellStyle name="Normal 6 10 2 4 3" xfId="16146"/>
    <cellStyle name="Normal 6 10 2 4 4" xfId="16147"/>
    <cellStyle name="Normal 6 10 2 5" xfId="16148"/>
    <cellStyle name="Normal 6 10 2 5 2" xfId="16149"/>
    <cellStyle name="Normal 6 10 2 5 3" xfId="16150"/>
    <cellStyle name="Normal 6 10 2 6" xfId="16151"/>
    <cellStyle name="Normal 6 10 2 7" xfId="16152"/>
    <cellStyle name="Normal 6 10 2 8" xfId="16153"/>
    <cellStyle name="Normal 6 10 2 9" xfId="16154"/>
    <cellStyle name="Normal 6 10 2_All Entries" xfId="16155"/>
    <cellStyle name="Normal 6 10 3" xfId="16156"/>
    <cellStyle name="Normal 6 10 3 2" xfId="16157"/>
    <cellStyle name="Normal 6 10 3 2 2" xfId="16158"/>
    <cellStyle name="Normal 6 10 3 2 2 2" xfId="16159"/>
    <cellStyle name="Normal 6 10 3 2 2 3" xfId="16160"/>
    <cellStyle name="Normal 6 10 3 2 3" xfId="16161"/>
    <cellStyle name="Normal 6 10 3 2 4" xfId="16162"/>
    <cellStyle name="Normal 6 10 3 2 5" xfId="16163"/>
    <cellStyle name="Normal 6 10 3 2 6" xfId="16164"/>
    <cellStyle name="Normal 6 10 3 3" xfId="16165"/>
    <cellStyle name="Normal 6 10 3 3 2" xfId="16166"/>
    <cellStyle name="Normal 6 10 3 3 3" xfId="16167"/>
    <cellStyle name="Normal 6 10 3 4" xfId="16168"/>
    <cellStyle name="Normal 6 10 3 5" xfId="16169"/>
    <cellStyle name="Normal 6 10 3 6" xfId="16170"/>
    <cellStyle name="Normal 6 10 3 7" xfId="16171"/>
    <cellStyle name="Normal 6 10 3 8" xfId="16172"/>
    <cellStyle name="Normal 6 10 4" xfId="16173"/>
    <cellStyle name="Normal 6 10 4 2" xfId="16174"/>
    <cellStyle name="Normal 6 10 4 2 2" xfId="16175"/>
    <cellStyle name="Normal 6 10 4 2 3" xfId="16176"/>
    <cellStyle name="Normal 6 10 4 3" xfId="16177"/>
    <cellStyle name="Normal 6 10 4 4" xfId="16178"/>
    <cellStyle name="Normal 6 10 4 5" xfId="16179"/>
    <cellStyle name="Normal 6 10 4 6" xfId="16180"/>
    <cellStyle name="Normal 6 10 5" xfId="16181"/>
    <cellStyle name="Normal 6 10 5 2" xfId="16182"/>
    <cellStyle name="Normal 6 10 5 2 2" xfId="16183"/>
    <cellStyle name="Normal 6 10 5 2 3" xfId="16184"/>
    <cellStyle name="Normal 6 10 5 3" xfId="16185"/>
    <cellStyle name="Normal 6 10 5 4" xfId="16186"/>
    <cellStyle name="Normal 6 10 6" xfId="16187"/>
    <cellStyle name="Normal 6 10 6 2" xfId="16188"/>
    <cellStyle name="Normal 6 10 6 3" xfId="16189"/>
    <cellStyle name="Normal 6 10 7" xfId="16190"/>
    <cellStyle name="Normal 6 10 8" xfId="16191"/>
    <cellStyle name="Normal 6 10 9" xfId="16192"/>
    <cellStyle name="Normal 6 10_All Entries" xfId="16193"/>
    <cellStyle name="Normal 6 11" xfId="16194"/>
    <cellStyle name="Normal 6 11 2" xfId="16195"/>
    <cellStyle name="Normal 6 11 2 2" xfId="16196"/>
    <cellStyle name="Normal 6 11 2 2 2" xfId="16197"/>
    <cellStyle name="Normal 6 11 2 2 2 2" xfId="16198"/>
    <cellStyle name="Normal 6 11 2 2 2 3" xfId="16199"/>
    <cellStyle name="Normal 6 11 2 2 3" xfId="16200"/>
    <cellStyle name="Normal 6 11 2 2 4" xfId="16201"/>
    <cellStyle name="Normal 6 11 2 2 5" xfId="16202"/>
    <cellStyle name="Normal 6 11 2 2 6" xfId="16203"/>
    <cellStyle name="Normal 6 11 2 3" xfId="16204"/>
    <cellStyle name="Normal 6 11 2 3 2" xfId="16205"/>
    <cellStyle name="Normal 6 11 2 3 3" xfId="16206"/>
    <cellStyle name="Normal 6 11 2 4" xfId="16207"/>
    <cellStyle name="Normal 6 11 2 4 2" xfId="16208"/>
    <cellStyle name="Normal 6 11 2 5" xfId="16209"/>
    <cellStyle name="Normal 6 11 2 5 2" xfId="16210"/>
    <cellStyle name="Normal 6 11 2 6" xfId="16211"/>
    <cellStyle name="Normal 6 11 2 7" xfId="16212"/>
    <cellStyle name="Normal 6 11 2_All Entries" xfId="16213"/>
    <cellStyle name="Normal 6 11 3" xfId="16214"/>
    <cellStyle name="Normal 6 11 3 2" xfId="16215"/>
    <cellStyle name="Normal 6 11 3 2 2" xfId="16216"/>
    <cellStyle name="Normal 6 11 3 2 3" xfId="16217"/>
    <cellStyle name="Normal 6 11 3 3" xfId="16218"/>
    <cellStyle name="Normal 6 11 3 4" xfId="16219"/>
    <cellStyle name="Normal 6 11 3 5" xfId="16220"/>
    <cellStyle name="Normal 6 11 3 6" xfId="16221"/>
    <cellStyle name="Normal 6 11 4" xfId="16222"/>
    <cellStyle name="Normal 6 11 4 2" xfId="16223"/>
    <cellStyle name="Normal 6 11 4 2 2" xfId="16224"/>
    <cellStyle name="Normal 6 11 4 2 3" xfId="16225"/>
    <cellStyle name="Normal 6 11 4 3" xfId="16226"/>
    <cellStyle name="Normal 6 11 4 4" xfId="16227"/>
    <cellStyle name="Normal 6 11 5" xfId="16228"/>
    <cellStyle name="Normal 6 11 5 2" xfId="16229"/>
    <cellStyle name="Normal 6 11 5 3" xfId="16230"/>
    <cellStyle name="Normal 6 11 6" xfId="16231"/>
    <cellStyle name="Normal 6 11 6 2" xfId="16232"/>
    <cellStyle name="Normal 6 11 7" xfId="16233"/>
    <cellStyle name="Normal 6 11 8" xfId="16234"/>
    <cellStyle name="Normal 6 11 9" xfId="16235"/>
    <cellStyle name="Normal 6 11_All Entries" xfId="16236"/>
    <cellStyle name="Normal 6 12" xfId="16237"/>
    <cellStyle name="Normal 6 12 2" xfId="16238"/>
    <cellStyle name="Normal 6 12 2 2" xfId="16239"/>
    <cellStyle name="Normal 6 12 2 2 2" xfId="16240"/>
    <cellStyle name="Normal 6 12 2 2 3" xfId="16241"/>
    <cellStyle name="Normal 6 12 2 3" xfId="16242"/>
    <cellStyle name="Normal 6 12 2 4" xfId="16243"/>
    <cellStyle name="Normal 6 12 2 5" xfId="16244"/>
    <cellStyle name="Normal 6 12 2 6" xfId="16245"/>
    <cellStyle name="Normal 6 12 3" xfId="16246"/>
    <cellStyle name="Normal 6 12 3 2" xfId="16247"/>
    <cellStyle name="Normal 6 12 3 3" xfId="16248"/>
    <cellStyle name="Normal 6 12 4" xfId="16249"/>
    <cellStyle name="Normal 6 12 4 2" xfId="16250"/>
    <cellStyle name="Normal 6 12 5" xfId="16251"/>
    <cellStyle name="Normal 6 12 5 2" xfId="16252"/>
    <cellStyle name="Normal 6 12 6" xfId="16253"/>
    <cellStyle name="Normal 6 12 7" xfId="16254"/>
    <cellStyle name="Normal 6 12 8" xfId="16255"/>
    <cellStyle name="Normal 6 12_All Entries" xfId="16256"/>
    <cellStyle name="Normal 6 13" xfId="16257"/>
    <cellStyle name="Normal 6 13 2" xfId="16258"/>
    <cellStyle name="Normal 6 13 2 2" xfId="16259"/>
    <cellStyle name="Normal 6 13 2 3" xfId="16260"/>
    <cellStyle name="Normal 6 13 3" xfId="16261"/>
    <cellStyle name="Normal 6 13 3 2" xfId="16262"/>
    <cellStyle name="Normal 6 13 4" xfId="16263"/>
    <cellStyle name="Normal 6 13 4 2" xfId="16264"/>
    <cellStyle name="Normal 6 13 5" xfId="16265"/>
    <cellStyle name="Normal 6 13 6" xfId="16266"/>
    <cellStyle name="Normal 6 13_All Entries" xfId="16267"/>
    <cellStyle name="Normal 6 14" xfId="16268"/>
    <cellStyle name="Normal 6 14 2" xfId="16269"/>
    <cellStyle name="Normal 6 14 2 2" xfId="16270"/>
    <cellStyle name="Normal 6 14 2 3" xfId="16271"/>
    <cellStyle name="Normal 6 14 3" xfId="16272"/>
    <cellStyle name="Normal 6 14 4" xfId="16273"/>
    <cellStyle name="Normal 6 15" xfId="16274"/>
    <cellStyle name="Normal 6 15 2" xfId="16275"/>
    <cellStyle name="Normal 6 15 3" xfId="16276"/>
    <cellStyle name="Normal 6 16" xfId="16277"/>
    <cellStyle name="Normal 6 16 2" xfId="16278"/>
    <cellStyle name="Normal 6 17" xfId="16279"/>
    <cellStyle name="Normal 6 18" xfId="16280"/>
    <cellStyle name="Normal 6 19" xfId="16281"/>
    <cellStyle name="Normal 6 2" xfId="2004"/>
    <cellStyle name="Normal 6 2 2" xfId="2005"/>
    <cellStyle name="Normal 6 2 2 2" xfId="2006"/>
    <cellStyle name="Normal 6 2 2 2 2" xfId="16282"/>
    <cellStyle name="Normal 6 2 2 2 2 2" xfId="16283"/>
    <cellStyle name="Normal 6 2 2 2 2 2 2" xfId="16284"/>
    <cellStyle name="Normal 6 2 2 2 2 2_Power 0614 Financials and Analytics" xfId="16285"/>
    <cellStyle name="Normal 6 2 2 2 2 3" xfId="16286"/>
    <cellStyle name="Normal 6 2 2 2 2 3 2" xfId="16287"/>
    <cellStyle name="Normal 6 2 2 2 2 3_Power 0614 Financials and Analytics" xfId="16288"/>
    <cellStyle name="Normal 6 2 2 2 2 4" xfId="16289"/>
    <cellStyle name="Normal 6 2 2 2 2_Power 0614 Financials and Analytics" xfId="16290"/>
    <cellStyle name="Normal 6 2 2 2 3" xfId="16291"/>
    <cellStyle name="Normal 6 2 2 2 3 2" xfId="16292"/>
    <cellStyle name="Normal 6 2 2 2 3_Power 0614 Financials and Analytics" xfId="16293"/>
    <cellStyle name="Normal 6 2 2 2 4" xfId="16294"/>
    <cellStyle name="Normal 6 2 2 2 4 2" xfId="16295"/>
    <cellStyle name="Normal 6 2 2 2 4_Power 0614 Financials and Analytics" xfId="16296"/>
    <cellStyle name="Normal 6 2 2 2 5" xfId="16297"/>
    <cellStyle name="Normal 6 2 2 2_IS Analytics-QTR" xfId="16298"/>
    <cellStyle name="Normal 6 2 2 3" xfId="16299"/>
    <cellStyle name="Normal 6 2 2 3 2" xfId="16300"/>
    <cellStyle name="Normal 6 2 2 3 2 2" xfId="16301"/>
    <cellStyle name="Normal 6 2 2 3 2_Power 0614 Financials and Analytics" xfId="16302"/>
    <cellStyle name="Normal 6 2 2 3 3" xfId="16303"/>
    <cellStyle name="Normal 6 2 2 3_Power 0614 Financials and Analytics" xfId="16304"/>
    <cellStyle name="Normal 6 2 2 4" xfId="16305"/>
    <cellStyle name="Normal 6 2 2 4 2" xfId="16306"/>
    <cellStyle name="Normal 6 2 2 4_Power 0614 Financials and Analytics" xfId="16307"/>
    <cellStyle name="Normal 6 2 2 5" xfId="16308"/>
    <cellStyle name="Normal 6 2 2_BS Analytics" xfId="16309"/>
    <cellStyle name="Normal 6 2 3" xfId="2007"/>
    <cellStyle name="Normal 6 2 3 2" xfId="16310"/>
    <cellStyle name="Normal 6 2 3 2 2" xfId="16311"/>
    <cellStyle name="Normal 6 2 3 2 2 2" xfId="16312"/>
    <cellStyle name="Normal 6 2 3 2 2_Power 0614 Financials and Analytics" xfId="16313"/>
    <cellStyle name="Normal 6 2 3 2 3" xfId="16314"/>
    <cellStyle name="Normal 6 2 3 2 3 2" xfId="16315"/>
    <cellStyle name="Normal 6 2 3 2 3_Power 0614 Financials and Analytics" xfId="16316"/>
    <cellStyle name="Normal 6 2 3 2 4" xfId="16317"/>
    <cellStyle name="Normal 6 2 3 2_Power 0614 Financials and Analytics" xfId="16318"/>
    <cellStyle name="Normal 6 2 3 3" xfId="16319"/>
    <cellStyle name="Normal 6 2 3 3 2" xfId="16320"/>
    <cellStyle name="Normal 6 2 3 3 2 2" xfId="16321"/>
    <cellStyle name="Normal 6 2 3 3 3" xfId="16322"/>
    <cellStyle name="Normal 6 2 3 3_Power 0614 Financials and Analytics" xfId="16323"/>
    <cellStyle name="Normal 6 2 3 4" xfId="16324"/>
    <cellStyle name="Normal 6 2 3 4 2" xfId="16325"/>
    <cellStyle name="Normal 6 2 3 4_Power 0614 Financials and Analytics" xfId="16326"/>
    <cellStyle name="Normal 6 2 3 5" xfId="16327"/>
    <cellStyle name="Normal 6 2 3_IS Analytics-QTR" xfId="16328"/>
    <cellStyle name="Normal 6 2 4" xfId="16329"/>
    <cellStyle name="Normal 6 2 4 2" xfId="16330"/>
    <cellStyle name="Normal 6 2 4 2 2" xfId="16331"/>
    <cellStyle name="Normal 6 2 4 2_Power 0614 Financials and Analytics" xfId="16332"/>
    <cellStyle name="Normal 6 2 4 3" xfId="16333"/>
    <cellStyle name="Normal 6 2 4_Power 0614 Financials and Analytics" xfId="16334"/>
    <cellStyle name="Normal 6 2 5" xfId="16335"/>
    <cellStyle name="Normal 6 2 5 2" xfId="16336"/>
    <cellStyle name="Normal 6 2 5 2 2" xfId="16337"/>
    <cellStyle name="Normal 6 2 5 3" xfId="16338"/>
    <cellStyle name="Normal 6 2 5_Power 0614 Financials and Analytics" xfId="16339"/>
    <cellStyle name="Normal 6 2 6" xfId="16340"/>
    <cellStyle name="Normal 6 2 6 2" xfId="16341"/>
    <cellStyle name="Normal 6 2 7" xfId="16342"/>
    <cellStyle name="Normal 6 2_BS Analytics" xfId="16343"/>
    <cellStyle name="Normal 6 20" xfId="16344"/>
    <cellStyle name="Normal 6 21" xfId="16345"/>
    <cellStyle name="Normal 6 22" xfId="16346"/>
    <cellStyle name="Normal 6 23" xfId="16347"/>
    <cellStyle name="Normal 6 24" xfId="16348"/>
    <cellStyle name="Normal 6 25" xfId="16349"/>
    <cellStyle name="Normal 6 26" xfId="16350"/>
    <cellStyle name="Normal 6 27" xfId="16351"/>
    <cellStyle name="Normal 6 28" xfId="16352"/>
    <cellStyle name="Normal 6 29" xfId="16353"/>
    <cellStyle name="Normal 6 3" xfId="2008"/>
    <cellStyle name="Normal 6 3 10" xfId="16354"/>
    <cellStyle name="Normal 6 3 10 2" xfId="16355"/>
    <cellStyle name="Normal 6 3 11" xfId="16356"/>
    <cellStyle name="Normal 6 3 12" xfId="16357"/>
    <cellStyle name="Normal 6 3 2" xfId="2773"/>
    <cellStyle name="Normal 6 3 2 10" xfId="16358"/>
    <cellStyle name="Normal 6 3 2 11" xfId="16359"/>
    <cellStyle name="Normal 6 3 2 2" xfId="2849"/>
    <cellStyle name="Normal 6 3 2 2 2" xfId="16360"/>
    <cellStyle name="Normal 6 3 2 2 2 2" xfId="16361"/>
    <cellStyle name="Normal 6 3 2 2 2 2 2" xfId="16362"/>
    <cellStyle name="Normal 6 3 2 2 2 2 2 2" xfId="16363"/>
    <cellStyle name="Normal 6 3 2 2 2 2 2 3" xfId="16364"/>
    <cellStyle name="Normal 6 3 2 2 2 2 3" xfId="16365"/>
    <cellStyle name="Normal 6 3 2 2 2 2 4" xfId="16366"/>
    <cellStyle name="Normal 6 3 2 2 2 2 5" xfId="16367"/>
    <cellStyle name="Normal 6 3 2 2 2 2 6" xfId="16368"/>
    <cellStyle name="Normal 6 3 2 2 2 3" xfId="16369"/>
    <cellStyle name="Normal 6 3 2 2 2 3 2" xfId="16370"/>
    <cellStyle name="Normal 6 3 2 2 2 3 3" xfId="16371"/>
    <cellStyle name="Normal 6 3 2 2 2 4" xfId="16372"/>
    <cellStyle name="Normal 6 3 2 2 2 4 2" xfId="16373"/>
    <cellStyle name="Normal 6 3 2 2 2 5" xfId="16374"/>
    <cellStyle name="Normal 6 3 2 2 2 5 2" xfId="16375"/>
    <cellStyle name="Normal 6 3 2 2 2 6" xfId="16376"/>
    <cellStyle name="Normal 6 3 2 2 2 7" xfId="16377"/>
    <cellStyle name="Normal 6 3 2 2 2_All Entries" xfId="16378"/>
    <cellStyle name="Normal 6 3 2 2 3" xfId="16379"/>
    <cellStyle name="Normal 6 3 2 2 3 2" xfId="16380"/>
    <cellStyle name="Normal 6 3 2 2 3 2 2" xfId="16381"/>
    <cellStyle name="Normal 6 3 2 2 3 2 3" xfId="16382"/>
    <cellStyle name="Normal 6 3 2 2 3 3" xfId="16383"/>
    <cellStyle name="Normal 6 3 2 2 3 4" xfId="16384"/>
    <cellStyle name="Normal 6 3 2 2 3 5" xfId="16385"/>
    <cellStyle name="Normal 6 3 2 2 3 6" xfId="16386"/>
    <cellStyle name="Normal 6 3 2 2 4" xfId="16387"/>
    <cellStyle name="Normal 6 3 2 2 4 2" xfId="16388"/>
    <cellStyle name="Normal 6 3 2 2 4 2 2" xfId="16389"/>
    <cellStyle name="Normal 6 3 2 2 4 2 3" xfId="16390"/>
    <cellStyle name="Normal 6 3 2 2 4 3" xfId="16391"/>
    <cellStyle name="Normal 6 3 2 2 4 4" xfId="16392"/>
    <cellStyle name="Normal 6 3 2 2 5" xfId="16393"/>
    <cellStyle name="Normal 6 3 2 2 5 2" xfId="16394"/>
    <cellStyle name="Normal 6 3 2 2 5 3" xfId="16395"/>
    <cellStyle name="Normal 6 3 2 2 6" xfId="16396"/>
    <cellStyle name="Normal 6 3 2 2 6 2" xfId="16397"/>
    <cellStyle name="Normal 6 3 2 2 7" xfId="16398"/>
    <cellStyle name="Normal 6 3 2 2 8" xfId="16399"/>
    <cellStyle name="Normal 6 3 2 2 9" xfId="16400"/>
    <cellStyle name="Normal 6 3 2 2_All Entries" xfId="16401"/>
    <cellStyle name="Normal 6 3 2 3" xfId="16402"/>
    <cellStyle name="Normal 6 3 2 3 2" xfId="16403"/>
    <cellStyle name="Normal 6 3 2 3 2 2" xfId="16404"/>
    <cellStyle name="Normal 6 3 2 3 2 2 2" xfId="16405"/>
    <cellStyle name="Normal 6 3 2 3 2 2 2 2" xfId="16406"/>
    <cellStyle name="Normal 6 3 2 3 2 2 3" xfId="16407"/>
    <cellStyle name="Normal 6 3 2 3 2 3" xfId="16408"/>
    <cellStyle name="Normal 6 3 2 3 2 3 2" xfId="16409"/>
    <cellStyle name="Normal 6 3 2 3 2 4" xfId="16410"/>
    <cellStyle name="Normal 6 3 2 3 2 4 2" xfId="16411"/>
    <cellStyle name="Normal 6 3 2 3 2 5" xfId="16412"/>
    <cellStyle name="Normal 6 3 2 3 2 5 2" xfId="16413"/>
    <cellStyle name="Normal 6 3 2 3 2 6" xfId="16414"/>
    <cellStyle name="Normal 6 3 2 3 2_All Entries" xfId="16415"/>
    <cellStyle name="Normal 6 3 2 3 3" xfId="16416"/>
    <cellStyle name="Normal 6 3 2 3 3 2" xfId="16417"/>
    <cellStyle name="Normal 6 3 2 3 3 2 2" xfId="16418"/>
    <cellStyle name="Normal 6 3 2 3 3 3" xfId="16419"/>
    <cellStyle name="Normal 6 3 2 3 4" xfId="16420"/>
    <cellStyle name="Normal 6 3 2 3 4 2" xfId="16421"/>
    <cellStyle name="Normal 6 3 2 3 5" xfId="16422"/>
    <cellStyle name="Normal 6 3 2 3 5 2" xfId="16423"/>
    <cellStyle name="Normal 6 3 2 3 6" xfId="16424"/>
    <cellStyle name="Normal 6 3 2 3 6 2" xfId="16425"/>
    <cellStyle name="Normal 6 3 2 3 7" xfId="16426"/>
    <cellStyle name="Normal 6 3 2 3 8" xfId="16427"/>
    <cellStyle name="Normal 6 3 2 3_All Entries" xfId="16428"/>
    <cellStyle name="Normal 6 3 2 4" xfId="16429"/>
    <cellStyle name="Normal 6 3 2 4 2" xfId="16430"/>
    <cellStyle name="Normal 6 3 2 4 2 2" xfId="16431"/>
    <cellStyle name="Normal 6 3 2 4 2 2 2" xfId="16432"/>
    <cellStyle name="Normal 6 3 2 4 2 2 2 2" xfId="16433"/>
    <cellStyle name="Normal 6 3 2 4 2 2 3" xfId="16434"/>
    <cellStyle name="Normal 6 3 2 4 2 3" xfId="16435"/>
    <cellStyle name="Normal 6 3 2 4 2 3 2" xfId="16436"/>
    <cellStyle name="Normal 6 3 2 4 2 4" xfId="16437"/>
    <cellStyle name="Normal 6 3 2 4 2 4 2" xfId="16438"/>
    <cellStyle name="Normal 6 3 2 4 2 5" xfId="16439"/>
    <cellStyle name="Normal 6 3 2 4 2 5 2" xfId="16440"/>
    <cellStyle name="Normal 6 3 2 4 2 6" xfId="16441"/>
    <cellStyle name="Normal 6 3 2 4 2_All Entries" xfId="16442"/>
    <cellStyle name="Normal 6 3 2 4 3" xfId="16443"/>
    <cellStyle name="Normal 6 3 2 4 3 2" xfId="16444"/>
    <cellStyle name="Normal 6 3 2 4 3 2 2" xfId="16445"/>
    <cellStyle name="Normal 6 3 2 4 3 3" xfId="16446"/>
    <cellStyle name="Normal 6 3 2 4 4" xfId="16447"/>
    <cellStyle name="Normal 6 3 2 4 4 2" xfId="16448"/>
    <cellStyle name="Normal 6 3 2 4 5" xfId="16449"/>
    <cellStyle name="Normal 6 3 2 4 5 2" xfId="16450"/>
    <cellStyle name="Normal 6 3 2 4 6" xfId="16451"/>
    <cellStyle name="Normal 6 3 2 4 6 2" xfId="16452"/>
    <cellStyle name="Normal 6 3 2 4 7" xfId="16453"/>
    <cellStyle name="Normal 6 3 2 4_All Entries" xfId="16454"/>
    <cellStyle name="Normal 6 3 2 5" xfId="16455"/>
    <cellStyle name="Normal 6 3 2 5 2" xfId="16456"/>
    <cellStyle name="Normal 6 3 2 5 2 2" xfId="16457"/>
    <cellStyle name="Normal 6 3 2 5 2 2 2" xfId="16458"/>
    <cellStyle name="Normal 6 3 2 5 2 3" xfId="16459"/>
    <cellStyle name="Normal 6 3 2 5 3" xfId="16460"/>
    <cellStyle name="Normal 6 3 2 5 3 2" xfId="16461"/>
    <cellStyle name="Normal 6 3 2 5 4" xfId="16462"/>
    <cellStyle name="Normal 6 3 2 5 4 2" xfId="16463"/>
    <cellStyle name="Normal 6 3 2 5 5" xfId="16464"/>
    <cellStyle name="Normal 6 3 2 5 5 2" xfId="16465"/>
    <cellStyle name="Normal 6 3 2 5 6" xfId="16466"/>
    <cellStyle name="Normal 6 3 2 5_All Entries" xfId="16467"/>
    <cellStyle name="Normal 6 3 2 6" xfId="16468"/>
    <cellStyle name="Normal 6 3 2 6 2" xfId="16469"/>
    <cellStyle name="Normal 6 3 2 6 2 2" xfId="16470"/>
    <cellStyle name="Normal 6 3 2 6 3" xfId="16471"/>
    <cellStyle name="Normal 6 3 2 6 3 2" xfId="16472"/>
    <cellStyle name="Normal 6 3 2 6 4" xfId="16473"/>
    <cellStyle name="Normal 6 3 2 6 4 2" xfId="16474"/>
    <cellStyle name="Normal 6 3 2 6 5" xfId="16475"/>
    <cellStyle name="Normal 6 3 2 6_All Entries" xfId="16476"/>
    <cellStyle name="Normal 6 3 2 7" xfId="16477"/>
    <cellStyle name="Normal 6 3 2 8" xfId="16478"/>
    <cellStyle name="Normal 6 3 2 9" xfId="16479"/>
    <cellStyle name="Normal 6 3 2 9 2" xfId="16480"/>
    <cellStyle name="Normal 6 3 2_All Entries" xfId="16481"/>
    <cellStyle name="Normal 6 3 3" xfId="2807"/>
    <cellStyle name="Normal 6 3 3 10" xfId="16482"/>
    <cellStyle name="Normal 6 3 3 2" xfId="16483"/>
    <cellStyle name="Normal 6 3 3 2 2" xfId="16484"/>
    <cellStyle name="Normal 6 3 3 2 2 2" xfId="16485"/>
    <cellStyle name="Normal 6 3 3 2 2 2 2" xfId="16486"/>
    <cellStyle name="Normal 6 3 3 2 2 2 2 2" xfId="16487"/>
    <cellStyle name="Normal 6 3 3 2 2 2 2 3" xfId="16488"/>
    <cellStyle name="Normal 6 3 3 2 2 2 3" xfId="16489"/>
    <cellStyle name="Normal 6 3 3 2 2 2 4" xfId="16490"/>
    <cellStyle name="Normal 6 3 3 2 2 2 5" xfId="16491"/>
    <cellStyle name="Normal 6 3 3 2 2 2 6" xfId="16492"/>
    <cellStyle name="Normal 6 3 3 2 2 3" xfId="16493"/>
    <cellStyle name="Normal 6 3 3 2 2 3 2" xfId="16494"/>
    <cellStyle name="Normal 6 3 3 2 2 3 3" xfId="16495"/>
    <cellStyle name="Normal 6 3 3 2 2 4" xfId="16496"/>
    <cellStyle name="Normal 6 3 3 2 2 5" xfId="16497"/>
    <cellStyle name="Normal 6 3 3 2 2 6" xfId="16498"/>
    <cellStyle name="Normal 6 3 3 2 2 7" xfId="16499"/>
    <cellStyle name="Normal 6 3 3 2 3" xfId="16500"/>
    <cellStyle name="Normal 6 3 3 2 3 2" xfId="16501"/>
    <cellStyle name="Normal 6 3 3 2 3 2 2" xfId="16502"/>
    <cellStyle name="Normal 6 3 3 2 3 2 3" xfId="16503"/>
    <cellStyle name="Normal 6 3 3 2 3 3" xfId="16504"/>
    <cellStyle name="Normal 6 3 3 2 3 4" xfId="16505"/>
    <cellStyle name="Normal 6 3 3 2 3 5" xfId="16506"/>
    <cellStyle name="Normal 6 3 3 2 3 6" xfId="16507"/>
    <cellStyle name="Normal 6 3 3 2 4" xfId="16508"/>
    <cellStyle name="Normal 6 3 3 2 4 2" xfId="16509"/>
    <cellStyle name="Normal 6 3 3 2 4 2 2" xfId="16510"/>
    <cellStyle name="Normal 6 3 3 2 4 2 3" xfId="16511"/>
    <cellStyle name="Normal 6 3 3 2 4 3" xfId="16512"/>
    <cellStyle name="Normal 6 3 3 2 4 4" xfId="16513"/>
    <cellStyle name="Normal 6 3 3 2 5" xfId="16514"/>
    <cellStyle name="Normal 6 3 3 2 5 2" xfId="16515"/>
    <cellStyle name="Normal 6 3 3 2 5 3" xfId="16516"/>
    <cellStyle name="Normal 6 3 3 2 6" xfId="16517"/>
    <cellStyle name="Normal 6 3 3 2 7" xfId="16518"/>
    <cellStyle name="Normal 6 3 3 2 8" xfId="16519"/>
    <cellStyle name="Normal 6 3 3 2 9" xfId="16520"/>
    <cellStyle name="Normal 6 3 3 2_All Entries" xfId="16521"/>
    <cellStyle name="Normal 6 3 3 3" xfId="16522"/>
    <cellStyle name="Normal 6 3 3 3 2" xfId="16523"/>
    <cellStyle name="Normal 6 3 3 3 2 2" xfId="16524"/>
    <cellStyle name="Normal 6 3 3 3 2 2 2" xfId="16525"/>
    <cellStyle name="Normal 6 3 3 3 2 2 3" xfId="16526"/>
    <cellStyle name="Normal 6 3 3 3 2 3" xfId="16527"/>
    <cellStyle name="Normal 6 3 3 3 2 4" xfId="16528"/>
    <cellStyle name="Normal 6 3 3 3 2 5" xfId="16529"/>
    <cellStyle name="Normal 6 3 3 3 2 6" xfId="16530"/>
    <cellStyle name="Normal 6 3 3 3 3" xfId="16531"/>
    <cellStyle name="Normal 6 3 3 3 3 2" xfId="16532"/>
    <cellStyle name="Normal 6 3 3 3 3 3" xfId="16533"/>
    <cellStyle name="Normal 6 3 3 3 4" xfId="16534"/>
    <cellStyle name="Normal 6 3 3 3 5" xfId="16535"/>
    <cellStyle name="Normal 6 3 3 3 6" xfId="16536"/>
    <cellStyle name="Normal 6 3 3 3 7" xfId="16537"/>
    <cellStyle name="Normal 6 3 3 3 8" xfId="16538"/>
    <cellStyle name="Normal 6 3 3 4" xfId="16539"/>
    <cellStyle name="Normal 6 3 3 4 2" xfId="16540"/>
    <cellStyle name="Normal 6 3 3 4 2 2" xfId="16541"/>
    <cellStyle name="Normal 6 3 3 4 2 3" xfId="16542"/>
    <cellStyle name="Normal 6 3 3 4 3" xfId="16543"/>
    <cellStyle name="Normal 6 3 3 4 4" xfId="16544"/>
    <cellStyle name="Normal 6 3 3 4 5" xfId="16545"/>
    <cellStyle name="Normal 6 3 3 4 6" xfId="16546"/>
    <cellStyle name="Normal 6 3 3 5" xfId="16547"/>
    <cellStyle name="Normal 6 3 3 5 2" xfId="16548"/>
    <cellStyle name="Normal 6 3 3 5 2 2" xfId="16549"/>
    <cellStyle name="Normal 6 3 3 5 2 3" xfId="16550"/>
    <cellStyle name="Normal 6 3 3 5 3" xfId="16551"/>
    <cellStyle name="Normal 6 3 3 5 4" xfId="16552"/>
    <cellStyle name="Normal 6 3 3 6" xfId="16553"/>
    <cellStyle name="Normal 6 3 3 6 2" xfId="16554"/>
    <cellStyle name="Normal 6 3 3 6 3" xfId="16555"/>
    <cellStyle name="Normal 6 3 3 7" xfId="16556"/>
    <cellStyle name="Normal 6 3 3 8" xfId="16557"/>
    <cellStyle name="Normal 6 3 3 9" xfId="16558"/>
    <cellStyle name="Normal 6 3 3_All Entries" xfId="16559"/>
    <cellStyle name="Normal 6 3 4" xfId="16560"/>
    <cellStyle name="Normal 6 3 4 2" xfId="16561"/>
    <cellStyle name="Normal 6 3 4 2 2" xfId="16562"/>
    <cellStyle name="Normal 6 3 4 2 2 2" xfId="16563"/>
    <cellStyle name="Normal 6 3 4 2 2 2 2" xfId="16564"/>
    <cellStyle name="Normal 6 3 4 2 2 2 3" xfId="16565"/>
    <cellStyle name="Normal 6 3 4 2 2 3" xfId="16566"/>
    <cellStyle name="Normal 6 3 4 2 2 4" xfId="16567"/>
    <cellStyle name="Normal 6 3 4 2 2 5" xfId="16568"/>
    <cellStyle name="Normal 6 3 4 2 2 6" xfId="16569"/>
    <cellStyle name="Normal 6 3 4 2 3" xfId="16570"/>
    <cellStyle name="Normal 6 3 4 2 3 2" xfId="16571"/>
    <cellStyle name="Normal 6 3 4 2 3 3" xfId="16572"/>
    <cellStyle name="Normal 6 3 4 2 4" xfId="16573"/>
    <cellStyle name="Normal 6 3 4 2 4 2" xfId="16574"/>
    <cellStyle name="Normal 6 3 4 2 5" xfId="16575"/>
    <cellStyle name="Normal 6 3 4 2 5 2" xfId="16576"/>
    <cellStyle name="Normal 6 3 4 2 6" xfId="16577"/>
    <cellStyle name="Normal 6 3 4 2 7" xfId="16578"/>
    <cellStyle name="Normal 6 3 4 2_All Entries" xfId="16579"/>
    <cellStyle name="Normal 6 3 4 3" xfId="16580"/>
    <cellStyle name="Normal 6 3 4 3 2" xfId="16581"/>
    <cellStyle name="Normal 6 3 4 3 2 2" xfId="16582"/>
    <cellStyle name="Normal 6 3 4 3 2 3" xfId="16583"/>
    <cellStyle name="Normal 6 3 4 3 3" xfId="16584"/>
    <cellStyle name="Normal 6 3 4 3 4" xfId="16585"/>
    <cellStyle name="Normal 6 3 4 3 5" xfId="16586"/>
    <cellStyle name="Normal 6 3 4 3 6" xfId="16587"/>
    <cellStyle name="Normal 6 3 4 4" xfId="16588"/>
    <cellStyle name="Normal 6 3 4 4 2" xfId="16589"/>
    <cellStyle name="Normal 6 3 4 4 2 2" xfId="16590"/>
    <cellStyle name="Normal 6 3 4 4 2 3" xfId="16591"/>
    <cellStyle name="Normal 6 3 4 4 3" xfId="16592"/>
    <cellStyle name="Normal 6 3 4 4 4" xfId="16593"/>
    <cellStyle name="Normal 6 3 4 5" xfId="16594"/>
    <cellStyle name="Normal 6 3 4 5 2" xfId="16595"/>
    <cellStyle name="Normal 6 3 4 5 3" xfId="16596"/>
    <cellStyle name="Normal 6 3 4 6" xfId="16597"/>
    <cellStyle name="Normal 6 3 4 6 2" xfId="16598"/>
    <cellStyle name="Normal 6 3 4 7" xfId="16599"/>
    <cellStyle name="Normal 6 3 4 8" xfId="16600"/>
    <cellStyle name="Normal 6 3 4 9" xfId="16601"/>
    <cellStyle name="Normal 6 3 4_All Entries" xfId="16602"/>
    <cellStyle name="Normal 6 3 5" xfId="16603"/>
    <cellStyle name="Normal 6 3 5 2" xfId="16604"/>
    <cellStyle name="Normal 6 3 5 2 2" xfId="16605"/>
    <cellStyle name="Normal 6 3 5 2 2 2" xfId="16606"/>
    <cellStyle name="Normal 6 3 5 2 2 2 2" xfId="16607"/>
    <cellStyle name="Normal 6 3 5 2 2 3" xfId="16608"/>
    <cellStyle name="Normal 6 3 5 2 3" xfId="16609"/>
    <cellStyle name="Normal 6 3 5 2 3 2" xfId="16610"/>
    <cellStyle name="Normal 6 3 5 2 4" xfId="16611"/>
    <cellStyle name="Normal 6 3 5 2 4 2" xfId="16612"/>
    <cellStyle name="Normal 6 3 5 2 5" xfId="16613"/>
    <cellStyle name="Normal 6 3 5 2 5 2" xfId="16614"/>
    <cellStyle name="Normal 6 3 5 2 6" xfId="16615"/>
    <cellStyle name="Normal 6 3 5 2_All Entries" xfId="16616"/>
    <cellStyle name="Normal 6 3 5 3" xfId="16617"/>
    <cellStyle name="Normal 6 3 5 3 2" xfId="16618"/>
    <cellStyle name="Normal 6 3 5 3 2 2" xfId="16619"/>
    <cellStyle name="Normal 6 3 5 3 3" xfId="16620"/>
    <cellStyle name="Normal 6 3 5 4" xfId="16621"/>
    <cellStyle name="Normal 6 3 5 4 2" xfId="16622"/>
    <cellStyle name="Normal 6 3 5 5" xfId="16623"/>
    <cellStyle name="Normal 6 3 5 5 2" xfId="16624"/>
    <cellStyle name="Normal 6 3 5 6" xfId="16625"/>
    <cellStyle name="Normal 6 3 5 6 2" xfId="16626"/>
    <cellStyle name="Normal 6 3 5 7" xfId="16627"/>
    <cellStyle name="Normal 6 3 5 8" xfId="16628"/>
    <cellStyle name="Normal 6 3 5_All Entries" xfId="16629"/>
    <cellStyle name="Normal 6 3 6" xfId="16630"/>
    <cellStyle name="Normal 6 3 6 2" xfId="16631"/>
    <cellStyle name="Normal 6 3 6 2 2" xfId="16632"/>
    <cellStyle name="Normal 6 3 6 2 2 2" xfId="16633"/>
    <cellStyle name="Normal 6 3 6 2 3" xfId="16634"/>
    <cellStyle name="Normal 6 3 6 3" xfId="16635"/>
    <cellStyle name="Normal 6 3 6 3 2" xfId="16636"/>
    <cellStyle name="Normal 6 3 6 4" xfId="16637"/>
    <cellStyle name="Normal 6 3 6 4 2" xfId="16638"/>
    <cellStyle name="Normal 6 3 6 5" xfId="16639"/>
    <cellStyle name="Normal 6 3 6 5 2" xfId="16640"/>
    <cellStyle name="Normal 6 3 6 6" xfId="16641"/>
    <cellStyle name="Normal 6 3 6_All Entries" xfId="16642"/>
    <cellStyle name="Normal 6 3 7" xfId="16643"/>
    <cellStyle name="Normal 6 3 7 2" xfId="16644"/>
    <cellStyle name="Normal 6 3 7 2 2" xfId="16645"/>
    <cellStyle name="Normal 6 3 7 2 3" xfId="16646"/>
    <cellStyle name="Normal 6 3 7 3" xfId="16647"/>
    <cellStyle name="Normal 6 3 7 3 2" xfId="16648"/>
    <cellStyle name="Normal 6 3 7 4" xfId="16649"/>
    <cellStyle name="Normal 6 3 7 4 2" xfId="16650"/>
    <cellStyle name="Normal 6 3 7 5" xfId="16651"/>
    <cellStyle name="Normal 6 3 7_All Entries" xfId="16652"/>
    <cellStyle name="Normal 6 3 8" xfId="16653"/>
    <cellStyle name="Normal 6 3 8 2" xfId="16654"/>
    <cellStyle name="Normal 6 3 8 3" xfId="16655"/>
    <cellStyle name="Normal 6 3 9" xfId="16656"/>
    <cellStyle name="Normal 6 3_All Entries" xfId="16657"/>
    <cellStyle name="Normal 6 30" xfId="16658"/>
    <cellStyle name="Normal 6 31" xfId="16659"/>
    <cellStyle name="Normal 6 32" xfId="16660"/>
    <cellStyle name="Normal 6 33" xfId="16661"/>
    <cellStyle name="Normal 6 34" xfId="16662"/>
    <cellStyle name="Normal 6 35" xfId="16663"/>
    <cellStyle name="Normal 6 36" xfId="16664"/>
    <cellStyle name="Normal 6 37" xfId="16665"/>
    <cellStyle name="Normal 6 4" xfId="2009"/>
    <cellStyle name="Normal 6 4 10" xfId="16666"/>
    <cellStyle name="Normal 6 4 10 2" xfId="16667"/>
    <cellStyle name="Normal 6 4 11" xfId="16668"/>
    <cellStyle name="Normal 6 4 12" xfId="16669"/>
    <cellStyle name="Normal 6 4 2" xfId="2774"/>
    <cellStyle name="Normal 6 4 2 10" xfId="16670"/>
    <cellStyle name="Normal 6 4 2 11" xfId="16671"/>
    <cellStyle name="Normal 6 4 2 2" xfId="2850"/>
    <cellStyle name="Normal 6 4 2 2 2" xfId="16672"/>
    <cellStyle name="Normal 6 4 2 2 2 2" xfId="16673"/>
    <cellStyle name="Normal 6 4 2 2 2 2 2" xfId="16674"/>
    <cellStyle name="Normal 6 4 2 2 2 2 2 2" xfId="16675"/>
    <cellStyle name="Normal 6 4 2 2 2 2 2 3" xfId="16676"/>
    <cellStyle name="Normal 6 4 2 2 2 2 3" xfId="16677"/>
    <cellStyle name="Normal 6 4 2 2 2 2 4" xfId="16678"/>
    <cellStyle name="Normal 6 4 2 2 2 2 5" xfId="16679"/>
    <cellStyle name="Normal 6 4 2 2 2 2 6" xfId="16680"/>
    <cellStyle name="Normal 6 4 2 2 2 3" xfId="16681"/>
    <cellStyle name="Normal 6 4 2 2 2 3 2" xfId="16682"/>
    <cellStyle name="Normal 6 4 2 2 2 3 3" xfId="16683"/>
    <cellStyle name="Normal 6 4 2 2 2 4" xfId="16684"/>
    <cellStyle name="Normal 6 4 2 2 2 4 2" xfId="16685"/>
    <cellStyle name="Normal 6 4 2 2 2 5" xfId="16686"/>
    <cellStyle name="Normal 6 4 2 2 2 5 2" xfId="16687"/>
    <cellStyle name="Normal 6 4 2 2 2 6" xfId="16688"/>
    <cellStyle name="Normal 6 4 2 2 2 7" xfId="16689"/>
    <cellStyle name="Normal 6 4 2 2 2_All Entries" xfId="16690"/>
    <cellStyle name="Normal 6 4 2 2 3" xfId="16691"/>
    <cellStyle name="Normal 6 4 2 2 3 2" xfId="16692"/>
    <cellStyle name="Normal 6 4 2 2 3 2 2" xfId="16693"/>
    <cellStyle name="Normal 6 4 2 2 3 2 3" xfId="16694"/>
    <cellStyle name="Normal 6 4 2 2 3 3" xfId="16695"/>
    <cellStyle name="Normal 6 4 2 2 3 4" xfId="16696"/>
    <cellStyle name="Normal 6 4 2 2 3 5" xfId="16697"/>
    <cellStyle name="Normal 6 4 2 2 3 6" xfId="16698"/>
    <cellStyle name="Normal 6 4 2 2 4" xfId="16699"/>
    <cellStyle name="Normal 6 4 2 2 4 2" xfId="16700"/>
    <cellStyle name="Normal 6 4 2 2 4 2 2" xfId="16701"/>
    <cellStyle name="Normal 6 4 2 2 4 2 3" xfId="16702"/>
    <cellStyle name="Normal 6 4 2 2 4 3" xfId="16703"/>
    <cellStyle name="Normal 6 4 2 2 4 4" xfId="16704"/>
    <cellStyle name="Normal 6 4 2 2 5" xfId="16705"/>
    <cellStyle name="Normal 6 4 2 2 5 2" xfId="16706"/>
    <cellStyle name="Normal 6 4 2 2 5 3" xfId="16707"/>
    <cellStyle name="Normal 6 4 2 2 6" xfId="16708"/>
    <cellStyle name="Normal 6 4 2 2 6 2" xfId="16709"/>
    <cellStyle name="Normal 6 4 2 2 7" xfId="16710"/>
    <cellStyle name="Normal 6 4 2 2 8" xfId="16711"/>
    <cellStyle name="Normal 6 4 2 2 9" xfId="16712"/>
    <cellStyle name="Normal 6 4 2 2_All Entries" xfId="16713"/>
    <cellStyle name="Normal 6 4 2 3" xfId="16714"/>
    <cellStyle name="Normal 6 4 2 3 2" xfId="16715"/>
    <cellStyle name="Normal 6 4 2 3 2 2" xfId="16716"/>
    <cellStyle name="Normal 6 4 2 3 2 2 2" xfId="16717"/>
    <cellStyle name="Normal 6 4 2 3 2 2 2 2" xfId="16718"/>
    <cellStyle name="Normal 6 4 2 3 2 2 3" xfId="16719"/>
    <cellStyle name="Normal 6 4 2 3 2 3" xfId="16720"/>
    <cellStyle name="Normal 6 4 2 3 2 3 2" xfId="16721"/>
    <cellStyle name="Normal 6 4 2 3 2 4" xfId="16722"/>
    <cellStyle name="Normal 6 4 2 3 2 4 2" xfId="16723"/>
    <cellStyle name="Normal 6 4 2 3 2 5" xfId="16724"/>
    <cellStyle name="Normal 6 4 2 3 2 5 2" xfId="16725"/>
    <cellStyle name="Normal 6 4 2 3 2 6" xfId="16726"/>
    <cellStyle name="Normal 6 4 2 3 2_All Entries" xfId="16727"/>
    <cellStyle name="Normal 6 4 2 3 3" xfId="16728"/>
    <cellStyle name="Normal 6 4 2 3 3 2" xfId="16729"/>
    <cellStyle name="Normal 6 4 2 3 3 2 2" xfId="16730"/>
    <cellStyle name="Normal 6 4 2 3 3 3" xfId="16731"/>
    <cellStyle name="Normal 6 4 2 3 4" xfId="16732"/>
    <cellStyle name="Normal 6 4 2 3 4 2" xfId="16733"/>
    <cellStyle name="Normal 6 4 2 3 5" xfId="16734"/>
    <cellStyle name="Normal 6 4 2 3 5 2" xfId="16735"/>
    <cellStyle name="Normal 6 4 2 3 6" xfId="16736"/>
    <cellStyle name="Normal 6 4 2 3 6 2" xfId="16737"/>
    <cellStyle name="Normal 6 4 2 3 7" xfId="16738"/>
    <cellStyle name="Normal 6 4 2 3 8" xfId="16739"/>
    <cellStyle name="Normal 6 4 2 3_All Entries" xfId="16740"/>
    <cellStyle name="Normal 6 4 2 4" xfId="16741"/>
    <cellStyle name="Normal 6 4 2 4 2" xfId="16742"/>
    <cellStyle name="Normal 6 4 2 4 2 2" xfId="16743"/>
    <cellStyle name="Normal 6 4 2 4 2 2 2" xfId="16744"/>
    <cellStyle name="Normal 6 4 2 4 2 2 2 2" xfId="16745"/>
    <cellStyle name="Normal 6 4 2 4 2 2 3" xfId="16746"/>
    <cellStyle name="Normal 6 4 2 4 2 3" xfId="16747"/>
    <cellStyle name="Normal 6 4 2 4 2 3 2" xfId="16748"/>
    <cellStyle name="Normal 6 4 2 4 2 4" xfId="16749"/>
    <cellStyle name="Normal 6 4 2 4 2 4 2" xfId="16750"/>
    <cellStyle name="Normal 6 4 2 4 2 5" xfId="16751"/>
    <cellStyle name="Normal 6 4 2 4 2 5 2" xfId="16752"/>
    <cellStyle name="Normal 6 4 2 4 2 6" xfId="16753"/>
    <cellStyle name="Normal 6 4 2 4 2_All Entries" xfId="16754"/>
    <cellStyle name="Normal 6 4 2 4 3" xfId="16755"/>
    <cellStyle name="Normal 6 4 2 4 3 2" xfId="16756"/>
    <cellStyle name="Normal 6 4 2 4 3 2 2" xfId="16757"/>
    <cellStyle name="Normal 6 4 2 4 3 3" xfId="16758"/>
    <cellStyle name="Normal 6 4 2 4 4" xfId="16759"/>
    <cellStyle name="Normal 6 4 2 4 4 2" xfId="16760"/>
    <cellStyle name="Normal 6 4 2 4 5" xfId="16761"/>
    <cellStyle name="Normal 6 4 2 4 5 2" xfId="16762"/>
    <cellStyle name="Normal 6 4 2 4 6" xfId="16763"/>
    <cellStyle name="Normal 6 4 2 4 6 2" xfId="16764"/>
    <cellStyle name="Normal 6 4 2 4 7" xfId="16765"/>
    <cellStyle name="Normal 6 4 2 4_All Entries" xfId="16766"/>
    <cellStyle name="Normal 6 4 2 5" xfId="16767"/>
    <cellStyle name="Normal 6 4 2 5 2" xfId="16768"/>
    <cellStyle name="Normal 6 4 2 5 2 2" xfId="16769"/>
    <cellStyle name="Normal 6 4 2 5 2 2 2" xfId="16770"/>
    <cellStyle name="Normal 6 4 2 5 2 3" xfId="16771"/>
    <cellStyle name="Normal 6 4 2 5 3" xfId="16772"/>
    <cellStyle name="Normal 6 4 2 5 3 2" xfId="16773"/>
    <cellStyle name="Normal 6 4 2 5 4" xfId="16774"/>
    <cellStyle name="Normal 6 4 2 5 4 2" xfId="16775"/>
    <cellStyle name="Normal 6 4 2 5 5" xfId="16776"/>
    <cellStyle name="Normal 6 4 2 5 5 2" xfId="16777"/>
    <cellStyle name="Normal 6 4 2 5 6" xfId="16778"/>
    <cellStyle name="Normal 6 4 2 5_All Entries" xfId="16779"/>
    <cellStyle name="Normal 6 4 2 6" xfId="16780"/>
    <cellStyle name="Normal 6 4 2 6 2" xfId="16781"/>
    <cellStyle name="Normal 6 4 2 6 2 2" xfId="16782"/>
    <cellStyle name="Normal 6 4 2 6 3" xfId="16783"/>
    <cellStyle name="Normal 6 4 2 6 3 2" xfId="16784"/>
    <cellStyle name="Normal 6 4 2 6 4" xfId="16785"/>
    <cellStyle name="Normal 6 4 2 6 4 2" xfId="16786"/>
    <cellStyle name="Normal 6 4 2 6 5" xfId="16787"/>
    <cellStyle name="Normal 6 4 2 6_All Entries" xfId="16788"/>
    <cellStyle name="Normal 6 4 2 7" xfId="16789"/>
    <cellStyle name="Normal 6 4 2 8" xfId="16790"/>
    <cellStyle name="Normal 6 4 2 9" xfId="16791"/>
    <cellStyle name="Normal 6 4 2 9 2" xfId="16792"/>
    <cellStyle name="Normal 6 4 2_All Entries" xfId="16793"/>
    <cellStyle name="Normal 6 4 3" xfId="2808"/>
    <cellStyle name="Normal 6 4 3 10" xfId="16794"/>
    <cellStyle name="Normal 6 4 3 2" xfId="16795"/>
    <cellStyle name="Normal 6 4 3 2 2" xfId="16796"/>
    <cellStyle name="Normal 6 4 3 2 2 2" xfId="16797"/>
    <cellStyle name="Normal 6 4 3 2 2 2 2" xfId="16798"/>
    <cellStyle name="Normal 6 4 3 2 2 2 2 2" xfId="16799"/>
    <cellStyle name="Normal 6 4 3 2 2 2 2 3" xfId="16800"/>
    <cellStyle name="Normal 6 4 3 2 2 2 3" xfId="16801"/>
    <cellStyle name="Normal 6 4 3 2 2 2 4" xfId="16802"/>
    <cellStyle name="Normal 6 4 3 2 2 2 5" xfId="16803"/>
    <cellStyle name="Normal 6 4 3 2 2 2 6" xfId="16804"/>
    <cellStyle name="Normal 6 4 3 2 2 3" xfId="16805"/>
    <cellStyle name="Normal 6 4 3 2 2 3 2" xfId="16806"/>
    <cellStyle name="Normal 6 4 3 2 2 3 3" xfId="16807"/>
    <cellStyle name="Normal 6 4 3 2 2 4" xfId="16808"/>
    <cellStyle name="Normal 6 4 3 2 2 5" xfId="16809"/>
    <cellStyle name="Normal 6 4 3 2 2 6" xfId="16810"/>
    <cellStyle name="Normal 6 4 3 2 2 7" xfId="16811"/>
    <cellStyle name="Normal 6 4 3 2 3" xfId="16812"/>
    <cellStyle name="Normal 6 4 3 2 3 2" xfId="16813"/>
    <cellStyle name="Normal 6 4 3 2 3 2 2" xfId="16814"/>
    <cellStyle name="Normal 6 4 3 2 3 2 3" xfId="16815"/>
    <cellStyle name="Normal 6 4 3 2 3 3" xfId="16816"/>
    <cellStyle name="Normal 6 4 3 2 3 4" xfId="16817"/>
    <cellStyle name="Normal 6 4 3 2 3 5" xfId="16818"/>
    <cellStyle name="Normal 6 4 3 2 3 6" xfId="16819"/>
    <cellStyle name="Normal 6 4 3 2 4" xfId="16820"/>
    <cellStyle name="Normal 6 4 3 2 4 2" xfId="16821"/>
    <cellStyle name="Normal 6 4 3 2 4 2 2" xfId="16822"/>
    <cellStyle name="Normal 6 4 3 2 4 2 3" xfId="16823"/>
    <cellStyle name="Normal 6 4 3 2 4 3" xfId="16824"/>
    <cellStyle name="Normal 6 4 3 2 4 4" xfId="16825"/>
    <cellStyle name="Normal 6 4 3 2 5" xfId="16826"/>
    <cellStyle name="Normal 6 4 3 2 5 2" xfId="16827"/>
    <cellStyle name="Normal 6 4 3 2 5 3" xfId="16828"/>
    <cellStyle name="Normal 6 4 3 2 6" xfId="16829"/>
    <cellStyle name="Normal 6 4 3 2 7" xfId="16830"/>
    <cellStyle name="Normal 6 4 3 2 8" xfId="16831"/>
    <cellStyle name="Normal 6 4 3 2 9" xfId="16832"/>
    <cellStyle name="Normal 6 4 3 2_All Entries" xfId="16833"/>
    <cellStyle name="Normal 6 4 3 3" xfId="16834"/>
    <cellStyle name="Normal 6 4 3 3 2" xfId="16835"/>
    <cellStyle name="Normal 6 4 3 3 2 2" xfId="16836"/>
    <cellStyle name="Normal 6 4 3 3 2 2 2" xfId="16837"/>
    <cellStyle name="Normal 6 4 3 3 2 2 3" xfId="16838"/>
    <cellStyle name="Normal 6 4 3 3 2 3" xfId="16839"/>
    <cellStyle name="Normal 6 4 3 3 2 4" xfId="16840"/>
    <cellStyle name="Normal 6 4 3 3 2 5" xfId="16841"/>
    <cellStyle name="Normal 6 4 3 3 2 6" xfId="16842"/>
    <cellStyle name="Normal 6 4 3 3 3" xfId="16843"/>
    <cellStyle name="Normal 6 4 3 3 3 2" xfId="16844"/>
    <cellStyle name="Normal 6 4 3 3 3 3" xfId="16845"/>
    <cellStyle name="Normal 6 4 3 3 4" xfId="16846"/>
    <cellStyle name="Normal 6 4 3 3 5" xfId="16847"/>
    <cellStyle name="Normal 6 4 3 3 6" xfId="16848"/>
    <cellStyle name="Normal 6 4 3 3 7" xfId="16849"/>
    <cellStyle name="Normal 6 4 3 3 8" xfId="16850"/>
    <cellStyle name="Normal 6 4 3 4" xfId="16851"/>
    <cellStyle name="Normal 6 4 3 4 2" xfId="16852"/>
    <cellStyle name="Normal 6 4 3 4 2 2" xfId="16853"/>
    <cellStyle name="Normal 6 4 3 4 2 3" xfId="16854"/>
    <cellStyle name="Normal 6 4 3 4 3" xfId="16855"/>
    <cellStyle name="Normal 6 4 3 4 4" xfId="16856"/>
    <cellStyle name="Normal 6 4 3 4 5" xfId="16857"/>
    <cellStyle name="Normal 6 4 3 4 6" xfId="16858"/>
    <cellStyle name="Normal 6 4 3 5" xfId="16859"/>
    <cellStyle name="Normal 6 4 3 5 2" xfId="16860"/>
    <cellStyle name="Normal 6 4 3 5 2 2" xfId="16861"/>
    <cellStyle name="Normal 6 4 3 5 2 3" xfId="16862"/>
    <cellStyle name="Normal 6 4 3 5 3" xfId="16863"/>
    <cellStyle name="Normal 6 4 3 5 4" xfId="16864"/>
    <cellStyle name="Normal 6 4 3 6" xfId="16865"/>
    <cellStyle name="Normal 6 4 3 6 2" xfId="16866"/>
    <cellStyle name="Normal 6 4 3 6 3" xfId="16867"/>
    <cellStyle name="Normal 6 4 3 7" xfId="16868"/>
    <cellStyle name="Normal 6 4 3 8" xfId="16869"/>
    <cellStyle name="Normal 6 4 3 9" xfId="16870"/>
    <cellStyle name="Normal 6 4 3_All Entries" xfId="16871"/>
    <cellStyle name="Normal 6 4 4" xfId="16872"/>
    <cellStyle name="Normal 6 4 4 2" xfId="16873"/>
    <cellStyle name="Normal 6 4 4 2 2" xfId="16874"/>
    <cellStyle name="Normal 6 4 4 2 2 2" xfId="16875"/>
    <cellStyle name="Normal 6 4 4 2 2 2 2" xfId="16876"/>
    <cellStyle name="Normal 6 4 4 2 2 2 3" xfId="16877"/>
    <cellStyle name="Normal 6 4 4 2 2 3" xfId="16878"/>
    <cellStyle name="Normal 6 4 4 2 2 4" xfId="16879"/>
    <cellStyle name="Normal 6 4 4 2 2 5" xfId="16880"/>
    <cellStyle name="Normal 6 4 4 2 2 6" xfId="16881"/>
    <cellStyle name="Normal 6 4 4 2 3" xfId="16882"/>
    <cellStyle name="Normal 6 4 4 2 3 2" xfId="16883"/>
    <cellStyle name="Normal 6 4 4 2 3 3" xfId="16884"/>
    <cellStyle name="Normal 6 4 4 2 4" xfId="16885"/>
    <cellStyle name="Normal 6 4 4 2 4 2" xfId="16886"/>
    <cellStyle name="Normal 6 4 4 2 5" xfId="16887"/>
    <cellStyle name="Normal 6 4 4 2 5 2" xfId="16888"/>
    <cellStyle name="Normal 6 4 4 2 6" xfId="16889"/>
    <cellStyle name="Normal 6 4 4 2 7" xfId="16890"/>
    <cellStyle name="Normal 6 4 4 2_All Entries" xfId="16891"/>
    <cellStyle name="Normal 6 4 4 3" xfId="16892"/>
    <cellStyle name="Normal 6 4 4 3 2" xfId="16893"/>
    <cellStyle name="Normal 6 4 4 3 2 2" xfId="16894"/>
    <cellStyle name="Normal 6 4 4 3 2 3" xfId="16895"/>
    <cellStyle name="Normal 6 4 4 3 3" xfId="16896"/>
    <cellStyle name="Normal 6 4 4 3 4" xfId="16897"/>
    <cellStyle name="Normal 6 4 4 3 5" xfId="16898"/>
    <cellStyle name="Normal 6 4 4 3 6" xfId="16899"/>
    <cellStyle name="Normal 6 4 4 4" xfId="16900"/>
    <cellStyle name="Normal 6 4 4 4 2" xfId="16901"/>
    <cellStyle name="Normal 6 4 4 4 2 2" xfId="16902"/>
    <cellStyle name="Normal 6 4 4 4 2 3" xfId="16903"/>
    <cellStyle name="Normal 6 4 4 4 3" xfId="16904"/>
    <cellStyle name="Normal 6 4 4 4 4" xfId="16905"/>
    <cellStyle name="Normal 6 4 4 5" xfId="16906"/>
    <cellStyle name="Normal 6 4 4 5 2" xfId="16907"/>
    <cellStyle name="Normal 6 4 4 5 3" xfId="16908"/>
    <cellStyle name="Normal 6 4 4 6" xfId="16909"/>
    <cellStyle name="Normal 6 4 4 6 2" xfId="16910"/>
    <cellStyle name="Normal 6 4 4 7" xfId="16911"/>
    <cellStyle name="Normal 6 4 4 8" xfId="16912"/>
    <cellStyle name="Normal 6 4 4 9" xfId="16913"/>
    <cellStyle name="Normal 6 4 4_All Entries" xfId="16914"/>
    <cellStyle name="Normal 6 4 5" xfId="16915"/>
    <cellStyle name="Normal 6 4 5 2" xfId="16916"/>
    <cellStyle name="Normal 6 4 5 2 2" xfId="16917"/>
    <cellStyle name="Normal 6 4 5 2 2 2" xfId="16918"/>
    <cellStyle name="Normal 6 4 5 2 2 2 2" xfId="16919"/>
    <cellStyle name="Normal 6 4 5 2 2 3" xfId="16920"/>
    <cellStyle name="Normal 6 4 5 2 3" xfId="16921"/>
    <cellStyle name="Normal 6 4 5 2 3 2" xfId="16922"/>
    <cellStyle name="Normal 6 4 5 2 4" xfId="16923"/>
    <cellStyle name="Normal 6 4 5 2 4 2" xfId="16924"/>
    <cellStyle name="Normal 6 4 5 2 5" xfId="16925"/>
    <cellStyle name="Normal 6 4 5 2 5 2" xfId="16926"/>
    <cellStyle name="Normal 6 4 5 2 6" xfId="16927"/>
    <cellStyle name="Normal 6 4 5 2_All Entries" xfId="16928"/>
    <cellStyle name="Normal 6 4 5 3" xfId="16929"/>
    <cellStyle name="Normal 6 4 5 3 2" xfId="16930"/>
    <cellStyle name="Normal 6 4 5 3 2 2" xfId="16931"/>
    <cellStyle name="Normal 6 4 5 3 3" xfId="16932"/>
    <cellStyle name="Normal 6 4 5 4" xfId="16933"/>
    <cellStyle name="Normal 6 4 5 4 2" xfId="16934"/>
    <cellStyle name="Normal 6 4 5 5" xfId="16935"/>
    <cellStyle name="Normal 6 4 5 5 2" xfId="16936"/>
    <cellStyle name="Normal 6 4 5 6" xfId="16937"/>
    <cellStyle name="Normal 6 4 5 6 2" xfId="16938"/>
    <cellStyle name="Normal 6 4 5 7" xfId="16939"/>
    <cellStyle name="Normal 6 4 5 8" xfId="16940"/>
    <cellStyle name="Normal 6 4 5_All Entries" xfId="16941"/>
    <cellStyle name="Normal 6 4 6" xfId="16942"/>
    <cellStyle name="Normal 6 4 6 2" xfId="16943"/>
    <cellStyle name="Normal 6 4 6 2 2" xfId="16944"/>
    <cellStyle name="Normal 6 4 6 2 2 2" xfId="16945"/>
    <cellStyle name="Normal 6 4 6 2 3" xfId="16946"/>
    <cellStyle name="Normal 6 4 6 3" xfId="16947"/>
    <cellStyle name="Normal 6 4 6 3 2" xfId="16948"/>
    <cellStyle name="Normal 6 4 6 4" xfId="16949"/>
    <cellStyle name="Normal 6 4 6 4 2" xfId="16950"/>
    <cellStyle name="Normal 6 4 6 5" xfId="16951"/>
    <cellStyle name="Normal 6 4 6 5 2" xfId="16952"/>
    <cellStyle name="Normal 6 4 6 6" xfId="16953"/>
    <cellStyle name="Normal 6 4 6_All Entries" xfId="16954"/>
    <cellStyle name="Normal 6 4 7" xfId="16955"/>
    <cellStyle name="Normal 6 4 7 2" xfId="16956"/>
    <cellStyle name="Normal 6 4 7 2 2" xfId="16957"/>
    <cellStyle name="Normal 6 4 7 2 3" xfId="16958"/>
    <cellStyle name="Normal 6 4 7 3" xfId="16959"/>
    <cellStyle name="Normal 6 4 7 3 2" xfId="16960"/>
    <cellStyle name="Normal 6 4 7 4" xfId="16961"/>
    <cellStyle name="Normal 6 4 7 4 2" xfId="16962"/>
    <cellStyle name="Normal 6 4 7 5" xfId="16963"/>
    <cellStyle name="Normal 6 4 7_All Entries" xfId="16964"/>
    <cellStyle name="Normal 6 4 8" xfId="16965"/>
    <cellStyle name="Normal 6 4 8 2" xfId="16966"/>
    <cellStyle name="Normal 6 4 8 3" xfId="16967"/>
    <cellStyle name="Normal 6 4 9" xfId="16968"/>
    <cellStyle name="Normal 6 4_All Entries" xfId="16969"/>
    <cellStyle name="Normal 6 5" xfId="16970"/>
    <cellStyle name="Normal 6 5 10" xfId="16971"/>
    <cellStyle name="Normal 6 5 11" xfId="16972"/>
    <cellStyle name="Normal 6 5 2" xfId="16973"/>
    <cellStyle name="Normal 6 5 2 2" xfId="16974"/>
    <cellStyle name="Normal 6 5 2 2 2" xfId="16975"/>
    <cellStyle name="Normal 6 5 2 2 2 2" xfId="16976"/>
    <cellStyle name="Normal 6 5 2 2 2 2 2" xfId="16977"/>
    <cellStyle name="Normal 6 5 2 2 2 2 3" xfId="16978"/>
    <cellStyle name="Normal 6 5 2 2 2 3" xfId="16979"/>
    <cellStyle name="Normal 6 5 2 2 2 4" xfId="16980"/>
    <cellStyle name="Normal 6 5 2 2 2 5" xfId="16981"/>
    <cellStyle name="Normal 6 5 2 2 2 6" xfId="16982"/>
    <cellStyle name="Normal 6 5 2 2 3" xfId="16983"/>
    <cellStyle name="Normal 6 5 2 2 3 2" xfId="16984"/>
    <cellStyle name="Normal 6 5 2 2 3 3" xfId="16985"/>
    <cellStyle name="Normal 6 5 2 2 4" xfId="16986"/>
    <cellStyle name="Normal 6 5 2 2 4 2" xfId="16987"/>
    <cellStyle name="Normal 6 5 2 2 5" xfId="16988"/>
    <cellStyle name="Normal 6 5 2 2 5 2" xfId="16989"/>
    <cellStyle name="Normal 6 5 2 2 6" xfId="16990"/>
    <cellStyle name="Normal 6 5 2 2 7" xfId="16991"/>
    <cellStyle name="Normal 6 5 2 2_All Entries" xfId="16992"/>
    <cellStyle name="Normal 6 5 2 3" xfId="16993"/>
    <cellStyle name="Normal 6 5 2 3 2" xfId="16994"/>
    <cellStyle name="Normal 6 5 2 3 2 2" xfId="16995"/>
    <cellStyle name="Normal 6 5 2 3 2 3" xfId="16996"/>
    <cellStyle name="Normal 6 5 2 3 3" xfId="16997"/>
    <cellStyle name="Normal 6 5 2 3 4" xfId="16998"/>
    <cellStyle name="Normal 6 5 2 3 5" xfId="16999"/>
    <cellStyle name="Normal 6 5 2 3 6" xfId="17000"/>
    <cellStyle name="Normal 6 5 2 4" xfId="17001"/>
    <cellStyle name="Normal 6 5 2 4 2" xfId="17002"/>
    <cellStyle name="Normal 6 5 2 4 2 2" xfId="17003"/>
    <cellStyle name="Normal 6 5 2 4 2 3" xfId="17004"/>
    <cellStyle name="Normal 6 5 2 4 3" xfId="17005"/>
    <cellStyle name="Normal 6 5 2 4 4" xfId="17006"/>
    <cellStyle name="Normal 6 5 2 5" xfId="17007"/>
    <cellStyle name="Normal 6 5 2 5 2" xfId="17008"/>
    <cellStyle name="Normal 6 5 2 5 3" xfId="17009"/>
    <cellStyle name="Normal 6 5 2 6" xfId="17010"/>
    <cellStyle name="Normal 6 5 2 6 2" xfId="17011"/>
    <cellStyle name="Normal 6 5 2 7" xfId="17012"/>
    <cellStyle name="Normal 6 5 2 8" xfId="17013"/>
    <cellStyle name="Normal 6 5 2 9" xfId="17014"/>
    <cellStyle name="Normal 6 5 2_All Entries" xfId="17015"/>
    <cellStyle name="Normal 6 5 3" xfId="17016"/>
    <cellStyle name="Normal 6 5 3 2" xfId="17017"/>
    <cellStyle name="Normal 6 5 3 2 2" xfId="17018"/>
    <cellStyle name="Normal 6 5 3 2 2 2" xfId="17019"/>
    <cellStyle name="Normal 6 5 3 2 2 2 2" xfId="17020"/>
    <cellStyle name="Normal 6 5 3 2 2 3" xfId="17021"/>
    <cellStyle name="Normal 6 5 3 2 3" xfId="17022"/>
    <cellStyle name="Normal 6 5 3 2 3 2" xfId="17023"/>
    <cellStyle name="Normal 6 5 3 2 4" xfId="17024"/>
    <cellStyle name="Normal 6 5 3 2 4 2" xfId="17025"/>
    <cellStyle name="Normal 6 5 3 2 5" xfId="17026"/>
    <cellStyle name="Normal 6 5 3 2 5 2" xfId="17027"/>
    <cellStyle name="Normal 6 5 3 2 6" xfId="17028"/>
    <cellStyle name="Normal 6 5 3 2_All Entries" xfId="17029"/>
    <cellStyle name="Normal 6 5 3 3" xfId="17030"/>
    <cellStyle name="Normal 6 5 3 3 2" xfId="17031"/>
    <cellStyle name="Normal 6 5 3 3 2 2" xfId="17032"/>
    <cellStyle name="Normal 6 5 3 3 3" xfId="17033"/>
    <cellStyle name="Normal 6 5 3 4" xfId="17034"/>
    <cellStyle name="Normal 6 5 3 4 2" xfId="17035"/>
    <cellStyle name="Normal 6 5 3 5" xfId="17036"/>
    <cellStyle name="Normal 6 5 3 5 2" xfId="17037"/>
    <cellStyle name="Normal 6 5 3 6" xfId="17038"/>
    <cellStyle name="Normal 6 5 3 6 2" xfId="17039"/>
    <cellStyle name="Normal 6 5 3 7" xfId="17040"/>
    <cellStyle name="Normal 6 5 3 8" xfId="17041"/>
    <cellStyle name="Normal 6 5 3_All Entries" xfId="17042"/>
    <cellStyle name="Normal 6 5 4" xfId="17043"/>
    <cellStyle name="Normal 6 5 4 2" xfId="17044"/>
    <cellStyle name="Normal 6 5 4 2 2" xfId="17045"/>
    <cellStyle name="Normal 6 5 4 2 2 2" xfId="17046"/>
    <cellStyle name="Normal 6 5 4 2 2 2 2" xfId="17047"/>
    <cellStyle name="Normal 6 5 4 2 2 3" xfId="17048"/>
    <cellStyle name="Normal 6 5 4 2 3" xfId="17049"/>
    <cellStyle name="Normal 6 5 4 2 3 2" xfId="17050"/>
    <cellStyle name="Normal 6 5 4 2 4" xfId="17051"/>
    <cellStyle name="Normal 6 5 4 2 4 2" xfId="17052"/>
    <cellStyle name="Normal 6 5 4 2 5" xfId="17053"/>
    <cellStyle name="Normal 6 5 4 2 5 2" xfId="17054"/>
    <cellStyle name="Normal 6 5 4 2 6" xfId="17055"/>
    <cellStyle name="Normal 6 5 4 2_All Entries" xfId="17056"/>
    <cellStyle name="Normal 6 5 4 3" xfId="17057"/>
    <cellStyle name="Normal 6 5 4 3 2" xfId="17058"/>
    <cellStyle name="Normal 6 5 4 3 2 2" xfId="17059"/>
    <cellStyle name="Normal 6 5 4 3 3" xfId="17060"/>
    <cellStyle name="Normal 6 5 4 4" xfId="17061"/>
    <cellStyle name="Normal 6 5 4 4 2" xfId="17062"/>
    <cellStyle name="Normal 6 5 4 5" xfId="17063"/>
    <cellStyle name="Normal 6 5 4 5 2" xfId="17064"/>
    <cellStyle name="Normal 6 5 4 6" xfId="17065"/>
    <cellStyle name="Normal 6 5 4 6 2" xfId="17066"/>
    <cellStyle name="Normal 6 5 4 7" xfId="17067"/>
    <cellStyle name="Normal 6 5 4_All Entries" xfId="17068"/>
    <cellStyle name="Normal 6 5 5" xfId="17069"/>
    <cellStyle name="Normal 6 5 5 2" xfId="17070"/>
    <cellStyle name="Normal 6 5 5 2 2" xfId="17071"/>
    <cellStyle name="Normal 6 5 5 2 2 2" xfId="17072"/>
    <cellStyle name="Normal 6 5 5 2 3" xfId="17073"/>
    <cellStyle name="Normal 6 5 5 3" xfId="17074"/>
    <cellStyle name="Normal 6 5 5 3 2" xfId="17075"/>
    <cellStyle name="Normal 6 5 5 4" xfId="17076"/>
    <cellStyle name="Normal 6 5 5 4 2" xfId="17077"/>
    <cellStyle name="Normal 6 5 5 5" xfId="17078"/>
    <cellStyle name="Normal 6 5 5 5 2" xfId="17079"/>
    <cellStyle name="Normal 6 5 5 6" xfId="17080"/>
    <cellStyle name="Normal 6 5 5_All Entries" xfId="17081"/>
    <cellStyle name="Normal 6 5 6" xfId="17082"/>
    <cellStyle name="Normal 6 5 6 2" xfId="17083"/>
    <cellStyle name="Normal 6 5 6 2 2" xfId="17084"/>
    <cellStyle name="Normal 6 5 6 3" xfId="17085"/>
    <cellStyle name="Normal 6 5 6 3 2" xfId="17086"/>
    <cellStyle name="Normal 6 5 6 4" xfId="17087"/>
    <cellStyle name="Normal 6 5 6 4 2" xfId="17088"/>
    <cellStyle name="Normal 6 5 6 5" xfId="17089"/>
    <cellStyle name="Normal 6 5 6_All Entries" xfId="17090"/>
    <cellStyle name="Normal 6 5 7" xfId="17091"/>
    <cellStyle name="Normal 6 5 8" xfId="17092"/>
    <cellStyle name="Normal 6 5 9" xfId="17093"/>
    <cellStyle name="Normal 6 5 9 2" xfId="17094"/>
    <cellStyle name="Normal 6 5_All Entries" xfId="17095"/>
    <cellStyle name="Normal 6 6" xfId="17096"/>
    <cellStyle name="Normal 6 6 10" xfId="17097"/>
    <cellStyle name="Normal 6 6 11" xfId="17098"/>
    <cellStyle name="Normal 6 6 2" xfId="17099"/>
    <cellStyle name="Normal 6 6 2 2" xfId="17100"/>
    <cellStyle name="Normal 6 6 2 2 2" xfId="17101"/>
    <cellStyle name="Normal 6 6 2 2 2 2" xfId="17102"/>
    <cellStyle name="Normal 6 6 2 2 2 2 2" xfId="17103"/>
    <cellStyle name="Normal 6 6 2 2 2 2 3" xfId="17104"/>
    <cellStyle name="Normal 6 6 2 2 2 3" xfId="17105"/>
    <cellStyle name="Normal 6 6 2 2 2 4" xfId="17106"/>
    <cellStyle name="Normal 6 6 2 2 2 5" xfId="17107"/>
    <cellStyle name="Normal 6 6 2 2 2 6" xfId="17108"/>
    <cellStyle name="Normal 6 6 2 2 3" xfId="17109"/>
    <cellStyle name="Normal 6 6 2 2 3 2" xfId="17110"/>
    <cellStyle name="Normal 6 6 2 2 3 3" xfId="17111"/>
    <cellStyle name="Normal 6 6 2 2 4" xfId="17112"/>
    <cellStyle name="Normal 6 6 2 2 4 2" xfId="17113"/>
    <cellStyle name="Normal 6 6 2 2 5" xfId="17114"/>
    <cellStyle name="Normal 6 6 2 2 5 2" xfId="17115"/>
    <cellStyle name="Normal 6 6 2 2 6" xfId="17116"/>
    <cellStyle name="Normal 6 6 2 2 7" xfId="17117"/>
    <cellStyle name="Normal 6 6 2 2_All Entries" xfId="17118"/>
    <cellStyle name="Normal 6 6 2 3" xfId="17119"/>
    <cellStyle name="Normal 6 6 2 3 2" xfId="17120"/>
    <cellStyle name="Normal 6 6 2 3 2 2" xfId="17121"/>
    <cellStyle name="Normal 6 6 2 3 2 3" xfId="17122"/>
    <cellStyle name="Normal 6 6 2 3 3" xfId="17123"/>
    <cellStyle name="Normal 6 6 2 3 4" xfId="17124"/>
    <cellStyle name="Normal 6 6 2 3 5" xfId="17125"/>
    <cellStyle name="Normal 6 6 2 3 6" xfId="17126"/>
    <cellStyle name="Normal 6 6 2 4" xfId="17127"/>
    <cellStyle name="Normal 6 6 2 4 2" xfId="17128"/>
    <cellStyle name="Normal 6 6 2 4 2 2" xfId="17129"/>
    <cellStyle name="Normal 6 6 2 4 2 3" xfId="17130"/>
    <cellStyle name="Normal 6 6 2 4 3" xfId="17131"/>
    <cellStyle name="Normal 6 6 2 4 4" xfId="17132"/>
    <cellStyle name="Normal 6 6 2 5" xfId="17133"/>
    <cellStyle name="Normal 6 6 2 5 2" xfId="17134"/>
    <cellStyle name="Normal 6 6 2 5 3" xfId="17135"/>
    <cellStyle name="Normal 6 6 2 6" xfId="17136"/>
    <cellStyle name="Normal 6 6 2 6 2" xfId="17137"/>
    <cellStyle name="Normal 6 6 2 7" xfId="17138"/>
    <cellStyle name="Normal 6 6 2 8" xfId="17139"/>
    <cellStyle name="Normal 6 6 2 9" xfId="17140"/>
    <cellStyle name="Normal 6 6 2_All Entries" xfId="17141"/>
    <cellStyle name="Normal 6 6 3" xfId="17142"/>
    <cellStyle name="Normal 6 6 3 2" xfId="17143"/>
    <cellStyle name="Normal 6 6 3 2 2" xfId="17144"/>
    <cellStyle name="Normal 6 6 3 2 2 2" xfId="17145"/>
    <cellStyle name="Normal 6 6 3 2 2 2 2" xfId="17146"/>
    <cellStyle name="Normal 6 6 3 2 2 3" xfId="17147"/>
    <cellStyle name="Normal 6 6 3 2 3" xfId="17148"/>
    <cellStyle name="Normal 6 6 3 2 3 2" xfId="17149"/>
    <cellStyle name="Normal 6 6 3 2 4" xfId="17150"/>
    <cellStyle name="Normal 6 6 3 2 4 2" xfId="17151"/>
    <cellStyle name="Normal 6 6 3 2 5" xfId="17152"/>
    <cellStyle name="Normal 6 6 3 2 5 2" xfId="17153"/>
    <cellStyle name="Normal 6 6 3 2 6" xfId="17154"/>
    <cellStyle name="Normal 6 6 3 2_All Entries" xfId="17155"/>
    <cellStyle name="Normal 6 6 3 3" xfId="17156"/>
    <cellStyle name="Normal 6 6 3 3 2" xfId="17157"/>
    <cellStyle name="Normal 6 6 3 3 2 2" xfId="17158"/>
    <cellStyle name="Normal 6 6 3 3 3" xfId="17159"/>
    <cellStyle name="Normal 6 6 3 4" xfId="17160"/>
    <cellStyle name="Normal 6 6 3 4 2" xfId="17161"/>
    <cellStyle name="Normal 6 6 3 5" xfId="17162"/>
    <cellStyle name="Normal 6 6 3 5 2" xfId="17163"/>
    <cellStyle name="Normal 6 6 3 6" xfId="17164"/>
    <cellStyle name="Normal 6 6 3 6 2" xfId="17165"/>
    <cellStyle name="Normal 6 6 3 7" xfId="17166"/>
    <cellStyle name="Normal 6 6 3 8" xfId="17167"/>
    <cellStyle name="Normal 6 6 3_All Entries" xfId="17168"/>
    <cellStyle name="Normal 6 6 4" xfId="17169"/>
    <cellStyle name="Normal 6 6 4 2" xfId="17170"/>
    <cellStyle name="Normal 6 6 4 2 2" xfId="17171"/>
    <cellStyle name="Normal 6 6 4 2 2 2" xfId="17172"/>
    <cellStyle name="Normal 6 6 4 2 2 2 2" xfId="17173"/>
    <cellStyle name="Normal 6 6 4 2 2 3" xfId="17174"/>
    <cellStyle name="Normal 6 6 4 2 3" xfId="17175"/>
    <cellStyle name="Normal 6 6 4 2 3 2" xfId="17176"/>
    <cellStyle name="Normal 6 6 4 2 4" xfId="17177"/>
    <cellStyle name="Normal 6 6 4 2 4 2" xfId="17178"/>
    <cellStyle name="Normal 6 6 4 2 5" xfId="17179"/>
    <cellStyle name="Normal 6 6 4 2 5 2" xfId="17180"/>
    <cellStyle name="Normal 6 6 4 2 6" xfId="17181"/>
    <cellStyle name="Normal 6 6 4 2_All Entries" xfId="17182"/>
    <cellStyle name="Normal 6 6 4 3" xfId="17183"/>
    <cellStyle name="Normal 6 6 4 3 2" xfId="17184"/>
    <cellStyle name="Normal 6 6 4 3 2 2" xfId="17185"/>
    <cellStyle name="Normal 6 6 4 3 3" xfId="17186"/>
    <cellStyle name="Normal 6 6 4 4" xfId="17187"/>
    <cellStyle name="Normal 6 6 4 4 2" xfId="17188"/>
    <cellStyle name="Normal 6 6 4 5" xfId="17189"/>
    <cellStyle name="Normal 6 6 4 5 2" xfId="17190"/>
    <cellStyle name="Normal 6 6 4 6" xfId="17191"/>
    <cellStyle name="Normal 6 6 4 6 2" xfId="17192"/>
    <cellStyle name="Normal 6 6 4 7" xfId="17193"/>
    <cellStyle name="Normal 6 6 4_All Entries" xfId="17194"/>
    <cellStyle name="Normal 6 6 5" xfId="17195"/>
    <cellStyle name="Normal 6 6 5 2" xfId="17196"/>
    <cellStyle name="Normal 6 6 5 2 2" xfId="17197"/>
    <cellStyle name="Normal 6 6 5 2 2 2" xfId="17198"/>
    <cellStyle name="Normal 6 6 5 2 3" xfId="17199"/>
    <cellStyle name="Normal 6 6 5 3" xfId="17200"/>
    <cellStyle name="Normal 6 6 5 3 2" xfId="17201"/>
    <cellStyle name="Normal 6 6 5 4" xfId="17202"/>
    <cellStyle name="Normal 6 6 5 4 2" xfId="17203"/>
    <cellStyle name="Normal 6 6 5 5" xfId="17204"/>
    <cellStyle name="Normal 6 6 5 5 2" xfId="17205"/>
    <cellStyle name="Normal 6 6 5 6" xfId="17206"/>
    <cellStyle name="Normal 6 6 5_All Entries" xfId="17207"/>
    <cellStyle name="Normal 6 6 6" xfId="17208"/>
    <cellStyle name="Normal 6 6 6 2" xfId="17209"/>
    <cellStyle name="Normal 6 6 6 2 2" xfId="17210"/>
    <cellStyle name="Normal 6 6 6 3" xfId="17211"/>
    <cellStyle name="Normal 6 6 6 3 2" xfId="17212"/>
    <cellStyle name="Normal 6 6 6 4" xfId="17213"/>
    <cellStyle name="Normal 6 6 6 4 2" xfId="17214"/>
    <cellStyle name="Normal 6 6 6 5" xfId="17215"/>
    <cellStyle name="Normal 6 6 6_All Entries" xfId="17216"/>
    <cellStyle name="Normal 6 6 7" xfId="17217"/>
    <cellStyle name="Normal 6 6 8" xfId="17218"/>
    <cellStyle name="Normal 6 6 9" xfId="17219"/>
    <cellStyle name="Normal 6 6 9 2" xfId="17220"/>
    <cellStyle name="Normal 6 6_All Entries" xfId="17221"/>
    <cellStyle name="Normal 6 7" xfId="17222"/>
    <cellStyle name="Normal 6 7 10" xfId="17223"/>
    <cellStyle name="Normal 6 7 11" xfId="17224"/>
    <cellStyle name="Normal 6 7 2" xfId="17225"/>
    <cellStyle name="Normal 6 7 2 2" xfId="17226"/>
    <cellStyle name="Normal 6 7 2 2 2" xfId="17227"/>
    <cellStyle name="Normal 6 7 2 2 2 2" xfId="17228"/>
    <cellStyle name="Normal 6 7 2 2 2 2 2" xfId="17229"/>
    <cellStyle name="Normal 6 7 2 2 2 2 3" xfId="17230"/>
    <cellStyle name="Normal 6 7 2 2 2 3" xfId="17231"/>
    <cellStyle name="Normal 6 7 2 2 2 4" xfId="17232"/>
    <cellStyle name="Normal 6 7 2 2 2 5" xfId="17233"/>
    <cellStyle name="Normal 6 7 2 2 2 6" xfId="17234"/>
    <cellStyle name="Normal 6 7 2 2 3" xfId="17235"/>
    <cellStyle name="Normal 6 7 2 2 3 2" xfId="17236"/>
    <cellStyle name="Normal 6 7 2 2 3 3" xfId="17237"/>
    <cellStyle name="Normal 6 7 2 2 4" xfId="17238"/>
    <cellStyle name="Normal 6 7 2 2 4 2" xfId="17239"/>
    <cellStyle name="Normal 6 7 2 2 5" xfId="17240"/>
    <cellStyle name="Normal 6 7 2 2 5 2" xfId="17241"/>
    <cellStyle name="Normal 6 7 2 2 6" xfId="17242"/>
    <cellStyle name="Normal 6 7 2 2 7" xfId="17243"/>
    <cellStyle name="Normal 6 7 2 2_All Entries" xfId="17244"/>
    <cellStyle name="Normal 6 7 2 3" xfId="17245"/>
    <cellStyle name="Normal 6 7 2 3 2" xfId="17246"/>
    <cellStyle name="Normal 6 7 2 3 2 2" xfId="17247"/>
    <cellStyle name="Normal 6 7 2 3 2 3" xfId="17248"/>
    <cellStyle name="Normal 6 7 2 3 3" xfId="17249"/>
    <cellStyle name="Normal 6 7 2 3 4" xfId="17250"/>
    <cellStyle name="Normal 6 7 2 3 5" xfId="17251"/>
    <cellStyle name="Normal 6 7 2 3 6" xfId="17252"/>
    <cellStyle name="Normal 6 7 2 4" xfId="17253"/>
    <cellStyle name="Normal 6 7 2 4 2" xfId="17254"/>
    <cellStyle name="Normal 6 7 2 4 2 2" xfId="17255"/>
    <cellStyle name="Normal 6 7 2 4 2 3" xfId="17256"/>
    <cellStyle name="Normal 6 7 2 4 3" xfId="17257"/>
    <cellStyle name="Normal 6 7 2 4 4" xfId="17258"/>
    <cellStyle name="Normal 6 7 2 5" xfId="17259"/>
    <cellStyle name="Normal 6 7 2 5 2" xfId="17260"/>
    <cellStyle name="Normal 6 7 2 5 3" xfId="17261"/>
    <cellStyle name="Normal 6 7 2 6" xfId="17262"/>
    <cellStyle name="Normal 6 7 2 6 2" xfId="17263"/>
    <cellStyle name="Normal 6 7 2 7" xfId="17264"/>
    <cellStyle name="Normal 6 7 2 8" xfId="17265"/>
    <cellStyle name="Normal 6 7 2 9" xfId="17266"/>
    <cellStyle name="Normal 6 7 2_All Entries" xfId="17267"/>
    <cellStyle name="Normal 6 7 3" xfId="17268"/>
    <cellStyle name="Normal 6 7 3 2" xfId="17269"/>
    <cellStyle name="Normal 6 7 3 2 2" xfId="17270"/>
    <cellStyle name="Normal 6 7 3 2 2 2" xfId="17271"/>
    <cellStyle name="Normal 6 7 3 2 2 2 2" xfId="17272"/>
    <cellStyle name="Normal 6 7 3 2 2 3" xfId="17273"/>
    <cellStyle name="Normal 6 7 3 2 3" xfId="17274"/>
    <cellStyle name="Normal 6 7 3 2 3 2" xfId="17275"/>
    <cellStyle name="Normal 6 7 3 2 4" xfId="17276"/>
    <cellStyle name="Normal 6 7 3 2 4 2" xfId="17277"/>
    <cellStyle name="Normal 6 7 3 2 5" xfId="17278"/>
    <cellStyle name="Normal 6 7 3 2 5 2" xfId="17279"/>
    <cellStyle name="Normal 6 7 3 2 6" xfId="17280"/>
    <cellStyle name="Normal 6 7 3 2_All Entries" xfId="17281"/>
    <cellStyle name="Normal 6 7 3 3" xfId="17282"/>
    <cellStyle name="Normal 6 7 3 3 2" xfId="17283"/>
    <cellStyle name="Normal 6 7 3 3 2 2" xfId="17284"/>
    <cellStyle name="Normal 6 7 3 3 3" xfId="17285"/>
    <cellStyle name="Normal 6 7 3 4" xfId="17286"/>
    <cellStyle name="Normal 6 7 3 4 2" xfId="17287"/>
    <cellStyle name="Normal 6 7 3 5" xfId="17288"/>
    <cellStyle name="Normal 6 7 3 5 2" xfId="17289"/>
    <cellStyle name="Normal 6 7 3 6" xfId="17290"/>
    <cellStyle name="Normal 6 7 3 6 2" xfId="17291"/>
    <cellStyle name="Normal 6 7 3 7" xfId="17292"/>
    <cellStyle name="Normal 6 7 3 8" xfId="17293"/>
    <cellStyle name="Normal 6 7 3_All Entries" xfId="17294"/>
    <cellStyle name="Normal 6 7 4" xfId="17295"/>
    <cellStyle name="Normal 6 7 4 2" xfId="17296"/>
    <cellStyle name="Normal 6 7 4 2 2" xfId="17297"/>
    <cellStyle name="Normal 6 7 4 2 2 2" xfId="17298"/>
    <cellStyle name="Normal 6 7 4 2 2 2 2" xfId="17299"/>
    <cellStyle name="Normal 6 7 4 2 2 3" xfId="17300"/>
    <cellStyle name="Normal 6 7 4 2 3" xfId="17301"/>
    <cellStyle name="Normal 6 7 4 2 3 2" xfId="17302"/>
    <cellStyle name="Normal 6 7 4 2 4" xfId="17303"/>
    <cellStyle name="Normal 6 7 4 2 4 2" xfId="17304"/>
    <cellStyle name="Normal 6 7 4 2 5" xfId="17305"/>
    <cellStyle name="Normal 6 7 4 2 5 2" xfId="17306"/>
    <cellStyle name="Normal 6 7 4 2 6" xfId="17307"/>
    <cellStyle name="Normal 6 7 4 2_All Entries" xfId="17308"/>
    <cellStyle name="Normal 6 7 4 3" xfId="17309"/>
    <cellStyle name="Normal 6 7 4 3 2" xfId="17310"/>
    <cellStyle name="Normal 6 7 4 3 2 2" xfId="17311"/>
    <cellStyle name="Normal 6 7 4 3 3" xfId="17312"/>
    <cellStyle name="Normal 6 7 4 4" xfId="17313"/>
    <cellStyle name="Normal 6 7 4 4 2" xfId="17314"/>
    <cellStyle name="Normal 6 7 4 5" xfId="17315"/>
    <cellStyle name="Normal 6 7 4 5 2" xfId="17316"/>
    <cellStyle name="Normal 6 7 4 6" xfId="17317"/>
    <cellStyle name="Normal 6 7 4 6 2" xfId="17318"/>
    <cellStyle name="Normal 6 7 4 7" xfId="17319"/>
    <cellStyle name="Normal 6 7 4_All Entries" xfId="17320"/>
    <cellStyle name="Normal 6 7 5" xfId="17321"/>
    <cellStyle name="Normal 6 7 5 2" xfId="17322"/>
    <cellStyle name="Normal 6 7 5 2 2" xfId="17323"/>
    <cellStyle name="Normal 6 7 5 2 2 2" xfId="17324"/>
    <cellStyle name="Normal 6 7 5 2 3" xfId="17325"/>
    <cellStyle name="Normal 6 7 5 3" xfId="17326"/>
    <cellStyle name="Normal 6 7 5 3 2" xfId="17327"/>
    <cellStyle name="Normal 6 7 5 4" xfId="17328"/>
    <cellStyle name="Normal 6 7 5 4 2" xfId="17329"/>
    <cellStyle name="Normal 6 7 5 5" xfId="17330"/>
    <cellStyle name="Normal 6 7 5 5 2" xfId="17331"/>
    <cellStyle name="Normal 6 7 5 6" xfId="17332"/>
    <cellStyle name="Normal 6 7 5_All Entries" xfId="17333"/>
    <cellStyle name="Normal 6 7 6" xfId="17334"/>
    <cellStyle name="Normal 6 7 6 2" xfId="17335"/>
    <cellStyle name="Normal 6 7 6 2 2" xfId="17336"/>
    <cellStyle name="Normal 6 7 6 3" xfId="17337"/>
    <cellStyle name="Normal 6 7 6 3 2" xfId="17338"/>
    <cellStyle name="Normal 6 7 6 4" xfId="17339"/>
    <cellStyle name="Normal 6 7 6 4 2" xfId="17340"/>
    <cellStyle name="Normal 6 7 6 5" xfId="17341"/>
    <cellStyle name="Normal 6 7 6_All Entries" xfId="17342"/>
    <cellStyle name="Normal 6 7 7" xfId="17343"/>
    <cellStyle name="Normal 6 7 8" xfId="17344"/>
    <cellStyle name="Normal 6 7 9" xfId="17345"/>
    <cellStyle name="Normal 6 7 9 2" xfId="17346"/>
    <cellStyle name="Normal 6 7_All Entries" xfId="17347"/>
    <cellStyle name="Normal 6 8" xfId="17348"/>
    <cellStyle name="Normal 6 8 10" xfId="17349"/>
    <cellStyle name="Normal 6 8 2" xfId="17350"/>
    <cellStyle name="Normal 6 8 2 2" xfId="17351"/>
    <cellStyle name="Normal 6 8 2 2 2" xfId="17352"/>
    <cellStyle name="Normal 6 8 2 2 2 2" xfId="17353"/>
    <cellStyle name="Normal 6 8 2 2 2 2 2" xfId="17354"/>
    <cellStyle name="Normal 6 8 2 2 2 2 3" xfId="17355"/>
    <cellStyle name="Normal 6 8 2 2 2 3" xfId="17356"/>
    <cellStyle name="Normal 6 8 2 2 2 4" xfId="17357"/>
    <cellStyle name="Normal 6 8 2 2 2 5" xfId="17358"/>
    <cellStyle name="Normal 6 8 2 2 2 6" xfId="17359"/>
    <cellStyle name="Normal 6 8 2 2 3" xfId="17360"/>
    <cellStyle name="Normal 6 8 2 2 3 2" xfId="17361"/>
    <cellStyle name="Normal 6 8 2 2 3 3" xfId="17362"/>
    <cellStyle name="Normal 6 8 2 2 4" xfId="17363"/>
    <cellStyle name="Normal 6 8 2 2 5" xfId="17364"/>
    <cellStyle name="Normal 6 8 2 2 6" xfId="17365"/>
    <cellStyle name="Normal 6 8 2 2 7" xfId="17366"/>
    <cellStyle name="Normal 6 8 2 3" xfId="17367"/>
    <cellStyle name="Normal 6 8 2 3 2" xfId="17368"/>
    <cellStyle name="Normal 6 8 2 3 2 2" xfId="17369"/>
    <cellStyle name="Normal 6 8 2 3 2 3" xfId="17370"/>
    <cellStyle name="Normal 6 8 2 3 3" xfId="17371"/>
    <cellStyle name="Normal 6 8 2 3 4" xfId="17372"/>
    <cellStyle name="Normal 6 8 2 3 5" xfId="17373"/>
    <cellStyle name="Normal 6 8 2 3 6" xfId="17374"/>
    <cellStyle name="Normal 6 8 2 4" xfId="17375"/>
    <cellStyle name="Normal 6 8 2 4 2" xfId="17376"/>
    <cellStyle name="Normal 6 8 2 4 2 2" xfId="17377"/>
    <cellStyle name="Normal 6 8 2 4 2 3" xfId="17378"/>
    <cellStyle name="Normal 6 8 2 4 3" xfId="17379"/>
    <cellStyle name="Normal 6 8 2 4 4" xfId="17380"/>
    <cellStyle name="Normal 6 8 2 5" xfId="17381"/>
    <cellStyle name="Normal 6 8 2 5 2" xfId="17382"/>
    <cellStyle name="Normal 6 8 2 5 3" xfId="17383"/>
    <cellStyle name="Normal 6 8 2 6" xfId="17384"/>
    <cellStyle name="Normal 6 8 2 7" xfId="17385"/>
    <cellStyle name="Normal 6 8 2 8" xfId="17386"/>
    <cellStyle name="Normal 6 8 2 9" xfId="17387"/>
    <cellStyle name="Normal 6 8 2_All Entries" xfId="17388"/>
    <cellStyle name="Normal 6 8 3" xfId="17389"/>
    <cellStyle name="Normal 6 8 3 2" xfId="17390"/>
    <cellStyle name="Normal 6 8 3 2 2" xfId="17391"/>
    <cellStyle name="Normal 6 8 3 2 2 2" xfId="17392"/>
    <cellStyle name="Normal 6 8 3 2 2 3" xfId="17393"/>
    <cellStyle name="Normal 6 8 3 2 3" xfId="17394"/>
    <cellStyle name="Normal 6 8 3 2 4" xfId="17395"/>
    <cellStyle name="Normal 6 8 3 2 5" xfId="17396"/>
    <cellStyle name="Normal 6 8 3 2 6" xfId="17397"/>
    <cellStyle name="Normal 6 8 3 3" xfId="17398"/>
    <cellStyle name="Normal 6 8 3 3 2" xfId="17399"/>
    <cellStyle name="Normal 6 8 3 3 3" xfId="17400"/>
    <cellStyle name="Normal 6 8 3 4" xfId="17401"/>
    <cellStyle name="Normal 6 8 3 5" xfId="17402"/>
    <cellStyle name="Normal 6 8 3 6" xfId="17403"/>
    <cellStyle name="Normal 6 8 3 7" xfId="17404"/>
    <cellStyle name="Normal 6 8 3 8" xfId="17405"/>
    <cellStyle name="Normal 6 8 4" xfId="17406"/>
    <cellStyle name="Normal 6 8 4 2" xfId="17407"/>
    <cellStyle name="Normal 6 8 4 2 2" xfId="17408"/>
    <cellStyle name="Normal 6 8 4 2 3" xfId="17409"/>
    <cellStyle name="Normal 6 8 4 3" xfId="17410"/>
    <cellStyle name="Normal 6 8 4 4" xfId="17411"/>
    <cellStyle name="Normal 6 8 4 5" xfId="17412"/>
    <cellStyle name="Normal 6 8 4 6" xfId="17413"/>
    <cellStyle name="Normal 6 8 5" xfId="17414"/>
    <cellStyle name="Normal 6 8 5 2" xfId="17415"/>
    <cellStyle name="Normal 6 8 5 2 2" xfId="17416"/>
    <cellStyle name="Normal 6 8 5 2 3" xfId="17417"/>
    <cellStyle name="Normal 6 8 5 3" xfId="17418"/>
    <cellStyle name="Normal 6 8 5 4" xfId="17419"/>
    <cellStyle name="Normal 6 8 6" xfId="17420"/>
    <cellStyle name="Normal 6 8 6 2" xfId="17421"/>
    <cellStyle name="Normal 6 8 6 3" xfId="17422"/>
    <cellStyle name="Normal 6 8 7" xfId="17423"/>
    <cellStyle name="Normal 6 8 8" xfId="17424"/>
    <cellStyle name="Normal 6 8 9" xfId="17425"/>
    <cellStyle name="Normal 6 8_All Entries" xfId="17426"/>
    <cellStyle name="Normal 6 9" xfId="17427"/>
    <cellStyle name="Normal 6 9 10" xfId="17428"/>
    <cellStyle name="Normal 6 9 2" xfId="17429"/>
    <cellStyle name="Normal 6 9 2 2" xfId="17430"/>
    <cellStyle name="Normal 6 9 2 2 2" xfId="17431"/>
    <cellStyle name="Normal 6 9 2 2 2 2" xfId="17432"/>
    <cellStyle name="Normal 6 9 2 2 2 2 2" xfId="17433"/>
    <cellStyle name="Normal 6 9 2 2 2 2 3" xfId="17434"/>
    <cellStyle name="Normal 6 9 2 2 2 3" xfId="17435"/>
    <cellStyle name="Normal 6 9 2 2 2 4" xfId="17436"/>
    <cellStyle name="Normal 6 9 2 2 2 5" xfId="17437"/>
    <cellStyle name="Normal 6 9 2 2 2 6" xfId="17438"/>
    <cellStyle name="Normal 6 9 2 2 3" xfId="17439"/>
    <cellStyle name="Normal 6 9 2 2 3 2" xfId="17440"/>
    <cellStyle name="Normal 6 9 2 2 3 3" xfId="17441"/>
    <cellStyle name="Normal 6 9 2 2 4" xfId="17442"/>
    <cellStyle name="Normal 6 9 2 2 5" xfId="17443"/>
    <cellStyle name="Normal 6 9 2 2 6" xfId="17444"/>
    <cellStyle name="Normal 6 9 2 2 7" xfId="17445"/>
    <cellStyle name="Normal 6 9 2 3" xfId="17446"/>
    <cellStyle name="Normal 6 9 2 3 2" xfId="17447"/>
    <cellStyle name="Normal 6 9 2 3 2 2" xfId="17448"/>
    <cellStyle name="Normal 6 9 2 3 2 3" xfId="17449"/>
    <cellStyle name="Normal 6 9 2 3 3" xfId="17450"/>
    <cellStyle name="Normal 6 9 2 3 4" xfId="17451"/>
    <cellStyle name="Normal 6 9 2 3 5" xfId="17452"/>
    <cellStyle name="Normal 6 9 2 3 6" xfId="17453"/>
    <cellStyle name="Normal 6 9 2 4" xfId="17454"/>
    <cellStyle name="Normal 6 9 2 4 2" xfId="17455"/>
    <cellStyle name="Normal 6 9 2 4 2 2" xfId="17456"/>
    <cellStyle name="Normal 6 9 2 4 2 3" xfId="17457"/>
    <cellStyle name="Normal 6 9 2 4 3" xfId="17458"/>
    <cellStyle name="Normal 6 9 2 4 4" xfId="17459"/>
    <cellStyle name="Normal 6 9 2 5" xfId="17460"/>
    <cellStyle name="Normal 6 9 2 5 2" xfId="17461"/>
    <cellStyle name="Normal 6 9 2 5 3" xfId="17462"/>
    <cellStyle name="Normal 6 9 2 6" xfId="17463"/>
    <cellStyle name="Normal 6 9 2 7" xfId="17464"/>
    <cellStyle name="Normal 6 9 2 8" xfId="17465"/>
    <cellStyle name="Normal 6 9 2 9" xfId="17466"/>
    <cellStyle name="Normal 6 9 2_All Entries" xfId="17467"/>
    <cellStyle name="Normal 6 9 3" xfId="17468"/>
    <cellStyle name="Normal 6 9 3 2" xfId="17469"/>
    <cellStyle name="Normal 6 9 3 2 2" xfId="17470"/>
    <cellStyle name="Normal 6 9 3 2 2 2" xfId="17471"/>
    <cellStyle name="Normal 6 9 3 2 2 3" xfId="17472"/>
    <cellStyle name="Normal 6 9 3 2 3" xfId="17473"/>
    <cellStyle name="Normal 6 9 3 2 4" xfId="17474"/>
    <cellStyle name="Normal 6 9 3 2 5" xfId="17475"/>
    <cellStyle name="Normal 6 9 3 2 6" xfId="17476"/>
    <cellStyle name="Normal 6 9 3 3" xfId="17477"/>
    <cellStyle name="Normal 6 9 3 3 2" xfId="17478"/>
    <cellStyle name="Normal 6 9 3 3 3" xfId="17479"/>
    <cellStyle name="Normal 6 9 3 4" xfId="17480"/>
    <cellStyle name="Normal 6 9 3 5" xfId="17481"/>
    <cellStyle name="Normal 6 9 3 6" xfId="17482"/>
    <cellStyle name="Normal 6 9 3 7" xfId="17483"/>
    <cellStyle name="Normal 6 9 3 8" xfId="17484"/>
    <cellStyle name="Normal 6 9 4" xfId="17485"/>
    <cellStyle name="Normal 6 9 4 2" xfId="17486"/>
    <cellStyle name="Normal 6 9 4 2 2" xfId="17487"/>
    <cellStyle name="Normal 6 9 4 2 3" xfId="17488"/>
    <cellStyle name="Normal 6 9 4 3" xfId="17489"/>
    <cellStyle name="Normal 6 9 4 4" xfId="17490"/>
    <cellStyle name="Normal 6 9 4 5" xfId="17491"/>
    <cellStyle name="Normal 6 9 4 6" xfId="17492"/>
    <cellStyle name="Normal 6 9 5" xfId="17493"/>
    <cellStyle name="Normal 6 9 5 2" xfId="17494"/>
    <cellStyle name="Normal 6 9 5 2 2" xfId="17495"/>
    <cellStyle name="Normal 6 9 5 2 3" xfId="17496"/>
    <cellStyle name="Normal 6 9 5 3" xfId="17497"/>
    <cellStyle name="Normal 6 9 5 4" xfId="17498"/>
    <cellStyle name="Normal 6 9 6" xfId="17499"/>
    <cellStyle name="Normal 6 9 6 2" xfId="17500"/>
    <cellStyle name="Normal 6 9 6 3" xfId="17501"/>
    <cellStyle name="Normal 6 9 7" xfId="17502"/>
    <cellStyle name="Normal 6 9 8" xfId="17503"/>
    <cellStyle name="Normal 6 9 9" xfId="17504"/>
    <cellStyle name="Normal 6 9_All Entries" xfId="17505"/>
    <cellStyle name="Normal 6_2013 June BOD vs. 2013-2017 Business Plan New" xfId="17506"/>
    <cellStyle name="Normal 60" xfId="17507"/>
    <cellStyle name="Normal 60 2" xfId="17508"/>
    <cellStyle name="Normal 60 2 2" xfId="17509"/>
    <cellStyle name="Normal 60 2 2 2" xfId="17510"/>
    <cellStyle name="Normal 60 2 3" xfId="17511"/>
    <cellStyle name="Normal 60 3" xfId="17512"/>
    <cellStyle name="Normal 60 3 2" xfId="17513"/>
    <cellStyle name="Normal 60 3 2 2" xfId="17514"/>
    <cellStyle name="Normal 60 3 3" xfId="17515"/>
    <cellStyle name="Normal 60 4" xfId="17516"/>
    <cellStyle name="Normal 60 4 2" xfId="17517"/>
    <cellStyle name="Normal 60 5" xfId="17518"/>
    <cellStyle name="Normal 61" xfId="17519"/>
    <cellStyle name="Normal 61 2" xfId="17520"/>
    <cellStyle name="Normal 61 2 2" xfId="17521"/>
    <cellStyle name="Normal 61 2 2 2" xfId="17522"/>
    <cellStyle name="Normal 61 2 3" xfId="17523"/>
    <cellStyle name="Normal 61 3" xfId="17524"/>
    <cellStyle name="Normal 61 3 2" xfId="17525"/>
    <cellStyle name="Normal 61 3 2 2" xfId="17526"/>
    <cellStyle name="Normal 61 3 3" xfId="17527"/>
    <cellStyle name="Normal 61 4" xfId="17528"/>
    <cellStyle name="Normal 61 4 2" xfId="17529"/>
    <cellStyle name="Normal 61 5" xfId="17530"/>
    <cellStyle name="Normal 62" xfId="17531"/>
    <cellStyle name="Normal 62 2" xfId="17532"/>
    <cellStyle name="Normal 62 2 2" xfId="17533"/>
    <cellStyle name="Normal 62 2 2 2" xfId="17534"/>
    <cellStyle name="Normal 62 2 3" xfId="17535"/>
    <cellStyle name="Normal 62 3" xfId="17536"/>
    <cellStyle name="Normal 62 3 2" xfId="17537"/>
    <cellStyle name="Normal 62 3 2 2" xfId="17538"/>
    <cellStyle name="Normal 62 3 3" xfId="17539"/>
    <cellStyle name="Normal 62 4" xfId="17540"/>
    <cellStyle name="Normal 62 4 2" xfId="17541"/>
    <cellStyle name="Normal 62 5" xfId="17542"/>
    <cellStyle name="Normal 63" xfId="17543"/>
    <cellStyle name="Normal 63 2" xfId="17544"/>
    <cellStyle name="Normal 63 2 2" xfId="17545"/>
    <cellStyle name="Normal 63 2 2 2" xfId="17546"/>
    <cellStyle name="Normal 63 2 3" xfId="17547"/>
    <cellStyle name="Normal 63 3" xfId="17548"/>
    <cellStyle name="Normal 63 3 2" xfId="17549"/>
    <cellStyle name="Normal 63 3 2 2" xfId="17550"/>
    <cellStyle name="Normal 63 3 3" xfId="17551"/>
    <cellStyle name="Normal 63 4" xfId="17552"/>
    <cellStyle name="Normal 63 4 2" xfId="17553"/>
    <cellStyle name="Normal 63 5" xfId="17554"/>
    <cellStyle name="Normal 64" xfId="17555"/>
    <cellStyle name="Normal 64 2" xfId="17556"/>
    <cellStyle name="Normal 64 2 2" xfId="17557"/>
    <cellStyle name="Normal 64 2 2 2" xfId="17558"/>
    <cellStyle name="Normal 64 2 3" xfId="17559"/>
    <cellStyle name="Normal 64 3" xfId="17560"/>
    <cellStyle name="Normal 64 3 2" xfId="17561"/>
    <cellStyle name="Normal 64 3 2 2" xfId="17562"/>
    <cellStyle name="Normal 64 3 3" xfId="17563"/>
    <cellStyle name="Normal 64 4" xfId="17564"/>
    <cellStyle name="Normal 64 4 2" xfId="17565"/>
    <cellStyle name="Normal 64 5" xfId="17566"/>
    <cellStyle name="Normal 65" xfId="17567"/>
    <cellStyle name="Normal 65 2" xfId="17568"/>
    <cellStyle name="Normal 65 2 2" xfId="17569"/>
    <cellStyle name="Normal 65 2 2 2" xfId="17570"/>
    <cellStyle name="Normal 65 2 3" xfId="17571"/>
    <cellStyle name="Normal 65 3" xfId="17572"/>
    <cellStyle name="Normal 65 3 2" xfId="17573"/>
    <cellStyle name="Normal 65 3 2 2" xfId="17574"/>
    <cellStyle name="Normal 65 3 3" xfId="17575"/>
    <cellStyle name="Normal 65 4" xfId="17576"/>
    <cellStyle name="Normal 65 4 2" xfId="17577"/>
    <cellStyle name="Normal 65 5" xfId="17578"/>
    <cellStyle name="Normal 66" xfId="17579"/>
    <cellStyle name="Normal 66 2" xfId="17580"/>
    <cellStyle name="Normal 66 2 2" xfId="17581"/>
    <cellStyle name="Normal 66 2 2 2" xfId="17582"/>
    <cellStyle name="Normal 66 2 3" xfId="17583"/>
    <cellStyle name="Normal 66 3" xfId="17584"/>
    <cellStyle name="Normal 66 3 2" xfId="17585"/>
    <cellStyle name="Normal 66 3 2 2" xfId="17586"/>
    <cellStyle name="Normal 66 3 3" xfId="17587"/>
    <cellStyle name="Normal 66 4" xfId="17588"/>
    <cellStyle name="Normal 66 4 2" xfId="17589"/>
    <cellStyle name="Normal 66 5" xfId="17590"/>
    <cellStyle name="Normal 67" xfId="17591"/>
    <cellStyle name="Normal 67 2" xfId="17592"/>
    <cellStyle name="Normal 67 2 2" xfId="17593"/>
    <cellStyle name="Normal 67 2 2 2" xfId="17594"/>
    <cellStyle name="Normal 67 2 3" xfId="17595"/>
    <cellStyle name="Normal 67 3" xfId="17596"/>
    <cellStyle name="Normal 67 3 2" xfId="17597"/>
    <cellStyle name="Normal 67 3 2 2" xfId="17598"/>
    <cellStyle name="Normal 67 3 3" xfId="17599"/>
    <cellStyle name="Normal 67 4" xfId="17600"/>
    <cellStyle name="Normal 67 4 2" xfId="17601"/>
    <cellStyle name="Normal 67 5" xfId="17602"/>
    <cellStyle name="Normal 68" xfId="17603"/>
    <cellStyle name="Normal 68 2" xfId="17604"/>
    <cellStyle name="Normal 68 2 2" xfId="17605"/>
    <cellStyle name="Normal 68 2 2 2" xfId="17606"/>
    <cellStyle name="Normal 68 2 3" xfId="17607"/>
    <cellStyle name="Normal 68 3" xfId="17608"/>
    <cellStyle name="Normal 68 3 2" xfId="17609"/>
    <cellStyle name="Normal 68 3 2 2" xfId="17610"/>
    <cellStyle name="Normal 68 3 3" xfId="17611"/>
    <cellStyle name="Normal 68 4" xfId="17612"/>
    <cellStyle name="Normal 68 4 2" xfId="17613"/>
    <cellStyle name="Normal 68 5" xfId="17614"/>
    <cellStyle name="Normal 69" xfId="17615"/>
    <cellStyle name="Normal 69 2" xfId="17616"/>
    <cellStyle name="Normal 69 2 2" xfId="17617"/>
    <cellStyle name="Normal 69 2 2 2" xfId="17618"/>
    <cellStyle name="Normal 69 2 3" xfId="17619"/>
    <cellStyle name="Normal 69 3" xfId="17620"/>
    <cellStyle name="Normal 69 3 2" xfId="17621"/>
    <cellStyle name="Normal 69 3 2 2" xfId="17622"/>
    <cellStyle name="Normal 69 3 3" xfId="17623"/>
    <cellStyle name="Normal 69 4" xfId="17624"/>
    <cellStyle name="Normal 69 4 2" xfId="17625"/>
    <cellStyle name="Normal 69 5" xfId="17626"/>
    <cellStyle name="Normal 7" xfId="2010"/>
    <cellStyle name="Normal-- 7" xfId="17627"/>
    <cellStyle name="Normal 7 10" xfId="17628"/>
    <cellStyle name="Normal 7 10 2" xfId="17629"/>
    <cellStyle name="Normal 7 11" xfId="17630"/>
    <cellStyle name="Normal 7 12" xfId="17631"/>
    <cellStyle name="Normal 7 13" xfId="17632"/>
    <cellStyle name="Normal 7 14" xfId="17633"/>
    <cellStyle name="Normal 7 15" xfId="17634"/>
    <cellStyle name="Normal 7 16" xfId="17635"/>
    <cellStyle name="Normal 7 17" xfId="17636"/>
    <cellStyle name="Normal 7 18" xfId="17637"/>
    <cellStyle name="Normal 7 19" xfId="17638"/>
    <cellStyle name="Normal 7 2" xfId="2011"/>
    <cellStyle name="Normal 7 2 10" xfId="17639"/>
    <cellStyle name="Normal 7 2 11" xfId="17640"/>
    <cellStyle name="Normal 7 2 12" xfId="17641"/>
    <cellStyle name="Normal 7 2 2" xfId="17642"/>
    <cellStyle name="Normal 7 2 2 10" xfId="17643"/>
    <cellStyle name="Normal 7 2 2 11" xfId="17644"/>
    <cellStyle name="Normal 7 2 2 2" xfId="17645"/>
    <cellStyle name="Normal 7 2 2 2 2" xfId="17646"/>
    <cellStyle name="Normal 7 2 2 2 2 2" xfId="17647"/>
    <cellStyle name="Normal 7 2 2 2 2 2 2" xfId="17648"/>
    <cellStyle name="Normal 7 2 2 2 2 2 2 2" xfId="17649"/>
    <cellStyle name="Normal 7 2 2 2 2 2 2 3" xfId="17650"/>
    <cellStyle name="Normal 7 2 2 2 2 2 3" xfId="17651"/>
    <cellStyle name="Normal 7 2 2 2 2 2 4" xfId="17652"/>
    <cellStyle name="Normal 7 2 2 2 2 2 5" xfId="17653"/>
    <cellStyle name="Normal 7 2 2 2 2 2 6" xfId="17654"/>
    <cellStyle name="Normal 7 2 2 2 2 3" xfId="17655"/>
    <cellStyle name="Normal 7 2 2 2 2 3 2" xfId="17656"/>
    <cellStyle name="Normal 7 2 2 2 2 3 3" xfId="17657"/>
    <cellStyle name="Normal 7 2 2 2 2 4" xfId="17658"/>
    <cellStyle name="Normal 7 2 2 2 2 4 2" xfId="17659"/>
    <cellStyle name="Normal 7 2 2 2 2 5" xfId="17660"/>
    <cellStyle name="Normal 7 2 2 2 2 5 2" xfId="17661"/>
    <cellStyle name="Normal 7 2 2 2 2 6" xfId="17662"/>
    <cellStyle name="Normal 7 2 2 2 2 7" xfId="17663"/>
    <cellStyle name="Normal 7 2 2 2 2_All Entries" xfId="17664"/>
    <cellStyle name="Normal 7 2 2 2 3" xfId="17665"/>
    <cellStyle name="Normal 7 2 2 2 3 2" xfId="17666"/>
    <cellStyle name="Normal 7 2 2 2 3 2 2" xfId="17667"/>
    <cellStyle name="Normal 7 2 2 2 3 2 3" xfId="17668"/>
    <cellStyle name="Normal 7 2 2 2 3 3" xfId="17669"/>
    <cellStyle name="Normal 7 2 2 2 3 4" xfId="17670"/>
    <cellStyle name="Normal 7 2 2 2 3 5" xfId="17671"/>
    <cellStyle name="Normal 7 2 2 2 3 6" xfId="17672"/>
    <cellStyle name="Normal 7 2 2 2 4" xfId="17673"/>
    <cellStyle name="Normal 7 2 2 2 4 2" xfId="17674"/>
    <cellStyle name="Normal 7 2 2 2 4 2 2" xfId="17675"/>
    <cellStyle name="Normal 7 2 2 2 4 2 3" xfId="17676"/>
    <cellStyle name="Normal 7 2 2 2 4 3" xfId="17677"/>
    <cellStyle name="Normal 7 2 2 2 4 4" xfId="17678"/>
    <cellStyle name="Normal 7 2 2 2 5" xfId="17679"/>
    <cellStyle name="Normal 7 2 2 2 5 2" xfId="17680"/>
    <cellStyle name="Normal 7 2 2 2 5 3" xfId="17681"/>
    <cellStyle name="Normal 7 2 2 2 6" xfId="17682"/>
    <cellStyle name="Normal 7 2 2 2 6 2" xfId="17683"/>
    <cellStyle name="Normal 7 2 2 2 7" xfId="17684"/>
    <cellStyle name="Normal 7 2 2 2 8" xfId="17685"/>
    <cellStyle name="Normal 7 2 2 2 9" xfId="17686"/>
    <cellStyle name="Normal 7 2 2 2_All Entries" xfId="17687"/>
    <cellStyle name="Normal 7 2 2 3" xfId="17688"/>
    <cellStyle name="Normal 7 2 2 3 2" xfId="17689"/>
    <cellStyle name="Normal 7 2 2 3 2 2" xfId="17690"/>
    <cellStyle name="Normal 7 2 2 3 2 2 2" xfId="17691"/>
    <cellStyle name="Normal 7 2 2 3 2 2 2 2" xfId="17692"/>
    <cellStyle name="Normal 7 2 2 3 2 2 3" xfId="17693"/>
    <cellStyle name="Normal 7 2 2 3 2 3" xfId="17694"/>
    <cellStyle name="Normal 7 2 2 3 2 3 2" xfId="17695"/>
    <cellStyle name="Normal 7 2 2 3 2 4" xfId="17696"/>
    <cellStyle name="Normal 7 2 2 3 2 4 2" xfId="17697"/>
    <cellStyle name="Normal 7 2 2 3 2 5" xfId="17698"/>
    <cellStyle name="Normal 7 2 2 3 2 5 2" xfId="17699"/>
    <cellStyle name="Normal 7 2 2 3 2 6" xfId="17700"/>
    <cellStyle name="Normal 7 2 2 3 2_All Entries" xfId="17701"/>
    <cellStyle name="Normal 7 2 2 3 3" xfId="17702"/>
    <cellStyle name="Normal 7 2 2 3 3 2" xfId="17703"/>
    <cellStyle name="Normal 7 2 2 3 3 2 2" xfId="17704"/>
    <cellStyle name="Normal 7 2 2 3 3 3" xfId="17705"/>
    <cellStyle name="Normal 7 2 2 3 4" xfId="17706"/>
    <cellStyle name="Normal 7 2 2 3 4 2" xfId="17707"/>
    <cellStyle name="Normal 7 2 2 3 5" xfId="17708"/>
    <cellStyle name="Normal 7 2 2 3 5 2" xfId="17709"/>
    <cellStyle name="Normal 7 2 2 3 6" xfId="17710"/>
    <cellStyle name="Normal 7 2 2 3 6 2" xfId="17711"/>
    <cellStyle name="Normal 7 2 2 3 7" xfId="17712"/>
    <cellStyle name="Normal 7 2 2 3 8" xfId="17713"/>
    <cellStyle name="Normal 7 2 2 3_All Entries" xfId="17714"/>
    <cellStyle name="Normal 7 2 2 4" xfId="17715"/>
    <cellStyle name="Normal 7 2 2 4 2" xfId="17716"/>
    <cellStyle name="Normal 7 2 2 4 2 2" xfId="17717"/>
    <cellStyle name="Normal 7 2 2 4 2 2 2" xfId="17718"/>
    <cellStyle name="Normal 7 2 2 4 2 2 2 2" xfId="17719"/>
    <cellStyle name="Normal 7 2 2 4 2 2 3" xfId="17720"/>
    <cellStyle name="Normal 7 2 2 4 2 3" xfId="17721"/>
    <cellStyle name="Normal 7 2 2 4 2 3 2" xfId="17722"/>
    <cellStyle name="Normal 7 2 2 4 2 4" xfId="17723"/>
    <cellStyle name="Normal 7 2 2 4 2 4 2" xfId="17724"/>
    <cellStyle name="Normal 7 2 2 4 2 5" xfId="17725"/>
    <cellStyle name="Normal 7 2 2 4 2 5 2" xfId="17726"/>
    <cellStyle name="Normal 7 2 2 4 2 6" xfId="17727"/>
    <cellStyle name="Normal 7 2 2 4 2_All Entries" xfId="17728"/>
    <cellStyle name="Normal 7 2 2 4 3" xfId="17729"/>
    <cellStyle name="Normal 7 2 2 4 3 2" xfId="17730"/>
    <cellStyle name="Normal 7 2 2 4 3 2 2" xfId="17731"/>
    <cellStyle name="Normal 7 2 2 4 3 3" xfId="17732"/>
    <cellStyle name="Normal 7 2 2 4 4" xfId="17733"/>
    <cellStyle name="Normal 7 2 2 4 4 2" xfId="17734"/>
    <cellStyle name="Normal 7 2 2 4 5" xfId="17735"/>
    <cellStyle name="Normal 7 2 2 4 5 2" xfId="17736"/>
    <cellStyle name="Normal 7 2 2 4 6" xfId="17737"/>
    <cellStyle name="Normal 7 2 2 4 6 2" xfId="17738"/>
    <cellStyle name="Normal 7 2 2 4 7" xfId="17739"/>
    <cellStyle name="Normal 7 2 2 4_All Entries" xfId="17740"/>
    <cellStyle name="Normal 7 2 2 5" xfId="17741"/>
    <cellStyle name="Normal 7 2 2 5 2" xfId="17742"/>
    <cellStyle name="Normal 7 2 2 5 2 2" xfId="17743"/>
    <cellStyle name="Normal 7 2 2 5 2 2 2" xfId="17744"/>
    <cellStyle name="Normal 7 2 2 5 2 3" xfId="17745"/>
    <cellStyle name="Normal 7 2 2 5 3" xfId="17746"/>
    <cellStyle name="Normal 7 2 2 5 3 2" xfId="17747"/>
    <cellStyle name="Normal 7 2 2 5 4" xfId="17748"/>
    <cellStyle name="Normal 7 2 2 5 4 2" xfId="17749"/>
    <cellStyle name="Normal 7 2 2 5 5" xfId="17750"/>
    <cellStyle name="Normal 7 2 2 5 5 2" xfId="17751"/>
    <cellStyle name="Normal 7 2 2 5 6" xfId="17752"/>
    <cellStyle name="Normal 7 2 2 5_All Entries" xfId="17753"/>
    <cellStyle name="Normal 7 2 2 6" xfId="17754"/>
    <cellStyle name="Normal 7 2 2 6 2" xfId="17755"/>
    <cellStyle name="Normal 7 2 2 6 2 2" xfId="17756"/>
    <cellStyle name="Normal 7 2 2 6 3" xfId="17757"/>
    <cellStyle name="Normal 7 2 2 6 3 2" xfId="17758"/>
    <cellStyle name="Normal 7 2 2 6 4" xfId="17759"/>
    <cellStyle name="Normal 7 2 2 6 4 2" xfId="17760"/>
    <cellStyle name="Normal 7 2 2 6 5" xfId="17761"/>
    <cellStyle name="Normal 7 2 2 6_All Entries" xfId="17762"/>
    <cellStyle name="Normal 7 2 2 7" xfId="17763"/>
    <cellStyle name="Normal 7 2 2 8" xfId="17764"/>
    <cellStyle name="Normal 7 2 2 9" xfId="17765"/>
    <cellStyle name="Normal 7 2 2 9 2" xfId="17766"/>
    <cellStyle name="Normal 7 2 2_All Entries" xfId="17767"/>
    <cellStyle name="Normal 7 2 3" xfId="17768"/>
    <cellStyle name="Normal 7 2 3 10" xfId="17769"/>
    <cellStyle name="Normal 7 2 3 2" xfId="17770"/>
    <cellStyle name="Normal 7 2 3 2 2" xfId="17771"/>
    <cellStyle name="Normal 7 2 3 2 2 2" xfId="17772"/>
    <cellStyle name="Normal 7 2 3 2 2 2 2" xfId="17773"/>
    <cellStyle name="Normal 7 2 3 2 2 2 2 2" xfId="17774"/>
    <cellStyle name="Normal 7 2 3 2 2 2 2 3" xfId="17775"/>
    <cellStyle name="Normal 7 2 3 2 2 2 3" xfId="17776"/>
    <cellStyle name="Normal 7 2 3 2 2 2 4" xfId="17777"/>
    <cellStyle name="Normal 7 2 3 2 2 2 5" xfId="17778"/>
    <cellStyle name="Normal 7 2 3 2 2 2 6" xfId="17779"/>
    <cellStyle name="Normal 7 2 3 2 2 3" xfId="17780"/>
    <cellStyle name="Normal 7 2 3 2 2 3 2" xfId="17781"/>
    <cellStyle name="Normal 7 2 3 2 2 3 3" xfId="17782"/>
    <cellStyle name="Normal 7 2 3 2 2 4" xfId="17783"/>
    <cellStyle name="Normal 7 2 3 2 2 5" xfId="17784"/>
    <cellStyle name="Normal 7 2 3 2 2 6" xfId="17785"/>
    <cellStyle name="Normal 7 2 3 2 2 7" xfId="17786"/>
    <cellStyle name="Normal 7 2 3 2 3" xfId="17787"/>
    <cellStyle name="Normal 7 2 3 2 3 2" xfId="17788"/>
    <cellStyle name="Normal 7 2 3 2 3 2 2" xfId="17789"/>
    <cellStyle name="Normal 7 2 3 2 3 2 3" xfId="17790"/>
    <cellStyle name="Normal 7 2 3 2 3 3" xfId="17791"/>
    <cellStyle name="Normal 7 2 3 2 3 4" xfId="17792"/>
    <cellStyle name="Normal 7 2 3 2 3 5" xfId="17793"/>
    <cellStyle name="Normal 7 2 3 2 3 6" xfId="17794"/>
    <cellStyle name="Normal 7 2 3 2 4" xfId="17795"/>
    <cellStyle name="Normal 7 2 3 2 4 2" xfId="17796"/>
    <cellStyle name="Normal 7 2 3 2 4 2 2" xfId="17797"/>
    <cellStyle name="Normal 7 2 3 2 4 2 3" xfId="17798"/>
    <cellStyle name="Normal 7 2 3 2 4 3" xfId="17799"/>
    <cellStyle name="Normal 7 2 3 2 4 4" xfId="17800"/>
    <cellStyle name="Normal 7 2 3 2 5" xfId="17801"/>
    <cellStyle name="Normal 7 2 3 2 5 2" xfId="17802"/>
    <cellStyle name="Normal 7 2 3 2 5 3" xfId="17803"/>
    <cellStyle name="Normal 7 2 3 2 6" xfId="17804"/>
    <cellStyle name="Normal 7 2 3 2 7" xfId="17805"/>
    <cellStyle name="Normal 7 2 3 2 8" xfId="17806"/>
    <cellStyle name="Normal 7 2 3 2 9" xfId="17807"/>
    <cellStyle name="Normal 7 2 3 3" xfId="17808"/>
    <cellStyle name="Normal 7 2 3 3 2" xfId="17809"/>
    <cellStyle name="Normal 7 2 3 3 2 2" xfId="17810"/>
    <cellStyle name="Normal 7 2 3 3 2 2 2" xfId="17811"/>
    <cellStyle name="Normal 7 2 3 3 2 2 3" xfId="17812"/>
    <cellStyle name="Normal 7 2 3 3 2 3" xfId="17813"/>
    <cellStyle name="Normal 7 2 3 3 2 4" xfId="17814"/>
    <cellStyle name="Normal 7 2 3 3 2 5" xfId="17815"/>
    <cellStyle name="Normal 7 2 3 3 2 6" xfId="17816"/>
    <cellStyle name="Normal 7 2 3 3 3" xfId="17817"/>
    <cellStyle name="Normal 7 2 3 3 3 2" xfId="17818"/>
    <cellStyle name="Normal 7 2 3 3 3 3" xfId="17819"/>
    <cellStyle name="Normal 7 2 3 3 4" xfId="17820"/>
    <cellStyle name="Normal 7 2 3 3 5" xfId="17821"/>
    <cellStyle name="Normal 7 2 3 3 6" xfId="17822"/>
    <cellStyle name="Normal 7 2 3 3 7" xfId="17823"/>
    <cellStyle name="Normal 7 2 3 3 8" xfId="17824"/>
    <cellStyle name="Normal 7 2 3 4" xfId="17825"/>
    <cellStyle name="Normal 7 2 3 4 2" xfId="17826"/>
    <cellStyle name="Normal 7 2 3 4 2 2" xfId="17827"/>
    <cellStyle name="Normal 7 2 3 4 2 3" xfId="17828"/>
    <cellStyle name="Normal 7 2 3 4 3" xfId="17829"/>
    <cellStyle name="Normal 7 2 3 4 4" xfId="17830"/>
    <cellStyle name="Normal 7 2 3 4 5" xfId="17831"/>
    <cellStyle name="Normal 7 2 3 4 6" xfId="17832"/>
    <cellStyle name="Normal 7 2 3 5" xfId="17833"/>
    <cellStyle name="Normal 7 2 3 5 2" xfId="17834"/>
    <cellStyle name="Normal 7 2 3 5 2 2" xfId="17835"/>
    <cellStyle name="Normal 7 2 3 5 2 3" xfId="17836"/>
    <cellStyle name="Normal 7 2 3 5 3" xfId="17837"/>
    <cellStyle name="Normal 7 2 3 5 4" xfId="17838"/>
    <cellStyle name="Normal 7 2 3 6" xfId="17839"/>
    <cellStyle name="Normal 7 2 3 6 2" xfId="17840"/>
    <cellStyle name="Normal 7 2 3 6 3" xfId="17841"/>
    <cellStyle name="Normal 7 2 3 7" xfId="17842"/>
    <cellStyle name="Normal 7 2 3 8" xfId="17843"/>
    <cellStyle name="Normal 7 2 3 9" xfId="17844"/>
    <cellStyle name="Normal 7 2 4" xfId="17845"/>
    <cellStyle name="Normal 7 2 4 2" xfId="17846"/>
    <cellStyle name="Normal 7 2 4 2 2" xfId="17847"/>
    <cellStyle name="Normal 7 2 4 2 2 2" xfId="17848"/>
    <cellStyle name="Normal 7 2 4 2 2 2 2" xfId="17849"/>
    <cellStyle name="Normal 7 2 4 2 2 2 3" xfId="17850"/>
    <cellStyle name="Normal 7 2 4 2 2 3" xfId="17851"/>
    <cellStyle name="Normal 7 2 4 2 2 4" xfId="17852"/>
    <cellStyle name="Normal 7 2 4 2 2 5" xfId="17853"/>
    <cellStyle name="Normal 7 2 4 2 2 6" xfId="17854"/>
    <cellStyle name="Normal 7 2 4 2 3" xfId="17855"/>
    <cellStyle name="Normal 7 2 4 2 3 2" xfId="17856"/>
    <cellStyle name="Normal 7 2 4 2 3 3" xfId="17857"/>
    <cellStyle name="Normal 7 2 4 2 4" xfId="17858"/>
    <cellStyle name="Normal 7 2 4 2 5" xfId="17859"/>
    <cellStyle name="Normal 7 2 4 2 6" xfId="17860"/>
    <cellStyle name="Normal 7 2 4 2 7" xfId="17861"/>
    <cellStyle name="Normal 7 2 4 3" xfId="17862"/>
    <cellStyle name="Normal 7 2 4 3 2" xfId="17863"/>
    <cellStyle name="Normal 7 2 4 3 2 2" xfId="17864"/>
    <cellStyle name="Normal 7 2 4 3 2 3" xfId="17865"/>
    <cellStyle name="Normal 7 2 4 3 3" xfId="17866"/>
    <cellStyle name="Normal 7 2 4 3 4" xfId="17867"/>
    <cellStyle name="Normal 7 2 4 3 5" xfId="17868"/>
    <cellStyle name="Normal 7 2 4 3 6" xfId="17869"/>
    <cellStyle name="Normal 7 2 4 4" xfId="17870"/>
    <cellStyle name="Normal 7 2 4 4 2" xfId="17871"/>
    <cellStyle name="Normal 7 2 4 4 2 2" xfId="17872"/>
    <cellStyle name="Normal 7 2 4 4 2 3" xfId="17873"/>
    <cellStyle name="Normal 7 2 4 4 3" xfId="17874"/>
    <cellStyle name="Normal 7 2 4 4 4" xfId="17875"/>
    <cellStyle name="Normal 7 2 4 5" xfId="17876"/>
    <cellStyle name="Normal 7 2 4 5 2" xfId="17877"/>
    <cellStyle name="Normal 7 2 4 5 3" xfId="17878"/>
    <cellStyle name="Normal 7 2 4 6" xfId="17879"/>
    <cellStyle name="Normal 7 2 4 7" xfId="17880"/>
    <cellStyle name="Normal 7 2 4 8" xfId="17881"/>
    <cellStyle name="Normal 7 2 4 9" xfId="17882"/>
    <cellStyle name="Normal 7 2 5" xfId="17883"/>
    <cellStyle name="Normal 7 2 5 2" xfId="17884"/>
    <cellStyle name="Normal 7 2 5 2 2" xfId="17885"/>
    <cellStyle name="Normal 7 2 5 2 2 2" xfId="17886"/>
    <cellStyle name="Normal 7 2 5 2 2 3" xfId="17887"/>
    <cellStyle name="Normal 7 2 5 2 3" xfId="17888"/>
    <cellStyle name="Normal 7 2 5 2 4" xfId="17889"/>
    <cellStyle name="Normal 7 2 5 2 5" xfId="17890"/>
    <cellStyle name="Normal 7 2 5 2 6" xfId="17891"/>
    <cellStyle name="Normal 7 2 5 3" xfId="17892"/>
    <cellStyle name="Normal 7 2 5 3 2" xfId="17893"/>
    <cellStyle name="Normal 7 2 5 3 3" xfId="17894"/>
    <cellStyle name="Normal 7 2 5 4" xfId="17895"/>
    <cellStyle name="Normal 7 2 5 5" xfId="17896"/>
    <cellStyle name="Normal 7 2 5 6" xfId="17897"/>
    <cellStyle name="Normal 7 2 5 7" xfId="17898"/>
    <cellStyle name="Normal 7 2 5 8" xfId="17899"/>
    <cellStyle name="Normal 7 2 6" xfId="17900"/>
    <cellStyle name="Normal 7 2 6 2" xfId="17901"/>
    <cellStyle name="Normal 7 2 6 2 2" xfId="17902"/>
    <cellStyle name="Normal 7 2 6 2 3" xfId="17903"/>
    <cellStyle name="Normal 7 2 6 3" xfId="17904"/>
    <cellStyle name="Normal 7 2 6 4" xfId="17905"/>
    <cellStyle name="Normal 7 2 6 5" xfId="17906"/>
    <cellStyle name="Normal 7 2 6 6" xfId="17907"/>
    <cellStyle name="Normal 7 2 7" xfId="17908"/>
    <cellStyle name="Normal 7 2 7 2" xfId="17909"/>
    <cellStyle name="Normal 7 2 7 2 2" xfId="17910"/>
    <cellStyle name="Normal 7 2 7 2 3" xfId="17911"/>
    <cellStyle name="Normal 7 2 7 3" xfId="17912"/>
    <cellStyle name="Normal 7 2 7 4" xfId="17913"/>
    <cellStyle name="Normal 7 2 8" xfId="17914"/>
    <cellStyle name="Normal 7 2 8 2" xfId="17915"/>
    <cellStyle name="Normal 7 2 8 3" xfId="17916"/>
    <cellStyle name="Normal 7 2 9" xfId="17917"/>
    <cellStyle name="Normal 7 2_IS Analytics-QTR" xfId="17918"/>
    <cellStyle name="Normal 7 20" xfId="17919"/>
    <cellStyle name="Normal 7 21" xfId="17920"/>
    <cellStyle name="Normal 7 22" xfId="17921"/>
    <cellStyle name="Normal 7 3" xfId="2012"/>
    <cellStyle name="Normal 7 3 10" xfId="17922"/>
    <cellStyle name="Normal 7 3 11" xfId="17923"/>
    <cellStyle name="Normal 7 3 12" xfId="17924"/>
    <cellStyle name="Normal 7 3 2" xfId="17925"/>
    <cellStyle name="Normal 7 3 2 2" xfId="17926"/>
    <cellStyle name="Normal 7 3 2 2 2" xfId="17927"/>
    <cellStyle name="Normal 7 3 2 2 2 2" xfId="17928"/>
    <cellStyle name="Normal 7 3 2 2 2 2 2" xfId="17929"/>
    <cellStyle name="Normal 7 3 2 2 2 2 3" xfId="17930"/>
    <cellStyle name="Normal 7 3 2 2 2 3" xfId="17931"/>
    <cellStyle name="Normal 7 3 2 2 2 4" xfId="17932"/>
    <cellStyle name="Normal 7 3 2 2 2 5" xfId="17933"/>
    <cellStyle name="Normal 7 3 2 2 2 6" xfId="17934"/>
    <cellStyle name="Normal 7 3 2 2 3" xfId="17935"/>
    <cellStyle name="Normal 7 3 2 2 3 2" xfId="17936"/>
    <cellStyle name="Normal 7 3 2 2 3 3" xfId="17937"/>
    <cellStyle name="Normal 7 3 2 2 4" xfId="17938"/>
    <cellStyle name="Normal 7 3 2 2 4 2" xfId="17939"/>
    <cellStyle name="Normal 7 3 2 2 5" xfId="17940"/>
    <cellStyle name="Normal 7 3 2 2 5 2" xfId="17941"/>
    <cellStyle name="Normal 7 3 2 2 6" xfId="17942"/>
    <cellStyle name="Normal 7 3 2 2 7" xfId="17943"/>
    <cellStyle name="Normal 7 3 2 2_All Entries" xfId="17944"/>
    <cellStyle name="Normal 7 3 2 3" xfId="17945"/>
    <cellStyle name="Normal 7 3 2 3 2" xfId="17946"/>
    <cellStyle name="Normal 7 3 2 3 2 2" xfId="17947"/>
    <cellStyle name="Normal 7 3 2 3 2 3" xfId="17948"/>
    <cellStyle name="Normal 7 3 2 3 3" xfId="17949"/>
    <cellStyle name="Normal 7 3 2 3 4" xfId="17950"/>
    <cellStyle name="Normal 7 3 2 3 5" xfId="17951"/>
    <cellStyle name="Normal 7 3 2 3 6" xfId="17952"/>
    <cellStyle name="Normal 7 3 2 4" xfId="17953"/>
    <cellStyle name="Normal 7 3 2 4 2" xfId="17954"/>
    <cellStyle name="Normal 7 3 2 4 2 2" xfId="17955"/>
    <cellStyle name="Normal 7 3 2 4 2 3" xfId="17956"/>
    <cellStyle name="Normal 7 3 2 4 3" xfId="17957"/>
    <cellStyle name="Normal 7 3 2 4 4" xfId="17958"/>
    <cellStyle name="Normal 7 3 2 5" xfId="17959"/>
    <cellStyle name="Normal 7 3 2 5 2" xfId="17960"/>
    <cellStyle name="Normal 7 3 2 5 3" xfId="17961"/>
    <cellStyle name="Normal 7 3 2 6" xfId="17962"/>
    <cellStyle name="Normal 7 3 2 6 2" xfId="17963"/>
    <cellStyle name="Normal 7 3 2 7" xfId="17964"/>
    <cellStyle name="Normal 7 3 2 8" xfId="17965"/>
    <cellStyle name="Normal 7 3 2 9" xfId="17966"/>
    <cellStyle name="Normal 7 3 2_All Entries" xfId="17967"/>
    <cellStyle name="Normal 7 3 3" xfId="17968"/>
    <cellStyle name="Normal 7 3 3 2" xfId="17969"/>
    <cellStyle name="Normal 7 3 3 2 2" xfId="17970"/>
    <cellStyle name="Normal 7 3 3 2 2 2" xfId="17971"/>
    <cellStyle name="Normal 7 3 3 2 2 2 2" xfId="17972"/>
    <cellStyle name="Normal 7 3 3 2 2 3" xfId="17973"/>
    <cellStyle name="Normal 7 3 3 2 3" xfId="17974"/>
    <cellStyle name="Normal 7 3 3 2 3 2" xfId="17975"/>
    <cellStyle name="Normal 7 3 3 2 4" xfId="17976"/>
    <cellStyle name="Normal 7 3 3 2 4 2" xfId="17977"/>
    <cellStyle name="Normal 7 3 3 2 5" xfId="17978"/>
    <cellStyle name="Normal 7 3 3 2 5 2" xfId="17979"/>
    <cellStyle name="Normal 7 3 3 2 6" xfId="17980"/>
    <cellStyle name="Normal 7 3 3 2_All Entries" xfId="17981"/>
    <cellStyle name="Normal 7 3 3 3" xfId="17982"/>
    <cellStyle name="Normal 7 3 3 3 2" xfId="17983"/>
    <cellStyle name="Normal 7 3 3 3 2 2" xfId="17984"/>
    <cellStyle name="Normal 7 3 3 3 3" xfId="17985"/>
    <cellStyle name="Normal 7 3 3 4" xfId="17986"/>
    <cellStyle name="Normal 7 3 3 4 2" xfId="17987"/>
    <cellStyle name="Normal 7 3 3 5" xfId="17988"/>
    <cellStyle name="Normal 7 3 3 5 2" xfId="17989"/>
    <cellStyle name="Normal 7 3 3 6" xfId="17990"/>
    <cellStyle name="Normal 7 3 3 6 2" xfId="17991"/>
    <cellStyle name="Normal 7 3 3 7" xfId="17992"/>
    <cellStyle name="Normal 7 3 3 8" xfId="17993"/>
    <cellStyle name="Normal 7 3 3_All Entries" xfId="17994"/>
    <cellStyle name="Normal 7 3 4" xfId="17995"/>
    <cellStyle name="Normal 7 3 4 2" xfId="17996"/>
    <cellStyle name="Normal 7 3 4 2 2" xfId="17997"/>
    <cellStyle name="Normal 7 3 4 2 2 2" xfId="17998"/>
    <cellStyle name="Normal 7 3 4 2 2 2 2" xfId="17999"/>
    <cellStyle name="Normal 7 3 4 2 2 3" xfId="18000"/>
    <cellStyle name="Normal 7 3 4 2 3" xfId="18001"/>
    <cellStyle name="Normal 7 3 4 2 3 2" xfId="18002"/>
    <cellStyle name="Normal 7 3 4 2 4" xfId="18003"/>
    <cellStyle name="Normal 7 3 4 2 4 2" xfId="18004"/>
    <cellStyle name="Normal 7 3 4 2 5" xfId="18005"/>
    <cellStyle name="Normal 7 3 4 2 5 2" xfId="18006"/>
    <cellStyle name="Normal 7 3 4 2 6" xfId="18007"/>
    <cellStyle name="Normal 7 3 4 2_All Entries" xfId="18008"/>
    <cellStyle name="Normal 7 3 4 3" xfId="18009"/>
    <cellStyle name="Normal 7 3 4 3 2" xfId="18010"/>
    <cellStyle name="Normal 7 3 4 3 2 2" xfId="18011"/>
    <cellStyle name="Normal 7 3 4 3 3" xfId="18012"/>
    <cellStyle name="Normal 7 3 4 4" xfId="18013"/>
    <cellStyle name="Normal 7 3 4 4 2" xfId="18014"/>
    <cellStyle name="Normal 7 3 4 5" xfId="18015"/>
    <cellStyle name="Normal 7 3 4 5 2" xfId="18016"/>
    <cellStyle name="Normal 7 3 4 6" xfId="18017"/>
    <cellStyle name="Normal 7 3 4 6 2" xfId="18018"/>
    <cellStyle name="Normal 7 3 4 7" xfId="18019"/>
    <cellStyle name="Normal 7 3 4_All Entries" xfId="18020"/>
    <cellStyle name="Normal 7 3 5" xfId="18021"/>
    <cellStyle name="Normal 7 3 5 2" xfId="18022"/>
    <cellStyle name="Normal 7 3 5 2 2" xfId="18023"/>
    <cellStyle name="Normal 7 3 5 2 2 2" xfId="18024"/>
    <cellStyle name="Normal 7 3 5 2 3" xfId="18025"/>
    <cellStyle name="Normal 7 3 5 3" xfId="18026"/>
    <cellStyle name="Normal 7 3 5 3 2" xfId="18027"/>
    <cellStyle name="Normal 7 3 5 4" xfId="18028"/>
    <cellStyle name="Normal 7 3 5 4 2" xfId="18029"/>
    <cellStyle name="Normal 7 3 5 5" xfId="18030"/>
    <cellStyle name="Normal 7 3 5 5 2" xfId="18031"/>
    <cellStyle name="Normal 7 3 5 6" xfId="18032"/>
    <cellStyle name="Normal 7 3 5_All Entries" xfId="18033"/>
    <cellStyle name="Normal 7 3 6" xfId="18034"/>
    <cellStyle name="Normal 7 3 6 2" xfId="18035"/>
    <cellStyle name="Normal 7 3 6 2 2" xfId="18036"/>
    <cellStyle name="Normal 7 3 6 3" xfId="18037"/>
    <cellStyle name="Normal 7 3 6 3 2" xfId="18038"/>
    <cellStyle name="Normal 7 3 6 4" xfId="18039"/>
    <cellStyle name="Normal 7 3 6 4 2" xfId="18040"/>
    <cellStyle name="Normal 7 3 6 5" xfId="18041"/>
    <cellStyle name="Normal 7 3 6_All Entries" xfId="18042"/>
    <cellStyle name="Normal 7 3 7" xfId="18043"/>
    <cellStyle name="Normal 7 3 8" xfId="18044"/>
    <cellStyle name="Normal 7 3 9" xfId="18045"/>
    <cellStyle name="Normal 7 3 9 2" xfId="18046"/>
    <cellStyle name="Normal 7 3_All Entries" xfId="18047"/>
    <cellStyle name="Normal 7 4" xfId="2013"/>
    <cellStyle name="Normal 7 4 10" xfId="18048"/>
    <cellStyle name="Normal 7 4 11" xfId="18049"/>
    <cellStyle name="Normal 7 4 12" xfId="18050"/>
    <cellStyle name="Normal 7 4 2" xfId="18051"/>
    <cellStyle name="Normal 7 4 2 2" xfId="18052"/>
    <cellStyle name="Normal 7 4 2 2 2" xfId="18053"/>
    <cellStyle name="Normal 7 4 2 2 2 2" xfId="18054"/>
    <cellStyle name="Normal 7 4 2 2 2 2 2" xfId="18055"/>
    <cellStyle name="Normal 7 4 2 2 2 2 3" xfId="18056"/>
    <cellStyle name="Normal 7 4 2 2 2 3" xfId="18057"/>
    <cellStyle name="Normal 7 4 2 2 2 4" xfId="18058"/>
    <cellStyle name="Normal 7 4 2 2 2 5" xfId="18059"/>
    <cellStyle name="Normal 7 4 2 2 2 6" xfId="18060"/>
    <cellStyle name="Normal 7 4 2 2 3" xfId="18061"/>
    <cellStyle name="Normal 7 4 2 2 3 2" xfId="18062"/>
    <cellStyle name="Normal 7 4 2 2 3 3" xfId="18063"/>
    <cellStyle name="Normal 7 4 2 2 4" xfId="18064"/>
    <cellStyle name="Normal 7 4 2 2 4 2" xfId="18065"/>
    <cellStyle name="Normal 7 4 2 2 5" xfId="18066"/>
    <cellStyle name="Normal 7 4 2 2 5 2" xfId="18067"/>
    <cellStyle name="Normal 7 4 2 2 6" xfId="18068"/>
    <cellStyle name="Normal 7 4 2 2 7" xfId="18069"/>
    <cellStyle name="Normal 7 4 2 2_All Entries" xfId="18070"/>
    <cellStyle name="Normal 7 4 2 3" xfId="18071"/>
    <cellStyle name="Normal 7 4 2 3 2" xfId="18072"/>
    <cellStyle name="Normal 7 4 2 3 2 2" xfId="18073"/>
    <cellStyle name="Normal 7 4 2 3 2 3" xfId="18074"/>
    <cellStyle name="Normal 7 4 2 3 3" xfId="18075"/>
    <cellStyle name="Normal 7 4 2 3 4" xfId="18076"/>
    <cellStyle name="Normal 7 4 2 3 5" xfId="18077"/>
    <cellStyle name="Normal 7 4 2 3 6" xfId="18078"/>
    <cellStyle name="Normal 7 4 2 4" xfId="18079"/>
    <cellStyle name="Normal 7 4 2 4 2" xfId="18080"/>
    <cellStyle name="Normal 7 4 2 4 2 2" xfId="18081"/>
    <cellStyle name="Normal 7 4 2 4 2 3" xfId="18082"/>
    <cellStyle name="Normal 7 4 2 4 3" xfId="18083"/>
    <cellStyle name="Normal 7 4 2 4 4" xfId="18084"/>
    <cellStyle name="Normal 7 4 2 5" xfId="18085"/>
    <cellStyle name="Normal 7 4 2 5 2" xfId="18086"/>
    <cellStyle name="Normal 7 4 2 5 3" xfId="18087"/>
    <cellStyle name="Normal 7 4 2 6" xfId="18088"/>
    <cellStyle name="Normal 7 4 2 6 2" xfId="18089"/>
    <cellStyle name="Normal 7 4 2 7" xfId="18090"/>
    <cellStyle name="Normal 7 4 2 8" xfId="18091"/>
    <cellStyle name="Normal 7 4 2 9" xfId="18092"/>
    <cellStyle name="Normal 7 4 2_All Entries" xfId="18093"/>
    <cellStyle name="Normal 7 4 3" xfId="18094"/>
    <cellStyle name="Normal 7 4 3 2" xfId="18095"/>
    <cellStyle name="Normal 7 4 3 2 2" xfId="18096"/>
    <cellStyle name="Normal 7 4 3 2 2 2" xfId="18097"/>
    <cellStyle name="Normal 7 4 3 2 2 2 2" xfId="18098"/>
    <cellStyle name="Normal 7 4 3 2 2 3" xfId="18099"/>
    <cellStyle name="Normal 7 4 3 2 3" xfId="18100"/>
    <cellStyle name="Normal 7 4 3 2 3 2" xfId="18101"/>
    <cellStyle name="Normal 7 4 3 2 4" xfId="18102"/>
    <cellStyle name="Normal 7 4 3 2 4 2" xfId="18103"/>
    <cellStyle name="Normal 7 4 3 2 5" xfId="18104"/>
    <cellStyle name="Normal 7 4 3 2 5 2" xfId="18105"/>
    <cellStyle name="Normal 7 4 3 2 6" xfId="18106"/>
    <cellStyle name="Normal 7 4 3 2_All Entries" xfId="18107"/>
    <cellStyle name="Normal 7 4 3 3" xfId="18108"/>
    <cellStyle name="Normal 7 4 3 3 2" xfId="18109"/>
    <cellStyle name="Normal 7 4 3 3 2 2" xfId="18110"/>
    <cellStyle name="Normal 7 4 3 3 3" xfId="18111"/>
    <cellStyle name="Normal 7 4 3 4" xfId="18112"/>
    <cellStyle name="Normal 7 4 3 4 2" xfId="18113"/>
    <cellStyle name="Normal 7 4 3 5" xfId="18114"/>
    <cellStyle name="Normal 7 4 3 5 2" xfId="18115"/>
    <cellStyle name="Normal 7 4 3 6" xfId="18116"/>
    <cellStyle name="Normal 7 4 3 6 2" xfId="18117"/>
    <cellStyle name="Normal 7 4 3 7" xfId="18118"/>
    <cellStyle name="Normal 7 4 3 8" xfId="18119"/>
    <cellStyle name="Normal 7 4 3_All Entries" xfId="18120"/>
    <cellStyle name="Normal 7 4 4" xfId="18121"/>
    <cellStyle name="Normal 7 4 4 2" xfId="18122"/>
    <cellStyle name="Normal 7 4 4 2 2" xfId="18123"/>
    <cellStyle name="Normal 7 4 4 2 2 2" xfId="18124"/>
    <cellStyle name="Normal 7 4 4 2 2 2 2" xfId="18125"/>
    <cellStyle name="Normal 7 4 4 2 2 3" xfId="18126"/>
    <cellStyle name="Normal 7 4 4 2 3" xfId="18127"/>
    <cellStyle name="Normal 7 4 4 2 3 2" xfId="18128"/>
    <cellStyle name="Normal 7 4 4 2 4" xfId="18129"/>
    <cellStyle name="Normal 7 4 4 2 4 2" xfId="18130"/>
    <cellStyle name="Normal 7 4 4 2 5" xfId="18131"/>
    <cellStyle name="Normal 7 4 4 2 5 2" xfId="18132"/>
    <cellStyle name="Normal 7 4 4 2 6" xfId="18133"/>
    <cellStyle name="Normal 7 4 4 2_All Entries" xfId="18134"/>
    <cellStyle name="Normal 7 4 4 3" xfId="18135"/>
    <cellStyle name="Normal 7 4 4 3 2" xfId="18136"/>
    <cellStyle name="Normal 7 4 4 3 2 2" xfId="18137"/>
    <cellStyle name="Normal 7 4 4 3 3" xfId="18138"/>
    <cellStyle name="Normal 7 4 4 4" xfId="18139"/>
    <cellStyle name="Normal 7 4 4 4 2" xfId="18140"/>
    <cellStyle name="Normal 7 4 4 5" xfId="18141"/>
    <cellStyle name="Normal 7 4 4 5 2" xfId="18142"/>
    <cellStyle name="Normal 7 4 4 6" xfId="18143"/>
    <cellStyle name="Normal 7 4 4 6 2" xfId="18144"/>
    <cellStyle name="Normal 7 4 4 7" xfId="18145"/>
    <cellStyle name="Normal 7 4 4_All Entries" xfId="18146"/>
    <cellStyle name="Normal 7 4 5" xfId="18147"/>
    <cellStyle name="Normal 7 4 5 2" xfId="18148"/>
    <cellStyle name="Normal 7 4 5 2 2" xfId="18149"/>
    <cellStyle name="Normal 7 4 5 2 2 2" xfId="18150"/>
    <cellStyle name="Normal 7 4 5 2 3" xfId="18151"/>
    <cellStyle name="Normal 7 4 5 3" xfId="18152"/>
    <cellStyle name="Normal 7 4 5 3 2" xfId="18153"/>
    <cellStyle name="Normal 7 4 5 4" xfId="18154"/>
    <cellStyle name="Normal 7 4 5 4 2" xfId="18155"/>
    <cellStyle name="Normal 7 4 5 5" xfId="18156"/>
    <cellStyle name="Normal 7 4 5 5 2" xfId="18157"/>
    <cellStyle name="Normal 7 4 5 6" xfId="18158"/>
    <cellStyle name="Normal 7 4 5_All Entries" xfId="18159"/>
    <cellStyle name="Normal 7 4 6" xfId="18160"/>
    <cellStyle name="Normal 7 4 6 2" xfId="18161"/>
    <cellStyle name="Normal 7 4 6 2 2" xfId="18162"/>
    <cellStyle name="Normal 7 4 6 3" xfId="18163"/>
    <cellStyle name="Normal 7 4 6 3 2" xfId="18164"/>
    <cellStyle name="Normal 7 4 6 4" xfId="18165"/>
    <cellStyle name="Normal 7 4 6 4 2" xfId="18166"/>
    <cellStyle name="Normal 7 4 6 5" xfId="18167"/>
    <cellStyle name="Normal 7 4 6_All Entries" xfId="18168"/>
    <cellStyle name="Normal 7 4 7" xfId="18169"/>
    <cellStyle name="Normal 7 4 8" xfId="18170"/>
    <cellStyle name="Normal 7 4 9" xfId="18171"/>
    <cellStyle name="Normal 7 4 9 2" xfId="18172"/>
    <cellStyle name="Normal 7 4_All Entries" xfId="18173"/>
    <cellStyle name="Normal 7 5" xfId="18174"/>
    <cellStyle name="Normal 7 5 2" xfId="18175"/>
    <cellStyle name="Normal 7 5 2 2" xfId="18176"/>
    <cellStyle name="Normal 7 5 2 2 2" xfId="18177"/>
    <cellStyle name="Normal 7 5 2 2 2 2" xfId="18178"/>
    <cellStyle name="Normal 7 5 2 2 2 3" xfId="18179"/>
    <cellStyle name="Normal 7 5 2 2 3" xfId="18180"/>
    <cellStyle name="Normal 7 5 2 2 4" xfId="18181"/>
    <cellStyle name="Normal 7 5 2 2 5" xfId="18182"/>
    <cellStyle name="Normal 7 5 2 2 6" xfId="18183"/>
    <cellStyle name="Normal 7 5 2 3" xfId="18184"/>
    <cellStyle name="Normal 7 5 2 3 2" xfId="18185"/>
    <cellStyle name="Normal 7 5 2 3 3" xfId="18186"/>
    <cellStyle name="Normal 7 5 2 4" xfId="18187"/>
    <cellStyle name="Normal 7 5 2 4 2" xfId="18188"/>
    <cellStyle name="Normal 7 5 2 5" xfId="18189"/>
    <cellStyle name="Normal 7 5 2 5 2" xfId="18190"/>
    <cellStyle name="Normal 7 5 2 6" xfId="18191"/>
    <cellStyle name="Normal 7 5 2 7" xfId="18192"/>
    <cellStyle name="Normal 7 5 2_All Entries" xfId="18193"/>
    <cellStyle name="Normal 7 5 3" xfId="18194"/>
    <cellStyle name="Normal 7 5 3 2" xfId="18195"/>
    <cellStyle name="Normal 7 5 3 2 2" xfId="18196"/>
    <cellStyle name="Normal 7 5 3 2 3" xfId="18197"/>
    <cellStyle name="Normal 7 5 3 3" xfId="18198"/>
    <cellStyle name="Normal 7 5 3 4" xfId="18199"/>
    <cellStyle name="Normal 7 5 3 5" xfId="18200"/>
    <cellStyle name="Normal 7 5 3 6" xfId="18201"/>
    <cellStyle name="Normal 7 5 4" xfId="18202"/>
    <cellStyle name="Normal 7 5 4 2" xfId="18203"/>
    <cellStyle name="Normal 7 5 4 2 2" xfId="18204"/>
    <cellStyle name="Normal 7 5 4 2 3" xfId="18205"/>
    <cellStyle name="Normal 7 5 4 3" xfId="18206"/>
    <cellStyle name="Normal 7 5 4 4" xfId="18207"/>
    <cellStyle name="Normal 7 5 5" xfId="18208"/>
    <cellStyle name="Normal 7 5 5 2" xfId="18209"/>
    <cellStyle name="Normal 7 5 5 3" xfId="18210"/>
    <cellStyle name="Normal 7 5 6" xfId="18211"/>
    <cellStyle name="Normal 7 5 6 2" xfId="18212"/>
    <cellStyle name="Normal 7 5 7" xfId="18213"/>
    <cellStyle name="Normal 7 5 8" xfId="18214"/>
    <cellStyle name="Normal 7 5 9" xfId="18215"/>
    <cellStyle name="Normal 7 5_All Entries" xfId="18216"/>
    <cellStyle name="Normal 7 6" xfId="18217"/>
    <cellStyle name="Normal 7 6 2" xfId="18218"/>
    <cellStyle name="Normal 7 6 2 2" xfId="18219"/>
    <cellStyle name="Normal 7 6 2 2 2" xfId="18220"/>
    <cellStyle name="Normal 7 6 2 2 2 2" xfId="18221"/>
    <cellStyle name="Normal 7 6 2 2 3" xfId="18222"/>
    <cellStyle name="Normal 7 6 2 3" xfId="18223"/>
    <cellStyle name="Normal 7 6 2 3 2" xfId="18224"/>
    <cellStyle name="Normal 7 6 2 4" xfId="18225"/>
    <cellStyle name="Normal 7 6 2 4 2" xfId="18226"/>
    <cellStyle name="Normal 7 6 2 5" xfId="18227"/>
    <cellStyle name="Normal 7 6 2 5 2" xfId="18228"/>
    <cellStyle name="Normal 7 6 2 6" xfId="18229"/>
    <cellStyle name="Normal 7 6 2_All Entries" xfId="18230"/>
    <cellStyle name="Normal 7 6 3" xfId="18231"/>
    <cellStyle name="Normal 7 6 3 2" xfId="18232"/>
    <cellStyle name="Normal 7 6 3 2 2" xfId="18233"/>
    <cellStyle name="Normal 7 6 3 3" xfId="18234"/>
    <cellStyle name="Normal 7 6 4" xfId="18235"/>
    <cellStyle name="Normal 7 6 4 2" xfId="18236"/>
    <cellStyle name="Normal 7 6 5" xfId="18237"/>
    <cellStyle name="Normal 7 6 5 2" xfId="18238"/>
    <cellStyle name="Normal 7 6 6" xfId="18239"/>
    <cellStyle name="Normal 7 6 6 2" xfId="18240"/>
    <cellStyle name="Normal 7 6 7" xfId="18241"/>
    <cellStyle name="Normal 7 6 8" xfId="18242"/>
    <cellStyle name="Normal 7 6_All Entries" xfId="18243"/>
    <cellStyle name="Normal 7 7" xfId="18244"/>
    <cellStyle name="Normal 7 7 2" xfId="18245"/>
    <cellStyle name="Normal 7 7 2 2" xfId="18246"/>
    <cellStyle name="Normal 7 7 2 2 2" xfId="18247"/>
    <cellStyle name="Normal 7 7 2 2 2 2" xfId="18248"/>
    <cellStyle name="Normal 7 7 2 2 3" xfId="18249"/>
    <cellStyle name="Normal 7 7 2 3" xfId="18250"/>
    <cellStyle name="Normal 7 7 2 3 2" xfId="18251"/>
    <cellStyle name="Normal 7 7 2 4" xfId="18252"/>
    <cellStyle name="Normal 7 7 2 4 2" xfId="18253"/>
    <cellStyle name="Normal 7 7 2 5" xfId="18254"/>
    <cellStyle name="Normal 7 7 2 5 2" xfId="18255"/>
    <cellStyle name="Normal 7 7 2 6" xfId="18256"/>
    <cellStyle name="Normal 7 7 2_All Entries" xfId="18257"/>
    <cellStyle name="Normal 7 7 3" xfId="18258"/>
    <cellStyle name="Normal 7 7 3 2" xfId="18259"/>
    <cellStyle name="Normal 7 7 3 2 2" xfId="18260"/>
    <cellStyle name="Normal 7 7 3 3" xfId="18261"/>
    <cellStyle name="Normal 7 7 4" xfId="18262"/>
    <cellStyle name="Normal 7 7 4 2" xfId="18263"/>
    <cellStyle name="Normal 7 7 5" xfId="18264"/>
    <cellStyle name="Normal 7 7 5 2" xfId="18265"/>
    <cellStyle name="Normal 7 7 6" xfId="18266"/>
    <cellStyle name="Normal 7 7 6 2" xfId="18267"/>
    <cellStyle name="Normal 7 7 7" xfId="18268"/>
    <cellStyle name="Normal 7 7_All Entries" xfId="18269"/>
    <cellStyle name="Normal 7 8" xfId="18270"/>
    <cellStyle name="Normal 7 8 2" xfId="18271"/>
    <cellStyle name="Normal 7 8 2 2" xfId="18272"/>
    <cellStyle name="Normal 7 8 2 2 2" xfId="18273"/>
    <cellStyle name="Normal 7 8 2 3" xfId="18274"/>
    <cellStyle name="Normal 7 8 3" xfId="18275"/>
    <cellStyle name="Normal 7 8 3 2" xfId="18276"/>
    <cellStyle name="Normal 7 8 4" xfId="18277"/>
    <cellStyle name="Normal 7 8 4 2" xfId="18278"/>
    <cellStyle name="Normal 7 8 5" xfId="18279"/>
    <cellStyle name="Normal 7 8 5 2" xfId="18280"/>
    <cellStyle name="Normal 7 8 6" xfId="18281"/>
    <cellStyle name="Normal 7 8_All Entries" xfId="18282"/>
    <cellStyle name="Normal 7 9" xfId="18283"/>
    <cellStyle name="Normal 7 9 2" xfId="18284"/>
    <cellStyle name="Normal 7 9 2 2" xfId="18285"/>
    <cellStyle name="Normal 7 9 3" xfId="18286"/>
    <cellStyle name="Normal 7 9 3 2" xfId="18287"/>
    <cellStyle name="Normal 7 9 4" xfId="18288"/>
    <cellStyle name="Normal 7 9 4 2" xfId="18289"/>
    <cellStyle name="Normal 7 9 5" xfId="18290"/>
    <cellStyle name="Normal 7 9_All Entries" xfId="18291"/>
    <cellStyle name="Normal 7_2013 June BOD vs. 2013-2017 Business Plan New" xfId="18292"/>
    <cellStyle name="Normal 70" xfId="18293"/>
    <cellStyle name="Normal 70 2" xfId="18294"/>
    <cellStyle name="Normal 70 2 2" xfId="18295"/>
    <cellStyle name="Normal 70 2 2 2" xfId="18296"/>
    <cellStyle name="Normal 70 2 3" xfId="18297"/>
    <cellStyle name="Normal 70 3" xfId="18298"/>
    <cellStyle name="Normal 70 3 2" xfId="18299"/>
    <cellStyle name="Normal 70 3 2 2" xfId="18300"/>
    <cellStyle name="Normal 70 3 3" xfId="18301"/>
    <cellStyle name="Normal 70 4" xfId="18302"/>
    <cellStyle name="Normal 70 4 2" xfId="18303"/>
    <cellStyle name="Normal 70 5" xfId="18304"/>
    <cellStyle name="Normal 71" xfId="18305"/>
    <cellStyle name="Normal 71 2" xfId="18306"/>
    <cellStyle name="Normal 71 2 2" xfId="18307"/>
    <cellStyle name="Normal 71 2 2 2" xfId="18308"/>
    <cellStyle name="Normal 71 2 3" xfId="18309"/>
    <cellStyle name="Normal 71 3" xfId="18310"/>
    <cellStyle name="Normal 71 3 2" xfId="18311"/>
    <cellStyle name="Normal 71 3 2 2" xfId="18312"/>
    <cellStyle name="Normal 71 3 3" xfId="18313"/>
    <cellStyle name="Normal 71 4" xfId="18314"/>
    <cellStyle name="Normal 71 4 2" xfId="18315"/>
    <cellStyle name="Normal 71 5" xfId="18316"/>
    <cellStyle name="Normal 71_All Entries" xfId="18317"/>
    <cellStyle name="Normal 72" xfId="18318"/>
    <cellStyle name="Normal 72 2" xfId="18319"/>
    <cellStyle name="Normal 72 2 2" xfId="18320"/>
    <cellStyle name="Normal 72 2 2 2" xfId="18321"/>
    <cellStyle name="Normal 72 2 3" xfId="18322"/>
    <cellStyle name="Normal 72 3" xfId="18323"/>
    <cellStyle name="Normal 72 3 2" xfId="18324"/>
    <cellStyle name="Normal 72 3 2 2" xfId="18325"/>
    <cellStyle name="Normal 72 3 3" xfId="18326"/>
    <cellStyle name="Normal 72 4" xfId="18327"/>
    <cellStyle name="Normal 72 4 2" xfId="18328"/>
    <cellStyle name="Normal 72 5" xfId="18329"/>
    <cellStyle name="Normal 72_All Entries" xfId="18330"/>
    <cellStyle name="Normal 73" xfId="18331"/>
    <cellStyle name="Normal 73 2" xfId="18332"/>
    <cellStyle name="Normal 73 2 2" xfId="18333"/>
    <cellStyle name="Normal 73 2 2 2" xfId="18334"/>
    <cellStyle name="Normal 73 2 3" xfId="18335"/>
    <cellStyle name="Normal 73 3" xfId="18336"/>
    <cellStyle name="Normal 73 3 2" xfId="18337"/>
    <cellStyle name="Normal 73 3 2 2" xfId="18338"/>
    <cellStyle name="Normal 73 3 3" xfId="18339"/>
    <cellStyle name="Normal 73 4" xfId="18340"/>
    <cellStyle name="Normal 73 4 2" xfId="18341"/>
    <cellStyle name="Normal 73 5" xfId="18342"/>
    <cellStyle name="Normal 73_All Entries" xfId="18343"/>
    <cellStyle name="Normal 74" xfId="18344"/>
    <cellStyle name="Normal 74 2" xfId="18345"/>
    <cellStyle name="Normal 74 2 2" xfId="18346"/>
    <cellStyle name="Normal 74 2 2 2" xfId="18347"/>
    <cellStyle name="Normal 74 2 3" xfId="18348"/>
    <cellStyle name="Normal 74 3" xfId="18349"/>
    <cellStyle name="Normal 74 3 2" xfId="18350"/>
    <cellStyle name="Normal 74 3 2 2" xfId="18351"/>
    <cellStyle name="Normal 74 3 3" xfId="18352"/>
    <cellStyle name="Normal 74 4" xfId="18353"/>
    <cellStyle name="Normal 74 4 2" xfId="18354"/>
    <cellStyle name="Normal 74 5" xfId="18355"/>
    <cellStyle name="Normal 74_All Entries" xfId="18356"/>
    <cellStyle name="Normal 75" xfId="18357"/>
    <cellStyle name="Normal 75 2" xfId="18358"/>
    <cellStyle name="Normal 75 2 2" xfId="18359"/>
    <cellStyle name="Normal 75 2 2 2" xfId="18360"/>
    <cellStyle name="Normal 75 2 3" xfId="18361"/>
    <cellStyle name="Normal 75 3" xfId="18362"/>
    <cellStyle name="Normal 75 3 2" xfId="18363"/>
    <cellStyle name="Normal 75 3 2 2" xfId="18364"/>
    <cellStyle name="Normal 75 3 3" xfId="18365"/>
    <cellStyle name="Normal 75 4" xfId="18366"/>
    <cellStyle name="Normal 75 4 2" xfId="18367"/>
    <cellStyle name="Normal 75 5" xfId="18368"/>
    <cellStyle name="Normal 75_All Entries" xfId="18369"/>
    <cellStyle name="Normal 76" xfId="18370"/>
    <cellStyle name="Normal 76 2" xfId="18371"/>
    <cellStyle name="Normal 76 3" xfId="18372"/>
    <cellStyle name="Normal 76_All Entries" xfId="18373"/>
    <cellStyle name="Normal 77" xfId="18374"/>
    <cellStyle name="Normal 77 2" xfId="18375"/>
    <cellStyle name="Normal 77 3" xfId="18376"/>
    <cellStyle name="Normal 77_All Entries" xfId="18377"/>
    <cellStyle name="Normal 78" xfId="18378"/>
    <cellStyle name="Normal 78 10" xfId="18379"/>
    <cellStyle name="Normal 78 11" xfId="18380"/>
    <cellStyle name="Normal 78 12" xfId="18381"/>
    <cellStyle name="Normal 78 2" xfId="18382"/>
    <cellStyle name="Normal 78 2 2" xfId="18383"/>
    <cellStyle name="Normal 78 2 2 2" xfId="18384"/>
    <cellStyle name="Normal 78 2 2 2 2" xfId="18385"/>
    <cellStyle name="Normal 78 2 2 2 2 2" xfId="18386"/>
    <cellStyle name="Normal 78 2 2 2 3" xfId="18387"/>
    <cellStyle name="Normal 78 2 2 3" xfId="18388"/>
    <cellStyle name="Normal 78 2 2 3 2" xfId="18389"/>
    <cellStyle name="Normal 78 2 2 4" xfId="18390"/>
    <cellStyle name="Normal 78 2 2 4 2" xfId="18391"/>
    <cellStyle name="Normal 78 2 2 5" xfId="18392"/>
    <cellStyle name="Normal 78 2 2 5 2" xfId="18393"/>
    <cellStyle name="Normal 78 2 2 6" xfId="18394"/>
    <cellStyle name="Normal 78 2 2_All Entries" xfId="18395"/>
    <cellStyle name="Normal 78 2 3" xfId="18396"/>
    <cellStyle name="Normal 78 2 3 2" xfId="18397"/>
    <cellStyle name="Normal 78 2 3 2 2" xfId="18398"/>
    <cellStyle name="Normal 78 2 3 3" xfId="18399"/>
    <cellStyle name="Normal 78 2 4" xfId="18400"/>
    <cellStyle name="Normal 78 2 4 2" xfId="18401"/>
    <cellStyle name="Normal 78 2 5" xfId="18402"/>
    <cellStyle name="Normal 78 2 5 2" xfId="18403"/>
    <cellStyle name="Normal 78 2 6" xfId="18404"/>
    <cellStyle name="Normal 78 2 6 2" xfId="18405"/>
    <cellStyle name="Normal 78 2 7" xfId="18406"/>
    <cellStyle name="Normal 78 2_All Entries" xfId="18407"/>
    <cellStyle name="Normal 78 3" xfId="18408"/>
    <cellStyle name="Normal 78 3 2" xfId="18409"/>
    <cellStyle name="Normal 78 3 2 2" xfId="18410"/>
    <cellStyle name="Normal 78 3 2 2 2" xfId="18411"/>
    <cellStyle name="Normal 78 3 2 2 2 2" xfId="18412"/>
    <cellStyle name="Normal 78 3 2 2 3" xfId="18413"/>
    <cellStyle name="Normal 78 3 2 3" xfId="18414"/>
    <cellStyle name="Normal 78 3 2 3 2" xfId="18415"/>
    <cellStyle name="Normal 78 3 2 4" xfId="18416"/>
    <cellStyle name="Normal 78 3 2 4 2" xfId="18417"/>
    <cellStyle name="Normal 78 3 2 5" xfId="18418"/>
    <cellStyle name="Normal 78 3 2 5 2" xfId="18419"/>
    <cellStyle name="Normal 78 3 2 6" xfId="18420"/>
    <cellStyle name="Normal 78 3 2_All Entries" xfId="18421"/>
    <cellStyle name="Normal 78 3 3" xfId="18422"/>
    <cellStyle name="Normal 78 3 3 2" xfId="18423"/>
    <cellStyle name="Normal 78 3 3 2 2" xfId="18424"/>
    <cellStyle name="Normal 78 3 3 3" xfId="18425"/>
    <cellStyle name="Normal 78 3 4" xfId="18426"/>
    <cellStyle name="Normal 78 3 4 2" xfId="18427"/>
    <cellStyle name="Normal 78 3 5" xfId="18428"/>
    <cellStyle name="Normal 78 3 5 2" xfId="18429"/>
    <cellStyle name="Normal 78 3 6" xfId="18430"/>
    <cellStyle name="Normal 78 3 6 2" xfId="18431"/>
    <cellStyle name="Normal 78 3 7" xfId="18432"/>
    <cellStyle name="Normal 78 3_All Entries" xfId="18433"/>
    <cellStyle name="Normal 78 4" xfId="18434"/>
    <cellStyle name="Normal 78 4 2" xfId="18435"/>
    <cellStyle name="Normal 78 4 2 2" xfId="18436"/>
    <cellStyle name="Normal 78 4 2 2 2" xfId="18437"/>
    <cellStyle name="Normal 78 4 2 2 2 2" xfId="18438"/>
    <cellStyle name="Normal 78 4 2 2 3" xfId="18439"/>
    <cellStyle name="Normal 78 4 2 3" xfId="18440"/>
    <cellStyle name="Normal 78 4 2 3 2" xfId="18441"/>
    <cellStyle name="Normal 78 4 2 4" xfId="18442"/>
    <cellStyle name="Normal 78 4 2 4 2" xfId="18443"/>
    <cellStyle name="Normal 78 4 2 5" xfId="18444"/>
    <cellStyle name="Normal 78 4 2 5 2" xfId="18445"/>
    <cellStyle name="Normal 78 4 2 6" xfId="18446"/>
    <cellStyle name="Normal 78 4 2_All Entries" xfId="18447"/>
    <cellStyle name="Normal 78 4 3" xfId="18448"/>
    <cellStyle name="Normal 78 4 3 2" xfId="18449"/>
    <cellStyle name="Normal 78 4 3 2 2" xfId="18450"/>
    <cellStyle name="Normal 78 4 3 3" xfId="18451"/>
    <cellStyle name="Normal 78 4 4" xfId="18452"/>
    <cellStyle name="Normal 78 4 4 2" xfId="18453"/>
    <cellStyle name="Normal 78 4 5" xfId="18454"/>
    <cellStyle name="Normal 78 4 5 2" xfId="18455"/>
    <cellStyle name="Normal 78 4 6" xfId="18456"/>
    <cellStyle name="Normal 78 4 6 2" xfId="18457"/>
    <cellStyle name="Normal 78 4 7" xfId="18458"/>
    <cellStyle name="Normal 78 4_All Entries" xfId="18459"/>
    <cellStyle name="Normal 78 5" xfId="18460"/>
    <cellStyle name="Normal 78 5 2" xfId="18461"/>
    <cellStyle name="Normal 78 5 2 2" xfId="18462"/>
    <cellStyle name="Normal 78 5 2 2 2" xfId="18463"/>
    <cellStyle name="Normal 78 5 2 3" xfId="18464"/>
    <cellStyle name="Normal 78 5 3" xfId="18465"/>
    <cellStyle name="Normal 78 5 3 2" xfId="18466"/>
    <cellStyle name="Normal 78 5 4" xfId="18467"/>
    <cellStyle name="Normal 78 5 4 2" xfId="18468"/>
    <cellStyle name="Normal 78 5 5" xfId="18469"/>
    <cellStyle name="Normal 78 5 5 2" xfId="18470"/>
    <cellStyle name="Normal 78 5 6" xfId="18471"/>
    <cellStyle name="Normal 78 5_All Entries" xfId="18472"/>
    <cellStyle name="Normal 78 6" xfId="18473"/>
    <cellStyle name="Normal 78 6 2" xfId="18474"/>
    <cellStyle name="Normal 78 6 2 2" xfId="18475"/>
    <cellStyle name="Normal 78 6 3" xfId="18476"/>
    <cellStyle name="Normal 78 6 3 2" xfId="18477"/>
    <cellStyle name="Normal 78 6 4" xfId="18478"/>
    <cellStyle name="Normal 78 6 4 2" xfId="18479"/>
    <cellStyle name="Normal 78 6 5" xfId="18480"/>
    <cellStyle name="Normal 78 6_All Entries" xfId="18481"/>
    <cellStyle name="Normal 78 7" xfId="18482"/>
    <cellStyle name="Normal 78 8" xfId="18483"/>
    <cellStyle name="Normal 78 9" xfId="18484"/>
    <cellStyle name="Normal 78 9 2" xfId="18485"/>
    <cellStyle name="Normal 78_All Entries" xfId="18486"/>
    <cellStyle name="Normal 79" xfId="18487"/>
    <cellStyle name="Normal 8" xfId="2014"/>
    <cellStyle name="Normal-- 8" xfId="18488"/>
    <cellStyle name="Normal 8 10" xfId="18489"/>
    <cellStyle name="Normal 8 10 2" xfId="18490"/>
    <cellStyle name="Normal 8 11" xfId="18491"/>
    <cellStyle name="Normal 8 12" xfId="18492"/>
    <cellStyle name="Normal 8 13" xfId="18493"/>
    <cellStyle name="Normal 8 14" xfId="18494"/>
    <cellStyle name="Normal 8 2" xfId="2015"/>
    <cellStyle name="Normal 8 2 10" xfId="18495"/>
    <cellStyle name="Normal 8 2 11" xfId="18496"/>
    <cellStyle name="Normal 8 2 12" xfId="18497"/>
    <cellStyle name="Normal 8 2 2" xfId="2775"/>
    <cellStyle name="Normal 8 2 2 10" xfId="18498"/>
    <cellStyle name="Normal 8 2 2 11" xfId="18499"/>
    <cellStyle name="Normal 8 2 2 12" xfId="18500"/>
    <cellStyle name="Normal 8 2 2 2" xfId="2851"/>
    <cellStyle name="Normal 8 2 2 2 2" xfId="18501"/>
    <cellStyle name="Normal 8 2 2 2 2 2" xfId="18502"/>
    <cellStyle name="Normal 8 2 2 2 2 2 2" xfId="18503"/>
    <cellStyle name="Normal 8 2 2 2 2 2 2 2" xfId="18504"/>
    <cellStyle name="Normal 8 2 2 2 2 2 2 3" xfId="18505"/>
    <cellStyle name="Normal 8 2 2 2 2 2 3" xfId="18506"/>
    <cellStyle name="Normal 8 2 2 2 2 2 4" xfId="18507"/>
    <cellStyle name="Normal 8 2 2 2 2 2 5" xfId="18508"/>
    <cellStyle name="Normal 8 2 2 2 2 2 6" xfId="18509"/>
    <cellStyle name="Normal 8 2 2 2 2 3" xfId="18510"/>
    <cellStyle name="Normal 8 2 2 2 2 3 2" xfId="18511"/>
    <cellStyle name="Normal 8 2 2 2 2 3 3" xfId="18512"/>
    <cellStyle name="Normal 8 2 2 2 2 4" xfId="18513"/>
    <cellStyle name="Normal 8 2 2 2 2 4 2" xfId="18514"/>
    <cellStyle name="Normal 8 2 2 2 2 5" xfId="18515"/>
    <cellStyle name="Normal 8 2 2 2 2 5 2" xfId="18516"/>
    <cellStyle name="Normal 8 2 2 2 2 6" xfId="18517"/>
    <cellStyle name="Normal 8 2 2 2 2 7" xfId="18518"/>
    <cellStyle name="Normal 8 2 2 2 2_All Entries" xfId="18519"/>
    <cellStyle name="Normal 8 2 2 2 3" xfId="18520"/>
    <cellStyle name="Normal 8 2 2 2 3 2" xfId="18521"/>
    <cellStyle name="Normal 8 2 2 2 3 2 2" xfId="18522"/>
    <cellStyle name="Normal 8 2 2 2 3 2 3" xfId="18523"/>
    <cellStyle name="Normal 8 2 2 2 3 3" xfId="18524"/>
    <cellStyle name="Normal 8 2 2 2 3 4" xfId="18525"/>
    <cellStyle name="Normal 8 2 2 2 3 5" xfId="18526"/>
    <cellStyle name="Normal 8 2 2 2 3 6" xfId="18527"/>
    <cellStyle name="Normal 8 2 2 2 4" xfId="18528"/>
    <cellStyle name="Normal 8 2 2 2 4 2" xfId="18529"/>
    <cellStyle name="Normal 8 2 2 2 4 2 2" xfId="18530"/>
    <cellStyle name="Normal 8 2 2 2 4 2 3" xfId="18531"/>
    <cellStyle name="Normal 8 2 2 2 4 3" xfId="18532"/>
    <cellStyle name="Normal 8 2 2 2 4 4" xfId="18533"/>
    <cellStyle name="Normal 8 2 2 2 5" xfId="18534"/>
    <cellStyle name="Normal 8 2 2 2 5 2" xfId="18535"/>
    <cellStyle name="Normal 8 2 2 2 5 3" xfId="18536"/>
    <cellStyle name="Normal 8 2 2 2 6" xfId="18537"/>
    <cellStyle name="Normal 8 2 2 2 6 2" xfId="18538"/>
    <cellStyle name="Normal 8 2 2 2 7" xfId="18539"/>
    <cellStyle name="Normal 8 2 2 2 8" xfId="18540"/>
    <cellStyle name="Normal 8 2 2 2 9" xfId="18541"/>
    <cellStyle name="Normal 8 2 2 2_All Entries" xfId="18542"/>
    <cellStyle name="Normal 8 2 2 3" xfId="18543"/>
    <cellStyle name="Normal 8 2 2 3 2" xfId="18544"/>
    <cellStyle name="Normal 8 2 2 3 2 2" xfId="18545"/>
    <cellStyle name="Normal 8 2 2 3 2 2 2" xfId="18546"/>
    <cellStyle name="Normal 8 2 2 3 2 2 2 2" xfId="18547"/>
    <cellStyle name="Normal 8 2 2 3 2 2 3" xfId="18548"/>
    <cellStyle name="Normal 8 2 2 3 2 3" xfId="18549"/>
    <cellStyle name="Normal 8 2 2 3 2 3 2" xfId="18550"/>
    <cellStyle name="Normal 8 2 2 3 2 4" xfId="18551"/>
    <cellStyle name="Normal 8 2 2 3 2 4 2" xfId="18552"/>
    <cellStyle name="Normal 8 2 2 3 2 5" xfId="18553"/>
    <cellStyle name="Normal 8 2 2 3 2 5 2" xfId="18554"/>
    <cellStyle name="Normal 8 2 2 3 2 6" xfId="18555"/>
    <cellStyle name="Normal 8 2 2 3 2_All Entries" xfId="18556"/>
    <cellStyle name="Normal 8 2 2 3 3" xfId="18557"/>
    <cellStyle name="Normal 8 2 2 3 3 2" xfId="18558"/>
    <cellStyle name="Normal 8 2 2 3 3 2 2" xfId="18559"/>
    <cellStyle name="Normal 8 2 2 3 3 3" xfId="18560"/>
    <cellStyle name="Normal 8 2 2 3 4" xfId="18561"/>
    <cellStyle name="Normal 8 2 2 3 4 2" xfId="18562"/>
    <cellStyle name="Normal 8 2 2 3 5" xfId="18563"/>
    <cellStyle name="Normal 8 2 2 3 5 2" xfId="18564"/>
    <cellStyle name="Normal 8 2 2 3 6" xfId="18565"/>
    <cellStyle name="Normal 8 2 2 3 6 2" xfId="18566"/>
    <cellStyle name="Normal 8 2 2 3 7" xfId="18567"/>
    <cellStyle name="Normal 8 2 2 3 8" xfId="18568"/>
    <cellStyle name="Normal 8 2 2 3_All Entries" xfId="18569"/>
    <cellStyle name="Normal 8 2 2 4" xfId="18570"/>
    <cellStyle name="Normal 8 2 2 4 2" xfId="18571"/>
    <cellStyle name="Normal 8 2 2 4 2 2" xfId="18572"/>
    <cellStyle name="Normal 8 2 2 4 2 2 2" xfId="18573"/>
    <cellStyle name="Normal 8 2 2 4 2 2 2 2" xfId="18574"/>
    <cellStyle name="Normal 8 2 2 4 2 2 3" xfId="18575"/>
    <cellStyle name="Normal 8 2 2 4 2 3" xfId="18576"/>
    <cellStyle name="Normal 8 2 2 4 2 3 2" xfId="18577"/>
    <cellStyle name="Normal 8 2 2 4 2 4" xfId="18578"/>
    <cellStyle name="Normal 8 2 2 4 2 4 2" xfId="18579"/>
    <cellStyle name="Normal 8 2 2 4 2 5" xfId="18580"/>
    <cellStyle name="Normal 8 2 2 4 2 5 2" xfId="18581"/>
    <cellStyle name="Normal 8 2 2 4 2 6" xfId="18582"/>
    <cellStyle name="Normal 8 2 2 4 2_All Entries" xfId="18583"/>
    <cellStyle name="Normal 8 2 2 4 3" xfId="18584"/>
    <cellStyle name="Normal 8 2 2 4 3 2" xfId="18585"/>
    <cellStyle name="Normal 8 2 2 4 3 2 2" xfId="18586"/>
    <cellStyle name="Normal 8 2 2 4 3 3" xfId="18587"/>
    <cellStyle name="Normal 8 2 2 4 4" xfId="18588"/>
    <cellStyle name="Normal 8 2 2 4 4 2" xfId="18589"/>
    <cellStyle name="Normal 8 2 2 4 5" xfId="18590"/>
    <cellStyle name="Normal 8 2 2 4 5 2" xfId="18591"/>
    <cellStyle name="Normal 8 2 2 4 6" xfId="18592"/>
    <cellStyle name="Normal 8 2 2 4 6 2" xfId="18593"/>
    <cellStyle name="Normal 8 2 2 4 7" xfId="18594"/>
    <cellStyle name="Normal 8 2 2 4_All Entries" xfId="18595"/>
    <cellStyle name="Normal 8 2 2 5" xfId="18596"/>
    <cellStyle name="Normal 8 2 2 5 2" xfId="18597"/>
    <cellStyle name="Normal 8 2 2 5 2 2" xfId="18598"/>
    <cellStyle name="Normal 8 2 2 5 2 2 2" xfId="18599"/>
    <cellStyle name="Normal 8 2 2 5 2 3" xfId="18600"/>
    <cellStyle name="Normal 8 2 2 5 3" xfId="18601"/>
    <cellStyle name="Normal 8 2 2 5 3 2" xfId="18602"/>
    <cellStyle name="Normal 8 2 2 5 4" xfId="18603"/>
    <cellStyle name="Normal 8 2 2 5 4 2" xfId="18604"/>
    <cellStyle name="Normal 8 2 2 5 5" xfId="18605"/>
    <cellStyle name="Normal 8 2 2 5 5 2" xfId="18606"/>
    <cellStyle name="Normal 8 2 2 5 6" xfId="18607"/>
    <cellStyle name="Normal 8 2 2 5_All Entries" xfId="18608"/>
    <cellStyle name="Normal 8 2 2 6" xfId="18609"/>
    <cellStyle name="Normal 8 2 2 6 2" xfId="18610"/>
    <cellStyle name="Normal 8 2 2 6 2 2" xfId="18611"/>
    <cellStyle name="Normal 8 2 2 6 3" xfId="18612"/>
    <cellStyle name="Normal 8 2 2 6 3 2" xfId="18613"/>
    <cellStyle name="Normal 8 2 2 6 4" xfId="18614"/>
    <cellStyle name="Normal 8 2 2 6 4 2" xfId="18615"/>
    <cellStyle name="Normal 8 2 2 6 5" xfId="18616"/>
    <cellStyle name="Normal 8 2 2 6_All Entries" xfId="18617"/>
    <cellStyle name="Normal 8 2 2 7" xfId="18618"/>
    <cellStyle name="Normal 8 2 2 8" xfId="18619"/>
    <cellStyle name="Normal 8 2 2 9" xfId="18620"/>
    <cellStyle name="Normal 8 2 2 9 2" xfId="18621"/>
    <cellStyle name="Normal 8 2 2_All Entries" xfId="18622"/>
    <cellStyle name="Normal 8 2 3" xfId="2809"/>
    <cellStyle name="Normal 8 2 3 10" xfId="18623"/>
    <cellStyle name="Normal 8 2 3 2" xfId="18624"/>
    <cellStyle name="Normal 8 2 3 2 2" xfId="18625"/>
    <cellStyle name="Normal 8 2 3 2 2 2" xfId="18626"/>
    <cellStyle name="Normal 8 2 3 2 2 2 2" xfId="18627"/>
    <cellStyle name="Normal 8 2 3 2 2 2 2 2" xfId="18628"/>
    <cellStyle name="Normal 8 2 3 2 2 2 2 3" xfId="18629"/>
    <cellStyle name="Normal 8 2 3 2 2 2 3" xfId="18630"/>
    <cellStyle name="Normal 8 2 3 2 2 2 4" xfId="18631"/>
    <cellStyle name="Normal 8 2 3 2 2 2 5" xfId="18632"/>
    <cellStyle name="Normal 8 2 3 2 2 2 6" xfId="18633"/>
    <cellStyle name="Normal 8 2 3 2 2 3" xfId="18634"/>
    <cellStyle name="Normal 8 2 3 2 2 3 2" xfId="18635"/>
    <cellStyle name="Normal 8 2 3 2 2 3 3" xfId="18636"/>
    <cellStyle name="Normal 8 2 3 2 2 4" xfId="18637"/>
    <cellStyle name="Normal 8 2 3 2 2 5" xfId="18638"/>
    <cellStyle name="Normal 8 2 3 2 2 6" xfId="18639"/>
    <cellStyle name="Normal 8 2 3 2 2 7" xfId="18640"/>
    <cellStyle name="Normal 8 2 3 2 3" xfId="18641"/>
    <cellStyle name="Normal 8 2 3 2 3 2" xfId="18642"/>
    <cellStyle name="Normal 8 2 3 2 3 2 2" xfId="18643"/>
    <cellStyle name="Normal 8 2 3 2 3 2 3" xfId="18644"/>
    <cellStyle name="Normal 8 2 3 2 3 3" xfId="18645"/>
    <cellStyle name="Normal 8 2 3 2 3 4" xfId="18646"/>
    <cellStyle name="Normal 8 2 3 2 3 5" xfId="18647"/>
    <cellStyle name="Normal 8 2 3 2 3 6" xfId="18648"/>
    <cellStyle name="Normal 8 2 3 2 4" xfId="18649"/>
    <cellStyle name="Normal 8 2 3 2 4 2" xfId="18650"/>
    <cellStyle name="Normal 8 2 3 2 4 2 2" xfId="18651"/>
    <cellStyle name="Normal 8 2 3 2 4 2 3" xfId="18652"/>
    <cellStyle name="Normal 8 2 3 2 4 3" xfId="18653"/>
    <cellStyle name="Normal 8 2 3 2 4 4" xfId="18654"/>
    <cellStyle name="Normal 8 2 3 2 5" xfId="18655"/>
    <cellStyle name="Normal 8 2 3 2 5 2" xfId="18656"/>
    <cellStyle name="Normal 8 2 3 2 5 3" xfId="18657"/>
    <cellStyle name="Normal 8 2 3 2 6" xfId="18658"/>
    <cellStyle name="Normal 8 2 3 2 7" xfId="18659"/>
    <cellStyle name="Normal 8 2 3 2 8" xfId="18660"/>
    <cellStyle name="Normal 8 2 3 2 9" xfId="18661"/>
    <cellStyle name="Normal 8 2 3 3" xfId="18662"/>
    <cellStyle name="Normal 8 2 3 3 2" xfId="18663"/>
    <cellStyle name="Normal 8 2 3 3 2 2" xfId="18664"/>
    <cellStyle name="Normal 8 2 3 3 2 2 2" xfId="18665"/>
    <cellStyle name="Normal 8 2 3 3 2 2 3" xfId="18666"/>
    <cellStyle name="Normal 8 2 3 3 2 3" xfId="18667"/>
    <cellStyle name="Normal 8 2 3 3 2 4" xfId="18668"/>
    <cellStyle name="Normal 8 2 3 3 2 5" xfId="18669"/>
    <cellStyle name="Normal 8 2 3 3 2 6" xfId="18670"/>
    <cellStyle name="Normal 8 2 3 3 3" xfId="18671"/>
    <cellStyle name="Normal 8 2 3 3 3 2" xfId="18672"/>
    <cellStyle name="Normal 8 2 3 3 3 3" xfId="18673"/>
    <cellStyle name="Normal 8 2 3 3 4" xfId="18674"/>
    <cellStyle name="Normal 8 2 3 3 5" xfId="18675"/>
    <cellStyle name="Normal 8 2 3 3 6" xfId="18676"/>
    <cellStyle name="Normal 8 2 3 3 7" xfId="18677"/>
    <cellStyle name="Normal 8 2 3 3 8" xfId="18678"/>
    <cellStyle name="Normal 8 2 3 4" xfId="18679"/>
    <cellStyle name="Normal 8 2 3 4 2" xfId="18680"/>
    <cellStyle name="Normal 8 2 3 4 2 2" xfId="18681"/>
    <cellStyle name="Normal 8 2 3 4 2 3" xfId="18682"/>
    <cellStyle name="Normal 8 2 3 4 3" xfId="18683"/>
    <cellStyle name="Normal 8 2 3 4 4" xfId="18684"/>
    <cellStyle name="Normal 8 2 3 4 5" xfId="18685"/>
    <cellStyle name="Normal 8 2 3 4 6" xfId="18686"/>
    <cellStyle name="Normal 8 2 3 5" xfId="18687"/>
    <cellStyle name="Normal 8 2 3 5 2" xfId="18688"/>
    <cellStyle name="Normal 8 2 3 5 2 2" xfId="18689"/>
    <cellStyle name="Normal 8 2 3 5 2 3" xfId="18690"/>
    <cellStyle name="Normal 8 2 3 5 3" xfId="18691"/>
    <cellStyle name="Normal 8 2 3 5 4" xfId="18692"/>
    <cellStyle name="Normal 8 2 3 6" xfId="18693"/>
    <cellStyle name="Normal 8 2 3 6 2" xfId="18694"/>
    <cellStyle name="Normal 8 2 3 6 3" xfId="18695"/>
    <cellStyle name="Normal 8 2 3 7" xfId="18696"/>
    <cellStyle name="Normal 8 2 3 8" xfId="18697"/>
    <cellStyle name="Normal 8 2 3 9" xfId="18698"/>
    <cellStyle name="Normal 8 2 4" xfId="18699"/>
    <cellStyle name="Normal 8 2 4 2" xfId="18700"/>
    <cellStyle name="Normal 8 2 4 2 2" xfId="18701"/>
    <cellStyle name="Normal 8 2 4 2 2 2" xfId="18702"/>
    <cellStyle name="Normal 8 2 4 2 2 2 2" xfId="18703"/>
    <cellStyle name="Normal 8 2 4 2 2 2 3" xfId="18704"/>
    <cellStyle name="Normal 8 2 4 2 2 3" xfId="18705"/>
    <cellStyle name="Normal 8 2 4 2 2 4" xfId="18706"/>
    <cellStyle name="Normal 8 2 4 2 2 5" xfId="18707"/>
    <cellStyle name="Normal 8 2 4 2 2 6" xfId="18708"/>
    <cellStyle name="Normal 8 2 4 2 3" xfId="18709"/>
    <cellStyle name="Normal 8 2 4 2 3 2" xfId="18710"/>
    <cellStyle name="Normal 8 2 4 2 3 3" xfId="18711"/>
    <cellStyle name="Normal 8 2 4 2 4" xfId="18712"/>
    <cellStyle name="Normal 8 2 4 2 5" xfId="18713"/>
    <cellStyle name="Normal 8 2 4 2 6" xfId="18714"/>
    <cellStyle name="Normal 8 2 4 2 7" xfId="18715"/>
    <cellStyle name="Normal 8 2 4 3" xfId="18716"/>
    <cellStyle name="Normal 8 2 4 3 2" xfId="18717"/>
    <cellStyle name="Normal 8 2 4 3 2 2" xfId="18718"/>
    <cellStyle name="Normal 8 2 4 3 2 3" xfId="18719"/>
    <cellStyle name="Normal 8 2 4 3 3" xfId="18720"/>
    <cellStyle name="Normal 8 2 4 3 4" xfId="18721"/>
    <cellStyle name="Normal 8 2 4 3 5" xfId="18722"/>
    <cellStyle name="Normal 8 2 4 3 6" xfId="18723"/>
    <cellStyle name="Normal 8 2 4 4" xfId="18724"/>
    <cellStyle name="Normal 8 2 4 4 2" xfId="18725"/>
    <cellStyle name="Normal 8 2 4 4 2 2" xfId="18726"/>
    <cellStyle name="Normal 8 2 4 4 2 3" xfId="18727"/>
    <cellStyle name="Normal 8 2 4 4 3" xfId="18728"/>
    <cellStyle name="Normal 8 2 4 4 4" xfId="18729"/>
    <cellStyle name="Normal 8 2 4 5" xfId="18730"/>
    <cellStyle name="Normal 8 2 4 5 2" xfId="18731"/>
    <cellStyle name="Normal 8 2 4 5 3" xfId="18732"/>
    <cellStyle name="Normal 8 2 4 6" xfId="18733"/>
    <cellStyle name="Normal 8 2 4 7" xfId="18734"/>
    <cellStyle name="Normal 8 2 4 8" xfId="18735"/>
    <cellStyle name="Normal 8 2 4 9" xfId="18736"/>
    <cellStyle name="Normal 8 2 5" xfId="18737"/>
    <cellStyle name="Normal 8 2 5 2" xfId="18738"/>
    <cellStyle name="Normal 8 2 5 2 2" xfId="18739"/>
    <cellStyle name="Normal 8 2 5 2 2 2" xfId="18740"/>
    <cellStyle name="Normal 8 2 5 2 2 3" xfId="18741"/>
    <cellStyle name="Normal 8 2 5 2 3" xfId="18742"/>
    <cellStyle name="Normal 8 2 5 2 4" xfId="18743"/>
    <cellStyle name="Normal 8 2 5 2 5" xfId="18744"/>
    <cellStyle name="Normal 8 2 5 2 6" xfId="18745"/>
    <cellStyle name="Normal 8 2 5 3" xfId="18746"/>
    <cellStyle name="Normal 8 2 5 3 2" xfId="18747"/>
    <cellStyle name="Normal 8 2 5 3 3" xfId="18748"/>
    <cellStyle name="Normal 8 2 5 4" xfId="18749"/>
    <cellStyle name="Normal 8 2 5 5" xfId="18750"/>
    <cellStyle name="Normal 8 2 5 6" xfId="18751"/>
    <cellStyle name="Normal 8 2 5 7" xfId="18752"/>
    <cellStyle name="Normal 8 2 5 8" xfId="18753"/>
    <cellStyle name="Normal 8 2 6" xfId="18754"/>
    <cellStyle name="Normal 8 2 6 2" xfId="18755"/>
    <cellStyle name="Normal 8 2 6 2 2" xfId="18756"/>
    <cellStyle name="Normal 8 2 6 2 3" xfId="18757"/>
    <cellStyle name="Normal 8 2 6 3" xfId="18758"/>
    <cellStyle name="Normal 8 2 6 4" xfId="18759"/>
    <cellStyle name="Normal 8 2 6 5" xfId="18760"/>
    <cellStyle name="Normal 8 2 6 6" xfId="18761"/>
    <cellStyle name="Normal 8 2 7" xfId="18762"/>
    <cellStyle name="Normal 8 2 7 2" xfId="18763"/>
    <cellStyle name="Normal 8 2 7 2 2" xfId="18764"/>
    <cellStyle name="Normal 8 2 7 2 3" xfId="18765"/>
    <cellStyle name="Normal 8 2 7 3" xfId="18766"/>
    <cellStyle name="Normal 8 2 7 4" xfId="18767"/>
    <cellStyle name="Normal 8 2 8" xfId="18768"/>
    <cellStyle name="Normal 8 2 8 2" xfId="18769"/>
    <cellStyle name="Normal 8 2 8 3" xfId="18770"/>
    <cellStyle name="Normal 8 2 9" xfId="18771"/>
    <cellStyle name="Normal 8 2_IS Analytics-QTR" xfId="18772"/>
    <cellStyle name="Normal 8 3" xfId="18773"/>
    <cellStyle name="Normal 8 3 10" xfId="18774"/>
    <cellStyle name="Normal 8 3 11" xfId="18775"/>
    <cellStyle name="Normal 8 3 2" xfId="18776"/>
    <cellStyle name="Normal 8 3 2 2" xfId="18777"/>
    <cellStyle name="Normal 8 3 2 2 2" xfId="18778"/>
    <cellStyle name="Normal 8 3 2 2 2 2" xfId="18779"/>
    <cellStyle name="Normal 8 3 2 2 2 2 2" xfId="18780"/>
    <cellStyle name="Normal 8 3 2 2 2 2 3" xfId="18781"/>
    <cellStyle name="Normal 8 3 2 2 2 3" xfId="18782"/>
    <cellStyle name="Normal 8 3 2 2 2 4" xfId="18783"/>
    <cellStyle name="Normal 8 3 2 2 2 5" xfId="18784"/>
    <cellStyle name="Normal 8 3 2 2 2 6" xfId="18785"/>
    <cellStyle name="Normal 8 3 2 2 3" xfId="18786"/>
    <cellStyle name="Normal 8 3 2 2 3 2" xfId="18787"/>
    <cellStyle name="Normal 8 3 2 2 3 3" xfId="18788"/>
    <cellStyle name="Normal 8 3 2 2 4" xfId="18789"/>
    <cellStyle name="Normal 8 3 2 2 4 2" xfId="18790"/>
    <cellStyle name="Normal 8 3 2 2 5" xfId="18791"/>
    <cellStyle name="Normal 8 3 2 2 5 2" xfId="18792"/>
    <cellStyle name="Normal 8 3 2 2 6" xfId="18793"/>
    <cellStyle name="Normal 8 3 2 2 7" xfId="18794"/>
    <cellStyle name="Normal 8 3 2 2_All Entries" xfId="18795"/>
    <cellStyle name="Normal 8 3 2 3" xfId="18796"/>
    <cellStyle name="Normal 8 3 2 3 2" xfId="18797"/>
    <cellStyle name="Normal 8 3 2 3 2 2" xfId="18798"/>
    <cellStyle name="Normal 8 3 2 3 2 3" xfId="18799"/>
    <cellStyle name="Normal 8 3 2 3 3" xfId="18800"/>
    <cellStyle name="Normal 8 3 2 3 4" xfId="18801"/>
    <cellStyle name="Normal 8 3 2 3 5" xfId="18802"/>
    <cellStyle name="Normal 8 3 2 3 6" xfId="18803"/>
    <cellStyle name="Normal 8 3 2 4" xfId="18804"/>
    <cellStyle name="Normal 8 3 2 4 2" xfId="18805"/>
    <cellStyle name="Normal 8 3 2 4 2 2" xfId="18806"/>
    <cellStyle name="Normal 8 3 2 4 2 3" xfId="18807"/>
    <cellStyle name="Normal 8 3 2 4 3" xfId="18808"/>
    <cellStyle name="Normal 8 3 2 4 4" xfId="18809"/>
    <cellStyle name="Normal 8 3 2 5" xfId="18810"/>
    <cellStyle name="Normal 8 3 2 5 2" xfId="18811"/>
    <cellStyle name="Normal 8 3 2 5 3" xfId="18812"/>
    <cellStyle name="Normal 8 3 2 6" xfId="18813"/>
    <cellStyle name="Normal 8 3 2 6 2" xfId="18814"/>
    <cellStyle name="Normal 8 3 2 7" xfId="18815"/>
    <cellStyle name="Normal 8 3 2 8" xfId="18816"/>
    <cellStyle name="Normal 8 3 2 9" xfId="18817"/>
    <cellStyle name="Normal 8 3 2_All Entries" xfId="18818"/>
    <cellStyle name="Normal 8 3 3" xfId="18819"/>
    <cellStyle name="Normal 8 3 3 2" xfId="18820"/>
    <cellStyle name="Normal 8 3 3 2 2" xfId="18821"/>
    <cellStyle name="Normal 8 3 3 2 2 2" xfId="18822"/>
    <cellStyle name="Normal 8 3 3 2 2 2 2" xfId="18823"/>
    <cellStyle name="Normal 8 3 3 2 2 3" xfId="18824"/>
    <cellStyle name="Normal 8 3 3 2 3" xfId="18825"/>
    <cellStyle name="Normal 8 3 3 2 3 2" xfId="18826"/>
    <cellStyle name="Normal 8 3 3 2 4" xfId="18827"/>
    <cellStyle name="Normal 8 3 3 2 4 2" xfId="18828"/>
    <cellStyle name="Normal 8 3 3 2 5" xfId="18829"/>
    <cellStyle name="Normal 8 3 3 2 5 2" xfId="18830"/>
    <cellStyle name="Normal 8 3 3 2 6" xfId="18831"/>
    <cellStyle name="Normal 8 3 3 2_All Entries" xfId="18832"/>
    <cellStyle name="Normal 8 3 3 3" xfId="18833"/>
    <cellStyle name="Normal 8 3 3 3 2" xfId="18834"/>
    <cellStyle name="Normal 8 3 3 3 2 2" xfId="18835"/>
    <cellStyle name="Normal 8 3 3 3 3" xfId="18836"/>
    <cellStyle name="Normal 8 3 3 4" xfId="18837"/>
    <cellStyle name="Normal 8 3 3 4 2" xfId="18838"/>
    <cellStyle name="Normal 8 3 3 5" xfId="18839"/>
    <cellStyle name="Normal 8 3 3 5 2" xfId="18840"/>
    <cellStyle name="Normal 8 3 3 6" xfId="18841"/>
    <cellStyle name="Normal 8 3 3 6 2" xfId="18842"/>
    <cellStyle name="Normal 8 3 3 7" xfId="18843"/>
    <cellStyle name="Normal 8 3 3 8" xfId="18844"/>
    <cellStyle name="Normal 8 3 3_All Entries" xfId="18845"/>
    <cellStyle name="Normal 8 3 4" xfId="18846"/>
    <cellStyle name="Normal 8 3 4 2" xfId="18847"/>
    <cellStyle name="Normal 8 3 4 2 2" xfId="18848"/>
    <cellStyle name="Normal 8 3 4 2 2 2" xfId="18849"/>
    <cellStyle name="Normal 8 3 4 2 2 2 2" xfId="18850"/>
    <cellStyle name="Normal 8 3 4 2 2 3" xfId="18851"/>
    <cellStyle name="Normal 8 3 4 2 3" xfId="18852"/>
    <cellStyle name="Normal 8 3 4 2 3 2" xfId="18853"/>
    <cellStyle name="Normal 8 3 4 2 4" xfId="18854"/>
    <cellStyle name="Normal 8 3 4 2 4 2" xfId="18855"/>
    <cellStyle name="Normal 8 3 4 2 5" xfId="18856"/>
    <cellStyle name="Normal 8 3 4 2 5 2" xfId="18857"/>
    <cellStyle name="Normal 8 3 4 2 6" xfId="18858"/>
    <cellStyle name="Normal 8 3 4 2_All Entries" xfId="18859"/>
    <cellStyle name="Normal 8 3 4 3" xfId="18860"/>
    <cellStyle name="Normal 8 3 4 3 2" xfId="18861"/>
    <cellStyle name="Normal 8 3 4 3 2 2" xfId="18862"/>
    <cellStyle name="Normal 8 3 4 3 3" xfId="18863"/>
    <cellStyle name="Normal 8 3 4 4" xfId="18864"/>
    <cellStyle name="Normal 8 3 4 4 2" xfId="18865"/>
    <cellStyle name="Normal 8 3 4 5" xfId="18866"/>
    <cellStyle name="Normal 8 3 4 5 2" xfId="18867"/>
    <cellStyle name="Normal 8 3 4 6" xfId="18868"/>
    <cellStyle name="Normal 8 3 4 6 2" xfId="18869"/>
    <cellStyle name="Normal 8 3 4 7" xfId="18870"/>
    <cellStyle name="Normal 8 3 4_All Entries" xfId="18871"/>
    <cellStyle name="Normal 8 3 5" xfId="18872"/>
    <cellStyle name="Normal 8 3 5 2" xfId="18873"/>
    <cellStyle name="Normal 8 3 5 2 2" xfId="18874"/>
    <cellStyle name="Normal 8 3 5 2 2 2" xfId="18875"/>
    <cellStyle name="Normal 8 3 5 2 3" xfId="18876"/>
    <cellStyle name="Normal 8 3 5 3" xfId="18877"/>
    <cellStyle name="Normal 8 3 5 3 2" xfId="18878"/>
    <cellStyle name="Normal 8 3 5 4" xfId="18879"/>
    <cellStyle name="Normal 8 3 5 4 2" xfId="18880"/>
    <cellStyle name="Normal 8 3 5 5" xfId="18881"/>
    <cellStyle name="Normal 8 3 5 5 2" xfId="18882"/>
    <cellStyle name="Normal 8 3 5 6" xfId="18883"/>
    <cellStyle name="Normal 8 3 5_All Entries" xfId="18884"/>
    <cellStyle name="Normal 8 3 6" xfId="18885"/>
    <cellStyle name="Normal 8 3 6 2" xfId="18886"/>
    <cellStyle name="Normal 8 3 6 2 2" xfId="18887"/>
    <cellStyle name="Normal 8 3 6 3" xfId="18888"/>
    <cellStyle name="Normal 8 3 6 3 2" xfId="18889"/>
    <cellStyle name="Normal 8 3 6 4" xfId="18890"/>
    <cellStyle name="Normal 8 3 6 4 2" xfId="18891"/>
    <cellStyle name="Normal 8 3 6 5" xfId="18892"/>
    <cellStyle name="Normal 8 3 6_All Entries" xfId="18893"/>
    <cellStyle name="Normal 8 3 7" xfId="18894"/>
    <cellStyle name="Normal 8 3 8" xfId="18895"/>
    <cellStyle name="Normal 8 3 9" xfId="18896"/>
    <cellStyle name="Normal 8 3 9 2" xfId="18897"/>
    <cellStyle name="Normal 8 3_All Entries" xfId="18898"/>
    <cellStyle name="Normal 8 4" xfId="2016"/>
    <cellStyle name="Normal 8 4 10" xfId="18899"/>
    <cellStyle name="Normal 8 4 2" xfId="2017"/>
    <cellStyle name="Normal 8 4 2 2" xfId="18900"/>
    <cellStyle name="Normal 8 4 2 2 2" xfId="18901"/>
    <cellStyle name="Normal 8 4 2 2 2 2" xfId="18902"/>
    <cellStyle name="Normal 8 4 2 2 2 2 2" xfId="18903"/>
    <cellStyle name="Normal 8 4 2 2 2 2 3" xfId="18904"/>
    <cellStyle name="Normal 8 4 2 2 2 3" xfId="18905"/>
    <cellStyle name="Normal 8 4 2 2 2 4" xfId="18906"/>
    <cellStyle name="Normal 8 4 2 2 2 5" xfId="18907"/>
    <cellStyle name="Normal 8 4 2 2 2 6" xfId="18908"/>
    <cellStyle name="Normal 8 4 2 2 3" xfId="18909"/>
    <cellStyle name="Normal 8 4 2 2 3 2" xfId="18910"/>
    <cellStyle name="Normal 8 4 2 2 3 3" xfId="18911"/>
    <cellStyle name="Normal 8 4 2 2 4" xfId="18912"/>
    <cellStyle name="Normal 8 4 2 2 5" xfId="18913"/>
    <cellStyle name="Normal 8 4 2 2 6" xfId="18914"/>
    <cellStyle name="Normal 8 4 2 2 7" xfId="18915"/>
    <cellStyle name="Normal 8 4 2 3" xfId="18916"/>
    <cellStyle name="Normal 8 4 2 3 2" xfId="18917"/>
    <cellStyle name="Normal 8 4 2 3 2 2" xfId="18918"/>
    <cellStyle name="Normal 8 4 2 3 2 3" xfId="18919"/>
    <cellStyle name="Normal 8 4 2 3 3" xfId="18920"/>
    <cellStyle name="Normal 8 4 2 3 4" xfId="18921"/>
    <cellStyle name="Normal 8 4 2 3 5" xfId="18922"/>
    <cellStyle name="Normal 8 4 2 3 6" xfId="18923"/>
    <cellStyle name="Normal 8 4 2 4" xfId="18924"/>
    <cellStyle name="Normal 8 4 2 4 2" xfId="18925"/>
    <cellStyle name="Normal 8 4 2 4 2 2" xfId="18926"/>
    <cellStyle name="Normal 8 4 2 4 2 3" xfId="18927"/>
    <cellStyle name="Normal 8 4 2 4 3" xfId="18928"/>
    <cellStyle name="Normal 8 4 2 4 4" xfId="18929"/>
    <cellStyle name="Normal 8 4 2 5" xfId="18930"/>
    <cellStyle name="Normal 8 4 2 5 2" xfId="18931"/>
    <cellStyle name="Normal 8 4 2 5 3" xfId="18932"/>
    <cellStyle name="Normal 8 4 2 6" xfId="18933"/>
    <cellStyle name="Normal 8 4 2 7" xfId="18934"/>
    <cellStyle name="Normal 8 4 2 8" xfId="18935"/>
    <cellStyle name="Normal 8 4 2 9" xfId="18936"/>
    <cellStyle name="Normal 8 4 3" xfId="18937"/>
    <cellStyle name="Normal 8 4 3 2" xfId="18938"/>
    <cellStyle name="Normal 8 4 3 2 2" xfId="18939"/>
    <cellStyle name="Normal 8 4 3 2 2 2" xfId="18940"/>
    <cellStyle name="Normal 8 4 3 2 2 3" xfId="18941"/>
    <cellStyle name="Normal 8 4 3 2 3" xfId="18942"/>
    <cellStyle name="Normal 8 4 3 2 4" xfId="18943"/>
    <cellStyle name="Normal 8 4 3 2 5" xfId="18944"/>
    <cellStyle name="Normal 8 4 3 2 6" xfId="18945"/>
    <cellStyle name="Normal 8 4 3 3" xfId="18946"/>
    <cellStyle name="Normal 8 4 3 3 2" xfId="18947"/>
    <cellStyle name="Normal 8 4 3 3 3" xfId="18948"/>
    <cellStyle name="Normal 8 4 3 4" xfId="18949"/>
    <cellStyle name="Normal 8 4 3 5" xfId="18950"/>
    <cellStyle name="Normal 8 4 3 6" xfId="18951"/>
    <cellStyle name="Normal 8 4 3 7" xfId="18952"/>
    <cellStyle name="Normal 8 4 3 8" xfId="18953"/>
    <cellStyle name="Normal 8 4 4" xfId="18954"/>
    <cellStyle name="Normal 8 4 4 2" xfId="18955"/>
    <cellStyle name="Normal 8 4 4 2 2" xfId="18956"/>
    <cellStyle name="Normal 8 4 4 2 3" xfId="18957"/>
    <cellStyle name="Normal 8 4 4 3" xfId="18958"/>
    <cellStyle name="Normal 8 4 4 4" xfId="18959"/>
    <cellStyle name="Normal 8 4 4 5" xfId="18960"/>
    <cellStyle name="Normal 8 4 4 6" xfId="18961"/>
    <cellStyle name="Normal 8 4 5" xfId="18962"/>
    <cellStyle name="Normal 8 4 5 2" xfId="18963"/>
    <cellStyle name="Normal 8 4 5 2 2" xfId="18964"/>
    <cellStyle name="Normal 8 4 5 2 3" xfId="18965"/>
    <cellStyle name="Normal 8 4 5 3" xfId="18966"/>
    <cellStyle name="Normal 8 4 5 4" xfId="18967"/>
    <cellStyle name="Normal 8 4 6" xfId="18968"/>
    <cellStyle name="Normal 8 4 6 2" xfId="18969"/>
    <cellStyle name="Normal 8 4 6 3" xfId="18970"/>
    <cellStyle name="Normal 8 4 7" xfId="18971"/>
    <cellStyle name="Normal 8 4 8" xfId="18972"/>
    <cellStyle name="Normal 8 4 9" xfId="18973"/>
    <cellStyle name="Normal 8 5" xfId="18974"/>
    <cellStyle name="Normal 8 5 2" xfId="18975"/>
    <cellStyle name="Normal 8 5 2 2" xfId="18976"/>
    <cellStyle name="Normal 8 5 2 2 2" xfId="18977"/>
    <cellStyle name="Normal 8 5 2 2 2 2" xfId="18978"/>
    <cellStyle name="Normal 8 5 2 2 2 3" xfId="18979"/>
    <cellStyle name="Normal 8 5 2 2 3" xfId="18980"/>
    <cellStyle name="Normal 8 5 2 2 4" xfId="18981"/>
    <cellStyle name="Normal 8 5 2 2 5" xfId="18982"/>
    <cellStyle name="Normal 8 5 2 2 6" xfId="18983"/>
    <cellStyle name="Normal 8 5 2 3" xfId="18984"/>
    <cellStyle name="Normal 8 5 2 3 2" xfId="18985"/>
    <cellStyle name="Normal 8 5 2 3 3" xfId="18986"/>
    <cellStyle name="Normal 8 5 2 4" xfId="18987"/>
    <cellStyle name="Normal 8 5 2 4 2" xfId="18988"/>
    <cellStyle name="Normal 8 5 2 5" xfId="18989"/>
    <cellStyle name="Normal 8 5 2 5 2" xfId="18990"/>
    <cellStyle name="Normal 8 5 2 6" xfId="18991"/>
    <cellStyle name="Normal 8 5 2 7" xfId="18992"/>
    <cellStyle name="Normal 8 5 2_All Entries" xfId="18993"/>
    <cellStyle name="Normal 8 5 3" xfId="18994"/>
    <cellStyle name="Normal 8 5 3 2" xfId="18995"/>
    <cellStyle name="Normal 8 5 3 2 2" xfId="18996"/>
    <cellStyle name="Normal 8 5 3 2 3" xfId="18997"/>
    <cellStyle name="Normal 8 5 3 3" xfId="18998"/>
    <cellStyle name="Normal 8 5 3 4" xfId="18999"/>
    <cellStyle name="Normal 8 5 3 5" xfId="19000"/>
    <cellStyle name="Normal 8 5 3 6" xfId="19001"/>
    <cellStyle name="Normal 8 5 4" xfId="19002"/>
    <cellStyle name="Normal 8 5 4 2" xfId="19003"/>
    <cellStyle name="Normal 8 5 4 2 2" xfId="19004"/>
    <cellStyle name="Normal 8 5 4 2 3" xfId="19005"/>
    <cellStyle name="Normal 8 5 4 3" xfId="19006"/>
    <cellStyle name="Normal 8 5 4 4" xfId="19007"/>
    <cellStyle name="Normal 8 5 5" xfId="19008"/>
    <cellStyle name="Normal 8 5 5 2" xfId="19009"/>
    <cellStyle name="Normal 8 5 5 3" xfId="19010"/>
    <cellStyle name="Normal 8 5 6" xfId="19011"/>
    <cellStyle name="Normal 8 5 6 2" xfId="19012"/>
    <cellStyle name="Normal 8 5 7" xfId="19013"/>
    <cellStyle name="Normal 8 5 8" xfId="19014"/>
    <cellStyle name="Normal 8 5 9" xfId="19015"/>
    <cellStyle name="Normal 8 5_All Entries" xfId="19016"/>
    <cellStyle name="Normal 8 6" xfId="19017"/>
    <cellStyle name="Normal 8 6 2" xfId="19018"/>
    <cellStyle name="Normal 8 6 2 2" xfId="19019"/>
    <cellStyle name="Normal 8 6 2 2 2" xfId="19020"/>
    <cellStyle name="Normal 8 6 2 2 2 2" xfId="19021"/>
    <cellStyle name="Normal 8 6 2 2 3" xfId="19022"/>
    <cellStyle name="Normal 8 6 2 3" xfId="19023"/>
    <cellStyle name="Normal 8 6 2 3 2" xfId="19024"/>
    <cellStyle name="Normal 8 6 2 4" xfId="19025"/>
    <cellStyle name="Normal 8 6 2 4 2" xfId="19026"/>
    <cellStyle name="Normal 8 6 2 5" xfId="19027"/>
    <cellStyle name="Normal 8 6 2 5 2" xfId="19028"/>
    <cellStyle name="Normal 8 6 2 6" xfId="19029"/>
    <cellStyle name="Normal 8 6 2_All Entries" xfId="19030"/>
    <cellStyle name="Normal 8 6 3" xfId="19031"/>
    <cellStyle name="Normal 8 6 3 2" xfId="19032"/>
    <cellStyle name="Normal 8 6 3 2 2" xfId="19033"/>
    <cellStyle name="Normal 8 6 3 3" xfId="19034"/>
    <cellStyle name="Normal 8 6 4" xfId="19035"/>
    <cellStyle name="Normal 8 6 4 2" xfId="19036"/>
    <cellStyle name="Normal 8 6 5" xfId="19037"/>
    <cellStyle name="Normal 8 6 5 2" xfId="19038"/>
    <cellStyle name="Normal 8 6 6" xfId="19039"/>
    <cellStyle name="Normal 8 6 6 2" xfId="19040"/>
    <cellStyle name="Normal 8 6 7" xfId="19041"/>
    <cellStyle name="Normal 8 6 8" xfId="19042"/>
    <cellStyle name="Normal 8 6_All Entries" xfId="19043"/>
    <cellStyle name="Normal 8 7" xfId="19044"/>
    <cellStyle name="Normal 8 7 2" xfId="19045"/>
    <cellStyle name="Normal 8 7 2 2" xfId="19046"/>
    <cellStyle name="Normal 8 7 2 2 2" xfId="19047"/>
    <cellStyle name="Normal 8 7 2 2 2 2" xfId="19048"/>
    <cellStyle name="Normal 8 7 2 2 3" xfId="19049"/>
    <cellStyle name="Normal 8 7 2 3" xfId="19050"/>
    <cellStyle name="Normal 8 7 2 3 2" xfId="19051"/>
    <cellStyle name="Normal 8 7 2 4" xfId="19052"/>
    <cellStyle name="Normal 8 7 2 4 2" xfId="19053"/>
    <cellStyle name="Normal 8 7 2 5" xfId="19054"/>
    <cellStyle name="Normal 8 7 2 5 2" xfId="19055"/>
    <cellStyle name="Normal 8 7 2 6" xfId="19056"/>
    <cellStyle name="Normal 8 7 2_All Entries" xfId="19057"/>
    <cellStyle name="Normal 8 7 3" xfId="19058"/>
    <cellStyle name="Normal 8 7 3 2" xfId="19059"/>
    <cellStyle name="Normal 8 7 3 2 2" xfId="19060"/>
    <cellStyle name="Normal 8 7 3 3" xfId="19061"/>
    <cellStyle name="Normal 8 7 4" xfId="19062"/>
    <cellStyle name="Normal 8 7 4 2" xfId="19063"/>
    <cellStyle name="Normal 8 7 5" xfId="19064"/>
    <cellStyle name="Normal 8 7 5 2" xfId="19065"/>
    <cellStyle name="Normal 8 7 6" xfId="19066"/>
    <cellStyle name="Normal 8 7 6 2" xfId="19067"/>
    <cellStyle name="Normal 8 7 7" xfId="19068"/>
    <cellStyle name="Normal 8 7_All Entries" xfId="19069"/>
    <cellStyle name="Normal 8 8" xfId="19070"/>
    <cellStyle name="Normal 8 8 2" xfId="19071"/>
    <cellStyle name="Normal 8 8 2 2" xfId="19072"/>
    <cellStyle name="Normal 8 8 2 2 2" xfId="19073"/>
    <cellStyle name="Normal 8 8 2 3" xfId="19074"/>
    <cellStyle name="Normal 8 8 3" xfId="19075"/>
    <cellStyle name="Normal 8 8 3 2" xfId="19076"/>
    <cellStyle name="Normal 8 8 4" xfId="19077"/>
    <cellStyle name="Normal 8 8 4 2" xfId="19078"/>
    <cellStyle name="Normal 8 8 5" xfId="19079"/>
    <cellStyle name="Normal 8 8 5 2" xfId="19080"/>
    <cellStyle name="Normal 8 8 6" xfId="19081"/>
    <cellStyle name="Normal 8 8_All Entries" xfId="19082"/>
    <cellStyle name="Normal 8 9" xfId="19083"/>
    <cellStyle name="Normal 8 9 2" xfId="19084"/>
    <cellStyle name="Normal 8 9 2 2" xfId="19085"/>
    <cellStyle name="Normal 8 9 3" xfId="19086"/>
    <cellStyle name="Normal 8 9 3 2" xfId="19087"/>
    <cellStyle name="Normal 8 9 4" xfId="19088"/>
    <cellStyle name="Normal 8 9 4 2" xfId="19089"/>
    <cellStyle name="Normal 8 9 5" xfId="19090"/>
    <cellStyle name="Normal 8 9_All Entries" xfId="19091"/>
    <cellStyle name="Normal 8_All Entries" xfId="19092"/>
    <cellStyle name="Normal 80" xfId="19093"/>
    <cellStyle name="Normal 81" xfId="19094"/>
    <cellStyle name="Normal 81 2" xfId="19095"/>
    <cellStyle name="Normal 81 3" xfId="19096"/>
    <cellStyle name="Normal 81_All Entries" xfId="19097"/>
    <cellStyle name="Normal 82" xfId="19098"/>
    <cellStyle name="Normal 82 2" xfId="19099"/>
    <cellStyle name="Normal 82 3" xfId="19100"/>
    <cellStyle name="Normal 82_All Entries" xfId="19101"/>
    <cellStyle name="Normal 83" xfId="19102"/>
    <cellStyle name="Normal 83 2" xfId="19103"/>
    <cellStyle name="Normal 83 3" xfId="19104"/>
    <cellStyle name="Normal 83_All Entries" xfId="19105"/>
    <cellStyle name="Normal 84" xfId="19106"/>
    <cellStyle name="Normal 84 2" xfId="19107"/>
    <cellStyle name="Normal 84 3" xfId="19108"/>
    <cellStyle name="Normal 84_All Entries" xfId="19109"/>
    <cellStyle name="Normal 85" xfId="19110"/>
    <cellStyle name="Normal 85 2" xfId="19111"/>
    <cellStyle name="Normal 85 3" xfId="19112"/>
    <cellStyle name="Normal 85_All Entries" xfId="19113"/>
    <cellStyle name="Normal 86" xfId="19114"/>
    <cellStyle name="Normal 87" xfId="19115"/>
    <cellStyle name="Normal 88" xfId="19116"/>
    <cellStyle name="Normal 88 2" xfId="19117"/>
    <cellStyle name="Normal 88 3" xfId="19118"/>
    <cellStyle name="Normal 88_All Entries" xfId="19119"/>
    <cellStyle name="Normal 89" xfId="19120"/>
    <cellStyle name="Normal 89 2" xfId="19121"/>
    <cellStyle name="Normal 89 3" xfId="19122"/>
    <cellStyle name="Normal 89_All Entries" xfId="19123"/>
    <cellStyle name="Normal 9" xfId="2018"/>
    <cellStyle name="Normal-- 9" xfId="19124"/>
    <cellStyle name="Normal 9 10" xfId="19125"/>
    <cellStyle name="Normal 9 10 2" xfId="19126"/>
    <cellStyle name="Normal 9 10 2 2" xfId="19127"/>
    <cellStyle name="Normal 9 10 3" xfId="19128"/>
    <cellStyle name="Normal 9 11" xfId="19129"/>
    <cellStyle name="Normal 9 11 2" xfId="19130"/>
    <cellStyle name="Normal 9 11 2 2" xfId="19131"/>
    <cellStyle name="Normal 9 11 3" xfId="19132"/>
    <cellStyle name="Normal 9 12" xfId="19133"/>
    <cellStyle name="Normal 9 12 2" xfId="19134"/>
    <cellStyle name="Normal 9 12 2 2" xfId="19135"/>
    <cellStyle name="Normal 9 12 3" xfId="19136"/>
    <cellStyle name="Normal 9 13" xfId="19137"/>
    <cellStyle name="Normal 9 13 2" xfId="19138"/>
    <cellStyle name="Normal 9 13 2 2" xfId="19139"/>
    <cellStyle name="Normal 9 13 3" xfId="19140"/>
    <cellStyle name="Normal 9 14" xfId="19141"/>
    <cellStyle name="Normal 9 14 2" xfId="19142"/>
    <cellStyle name="Normal 9 14 2 2" xfId="19143"/>
    <cellStyle name="Normal 9 14 3" xfId="19144"/>
    <cellStyle name="Normal 9 15" xfId="19145"/>
    <cellStyle name="Normal 9 15 2" xfId="19146"/>
    <cellStyle name="Normal 9 15 2 2" xfId="19147"/>
    <cellStyle name="Normal 9 15 3" xfId="19148"/>
    <cellStyle name="Normal 9 16" xfId="19149"/>
    <cellStyle name="Normal 9 16 2" xfId="19150"/>
    <cellStyle name="Normal 9 17" xfId="19151"/>
    <cellStyle name="Normal 9 17 2" xfId="19152"/>
    <cellStyle name="Normal 9 18" xfId="19153"/>
    <cellStyle name="Normal 9 19" xfId="19154"/>
    <cellStyle name="Normal 9 2" xfId="2019"/>
    <cellStyle name="Normal 9 2 10" xfId="19155"/>
    <cellStyle name="Normal 9 2 11" xfId="19156"/>
    <cellStyle name="Normal 9 2 12" xfId="19157"/>
    <cellStyle name="Normal 9 2 2" xfId="2020"/>
    <cellStyle name="Normal 9 2 2 10" xfId="19158"/>
    <cellStyle name="Normal 9 2 2 11" xfId="19159"/>
    <cellStyle name="Normal 9 2 2 2" xfId="19160"/>
    <cellStyle name="Normal 9 2 2 2 2" xfId="19161"/>
    <cellStyle name="Normal 9 2 2 2 2 2" xfId="19162"/>
    <cellStyle name="Normal 9 2 2 2 2 2 2" xfId="19163"/>
    <cellStyle name="Normal 9 2 2 2 2 2 2 2" xfId="19164"/>
    <cellStyle name="Normal 9 2 2 2 2 2 2 3" xfId="19165"/>
    <cellStyle name="Normal 9 2 2 2 2 2 3" xfId="19166"/>
    <cellStyle name="Normal 9 2 2 2 2 2 4" xfId="19167"/>
    <cellStyle name="Normal 9 2 2 2 2 2 5" xfId="19168"/>
    <cellStyle name="Normal 9 2 2 2 2 2 6" xfId="19169"/>
    <cellStyle name="Normal 9 2 2 2 2 3" xfId="19170"/>
    <cellStyle name="Normal 9 2 2 2 2 3 2" xfId="19171"/>
    <cellStyle name="Normal 9 2 2 2 2 3 3" xfId="19172"/>
    <cellStyle name="Normal 9 2 2 2 2 4" xfId="19173"/>
    <cellStyle name="Normal 9 2 2 2 2 4 2" xfId="19174"/>
    <cellStyle name="Normal 9 2 2 2 2 5" xfId="19175"/>
    <cellStyle name="Normal 9 2 2 2 2 5 2" xfId="19176"/>
    <cellStyle name="Normal 9 2 2 2 2 6" xfId="19177"/>
    <cellStyle name="Normal 9 2 2 2 2 7" xfId="19178"/>
    <cellStyle name="Normal 9 2 2 2 2_All Entries" xfId="19179"/>
    <cellStyle name="Normal 9 2 2 2 3" xfId="19180"/>
    <cellStyle name="Normal 9 2 2 2 3 2" xfId="19181"/>
    <cellStyle name="Normal 9 2 2 2 3 2 2" xfId="19182"/>
    <cellStyle name="Normal 9 2 2 2 3 2 3" xfId="19183"/>
    <cellStyle name="Normal 9 2 2 2 3 3" xfId="19184"/>
    <cellStyle name="Normal 9 2 2 2 3 4" xfId="19185"/>
    <cellStyle name="Normal 9 2 2 2 3 5" xfId="19186"/>
    <cellStyle name="Normal 9 2 2 2 3 6" xfId="19187"/>
    <cellStyle name="Normal 9 2 2 2 4" xfId="19188"/>
    <cellStyle name="Normal 9 2 2 2 4 2" xfId="19189"/>
    <cellStyle name="Normal 9 2 2 2 4 2 2" xfId="19190"/>
    <cellStyle name="Normal 9 2 2 2 4 2 3" xfId="19191"/>
    <cellStyle name="Normal 9 2 2 2 4 3" xfId="19192"/>
    <cellStyle name="Normal 9 2 2 2 4 4" xfId="19193"/>
    <cellStyle name="Normal 9 2 2 2 5" xfId="19194"/>
    <cellStyle name="Normal 9 2 2 2 5 2" xfId="19195"/>
    <cellStyle name="Normal 9 2 2 2 5 3" xfId="19196"/>
    <cellStyle name="Normal 9 2 2 2 6" xfId="19197"/>
    <cellStyle name="Normal 9 2 2 2 6 2" xfId="19198"/>
    <cellStyle name="Normal 9 2 2 2 7" xfId="19199"/>
    <cellStyle name="Normal 9 2 2 2 8" xfId="19200"/>
    <cellStyle name="Normal 9 2 2 2 9" xfId="19201"/>
    <cellStyle name="Normal 9 2 2 2_All Entries" xfId="19202"/>
    <cellStyle name="Normal 9 2 2 3" xfId="19203"/>
    <cellStyle name="Normal 9 2 2 3 2" xfId="19204"/>
    <cellStyle name="Normal 9 2 2 3 2 2" xfId="19205"/>
    <cellStyle name="Normal 9 2 2 3 2 2 2" xfId="19206"/>
    <cellStyle name="Normal 9 2 2 3 2 2 2 2" xfId="19207"/>
    <cellStyle name="Normal 9 2 2 3 2 2 3" xfId="19208"/>
    <cellStyle name="Normal 9 2 2 3 2 3" xfId="19209"/>
    <cellStyle name="Normal 9 2 2 3 2 3 2" xfId="19210"/>
    <cellStyle name="Normal 9 2 2 3 2 4" xfId="19211"/>
    <cellStyle name="Normal 9 2 2 3 2 4 2" xfId="19212"/>
    <cellStyle name="Normal 9 2 2 3 2 5" xfId="19213"/>
    <cellStyle name="Normal 9 2 2 3 2 5 2" xfId="19214"/>
    <cellStyle name="Normal 9 2 2 3 2 6" xfId="19215"/>
    <cellStyle name="Normal 9 2 2 3 2_All Entries" xfId="19216"/>
    <cellStyle name="Normal 9 2 2 3 3" xfId="19217"/>
    <cellStyle name="Normal 9 2 2 3 3 2" xfId="19218"/>
    <cellStyle name="Normal 9 2 2 3 3 2 2" xfId="19219"/>
    <cellStyle name="Normal 9 2 2 3 3 3" xfId="19220"/>
    <cellStyle name="Normal 9 2 2 3 4" xfId="19221"/>
    <cellStyle name="Normal 9 2 2 3 4 2" xfId="19222"/>
    <cellStyle name="Normal 9 2 2 3 5" xfId="19223"/>
    <cellStyle name="Normal 9 2 2 3 5 2" xfId="19224"/>
    <cellStyle name="Normal 9 2 2 3 6" xfId="19225"/>
    <cellStyle name="Normal 9 2 2 3 6 2" xfId="19226"/>
    <cellStyle name="Normal 9 2 2 3 7" xfId="19227"/>
    <cellStyle name="Normal 9 2 2 3 8" xfId="19228"/>
    <cellStyle name="Normal 9 2 2 3_All Entries" xfId="19229"/>
    <cellStyle name="Normal 9 2 2 4" xfId="19230"/>
    <cellStyle name="Normal 9 2 2 4 2" xfId="19231"/>
    <cellStyle name="Normal 9 2 2 4 2 2" xfId="19232"/>
    <cellStyle name="Normal 9 2 2 4 2 2 2" xfId="19233"/>
    <cellStyle name="Normal 9 2 2 4 2 2 2 2" xfId="19234"/>
    <cellStyle name="Normal 9 2 2 4 2 2 3" xfId="19235"/>
    <cellStyle name="Normal 9 2 2 4 2 3" xfId="19236"/>
    <cellStyle name="Normal 9 2 2 4 2 3 2" xfId="19237"/>
    <cellStyle name="Normal 9 2 2 4 2 4" xfId="19238"/>
    <cellStyle name="Normal 9 2 2 4 2 4 2" xfId="19239"/>
    <cellStyle name="Normal 9 2 2 4 2 5" xfId="19240"/>
    <cellStyle name="Normal 9 2 2 4 2 5 2" xfId="19241"/>
    <cellStyle name="Normal 9 2 2 4 2 6" xfId="19242"/>
    <cellStyle name="Normal 9 2 2 4 2_All Entries" xfId="19243"/>
    <cellStyle name="Normal 9 2 2 4 3" xfId="19244"/>
    <cellStyle name="Normal 9 2 2 4 3 2" xfId="19245"/>
    <cellStyle name="Normal 9 2 2 4 3 2 2" xfId="19246"/>
    <cellStyle name="Normal 9 2 2 4 3 3" xfId="19247"/>
    <cellStyle name="Normal 9 2 2 4 4" xfId="19248"/>
    <cellStyle name="Normal 9 2 2 4 4 2" xfId="19249"/>
    <cellStyle name="Normal 9 2 2 4 5" xfId="19250"/>
    <cellStyle name="Normal 9 2 2 4 5 2" xfId="19251"/>
    <cellStyle name="Normal 9 2 2 4 6" xfId="19252"/>
    <cellStyle name="Normal 9 2 2 4 6 2" xfId="19253"/>
    <cellStyle name="Normal 9 2 2 4 7" xfId="19254"/>
    <cellStyle name="Normal 9 2 2 4_All Entries" xfId="19255"/>
    <cellStyle name="Normal 9 2 2 5" xfId="19256"/>
    <cellStyle name="Normal 9 2 2 5 2" xfId="19257"/>
    <cellStyle name="Normal 9 2 2 5 2 2" xfId="19258"/>
    <cellStyle name="Normal 9 2 2 5 2 2 2" xfId="19259"/>
    <cellStyle name="Normal 9 2 2 5 2 3" xfId="19260"/>
    <cellStyle name="Normal 9 2 2 5 3" xfId="19261"/>
    <cellStyle name="Normal 9 2 2 5 3 2" xfId="19262"/>
    <cellStyle name="Normal 9 2 2 5 4" xfId="19263"/>
    <cellStyle name="Normal 9 2 2 5 4 2" xfId="19264"/>
    <cellStyle name="Normal 9 2 2 5 5" xfId="19265"/>
    <cellStyle name="Normal 9 2 2 5 5 2" xfId="19266"/>
    <cellStyle name="Normal 9 2 2 5 6" xfId="19267"/>
    <cellStyle name="Normal 9 2 2 5_All Entries" xfId="19268"/>
    <cellStyle name="Normal 9 2 2 6" xfId="19269"/>
    <cellStyle name="Normal 9 2 2 6 2" xfId="19270"/>
    <cellStyle name="Normal 9 2 2 6 2 2" xfId="19271"/>
    <cellStyle name="Normal 9 2 2 6 3" xfId="19272"/>
    <cellStyle name="Normal 9 2 2 6 3 2" xfId="19273"/>
    <cellStyle name="Normal 9 2 2 6 4" xfId="19274"/>
    <cellStyle name="Normal 9 2 2 6 4 2" xfId="19275"/>
    <cellStyle name="Normal 9 2 2 6 5" xfId="19276"/>
    <cellStyle name="Normal 9 2 2 6_All Entries" xfId="19277"/>
    <cellStyle name="Normal 9 2 2 7" xfId="19278"/>
    <cellStyle name="Normal 9 2 2 8" xfId="19279"/>
    <cellStyle name="Normal 9 2 2 9" xfId="19280"/>
    <cellStyle name="Normal 9 2 2 9 2" xfId="19281"/>
    <cellStyle name="Normal 9 2 2_All Entries" xfId="19282"/>
    <cellStyle name="Normal 9 2 3" xfId="2776"/>
    <cellStyle name="Normal 9 2 3 10" xfId="19283"/>
    <cellStyle name="Normal 9 2 3 2" xfId="2852"/>
    <cellStyle name="Normal 9 2 3 2 2" xfId="19284"/>
    <cellStyle name="Normal 9 2 3 2 2 2" xfId="19285"/>
    <cellStyle name="Normal 9 2 3 2 2 2 2" xfId="19286"/>
    <cellStyle name="Normal 9 2 3 2 2 2 2 2" xfId="19287"/>
    <cellStyle name="Normal 9 2 3 2 2 2 2 3" xfId="19288"/>
    <cellStyle name="Normal 9 2 3 2 2 2 3" xfId="19289"/>
    <cellStyle name="Normal 9 2 3 2 2 2 4" xfId="19290"/>
    <cellStyle name="Normal 9 2 3 2 2 2 5" xfId="19291"/>
    <cellStyle name="Normal 9 2 3 2 2 2 6" xfId="19292"/>
    <cellStyle name="Normal 9 2 3 2 2 3" xfId="19293"/>
    <cellStyle name="Normal 9 2 3 2 2 3 2" xfId="19294"/>
    <cellStyle name="Normal 9 2 3 2 2 3 3" xfId="19295"/>
    <cellStyle name="Normal 9 2 3 2 2 4" xfId="19296"/>
    <cellStyle name="Normal 9 2 3 2 2 5" xfId="19297"/>
    <cellStyle name="Normal 9 2 3 2 2 6" xfId="19298"/>
    <cellStyle name="Normal 9 2 3 2 2 7" xfId="19299"/>
    <cellStyle name="Normal 9 2 3 2 3" xfId="19300"/>
    <cellStyle name="Normal 9 2 3 2 3 2" xfId="19301"/>
    <cellStyle name="Normal 9 2 3 2 3 2 2" xfId="19302"/>
    <cellStyle name="Normal 9 2 3 2 3 2 3" xfId="19303"/>
    <cellStyle name="Normal 9 2 3 2 3 3" xfId="19304"/>
    <cellStyle name="Normal 9 2 3 2 3 4" xfId="19305"/>
    <cellStyle name="Normal 9 2 3 2 3 5" xfId="19306"/>
    <cellStyle name="Normal 9 2 3 2 3 6" xfId="19307"/>
    <cellStyle name="Normal 9 2 3 2 4" xfId="19308"/>
    <cellStyle name="Normal 9 2 3 2 4 2" xfId="19309"/>
    <cellStyle name="Normal 9 2 3 2 4 2 2" xfId="19310"/>
    <cellStyle name="Normal 9 2 3 2 4 2 3" xfId="19311"/>
    <cellStyle name="Normal 9 2 3 2 4 3" xfId="19312"/>
    <cellStyle name="Normal 9 2 3 2 4 4" xfId="19313"/>
    <cellStyle name="Normal 9 2 3 2 5" xfId="19314"/>
    <cellStyle name="Normal 9 2 3 2 5 2" xfId="19315"/>
    <cellStyle name="Normal 9 2 3 2 5 3" xfId="19316"/>
    <cellStyle name="Normal 9 2 3 2 6" xfId="19317"/>
    <cellStyle name="Normal 9 2 3 2 7" xfId="19318"/>
    <cellStyle name="Normal 9 2 3 2 8" xfId="19319"/>
    <cellStyle name="Normal 9 2 3 2 9" xfId="19320"/>
    <cellStyle name="Normal 9 2 3 3" xfId="19321"/>
    <cellStyle name="Normal 9 2 3 3 2" xfId="19322"/>
    <cellStyle name="Normal 9 2 3 3 2 2" xfId="19323"/>
    <cellStyle name="Normal 9 2 3 3 2 2 2" xfId="19324"/>
    <cellStyle name="Normal 9 2 3 3 2 2 3" xfId="19325"/>
    <cellStyle name="Normal 9 2 3 3 2 3" xfId="19326"/>
    <cellStyle name="Normal 9 2 3 3 2 4" xfId="19327"/>
    <cellStyle name="Normal 9 2 3 3 2 5" xfId="19328"/>
    <cellStyle name="Normal 9 2 3 3 2 6" xfId="19329"/>
    <cellStyle name="Normal 9 2 3 3 3" xfId="19330"/>
    <cellStyle name="Normal 9 2 3 3 3 2" xfId="19331"/>
    <cellStyle name="Normal 9 2 3 3 3 3" xfId="19332"/>
    <cellStyle name="Normal 9 2 3 3 4" xfId="19333"/>
    <cellStyle name="Normal 9 2 3 3 5" xfId="19334"/>
    <cellStyle name="Normal 9 2 3 3 6" xfId="19335"/>
    <cellStyle name="Normal 9 2 3 3 7" xfId="19336"/>
    <cellStyle name="Normal 9 2 3 3 8" xfId="19337"/>
    <cellStyle name="Normal 9 2 3 4" xfId="19338"/>
    <cellStyle name="Normal 9 2 3 4 2" xfId="19339"/>
    <cellStyle name="Normal 9 2 3 4 2 2" xfId="19340"/>
    <cellStyle name="Normal 9 2 3 4 2 3" xfId="19341"/>
    <cellStyle name="Normal 9 2 3 4 3" xfId="19342"/>
    <cellStyle name="Normal 9 2 3 4 4" xfId="19343"/>
    <cellStyle name="Normal 9 2 3 4 5" xfId="19344"/>
    <cellStyle name="Normal 9 2 3 4 6" xfId="19345"/>
    <cellStyle name="Normal 9 2 3 5" xfId="19346"/>
    <cellStyle name="Normal 9 2 3 5 2" xfId="19347"/>
    <cellStyle name="Normal 9 2 3 5 2 2" xfId="19348"/>
    <cellStyle name="Normal 9 2 3 5 2 3" xfId="19349"/>
    <cellStyle name="Normal 9 2 3 5 3" xfId="19350"/>
    <cellStyle name="Normal 9 2 3 5 4" xfId="19351"/>
    <cellStyle name="Normal 9 2 3 6" xfId="19352"/>
    <cellStyle name="Normal 9 2 3 6 2" xfId="19353"/>
    <cellStyle name="Normal 9 2 3 6 3" xfId="19354"/>
    <cellStyle name="Normal 9 2 3 7" xfId="19355"/>
    <cellStyle name="Normal 9 2 3 8" xfId="19356"/>
    <cellStyle name="Normal 9 2 3 9" xfId="19357"/>
    <cellStyle name="Normal 9 2 4" xfId="2810"/>
    <cellStyle name="Normal 9 2 4 2" xfId="19358"/>
    <cellStyle name="Normal 9 2 4 2 2" xfId="19359"/>
    <cellStyle name="Normal 9 2 4 2 2 2" xfId="19360"/>
    <cellStyle name="Normal 9 2 4 2 2 2 2" xfId="19361"/>
    <cellStyle name="Normal 9 2 4 2 2 2 3" xfId="19362"/>
    <cellStyle name="Normal 9 2 4 2 2 3" xfId="19363"/>
    <cellStyle name="Normal 9 2 4 2 2 4" xfId="19364"/>
    <cellStyle name="Normal 9 2 4 2 2 5" xfId="19365"/>
    <cellStyle name="Normal 9 2 4 2 2 6" xfId="19366"/>
    <cellStyle name="Normal 9 2 4 2 3" xfId="19367"/>
    <cellStyle name="Normal 9 2 4 2 3 2" xfId="19368"/>
    <cellStyle name="Normal 9 2 4 2 3 3" xfId="19369"/>
    <cellStyle name="Normal 9 2 4 2 4" xfId="19370"/>
    <cellStyle name="Normal 9 2 4 2 5" xfId="19371"/>
    <cellStyle name="Normal 9 2 4 2 6" xfId="19372"/>
    <cellStyle name="Normal 9 2 4 2 7" xfId="19373"/>
    <cellStyle name="Normal 9 2 4 3" xfId="19374"/>
    <cellStyle name="Normal 9 2 4 3 2" xfId="19375"/>
    <cellStyle name="Normal 9 2 4 3 2 2" xfId="19376"/>
    <cellStyle name="Normal 9 2 4 3 2 3" xfId="19377"/>
    <cellStyle name="Normal 9 2 4 3 3" xfId="19378"/>
    <cellStyle name="Normal 9 2 4 3 4" xfId="19379"/>
    <cellStyle name="Normal 9 2 4 3 5" xfId="19380"/>
    <cellStyle name="Normal 9 2 4 3 6" xfId="19381"/>
    <cellStyle name="Normal 9 2 4 4" xfId="19382"/>
    <cellStyle name="Normal 9 2 4 4 2" xfId="19383"/>
    <cellStyle name="Normal 9 2 4 4 2 2" xfId="19384"/>
    <cellStyle name="Normal 9 2 4 4 2 3" xfId="19385"/>
    <cellStyle name="Normal 9 2 4 4 3" xfId="19386"/>
    <cellStyle name="Normal 9 2 4 4 4" xfId="19387"/>
    <cellStyle name="Normal 9 2 4 5" xfId="19388"/>
    <cellStyle name="Normal 9 2 4 5 2" xfId="19389"/>
    <cellStyle name="Normal 9 2 4 5 3" xfId="19390"/>
    <cellStyle name="Normal 9 2 4 6" xfId="19391"/>
    <cellStyle name="Normal 9 2 4 7" xfId="19392"/>
    <cellStyle name="Normal 9 2 4 8" xfId="19393"/>
    <cellStyle name="Normal 9 2 4 9" xfId="19394"/>
    <cellStyle name="Normal 9 2 5" xfId="19395"/>
    <cellStyle name="Normal 9 2 5 2" xfId="19396"/>
    <cellStyle name="Normal 9 2 5 2 2" xfId="19397"/>
    <cellStyle name="Normal 9 2 5 2 2 2" xfId="19398"/>
    <cellStyle name="Normal 9 2 5 2 2 3" xfId="19399"/>
    <cellStyle name="Normal 9 2 5 2 3" xfId="19400"/>
    <cellStyle name="Normal 9 2 5 2 4" xfId="19401"/>
    <cellStyle name="Normal 9 2 5 2 5" xfId="19402"/>
    <cellStyle name="Normal 9 2 5 2 6" xfId="19403"/>
    <cellStyle name="Normal 9 2 5 3" xfId="19404"/>
    <cellStyle name="Normal 9 2 5 3 2" xfId="19405"/>
    <cellStyle name="Normal 9 2 5 3 3" xfId="19406"/>
    <cellStyle name="Normal 9 2 5 4" xfId="19407"/>
    <cellStyle name="Normal 9 2 5 5" xfId="19408"/>
    <cellStyle name="Normal 9 2 5 6" xfId="19409"/>
    <cellStyle name="Normal 9 2 5 7" xfId="19410"/>
    <cellStyle name="Normal 9 2 5 8" xfId="19411"/>
    <cellStyle name="Normal 9 2 6" xfId="19412"/>
    <cellStyle name="Normal 9 2 6 2" xfId="19413"/>
    <cellStyle name="Normal 9 2 6 2 2" xfId="19414"/>
    <cellStyle name="Normal 9 2 6 2 3" xfId="19415"/>
    <cellStyle name="Normal 9 2 6 3" xfId="19416"/>
    <cellStyle name="Normal 9 2 6 4" xfId="19417"/>
    <cellStyle name="Normal 9 2 6 5" xfId="19418"/>
    <cellStyle name="Normal 9 2 6 6" xfId="19419"/>
    <cellStyle name="Normal 9 2 7" xfId="19420"/>
    <cellStyle name="Normal 9 2 7 2" xfId="19421"/>
    <cellStyle name="Normal 9 2 7 2 2" xfId="19422"/>
    <cellStyle name="Normal 9 2 7 2 3" xfId="19423"/>
    <cellStyle name="Normal 9 2 7 3" xfId="19424"/>
    <cellStyle name="Normal 9 2 7 4" xfId="19425"/>
    <cellStyle name="Normal 9 2 8" xfId="19426"/>
    <cellStyle name="Normal 9 2 8 2" xfId="19427"/>
    <cellStyle name="Normal 9 2 8 3" xfId="19428"/>
    <cellStyle name="Normal 9 2 9" xfId="19429"/>
    <cellStyle name="Normal 9 2_IS Analytics-QTR" xfId="19430"/>
    <cellStyle name="Normal 9 20" xfId="19431"/>
    <cellStyle name="Normal 9 21" xfId="19432"/>
    <cellStyle name="Normal 9 22" xfId="19433"/>
    <cellStyle name="Normal 9 23" xfId="19434"/>
    <cellStyle name="Normal 9 24" xfId="19435"/>
    <cellStyle name="Normal 9 25" xfId="19436"/>
    <cellStyle name="Normal 9 26" xfId="19437"/>
    <cellStyle name="Normal 9 27" xfId="19438"/>
    <cellStyle name="Normal 9 28" xfId="19439"/>
    <cellStyle name="Normal 9 29" xfId="19440"/>
    <cellStyle name="Normal 9 3" xfId="2021"/>
    <cellStyle name="Normal 9 3 10" xfId="19441"/>
    <cellStyle name="Normal 9 3 11" xfId="19442"/>
    <cellStyle name="Normal 9 3 12" xfId="19443"/>
    <cellStyle name="Normal 9 3 2" xfId="19444"/>
    <cellStyle name="Normal 9 3 2 2" xfId="19445"/>
    <cellStyle name="Normal 9 3 2 2 2" xfId="19446"/>
    <cellStyle name="Normal 9 3 2 2 2 2" xfId="19447"/>
    <cellStyle name="Normal 9 3 2 2 2 2 2" xfId="19448"/>
    <cellStyle name="Normal 9 3 2 2 2 2 3" xfId="19449"/>
    <cellStyle name="Normal 9 3 2 2 2 3" xfId="19450"/>
    <cellStyle name="Normal 9 3 2 2 2 4" xfId="19451"/>
    <cellStyle name="Normal 9 3 2 2 2 5" xfId="19452"/>
    <cellStyle name="Normal 9 3 2 2 2 6" xfId="19453"/>
    <cellStyle name="Normal 9 3 2 2 3" xfId="19454"/>
    <cellStyle name="Normal 9 3 2 2 3 2" xfId="19455"/>
    <cellStyle name="Normal 9 3 2 2 3 3" xfId="19456"/>
    <cellStyle name="Normal 9 3 2 2 4" xfId="19457"/>
    <cellStyle name="Normal 9 3 2 2 4 2" xfId="19458"/>
    <cellStyle name="Normal 9 3 2 2 5" xfId="19459"/>
    <cellStyle name="Normal 9 3 2 2 5 2" xfId="19460"/>
    <cellStyle name="Normal 9 3 2 2 6" xfId="19461"/>
    <cellStyle name="Normal 9 3 2 2 7" xfId="19462"/>
    <cellStyle name="Normal 9 3 2 2_All Entries" xfId="19463"/>
    <cellStyle name="Normal 9 3 2 3" xfId="19464"/>
    <cellStyle name="Normal 9 3 2 3 2" xfId="19465"/>
    <cellStyle name="Normal 9 3 2 3 2 2" xfId="19466"/>
    <cellStyle name="Normal 9 3 2 3 2 3" xfId="19467"/>
    <cellStyle name="Normal 9 3 2 3 3" xfId="19468"/>
    <cellStyle name="Normal 9 3 2 3 4" xfId="19469"/>
    <cellStyle name="Normal 9 3 2 3 5" xfId="19470"/>
    <cellStyle name="Normal 9 3 2 3 6" xfId="19471"/>
    <cellStyle name="Normal 9 3 2 4" xfId="19472"/>
    <cellStyle name="Normal 9 3 2 4 2" xfId="19473"/>
    <cellStyle name="Normal 9 3 2 4 2 2" xfId="19474"/>
    <cellStyle name="Normal 9 3 2 4 2 3" xfId="19475"/>
    <cellStyle name="Normal 9 3 2 4 3" xfId="19476"/>
    <cellStyle name="Normal 9 3 2 4 4" xfId="19477"/>
    <cellStyle name="Normal 9 3 2 5" xfId="19478"/>
    <cellStyle name="Normal 9 3 2 5 2" xfId="19479"/>
    <cellStyle name="Normal 9 3 2 5 3" xfId="19480"/>
    <cellStyle name="Normal 9 3 2 6" xfId="19481"/>
    <cellStyle name="Normal 9 3 2 6 2" xfId="19482"/>
    <cellStyle name="Normal 9 3 2 7" xfId="19483"/>
    <cellStyle name="Normal 9 3 2 8" xfId="19484"/>
    <cellStyle name="Normal 9 3 2 9" xfId="19485"/>
    <cellStyle name="Normal 9 3 2_All Entries" xfId="19486"/>
    <cellStyle name="Normal 9 3 3" xfId="19487"/>
    <cellStyle name="Normal 9 3 3 2" xfId="19488"/>
    <cellStyle name="Normal 9 3 3 2 2" xfId="19489"/>
    <cellStyle name="Normal 9 3 3 2 2 2" xfId="19490"/>
    <cellStyle name="Normal 9 3 3 2 2 2 2" xfId="19491"/>
    <cellStyle name="Normal 9 3 3 2 2 3" xfId="19492"/>
    <cellStyle name="Normal 9 3 3 2 3" xfId="19493"/>
    <cellStyle name="Normal 9 3 3 2 3 2" xfId="19494"/>
    <cellStyle name="Normal 9 3 3 2 4" xfId="19495"/>
    <cellStyle name="Normal 9 3 3 2 4 2" xfId="19496"/>
    <cellStyle name="Normal 9 3 3 2 5" xfId="19497"/>
    <cellStyle name="Normal 9 3 3 2 5 2" xfId="19498"/>
    <cellStyle name="Normal 9 3 3 2 6" xfId="19499"/>
    <cellStyle name="Normal 9 3 3 2_All Entries" xfId="19500"/>
    <cellStyle name="Normal 9 3 3 3" xfId="19501"/>
    <cellStyle name="Normal 9 3 3 3 2" xfId="19502"/>
    <cellStyle name="Normal 9 3 3 3 2 2" xfId="19503"/>
    <cellStyle name="Normal 9 3 3 3 3" xfId="19504"/>
    <cellStyle name="Normal 9 3 3 4" xfId="19505"/>
    <cellStyle name="Normal 9 3 3 4 2" xfId="19506"/>
    <cellStyle name="Normal 9 3 3 5" xfId="19507"/>
    <cellStyle name="Normal 9 3 3 5 2" xfId="19508"/>
    <cellStyle name="Normal 9 3 3 6" xfId="19509"/>
    <cellStyle name="Normal 9 3 3 6 2" xfId="19510"/>
    <cellStyle name="Normal 9 3 3 7" xfId="19511"/>
    <cellStyle name="Normal 9 3 3 8" xfId="19512"/>
    <cellStyle name="Normal 9 3 3_All Entries" xfId="19513"/>
    <cellStyle name="Normal 9 3 4" xfId="19514"/>
    <cellStyle name="Normal 9 3 4 2" xfId="19515"/>
    <cellStyle name="Normal 9 3 4 2 2" xfId="19516"/>
    <cellStyle name="Normal 9 3 4 2 2 2" xfId="19517"/>
    <cellStyle name="Normal 9 3 4 2 2 2 2" xfId="19518"/>
    <cellStyle name="Normal 9 3 4 2 2 3" xfId="19519"/>
    <cellStyle name="Normal 9 3 4 2 3" xfId="19520"/>
    <cellStyle name="Normal 9 3 4 2 3 2" xfId="19521"/>
    <cellStyle name="Normal 9 3 4 2 4" xfId="19522"/>
    <cellStyle name="Normal 9 3 4 2 4 2" xfId="19523"/>
    <cellStyle name="Normal 9 3 4 2 5" xfId="19524"/>
    <cellStyle name="Normal 9 3 4 2 5 2" xfId="19525"/>
    <cellStyle name="Normal 9 3 4 2 6" xfId="19526"/>
    <cellStyle name="Normal 9 3 4 2_All Entries" xfId="19527"/>
    <cellStyle name="Normal 9 3 4 3" xfId="19528"/>
    <cellStyle name="Normal 9 3 4 3 2" xfId="19529"/>
    <cellStyle name="Normal 9 3 4 3 2 2" xfId="19530"/>
    <cellStyle name="Normal 9 3 4 3 3" xfId="19531"/>
    <cellStyle name="Normal 9 3 4 4" xfId="19532"/>
    <cellStyle name="Normal 9 3 4 4 2" xfId="19533"/>
    <cellStyle name="Normal 9 3 4 5" xfId="19534"/>
    <cellStyle name="Normal 9 3 4 5 2" xfId="19535"/>
    <cellStyle name="Normal 9 3 4 6" xfId="19536"/>
    <cellStyle name="Normal 9 3 4 6 2" xfId="19537"/>
    <cellStyle name="Normal 9 3 4 7" xfId="19538"/>
    <cellStyle name="Normal 9 3 4_All Entries" xfId="19539"/>
    <cellStyle name="Normal 9 3 5" xfId="19540"/>
    <cellStyle name="Normal 9 3 5 2" xfId="19541"/>
    <cellStyle name="Normal 9 3 5 2 2" xfId="19542"/>
    <cellStyle name="Normal 9 3 5 2 2 2" xfId="19543"/>
    <cellStyle name="Normal 9 3 5 2 3" xfId="19544"/>
    <cellStyle name="Normal 9 3 5 3" xfId="19545"/>
    <cellStyle name="Normal 9 3 5 3 2" xfId="19546"/>
    <cellStyle name="Normal 9 3 5 4" xfId="19547"/>
    <cellStyle name="Normal 9 3 5 4 2" xfId="19548"/>
    <cellStyle name="Normal 9 3 5 5" xfId="19549"/>
    <cellStyle name="Normal 9 3 5 5 2" xfId="19550"/>
    <cellStyle name="Normal 9 3 5 6" xfId="19551"/>
    <cellStyle name="Normal 9 3 5_All Entries" xfId="19552"/>
    <cellStyle name="Normal 9 3 6" xfId="19553"/>
    <cellStyle name="Normal 9 3 6 2" xfId="19554"/>
    <cellStyle name="Normal 9 3 6 2 2" xfId="19555"/>
    <cellStyle name="Normal 9 3 6 3" xfId="19556"/>
    <cellStyle name="Normal 9 3 6 3 2" xfId="19557"/>
    <cellStyle name="Normal 9 3 6 4" xfId="19558"/>
    <cellStyle name="Normal 9 3 6 4 2" xfId="19559"/>
    <cellStyle name="Normal 9 3 6 5" xfId="19560"/>
    <cellStyle name="Normal 9 3 6_All Entries" xfId="19561"/>
    <cellStyle name="Normal 9 3 7" xfId="19562"/>
    <cellStyle name="Normal 9 3 8" xfId="19563"/>
    <cellStyle name="Normal 9 3 9" xfId="19564"/>
    <cellStyle name="Normal 9 3 9 2" xfId="19565"/>
    <cellStyle name="Normal 9 3_All Entries" xfId="19566"/>
    <cellStyle name="Normal 9 30" xfId="19567"/>
    <cellStyle name="Normal 9 31" xfId="19568"/>
    <cellStyle name="Normal 9 32" xfId="19569"/>
    <cellStyle name="Normal 9 4" xfId="19570"/>
    <cellStyle name="Normal 9 4 10" xfId="19571"/>
    <cellStyle name="Normal 9 4 11" xfId="19572"/>
    <cellStyle name="Normal 9 4 12" xfId="19573"/>
    <cellStyle name="Normal 9 4 2" xfId="19574"/>
    <cellStyle name="Normal 9 4 2 2" xfId="19575"/>
    <cellStyle name="Normal 9 4 2 2 2" xfId="19576"/>
    <cellStyle name="Normal 9 4 2 2 2 2" xfId="19577"/>
    <cellStyle name="Normal 9 4 2 2 2 2 2" xfId="19578"/>
    <cellStyle name="Normal 9 4 2 2 2 2 3" xfId="19579"/>
    <cellStyle name="Normal 9 4 2 2 2 3" xfId="19580"/>
    <cellStyle name="Normal 9 4 2 2 2 4" xfId="19581"/>
    <cellStyle name="Normal 9 4 2 2 2 5" xfId="19582"/>
    <cellStyle name="Normal 9 4 2 2 2 6" xfId="19583"/>
    <cellStyle name="Normal 9 4 2 2 3" xfId="19584"/>
    <cellStyle name="Normal 9 4 2 2 3 2" xfId="19585"/>
    <cellStyle name="Normal 9 4 2 2 3 3" xfId="19586"/>
    <cellStyle name="Normal 9 4 2 2 4" xfId="19587"/>
    <cellStyle name="Normal 9 4 2 2 4 2" xfId="19588"/>
    <cellStyle name="Normal 9 4 2 2 5" xfId="19589"/>
    <cellStyle name="Normal 9 4 2 2 5 2" xfId="19590"/>
    <cellStyle name="Normal 9 4 2 2 6" xfId="19591"/>
    <cellStyle name="Normal 9 4 2 2 7" xfId="19592"/>
    <cellStyle name="Normal 9 4 2 2_All Entries" xfId="19593"/>
    <cellStyle name="Normal 9 4 2 3" xfId="19594"/>
    <cellStyle name="Normal 9 4 2 3 2" xfId="19595"/>
    <cellStyle name="Normal 9 4 2 3 2 2" xfId="19596"/>
    <cellStyle name="Normal 9 4 2 3 2 3" xfId="19597"/>
    <cellStyle name="Normal 9 4 2 3 3" xfId="19598"/>
    <cellStyle name="Normal 9 4 2 3 4" xfId="19599"/>
    <cellStyle name="Normal 9 4 2 3 5" xfId="19600"/>
    <cellStyle name="Normal 9 4 2 3 6" xfId="19601"/>
    <cellStyle name="Normal 9 4 2 4" xfId="19602"/>
    <cellStyle name="Normal 9 4 2 4 2" xfId="19603"/>
    <cellStyle name="Normal 9 4 2 4 2 2" xfId="19604"/>
    <cellStyle name="Normal 9 4 2 4 2 3" xfId="19605"/>
    <cellStyle name="Normal 9 4 2 4 3" xfId="19606"/>
    <cellStyle name="Normal 9 4 2 4 4" xfId="19607"/>
    <cellStyle name="Normal 9 4 2 5" xfId="19608"/>
    <cellStyle name="Normal 9 4 2 5 2" xfId="19609"/>
    <cellStyle name="Normal 9 4 2 5 3" xfId="19610"/>
    <cellStyle name="Normal 9 4 2 6" xfId="19611"/>
    <cellStyle name="Normal 9 4 2 6 2" xfId="19612"/>
    <cellStyle name="Normal 9 4 2 7" xfId="19613"/>
    <cellStyle name="Normal 9 4 2 8" xfId="19614"/>
    <cellStyle name="Normal 9 4 2 9" xfId="19615"/>
    <cellStyle name="Normal 9 4 2_All Entries" xfId="19616"/>
    <cellStyle name="Normal 9 4 3" xfId="19617"/>
    <cellStyle name="Normal 9 4 3 2" xfId="19618"/>
    <cellStyle name="Normal 9 4 3 2 2" xfId="19619"/>
    <cellStyle name="Normal 9 4 3 2 2 2" xfId="19620"/>
    <cellStyle name="Normal 9 4 3 2 2 2 2" xfId="19621"/>
    <cellStyle name="Normal 9 4 3 2 2 3" xfId="19622"/>
    <cellStyle name="Normal 9 4 3 2 3" xfId="19623"/>
    <cellStyle name="Normal 9 4 3 2 3 2" xfId="19624"/>
    <cellStyle name="Normal 9 4 3 2 4" xfId="19625"/>
    <cellStyle name="Normal 9 4 3 2 4 2" xfId="19626"/>
    <cellStyle name="Normal 9 4 3 2 5" xfId="19627"/>
    <cellStyle name="Normal 9 4 3 2 5 2" xfId="19628"/>
    <cellStyle name="Normal 9 4 3 2 6" xfId="19629"/>
    <cellStyle name="Normal 9 4 3 2_All Entries" xfId="19630"/>
    <cellStyle name="Normal 9 4 3 3" xfId="19631"/>
    <cellStyle name="Normal 9 4 3 3 2" xfId="19632"/>
    <cellStyle name="Normal 9 4 3 3 2 2" xfId="19633"/>
    <cellStyle name="Normal 9 4 3 3 3" xfId="19634"/>
    <cellStyle name="Normal 9 4 3 4" xfId="19635"/>
    <cellStyle name="Normal 9 4 3 4 2" xfId="19636"/>
    <cellStyle name="Normal 9 4 3 5" xfId="19637"/>
    <cellStyle name="Normal 9 4 3 5 2" xfId="19638"/>
    <cellStyle name="Normal 9 4 3 6" xfId="19639"/>
    <cellStyle name="Normal 9 4 3 6 2" xfId="19640"/>
    <cellStyle name="Normal 9 4 3 7" xfId="19641"/>
    <cellStyle name="Normal 9 4 3 8" xfId="19642"/>
    <cellStyle name="Normal 9 4 3_All Entries" xfId="19643"/>
    <cellStyle name="Normal 9 4 4" xfId="19644"/>
    <cellStyle name="Normal 9 4 4 2" xfId="19645"/>
    <cellStyle name="Normal 9 4 4 2 2" xfId="19646"/>
    <cellStyle name="Normal 9 4 4 2 2 2" xfId="19647"/>
    <cellStyle name="Normal 9 4 4 2 2 2 2" xfId="19648"/>
    <cellStyle name="Normal 9 4 4 2 2 3" xfId="19649"/>
    <cellStyle name="Normal 9 4 4 2 3" xfId="19650"/>
    <cellStyle name="Normal 9 4 4 2 3 2" xfId="19651"/>
    <cellStyle name="Normal 9 4 4 2 4" xfId="19652"/>
    <cellStyle name="Normal 9 4 4 2 4 2" xfId="19653"/>
    <cellStyle name="Normal 9 4 4 2 5" xfId="19654"/>
    <cellStyle name="Normal 9 4 4 2 5 2" xfId="19655"/>
    <cellStyle name="Normal 9 4 4 2 6" xfId="19656"/>
    <cellStyle name="Normal 9 4 4 2_All Entries" xfId="19657"/>
    <cellStyle name="Normal 9 4 4 3" xfId="19658"/>
    <cellStyle name="Normal 9 4 4 3 2" xfId="19659"/>
    <cellStyle name="Normal 9 4 4 3 2 2" xfId="19660"/>
    <cellStyle name="Normal 9 4 4 3 3" xfId="19661"/>
    <cellStyle name="Normal 9 4 4 4" xfId="19662"/>
    <cellStyle name="Normal 9 4 4 4 2" xfId="19663"/>
    <cellStyle name="Normal 9 4 4 5" xfId="19664"/>
    <cellStyle name="Normal 9 4 4 5 2" xfId="19665"/>
    <cellStyle name="Normal 9 4 4 6" xfId="19666"/>
    <cellStyle name="Normal 9 4 4 6 2" xfId="19667"/>
    <cellStyle name="Normal 9 4 4 7" xfId="19668"/>
    <cellStyle name="Normal 9 4 4_All Entries" xfId="19669"/>
    <cellStyle name="Normal 9 4 5" xfId="19670"/>
    <cellStyle name="Normal 9 4 5 2" xfId="19671"/>
    <cellStyle name="Normal 9 4 5 2 2" xfId="19672"/>
    <cellStyle name="Normal 9 4 5 2 2 2" xfId="19673"/>
    <cellStyle name="Normal 9 4 5 2 3" xfId="19674"/>
    <cellStyle name="Normal 9 4 5 3" xfId="19675"/>
    <cellStyle name="Normal 9 4 5 3 2" xfId="19676"/>
    <cellStyle name="Normal 9 4 5 4" xfId="19677"/>
    <cellStyle name="Normal 9 4 5 4 2" xfId="19678"/>
    <cellStyle name="Normal 9 4 5 5" xfId="19679"/>
    <cellStyle name="Normal 9 4 5 5 2" xfId="19680"/>
    <cellStyle name="Normal 9 4 5 6" xfId="19681"/>
    <cellStyle name="Normal 9 4 5_All Entries" xfId="19682"/>
    <cellStyle name="Normal 9 4 6" xfId="19683"/>
    <cellStyle name="Normal 9 4 6 2" xfId="19684"/>
    <cellStyle name="Normal 9 4 6 2 2" xfId="19685"/>
    <cellStyle name="Normal 9 4 6 3" xfId="19686"/>
    <cellStyle name="Normal 9 4 6 3 2" xfId="19687"/>
    <cellStyle name="Normal 9 4 6 4" xfId="19688"/>
    <cellStyle name="Normal 9 4 6 4 2" xfId="19689"/>
    <cellStyle name="Normal 9 4 6 5" xfId="19690"/>
    <cellStyle name="Normal 9 4 6_All Entries" xfId="19691"/>
    <cellStyle name="Normal 9 4 7" xfId="19692"/>
    <cellStyle name="Normal 9 4 8" xfId="19693"/>
    <cellStyle name="Normal 9 4 9" xfId="19694"/>
    <cellStyle name="Normal 9 4 9 2" xfId="19695"/>
    <cellStyle name="Normal 9 4_All Entries" xfId="19696"/>
    <cellStyle name="Normal 9 5" xfId="19697"/>
    <cellStyle name="Normal 9 5 2" xfId="19698"/>
    <cellStyle name="Normal 9 5 2 2" xfId="19699"/>
    <cellStyle name="Normal 9 5 2 2 2" xfId="19700"/>
    <cellStyle name="Normal 9 5 2 2 2 2" xfId="19701"/>
    <cellStyle name="Normal 9 5 2 2 2 3" xfId="19702"/>
    <cellStyle name="Normal 9 5 2 2 3" xfId="19703"/>
    <cellStyle name="Normal 9 5 2 2 4" xfId="19704"/>
    <cellStyle name="Normal 9 5 2 2 5" xfId="19705"/>
    <cellStyle name="Normal 9 5 2 2 6" xfId="19706"/>
    <cellStyle name="Normal 9 5 2 3" xfId="19707"/>
    <cellStyle name="Normal 9 5 2 3 2" xfId="19708"/>
    <cellStyle name="Normal 9 5 2 3 3" xfId="19709"/>
    <cellStyle name="Normal 9 5 2 4" xfId="19710"/>
    <cellStyle name="Normal 9 5 2 4 2" xfId="19711"/>
    <cellStyle name="Normal 9 5 2 5" xfId="19712"/>
    <cellStyle name="Normal 9 5 2 5 2" xfId="19713"/>
    <cellStyle name="Normal 9 5 2 6" xfId="19714"/>
    <cellStyle name="Normal 9 5 2 7" xfId="19715"/>
    <cellStyle name="Normal 9 5 2_All Entries" xfId="19716"/>
    <cellStyle name="Normal 9 5 3" xfId="19717"/>
    <cellStyle name="Normal 9 5 3 2" xfId="19718"/>
    <cellStyle name="Normal 9 5 3 2 2" xfId="19719"/>
    <cellStyle name="Normal 9 5 3 2 3" xfId="19720"/>
    <cellStyle name="Normal 9 5 3 3" xfId="19721"/>
    <cellStyle name="Normal 9 5 3 4" xfId="19722"/>
    <cellStyle name="Normal 9 5 3 5" xfId="19723"/>
    <cellStyle name="Normal 9 5 3 6" xfId="19724"/>
    <cellStyle name="Normal 9 5 4" xfId="19725"/>
    <cellStyle name="Normal 9 5 4 2" xfId="19726"/>
    <cellStyle name="Normal 9 5 4 2 2" xfId="19727"/>
    <cellStyle name="Normal 9 5 4 2 3" xfId="19728"/>
    <cellStyle name="Normal 9 5 4 3" xfId="19729"/>
    <cellStyle name="Normal 9 5 4 4" xfId="19730"/>
    <cellStyle name="Normal 9 5 5" xfId="19731"/>
    <cellStyle name="Normal 9 5 5 2" xfId="19732"/>
    <cellStyle name="Normal 9 5 5 3" xfId="19733"/>
    <cellStyle name="Normal 9 5 6" xfId="19734"/>
    <cellStyle name="Normal 9 5 6 2" xfId="19735"/>
    <cellStyle name="Normal 9 5 7" xfId="19736"/>
    <cellStyle name="Normal 9 5 8" xfId="19737"/>
    <cellStyle name="Normal 9 5 9" xfId="19738"/>
    <cellStyle name="Normal 9 5_All Entries" xfId="19739"/>
    <cellStyle name="Normal 9 6" xfId="19740"/>
    <cellStyle name="Normal 9 6 2" xfId="19741"/>
    <cellStyle name="Normal 9 6 2 2" xfId="19742"/>
    <cellStyle name="Normal 9 6 2 2 2" xfId="19743"/>
    <cellStyle name="Normal 9 6 2 2 2 2" xfId="19744"/>
    <cellStyle name="Normal 9 6 2 2 3" xfId="19745"/>
    <cellStyle name="Normal 9 6 2 3" xfId="19746"/>
    <cellStyle name="Normal 9 6 2 3 2" xfId="19747"/>
    <cellStyle name="Normal 9 6 2 4" xfId="19748"/>
    <cellStyle name="Normal 9 6 2 4 2" xfId="19749"/>
    <cellStyle name="Normal 9 6 2 5" xfId="19750"/>
    <cellStyle name="Normal 9 6 2 5 2" xfId="19751"/>
    <cellStyle name="Normal 9 6 2 6" xfId="19752"/>
    <cellStyle name="Normal 9 6 2_All Entries" xfId="19753"/>
    <cellStyle name="Normal 9 6 3" xfId="19754"/>
    <cellStyle name="Normal 9 6 3 2" xfId="19755"/>
    <cellStyle name="Normal 9 6 3 2 2" xfId="19756"/>
    <cellStyle name="Normal 9 6 3 3" xfId="19757"/>
    <cellStyle name="Normal 9 6 4" xfId="19758"/>
    <cellStyle name="Normal 9 6 4 2" xfId="19759"/>
    <cellStyle name="Normal 9 6 5" xfId="19760"/>
    <cellStyle name="Normal 9 6 5 2" xfId="19761"/>
    <cellStyle name="Normal 9 6 6" xfId="19762"/>
    <cellStyle name="Normal 9 6 6 2" xfId="19763"/>
    <cellStyle name="Normal 9 6 7" xfId="19764"/>
    <cellStyle name="Normal 9 6 8" xfId="19765"/>
    <cellStyle name="Normal 9 6 9" xfId="19766"/>
    <cellStyle name="Normal 9 6_All Entries" xfId="19767"/>
    <cellStyle name="Normal 9 7" xfId="19768"/>
    <cellStyle name="Normal 9 7 2" xfId="19769"/>
    <cellStyle name="Normal 9 7 2 2" xfId="19770"/>
    <cellStyle name="Normal 9 7 2 2 2" xfId="19771"/>
    <cellStyle name="Normal 9 7 2 2 2 2" xfId="19772"/>
    <cellStyle name="Normal 9 7 2 2 3" xfId="19773"/>
    <cellStyle name="Normal 9 7 2 3" xfId="19774"/>
    <cellStyle name="Normal 9 7 2 3 2" xfId="19775"/>
    <cellStyle name="Normal 9 7 2 4" xfId="19776"/>
    <cellStyle name="Normal 9 7 2 4 2" xfId="19777"/>
    <cellStyle name="Normal 9 7 2 5" xfId="19778"/>
    <cellStyle name="Normal 9 7 2 5 2" xfId="19779"/>
    <cellStyle name="Normal 9 7 2 6" xfId="19780"/>
    <cellStyle name="Normal 9 7 2_All Entries" xfId="19781"/>
    <cellStyle name="Normal 9 7 3" xfId="19782"/>
    <cellStyle name="Normal 9 7 3 2" xfId="19783"/>
    <cellStyle name="Normal 9 7 3 2 2" xfId="19784"/>
    <cellStyle name="Normal 9 7 3 3" xfId="19785"/>
    <cellStyle name="Normal 9 7 4" xfId="19786"/>
    <cellStyle name="Normal 9 7 4 2" xfId="19787"/>
    <cellStyle name="Normal 9 7 5" xfId="19788"/>
    <cellStyle name="Normal 9 7 5 2" xfId="19789"/>
    <cellStyle name="Normal 9 7 6" xfId="19790"/>
    <cellStyle name="Normal 9 7 6 2" xfId="19791"/>
    <cellStyle name="Normal 9 7 7" xfId="19792"/>
    <cellStyle name="Normal 9 7_All Entries" xfId="19793"/>
    <cellStyle name="Normal 9 8" xfId="19794"/>
    <cellStyle name="Normal 9 8 2" xfId="19795"/>
    <cellStyle name="Normal 9 8 2 2" xfId="19796"/>
    <cellStyle name="Normal 9 8 2 2 2" xfId="19797"/>
    <cellStyle name="Normal 9 8 2 3" xfId="19798"/>
    <cellStyle name="Normal 9 8 3" xfId="19799"/>
    <cellStyle name="Normal 9 8 3 2" xfId="19800"/>
    <cellStyle name="Normal 9 8 4" xfId="19801"/>
    <cellStyle name="Normal 9 8 4 2" xfId="19802"/>
    <cellStyle name="Normal 9 8 5" xfId="19803"/>
    <cellStyle name="Normal 9 8 5 2" xfId="19804"/>
    <cellStyle name="Normal 9 8 6" xfId="19805"/>
    <cellStyle name="Normal 9 8_All Entries" xfId="19806"/>
    <cellStyle name="Normal 9 9" xfId="19807"/>
    <cellStyle name="Normal 9 9 2" xfId="19808"/>
    <cellStyle name="Normal 9 9 2 2" xfId="19809"/>
    <cellStyle name="Normal 9 9 3" xfId="19810"/>
    <cellStyle name="Normal 9 9 3 2" xfId="19811"/>
    <cellStyle name="Normal 9 9 4" xfId="19812"/>
    <cellStyle name="Normal 9 9 4 2" xfId="19813"/>
    <cellStyle name="Normal 9 9 5" xfId="19814"/>
    <cellStyle name="Normal 9 9_All Entries" xfId="19815"/>
    <cellStyle name="Normal 9_All Entries" xfId="19816"/>
    <cellStyle name="Normal 90" xfId="19817"/>
    <cellStyle name="Normal 90 2" xfId="19818"/>
    <cellStyle name="Normal 90 3" xfId="19819"/>
    <cellStyle name="Normal 90_All Entries" xfId="19820"/>
    <cellStyle name="Normal 91" xfId="19821"/>
    <cellStyle name="Normal 91 2" xfId="19822"/>
    <cellStyle name="Normal 91 3" xfId="19823"/>
    <cellStyle name="Normal 91_All Entries" xfId="19824"/>
    <cellStyle name="Normal 92" xfId="19825"/>
    <cellStyle name="Normal 92 2" xfId="19826"/>
    <cellStyle name="Normal 92 2 2" xfId="19827"/>
    <cellStyle name="Normal 92 2 2 2" xfId="19828"/>
    <cellStyle name="Normal 92 2 3" xfId="19829"/>
    <cellStyle name="Normal 92 3" xfId="19830"/>
    <cellStyle name="Normal 92 3 2" xfId="19831"/>
    <cellStyle name="Normal 92 3 2 2" xfId="19832"/>
    <cellStyle name="Normal 92 3 3" xfId="19833"/>
    <cellStyle name="Normal 92 4" xfId="19834"/>
    <cellStyle name="Normal 92 4 2" xfId="19835"/>
    <cellStyle name="Normal 92 5" xfId="19836"/>
    <cellStyle name="Normal 92_All Entries" xfId="19837"/>
    <cellStyle name="Normal 93" xfId="19838"/>
    <cellStyle name="Normal 93 2" xfId="19839"/>
    <cellStyle name="Normal 93 3" xfId="19840"/>
    <cellStyle name="Normal 93_All Entries" xfId="19841"/>
    <cellStyle name="Normal 94" xfId="2022"/>
    <cellStyle name="Normal 94 2" xfId="19842"/>
    <cellStyle name="Normal 94 3" xfId="19843"/>
    <cellStyle name="Normal 94_All Entries" xfId="19844"/>
    <cellStyle name="Normal 95" xfId="19845"/>
    <cellStyle name="Normal 95 2" xfId="19846"/>
    <cellStyle name="Normal 95 3" xfId="19847"/>
    <cellStyle name="Normal 95_All Entries" xfId="19848"/>
    <cellStyle name="Normal 96" xfId="19849"/>
    <cellStyle name="Normal 96 2" xfId="19850"/>
    <cellStyle name="Normal 96 3" xfId="19851"/>
    <cellStyle name="Normal 96_All Entries" xfId="19852"/>
    <cellStyle name="Normal 97" xfId="19853"/>
    <cellStyle name="Normal 97 2" xfId="19854"/>
    <cellStyle name="Normal 97 3" xfId="19855"/>
    <cellStyle name="Normal 97_All Entries" xfId="19856"/>
    <cellStyle name="Normal 98" xfId="19857"/>
    <cellStyle name="Normal 98 2" xfId="19858"/>
    <cellStyle name="Normal 98 3" xfId="19859"/>
    <cellStyle name="Normal 98_All Entries" xfId="19860"/>
    <cellStyle name="Normal 99" xfId="19861"/>
    <cellStyle name="Normal 99 2" xfId="19862"/>
    <cellStyle name="Normal 99 3" xfId="19863"/>
    <cellStyle name="Normal 99_All Entries" xfId="19864"/>
    <cellStyle name="Normal$" xfId="2023"/>
    <cellStyle name="normal1" xfId="2024"/>
    <cellStyle name="normal1 2" xfId="19865"/>
    <cellStyle name="Normal2" xfId="2025"/>
    <cellStyle name="Normal2 2" xfId="19866"/>
    <cellStyle name="Normal2 2 2" xfId="19867"/>
    <cellStyle name="Normal9" xfId="2026"/>
    <cellStyle name="Normale_BIOENERGIE FORECAST 2008 Bando" xfId="2027"/>
    <cellStyle name="normální_laroux" xfId="2028"/>
    <cellStyle name="NormalNumber%" xfId="2029"/>
    <cellStyle name="NormalNumber% 2" xfId="19868"/>
    <cellStyle name="NormalNumber% 3" xfId="19869"/>
    <cellStyle name="Normalny_11.Receivables" xfId="2030"/>
    <cellStyle name="Normalx" xfId="2031"/>
    <cellStyle name="Normalx 2" xfId="19870"/>
    <cellStyle name="Normalx 3" xfId="19871"/>
    <cellStyle name="NormalxShadow" xfId="2032"/>
    <cellStyle name="NormalxShadow 2" xfId="19872"/>
    <cellStyle name="NormalxShadow 3" xfId="19873"/>
    <cellStyle name="Not In Use" xfId="2033"/>
    <cellStyle name="Not In Use 2" xfId="2034"/>
    <cellStyle name="Not In Use 3" xfId="19874"/>
    <cellStyle name="Not In Use_BS Analytics" xfId="2035"/>
    <cellStyle name="Nota" xfId="2036"/>
    <cellStyle name="Notas" xfId="2037"/>
    <cellStyle name="Notas 2" xfId="19875"/>
    <cellStyle name="Note 10" xfId="2038"/>
    <cellStyle name="Note 10 2" xfId="19876"/>
    <cellStyle name="Note 10 3" xfId="19877"/>
    <cellStyle name="Note 11" xfId="2039"/>
    <cellStyle name="Note 11 2" xfId="19878"/>
    <cellStyle name="Note 12" xfId="2040"/>
    <cellStyle name="Note 12 2" xfId="19879"/>
    <cellStyle name="Note 13" xfId="2041"/>
    <cellStyle name="Note 13 2" xfId="19880"/>
    <cellStyle name="Note 14" xfId="2042"/>
    <cellStyle name="Note 14 2" xfId="19881"/>
    <cellStyle name="Note 15" xfId="2043"/>
    <cellStyle name="Note 15 2" xfId="19882"/>
    <cellStyle name="Note 16" xfId="19883"/>
    <cellStyle name="Note 16 2" xfId="19884"/>
    <cellStyle name="Note 16 2 2" xfId="19885"/>
    <cellStyle name="Note 16 2 2 2" xfId="19886"/>
    <cellStyle name="Note 16 2 2 3" xfId="19887"/>
    <cellStyle name="Note 16 3" xfId="19888"/>
    <cellStyle name="Note 16 3 2" xfId="19889"/>
    <cellStyle name="Note 16 3 3" xfId="19890"/>
    <cellStyle name="Note 16 4" xfId="19891"/>
    <cellStyle name="Note 16 4 2" xfId="19892"/>
    <cellStyle name="Note 16 4 3" xfId="19893"/>
    <cellStyle name="Note 16 5" xfId="19894"/>
    <cellStyle name="Note 16 5 2" xfId="19895"/>
    <cellStyle name="Note 16 5 3" xfId="19896"/>
    <cellStyle name="Note 17" xfId="19897"/>
    <cellStyle name="Note 17 2" xfId="19898"/>
    <cellStyle name="Note 18" xfId="19899"/>
    <cellStyle name="Note 19" xfId="19900"/>
    <cellStyle name="Note 2" xfId="2044"/>
    <cellStyle name="Note 2 10" xfId="19901"/>
    <cellStyle name="Note 2 11" xfId="19902"/>
    <cellStyle name="Note 2 12" xfId="19903"/>
    <cellStyle name="Note 2 13" xfId="19904"/>
    <cellStyle name="Note 2 14" xfId="19905"/>
    <cellStyle name="Note 2 15" xfId="19906"/>
    <cellStyle name="Note 2 16" xfId="19907"/>
    <cellStyle name="Note 2 17" xfId="19908"/>
    <cellStyle name="Note 2 18" xfId="19909"/>
    <cellStyle name="Note 2 19" xfId="19910"/>
    <cellStyle name="Note 2 2" xfId="2045"/>
    <cellStyle name="Note 2 2 2" xfId="2046"/>
    <cellStyle name="Note 2 2 3" xfId="19911"/>
    <cellStyle name="Note 2 2 4" xfId="19912"/>
    <cellStyle name="Note 2 2 5" xfId="19913"/>
    <cellStyle name="Note 2 20" xfId="19914"/>
    <cellStyle name="Note 2 21" xfId="19915"/>
    <cellStyle name="Note 2 22" xfId="19916"/>
    <cellStyle name="Note 2 23" xfId="19917"/>
    <cellStyle name="Note 2 24" xfId="19918"/>
    <cellStyle name="Note 2 25" xfId="19919"/>
    <cellStyle name="Note 2 26" xfId="19920"/>
    <cellStyle name="Note 2 27" xfId="19921"/>
    <cellStyle name="Note 2 28" xfId="19922"/>
    <cellStyle name="Note 2 29" xfId="19923"/>
    <cellStyle name="Note 2 3" xfId="2047"/>
    <cellStyle name="Note 2 3 2" xfId="2048"/>
    <cellStyle name="Note 2 3 3" xfId="2049"/>
    <cellStyle name="Note 2 30" xfId="19924"/>
    <cellStyle name="Note 2 31" xfId="19925"/>
    <cellStyle name="Note 2 32" xfId="19926"/>
    <cellStyle name="Note 2 33" xfId="19927"/>
    <cellStyle name="Note 2 34" xfId="19928"/>
    <cellStyle name="Note 2 35" xfId="19929"/>
    <cellStyle name="Note 2 36" xfId="19930"/>
    <cellStyle name="Note 2 37" xfId="19931"/>
    <cellStyle name="Note 2 38" xfId="19932"/>
    <cellStyle name="Note 2 39" xfId="19933"/>
    <cellStyle name="Note 2 4" xfId="19934"/>
    <cellStyle name="Note 2 4 2" xfId="19935"/>
    <cellStyle name="Note 2 4 3" xfId="19936"/>
    <cellStyle name="Note 2 4 3 2" xfId="19937"/>
    <cellStyle name="Note 2 4 3 3" xfId="19938"/>
    <cellStyle name="Note 2 4 4" xfId="19939"/>
    <cellStyle name="Note 2 4 4 2" xfId="19940"/>
    <cellStyle name="Note 2 4 4 3" xfId="19941"/>
    <cellStyle name="Note 2 40" xfId="19942"/>
    <cellStyle name="Note 2 41" xfId="19943"/>
    <cellStyle name="Note 2 42" xfId="19944"/>
    <cellStyle name="Note 2 43" xfId="19945"/>
    <cellStyle name="Note 2 44" xfId="19946"/>
    <cellStyle name="Note 2 45" xfId="19947"/>
    <cellStyle name="Note 2 46" xfId="19948"/>
    <cellStyle name="Note 2 47" xfId="19949"/>
    <cellStyle name="Note 2 48" xfId="19950"/>
    <cellStyle name="Note 2 49" xfId="19951"/>
    <cellStyle name="Note 2 5" xfId="19952"/>
    <cellStyle name="Note 2 5 2" xfId="19953"/>
    <cellStyle name="Note 2 5 2 2" xfId="19954"/>
    <cellStyle name="Note 2 5 2 3" xfId="19955"/>
    <cellStyle name="Note 2 5 3" xfId="19956"/>
    <cellStyle name="Note 2 5 4" xfId="19957"/>
    <cellStyle name="Note 2 50" xfId="19958"/>
    <cellStyle name="Note 2 51" xfId="19959"/>
    <cellStyle name="Note 2 6" xfId="19960"/>
    <cellStyle name="Note 2 6 2" xfId="19961"/>
    <cellStyle name="Note 2 6 3" xfId="19962"/>
    <cellStyle name="Note 2 7" xfId="19963"/>
    <cellStyle name="Note 2 7 2" xfId="19964"/>
    <cellStyle name="Note 2 7 3" xfId="19965"/>
    <cellStyle name="Note 2 8" xfId="19966"/>
    <cellStyle name="Note 2 9" xfId="19967"/>
    <cellStyle name="Note 2_All Entries" xfId="19968"/>
    <cellStyle name="Note 20" xfId="19969"/>
    <cellStyle name="Note 21" xfId="19970"/>
    <cellStyle name="Note 22" xfId="19971"/>
    <cellStyle name="Note 23" xfId="19972"/>
    <cellStyle name="Note 24" xfId="19973"/>
    <cellStyle name="Note 25" xfId="19974"/>
    <cellStyle name="Note 26" xfId="19975"/>
    <cellStyle name="Note 27" xfId="19976"/>
    <cellStyle name="Note 28" xfId="19977"/>
    <cellStyle name="Note 29" xfId="19978"/>
    <cellStyle name="Note 3" xfId="2050"/>
    <cellStyle name="Note 3 2" xfId="2051"/>
    <cellStyle name="Note 3 2 2" xfId="19979"/>
    <cellStyle name="Note 3 3" xfId="19980"/>
    <cellStyle name="Note 3 3 2" xfId="19981"/>
    <cellStyle name="Note 3 4" xfId="19982"/>
    <cellStyle name="Note 3 5" xfId="19983"/>
    <cellStyle name="Note 3 6" xfId="19984"/>
    <cellStyle name="Note 3_All Entries" xfId="19985"/>
    <cellStyle name="Note 30" xfId="19986"/>
    <cellStyle name="Note 31" xfId="19987"/>
    <cellStyle name="Note 32" xfId="19988"/>
    <cellStyle name="Note 33" xfId="19989"/>
    <cellStyle name="Note 34" xfId="19990"/>
    <cellStyle name="Note 35" xfId="19991"/>
    <cellStyle name="Note 36" xfId="19992"/>
    <cellStyle name="Note 37" xfId="19993"/>
    <cellStyle name="Note 38" xfId="19994"/>
    <cellStyle name="Note 39" xfId="19995"/>
    <cellStyle name="Note 4" xfId="2052"/>
    <cellStyle name="Note 4 2" xfId="2053"/>
    <cellStyle name="Note 4 2 2" xfId="2777"/>
    <cellStyle name="Note 4 2 2 2" xfId="2853"/>
    <cellStyle name="Note 4 2 3" xfId="2811"/>
    <cellStyle name="Note 4 3" xfId="19996"/>
    <cellStyle name="Note 4 4" xfId="19997"/>
    <cellStyle name="Note 40" xfId="19998"/>
    <cellStyle name="Note 41" xfId="19999"/>
    <cellStyle name="Note 42" xfId="20000"/>
    <cellStyle name="Note 43" xfId="20001"/>
    <cellStyle name="Note 44" xfId="20002"/>
    <cellStyle name="Note 45" xfId="20003"/>
    <cellStyle name="Note 46" xfId="20004"/>
    <cellStyle name="Note 47" xfId="20005"/>
    <cellStyle name="Note 48" xfId="20006"/>
    <cellStyle name="Note 49" xfId="20007"/>
    <cellStyle name="Note 5" xfId="2054"/>
    <cellStyle name="Note 5 2" xfId="20008"/>
    <cellStyle name="Note 5 3" xfId="20009"/>
    <cellStyle name="Note 50" xfId="20010"/>
    <cellStyle name="Note 51" xfId="20011"/>
    <cellStyle name="Note 52" xfId="20012"/>
    <cellStyle name="Note 53" xfId="20013"/>
    <cellStyle name="Note 54" xfId="20014"/>
    <cellStyle name="Note 55" xfId="20015"/>
    <cellStyle name="Note 56" xfId="20016"/>
    <cellStyle name="Note 57" xfId="20017"/>
    <cellStyle name="Note 58" xfId="20018"/>
    <cellStyle name="Note 59" xfId="20019"/>
    <cellStyle name="Note 6" xfId="2055"/>
    <cellStyle name="Note 6 2" xfId="20020"/>
    <cellStyle name="Note 6 3" xfId="20021"/>
    <cellStyle name="Note 60" xfId="20022"/>
    <cellStyle name="Note 61" xfId="20023"/>
    <cellStyle name="Note 62" xfId="20024"/>
    <cellStyle name="Note 63" xfId="20025"/>
    <cellStyle name="Note 64" xfId="20026"/>
    <cellStyle name="Note 65" xfId="20027"/>
    <cellStyle name="Note 66" xfId="20028"/>
    <cellStyle name="Note 67" xfId="20029"/>
    <cellStyle name="Note 68" xfId="20030"/>
    <cellStyle name="Note 69" xfId="20031"/>
    <cellStyle name="Note 7" xfId="2056"/>
    <cellStyle name="Note 7 2" xfId="20032"/>
    <cellStyle name="Note 7 3" xfId="20033"/>
    <cellStyle name="Note 70" xfId="20034"/>
    <cellStyle name="Note 71" xfId="20035"/>
    <cellStyle name="Note 72" xfId="20036"/>
    <cellStyle name="Note 73" xfId="20037"/>
    <cellStyle name="Note 74" xfId="23319"/>
    <cellStyle name="Note 8" xfId="2057"/>
    <cellStyle name="Note 8 2" xfId="20038"/>
    <cellStyle name="Note 8 3" xfId="20039"/>
    <cellStyle name="Note 9" xfId="2058"/>
    <cellStyle name="Note 9 2" xfId="20040"/>
    <cellStyle name="Note 9 3" xfId="20041"/>
    <cellStyle name="Num_Normal" xfId="2059"/>
    <cellStyle name="Num0Un" xfId="2060"/>
    <cellStyle name="Num0Un 2" xfId="20042"/>
    <cellStyle name="Num1" xfId="2061"/>
    <cellStyle name="Num1 2" xfId="20043"/>
    <cellStyle name="Num1 3" xfId="20044"/>
    <cellStyle name="Num1Blue" xfId="2062"/>
    <cellStyle name="Num1Blue 2" xfId="20045"/>
    <cellStyle name="Num2" xfId="2063"/>
    <cellStyle name="Num2 2" xfId="20046"/>
    <cellStyle name="Num2 3" xfId="20047"/>
    <cellStyle name="Num2Un" xfId="2064"/>
    <cellStyle name="Num2Un 2" xfId="20048"/>
    <cellStyle name="Odwiedzone hiperłącze_Bud_03_forecast_1" xfId="2065"/>
    <cellStyle name="Œ…‹æØ‚è [0.00]_!!!GO" xfId="2066"/>
    <cellStyle name="Œ…‹æØ‚è_!!!GO" xfId="2067"/>
    <cellStyle name="On Hold" xfId="2068"/>
    <cellStyle name="On Hold 2" xfId="20049"/>
    <cellStyle name="ORGSUMLINE" xfId="2069"/>
    <cellStyle name="OSW_ColumnLabels" xfId="2070"/>
    <cellStyle name="OUTERRIM" xfId="2071"/>
    <cellStyle name="OUTERRIM 2" xfId="2072"/>
    <cellStyle name="OUTERRIM 2 2" xfId="20050"/>
    <cellStyle name="OUTERRIM 3" xfId="20051"/>
    <cellStyle name="OUTERRIM 4" xfId="20052"/>
    <cellStyle name="OUTERRIM_2013 December Final Normalized BPR-2014-01-24" xfId="20053"/>
    <cellStyle name="Output 10" xfId="2073"/>
    <cellStyle name="Output 10 2" xfId="20054"/>
    <cellStyle name="Output 11" xfId="2074"/>
    <cellStyle name="Output 11 2" xfId="20055"/>
    <cellStyle name="Output 12" xfId="2075"/>
    <cellStyle name="Output 12 2" xfId="20056"/>
    <cellStyle name="Output 13" xfId="2076"/>
    <cellStyle name="Output 13 2" xfId="20057"/>
    <cellStyle name="Output 14" xfId="2077"/>
    <cellStyle name="Output 14 2" xfId="20058"/>
    <cellStyle name="Output 15" xfId="2078"/>
    <cellStyle name="Output 15 2" xfId="20059"/>
    <cellStyle name="Output 16" xfId="20060"/>
    <cellStyle name="Output 17" xfId="20061"/>
    <cellStyle name="Output 18" xfId="20062"/>
    <cellStyle name="Output 19" xfId="20063"/>
    <cellStyle name="Output 2" xfId="2079"/>
    <cellStyle name="Output 2 10" xfId="20064"/>
    <cellStyle name="Output 2 11" xfId="20065"/>
    <cellStyle name="Output 2 12" xfId="20066"/>
    <cellStyle name="Output 2 13" xfId="20067"/>
    <cellStyle name="Output 2 14" xfId="20068"/>
    <cellStyle name="Output 2 15" xfId="20069"/>
    <cellStyle name="Output 2 16" xfId="20070"/>
    <cellStyle name="Output 2 17" xfId="20071"/>
    <cellStyle name="Output 2 18" xfId="20072"/>
    <cellStyle name="Output 2 19" xfId="20073"/>
    <cellStyle name="Output 2 2" xfId="20074"/>
    <cellStyle name="Output 2 2 2" xfId="20075"/>
    <cellStyle name="Output 2 20" xfId="20076"/>
    <cellStyle name="Output 2 21" xfId="20077"/>
    <cellStyle name="Output 2 22" xfId="20078"/>
    <cellStyle name="Output 2 23" xfId="20079"/>
    <cellStyle name="Output 2 24" xfId="20080"/>
    <cellStyle name="Output 2 25" xfId="20081"/>
    <cellStyle name="Output 2 26" xfId="20082"/>
    <cellStyle name="Output 2 27" xfId="20083"/>
    <cellStyle name="Output 2 28" xfId="20084"/>
    <cellStyle name="Output 2 29" xfId="20085"/>
    <cellStyle name="Output 2 3" xfId="20086"/>
    <cellStyle name="Output 2 3 2" xfId="20087"/>
    <cellStyle name="Output 2 30" xfId="20088"/>
    <cellStyle name="Output 2 31" xfId="20089"/>
    <cellStyle name="Output 2 32" xfId="20090"/>
    <cellStyle name="Output 2 33" xfId="20091"/>
    <cellStyle name="Output 2 34" xfId="20092"/>
    <cellStyle name="Output 2 35" xfId="20093"/>
    <cellStyle name="Output 2 36" xfId="20094"/>
    <cellStyle name="Output 2 37" xfId="20095"/>
    <cellStyle name="Output 2 38" xfId="20096"/>
    <cellStyle name="Output 2 39" xfId="20097"/>
    <cellStyle name="Output 2 4" xfId="20098"/>
    <cellStyle name="Output 2 4 2" xfId="20099"/>
    <cellStyle name="Output 2 40" xfId="20100"/>
    <cellStyle name="Output 2 41" xfId="20101"/>
    <cellStyle name="Output 2 42" xfId="20102"/>
    <cellStyle name="Output 2 43" xfId="20103"/>
    <cellStyle name="Output 2 44" xfId="20104"/>
    <cellStyle name="Output 2 45" xfId="20105"/>
    <cellStyle name="Output 2 46" xfId="20106"/>
    <cellStyle name="Output 2 47" xfId="20107"/>
    <cellStyle name="Output 2 48" xfId="20108"/>
    <cellStyle name="Output 2 49" xfId="20109"/>
    <cellStyle name="Output 2 5" xfId="20110"/>
    <cellStyle name="Output 2 50" xfId="20111"/>
    <cellStyle name="Output 2 51" xfId="20112"/>
    <cellStyle name="Output 2 52" xfId="20113"/>
    <cellStyle name="Output 2 53" xfId="20114"/>
    <cellStyle name="Output 2 54" xfId="20115"/>
    <cellStyle name="Output 2 55" xfId="20116"/>
    <cellStyle name="Output 2 56" xfId="20117"/>
    <cellStyle name="Output 2 6" xfId="20118"/>
    <cellStyle name="Output 2 7" xfId="20119"/>
    <cellStyle name="Output 2 8" xfId="20120"/>
    <cellStyle name="Output 2 9" xfId="20121"/>
    <cellStyle name="Output 20" xfId="20122"/>
    <cellStyle name="Output 21" xfId="20123"/>
    <cellStyle name="Output 22" xfId="20124"/>
    <cellStyle name="Output 23" xfId="20125"/>
    <cellStyle name="Output 24" xfId="20126"/>
    <cellStyle name="Output 25" xfId="20127"/>
    <cellStyle name="Output 26" xfId="20128"/>
    <cellStyle name="Output 27" xfId="20129"/>
    <cellStyle name="Output 28" xfId="20130"/>
    <cellStyle name="Output 29" xfId="20131"/>
    <cellStyle name="Output 3" xfId="2080"/>
    <cellStyle name="Output 3 2" xfId="20132"/>
    <cellStyle name="Output 30" xfId="20133"/>
    <cellStyle name="Output 31" xfId="20134"/>
    <cellStyle name="Output 32" xfId="20135"/>
    <cellStyle name="Output 33" xfId="20136"/>
    <cellStyle name="Output 34" xfId="20137"/>
    <cellStyle name="Output 35" xfId="20138"/>
    <cellStyle name="Output 36" xfId="20139"/>
    <cellStyle name="Output 37" xfId="20140"/>
    <cellStyle name="Output 38" xfId="20141"/>
    <cellStyle name="Output 39" xfId="20142"/>
    <cellStyle name="Output 4" xfId="2081"/>
    <cellStyle name="Output 4 2" xfId="20143"/>
    <cellStyle name="Output 40" xfId="20144"/>
    <cellStyle name="Output 41" xfId="20145"/>
    <cellStyle name="Output 42" xfId="20146"/>
    <cellStyle name="Output 43" xfId="20147"/>
    <cellStyle name="Output 44" xfId="20148"/>
    <cellStyle name="Output 45" xfId="20149"/>
    <cellStyle name="Output 46" xfId="20150"/>
    <cellStyle name="Output 47" xfId="20151"/>
    <cellStyle name="Output 48" xfId="20152"/>
    <cellStyle name="Output 49" xfId="20153"/>
    <cellStyle name="Output 5" xfId="2082"/>
    <cellStyle name="Output 5 2" xfId="20154"/>
    <cellStyle name="Output 50" xfId="20155"/>
    <cellStyle name="Output 51" xfId="20156"/>
    <cellStyle name="Output 52" xfId="20157"/>
    <cellStyle name="Output 53" xfId="20158"/>
    <cellStyle name="Output 54" xfId="20159"/>
    <cellStyle name="Output 55" xfId="20160"/>
    <cellStyle name="Output 56" xfId="20161"/>
    <cellStyle name="Output 57" xfId="20162"/>
    <cellStyle name="Output 58" xfId="20163"/>
    <cellStyle name="Output 59" xfId="20164"/>
    <cellStyle name="Output 6" xfId="2083"/>
    <cellStyle name="Output 6 2" xfId="20165"/>
    <cellStyle name="Output 60" xfId="20166"/>
    <cellStyle name="Output 61" xfId="20167"/>
    <cellStyle name="Output 62" xfId="20168"/>
    <cellStyle name="Output 63" xfId="20169"/>
    <cellStyle name="Output 64" xfId="20170"/>
    <cellStyle name="Output 65" xfId="20171"/>
    <cellStyle name="Output 66" xfId="20172"/>
    <cellStyle name="Output 67" xfId="20173"/>
    <cellStyle name="Output 68" xfId="20174"/>
    <cellStyle name="Output 69" xfId="20175"/>
    <cellStyle name="Output 7" xfId="2084"/>
    <cellStyle name="Output 7 2" xfId="20176"/>
    <cellStyle name="Output 70" xfId="20177"/>
    <cellStyle name="Output 71" xfId="20178"/>
    <cellStyle name="Output 72" xfId="20179"/>
    <cellStyle name="Output 73" xfId="20180"/>
    <cellStyle name="Output 8" xfId="2085"/>
    <cellStyle name="Output 8 2" xfId="20181"/>
    <cellStyle name="Output 9" xfId="2086"/>
    <cellStyle name="Output 9 2" xfId="20182"/>
    <cellStyle name="Output Amounts" xfId="2087"/>
    <cellStyle name="Output Amounts 2" xfId="2088"/>
    <cellStyle name="Output Column Headings" xfId="2089"/>
    <cellStyle name="Output Column Headings 2" xfId="2090"/>
    <cellStyle name="Output Line Items" xfId="2091"/>
    <cellStyle name="Output Line Items 2" xfId="2092"/>
    <cellStyle name="Output millions" xfId="2093"/>
    <cellStyle name="Output millions 2" xfId="20183"/>
    <cellStyle name="Output millions 3" xfId="20184"/>
    <cellStyle name="Output Number 3dec" xfId="2094"/>
    <cellStyle name="Output Number 3dec 2" xfId="20185"/>
    <cellStyle name="Output Number 3dec 3" xfId="20186"/>
    <cellStyle name="Output Report Heading" xfId="2095"/>
    <cellStyle name="Output Report Heading 2" xfId="2096"/>
    <cellStyle name="Output Report Title" xfId="2097"/>
    <cellStyle name="Output Report Title 2" xfId="2098"/>
    <cellStyle name="OVERIND" xfId="2099"/>
    <cellStyle name="Override" xfId="2100"/>
    <cellStyle name="Page Heading" xfId="2101"/>
    <cellStyle name="Page Heading 2" xfId="20187"/>
    <cellStyle name="Page Heading Large" xfId="2102"/>
    <cellStyle name="Page Heading Small" xfId="2103"/>
    <cellStyle name="Page Number" xfId="2104"/>
    <cellStyle name="Page Number 2" xfId="20188"/>
    <cellStyle name="Pasted Data" xfId="2105"/>
    <cellStyle name="PB Table Heading" xfId="2106"/>
    <cellStyle name="PB Table Heading 2" xfId="20189"/>
    <cellStyle name="PB Table Heading 3" xfId="20190"/>
    <cellStyle name="PB Table Highlight1" xfId="2107"/>
    <cellStyle name="PB Table Highlight1 2" xfId="20191"/>
    <cellStyle name="PB Table Highlight1 3" xfId="20192"/>
    <cellStyle name="PB Table Highlight2" xfId="2108"/>
    <cellStyle name="PB Table Highlight2 2" xfId="20193"/>
    <cellStyle name="PB Table Highlight3" xfId="2109"/>
    <cellStyle name="PB Table Highlight3 2" xfId="20194"/>
    <cellStyle name="PB Table Standard Row" xfId="2110"/>
    <cellStyle name="PB Table Standard Row 2" xfId="20195"/>
    <cellStyle name="PB Table Standard Row 3" xfId="20196"/>
    <cellStyle name="PB Table Subtotal Row" xfId="2111"/>
    <cellStyle name="PB Table Subtotal Row 2" xfId="20197"/>
    <cellStyle name="PB Table Subtotal Row 3" xfId="20198"/>
    <cellStyle name="PB Table Total Row" xfId="2112"/>
    <cellStyle name="PB Table Total Row 2" xfId="20199"/>
    <cellStyle name="PB Table Total Row 3" xfId="20200"/>
    <cellStyle name="PCTBUD" xfId="2113"/>
    <cellStyle name="Pence" xfId="2114"/>
    <cellStyle name="Pence 2" xfId="20201"/>
    <cellStyle name="Pence 2 2" xfId="20202"/>
    <cellStyle name="Pending" xfId="2115"/>
    <cellStyle name="Pending 2" xfId="20203"/>
    <cellStyle name="per.style" xfId="2116"/>
    <cellStyle name="per.style 2" xfId="20204"/>
    <cellStyle name="per.style 3" xfId="20205"/>
    <cellStyle name="Perc1" xfId="2117"/>
    <cellStyle name="Perc1 2" xfId="20206"/>
    <cellStyle name="Perc1 3" xfId="20207"/>
    <cellStyle name="Percent" xfId="2" builtinId="5"/>
    <cellStyle name="Percent %" xfId="2118"/>
    <cellStyle name="Percent (0)" xfId="2119"/>
    <cellStyle name="Percent (0) 2" xfId="20208"/>
    <cellStyle name="Percent (0) 2 2" xfId="20209"/>
    <cellStyle name="Percent (0) 3" xfId="20210"/>
    <cellStyle name="Percent [0]" xfId="2120"/>
    <cellStyle name="Percent [1]" xfId="2121"/>
    <cellStyle name="Percent [1] --" xfId="2122"/>
    <cellStyle name="Percent [1]_Power- sandy loss" xfId="2123"/>
    <cellStyle name="Percent [2]" xfId="2124"/>
    <cellStyle name="Percent [2] 2" xfId="2125"/>
    <cellStyle name="Percent [2] 2 2" xfId="2126"/>
    <cellStyle name="Percent [2] 2 3" xfId="2127"/>
    <cellStyle name="Percent [2] 3" xfId="20211"/>
    <cellStyle name="Percent [2] 3 2" xfId="20212"/>
    <cellStyle name="Percent [3]" xfId="2128"/>
    <cellStyle name="Percent [3]--" xfId="2129"/>
    <cellStyle name="Percent 0.00%" xfId="2130"/>
    <cellStyle name="Percent 1" xfId="2131"/>
    <cellStyle name="Percent 10" xfId="2132"/>
    <cellStyle name="Percent 10 2" xfId="2133"/>
    <cellStyle name="Percent 10 2 2" xfId="2134"/>
    <cellStyle name="Percent 10 2 3" xfId="20213"/>
    <cellStyle name="Percent 10 3" xfId="20214"/>
    <cellStyle name="Percent 10 4" xfId="20215"/>
    <cellStyle name="Percent 10 5" xfId="20216"/>
    <cellStyle name="Percent 100" xfId="20217"/>
    <cellStyle name="Percent 101" xfId="20218"/>
    <cellStyle name="Percent 102" xfId="20219"/>
    <cellStyle name="Percent 103" xfId="20220"/>
    <cellStyle name="Percent 104" xfId="20221"/>
    <cellStyle name="Percent 105" xfId="20222"/>
    <cellStyle name="Percent 106" xfId="20223"/>
    <cellStyle name="Percent 107" xfId="20224"/>
    <cellStyle name="Percent 108" xfId="20225"/>
    <cellStyle name="Percent 109" xfId="20226"/>
    <cellStyle name="Percent 11" xfId="2135"/>
    <cellStyle name="Percent 11 2" xfId="20227"/>
    <cellStyle name="Percent 11 3" xfId="20228"/>
    <cellStyle name="Percent 110" xfId="20229"/>
    <cellStyle name="Percent 111" xfId="20230"/>
    <cellStyle name="Percent 112" xfId="20231"/>
    <cellStyle name="Percent 113" xfId="20232"/>
    <cellStyle name="Percent 114" xfId="20233"/>
    <cellStyle name="Percent 115" xfId="20234"/>
    <cellStyle name="Percent 116" xfId="20235"/>
    <cellStyle name="Percent 117" xfId="20236"/>
    <cellStyle name="Percent 118" xfId="20237"/>
    <cellStyle name="Percent 119" xfId="20238"/>
    <cellStyle name="Percent 12" xfId="2136"/>
    <cellStyle name="Percent 12 2" xfId="20239"/>
    <cellStyle name="Percent 12 3" xfId="20240"/>
    <cellStyle name="Percent 120" xfId="20241"/>
    <cellStyle name="Percent 121" xfId="20242"/>
    <cellStyle name="Percent 122" xfId="20243"/>
    <cellStyle name="Percent 123" xfId="20244"/>
    <cellStyle name="Percent 124" xfId="20245"/>
    <cellStyle name="Percent 125" xfId="20246"/>
    <cellStyle name="Percent 126" xfId="20247"/>
    <cellStyle name="Percent 127" xfId="20248"/>
    <cellStyle name="Percent 128" xfId="20249"/>
    <cellStyle name="Percent 129" xfId="20250"/>
    <cellStyle name="Percent 13" xfId="2137"/>
    <cellStyle name="Percent 13 2" xfId="20251"/>
    <cellStyle name="Percent 130" xfId="20252"/>
    <cellStyle name="Percent 131" xfId="20253"/>
    <cellStyle name="Percent 132" xfId="20254"/>
    <cellStyle name="Percent 133" xfId="20255"/>
    <cellStyle name="Percent 134" xfId="20256"/>
    <cellStyle name="Percent 135" xfId="20257"/>
    <cellStyle name="Percent 136" xfId="20258"/>
    <cellStyle name="Percent 137" xfId="20259"/>
    <cellStyle name="Percent 138" xfId="20260"/>
    <cellStyle name="Percent 139" xfId="20261"/>
    <cellStyle name="Percent 14" xfId="2138"/>
    <cellStyle name="Percent 14 2" xfId="20262"/>
    <cellStyle name="Percent 140" xfId="20263"/>
    <cellStyle name="Percent 141" xfId="20264"/>
    <cellStyle name="Percent 142" xfId="20265"/>
    <cellStyle name="Percent 143" xfId="20266"/>
    <cellStyle name="Percent 144" xfId="20267"/>
    <cellStyle name="Percent 145" xfId="20268"/>
    <cellStyle name="Percent 146" xfId="20269"/>
    <cellStyle name="Percent 147" xfId="20270"/>
    <cellStyle name="Percent 148" xfId="20271"/>
    <cellStyle name="Percent 148 2" xfId="20272"/>
    <cellStyle name="Percent 149" xfId="20273"/>
    <cellStyle name="Percent 15" xfId="2139"/>
    <cellStyle name="Percent 15 2" xfId="20274"/>
    <cellStyle name="Percent 150" xfId="20275"/>
    <cellStyle name="Percent 151" xfId="20276"/>
    <cellStyle name="Percent 152" xfId="20277"/>
    <cellStyle name="Percent 153" xfId="20278"/>
    <cellStyle name="Percent 154" xfId="20279"/>
    <cellStyle name="Percent 155" xfId="20280"/>
    <cellStyle name="Percent 156" xfId="20281"/>
    <cellStyle name="Percent 157" xfId="20282"/>
    <cellStyle name="Percent 158" xfId="20283"/>
    <cellStyle name="Percent 159" xfId="20284"/>
    <cellStyle name="Percent 16" xfId="2140"/>
    <cellStyle name="Percent 16 2" xfId="20285"/>
    <cellStyle name="Percent 160" xfId="20286"/>
    <cellStyle name="Percent 161" xfId="20287"/>
    <cellStyle name="Percent 162" xfId="20288"/>
    <cellStyle name="Percent 163" xfId="20289"/>
    <cellStyle name="Percent 164" xfId="20290"/>
    <cellStyle name="Percent 165" xfId="20291"/>
    <cellStyle name="Percent 166" xfId="20292"/>
    <cellStyle name="Percent 167" xfId="20293"/>
    <cellStyle name="Percent 168" xfId="20294"/>
    <cellStyle name="Percent 169" xfId="20295"/>
    <cellStyle name="Percent 17" xfId="2141"/>
    <cellStyle name="Percent 17 2" xfId="20296"/>
    <cellStyle name="Percent 170" xfId="20297"/>
    <cellStyle name="Percent 171" xfId="20298"/>
    <cellStyle name="Percent 172" xfId="20299"/>
    <cellStyle name="Percent 173" xfId="20300"/>
    <cellStyle name="Percent 174" xfId="20301"/>
    <cellStyle name="Percent 175" xfId="20302"/>
    <cellStyle name="Percent 176" xfId="20303"/>
    <cellStyle name="Percent 177" xfId="20304"/>
    <cellStyle name="Percent 178" xfId="20305"/>
    <cellStyle name="Percent 179" xfId="20306"/>
    <cellStyle name="Percent 18" xfId="2142"/>
    <cellStyle name="Percent 18 2" xfId="2143"/>
    <cellStyle name="Percent 180" xfId="20307"/>
    <cellStyle name="Percent 181" xfId="20308"/>
    <cellStyle name="Percent 182" xfId="20309"/>
    <cellStyle name="Percent 183" xfId="20310"/>
    <cellStyle name="Percent 184" xfId="20311"/>
    <cellStyle name="Percent 185" xfId="20312"/>
    <cellStyle name="Percent 186" xfId="20313"/>
    <cellStyle name="Percent 187" xfId="20314"/>
    <cellStyle name="Percent 188" xfId="20315"/>
    <cellStyle name="Percent 189" xfId="20316"/>
    <cellStyle name="Percent 19" xfId="2144"/>
    <cellStyle name="Percent 19 2" xfId="2145"/>
    <cellStyle name="Percent 19 3" xfId="20317"/>
    <cellStyle name="Percent 190" xfId="20318"/>
    <cellStyle name="Percent 191" xfId="20319"/>
    <cellStyle name="Percent 192" xfId="20320"/>
    <cellStyle name="Percent 193" xfId="20321"/>
    <cellStyle name="Percent 194" xfId="20322"/>
    <cellStyle name="Percent 195" xfId="23307"/>
    <cellStyle name="Percent 196" xfId="23320"/>
    <cellStyle name="Percent 2" xfId="2146"/>
    <cellStyle name="Percent 2 10" xfId="20323"/>
    <cellStyle name="Percent 2 10 2" xfId="20324"/>
    <cellStyle name="Percent 2 11" xfId="20325"/>
    <cellStyle name="Percent 2 12" xfId="20326"/>
    <cellStyle name="Percent 2 13" xfId="20327"/>
    <cellStyle name="Percent 2 2" xfId="2147"/>
    <cellStyle name="Percent 2 2 2" xfId="2148"/>
    <cellStyle name="Percent 2 2 3" xfId="2691"/>
    <cellStyle name="Percent 2 2 4" xfId="2666"/>
    <cellStyle name="Percent 2 2 4 2" xfId="2819"/>
    <cellStyle name="Percent 2 3" xfId="2149"/>
    <cellStyle name="Percent 2 3 2" xfId="2150"/>
    <cellStyle name="Percent 2 4" xfId="2151"/>
    <cellStyle name="Percent 2 5" xfId="2690"/>
    <cellStyle name="Percent 2 5 2" xfId="20328"/>
    <cellStyle name="Percent 2 5 2 2" xfId="20329"/>
    <cellStyle name="Percent 2 5 2 2 2" xfId="20330"/>
    <cellStyle name="Percent 2 5 2 3" xfId="20331"/>
    <cellStyle name="Percent 2 5 3" xfId="20332"/>
    <cellStyle name="Percent 2 5 3 2" xfId="20333"/>
    <cellStyle name="Percent 2 5 3 2 2" xfId="20334"/>
    <cellStyle name="Percent 2 5 3 3" xfId="20335"/>
    <cellStyle name="Percent 2 5 4" xfId="20336"/>
    <cellStyle name="Percent 2 5 4 2" xfId="20337"/>
    <cellStyle name="Percent 2 5 5" xfId="20338"/>
    <cellStyle name="Percent 2 6" xfId="2662"/>
    <cellStyle name="Percent 2 6 2" xfId="2817"/>
    <cellStyle name="Percent 2 7" xfId="20339"/>
    <cellStyle name="Percent 2 8" xfId="20340"/>
    <cellStyle name="Percent 2 9" xfId="20341"/>
    <cellStyle name="Percent 2_DPL_CasualtyLoss_Restoration_by_SIP_2006_03-01-10" xfId="20342"/>
    <cellStyle name="Percent 20" xfId="2152"/>
    <cellStyle name="Percent 20 2" xfId="2153"/>
    <cellStyle name="Percent 21" xfId="2154"/>
    <cellStyle name="Percent 21 2" xfId="20343"/>
    <cellStyle name="Percent 22" xfId="2155"/>
    <cellStyle name="Percent 22 2" xfId="2156"/>
    <cellStyle name="Percent 23" xfId="2157"/>
    <cellStyle name="Percent 23 2" xfId="2158"/>
    <cellStyle name="Percent 24" xfId="2159"/>
    <cellStyle name="Percent 24 2" xfId="2160"/>
    <cellStyle name="Percent 25" xfId="2161"/>
    <cellStyle name="Percent 25 2" xfId="2162"/>
    <cellStyle name="Percent 26" xfId="2163"/>
    <cellStyle name="Percent 26 2" xfId="20344"/>
    <cellStyle name="Percent 27" xfId="2164"/>
    <cellStyle name="Percent 27 2" xfId="2778"/>
    <cellStyle name="Percent 27 2 2" xfId="2854"/>
    <cellStyle name="Percent 27 3" xfId="2812"/>
    <cellStyle name="Percent 28" xfId="2165"/>
    <cellStyle name="Percent 28 2" xfId="20345"/>
    <cellStyle name="Percent 28 3" xfId="20346"/>
    <cellStyle name="Percent 29" xfId="2670"/>
    <cellStyle name="Percent 29 2" xfId="2785"/>
    <cellStyle name="Percent 29 2 2" xfId="2861"/>
    <cellStyle name="Percent 29 3" xfId="2822"/>
    <cellStyle name="Percent 3" xfId="2166"/>
    <cellStyle name="Percent 3 2" xfId="2167"/>
    <cellStyle name="Percent 3 2 2" xfId="20347"/>
    <cellStyle name="Percent 3 3" xfId="2168"/>
    <cellStyle name="Percent 3 3 2" xfId="20348"/>
    <cellStyle name="Percent 3 3 3" xfId="20349"/>
    <cellStyle name="Percent 3 4" xfId="2169"/>
    <cellStyle name="Percent 3 4 2" xfId="20350"/>
    <cellStyle name="Percent 3 4 3" xfId="20351"/>
    <cellStyle name="Percent 3 5" xfId="2170"/>
    <cellStyle name="Percent 3 6" xfId="20352"/>
    <cellStyle name="Percent 3 7" xfId="20353"/>
    <cellStyle name="Percent 30" xfId="2664"/>
    <cellStyle name="Percent 30 2" xfId="2874"/>
    <cellStyle name="Percent 31" xfId="2758"/>
    <cellStyle name="Percent 31 2" xfId="2834"/>
    <cellStyle name="Percent 32" xfId="2831"/>
    <cellStyle name="Percent 32 2" xfId="20354"/>
    <cellStyle name="Percent 33" xfId="2792"/>
    <cellStyle name="Percent 33 2" xfId="20355"/>
    <cellStyle name="Percent 34" xfId="2755"/>
    <cellStyle name="Percent 34 2" xfId="20356"/>
    <cellStyle name="Percent 35" xfId="2869"/>
    <cellStyle name="Percent 35 2" xfId="20357"/>
    <cellStyle name="Percent 36" xfId="20358"/>
    <cellStyle name="Percent 36 2" xfId="20359"/>
    <cellStyle name="Percent 37" xfId="20360"/>
    <cellStyle name="Percent 37 2" xfId="20361"/>
    <cellStyle name="Percent 38" xfId="20362"/>
    <cellStyle name="Percent 38 2" xfId="20363"/>
    <cellStyle name="Percent 39" xfId="20364"/>
    <cellStyle name="Percent 39 2" xfId="20365"/>
    <cellStyle name="Percent 4" xfId="2171"/>
    <cellStyle name="Percent 4 10" xfId="2813"/>
    <cellStyle name="Percent 4 11" xfId="2872"/>
    <cellStyle name="Percent 4 2" xfId="2172"/>
    <cellStyle name="Percent 4 2 2" xfId="2173"/>
    <cellStyle name="Percent 4 2 3" xfId="20366"/>
    <cellStyle name="Percent 4 3" xfId="2174"/>
    <cellStyle name="Percent 4 3 2" xfId="2175"/>
    <cellStyle name="Percent 4 3 3" xfId="20367"/>
    <cellStyle name="Percent 4 4" xfId="2176"/>
    <cellStyle name="Percent 4 4 2" xfId="2177"/>
    <cellStyle name="Percent 4 5" xfId="2178"/>
    <cellStyle name="Percent 4 5 2" xfId="20368"/>
    <cellStyle name="Percent 4 6" xfId="2179"/>
    <cellStyle name="Percent 4 6 2" xfId="2780"/>
    <cellStyle name="Percent 4 6 2 2" xfId="2856"/>
    <cellStyle name="Percent 4 6 2 2 2" xfId="20369"/>
    <cellStyle name="Percent 4 6 2 3" xfId="20370"/>
    <cellStyle name="Percent 4 6 3" xfId="2814"/>
    <cellStyle name="Percent 4 6 3 2" xfId="20371"/>
    <cellStyle name="Percent 4 6 3 2 2" xfId="20372"/>
    <cellStyle name="Percent 4 6 3 3" xfId="20373"/>
    <cellStyle name="Percent 4 6 4" xfId="20374"/>
    <cellStyle name="Percent 4 6 4 2" xfId="20375"/>
    <cellStyle name="Percent 4 6 5" xfId="20376"/>
    <cellStyle name="Percent 4 7" xfId="2692"/>
    <cellStyle name="Percent 4 7 2" xfId="2789"/>
    <cellStyle name="Percent 4 7 2 2" xfId="2865"/>
    <cellStyle name="Percent 4 7 3" xfId="2826"/>
    <cellStyle name="Percent 4 8" xfId="2663"/>
    <cellStyle name="Percent 4 9" xfId="2779"/>
    <cellStyle name="Percent 4 9 2" xfId="2855"/>
    <cellStyle name="Percent 40" xfId="20377"/>
    <cellStyle name="Percent 40 2" xfId="20378"/>
    <cellStyle name="Percent 41" xfId="20379"/>
    <cellStyle name="Percent 41 2" xfId="20380"/>
    <cellStyle name="Percent 42" xfId="20381"/>
    <cellStyle name="Percent 42 2" xfId="20382"/>
    <cellStyle name="Percent 43" xfId="20383"/>
    <cellStyle name="Percent 43 2" xfId="20384"/>
    <cellStyle name="Percent 44" xfId="20385"/>
    <cellStyle name="Percent 44 2" xfId="20386"/>
    <cellStyle name="Percent 45" xfId="20387"/>
    <cellStyle name="Percent 45 2" xfId="20388"/>
    <cellStyle name="Percent 46" xfId="20389"/>
    <cellStyle name="Percent 46 2" xfId="20390"/>
    <cellStyle name="Percent 47" xfId="20391"/>
    <cellStyle name="Percent 47 2" xfId="20392"/>
    <cellStyle name="Percent 48" xfId="20393"/>
    <cellStyle name="Percent 48 2" xfId="20394"/>
    <cellStyle name="Percent 49" xfId="20395"/>
    <cellStyle name="Percent 49 2" xfId="20396"/>
    <cellStyle name="Percent 5" xfId="2180"/>
    <cellStyle name="Percent 5 2" xfId="2693"/>
    <cellStyle name="Percent 5 2 2" xfId="20397"/>
    <cellStyle name="Percent 5 3" xfId="2667"/>
    <cellStyle name="Percent 5 4" xfId="2871"/>
    <cellStyle name="Percent 50" xfId="20398"/>
    <cellStyle name="Percent 51" xfId="20399"/>
    <cellStyle name="Percent 52" xfId="20400"/>
    <cellStyle name="Percent 53" xfId="20401"/>
    <cellStyle name="Percent 54" xfId="20402"/>
    <cellStyle name="Percent 55" xfId="20403"/>
    <cellStyle name="Percent 56" xfId="20404"/>
    <cellStyle name="Percent 57" xfId="20405"/>
    <cellStyle name="Percent 58" xfId="20406"/>
    <cellStyle name="Percent 59" xfId="20407"/>
    <cellStyle name="Percent 6" xfId="2181"/>
    <cellStyle name="Percent 6 2" xfId="2182"/>
    <cellStyle name="Percent 6 3" xfId="2781"/>
    <cellStyle name="Percent 6 3 2" xfId="2857"/>
    <cellStyle name="Percent 6 4" xfId="2815"/>
    <cellStyle name="Percent 60" xfId="20408"/>
    <cellStyle name="Percent 61" xfId="20409"/>
    <cellStyle name="Percent 62" xfId="20410"/>
    <cellStyle name="Percent 63" xfId="20411"/>
    <cellStyle name="Percent 64" xfId="20412"/>
    <cellStyle name="Percent 65" xfId="20413"/>
    <cellStyle name="Percent 66" xfId="20414"/>
    <cellStyle name="Percent 66 2" xfId="20415"/>
    <cellStyle name="Percent 67" xfId="20416"/>
    <cellStyle name="Percent 68" xfId="20417"/>
    <cellStyle name="Percent 69" xfId="20418"/>
    <cellStyle name="Percent 7" xfId="2183"/>
    <cellStyle name="Percent 7 2" xfId="20419"/>
    <cellStyle name="Percent 7 2 2" xfId="20420"/>
    <cellStyle name="Percent 7 3" xfId="20421"/>
    <cellStyle name="Percent 7 4" xfId="20422"/>
    <cellStyle name="Percent 7 5" xfId="20423"/>
    <cellStyle name="Percent 70" xfId="20424"/>
    <cellStyle name="Percent 71" xfId="20425"/>
    <cellStyle name="Percent 72" xfId="20426"/>
    <cellStyle name="Percent 73" xfId="20427"/>
    <cellStyle name="Percent 74" xfId="20428"/>
    <cellStyle name="Percent 75" xfId="20429"/>
    <cellStyle name="Percent 76" xfId="20430"/>
    <cellStyle name="Percent 77" xfId="20431"/>
    <cellStyle name="Percent 77 2" xfId="20432"/>
    <cellStyle name="Percent 77 3" xfId="20433"/>
    <cellStyle name="Percent 78" xfId="20434"/>
    <cellStyle name="Percent 78 2" xfId="20435"/>
    <cellStyle name="Percent 78 3" xfId="20436"/>
    <cellStyle name="Percent 79" xfId="20437"/>
    <cellStyle name="Percent 79 2" xfId="20438"/>
    <cellStyle name="Percent 79 3" xfId="20439"/>
    <cellStyle name="Percent 8" xfId="2184"/>
    <cellStyle name="Percent 8 2" xfId="20440"/>
    <cellStyle name="Percent 8 2 2" xfId="20441"/>
    <cellStyle name="Percent 8 2 3" xfId="20442"/>
    <cellStyle name="Percent 8 3" xfId="20443"/>
    <cellStyle name="Percent 8 4" xfId="20444"/>
    <cellStyle name="Percent 8 5" xfId="20445"/>
    <cellStyle name="Percent 80" xfId="20446"/>
    <cellStyle name="Percent 80 2" xfId="20447"/>
    <cellStyle name="Percent 80 3" xfId="20448"/>
    <cellStyle name="Percent 81" xfId="20449"/>
    <cellStyle name="Percent 81 2" xfId="20450"/>
    <cellStyle name="Percent 81 3" xfId="20451"/>
    <cellStyle name="Percent 82" xfId="20452"/>
    <cellStyle name="Percent 82 2" xfId="20453"/>
    <cellStyle name="Percent 82 3" xfId="20454"/>
    <cellStyle name="Percent 83" xfId="20455"/>
    <cellStyle name="Percent 83 2" xfId="20456"/>
    <cellStyle name="Percent 83 3" xfId="20457"/>
    <cellStyle name="Percent 84" xfId="20458"/>
    <cellStyle name="Percent 84 2" xfId="20459"/>
    <cellStyle name="Percent 84 3" xfId="20460"/>
    <cellStyle name="Percent 85" xfId="20461"/>
    <cellStyle name="Percent 85 2" xfId="20462"/>
    <cellStyle name="Percent 85 3" xfId="20463"/>
    <cellStyle name="Percent 86" xfId="20464"/>
    <cellStyle name="Percent 86 2" xfId="20465"/>
    <cellStyle name="Percent 86 3" xfId="20466"/>
    <cellStyle name="Percent 87" xfId="20467"/>
    <cellStyle name="Percent 87 2" xfId="20468"/>
    <cellStyle name="Percent 87 3" xfId="20469"/>
    <cellStyle name="Percent 88" xfId="20470"/>
    <cellStyle name="Percent 88 2" xfId="20471"/>
    <cellStyle name="Percent 88 3" xfId="20472"/>
    <cellStyle name="Percent 89" xfId="20473"/>
    <cellStyle name="Percent 89 2" xfId="20474"/>
    <cellStyle name="Percent 89 3" xfId="20475"/>
    <cellStyle name="Percent 9" xfId="2185"/>
    <cellStyle name="Percent 9 2" xfId="20476"/>
    <cellStyle name="Percent 9 2 2" xfId="20477"/>
    <cellStyle name="Percent 9 2 3" xfId="20478"/>
    <cellStyle name="Percent 9 3" xfId="20479"/>
    <cellStyle name="Percent 9 4" xfId="20480"/>
    <cellStyle name="Percent 9 5" xfId="20481"/>
    <cellStyle name="Percent 90" xfId="20482"/>
    <cellStyle name="Percent 90 2" xfId="20483"/>
    <cellStyle name="Percent 90 3" xfId="20484"/>
    <cellStyle name="Percent 91" xfId="20485"/>
    <cellStyle name="Percent 91 2" xfId="20486"/>
    <cellStyle name="Percent 91 3" xfId="20487"/>
    <cellStyle name="Percent 92" xfId="20488"/>
    <cellStyle name="Percent 92 2" xfId="20489"/>
    <cellStyle name="Percent 92 3" xfId="20490"/>
    <cellStyle name="Percent 93" xfId="20491"/>
    <cellStyle name="Percent 93 2" xfId="20492"/>
    <cellStyle name="Percent 93 3" xfId="20493"/>
    <cellStyle name="Percent 94" xfId="20494"/>
    <cellStyle name="Percent 94 2" xfId="20495"/>
    <cellStyle name="Percent 94 3" xfId="20496"/>
    <cellStyle name="Percent 95" xfId="20497"/>
    <cellStyle name="Percent 95 2" xfId="20498"/>
    <cellStyle name="Percent 95 3" xfId="20499"/>
    <cellStyle name="Percent 96" xfId="20500"/>
    <cellStyle name="Percent 96 2" xfId="20501"/>
    <cellStyle name="Percent 96 3" xfId="20502"/>
    <cellStyle name="Percent 97" xfId="20503"/>
    <cellStyle name="Percent 97 2" xfId="20504"/>
    <cellStyle name="Percent 97 3" xfId="20505"/>
    <cellStyle name="Percent 98" xfId="20506"/>
    <cellStyle name="Percent 99" xfId="20507"/>
    <cellStyle name="Percent Comma" xfId="2186"/>
    <cellStyle name="Percent Comma 2" xfId="20508"/>
    <cellStyle name="Percent Comma 3" xfId="20509"/>
    <cellStyle name="Percent Hard" xfId="2187"/>
    <cellStyle name="Percent Hard 2" xfId="2188"/>
    <cellStyle name="Percent Hard 3" xfId="20510"/>
    <cellStyle name="Percent SuppCalc (0.0)" xfId="2189"/>
    <cellStyle name="Percent SuppCalc Input (0.0)" xfId="2190"/>
    <cellStyle name="Percent[0]" xfId="2191"/>
    <cellStyle name="Percent[0] 2" xfId="20511"/>
    <cellStyle name="Percent[1]" xfId="2192"/>
    <cellStyle name="Percent[1] 2" xfId="20512"/>
    <cellStyle name="Percent[2]" xfId="2193"/>
    <cellStyle name="Percent[2] 2" xfId="20513"/>
    <cellStyle name="Percent[2] 2 2" xfId="20514"/>
    <cellStyle name="Percent[3]" xfId="2194"/>
    <cellStyle name="Percent[3] 2" xfId="20515"/>
    <cellStyle name="Percent[3] 2 2" xfId="20516"/>
    <cellStyle name="Percent1" xfId="2195"/>
    <cellStyle name="Percent1 2" xfId="20517"/>
    <cellStyle name="Percent1 3" xfId="20518"/>
    <cellStyle name="Percent1Blue" xfId="2196"/>
    <cellStyle name="Percent1Blue 2" xfId="20519"/>
    <cellStyle name="Percent2" xfId="2197"/>
    <cellStyle name="Percent2 2" xfId="20520"/>
    <cellStyle name="Percent2 3" xfId="20521"/>
    <cellStyle name="Percent2Blue" xfId="2198"/>
    <cellStyle name="Percent2Blue 2" xfId="20522"/>
    <cellStyle name="Percentage [0]" xfId="2199"/>
    <cellStyle name="Percentage [0] 2" xfId="20523"/>
    <cellStyle name="Percentage [1]" xfId="2200"/>
    <cellStyle name="Percentage [1] 2" xfId="20524"/>
    <cellStyle name="Percentage [2]" xfId="2201"/>
    <cellStyle name="Percentage [2] 2" xfId="20525"/>
    <cellStyle name="Percentual" xfId="2202"/>
    <cellStyle name="Percentual 2" xfId="20526"/>
    <cellStyle name="Percentual[2]" xfId="2203"/>
    <cellStyle name="Percentual[2] 2" xfId="20527"/>
    <cellStyle name="Percentual_10K 2010 Fin Stmts v1 Values" xfId="20528"/>
    <cellStyle name="Placeholder" xfId="2204"/>
    <cellStyle name="Porcentaje" xfId="2205"/>
    <cellStyle name="Porcentaje 2" xfId="20529"/>
    <cellStyle name="Porcentual_Flujo de Caja Enero 2007 (Al 31-01-2007)" xfId="2206"/>
    <cellStyle name="Pounds [0]" xfId="2207"/>
    <cellStyle name="Pounds [0] 2" xfId="20530"/>
    <cellStyle name="Pounds [1]" xfId="2208"/>
    <cellStyle name="Pounds [1] 2" xfId="20531"/>
    <cellStyle name="Pounds [2]" xfId="2209"/>
    <cellStyle name="Pounds [2] 2" xfId="20532"/>
    <cellStyle name="Premissas" xfId="2210"/>
    <cellStyle name="Premissas 2" xfId="20533"/>
    <cellStyle name="PrePop Currency (0)" xfId="2211"/>
    <cellStyle name="PrePop Currency (0) 2" xfId="20534"/>
    <cellStyle name="Price" xfId="2212"/>
    <cellStyle name="Price 2" xfId="20535"/>
    <cellStyle name="Price 2 2" xfId="20536"/>
    <cellStyle name="PriceUn" xfId="2213"/>
    <cellStyle name="PriceUn 2" xfId="20537"/>
    <cellStyle name="PriceUn 2 2" xfId="20538"/>
    <cellStyle name="pricing" xfId="2214"/>
    <cellStyle name="pricing 2" xfId="20539"/>
    <cellStyle name="Produtos" xfId="2215"/>
    <cellStyle name="Produtos 2" xfId="20540"/>
    <cellStyle name="Proj" xfId="2216"/>
    <cellStyle name="Projeções" xfId="2217"/>
    <cellStyle name="Projeções 2" xfId="20541"/>
    <cellStyle name="PSChar" xfId="2218"/>
    <cellStyle name="PSChar 10" xfId="2219"/>
    <cellStyle name="PSChar 10 2" xfId="2220"/>
    <cellStyle name="PSChar 10 2 2" xfId="20542"/>
    <cellStyle name="PSChar 10 3" xfId="20543"/>
    <cellStyle name="PSChar 11" xfId="2221"/>
    <cellStyle name="PSChar 11 2" xfId="2222"/>
    <cellStyle name="PSChar 11 2 2" xfId="20544"/>
    <cellStyle name="PSChar 11 3" xfId="20545"/>
    <cellStyle name="PSChar 12" xfId="2223"/>
    <cellStyle name="PSChar 12 2" xfId="2224"/>
    <cellStyle name="PSChar 12 2 2" xfId="20546"/>
    <cellStyle name="PSChar 12 3" xfId="20547"/>
    <cellStyle name="PSChar 13" xfId="20548"/>
    <cellStyle name="PSChar 14" xfId="20549"/>
    <cellStyle name="PSChar 15" xfId="20550"/>
    <cellStyle name="PSChar 16" xfId="20551"/>
    <cellStyle name="PSChar 17" xfId="20552"/>
    <cellStyle name="PSChar 18" xfId="20553"/>
    <cellStyle name="PSChar 19" xfId="20554"/>
    <cellStyle name="PSChar 2" xfId="2225"/>
    <cellStyle name="PSChar 2 2" xfId="2226"/>
    <cellStyle name="PSChar 2 2 2" xfId="20555"/>
    <cellStyle name="PSChar 2 3" xfId="20556"/>
    <cellStyle name="PSChar 20" xfId="20557"/>
    <cellStyle name="PSChar 21" xfId="20558"/>
    <cellStyle name="PSChar 22" xfId="20559"/>
    <cellStyle name="PSChar 23" xfId="20560"/>
    <cellStyle name="PSChar 24" xfId="20561"/>
    <cellStyle name="PSChar 25" xfId="20562"/>
    <cellStyle name="PSChar 26" xfId="20563"/>
    <cellStyle name="PSChar 27" xfId="20564"/>
    <cellStyle name="PSChar 28" xfId="20565"/>
    <cellStyle name="PSChar 29" xfId="20566"/>
    <cellStyle name="PSChar 3" xfId="2227"/>
    <cellStyle name="PSChar 3 2" xfId="2228"/>
    <cellStyle name="PSChar 3 2 2" xfId="20567"/>
    <cellStyle name="PSChar 3 3" xfId="20568"/>
    <cellStyle name="PSChar 30" xfId="20569"/>
    <cellStyle name="PSChar 31" xfId="20570"/>
    <cellStyle name="PSChar 32" xfId="20571"/>
    <cellStyle name="PSChar 33" xfId="20572"/>
    <cellStyle name="PSChar 34" xfId="20573"/>
    <cellStyle name="PSChar 35" xfId="20574"/>
    <cellStyle name="PSChar 36" xfId="20575"/>
    <cellStyle name="PSChar 37" xfId="20576"/>
    <cellStyle name="PSChar 38" xfId="20577"/>
    <cellStyle name="PSChar 39" xfId="20578"/>
    <cellStyle name="PSChar 4" xfId="2229"/>
    <cellStyle name="PSChar 4 2" xfId="2230"/>
    <cellStyle name="PSChar 4 2 2" xfId="20579"/>
    <cellStyle name="PSChar 4 3" xfId="20580"/>
    <cellStyle name="PSChar 40" xfId="20581"/>
    <cellStyle name="PSChar 41" xfId="20582"/>
    <cellStyle name="PSChar 42" xfId="20583"/>
    <cellStyle name="PSChar 43" xfId="20584"/>
    <cellStyle name="PSChar 44" xfId="20585"/>
    <cellStyle name="PSChar 45" xfId="20586"/>
    <cellStyle name="PSChar 46" xfId="20587"/>
    <cellStyle name="PSChar 47" xfId="20588"/>
    <cellStyle name="PSChar 48" xfId="20589"/>
    <cellStyle name="PSChar 49" xfId="20590"/>
    <cellStyle name="PSChar 5" xfId="2231"/>
    <cellStyle name="PSChar 5 2" xfId="2232"/>
    <cellStyle name="PSChar 5 2 2" xfId="20591"/>
    <cellStyle name="PSChar 5 3" xfId="20592"/>
    <cellStyle name="PSChar 50" xfId="20593"/>
    <cellStyle name="PSChar 51" xfId="20594"/>
    <cellStyle name="PSChar 52" xfId="20595"/>
    <cellStyle name="PSChar 53" xfId="20596"/>
    <cellStyle name="PSChar 54" xfId="20597"/>
    <cellStyle name="PSChar 55" xfId="20598"/>
    <cellStyle name="PSChar 56" xfId="20599"/>
    <cellStyle name="PSChar 57" xfId="20600"/>
    <cellStyle name="PSChar 58" xfId="20601"/>
    <cellStyle name="PSChar 59" xfId="20602"/>
    <cellStyle name="PSChar 6" xfId="2233"/>
    <cellStyle name="PSChar 6 2" xfId="2234"/>
    <cellStyle name="PSChar 6 2 2" xfId="20603"/>
    <cellStyle name="PSChar 6 3" xfId="20604"/>
    <cellStyle name="PSChar 60" xfId="20605"/>
    <cellStyle name="PSChar 61" xfId="20606"/>
    <cellStyle name="PSChar 7" xfId="2235"/>
    <cellStyle name="PSChar 7 2" xfId="2236"/>
    <cellStyle name="PSChar 7 2 2" xfId="20607"/>
    <cellStyle name="PSChar 7 3" xfId="20608"/>
    <cellStyle name="PSChar 8" xfId="2237"/>
    <cellStyle name="PSChar 8 2" xfId="2238"/>
    <cellStyle name="PSChar 8 2 2" xfId="20609"/>
    <cellStyle name="PSChar 8 3" xfId="20610"/>
    <cellStyle name="PSChar 9" xfId="2239"/>
    <cellStyle name="PSChar 9 2" xfId="2240"/>
    <cellStyle name="PSChar 9 2 2" xfId="20611"/>
    <cellStyle name="PSChar 9 3" xfId="20612"/>
    <cellStyle name="PSDate" xfId="2241"/>
    <cellStyle name="PSDate 10" xfId="20613"/>
    <cellStyle name="PSDate 11" xfId="20614"/>
    <cellStyle name="PSDate 12" xfId="20615"/>
    <cellStyle name="PSDate 13" xfId="20616"/>
    <cellStyle name="PSDate 14" xfId="20617"/>
    <cellStyle name="PSDate 15" xfId="20618"/>
    <cellStyle name="PSDate 16" xfId="20619"/>
    <cellStyle name="PSDate 17" xfId="20620"/>
    <cellStyle name="PSDate 18" xfId="20621"/>
    <cellStyle name="PSDate 19" xfId="20622"/>
    <cellStyle name="PSDate 2" xfId="20623"/>
    <cellStyle name="PSDate 20" xfId="20624"/>
    <cellStyle name="PSDate 21" xfId="20625"/>
    <cellStyle name="PSDate 22" xfId="20626"/>
    <cellStyle name="PSDate 23" xfId="20627"/>
    <cellStyle name="PSDate 24" xfId="20628"/>
    <cellStyle name="PSDate 25" xfId="20629"/>
    <cellStyle name="PSDate 26" xfId="20630"/>
    <cellStyle name="PSDate 27" xfId="20631"/>
    <cellStyle name="PSDate 28" xfId="20632"/>
    <cellStyle name="PSDate 29" xfId="20633"/>
    <cellStyle name="PSDate 3" xfId="20634"/>
    <cellStyle name="PSDate 30" xfId="20635"/>
    <cellStyle name="PSDate 31" xfId="20636"/>
    <cellStyle name="PSDate 32" xfId="20637"/>
    <cellStyle name="PSDate 33" xfId="20638"/>
    <cellStyle name="PSDate 34" xfId="20639"/>
    <cellStyle name="PSDate 35" xfId="20640"/>
    <cellStyle name="PSDate 36" xfId="20641"/>
    <cellStyle name="PSDate 37" xfId="20642"/>
    <cellStyle name="PSDate 38" xfId="20643"/>
    <cellStyle name="PSDate 39" xfId="20644"/>
    <cellStyle name="PSDate 4" xfId="20645"/>
    <cellStyle name="PSDate 40" xfId="20646"/>
    <cellStyle name="PSDate 41" xfId="20647"/>
    <cellStyle name="PSDate 42" xfId="20648"/>
    <cellStyle name="PSDate 43" xfId="20649"/>
    <cellStyle name="PSDate 44" xfId="20650"/>
    <cellStyle name="PSDate 45" xfId="20651"/>
    <cellStyle name="PSDate 46" xfId="20652"/>
    <cellStyle name="PSDate 47" xfId="20653"/>
    <cellStyle name="PSDate 48" xfId="20654"/>
    <cellStyle name="PSDate 49" xfId="20655"/>
    <cellStyle name="PSDate 5" xfId="20656"/>
    <cellStyle name="PSDate 50" xfId="20657"/>
    <cellStyle name="PSDate 51" xfId="20658"/>
    <cellStyle name="PSDate 52" xfId="20659"/>
    <cellStyle name="PSDate 53" xfId="20660"/>
    <cellStyle name="PSDate 54" xfId="20661"/>
    <cellStyle name="PSDate 55" xfId="20662"/>
    <cellStyle name="PSDate 56" xfId="20663"/>
    <cellStyle name="PSDate 57" xfId="20664"/>
    <cellStyle name="PSDate 58" xfId="20665"/>
    <cellStyle name="PSDate 59" xfId="20666"/>
    <cellStyle name="PSDate 6" xfId="20667"/>
    <cellStyle name="PSDate 60" xfId="20668"/>
    <cellStyle name="PSDate 61" xfId="20669"/>
    <cellStyle name="PSDate 7" xfId="20670"/>
    <cellStyle name="PSDate 8" xfId="20671"/>
    <cellStyle name="PSDate 9" xfId="20672"/>
    <cellStyle name="PSDec" xfId="2242"/>
    <cellStyle name="PSDec 10" xfId="20673"/>
    <cellStyle name="PSDec 11" xfId="20674"/>
    <cellStyle name="PSDec 12" xfId="20675"/>
    <cellStyle name="PSDec 13" xfId="20676"/>
    <cellStyle name="PSDec 14" xfId="20677"/>
    <cellStyle name="PSDec 15" xfId="20678"/>
    <cellStyle name="PSDec 16" xfId="20679"/>
    <cellStyle name="PSDec 17" xfId="20680"/>
    <cellStyle name="PSDec 18" xfId="20681"/>
    <cellStyle name="PSDec 19" xfId="20682"/>
    <cellStyle name="PSDec 2" xfId="20683"/>
    <cellStyle name="PSDec 20" xfId="20684"/>
    <cellStyle name="PSDec 21" xfId="20685"/>
    <cellStyle name="PSDec 22" xfId="20686"/>
    <cellStyle name="PSDec 23" xfId="20687"/>
    <cellStyle name="PSDec 24" xfId="20688"/>
    <cellStyle name="PSDec 25" xfId="20689"/>
    <cellStyle name="PSDec 26" xfId="20690"/>
    <cellStyle name="PSDec 27" xfId="20691"/>
    <cellStyle name="PSDec 28" xfId="20692"/>
    <cellStyle name="PSDec 29" xfId="20693"/>
    <cellStyle name="PSDec 3" xfId="20694"/>
    <cellStyle name="PSDec 30" xfId="20695"/>
    <cellStyle name="PSDec 31" xfId="20696"/>
    <cellStyle name="PSDec 32" xfId="20697"/>
    <cellStyle name="PSDec 33" xfId="20698"/>
    <cellStyle name="PSDec 34" xfId="20699"/>
    <cellStyle name="PSDec 35" xfId="20700"/>
    <cellStyle name="PSDec 36" xfId="20701"/>
    <cellStyle name="PSDec 37" xfId="20702"/>
    <cellStyle name="PSDec 38" xfId="20703"/>
    <cellStyle name="PSDec 39" xfId="20704"/>
    <cellStyle name="PSDec 4" xfId="20705"/>
    <cellStyle name="PSDec 40" xfId="20706"/>
    <cellStyle name="PSDec 41" xfId="20707"/>
    <cellStyle name="PSDec 42" xfId="20708"/>
    <cellStyle name="PSDec 43" xfId="20709"/>
    <cellStyle name="PSDec 44" xfId="20710"/>
    <cellStyle name="PSDec 45" xfId="20711"/>
    <cellStyle name="PSDec 46" xfId="20712"/>
    <cellStyle name="PSDec 47" xfId="20713"/>
    <cellStyle name="PSDec 48" xfId="20714"/>
    <cellStyle name="PSDec 49" xfId="20715"/>
    <cellStyle name="PSDec 5" xfId="20716"/>
    <cellStyle name="PSDec 50" xfId="20717"/>
    <cellStyle name="PSDec 51" xfId="20718"/>
    <cellStyle name="PSDec 52" xfId="20719"/>
    <cellStyle name="PSDec 53" xfId="20720"/>
    <cellStyle name="PSDec 54" xfId="20721"/>
    <cellStyle name="PSDec 55" xfId="20722"/>
    <cellStyle name="PSDec 56" xfId="20723"/>
    <cellStyle name="PSDec 57" xfId="20724"/>
    <cellStyle name="PSDec 58" xfId="20725"/>
    <cellStyle name="PSDec 59" xfId="20726"/>
    <cellStyle name="PSDec 6" xfId="20727"/>
    <cellStyle name="PSDec 60" xfId="20728"/>
    <cellStyle name="PSDec 61" xfId="20729"/>
    <cellStyle name="PSDec 7" xfId="20730"/>
    <cellStyle name="PSDec 8" xfId="20731"/>
    <cellStyle name="PSDec 9" xfId="20732"/>
    <cellStyle name="PSHeading" xfId="2243"/>
    <cellStyle name="PSHeading 10" xfId="2244"/>
    <cellStyle name="PSHeading 10 2" xfId="2245"/>
    <cellStyle name="PSHeading 10 2 2" xfId="20733"/>
    <cellStyle name="PSHeading 10 3" xfId="20734"/>
    <cellStyle name="PSHeading 10_Tax Input cubes June 2012 update v3" xfId="2246"/>
    <cellStyle name="PSHeading 11" xfId="2247"/>
    <cellStyle name="PSHeading 11 2" xfId="2248"/>
    <cellStyle name="PSHeading 11 2 2" xfId="20735"/>
    <cellStyle name="PSHeading 11 3" xfId="20736"/>
    <cellStyle name="PSHeading 11_Tax Input cubes June 2012 update v3" xfId="2249"/>
    <cellStyle name="PSHeading 12" xfId="2250"/>
    <cellStyle name="PSHeading 12 2" xfId="2251"/>
    <cellStyle name="PSHeading 12 2 2" xfId="20737"/>
    <cellStyle name="PSHeading 12 3" xfId="20738"/>
    <cellStyle name="PSHeading 12_Tax Input cubes June 2012 update v3" xfId="2252"/>
    <cellStyle name="PSHeading 13" xfId="20739"/>
    <cellStyle name="PSHeading 14" xfId="20740"/>
    <cellStyle name="PSHeading 15" xfId="20741"/>
    <cellStyle name="PSHeading 16" xfId="20742"/>
    <cellStyle name="PSHeading 17" xfId="20743"/>
    <cellStyle name="PSHeading 18" xfId="20744"/>
    <cellStyle name="PSHeading 19" xfId="20745"/>
    <cellStyle name="PSHeading 2" xfId="2253"/>
    <cellStyle name="PSHeading 2 2" xfId="2254"/>
    <cellStyle name="PSHeading 2 2 2" xfId="20746"/>
    <cellStyle name="PSHeading 2 3" xfId="20747"/>
    <cellStyle name="PSHeading 2_Tax Input cubes June 2012 update v3" xfId="2255"/>
    <cellStyle name="PSHeading 20" xfId="20748"/>
    <cellStyle name="PSHeading 21" xfId="20749"/>
    <cellStyle name="PSHeading 22" xfId="20750"/>
    <cellStyle name="PSHeading 23" xfId="20751"/>
    <cellStyle name="PSHeading 24" xfId="20752"/>
    <cellStyle name="PSHeading 25" xfId="20753"/>
    <cellStyle name="PSHeading 26" xfId="20754"/>
    <cellStyle name="PSHeading 27" xfId="20755"/>
    <cellStyle name="PSHeading 28" xfId="20756"/>
    <cellStyle name="PSHeading 29" xfId="20757"/>
    <cellStyle name="PSHeading 3" xfId="2256"/>
    <cellStyle name="PSHeading 3 2" xfId="2257"/>
    <cellStyle name="PSHeading 3 2 2" xfId="20758"/>
    <cellStyle name="PSHeading 3 3" xfId="20759"/>
    <cellStyle name="PSHeading 3_Tax Input cubes June 2012 update v3" xfId="2258"/>
    <cellStyle name="PSHeading 30" xfId="20760"/>
    <cellStyle name="PSHeading 31" xfId="20761"/>
    <cellStyle name="PSHeading 32" xfId="20762"/>
    <cellStyle name="PSHeading 33" xfId="20763"/>
    <cellStyle name="PSHeading 34" xfId="20764"/>
    <cellStyle name="PSHeading 35" xfId="20765"/>
    <cellStyle name="PSHeading 36" xfId="20766"/>
    <cellStyle name="PSHeading 37" xfId="20767"/>
    <cellStyle name="PSHeading 38" xfId="20768"/>
    <cellStyle name="PSHeading 39" xfId="20769"/>
    <cellStyle name="PSHeading 4" xfId="2259"/>
    <cellStyle name="PSHeading 4 2" xfId="2260"/>
    <cellStyle name="PSHeading 4 2 2" xfId="20770"/>
    <cellStyle name="PSHeading 4 3" xfId="20771"/>
    <cellStyle name="PSHeading 4_Tax Input cubes June 2012 update v3" xfId="2261"/>
    <cellStyle name="PSHeading 40" xfId="20772"/>
    <cellStyle name="PSHeading 41" xfId="20773"/>
    <cellStyle name="PSHeading 42" xfId="20774"/>
    <cellStyle name="PSHeading 43" xfId="20775"/>
    <cellStyle name="PSHeading 44" xfId="20776"/>
    <cellStyle name="PSHeading 45" xfId="20777"/>
    <cellStyle name="PSHeading 46" xfId="20778"/>
    <cellStyle name="PSHeading 47" xfId="20779"/>
    <cellStyle name="PSHeading 48" xfId="20780"/>
    <cellStyle name="PSHeading 49" xfId="20781"/>
    <cellStyle name="PSHeading 5" xfId="2262"/>
    <cellStyle name="PSHeading 5 2" xfId="2263"/>
    <cellStyle name="PSHeading 5 2 2" xfId="20782"/>
    <cellStyle name="PSHeading 5 3" xfId="20783"/>
    <cellStyle name="PSHeading 5_Tax Input cubes June 2012 update v3" xfId="2264"/>
    <cellStyle name="PSHeading 50" xfId="20784"/>
    <cellStyle name="PSHeading 51" xfId="20785"/>
    <cellStyle name="PSHeading 52" xfId="20786"/>
    <cellStyle name="PSHeading 53" xfId="20787"/>
    <cellStyle name="PSHeading 54" xfId="20788"/>
    <cellStyle name="PSHeading 55" xfId="20789"/>
    <cellStyle name="PSHeading 56" xfId="20790"/>
    <cellStyle name="PSHeading 57" xfId="20791"/>
    <cellStyle name="PSHeading 58" xfId="20792"/>
    <cellStyle name="PSHeading 59" xfId="20793"/>
    <cellStyle name="PSHeading 6" xfId="2265"/>
    <cellStyle name="PSHeading 6 2" xfId="2266"/>
    <cellStyle name="PSHeading 6 2 2" xfId="20794"/>
    <cellStyle name="PSHeading 6 3" xfId="20795"/>
    <cellStyle name="PSHeading 6_Tax Input cubes June 2012 update v3" xfId="2267"/>
    <cellStyle name="PSHeading 60" xfId="20796"/>
    <cellStyle name="PSHeading 61" xfId="20797"/>
    <cellStyle name="PSHeading 7" xfId="2268"/>
    <cellStyle name="PSHeading 7 2" xfId="2269"/>
    <cellStyle name="PSHeading 7 2 2" xfId="20798"/>
    <cellStyle name="PSHeading 7 3" xfId="20799"/>
    <cellStyle name="PSHeading 7_Tax Input cubes June 2012 update v3" xfId="2270"/>
    <cellStyle name="PSHeading 8" xfId="2271"/>
    <cellStyle name="PSHeading 8 2" xfId="2272"/>
    <cellStyle name="PSHeading 8 2 2" xfId="20800"/>
    <cellStyle name="PSHeading 8 3" xfId="20801"/>
    <cellStyle name="PSHeading 8_Tax Input cubes June 2012 update v3" xfId="2273"/>
    <cellStyle name="PSHeading 9" xfId="2274"/>
    <cellStyle name="PSHeading 9 2" xfId="2275"/>
    <cellStyle name="PSHeading 9 2 2" xfId="20802"/>
    <cellStyle name="PSHeading 9 3" xfId="20803"/>
    <cellStyle name="PSHeading 9_Tax Input cubes June 2012 update v3" xfId="2276"/>
    <cellStyle name="PSHeading_2011 ADIT with Utility breakout" xfId="2277"/>
    <cellStyle name="PSInt" xfId="2278"/>
    <cellStyle name="PSInt 10" xfId="20804"/>
    <cellStyle name="PSInt 11" xfId="20805"/>
    <cellStyle name="PSInt 12" xfId="20806"/>
    <cellStyle name="PSInt 13" xfId="20807"/>
    <cellStyle name="PSInt 14" xfId="20808"/>
    <cellStyle name="PSInt 15" xfId="20809"/>
    <cellStyle name="PSInt 16" xfId="20810"/>
    <cellStyle name="PSInt 17" xfId="20811"/>
    <cellStyle name="PSInt 18" xfId="20812"/>
    <cellStyle name="PSInt 19" xfId="20813"/>
    <cellStyle name="PSInt 2" xfId="20814"/>
    <cellStyle name="PSInt 20" xfId="20815"/>
    <cellStyle name="PSInt 21" xfId="20816"/>
    <cellStyle name="PSInt 22" xfId="20817"/>
    <cellStyle name="PSInt 23" xfId="20818"/>
    <cellStyle name="PSInt 24" xfId="20819"/>
    <cellStyle name="PSInt 25" xfId="20820"/>
    <cellStyle name="PSInt 26" xfId="20821"/>
    <cellStyle name="PSInt 27" xfId="20822"/>
    <cellStyle name="PSInt 28" xfId="20823"/>
    <cellStyle name="PSInt 29" xfId="20824"/>
    <cellStyle name="PSInt 3" xfId="20825"/>
    <cellStyle name="PSInt 30" xfId="20826"/>
    <cellStyle name="PSInt 31" xfId="20827"/>
    <cellStyle name="PSInt 32" xfId="20828"/>
    <cellStyle name="PSInt 33" xfId="20829"/>
    <cellStyle name="PSInt 34" xfId="20830"/>
    <cellStyle name="PSInt 35" xfId="20831"/>
    <cellStyle name="PSInt 36" xfId="20832"/>
    <cellStyle name="PSInt 37" xfId="20833"/>
    <cellStyle name="PSInt 38" xfId="20834"/>
    <cellStyle name="PSInt 39" xfId="20835"/>
    <cellStyle name="PSInt 4" xfId="20836"/>
    <cellStyle name="PSInt 40" xfId="20837"/>
    <cellStyle name="PSInt 41" xfId="20838"/>
    <cellStyle name="PSInt 42" xfId="20839"/>
    <cellStyle name="PSInt 43" xfId="20840"/>
    <cellStyle name="PSInt 44" xfId="20841"/>
    <cellStyle name="PSInt 45" xfId="20842"/>
    <cellStyle name="PSInt 46" xfId="20843"/>
    <cellStyle name="PSInt 47" xfId="20844"/>
    <cellStyle name="PSInt 48" xfId="20845"/>
    <cellStyle name="PSInt 49" xfId="20846"/>
    <cellStyle name="PSInt 5" xfId="20847"/>
    <cellStyle name="PSInt 50" xfId="20848"/>
    <cellStyle name="PSInt 51" xfId="20849"/>
    <cellStyle name="PSInt 52" xfId="20850"/>
    <cellStyle name="PSInt 53" xfId="20851"/>
    <cellStyle name="PSInt 54" xfId="20852"/>
    <cellStyle name="PSInt 55" xfId="20853"/>
    <cellStyle name="PSInt 56" xfId="20854"/>
    <cellStyle name="PSInt 57" xfId="20855"/>
    <cellStyle name="PSInt 58" xfId="20856"/>
    <cellStyle name="PSInt 59" xfId="20857"/>
    <cellStyle name="PSInt 6" xfId="20858"/>
    <cellStyle name="PSInt 60" xfId="20859"/>
    <cellStyle name="PSInt 61" xfId="20860"/>
    <cellStyle name="PSInt 7" xfId="20861"/>
    <cellStyle name="PSInt 8" xfId="20862"/>
    <cellStyle name="PSInt 9" xfId="20863"/>
    <cellStyle name="PSSpacer" xfId="2279"/>
    <cellStyle name="PSSpacer 10" xfId="20864"/>
    <cellStyle name="PSSpacer 11" xfId="20865"/>
    <cellStyle name="PSSpacer 12" xfId="20866"/>
    <cellStyle name="PSSpacer 13" xfId="20867"/>
    <cellStyle name="PSSpacer 14" xfId="20868"/>
    <cellStyle name="PSSpacer 15" xfId="20869"/>
    <cellStyle name="PSSpacer 16" xfId="20870"/>
    <cellStyle name="PSSpacer 17" xfId="20871"/>
    <cellStyle name="PSSpacer 18" xfId="20872"/>
    <cellStyle name="PSSpacer 19" xfId="20873"/>
    <cellStyle name="PSSpacer 2" xfId="20874"/>
    <cellStyle name="PSSpacer 20" xfId="20875"/>
    <cellStyle name="PSSpacer 21" xfId="20876"/>
    <cellStyle name="PSSpacer 22" xfId="20877"/>
    <cellStyle name="PSSpacer 23" xfId="20878"/>
    <cellStyle name="PSSpacer 24" xfId="20879"/>
    <cellStyle name="PSSpacer 25" xfId="20880"/>
    <cellStyle name="PSSpacer 26" xfId="20881"/>
    <cellStyle name="PSSpacer 27" xfId="20882"/>
    <cellStyle name="PSSpacer 28" xfId="20883"/>
    <cellStyle name="PSSpacer 29" xfId="20884"/>
    <cellStyle name="PSSpacer 3" xfId="20885"/>
    <cellStyle name="PSSpacer 30" xfId="20886"/>
    <cellStyle name="PSSpacer 31" xfId="20887"/>
    <cellStyle name="PSSpacer 32" xfId="20888"/>
    <cellStyle name="PSSpacer 33" xfId="20889"/>
    <cellStyle name="PSSpacer 34" xfId="20890"/>
    <cellStyle name="PSSpacer 35" xfId="20891"/>
    <cellStyle name="PSSpacer 36" xfId="20892"/>
    <cellStyle name="PSSpacer 37" xfId="20893"/>
    <cellStyle name="PSSpacer 38" xfId="20894"/>
    <cellStyle name="PSSpacer 39" xfId="20895"/>
    <cellStyle name="PSSpacer 4" xfId="20896"/>
    <cellStyle name="PSSpacer 40" xfId="20897"/>
    <cellStyle name="PSSpacer 41" xfId="20898"/>
    <cellStyle name="PSSpacer 42" xfId="20899"/>
    <cellStyle name="PSSpacer 43" xfId="20900"/>
    <cellStyle name="PSSpacer 44" xfId="20901"/>
    <cellStyle name="PSSpacer 45" xfId="20902"/>
    <cellStyle name="PSSpacer 46" xfId="20903"/>
    <cellStyle name="PSSpacer 47" xfId="20904"/>
    <cellStyle name="PSSpacer 48" xfId="20905"/>
    <cellStyle name="PSSpacer 49" xfId="20906"/>
    <cellStyle name="PSSpacer 5" xfId="20907"/>
    <cellStyle name="PSSpacer 50" xfId="20908"/>
    <cellStyle name="PSSpacer 51" xfId="20909"/>
    <cellStyle name="PSSpacer 52" xfId="20910"/>
    <cellStyle name="PSSpacer 53" xfId="20911"/>
    <cellStyle name="PSSpacer 54" xfId="20912"/>
    <cellStyle name="PSSpacer 55" xfId="20913"/>
    <cellStyle name="PSSpacer 56" xfId="20914"/>
    <cellStyle name="PSSpacer 57" xfId="20915"/>
    <cellStyle name="PSSpacer 58" xfId="20916"/>
    <cellStyle name="PSSpacer 59" xfId="20917"/>
    <cellStyle name="PSSpacer 6" xfId="20918"/>
    <cellStyle name="PSSpacer 60" xfId="20919"/>
    <cellStyle name="PSSpacer 61" xfId="20920"/>
    <cellStyle name="PSSpacer 7" xfId="20921"/>
    <cellStyle name="PSSpacer 8" xfId="20922"/>
    <cellStyle name="PSSpacer 9" xfId="20923"/>
    <cellStyle name="PTIND" xfId="2280"/>
    <cellStyle name="PTIND 2" xfId="2281"/>
    <cellStyle name="PTIND 2 2" xfId="20924"/>
    <cellStyle name="PTIND 3" xfId="20925"/>
    <cellStyle name="PTIND 4" xfId="20926"/>
    <cellStyle name="Quantidade" xfId="2282"/>
    <cellStyle name="Quantidade 2" xfId="20927"/>
    <cellStyle name="QuantidadeSaldo" xfId="2283"/>
    <cellStyle name="QuantidadeSaldo 2" xfId="20928"/>
    <cellStyle name="QuantidadeSaldo1" xfId="2284"/>
    <cellStyle name="QuantidadeSaldo1 2" xfId="20929"/>
    <cellStyle name="QUESTION" xfId="20930"/>
    <cellStyle name="r" xfId="2285"/>
    <cellStyle name="rate" xfId="2286"/>
    <cellStyle name="rate 2" xfId="20931"/>
    <cellStyle name="Ratio" xfId="2287"/>
    <cellStyle name="ratio 2" xfId="20932"/>
    <cellStyle name="Ratio 2 2" xfId="20933"/>
    <cellStyle name="Ratio 3" xfId="20934"/>
    <cellStyle name="Ratio Comma" xfId="2288"/>
    <cellStyle name="Ratio Comma 2" xfId="20935"/>
    <cellStyle name="Ratio Comma 3" xfId="20936"/>
    <cellStyle name="ratio_Holdings - Resources - financials-66-July 23 2013-BP14-AugEOG-Alt1Tax - v2 with Dans 2014 tax payment number" xfId="2289"/>
    <cellStyle name="Ratios" xfId="2290"/>
    <cellStyle name="RedLeftSmall8" xfId="2291"/>
    <cellStyle name="re-install" xfId="2292"/>
    <cellStyle name="re-install 2" xfId="2293"/>
    <cellStyle name="re-install 2 2" xfId="20937"/>
    <cellStyle name="re-install 3" xfId="20938"/>
    <cellStyle name="re-install 4" xfId="20939"/>
    <cellStyle name="report" xfId="2294"/>
    <cellStyle name="report 2" xfId="2295"/>
    <cellStyle name="Reset  - Style7" xfId="2296"/>
    <cellStyle name="Review_Date" xfId="2297"/>
    <cellStyle name="Reviewer" xfId="2298"/>
    <cellStyle name="RevList" xfId="2299"/>
    <cellStyle name="RevList 2" xfId="20940"/>
    <cellStyle name="Right" xfId="2300"/>
    <cellStyle name="Right 2" xfId="20941"/>
    <cellStyle name="Right 3" xfId="20942"/>
    <cellStyle name="RM" xfId="2301"/>
    <cellStyle name="RM 2" xfId="20943"/>
    <cellStyle name="rodape" xfId="2302"/>
    <cellStyle name="rodape 2" xfId="20944"/>
    <cellStyle name="Rollover_Date" xfId="2303"/>
    <cellStyle name="Roman 8" xfId="2304"/>
    <cellStyle name="S" xfId="2305"/>
    <cellStyle name="Saldo" xfId="2306"/>
    <cellStyle name="Saldo 2" xfId="20945"/>
    <cellStyle name="Salida" xfId="2307"/>
    <cellStyle name="SAPBEXaggData" xfId="2308"/>
    <cellStyle name="SAPBEXaggData 10" xfId="20946"/>
    <cellStyle name="SAPBEXaggData 11" xfId="20947"/>
    <cellStyle name="SAPBEXaggData 12" xfId="20948"/>
    <cellStyle name="SAPBEXaggData 13" xfId="20949"/>
    <cellStyle name="SAPBEXaggData 14" xfId="20950"/>
    <cellStyle name="SAPBEXaggData 15" xfId="20951"/>
    <cellStyle name="SAPBEXaggData 16" xfId="20952"/>
    <cellStyle name="SAPBEXaggData 17" xfId="20953"/>
    <cellStyle name="SAPBEXaggData 18" xfId="20954"/>
    <cellStyle name="SAPBEXaggData 19" xfId="20955"/>
    <cellStyle name="SAPBEXaggData 2" xfId="2309"/>
    <cellStyle name="SAPBEXaggData 20" xfId="20956"/>
    <cellStyle name="SAPBEXaggData 21" xfId="20957"/>
    <cellStyle name="SAPBEXaggData 22" xfId="20958"/>
    <cellStyle name="SAPBEXaggData 23" xfId="20959"/>
    <cellStyle name="SAPBEXaggData 24" xfId="20960"/>
    <cellStyle name="SAPBEXaggData 25" xfId="20961"/>
    <cellStyle name="SAPBEXaggData 26" xfId="20962"/>
    <cellStyle name="SAPBEXaggData 27" xfId="20963"/>
    <cellStyle name="SAPBEXaggData 28" xfId="20964"/>
    <cellStyle name="SAPBEXaggData 29" xfId="20965"/>
    <cellStyle name="SAPBEXaggData 3" xfId="2694"/>
    <cellStyle name="SAPBEXaggData 30" xfId="20966"/>
    <cellStyle name="SAPBEXaggData 31" xfId="20967"/>
    <cellStyle name="SAPBEXaggData 32" xfId="20968"/>
    <cellStyle name="SAPBEXaggData 33" xfId="20969"/>
    <cellStyle name="SAPBEXaggData 34" xfId="20970"/>
    <cellStyle name="SAPBEXaggData 35" xfId="20971"/>
    <cellStyle name="SAPBEXaggData 36" xfId="20972"/>
    <cellStyle name="SAPBEXaggData 37" xfId="20973"/>
    <cellStyle name="SAPBEXaggData 38" xfId="20974"/>
    <cellStyle name="SAPBEXaggData 39" xfId="20975"/>
    <cellStyle name="SAPBEXaggData 4" xfId="2608"/>
    <cellStyle name="SAPBEXaggData 40" xfId="20976"/>
    <cellStyle name="SAPBEXaggData 41" xfId="20977"/>
    <cellStyle name="SAPBEXaggData 42" xfId="20978"/>
    <cellStyle name="SAPBEXaggData 43" xfId="20979"/>
    <cellStyle name="SAPBEXaggData 44" xfId="20980"/>
    <cellStyle name="SAPBEXaggData 45" xfId="20981"/>
    <cellStyle name="SAPBEXaggData 46" xfId="20982"/>
    <cellStyle name="SAPBEXaggData 47" xfId="20983"/>
    <cellStyle name="SAPBEXaggData 48" xfId="20984"/>
    <cellStyle name="SAPBEXaggData 49" xfId="20985"/>
    <cellStyle name="SAPBEXaggData 5" xfId="20986"/>
    <cellStyle name="SAPBEXaggData 50" xfId="20987"/>
    <cellStyle name="SAPBEXaggData 51" xfId="20988"/>
    <cellStyle name="SAPBEXaggData 6" xfId="20989"/>
    <cellStyle name="SAPBEXaggData 7" xfId="20990"/>
    <cellStyle name="SAPBEXaggData 8" xfId="20991"/>
    <cellStyle name="SAPBEXaggData 9" xfId="20992"/>
    <cellStyle name="SAPBEXaggDataEmph" xfId="2310"/>
    <cellStyle name="SAPBEXaggDataEmph 10" xfId="20993"/>
    <cellStyle name="SAPBEXaggDataEmph 11" xfId="20994"/>
    <cellStyle name="SAPBEXaggDataEmph 12" xfId="20995"/>
    <cellStyle name="SAPBEXaggDataEmph 13" xfId="20996"/>
    <cellStyle name="SAPBEXaggDataEmph 14" xfId="20997"/>
    <cellStyle name="SAPBEXaggDataEmph 15" xfId="20998"/>
    <cellStyle name="SAPBEXaggDataEmph 16" xfId="20999"/>
    <cellStyle name="SAPBEXaggDataEmph 17" xfId="21000"/>
    <cellStyle name="SAPBEXaggDataEmph 18" xfId="21001"/>
    <cellStyle name="SAPBEXaggDataEmph 19" xfId="21002"/>
    <cellStyle name="SAPBEXaggDataEmph 2" xfId="2311"/>
    <cellStyle name="SAPBEXaggDataEmph 20" xfId="21003"/>
    <cellStyle name="SAPBEXaggDataEmph 21" xfId="21004"/>
    <cellStyle name="SAPBEXaggDataEmph 22" xfId="21005"/>
    <cellStyle name="SAPBEXaggDataEmph 23" xfId="21006"/>
    <cellStyle name="SAPBEXaggDataEmph 24" xfId="21007"/>
    <cellStyle name="SAPBEXaggDataEmph 25" xfId="21008"/>
    <cellStyle name="SAPBEXaggDataEmph 26" xfId="21009"/>
    <cellStyle name="SAPBEXaggDataEmph 27" xfId="21010"/>
    <cellStyle name="SAPBEXaggDataEmph 28" xfId="21011"/>
    <cellStyle name="SAPBEXaggDataEmph 29" xfId="21012"/>
    <cellStyle name="SAPBEXaggDataEmph 3" xfId="2695"/>
    <cellStyle name="SAPBEXaggDataEmph 30" xfId="21013"/>
    <cellStyle name="SAPBEXaggDataEmph 31" xfId="21014"/>
    <cellStyle name="SAPBEXaggDataEmph 32" xfId="21015"/>
    <cellStyle name="SAPBEXaggDataEmph 33" xfId="21016"/>
    <cellStyle name="SAPBEXaggDataEmph 34" xfId="21017"/>
    <cellStyle name="SAPBEXaggDataEmph 35" xfId="21018"/>
    <cellStyle name="SAPBEXaggDataEmph 36" xfId="21019"/>
    <cellStyle name="SAPBEXaggDataEmph 37" xfId="21020"/>
    <cellStyle name="SAPBEXaggDataEmph 38" xfId="21021"/>
    <cellStyle name="SAPBEXaggDataEmph 39" xfId="21022"/>
    <cellStyle name="SAPBEXaggDataEmph 4" xfId="2611"/>
    <cellStyle name="SAPBEXaggDataEmph 40" xfId="21023"/>
    <cellStyle name="SAPBEXaggDataEmph 41" xfId="21024"/>
    <cellStyle name="SAPBEXaggDataEmph 42" xfId="21025"/>
    <cellStyle name="SAPBEXaggDataEmph 43" xfId="21026"/>
    <cellStyle name="SAPBEXaggDataEmph 44" xfId="21027"/>
    <cellStyle name="SAPBEXaggDataEmph 45" xfId="21028"/>
    <cellStyle name="SAPBEXaggDataEmph 46" xfId="21029"/>
    <cellStyle name="SAPBEXaggDataEmph 47" xfId="21030"/>
    <cellStyle name="SAPBEXaggDataEmph 48" xfId="21031"/>
    <cellStyle name="SAPBEXaggDataEmph 49" xfId="21032"/>
    <cellStyle name="SAPBEXaggDataEmph 5" xfId="21033"/>
    <cellStyle name="SAPBEXaggDataEmph 50" xfId="21034"/>
    <cellStyle name="SAPBEXaggDataEmph 6" xfId="21035"/>
    <cellStyle name="SAPBEXaggDataEmph 7" xfId="21036"/>
    <cellStyle name="SAPBEXaggDataEmph 8" xfId="21037"/>
    <cellStyle name="SAPBEXaggDataEmph 9" xfId="21038"/>
    <cellStyle name="SAPBEXaggItem" xfId="2312"/>
    <cellStyle name="SAPBEXaggItem 10" xfId="21039"/>
    <cellStyle name="SAPBEXaggItem 11" xfId="21040"/>
    <cellStyle name="SAPBEXaggItem 12" xfId="21041"/>
    <cellStyle name="SAPBEXaggItem 13" xfId="21042"/>
    <cellStyle name="SAPBEXaggItem 14" xfId="21043"/>
    <cellStyle name="SAPBEXaggItem 15" xfId="21044"/>
    <cellStyle name="SAPBEXaggItem 16" xfId="21045"/>
    <cellStyle name="SAPBEXaggItem 17" xfId="21046"/>
    <cellStyle name="SAPBEXaggItem 18" xfId="21047"/>
    <cellStyle name="SAPBEXaggItem 19" xfId="21048"/>
    <cellStyle name="SAPBEXaggItem 2" xfId="2313"/>
    <cellStyle name="SAPBEXaggItem 20" xfId="21049"/>
    <cellStyle name="SAPBEXaggItem 21" xfId="21050"/>
    <cellStyle name="SAPBEXaggItem 22" xfId="21051"/>
    <cellStyle name="SAPBEXaggItem 23" xfId="21052"/>
    <cellStyle name="SAPBEXaggItem 24" xfId="21053"/>
    <cellStyle name="SAPBEXaggItem 25" xfId="21054"/>
    <cellStyle name="SAPBEXaggItem 26" xfId="21055"/>
    <cellStyle name="SAPBEXaggItem 27" xfId="21056"/>
    <cellStyle name="SAPBEXaggItem 28" xfId="21057"/>
    <cellStyle name="SAPBEXaggItem 29" xfId="21058"/>
    <cellStyle name="SAPBEXaggItem 3" xfId="2696"/>
    <cellStyle name="SAPBEXaggItem 30" xfId="21059"/>
    <cellStyle name="SAPBEXaggItem 31" xfId="21060"/>
    <cellStyle name="SAPBEXaggItem 32" xfId="21061"/>
    <cellStyle name="SAPBEXaggItem 33" xfId="21062"/>
    <cellStyle name="SAPBEXaggItem 34" xfId="21063"/>
    <cellStyle name="SAPBEXaggItem 35" xfId="21064"/>
    <cellStyle name="SAPBEXaggItem 36" xfId="21065"/>
    <cellStyle name="SAPBEXaggItem 37" xfId="21066"/>
    <cellStyle name="SAPBEXaggItem 38" xfId="21067"/>
    <cellStyle name="SAPBEXaggItem 39" xfId="21068"/>
    <cellStyle name="SAPBEXaggItem 4" xfId="2612"/>
    <cellStyle name="SAPBEXaggItem 40" xfId="21069"/>
    <cellStyle name="SAPBEXaggItem 41" xfId="21070"/>
    <cellStyle name="SAPBEXaggItem 42" xfId="21071"/>
    <cellStyle name="SAPBEXaggItem 43" xfId="21072"/>
    <cellStyle name="SAPBEXaggItem 44" xfId="21073"/>
    <cellStyle name="SAPBEXaggItem 45" xfId="21074"/>
    <cellStyle name="SAPBEXaggItem 46" xfId="21075"/>
    <cellStyle name="SAPBEXaggItem 47" xfId="21076"/>
    <cellStyle name="SAPBEXaggItem 48" xfId="21077"/>
    <cellStyle name="SAPBEXaggItem 49" xfId="21078"/>
    <cellStyle name="SAPBEXaggItem 5" xfId="21079"/>
    <cellStyle name="SAPBEXaggItem 50" xfId="21080"/>
    <cellStyle name="SAPBEXaggItem 51" xfId="21081"/>
    <cellStyle name="SAPBEXaggItem 6" xfId="21082"/>
    <cellStyle name="SAPBEXaggItem 7" xfId="21083"/>
    <cellStyle name="SAPBEXaggItem 8" xfId="21084"/>
    <cellStyle name="SAPBEXaggItem 9" xfId="21085"/>
    <cellStyle name="SAPBEXaggItemX" xfId="2314"/>
    <cellStyle name="SAPBEXaggItemX 10" xfId="21086"/>
    <cellStyle name="SAPBEXaggItemX 11" xfId="21087"/>
    <cellStyle name="SAPBEXaggItemX 12" xfId="21088"/>
    <cellStyle name="SAPBEXaggItemX 13" xfId="21089"/>
    <cellStyle name="SAPBEXaggItemX 14" xfId="21090"/>
    <cellStyle name="SAPBEXaggItemX 15" xfId="21091"/>
    <cellStyle name="SAPBEXaggItemX 16" xfId="21092"/>
    <cellStyle name="SAPBEXaggItemX 17" xfId="21093"/>
    <cellStyle name="SAPBEXaggItemX 18" xfId="21094"/>
    <cellStyle name="SAPBEXaggItemX 19" xfId="21095"/>
    <cellStyle name="SAPBEXaggItemX 2" xfId="2315"/>
    <cellStyle name="SAPBEXaggItemX 20" xfId="21096"/>
    <cellStyle name="SAPBEXaggItemX 21" xfId="21097"/>
    <cellStyle name="SAPBEXaggItemX 22" xfId="21098"/>
    <cellStyle name="SAPBEXaggItemX 23" xfId="21099"/>
    <cellStyle name="SAPBEXaggItemX 24" xfId="21100"/>
    <cellStyle name="SAPBEXaggItemX 25" xfId="21101"/>
    <cellStyle name="SAPBEXaggItemX 26" xfId="21102"/>
    <cellStyle name="SAPBEXaggItemX 27" xfId="21103"/>
    <cellStyle name="SAPBEXaggItemX 28" xfId="21104"/>
    <cellStyle name="SAPBEXaggItemX 29" xfId="21105"/>
    <cellStyle name="SAPBEXaggItemX 3" xfId="2697"/>
    <cellStyle name="SAPBEXaggItemX 30" xfId="21106"/>
    <cellStyle name="SAPBEXaggItemX 31" xfId="21107"/>
    <cellStyle name="SAPBEXaggItemX 32" xfId="21108"/>
    <cellStyle name="SAPBEXaggItemX 33" xfId="21109"/>
    <cellStyle name="SAPBEXaggItemX 34" xfId="21110"/>
    <cellStyle name="SAPBEXaggItemX 35" xfId="21111"/>
    <cellStyle name="SAPBEXaggItemX 36" xfId="21112"/>
    <cellStyle name="SAPBEXaggItemX 37" xfId="21113"/>
    <cellStyle name="SAPBEXaggItemX 38" xfId="21114"/>
    <cellStyle name="SAPBEXaggItemX 39" xfId="21115"/>
    <cellStyle name="SAPBEXaggItemX 4" xfId="2613"/>
    <cellStyle name="SAPBEXaggItemX 40" xfId="21116"/>
    <cellStyle name="SAPBEXaggItemX 41" xfId="21117"/>
    <cellStyle name="SAPBEXaggItemX 42" xfId="21118"/>
    <cellStyle name="SAPBEXaggItemX 43" xfId="21119"/>
    <cellStyle name="SAPBEXaggItemX 44" xfId="21120"/>
    <cellStyle name="SAPBEXaggItemX 45" xfId="21121"/>
    <cellStyle name="SAPBEXaggItemX 46" xfId="21122"/>
    <cellStyle name="SAPBEXaggItemX 47" xfId="21123"/>
    <cellStyle name="SAPBEXaggItemX 48" xfId="21124"/>
    <cellStyle name="SAPBEXaggItemX 49" xfId="21125"/>
    <cellStyle name="SAPBEXaggItemX 5" xfId="21126"/>
    <cellStyle name="SAPBEXaggItemX 50" xfId="21127"/>
    <cellStyle name="SAPBEXaggItemX 51" xfId="21128"/>
    <cellStyle name="SAPBEXaggItemX 52" xfId="21129"/>
    <cellStyle name="SAPBEXaggItemX 53" xfId="21130"/>
    <cellStyle name="SAPBEXaggItemX 54" xfId="21131"/>
    <cellStyle name="SAPBEXaggItemX 55" xfId="21132"/>
    <cellStyle name="SAPBEXaggItemX 56" xfId="21133"/>
    <cellStyle name="SAPBEXaggItemX 57" xfId="21134"/>
    <cellStyle name="SAPBEXaggItemX 6" xfId="21135"/>
    <cellStyle name="SAPBEXaggItemX 7" xfId="21136"/>
    <cellStyle name="SAPBEXaggItemX 8" xfId="21137"/>
    <cellStyle name="SAPBEXaggItemX 9" xfId="21138"/>
    <cellStyle name="SAPBEXchaText" xfId="2316"/>
    <cellStyle name="SAPBEXchaText 10" xfId="21139"/>
    <cellStyle name="SAPBEXchaText 11" xfId="21140"/>
    <cellStyle name="SAPBEXchaText 12" xfId="21141"/>
    <cellStyle name="SAPBEXchaText 13" xfId="21142"/>
    <cellStyle name="SAPBEXchaText 14" xfId="21143"/>
    <cellStyle name="SAPBEXchaText 15" xfId="21144"/>
    <cellStyle name="SAPBEXchaText 16" xfId="21145"/>
    <cellStyle name="SAPBEXchaText 17" xfId="21146"/>
    <cellStyle name="SAPBEXchaText 18" xfId="21147"/>
    <cellStyle name="SAPBEXchaText 19" xfId="21148"/>
    <cellStyle name="SAPBEXchaText 2" xfId="2317"/>
    <cellStyle name="SAPBEXchaText 2 2" xfId="2699"/>
    <cellStyle name="SAPBEXchaText 2 3" xfId="2615"/>
    <cellStyle name="SAPBEXchaText 20" xfId="21149"/>
    <cellStyle name="SAPBEXchaText 21" xfId="21150"/>
    <cellStyle name="SAPBEXchaText 22" xfId="21151"/>
    <cellStyle name="SAPBEXchaText 23" xfId="21152"/>
    <cellStyle name="SAPBEXchaText 24" xfId="21153"/>
    <cellStyle name="SAPBEXchaText 25" xfId="21154"/>
    <cellStyle name="SAPBEXchaText 26" xfId="21155"/>
    <cellStyle name="SAPBEXchaText 27" xfId="21156"/>
    <cellStyle name="SAPBEXchaText 28" xfId="21157"/>
    <cellStyle name="SAPBEXchaText 29" xfId="21158"/>
    <cellStyle name="SAPBEXchaText 3" xfId="2698"/>
    <cellStyle name="SAPBEXchaText 3 2" xfId="21159"/>
    <cellStyle name="SAPBEXchaText 30" xfId="21160"/>
    <cellStyle name="SAPBEXchaText 31" xfId="21161"/>
    <cellStyle name="SAPBEXchaText 32" xfId="21162"/>
    <cellStyle name="SAPBEXchaText 33" xfId="21163"/>
    <cellStyle name="SAPBEXchaText 34" xfId="21164"/>
    <cellStyle name="SAPBEXchaText 35" xfId="21165"/>
    <cellStyle name="SAPBEXchaText 36" xfId="21166"/>
    <cellStyle name="SAPBEXchaText 37" xfId="21167"/>
    <cellStyle name="SAPBEXchaText 38" xfId="21168"/>
    <cellStyle name="SAPBEXchaText 39" xfId="21169"/>
    <cellStyle name="SAPBEXchaText 4" xfId="2614"/>
    <cellStyle name="SAPBEXchaText 40" xfId="21170"/>
    <cellStyle name="SAPBEXchaText 41" xfId="21171"/>
    <cellStyle name="SAPBEXchaText 42" xfId="21172"/>
    <cellStyle name="SAPBEXchaText 43" xfId="21173"/>
    <cellStyle name="SAPBEXchaText 44" xfId="21174"/>
    <cellStyle name="SAPBEXchaText 45" xfId="21175"/>
    <cellStyle name="SAPBEXchaText 46" xfId="21176"/>
    <cellStyle name="SAPBEXchaText 47" xfId="21177"/>
    <cellStyle name="SAPBEXchaText 48" xfId="21178"/>
    <cellStyle name="SAPBEXchaText 49" xfId="21179"/>
    <cellStyle name="SAPBEXchaText 5" xfId="21180"/>
    <cellStyle name="SAPBEXchaText 50" xfId="21181"/>
    <cellStyle name="SAPBEXchaText 51" xfId="21182"/>
    <cellStyle name="SAPBEXchaText 6" xfId="21183"/>
    <cellStyle name="SAPBEXchaText 7" xfId="21184"/>
    <cellStyle name="SAPBEXchaText 8" xfId="21185"/>
    <cellStyle name="SAPBEXchaText 9" xfId="21186"/>
    <cellStyle name="SAPBEXchaText_07Forecast08PlanRevenue" xfId="21187"/>
    <cellStyle name="SAPBEXexcBad7" xfId="2318"/>
    <cellStyle name="SAPBEXexcBad7 10" xfId="21188"/>
    <cellStyle name="SAPBEXexcBad7 11" xfId="21189"/>
    <cellStyle name="SAPBEXexcBad7 12" xfId="21190"/>
    <cellStyle name="SAPBEXexcBad7 13" xfId="21191"/>
    <cellStyle name="SAPBEXexcBad7 14" xfId="21192"/>
    <cellStyle name="SAPBEXexcBad7 15" xfId="21193"/>
    <cellStyle name="SAPBEXexcBad7 16" xfId="21194"/>
    <cellStyle name="SAPBEXexcBad7 17" xfId="21195"/>
    <cellStyle name="SAPBEXexcBad7 18" xfId="21196"/>
    <cellStyle name="SAPBEXexcBad7 19" xfId="21197"/>
    <cellStyle name="SAPBEXexcBad7 2" xfId="2319"/>
    <cellStyle name="SAPBEXexcBad7 20" xfId="21198"/>
    <cellStyle name="SAPBEXexcBad7 21" xfId="21199"/>
    <cellStyle name="SAPBEXexcBad7 22" xfId="21200"/>
    <cellStyle name="SAPBEXexcBad7 23" xfId="21201"/>
    <cellStyle name="SAPBEXexcBad7 24" xfId="21202"/>
    <cellStyle name="SAPBEXexcBad7 25" xfId="21203"/>
    <cellStyle name="SAPBEXexcBad7 26" xfId="21204"/>
    <cellStyle name="SAPBEXexcBad7 27" xfId="21205"/>
    <cellStyle name="SAPBEXexcBad7 28" xfId="21206"/>
    <cellStyle name="SAPBEXexcBad7 29" xfId="21207"/>
    <cellStyle name="SAPBEXexcBad7 3" xfId="2700"/>
    <cellStyle name="SAPBEXexcBad7 30" xfId="21208"/>
    <cellStyle name="SAPBEXexcBad7 31" xfId="21209"/>
    <cellStyle name="SAPBEXexcBad7 32" xfId="21210"/>
    <cellStyle name="SAPBEXexcBad7 33" xfId="21211"/>
    <cellStyle name="SAPBEXexcBad7 34" xfId="21212"/>
    <cellStyle name="SAPBEXexcBad7 35" xfId="21213"/>
    <cellStyle name="SAPBEXexcBad7 36" xfId="21214"/>
    <cellStyle name="SAPBEXexcBad7 37" xfId="21215"/>
    <cellStyle name="SAPBEXexcBad7 38" xfId="21216"/>
    <cellStyle name="SAPBEXexcBad7 39" xfId="21217"/>
    <cellStyle name="SAPBEXexcBad7 4" xfId="2616"/>
    <cellStyle name="SAPBEXexcBad7 40" xfId="21218"/>
    <cellStyle name="SAPBEXexcBad7 41" xfId="21219"/>
    <cellStyle name="SAPBEXexcBad7 42" xfId="21220"/>
    <cellStyle name="SAPBEXexcBad7 43" xfId="21221"/>
    <cellStyle name="SAPBEXexcBad7 44" xfId="21222"/>
    <cellStyle name="SAPBEXexcBad7 45" xfId="21223"/>
    <cellStyle name="SAPBEXexcBad7 46" xfId="21224"/>
    <cellStyle name="SAPBEXexcBad7 47" xfId="21225"/>
    <cellStyle name="SAPBEXexcBad7 48" xfId="21226"/>
    <cellStyle name="SAPBEXexcBad7 49" xfId="21227"/>
    <cellStyle name="SAPBEXexcBad7 5" xfId="21228"/>
    <cellStyle name="SAPBEXexcBad7 50" xfId="21229"/>
    <cellStyle name="SAPBEXexcBad7 6" xfId="21230"/>
    <cellStyle name="SAPBEXexcBad7 7" xfId="21231"/>
    <cellStyle name="SAPBEXexcBad7 8" xfId="21232"/>
    <cellStyle name="SAPBEXexcBad7 9" xfId="21233"/>
    <cellStyle name="SAPBEXexcBad8" xfId="2320"/>
    <cellStyle name="SAPBEXexcBad8 10" xfId="21234"/>
    <cellStyle name="SAPBEXexcBad8 11" xfId="21235"/>
    <cellStyle name="SAPBEXexcBad8 12" xfId="21236"/>
    <cellStyle name="SAPBEXexcBad8 13" xfId="21237"/>
    <cellStyle name="SAPBEXexcBad8 14" xfId="21238"/>
    <cellStyle name="SAPBEXexcBad8 15" xfId="21239"/>
    <cellStyle name="SAPBEXexcBad8 16" xfId="21240"/>
    <cellStyle name="SAPBEXexcBad8 17" xfId="21241"/>
    <cellStyle name="SAPBEXexcBad8 18" xfId="21242"/>
    <cellStyle name="SAPBEXexcBad8 19" xfId="21243"/>
    <cellStyle name="SAPBEXexcBad8 2" xfId="2321"/>
    <cellStyle name="SAPBEXexcBad8 20" xfId="21244"/>
    <cellStyle name="SAPBEXexcBad8 21" xfId="21245"/>
    <cellStyle name="SAPBEXexcBad8 22" xfId="21246"/>
    <cellStyle name="SAPBEXexcBad8 23" xfId="21247"/>
    <cellStyle name="SAPBEXexcBad8 24" xfId="21248"/>
    <cellStyle name="SAPBEXexcBad8 25" xfId="21249"/>
    <cellStyle name="SAPBEXexcBad8 26" xfId="21250"/>
    <cellStyle name="SAPBEXexcBad8 27" xfId="21251"/>
    <cellStyle name="SAPBEXexcBad8 28" xfId="21252"/>
    <cellStyle name="SAPBEXexcBad8 29" xfId="21253"/>
    <cellStyle name="SAPBEXexcBad8 3" xfId="2701"/>
    <cellStyle name="SAPBEXexcBad8 30" xfId="21254"/>
    <cellStyle name="SAPBEXexcBad8 31" xfId="21255"/>
    <cellStyle name="SAPBEXexcBad8 32" xfId="21256"/>
    <cellStyle name="SAPBEXexcBad8 33" xfId="21257"/>
    <cellStyle name="SAPBEXexcBad8 34" xfId="21258"/>
    <cellStyle name="SAPBEXexcBad8 35" xfId="21259"/>
    <cellStyle name="SAPBEXexcBad8 36" xfId="21260"/>
    <cellStyle name="SAPBEXexcBad8 37" xfId="21261"/>
    <cellStyle name="SAPBEXexcBad8 38" xfId="21262"/>
    <cellStyle name="SAPBEXexcBad8 39" xfId="21263"/>
    <cellStyle name="SAPBEXexcBad8 4" xfId="2617"/>
    <cellStyle name="SAPBEXexcBad8 40" xfId="21264"/>
    <cellStyle name="SAPBEXexcBad8 41" xfId="21265"/>
    <cellStyle name="SAPBEXexcBad8 42" xfId="21266"/>
    <cellStyle name="SAPBEXexcBad8 43" xfId="21267"/>
    <cellStyle name="SAPBEXexcBad8 44" xfId="21268"/>
    <cellStyle name="SAPBEXexcBad8 45" xfId="21269"/>
    <cellStyle name="SAPBEXexcBad8 46" xfId="21270"/>
    <cellStyle name="SAPBEXexcBad8 47" xfId="21271"/>
    <cellStyle name="SAPBEXexcBad8 48" xfId="21272"/>
    <cellStyle name="SAPBEXexcBad8 49" xfId="21273"/>
    <cellStyle name="SAPBEXexcBad8 5" xfId="21274"/>
    <cellStyle name="SAPBEXexcBad8 50" xfId="21275"/>
    <cellStyle name="SAPBEXexcBad8 6" xfId="21276"/>
    <cellStyle name="SAPBEXexcBad8 7" xfId="21277"/>
    <cellStyle name="SAPBEXexcBad8 8" xfId="21278"/>
    <cellStyle name="SAPBEXexcBad8 9" xfId="21279"/>
    <cellStyle name="SAPBEXexcBad9" xfId="2322"/>
    <cellStyle name="SAPBEXexcBad9 10" xfId="21280"/>
    <cellStyle name="SAPBEXexcBad9 11" xfId="21281"/>
    <cellStyle name="SAPBEXexcBad9 12" xfId="21282"/>
    <cellStyle name="SAPBEXexcBad9 13" xfId="21283"/>
    <cellStyle name="SAPBEXexcBad9 14" xfId="21284"/>
    <cellStyle name="SAPBEXexcBad9 15" xfId="21285"/>
    <cellStyle name="SAPBEXexcBad9 16" xfId="21286"/>
    <cellStyle name="SAPBEXexcBad9 17" xfId="21287"/>
    <cellStyle name="SAPBEXexcBad9 18" xfId="21288"/>
    <cellStyle name="SAPBEXexcBad9 19" xfId="21289"/>
    <cellStyle name="SAPBEXexcBad9 2" xfId="2323"/>
    <cellStyle name="SAPBEXexcBad9 20" xfId="21290"/>
    <cellStyle name="SAPBEXexcBad9 21" xfId="21291"/>
    <cellStyle name="SAPBEXexcBad9 22" xfId="21292"/>
    <cellStyle name="SAPBEXexcBad9 23" xfId="21293"/>
    <cellStyle name="SAPBEXexcBad9 24" xfId="21294"/>
    <cellStyle name="SAPBEXexcBad9 25" xfId="21295"/>
    <cellStyle name="SAPBEXexcBad9 26" xfId="21296"/>
    <cellStyle name="SAPBEXexcBad9 27" xfId="21297"/>
    <cellStyle name="SAPBEXexcBad9 28" xfId="21298"/>
    <cellStyle name="SAPBEXexcBad9 29" xfId="21299"/>
    <cellStyle name="SAPBEXexcBad9 3" xfId="2702"/>
    <cellStyle name="SAPBEXexcBad9 30" xfId="21300"/>
    <cellStyle name="SAPBEXexcBad9 31" xfId="21301"/>
    <cellStyle name="SAPBEXexcBad9 32" xfId="21302"/>
    <cellStyle name="SAPBEXexcBad9 33" xfId="21303"/>
    <cellStyle name="SAPBEXexcBad9 34" xfId="21304"/>
    <cellStyle name="SAPBEXexcBad9 35" xfId="21305"/>
    <cellStyle name="SAPBEXexcBad9 36" xfId="21306"/>
    <cellStyle name="SAPBEXexcBad9 37" xfId="21307"/>
    <cellStyle name="SAPBEXexcBad9 38" xfId="21308"/>
    <cellStyle name="SAPBEXexcBad9 39" xfId="21309"/>
    <cellStyle name="SAPBEXexcBad9 4" xfId="2618"/>
    <cellStyle name="SAPBEXexcBad9 40" xfId="21310"/>
    <cellStyle name="SAPBEXexcBad9 41" xfId="21311"/>
    <cellStyle name="SAPBEXexcBad9 42" xfId="21312"/>
    <cellStyle name="SAPBEXexcBad9 43" xfId="21313"/>
    <cellStyle name="SAPBEXexcBad9 44" xfId="21314"/>
    <cellStyle name="SAPBEXexcBad9 45" xfId="21315"/>
    <cellStyle name="SAPBEXexcBad9 46" xfId="21316"/>
    <cellStyle name="SAPBEXexcBad9 47" xfId="21317"/>
    <cellStyle name="SAPBEXexcBad9 48" xfId="21318"/>
    <cellStyle name="SAPBEXexcBad9 49" xfId="21319"/>
    <cellStyle name="SAPBEXexcBad9 5" xfId="21320"/>
    <cellStyle name="SAPBEXexcBad9 50" xfId="21321"/>
    <cellStyle name="SAPBEXexcBad9 51" xfId="21322"/>
    <cellStyle name="SAPBEXexcBad9 52" xfId="21323"/>
    <cellStyle name="SAPBEXexcBad9 53" xfId="21324"/>
    <cellStyle name="SAPBEXexcBad9 54" xfId="21325"/>
    <cellStyle name="SAPBEXexcBad9 55" xfId="21326"/>
    <cellStyle name="SAPBEXexcBad9 56" xfId="21327"/>
    <cellStyle name="SAPBEXexcBad9 57" xfId="21328"/>
    <cellStyle name="SAPBEXexcBad9 58" xfId="21329"/>
    <cellStyle name="SAPBEXexcBad9 6" xfId="21330"/>
    <cellStyle name="SAPBEXexcBad9 7" xfId="21331"/>
    <cellStyle name="SAPBEXexcBad9 8" xfId="21332"/>
    <cellStyle name="SAPBEXexcBad9 9" xfId="21333"/>
    <cellStyle name="SAPBEXexcCritical4" xfId="2324"/>
    <cellStyle name="SAPBEXexcCritical4 10" xfId="21334"/>
    <cellStyle name="SAPBEXexcCritical4 11" xfId="21335"/>
    <cellStyle name="SAPBEXexcCritical4 12" xfId="21336"/>
    <cellStyle name="SAPBEXexcCritical4 13" xfId="21337"/>
    <cellStyle name="SAPBEXexcCritical4 14" xfId="21338"/>
    <cellStyle name="SAPBEXexcCritical4 15" xfId="21339"/>
    <cellStyle name="SAPBEXexcCritical4 16" xfId="21340"/>
    <cellStyle name="SAPBEXexcCritical4 17" xfId="21341"/>
    <cellStyle name="SAPBEXexcCritical4 18" xfId="21342"/>
    <cellStyle name="SAPBEXexcCritical4 19" xfId="21343"/>
    <cellStyle name="SAPBEXexcCritical4 2" xfId="2325"/>
    <cellStyle name="SAPBEXexcCritical4 20" xfId="21344"/>
    <cellStyle name="SAPBEXexcCritical4 21" xfId="21345"/>
    <cellStyle name="SAPBEXexcCritical4 22" xfId="21346"/>
    <cellStyle name="SAPBEXexcCritical4 23" xfId="21347"/>
    <cellStyle name="SAPBEXexcCritical4 24" xfId="21348"/>
    <cellStyle name="SAPBEXexcCritical4 25" xfId="21349"/>
    <cellStyle name="SAPBEXexcCritical4 26" xfId="21350"/>
    <cellStyle name="SAPBEXexcCritical4 27" xfId="21351"/>
    <cellStyle name="SAPBEXexcCritical4 28" xfId="21352"/>
    <cellStyle name="SAPBEXexcCritical4 29" xfId="21353"/>
    <cellStyle name="SAPBEXexcCritical4 3" xfId="2703"/>
    <cellStyle name="SAPBEXexcCritical4 30" xfId="21354"/>
    <cellStyle name="SAPBEXexcCritical4 31" xfId="21355"/>
    <cellStyle name="SAPBEXexcCritical4 32" xfId="21356"/>
    <cellStyle name="SAPBEXexcCritical4 33" xfId="21357"/>
    <cellStyle name="SAPBEXexcCritical4 34" xfId="21358"/>
    <cellStyle name="SAPBEXexcCritical4 35" xfId="21359"/>
    <cellStyle name="SAPBEXexcCritical4 36" xfId="21360"/>
    <cellStyle name="SAPBEXexcCritical4 37" xfId="21361"/>
    <cellStyle name="SAPBEXexcCritical4 38" xfId="21362"/>
    <cellStyle name="SAPBEXexcCritical4 39" xfId="21363"/>
    <cellStyle name="SAPBEXexcCritical4 4" xfId="2619"/>
    <cellStyle name="SAPBEXexcCritical4 40" xfId="21364"/>
    <cellStyle name="SAPBEXexcCritical4 41" xfId="21365"/>
    <cellStyle name="SAPBEXexcCritical4 42" xfId="21366"/>
    <cellStyle name="SAPBEXexcCritical4 43" xfId="21367"/>
    <cellStyle name="SAPBEXexcCritical4 44" xfId="21368"/>
    <cellStyle name="SAPBEXexcCritical4 45" xfId="21369"/>
    <cellStyle name="SAPBEXexcCritical4 46" xfId="21370"/>
    <cellStyle name="SAPBEXexcCritical4 47" xfId="21371"/>
    <cellStyle name="SAPBEXexcCritical4 48" xfId="21372"/>
    <cellStyle name="SAPBEXexcCritical4 49" xfId="21373"/>
    <cellStyle name="SAPBEXexcCritical4 5" xfId="21374"/>
    <cellStyle name="SAPBEXexcCritical4 50" xfId="21375"/>
    <cellStyle name="SAPBEXexcCritical4 6" xfId="21376"/>
    <cellStyle name="SAPBEXexcCritical4 7" xfId="21377"/>
    <cellStyle name="SAPBEXexcCritical4 8" xfId="21378"/>
    <cellStyle name="SAPBEXexcCritical4 9" xfId="21379"/>
    <cellStyle name="SAPBEXexcCritical5" xfId="2326"/>
    <cellStyle name="SAPBEXexcCritical5 10" xfId="21380"/>
    <cellStyle name="SAPBEXexcCritical5 11" xfId="21381"/>
    <cellStyle name="SAPBEXexcCritical5 12" xfId="21382"/>
    <cellStyle name="SAPBEXexcCritical5 13" xfId="21383"/>
    <cellStyle name="SAPBEXexcCritical5 14" xfId="21384"/>
    <cellStyle name="SAPBEXexcCritical5 15" xfId="21385"/>
    <cellStyle name="SAPBEXexcCritical5 16" xfId="21386"/>
    <cellStyle name="SAPBEXexcCritical5 17" xfId="21387"/>
    <cellStyle name="SAPBEXexcCritical5 18" xfId="21388"/>
    <cellStyle name="SAPBEXexcCritical5 19" xfId="21389"/>
    <cellStyle name="SAPBEXexcCritical5 2" xfId="2327"/>
    <cellStyle name="SAPBEXexcCritical5 20" xfId="21390"/>
    <cellStyle name="SAPBEXexcCritical5 21" xfId="21391"/>
    <cellStyle name="SAPBEXexcCritical5 22" xfId="21392"/>
    <cellStyle name="SAPBEXexcCritical5 23" xfId="21393"/>
    <cellStyle name="SAPBEXexcCritical5 24" xfId="21394"/>
    <cellStyle name="SAPBEXexcCritical5 25" xfId="21395"/>
    <cellStyle name="SAPBEXexcCritical5 26" xfId="21396"/>
    <cellStyle name="SAPBEXexcCritical5 27" xfId="21397"/>
    <cellStyle name="SAPBEXexcCritical5 28" xfId="21398"/>
    <cellStyle name="SAPBEXexcCritical5 29" xfId="21399"/>
    <cellStyle name="SAPBEXexcCritical5 3" xfId="2704"/>
    <cellStyle name="SAPBEXexcCritical5 30" xfId="21400"/>
    <cellStyle name="SAPBEXexcCritical5 31" xfId="21401"/>
    <cellStyle name="SAPBEXexcCritical5 32" xfId="21402"/>
    <cellStyle name="SAPBEXexcCritical5 33" xfId="21403"/>
    <cellStyle name="SAPBEXexcCritical5 34" xfId="21404"/>
    <cellStyle name="SAPBEXexcCritical5 35" xfId="21405"/>
    <cellStyle name="SAPBEXexcCritical5 36" xfId="21406"/>
    <cellStyle name="SAPBEXexcCritical5 37" xfId="21407"/>
    <cellStyle name="SAPBEXexcCritical5 38" xfId="21408"/>
    <cellStyle name="SAPBEXexcCritical5 39" xfId="21409"/>
    <cellStyle name="SAPBEXexcCritical5 4" xfId="2620"/>
    <cellStyle name="SAPBEXexcCritical5 40" xfId="21410"/>
    <cellStyle name="SAPBEXexcCritical5 41" xfId="21411"/>
    <cellStyle name="SAPBEXexcCritical5 42" xfId="21412"/>
    <cellStyle name="SAPBEXexcCritical5 43" xfId="21413"/>
    <cellStyle name="SAPBEXexcCritical5 44" xfId="21414"/>
    <cellStyle name="SAPBEXexcCritical5 45" xfId="21415"/>
    <cellStyle name="SAPBEXexcCritical5 46" xfId="21416"/>
    <cellStyle name="SAPBEXexcCritical5 47" xfId="21417"/>
    <cellStyle name="SAPBEXexcCritical5 48" xfId="21418"/>
    <cellStyle name="SAPBEXexcCritical5 49" xfId="21419"/>
    <cellStyle name="SAPBEXexcCritical5 5" xfId="21420"/>
    <cellStyle name="SAPBEXexcCritical5 50" xfId="21421"/>
    <cellStyle name="SAPBEXexcCritical5 6" xfId="21422"/>
    <cellStyle name="SAPBEXexcCritical5 7" xfId="21423"/>
    <cellStyle name="SAPBEXexcCritical5 8" xfId="21424"/>
    <cellStyle name="SAPBEXexcCritical5 9" xfId="21425"/>
    <cellStyle name="SAPBEXexcCritical6" xfId="2328"/>
    <cellStyle name="SAPBEXexcCritical6 10" xfId="21426"/>
    <cellStyle name="SAPBEXexcCritical6 11" xfId="21427"/>
    <cellStyle name="SAPBEXexcCritical6 12" xfId="21428"/>
    <cellStyle name="SAPBEXexcCritical6 13" xfId="21429"/>
    <cellStyle name="SAPBEXexcCritical6 14" xfId="21430"/>
    <cellStyle name="SAPBEXexcCritical6 15" xfId="21431"/>
    <cellStyle name="SAPBEXexcCritical6 16" xfId="21432"/>
    <cellStyle name="SAPBEXexcCritical6 17" xfId="21433"/>
    <cellStyle name="SAPBEXexcCritical6 18" xfId="21434"/>
    <cellStyle name="SAPBEXexcCritical6 19" xfId="21435"/>
    <cellStyle name="SAPBEXexcCritical6 2" xfId="2329"/>
    <cellStyle name="SAPBEXexcCritical6 20" xfId="21436"/>
    <cellStyle name="SAPBEXexcCritical6 21" xfId="21437"/>
    <cellStyle name="SAPBEXexcCritical6 22" xfId="21438"/>
    <cellStyle name="SAPBEXexcCritical6 23" xfId="21439"/>
    <cellStyle name="SAPBEXexcCritical6 24" xfId="21440"/>
    <cellStyle name="SAPBEXexcCritical6 25" xfId="21441"/>
    <cellStyle name="SAPBEXexcCritical6 26" xfId="21442"/>
    <cellStyle name="SAPBEXexcCritical6 27" xfId="21443"/>
    <cellStyle name="SAPBEXexcCritical6 28" xfId="21444"/>
    <cellStyle name="SAPBEXexcCritical6 29" xfId="21445"/>
    <cellStyle name="SAPBEXexcCritical6 3" xfId="2705"/>
    <cellStyle name="SAPBEXexcCritical6 30" xfId="21446"/>
    <cellStyle name="SAPBEXexcCritical6 31" xfId="21447"/>
    <cellStyle name="SAPBEXexcCritical6 32" xfId="21448"/>
    <cellStyle name="SAPBEXexcCritical6 33" xfId="21449"/>
    <cellStyle name="SAPBEXexcCritical6 34" xfId="21450"/>
    <cellStyle name="SAPBEXexcCritical6 35" xfId="21451"/>
    <cellStyle name="SAPBEXexcCritical6 36" xfId="21452"/>
    <cellStyle name="SAPBEXexcCritical6 37" xfId="21453"/>
    <cellStyle name="SAPBEXexcCritical6 38" xfId="21454"/>
    <cellStyle name="SAPBEXexcCritical6 39" xfId="21455"/>
    <cellStyle name="SAPBEXexcCritical6 4" xfId="2621"/>
    <cellStyle name="SAPBEXexcCritical6 40" xfId="21456"/>
    <cellStyle name="SAPBEXexcCritical6 41" xfId="21457"/>
    <cellStyle name="SAPBEXexcCritical6 42" xfId="21458"/>
    <cellStyle name="SAPBEXexcCritical6 43" xfId="21459"/>
    <cellStyle name="SAPBEXexcCritical6 44" xfId="21460"/>
    <cellStyle name="SAPBEXexcCritical6 45" xfId="21461"/>
    <cellStyle name="SAPBEXexcCritical6 46" xfId="21462"/>
    <cellStyle name="SAPBEXexcCritical6 47" xfId="21463"/>
    <cellStyle name="SAPBEXexcCritical6 48" xfId="21464"/>
    <cellStyle name="SAPBEXexcCritical6 49" xfId="21465"/>
    <cellStyle name="SAPBEXexcCritical6 5" xfId="21466"/>
    <cellStyle name="SAPBEXexcCritical6 50" xfId="21467"/>
    <cellStyle name="SAPBEXexcCritical6 6" xfId="21468"/>
    <cellStyle name="SAPBEXexcCritical6 7" xfId="21469"/>
    <cellStyle name="SAPBEXexcCritical6 8" xfId="21470"/>
    <cellStyle name="SAPBEXexcCritical6 9" xfId="21471"/>
    <cellStyle name="SAPBEXexcGood1" xfId="2330"/>
    <cellStyle name="SAPBEXexcGood1 10" xfId="21472"/>
    <cellStyle name="SAPBEXexcGood1 11" xfId="21473"/>
    <cellStyle name="SAPBEXexcGood1 12" xfId="21474"/>
    <cellStyle name="SAPBEXexcGood1 13" xfId="21475"/>
    <cellStyle name="SAPBEXexcGood1 14" xfId="21476"/>
    <cellStyle name="SAPBEXexcGood1 15" xfId="21477"/>
    <cellStyle name="SAPBEXexcGood1 16" xfId="21478"/>
    <cellStyle name="SAPBEXexcGood1 17" xfId="21479"/>
    <cellStyle name="SAPBEXexcGood1 18" xfId="21480"/>
    <cellStyle name="SAPBEXexcGood1 19" xfId="21481"/>
    <cellStyle name="SAPBEXexcGood1 2" xfId="2331"/>
    <cellStyle name="SAPBEXexcGood1 20" xfId="21482"/>
    <cellStyle name="SAPBEXexcGood1 21" xfId="21483"/>
    <cellStyle name="SAPBEXexcGood1 22" xfId="21484"/>
    <cellStyle name="SAPBEXexcGood1 23" xfId="21485"/>
    <cellStyle name="SAPBEXexcGood1 24" xfId="21486"/>
    <cellStyle name="SAPBEXexcGood1 25" xfId="21487"/>
    <cellStyle name="SAPBEXexcGood1 26" xfId="21488"/>
    <cellStyle name="SAPBEXexcGood1 27" xfId="21489"/>
    <cellStyle name="SAPBEXexcGood1 28" xfId="21490"/>
    <cellStyle name="SAPBEXexcGood1 29" xfId="21491"/>
    <cellStyle name="SAPBEXexcGood1 3" xfId="2706"/>
    <cellStyle name="SAPBEXexcGood1 30" xfId="21492"/>
    <cellStyle name="SAPBEXexcGood1 31" xfId="21493"/>
    <cellStyle name="SAPBEXexcGood1 32" xfId="21494"/>
    <cellStyle name="SAPBEXexcGood1 33" xfId="21495"/>
    <cellStyle name="SAPBEXexcGood1 34" xfId="21496"/>
    <cellStyle name="SAPBEXexcGood1 35" xfId="21497"/>
    <cellStyle name="SAPBEXexcGood1 36" xfId="21498"/>
    <cellStyle name="SAPBEXexcGood1 37" xfId="21499"/>
    <cellStyle name="SAPBEXexcGood1 38" xfId="21500"/>
    <cellStyle name="SAPBEXexcGood1 39" xfId="21501"/>
    <cellStyle name="SAPBEXexcGood1 4" xfId="2622"/>
    <cellStyle name="SAPBEXexcGood1 40" xfId="21502"/>
    <cellStyle name="SAPBEXexcGood1 41" xfId="21503"/>
    <cellStyle name="SAPBEXexcGood1 42" xfId="21504"/>
    <cellStyle name="SAPBEXexcGood1 43" xfId="21505"/>
    <cellStyle name="SAPBEXexcGood1 44" xfId="21506"/>
    <cellStyle name="SAPBEXexcGood1 45" xfId="21507"/>
    <cellStyle name="SAPBEXexcGood1 46" xfId="21508"/>
    <cellStyle name="SAPBEXexcGood1 47" xfId="21509"/>
    <cellStyle name="SAPBEXexcGood1 48" xfId="21510"/>
    <cellStyle name="SAPBEXexcGood1 49" xfId="21511"/>
    <cellStyle name="SAPBEXexcGood1 5" xfId="21512"/>
    <cellStyle name="SAPBEXexcGood1 50" xfId="21513"/>
    <cellStyle name="SAPBEXexcGood1 6" xfId="21514"/>
    <cellStyle name="SAPBEXexcGood1 7" xfId="21515"/>
    <cellStyle name="SAPBEXexcGood1 8" xfId="21516"/>
    <cellStyle name="SAPBEXexcGood1 9" xfId="21517"/>
    <cellStyle name="SAPBEXexcGood2" xfId="2332"/>
    <cellStyle name="SAPBEXexcGood2 10" xfId="21518"/>
    <cellStyle name="SAPBEXexcGood2 11" xfId="21519"/>
    <cellStyle name="SAPBEXexcGood2 12" xfId="21520"/>
    <cellStyle name="SAPBEXexcGood2 13" xfId="21521"/>
    <cellStyle name="SAPBEXexcGood2 14" xfId="21522"/>
    <cellStyle name="SAPBEXexcGood2 15" xfId="21523"/>
    <cellStyle name="SAPBEXexcGood2 16" xfId="21524"/>
    <cellStyle name="SAPBEXexcGood2 17" xfId="21525"/>
    <cellStyle name="SAPBEXexcGood2 18" xfId="21526"/>
    <cellStyle name="SAPBEXexcGood2 19" xfId="21527"/>
    <cellStyle name="SAPBEXexcGood2 2" xfId="2333"/>
    <cellStyle name="SAPBEXexcGood2 20" xfId="21528"/>
    <cellStyle name="SAPBEXexcGood2 21" xfId="21529"/>
    <cellStyle name="SAPBEXexcGood2 22" xfId="21530"/>
    <cellStyle name="SAPBEXexcGood2 23" xfId="21531"/>
    <cellStyle name="SAPBEXexcGood2 24" xfId="21532"/>
    <cellStyle name="SAPBEXexcGood2 25" xfId="21533"/>
    <cellStyle name="SAPBEXexcGood2 26" xfId="21534"/>
    <cellStyle name="SAPBEXexcGood2 27" xfId="21535"/>
    <cellStyle name="SAPBEXexcGood2 28" xfId="21536"/>
    <cellStyle name="SAPBEXexcGood2 29" xfId="21537"/>
    <cellStyle name="SAPBEXexcGood2 3" xfId="2707"/>
    <cellStyle name="SAPBEXexcGood2 30" xfId="21538"/>
    <cellStyle name="SAPBEXexcGood2 31" xfId="21539"/>
    <cellStyle name="SAPBEXexcGood2 32" xfId="21540"/>
    <cellStyle name="SAPBEXexcGood2 33" xfId="21541"/>
    <cellStyle name="SAPBEXexcGood2 34" xfId="21542"/>
    <cellStyle name="SAPBEXexcGood2 35" xfId="21543"/>
    <cellStyle name="SAPBEXexcGood2 36" xfId="21544"/>
    <cellStyle name="SAPBEXexcGood2 37" xfId="21545"/>
    <cellStyle name="SAPBEXexcGood2 38" xfId="21546"/>
    <cellStyle name="SAPBEXexcGood2 39" xfId="21547"/>
    <cellStyle name="SAPBEXexcGood2 4" xfId="2623"/>
    <cellStyle name="SAPBEXexcGood2 40" xfId="21548"/>
    <cellStyle name="SAPBEXexcGood2 41" xfId="21549"/>
    <cellStyle name="SAPBEXexcGood2 42" xfId="21550"/>
    <cellStyle name="SAPBEXexcGood2 43" xfId="21551"/>
    <cellStyle name="SAPBEXexcGood2 44" xfId="21552"/>
    <cellStyle name="SAPBEXexcGood2 45" xfId="21553"/>
    <cellStyle name="SAPBEXexcGood2 46" xfId="21554"/>
    <cellStyle name="SAPBEXexcGood2 47" xfId="21555"/>
    <cellStyle name="SAPBEXexcGood2 48" xfId="21556"/>
    <cellStyle name="SAPBEXexcGood2 49" xfId="21557"/>
    <cellStyle name="SAPBEXexcGood2 5" xfId="21558"/>
    <cellStyle name="SAPBEXexcGood2 50" xfId="21559"/>
    <cellStyle name="SAPBEXexcGood2 6" xfId="21560"/>
    <cellStyle name="SAPBEXexcGood2 7" xfId="21561"/>
    <cellStyle name="SAPBEXexcGood2 8" xfId="21562"/>
    <cellStyle name="SAPBEXexcGood2 9" xfId="21563"/>
    <cellStyle name="SAPBEXexcGood3" xfId="2334"/>
    <cellStyle name="SAPBEXexcGood3 10" xfId="21564"/>
    <cellStyle name="SAPBEXexcGood3 11" xfId="21565"/>
    <cellStyle name="SAPBEXexcGood3 12" xfId="21566"/>
    <cellStyle name="SAPBEXexcGood3 13" xfId="21567"/>
    <cellStyle name="SAPBEXexcGood3 14" xfId="21568"/>
    <cellStyle name="SAPBEXexcGood3 15" xfId="21569"/>
    <cellStyle name="SAPBEXexcGood3 16" xfId="21570"/>
    <cellStyle name="SAPBEXexcGood3 17" xfId="21571"/>
    <cellStyle name="SAPBEXexcGood3 18" xfId="21572"/>
    <cellStyle name="SAPBEXexcGood3 19" xfId="21573"/>
    <cellStyle name="SAPBEXexcGood3 2" xfId="2335"/>
    <cellStyle name="SAPBEXexcGood3 20" xfId="21574"/>
    <cellStyle name="SAPBEXexcGood3 21" xfId="21575"/>
    <cellStyle name="SAPBEXexcGood3 22" xfId="21576"/>
    <cellStyle name="SAPBEXexcGood3 23" xfId="21577"/>
    <cellStyle name="SAPBEXexcGood3 24" xfId="21578"/>
    <cellStyle name="SAPBEXexcGood3 25" xfId="21579"/>
    <cellStyle name="SAPBEXexcGood3 26" xfId="21580"/>
    <cellStyle name="SAPBEXexcGood3 27" xfId="21581"/>
    <cellStyle name="SAPBEXexcGood3 28" xfId="21582"/>
    <cellStyle name="SAPBEXexcGood3 29" xfId="21583"/>
    <cellStyle name="SAPBEXexcGood3 3" xfId="2708"/>
    <cellStyle name="SAPBEXexcGood3 30" xfId="21584"/>
    <cellStyle name="SAPBEXexcGood3 31" xfId="21585"/>
    <cellStyle name="SAPBEXexcGood3 32" xfId="21586"/>
    <cellStyle name="SAPBEXexcGood3 33" xfId="21587"/>
    <cellStyle name="SAPBEXexcGood3 34" xfId="21588"/>
    <cellStyle name="SAPBEXexcGood3 35" xfId="21589"/>
    <cellStyle name="SAPBEXexcGood3 36" xfId="21590"/>
    <cellStyle name="SAPBEXexcGood3 37" xfId="21591"/>
    <cellStyle name="SAPBEXexcGood3 38" xfId="21592"/>
    <cellStyle name="SAPBEXexcGood3 39" xfId="21593"/>
    <cellStyle name="SAPBEXexcGood3 4" xfId="2624"/>
    <cellStyle name="SAPBEXexcGood3 40" xfId="21594"/>
    <cellStyle name="SAPBEXexcGood3 41" xfId="21595"/>
    <cellStyle name="SAPBEXexcGood3 42" xfId="21596"/>
    <cellStyle name="SAPBEXexcGood3 43" xfId="21597"/>
    <cellStyle name="SAPBEXexcGood3 44" xfId="21598"/>
    <cellStyle name="SAPBEXexcGood3 45" xfId="21599"/>
    <cellStyle name="SAPBEXexcGood3 46" xfId="21600"/>
    <cellStyle name="SAPBEXexcGood3 47" xfId="21601"/>
    <cellStyle name="SAPBEXexcGood3 48" xfId="21602"/>
    <cellStyle name="SAPBEXexcGood3 49" xfId="21603"/>
    <cellStyle name="SAPBEXexcGood3 5" xfId="21604"/>
    <cellStyle name="SAPBEXexcGood3 50" xfId="21605"/>
    <cellStyle name="SAPBEXexcGood3 6" xfId="21606"/>
    <cellStyle name="SAPBEXexcGood3 7" xfId="21607"/>
    <cellStyle name="SAPBEXexcGood3 8" xfId="21608"/>
    <cellStyle name="SAPBEXexcGood3 9" xfId="21609"/>
    <cellStyle name="SAPBEXfilterDrill" xfId="2336"/>
    <cellStyle name="SAPBEXfilterDrill 10" xfId="21610"/>
    <cellStyle name="SAPBEXfilterDrill 11" xfId="21611"/>
    <cellStyle name="SAPBEXfilterDrill 12" xfId="21612"/>
    <cellStyle name="SAPBEXfilterDrill 13" xfId="21613"/>
    <cellStyle name="SAPBEXfilterDrill 14" xfId="21614"/>
    <cellStyle name="SAPBEXfilterDrill 15" xfId="21615"/>
    <cellStyle name="SAPBEXfilterDrill 16" xfId="21616"/>
    <cellStyle name="SAPBEXfilterDrill 17" xfId="21617"/>
    <cellStyle name="SAPBEXfilterDrill 18" xfId="21618"/>
    <cellStyle name="SAPBEXfilterDrill 19" xfId="21619"/>
    <cellStyle name="SAPBEXfilterDrill 2" xfId="2337"/>
    <cellStyle name="SAPBEXfilterDrill 20" xfId="21620"/>
    <cellStyle name="SAPBEXfilterDrill 21" xfId="21621"/>
    <cellStyle name="SAPBEXfilterDrill 22" xfId="21622"/>
    <cellStyle name="SAPBEXfilterDrill 23" xfId="21623"/>
    <cellStyle name="SAPBEXfilterDrill 24" xfId="21624"/>
    <cellStyle name="SAPBEXfilterDrill 25" xfId="21625"/>
    <cellStyle name="SAPBEXfilterDrill 26" xfId="21626"/>
    <cellStyle name="SAPBEXfilterDrill 27" xfId="21627"/>
    <cellStyle name="SAPBEXfilterDrill 28" xfId="21628"/>
    <cellStyle name="SAPBEXfilterDrill 29" xfId="21629"/>
    <cellStyle name="SAPBEXfilterDrill 3" xfId="2709"/>
    <cellStyle name="SAPBEXfilterDrill 30" xfId="21630"/>
    <cellStyle name="SAPBEXfilterDrill 31" xfId="21631"/>
    <cellStyle name="SAPBEXfilterDrill 32" xfId="21632"/>
    <cellStyle name="SAPBEXfilterDrill 33" xfId="21633"/>
    <cellStyle name="SAPBEXfilterDrill 34" xfId="21634"/>
    <cellStyle name="SAPBEXfilterDrill 35" xfId="21635"/>
    <cellStyle name="SAPBEXfilterDrill 36" xfId="21636"/>
    <cellStyle name="SAPBEXfilterDrill 37" xfId="21637"/>
    <cellStyle name="SAPBEXfilterDrill 38" xfId="21638"/>
    <cellStyle name="SAPBEXfilterDrill 39" xfId="21639"/>
    <cellStyle name="SAPBEXfilterDrill 4" xfId="2625"/>
    <cellStyle name="SAPBEXfilterDrill 40" xfId="21640"/>
    <cellStyle name="SAPBEXfilterDrill 41" xfId="21641"/>
    <cellStyle name="SAPBEXfilterDrill 42" xfId="21642"/>
    <cellStyle name="SAPBEXfilterDrill 43" xfId="21643"/>
    <cellStyle name="SAPBEXfilterDrill 44" xfId="21644"/>
    <cellStyle name="SAPBEXfilterDrill 45" xfId="21645"/>
    <cellStyle name="SAPBEXfilterDrill 46" xfId="21646"/>
    <cellStyle name="SAPBEXfilterDrill 47" xfId="21647"/>
    <cellStyle name="SAPBEXfilterDrill 48" xfId="21648"/>
    <cellStyle name="SAPBEXfilterDrill 49" xfId="21649"/>
    <cellStyle name="SAPBEXfilterDrill 5" xfId="21650"/>
    <cellStyle name="SAPBEXfilterDrill 50" xfId="21651"/>
    <cellStyle name="SAPBEXfilterDrill 51" xfId="21652"/>
    <cellStyle name="SAPBEXfilterDrill 52" xfId="21653"/>
    <cellStyle name="SAPBEXfilterDrill 53" xfId="21654"/>
    <cellStyle name="SAPBEXfilterDrill 54" xfId="21655"/>
    <cellStyle name="SAPBEXfilterDrill 55" xfId="21656"/>
    <cellStyle name="SAPBEXfilterDrill 56" xfId="21657"/>
    <cellStyle name="SAPBEXfilterDrill 57" xfId="21658"/>
    <cellStyle name="SAPBEXfilterDrill 58" xfId="21659"/>
    <cellStyle name="SAPBEXfilterDrill 6" xfId="21660"/>
    <cellStyle name="SAPBEXfilterDrill 7" xfId="21661"/>
    <cellStyle name="SAPBEXfilterDrill 8" xfId="21662"/>
    <cellStyle name="SAPBEXfilterDrill 9" xfId="21663"/>
    <cellStyle name="SAPBEXfilterItem" xfId="2338"/>
    <cellStyle name="SAPBEXfilterItem 10" xfId="21664"/>
    <cellStyle name="SAPBEXfilterItem 11" xfId="21665"/>
    <cellStyle name="SAPBEXfilterItem 12" xfId="21666"/>
    <cellStyle name="SAPBEXfilterItem 13" xfId="21667"/>
    <cellStyle name="SAPBEXfilterItem 14" xfId="21668"/>
    <cellStyle name="SAPBEXfilterItem 15" xfId="21669"/>
    <cellStyle name="SAPBEXfilterItem 16" xfId="21670"/>
    <cellStyle name="SAPBEXfilterItem 17" xfId="21671"/>
    <cellStyle name="SAPBEXfilterItem 18" xfId="21672"/>
    <cellStyle name="SAPBEXfilterItem 19" xfId="21673"/>
    <cellStyle name="SAPBEXfilterItem 2" xfId="2339"/>
    <cellStyle name="SAPBEXfilterItem 20" xfId="21674"/>
    <cellStyle name="SAPBEXfilterItem 21" xfId="21675"/>
    <cellStyle name="SAPBEXfilterItem 22" xfId="21676"/>
    <cellStyle name="SAPBEXfilterItem 23" xfId="21677"/>
    <cellStyle name="SAPBEXfilterItem 24" xfId="21678"/>
    <cellStyle name="SAPBEXfilterItem 25" xfId="21679"/>
    <cellStyle name="SAPBEXfilterItem 26" xfId="21680"/>
    <cellStyle name="SAPBEXfilterItem 27" xfId="21681"/>
    <cellStyle name="SAPBEXfilterItem 28" xfId="21682"/>
    <cellStyle name="SAPBEXfilterItem 29" xfId="21683"/>
    <cellStyle name="SAPBEXfilterItem 3" xfId="2710"/>
    <cellStyle name="SAPBEXfilterItem 30" xfId="21684"/>
    <cellStyle name="SAPBEXfilterItem 31" xfId="21685"/>
    <cellStyle name="SAPBEXfilterItem 32" xfId="21686"/>
    <cellStyle name="SAPBEXfilterItem 33" xfId="21687"/>
    <cellStyle name="SAPBEXfilterItem 34" xfId="21688"/>
    <cellStyle name="SAPBEXfilterItem 35" xfId="21689"/>
    <cellStyle name="SAPBEXfilterItem 36" xfId="21690"/>
    <cellStyle name="SAPBEXfilterItem 37" xfId="21691"/>
    <cellStyle name="SAPBEXfilterItem 38" xfId="21692"/>
    <cellStyle name="SAPBEXfilterItem 39" xfId="21693"/>
    <cellStyle name="SAPBEXfilterItem 4" xfId="2626"/>
    <cellStyle name="SAPBEXfilterItem 40" xfId="21694"/>
    <cellStyle name="SAPBEXfilterItem 41" xfId="21695"/>
    <cellStyle name="SAPBEXfilterItem 42" xfId="21696"/>
    <cellStyle name="SAPBEXfilterItem 43" xfId="21697"/>
    <cellStyle name="SAPBEXfilterItem 44" xfId="21698"/>
    <cellStyle name="SAPBEXfilterItem 45" xfId="21699"/>
    <cellStyle name="SAPBEXfilterItem 46" xfId="21700"/>
    <cellStyle name="SAPBEXfilterItem 47" xfId="21701"/>
    <cellStyle name="SAPBEXfilterItem 48" xfId="21702"/>
    <cellStyle name="SAPBEXfilterItem 49" xfId="21703"/>
    <cellStyle name="SAPBEXfilterItem 5" xfId="21704"/>
    <cellStyle name="SAPBEXfilterItem 50" xfId="21705"/>
    <cellStyle name="SAPBEXfilterItem 51" xfId="21706"/>
    <cellStyle name="SAPBEXfilterItem 52" xfId="21707"/>
    <cellStyle name="SAPBEXfilterItem 53" xfId="21708"/>
    <cellStyle name="SAPBEXfilterItem 54" xfId="21709"/>
    <cellStyle name="SAPBEXfilterItem 55" xfId="21710"/>
    <cellStyle name="SAPBEXfilterItem 56" xfId="21711"/>
    <cellStyle name="SAPBEXfilterItem 57" xfId="21712"/>
    <cellStyle name="SAPBEXfilterItem 58" xfId="21713"/>
    <cellStyle name="SAPBEXfilterItem 6" xfId="21714"/>
    <cellStyle name="SAPBEXfilterItem 7" xfId="21715"/>
    <cellStyle name="SAPBEXfilterItem 8" xfId="21716"/>
    <cellStyle name="SAPBEXfilterItem 9" xfId="21717"/>
    <cellStyle name="SAPBEXfilterText" xfId="2340"/>
    <cellStyle name="SAPBEXfilterText 10" xfId="21718"/>
    <cellStyle name="SAPBEXfilterText 11" xfId="21719"/>
    <cellStyle name="SAPBEXfilterText 12" xfId="21720"/>
    <cellStyle name="SAPBEXfilterText 13" xfId="21721"/>
    <cellStyle name="SAPBEXfilterText 14" xfId="21722"/>
    <cellStyle name="SAPBEXfilterText 15" xfId="21723"/>
    <cellStyle name="SAPBEXfilterText 16" xfId="21724"/>
    <cellStyle name="SAPBEXfilterText 17" xfId="21725"/>
    <cellStyle name="SAPBEXfilterText 18" xfId="21726"/>
    <cellStyle name="SAPBEXfilterText 19" xfId="21727"/>
    <cellStyle name="SAPBEXfilterText 2" xfId="21728"/>
    <cellStyle name="SAPBEXfilterText 20" xfId="21729"/>
    <cellStyle name="SAPBEXfilterText 21" xfId="21730"/>
    <cellStyle name="SAPBEXfilterText 22" xfId="21731"/>
    <cellStyle name="SAPBEXfilterText 23" xfId="21732"/>
    <cellStyle name="SAPBEXfilterText 24" xfId="21733"/>
    <cellStyle name="SAPBEXfilterText 25" xfId="21734"/>
    <cellStyle name="SAPBEXfilterText 26" xfId="21735"/>
    <cellStyle name="SAPBEXfilterText 27" xfId="21736"/>
    <cellStyle name="SAPBEXfilterText 28" xfId="21737"/>
    <cellStyle name="SAPBEXfilterText 29" xfId="21738"/>
    <cellStyle name="SAPBEXfilterText 3" xfId="21739"/>
    <cellStyle name="SAPBEXfilterText 30" xfId="21740"/>
    <cellStyle name="SAPBEXfilterText 31" xfId="21741"/>
    <cellStyle name="SAPBEXfilterText 32" xfId="21742"/>
    <cellStyle name="SAPBEXfilterText 33" xfId="21743"/>
    <cellStyle name="SAPBEXfilterText 34" xfId="21744"/>
    <cellStyle name="SAPBEXfilterText 35" xfId="21745"/>
    <cellStyle name="SAPBEXfilterText 36" xfId="21746"/>
    <cellStyle name="SAPBEXfilterText 37" xfId="21747"/>
    <cellStyle name="SAPBEXfilterText 38" xfId="21748"/>
    <cellStyle name="SAPBEXfilterText 39" xfId="21749"/>
    <cellStyle name="SAPBEXfilterText 4" xfId="21750"/>
    <cellStyle name="SAPBEXfilterText 40" xfId="21751"/>
    <cellStyle name="SAPBEXfilterText 41" xfId="21752"/>
    <cellStyle name="SAPBEXfilterText 42" xfId="21753"/>
    <cellStyle name="SAPBEXfilterText 43" xfId="21754"/>
    <cellStyle name="SAPBEXfilterText 44" xfId="21755"/>
    <cellStyle name="SAPBEXfilterText 45" xfId="21756"/>
    <cellStyle name="SAPBEXfilterText 46" xfId="21757"/>
    <cellStyle name="SAPBEXfilterText 47" xfId="21758"/>
    <cellStyle name="SAPBEXfilterText 48" xfId="21759"/>
    <cellStyle name="SAPBEXfilterText 49" xfId="21760"/>
    <cellStyle name="SAPBEXfilterText 5" xfId="21761"/>
    <cellStyle name="SAPBEXfilterText 50" xfId="21762"/>
    <cellStyle name="SAPBEXfilterText 51" xfId="21763"/>
    <cellStyle name="SAPBEXfilterText 52" xfId="21764"/>
    <cellStyle name="SAPBEXfilterText 53" xfId="21765"/>
    <cellStyle name="SAPBEXfilterText 54" xfId="21766"/>
    <cellStyle name="SAPBEXfilterText 55" xfId="21767"/>
    <cellStyle name="SAPBEXfilterText 56" xfId="21768"/>
    <cellStyle name="SAPBEXfilterText 57" xfId="21769"/>
    <cellStyle name="SAPBEXfilterText 58" xfId="21770"/>
    <cellStyle name="SAPBEXfilterText 6" xfId="21771"/>
    <cellStyle name="SAPBEXfilterText 7" xfId="21772"/>
    <cellStyle name="SAPBEXfilterText 8" xfId="21773"/>
    <cellStyle name="SAPBEXfilterText 9" xfId="21774"/>
    <cellStyle name="SAPBEXformats" xfId="2341"/>
    <cellStyle name="SAPBEXformats 10" xfId="21775"/>
    <cellStyle name="SAPBEXformats 11" xfId="21776"/>
    <cellStyle name="SAPBEXformats 12" xfId="21777"/>
    <cellStyle name="SAPBEXformats 13" xfId="21778"/>
    <cellStyle name="SAPBEXformats 14" xfId="21779"/>
    <cellStyle name="SAPBEXformats 15" xfId="21780"/>
    <cellStyle name="SAPBEXformats 16" xfId="21781"/>
    <cellStyle name="SAPBEXformats 17" xfId="21782"/>
    <cellStyle name="SAPBEXformats 18" xfId="21783"/>
    <cellStyle name="SAPBEXformats 19" xfId="21784"/>
    <cellStyle name="SAPBEXformats 2" xfId="2342"/>
    <cellStyle name="SAPBEXformats 2 2" xfId="2712"/>
    <cellStyle name="SAPBEXformats 2 3" xfId="2628"/>
    <cellStyle name="SAPBEXformats 20" xfId="21785"/>
    <cellStyle name="SAPBEXformats 21" xfId="21786"/>
    <cellStyle name="SAPBEXformats 22" xfId="21787"/>
    <cellStyle name="SAPBEXformats 23" xfId="21788"/>
    <cellStyle name="SAPBEXformats 24" xfId="21789"/>
    <cellStyle name="SAPBEXformats 25" xfId="21790"/>
    <cellStyle name="SAPBEXformats 26" xfId="21791"/>
    <cellStyle name="SAPBEXformats 27" xfId="21792"/>
    <cellStyle name="SAPBEXformats 28" xfId="21793"/>
    <cellStyle name="SAPBEXformats 29" xfId="21794"/>
    <cellStyle name="SAPBEXformats 3" xfId="2711"/>
    <cellStyle name="SAPBEXformats 30" xfId="21795"/>
    <cellStyle name="SAPBEXformats 31" xfId="21796"/>
    <cellStyle name="SAPBEXformats 32" xfId="21797"/>
    <cellStyle name="SAPBEXformats 33" xfId="21798"/>
    <cellStyle name="SAPBEXformats 34" xfId="21799"/>
    <cellStyle name="SAPBEXformats 35" xfId="21800"/>
    <cellStyle name="SAPBEXformats 36" xfId="21801"/>
    <cellStyle name="SAPBEXformats 37" xfId="21802"/>
    <cellStyle name="SAPBEXformats 38" xfId="21803"/>
    <cellStyle name="SAPBEXformats 39" xfId="21804"/>
    <cellStyle name="SAPBEXformats 4" xfId="2627"/>
    <cellStyle name="SAPBEXformats 40" xfId="21805"/>
    <cellStyle name="SAPBEXformats 41" xfId="21806"/>
    <cellStyle name="SAPBEXformats 42" xfId="21807"/>
    <cellStyle name="SAPBEXformats 43" xfId="21808"/>
    <cellStyle name="SAPBEXformats 44" xfId="21809"/>
    <cellStyle name="SAPBEXformats 45" xfId="21810"/>
    <cellStyle name="SAPBEXformats 46" xfId="21811"/>
    <cellStyle name="SAPBEXformats 47" xfId="21812"/>
    <cellStyle name="SAPBEXformats 48" xfId="21813"/>
    <cellStyle name="SAPBEXformats 49" xfId="21814"/>
    <cellStyle name="SAPBEXformats 5" xfId="21815"/>
    <cellStyle name="SAPBEXformats 50" xfId="21816"/>
    <cellStyle name="SAPBEXformats 6" xfId="21817"/>
    <cellStyle name="SAPBEXformats 7" xfId="21818"/>
    <cellStyle name="SAPBEXformats 8" xfId="21819"/>
    <cellStyle name="SAPBEXformats 9" xfId="21820"/>
    <cellStyle name="SAPBEXformats_2013 December Final Normalized BPR-2014-01-24" xfId="21821"/>
    <cellStyle name="SAPBEXheaderItem" xfId="2343"/>
    <cellStyle name="SAPBEXheaderItem 10" xfId="21822"/>
    <cellStyle name="SAPBEXheaderItem 11" xfId="21823"/>
    <cellStyle name="SAPBEXheaderItem 12" xfId="21824"/>
    <cellStyle name="SAPBEXheaderItem 13" xfId="21825"/>
    <cellStyle name="SAPBEXheaderItem 14" xfId="21826"/>
    <cellStyle name="SAPBEXheaderItem 15" xfId="21827"/>
    <cellStyle name="SAPBEXheaderItem 16" xfId="21828"/>
    <cellStyle name="SAPBEXheaderItem 17" xfId="21829"/>
    <cellStyle name="SAPBEXheaderItem 18" xfId="21830"/>
    <cellStyle name="SAPBEXheaderItem 19" xfId="21831"/>
    <cellStyle name="SAPBEXheaderItem 2" xfId="2344"/>
    <cellStyle name="SAPBEXheaderItem 2 2" xfId="2714"/>
    <cellStyle name="SAPBEXheaderItem 2 3" xfId="2630"/>
    <cellStyle name="SAPBEXheaderItem 20" xfId="21832"/>
    <cellStyle name="SAPBEXheaderItem 21" xfId="21833"/>
    <cellStyle name="SAPBEXheaderItem 22" xfId="21834"/>
    <cellStyle name="SAPBEXheaderItem 23" xfId="21835"/>
    <cellStyle name="SAPBEXheaderItem 24" xfId="21836"/>
    <cellStyle name="SAPBEXheaderItem 25" xfId="21837"/>
    <cellStyle name="SAPBEXheaderItem 26" xfId="21838"/>
    <cellStyle name="SAPBEXheaderItem 27" xfId="21839"/>
    <cellStyle name="SAPBEXheaderItem 28" xfId="21840"/>
    <cellStyle name="SAPBEXheaderItem 29" xfId="21841"/>
    <cellStyle name="SAPBEXheaderItem 3" xfId="2713"/>
    <cellStyle name="SAPBEXheaderItem 30" xfId="21842"/>
    <cellStyle name="SAPBEXheaderItem 31" xfId="21843"/>
    <cellStyle name="SAPBEXheaderItem 32" xfId="21844"/>
    <cellStyle name="SAPBEXheaderItem 33" xfId="21845"/>
    <cellStyle name="SAPBEXheaderItem 34" xfId="21846"/>
    <cellStyle name="SAPBEXheaderItem 35" xfId="21847"/>
    <cellStyle name="SAPBEXheaderItem 36" xfId="21848"/>
    <cellStyle name="SAPBEXheaderItem 37" xfId="21849"/>
    <cellStyle name="SAPBEXheaderItem 38" xfId="21850"/>
    <cellStyle name="SAPBEXheaderItem 39" xfId="21851"/>
    <cellStyle name="SAPBEXheaderItem 4" xfId="2629"/>
    <cellStyle name="SAPBEXheaderItem 40" xfId="21852"/>
    <cellStyle name="SAPBEXheaderItem 41" xfId="21853"/>
    <cellStyle name="SAPBEXheaderItem 42" xfId="21854"/>
    <cellStyle name="SAPBEXheaderItem 43" xfId="21855"/>
    <cellStyle name="SAPBEXheaderItem 44" xfId="21856"/>
    <cellStyle name="SAPBEXheaderItem 45" xfId="21857"/>
    <cellStyle name="SAPBEXheaderItem 46" xfId="21858"/>
    <cellStyle name="SAPBEXheaderItem 47" xfId="21859"/>
    <cellStyle name="SAPBEXheaderItem 48" xfId="21860"/>
    <cellStyle name="SAPBEXheaderItem 49" xfId="21861"/>
    <cellStyle name="SAPBEXheaderItem 5" xfId="21862"/>
    <cellStyle name="SAPBEXheaderItem 50" xfId="21863"/>
    <cellStyle name="SAPBEXheaderItem 51" xfId="21864"/>
    <cellStyle name="SAPBEXheaderItem 52" xfId="21865"/>
    <cellStyle name="SAPBEXheaderItem 53" xfId="21866"/>
    <cellStyle name="SAPBEXheaderItem 54" xfId="21867"/>
    <cellStyle name="SAPBEXheaderItem 55" xfId="21868"/>
    <cellStyle name="SAPBEXheaderItem 56" xfId="21869"/>
    <cellStyle name="SAPBEXheaderItem 57" xfId="21870"/>
    <cellStyle name="SAPBEXheaderItem 58" xfId="21871"/>
    <cellStyle name="SAPBEXheaderItem 6" xfId="21872"/>
    <cellStyle name="SAPBEXheaderItem 7" xfId="21873"/>
    <cellStyle name="SAPBEXheaderItem 8" xfId="21874"/>
    <cellStyle name="SAPBEXheaderItem 9" xfId="21875"/>
    <cellStyle name="SAPBEXheaderItem_2013 December Final Normalized BPR-2014-01-24" xfId="21876"/>
    <cellStyle name="SAPBEXheaderText" xfId="2345"/>
    <cellStyle name="SAPBEXheaderText 10" xfId="21877"/>
    <cellStyle name="SAPBEXheaderText 11" xfId="21878"/>
    <cellStyle name="SAPBEXheaderText 12" xfId="21879"/>
    <cellStyle name="SAPBEXheaderText 13" xfId="21880"/>
    <cellStyle name="SAPBEXheaderText 14" xfId="21881"/>
    <cellStyle name="SAPBEXheaderText 15" xfId="21882"/>
    <cellStyle name="SAPBEXheaderText 16" xfId="21883"/>
    <cellStyle name="SAPBEXheaderText 17" xfId="21884"/>
    <cellStyle name="SAPBEXheaderText 18" xfId="21885"/>
    <cellStyle name="SAPBEXheaderText 19" xfId="21886"/>
    <cellStyle name="SAPBEXheaderText 2" xfId="2346"/>
    <cellStyle name="SAPBEXheaderText 2 2" xfId="2716"/>
    <cellStyle name="SAPBEXheaderText 2 3" xfId="2632"/>
    <cellStyle name="SAPBEXheaderText 20" xfId="21887"/>
    <cellStyle name="SAPBEXheaderText 21" xfId="21888"/>
    <cellStyle name="SAPBEXheaderText 22" xfId="21889"/>
    <cellStyle name="SAPBEXheaderText 23" xfId="21890"/>
    <cellStyle name="SAPBEXheaderText 24" xfId="21891"/>
    <cellStyle name="SAPBEXheaderText 25" xfId="21892"/>
    <cellStyle name="SAPBEXheaderText 26" xfId="21893"/>
    <cellStyle name="SAPBEXheaderText 27" xfId="21894"/>
    <cellStyle name="SAPBEXheaderText 28" xfId="21895"/>
    <cellStyle name="SAPBEXheaderText 29" xfId="21896"/>
    <cellStyle name="SAPBEXheaderText 3" xfId="2715"/>
    <cellStyle name="SAPBEXheaderText 30" xfId="21897"/>
    <cellStyle name="SAPBEXheaderText 31" xfId="21898"/>
    <cellStyle name="SAPBEXheaderText 32" xfId="21899"/>
    <cellStyle name="SAPBEXheaderText 33" xfId="21900"/>
    <cellStyle name="SAPBEXheaderText 34" xfId="21901"/>
    <cellStyle name="SAPBEXheaderText 35" xfId="21902"/>
    <cellStyle name="SAPBEXheaderText 36" xfId="21903"/>
    <cellStyle name="SAPBEXheaderText 37" xfId="21904"/>
    <cellStyle name="SAPBEXheaderText 38" xfId="21905"/>
    <cellStyle name="SAPBEXheaderText 39" xfId="21906"/>
    <cellStyle name="SAPBEXheaderText 4" xfId="2631"/>
    <cellStyle name="SAPBEXheaderText 40" xfId="21907"/>
    <cellStyle name="SAPBEXheaderText 41" xfId="21908"/>
    <cellStyle name="SAPBEXheaderText 42" xfId="21909"/>
    <cellStyle name="SAPBEXheaderText 43" xfId="21910"/>
    <cellStyle name="SAPBEXheaderText 44" xfId="21911"/>
    <cellStyle name="SAPBEXheaderText 45" xfId="21912"/>
    <cellStyle name="SAPBEXheaderText 46" xfId="21913"/>
    <cellStyle name="SAPBEXheaderText 47" xfId="21914"/>
    <cellStyle name="SAPBEXheaderText 48" xfId="21915"/>
    <cellStyle name="SAPBEXheaderText 49" xfId="21916"/>
    <cellStyle name="SAPBEXheaderText 5" xfId="21917"/>
    <cellStyle name="SAPBEXheaderText 50" xfId="21918"/>
    <cellStyle name="SAPBEXheaderText 51" xfId="21919"/>
    <cellStyle name="SAPBEXheaderText 52" xfId="21920"/>
    <cellStyle name="SAPBEXheaderText 53" xfId="21921"/>
    <cellStyle name="SAPBEXheaderText 54" xfId="21922"/>
    <cellStyle name="SAPBEXheaderText 55" xfId="21923"/>
    <cellStyle name="SAPBEXheaderText 56" xfId="21924"/>
    <cellStyle name="SAPBEXheaderText 57" xfId="21925"/>
    <cellStyle name="SAPBEXheaderText 58" xfId="21926"/>
    <cellStyle name="SAPBEXheaderText 6" xfId="21927"/>
    <cellStyle name="SAPBEXheaderText 7" xfId="21928"/>
    <cellStyle name="SAPBEXheaderText 8" xfId="21929"/>
    <cellStyle name="SAPBEXheaderText 9" xfId="21930"/>
    <cellStyle name="SAPBEXheaderText_2013 December Final Normalized BPR-2014-01-24" xfId="21931"/>
    <cellStyle name="SAPBEXHLevel0" xfId="2347"/>
    <cellStyle name="SAPBEXHLevel0 10" xfId="21932"/>
    <cellStyle name="SAPBEXHLevel0 11" xfId="21933"/>
    <cellStyle name="SAPBEXHLevel0 12" xfId="21934"/>
    <cellStyle name="SAPBEXHLevel0 13" xfId="21935"/>
    <cellStyle name="SAPBEXHLevel0 14" xfId="21936"/>
    <cellStyle name="SAPBEXHLevel0 15" xfId="21937"/>
    <cellStyle name="SAPBEXHLevel0 16" xfId="21938"/>
    <cellStyle name="SAPBEXHLevel0 17" xfId="21939"/>
    <cellStyle name="SAPBEXHLevel0 18" xfId="21940"/>
    <cellStyle name="SAPBEXHLevel0 19" xfId="21941"/>
    <cellStyle name="SAPBEXHLevel0 2" xfId="2348"/>
    <cellStyle name="SAPBEXHLevel0 2 2" xfId="2718"/>
    <cellStyle name="SAPBEXHLevel0 2 3" xfId="2634"/>
    <cellStyle name="SAPBEXHLevel0 20" xfId="21942"/>
    <cellStyle name="SAPBEXHLevel0 21" xfId="21943"/>
    <cellStyle name="SAPBEXHLevel0 22" xfId="21944"/>
    <cellStyle name="SAPBEXHLevel0 23" xfId="21945"/>
    <cellStyle name="SAPBEXHLevel0 24" xfId="21946"/>
    <cellStyle name="SAPBEXHLevel0 25" xfId="21947"/>
    <cellStyle name="SAPBEXHLevel0 26" xfId="21948"/>
    <cellStyle name="SAPBEXHLevel0 27" xfId="21949"/>
    <cellStyle name="SAPBEXHLevel0 28" xfId="21950"/>
    <cellStyle name="SAPBEXHLevel0 29" xfId="21951"/>
    <cellStyle name="SAPBEXHLevel0 3" xfId="2717"/>
    <cellStyle name="SAPBEXHLevel0 30" xfId="21952"/>
    <cellStyle name="SAPBEXHLevel0 31" xfId="21953"/>
    <cellStyle name="SAPBEXHLevel0 32" xfId="21954"/>
    <cellStyle name="SAPBEXHLevel0 33" xfId="21955"/>
    <cellStyle name="SAPBEXHLevel0 34" xfId="21956"/>
    <cellStyle name="SAPBEXHLevel0 35" xfId="21957"/>
    <cellStyle name="SAPBEXHLevel0 36" xfId="21958"/>
    <cellStyle name="SAPBEXHLevel0 37" xfId="21959"/>
    <cellStyle name="SAPBEXHLevel0 38" xfId="21960"/>
    <cellStyle name="SAPBEXHLevel0 39" xfId="21961"/>
    <cellStyle name="SAPBEXHLevel0 4" xfId="2633"/>
    <cellStyle name="SAPBEXHLevel0 40" xfId="21962"/>
    <cellStyle name="SAPBEXHLevel0 41" xfId="21963"/>
    <cellStyle name="SAPBEXHLevel0 42" xfId="21964"/>
    <cellStyle name="SAPBEXHLevel0 43" xfId="21965"/>
    <cellStyle name="SAPBEXHLevel0 44" xfId="21966"/>
    <cellStyle name="SAPBEXHLevel0 45" xfId="21967"/>
    <cellStyle name="SAPBEXHLevel0 46" xfId="21968"/>
    <cellStyle name="SAPBEXHLevel0 47" xfId="21969"/>
    <cellStyle name="SAPBEXHLevel0 48" xfId="21970"/>
    <cellStyle name="SAPBEXHLevel0 49" xfId="21971"/>
    <cellStyle name="SAPBEXHLevel0 5" xfId="21972"/>
    <cellStyle name="SAPBEXHLevel0 50" xfId="21973"/>
    <cellStyle name="SAPBEXHLevel0 6" xfId="21974"/>
    <cellStyle name="SAPBEXHLevel0 7" xfId="21975"/>
    <cellStyle name="SAPBEXHLevel0 8" xfId="21976"/>
    <cellStyle name="SAPBEXHLevel0 9" xfId="21977"/>
    <cellStyle name="SAPBEXHLevel0_2013 December Final Normalized BPR-2014-01-24" xfId="21978"/>
    <cellStyle name="SAPBEXHLevel0X" xfId="2349"/>
    <cellStyle name="SAPBEXHLevel0X 10" xfId="21979"/>
    <cellStyle name="SAPBEXHLevel0X 11" xfId="21980"/>
    <cellStyle name="SAPBEXHLevel0X 12" xfId="21981"/>
    <cellStyle name="SAPBEXHLevel0X 13" xfId="21982"/>
    <cellStyle name="SAPBEXHLevel0X 14" xfId="21983"/>
    <cellStyle name="SAPBEXHLevel0X 15" xfId="21984"/>
    <cellStyle name="SAPBEXHLevel0X 16" xfId="21985"/>
    <cellStyle name="SAPBEXHLevel0X 17" xfId="21986"/>
    <cellStyle name="SAPBEXHLevel0X 18" xfId="21987"/>
    <cellStyle name="SAPBEXHLevel0X 19" xfId="21988"/>
    <cellStyle name="SAPBEXHLevel0X 2" xfId="2350"/>
    <cellStyle name="SAPBEXHLevel0X 2 2" xfId="2720"/>
    <cellStyle name="SAPBEXHLevel0X 2 3" xfId="2636"/>
    <cellStyle name="SAPBEXHLevel0X 20" xfId="21989"/>
    <cellStyle name="SAPBEXHLevel0X 21" xfId="21990"/>
    <cellStyle name="SAPBEXHLevel0X 22" xfId="21991"/>
    <cellStyle name="SAPBEXHLevel0X 23" xfId="21992"/>
    <cellStyle name="SAPBEXHLevel0X 24" xfId="21993"/>
    <cellStyle name="SAPBEXHLevel0X 25" xfId="21994"/>
    <cellStyle name="SAPBEXHLevel0X 26" xfId="21995"/>
    <cellStyle name="SAPBEXHLevel0X 27" xfId="21996"/>
    <cellStyle name="SAPBEXHLevel0X 28" xfId="21997"/>
    <cellStyle name="SAPBEXHLevel0X 29" xfId="21998"/>
    <cellStyle name="SAPBEXHLevel0X 3" xfId="2719"/>
    <cellStyle name="SAPBEXHLevel0X 30" xfId="21999"/>
    <cellStyle name="SAPBEXHLevel0X 31" xfId="22000"/>
    <cellStyle name="SAPBEXHLevel0X 32" xfId="22001"/>
    <cellStyle name="SAPBEXHLevel0X 33" xfId="22002"/>
    <cellStyle name="SAPBEXHLevel0X 34" xfId="22003"/>
    <cellStyle name="SAPBEXHLevel0X 35" xfId="22004"/>
    <cellStyle name="SAPBEXHLevel0X 36" xfId="22005"/>
    <cellStyle name="SAPBEXHLevel0X 37" xfId="22006"/>
    <cellStyle name="SAPBEXHLevel0X 38" xfId="22007"/>
    <cellStyle name="SAPBEXHLevel0X 39" xfId="22008"/>
    <cellStyle name="SAPBEXHLevel0X 4" xfId="2635"/>
    <cellStyle name="SAPBEXHLevel0X 40" xfId="22009"/>
    <cellStyle name="SAPBEXHLevel0X 41" xfId="22010"/>
    <cellStyle name="SAPBEXHLevel0X 42" xfId="22011"/>
    <cellStyle name="SAPBEXHLevel0X 43" xfId="22012"/>
    <cellStyle name="SAPBEXHLevel0X 44" xfId="22013"/>
    <cellStyle name="SAPBEXHLevel0X 45" xfId="22014"/>
    <cellStyle name="SAPBEXHLevel0X 46" xfId="22015"/>
    <cellStyle name="SAPBEXHLevel0X 47" xfId="22016"/>
    <cellStyle name="SAPBEXHLevel0X 48" xfId="22017"/>
    <cellStyle name="SAPBEXHLevel0X 49" xfId="22018"/>
    <cellStyle name="SAPBEXHLevel0X 5" xfId="22019"/>
    <cellStyle name="SAPBEXHLevel0X 50" xfId="22020"/>
    <cellStyle name="SAPBEXHLevel0X 51" xfId="22021"/>
    <cellStyle name="SAPBEXHLevel0X 52" xfId="22022"/>
    <cellStyle name="SAPBEXHLevel0X 53" xfId="22023"/>
    <cellStyle name="SAPBEXHLevel0X 54" xfId="22024"/>
    <cellStyle name="SAPBEXHLevel0X 55" xfId="22025"/>
    <cellStyle name="SAPBEXHLevel0X 56" xfId="22026"/>
    <cellStyle name="SAPBEXHLevel0X 6" xfId="22027"/>
    <cellStyle name="SAPBEXHLevel0X 7" xfId="22028"/>
    <cellStyle name="SAPBEXHLevel0X 8" xfId="22029"/>
    <cellStyle name="SAPBEXHLevel0X 9" xfId="22030"/>
    <cellStyle name="SAPBEXHLevel0X_2013 December Final Normalized BPR-2014-01-24" xfId="22031"/>
    <cellStyle name="SAPBEXHLevel1" xfId="2351"/>
    <cellStyle name="SAPBEXHLevel1 10" xfId="22032"/>
    <cellStyle name="SAPBEXHLevel1 11" xfId="22033"/>
    <cellStyle name="SAPBEXHLevel1 12" xfId="22034"/>
    <cellStyle name="SAPBEXHLevel1 13" xfId="22035"/>
    <cellStyle name="SAPBEXHLevel1 14" xfId="22036"/>
    <cellStyle name="SAPBEXHLevel1 15" xfId="22037"/>
    <cellStyle name="SAPBEXHLevel1 16" xfId="22038"/>
    <cellStyle name="SAPBEXHLevel1 17" xfId="22039"/>
    <cellStyle name="SAPBEXHLevel1 18" xfId="22040"/>
    <cellStyle name="SAPBEXHLevel1 19" xfId="22041"/>
    <cellStyle name="SAPBEXHLevel1 2" xfId="2352"/>
    <cellStyle name="SAPBEXHLevel1 2 2" xfId="2722"/>
    <cellStyle name="SAPBEXHLevel1 2 3" xfId="2638"/>
    <cellStyle name="SAPBEXHLevel1 20" xfId="22042"/>
    <cellStyle name="SAPBEXHLevel1 21" xfId="22043"/>
    <cellStyle name="SAPBEXHLevel1 22" xfId="22044"/>
    <cellStyle name="SAPBEXHLevel1 23" xfId="22045"/>
    <cellStyle name="SAPBEXHLevel1 24" xfId="22046"/>
    <cellStyle name="SAPBEXHLevel1 25" xfId="22047"/>
    <cellStyle name="SAPBEXHLevel1 26" xfId="22048"/>
    <cellStyle name="SAPBEXHLevel1 27" xfId="22049"/>
    <cellStyle name="SAPBEXHLevel1 28" xfId="22050"/>
    <cellStyle name="SAPBEXHLevel1 29" xfId="22051"/>
    <cellStyle name="SAPBEXHLevel1 3" xfId="2721"/>
    <cellStyle name="SAPBEXHLevel1 30" xfId="22052"/>
    <cellStyle name="SAPBEXHLevel1 31" xfId="22053"/>
    <cellStyle name="SAPBEXHLevel1 32" xfId="22054"/>
    <cellStyle name="SAPBEXHLevel1 33" xfId="22055"/>
    <cellStyle name="SAPBEXHLevel1 34" xfId="22056"/>
    <cellStyle name="SAPBEXHLevel1 35" xfId="22057"/>
    <cellStyle name="SAPBEXHLevel1 36" xfId="22058"/>
    <cellStyle name="SAPBEXHLevel1 37" xfId="22059"/>
    <cellStyle name="SAPBEXHLevel1 38" xfId="22060"/>
    <cellStyle name="SAPBEXHLevel1 39" xfId="22061"/>
    <cellStyle name="SAPBEXHLevel1 4" xfId="2637"/>
    <cellStyle name="SAPBEXHLevel1 40" xfId="22062"/>
    <cellStyle name="SAPBEXHLevel1 41" xfId="22063"/>
    <cellStyle name="SAPBEXHLevel1 42" xfId="22064"/>
    <cellStyle name="SAPBEXHLevel1 43" xfId="22065"/>
    <cellStyle name="SAPBEXHLevel1 44" xfId="22066"/>
    <cellStyle name="SAPBEXHLevel1 45" xfId="22067"/>
    <cellStyle name="SAPBEXHLevel1 46" xfId="22068"/>
    <cellStyle name="SAPBEXHLevel1 47" xfId="22069"/>
    <cellStyle name="SAPBEXHLevel1 48" xfId="22070"/>
    <cellStyle name="SAPBEXHLevel1 49" xfId="22071"/>
    <cellStyle name="SAPBEXHLevel1 5" xfId="22072"/>
    <cellStyle name="SAPBEXHLevel1 50" xfId="22073"/>
    <cellStyle name="SAPBEXHLevel1 6" xfId="22074"/>
    <cellStyle name="SAPBEXHLevel1 7" xfId="22075"/>
    <cellStyle name="SAPBEXHLevel1 8" xfId="22076"/>
    <cellStyle name="SAPBEXHLevel1 9" xfId="22077"/>
    <cellStyle name="SAPBEXHLevel1_2013 December Final Normalized BPR-2014-01-24" xfId="22078"/>
    <cellStyle name="SAPBEXHLevel1X" xfId="2353"/>
    <cellStyle name="SAPBEXHLevel1X 10" xfId="22079"/>
    <cellStyle name="SAPBEXHLevel1X 11" xfId="22080"/>
    <cellStyle name="SAPBEXHLevel1X 12" xfId="22081"/>
    <cellStyle name="SAPBEXHLevel1X 13" xfId="22082"/>
    <cellStyle name="SAPBEXHLevel1X 14" xfId="22083"/>
    <cellStyle name="SAPBEXHLevel1X 15" xfId="22084"/>
    <cellStyle name="SAPBEXHLevel1X 16" xfId="22085"/>
    <cellStyle name="SAPBEXHLevel1X 17" xfId="22086"/>
    <cellStyle name="SAPBEXHLevel1X 18" xfId="22087"/>
    <cellStyle name="SAPBEXHLevel1X 19" xfId="22088"/>
    <cellStyle name="SAPBEXHLevel1X 2" xfId="2354"/>
    <cellStyle name="SAPBEXHLevel1X 2 2" xfId="2724"/>
    <cellStyle name="SAPBEXHLevel1X 2 3" xfId="2640"/>
    <cellStyle name="SAPBEXHLevel1X 20" xfId="22089"/>
    <cellStyle name="SAPBEXHLevel1X 21" xfId="22090"/>
    <cellStyle name="SAPBEXHLevel1X 22" xfId="22091"/>
    <cellStyle name="SAPBEXHLevel1X 23" xfId="22092"/>
    <cellStyle name="SAPBEXHLevel1X 24" xfId="22093"/>
    <cellStyle name="SAPBEXHLevel1X 25" xfId="22094"/>
    <cellStyle name="SAPBEXHLevel1X 26" xfId="22095"/>
    <cellStyle name="SAPBEXHLevel1X 27" xfId="22096"/>
    <cellStyle name="SAPBEXHLevel1X 28" xfId="22097"/>
    <cellStyle name="SAPBEXHLevel1X 29" xfId="22098"/>
    <cellStyle name="SAPBEXHLevel1X 3" xfId="2723"/>
    <cellStyle name="SAPBEXHLevel1X 30" xfId="22099"/>
    <cellStyle name="SAPBEXHLevel1X 31" xfId="22100"/>
    <cellStyle name="SAPBEXHLevel1X 32" xfId="22101"/>
    <cellStyle name="SAPBEXHLevel1X 33" xfId="22102"/>
    <cellStyle name="SAPBEXHLevel1X 34" xfId="22103"/>
    <cellStyle name="SAPBEXHLevel1X 35" xfId="22104"/>
    <cellStyle name="SAPBEXHLevel1X 36" xfId="22105"/>
    <cellStyle name="SAPBEXHLevel1X 37" xfId="22106"/>
    <cellStyle name="SAPBEXHLevel1X 38" xfId="22107"/>
    <cellStyle name="SAPBEXHLevel1X 39" xfId="22108"/>
    <cellStyle name="SAPBEXHLevel1X 4" xfId="2639"/>
    <cellStyle name="SAPBEXHLevel1X 40" xfId="22109"/>
    <cellStyle name="SAPBEXHLevel1X 41" xfId="22110"/>
    <cellStyle name="SAPBEXHLevel1X 42" xfId="22111"/>
    <cellStyle name="SAPBEXHLevel1X 43" xfId="22112"/>
    <cellStyle name="SAPBEXHLevel1X 44" xfId="22113"/>
    <cellStyle name="SAPBEXHLevel1X 45" xfId="22114"/>
    <cellStyle name="SAPBEXHLevel1X 46" xfId="22115"/>
    <cellStyle name="SAPBEXHLevel1X 47" xfId="22116"/>
    <cellStyle name="SAPBEXHLevel1X 48" xfId="22117"/>
    <cellStyle name="SAPBEXHLevel1X 49" xfId="22118"/>
    <cellStyle name="SAPBEXHLevel1X 5" xfId="22119"/>
    <cellStyle name="SAPBEXHLevel1X 50" xfId="22120"/>
    <cellStyle name="SAPBEXHLevel1X 51" xfId="22121"/>
    <cellStyle name="SAPBEXHLevel1X 52" xfId="22122"/>
    <cellStyle name="SAPBEXHLevel1X 53" xfId="22123"/>
    <cellStyle name="SAPBEXHLevel1X 54" xfId="22124"/>
    <cellStyle name="SAPBEXHLevel1X 55" xfId="22125"/>
    <cellStyle name="SAPBEXHLevel1X 56" xfId="22126"/>
    <cellStyle name="SAPBEXHLevel1X 6" xfId="22127"/>
    <cellStyle name="SAPBEXHLevel1X 7" xfId="22128"/>
    <cellStyle name="SAPBEXHLevel1X 8" xfId="22129"/>
    <cellStyle name="SAPBEXHLevel1X 9" xfId="22130"/>
    <cellStyle name="SAPBEXHLevel1X_2013 December Final Normalized BPR-2014-01-24" xfId="22131"/>
    <cellStyle name="SAPBEXHLevel2" xfId="2355"/>
    <cellStyle name="SAPBEXHLevel2 10" xfId="22132"/>
    <cellStyle name="SAPBEXHLevel2 11" xfId="22133"/>
    <cellStyle name="SAPBEXHLevel2 11 2" xfId="22134"/>
    <cellStyle name="SAPBEXHLevel2 12" xfId="22135"/>
    <cellStyle name="SAPBEXHLevel2 12 2" xfId="22136"/>
    <cellStyle name="SAPBEXHLevel2 13" xfId="22137"/>
    <cellStyle name="SAPBEXHLevel2 14" xfId="22138"/>
    <cellStyle name="SAPBEXHLevel2 15" xfId="22139"/>
    <cellStyle name="SAPBEXHLevel2 16" xfId="22140"/>
    <cellStyle name="SAPBEXHLevel2 17" xfId="22141"/>
    <cellStyle name="SAPBEXHLevel2 18" xfId="22142"/>
    <cellStyle name="SAPBEXHLevel2 19" xfId="22143"/>
    <cellStyle name="SAPBEXHLevel2 2" xfId="2356"/>
    <cellStyle name="SAPBEXHLevel2 2 2" xfId="2726"/>
    <cellStyle name="SAPBEXHLevel2 2 3" xfId="2642"/>
    <cellStyle name="SAPBEXHLevel2 20" xfId="22144"/>
    <cellStyle name="SAPBEXHLevel2 21" xfId="22145"/>
    <cellStyle name="SAPBEXHLevel2 22" xfId="22146"/>
    <cellStyle name="SAPBEXHLevel2 23" xfId="22147"/>
    <cellStyle name="SAPBEXHLevel2 24" xfId="22148"/>
    <cellStyle name="SAPBEXHLevel2 25" xfId="22149"/>
    <cellStyle name="SAPBEXHLevel2 26" xfId="22150"/>
    <cellStyle name="SAPBEXHLevel2 27" xfId="22151"/>
    <cellStyle name="SAPBEXHLevel2 28" xfId="22152"/>
    <cellStyle name="SAPBEXHLevel2 29" xfId="22153"/>
    <cellStyle name="SAPBEXHLevel2 3" xfId="2725"/>
    <cellStyle name="SAPBEXHLevel2 30" xfId="22154"/>
    <cellStyle name="SAPBEXHLevel2 31" xfId="22155"/>
    <cellStyle name="SAPBEXHLevel2 32" xfId="22156"/>
    <cellStyle name="SAPBEXHLevel2 33" xfId="22157"/>
    <cellStyle name="SAPBEXHLevel2 34" xfId="22158"/>
    <cellStyle name="SAPBEXHLevel2 35" xfId="22159"/>
    <cellStyle name="SAPBEXHLevel2 36" xfId="22160"/>
    <cellStyle name="SAPBEXHLevel2 37" xfId="22161"/>
    <cellStyle name="SAPBEXHLevel2 38" xfId="22162"/>
    <cellStyle name="SAPBEXHLevel2 39" xfId="22163"/>
    <cellStyle name="SAPBEXHLevel2 4" xfId="2641"/>
    <cellStyle name="SAPBEXHLevel2 40" xfId="22164"/>
    <cellStyle name="SAPBEXHLevel2 41" xfId="22165"/>
    <cellStyle name="SAPBEXHLevel2 42" xfId="22166"/>
    <cellStyle name="SAPBEXHLevel2 43" xfId="22167"/>
    <cellStyle name="SAPBEXHLevel2 44" xfId="22168"/>
    <cellStyle name="SAPBEXHLevel2 45" xfId="22169"/>
    <cellStyle name="SAPBEXHLevel2 46" xfId="22170"/>
    <cellStyle name="SAPBEXHLevel2 47" xfId="22171"/>
    <cellStyle name="SAPBEXHLevel2 48" xfId="22172"/>
    <cellStyle name="SAPBEXHLevel2 49" xfId="22173"/>
    <cellStyle name="SAPBEXHLevel2 5" xfId="22174"/>
    <cellStyle name="SAPBEXHLevel2 50" xfId="22175"/>
    <cellStyle name="SAPBEXHLevel2 6" xfId="22176"/>
    <cellStyle name="SAPBEXHLevel2 7" xfId="22177"/>
    <cellStyle name="SAPBEXHLevel2 8" xfId="22178"/>
    <cellStyle name="SAPBEXHLevel2 9" xfId="22179"/>
    <cellStyle name="SAPBEXHLevel2_2013 December Final Normalized BPR-2014-01-24" xfId="22180"/>
    <cellStyle name="SAPBEXHLevel2X" xfId="2357"/>
    <cellStyle name="SAPBEXHLevel2X 10" xfId="22181"/>
    <cellStyle name="SAPBEXHLevel2X 11" xfId="22182"/>
    <cellStyle name="SAPBEXHLevel2X 12" xfId="22183"/>
    <cellStyle name="SAPBEXHLevel2X 13" xfId="22184"/>
    <cellStyle name="SAPBEXHLevel2X 14" xfId="22185"/>
    <cellStyle name="SAPBEXHLevel2X 15" xfId="22186"/>
    <cellStyle name="SAPBEXHLevel2X 16" xfId="22187"/>
    <cellStyle name="SAPBEXHLevel2X 17" xfId="22188"/>
    <cellStyle name="SAPBEXHLevel2X 18" xfId="22189"/>
    <cellStyle name="SAPBEXHLevel2X 19" xfId="22190"/>
    <cellStyle name="SAPBEXHLevel2X 2" xfId="2358"/>
    <cellStyle name="SAPBEXHLevel2X 2 2" xfId="2728"/>
    <cellStyle name="SAPBEXHLevel2X 2 3" xfId="2644"/>
    <cellStyle name="SAPBEXHLevel2X 20" xfId="22191"/>
    <cellStyle name="SAPBEXHLevel2X 21" xfId="22192"/>
    <cellStyle name="SAPBEXHLevel2X 22" xfId="22193"/>
    <cellStyle name="SAPBEXHLevel2X 23" xfId="22194"/>
    <cellStyle name="SAPBEXHLevel2X 24" xfId="22195"/>
    <cellStyle name="SAPBEXHLevel2X 25" xfId="22196"/>
    <cellStyle name="SAPBEXHLevel2X 26" xfId="22197"/>
    <cellStyle name="SAPBEXHLevel2X 27" xfId="22198"/>
    <cellStyle name="SAPBEXHLevel2X 28" xfId="22199"/>
    <cellStyle name="SAPBEXHLevel2X 29" xfId="22200"/>
    <cellStyle name="SAPBEXHLevel2X 3" xfId="2727"/>
    <cellStyle name="SAPBEXHLevel2X 30" xfId="22201"/>
    <cellStyle name="SAPBEXHLevel2X 31" xfId="22202"/>
    <cellStyle name="SAPBEXHLevel2X 32" xfId="22203"/>
    <cellStyle name="SAPBEXHLevel2X 33" xfId="22204"/>
    <cellStyle name="SAPBEXHLevel2X 34" xfId="22205"/>
    <cellStyle name="SAPBEXHLevel2X 35" xfId="22206"/>
    <cellStyle name="SAPBEXHLevel2X 36" xfId="22207"/>
    <cellStyle name="SAPBEXHLevel2X 37" xfId="22208"/>
    <cellStyle name="SAPBEXHLevel2X 38" xfId="22209"/>
    <cellStyle name="SAPBEXHLevel2X 39" xfId="22210"/>
    <cellStyle name="SAPBEXHLevel2X 4" xfId="2643"/>
    <cellStyle name="SAPBEXHLevel2X 40" xfId="22211"/>
    <cellStyle name="SAPBEXHLevel2X 41" xfId="22212"/>
    <cellStyle name="SAPBEXHLevel2X 42" xfId="22213"/>
    <cellStyle name="SAPBEXHLevel2X 43" xfId="22214"/>
    <cellStyle name="SAPBEXHLevel2X 44" xfId="22215"/>
    <cellStyle name="SAPBEXHLevel2X 45" xfId="22216"/>
    <cellStyle name="SAPBEXHLevel2X 46" xfId="22217"/>
    <cellStyle name="SAPBEXHLevel2X 47" xfId="22218"/>
    <cellStyle name="SAPBEXHLevel2X 48" xfId="22219"/>
    <cellStyle name="SAPBEXHLevel2X 49" xfId="22220"/>
    <cellStyle name="SAPBEXHLevel2X 5" xfId="22221"/>
    <cellStyle name="SAPBEXHLevel2X 50" xfId="22222"/>
    <cellStyle name="SAPBEXHLevel2X 51" xfId="22223"/>
    <cellStyle name="SAPBEXHLevel2X 52" xfId="22224"/>
    <cellStyle name="SAPBEXHLevel2X 53" xfId="22225"/>
    <cellStyle name="SAPBEXHLevel2X 54" xfId="22226"/>
    <cellStyle name="SAPBEXHLevel2X 55" xfId="22227"/>
    <cellStyle name="SAPBEXHLevel2X 56" xfId="22228"/>
    <cellStyle name="SAPBEXHLevel2X 6" xfId="22229"/>
    <cellStyle name="SAPBEXHLevel2X 7" xfId="22230"/>
    <cellStyle name="SAPBEXHLevel2X 8" xfId="22231"/>
    <cellStyle name="SAPBEXHLevel2X 9" xfId="22232"/>
    <cellStyle name="SAPBEXHLevel2X_2013 December Final Normalized BPR-2014-01-24" xfId="22233"/>
    <cellStyle name="SAPBEXHLevel3" xfId="2359"/>
    <cellStyle name="SAPBEXHLevel3 10" xfId="22234"/>
    <cellStyle name="SAPBEXHLevel3 11" xfId="22235"/>
    <cellStyle name="SAPBEXHLevel3 12" xfId="22236"/>
    <cellStyle name="SAPBEXHLevel3 13" xfId="22237"/>
    <cellStyle name="SAPBEXHLevel3 14" xfId="22238"/>
    <cellStyle name="SAPBEXHLevel3 15" xfId="22239"/>
    <cellStyle name="SAPBEXHLevel3 16" xfId="22240"/>
    <cellStyle name="SAPBEXHLevel3 17" xfId="22241"/>
    <cellStyle name="SAPBEXHLevel3 18" xfId="22242"/>
    <cellStyle name="SAPBEXHLevel3 19" xfId="22243"/>
    <cellStyle name="SAPBEXHLevel3 2" xfId="2360"/>
    <cellStyle name="SAPBEXHLevel3 2 2" xfId="2730"/>
    <cellStyle name="SAPBEXHLevel3 2 3" xfId="2646"/>
    <cellStyle name="SAPBEXHLevel3 20" xfId="22244"/>
    <cellStyle name="SAPBEXHLevel3 21" xfId="22245"/>
    <cellStyle name="SAPBEXHLevel3 22" xfId="22246"/>
    <cellStyle name="SAPBEXHLevel3 23" xfId="22247"/>
    <cellStyle name="SAPBEXHLevel3 24" xfId="22248"/>
    <cellStyle name="SAPBEXHLevel3 25" xfId="22249"/>
    <cellStyle name="SAPBEXHLevel3 26" xfId="22250"/>
    <cellStyle name="SAPBEXHLevel3 27" xfId="22251"/>
    <cellStyle name="SAPBEXHLevel3 28" xfId="22252"/>
    <cellStyle name="SAPBEXHLevel3 29" xfId="22253"/>
    <cellStyle name="SAPBEXHLevel3 3" xfId="2729"/>
    <cellStyle name="SAPBEXHLevel3 30" xfId="22254"/>
    <cellStyle name="SAPBEXHLevel3 31" xfId="22255"/>
    <cellStyle name="SAPBEXHLevel3 32" xfId="22256"/>
    <cellStyle name="SAPBEXHLevel3 33" xfId="22257"/>
    <cellStyle name="SAPBEXHLevel3 34" xfId="22258"/>
    <cellStyle name="SAPBEXHLevel3 35" xfId="22259"/>
    <cellStyle name="SAPBEXHLevel3 36" xfId="22260"/>
    <cellStyle name="SAPBEXHLevel3 37" xfId="22261"/>
    <cellStyle name="SAPBEXHLevel3 38" xfId="22262"/>
    <cellStyle name="SAPBEXHLevel3 39" xfId="22263"/>
    <cellStyle name="SAPBEXHLevel3 4" xfId="2645"/>
    <cellStyle name="SAPBEXHLevel3 40" xfId="22264"/>
    <cellStyle name="SAPBEXHLevel3 41" xfId="22265"/>
    <cellStyle name="SAPBEXHLevel3 42" xfId="22266"/>
    <cellStyle name="SAPBEXHLevel3 43" xfId="22267"/>
    <cellStyle name="SAPBEXHLevel3 44" xfId="22268"/>
    <cellStyle name="SAPBEXHLevel3 45" xfId="22269"/>
    <cellStyle name="SAPBEXHLevel3 46" xfId="22270"/>
    <cellStyle name="SAPBEXHLevel3 47" xfId="22271"/>
    <cellStyle name="SAPBEXHLevel3 48" xfId="22272"/>
    <cellStyle name="SAPBEXHLevel3 49" xfId="22273"/>
    <cellStyle name="SAPBEXHLevel3 5" xfId="22274"/>
    <cellStyle name="SAPBEXHLevel3 50" xfId="22275"/>
    <cellStyle name="SAPBEXHLevel3 6" xfId="22276"/>
    <cellStyle name="SAPBEXHLevel3 7" xfId="22277"/>
    <cellStyle name="SAPBEXHLevel3 8" xfId="22278"/>
    <cellStyle name="SAPBEXHLevel3 9" xfId="22279"/>
    <cellStyle name="SAPBEXHLevel3_2013 December Final Normalized BPR-2014-01-24" xfId="22280"/>
    <cellStyle name="SAPBEXHLevel3X" xfId="2361"/>
    <cellStyle name="SAPBEXHLevel3X 10" xfId="22281"/>
    <cellStyle name="SAPBEXHLevel3X 11" xfId="22282"/>
    <cellStyle name="SAPBEXHLevel3X 12" xfId="22283"/>
    <cellStyle name="SAPBEXHLevel3X 13" xfId="22284"/>
    <cellStyle name="SAPBEXHLevel3X 14" xfId="22285"/>
    <cellStyle name="SAPBEXHLevel3X 15" xfId="22286"/>
    <cellStyle name="SAPBEXHLevel3X 16" xfId="22287"/>
    <cellStyle name="SAPBEXHLevel3X 17" xfId="22288"/>
    <cellStyle name="SAPBEXHLevel3X 18" xfId="22289"/>
    <cellStyle name="SAPBEXHLevel3X 19" xfId="22290"/>
    <cellStyle name="SAPBEXHLevel3X 2" xfId="2362"/>
    <cellStyle name="SAPBEXHLevel3X 2 2" xfId="2732"/>
    <cellStyle name="SAPBEXHLevel3X 2 3" xfId="2648"/>
    <cellStyle name="SAPBEXHLevel3X 20" xfId="22291"/>
    <cellStyle name="SAPBEXHLevel3X 21" xfId="22292"/>
    <cellStyle name="SAPBEXHLevel3X 22" xfId="22293"/>
    <cellStyle name="SAPBEXHLevel3X 23" xfId="22294"/>
    <cellStyle name="SAPBEXHLevel3X 24" xfId="22295"/>
    <cellStyle name="SAPBEXHLevel3X 25" xfId="22296"/>
    <cellStyle name="SAPBEXHLevel3X 26" xfId="22297"/>
    <cellStyle name="SAPBEXHLevel3X 27" xfId="22298"/>
    <cellStyle name="SAPBEXHLevel3X 28" xfId="22299"/>
    <cellStyle name="SAPBEXHLevel3X 29" xfId="22300"/>
    <cellStyle name="SAPBEXHLevel3X 3" xfId="2731"/>
    <cellStyle name="SAPBEXHLevel3X 30" xfId="22301"/>
    <cellStyle name="SAPBEXHLevel3X 31" xfId="22302"/>
    <cellStyle name="SAPBEXHLevel3X 32" xfId="22303"/>
    <cellStyle name="SAPBEXHLevel3X 33" xfId="22304"/>
    <cellStyle name="SAPBEXHLevel3X 34" xfId="22305"/>
    <cellStyle name="SAPBEXHLevel3X 35" xfId="22306"/>
    <cellStyle name="SAPBEXHLevel3X 36" xfId="22307"/>
    <cellStyle name="SAPBEXHLevel3X 37" xfId="22308"/>
    <cellStyle name="SAPBEXHLevel3X 38" xfId="22309"/>
    <cellStyle name="SAPBEXHLevel3X 39" xfId="22310"/>
    <cellStyle name="SAPBEXHLevel3X 4" xfId="2647"/>
    <cellStyle name="SAPBEXHLevel3X 40" xfId="22311"/>
    <cellStyle name="SAPBEXHLevel3X 41" xfId="22312"/>
    <cellStyle name="SAPBEXHLevel3X 42" xfId="22313"/>
    <cellStyle name="SAPBEXHLevel3X 43" xfId="22314"/>
    <cellStyle name="SAPBEXHLevel3X 44" xfId="22315"/>
    <cellStyle name="SAPBEXHLevel3X 45" xfId="22316"/>
    <cellStyle name="SAPBEXHLevel3X 46" xfId="22317"/>
    <cellStyle name="SAPBEXHLevel3X 47" xfId="22318"/>
    <cellStyle name="SAPBEXHLevel3X 48" xfId="22319"/>
    <cellStyle name="SAPBEXHLevel3X 49" xfId="22320"/>
    <cellStyle name="SAPBEXHLevel3X 5" xfId="22321"/>
    <cellStyle name="SAPBEXHLevel3X 50" xfId="22322"/>
    <cellStyle name="SAPBEXHLevel3X 51" xfId="22323"/>
    <cellStyle name="SAPBEXHLevel3X 52" xfId="22324"/>
    <cellStyle name="SAPBEXHLevel3X 53" xfId="22325"/>
    <cellStyle name="SAPBEXHLevel3X 54" xfId="22326"/>
    <cellStyle name="SAPBEXHLevel3X 55" xfId="22327"/>
    <cellStyle name="SAPBEXHLevel3X 56" xfId="22328"/>
    <cellStyle name="SAPBEXHLevel3X 6" xfId="22329"/>
    <cellStyle name="SAPBEXHLevel3X 7" xfId="22330"/>
    <cellStyle name="SAPBEXHLevel3X 8" xfId="22331"/>
    <cellStyle name="SAPBEXHLevel3X 9" xfId="22332"/>
    <cellStyle name="SAPBEXHLevel3X_2013 December Final Normalized BPR-2014-01-24" xfId="22333"/>
    <cellStyle name="SAPBEXinputData" xfId="22334"/>
    <cellStyle name="SAPBEXItemHeader" xfId="22335"/>
    <cellStyle name="SAPBEXItemHeader 10" xfId="22336"/>
    <cellStyle name="SAPBEXItemHeader 11" xfId="22337"/>
    <cellStyle name="SAPBEXItemHeader 12" xfId="22338"/>
    <cellStyle name="SAPBEXItemHeader 13" xfId="22339"/>
    <cellStyle name="SAPBEXItemHeader 14" xfId="22340"/>
    <cellStyle name="SAPBEXItemHeader 15" xfId="22341"/>
    <cellStyle name="SAPBEXItemHeader 16" xfId="22342"/>
    <cellStyle name="SAPBEXItemHeader 17" xfId="22343"/>
    <cellStyle name="SAPBEXItemHeader 18" xfId="22344"/>
    <cellStyle name="SAPBEXItemHeader 19" xfId="22345"/>
    <cellStyle name="SAPBEXItemHeader 2" xfId="22346"/>
    <cellStyle name="SAPBEXItemHeader 20" xfId="22347"/>
    <cellStyle name="SAPBEXItemHeader 21" xfId="22348"/>
    <cellStyle name="SAPBEXItemHeader 22" xfId="22349"/>
    <cellStyle name="SAPBEXItemHeader 23" xfId="22350"/>
    <cellStyle name="SAPBEXItemHeader 24" xfId="22351"/>
    <cellStyle name="SAPBEXItemHeader 25" xfId="22352"/>
    <cellStyle name="SAPBEXItemHeader 26" xfId="22353"/>
    <cellStyle name="SAPBEXItemHeader 27" xfId="22354"/>
    <cellStyle name="SAPBEXItemHeader 28" xfId="22355"/>
    <cellStyle name="SAPBEXItemHeader 29" xfId="22356"/>
    <cellStyle name="SAPBEXItemHeader 3" xfId="22357"/>
    <cellStyle name="SAPBEXItemHeader 30" xfId="22358"/>
    <cellStyle name="SAPBEXItemHeader 31" xfId="22359"/>
    <cellStyle name="SAPBEXItemHeader 32" xfId="22360"/>
    <cellStyle name="SAPBEXItemHeader 33" xfId="22361"/>
    <cellStyle name="SAPBEXItemHeader 34" xfId="22362"/>
    <cellStyle name="SAPBEXItemHeader 35" xfId="22363"/>
    <cellStyle name="SAPBEXItemHeader 36" xfId="22364"/>
    <cellStyle name="SAPBEXItemHeader 37" xfId="22365"/>
    <cellStyle name="SAPBEXItemHeader 38" xfId="22366"/>
    <cellStyle name="SAPBEXItemHeader 39" xfId="22367"/>
    <cellStyle name="SAPBEXItemHeader 4" xfId="22368"/>
    <cellStyle name="SAPBEXItemHeader 40" xfId="22369"/>
    <cellStyle name="SAPBEXItemHeader 41" xfId="22370"/>
    <cellStyle name="SAPBEXItemHeader 42" xfId="22371"/>
    <cellStyle name="SAPBEXItemHeader 43" xfId="22372"/>
    <cellStyle name="SAPBEXItemHeader 44" xfId="22373"/>
    <cellStyle name="SAPBEXItemHeader 45" xfId="22374"/>
    <cellStyle name="SAPBEXItemHeader 46" xfId="22375"/>
    <cellStyle name="SAPBEXItemHeader 47" xfId="22376"/>
    <cellStyle name="SAPBEXItemHeader 48" xfId="22377"/>
    <cellStyle name="SAPBEXItemHeader 49" xfId="22378"/>
    <cellStyle name="SAPBEXItemHeader 5" xfId="22379"/>
    <cellStyle name="SAPBEXItemHeader 50" xfId="22380"/>
    <cellStyle name="SAPBEXItemHeader 51" xfId="22381"/>
    <cellStyle name="SAPBEXItemHeader 52" xfId="22382"/>
    <cellStyle name="SAPBEXItemHeader 53" xfId="22383"/>
    <cellStyle name="SAPBEXItemHeader 54" xfId="22384"/>
    <cellStyle name="SAPBEXItemHeader 55" xfId="22385"/>
    <cellStyle name="SAPBEXItemHeader 56" xfId="22386"/>
    <cellStyle name="SAPBEXItemHeader 6" xfId="22387"/>
    <cellStyle name="SAPBEXItemHeader 7" xfId="22388"/>
    <cellStyle name="SAPBEXItemHeader 8" xfId="22389"/>
    <cellStyle name="SAPBEXItemHeader 9" xfId="22390"/>
    <cellStyle name="SAPBEXresData" xfId="2363"/>
    <cellStyle name="SAPBEXresData 10" xfId="22391"/>
    <cellStyle name="SAPBEXresData 11" xfId="22392"/>
    <cellStyle name="SAPBEXresData 12" xfId="22393"/>
    <cellStyle name="SAPBEXresData 13" xfId="22394"/>
    <cellStyle name="SAPBEXresData 14" xfId="22395"/>
    <cellStyle name="SAPBEXresData 15" xfId="22396"/>
    <cellStyle name="SAPBEXresData 16" xfId="22397"/>
    <cellStyle name="SAPBEXresData 17" xfId="22398"/>
    <cellStyle name="SAPBEXresData 18" xfId="22399"/>
    <cellStyle name="SAPBEXresData 19" xfId="22400"/>
    <cellStyle name="SAPBEXresData 2" xfId="2364"/>
    <cellStyle name="SAPBEXresData 20" xfId="22401"/>
    <cellStyle name="SAPBEXresData 21" xfId="22402"/>
    <cellStyle name="SAPBEXresData 22" xfId="22403"/>
    <cellStyle name="SAPBEXresData 23" xfId="22404"/>
    <cellStyle name="SAPBEXresData 24" xfId="22405"/>
    <cellStyle name="SAPBEXresData 25" xfId="22406"/>
    <cellStyle name="SAPBEXresData 26" xfId="22407"/>
    <cellStyle name="SAPBEXresData 27" xfId="22408"/>
    <cellStyle name="SAPBEXresData 28" xfId="22409"/>
    <cellStyle name="SAPBEXresData 29" xfId="22410"/>
    <cellStyle name="SAPBEXresData 3" xfId="2733"/>
    <cellStyle name="SAPBEXresData 30" xfId="22411"/>
    <cellStyle name="SAPBEXresData 31" xfId="22412"/>
    <cellStyle name="SAPBEXresData 32" xfId="22413"/>
    <cellStyle name="SAPBEXresData 33" xfId="22414"/>
    <cellStyle name="SAPBEXresData 34" xfId="22415"/>
    <cellStyle name="SAPBEXresData 35" xfId="22416"/>
    <cellStyle name="SAPBEXresData 36" xfId="22417"/>
    <cellStyle name="SAPBEXresData 37" xfId="22418"/>
    <cellStyle name="SAPBEXresData 38" xfId="22419"/>
    <cellStyle name="SAPBEXresData 39" xfId="22420"/>
    <cellStyle name="SAPBEXresData 4" xfId="2649"/>
    <cellStyle name="SAPBEXresData 40" xfId="22421"/>
    <cellStyle name="SAPBEXresData 41" xfId="22422"/>
    <cellStyle name="SAPBEXresData 42" xfId="22423"/>
    <cellStyle name="SAPBEXresData 43" xfId="22424"/>
    <cellStyle name="SAPBEXresData 44" xfId="22425"/>
    <cellStyle name="SAPBEXresData 45" xfId="22426"/>
    <cellStyle name="SAPBEXresData 46" xfId="22427"/>
    <cellStyle name="SAPBEXresData 47" xfId="22428"/>
    <cellStyle name="SAPBEXresData 48" xfId="22429"/>
    <cellStyle name="SAPBEXresData 49" xfId="22430"/>
    <cellStyle name="SAPBEXresData 5" xfId="22431"/>
    <cellStyle name="SAPBEXresData 50" xfId="22432"/>
    <cellStyle name="SAPBEXresData 51" xfId="22433"/>
    <cellStyle name="SAPBEXresData 52" xfId="22434"/>
    <cellStyle name="SAPBEXresData 53" xfId="22435"/>
    <cellStyle name="SAPBEXresData 54" xfId="22436"/>
    <cellStyle name="SAPBEXresData 55" xfId="22437"/>
    <cellStyle name="SAPBEXresData 56" xfId="22438"/>
    <cellStyle name="SAPBEXresData 6" xfId="22439"/>
    <cellStyle name="SAPBEXresData 7" xfId="22440"/>
    <cellStyle name="SAPBEXresData 8" xfId="22441"/>
    <cellStyle name="SAPBEXresData 9" xfId="22442"/>
    <cellStyle name="SAPBEXresDataEmph" xfId="2365"/>
    <cellStyle name="SAPBEXresDataEmph 2" xfId="2366"/>
    <cellStyle name="SAPBEXresDataEmph 3" xfId="2734"/>
    <cellStyle name="SAPBEXresDataEmph 4" xfId="2650"/>
    <cellStyle name="SAPBEXresItem" xfId="2367"/>
    <cellStyle name="SAPBEXresItem 10" xfId="22443"/>
    <cellStyle name="SAPBEXresItem 11" xfId="22444"/>
    <cellStyle name="SAPBEXresItem 12" xfId="22445"/>
    <cellStyle name="SAPBEXresItem 13" xfId="22446"/>
    <cellStyle name="SAPBEXresItem 14" xfId="22447"/>
    <cellStyle name="SAPBEXresItem 15" xfId="22448"/>
    <cellStyle name="SAPBEXresItem 16" xfId="22449"/>
    <cellStyle name="SAPBEXresItem 17" xfId="22450"/>
    <cellStyle name="SAPBEXresItem 18" xfId="22451"/>
    <cellStyle name="SAPBEXresItem 19" xfId="22452"/>
    <cellStyle name="SAPBEXresItem 2" xfId="2368"/>
    <cellStyle name="SAPBEXresItem 20" xfId="22453"/>
    <cellStyle name="SAPBEXresItem 21" xfId="22454"/>
    <cellStyle name="SAPBEXresItem 22" xfId="22455"/>
    <cellStyle name="SAPBEXresItem 23" xfId="22456"/>
    <cellStyle name="SAPBEXresItem 24" xfId="22457"/>
    <cellStyle name="SAPBEXresItem 25" xfId="22458"/>
    <cellStyle name="SAPBEXresItem 26" xfId="22459"/>
    <cellStyle name="SAPBEXresItem 27" xfId="22460"/>
    <cellStyle name="SAPBEXresItem 28" xfId="22461"/>
    <cellStyle name="SAPBEXresItem 29" xfId="22462"/>
    <cellStyle name="SAPBEXresItem 3" xfId="2735"/>
    <cellStyle name="SAPBEXresItem 30" xfId="22463"/>
    <cellStyle name="SAPBEXresItem 31" xfId="22464"/>
    <cellStyle name="SAPBEXresItem 32" xfId="22465"/>
    <cellStyle name="SAPBEXresItem 33" xfId="22466"/>
    <cellStyle name="SAPBEXresItem 34" xfId="22467"/>
    <cellStyle name="SAPBEXresItem 35" xfId="22468"/>
    <cellStyle name="SAPBEXresItem 36" xfId="22469"/>
    <cellStyle name="SAPBEXresItem 37" xfId="22470"/>
    <cellStyle name="SAPBEXresItem 38" xfId="22471"/>
    <cellStyle name="SAPBEXresItem 39" xfId="22472"/>
    <cellStyle name="SAPBEXresItem 4" xfId="2651"/>
    <cellStyle name="SAPBEXresItem 40" xfId="22473"/>
    <cellStyle name="SAPBEXresItem 41" xfId="22474"/>
    <cellStyle name="SAPBEXresItem 42" xfId="22475"/>
    <cellStyle name="SAPBEXresItem 43" xfId="22476"/>
    <cellStyle name="SAPBEXresItem 44" xfId="22477"/>
    <cellStyle name="SAPBEXresItem 45" xfId="22478"/>
    <cellStyle name="SAPBEXresItem 46" xfId="22479"/>
    <cellStyle name="SAPBEXresItem 47" xfId="22480"/>
    <cellStyle name="SAPBEXresItem 48" xfId="22481"/>
    <cellStyle name="SAPBEXresItem 49" xfId="22482"/>
    <cellStyle name="SAPBEXresItem 5" xfId="22483"/>
    <cellStyle name="SAPBEXresItem 50" xfId="22484"/>
    <cellStyle name="SAPBEXresItem 51" xfId="22485"/>
    <cellStyle name="SAPBEXresItem 52" xfId="22486"/>
    <cellStyle name="SAPBEXresItem 53" xfId="22487"/>
    <cellStyle name="SAPBEXresItem 54" xfId="22488"/>
    <cellStyle name="SAPBEXresItem 55" xfId="22489"/>
    <cellStyle name="SAPBEXresItem 56" xfId="22490"/>
    <cellStyle name="SAPBEXresItem 6" xfId="22491"/>
    <cellStyle name="SAPBEXresItem 7" xfId="22492"/>
    <cellStyle name="SAPBEXresItem 8" xfId="22493"/>
    <cellStyle name="SAPBEXresItem 9" xfId="22494"/>
    <cellStyle name="SAPBEXresItemX" xfId="2369"/>
    <cellStyle name="SAPBEXresItemX 10" xfId="22495"/>
    <cellStyle name="SAPBEXresItemX 11" xfId="22496"/>
    <cellStyle name="SAPBEXresItemX 12" xfId="22497"/>
    <cellStyle name="SAPBEXresItemX 13" xfId="22498"/>
    <cellStyle name="SAPBEXresItemX 14" xfId="22499"/>
    <cellStyle name="SAPBEXresItemX 15" xfId="22500"/>
    <cellStyle name="SAPBEXresItemX 16" xfId="22501"/>
    <cellStyle name="SAPBEXresItemX 17" xfId="22502"/>
    <cellStyle name="SAPBEXresItemX 18" xfId="22503"/>
    <cellStyle name="SAPBEXresItemX 19" xfId="22504"/>
    <cellStyle name="SAPBEXresItemX 2" xfId="2370"/>
    <cellStyle name="SAPBEXresItemX 20" xfId="22505"/>
    <cellStyle name="SAPBEXresItemX 21" xfId="22506"/>
    <cellStyle name="SAPBEXresItemX 22" xfId="22507"/>
    <cellStyle name="SAPBEXresItemX 23" xfId="22508"/>
    <cellStyle name="SAPBEXresItemX 24" xfId="22509"/>
    <cellStyle name="SAPBEXresItemX 25" xfId="22510"/>
    <cellStyle name="SAPBEXresItemX 26" xfId="22511"/>
    <cellStyle name="SAPBEXresItemX 27" xfId="22512"/>
    <cellStyle name="SAPBEXresItemX 28" xfId="22513"/>
    <cellStyle name="SAPBEXresItemX 29" xfId="22514"/>
    <cellStyle name="SAPBEXresItemX 3" xfId="2736"/>
    <cellStyle name="SAPBEXresItemX 30" xfId="22515"/>
    <cellStyle name="SAPBEXresItemX 31" xfId="22516"/>
    <cellStyle name="SAPBEXresItemX 32" xfId="22517"/>
    <cellStyle name="SAPBEXresItemX 33" xfId="22518"/>
    <cellStyle name="SAPBEXresItemX 34" xfId="22519"/>
    <cellStyle name="SAPBEXresItemX 35" xfId="22520"/>
    <cellStyle name="SAPBEXresItemX 36" xfId="22521"/>
    <cellStyle name="SAPBEXresItemX 37" xfId="22522"/>
    <cellStyle name="SAPBEXresItemX 38" xfId="22523"/>
    <cellStyle name="SAPBEXresItemX 39" xfId="22524"/>
    <cellStyle name="SAPBEXresItemX 4" xfId="2652"/>
    <cellStyle name="SAPBEXresItemX 40" xfId="22525"/>
    <cellStyle name="SAPBEXresItemX 41" xfId="22526"/>
    <cellStyle name="SAPBEXresItemX 42" xfId="22527"/>
    <cellStyle name="SAPBEXresItemX 43" xfId="22528"/>
    <cellStyle name="SAPBEXresItemX 44" xfId="22529"/>
    <cellStyle name="SAPBEXresItemX 45" xfId="22530"/>
    <cellStyle name="SAPBEXresItemX 46" xfId="22531"/>
    <cellStyle name="SAPBEXresItemX 47" xfId="22532"/>
    <cellStyle name="SAPBEXresItemX 48" xfId="22533"/>
    <cellStyle name="SAPBEXresItemX 49" xfId="22534"/>
    <cellStyle name="SAPBEXresItemX 5" xfId="22535"/>
    <cellStyle name="SAPBEXresItemX 50" xfId="22536"/>
    <cellStyle name="SAPBEXresItemX 51" xfId="22537"/>
    <cellStyle name="SAPBEXresItemX 52" xfId="22538"/>
    <cellStyle name="SAPBEXresItemX 53" xfId="22539"/>
    <cellStyle name="SAPBEXresItemX 54" xfId="22540"/>
    <cellStyle name="SAPBEXresItemX 55" xfId="22541"/>
    <cellStyle name="SAPBEXresItemX 56" xfId="22542"/>
    <cellStyle name="SAPBEXresItemX 6" xfId="22543"/>
    <cellStyle name="SAPBEXresItemX 7" xfId="22544"/>
    <cellStyle name="SAPBEXresItemX 8" xfId="22545"/>
    <cellStyle name="SAPBEXresItemX 9" xfId="22546"/>
    <cellStyle name="SAPBEXstdData" xfId="2371"/>
    <cellStyle name="SAPBEXstdData 10" xfId="22547"/>
    <cellStyle name="SAPBEXstdData 11" xfId="22548"/>
    <cellStyle name="SAPBEXstdData 12" xfId="22549"/>
    <cellStyle name="SAPBEXstdData 13" xfId="22550"/>
    <cellStyle name="SAPBEXstdData 14" xfId="22551"/>
    <cellStyle name="SAPBEXstdData 15" xfId="22552"/>
    <cellStyle name="SAPBEXstdData 16" xfId="22553"/>
    <cellStyle name="SAPBEXstdData 17" xfId="22554"/>
    <cellStyle name="SAPBEXstdData 18" xfId="22555"/>
    <cellStyle name="SAPBEXstdData 19" xfId="22556"/>
    <cellStyle name="SAPBEXstdData 2" xfId="2372"/>
    <cellStyle name="SAPBEXstdData 20" xfId="22557"/>
    <cellStyle name="SAPBEXstdData 21" xfId="22558"/>
    <cellStyle name="SAPBEXstdData 22" xfId="22559"/>
    <cellStyle name="SAPBEXstdData 23" xfId="22560"/>
    <cellStyle name="SAPBEXstdData 24" xfId="22561"/>
    <cellStyle name="SAPBEXstdData 25" xfId="22562"/>
    <cellStyle name="SAPBEXstdData 26" xfId="22563"/>
    <cellStyle name="SAPBEXstdData 27" xfId="22564"/>
    <cellStyle name="SAPBEXstdData 28" xfId="22565"/>
    <cellStyle name="SAPBEXstdData 29" xfId="22566"/>
    <cellStyle name="SAPBEXstdData 3" xfId="2737"/>
    <cellStyle name="SAPBEXstdData 30" xfId="22567"/>
    <cellStyle name="SAPBEXstdData 31" xfId="22568"/>
    <cellStyle name="SAPBEXstdData 32" xfId="22569"/>
    <cellStyle name="SAPBEXstdData 33" xfId="22570"/>
    <cellStyle name="SAPBEXstdData 34" xfId="22571"/>
    <cellStyle name="SAPBEXstdData 35" xfId="22572"/>
    <cellStyle name="SAPBEXstdData 36" xfId="22573"/>
    <cellStyle name="SAPBEXstdData 37" xfId="22574"/>
    <cellStyle name="SAPBEXstdData 38" xfId="22575"/>
    <cellStyle name="SAPBEXstdData 39" xfId="22576"/>
    <cellStyle name="SAPBEXstdData 4" xfId="2653"/>
    <cellStyle name="SAPBEXstdData 40" xfId="22577"/>
    <cellStyle name="SAPBEXstdData 41" xfId="22578"/>
    <cellStyle name="SAPBEXstdData 42" xfId="22579"/>
    <cellStyle name="SAPBEXstdData 43" xfId="22580"/>
    <cellStyle name="SAPBEXstdData 44" xfId="22581"/>
    <cellStyle name="SAPBEXstdData 45" xfId="22582"/>
    <cellStyle name="SAPBEXstdData 46" xfId="22583"/>
    <cellStyle name="SAPBEXstdData 47" xfId="22584"/>
    <cellStyle name="SAPBEXstdData 48" xfId="22585"/>
    <cellStyle name="SAPBEXstdData 49" xfId="22586"/>
    <cellStyle name="SAPBEXstdData 5" xfId="22587"/>
    <cellStyle name="SAPBEXstdData 50" xfId="22588"/>
    <cellStyle name="SAPBEXstdData 51" xfId="22589"/>
    <cellStyle name="SAPBEXstdData 6" xfId="22590"/>
    <cellStyle name="SAPBEXstdData 7" xfId="22591"/>
    <cellStyle name="SAPBEXstdData 8" xfId="22592"/>
    <cellStyle name="SAPBEXstdData 9" xfId="22593"/>
    <cellStyle name="SAPBEXstdData_EPS_Upload2006of2007Plan11_21_06Final_a" xfId="22594"/>
    <cellStyle name="SAPBEXstdDataEmph" xfId="2373"/>
    <cellStyle name="SAPBEXstdDataEmph 10" xfId="22595"/>
    <cellStyle name="SAPBEXstdDataEmph 11" xfId="22596"/>
    <cellStyle name="SAPBEXstdDataEmph 12" xfId="22597"/>
    <cellStyle name="SAPBEXstdDataEmph 13" xfId="22598"/>
    <cellStyle name="SAPBEXstdDataEmph 14" xfId="22599"/>
    <cellStyle name="SAPBEXstdDataEmph 15" xfId="22600"/>
    <cellStyle name="SAPBEXstdDataEmph 16" xfId="22601"/>
    <cellStyle name="SAPBEXstdDataEmph 17" xfId="22602"/>
    <cellStyle name="SAPBEXstdDataEmph 18" xfId="22603"/>
    <cellStyle name="SAPBEXstdDataEmph 19" xfId="22604"/>
    <cellStyle name="SAPBEXstdDataEmph 2" xfId="2374"/>
    <cellStyle name="SAPBEXstdDataEmph 20" xfId="22605"/>
    <cellStyle name="SAPBEXstdDataEmph 21" xfId="22606"/>
    <cellStyle name="SAPBEXstdDataEmph 22" xfId="22607"/>
    <cellStyle name="SAPBEXstdDataEmph 23" xfId="22608"/>
    <cellStyle name="SAPBEXstdDataEmph 24" xfId="22609"/>
    <cellStyle name="SAPBEXstdDataEmph 25" xfId="22610"/>
    <cellStyle name="SAPBEXstdDataEmph 26" xfId="22611"/>
    <cellStyle name="SAPBEXstdDataEmph 27" xfId="22612"/>
    <cellStyle name="SAPBEXstdDataEmph 28" xfId="22613"/>
    <cellStyle name="SAPBEXstdDataEmph 29" xfId="22614"/>
    <cellStyle name="SAPBEXstdDataEmph 3" xfId="2738"/>
    <cellStyle name="SAPBEXstdDataEmph 30" xfId="22615"/>
    <cellStyle name="SAPBEXstdDataEmph 31" xfId="22616"/>
    <cellStyle name="SAPBEXstdDataEmph 32" xfId="22617"/>
    <cellStyle name="SAPBEXstdDataEmph 33" xfId="22618"/>
    <cellStyle name="SAPBEXstdDataEmph 34" xfId="22619"/>
    <cellStyle name="SAPBEXstdDataEmph 35" xfId="22620"/>
    <cellStyle name="SAPBEXstdDataEmph 36" xfId="22621"/>
    <cellStyle name="SAPBEXstdDataEmph 37" xfId="22622"/>
    <cellStyle name="SAPBEXstdDataEmph 38" xfId="22623"/>
    <cellStyle name="SAPBEXstdDataEmph 39" xfId="22624"/>
    <cellStyle name="SAPBEXstdDataEmph 4" xfId="2654"/>
    <cellStyle name="SAPBEXstdDataEmph 40" xfId="22625"/>
    <cellStyle name="SAPBEXstdDataEmph 41" xfId="22626"/>
    <cellStyle name="SAPBEXstdDataEmph 42" xfId="22627"/>
    <cellStyle name="SAPBEXstdDataEmph 43" xfId="22628"/>
    <cellStyle name="SAPBEXstdDataEmph 44" xfId="22629"/>
    <cellStyle name="SAPBEXstdDataEmph 45" xfId="22630"/>
    <cellStyle name="SAPBEXstdDataEmph 46" xfId="22631"/>
    <cellStyle name="SAPBEXstdDataEmph 47" xfId="22632"/>
    <cellStyle name="SAPBEXstdDataEmph 48" xfId="22633"/>
    <cellStyle name="SAPBEXstdDataEmph 49" xfId="22634"/>
    <cellStyle name="SAPBEXstdDataEmph 5" xfId="22635"/>
    <cellStyle name="SAPBEXstdDataEmph 50" xfId="22636"/>
    <cellStyle name="SAPBEXstdDataEmph 6" xfId="22637"/>
    <cellStyle name="SAPBEXstdDataEmph 7" xfId="22638"/>
    <cellStyle name="SAPBEXstdDataEmph 8" xfId="22639"/>
    <cellStyle name="SAPBEXstdDataEmph 9" xfId="22640"/>
    <cellStyle name="SAPBEXstdItem" xfId="2375"/>
    <cellStyle name="SAPBEXstdItem 10" xfId="22641"/>
    <cellStyle name="SAPBEXstdItem 11" xfId="22642"/>
    <cellStyle name="SAPBEXstdItem 12" xfId="22643"/>
    <cellStyle name="SAPBEXstdItem 13" xfId="22644"/>
    <cellStyle name="SAPBEXstdItem 14" xfId="22645"/>
    <cellStyle name="SAPBEXstdItem 15" xfId="22646"/>
    <cellStyle name="SAPBEXstdItem 16" xfId="22647"/>
    <cellStyle name="SAPBEXstdItem 17" xfId="22648"/>
    <cellStyle name="SAPBEXstdItem 18" xfId="22649"/>
    <cellStyle name="SAPBEXstdItem 19" xfId="22650"/>
    <cellStyle name="SAPBEXstdItem 2" xfId="2376"/>
    <cellStyle name="SAPBEXstdItem 2 2" xfId="2740"/>
    <cellStyle name="SAPBEXstdItem 2 3" xfId="2656"/>
    <cellStyle name="SAPBEXstdItem 20" xfId="22651"/>
    <cellStyle name="SAPBEXstdItem 21" xfId="22652"/>
    <cellStyle name="SAPBEXstdItem 22" xfId="22653"/>
    <cellStyle name="SAPBEXstdItem 23" xfId="22654"/>
    <cellStyle name="SAPBEXstdItem 24" xfId="22655"/>
    <cellStyle name="SAPBEXstdItem 25" xfId="22656"/>
    <cellStyle name="SAPBEXstdItem 26" xfId="22657"/>
    <cellStyle name="SAPBEXstdItem 27" xfId="22658"/>
    <cellStyle name="SAPBEXstdItem 28" xfId="22659"/>
    <cellStyle name="SAPBEXstdItem 29" xfId="22660"/>
    <cellStyle name="SAPBEXstdItem 3" xfId="2739"/>
    <cellStyle name="SAPBEXstdItem 3 2" xfId="22661"/>
    <cellStyle name="SAPBEXstdItem 30" xfId="22662"/>
    <cellStyle name="SAPBEXstdItem 31" xfId="22663"/>
    <cellStyle name="SAPBEXstdItem 32" xfId="22664"/>
    <cellStyle name="SAPBEXstdItem 33" xfId="22665"/>
    <cellStyle name="SAPBEXstdItem 34" xfId="22666"/>
    <cellStyle name="SAPBEXstdItem 35" xfId="22667"/>
    <cellStyle name="SAPBEXstdItem 36" xfId="22668"/>
    <cellStyle name="SAPBEXstdItem 37" xfId="22669"/>
    <cellStyle name="SAPBEXstdItem 38" xfId="22670"/>
    <cellStyle name="SAPBEXstdItem 39" xfId="22671"/>
    <cellStyle name="SAPBEXstdItem 4" xfId="2655"/>
    <cellStyle name="SAPBEXstdItem 4 2" xfId="22672"/>
    <cellStyle name="SAPBEXstdItem 40" xfId="22673"/>
    <cellStyle name="SAPBEXstdItem 41" xfId="22674"/>
    <cellStyle name="SAPBEXstdItem 42" xfId="22675"/>
    <cellStyle name="SAPBEXstdItem 43" xfId="22676"/>
    <cellStyle name="SAPBEXstdItem 44" xfId="22677"/>
    <cellStyle name="SAPBEXstdItem 45" xfId="22678"/>
    <cellStyle name="SAPBEXstdItem 46" xfId="22679"/>
    <cellStyle name="SAPBEXstdItem 47" xfId="22680"/>
    <cellStyle name="SAPBEXstdItem 48" xfId="22681"/>
    <cellStyle name="SAPBEXstdItem 49" xfId="22682"/>
    <cellStyle name="SAPBEXstdItem 5" xfId="22683"/>
    <cellStyle name="SAPBEXstdItem 50" xfId="22684"/>
    <cellStyle name="SAPBEXstdItem 51" xfId="22685"/>
    <cellStyle name="SAPBEXstdItem 6" xfId="22686"/>
    <cellStyle name="SAPBEXstdItem 7" xfId="22687"/>
    <cellStyle name="SAPBEXstdItem 8" xfId="22688"/>
    <cellStyle name="SAPBEXstdItem 9" xfId="22689"/>
    <cellStyle name="SAPBEXstdItem_07Forecast08PlanExpenses" xfId="22690"/>
    <cellStyle name="SAPBEXstdItemX" xfId="2377"/>
    <cellStyle name="SAPBEXstdItemX 10" xfId="22691"/>
    <cellStyle name="SAPBEXstdItemX 11" xfId="22692"/>
    <cellStyle name="SAPBEXstdItemX 12" xfId="22693"/>
    <cellStyle name="SAPBEXstdItemX 13" xfId="22694"/>
    <cellStyle name="SAPBEXstdItemX 14" xfId="22695"/>
    <cellStyle name="SAPBEXstdItemX 15" xfId="22696"/>
    <cellStyle name="SAPBEXstdItemX 16" xfId="22697"/>
    <cellStyle name="SAPBEXstdItemX 17" xfId="22698"/>
    <cellStyle name="SAPBEXstdItemX 18" xfId="22699"/>
    <cellStyle name="SAPBEXstdItemX 19" xfId="22700"/>
    <cellStyle name="SAPBEXstdItemX 2" xfId="2378"/>
    <cellStyle name="SAPBEXstdItemX 2 2" xfId="2742"/>
    <cellStyle name="SAPBEXstdItemX 2 3" xfId="2658"/>
    <cellStyle name="SAPBEXstdItemX 20" xfId="22701"/>
    <cellStyle name="SAPBEXstdItemX 21" xfId="22702"/>
    <cellStyle name="SAPBEXstdItemX 22" xfId="22703"/>
    <cellStyle name="SAPBEXstdItemX 23" xfId="22704"/>
    <cellStyle name="SAPBEXstdItemX 24" xfId="22705"/>
    <cellStyle name="SAPBEXstdItemX 25" xfId="22706"/>
    <cellStyle name="SAPBEXstdItemX 26" xfId="22707"/>
    <cellStyle name="SAPBEXstdItemX 27" xfId="22708"/>
    <cellStyle name="SAPBEXstdItemX 28" xfId="22709"/>
    <cellStyle name="SAPBEXstdItemX 29" xfId="22710"/>
    <cellStyle name="SAPBEXstdItemX 3" xfId="2741"/>
    <cellStyle name="SAPBEXstdItemX 3 2" xfId="22711"/>
    <cellStyle name="SAPBEXstdItemX 30" xfId="22712"/>
    <cellStyle name="SAPBEXstdItemX 31" xfId="22713"/>
    <cellStyle name="SAPBEXstdItemX 32" xfId="22714"/>
    <cellStyle name="SAPBEXstdItemX 33" xfId="22715"/>
    <cellStyle name="SAPBEXstdItemX 34" xfId="22716"/>
    <cellStyle name="SAPBEXstdItemX 35" xfId="22717"/>
    <cellStyle name="SAPBEXstdItemX 36" xfId="22718"/>
    <cellStyle name="SAPBEXstdItemX 37" xfId="22719"/>
    <cellStyle name="SAPBEXstdItemX 38" xfId="22720"/>
    <cellStyle name="SAPBEXstdItemX 39" xfId="22721"/>
    <cellStyle name="SAPBEXstdItemX 4" xfId="2657"/>
    <cellStyle name="SAPBEXstdItemX 40" xfId="22722"/>
    <cellStyle name="SAPBEXstdItemX 41" xfId="22723"/>
    <cellStyle name="SAPBEXstdItemX 42" xfId="22724"/>
    <cellStyle name="SAPBEXstdItemX 43" xfId="22725"/>
    <cellStyle name="SAPBEXstdItemX 44" xfId="22726"/>
    <cellStyle name="SAPBEXstdItemX 45" xfId="22727"/>
    <cellStyle name="SAPBEXstdItemX 46" xfId="22728"/>
    <cellStyle name="SAPBEXstdItemX 47" xfId="22729"/>
    <cellStyle name="SAPBEXstdItemX 48" xfId="22730"/>
    <cellStyle name="SAPBEXstdItemX 49" xfId="22731"/>
    <cellStyle name="SAPBEXstdItemX 5" xfId="22732"/>
    <cellStyle name="SAPBEXstdItemX 50" xfId="22733"/>
    <cellStyle name="SAPBEXstdItemX 51" xfId="22734"/>
    <cellStyle name="SAPBEXstdItemX 52" xfId="22735"/>
    <cellStyle name="SAPBEXstdItemX 53" xfId="22736"/>
    <cellStyle name="SAPBEXstdItemX 54" xfId="22737"/>
    <cellStyle name="SAPBEXstdItemX 55" xfId="22738"/>
    <cellStyle name="SAPBEXstdItemX 56" xfId="22739"/>
    <cellStyle name="SAPBEXstdItemX 57" xfId="22740"/>
    <cellStyle name="SAPBEXstdItemX 6" xfId="22741"/>
    <cellStyle name="SAPBEXstdItemX 7" xfId="22742"/>
    <cellStyle name="SAPBEXstdItemX 8" xfId="22743"/>
    <cellStyle name="SAPBEXstdItemX 9" xfId="22744"/>
    <cellStyle name="SAPBEXstdItemX_2013 December Final Normalized BPR-2014-01-24" xfId="22745"/>
    <cellStyle name="SAPBEXtitle" xfId="2379"/>
    <cellStyle name="SAPBEXtitle 10" xfId="22746"/>
    <cellStyle name="SAPBEXtitle 11" xfId="22747"/>
    <cellStyle name="SAPBEXtitle 12" xfId="22748"/>
    <cellStyle name="SAPBEXtitle 13" xfId="22749"/>
    <cellStyle name="SAPBEXtitle 14" xfId="22750"/>
    <cellStyle name="SAPBEXtitle 15" xfId="22751"/>
    <cellStyle name="SAPBEXtitle 16" xfId="22752"/>
    <cellStyle name="SAPBEXtitle 17" xfId="22753"/>
    <cellStyle name="SAPBEXtitle 18" xfId="22754"/>
    <cellStyle name="SAPBEXtitle 19" xfId="22755"/>
    <cellStyle name="SAPBEXtitle 2" xfId="2380"/>
    <cellStyle name="SAPBEXtitle 20" xfId="22756"/>
    <cellStyle name="SAPBEXtitle 21" xfId="22757"/>
    <cellStyle name="SAPBEXtitle 22" xfId="22758"/>
    <cellStyle name="SAPBEXtitle 23" xfId="22759"/>
    <cellStyle name="SAPBEXtitle 24" xfId="22760"/>
    <cellStyle name="SAPBEXtitle 25" xfId="22761"/>
    <cellStyle name="SAPBEXtitle 26" xfId="22762"/>
    <cellStyle name="SAPBEXtitle 27" xfId="22763"/>
    <cellStyle name="SAPBEXtitle 28" xfId="22764"/>
    <cellStyle name="SAPBEXtitle 29" xfId="22765"/>
    <cellStyle name="SAPBEXtitle 3" xfId="2743"/>
    <cellStyle name="SAPBEXtitle 30" xfId="22766"/>
    <cellStyle name="SAPBEXtitle 31" xfId="22767"/>
    <cellStyle name="SAPBEXtitle 32" xfId="22768"/>
    <cellStyle name="SAPBEXtitle 33" xfId="22769"/>
    <cellStyle name="SAPBEXtitle 34" xfId="22770"/>
    <cellStyle name="SAPBEXtitle 35" xfId="22771"/>
    <cellStyle name="SAPBEXtitle 36" xfId="22772"/>
    <cellStyle name="SAPBEXtitle 37" xfId="22773"/>
    <cellStyle name="SAPBEXtitle 38" xfId="22774"/>
    <cellStyle name="SAPBEXtitle 39" xfId="22775"/>
    <cellStyle name="SAPBEXtitle 4" xfId="2659"/>
    <cellStyle name="SAPBEXtitle 40" xfId="22776"/>
    <cellStyle name="SAPBEXtitle 41" xfId="22777"/>
    <cellStyle name="SAPBEXtitle 42" xfId="22778"/>
    <cellStyle name="SAPBEXtitle 43" xfId="22779"/>
    <cellStyle name="SAPBEXtitle 44" xfId="22780"/>
    <cellStyle name="SAPBEXtitle 45" xfId="22781"/>
    <cellStyle name="SAPBEXtitle 46" xfId="22782"/>
    <cellStyle name="SAPBEXtitle 47" xfId="22783"/>
    <cellStyle name="SAPBEXtitle 48" xfId="22784"/>
    <cellStyle name="SAPBEXtitle 49" xfId="22785"/>
    <cellStyle name="SAPBEXtitle 5" xfId="22786"/>
    <cellStyle name="SAPBEXtitle 50" xfId="22787"/>
    <cellStyle name="SAPBEXtitle 51" xfId="22788"/>
    <cellStyle name="SAPBEXtitle 52" xfId="22789"/>
    <cellStyle name="SAPBEXtitle 53" xfId="22790"/>
    <cellStyle name="SAPBEXtitle 54" xfId="22791"/>
    <cellStyle name="SAPBEXtitle 55" xfId="22792"/>
    <cellStyle name="SAPBEXtitle 56" xfId="22793"/>
    <cellStyle name="SAPBEXtitle 57" xfId="22794"/>
    <cellStyle name="SAPBEXtitle 58" xfId="22795"/>
    <cellStyle name="SAPBEXtitle 6" xfId="22796"/>
    <cellStyle name="SAPBEXtitle 7" xfId="22797"/>
    <cellStyle name="SAPBEXtitle 8" xfId="22798"/>
    <cellStyle name="SAPBEXtitle 9" xfId="22799"/>
    <cellStyle name="SAPBEXtitle_xSAPtemp9654" xfId="22800"/>
    <cellStyle name="SAPBEXunassignedItem" xfId="22801"/>
    <cellStyle name="SAPBEXundefined" xfId="2381"/>
    <cellStyle name="SAPBEXundefined 10" xfId="22802"/>
    <cellStyle name="SAPBEXundefined 11" xfId="22803"/>
    <cellStyle name="SAPBEXundefined 12" xfId="22804"/>
    <cellStyle name="SAPBEXundefined 13" xfId="22805"/>
    <cellStyle name="SAPBEXundefined 14" xfId="22806"/>
    <cellStyle name="SAPBEXundefined 15" xfId="22807"/>
    <cellStyle name="SAPBEXundefined 16" xfId="22808"/>
    <cellStyle name="SAPBEXundefined 17" xfId="22809"/>
    <cellStyle name="SAPBEXundefined 18" xfId="22810"/>
    <cellStyle name="SAPBEXundefined 19" xfId="22811"/>
    <cellStyle name="SAPBEXundefined 2" xfId="2382"/>
    <cellStyle name="SAPBEXundefined 20" xfId="22812"/>
    <cellStyle name="SAPBEXundefined 21" xfId="22813"/>
    <cellStyle name="SAPBEXundefined 22" xfId="22814"/>
    <cellStyle name="SAPBEXundefined 23" xfId="22815"/>
    <cellStyle name="SAPBEXundefined 24" xfId="22816"/>
    <cellStyle name="SAPBEXundefined 25" xfId="22817"/>
    <cellStyle name="SAPBEXundefined 26" xfId="22818"/>
    <cellStyle name="SAPBEXundefined 27" xfId="22819"/>
    <cellStyle name="SAPBEXundefined 28" xfId="22820"/>
    <cellStyle name="SAPBEXundefined 29" xfId="22821"/>
    <cellStyle name="SAPBEXundefined 3" xfId="2744"/>
    <cellStyle name="SAPBEXundefined 30" xfId="22822"/>
    <cellStyle name="SAPBEXundefined 31" xfId="22823"/>
    <cellStyle name="SAPBEXundefined 32" xfId="22824"/>
    <cellStyle name="SAPBEXundefined 33" xfId="22825"/>
    <cellStyle name="SAPBEXundefined 34" xfId="22826"/>
    <cellStyle name="SAPBEXundefined 35" xfId="22827"/>
    <cellStyle name="SAPBEXundefined 36" xfId="22828"/>
    <cellStyle name="SAPBEXundefined 37" xfId="22829"/>
    <cellStyle name="SAPBEXundefined 38" xfId="22830"/>
    <cellStyle name="SAPBEXundefined 39" xfId="22831"/>
    <cellStyle name="SAPBEXundefined 4" xfId="2660"/>
    <cellStyle name="SAPBEXundefined 40" xfId="22832"/>
    <cellStyle name="SAPBEXundefined 41" xfId="22833"/>
    <cellStyle name="SAPBEXundefined 42" xfId="22834"/>
    <cellStyle name="SAPBEXundefined 43" xfId="22835"/>
    <cellStyle name="SAPBEXundefined 44" xfId="22836"/>
    <cellStyle name="SAPBEXundefined 45" xfId="22837"/>
    <cellStyle name="SAPBEXundefined 46" xfId="22838"/>
    <cellStyle name="SAPBEXundefined 47" xfId="22839"/>
    <cellStyle name="SAPBEXundefined 48" xfId="22840"/>
    <cellStyle name="SAPBEXundefined 49" xfId="22841"/>
    <cellStyle name="SAPBEXundefined 5" xfId="22842"/>
    <cellStyle name="SAPBEXundefined 50" xfId="22843"/>
    <cellStyle name="SAPBEXundefined 6" xfId="22844"/>
    <cellStyle name="SAPBEXundefined 7" xfId="22845"/>
    <cellStyle name="SAPBEXundefined 8" xfId="22846"/>
    <cellStyle name="SAPBEXundefined 9" xfId="22847"/>
    <cellStyle name="ScotchRule" xfId="2383"/>
    <cellStyle name="ScotchRule 2" xfId="22848"/>
    <cellStyle name="Section" xfId="2384"/>
    <cellStyle name="Section 2" xfId="2385"/>
    <cellStyle name="SectionTitle" xfId="2386"/>
    <cellStyle name="SectionTitle 2" xfId="22849"/>
    <cellStyle name="Separador de milhares [0]_BPATRde" xfId="2387"/>
    <cellStyle name="Separador de milhares_Balanço_Concil_2002" xfId="2388"/>
    <cellStyle name="Shaded" xfId="2389"/>
    <cellStyle name="Shaded 2" xfId="22850"/>
    <cellStyle name="Shaded 3" xfId="22851"/>
    <cellStyle name="Shading" xfId="2390"/>
    <cellStyle name="Sheet Title" xfId="22852"/>
    <cellStyle name="Single Accounting" xfId="2391"/>
    <cellStyle name="Single Accounting 2" xfId="22853"/>
    <cellStyle name="SMALL HEADINGS" xfId="2392"/>
    <cellStyle name="Splash" xfId="22854"/>
    <cellStyle name="SSN" xfId="2393"/>
    <cellStyle name="ssubtitulo" xfId="2394"/>
    <cellStyle name="ssubtitulo 2" xfId="22855"/>
    <cellStyle name="ssubtitulo 3" xfId="22856"/>
    <cellStyle name="ssubtitulo 4" xfId="22857"/>
    <cellStyle name="Standard_Jahr-2" xfId="2395"/>
    <cellStyle name="Stile 1" xfId="2396"/>
    <cellStyle name="Stock Comma" xfId="2397"/>
    <cellStyle name="Stock Comma 2" xfId="22858"/>
    <cellStyle name="Stock Comma 3" xfId="22859"/>
    <cellStyle name="Stock Price" xfId="2398"/>
    <cellStyle name="Stock Price 2" xfId="22860"/>
    <cellStyle name="Stock Price 3" xfId="22861"/>
    <cellStyle name="Style 1" xfId="2399"/>
    <cellStyle name="Style 1 2" xfId="2400"/>
    <cellStyle name="Style 1 2 2" xfId="2401"/>
    <cellStyle name="Style 1 2 3" xfId="2402"/>
    <cellStyle name="Style 1 2 4" xfId="22862"/>
    <cellStyle name="Style 1 2 5" xfId="22863"/>
    <cellStyle name="Style 1 2_BS Analytics" xfId="2403"/>
    <cellStyle name="Style 1 3" xfId="2404"/>
    <cellStyle name="Style 1 3 2" xfId="22864"/>
    <cellStyle name="Style 1 3 3" xfId="22865"/>
    <cellStyle name="Style 1 4" xfId="22866"/>
    <cellStyle name="Style 1 4 2" xfId="22867"/>
    <cellStyle name="Style 1 5" xfId="22868"/>
    <cellStyle name="Style 1 5 2" xfId="22869"/>
    <cellStyle name="Style 1 6" xfId="22870"/>
    <cellStyle name="Style 1 6 2" xfId="22871"/>
    <cellStyle name="Style 1 7" xfId="22872"/>
    <cellStyle name="Style 1 7 2" xfId="22873"/>
    <cellStyle name="Style 1 8" xfId="22874"/>
    <cellStyle name="Style 1 8 2" xfId="22875"/>
    <cellStyle name="Style 1 9" xfId="22876"/>
    <cellStyle name="Style 1 9 2" xfId="22877"/>
    <cellStyle name="Style 1_10K 2010 Fin Stmts v7 Values" xfId="22878"/>
    <cellStyle name="Style 21" xfId="22879"/>
    <cellStyle name="Style 22" xfId="2405"/>
    <cellStyle name="Style 22 2" xfId="2406"/>
    <cellStyle name="Style 22 3" xfId="22880"/>
    <cellStyle name="Style 22_10K 2010 Fin Stmts v7 Values" xfId="22881"/>
    <cellStyle name="Style 23" xfId="2407"/>
    <cellStyle name="Style 23 2" xfId="2408"/>
    <cellStyle name="Style 23 3" xfId="22882"/>
    <cellStyle name="Style 23_10K 2010 Fin Stmts v7 Values" xfId="22883"/>
    <cellStyle name="Style 24" xfId="22884"/>
    <cellStyle name="Style 25" xfId="22885"/>
    <cellStyle name="Style 30" xfId="2409"/>
    <cellStyle name="Style 30 2" xfId="22886"/>
    <cellStyle name="Style 30 3" xfId="22887"/>
    <cellStyle name="STYLE1" xfId="2410"/>
    <cellStyle name="STYLE2" xfId="2411"/>
    <cellStyle name="STYLE3" xfId="2412"/>
    <cellStyle name="STYLE4" xfId="2413"/>
    <cellStyle name="styleSeriesAttributes" xfId="2414"/>
    <cellStyle name="styleSeriesAttributes 2" xfId="22888"/>
    <cellStyle name="styleSeriesAttributes_2013 December Final Normalized BPR-2014-01-24" xfId="22889"/>
    <cellStyle name="SUB HEADING" xfId="2415"/>
    <cellStyle name="subhead" xfId="2416"/>
    <cellStyle name="Subtitle" xfId="2417"/>
    <cellStyle name="Subtitle 2" xfId="22890"/>
    <cellStyle name="Subtitle 3" xfId="22891"/>
    <cellStyle name="subtitulo" xfId="2418"/>
    <cellStyle name="Sub-Título" xfId="2419"/>
    <cellStyle name="subtitulo 2" xfId="22892"/>
    <cellStyle name="Sub-Título 2" xfId="22893"/>
    <cellStyle name="subtitulo 3" xfId="22894"/>
    <cellStyle name="subtitulo 4" xfId="22895"/>
    <cellStyle name="subtitulo_2011 Income Tax Cash Paid Analytics" xfId="22896"/>
    <cellStyle name="Sub-Título_2011 Income Tax Cash Paid Analytics" xfId="22897"/>
    <cellStyle name="subtitulo_2012_FIT Forecast - transfer file (2)" xfId="22898"/>
    <cellStyle name="Sub-Título_2-Saesa Fas 144 adj0608" xfId="2420"/>
    <cellStyle name="subtitulo_5-Bioenergie Disc Ops 0908" xfId="2421"/>
    <cellStyle name="Sub-Título_Bioenergie - 09-08 estimated  V1 - Rev 2 AP" xfId="2422"/>
    <cellStyle name="subtitulo_ConsolidatingCF-12-31-10V10" xfId="22899"/>
    <cellStyle name="Sub-Título_ConsolidatingCF-12-31-10V10" xfId="22900"/>
    <cellStyle name="subtitulo_ConsolidatingCF-12-31-10V11" xfId="22901"/>
    <cellStyle name="Sub-Título_ConsolidatingCF-12-31-10V11" xfId="22902"/>
    <cellStyle name="subtitulo_ConsolidatingCF-12-31-10V12" xfId="22903"/>
    <cellStyle name="Sub-Título_ConsolidatingCF-12-31-10V12" xfId="22904"/>
    <cellStyle name="subtitulo_ConsolidatingCF-12-31-10V14" xfId="22905"/>
    <cellStyle name="Sub-Título_ConsolidatingCF-12-31-10V9" xfId="22906"/>
    <cellStyle name="subtitulo_EA August 2004(1)" xfId="2423"/>
    <cellStyle name="Sub-Título_Power Cash Flow 03-31-12V3" xfId="22907"/>
    <cellStyle name="subtitulo_PS10-CashFlow-11-30-11" xfId="22908"/>
    <cellStyle name="Sub-Título_Saesa Project Template 0608-Rev AP" xfId="2424"/>
    <cellStyle name="SubTítulo1" xfId="2425"/>
    <cellStyle name="SubTítulo1 2" xfId="22909"/>
    <cellStyle name="Subtotal" xfId="2426"/>
    <cellStyle name="subtotal 2" xfId="22910"/>
    <cellStyle name="Subtotal 3" xfId="22911"/>
    <cellStyle name="Subtotal 4" xfId="22912"/>
    <cellStyle name="Subtotal 5" xfId="22913"/>
    <cellStyle name="Subtotal 6" xfId="22914"/>
    <cellStyle name="Subtotal 7" xfId="22915"/>
    <cellStyle name="Subtotal1" xfId="2427"/>
    <cellStyle name="Subtotal1 2" xfId="22916"/>
    <cellStyle name="SUMLINE" xfId="2428"/>
    <cellStyle name="SUMLINE 2" xfId="2429"/>
    <cellStyle name="SUMLINE 2 2" xfId="22917"/>
    <cellStyle name="SUMLINE 3" xfId="22918"/>
    <cellStyle name="SUMLINE 4" xfId="22919"/>
    <cellStyle name="SUMLINE2" xfId="2430"/>
    <cellStyle name="SUMLINE2 2" xfId="2431"/>
    <cellStyle name="SUMLINE2 2 2" xfId="22920"/>
    <cellStyle name="SUMLINE2 3" xfId="22921"/>
    <cellStyle name="SUMLINE2 4" xfId="22922"/>
    <cellStyle name="SUMLINE2_2013 December Final Normalized BPR-2014-01-24" xfId="22923"/>
    <cellStyle name="SUMLINE3" xfId="2432"/>
    <cellStyle name="SUMLINE4" xfId="2433"/>
    <cellStyle name="SUMLINE4 2" xfId="2434"/>
    <cellStyle name="SUMLINE4 2 2" xfId="22924"/>
    <cellStyle name="SUMLINE4 3" xfId="22925"/>
    <cellStyle name="SUMLINE4 4" xfId="22926"/>
    <cellStyle name="sumlines" xfId="2435"/>
    <cellStyle name="sumlines 2" xfId="22927"/>
    <cellStyle name="SuppCalc (0.0)" xfId="2436"/>
    <cellStyle name="SuppCalc (0.0) 2" xfId="22928"/>
    <cellStyle name="SuppCalc (0.0) 3" xfId="22929"/>
    <cellStyle name="System Defined" xfId="2437"/>
    <cellStyle name="System Defined 2" xfId="2438"/>
    <cellStyle name="System Defined 2 2" xfId="2439"/>
    <cellStyle name="System Defined 2 3" xfId="2440"/>
    <cellStyle name="System Defined 2_Power 0212 Financials and Analytics" xfId="22930"/>
    <cellStyle name="System Defined 3" xfId="22931"/>
    <cellStyle name="System Defined_03_March_2012_Analytics_Power" xfId="2441"/>
    <cellStyle name="table" xfId="2442"/>
    <cellStyle name="Table  - Style6" xfId="2443"/>
    <cellStyle name="Table Col Head" xfId="2444"/>
    <cellStyle name="Table Head" xfId="2445"/>
    <cellStyle name="Table Head 2" xfId="22932"/>
    <cellStyle name="Table Head Aligned" xfId="2446"/>
    <cellStyle name="Table Head Aligned 2" xfId="2745"/>
    <cellStyle name="Table Head Blue" xfId="2447"/>
    <cellStyle name="Table Head Blue 2" xfId="22933"/>
    <cellStyle name="Table Head Green" xfId="2448"/>
    <cellStyle name="Table Head Green 2" xfId="2746"/>
    <cellStyle name="Table Heading" xfId="22934"/>
    <cellStyle name="Table Sub Head" xfId="2449"/>
    <cellStyle name="Table Text" xfId="2450"/>
    <cellStyle name="Table Text 2" xfId="22935"/>
    <cellStyle name="Table Title" xfId="2451"/>
    <cellStyle name="Table Title 2" xfId="2452"/>
    <cellStyle name="Table Title 3" xfId="22936"/>
    <cellStyle name="Table Units" xfId="2453"/>
    <cellStyle name="Table Units 2" xfId="2454"/>
    <cellStyle name="Table Units 3" xfId="22937"/>
    <cellStyle name="TableCenter" xfId="2455"/>
    <cellStyle name="TableCenter 2" xfId="22938"/>
    <cellStyle name="TableCenter 3" xfId="22939"/>
    <cellStyle name="TableFooter" xfId="2456"/>
    <cellStyle name="TableFooter 2" xfId="22940"/>
    <cellStyle name="TableFooter 3" xfId="22941"/>
    <cellStyle name="TableHeading" xfId="2457"/>
    <cellStyle name="TableHeading 2" xfId="22942"/>
    <cellStyle name="TableIndent" xfId="2458"/>
    <cellStyle name="TableIndent 2" xfId="22943"/>
    <cellStyle name="TableIndent 3" xfId="22944"/>
    <cellStyle name="TableText" xfId="2459"/>
    <cellStyle name="TableText 2" xfId="22945"/>
    <cellStyle name="TableText 3" xfId="22946"/>
    <cellStyle name="TableTitle" xfId="2460"/>
    <cellStyle name="TableTitle 2" xfId="22947"/>
    <cellStyle name="Temp" xfId="2461"/>
    <cellStyle name="TemplateStyle" xfId="22948"/>
    <cellStyle name="Test" xfId="2462"/>
    <cellStyle name="Test 2" xfId="22949"/>
    <cellStyle name="Test 3" xfId="22950"/>
    <cellStyle name="Testo avviso" xfId="2463"/>
    <cellStyle name="Testo descrittivo" xfId="2464"/>
    <cellStyle name="Text" xfId="2465"/>
    <cellStyle name="Text 2" xfId="22951"/>
    <cellStyle name="Text 2 2" xfId="22952"/>
    <cellStyle name="Text 3" xfId="22953"/>
    <cellStyle name="Text 4" xfId="22954"/>
    <cellStyle name="Text 5" xfId="22955"/>
    <cellStyle name="Text Indent A" xfId="2466"/>
    <cellStyle name="Text Indent A 2" xfId="22956"/>
    <cellStyle name="Text Indent B" xfId="2467"/>
    <cellStyle name="Text Indent B 2" xfId="22957"/>
    <cellStyle name="Text_10K 2010 Fin Stmts v7 Values" xfId="22958"/>
    <cellStyle name="TEXT2" xfId="2468"/>
    <cellStyle name="TEXT2 2" xfId="2469"/>
    <cellStyle name="TEXT2 2 2" xfId="22959"/>
    <cellStyle name="TEXT2 3" xfId="22960"/>
    <cellStyle name="TEXT2 4" xfId="22961"/>
    <cellStyle name="TEXT2_2013 December Final Normalized BPR-2014-01-24" xfId="22962"/>
    <cellStyle name="TEXTEMP" xfId="2470"/>
    <cellStyle name="TEXTEMP 2" xfId="2471"/>
    <cellStyle name="TEXTEMP 2 2" xfId="22963"/>
    <cellStyle name="TEXTEMP 3" xfId="22964"/>
    <cellStyle name="TEXTEMP 4" xfId="22965"/>
    <cellStyle name="TEXTEMP_2013 December Final Normalized BPR-2014-01-24" xfId="22966"/>
    <cellStyle name="Texto de advertencia" xfId="2472"/>
    <cellStyle name="Texto explicativo" xfId="2473"/>
    <cellStyle name="TextStyle" xfId="2474"/>
    <cellStyle name="TextStyle 2" xfId="2475"/>
    <cellStyle name="TextStyle 2 2" xfId="2476"/>
    <cellStyle name="TextStyle 2 3" xfId="2477"/>
    <cellStyle name="TextStyle 2_BS Analytics" xfId="2478"/>
    <cellStyle name="TextStyle 3" xfId="22967"/>
    <cellStyle name="TextStyle 3 2" xfId="22968"/>
    <cellStyle name="TextStyle 4" xfId="22969"/>
    <cellStyle name="TextStyle 4 2" xfId="22970"/>
    <cellStyle name="TextStyle 5" xfId="22971"/>
    <cellStyle name="TextStyle 5 2" xfId="22972"/>
    <cellStyle name="TextStyle 6" xfId="22973"/>
    <cellStyle name="TextStyle 6 2" xfId="22974"/>
    <cellStyle name="TextStyle 7" xfId="22975"/>
    <cellStyle name="TextStyle 7 2" xfId="22976"/>
    <cellStyle name="TextStyle 8" xfId="22977"/>
    <cellStyle name="TextStyle 8 2" xfId="22978"/>
    <cellStyle name="TextStyle 9" xfId="22979"/>
    <cellStyle name="TextStyle 9 2" xfId="22980"/>
    <cellStyle name="TextStyle_10K 2010 Fin Stmts v7 Values" xfId="22981"/>
    <cellStyle name="Tickmark" xfId="2479"/>
    <cellStyle name="Tickmark 2" xfId="22982"/>
    <cellStyle name="Times 10" xfId="2480"/>
    <cellStyle name="Times 10 2" xfId="22983"/>
    <cellStyle name="Times 10 3" xfId="22984"/>
    <cellStyle name="Times 12" xfId="2481"/>
    <cellStyle name="Times 12 2" xfId="22985"/>
    <cellStyle name="Title  - Style1" xfId="2482"/>
    <cellStyle name="Title 1" xfId="2483"/>
    <cellStyle name="Title 10" xfId="2484"/>
    <cellStyle name="Title 10 2" xfId="22986"/>
    <cellStyle name="Title 11" xfId="2485"/>
    <cellStyle name="Title 11 2" xfId="22987"/>
    <cellStyle name="Title 12" xfId="2486"/>
    <cellStyle name="Title 12 2" xfId="22988"/>
    <cellStyle name="Title 13" xfId="2487"/>
    <cellStyle name="Title 13 2" xfId="22989"/>
    <cellStyle name="Title 14" xfId="2488"/>
    <cellStyle name="Title 14 2" xfId="22990"/>
    <cellStyle name="Title 15" xfId="2489"/>
    <cellStyle name="Title 15 2" xfId="22991"/>
    <cellStyle name="Title 16" xfId="2490"/>
    <cellStyle name="Title 17" xfId="2491"/>
    <cellStyle name="Title 18" xfId="2492"/>
    <cellStyle name="Title 19" xfId="2493"/>
    <cellStyle name="Title 2" xfId="2494"/>
    <cellStyle name="Title 2 2" xfId="2495"/>
    <cellStyle name="Title 2 2 2" xfId="2747"/>
    <cellStyle name="Title 20" xfId="22992"/>
    <cellStyle name="Title 21" xfId="22993"/>
    <cellStyle name="Title 22" xfId="22994"/>
    <cellStyle name="Title 23" xfId="22995"/>
    <cellStyle name="Title 24" xfId="22996"/>
    <cellStyle name="Title 25" xfId="22997"/>
    <cellStyle name="Title 26" xfId="22998"/>
    <cellStyle name="Title 27" xfId="22999"/>
    <cellStyle name="Title 28" xfId="23000"/>
    <cellStyle name="Title 29" xfId="23001"/>
    <cellStyle name="Title 3" xfId="2496"/>
    <cellStyle name="Title 3 2" xfId="23002"/>
    <cellStyle name="Title 30" xfId="23003"/>
    <cellStyle name="Title 31" xfId="23004"/>
    <cellStyle name="Title 32" xfId="23005"/>
    <cellStyle name="Title 33" xfId="23006"/>
    <cellStyle name="Title 34" xfId="23007"/>
    <cellStyle name="Title 35" xfId="23008"/>
    <cellStyle name="Title 36" xfId="23009"/>
    <cellStyle name="Title 37" xfId="23010"/>
    <cellStyle name="Title 38" xfId="23011"/>
    <cellStyle name="Title 39" xfId="23012"/>
    <cellStyle name="Title 4" xfId="2497"/>
    <cellStyle name="Title 4 2" xfId="23013"/>
    <cellStyle name="Title 40" xfId="23014"/>
    <cellStyle name="Title 41" xfId="23015"/>
    <cellStyle name="Title 42" xfId="23016"/>
    <cellStyle name="Title 43" xfId="23017"/>
    <cellStyle name="Title 44" xfId="23018"/>
    <cellStyle name="Title 45" xfId="23019"/>
    <cellStyle name="Title 46" xfId="23020"/>
    <cellStyle name="Title 47" xfId="23021"/>
    <cellStyle name="Title 48" xfId="23022"/>
    <cellStyle name="Title 49" xfId="23023"/>
    <cellStyle name="Title 5" xfId="2498"/>
    <cellStyle name="Title 5 2" xfId="23024"/>
    <cellStyle name="Title 50" xfId="23025"/>
    <cellStyle name="Title 51" xfId="23026"/>
    <cellStyle name="Title 52" xfId="23027"/>
    <cellStyle name="Title 53" xfId="23028"/>
    <cellStyle name="Title 54" xfId="23029"/>
    <cellStyle name="Title 55" xfId="23030"/>
    <cellStyle name="Title 56" xfId="23031"/>
    <cellStyle name="Title 57" xfId="23032"/>
    <cellStyle name="Title 58" xfId="23033"/>
    <cellStyle name="Title 59" xfId="23034"/>
    <cellStyle name="Title 6" xfId="2499"/>
    <cellStyle name="Title 6 2" xfId="23035"/>
    <cellStyle name="Title 60" xfId="23036"/>
    <cellStyle name="Title 61" xfId="23037"/>
    <cellStyle name="Title 62" xfId="23038"/>
    <cellStyle name="Title 63" xfId="23039"/>
    <cellStyle name="Title 64" xfId="23040"/>
    <cellStyle name="Title 65" xfId="23041"/>
    <cellStyle name="Title 66" xfId="23042"/>
    <cellStyle name="Title 67" xfId="23043"/>
    <cellStyle name="Title 68" xfId="23044"/>
    <cellStyle name="Title 69" xfId="23045"/>
    <cellStyle name="Title 7" xfId="2500"/>
    <cellStyle name="Title 7 2" xfId="23046"/>
    <cellStyle name="Title 70" xfId="23047"/>
    <cellStyle name="Title 71" xfId="23048"/>
    <cellStyle name="Title 72" xfId="23049"/>
    <cellStyle name="Title 73" xfId="23050"/>
    <cellStyle name="Title 74" xfId="23321"/>
    <cellStyle name="Title 8" xfId="2501"/>
    <cellStyle name="Title 8 2" xfId="23051"/>
    <cellStyle name="Title 9" xfId="2502"/>
    <cellStyle name="Title 9 2" xfId="23052"/>
    <cellStyle name="Title1" xfId="2503"/>
    <cellStyle name="Title10" xfId="2504"/>
    <cellStyle name="Title10 2" xfId="23053"/>
    <cellStyle name="Title2" xfId="2505"/>
    <cellStyle name="Title2 2" xfId="23054"/>
    <cellStyle name="Title8" xfId="2506"/>
    <cellStyle name="Title8 2" xfId="23055"/>
    <cellStyle name="Title8Left" xfId="2507"/>
    <cellStyle name="Title8Left 2" xfId="23056"/>
    <cellStyle name="TitleCenter" xfId="2508"/>
    <cellStyle name="TitleCenter 2" xfId="23057"/>
    <cellStyle name="Titolo" xfId="2509"/>
    <cellStyle name="Titolo 1" xfId="2510"/>
    <cellStyle name="Titolo 2" xfId="2511"/>
    <cellStyle name="Titolo 3" xfId="2512"/>
    <cellStyle name="Titolo 4" xfId="2513"/>
    <cellStyle name="titulo" xfId="2514"/>
    <cellStyle name="Título" xfId="2515"/>
    <cellStyle name="Título 1" xfId="2516"/>
    <cellStyle name="titulo 2" xfId="23058"/>
    <cellStyle name="Título 2" xfId="2517"/>
    <cellStyle name="Título 3" xfId="2518"/>
    <cellStyle name="Título 4" xfId="23059"/>
    <cellStyle name="Título 4 2" xfId="23060"/>
    <cellStyle name="Título 5" xfId="23061"/>
    <cellStyle name="Título 6" xfId="23062"/>
    <cellStyle name="Titulo de conta" xfId="2519"/>
    <cellStyle name="Titulo de conta 2" xfId="2748"/>
    <cellStyle name="Título_SAESA Project Template 1006 rev PL" xfId="2520"/>
    <cellStyle name="Título1" xfId="2521"/>
    <cellStyle name="Título1 2" xfId="23063"/>
    <cellStyle name="Título2" xfId="2522"/>
    <cellStyle name="Título2 2" xfId="23064"/>
    <cellStyle name="TituloJoia" xfId="2523"/>
    <cellStyle name="TituloJoia 2" xfId="23065"/>
    <cellStyle name="titulomov" xfId="2524"/>
    <cellStyle name="titulomov 2" xfId="2749"/>
    <cellStyle name="titulomov 3" xfId="23066"/>
    <cellStyle name="titulomov 4" xfId="23067"/>
    <cellStyle name="Titulos" xfId="2525"/>
    <cellStyle name="Titulos 2" xfId="23068"/>
    <cellStyle name="Titulos1" xfId="2526"/>
    <cellStyle name="Titulos1 2" xfId="23069"/>
    <cellStyle name="TitulosP" xfId="2527"/>
    <cellStyle name="TitulosP 2" xfId="23070"/>
    <cellStyle name="To Do" xfId="2528"/>
    <cellStyle name="To Do 2" xfId="23071"/>
    <cellStyle name="Todos" xfId="2529"/>
    <cellStyle name="Todos 2" xfId="23072"/>
    <cellStyle name="Todos 3" xfId="23073"/>
    <cellStyle name="Todos 4" xfId="23074"/>
    <cellStyle name="Top Edge" xfId="2530"/>
    <cellStyle name="Top Edge 2" xfId="23075"/>
    <cellStyle name="Top_n_Bottom" xfId="2531"/>
    <cellStyle name="topline" xfId="2532"/>
    <cellStyle name="topline 2" xfId="23076"/>
    <cellStyle name="Totais LP" xfId="2533"/>
    <cellStyle name="Totais LP 2" xfId="23077"/>
    <cellStyle name="Total 10" xfId="2534"/>
    <cellStyle name="Total 10 2" xfId="23078"/>
    <cellStyle name="Total 11" xfId="2535"/>
    <cellStyle name="Total 11 2" xfId="23079"/>
    <cellStyle name="Total 12" xfId="2536"/>
    <cellStyle name="Total 12 2" xfId="23080"/>
    <cellStyle name="Total 13" xfId="2537"/>
    <cellStyle name="Total 13 2" xfId="23081"/>
    <cellStyle name="Total 14" xfId="2538"/>
    <cellStyle name="Total 14 2" xfId="23082"/>
    <cellStyle name="Total 15" xfId="2539"/>
    <cellStyle name="Total 15 2" xfId="23083"/>
    <cellStyle name="Total 16" xfId="23084"/>
    <cellStyle name="Total 17" xfId="23085"/>
    <cellStyle name="Total 18" xfId="23086"/>
    <cellStyle name="Total 19" xfId="23087"/>
    <cellStyle name="Total 2" xfId="2540"/>
    <cellStyle name="Total 2 10" xfId="23088"/>
    <cellStyle name="Total 2 11" xfId="23089"/>
    <cellStyle name="Total 2 12" xfId="23090"/>
    <cellStyle name="Total 2 13" xfId="23091"/>
    <cellStyle name="Total 2 14" xfId="23092"/>
    <cellStyle name="Total 2 15" xfId="23093"/>
    <cellStyle name="Total 2 16" xfId="23094"/>
    <cellStyle name="Total 2 17" xfId="23095"/>
    <cellStyle name="Total 2 18" xfId="23096"/>
    <cellStyle name="Total 2 19" xfId="23097"/>
    <cellStyle name="Total 2 2" xfId="2541"/>
    <cellStyle name="Total 2 2 2" xfId="23098"/>
    <cellStyle name="Total 2 20" xfId="23099"/>
    <cellStyle name="Total 2 21" xfId="23100"/>
    <cellStyle name="Total 2 22" xfId="23101"/>
    <cellStyle name="Total 2 23" xfId="23102"/>
    <cellStyle name="Total 2 24" xfId="23103"/>
    <cellStyle name="Total 2 25" xfId="23104"/>
    <cellStyle name="Total 2 26" xfId="23105"/>
    <cellStyle name="Total 2 27" xfId="23106"/>
    <cellStyle name="Total 2 28" xfId="23107"/>
    <cellStyle name="Total 2 29" xfId="23108"/>
    <cellStyle name="Total 2 3" xfId="2542"/>
    <cellStyle name="Total 2 3 2" xfId="23109"/>
    <cellStyle name="Total 2 30" xfId="23110"/>
    <cellStyle name="Total 2 31" xfId="23111"/>
    <cellStyle name="Total 2 32" xfId="23112"/>
    <cellStyle name="Total 2 33" xfId="23113"/>
    <cellStyle name="Total 2 34" xfId="23114"/>
    <cellStyle name="Total 2 35" xfId="23115"/>
    <cellStyle name="Total 2 36" xfId="23116"/>
    <cellStyle name="Total 2 37" xfId="23117"/>
    <cellStyle name="Total 2 38" xfId="23118"/>
    <cellStyle name="Total 2 39" xfId="23119"/>
    <cellStyle name="Total 2 4" xfId="23120"/>
    <cellStyle name="Total 2 4 2" xfId="23121"/>
    <cellStyle name="Total 2 40" xfId="23122"/>
    <cellStyle name="Total 2 41" xfId="23123"/>
    <cellStyle name="Total 2 42" xfId="23124"/>
    <cellStyle name="Total 2 43" xfId="23125"/>
    <cellStyle name="Total 2 44" xfId="23126"/>
    <cellStyle name="Total 2 45" xfId="23127"/>
    <cellStyle name="Total 2 46" xfId="23128"/>
    <cellStyle name="Total 2 47" xfId="23129"/>
    <cellStyle name="Total 2 48" xfId="23130"/>
    <cellStyle name="Total 2 49" xfId="23131"/>
    <cellStyle name="Total 2 5" xfId="23132"/>
    <cellStyle name="Total 2 50" xfId="23133"/>
    <cellStyle name="Total 2 51" xfId="23134"/>
    <cellStyle name="Total 2 52" xfId="23135"/>
    <cellStyle name="Total 2 53" xfId="23136"/>
    <cellStyle name="Total 2 54" xfId="23137"/>
    <cellStyle name="Total 2 55" xfId="23138"/>
    <cellStyle name="Total 2 56" xfId="23139"/>
    <cellStyle name="Total 2 57" xfId="23140"/>
    <cellStyle name="Total 2 6" xfId="23141"/>
    <cellStyle name="Total 2 7" xfId="23142"/>
    <cellStyle name="Total 2 8" xfId="23143"/>
    <cellStyle name="Total 2 9" xfId="23144"/>
    <cellStyle name="Total 2_Power 0212 Financials and Analytics" xfId="23145"/>
    <cellStyle name="Total 20" xfId="23146"/>
    <cellStyle name="Total 21" xfId="23147"/>
    <cellStyle name="Total 22" xfId="23148"/>
    <cellStyle name="Total 23" xfId="23149"/>
    <cellStyle name="Total 24" xfId="23150"/>
    <cellStyle name="Total 25" xfId="23151"/>
    <cellStyle name="Total 26" xfId="23152"/>
    <cellStyle name="Total 27" xfId="23153"/>
    <cellStyle name="Total 28" xfId="23154"/>
    <cellStyle name="Total 29" xfId="23155"/>
    <cellStyle name="Total 3" xfId="2543"/>
    <cellStyle name="Total 3 2" xfId="23156"/>
    <cellStyle name="Total 30" xfId="23157"/>
    <cellStyle name="Total 31" xfId="23158"/>
    <cellStyle name="Total 32" xfId="23159"/>
    <cellStyle name="Total 33" xfId="23160"/>
    <cellStyle name="Total 34" xfId="23161"/>
    <cellStyle name="Total 35" xfId="23162"/>
    <cellStyle name="Total 36" xfId="23163"/>
    <cellStyle name="Total 37" xfId="23164"/>
    <cellStyle name="Total 38" xfId="23165"/>
    <cellStyle name="Total 39" xfId="23166"/>
    <cellStyle name="Total 4" xfId="2544"/>
    <cellStyle name="Total 4 2" xfId="23167"/>
    <cellStyle name="Total 40" xfId="23168"/>
    <cellStyle name="Total 41" xfId="23169"/>
    <cellStyle name="Total 42" xfId="23170"/>
    <cellStyle name="Total 43" xfId="23171"/>
    <cellStyle name="Total 44" xfId="23172"/>
    <cellStyle name="Total 45" xfId="23173"/>
    <cellStyle name="Total 46" xfId="23174"/>
    <cellStyle name="Total 47" xfId="23175"/>
    <cellStyle name="Total 48" xfId="23176"/>
    <cellStyle name="Total 49" xfId="23177"/>
    <cellStyle name="Total 5" xfId="2545"/>
    <cellStyle name="Total 5 2" xfId="23178"/>
    <cellStyle name="Total 50" xfId="23179"/>
    <cellStyle name="Total 51" xfId="23180"/>
    <cellStyle name="Total 52" xfId="23181"/>
    <cellStyle name="Total 53" xfId="23182"/>
    <cellStyle name="Total 54" xfId="23183"/>
    <cellStyle name="Total 55" xfId="23184"/>
    <cellStyle name="Total 56" xfId="23185"/>
    <cellStyle name="Total 57" xfId="23186"/>
    <cellStyle name="Total 58" xfId="23187"/>
    <cellStyle name="Total 59" xfId="23188"/>
    <cellStyle name="Total 6" xfId="2546"/>
    <cellStyle name="Total 6 2" xfId="23189"/>
    <cellStyle name="Total 60" xfId="23190"/>
    <cellStyle name="Total 61" xfId="23191"/>
    <cellStyle name="Total 62" xfId="23192"/>
    <cellStyle name="Total 63" xfId="23193"/>
    <cellStyle name="Total 64" xfId="23194"/>
    <cellStyle name="Total 65" xfId="23195"/>
    <cellStyle name="Total 66" xfId="23196"/>
    <cellStyle name="Total 67" xfId="23197"/>
    <cellStyle name="Total 68" xfId="23198"/>
    <cellStyle name="Total 69" xfId="23199"/>
    <cellStyle name="Total 7" xfId="2547"/>
    <cellStyle name="Total 7 2" xfId="23200"/>
    <cellStyle name="Total 70" xfId="23201"/>
    <cellStyle name="Total 71" xfId="23202"/>
    <cellStyle name="Total 72" xfId="23203"/>
    <cellStyle name="Total 73" xfId="23204"/>
    <cellStyle name="Total 8" xfId="2548"/>
    <cellStyle name="Total 8 2" xfId="23205"/>
    <cellStyle name="Total 9" xfId="2549"/>
    <cellStyle name="Total 9 2" xfId="23206"/>
    <cellStyle name="Total Bold" xfId="2550"/>
    <cellStyle name="Total Bold 2" xfId="23207"/>
    <cellStyle name="Total1" xfId="2551"/>
    <cellStyle name="Total1 2" xfId="23208"/>
    <cellStyle name="totalbalan" xfId="2552"/>
    <cellStyle name="totalbalan 2" xfId="23209"/>
    <cellStyle name="Totale" xfId="2553"/>
    <cellStyle name="Totale 2" xfId="23210"/>
    <cellStyle name="TotCol - Style5" xfId="2554"/>
    <cellStyle name="TotRow - Style4" xfId="2555"/>
    <cellStyle name="TransVal" xfId="2556"/>
    <cellStyle name="TransVal 2" xfId="23211"/>
    <cellStyle name="TransVal 2 2" xfId="23212"/>
    <cellStyle name="ubordinated Debt" xfId="2557"/>
    <cellStyle name="ubordinated Debt 2" xfId="23213"/>
    <cellStyle name="Undefined" xfId="2558"/>
    <cellStyle name="Undefined 2" xfId="23214"/>
    <cellStyle name="Under_Number" xfId="2559"/>
    <cellStyle name="UNITS" xfId="2560"/>
    <cellStyle name="UNLocked" xfId="2561"/>
    <cellStyle name="UNLocked 2" xfId="23215"/>
    <cellStyle name="UNLocked 3" xfId="23216"/>
    <cellStyle name="Unprot" xfId="2562"/>
    <cellStyle name="Unprot 2" xfId="2563"/>
    <cellStyle name="Unprot$" xfId="2564"/>
    <cellStyle name="Unprot$ 2" xfId="23217"/>
    <cellStyle name="Unprot$ 3" xfId="23218"/>
    <cellStyle name="Unprot_BS Analytics" xfId="2565"/>
    <cellStyle name="Unprotect" xfId="2566"/>
    <cellStyle name="UNSHADED" xfId="2567"/>
    <cellStyle name="Validation" xfId="2568"/>
    <cellStyle name="Valore non valido" xfId="2569"/>
    <cellStyle name="Valore valido" xfId="2570"/>
    <cellStyle name="Valores[2]" xfId="2571"/>
    <cellStyle name="Valores[2] 2" xfId="23219"/>
    <cellStyle name="Valores[4]" xfId="2572"/>
    <cellStyle name="Valores[4] 2" xfId="23220"/>
    <cellStyle name="ValoresSaldo[2]" xfId="2573"/>
    <cellStyle name="ValoresSaldo[2] 2" xfId="23221"/>
    <cellStyle name="VariableName" xfId="2574"/>
    <cellStyle name="VariableName 2" xfId="23222"/>
    <cellStyle name="Währung_kst-bued.xls" xfId="2575"/>
    <cellStyle name="Walutowy [0]_6455 Deferred taxation-PAS &amp; USGAAP" xfId="2576"/>
    <cellStyle name="Walutowy_6455 Deferred taxation-PAS &amp; USGAAP" xfId="2577"/>
    <cellStyle name="Warning Text 10" xfId="2578"/>
    <cellStyle name="Warning Text 10 2" xfId="23223"/>
    <cellStyle name="Warning Text 11" xfId="2579"/>
    <cellStyle name="Warning Text 11 2" xfId="23224"/>
    <cellStyle name="Warning Text 12" xfId="2580"/>
    <cellStyle name="Warning Text 12 2" xfId="23225"/>
    <cellStyle name="Warning Text 13" xfId="2581"/>
    <cellStyle name="Warning Text 13 2" xfId="23226"/>
    <cellStyle name="Warning Text 14" xfId="2582"/>
    <cellStyle name="Warning Text 14 2" xfId="23227"/>
    <cellStyle name="Warning Text 15" xfId="2583"/>
    <cellStyle name="Warning Text 15 2" xfId="23228"/>
    <cellStyle name="Warning Text 16" xfId="23229"/>
    <cellStyle name="Warning Text 17" xfId="23230"/>
    <cellStyle name="Warning Text 18" xfId="23231"/>
    <cellStyle name="Warning Text 19" xfId="23232"/>
    <cellStyle name="Warning Text 2" xfId="2584"/>
    <cellStyle name="Warning Text 2 2" xfId="23233"/>
    <cellStyle name="Warning Text 2 3" xfId="23234"/>
    <cellStyle name="Warning Text 2 4" xfId="23235"/>
    <cellStyle name="Warning Text 20" xfId="23236"/>
    <cellStyle name="Warning Text 21" xfId="23237"/>
    <cellStyle name="Warning Text 22" xfId="23238"/>
    <cellStyle name="Warning Text 23" xfId="23239"/>
    <cellStyle name="Warning Text 24" xfId="23240"/>
    <cellStyle name="Warning Text 25" xfId="23241"/>
    <cellStyle name="Warning Text 26" xfId="23242"/>
    <cellStyle name="Warning Text 27" xfId="23243"/>
    <cellStyle name="Warning Text 28" xfId="23244"/>
    <cellStyle name="Warning Text 29" xfId="23245"/>
    <cellStyle name="Warning Text 3" xfId="2585"/>
    <cellStyle name="Warning Text 3 2" xfId="23246"/>
    <cellStyle name="Warning Text 30" xfId="23247"/>
    <cellStyle name="Warning Text 31" xfId="23248"/>
    <cellStyle name="Warning Text 32" xfId="23249"/>
    <cellStyle name="Warning Text 33" xfId="23250"/>
    <cellStyle name="Warning Text 34" xfId="23251"/>
    <cellStyle name="Warning Text 35" xfId="23252"/>
    <cellStyle name="Warning Text 36" xfId="23253"/>
    <cellStyle name="Warning Text 37" xfId="23254"/>
    <cellStyle name="Warning Text 38" xfId="23255"/>
    <cellStyle name="Warning Text 39" xfId="23256"/>
    <cellStyle name="Warning Text 4" xfId="2586"/>
    <cellStyle name="Warning Text 4 2" xfId="23257"/>
    <cellStyle name="Warning Text 40" xfId="23258"/>
    <cellStyle name="Warning Text 41" xfId="23259"/>
    <cellStyle name="Warning Text 42" xfId="23260"/>
    <cellStyle name="Warning Text 43" xfId="23261"/>
    <cellStyle name="Warning Text 44" xfId="23262"/>
    <cellStyle name="Warning Text 45" xfId="23263"/>
    <cellStyle name="Warning Text 46" xfId="23264"/>
    <cellStyle name="Warning Text 47" xfId="23265"/>
    <cellStyle name="Warning Text 48" xfId="23266"/>
    <cellStyle name="Warning Text 49" xfId="23267"/>
    <cellStyle name="Warning Text 5" xfId="2587"/>
    <cellStyle name="Warning Text 5 2" xfId="23268"/>
    <cellStyle name="Warning Text 50" xfId="23269"/>
    <cellStyle name="Warning Text 51" xfId="23270"/>
    <cellStyle name="Warning Text 52" xfId="23271"/>
    <cellStyle name="Warning Text 53" xfId="23272"/>
    <cellStyle name="Warning Text 54" xfId="23273"/>
    <cellStyle name="Warning Text 55" xfId="23274"/>
    <cellStyle name="Warning Text 56" xfId="23275"/>
    <cellStyle name="Warning Text 57" xfId="23276"/>
    <cellStyle name="Warning Text 58" xfId="23277"/>
    <cellStyle name="Warning Text 59" xfId="23278"/>
    <cellStyle name="Warning Text 6" xfId="2588"/>
    <cellStyle name="Warning Text 6 2" xfId="23279"/>
    <cellStyle name="Warning Text 60" xfId="23280"/>
    <cellStyle name="Warning Text 61" xfId="23281"/>
    <cellStyle name="Warning Text 62" xfId="23282"/>
    <cellStyle name="Warning Text 63" xfId="23283"/>
    <cellStyle name="Warning Text 64" xfId="23284"/>
    <cellStyle name="Warning Text 65" xfId="23285"/>
    <cellStyle name="Warning Text 66" xfId="23286"/>
    <cellStyle name="Warning Text 67" xfId="23287"/>
    <cellStyle name="Warning Text 68" xfId="23288"/>
    <cellStyle name="Warning Text 69" xfId="23289"/>
    <cellStyle name="Warning Text 7" xfId="2589"/>
    <cellStyle name="Warning Text 7 2" xfId="23290"/>
    <cellStyle name="Warning Text 70" xfId="23291"/>
    <cellStyle name="Warning Text 71" xfId="23292"/>
    <cellStyle name="Warning Text 72" xfId="23293"/>
    <cellStyle name="Warning Text 73" xfId="23294"/>
    <cellStyle name="Warning Text 8" xfId="2590"/>
    <cellStyle name="Warning Text 8 2" xfId="23295"/>
    <cellStyle name="Warning Text 9" xfId="2591"/>
    <cellStyle name="Warning Text 9 2" xfId="23296"/>
    <cellStyle name="Workpaper_Title" xfId="2592"/>
    <cellStyle name="WP_Name_11" xfId="2593"/>
    <cellStyle name="Year" xfId="2594"/>
    <cellStyle name="year 2" xfId="2595"/>
    <cellStyle name="year 2 2" xfId="2750"/>
    <cellStyle name="Yen" xfId="2596"/>
    <cellStyle name="Yen 2" xfId="23297"/>
    <cellStyle name="Yes/No" xfId="2597"/>
    <cellStyle name="Yes/No 2" xfId="23298"/>
    <cellStyle name="Yes/No 2 2" xfId="23299"/>
    <cellStyle name="콤마 [0]_laroux" xfId="2598"/>
    <cellStyle name="콤마_laroux" xfId="2599"/>
    <cellStyle name="통화 [0]_laroux" xfId="2600"/>
    <cellStyle name="통화_laroux" xfId="2601"/>
    <cellStyle name="표준_laroux" xfId="2602"/>
  </cellStyles>
  <dxfs count="22"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00FF"/>
      <color rgb="FFFF66CC"/>
      <color rgb="FFFF66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9.xml"/><Relationship Id="rId117" Type="http://schemas.openxmlformats.org/officeDocument/2006/relationships/externalLink" Target="externalLinks/externalLink100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72.xml"/><Relationship Id="rId112" Type="http://schemas.openxmlformats.org/officeDocument/2006/relationships/externalLink" Target="externalLinks/externalLink95.xml"/><Relationship Id="rId133" Type="http://schemas.openxmlformats.org/officeDocument/2006/relationships/externalLink" Target="externalLinks/externalLink116.xml"/><Relationship Id="rId138" Type="http://schemas.openxmlformats.org/officeDocument/2006/relationships/externalLink" Target="externalLinks/externalLink121.xml"/><Relationship Id="rId154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42.xml"/><Relationship Id="rId175" Type="http://schemas.openxmlformats.org/officeDocument/2006/relationships/styles" Target="styles.xml"/><Relationship Id="rId170" Type="http://schemas.openxmlformats.org/officeDocument/2006/relationships/externalLink" Target="externalLinks/externalLink15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90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62.xml"/><Relationship Id="rId102" Type="http://schemas.openxmlformats.org/officeDocument/2006/relationships/externalLink" Target="externalLinks/externalLink85.xml"/><Relationship Id="rId123" Type="http://schemas.openxmlformats.org/officeDocument/2006/relationships/externalLink" Target="externalLinks/externalLink106.xml"/><Relationship Id="rId128" Type="http://schemas.openxmlformats.org/officeDocument/2006/relationships/externalLink" Target="externalLinks/externalLink111.xml"/><Relationship Id="rId144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3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3.xml"/><Relationship Id="rId95" Type="http://schemas.openxmlformats.org/officeDocument/2006/relationships/externalLink" Target="externalLinks/externalLink78.xml"/><Relationship Id="rId160" Type="http://schemas.openxmlformats.org/officeDocument/2006/relationships/externalLink" Target="externalLinks/externalLink143.xml"/><Relationship Id="rId165" Type="http://schemas.openxmlformats.org/officeDocument/2006/relationships/externalLink" Target="externalLinks/externalLink148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113" Type="http://schemas.openxmlformats.org/officeDocument/2006/relationships/externalLink" Target="externalLinks/externalLink96.xml"/><Relationship Id="rId118" Type="http://schemas.openxmlformats.org/officeDocument/2006/relationships/externalLink" Target="externalLinks/externalLink101.xml"/><Relationship Id="rId134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22.xml"/><Relationship Id="rId80" Type="http://schemas.openxmlformats.org/officeDocument/2006/relationships/externalLink" Target="externalLinks/externalLink63.xml"/><Relationship Id="rId85" Type="http://schemas.openxmlformats.org/officeDocument/2006/relationships/externalLink" Target="externalLinks/externalLink68.xml"/><Relationship Id="rId150" Type="http://schemas.openxmlformats.org/officeDocument/2006/relationships/externalLink" Target="externalLinks/externalLink133.xml"/><Relationship Id="rId155" Type="http://schemas.openxmlformats.org/officeDocument/2006/relationships/externalLink" Target="externalLinks/externalLink138.xml"/><Relationship Id="rId171" Type="http://schemas.openxmlformats.org/officeDocument/2006/relationships/externalLink" Target="externalLinks/externalLink154.xml"/><Relationship Id="rId176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42.xml"/><Relationship Id="rId103" Type="http://schemas.openxmlformats.org/officeDocument/2006/relationships/externalLink" Target="externalLinks/externalLink86.xml"/><Relationship Id="rId108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12.xml"/><Relationship Id="rId54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79.xml"/><Relationship Id="rId140" Type="http://schemas.openxmlformats.org/officeDocument/2006/relationships/externalLink" Target="externalLinks/externalLink123.xml"/><Relationship Id="rId145" Type="http://schemas.openxmlformats.org/officeDocument/2006/relationships/externalLink" Target="externalLinks/externalLink128.xml"/><Relationship Id="rId161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4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32.xml"/><Relationship Id="rId114" Type="http://schemas.openxmlformats.org/officeDocument/2006/relationships/externalLink" Target="externalLinks/externalLink97.xml"/><Relationship Id="rId119" Type="http://schemas.openxmlformats.org/officeDocument/2006/relationships/externalLink" Target="externalLinks/externalLink10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82.xml"/><Relationship Id="rId101" Type="http://schemas.openxmlformats.org/officeDocument/2006/relationships/externalLink" Target="externalLinks/externalLink84.xml"/><Relationship Id="rId122" Type="http://schemas.openxmlformats.org/officeDocument/2006/relationships/externalLink" Target="externalLinks/externalLink105.xml"/><Relationship Id="rId130" Type="http://schemas.openxmlformats.org/officeDocument/2006/relationships/externalLink" Target="externalLinks/externalLink113.xml"/><Relationship Id="rId135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26.xml"/><Relationship Id="rId148" Type="http://schemas.openxmlformats.org/officeDocument/2006/relationships/externalLink" Target="externalLinks/externalLink131.xml"/><Relationship Id="rId151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52.xml"/><Relationship Id="rId177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55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109" Type="http://schemas.openxmlformats.org/officeDocument/2006/relationships/externalLink" Target="externalLinks/externalLink92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6" Type="http://schemas.openxmlformats.org/officeDocument/2006/relationships/externalLink" Target="externalLinks/externalLink59.xml"/><Relationship Id="rId97" Type="http://schemas.openxmlformats.org/officeDocument/2006/relationships/externalLink" Target="externalLinks/externalLink80.xml"/><Relationship Id="rId104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08.xml"/><Relationship Id="rId141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29.xml"/><Relationship Id="rId167" Type="http://schemas.openxmlformats.org/officeDocument/2006/relationships/externalLink" Target="externalLinks/externalLink15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92" Type="http://schemas.openxmlformats.org/officeDocument/2006/relationships/externalLink" Target="externalLinks/externalLink75.xml"/><Relationship Id="rId162" Type="http://schemas.openxmlformats.org/officeDocument/2006/relationships/externalLink" Target="externalLinks/externalLink14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2.xml"/><Relationship Id="rId24" Type="http://schemas.openxmlformats.org/officeDocument/2006/relationships/externalLink" Target="externalLinks/externalLink7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49.xml"/><Relationship Id="rId87" Type="http://schemas.openxmlformats.org/officeDocument/2006/relationships/externalLink" Target="externalLinks/externalLink70.xml"/><Relationship Id="rId110" Type="http://schemas.openxmlformats.org/officeDocument/2006/relationships/externalLink" Target="externalLinks/externalLink93.xml"/><Relationship Id="rId115" Type="http://schemas.openxmlformats.org/officeDocument/2006/relationships/externalLink" Target="externalLinks/externalLink98.xml"/><Relationship Id="rId131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19.xml"/><Relationship Id="rId157" Type="http://schemas.openxmlformats.org/officeDocument/2006/relationships/externalLink" Target="externalLinks/externalLink140.xml"/><Relationship Id="rId61" Type="http://schemas.openxmlformats.org/officeDocument/2006/relationships/externalLink" Target="externalLinks/externalLink44.xml"/><Relationship Id="rId82" Type="http://schemas.openxmlformats.org/officeDocument/2006/relationships/externalLink" Target="externalLinks/externalLink65.xml"/><Relationship Id="rId152" Type="http://schemas.openxmlformats.org/officeDocument/2006/relationships/externalLink" Target="externalLinks/externalLink135.xml"/><Relationship Id="rId173" Type="http://schemas.openxmlformats.org/officeDocument/2006/relationships/externalLink" Target="externalLinks/externalLink156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39.xml"/><Relationship Id="rId77" Type="http://schemas.openxmlformats.org/officeDocument/2006/relationships/externalLink" Target="externalLinks/externalLink60.xml"/><Relationship Id="rId100" Type="http://schemas.openxmlformats.org/officeDocument/2006/relationships/externalLink" Target="externalLinks/externalLink83.xml"/><Relationship Id="rId105" Type="http://schemas.openxmlformats.org/officeDocument/2006/relationships/externalLink" Target="externalLinks/externalLink88.xml"/><Relationship Id="rId126" Type="http://schemas.openxmlformats.org/officeDocument/2006/relationships/externalLink" Target="externalLinks/externalLink109.xml"/><Relationship Id="rId147" Type="http://schemas.openxmlformats.org/officeDocument/2006/relationships/externalLink" Target="externalLinks/externalLink130.xml"/><Relationship Id="rId168" Type="http://schemas.openxmlformats.org/officeDocument/2006/relationships/externalLink" Target="externalLinks/externalLink15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93" Type="http://schemas.openxmlformats.org/officeDocument/2006/relationships/externalLink" Target="externalLinks/externalLink76.xml"/><Relationship Id="rId98" Type="http://schemas.openxmlformats.org/officeDocument/2006/relationships/externalLink" Target="externalLinks/externalLink81.xml"/><Relationship Id="rId121" Type="http://schemas.openxmlformats.org/officeDocument/2006/relationships/externalLink" Target="externalLinks/externalLink104.xml"/><Relationship Id="rId142" Type="http://schemas.openxmlformats.org/officeDocument/2006/relationships/externalLink" Target="externalLinks/externalLink125.xml"/><Relationship Id="rId163" Type="http://schemas.openxmlformats.org/officeDocument/2006/relationships/externalLink" Target="externalLinks/externalLink14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8.xml"/><Relationship Id="rId46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50.xml"/><Relationship Id="rId116" Type="http://schemas.openxmlformats.org/officeDocument/2006/relationships/externalLink" Target="externalLinks/externalLink99.xml"/><Relationship Id="rId137" Type="http://schemas.openxmlformats.org/officeDocument/2006/relationships/externalLink" Target="externalLinks/externalLink120.xml"/><Relationship Id="rId158" Type="http://schemas.openxmlformats.org/officeDocument/2006/relationships/externalLink" Target="externalLinks/externalLink141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66.xml"/><Relationship Id="rId88" Type="http://schemas.openxmlformats.org/officeDocument/2006/relationships/externalLink" Target="externalLinks/externalLink71.xml"/><Relationship Id="rId111" Type="http://schemas.openxmlformats.org/officeDocument/2006/relationships/externalLink" Target="externalLinks/externalLink94.xml"/><Relationship Id="rId132" Type="http://schemas.openxmlformats.org/officeDocument/2006/relationships/externalLink" Target="externalLinks/externalLink115.xml"/><Relationship Id="rId153" Type="http://schemas.openxmlformats.org/officeDocument/2006/relationships/externalLink" Target="externalLinks/externalLink136.xml"/><Relationship Id="rId174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40.xml"/><Relationship Id="rId106" Type="http://schemas.openxmlformats.org/officeDocument/2006/relationships/externalLink" Target="externalLinks/externalLink89.xml"/><Relationship Id="rId127" Type="http://schemas.openxmlformats.org/officeDocument/2006/relationships/externalLink" Target="externalLinks/externalLink1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CPE0S\EPS\EPS-2005\EPS%20DEC-05-Merger%20Costs%20Jan%202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seworks.pseg.com/TAX/External%20Reports/FERC%20Form1/2014/4Q/FERC%202014%20Utility%20ADIT%203-16-15%20v4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Recursos%20Humano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NTROLADORIA\Planejamento\Or&#231;amento\1999\Or&#231;amento_1999\Versao\Calculo_ultimo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\BPR\SC%20Management%20Reports\2007%20Reports\07%20July%202007\Peter%20N\FlashByOC_July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vc%20Corp%20Cost%20Planning\2007Reforecast\Budget_Transfer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Utility%20Planning\Utility%20Planning\2011\O&amp;M%20Targets\OM%20Targets%202012-2016%20%7bv20110922%7d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Documents%20and%20Settings\cpgdr\Local%20Settings\Temporary%20Internet%20Files\OLK13\PSEG%200404%20Financials%20and%20Analytic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NTROLADORIA\My%20Documents\PSEG%20Models\2000%20Business%20Plan\RGE2000BP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Shardata\Financial%20Accounting\Analytics%202005\PSE&amp;G\PSEG%200205%20Financials%20and%20Analytic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7\ENTDATA\Renewables%20&amp;%20Energy%20Solutions\Shared%20Folder\SolarLoan3\SLP%20III%20Amorts\Archive\Model%20with%20Declinging%20Floor%20Prices\SLIII%20Com%20Loan%20Forecast%20-%20Q7-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%20Model%20Stuff\Adaytum%202004\NucCapSpendAdayInput20040304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spto%202002\PSPTO_OPER_2002\TEMP\E7917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CPM1C\Local%20Settings\Temporary%20Internet%20Files\OLK27\Analytics_PSEG-July03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WINNT\Profiles\CPM1C\Local%20Settings\Temporary%20Internet%20Files\OLK27\Analytics_PSEG-July03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caarshare\Utility\Rosanna\Power%20plant\2014\04-Apr\DC10%20CWIP%20reclass-Mar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arshare\Utility\Rosanna\Power%20plant\2014\04-Apr\DC10%20CWIP%20reclass-Ma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Financial%20Accounting\Analytics%202005\PSE&amp;G\PSEG%200205%20Financials%20and%20Analytic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hardata\FERCSTMTS\1999\December\BSBPU1299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7\ENTDATA\Valuation%20and%20Planning\Project%20Evaluation\PSE&amp;G\PEEM\PSEnG%20PEEM%20Rev.%2010.0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pckb\Local%20Settings\Temporary%20Internet%20Files\OLK1C0\Copy%20of%209-2011%20Combined%20Net%20down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lp0l\Local%20Settings\Temporary%20Internet%20Files\OLK8D\Income%20Tax%20mar%20'05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1\DATA1\Share\nVision\Genco\Trial%20Balance\2001-9\10100-GCOTB-BU-Trial%20Balance-Sep-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PACKAGE\Antecedentes%20Package\FMIK%20-%20TTIK%20II%20(1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Marzocash%20flow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\2017%20EE%20Filing\Revenue%20Requirement\WP-SS-EE17-1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GPRC/Revenue%20Requirements%20-%20Sept%20Update/CA/WP-SS-CA-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NING%20&amp;%20BUDGETING\business%20planning\2005%20Business%20Plan\CAPEX%20Template\NucCapSpendAdayInput20040304E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udson%20Unit%201%20Long%20term%20maint%20plan.6-16-200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\SC%20Management%20Reports\2008%20Reports\12%20Dec%202008\Cindy\Annual%202008%20BPR_BW_YTD_ACTvsPLAN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04%20Apr%202009\Cindy\F04%20050809%2012%20noon%20%20BPR_BW_ANNUAL_PLANvsFCAST%20WAVE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2011%20Integrated%20Plan\EPS%20Submissions\2011%2001%20Jan\012511\2010-15%20Rev%20&amp;%20Exp%205%20Year%20Model%20020111%20unlinke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7\ENTDATA\Documents%20and%20Settings\cpbsd\Local%20Settings\Temporary%20Internet%20Files\OLK84\PAM%202%200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FEDERAL\2016%20Accrual\External%20Reports\FIN48\TX-8%20PSEG%20FIN%2048%2012-2016%20v4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vanceF&#205;SICOActiv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%20Reports\2014\02%20February\February%202014%20Actual%20Reportin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Reporting\G&amp;A%20Reporting\0801\Reporting%20Tool%200601%20-%20Income%20Statement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p%20M+1\Real%20USA%2004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00KM8\Local%20Settings\Temporary%20Internet%20Files\OLK61\Dec%20EXC%20Reserve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Documents%20and%20Settings\U000KM8\Local%20Settings\Temporary%20Internet%20Files\OLK61\Dec%20EXC%20Reserves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FEDERAL\2010%20Return\Depreciation\UPS%20Dec%20'10%20TC1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RGE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GE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pckb\Local%20Settings\Temporary%20Internet%20Files\OLK1C0\2010%20ED%20Capital%20Projects%20By%20Month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Julio-03.Consol%20US%20GAAP%20POC-%20PSEG%20cons..xls;%20LDS.xls;%20ONTARIO%20cons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C%20Filings\FAS%20133\2004\Quarterly%20Process\2Q04\Valuations%20from%20FRM\Super%20Summary%20Files%20for%20Accountants%20063004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gai\Local%20Settings\Temporary%20Internet%20Files\OLK184\Appleton%20Papers%202000-2001_Additional%201040%20exclusions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Analytics_PSEG-Nov03_draft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vc%20Corp%20Cost%20Planning\2009_2013_5YrPlan\2009%20Rev%20&amp;%20Exp%205%20Year%20Model%201-20-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FF\jdm\misc\2002%201Q\Earnings%20release\Old%20Earnings%20Release%20Worksheet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Exchange\MP%20Adds%202001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2009%20Integrated%20Plan\EPS%20Submissions\Nov\111908\5yearPlan%20Sept%20EOG%20Analysi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ECNICA\WINDOWS\TEMP\RGE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7\ENTDATA\Documents%20and%20Settings\ias0l\Local%20Settings\Temporary%20Internet%20Files\OLK8F\PEAKER%20ProForma%20-%20Kearny14%20v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Accounting\INVESTMENT%20RECONCILIATIONS\2003\RGE\RGE%20investment%20rec%2009-30-03%20Interest%20Income12(vs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GE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pgdr\Local%20Settings\Temporary%20Internet%20Files\OLK13\6.2005%20tb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windows\TEMP\RGE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FEDERAL\2011%20Accrual\Reconciliations\Rollforwards\DFTX201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outurier\Documents\Microsoft%20User%20Data\Saved%20Attachments\Electroandes\Documents%20and%20Settings\mcouturier\Configuraci&#243;n%20local\Archivos%20temporales%20de%20Internet\OLK7E\windows\TEMP\vequi-dic2k1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seworks.pseg.com/TAX/FEDERAL/2017%20Tax%20Payments/2017_FIT%20Forecast-after%202016%208&amp;4%20v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cphmk\CashFlows\ExelonMethod\ETC&amp;Derivatives-Condensed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cphmk\CashFlows\Feb08Cash%20Flow\PS10-Acct%20Recs-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Chilquinta\Financing\2003%20projections\Budget%202003%20and%20Projection%202004-2007%20(24-06-0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dat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8.deloitteonline.com/CLIENTS/Clients/STR/Indirect%20Cost/Conectiv/Contractors/2000%20Orders%20with%20vendo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TAX\cpkmb\2011%20Est-Ext%20Payments\2011%20PSE&amp;G%20State%20Tax%20Paymen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Closings-RAC\2003\09Sep03\Reports\SAESA\windows\TEMP\vequi-dic2k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ARTI~1\LOCALS~1\Temp\EEE%20forecast%20distro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couturier\Documents\Microsoft%20User%20Data\Saved%20Attachments\JAIME\excel-financ\Mayor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10\entdata10\2000%20Cost%20Plan\99BUDV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WINNT\Profiles\CPM1C\Local%20Settings\Temporary%20Internet%20Files\OLK27\Analytics_PSEG-Nov03_draf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CPM1C\Local%20Settings\Temporary%20Internet%20Files\OLK27\Analytics_PSEG-Nov03_draf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BNW301\VOL5\STAFF\jdm\KMH\Merge\FERC%20Filing\FERC%20stmts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%20Archive\10k&amp;282\External%20Reporting\2010\Q3\Global%20Deferred%20Taxes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\2017%20Rate%20Case\RateDesign\Gas\Copy%20of%202017%20GAS%20POR%20Rate%20Case%202017%20V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Shardata\CPE0S\EPS\EPS-2005\EPS%20DEC-05-Merger%20Costs%20Jan%202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RCHIQU~1\LOCALS~1\Temp\PSEG\Package\Nov%20'01\unzipped\Board%20Package%20Oct%20'01\WINDOWS\TEMP\TEMP\Marzocash%20flo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RCHIQU~1\LOCALS~1\Temp\windows\TEMP\pptoop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2012%20Integrated%20Plan\EPS%20Submissions\05%20May\051811\2010-15%20Rev%20&amp;%20Exp%205%20Year%20Model%20051911%20Unlinked%20Normaliz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RCHIQU~1\LOCALS~1\Temp\Documento%20Budget%2020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spto%202002\PSPTO_OPER_2002\windows\TEMP\LineasTrans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oss.pseg.com/sites/PSEnG/Gas_Delivery/Plan_Design/Replacement%20Facilities/Replacement%20Facilities%20Work%202011/2011%20RM%20Stimulus%20II%20All%20Distric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vc%20Corp%20Cost%20Planning\2011%20Reporting\07%20July\July%202011%20Actual%20Reportin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couturier\Documents\Microsoft%20User%20Data\Saved%20Attachments\JAIME\excel-financ\BUSAEXCL\CHAP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COG\BPR\SC%20Management%20Reports\2011%20Reports\02%20Feb%202011\Rhonda\FlashByOC%20Feb201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8.deloitteonline.com/Documents%20and%20Settings/joryan/My%20Documents/Company/Cinergy/263A/SSCM%20Settlements/2002%20M-1%20Calc/PSI%20M1%20Non%20R&amp;R-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rodkey\Local%20Settings\Temporary%20Internet%20Files\OLK138\Item%20I%20c_%20CMP%202006%20Retirement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CPC0G\12LTDan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Utility%20Planning\2015\2015%20Rebasing\2015%20Utility%20Master%20Rebase%20v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Analytics_PSEG-Sept-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0\Acc%20Recs\11-Nov-2010\101%20adds%20rets%20trans%20by%20month%20dc10%202010%20not%20complet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chiquito\Local%20Settings\Temporary%20Internet%20Files\OLK629\Documents%20and%20Settings\administrador\Configuraci&#243;n%20local\Archivos%20temporales%20de%20Internet\Content.IE5\0V8R4Z6P\Program%20Files\IQSC\Q+E\qe32.xla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Analytics_PSEG-August-03%20Draft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RCHIQU~1\LOCALS~1\Temp\Robin%20Consolidator%20Saesa%20Individual%20base.115F.52.7-16-01.Board%20Proforma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cpc0g\Analytics\2003\Oct_2003Analytics_PSE&amp;G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TEMP\Reportes%20Gerencial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pleskac\Local%20Settings\Temp\2002%20M-1%20Calc\CGE%20M1%20Non%20R&amp;R-%20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spto%202002\PSPTO_OPER_2002\TEMP\rosa\cte\FORMA-V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F\Documents%20and%20Settings\Greg%20Lormand\My%20Documents\My%20Business\Clients\Exelon\Exdelon%20project%20mgt\EXE-BRAIDWOOD-U3-P11-v2-ROADMA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Accounting\STRATEGY\Forecast%2004\9&amp;3%20Forecast\NOV%20EOG\Trial%20Balance%20-%2009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Day%202%20BPR\01%20January\Februrary%20Actual%20Reporting%2001-2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%20Reports\06%20June\Day%203+%20BPR%20-%20June%20F06%20Updated%202013-07-10%20as%20of%203-00P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vc%20Corp%20Cost%20Planning\2014%20Reporting\06%20June\Day%203+%20BPR%20-%202014%20June%20F06%20updated%2007-15%20%2010%2014%20am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%20Reports\08%20August\Day%203+%20BPR%20-%20August%20F08%20Updated%202013-09-13%2011_30a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Day%202%20BPR\01%20January\January%20Actual%20Reporting%2001-2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External%20Reports\Annual%20Report\2014\Q4\FIN48%20Footnote\TX-8%20DRAFT%20PSEG%20FIN%2048%202014%2012%20v8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FEDERAL\2012%20Accrual\Reconciliations\Rollforwards\D&amp;T%20Rollforward%20Schedules%20-%20Utility%202012-December%20v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pcdt\Desktop\Extension\Memos%20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spto%202002\PSPTO_OPER_2002\windows\TEMP\FORMULARIOS%20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martinez\Local%20Settings\Temporary%20Internet%20Files\OLK24F\pptoope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ayr\CLAYR\MERCADO\MERCLA\DADOS%20VARIA&#199;.RGE\CEEM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Accounting\STRATEGY\Forecast%2005\3&amp;9%20Forecast\Plan%20Model%200305%20-%20NO%20CASH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Qual.Produtividad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al.Produtividad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martinez\Local%20Settings\Temporary%20Internet%20Files\OLK24F\modeloNEW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2002-%20templates\Project%20Template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ource_Allocations\Resource%20Allocation%202005\O&amp;M%20Planning%20and%20Forms\FORMS%201-5\2005%20-%202009%20Targets\My%20Documents\Third%20Party%20Work\Duquesne%20Light%20Company\Duquense%20Assumptions\Assumptions%20and%20Profil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isk%20Management\FRM%20SWAPS\Chilquinta\Chilquint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Accounting\STRATEGY\Forecast%2004\8&amp;4%20Forecast\8&amp;4%20SEPT%20EOG\2004%20Forecast%208&amp;4%20(FINAL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chiquito\Local%20Settings\Temporary%20Internet%20Files\OLK629\Program%20Files\IQSC\Q+E\qe32.xla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lp0l\Local%20Settings\Temporary%20Internet%20Files\OLK8D\Project%20Detail%20-%202005%20Pla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TAX\Audit%20-%20IRS\2007-10%20IRS%20Audit\PSEG%20Proposed%20Audit%20Adjustments\Control-PSEG%20Proposed%20IRS%20Audit%20Adjs%202007-201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Day%202%20BPR\04%20April\April%202011%20Day5%20F03%20and%20F04%20as%20of%2005-1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TAX\International%20Compliance\2007\Non-Oracle%20Financial%20Statements\Italy\Financials%20for%20Filing%20-%20Bioenegie%20(Actual%2012.07%20booked%2001.08)-%2012-07%20def%20v0updated%20by%20AGR%20with%20US%20GAAP%20Adj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International%20Compliance\2007\Non-Oracle%20Financial%20Statements\Italy\Financials%20for%20Filing%20-%20Bioenegie%20(Actual%2012.07%20booked%2001.08)-%2012-07%20def%20v0updated%20by%20AGR%20with%20US%20GAAP%20Adj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Analytics_PSEG-July03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STRATEGY\plan_00\2000%20budget\eams%202000%20g&amp;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ning%202011\Fringe%20&amp;%20Taxes%20Plan\2011%20Business%20Plan\Corp%20Planning%20Pension%20Exp%20Fringe%20Benefits%20Projections%202010%20Nov%20BOD%20vs%202010%20October%20EOG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C%20Filings\2009%20Cash%20Flows\June09CashFlow\PSE&amp;G%20June%2009%20SCF\PSE&amp;G_SCF_June09_V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ISAnalytics_Feb02_PSE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Closings-RAC\BP2001_seasonalized_w_new%20LD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\2017%20Rate%20Case\RateDesign\Electric\Rate%20Case%20Design\2017%20Electric%20POR%20with%202012%20BD%209.1.17%20-%20NEW%20DZ-SS1%20DZ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fa\Sector%20El&#233;ctrico\Comparativo%20Saesa%20vs%20CE%20200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FEDERAL\2012%20Tax%20Payments\2012_FIT%20Forecast_-%2012&amp;0%20v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2991\123\2001\SERPVal\AVL_results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urrent%20PPA\Panda%20internal-Guadalupe%20PPA%20Reliant%2050%20MW%200920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2991\123\1999\serp\actcalc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ayr\CLAYR\MERCADO\MERCLA\DADOS%20VARIA&#199;.RGE\AESM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ppdz\Local%20Settings\Temporary%20Internet%20Files\OLK45D\2007%20Form%201%20Support%203%2018%20(version%201)%20(2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prcv\Local%20Settings\Temporary%20Internet%20Files\OLKC\2011%20monthly%20forecast%20%20IT-%20RES%2012032010v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FEDERAL\2009%20Return\Depreciation\UPS%20Dec%202009%20TC10_cdb_combined%201010040%20Revised%20on%20Mar18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pgdr\Local%20Settings\Temporary%20Internet%20Files\OLK13\6.2005%20t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Day%202%20BPR\05%20May\5&amp;7%20forecast%20as%20of%2006-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2991\123\2006\SERPVal\Expected%20Benefit%20Payments%20Analysis_NQ_2020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%20Development\Cost\Capital\Forecast\2006\9n4\FossilSpendInput2006-2010_8n4%20-%20Final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\SC%20Management%20Reports\2010%20Reports\04%20Apr%202010\Rhonda\FlashByOC%20Apr201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Closings-RAC\2003\09Sep03\Reports\SAESA\Documents%20and%20Settings\FIN243\Configuraci&#243;n%20local\Archivos%20temporales%20de%20Internet\Content.IE5\IJ2L4567\WINDOWS\TEMP\Credito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vc%20Corp%20Cost%20Planning\2007Reforecast\WIP\Budget_TransfersBackup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vc%20Corp%20Cost%20Planning\2007Reforecast\backup\Budget_TransfersJune19thFil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Users\cpg1s\AppData\Local\Microsoft\Windows\Temporary%20Internet%20Files\Content.Outlook\D6IJWKS0\PSEG%20Schedules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g1s\AppData\Local\Microsoft\Windows\Temporary%20Internet%20Files\Content.Outlook\D6IJWKS0\PSEG%20Schedules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ursos%20Human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Database"/>
      <sheetName val="Accum"/>
      <sheetName val="C"/>
      <sheetName val="Quarter"/>
      <sheetName val="Page 131"/>
      <sheetName val="NEW 3"/>
      <sheetName val="NEW 9"/>
      <sheetName val="12 Mths Ended Check"/>
      <sheetName val="Checking"/>
      <sheetName val="Page 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K reconciliation to FERC"/>
      <sheetName val="Utility 2012-2013 TB"/>
      <sheetName val="SAB99"/>
      <sheetName val="SAP to FERC"/>
      <sheetName val="190 Footnote"/>
      <sheetName val="282 Footnotes"/>
      <sheetName val="283 Footnotes"/>
      <sheetName val="190"/>
      <sheetName val="282"/>
      <sheetName val="283"/>
      <sheetName val="clause"/>
      <sheetName val="PSE&amp;G CWIP"/>
      <sheetName val="Rpt 257 DC10 TC10 2014 accrual "/>
      <sheetName val="Rpt 257 Gas only"/>
      <sheetName val="2014 Footnote Plant"/>
      <sheetName val="2014 Footnote CA"/>
      <sheetName val="2014 Footnote CL"/>
      <sheetName val="2014 Footnote other"/>
      <sheetName val="2013Footnote"/>
      <sheetName val="2012Footnote"/>
      <sheetName val="Ratebase"/>
      <sheetName val="Sheet1"/>
      <sheetName val="2013Cumulative TD"/>
      <sheetName val="2013Accrual"/>
      <sheetName val="2012 RTA"/>
      <sheetName val="PY Adjustments"/>
      <sheetName val="Other Adjustments"/>
      <sheetName val="Plant"/>
      <sheetName val="2014 CTD"/>
      <sheetName val="Question list"/>
      <sheetName val="2014 Accrual"/>
      <sheetName val="2013 RTA"/>
      <sheetName val="Pension"/>
      <sheetName val="2014 TB"/>
      <sheetName val="Enerquinta CL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° Empr"/>
      <sheetName val="N° Empr"/>
      <sheetName val="#Ger &amp; DPR"/>
      <sheetName val="cFolha R$"/>
      <sheetName val="Folha R$"/>
      <sheetName val="cTGA &amp; TFA"/>
      <sheetName val="TGA &amp; TFA"/>
      <sheetName val="PSE&amp;G-IS-MONTH"/>
      <sheetName val="Reset Dates All"/>
      <sheetName val="Enerquinta CL$"/>
      <sheetName val="Diario"/>
      <sheetName val="Newc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ario"/>
      <sheetName val="Vendas"/>
      <sheetName val="Compra"/>
      <sheetName val="CurtoPrazo"/>
      <sheetName val="Pessoal"/>
      <sheetName val="Mat_Serv"/>
      <sheetName val="Gastos"/>
      <sheetName val="Investimentos"/>
      <sheetName val="Emprestimos Existentes"/>
      <sheetName val="Novos Empréstimos"/>
      <sheetName val="Vendas_Regionais"/>
      <sheetName val="Fechamento"/>
      <sheetName val="Fechamento_US$"/>
      <sheetName val="Inversiones_Activo"/>
      <sheetName val="PSE&amp;G-IS-MONTH"/>
      <sheetName val="Energ_Indiv_Balance_sheet"/>
      <sheetName val="Balance Sheet Inversiones"/>
      <sheetName val="Balance Sheet Analysis"/>
      <sheetName val="Monthly Cash Flow Budget"/>
      <sheetName val="Covenants"/>
      <sheetName val="Excess Cash Flow"/>
      <sheetName val="Income Statement Analysis"/>
      <sheetName val="Income Statement Inversiones"/>
      <sheetName val="Monthly Budget"/>
      <sheetName val="Budget vs Outlook Analysis"/>
      <sheetName val="Energ_Outlook_Anal"/>
      <sheetName val="Working Capital (Actual)"/>
      <sheetName val="Working Capital (Budget)"/>
      <sheetName val="Presup"/>
      <sheetName val="PROJ MAPPING"/>
      <sheetName val="Reset Dates 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 Table"/>
      <sheetName val="ZService_ATTR.csv"/>
      <sheetName val="Service Text"/>
      <sheetName val="DSM2006B"/>
      <sheetName val="EntPlan07"/>
      <sheetName val="HoldPlan07"/>
      <sheetName val="PwrPln07"/>
      <sheetName val="UtilPlan07"/>
      <sheetName val="Ent04Actual"/>
      <sheetName val="Hold04Actual"/>
      <sheetName val="PWR04Actual"/>
      <sheetName val="Util04Actual"/>
      <sheetName val="Ent05Actual"/>
      <sheetName val="Hold05Actual"/>
      <sheetName val="PWR05Actual"/>
      <sheetName val="Util05Actual"/>
      <sheetName val="Ent06Actual"/>
      <sheetName val="Hold06Actual"/>
      <sheetName val="Pwr06Actual"/>
      <sheetName val="Util06Actual"/>
      <sheetName val="Ent2005Plan"/>
      <sheetName val="Hold2005Plan"/>
      <sheetName val="Pwr2005Plan"/>
      <sheetName val="Util2005Plan"/>
      <sheetName val="Util06PlanB"/>
      <sheetName val="PWR06PlanB"/>
      <sheetName val="Hold06PlanB"/>
      <sheetName val="Ent06PlanB"/>
      <sheetName val="Ent1_07"/>
      <sheetName val="Ent1_07YTD"/>
      <sheetName val="Hold1_07"/>
      <sheetName val="Hold1_07YTD"/>
      <sheetName val="Pwr1_07"/>
      <sheetName val="Pwr1_07YTD"/>
      <sheetName val="Util1_07"/>
      <sheetName val="Util1_YTD"/>
      <sheetName val="Ent2_07"/>
      <sheetName val="Ent2_07YTD"/>
      <sheetName val="Hold2_07"/>
      <sheetName val="Hold2_07YTD"/>
      <sheetName val="Pwr2_07"/>
      <sheetName val="Pwr2_07YTD"/>
      <sheetName val="Util2_07"/>
      <sheetName val="Util2_07YTD"/>
      <sheetName val="Ent3_07"/>
      <sheetName val="Ent3_07YTD"/>
      <sheetName val="Hold3_07YTD"/>
      <sheetName val="Hold3_07"/>
      <sheetName val="Pwr3_07YTD"/>
      <sheetName val="Pwr3_07"/>
      <sheetName val="Util3_07"/>
      <sheetName val="Util3_06YTD"/>
      <sheetName val="Ent4_07"/>
      <sheetName val="Ent4_07Ytd"/>
      <sheetName val="Hold4_07"/>
      <sheetName val="Hold4_07YTD"/>
      <sheetName val="PWR4_07"/>
      <sheetName val="Pwr4_07YTD"/>
      <sheetName val="Util4_07"/>
      <sheetName val="Util4_07YTD"/>
      <sheetName val="Ent5_07"/>
      <sheetName val="Ent5_07YTD"/>
      <sheetName val="Hold5_07"/>
      <sheetName val="Hold5_07YTD"/>
      <sheetName val="Pwr5_07"/>
      <sheetName val="Pwr5_07YTD"/>
      <sheetName val="Util5_07"/>
      <sheetName val="Util5_07YTD"/>
      <sheetName val="Ent6_07"/>
      <sheetName val="Ent6_07YTD"/>
      <sheetName val="Hold6_07"/>
      <sheetName val="Hold6_07YTD"/>
      <sheetName val="PWR6_07"/>
      <sheetName val="PWR6_07YTD"/>
      <sheetName val="Util6_07"/>
      <sheetName val="Util6_07YTD"/>
      <sheetName val="Ent7_07"/>
      <sheetName val="Ent7_07YTD"/>
      <sheetName val="Hold7_07"/>
      <sheetName val="Hold7_07YTD"/>
      <sheetName val="Pwr7_07"/>
      <sheetName val="Pwr7_07YTD"/>
      <sheetName val="Util7_07"/>
      <sheetName val="Util7_07YTD"/>
      <sheetName val="Ent8_07"/>
      <sheetName val="Ent8_07YTD"/>
      <sheetName val="Hold8_07"/>
      <sheetName val="Hold8_07YTD"/>
      <sheetName val="Pwr8_07"/>
      <sheetName val="Pwr8_07YTD"/>
      <sheetName val="Util8_07"/>
      <sheetName val="Util8_07YTD"/>
      <sheetName val="Ent9_07"/>
      <sheetName val="Ent9_07YTD"/>
      <sheetName val="Hold9_07"/>
      <sheetName val="Hold9_07YTD"/>
      <sheetName val="Pwr9_07"/>
      <sheetName val="Pwr9_07YTD"/>
      <sheetName val="Util9_07"/>
      <sheetName val="Util9_07YTD"/>
      <sheetName val="Ent10_07"/>
      <sheetName val="Ent10_07YTD"/>
      <sheetName val="Hold10_07"/>
      <sheetName val="Hold10_07YTD"/>
      <sheetName val="Pwr10_07"/>
      <sheetName val="Pwr10_07YTD"/>
      <sheetName val="Util10_07"/>
      <sheetName val="Util10_07YTD"/>
      <sheetName val="ENT11_07"/>
      <sheetName val="Ent11_07YTD"/>
      <sheetName val="Hold11_07"/>
      <sheetName val="Hold11_07YTD"/>
      <sheetName val="Pwr11_07"/>
      <sheetName val="Pwr11_07YTD"/>
      <sheetName val="Util11_07"/>
      <sheetName val="Util11_07YTD"/>
      <sheetName val="ResidualByPA"/>
      <sheetName val="Frcst07yr"/>
      <sheetName val="Index"/>
      <sheetName val="Flash_SummaryAll"/>
      <sheetName val="Flash_Entepr_ByPA"/>
      <sheetName val="Flash_Holdings_ByPA"/>
      <sheetName val="Flash_Power_ByPA"/>
      <sheetName val="Flash_Utility_ByPA"/>
      <sheetName val="HoldFReport"/>
      <sheetName val="PWRFReport"/>
      <sheetName val="UtilFReport"/>
      <sheetName val="SumReportByOC"/>
      <sheetName val="2008PlanVerP04"/>
      <sheetName val="Recap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>
        <row r="39">
          <cell r="B39" t="str">
            <v>Accounting Services Department</v>
          </cell>
          <cell r="I39">
            <v>1271982.78</v>
          </cell>
          <cell r="J39">
            <v>652722.55000000005</v>
          </cell>
          <cell r="K39">
            <v>-619260.23</v>
          </cell>
          <cell r="L39">
            <v>-0.94873423631526121</v>
          </cell>
          <cell r="M39">
            <v>5185149.3100000005</v>
          </cell>
          <cell r="N39">
            <v>3856761.76</v>
          </cell>
          <cell r="O39">
            <v>-1328387.55</v>
          </cell>
          <cell r="P39">
            <v>-0.34443080300609497</v>
          </cell>
          <cell r="R39">
            <v>774361.70000000007</v>
          </cell>
          <cell r="S39">
            <v>669281.7699999999</v>
          </cell>
          <cell r="T39">
            <v>1144092.2899999998</v>
          </cell>
          <cell r="U39">
            <v>919362.88</v>
          </cell>
          <cell r="V39">
            <v>406067.88999999996</v>
          </cell>
          <cell r="W39">
            <v>1271982.78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661830.65999999992</v>
          </cell>
          <cell r="AE39">
            <v>575832.21</v>
          </cell>
          <cell r="AF39">
            <v>640430.03</v>
          </cell>
          <cell r="AG39">
            <v>625795.77</v>
          </cell>
          <cell r="AH39">
            <v>700150.54</v>
          </cell>
          <cell r="AI39">
            <v>652722.55000000005</v>
          </cell>
          <cell r="AJ39">
            <v>691160.5</v>
          </cell>
          <cell r="AK39">
            <v>745044.03</v>
          </cell>
          <cell r="AL39">
            <v>661064.75</v>
          </cell>
          <cell r="AM39">
            <v>775502.08000000007</v>
          </cell>
          <cell r="AN39">
            <v>741866.69</v>
          </cell>
          <cell r="AO39">
            <v>707915.71000000008</v>
          </cell>
          <cell r="AQ39">
            <v>8192515.5200000005</v>
          </cell>
          <cell r="AR39">
            <v>7873315.5200000005</v>
          </cell>
          <cell r="AS39">
            <v>7873266.1599999992</v>
          </cell>
          <cell r="AT39">
            <v>8664384.9000000004</v>
          </cell>
          <cell r="AU39">
            <v>8664384.4800000004</v>
          </cell>
          <cell r="AV39">
            <v>8644379.4800000004</v>
          </cell>
          <cell r="AW39" t="e">
            <v>#REF!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8033173.3100000005</v>
          </cell>
          <cell r="BE39">
            <v>7166060.9800000004</v>
          </cell>
          <cell r="BF39">
            <v>5286532.97</v>
          </cell>
          <cell r="BH39">
            <v>8179315.5200000005</v>
          </cell>
          <cell r="BI39">
            <v>8846653.9000000004</v>
          </cell>
          <cell r="BJ39">
            <v>9479014.7300000004</v>
          </cell>
          <cell r="BK39">
            <v>8644379.4800000004</v>
          </cell>
          <cell r="BL39">
            <v>9816954.620000001</v>
          </cell>
          <cell r="BM39">
            <v>0</v>
          </cell>
          <cell r="BN39">
            <v>0</v>
          </cell>
          <cell r="BO39">
            <v>4631805.3099999996</v>
          </cell>
          <cell r="BP39">
            <v>-1637639.1</v>
          </cell>
          <cell r="BQ39">
            <v>-1172575.1399999999</v>
          </cell>
          <cell r="BS39">
            <v>7612377.9400000004</v>
          </cell>
          <cell r="BT39">
            <v>9816954.620000001</v>
          </cell>
          <cell r="BU39">
            <v>7612377.9400000004</v>
          </cell>
          <cell r="BV39">
            <v>2204576.6800000002</v>
          </cell>
        </row>
        <row r="41">
          <cell r="C41" t="str">
            <v>O&amp;M</v>
          </cell>
          <cell r="E41" t="str">
            <v>BC-T-A/P-Purcha</v>
          </cell>
          <cell r="I41">
            <v>0</v>
          </cell>
          <cell r="J41">
            <v>0</v>
          </cell>
          <cell r="K41">
            <v>0</v>
          </cell>
          <cell r="L41" t="str">
            <v xml:space="preserve"> </v>
          </cell>
          <cell r="M41">
            <v>0</v>
          </cell>
          <cell r="N41">
            <v>0</v>
          </cell>
          <cell r="O41">
            <v>0</v>
          </cell>
          <cell r="P41" t="str">
            <v xml:space="preserve"> 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Q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</row>
        <row r="42">
          <cell r="C42" t="str">
            <v>O&amp;M</v>
          </cell>
          <cell r="E42" t="str">
            <v>BC-T-P/R Check&amp;</v>
          </cell>
          <cell r="I42">
            <v>341.25</v>
          </cell>
          <cell r="J42">
            <v>386.75</v>
          </cell>
          <cell r="K42">
            <v>45.5</v>
          </cell>
          <cell r="L42">
            <v>0.11764705882352941</v>
          </cell>
          <cell r="M42">
            <v>1914.25</v>
          </cell>
          <cell r="N42">
            <v>2320.5</v>
          </cell>
          <cell r="O42">
            <v>406.25</v>
          </cell>
          <cell r="P42">
            <v>0.17507002801120447</v>
          </cell>
          <cell r="R42">
            <v>364</v>
          </cell>
          <cell r="S42">
            <v>331.5</v>
          </cell>
          <cell r="T42">
            <v>325</v>
          </cell>
          <cell r="U42">
            <v>292.5</v>
          </cell>
          <cell r="V42">
            <v>260</v>
          </cell>
          <cell r="W42">
            <v>341.25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386.75</v>
          </cell>
          <cell r="AE42">
            <v>386.75</v>
          </cell>
          <cell r="AF42">
            <v>386.75</v>
          </cell>
          <cell r="AG42">
            <v>386.75</v>
          </cell>
          <cell r="AH42">
            <v>386.75</v>
          </cell>
          <cell r="AI42">
            <v>386.75</v>
          </cell>
          <cell r="AJ42">
            <v>386.75</v>
          </cell>
          <cell r="AK42">
            <v>386.75</v>
          </cell>
          <cell r="AL42">
            <v>386.75</v>
          </cell>
          <cell r="AM42">
            <v>386.75</v>
          </cell>
          <cell r="AN42">
            <v>386.75</v>
          </cell>
          <cell r="AO42">
            <v>396.5</v>
          </cell>
          <cell r="AQ42">
            <v>4650.75</v>
          </cell>
          <cell r="AR42">
            <v>4650.75</v>
          </cell>
          <cell r="AS42">
            <v>4650.75</v>
          </cell>
          <cell r="AT42">
            <v>4650.75</v>
          </cell>
          <cell r="AU42">
            <v>4650.75</v>
          </cell>
          <cell r="AV42">
            <v>4650.75</v>
          </cell>
          <cell r="AW42" t="e">
            <v>#REF!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4550.3999999999996</v>
          </cell>
          <cell r="BE42">
            <v>5280.81</v>
          </cell>
          <cell r="BF42">
            <v>6137.76</v>
          </cell>
          <cell r="BH42">
            <v>4650.75</v>
          </cell>
          <cell r="BI42">
            <v>6162</v>
          </cell>
          <cell r="BJ42">
            <v>6025.5</v>
          </cell>
          <cell r="BK42">
            <v>4650.75</v>
          </cell>
          <cell r="BL42">
            <v>4650.75</v>
          </cell>
          <cell r="BO42">
            <v>2736.5</v>
          </cell>
          <cell r="BP42">
            <v>0</v>
          </cell>
          <cell r="BQ42">
            <v>0</v>
          </cell>
          <cell r="BS42">
            <v>2847</v>
          </cell>
          <cell r="BT42">
            <v>4650.75</v>
          </cell>
          <cell r="BU42">
            <v>2847</v>
          </cell>
          <cell r="BV42">
            <v>1803.75</v>
          </cell>
        </row>
        <row r="43">
          <cell r="C43" t="str">
            <v>O&amp;M</v>
          </cell>
          <cell r="E43" t="str">
            <v>BC-T-EmpInq&amp;Adm</v>
          </cell>
          <cell r="I43">
            <v>561.96</v>
          </cell>
          <cell r="J43">
            <v>858.55</v>
          </cell>
          <cell r="K43">
            <v>296.58999999999992</v>
          </cell>
          <cell r="L43">
            <v>0.3454545454545454</v>
          </cell>
          <cell r="M43">
            <v>4292.75</v>
          </cell>
          <cell r="N43">
            <v>5151.3</v>
          </cell>
          <cell r="O43">
            <v>858.55000000000018</v>
          </cell>
          <cell r="P43">
            <v>0.16666666666666669</v>
          </cell>
          <cell r="R43">
            <v>811.72</v>
          </cell>
          <cell r="S43">
            <v>796.11</v>
          </cell>
          <cell r="T43">
            <v>780.5</v>
          </cell>
          <cell r="U43">
            <v>718.06</v>
          </cell>
          <cell r="V43">
            <v>624.4</v>
          </cell>
          <cell r="W43">
            <v>561.96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858.55</v>
          </cell>
          <cell r="AE43">
            <v>858.55</v>
          </cell>
          <cell r="AF43">
            <v>858.55</v>
          </cell>
          <cell r="AG43">
            <v>858.55</v>
          </cell>
          <cell r="AH43">
            <v>858.55</v>
          </cell>
          <cell r="AI43">
            <v>858.55</v>
          </cell>
          <cell r="AJ43">
            <v>858.55</v>
          </cell>
          <cell r="AK43">
            <v>858.55</v>
          </cell>
          <cell r="AL43">
            <v>858.55</v>
          </cell>
          <cell r="AM43">
            <v>858.55</v>
          </cell>
          <cell r="AN43">
            <v>858.55</v>
          </cell>
          <cell r="AO43">
            <v>858.55</v>
          </cell>
          <cell r="AQ43">
            <v>10302.6</v>
          </cell>
          <cell r="AR43">
            <v>10302.6</v>
          </cell>
          <cell r="AS43">
            <v>10302.6</v>
          </cell>
          <cell r="AT43">
            <v>10302.6</v>
          </cell>
          <cell r="AU43">
            <v>10302.6</v>
          </cell>
          <cell r="AV43">
            <v>10302.6</v>
          </cell>
          <cell r="AW43" t="e">
            <v>#REF!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9827.2000000000007</v>
          </cell>
          <cell r="BE43">
            <v>11139.96</v>
          </cell>
          <cell r="BF43">
            <v>14471.4</v>
          </cell>
          <cell r="BH43">
            <v>10302.6</v>
          </cell>
          <cell r="BI43">
            <v>13320</v>
          </cell>
          <cell r="BJ43">
            <v>12987</v>
          </cell>
          <cell r="BK43">
            <v>10302.6</v>
          </cell>
          <cell r="BL43">
            <v>10302.6</v>
          </cell>
          <cell r="BO43">
            <v>6009.85</v>
          </cell>
          <cell r="BP43">
            <v>0</v>
          </cell>
          <cell r="BQ43">
            <v>0</v>
          </cell>
          <cell r="BS43">
            <v>5587.2</v>
          </cell>
          <cell r="BT43">
            <v>10302.6</v>
          </cell>
          <cell r="BU43">
            <v>5587.2</v>
          </cell>
          <cell r="BV43">
            <v>4715.4000000000005</v>
          </cell>
        </row>
        <row r="44">
          <cell r="C44" t="str">
            <v>O&amp;M</v>
          </cell>
          <cell r="E44" t="str">
            <v>BC-T-MainHihSpdCpies</v>
          </cell>
          <cell r="I44">
            <v>10.71</v>
          </cell>
          <cell r="J44">
            <v>8.82</v>
          </cell>
          <cell r="K44">
            <v>-1.8900000000000006</v>
          </cell>
          <cell r="L44">
            <v>-0.21428571428571436</v>
          </cell>
          <cell r="M44">
            <v>82.95</v>
          </cell>
          <cell r="N44">
            <v>52.92</v>
          </cell>
          <cell r="O44">
            <v>-30.03</v>
          </cell>
          <cell r="P44">
            <v>-0.56746031746031744</v>
          </cell>
          <cell r="R44">
            <v>15.33</v>
          </cell>
          <cell r="S44">
            <v>18.899999999999999</v>
          </cell>
          <cell r="T44">
            <v>24.15</v>
          </cell>
          <cell r="U44">
            <v>7.77</v>
          </cell>
          <cell r="V44">
            <v>6.09</v>
          </cell>
          <cell r="W44">
            <v>10.71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8.82</v>
          </cell>
          <cell r="AE44">
            <v>8.82</v>
          </cell>
          <cell r="AF44">
            <v>8.82</v>
          </cell>
          <cell r="AG44">
            <v>8.82</v>
          </cell>
          <cell r="AH44">
            <v>8.82</v>
          </cell>
          <cell r="AI44">
            <v>8.82</v>
          </cell>
          <cell r="AJ44">
            <v>8.82</v>
          </cell>
          <cell r="AK44">
            <v>8.82</v>
          </cell>
          <cell r="AL44">
            <v>8.82</v>
          </cell>
          <cell r="AM44">
            <v>8.82</v>
          </cell>
          <cell r="AN44">
            <v>8.82</v>
          </cell>
          <cell r="AO44">
            <v>7.98</v>
          </cell>
          <cell r="AQ44">
            <v>105</v>
          </cell>
          <cell r="AR44">
            <v>105</v>
          </cell>
          <cell r="AS44">
            <v>105</v>
          </cell>
          <cell r="AT44">
            <v>105</v>
          </cell>
          <cell r="AU44">
            <v>105</v>
          </cell>
          <cell r="AV44">
            <v>105</v>
          </cell>
          <cell r="AW44" t="e">
            <v>#REF!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171.38</v>
          </cell>
          <cell r="BE44">
            <v>167.28</v>
          </cell>
          <cell r="BF44">
            <v>156.9</v>
          </cell>
          <cell r="BH44">
            <v>105</v>
          </cell>
          <cell r="BI44">
            <v>190</v>
          </cell>
          <cell r="BJ44">
            <v>186.66</v>
          </cell>
          <cell r="BK44">
            <v>105</v>
          </cell>
          <cell r="BL44">
            <v>105</v>
          </cell>
          <cell r="BO44">
            <v>22.049999999999997</v>
          </cell>
          <cell r="BP44">
            <v>0</v>
          </cell>
          <cell r="BQ44">
            <v>0</v>
          </cell>
          <cell r="BS44">
            <v>144</v>
          </cell>
          <cell r="BT44">
            <v>105</v>
          </cell>
          <cell r="BU44">
            <v>144</v>
          </cell>
          <cell r="BV44">
            <v>-39</v>
          </cell>
        </row>
        <row r="45">
          <cell r="C45" t="str">
            <v>O&amp;M</v>
          </cell>
          <cell r="E45" t="str">
            <v>BC-T-Mainframe Impac</v>
          </cell>
          <cell r="I45">
            <v>0</v>
          </cell>
          <cell r="J45">
            <v>0</v>
          </cell>
          <cell r="K45">
            <v>0</v>
          </cell>
          <cell r="L45" t="str">
            <v xml:space="preserve"> </v>
          </cell>
          <cell r="M45">
            <v>0</v>
          </cell>
          <cell r="N45">
            <v>0</v>
          </cell>
          <cell r="O45">
            <v>0</v>
          </cell>
          <cell r="P45" t="str">
            <v xml:space="preserve"> 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D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Q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</row>
        <row r="46">
          <cell r="C46" t="str">
            <v>O&amp;M</v>
          </cell>
          <cell r="E46" t="str">
            <v>BC-P-CorpHqtsProfSvc</v>
          </cell>
          <cell r="I46">
            <v>0</v>
          </cell>
          <cell r="J46">
            <v>0</v>
          </cell>
          <cell r="K46">
            <v>0</v>
          </cell>
          <cell r="L46" t="str">
            <v xml:space="preserve"> </v>
          </cell>
          <cell r="M46">
            <v>0</v>
          </cell>
          <cell r="N46">
            <v>0</v>
          </cell>
          <cell r="O46">
            <v>0</v>
          </cell>
          <cell r="P46" t="str">
            <v xml:space="preserve"> 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D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Q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</row>
        <row r="47">
          <cell r="C47" t="str">
            <v>O&amp;M</v>
          </cell>
          <cell r="E47" t="str">
            <v>BC-P-Payroll ProfSvs</v>
          </cell>
          <cell r="I47">
            <v>791.98</v>
          </cell>
          <cell r="J47">
            <v>2626.24</v>
          </cell>
          <cell r="K47">
            <v>1834.2599999999998</v>
          </cell>
          <cell r="L47">
            <v>0.6984357865236992</v>
          </cell>
          <cell r="M47">
            <v>17480.91</v>
          </cell>
          <cell r="N47">
            <v>15757.44</v>
          </cell>
          <cell r="O47">
            <v>-1723.4699999999993</v>
          </cell>
          <cell r="P47">
            <v>-0.10937499999999996</v>
          </cell>
          <cell r="R47">
            <v>4435.88</v>
          </cell>
          <cell r="S47">
            <v>1555.23</v>
          </cell>
          <cell r="T47">
            <v>2954.52</v>
          </cell>
          <cell r="U47">
            <v>4526.16</v>
          </cell>
          <cell r="V47">
            <v>3217.14</v>
          </cell>
          <cell r="W47">
            <v>791.98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2626.24</v>
          </cell>
          <cell r="AE47">
            <v>2626.24</v>
          </cell>
          <cell r="AF47">
            <v>2626.24</v>
          </cell>
          <cell r="AG47">
            <v>2626.24</v>
          </cell>
          <cell r="AH47">
            <v>2626.24</v>
          </cell>
          <cell r="AI47">
            <v>2626.24</v>
          </cell>
          <cell r="AJ47">
            <v>2626.24</v>
          </cell>
          <cell r="AK47">
            <v>2626.24</v>
          </cell>
          <cell r="AL47">
            <v>2626.24</v>
          </cell>
          <cell r="AM47">
            <v>2626.24</v>
          </cell>
          <cell r="AN47">
            <v>2626.24</v>
          </cell>
          <cell r="AO47">
            <v>3364.87</v>
          </cell>
          <cell r="AQ47">
            <v>32253.51</v>
          </cell>
          <cell r="AR47">
            <v>32253.51</v>
          </cell>
          <cell r="AS47">
            <v>32253.51</v>
          </cell>
          <cell r="AT47">
            <v>32253.51</v>
          </cell>
          <cell r="AU47">
            <v>32253.51</v>
          </cell>
          <cell r="AV47">
            <v>32253.51</v>
          </cell>
          <cell r="AW47" t="e">
            <v>#REF!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22963.360000000001</v>
          </cell>
          <cell r="BE47">
            <v>34726.400000000001</v>
          </cell>
          <cell r="BF47">
            <v>52103.48</v>
          </cell>
          <cell r="BH47">
            <v>32253.51</v>
          </cell>
          <cell r="BI47">
            <v>41692.160000000003</v>
          </cell>
          <cell r="BJ47">
            <v>40673.279999999999</v>
          </cell>
          <cell r="BK47">
            <v>32253.51</v>
          </cell>
          <cell r="BL47">
            <v>32253.51</v>
          </cell>
          <cell r="BO47">
            <v>14772.599999999999</v>
          </cell>
          <cell r="BP47">
            <v>0</v>
          </cell>
          <cell r="BQ47">
            <v>0</v>
          </cell>
          <cell r="BS47">
            <v>54580.52</v>
          </cell>
          <cell r="BT47">
            <v>32253.51</v>
          </cell>
          <cell r="BU47">
            <v>54580.52</v>
          </cell>
          <cell r="BV47">
            <v>-22327.01</v>
          </cell>
        </row>
        <row r="48">
          <cell r="C48" t="str">
            <v>O&amp;M</v>
          </cell>
          <cell r="E48" t="str">
            <v>BC-P-E-Sarbanes Oxley 404</v>
          </cell>
          <cell r="I48">
            <v>42.79</v>
          </cell>
          <cell r="J48">
            <v>291.77999999999997</v>
          </cell>
          <cell r="K48">
            <v>248.98999999999998</v>
          </cell>
          <cell r="L48">
            <v>0.85334841318801835</v>
          </cell>
          <cell r="M48">
            <v>333.01</v>
          </cell>
          <cell r="N48">
            <v>2139.7199999999998</v>
          </cell>
          <cell r="O48">
            <v>1806.7099999999998</v>
          </cell>
          <cell r="P48">
            <v>0.8443674873347915</v>
          </cell>
          <cell r="R48">
            <v>44.74</v>
          </cell>
          <cell r="S48">
            <v>46.68</v>
          </cell>
          <cell r="T48">
            <v>15.57</v>
          </cell>
          <cell r="U48">
            <v>116.71</v>
          </cell>
          <cell r="V48">
            <v>66.52</v>
          </cell>
          <cell r="W48">
            <v>42.79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389.04</v>
          </cell>
          <cell r="AE48">
            <v>389.04</v>
          </cell>
          <cell r="AF48">
            <v>291.77999999999997</v>
          </cell>
          <cell r="AG48">
            <v>389.04</v>
          </cell>
          <cell r="AH48">
            <v>389.04</v>
          </cell>
          <cell r="AI48">
            <v>291.77999999999997</v>
          </cell>
          <cell r="AJ48">
            <v>389.04</v>
          </cell>
          <cell r="AK48">
            <v>389.04</v>
          </cell>
          <cell r="AL48">
            <v>291.77999999999997</v>
          </cell>
          <cell r="AM48">
            <v>389.04</v>
          </cell>
          <cell r="AN48">
            <v>389.04</v>
          </cell>
          <cell r="AO48">
            <v>291.77999999999997</v>
          </cell>
          <cell r="AQ48">
            <v>4279.4399999999996</v>
          </cell>
          <cell r="AR48">
            <v>4279.4399999999996</v>
          </cell>
          <cell r="AS48">
            <v>4306.96</v>
          </cell>
          <cell r="AT48">
            <v>4306.96</v>
          </cell>
          <cell r="AU48">
            <v>4309</v>
          </cell>
          <cell r="AV48">
            <v>4309</v>
          </cell>
          <cell r="AW48" t="e">
            <v>#REF!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D48">
            <v>614.54</v>
          </cell>
          <cell r="BE48">
            <v>2030.59</v>
          </cell>
          <cell r="BF48">
            <v>6564.49</v>
          </cell>
          <cell r="BH48">
            <v>4279.4399999999996</v>
          </cell>
          <cell r="BI48">
            <v>5374.41</v>
          </cell>
          <cell r="BJ48">
            <v>6307.17</v>
          </cell>
          <cell r="BK48">
            <v>4309</v>
          </cell>
          <cell r="BL48">
            <v>4309</v>
          </cell>
          <cell r="BO48">
            <v>3975.99</v>
          </cell>
          <cell r="BP48">
            <v>-29.5600000000004</v>
          </cell>
          <cell r="BQ48">
            <v>0</v>
          </cell>
          <cell r="BS48">
            <v>3206.31</v>
          </cell>
          <cell r="BT48">
            <v>4309</v>
          </cell>
          <cell r="BU48">
            <v>3206.31</v>
          </cell>
          <cell r="BV48">
            <v>1102.69</v>
          </cell>
        </row>
        <row r="49">
          <cell r="C49" t="str">
            <v>O&amp;M</v>
          </cell>
          <cell r="E49" t="str">
            <v>BC-T-E-Travel Svcs</v>
          </cell>
          <cell r="I49">
            <v>0</v>
          </cell>
          <cell r="J49">
            <v>0</v>
          </cell>
          <cell r="K49">
            <v>0</v>
          </cell>
          <cell r="L49" t="str">
            <v xml:space="preserve"> </v>
          </cell>
          <cell r="M49">
            <v>0</v>
          </cell>
          <cell r="N49">
            <v>0</v>
          </cell>
          <cell r="O49">
            <v>0</v>
          </cell>
          <cell r="P49" t="str">
            <v xml:space="preserve"> 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12950.32</v>
          </cell>
          <cell r="BE49">
            <v>159147.6</v>
          </cell>
          <cell r="BF49">
            <v>140493.24</v>
          </cell>
          <cell r="BH49">
            <v>0</v>
          </cell>
          <cell r="BI49">
            <v>48946</v>
          </cell>
          <cell r="BJ49">
            <v>79588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Q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</row>
        <row r="50">
          <cell r="C50" t="str">
            <v>O&amp;M</v>
          </cell>
          <cell r="E50" t="str">
            <v>BC-T-Travel Svcs</v>
          </cell>
          <cell r="I50">
            <v>11498</v>
          </cell>
          <cell r="J50">
            <v>11498</v>
          </cell>
          <cell r="K50">
            <v>0</v>
          </cell>
          <cell r="L50">
            <v>0</v>
          </cell>
          <cell r="M50">
            <v>69044</v>
          </cell>
          <cell r="N50">
            <v>69044</v>
          </cell>
          <cell r="O50">
            <v>0</v>
          </cell>
          <cell r="P50">
            <v>0</v>
          </cell>
          <cell r="R50">
            <v>11512</v>
          </cell>
          <cell r="S50">
            <v>11512</v>
          </cell>
          <cell r="T50">
            <v>11512</v>
          </cell>
          <cell r="U50">
            <v>11512</v>
          </cell>
          <cell r="V50">
            <v>11498</v>
          </cell>
          <cell r="W50">
            <v>11498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11512</v>
          </cell>
          <cell r="AE50">
            <v>11512</v>
          </cell>
          <cell r="AF50">
            <v>11512</v>
          </cell>
          <cell r="AG50">
            <v>11512</v>
          </cell>
          <cell r="AH50">
            <v>11498</v>
          </cell>
          <cell r="AI50">
            <v>11498</v>
          </cell>
          <cell r="AJ50">
            <v>11498</v>
          </cell>
          <cell r="AK50">
            <v>11498</v>
          </cell>
          <cell r="AL50">
            <v>11498</v>
          </cell>
          <cell r="AM50">
            <v>11498</v>
          </cell>
          <cell r="AN50">
            <v>11498</v>
          </cell>
          <cell r="AO50">
            <v>11496</v>
          </cell>
          <cell r="AQ50">
            <v>138030</v>
          </cell>
          <cell r="AR50">
            <v>138030</v>
          </cell>
          <cell r="AS50">
            <v>138030</v>
          </cell>
          <cell r="AT50">
            <v>138030</v>
          </cell>
          <cell r="AU50">
            <v>138030</v>
          </cell>
          <cell r="AV50">
            <v>138030</v>
          </cell>
          <cell r="AW50" t="e">
            <v>#REF!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96840</v>
          </cell>
          <cell r="BE50">
            <v>94479</v>
          </cell>
          <cell r="BF50">
            <v>101184</v>
          </cell>
          <cell r="BH50">
            <v>138030</v>
          </cell>
          <cell r="BI50">
            <v>96840</v>
          </cell>
          <cell r="BJ50">
            <v>94479</v>
          </cell>
          <cell r="BK50">
            <v>138030</v>
          </cell>
          <cell r="BL50">
            <v>138030</v>
          </cell>
          <cell r="BO50">
            <v>68986</v>
          </cell>
          <cell r="BP50">
            <v>0</v>
          </cell>
          <cell r="BQ50">
            <v>0</v>
          </cell>
          <cell r="BS50">
            <v>81124.37</v>
          </cell>
          <cell r="BT50">
            <v>138030</v>
          </cell>
          <cell r="BU50">
            <v>81124.37</v>
          </cell>
          <cell r="BV50">
            <v>56905.630000000005</v>
          </cell>
        </row>
        <row r="51">
          <cell r="C51" t="str">
            <v>O&amp;M</v>
          </cell>
          <cell r="E51" t="str">
            <v>BC-T-Corp Hdqtrs Svcs</v>
          </cell>
          <cell r="I51">
            <v>127453.06</v>
          </cell>
          <cell r="J51">
            <v>136796.94</v>
          </cell>
          <cell r="K51">
            <v>9343.8800000000047</v>
          </cell>
          <cell r="L51">
            <v>6.8304744243548168E-2</v>
          </cell>
          <cell r="M51">
            <v>792354.38</v>
          </cell>
          <cell r="N51">
            <v>821433.96</v>
          </cell>
          <cell r="O51">
            <v>29079.579999999958</v>
          </cell>
          <cell r="P51">
            <v>3.5400995595555804E-2</v>
          </cell>
          <cell r="R51">
            <v>136721.44</v>
          </cell>
          <cell r="S51">
            <v>136636.88</v>
          </cell>
          <cell r="T51">
            <v>136636.88</v>
          </cell>
          <cell r="U51">
            <v>127453.06</v>
          </cell>
          <cell r="V51">
            <v>127453.06</v>
          </cell>
          <cell r="W51">
            <v>127453.06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136960.01999999999</v>
          </cell>
          <cell r="AE51">
            <v>136960.01999999999</v>
          </cell>
          <cell r="AF51">
            <v>136960.01999999999</v>
          </cell>
          <cell r="AG51">
            <v>136960.01999999999</v>
          </cell>
          <cell r="AH51">
            <v>136796.94</v>
          </cell>
          <cell r="AI51">
            <v>136796.94</v>
          </cell>
          <cell r="AJ51">
            <v>136796.94</v>
          </cell>
          <cell r="AK51">
            <v>136796.94</v>
          </cell>
          <cell r="AL51">
            <v>136796.94</v>
          </cell>
          <cell r="AM51">
            <v>136796.94</v>
          </cell>
          <cell r="AN51">
            <v>136796.94</v>
          </cell>
          <cell r="AO51">
            <v>136796.94</v>
          </cell>
          <cell r="AQ51">
            <v>1642215.6</v>
          </cell>
          <cell r="AR51">
            <v>1642215.6</v>
          </cell>
          <cell r="AS51">
            <v>1642215.6</v>
          </cell>
          <cell r="AT51">
            <v>1642215.6</v>
          </cell>
          <cell r="AU51">
            <v>1642215.6</v>
          </cell>
          <cell r="AV51">
            <v>1642215.6</v>
          </cell>
          <cell r="AW51" t="e">
            <v>#REF!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1695832.32</v>
          </cell>
          <cell r="BE51">
            <v>1556607.65</v>
          </cell>
          <cell r="BF51">
            <v>1782018.05</v>
          </cell>
          <cell r="BH51">
            <v>1642215.6</v>
          </cell>
          <cell r="BI51">
            <v>1688918.4</v>
          </cell>
          <cell r="BJ51">
            <v>1590858.42</v>
          </cell>
          <cell r="BK51">
            <v>1642215.6</v>
          </cell>
          <cell r="BL51">
            <v>1642215.6</v>
          </cell>
          <cell r="BO51">
            <v>849861.22000000009</v>
          </cell>
          <cell r="BP51">
            <v>0</v>
          </cell>
          <cell r="BQ51">
            <v>0</v>
          </cell>
          <cell r="BS51">
            <v>1519308</v>
          </cell>
          <cell r="BT51">
            <v>1642215.6</v>
          </cell>
          <cell r="BU51">
            <v>1519308</v>
          </cell>
          <cell r="BV51">
            <v>122907.60000000009</v>
          </cell>
        </row>
        <row r="52">
          <cell r="C52" t="str">
            <v>O&amp;M</v>
          </cell>
          <cell r="E52" t="str">
            <v>BC-T-Corp Motor Pool</v>
          </cell>
          <cell r="I52">
            <v>0</v>
          </cell>
          <cell r="J52">
            <v>0</v>
          </cell>
          <cell r="K52">
            <v>0</v>
          </cell>
          <cell r="L52" t="str">
            <v xml:space="preserve"> </v>
          </cell>
          <cell r="M52">
            <v>504.6</v>
          </cell>
          <cell r="N52">
            <v>0</v>
          </cell>
          <cell r="O52">
            <v>-504.6</v>
          </cell>
          <cell r="P52" t="str">
            <v xml:space="preserve"> </v>
          </cell>
          <cell r="R52">
            <v>168.2</v>
          </cell>
          <cell r="S52">
            <v>0</v>
          </cell>
          <cell r="T52">
            <v>0</v>
          </cell>
          <cell r="U52">
            <v>294.35000000000002</v>
          </cell>
          <cell r="V52">
            <v>42.05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654.29999999999995</v>
          </cell>
          <cell r="BE52">
            <v>510.6</v>
          </cell>
          <cell r="BF52">
            <v>394.46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O52">
            <v>-504.6</v>
          </cell>
          <cell r="BP52">
            <v>0</v>
          </cell>
          <cell r="BQ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</row>
        <row r="53">
          <cell r="C53" t="str">
            <v>O&amp;M</v>
          </cell>
          <cell r="E53" t="str">
            <v>BC-T-Vehicle Parking</v>
          </cell>
          <cell r="I53">
            <v>1918.14</v>
          </cell>
          <cell r="J53">
            <v>2192.16</v>
          </cell>
          <cell r="K53">
            <v>274.01999999999975</v>
          </cell>
          <cell r="L53">
            <v>0.1249999999999999</v>
          </cell>
          <cell r="M53">
            <v>12330.9</v>
          </cell>
          <cell r="N53">
            <v>13152.96</v>
          </cell>
          <cell r="O53">
            <v>822.05999999999949</v>
          </cell>
          <cell r="P53">
            <v>6.2499999999999965E-2</v>
          </cell>
          <cell r="R53">
            <v>2192.16</v>
          </cell>
          <cell r="S53">
            <v>2100.8200000000002</v>
          </cell>
          <cell r="T53">
            <v>2100.8200000000002</v>
          </cell>
          <cell r="U53">
            <v>2009.48</v>
          </cell>
          <cell r="V53">
            <v>2009.48</v>
          </cell>
          <cell r="W53">
            <v>1918.14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2192.16</v>
          </cell>
          <cell r="AE53">
            <v>2192.16</v>
          </cell>
          <cell r="AF53">
            <v>2192.16</v>
          </cell>
          <cell r="AG53">
            <v>2192.16</v>
          </cell>
          <cell r="AH53">
            <v>2192.16</v>
          </cell>
          <cell r="AI53">
            <v>2192.16</v>
          </cell>
          <cell r="AJ53">
            <v>2192.16</v>
          </cell>
          <cell r="AK53">
            <v>2192.16</v>
          </cell>
          <cell r="AL53">
            <v>2192.16</v>
          </cell>
          <cell r="AM53">
            <v>2192.16</v>
          </cell>
          <cell r="AN53">
            <v>2192.16</v>
          </cell>
          <cell r="AO53">
            <v>2192.16</v>
          </cell>
          <cell r="AQ53">
            <v>26305.919999999998</v>
          </cell>
          <cell r="AR53">
            <v>26305.919999999998</v>
          </cell>
          <cell r="AS53">
            <v>26305.919999999998</v>
          </cell>
          <cell r="AT53">
            <v>26305.919999999998</v>
          </cell>
          <cell r="AU53">
            <v>26305.919999999998</v>
          </cell>
          <cell r="AV53">
            <v>26305.919999999998</v>
          </cell>
          <cell r="AW53" t="e">
            <v>#REF!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27630.45</v>
          </cell>
          <cell r="BE53">
            <v>26121.66</v>
          </cell>
          <cell r="BF53">
            <v>36721.89</v>
          </cell>
          <cell r="BH53">
            <v>26305.919999999998</v>
          </cell>
          <cell r="BI53">
            <v>29624.400000000001</v>
          </cell>
          <cell r="BJ53">
            <v>28900.560000000001</v>
          </cell>
          <cell r="BK53">
            <v>26305.919999999998</v>
          </cell>
          <cell r="BL53">
            <v>26305.919999999998</v>
          </cell>
          <cell r="BO53">
            <v>13975.019999999999</v>
          </cell>
          <cell r="BP53">
            <v>0</v>
          </cell>
          <cell r="BQ53">
            <v>0</v>
          </cell>
          <cell r="BS53">
            <v>15651.84</v>
          </cell>
          <cell r="BT53">
            <v>26305.919999999998</v>
          </cell>
          <cell r="BU53">
            <v>15651.84</v>
          </cell>
          <cell r="BV53">
            <v>10654.079999999998</v>
          </cell>
        </row>
        <row r="54">
          <cell r="C54" t="str">
            <v>O&amp;M</v>
          </cell>
          <cell r="E54" t="str">
            <v>BC-T-E-MgeStkhl</v>
          </cell>
          <cell r="I54">
            <v>7495.59</v>
          </cell>
          <cell r="J54">
            <v>9994</v>
          </cell>
          <cell r="K54">
            <v>2498.41</v>
          </cell>
          <cell r="L54">
            <v>0.24999099459675805</v>
          </cell>
          <cell r="M54">
            <v>50012.6</v>
          </cell>
          <cell r="N54">
            <v>60012</v>
          </cell>
          <cell r="O54">
            <v>9999.4000000000015</v>
          </cell>
          <cell r="P54">
            <v>0.16662334199826703</v>
          </cell>
          <cell r="R54">
            <v>10006.120000000001</v>
          </cell>
          <cell r="S54">
            <v>10006.120000000001</v>
          </cell>
          <cell r="T54">
            <v>7504.59</v>
          </cell>
          <cell r="U54">
            <v>7504.59</v>
          </cell>
          <cell r="V54">
            <v>7495.59</v>
          </cell>
          <cell r="W54">
            <v>7495.59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10006</v>
          </cell>
          <cell r="AE54">
            <v>10006</v>
          </cell>
          <cell r="AF54">
            <v>10006</v>
          </cell>
          <cell r="AG54">
            <v>10006</v>
          </cell>
          <cell r="AH54">
            <v>9994</v>
          </cell>
          <cell r="AI54">
            <v>9994</v>
          </cell>
          <cell r="AJ54">
            <v>9994</v>
          </cell>
          <cell r="AK54">
            <v>9994</v>
          </cell>
          <cell r="AL54">
            <v>9994</v>
          </cell>
          <cell r="AM54">
            <v>9994</v>
          </cell>
          <cell r="AN54">
            <v>9994</v>
          </cell>
          <cell r="AO54">
            <v>9995</v>
          </cell>
          <cell r="AQ54">
            <v>119977.4</v>
          </cell>
          <cell r="AR54">
            <v>119977.4</v>
          </cell>
          <cell r="AS54">
            <v>89983.05</v>
          </cell>
          <cell r="AT54">
            <v>89983.05</v>
          </cell>
          <cell r="AU54">
            <v>94990</v>
          </cell>
          <cell r="AV54">
            <v>94990</v>
          </cell>
          <cell r="AW54" t="e">
            <v>#REF!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81539.429999999993</v>
          </cell>
          <cell r="BE54">
            <v>208820.15</v>
          </cell>
          <cell r="BF54">
            <v>217533.77</v>
          </cell>
          <cell r="BH54">
            <v>119977</v>
          </cell>
          <cell r="BI54">
            <v>214041</v>
          </cell>
          <cell r="BJ54">
            <v>208820</v>
          </cell>
          <cell r="BK54">
            <v>94990</v>
          </cell>
          <cell r="BL54">
            <v>94990</v>
          </cell>
          <cell r="BO54">
            <v>44977.4</v>
          </cell>
          <cell r="BP54">
            <v>24987</v>
          </cell>
          <cell r="BQ54">
            <v>0</v>
          </cell>
          <cell r="BS54">
            <v>0</v>
          </cell>
          <cell r="BT54">
            <v>94990</v>
          </cell>
          <cell r="BU54">
            <v>0</v>
          </cell>
          <cell r="BV54">
            <v>94990</v>
          </cell>
        </row>
        <row r="55">
          <cell r="C55" t="str">
            <v>O&amp;M</v>
          </cell>
          <cell r="E55" t="str">
            <v>BC-T-B&amp;W Copy Svcs</v>
          </cell>
          <cell r="I55">
            <v>46.8</v>
          </cell>
          <cell r="J55">
            <v>306.56</v>
          </cell>
          <cell r="K55">
            <v>259.76</v>
          </cell>
          <cell r="L55">
            <v>0.84733820459290188</v>
          </cell>
          <cell r="M55">
            <v>349.2</v>
          </cell>
          <cell r="N55">
            <v>1840.64</v>
          </cell>
          <cell r="O55">
            <v>1491.44</v>
          </cell>
          <cell r="P55">
            <v>0.81028337969401942</v>
          </cell>
          <cell r="R55">
            <v>302.39999999999998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46.8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306.88</v>
          </cell>
          <cell r="AE55">
            <v>306.88</v>
          </cell>
          <cell r="AF55">
            <v>306.88</v>
          </cell>
          <cell r="AG55">
            <v>306.88</v>
          </cell>
          <cell r="AH55">
            <v>306.56</v>
          </cell>
          <cell r="AI55">
            <v>306.56</v>
          </cell>
          <cell r="AJ55">
            <v>306.56</v>
          </cell>
          <cell r="AK55">
            <v>306.56</v>
          </cell>
          <cell r="AL55">
            <v>306.56</v>
          </cell>
          <cell r="AM55">
            <v>306.56</v>
          </cell>
          <cell r="AN55">
            <v>306.56</v>
          </cell>
          <cell r="AO55">
            <v>306.56</v>
          </cell>
          <cell r="AQ55">
            <v>3680</v>
          </cell>
          <cell r="AR55">
            <v>3680</v>
          </cell>
          <cell r="AS55">
            <v>3680</v>
          </cell>
          <cell r="AT55">
            <v>3680</v>
          </cell>
          <cell r="AU55">
            <v>3680</v>
          </cell>
          <cell r="AV55">
            <v>3680</v>
          </cell>
          <cell r="AW55" t="e">
            <v>#REF!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3342.4</v>
          </cell>
          <cell r="BE55">
            <v>4969.5200000000004</v>
          </cell>
          <cell r="BF55">
            <v>1453.14</v>
          </cell>
          <cell r="BH55">
            <v>3680</v>
          </cell>
          <cell r="BI55">
            <v>400</v>
          </cell>
          <cell r="BJ55">
            <v>400</v>
          </cell>
          <cell r="BK55">
            <v>3680</v>
          </cell>
          <cell r="BL55">
            <v>3680</v>
          </cell>
          <cell r="BO55">
            <v>3330.8</v>
          </cell>
          <cell r="BP55">
            <v>0</v>
          </cell>
          <cell r="BQ55">
            <v>0</v>
          </cell>
          <cell r="BS55">
            <v>1080</v>
          </cell>
          <cell r="BT55">
            <v>3680</v>
          </cell>
          <cell r="BU55">
            <v>1080</v>
          </cell>
          <cell r="BV55">
            <v>2600</v>
          </cell>
        </row>
        <row r="56">
          <cell r="C56" t="str">
            <v>O&amp;M</v>
          </cell>
          <cell r="E56" t="str">
            <v>BC-T-Color Copy Svcs</v>
          </cell>
          <cell r="I56">
            <v>3250</v>
          </cell>
          <cell r="J56">
            <v>400</v>
          </cell>
          <cell r="K56">
            <v>-2850</v>
          </cell>
          <cell r="L56">
            <v>-7.125</v>
          </cell>
          <cell r="M56">
            <v>5546.8</v>
          </cell>
          <cell r="N56">
            <v>2401.6</v>
          </cell>
          <cell r="O56">
            <v>-3145.2000000000003</v>
          </cell>
          <cell r="P56">
            <v>-1.3096269153897404</v>
          </cell>
          <cell r="R56">
            <v>2164</v>
          </cell>
          <cell r="S56">
            <v>132.80000000000001</v>
          </cell>
          <cell r="T56">
            <v>0</v>
          </cell>
          <cell r="U56">
            <v>0</v>
          </cell>
          <cell r="V56">
            <v>0</v>
          </cell>
          <cell r="W56">
            <v>3250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400.4</v>
          </cell>
          <cell r="AE56">
            <v>400.4</v>
          </cell>
          <cell r="AF56">
            <v>400.4</v>
          </cell>
          <cell r="AG56">
            <v>400.4</v>
          </cell>
          <cell r="AH56">
            <v>400</v>
          </cell>
          <cell r="AI56">
            <v>400</v>
          </cell>
          <cell r="AJ56">
            <v>400</v>
          </cell>
          <cell r="AK56">
            <v>400</v>
          </cell>
          <cell r="AL56">
            <v>400</v>
          </cell>
          <cell r="AM56">
            <v>400</v>
          </cell>
          <cell r="AN56">
            <v>400</v>
          </cell>
          <cell r="AO56">
            <v>398.4</v>
          </cell>
          <cell r="AQ56">
            <v>4800</v>
          </cell>
          <cell r="AR56">
            <v>4800</v>
          </cell>
          <cell r="AS56">
            <v>4800</v>
          </cell>
          <cell r="AT56">
            <v>4800</v>
          </cell>
          <cell r="AU56">
            <v>4800</v>
          </cell>
          <cell r="AV56">
            <v>4800</v>
          </cell>
          <cell r="AW56" t="e">
            <v>#REF!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6413.61</v>
          </cell>
          <cell r="BE56">
            <v>3343.32</v>
          </cell>
          <cell r="BF56">
            <v>401.8</v>
          </cell>
          <cell r="BH56">
            <v>4800</v>
          </cell>
          <cell r="BI56">
            <v>490</v>
          </cell>
          <cell r="BJ56">
            <v>474.46</v>
          </cell>
          <cell r="BK56">
            <v>4800</v>
          </cell>
          <cell r="BL56">
            <v>4800</v>
          </cell>
          <cell r="BO56">
            <v>-746.80000000000018</v>
          </cell>
          <cell r="BP56">
            <v>0</v>
          </cell>
          <cell r="BQ56">
            <v>0</v>
          </cell>
          <cell r="BS56">
            <v>4800</v>
          </cell>
          <cell r="BT56">
            <v>4800</v>
          </cell>
          <cell r="BU56">
            <v>4800</v>
          </cell>
          <cell r="BV56">
            <v>0</v>
          </cell>
        </row>
        <row r="57">
          <cell r="C57" t="str">
            <v>O&amp;M</v>
          </cell>
          <cell r="E57" t="str">
            <v>BC-T-Printing Service</v>
          </cell>
          <cell r="I57">
            <v>89</v>
          </cell>
          <cell r="J57">
            <v>189</v>
          </cell>
          <cell r="K57">
            <v>100</v>
          </cell>
          <cell r="L57">
            <v>0.52910052910052907</v>
          </cell>
          <cell r="M57">
            <v>3877</v>
          </cell>
          <cell r="N57">
            <v>1134</v>
          </cell>
          <cell r="O57">
            <v>-2743</v>
          </cell>
          <cell r="P57">
            <v>-2.4188712522045854</v>
          </cell>
          <cell r="R57">
            <v>88</v>
          </cell>
          <cell r="S57">
            <v>0</v>
          </cell>
          <cell r="T57">
            <v>1226</v>
          </cell>
          <cell r="U57">
            <v>2425</v>
          </cell>
          <cell r="V57">
            <v>49</v>
          </cell>
          <cell r="W57">
            <v>89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189</v>
          </cell>
          <cell r="AE57">
            <v>189</v>
          </cell>
          <cell r="AF57">
            <v>189</v>
          </cell>
          <cell r="AG57">
            <v>189</v>
          </cell>
          <cell r="AH57">
            <v>189</v>
          </cell>
          <cell r="AI57">
            <v>189</v>
          </cell>
          <cell r="AJ57">
            <v>189</v>
          </cell>
          <cell r="AK57">
            <v>189</v>
          </cell>
          <cell r="AL57">
            <v>189</v>
          </cell>
          <cell r="AM57">
            <v>189</v>
          </cell>
          <cell r="AN57">
            <v>189</v>
          </cell>
          <cell r="AO57">
            <v>191</v>
          </cell>
          <cell r="AQ57">
            <v>2270</v>
          </cell>
          <cell r="AR57">
            <v>2270</v>
          </cell>
          <cell r="AS57">
            <v>2270</v>
          </cell>
          <cell r="AT57">
            <v>2270</v>
          </cell>
          <cell r="AU57">
            <v>2270</v>
          </cell>
          <cell r="AV57">
            <v>2270</v>
          </cell>
          <cell r="AW57" t="e">
            <v>#REF!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1385</v>
          </cell>
          <cell r="BE57">
            <v>1229</v>
          </cell>
          <cell r="BF57">
            <v>2595</v>
          </cell>
          <cell r="BH57">
            <v>2270</v>
          </cell>
          <cell r="BI57">
            <v>3150</v>
          </cell>
          <cell r="BJ57">
            <v>3074</v>
          </cell>
          <cell r="BK57">
            <v>2270</v>
          </cell>
          <cell r="BL57">
            <v>2270</v>
          </cell>
          <cell r="BO57">
            <v>-1607</v>
          </cell>
          <cell r="BP57">
            <v>0</v>
          </cell>
          <cell r="BQ57">
            <v>0</v>
          </cell>
          <cell r="BS57">
            <v>11555.25</v>
          </cell>
          <cell r="BT57">
            <v>2270</v>
          </cell>
          <cell r="BU57">
            <v>11555.25</v>
          </cell>
          <cell r="BV57">
            <v>-9285.25</v>
          </cell>
        </row>
        <row r="58">
          <cell r="C58" t="str">
            <v>O&amp;M</v>
          </cell>
          <cell r="E58" t="str">
            <v>BC-T-Corp Copiers</v>
          </cell>
          <cell r="I58">
            <v>857.52</v>
          </cell>
          <cell r="J58">
            <v>1005.6</v>
          </cell>
          <cell r="K58">
            <v>148.08000000000004</v>
          </cell>
          <cell r="L58">
            <v>0.14725536992840099</v>
          </cell>
          <cell r="M58">
            <v>7502.28</v>
          </cell>
          <cell r="N58">
            <v>6038.4</v>
          </cell>
          <cell r="O58">
            <v>-1463.88</v>
          </cell>
          <cell r="P58">
            <v>-0.24242845786963438</v>
          </cell>
          <cell r="R58">
            <v>800.16</v>
          </cell>
          <cell r="S58">
            <v>2319.6</v>
          </cell>
          <cell r="T58">
            <v>1151.8800000000001</v>
          </cell>
          <cell r="U58">
            <v>1684.08</v>
          </cell>
          <cell r="V58">
            <v>689.04</v>
          </cell>
          <cell r="W58">
            <v>857.52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1006.8</v>
          </cell>
          <cell r="AE58">
            <v>1006.8</v>
          </cell>
          <cell r="AF58">
            <v>1006.8</v>
          </cell>
          <cell r="AG58">
            <v>1006.8</v>
          </cell>
          <cell r="AH58">
            <v>1005.6</v>
          </cell>
          <cell r="AI58">
            <v>1005.6</v>
          </cell>
          <cell r="AJ58">
            <v>1005.6</v>
          </cell>
          <cell r="AK58">
            <v>1005.6</v>
          </cell>
          <cell r="AL58">
            <v>1005.6</v>
          </cell>
          <cell r="AM58">
            <v>1005.6</v>
          </cell>
          <cell r="AN58">
            <v>1005.6</v>
          </cell>
          <cell r="AO58">
            <v>1005.6</v>
          </cell>
          <cell r="AQ58">
            <v>12072</v>
          </cell>
          <cell r="AR58">
            <v>12072</v>
          </cell>
          <cell r="AS58">
            <v>12072</v>
          </cell>
          <cell r="AT58">
            <v>12072</v>
          </cell>
          <cell r="AU58">
            <v>12072</v>
          </cell>
          <cell r="AV58">
            <v>12072</v>
          </cell>
          <cell r="AW58" t="e">
            <v>#REF!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10278.950000000001</v>
          </cell>
          <cell r="BE58">
            <v>11222.14</v>
          </cell>
          <cell r="BF58">
            <v>4332.16</v>
          </cell>
          <cell r="BH58">
            <v>12072</v>
          </cell>
          <cell r="BI58">
            <v>3960</v>
          </cell>
          <cell r="BJ58">
            <v>3974.4</v>
          </cell>
          <cell r="BK58">
            <v>12072</v>
          </cell>
          <cell r="BL58">
            <v>12072</v>
          </cell>
          <cell r="BO58">
            <v>4569.72</v>
          </cell>
          <cell r="BP58">
            <v>0</v>
          </cell>
          <cell r="BQ58">
            <v>0</v>
          </cell>
          <cell r="BS58">
            <v>34875</v>
          </cell>
          <cell r="BT58">
            <v>12072</v>
          </cell>
          <cell r="BU58">
            <v>34875</v>
          </cell>
          <cell r="BV58">
            <v>-22803</v>
          </cell>
        </row>
        <row r="59">
          <cell r="C59" t="str">
            <v>O&amp;M</v>
          </cell>
          <cell r="E59" t="str">
            <v>BC-T-E-Mailroom</v>
          </cell>
          <cell r="I59">
            <v>1400.85</v>
          </cell>
          <cell r="J59">
            <v>1401</v>
          </cell>
          <cell r="K59">
            <v>0.15000000000009095</v>
          </cell>
          <cell r="L59">
            <v>1.0706638115638183E-4</v>
          </cell>
          <cell r="M59">
            <v>8411.86</v>
          </cell>
          <cell r="N59">
            <v>8414</v>
          </cell>
          <cell r="O59">
            <v>2.1399999999994179</v>
          </cell>
          <cell r="P59">
            <v>2.5433800808169932E-4</v>
          </cell>
          <cell r="R59">
            <v>1402.54</v>
          </cell>
          <cell r="S59">
            <v>1402.54</v>
          </cell>
          <cell r="T59">
            <v>1402.54</v>
          </cell>
          <cell r="U59">
            <v>1402.54</v>
          </cell>
          <cell r="V59">
            <v>1400.85</v>
          </cell>
          <cell r="W59">
            <v>1400.85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1403</v>
          </cell>
          <cell r="AE59">
            <v>1403</v>
          </cell>
          <cell r="AF59">
            <v>1403</v>
          </cell>
          <cell r="AG59">
            <v>1403</v>
          </cell>
          <cell r="AH59">
            <v>1401</v>
          </cell>
          <cell r="AI59">
            <v>1401</v>
          </cell>
          <cell r="AJ59">
            <v>1401</v>
          </cell>
          <cell r="AK59">
            <v>1401</v>
          </cell>
          <cell r="AL59">
            <v>1401</v>
          </cell>
          <cell r="AM59">
            <v>1401</v>
          </cell>
          <cell r="AN59">
            <v>1401</v>
          </cell>
          <cell r="AO59">
            <v>1398</v>
          </cell>
          <cell r="AQ59">
            <v>16817</v>
          </cell>
          <cell r="AR59">
            <v>16817</v>
          </cell>
          <cell r="AS59">
            <v>16816.900000000001</v>
          </cell>
          <cell r="AT59">
            <v>16816.900000000001</v>
          </cell>
          <cell r="AU59">
            <v>16820</v>
          </cell>
          <cell r="AV59">
            <v>16820</v>
          </cell>
          <cell r="AW59" t="e">
            <v>#REF!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19969.830000000002</v>
          </cell>
          <cell r="BE59">
            <v>19482.77</v>
          </cell>
          <cell r="BF59">
            <v>20583</v>
          </cell>
          <cell r="BH59">
            <v>16817</v>
          </cell>
          <cell r="BI59">
            <v>19970</v>
          </cell>
          <cell r="BJ59">
            <v>19483</v>
          </cell>
          <cell r="BK59">
            <v>16820</v>
          </cell>
          <cell r="BL59">
            <v>16820</v>
          </cell>
          <cell r="BO59">
            <v>8408.14</v>
          </cell>
          <cell r="BP59">
            <v>-3</v>
          </cell>
          <cell r="BQ59">
            <v>0</v>
          </cell>
          <cell r="BS59">
            <v>14961.67</v>
          </cell>
          <cell r="BT59">
            <v>16820</v>
          </cell>
          <cell r="BU59">
            <v>14961.67</v>
          </cell>
          <cell r="BV59">
            <v>1858.33</v>
          </cell>
        </row>
        <row r="60">
          <cell r="C60" t="str">
            <v>O&amp;M</v>
          </cell>
          <cell r="E60" t="str">
            <v>BC-T-A/P Auto</v>
          </cell>
          <cell r="I60">
            <v>0</v>
          </cell>
          <cell r="J60">
            <v>0</v>
          </cell>
          <cell r="K60">
            <v>0</v>
          </cell>
          <cell r="L60" t="str">
            <v xml:space="preserve"> </v>
          </cell>
          <cell r="M60">
            <v>0</v>
          </cell>
          <cell r="N60">
            <v>0</v>
          </cell>
          <cell r="O60">
            <v>0</v>
          </cell>
          <cell r="P60" t="str">
            <v xml:space="preserve"> 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D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Q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</row>
        <row r="61">
          <cell r="C61" t="str">
            <v>O&amp;M</v>
          </cell>
          <cell r="E61" t="str">
            <v>BC-T-AP Pay Inv</v>
          </cell>
          <cell r="I61">
            <v>0</v>
          </cell>
          <cell r="J61">
            <v>0</v>
          </cell>
          <cell r="K61">
            <v>0</v>
          </cell>
          <cell r="L61" t="str">
            <v xml:space="preserve"> </v>
          </cell>
          <cell r="M61">
            <v>0</v>
          </cell>
          <cell r="N61">
            <v>0</v>
          </cell>
          <cell r="O61">
            <v>0</v>
          </cell>
          <cell r="P61" t="str">
            <v xml:space="preserve"> 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D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Q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</row>
        <row r="62">
          <cell r="C62" t="str">
            <v>O&amp;M</v>
          </cell>
          <cell r="E62" t="str">
            <v>BC-P-AP Consult</v>
          </cell>
          <cell r="I62">
            <v>0</v>
          </cell>
          <cell r="J62">
            <v>243.66</v>
          </cell>
          <cell r="K62">
            <v>243.66</v>
          </cell>
          <cell r="L62">
            <v>1</v>
          </cell>
          <cell r="M62">
            <v>0</v>
          </cell>
          <cell r="N62">
            <v>1786.84</v>
          </cell>
          <cell r="O62">
            <v>1786.84</v>
          </cell>
          <cell r="P62">
            <v>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324.88</v>
          </cell>
          <cell r="AE62">
            <v>324.88</v>
          </cell>
          <cell r="AF62">
            <v>243.66</v>
          </cell>
          <cell r="AG62">
            <v>324.88</v>
          </cell>
          <cell r="AH62">
            <v>324.88</v>
          </cell>
          <cell r="AI62">
            <v>243.66</v>
          </cell>
          <cell r="AJ62">
            <v>324.88</v>
          </cell>
          <cell r="AK62">
            <v>324.88</v>
          </cell>
          <cell r="AL62">
            <v>243.66</v>
          </cell>
          <cell r="AM62">
            <v>324.88</v>
          </cell>
          <cell r="AN62">
            <v>324.88</v>
          </cell>
          <cell r="AO62">
            <v>243.66</v>
          </cell>
          <cell r="AQ62">
            <v>3573.68</v>
          </cell>
          <cell r="AR62">
            <v>3573.68</v>
          </cell>
          <cell r="AS62">
            <v>3573.68</v>
          </cell>
          <cell r="AT62">
            <v>3573.68</v>
          </cell>
          <cell r="AU62">
            <v>3573.68</v>
          </cell>
          <cell r="AV62">
            <v>3573.68</v>
          </cell>
          <cell r="AW62" t="e">
            <v>#REF!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D62">
            <v>113.96</v>
          </cell>
          <cell r="BE62">
            <v>500.64</v>
          </cell>
          <cell r="BF62">
            <v>3529.54</v>
          </cell>
          <cell r="BH62">
            <v>3573.68</v>
          </cell>
          <cell r="BI62">
            <v>3798.5</v>
          </cell>
          <cell r="BJ62">
            <v>3705.5</v>
          </cell>
          <cell r="BK62">
            <v>3573.68</v>
          </cell>
          <cell r="BL62">
            <v>3573.68</v>
          </cell>
          <cell r="BO62">
            <v>3573.68</v>
          </cell>
          <cell r="BP62">
            <v>0</v>
          </cell>
          <cell r="BQ62">
            <v>0</v>
          </cell>
          <cell r="BS62">
            <v>0</v>
          </cell>
          <cell r="BT62">
            <v>3573.68</v>
          </cell>
          <cell r="BU62">
            <v>0</v>
          </cell>
          <cell r="BV62">
            <v>3573.68</v>
          </cell>
        </row>
        <row r="63">
          <cell r="C63" t="str">
            <v>O&amp;M</v>
          </cell>
          <cell r="E63" t="str">
            <v>BC-T-BusExpReim</v>
          </cell>
          <cell r="I63">
            <v>0</v>
          </cell>
          <cell r="J63">
            <v>0</v>
          </cell>
          <cell r="K63">
            <v>0</v>
          </cell>
          <cell r="L63" t="str">
            <v xml:space="preserve"> </v>
          </cell>
          <cell r="M63">
            <v>0</v>
          </cell>
          <cell r="N63">
            <v>0</v>
          </cell>
          <cell r="O63">
            <v>0</v>
          </cell>
          <cell r="P63" t="str">
            <v xml:space="preserve"> 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>
            <v>0</v>
          </cell>
          <cell r="BE63">
            <v>26.78</v>
          </cell>
          <cell r="BF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Q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</row>
        <row r="64">
          <cell r="C64" t="str">
            <v>O&amp;M</v>
          </cell>
          <cell r="E64" t="str">
            <v>BC-T-Pensio Inq</v>
          </cell>
          <cell r="I64">
            <v>58.41</v>
          </cell>
          <cell r="J64">
            <v>53.1</v>
          </cell>
          <cell r="K64">
            <v>-5.3099999999999952</v>
          </cell>
          <cell r="L64">
            <v>-9.9999999999999908E-2</v>
          </cell>
          <cell r="M64">
            <v>339.84</v>
          </cell>
          <cell r="N64">
            <v>318.60000000000002</v>
          </cell>
          <cell r="O64">
            <v>-21.239999999999952</v>
          </cell>
          <cell r="P64">
            <v>-6.6666666666666513E-2</v>
          </cell>
          <cell r="R64">
            <v>53.1</v>
          </cell>
          <cell r="S64">
            <v>54.87</v>
          </cell>
          <cell r="T64">
            <v>56.64</v>
          </cell>
          <cell r="U64">
            <v>58.41</v>
          </cell>
          <cell r="V64">
            <v>58.41</v>
          </cell>
          <cell r="W64">
            <v>58.41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53.1</v>
          </cell>
          <cell r="AE64">
            <v>53.1</v>
          </cell>
          <cell r="AF64">
            <v>53.1</v>
          </cell>
          <cell r="AG64">
            <v>53.1</v>
          </cell>
          <cell r="AH64">
            <v>53.1</v>
          </cell>
          <cell r="AI64">
            <v>53.1</v>
          </cell>
          <cell r="AJ64">
            <v>53.1</v>
          </cell>
          <cell r="AK64">
            <v>53.1</v>
          </cell>
          <cell r="AL64">
            <v>53.1</v>
          </cell>
          <cell r="AM64">
            <v>53.1</v>
          </cell>
          <cell r="AN64">
            <v>53.1</v>
          </cell>
          <cell r="AO64">
            <v>53.1</v>
          </cell>
          <cell r="AQ64">
            <v>637.20000000000005</v>
          </cell>
          <cell r="AR64">
            <v>637.20000000000005</v>
          </cell>
          <cell r="AS64">
            <v>637.20000000000005</v>
          </cell>
          <cell r="AT64">
            <v>637.20000000000005</v>
          </cell>
          <cell r="AU64">
            <v>637.20000000000005</v>
          </cell>
          <cell r="AV64">
            <v>637.20000000000005</v>
          </cell>
          <cell r="AW64" t="e">
            <v>#REF!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>
            <v>605.44000000000005</v>
          </cell>
          <cell r="BE64">
            <v>492.24</v>
          </cell>
          <cell r="BF64">
            <v>420.64</v>
          </cell>
          <cell r="BH64">
            <v>637.20000000000005</v>
          </cell>
          <cell r="BI64">
            <v>412.8</v>
          </cell>
          <cell r="BJ64">
            <v>403.2</v>
          </cell>
          <cell r="BK64">
            <v>637.20000000000005</v>
          </cell>
          <cell r="BL64">
            <v>637.20000000000005</v>
          </cell>
          <cell r="BO64">
            <v>297.36000000000007</v>
          </cell>
          <cell r="BP64">
            <v>0</v>
          </cell>
          <cell r="BQ64">
            <v>0</v>
          </cell>
          <cell r="BS64">
            <v>673.2</v>
          </cell>
          <cell r="BT64">
            <v>637.20000000000005</v>
          </cell>
          <cell r="BU64">
            <v>673.2</v>
          </cell>
          <cell r="BV64">
            <v>-36</v>
          </cell>
        </row>
        <row r="65">
          <cell r="C65" t="str">
            <v>O&amp;M</v>
          </cell>
          <cell r="E65" t="str">
            <v>BC-P-Integration</v>
          </cell>
          <cell r="F65" t="str">
            <v>Integration</v>
          </cell>
          <cell r="I65">
            <v>0</v>
          </cell>
          <cell r="J65">
            <v>0</v>
          </cell>
          <cell r="K65">
            <v>0</v>
          </cell>
          <cell r="L65" t="str">
            <v xml:space="preserve"> </v>
          </cell>
          <cell r="M65">
            <v>0</v>
          </cell>
          <cell r="N65">
            <v>0</v>
          </cell>
          <cell r="O65">
            <v>0</v>
          </cell>
          <cell r="P65" t="str">
            <v xml:space="preserve"> 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Q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</row>
        <row r="66">
          <cell r="C66" t="str">
            <v>O&amp;M</v>
          </cell>
          <cell r="E66" t="str">
            <v>BC-T-Campus Space (HQ)</v>
          </cell>
          <cell r="F66" t="str">
            <v>Campus Space</v>
          </cell>
          <cell r="I66">
            <v>0</v>
          </cell>
          <cell r="J66">
            <v>0</v>
          </cell>
          <cell r="K66">
            <v>0</v>
          </cell>
          <cell r="L66" t="str">
            <v xml:space="preserve"> </v>
          </cell>
          <cell r="M66">
            <v>0</v>
          </cell>
          <cell r="N66">
            <v>0</v>
          </cell>
          <cell r="O66">
            <v>0</v>
          </cell>
          <cell r="P66" t="str">
            <v xml:space="preserve"> 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Q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</row>
        <row r="67">
          <cell r="C67" t="str">
            <v>O&amp;M</v>
          </cell>
          <cell r="E67" t="str">
            <v>BC-T-Campus Space</v>
          </cell>
          <cell r="F67" t="str">
            <v>Campus Space</v>
          </cell>
          <cell r="I67">
            <v>0</v>
          </cell>
          <cell r="J67">
            <v>0</v>
          </cell>
          <cell r="K67">
            <v>0</v>
          </cell>
          <cell r="L67" t="str">
            <v xml:space="preserve"> </v>
          </cell>
          <cell r="M67">
            <v>0</v>
          </cell>
          <cell r="N67">
            <v>0</v>
          </cell>
          <cell r="O67">
            <v>0</v>
          </cell>
          <cell r="P67" t="str">
            <v xml:space="preserve"> 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Q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</row>
        <row r="68">
          <cell r="E68" t="str">
            <v>Less :  DSM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BP68">
            <v>0</v>
          </cell>
          <cell r="BQ68">
            <v>0</v>
          </cell>
          <cell r="BT68">
            <v>0</v>
          </cell>
          <cell r="BU68">
            <v>0</v>
          </cell>
          <cell r="BV68">
            <v>0</v>
          </cell>
        </row>
        <row r="70">
          <cell r="D70" t="str">
            <v>Non-PT</v>
          </cell>
          <cell r="I70">
            <v>155816.06</v>
          </cell>
          <cell r="J70">
            <v>168252.16000000003</v>
          </cell>
          <cell r="K70">
            <v>12436.100000000004</v>
          </cell>
          <cell r="L70">
            <v>7.3913464171871557E-2</v>
          </cell>
          <cell r="M70">
            <v>974377.33</v>
          </cell>
          <cell r="N70">
            <v>1010998.8799999999</v>
          </cell>
          <cell r="O70">
            <v>36621.549999999967</v>
          </cell>
          <cell r="P70">
            <v>3.6223136073108182E-2</v>
          </cell>
          <cell r="R70">
            <v>171081.79</v>
          </cell>
          <cell r="S70">
            <v>166914.05000000002</v>
          </cell>
          <cell r="T70">
            <v>165691.09000000003</v>
          </cell>
          <cell r="U70">
            <v>160004.71000000002</v>
          </cell>
          <cell r="V70">
            <v>154869.63</v>
          </cell>
          <cell r="W70">
            <v>155816.06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168623.63999999998</v>
          </cell>
          <cell r="AE70">
            <v>168623.63999999998</v>
          </cell>
          <cell r="AF70">
            <v>168445.15999999997</v>
          </cell>
          <cell r="AG70">
            <v>168623.63999999998</v>
          </cell>
          <cell r="AH70">
            <v>168430.64</v>
          </cell>
          <cell r="AI70">
            <v>168252.16000000003</v>
          </cell>
          <cell r="AJ70">
            <v>168430.64</v>
          </cell>
          <cell r="AK70">
            <v>168430.64</v>
          </cell>
          <cell r="AL70">
            <v>168252.16000000003</v>
          </cell>
          <cell r="AM70">
            <v>168430.64</v>
          </cell>
          <cell r="AN70">
            <v>168430.64</v>
          </cell>
          <cell r="AO70">
            <v>168996.1</v>
          </cell>
          <cell r="AQ70">
            <v>2021970.0999999999</v>
          </cell>
          <cell r="AR70">
            <v>2021970.0999999999</v>
          </cell>
          <cell r="AS70">
            <v>1992003.17</v>
          </cell>
          <cell r="AT70">
            <v>1992003.17</v>
          </cell>
          <cell r="AU70">
            <v>1997015.2599999998</v>
          </cell>
          <cell r="AV70">
            <v>1997015.2599999998</v>
          </cell>
          <cell r="AW70" t="e">
            <v>#REF!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D70">
            <v>1995682.89</v>
          </cell>
          <cell r="BE70">
            <v>2140298.1100000003</v>
          </cell>
          <cell r="BF70">
            <v>2391094.7200000007</v>
          </cell>
          <cell r="BH70">
            <v>2021969.7</v>
          </cell>
          <cell r="BI70">
            <v>2177289.67</v>
          </cell>
          <cell r="BJ70">
            <v>2100340.15</v>
          </cell>
          <cell r="BK70">
            <v>1997015.2599999998</v>
          </cell>
          <cell r="BL70">
            <v>1997015.2599999998</v>
          </cell>
          <cell r="BM70">
            <v>0</v>
          </cell>
          <cell r="BN70">
            <v>0</v>
          </cell>
          <cell r="BO70">
            <v>1022637.9300000002</v>
          </cell>
          <cell r="BP70">
            <v>24954.44</v>
          </cell>
          <cell r="BQ70">
            <v>0</v>
          </cell>
          <cell r="BS70">
            <v>1750394.3599999999</v>
          </cell>
          <cell r="BT70">
            <v>1997015.2599999998</v>
          </cell>
          <cell r="BU70">
            <v>1750394.3599999999</v>
          </cell>
          <cell r="BV70">
            <v>246620.90000000011</v>
          </cell>
        </row>
        <row r="72">
          <cell r="C72" t="str">
            <v>O&amp;M</v>
          </cell>
          <cell r="E72" t="str">
            <v>BC-P-E-PT-Integratio</v>
          </cell>
          <cell r="F72" t="str">
            <v>T&amp;E</v>
          </cell>
          <cell r="I72">
            <v>0</v>
          </cell>
          <cell r="J72">
            <v>0</v>
          </cell>
          <cell r="K72">
            <v>0</v>
          </cell>
          <cell r="L72" t="str">
            <v xml:space="preserve"> </v>
          </cell>
          <cell r="M72">
            <v>0</v>
          </cell>
          <cell r="N72">
            <v>0</v>
          </cell>
          <cell r="O72">
            <v>0</v>
          </cell>
          <cell r="P72" t="str">
            <v xml:space="preserve"> 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Q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</row>
        <row r="73">
          <cell r="C73" t="str">
            <v>O&amp;M</v>
          </cell>
          <cell r="E73" t="str">
            <v>BC-T-PT-Postage</v>
          </cell>
          <cell r="I73">
            <v>0</v>
          </cell>
          <cell r="J73">
            <v>0</v>
          </cell>
          <cell r="K73">
            <v>0</v>
          </cell>
          <cell r="L73" t="str">
            <v xml:space="preserve"> </v>
          </cell>
          <cell r="M73">
            <v>0</v>
          </cell>
          <cell r="N73">
            <v>0</v>
          </cell>
          <cell r="O73">
            <v>0</v>
          </cell>
          <cell r="P73" t="str">
            <v xml:space="preserve"> 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D73">
            <v>0</v>
          </cell>
          <cell r="BE73">
            <v>0</v>
          </cell>
          <cell r="BF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Q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</row>
        <row r="74">
          <cell r="C74" t="str">
            <v>O&amp;M</v>
          </cell>
          <cell r="E74" t="str">
            <v>BC-T-E-PT-Postage</v>
          </cell>
          <cell r="I74">
            <v>263.02999999999997</v>
          </cell>
          <cell r="J74">
            <v>146</v>
          </cell>
          <cell r="K74">
            <v>-117.02999999999997</v>
          </cell>
          <cell r="L74">
            <v>-0.80157534246575324</v>
          </cell>
          <cell r="M74">
            <v>1082.3699999999999</v>
          </cell>
          <cell r="N74">
            <v>876</v>
          </cell>
          <cell r="O74">
            <v>-206.36999999999989</v>
          </cell>
          <cell r="P74">
            <v>-0.23558219178082179</v>
          </cell>
          <cell r="R74">
            <v>774.26</v>
          </cell>
          <cell r="S74">
            <v>-172.55</v>
          </cell>
          <cell r="T74">
            <v>-4.5199999999999996</v>
          </cell>
          <cell r="U74">
            <v>354.83</v>
          </cell>
          <cell r="V74">
            <v>-132.68</v>
          </cell>
          <cell r="W74">
            <v>263.02999999999997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146</v>
          </cell>
          <cell r="AE74">
            <v>146</v>
          </cell>
          <cell r="AF74">
            <v>146</v>
          </cell>
          <cell r="AG74">
            <v>146</v>
          </cell>
          <cell r="AH74">
            <v>146</v>
          </cell>
          <cell r="AI74">
            <v>146</v>
          </cell>
          <cell r="AJ74">
            <v>146</v>
          </cell>
          <cell r="AK74">
            <v>146</v>
          </cell>
          <cell r="AL74">
            <v>146</v>
          </cell>
          <cell r="AM74">
            <v>146</v>
          </cell>
          <cell r="AN74">
            <v>146</v>
          </cell>
          <cell r="AO74">
            <v>144</v>
          </cell>
          <cell r="AQ74">
            <v>1750</v>
          </cell>
          <cell r="AR74">
            <v>1750</v>
          </cell>
          <cell r="AS74">
            <v>1750</v>
          </cell>
          <cell r="AT74">
            <v>1750</v>
          </cell>
          <cell r="AU74">
            <v>1751</v>
          </cell>
          <cell r="AV74">
            <v>1750</v>
          </cell>
          <cell r="AW74" t="e">
            <v>#REF!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D74">
            <v>1635.74</v>
          </cell>
          <cell r="BE74">
            <v>805.92</v>
          </cell>
          <cell r="BF74">
            <v>2653.17</v>
          </cell>
          <cell r="BH74">
            <v>1750</v>
          </cell>
          <cell r="BI74">
            <v>2562</v>
          </cell>
          <cell r="BJ74">
            <v>2500</v>
          </cell>
          <cell r="BK74">
            <v>1750</v>
          </cell>
          <cell r="BL74">
            <v>1750</v>
          </cell>
          <cell r="BO74">
            <v>667.63000000000011</v>
          </cell>
          <cell r="BP74">
            <v>0</v>
          </cell>
          <cell r="BQ74">
            <v>0</v>
          </cell>
          <cell r="BS74">
            <v>0</v>
          </cell>
          <cell r="BT74">
            <v>1750</v>
          </cell>
          <cell r="BU74">
            <v>0</v>
          </cell>
          <cell r="BV74">
            <v>1750</v>
          </cell>
        </row>
        <row r="75">
          <cell r="C75" t="str">
            <v>O&amp;M</v>
          </cell>
          <cell r="E75" t="str">
            <v>BC-P-PT-CorpHqtProSv</v>
          </cell>
          <cell r="I75">
            <v>0</v>
          </cell>
          <cell r="J75">
            <v>0</v>
          </cell>
          <cell r="K75">
            <v>0</v>
          </cell>
          <cell r="L75" t="str">
            <v xml:space="preserve"> </v>
          </cell>
          <cell r="M75">
            <v>0</v>
          </cell>
          <cell r="N75">
            <v>0</v>
          </cell>
          <cell r="O75">
            <v>0</v>
          </cell>
          <cell r="P75" t="str">
            <v xml:space="preserve"> 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D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Q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</row>
        <row r="76">
          <cell r="C76" t="str">
            <v>O&amp;M</v>
          </cell>
          <cell r="E76" t="str">
            <v>BC-P-PT-Integration Pass Through</v>
          </cell>
          <cell r="F76" t="str">
            <v>Integration</v>
          </cell>
          <cell r="I76">
            <v>0</v>
          </cell>
          <cell r="J76">
            <v>0</v>
          </cell>
          <cell r="K76">
            <v>0</v>
          </cell>
          <cell r="L76" t="str">
            <v xml:space="preserve"> </v>
          </cell>
          <cell r="M76">
            <v>0</v>
          </cell>
          <cell r="N76">
            <v>0</v>
          </cell>
          <cell r="O76">
            <v>0</v>
          </cell>
          <cell r="P76" t="str">
            <v xml:space="preserve"> 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Q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</row>
        <row r="77">
          <cell r="C77" t="str">
            <v>O&amp;M</v>
          </cell>
          <cell r="E77" t="str">
            <v>BC-T-PT-Mge Stkh</v>
          </cell>
          <cell r="I77">
            <v>0</v>
          </cell>
          <cell r="J77">
            <v>0</v>
          </cell>
          <cell r="K77">
            <v>0</v>
          </cell>
          <cell r="L77" t="str">
            <v xml:space="preserve"> </v>
          </cell>
          <cell r="M77">
            <v>0</v>
          </cell>
          <cell r="N77">
            <v>0</v>
          </cell>
          <cell r="O77">
            <v>0</v>
          </cell>
          <cell r="P77" t="str">
            <v xml:space="preserve"> 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Q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</row>
        <row r="78">
          <cell r="E78" t="str">
            <v>Less :  DSM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BP78">
            <v>0</v>
          </cell>
          <cell r="BQ78">
            <v>0</v>
          </cell>
          <cell r="BT78">
            <v>0</v>
          </cell>
          <cell r="BU78">
            <v>0</v>
          </cell>
          <cell r="BV78">
            <v>0</v>
          </cell>
        </row>
        <row r="80">
          <cell r="D80" t="str">
            <v>PT</v>
          </cell>
          <cell r="I80">
            <v>263.02999999999997</v>
          </cell>
          <cell r="J80">
            <v>146</v>
          </cell>
          <cell r="K80">
            <v>-117.02999999999997</v>
          </cell>
          <cell r="L80">
            <v>-0.80157534246575324</v>
          </cell>
          <cell r="M80">
            <v>1082.3699999999999</v>
          </cell>
          <cell r="N80">
            <v>876</v>
          </cell>
          <cell r="O80">
            <v>-206.36999999999989</v>
          </cell>
          <cell r="P80">
            <v>-0.23558219178082179</v>
          </cell>
          <cell r="R80">
            <v>774.26</v>
          </cell>
          <cell r="S80">
            <v>-172.55</v>
          </cell>
          <cell r="T80">
            <v>-4.5199999999999996</v>
          </cell>
          <cell r="U80">
            <v>354.83</v>
          </cell>
          <cell r="V80">
            <v>-132.68</v>
          </cell>
          <cell r="W80">
            <v>263.02999999999997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146</v>
          </cell>
          <cell r="AE80">
            <v>146</v>
          </cell>
          <cell r="AF80">
            <v>146</v>
          </cell>
          <cell r="AG80">
            <v>146</v>
          </cell>
          <cell r="AH80">
            <v>146</v>
          </cell>
          <cell r="AI80">
            <v>146</v>
          </cell>
          <cell r="AJ80">
            <v>146</v>
          </cell>
          <cell r="AK80">
            <v>146</v>
          </cell>
          <cell r="AL80">
            <v>146</v>
          </cell>
          <cell r="AM80">
            <v>146</v>
          </cell>
          <cell r="AN80">
            <v>146</v>
          </cell>
          <cell r="AO80">
            <v>144</v>
          </cell>
          <cell r="AQ80">
            <v>1750</v>
          </cell>
          <cell r="AR80">
            <v>1750</v>
          </cell>
          <cell r="AS80">
            <v>1750</v>
          </cell>
          <cell r="AT80">
            <v>1750</v>
          </cell>
          <cell r="AU80">
            <v>1751</v>
          </cell>
          <cell r="AV80">
            <v>1750</v>
          </cell>
          <cell r="AW80" t="e">
            <v>#REF!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D80">
            <v>1635.74</v>
          </cell>
          <cell r="BE80">
            <v>805.92</v>
          </cell>
          <cell r="BF80">
            <v>2653.17</v>
          </cell>
          <cell r="BH80">
            <v>1750</v>
          </cell>
          <cell r="BI80">
            <v>2562</v>
          </cell>
          <cell r="BJ80">
            <v>2500</v>
          </cell>
          <cell r="BK80">
            <v>1750</v>
          </cell>
          <cell r="BL80">
            <v>1750</v>
          </cell>
          <cell r="BM80">
            <v>0</v>
          </cell>
          <cell r="BN80">
            <v>0</v>
          </cell>
          <cell r="BO80">
            <v>667.63000000000011</v>
          </cell>
          <cell r="BP80">
            <v>0</v>
          </cell>
          <cell r="BQ80">
            <v>0</v>
          </cell>
          <cell r="BS80">
            <v>0</v>
          </cell>
          <cell r="BT80">
            <v>1750</v>
          </cell>
          <cell r="BU80">
            <v>0</v>
          </cell>
          <cell r="BV80">
            <v>1750</v>
          </cell>
        </row>
        <row r="82">
          <cell r="C82" t="str">
            <v>O &amp; M Total</v>
          </cell>
          <cell r="I82">
            <v>156079.09</v>
          </cell>
          <cell r="J82">
            <v>168398.16000000003</v>
          </cell>
          <cell r="K82">
            <v>12319.070000000003</v>
          </cell>
          <cell r="L82">
            <v>7.3154421639761394E-2</v>
          </cell>
          <cell r="M82">
            <v>975459.7</v>
          </cell>
          <cell r="N82">
            <v>1011874.8799999999</v>
          </cell>
          <cell r="O82">
            <v>36415.179999999964</v>
          </cell>
          <cell r="P82">
            <v>3.5987828850934579E-2</v>
          </cell>
          <cell r="R82">
            <v>171856.05000000002</v>
          </cell>
          <cell r="S82">
            <v>166741.50000000003</v>
          </cell>
          <cell r="T82">
            <v>165686.57000000004</v>
          </cell>
          <cell r="U82">
            <v>160359.54</v>
          </cell>
          <cell r="V82">
            <v>154736.95000000001</v>
          </cell>
          <cell r="W82">
            <v>156079.09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168769.63999999998</v>
          </cell>
          <cell r="AE82">
            <v>168769.63999999998</v>
          </cell>
          <cell r="AF82">
            <v>168591.15999999997</v>
          </cell>
          <cell r="AG82">
            <v>168769.63999999998</v>
          </cell>
          <cell r="AH82">
            <v>168576.64000000001</v>
          </cell>
          <cell r="AI82">
            <v>168398.16000000003</v>
          </cell>
          <cell r="AJ82">
            <v>168576.64000000001</v>
          </cell>
          <cell r="AK82">
            <v>168576.64000000001</v>
          </cell>
          <cell r="AL82">
            <v>168398.16000000003</v>
          </cell>
          <cell r="AM82">
            <v>168576.64000000001</v>
          </cell>
          <cell r="AN82">
            <v>168576.64000000001</v>
          </cell>
          <cell r="AO82">
            <v>169140.1</v>
          </cell>
          <cell r="AQ82">
            <v>2023720.0999999999</v>
          </cell>
          <cell r="AR82">
            <v>2023720.0999999999</v>
          </cell>
          <cell r="AS82">
            <v>1993753.17</v>
          </cell>
          <cell r="AT82">
            <v>1993753.17</v>
          </cell>
          <cell r="AU82">
            <v>1998766.2599999998</v>
          </cell>
          <cell r="AV82">
            <v>1998765.2599999998</v>
          </cell>
          <cell r="AW82" t="e">
            <v>#REF!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D82">
            <v>1997318.63</v>
          </cell>
          <cell r="BE82">
            <v>2141104.0300000003</v>
          </cell>
          <cell r="BF82">
            <v>2393747.8900000006</v>
          </cell>
          <cell r="BH82">
            <v>2023719.7</v>
          </cell>
          <cell r="BI82">
            <v>2179851.67</v>
          </cell>
          <cell r="BJ82">
            <v>2102840.15</v>
          </cell>
          <cell r="BK82">
            <v>1998765.2599999998</v>
          </cell>
          <cell r="BL82">
            <v>1998765.2599999998</v>
          </cell>
          <cell r="BM82">
            <v>0</v>
          </cell>
          <cell r="BN82">
            <v>0</v>
          </cell>
          <cell r="BO82">
            <v>1023305.5600000002</v>
          </cell>
          <cell r="BP82">
            <v>24954.44</v>
          </cell>
          <cell r="BQ82">
            <v>0</v>
          </cell>
          <cell r="BS82">
            <v>1750394.3599999999</v>
          </cell>
          <cell r="BT82">
            <v>1998765.2599999998</v>
          </cell>
          <cell r="BU82">
            <v>1750394.3599999999</v>
          </cell>
          <cell r="BV82">
            <v>248370.90000000011</v>
          </cell>
        </row>
        <row r="84">
          <cell r="E84" t="str">
            <v>Add: DSM</v>
          </cell>
          <cell r="BP84">
            <v>0</v>
          </cell>
          <cell r="BQ84">
            <v>0</v>
          </cell>
          <cell r="BT84">
            <v>0</v>
          </cell>
          <cell r="BU84">
            <v>0</v>
          </cell>
          <cell r="BV84">
            <v>0</v>
          </cell>
        </row>
        <row r="86">
          <cell r="D86" t="str">
            <v>Non-PT</v>
          </cell>
          <cell r="I86">
            <v>0</v>
          </cell>
          <cell r="J86">
            <v>0</v>
          </cell>
          <cell r="K86">
            <v>0</v>
          </cell>
          <cell r="L86" t="str">
            <v xml:space="preserve"> </v>
          </cell>
          <cell r="M86">
            <v>0</v>
          </cell>
          <cell r="N86">
            <v>0</v>
          </cell>
          <cell r="O86">
            <v>0</v>
          </cell>
          <cell r="P86" t="str">
            <v xml:space="preserve"> 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</row>
        <row r="88">
          <cell r="E88" t="str">
            <v>Add: DSM</v>
          </cell>
          <cell r="BP88">
            <v>0</v>
          </cell>
          <cell r="BQ88">
            <v>0</v>
          </cell>
          <cell r="BT88">
            <v>0</v>
          </cell>
          <cell r="BU88">
            <v>0</v>
          </cell>
          <cell r="BV88">
            <v>0</v>
          </cell>
        </row>
        <row r="90">
          <cell r="D90" t="str">
            <v>PT</v>
          </cell>
          <cell r="I90">
            <v>0</v>
          </cell>
          <cell r="J90">
            <v>0</v>
          </cell>
          <cell r="K90">
            <v>0</v>
          </cell>
          <cell r="L90" t="str">
            <v xml:space="preserve"> </v>
          </cell>
          <cell r="M90">
            <v>0</v>
          </cell>
          <cell r="N90">
            <v>0</v>
          </cell>
          <cell r="O90">
            <v>0</v>
          </cell>
          <cell r="P90" t="str">
            <v xml:space="preserve"> 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</row>
        <row r="92">
          <cell r="C92" t="str">
            <v>Capital Total</v>
          </cell>
          <cell r="I92">
            <v>0</v>
          </cell>
          <cell r="J92">
            <v>0</v>
          </cell>
          <cell r="K92">
            <v>0</v>
          </cell>
          <cell r="L92" t="str">
            <v xml:space="preserve"> </v>
          </cell>
          <cell r="M92">
            <v>0</v>
          </cell>
          <cell r="N92">
            <v>0</v>
          </cell>
          <cell r="O92">
            <v>0</v>
          </cell>
          <cell r="P92" t="str">
            <v xml:space="preserve"> 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D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</row>
        <row r="94">
          <cell r="I94">
            <v>44860.703500000003</v>
          </cell>
          <cell r="J94">
            <v>28998.856</v>
          </cell>
          <cell r="K94">
            <v>-15861.847500000003</v>
          </cell>
          <cell r="L94">
            <v>-0.54698183611105222</v>
          </cell>
          <cell r="M94">
            <v>82097.211500000005</v>
          </cell>
          <cell r="N94">
            <v>33579.879000000001</v>
          </cell>
          <cell r="O94">
            <v>-48517.332500000004</v>
          </cell>
          <cell r="P94">
            <v>-1.4448334521991577</v>
          </cell>
          <cell r="W94">
            <v>44860.703500000003</v>
          </cell>
          <cell r="AV94">
            <v>164888.30000000002</v>
          </cell>
          <cell r="BH94">
            <v>120938.60599999987</v>
          </cell>
          <cell r="BK94">
            <v>164888.30000000002</v>
          </cell>
          <cell r="BL94">
            <v>164888.30000000002</v>
          </cell>
          <cell r="BP94">
            <v>-43949.694000000149</v>
          </cell>
        </row>
        <row r="95">
          <cell r="I95">
            <v>111218.38649999999</v>
          </cell>
          <cell r="J95">
            <v>139399.30400000003</v>
          </cell>
          <cell r="K95">
            <v>28180.91750000004</v>
          </cell>
          <cell r="L95">
            <v>0.20215967147153069</v>
          </cell>
          <cell r="M95">
            <v>893362.48849999998</v>
          </cell>
          <cell r="N95">
            <v>978295.00099999993</v>
          </cell>
          <cell r="O95">
            <v>84932.512499999953</v>
          </cell>
          <cell r="P95">
            <v>8.6816872633697487E-2</v>
          </cell>
          <cell r="W95">
            <v>111218.38649999999</v>
          </cell>
          <cell r="AV95">
            <v>1833876.9599999997</v>
          </cell>
          <cell r="BH95">
            <v>1902781.094</v>
          </cell>
          <cell r="BK95">
            <v>1833876.9599999997</v>
          </cell>
          <cell r="BL95">
            <v>1833876.9599999997</v>
          </cell>
          <cell r="BP95">
            <v>68904.134000000311</v>
          </cell>
        </row>
        <row r="97">
          <cell r="B97" t="str">
            <v>Business Center</v>
          </cell>
          <cell r="I97">
            <v>156079.09</v>
          </cell>
          <cell r="J97">
            <v>168398.16000000003</v>
          </cell>
          <cell r="K97">
            <v>12319.070000000003</v>
          </cell>
          <cell r="L97">
            <v>7.3154421639761394E-2</v>
          </cell>
          <cell r="M97">
            <v>975459.7</v>
          </cell>
          <cell r="N97">
            <v>1011874.8799999999</v>
          </cell>
          <cell r="O97">
            <v>36415.179999999964</v>
          </cell>
          <cell r="P97">
            <v>3.5987828850934579E-2</v>
          </cell>
          <cell r="R97">
            <v>171856.05000000002</v>
          </cell>
          <cell r="S97">
            <v>166741.50000000003</v>
          </cell>
          <cell r="T97">
            <v>165686.57000000004</v>
          </cell>
          <cell r="U97">
            <v>160359.54</v>
          </cell>
          <cell r="V97">
            <v>154736.95000000001</v>
          </cell>
          <cell r="W97">
            <v>156079.09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168769.63999999998</v>
          </cell>
          <cell r="AE97">
            <v>168769.63999999998</v>
          </cell>
          <cell r="AF97">
            <v>168591.15999999997</v>
          </cell>
          <cell r="AG97">
            <v>168769.63999999998</v>
          </cell>
          <cell r="AH97">
            <v>168576.64000000001</v>
          </cell>
          <cell r="AI97">
            <v>168398.16000000003</v>
          </cell>
          <cell r="AJ97">
            <v>168576.64000000001</v>
          </cell>
          <cell r="AK97">
            <v>168576.64000000001</v>
          </cell>
          <cell r="AL97">
            <v>168398.16000000003</v>
          </cell>
          <cell r="AM97">
            <v>168576.64000000001</v>
          </cell>
          <cell r="AN97">
            <v>168576.64000000001</v>
          </cell>
          <cell r="AO97">
            <v>169140.1</v>
          </cell>
          <cell r="AQ97">
            <v>2023720.0999999999</v>
          </cell>
          <cell r="AR97">
            <v>2023720.0999999999</v>
          </cell>
          <cell r="AS97">
            <v>1993753.17</v>
          </cell>
          <cell r="AT97">
            <v>1993753.17</v>
          </cell>
          <cell r="AU97">
            <v>1998766.2599999998</v>
          </cell>
          <cell r="AV97">
            <v>1998765.2599999998</v>
          </cell>
          <cell r="AW97" t="e">
            <v>#REF!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1997318.63</v>
          </cell>
          <cell r="BE97">
            <v>2141104.0300000003</v>
          </cell>
          <cell r="BF97">
            <v>2393747.8900000006</v>
          </cell>
          <cell r="BH97">
            <v>2023719.7</v>
          </cell>
          <cell r="BI97">
            <v>2179851.67</v>
          </cell>
          <cell r="BJ97">
            <v>2102840.15</v>
          </cell>
          <cell r="BK97">
            <v>1998765.2599999998</v>
          </cell>
          <cell r="BL97">
            <v>1998765.2599999998</v>
          </cell>
          <cell r="BM97">
            <v>0</v>
          </cell>
          <cell r="BN97">
            <v>0</v>
          </cell>
          <cell r="BO97">
            <v>1023305.5600000002</v>
          </cell>
          <cell r="BP97">
            <v>24954.44</v>
          </cell>
          <cell r="BQ97">
            <v>0</v>
          </cell>
          <cell r="BS97">
            <v>1750394.3599999999</v>
          </cell>
          <cell r="BT97">
            <v>1998765.2599999998</v>
          </cell>
          <cell r="BU97">
            <v>1750394.3599999999</v>
          </cell>
          <cell r="BV97">
            <v>248370.90000000011</v>
          </cell>
        </row>
        <row r="99">
          <cell r="C99" t="str">
            <v>O&amp;M</v>
          </cell>
          <cell r="E99" t="str">
            <v>CL-P-Claims Prof Svcs</v>
          </cell>
          <cell r="I99">
            <v>246.75</v>
          </cell>
          <cell r="J99">
            <v>658</v>
          </cell>
          <cell r="K99">
            <v>411.25</v>
          </cell>
          <cell r="L99">
            <v>0.625</v>
          </cell>
          <cell r="M99">
            <v>1069.25</v>
          </cell>
          <cell r="N99">
            <v>4112.5</v>
          </cell>
          <cell r="O99">
            <v>3043.25</v>
          </cell>
          <cell r="P99">
            <v>0.74</v>
          </cell>
          <cell r="R99">
            <v>411.25</v>
          </cell>
          <cell r="S99">
            <v>246.75</v>
          </cell>
          <cell r="T99">
            <v>82.25</v>
          </cell>
          <cell r="U99">
            <v>0</v>
          </cell>
          <cell r="V99">
            <v>82.25</v>
          </cell>
          <cell r="W99">
            <v>246.75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740.25</v>
          </cell>
          <cell r="AE99">
            <v>658</v>
          </cell>
          <cell r="AF99">
            <v>658</v>
          </cell>
          <cell r="AG99">
            <v>658</v>
          </cell>
          <cell r="AH99">
            <v>740.25</v>
          </cell>
          <cell r="AI99">
            <v>658</v>
          </cell>
          <cell r="AJ99">
            <v>658</v>
          </cell>
          <cell r="AK99">
            <v>740.25</v>
          </cell>
          <cell r="AL99">
            <v>658</v>
          </cell>
          <cell r="AM99">
            <v>740.25</v>
          </cell>
          <cell r="AN99">
            <v>658</v>
          </cell>
          <cell r="AO99">
            <v>658</v>
          </cell>
          <cell r="AQ99">
            <v>8225</v>
          </cell>
          <cell r="AR99">
            <v>8225</v>
          </cell>
          <cell r="AS99">
            <v>8225</v>
          </cell>
          <cell r="AT99">
            <v>8225</v>
          </cell>
          <cell r="AU99">
            <v>8225</v>
          </cell>
          <cell r="AV99">
            <v>8225</v>
          </cell>
          <cell r="AW99" t="e">
            <v>#REF!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D99">
            <v>8444.1</v>
          </cell>
          <cell r="BE99">
            <v>13650.3</v>
          </cell>
          <cell r="BF99">
            <v>17886.599999999999</v>
          </cell>
          <cell r="BH99">
            <v>8225</v>
          </cell>
          <cell r="BI99">
            <v>8042</v>
          </cell>
          <cell r="BJ99">
            <v>7845</v>
          </cell>
          <cell r="BK99">
            <v>8225</v>
          </cell>
          <cell r="BL99">
            <v>8225</v>
          </cell>
          <cell r="BO99">
            <v>7155.75</v>
          </cell>
          <cell r="BP99">
            <v>0</v>
          </cell>
          <cell r="BQ99">
            <v>0</v>
          </cell>
          <cell r="BS99">
            <v>3614.4</v>
          </cell>
          <cell r="BT99">
            <v>8225</v>
          </cell>
          <cell r="BU99">
            <v>3614.4</v>
          </cell>
          <cell r="BV99">
            <v>4610.6000000000004</v>
          </cell>
        </row>
        <row r="100">
          <cell r="C100" t="str">
            <v>O&amp;M</v>
          </cell>
          <cell r="E100" t="str">
            <v>CL-P-Integration</v>
          </cell>
          <cell r="F100" t="str">
            <v>Integration</v>
          </cell>
          <cell r="I100">
            <v>0</v>
          </cell>
          <cell r="J100">
            <v>0</v>
          </cell>
          <cell r="K100">
            <v>0</v>
          </cell>
          <cell r="L100" t="str">
            <v xml:space="preserve"> </v>
          </cell>
          <cell r="M100">
            <v>0</v>
          </cell>
          <cell r="N100">
            <v>0</v>
          </cell>
          <cell r="O100">
            <v>0</v>
          </cell>
          <cell r="P100" t="str">
            <v xml:space="preserve"> 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O100">
            <v>0</v>
          </cell>
          <cell r="BP100">
            <v>0</v>
          </cell>
          <cell r="BQ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</row>
        <row r="102">
          <cell r="D102" t="str">
            <v>Non-PT</v>
          </cell>
          <cell r="I102">
            <v>246.75</v>
          </cell>
          <cell r="J102">
            <v>658</v>
          </cell>
          <cell r="K102">
            <v>411.25</v>
          </cell>
          <cell r="L102">
            <v>0.625</v>
          </cell>
          <cell r="M102">
            <v>1069.25</v>
          </cell>
          <cell r="N102">
            <v>4112.5</v>
          </cell>
          <cell r="O102">
            <v>3043.25</v>
          </cell>
          <cell r="P102">
            <v>0.74</v>
          </cell>
          <cell r="R102">
            <v>411.25</v>
          </cell>
          <cell r="S102">
            <v>246.75</v>
          </cell>
          <cell r="T102">
            <v>82.25</v>
          </cell>
          <cell r="U102">
            <v>0</v>
          </cell>
          <cell r="V102">
            <v>82.25</v>
          </cell>
          <cell r="W102">
            <v>246.75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740.25</v>
          </cell>
          <cell r="AE102">
            <v>658</v>
          </cell>
          <cell r="AF102">
            <v>658</v>
          </cell>
          <cell r="AG102">
            <v>658</v>
          </cell>
          <cell r="AH102">
            <v>740.25</v>
          </cell>
          <cell r="AI102">
            <v>658</v>
          </cell>
          <cell r="AJ102">
            <v>658</v>
          </cell>
          <cell r="AK102">
            <v>740.25</v>
          </cell>
          <cell r="AL102">
            <v>658</v>
          </cell>
          <cell r="AM102">
            <v>740.25</v>
          </cell>
          <cell r="AN102">
            <v>658</v>
          </cell>
          <cell r="AO102">
            <v>658</v>
          </cell>
          <cell r="AQ102">
            <v>8225</v>
          </cell>
          <cell r="AR102">
            <v>8225</v>
          </cell>
          <cell r="AS102">
            <v>8225</v>
          </cell>
          <cell r="AT102">
            <v>8225</v>
          </cell>
          <cell r="AU102">
            <v>8225</v>
          </cell>
          <cell r="AV102">
            <v>8225</v>
          </cell>
          <cell r="AW102" t="e">
            <v>#REF!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D102">
            <v>8444.1</v>
          </cell>
          <cell r="BE102">
            <v>13650.3</v>
          </cell>
          <cell r="BF102">
            <v>17886.599999999999</v>
          </cell>
          <cell r="BH102">
            <v>8225</v>
          </cell>
          <cell r="BI102">
            <v>8042</v>
          </cell>
          <cell r="BJ102">
            <v>7845</v>
          </cell>
          <cell r="BK102">
            <v>8225</v>
          </cell>
          <cell r="BL102">
            <v>8225</v>
          </cell>
          <cell r="BM102">
            <v>0</v>
          </cell>
          <cell r="BN102">
            <v>0</v>
          </cell>
          <cell r="BO102">
            <v>7155.75</v>
          </cell>
          <cell r="BP102">
            <v>0</v>
          </cell>
          <cell r="BQ102">
            <v>0</v>
          </cell>
          <cell r="BS102">
            <v>3614.4</v>
          </cell>
          <cell r="BT102">
            <v>8225</v>
          </cell>
          <cell r="BU102">
            <v>3614.4</v>
          </cell>
          <cell r="BV102">
            <v>4610.6000000000004</v>
          </cell>
        </row>
        <row r="104">
          <cell r="C104" t="str">
            <v>O&amp;M</v>
          </cell>
          <cell r="E104" t="str">
            <v>CL-P-E-PT-Integration Pass Through</v>
          </cell>
          <cell r="I104">
            <v>0</v>
          </cell>
          <cell r="J104">
            <v>0</v>
          </cell>
          <cell r="K104">
            <v>0</v>
          </cell>
          <cell r="L104" t="str">
            <v xml:space="preserve"> </v>
          </cell>
          <cell r="M104">
            <v>0</v>
          </cell>
          <cell r="N104">
            <v>0</v>
          </cell>
          <cell r="O104">
            <v>0</v>
          </cell>
          <cell r="P104" t="str">
            <v xml:space="preserve"> 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O104">
            <v>0</v>
          </cell>
          <cell r="BP104">
            <v>0</v>
          </cell>
          <cell r="BQ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</row>
        <row r="106">
          <cell r="D106" t="str">
            <v>PT</v>
          </cell>
          <cell r="I106">
            <v>0</v>
          </cell>
          <cell r="J106">
            <v>0</v>
          </cell>
          <cell r="K106">
            <v>0</v>
          </cell>
          <cell r="L106" t="str">
            <v xml:space="preserve"> </v>
          </cell>
          <cell r="M106">
            <v>0</v>
          </cell>
          <cell r="N106">
            <v>0</v>
          </cell>
          <cell r="O106">
            <v>0</v>
          </cell>
          <cell r="P106" t="str">
            <v xml:space="preserve"> 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</row>
        <row r="108">
          <cell r="C108" t="str">
            <v>O &amp; M Total</v>
          </cell>
          <cell r="I108">
            <v>246.75</v>
          </cell>
          <cell r="J108">
            <v>658</v>
          </cell>
          <cell r="K108">
            <v>411.25</v>
          </cell>
          <cell r="L108">
            <v>0.625</v>
          </cell>
          <cell r="M108">
            <v>1069.25</v>
          </cell>
          <cell r="N108">
            <v>4112.5</v>
          </cell>
          <cell r="O108">
            <v>3043.25</v>
          </cell>
          <cell r="P108">
            <v>0.74</v>
          </cell>
          <cell r="R108">
            <v>411.25</v>
          </cell>
          <cell r="S108">
            <v>246.75</v>
          </cell>
          <cell r="T108">
            <v>82.25</v>
          </cell>
          <cell r="U108">
            <v>0</v>
          </cell>
          <cell r="V108">
            <v>82.25</v>
          </cell>
          <cell r="W108">
            <v>246.75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740.25</v>
          </cell>
          <cell r="AE108">
            <v>658</v>
          </cell>
          <cell r="AF108">
            <v>658</v>
          </cell>
          <cell r="AG108">
            <v>658</v>
          </cell>
          <cell r="AH108">
            <v>740.25</v>
          </cell>
          <cell r="AI108">
            <v>658</v>
          </cell>
          <cell r="AJ108">
            <v>658</v>
          </cell>
          <cell r="AK108">
            <v>740.25</v>
          </cell>
          <cell r="AL108">
            <v>658</v>
          </cell>
          <cell r="AM108">
            <v>740.25</v>
          </cell>
          <cell r="AN108">
            <v>658</v>
          </cell>
          <cell r="AO108">
            <v>658</v>
          </cell>
          <cell r="AQ108">
            <v>8225</v>
          </cell>
          <cell r="AR108">
            <v>8225</v>
          </cell>
          <cell r="AS108">
            <v>8225</v>
          </cell>
          <cell r="AT108">
            <v>8225</v>
          </cell>
          <cell r="AU108">
            <v>8225</v>
          </cell>
          <cell r="AV108">
            <v>8225</v>
          </cell>
          <cell r="AW108" t="e">
            <v>#REF!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8444.1</v>
          </cell>
          <cell r="BE108">
            <v>13650.3</v>
          </cell>
          <cell r="BF108">
            <v>17886.599999999999</v>
          </cell>
          <cell r="BH108">
            <v>8225</v>
          </cell>
          <cell r="BI108">
            <v>8042</v>
          </cell>
          <cell r="BJ108">
            <v>7845</v>
          </cell>
          <cell r="BK108">
            <v>8225</v>
          </cell>
          <cell r="BL108">
            <v>8225</v>
          </cell>
          <cell r="BM108">
            <v>0</v>
          </cell>
          <cell r="BN108">
            <v>0</v>
          </cell>
          <cell r="BO108">
            <v>7155.75</v>
          </cell>
          <cell r="BP108">
            <v>0</v>
          </cell>
          <cell r="BQ108">
            <v>0</v>
          </cell>
          <cell r="BS108">
            <v>3614.4</v>
          </cell>
          <cell r="BT108">
            <v>8225</v>
          </cell>
          <cell r="BU108">
            <v>3614.4</v>
          </cell>
          <cell r="BV108">
            <v>4610.6000000000004</v>
          </cell>
        </row>
        <row r="110">
          <cell r="I110">
            <v>1805.4630000000002</v>
          </cell>
          <cell r="J110">
            <v>1479.3755000000001</v>
          </cell>
          <cell r="K110">
            <v>-326.08750000000009</v>
          </cell>
          <cell r="L110">
            <v>-0.2204224012091589</v>
          </cell>
          <cell r="M110">
            <v>1872.5245</v>
          </cell>
          <cell r="N110">
            <v>9327.7695000000003</v>
          </cell>
          <cell r="O110">
            <v>7455.2450000000008</v>
          </cell>
          <cell r="P110">
            <v>0.79925270451848118</v>
          </cell>
          <cell r="W110">
            <v>1805.4630000000002</v>
          </cell>
          <cell r="AV110">
            <v>18887.75</v>
          </cell>
          <cell r="BH110">
            <v>18765.335999999988</v>
          </cell>
          <cell r="BK110">
            <v>18887.75</v>
          </cell>
          <cell r="BL110">
            <v>18887.75</v>
          </cell>
          <cell r="BP110">
            <v>-122.41400000001158</v>
          </cell>
        </row>
        <row r="111">
          <cell r="I111">
            <v>-1558.7130000000002</v>
          </cell>
          <cell r="J111">
            <v>-821.3755000000001</v>
          </cell>
          <cell r="K111">
            <v>737.33750000000009</v>
          </cell>
          <cell r="L111">
            <v>-0.89768625920787748</v>
          </cell>
          <cell r="M111">
            <v>-803.27449999999999</v>
          </cell>
          <cell r="N111">
            <v>-5215.2695000000003</v>
          </cell>
          <cell r="O111">
            <v>-4411.9950000000008</v>
          </cell>
          <cell r="P111">
            <v>0.84597641598387208</v>
          </cell>
          <cell r="W111">
            <v>-1558.7130000000002</v>
          </cell>
          <cell r="AV111">
            <v>-10662.75</v>
          </cell>
          <cell r="BH111">
            <v>-10540.335999999988</v>
          </cell>
          <cell r="BK111">
            <v>-10662.75</v>
          </cell>
          <cell r="BL111">
            <v>-10662.75</v>
          </cell>
          <cell r="BP111">
            <v>122.41400000001158</v>
          </cell>
        </row>
        <row r="113">
          <cell r="B113" t="str">
            <v>Claims</v>
          </cell>
          <cell r="I113">
            <v>246.75</v>
          </cell>
          <cell r="J113">
            <v>658</v>
          </cell>
          <cell r="K113">
            <v>411.25</v>
          </cell>
          <cell r="L113">
            <v>0.625</v>
          </cell>
          <cell r="M113">
            <v>1069.25</v>
          </cell>
          <cell r="N113">
            <v>4112.5</v>
          </cell>
          <cell r="O113">
            <v>3043.25</v>
          </cell>
          <cell r="P113">
            <v>0.74</v>
          </cell>
          <cell r="R113">
            <v>411.25</v>
          </cell>
          <cell r="S113">
            <v>246.75</v>
          </cell>
          <cell r="T113">
            <v>82.25</v>
          </cell>
          <cell r="U113">
            <v>0</v>
          </cell>
          <cell r="V113">
            <v>82.25</v>
          </cell>
          <cell r="W113">
            <v>246.75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740.25</v>
          </cell>
          <cell r="AE113">
            <v>658</v>
          </cell>
          <cell r="AF113">
            <v>658</v>
          </cell>
          <cell r="AG113">
            <v>658</v>
          </cell>
          <cell r="AH113">
            <v>740.25</v>
          </cell>
          <cell r="AI113">
            <v>658</v>
          </cell>
          <cell r="AJ113">
            <v>658</v>
          </cell>
          <cell r="AK113">
            <v>740.25</v>
          </cell>
          <cell r="AL113">
            <v>658</v>
          </cell>
          <cell r="AM113">
            <v>740.25</v>
          </cell>
          <cell r="AN113">
            <v>658</v>
          </cell>
          <cell r="AO113">
            <v>658</v>
          </cell>
          <cell r="AQ113">
            <v>8225</v>
          </cell>
          <cell r="AR113">
            <v>8225</v>
          </cell>
          <cell r="AS113">
            <v>8225</v>
          </cell>
          <cell r="AT113">
            <v>8225</v>
          </cell>
          <cell r="AU113">
            <v>8225</v>
          </cell>
          <cell r="AV113">
            <v>8225</v>
          </cell>
          <cell r="AW113" t="e">
            <v>#REF!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8444.1</v>
          </cell>
          <cell r="BE113">
            <v>13650.3</v>
          </cell>
          <cell r="BF113">
            <v>17886.599999999999</v>
          </cell>
          <cell r="BH113">
            <v>8225</v>
          </cell>
          <cell r="BI113">
            <v>8042</v>
          </cell>
          <cell r="BJ113">
            <v>7845</v>
          </cell>
          <cell r="BK113">
            <v>8225</v>
          </cell>
          <cell r="BL113">
            <v>8225</v>
          </cell>
          <cell r="BM113">
            <v>0</v>
          </cell>
          <cell r="BN113">
            <v>0</v>
          </cell>
          <cell r="BO113">
            <v>7155.75</v>
          </cell>
          <cell r="BP113">
            <v>0</v>
          </cell>
          <cell r="BQ113">
            <v>0</v>
          </cell>
          <cell r="BS113">
            <v>3614.4</v>
          </cell>
          <cell r="BT113">
            <v>8225</v>
          </cell>
          <cell r="BU113">
            <v>3614.4</v>
          </cell>
          <cell r="BV113">
            <v>4610.6000000000004</v>
          </cell>
        </row>
        <row r="115">
          <cell r="C115" t="str">
            <v>O&amp;M</v>
          </cell>
          <cell r="E115" t="str">
            <v>CO-P-E-D/McoAll</v>
          </cell>
          <cell r="I115">
            <v>441.15</v>
          </cell>
          <cell r="J115">
            <v>908.25</v>
          </cell>
          <cell r="K115">
            <v>467.1</v>
          </cell>
          <cell r="L115">
            <v>0.51428571428571435</v>
          </cell>
          <cell r="M115">
            <v>2443.19</v>
          </cell>
          <cell r="N115">
            <v>5060.25</v>
          </cell>
          <cell r="O115">
            <v>2617.06</v>
          </cell>
          <cell r="P115">
            <v>0.51717998122622399</v>
          </cell>
          <cell r="R115">
            <v>822.62</v>
          </cell>
          <cell r="S115">
            <v>142.72</v>
          </cell>
          <cell r="T115">
            <v>175.16</v>
          </cell>
          <cell r="U115">
            <v>422.99</v>
          </cell>
          <cell r="V115">
            <v>438.55</v>
          </cell>
          <cell r="W115">
            <v>441.15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778.5</v>
          </cell>
          <cell r="AE115">
            <v>778.5</v>
          </cell>
          <cell r="AF115">
            <v>778.5</v>
          </cell>
          <cell r="AG115">
            <v>908.25</v>
          </cell>
          <cell r="AH115">
            <v>908.25</v>
          </cell>
          <cell r="AI115">
            <v>908.25</v>
          </cell>
          <cell r="AJ115">
            <v>908.25</v>
          </cell>
          <cell r="AK115">
            <v>908.25</v>
          </cell>
          <cell r="AL115">
            <v>908.25</v>
          </cell>
          <cell r="AM115">
            <v>908.25</v>
          </cell>
          <cell r="AN115">
            <v>908.25</v>
          </cell>
          <cell r="AO115">
            <v>778.5</v>
          </cell>
          <cell r="AQ115">
            <v>10380</v>
          </cell>
          <cell r="AR115">
            <v>10380</v>
          </cell>
          <cell r="AS115">
            <v>10380.120000000001</v>
          </cell>
          <cell r="AT115">
            <v>10380.120000000001</v>
          </cell>
          <cell r="AU115">
            <v>10379</v>
          </cell>
          <cell r="AV115">
            <v>10380</v>
          </cell>
          <cell r="AW115" t="e">
            <v>#REF!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D115">
            <v>1717.73</v>
          </cell>
          <cell r="BE115">
            <v>9340.5499999999993</v>
          </cell>
          <cell r="BF115">
            <v>6610.12</v>
          </cell>
          <cell r="BH115">
            <v>10380</v>
          </cell>
          <cell r="BI115">
            <v>10373.219999999999</v>
          </cell>
          <cell r="BJ115">
            <v>12079.02</v>
          </cell>
          <cell r="BK115">
            <v>10380</v>
          </cell>
          <cell r="BL115">
            <v>10380</v>
          </cell>
          <cell r="BO115">
            <v>7936.8099999999995</v>
          </cell>
          <cell r="BP115">
            <v>0</v>
          </cell>
          <cell r="BQ115">
            <v>0</v>
          </cell>
          <cell r="BS115">
            <v>5797.92</v>
          </cell>
          <cell r="BT115">
            <v>10380</v>
          </cell>
          <cell r="BU115">
            <v>5797.92</v>
          </cell>
          <cell r="BV115">
            <v>4582.08</v>
          </cell>
        </row>
        <row r="116">
          <cell r="C116" t="str">
            <v>O&amp;M</v>
          </cell>
          <cell r="E116" t="str">
            <v>CO-P-E-Sarbanes Oxley 404</v>
          </cell>
          <cell r="I116">
            <v>0</v>
          </cell>
          <cell r="J116">
            <v>0</v>
          </cell>
          <cell r="K116">
            <v>0</v>
          </cell>
          <cell r="L116" t="str">
            <v xml:space="preserve"> </v>
          </cell>
          <cell r="M116">
            <v>0</v>
          </cell>
          <cell r="N116">
            <v>0</v>
          </cell>
          <cell r="O116">
            <v>0</v>
          </cell>
          <cell r="P116" t="str">
            <v xml:space="preserve"> 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333.46</v>
          </cell>
          <cell r="AQ116">
            <v>268.66000000000003</v>
          </cell>
          <cell r="AR116">
            <v>268.66000000000003</v>
          </cell>
          <cell r="AS116">
            <v>268.64</v>
          </cell>
          <cell r="AT116">
            <v>268.64</v>
          </cell>
          <cell r="AU116">
            <v>269</v>
          </cell>
          <cell r="AV116">
            <v>269</v>
          </cell>
          <cell r="AW116" t="e">
            <v>#REF!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20.51</v>
          </cell>
          <cell r="BH116">
            <v>333.46</v>
          </cell>
          <cell r="BI116">
            <v>471.68</v>
          </cell>
          <cell r="BJ116">
            <v>575.20000000000005</v>
          </cell>
          <cell r="BK116">
            <v>269</v>
          </cell>
          <cell r="BL116">
            <v>269</v>
          </cell>
          <cell r="BO116">
            <v>269</v>
          </cell>
          <cell r="BP116">
            <v>64.45999999999998</v>
          </cell>
          <cell r="BQ116">
            <v>0</v>
          </cell>
          <cell r="BS116">
            <v>0</v>
          </cell>
          <cell r="BT116">
            <v>269</v>
          </cell>
          <cell r="BU116">
            <v>0</v>
          </cell>
          <cell r="BV116">
            <v>269</v>
          </cell>
        </row>
        <row r="117">
          <cell r="C117" t="str">
            <v>O&amp;M</v>
          </cell>
          <cell r="E117" t="str">
            <v>CO-P-Mgt Acct C</v>
          </cell>
          <cell r="I117">
            <v>0</v>
          </cell>
          <cell r="J117">
            <v>0</v>
          </cell>
          <cell r="K117">
            <v>0</v>
          </cell>
          <cell r="L117" t="str">
            <v xml:space="preserve"> </v>
          </cell>
          <cell r="M117">
            <v>350.1</v>
          </cell>
          <cell r="N117">
            <v>0</v>
          </cell>
          <cell r="O117">
            <v>-350.1</v>
          </cell>
          <cell r="P117" t="str">
            <v xml:space="preserve"> </v>
          </cell>
          <cell r="R117">
            <v>0</v>
          </cell>
          <cell r="S117">
            <v>210.06</v>
          </cell>
          <cell r="T117">
            <v>140.04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D117">
            <v>2378.21</v>
          </cell>
          <cell r="BE117">
            <v>1624.28</v>
          </cell>
          <cell r="BF117">
            <v>807.38</v>
          </cell>
          <cell r="BH117">
            <v>0</v>
          </cell>
          <cell r="BI117">
            <v>713.46</v>
          </cell>
          <cell r="BJ117">
            <v>696.12</v>
          </cell>
          <cell r="BK117">
            <v>0</v>
          </cell>
          <cell r="BL117">
            <v>0</v>
          </cell>
          <cell r="BO117">
            <v>-350.1</v>
          </cell>
          <cell r="BP117">
            <v>0</v>
          </cell>
          <cell r="BQ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</row>
        <row r="118">
          <cell r="C118" t="str">
            <v>O&amp;M</v>
          </cell>
          <cell r="E118" t="str">
            <v>CO-P-Service Company Business Planning and Analysis</v>
          </cell>
          <cell r="F118" t="str">
            <v>SC BusPlng</v>
          </cell>
          <cell r="I118">
            <v>0</v>
          </cell>
          <cell r="J118">
            <v>0</v>
          </cell>
          <cell r="K118">
            <v>0</v>
          </cell>
          <cell r="L118" t="str">
            <v xml:space="preserve"> </v>
          </cell>
          <cell r="M118">
            <v>0</v>
          </cell>
          <cell r="N118">
            <v>0</v>
          </cell>
          <cell r="O118">
            <v>0</v>
          </cell>
          <cell r="P118" t="str">
            <v xml:space="preserve"> 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Q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</row>
        <row r="120">
          <cell r="D120" t="str">
            <v>Non-PT</v>
          </cell>
          <cell r="I120">
            <v>441.15</v>
          </cell>
          <cell r="J120">
            <v>908.25</v>
          </cell>
          <cell r="K120">
            <v>467.1</v>
          </cell>
          <cell r="L120">
            <v>0.51428571428571435</v>
          </cell>
          <cell r="M120">
            <v>2793.29</v>
          </cell>
          <cell r="N120">
            <v>5060.25</v>
          </cell>
          <cell r="O120">
            <v>2266.96</v>
          </cell>
          <cell r="P120">
            <v>0.44799367620176872</v>
          </cell>
          <cell r="R120">
            <v>822.62</v>
          </cell>
          <cell r="S120">
            <v>352.78</v>
          </cell>
          <cell r="T120">
            <v>315.2</v>
          </cell>
          <cell r="U120">
            <v>422.99</v>
          </cell>
          <cell r="V120">
            <v>438.55</v>
          </cell>
          <cell r="W120">
            <v>441.15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778.5</v>
          </cell>
          <cell r="AE120">
            <v>778.5</v>
          </cell>
          <cell r="AF120">
            <v>778.5</v>
          </cell>
          <cell r="AG120">
            <v>908.25</v>
          </cell>
          <cell r="AH120">
            <v>908.25</v>
          </cell>
          <cell r="AI120">
            <v>908.25</v>
          </cell>
          <cell r="AJ120">
            <v>908.25</v>
          </cell>
          <cell r="AK120">
            <v>908.25</v>
          </cell>
          <cell r="AL120">
            <v>908.25</v>
          </cell>
          <cell r="AM120">
            <v>908.25</v>
          </cell>
          <cell r="AN120">
            <v>908.25</v>
          </cell>
          <cell r="AO120">
            <v>1111.96</v>
          </cell>
          <cell r="AQ120">
            <v>10648.66</v>
          </cell>
          <cell r="AR120">
            <v>10648.66</v>
          </cell>
          <cell r="AS120">
            <v>10648.76</v>
          </cell>
          <cell r="AT120">
            <v>10648.76</v>
          </cell>
          <cell r="AU120">
            <v>10648</v>
          </cell>
          <cell r="AV120">
            <v>10649</v>
          </cell>
          <cell r="AW120" t="e">
            <v>#REF!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D120">
            <v>4095.94</v>
          </cell>
          <cell r="BE120">
            <v>10964.83</v>
          </cell>
          <cell r="BF120">
            <v>7438.01</v>
          </cell>
          <cell r="BH120">
            <v>10713.46</v>
          </cell>
          <cell r="BI120">
            <v>11558.36</v>
          </cell>
          <cell r="BJ120">
            <v>13350.340000000002</v>
          </cell>
          <cell r="BK120">
            <v>10649</v>
          </cell>
          <cell r="BL120">
            <v>10649</v>
          </cell>
          <cell r="BM120">
            <v>0</v>
          </cell>
          <cell r="BN120">
            <v>0</v>
          </cell>
          <cell r="BO120">
            <v>7855.7099999999991</v>
          </cell>
          <cell r="BP120">
            <v>64.45999999999998</v>
          </cell>
          <cell r="BQ120">
            <v>0</v>
          </cell>
          <cell r="BS120">
            <v>5797.92</v>
          </cell>
          <cell r="BT120">
            <v>10649</v>
          </cell>
          <cell r="BU120">
            <v>5797.92</v>
          </cell>
          <cell r="BV120">
            <v>4851.08</v>
          </cell>
        </row>
        <row r="122">
          <cell r="C122" t="str">
            <v>O&amp;M</v>
          </cell>
          <cell r="E122" t="str">
            <v>CO-P-E-PT-Integratio</v>
          </cell>
          <cell r="F122" t="str">
            <v>T&amp;E</v>
          </cell>
          <cell r="I122">
            <v>0</v>
          </cell>
          <cell r="J122">
            <v>0</v>
          </cell>
          <cell r="K122">
            <v>0</v>
          </cell>
          <cell r="L122" t="str">
            <v xml:space="preserve"> </v>
          </cell>
          <cell r="M122">
            <v>0</v>
          </cell>
          <cell r="N122">
            <v>0</v>
          </cell>
          <cell r="O122">
            <v>0</v>
          </cell>
          <cell r="P122" t="str">
            <v xml:space="preserve"> 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O122">
            <v>0</v>
          </cell>
          <cell r="BP122">
            <v>0</v>
          </cell>
          <cell r="BQ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</row>
        <row r="123">
          <cell r="C123" t="str">
            <v>O&amp;M</v>
          </cell>
          <cell r="E123" t="str">
            <v>CO-P-Integration</v>
          </cell>
          <cell r="F123" t="str">
            <v>Integration</v>
          </cell>
          <cell r="I123">
            <v>0</v>
          </cell>
          <cell r="J123">
            <v>0</v>
          </cell>
          <cell r="K123">
            <v>0</v>
          </cell>
          <cell r="L123" t="str">
            <v xml:space="preserve"> </v>
          </cell>
          <cell r="M123">
            <v>0</v>
          </cell>
          <cell r="N123">
            <v>0</v>
          </cell>
          <cell r="O123">
            <v>0</v>
          </cell>
          <cell r="P123" t="str">
            <v xml:space="preserve"> 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O123">
            <v>0</v>
          </cell>
          <cell r="BP123">
            <v>0</v>
          </cell>
          <cell r="BQ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</row>
        <row r="125">
          <cell r="D125" t="str">
            <v>PT</v>
          </cell>
          <cell r="I125">
            <v>0</v>
          </cell>
          <cell r="J125">
            <v>0</v>
          </cell>
          <cell r="K125">
            <v>0</v>
          </cell>
          <cell r="L125" t="str">
            <v xml:space="preserve"> </v>
          </cell>
          <cell r="M125">
            <v>0</v>
          </cell>
          <cell r="N125">
            <v>0</v>
          </cell>
          <cell r="O125">
            <v>0</v>
          </cell>
          <cell r="P125" t="str">
            <v xml:space="preserve"> 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</row>
        <row r="127">
          <cell r="C127" t="str">
            <v>O &amp; M Total</v>
          </cell>
          <cell r="I127">
            <v>441.15</v>
          </cell>
          <cell r="J127">
            <v>908.25</v>
          </cell>
          <cell r="K127">
            <v>467.1</v>
          </cell>
          <cell r="L127">
            <v>0.51428571428571435</v>
          </cell>
          <cell r="M127">
            <v>2793.29</v>
          </cell>
          <cell r="N127">
            <v>5060.25</v>
          </cell>
          <cell r="O127">
            <v>2266.96</v>
          </cell>
          <cell r="P127">
            <v>0.44799367620176872</v>
          </cell>
          <cell r="R127">
            <v>822.62</v>
          </cell>
          <cell r="S127">
            <v>352.78</v>
          </cell>
          <cell r="T127">
            <v>315.2</v>
          </cell>
          <cell r="U127">
            <v>422.99</v>
          </cell>
          <cell r="V127">
            <v>438.55</v>
          </cell>
          <cell r="W127">
            <v>441.15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778.5</v>
          </cell>
          <cell r="AE127">
            <v>778.5</v>
          </cell>
          <cell r="AF127">
            <v>778.5</v>
          </cell>
          <cell r="AG127">
            <v>908.25</v>
          </cell>
          <cell r="AH127">
            <v>908.25</v>
          </cell>
          <cell r="AI127">
            <v>908.25</v>
          </cell>
          <cell r="AJ127">
            <v>908.25</v>
          </cell>
          <cell r="AK127">
            <v>908.25</v>
          </cell>
          <cell r="AL127">
            <v>908.25</v>
          </cell>
          <cell r="AM127">
            <v>908.25</v>
          </cell>
          <cell r="AN127">
            <v>908.25</v>
          </cell>
          <cell r="AO127">
            <v>1111.96</v>
          </cell>
          <cell r="AQ127">
            <v>10648.66</v>
          </cell>
          <cell r="AR127">
            <v>10648.66</v>
          </cell>
          <cell r="AS127">
            <v>10648.76</v>
          </cell>
          <cell r="AT127">
            <v>10648.76</v>
          </cell>
          <cell r="AU127">
            <v>10648</v>
          </cell>
          <cell r="AV127">
            <v>10649</v>
          </cell>
          <cell r="AW127" t="e">
            <v>#REF!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4095.94</v>
          </cell>
          <cell r="BE127">
            <v>10964.83</v>
          </cell>
          <cell r="BF127">
            <v>7438.01</v>
          </cell>
          <cell r="BH127">
            <v>10713.46</v>
          </cell>
          <cell r="BI127">
            <v>11558.36</v>
          </cell>
          <cell r="BJ127">
            <v>13350.340000000002</v>
          </cell>
          <cell r="BK127">
            <v>10649</v>
          </cell>
          <cell r="BL127">
            <v>10649</v>
          </cell>
          <cell r="BM127">
            <v>0</v>
          </cell>
          <cell r="BN127">
            <v>0</v>
          </cell>
          <cell r="BO127">
            <v>7855.7099999999991</v>
          </cell>
          <cell r="BP127">
            <v>64.45999999999998</v>
          </cell>
          <cell r="BQ127">
            <v>0</v>
          </cell>
          <cell r="BS127">
            <v>5797.92</v>
          </cell>
          <cell r="BT127">
            <v>10649</v>
          </cell>
          <cell r="BU127">
            <v>5797.92</v>
          </cell>
          <cell r="BV127">
            <v>4851.08</v>
          </cell>
        </row>
        <row r="129">
          <cell r="I129">
            <v>1206.2125000000001</v>
          </cell>
          <cell r="J129">
            <v>45.626000000000005</v>
          </cell>
          <cell r="K129">
            <v>-1160.5865000000001</v>
          </cell>
          <cell r="L129">
            <v>-25.436954806469995</v>
          </cell>
          <cell r="M129">
            <v>2058.4580000000001</v>
          </cell>
          <cell r="N129">
            <v>4237.2740000000003</v>
          </cell>
          <cell r="O129">
            <v>2178.8160000000003</v>
          </cell>
          <cell r="P129">
            <v>0.5142022913788441</v>
          </cell>
          <cell r="W129">
            <v>1206.2125000000001</v>
          </cell>
          <cell r="AV129">
            <v>10650.45</v>
          </cell>
          <cell r="BH129">
            <v>3150.0064999999945</v>
          </cell>
          <cell r="BK129">
            <v>10650.45</v>
          </cell>
          <cell r="BL129">
            <v>10650.45</v>
          </cell>
          <cell r="BP129">
            <v>-7500.4435000000067</v>
          </cell>
        </row>
        <row r="130">
          <cell r="I130">
            <v>-765.06250000000011</v>
          </cell>
          <cell r="J130">
            <v>862.62400000000002</v>
          </cell>
          <cell r="K130">
            <v>1627.6865000000003</v>
          </cell>
          <cell r="L130">
            <v>1.8869014773528214</v>
          </cell>
          <cell r="M130">
            <v>734.83199999999988</v>
          </cell>
          <cell r="N130">
            <v>822.97599999999966</v>
          </cell>
          <cell r="O130">
            <v>88.143999999999778</v>
          </cell>
          <cell r="P130">
            <v>0.10710397387044071</v>
          </cell>
          <cell r="W130">
            <v>-765.06250000000011</v>
          </cell>
          <cell r="AV130">
            <v>-1.4500000000007276</v>
          </cell>
          <cell r="BH130">
            <v>7563.4535000000051</v>
          </cell>
          <cell r="BK130">
            <v>-1.4500000000007276</v>
          </cell>
          <cell r="BL130">
            <v>-1.4500000000007276</v>
          </cell>
          <cell r="BP130">
            <v>7564.9035000000058</v>
          </cell>
        </row>
        <row r="132">
          <cell r="B132" t="str">
            <v>Commercial Operations Group</v>
          </cell>
          <cell r="I132">
            <v>441.15</v>
          </cell>
          <cell r="J132">
            <v>908.25</v>
          </cell>
          <cell r="K132">
            <v>467.1</v>
          </cell>
          <cell r="L132">
            <v>0.51428571428571435</v>
          </cell>
          <cell r="M132">
            <v>2793.29</v>
          </cell>
          <cell r="N132">
            <v>5060.25</v>
          </cell>
          <cell r="O132">
            <v>2266.96</v>
          </cell>
          <cell r="P132">
            <v>0.44799367620176872</v>
          </cell>
          <cell r="R132">
            <v>822.62</v>
          </cell>
          <cell r="S132">
            <v>352.78</v>
          </cell>
          <cell r="T132">
            <v>315.2</v>
          </cell>
          <cell r="U132">
            <v>422.99</v>
          </cell>
          <cell r="V132">
            <v>438.55</v>
          </cell>
          <cell r="W132">
            <v>441.15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778.5</v>
          </cell>
          <cell r="AE132">
            <v>778.5</v>
          </cell>
          <cell r="AF132">
            <v>778.5</v>
          </cell>
          <cell r="AG132">
            <v>908.25</v>
          </cell>
          <cell r="AH132">
            <v>908.25</v>
          </cell>
          <cell r="AI132">
            <v>908.25</v>
          </cell>
          <cell r="AJ132">
            <v>908.25</v>
          </cell>
          <cell r="AK132">
            <v>908.25</v>
          </cell>
          <cell r="AL132">
            <v>908.25</v>
          </cell>
          <cell r="AM132">
            <v>908.25</v>
          </cell>
          <cell r="AN132">
            <v>908.25</v>
          </cell>
          <cell r="AO132">
            <v>1111.96</v>
          </cell>
          <cell r="AQ132">
            <v>10648.66</v>
          </cell>
          <cell r="AR132">
            <v>10648.66</v>
          </cell>
          <cell r="AS132">
            <v>10648.76</v>
          </cell>
          <cell r="AT132">
            <v>10648.76</v>
          </cell>
          <cell r="AU132">
            <v>10648</v>
          </cell>
          <cell r="AV132">
            <v>10649</v>
          </cell>
          <cell r="AW132" t="e">
            <v>#REF!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D132">
            <v>4095.94</v>
          </cell>
          <cell r="BE132">
            <v>10964.83</v>
          </cell>
          <cell r="BF132">
            <v>7438.01</v>
          </cell>
          <cell r="BH132">
            <v>10713.46</v>
          </cell>
          <cell r="BI132">
            <v>11558.36</v>
          </cell>
          <cell r="BJ132">
            <v>13350.340000000002</v>
          </cell>
          <cell r="BK132">
            <v>10649</v>
          </cell>
          <cell r="BL132">
            <v>10649</v>
          </cell>
          <cell r="BM132">
            <v>0</v>
          </cell>
          <cell r="BN132">
            <v>0</v>
          </cell>
          <cell r="BO132">
            <v>7855.7099999999991</v>
          </cell>
          <cell r="BP132">
            <v>64.45999999999998</v>
          </cell>
          <cell r="BQ132">
            <v>0</v>
          </cell>
          <cell r="BS132">
            <v>5797.92</v>
          </cell>
          <cell r="BT132">
            <v>10649</v>
          </cell>
          <cell r="BU132">
            <v>5797.92</v>
          </cell>
          <cell r="BV132">
            <v>4851.08</v>
          </cell>
        </row>
        <row r="134">
          <cell r="C134" t="str">
            <v>O&amp;M</v>
          </cell>
          <cell r="E134" t="str">
            <v>FP-P-E-FedRegPol</v>
          </cell>
          <cell r="I134">
            <v>0</v>
          </cell>
          <cell r="J134">
            <v>0</v>
          </cell>
          <cell r="K134">
            <v>0</v>
          </cell>
          <cell r="L134" t="str">
            <v xml:space="preserve"> </v>
          </cell>
          <cell r="M134">
            <v>0</v>
          </cell>
          <cell r="N134">
            <v>0</v>
          </cell>
          <cell r="O134">
            <v>0</v>
          </cell>
          <cell r="P134" t="str">
            <v xml:space="preserve"> 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D134">
            <v>0</v>
          </cell>
          <cell r="BE134">
            <v>30845.85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O134">
            <v>0</v>
          </cell>
          <cell r="BP134">
            <v>0</v>
          </cell>
          <cell r="BQ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</row>
        <row r="135">
          <cell r="C135" t="str">
            <v>O&amp;M</v>
          </cell>
          <cell r="E135" t="str">
            <v>FP-P-Federal Reg Pol</v>
          </cell>
          <cell r="I135">
            <v>0</v>
          </cell>
          <cell r="J135">
            <v>0</v>
          </cell>
          <cell r="K135">
            <v>0</v>
          </cell>
          <cell r="L135" t="str">
            <v xml:space="preserve"> </v>
          </cell>
          <cell r="M135">
            <v>0</v>
          </cell>
          <cell r="N135">
            <v>0</v>
          </cell>
          <cell r="O135">
            <v>0</v>
          </cell>
          <cell r="P135" t="str">
            <v xml:space="preserve"> 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D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O135">
            <v>0</v>
          </cell>
          <cell r="BP135">
            <v>0</v>
          </cell>
          <cell r="BQ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</row>
        <row r="136">
          <cell r="C136" t="str">
            <v>O&amp;M</v>
          </cell>
          <cell r="E136" t="str">
            <v>CF-P-E-Ext Comm</v>
          </cell>
          <cell r="I136">
            <v>1926.27</v>
          </cell>
          <cell r="J136">
            <v>4027.45</v>
          </cell>
          <cell r="K136">
            <v>2101.1799999999998</v>
          </cell>
          <cell r="L136">
            <v>0.52171473264720847</v>
          </cell>
          <cell r="M136">
            <v>8552.58</v>
          </cell>
          <cell r="N136">
            <v>24164.7</v>
          </cell>
          <cell r="O136">
            <v>15612.12</v>
          </cell>
          <cell r="P136">
            <v>0.64607133546040296</v>
          </cell>
          <cell r="R136">
            <v>1636.29</v>
          </cell>
          <cell r="S136">
            <v>1118.48</v>
          </cell>
          <cell r="T136">
            <v>1439.53</v>
          </cell>
          <cell r="U136">
            <v>1372.21</v>
          </cell>
          <cell r="V136">
            <v>1059.8</v>
          </cell>
          <cell r="W136">
            <v>1926.27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4027.45</v>
          </cell>
          <cell r="AE136">
            <v>4027.45</v>
          </cell>
          <cell r="AF136">
            <v>4027.45</v>
          </cell>
          <cell r="AG136">
            <v>4027.45</v>
          </cell>
          <cell r="AH136">
            <v>4027.45</v>
          </cell>
          <cell r="AI136">
            <v>4027.45</v>
          </cell>
          <cell r="AJ136">
            <v>4027.45</v>
          </cell>
          <cell r="AK136">
            <v>4027.45</v>
          </cell>
          <cell r="AL136">
            <v>4027.45</v>
          </cell>
          <cell r="AM136">
            <v>4027.45</v>
          </cell>
          <cell r="AN136">
            <v>4027.45</v>
          </cell>
          <cell r="AO136">
            <v>4372.66</v>
          </cell>
          <cell r="AQ136">
            <v>48702.12</v>
          </cell>
          <cell r="AR136">
            <v>48702.12</v>
          </cell>
          <cell r="AS136">
            <v>36526.589999999997</v>
          </cell>
          <cell r="AT136">
            <v>36526.589999999997</v>
          </cell>
          <cell r="AU136">
            <v>37213</v>
          </cell>
          <cell r="AV136">
            <v>20304</v>
          </cell>
          <cell r="AW136" t="e">
            <v>#REF!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D136">
            <v>11982.68</v>
          </cell>
          <cell r="BE136">
            <v>37517.82</v>
          </cell>
          <cell r="BF136">
            <v>47777.33</v>
          </cell>
          <cell r="BH136">
            <v>48674.61</v>
          </cell>
          <cell r="BI136">
            <v>46127.97</v>
          </cell>
          <cell r="BJ136">
            <v>44895.64</v>
          </cell>
          <cell r="BK136">
            <v>20304</v>
          </cell>
          <cell r="BL136">
            <v>20304</v>
          </cell>
          <cell r="BO136">
            <v>11751.42</v>
          </cell>
          <cell r="BP136">
            <v>28370.61</v>
          </cell>
          <cell r="BQ136">
            <v>0</v>
          </cell>
          <cell r="BS136">
            <v>36231.85</v>
          </cell>
          <cell r="BT136">
            <v>20304</v>
          </cell>
          <cell r="BU136">
            <v>36231.85</v>
          </cell>
          <cell r="BV136">
            <v>-15927.849999999999</v>
          </cell>
        </row>
        <row r="137">
          <cell r="C137" t="str">
            <v>O&amp;M</v>
          </cell>
          <cell r="E137" t="str">
            <v>CF-P-E-R&amp;CMC</v>
          </cell>
          <cell r="I137">
            <v>0</v>
          </cell>
          <cell r="J137">
            <v>0</v>
          </cell>
          <cell r="K137">
            <v>0</v>
          </cell>
          <cell r="L137" t="str">
            <v xml:space="preserve"> </v>
          </cell>
          <cell r="M137">
            <v>0</v>
          </cell>
          <cell r="N137">
            <v>0</v>
          </cell>
          <cell r="O137">
            <v>0</v>
          </cell>
          <cell r="P137" t="str">
            <v xml:space="preserve"> 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D137">
            <v>810.9</v>
          </cell>
          <cell r="BE137">
            <v>1964.57</v>
          </cell>
          <cell r="BF137">
            <v>2745.75</v>
          </cell>
          <cell r="BH137">
            <v>0</v>
          </cell>
          <cell r="BI137">
            <v>4231.63</v>
          </cell>
          <cell r="BJ137">
            <v>4897.0200000000004</v>
          </cell>
          <cell r="BK137">
            <v>0</v>
          </cell>
          <cell r="BL137">
            <v>0</v>
          </cell>
          <cell r="BO137">
            <v>0</v>
          </cell>
          <cell r="BP137">
            <v>0</v>
          </cell>
          <cell r="BQ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</row>
        <row r="138">
          <cell r="C138" t="str">
            <v>O&amp;M</v>
          </cell>
          <cell r="E138" t="str">
            <v>CF-P-Ext Commun</v>
          </cell>
          <cell r="I138">
            <v>575.35</v>
          </cell>
          <cell r="J138">
            <v>920.56</v>
          </cell>
          <cell r="K138">
            <v>345.20999999999992</v>
          </cell>
          <cell r="L138">
            <v>0.37499999999999994</v>
          </cell>
          <cell r="M138">
            <v>7709.69</v>
          </cell>
          <cell r="N138">
            <v>5523.36</v>
          </cell>
          <cell r="O138">
            <v>-2186.33</v>
          </cell>
          <cell r="P138">
            <v>-0.39583333333333337</v>
          </cell>
          <cell r="R138">
            <v>0</v>
          </cell>
          <cell r="S138">
            <v>4372.66</v>
          </cell>
          <cell r="T138">
            <v>1956.19</v>
          </cell>
          <cell r="U138">
            <v>805.49</v>
          </cell>
          <cell r="V138">
            <v>0</v>
          </cell>
          <cell r="W138">
            <v>575.35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920.56</v>
          </cell>
          <cell r="AE138">
            <v>920.56</v>
          </cell>
          <cell r="AF138">
            <v>920.56</v>
          </cell>
          <cell r="AG138">
            <v>920.56</v>
          </cell>
          <cell r="AH138">
            <v>920.56</v>
          </cell>
          <cell r="AI138">
            <v>920.56</v>
          </cell>
          <cell r="AJ138">
            <v>920.56</v>
          </cell>
          <cell r="AK138">
            <v>920.56</v>
          </cell>
          <cell r="AL138">
            <v>920.56</v>
          </cell>
          <cell r="AM138">
            <v>920.56</v>
          </cell>
          <cell r="AN138">
            <v>920.56</v>
          </cell>
          <cell r="AO138">
            <v>1380.84</v>
          </cell>
          <cell r="AQ138">
            <v>11507</v>
          </cell>
          <cell r="AR138">
            <v>11507</v>
          </cell>
          <cell r="AS138">
            <v>11507</v>
          </cell>
          <cell r="AT138">
            <v>11507</v>
          </cell>
          <cell r="AU138">
            <v>11507</v>
          </cell>
          <cell r="AV138">
            <v>11507</v>
          </cell>
          <cell r="AW138" t="e">
            <v>#REF!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3462.39</v>
          </cell>
          <cell r="BE138">
            <v>544.85</v>
          </cell>
          <cell r="BF138">
            <v>9477.84</v>
          </cell>
          <cell r="BH138">
            <v>11507</v>
          </cell>
          <cell r="BI138">
            <v>11169</v>
          </cell>
          <cell r="BJ138">
            <v>10897</v>
          </cell>
          <cell r="BK138">
            <v>11507</v>
          </cell>
          <cell r="BL138">
            <v>11507</v>
          </cell>
          <cell r="BO138">
            <v>3797.3100000000004</v>
          </cell>
          <cell r="BP138">
            <v>0</v>
          </cell>
          <cell r="BQ138">
            <v>0</v>
          </cell>
          <cell r="BS138">
            <v>6344</v>
          </cell>
          <cell r="BT138">
            <v>11507</v>
          </cell>
          <cell r="BU138">
            <v>6344</v>
          </cell>
          <cell r="BV138">
            <v>5163</v>
          </cell>
        </row>
        <row r="139">
          <cell r="C139" t="str">
            <v>O&amp;M</v>
          </cell>
          <cell r="E139" t="str">
            <v>CF-T-Outlook&amp;WebSrvs</v>
          </cell>
          <cell r="I139">
            <v>411.4</v>
          </cell>
          <cell r="J139">
            <v>411.4</v>
          </cell>
          <cell r="K139">
            <v>0</v>
          </cell>
          <cell r="L139">
            <v>0</v>
          </cell>
          <cell r="M139">
            <v>2468.4</v>
          </cell>
          <cell r="N139">
            <v>2468.4</v>
          </cell>
          <cell r="O139">
            <v>0</v>
          </cell>
          <cell r="P139">
            <v>0</v>
          </cell>
          <cell r="R139">
            <v>411.4</v>
          </cell>
          <cell r="S139">
            <v>411.4</v>
          </cell>
          <cell r="T139">
            <v>411.4</v>
          </cell>
          <cell r="U139">
            <v>411.4</v>
          </cell>
          <cell r="V139">
            <v>411.4</v>
          </cell>
          <cell r="W139">
            <v>411.4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411.4</v>
          </cell>
          <cell r="AE139">
            <v>411.4</v>
          </cell>
          <cell r="AF139">
            <v>411.4</v>
          </cell>
          <cell r="AG139">
            <v>411.4</v>
          </cell>
          <cell r="AH139">
            <v>411.4</v>
          </cell>
          <cell r="AI139">
            <v>411.4</v>
          </cell>
          <cell r="AJ139">
            <v>411.4</v>
          </cell>
          <cell r="AK139">
            <v>411.4</v>
          </cell>
          <cell r="AL139">
            <v>411.4</v>
          </cell>
          <cell r="AM139">
            <v>411.4</v>
          </cell>
          <cell r="AN139">
            <v>411.4</v>
          </cell>
          <cell r="AO139">
            <v>411.4</v>
          </cell>
          <cell r="AQ139">
            <v>4936.8</v>
          </cell>
          <cell r="AR139">
            <v>4936.8</v>
          </cell>
          <cell r="AS139">
            <v>4936.8</v>
          </cell>
          <cell r="AT139">
            <v>4936.8</v>
          </cell>
          <cell r="AU139">
            <v>4936.8</v>
          </cell>
          <cell r="AV139">
            <v>4936.8</v>
          </cell>
          <cell r="AW139" t="e">
            <v>#REF!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5161.32</v>
          </cell>
          <cell r="BE139">
            <v>5025.24</v>
          </cell>
          <cell r="BF139">
            <v>8643.6</v>
          </cell>
          <cell r="BH139">
            <v>4936.8</v>
          </cell>
          <cell r="BI139">
            <v>5161.32</v>
          </cell>
          <cell r="BJ139">
            <v>5025.24</v>
          </cell>
          <cell r="BK139">
            <v>4936.8</v>
          </cell>
          <cell r="BL139">
            <v>4936.8</v>
          </cell>
          <cell r="BO139">
            <v>2468.4</v>
          </cell>
          <cell r="BP139">
            <v>0</v>
          </cell>
          <cell r="BQ139">
            <v>0</v>
          </cell>
          <cell r="BS139">
            <v>7867.68</v>
          </cell>
          <cell r="BT139">
            <v>4936.8</v>
          </cell>
          <cell r="BU139">
            <v>7867.68</v>
          </cell>
          <cell r="BV139">
            <v>-2930.88</v>
          </cell>
        </row>
        <row r="140">
          <cell r="C140" t="str">
            <v>O&amp;M</v>
          </cell>
          <cell r="E140" t="str">
            <v>CF-P-E-Adv &amp; Br</v>
          </cell>
          <cell r="I140">
            <v>702.63</v>
          </cell>
          <cell r="J140">
            <v>683.82</v>
          </cell>
          <cell r="K140">
            <v>-18.809999999999945</v>
          </cell>
          <cell r="L140">
            <v>-2.7507238747038611E-2</v>
          </cell>
          <cell r="M140">
            <v>3147.28</v>
          </cell>
          <cell r="N140">
            <v>4102.92</v>
          </cell>
          <cell r="O140">
            <v>955.63999999999987</v>
          </cell>
          <cell r="P140">
            <v>0.23291704444639424</v>
          </cell>
          <cell r="R140">
            <v>642.79</v>
          </cell>
          <cell r="S140">
            <v>382.94</v>
          </cell>
          <cell r="T140">
            <v>242.76</v>
          </cell>
          <cell r="U140">
            <v>594.91999999999996</v>
          </cell>
          <cell r="V140">
            <v>581.24</v>
          </cell>
          <cell r="W140">
            <v>702.63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683.82</v>
          </cell>
          <cell r="AE140">
            <v>683.82</v>
          </cell>
          <cell r="AF140">
            <v>683.82</v>
          </cell>
          <cell r="AG140">
            <v>683.82</v>
          </cell>
          <cell r="AH140">
            <v>683.82</v>
          </cell>
          <cell r="AI140">
            <v>683.82</v>
          </cell>
          <cell r="AJ140">
            <v>683.82</v>
          </cell>
          <cell r="AK140">
            <v>683.82</v>
          </cell>
          <cell r="AL140">
            <v>683.82</v>
          </cell>
          <cell r="AM140">
            <v>683.82</v>
          </cell>
          <cell r="AN140">
            <v>683.82</v>
          </cell>
          <cell r="AO140">
            <v>227.94</v>
          </cell>
          <cell r="AQ140">
            <v>7752.1</v>
          </cell>
          <cell r="AR140">
            <v>7752.1</v>
          </cell>
          <cell r="AS140">
            <v>6094.5</v>
          </cell>
          <cell r="AT140">
            <v>6094.5</v>
          </cell>
          <cell r="AU140">
            <v>6351</v>
          </cell>
          <cell r="AV140">
            <v>6351</v>
          </cell>
          <cell r="AW140" t="e">
            <v>#REF!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3480.69</v>
          </cell>
          <cell r="BE140">
            <v>10695.8</v>
          </cell>
          <cell r="BF140">
            <v>13793.37</v>
          </cell>
          <cell r="BH140">
            <v>7749.96</v>
          </cell>
          <cell r="BI140">
            <v>11398.86</v>
          </cell>
          <cell r="BJ140">
            <v>11120.67</v>
          </cell>
          <cell r="BK140">
            <v>6351</v>
          </cell>
          <cell r="BL140">
            <v>6351</v>
          </cell>
          <cell r="BO140">
            <v>3203.72</v>
          </cell>
          <cell r="BP140">
            <v>1398.96</v>
          </cell>
          <cell r="BQ140">
            <v>0</v>
          </cell>
          <cell r="BS140">
            <v>9061.66</v>
          </cell>
          <cell r="BT140">
            <v>6351</v>
          </cell>
          <cell r="BU140">
            <v>9061.66</v>
          </cell>
          <cell r="BV140">
            <v>-2710.66</v>
          </cell>
        </row>
        <row r="141">
          <cell r="C141" t="str">
            <v>O&amp;M</v>
          </cell>
          <cell r="E141" t="str">
            <v>CF-P-Advertising Svcs</v>
          </cell>
          <cell r="I141">
            <v>0</v>
          </cell>
          <cell r="J141">
            <v>0</v>
          </cell>
          <cell r="K141">
            <v>0</v>
          </cell>
          <cell r="L141" t="str">
            <v xml:space="preserve"> </v>
          </cell>
          <cell r="M141">
            <v>0</v>
          </cell>
          <cell r="N141">
            <v>0</v>
          </cell>
          <cell r="O141">
            <v>0</v>
          </cell>
          <cell r="P141" t="str">
            <v xml:space="preserve"> 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O141">
            <v>0</v>
          </cell>
          <cell r="BP141">
            <v>0</v>
          </cell>
          <cell r="BQ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</row>
        <row r="142">
          <cell r="C142" t="str">
            <v>O&amp;M</v>
          </cell>
          <cell r="E142" t="str">
            <v>CF-P-E-Advertising Svcs</v>
          </cell>
          <cell r="I142">
            <v>1316.75</v>
          </cell>
          <cell r="J142">
            <v>1215</v>
          </cell>
          <cell r="K142">
            <v>-101.75</v>
          </cell>
          <cell r="L142">
            <v>-8.3744855967078188E-2</v>
          </cell>
          <cell r="M142">
            <v>6931.06</v>
          </cell>
          <cell r="N142">
            <v>7290</v>
          </cell>
          <cell r="O142">
            <v>358.9399999999996</v>
          </cell>
          <cell r="P142">
            <v>4.9237311385459476E-2</v>
          </cell>
          <cell r="R142">
            <v>1508.63</v>
          </cell>
          <cell r="S142">
            <v>1210.95</v>
          </cell>
          <cell r="T142">
            <v>1131.47</v>
          </cell>
          <cell r="U142">
            <v>1017.56</v>
          </cell>
          <cell r="V142">
            <v>745.7</v>
          </cell>
          <cell r="W142">
            <v>1316.75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1215</v>
          </cell>
          <cell r="AE142">
            <v>1215</v>
          </cell>
          <cell r="AF142">
            <v>1215</v>
          </cell>
          <cell r="AG142">
            <v>1215</v>
          </cell>
          <cell r="AH142">
            <v>1215</v>
          </cell>
          <cell r="AI142">
            <v>1215</v>
          </cell>
          <cell r="AJ142">
            <v>1215</v>
          </cell>
          <cell r="AK142">
            <v>1215</v>
          </cell>
          <cell r="AL142">
            <v>1215</v>
          </cell>
          <cell r="AM142">
            <v>1215</v>
          </cell>
          <cell r="AN142">
            <v>1215</v>
          </cell>
          <cell r="AO142">
            <v>607.5</v>
          </cell>
          <cell r="AQ142">
            <v>13998.91</v>
          </cell>
          <cell r="AR142">
            <v>13998.91</v>
          </cell>
          <cell r="AS142">
            <v>10499.19</v>
          </cell>
          <cell r="AT142">
            <v>10499.19</v>
          </cell>
          <cell r="AU142">
            <v>11181</v>
          </cell>
          <cell r="AV142">
            <v>11181</v>
          </cell>
          <cell r="AW142" t="e">
            <v>#REF!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13241.06</v>
          </cell>
          <cell r="BE142">
            <v>28358.38</v>
          </cell>
          <cell r="BF142">
            <v>25622.37</v>
          </cell>
          <cell r="BH142">
            <v>13972.5</v>
          </cell>
          <cell r="BI142">
            <v>18241.2</v>
          </cell>
          <cell r="BJ142">
            <v>17697.73</v>
          </cell>
          <cell r="BK142">
            <v>11181</v>
          </cell>
          <cell r="BL142">
            <v>11181</v>
          </cell>
          <cell r="BO142">
            <v>4249.9399999999996</v>
          </cell>
          <cell r="BP142">
            <v>2791.5</v>
          </cell>
          <cell r="BQ142">
            <v>0</v>
          </cell>
          <cell r="BS142">
            <v>12067.11</v>
          </cell>
          <cell r="BT142">
            <v>11181</v>
          </cell>
          <cell r="BU142">
            <v>12067.11</v>
          </cell>
          <cell r="BV142">
            <v>-886.11000000000058</v>
          </cell>
        </row>
        <row r="143">
          <cell r="C143" t="str">
            <v>O&amp;M</v>
          </cell>
          <cell r="E143" t="str">
            <v>CF-P-FedAff/Cor</v>
          </cell>
          <cell r="I143">
            <v>0</v>
          </cell>
          <cell r="J143">
            <v>6585</v>
          </cell>
          <cell r="K143">
            <v>6585</v>
          </cell>
          <cell r="L143">
            <v>1</v>
          </cell>
          <cell r="M143">
            <v>12774.9</v>
          </cell>
          <cell r="N143">
            <v>39510</v>
          </cell>
          <cell r="O143">
            <v>26735.1</v>
          </cell>
          <cell r="P143">
            <v>0.67666666666666664</v>
          </cell>
          <cell r="R143">
            <v>3160.8</v>
          </cell>
          <cell r="S143">
            <v>3555.9</v>
          </cell>
          <cell r="T143">
            <v>4214.3999999999996</v>
          </cell>
          <cell r="U143">
            <v>921.9</v>
          </cell>
          <cell r="V143">
            <v>921.9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6585</v>
          </cell>
          <cell r="AE143">
            <v>6585</v>
          </cell>
          <cell r="AF143">
            <v>6585</v>
          </cell>
          <cell r="AG143">
            <v>6585</v>
          </cell>
          <cell r="AH143">
            <v>6585</v>
          </cell>
          <cell r="AI143">
            <v>6585</v>
          </cell>
          <cell r="AJ143">
            <v>6585</v>
          </cell>
          <cell r="AK143">
            <v>6585</v>
          </cell>
          <cell r="AL143">
            <v>6585</v>
          </cell>
          <cell r="AM143">
            <v>6585</v>
          </cell>
          <cell r="AN143">
            <v>6585</v>
          </cell>
          <cell r="AO143">
            <v>6585</v>
          </cell>
          <cell r="AQ143">
            <v>79020</v>
          </cell>
          <cell r="AR143">
            <v>79020</v>
          </cell>
          <cell r="AS143">
            <v>79020</v>
          </cell>
          <cell r="AT143">
            <v>79020</v>
          </cell>
          <cell r="AU143">
            <v>79020</v>
          </cell>
          <cell r="AV143">
            <v>14487</v>
          </cell>
          <cell r="AW143" t="e">
            <v>#REF!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38992.07</v>
          </cell>
          <cell r="BE143">
            <v>80913.23</v>
          </cell>
          <cell r="BF143">
            <v>96944.43</v>
          </cell>
          <cell r="BH143">
            <v>79020</v>
          </cell>
          <cell r="BI143">
            <v>114309</v>
          </cell>
          <cell r="BJ143">
            <v>111519</v>
          </cell>
          <cell r="BK143">
            <v>14487</v>
          </cell>
          <cell r="BL143">
            <v>14487</v>
          </cell>
          <cell r="BO143">
            <v>1712.1000000000004</v>
          </cell>
          <cell r="BP143">
            <v>64533</v>
          </cell>
          <cell r="BQ143">
            <v>0</v>
          </cell>
          <cell r="BS143">
            <v>0</v>
          </cell>
          <cell r="BT143">
            <v>14487</v>
          </cell>
          <cell r="BU143">
            <v>0</v>
          </cell>
          <cell r="BV143">
            <v>14487</v>
          </cell>
        </row>
        <row r="144">
          <cell r="C144" t="str">
            <v>O&amp;M</v>
          </cell>
          <cell r="E144" t="str">
            <v>CF-P-E-FA/CoIss</v>
          </cell>
          <cell r="I144">
            <v>570.91999999999996</v>
          </cell>
          <cell r="J144">
            <v>4741.2</v>
          </cell>
          <cell r="K144">
            <v>4170.28</v>
          </cell>
          <cell r="L144">
            <v>0.87958322787479959</v>
          </cell>
          <cell r="M144">
            <v>18768.55</v>
          </cell>
          <cell r="N144">
            <v>28447.200000000001</v>
          </cell>
          <cell r="O144">
            <v>9678.6500000000015</v>
          </cell>
          <cell r="P144">
            <v>0.34023207907983916</v>
          </cell>
          <cell r="R144">
            <v>5971.28</v>
          </cell>
          <cell r="S144">
            <v>4622.67</v>
          </cell>
          <cell r="T144">
            <v>3939.14</v>
          </cell>
          <cell r="U144">
            <v>2182.92</v>
          </cell>
          <cell r="V144">
            <v>1481.62</v>
          </cell>
          <cell r="W144">
            <v>570.91999999999996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4741.2</v>
          </cell>
          <cell r="AE144">
            <v>4741.2</v>
          </cell>
          <cell r="AF144">
            <v>4741.2</v>
          </cell>
          <cell r="AG144">
            <v>4741.2</v>
          </cell>
          <cell r="AH144">
            <v>4741.2</v>
          </cell>
          <cell r="AI144">
            <v>4741.2</v>
          </cell>
          <cell r="AJ144">
            <v>4741.2</v>
          </cell>
          <cell r="AK144">
            <v>4741.2</v>
          </cell>
          <cell r="AL144">
            <v>4741.2</v>
          </cell>
          <cell r="AM144">
            <v>4741.2</v>
          </cell>
          <cell r="AN144">
            <v>4741.2</v>
          </cell>
          <cell r="AO144">
            <v>5004.6000000000004</v>
          </cell>
          <cell r="AQ144">
            <v>57213.38</v>
          </cell>
          <cell r="AR144">
            <v>57213.38</v>
          </cell>
          <cell r="AS144">
            <v>42910.02</v>
          </cell>
          <cell r="AT144">
            <v>42910.02</v>
          </cell>
          <cell r="AU144">
            <v>45561</v>
          </cell>
          <cell r="AV144">
            <v>45561</v>
          </cell>
          <cell r="AW144" t="e">
            <v>#REF!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35209.68</v>
          </cell>
          <cell r="BE144">
            <v>53577.43</v>
          </cell>
          <cell r="BF144">
            <v>75572.44</v>
          </cell>
          <cell r="BH144">
            <v>57157.8</v>
          </cell>
          <cell r="BI144">
            <v>97797.7</v>
          </cell>
          <cell r="BJ144">
            <v>54024.76</v>
          </cell>
          <cell r="BK144">
            <v>45561</v>
          </cell>
          <cell r="BL144">
            <v>45561</v>
          </cell>
          <cell r="BO144">
            <v>26792.45</v>
          </cell>
          <cell r="BP144">
            <v>11596.800000000003</v>
          </cell>
          <cell r="BQ144">
            <v>0</v>
          </cell>
          <cell r="BS144">
            <v>0</v>
          </cell>
          <cell r="BT144">
            <v>45561</v>
          </cell>
          <cell r="BU144">
            <v>0</v>
          </cell>
          <cell r="BV144">
            <v>45561</v>
          </cell>
        </row>
        <row r="145">
          <cell r="C145" t="str">
            <v>O&amp;M</v>
          </cell>
          <cell r="E145" t="str">
            <v>CF-P-Public Affairs</v>
          </cell>
          <cell r="I145">
            <v>0</v>
          </cell>
          <cell r="J145">
            <v>0</v>
          </cell>
          <cell r="K145">
            <v>0</v>
          </cell>
          <cell r="L145" t="str">
            <v xml:space="preserve"> 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 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O145">
            <v>0</v>
          </cell>
          <cell r="BP145">
            <v>0</v>
          </cell>
          <cell r="BQ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</row>
        <row r="146">
          <cell r="C146" t="str">
            <v>O&amp;M</v>
          </cell>
          <cell r="E146" t="str">
            <v>CF-P-E-Records &amp; E-Library</v>
          </cell>
          <cell r="I146">
            <v>0</v>
          </cell>
          <cell r="J146">
            <v>2539.4</v>
          </cell>
          <cell r="K146">
            <v>2539.4</v>
          </cell>
          <cell r="L146">
            <v>1</v>
          </cell>
          <cell r="M146">
            <v>20387.580000000002</v>
          </cell>
          <cell r="N146">
            <v>15236.4</v>
          </cell>
          <cell r="O146">
            <v>-5151.1800000000021</v>
          </cell>
          <cell r="P146">
            <v>-0.33808379932267479</v>
          </cell>
          <cell r="R146">
            <v>5382.26</v>
          </cell>
          <cell r="S146">
            <v>4376.66</v>
          </cell>
          <cell r="T146">
            <v>4812.16</v>
          </cell>
          <cell r="U146">
            <v>4953.1000000000004</v>
          </cell>
          <cell r="V146">
            <v>863.4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2539.4</v>
          </cell>
          <cell r="AE146">
            <v>2539.4</v>
          </cell>
          <cell r="AF146">
            <v>2539.4</v>
          </cell>
          <cell r="AG146">
            <v>2539.4</v>
          </cell>
          <cell r="AH146">
            <v>2539.4</v>
          </cell>
          <cell r="AI146">
            <v>2539.4</v>
          </cell>
          <cell r="AJ146">
            <v>2539.4</v>
          </cell>
          <cell r="AK146">
            <v>2539.4</v>
          </cell>
          <cell r="AL146">
            <v>2539.4</v>
          </cell>
          <cell r="AM146">
            <v>2539.4</v>
          </cell>
          <cell r="AN146">
            <v>2539.4</v>
          </cell>
          <cell r="AO146">
            <v>2539.4</v>
          </cell>
          <cell r="AQ146">
            <v>30472.799999999999</v>
          </cell>
          <cell r="AR146">
            <v>30472.799999999999</v>
          </cell>
          <cell r="AS146">
            <v>30461.84</v>
          </cell>
          <cell r="AT146">
            <v>30461.84</v>
          </cell>
          <cell r="AU146">
            <v>30459</v>
          </cell>
          <cell r="AV146">
            <v>30459</v>
          </cell>
          <cell r="AW146" t="e">
            <v>#REF!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D146">
            <v>16009.61</v>
          </cell>
          <cell r="BE146">
            <v>72350.12</v>
          </cell>
          <cell r="BF146">
            <v>97511.09</v>
          </cell>
          <cell r="BH146">
            <v>30472.799999999999</v>
          </cell>
          <cell r="BI146">
            <v>74313</v>
          </cell>
          <cell r="BJ146">
            <v>86997.96</v>
          </cell>
          <cell r="BK146">
            <v>30459</v>
          </cell>
          <cell r="BL146">
            <v>30459</v>
          </cell>
          <cell r="BO146">
            <v>10071.419999999998</v>
          </cell>
          <cell r="BP146">
            <v>13.799999999999272</v>
          </cell>
          <cell r="BQ146">
            <v>0</v>
          </cell>
          <cell r="BS146">
            <v>0</v>
          </cell>
          <cell r="BT146">
            <v>30459</v>
          </cell>
          <cell r="BU146">
            <v>0</v>
          </cell>
          <cell r="BV146">
            <v>30459</v>
          </cell>
        </row>
        <row r="147">
          <cell r="C147" t="str">
            <v>O&amp;M</v>
          </cell>
          <cell r="E147" t="str">
            <v>CF-P-Records &amp; E-Library</v>
          </cell>
          <cell r="I147">
            <v>0</v>
          </cell>
          <cell r="J147">
            <v>4190.01</v>
          </cell>
          <cell r="K147">
            <v>4190.01</v>
          </cell>
          <cell r="L147">
            <v>1</v>
          </cell>
          <cell r="M147">
            <v>507.88</v>
          </cell>
          <cell r="N147">
            <v>25140.06</v>
          </cell>
          <cell r="O147">
            <v>24632.18</v>
          </cell>
          <cell r="P147">
            <v>0.97979797979797978</v>
          </cell>
          <cell r="R147">
            <v>0</v>
          </cell>
          <cell r="S147">
            <v>0</v>
          </cell>
          <cell r="T147">
            <v>507.88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4190.01</v>
          </cell>
          <cell r="AE147">
            <v>4190.01</v>
          </cell>
          <cell r="AF147">
            <v>4190.01</v>
          </cell>
          <cell r="AG147">
            <v>4190.01</v>
          </cell>
          <cell r="AH147">
            <v>4190.01</v>
          </cell>
          <cell r="AI147">
            <v>4190.01</v>
          </cell>
          <cell r="AJ147">
            <v>4190.01</v>
          </cell>
          <cell r="AK147">
            <v>4190.01</v>
          </cell>
          <cell r="AL147">
            <v>4190.01</v>
          </cell>
          <cell r="AM147">
            <v>4190.01</v>
          </cell>
          <cell r="AN147">
            <v>4190.01</v>
          </cell>
          <cell r="AO147">
            <v>4697.8900000000003</v>
          </cell>
          <cell r="AQ147">
            <v>50788</v>
          </cell>
          <cell r="AR147">
            <v>50788</v>
          </cell>
          <cell r="AS147">
            <v>50788</v>
          </cell>
          <cell r="AT147">
            <v>50788</v>
          </cell>
          <cell r="AU147">
            <v>507.88</v>
          </cell>
          <cell r="AV147">
            <v>507.88</v>
          </cell>
          <cell r="AW147" t="e">
            <v>#REF!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D147">
            <v>107.7</v>
          </cell>
          <cell r="BE147">
            <v>105.07</v>
          </cell>
          <cell r="BF147">
            <v>1266</v>
          </cell>
          <cell r="BH147">
            <v>50788</v>
          </cell>
          <cell r="BI147">
            <v>43080</v>
          </cell>
          <cell r="BJ147">
            <v>42028</v>
          </cell>
          <cell r="BK147">
            <v>507.88</v>
          </cell>
          <cell r="BL147">
            <v>507.88</v>
          </cell>
          <cell r="BO147">
            <v>0</v>
          </cell>
          <cell r="BP147">
            <v>50280.12</v>
          </cell>
          <cell r="BQ147">
            <v>0</v>
          </cell>
          <cell r="BS147">
            <v>0</v>
          </cell>
          <cell r="BT147">
            <v>507.88</v>
          </cell>
          <cell r="BU147">
            <v>0</v>
          </cell>
          <cell r="BV147">
            <v>507.88</v>
          </cell>
        </row>
        <row r="148">
          <cell r="C148" t="str">
            <v>O&amp;M</v>
          </cell>
          <cell r="E148" t="str">
            <v>CF-P-E-CommCons</v>
          </cell>
          <cell r="I148">
            <v>230.82</v>
          </cell>
          <cell r="J148">
            <v>1686.4</v>
          </cell>
          <cell r="K148">
            <v>1455.5800000000002</v>
          </cell>
          <cell r="L148">
            <v>0.86312855787476284</v>
          </cell>
          <cell r="M148">
            <v>2438.94</v>
          </cell>
          <cell r="N148">
            <v>10118.4</v>
          </cell>
          <cell r="O148">
            <v>7679.4599999999991</v>
          </cell>
          <cell r="P148">
            <v>0.75895991461100565</v>
          </cell>
          <cell r="R148">
            <v>482.73</v>
          </cell>
          <cell r="S148">
            <v>337.28</v>
          </cell>
          <cell r="T148">
            <v>469.55</v>
          </cell>
          <cell r="U148">
            <v>554.92999999999995</v>
          </cell>
          <cell r="V148">
            <v>363.63</v>
          </cell>
          <cell r="W148">
            <v>230.82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1686.4</v>
          </cell>
          <cell r="AE148">
            <v>1686.4</v>
          </cell>
          <cell r="AF148">
            <v>1686.4</v>
          </cell>
          <cell r="AG148">
            <v>1686.4</v>
          </cell>
          <cell r="AH148">
            <v>1686.4</v>
          </cell>
          <cell r="AI148">
            <v>1686.4</v>
          </cell>
          <cell r="AJ148">
            <v>1686.4</v>
          </cell>
          <cell r="AK148">
            <v>1686.4</v>
          </cell>
          <cell r="AL148">
            <v>1686.4</v>
          </cell>
          <cell r="AM148">
            <v>1686.4</v>
          </cell>
          <cell r="AN148">
            <v>1686.4</v>
          </cell>
          <cell r="AO148">
            <v>1581</v>
          </cell>
          <cell r="AQ148">
            <v>20165.82</v>
          </cell>
          <cell r="AR148">
            <v>20165.82</v>
          </cell>
          <cell r="AS148">
            <v>15124.35</v>
          </cell>
          <cell r="AT148">
            <v>15124.35</v>
          </cell>
          <cell r="AU148">
            <v>15327</v>
          </cell>
          <cell r="AV148">
            <v>9482</v>
          </cell>
          <cell r="AW148" t="e">
            <v>#REF!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D148">
            <v>5315.13</v>
          </cell>
          <cell r="BE148">
            <v>19760.68</v>
          </cell>
          <cell r="BF148">
            <v>21848.240000000002</v>
          </cell>
          <cell r="BH148">
            <v>20131.400000000001</v>
          </cell>
          <cell r="BI148">
            <v>15951.88</v>
          </cell>
          <cell r="BJ148">
            <v>15562.26</v>
          </cell>
          <cell r="BK148">
            <v>9482</v>
          </cell>
          <cell r="BL148">
            <v>9482</v>
          </cell>
          <cell r="BO148">
            <v>7043.0599999999995</v>
          </cell>
          <cell r="BP148">
            <v>10649.400000000001</v>
          </cell>
          <cell r="BQ148">
            <v>0</v>
          </cell>
          <cell r="BS148">
            <v>45577.71</v>
          </cell>
          <cell r="BT148">
            <v>9482</v>
          </cell>
          <cell r="BU148">
            <v>45577.71</v>
          </cell>
          <cell r="BV148">
            <v>-36095.71</v>
          </cell>
        </row>
        <row r="149">
          <cell r="C149" t="str">
            <v>O&amp;M</v>
          </cell>
          <cell r="E149" t="str">
            <v>CF-P-Comm Cons</v>
          </cell>
          <cell r="I149">
            <v>0</v>
          </cell>
          <cell r="J149">
            <v>0</v>
          </cell>
          <cell r="K149">
            <v>0</v>
          </cell>
          <cell r="L149" t="str">
            <v xml:space="preserve"> </v>
          </cell>
          <cell r="M149">
            <v>0</v>
          </cell>
          <cell r="N149">
            <v>0</v>
          </cell>
          <cell r="O149">
            <v>0</v>
          </cell>
          <cell r="P149" t="str">
            <v xml:space="preserve"> 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D149">
            <v>0</v>
          </cell>
          <cell r="BE149">
            <v>0</v>
          </cell>
          <cell r="BF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O149">
            <v>0</v>
          </cell>
          <cell r="BP149">
            <v>0</v>
          </cell>
          <cell r="BQ149">
            <v>0</v>
          </cell>
          <cell r="BS149">
            <v>2247.1999999999998</v>
          </cell>
          <cell r="BT149">
            <v>0</v>
          </cell>
          <cell r="BU149">
            <v>2247.1999999999998</v>
          </cell>
          <cell r="BV149">
            <v>-2247.1999999999998</v>
          </cell>
        </row>
        <row r="150">
          <cell r="C150" t="str">
            <v>O&amp;M</v>
          </cell>
          <cell r="E150" t="str">
            <v>CF-P-R&amp;CMC</v>
          </cell>
          <cell r="I150">
            <v>0</v>
          </cell>
          <cell r="J150">
            <v>0</v>
          </cell>
          <cell r="K150">
            <v>0</v>
          </cell>
          <cell r="L150" t="str">
            <v xml:space="preserve"> </v>
          </cell>
          <cell r="M150">
            <v>0</v>
          </cell>
          <cell r="N150">
            <v>0</v>
          </cell>
          <cell r="O150">
            <v>0</v>
          </cell>
          <cell r="P150" t="str">
            <v xml:space="preserve"> 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D150">
            <v>49.21</v>
          </cell>
          <cell r="BE150">
            <v>576.12</v>
          </cell>
          <cell r="BF150">
            <v>4946.8900000000003</v>
          </cell>
          <cell r="BH150">
            <v>0</v>
          </cell>
          <cell r="BI150">
            <v>9841</v>
          </cell>
          <cell r="BJ150">
            <v>9602</v>
          </cell>
          <cell r="BK150">
            <v>0</v>
          </cell>
          <cell r="BL150">
            <v>0</v>
          </cell>
          <cell r="BO150">
            <v>0</v>
          </cell>
          <cell r="BP150">
            <v>0</v>
          </cell>
          <cell r="BQ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</row>
        <row r="151">
          <cell r="C151" t="str">
            <v>O&amp;M</v>
          </cell>
          <cell r="E151" t="str">
            <v>CF-P-Integration</v>
          </cell>
          <cell r="F151" t="str">
            <v>Integration</v>
          </cell>
          <cell r="I151">
            <v>0</v>
          </cell>
          <cell r="J151">
            <v>0</v>
          </cell>
          <cell r="K151">
            <v>0</v>
          </cell>
          <cell r="L151" t="str">
            <v xml:space="preserve"> </v>
          </cell>
          <cell r="M151">
            <v>0</v>
          </cell>
          <cell r="N151">
            <v>0</v>
          </cell>
          <cell r="O151">
            <v>0</v>
          </cell>
          <cell r="P151" t="str">
            <v xml:space="preserve">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O151">
            <v>0</v>
          </cell>
          <cell r="BP151">
            <v>0</v>
          </cell>
          <cell r="BQ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</row>
        <row r="152">
          <cell r="C152" t="str">
            <v>O&amp;M</v>
          </cell>
          <cell r="E152" t="str">
            <v>FP-P-Integration</v>
          </cell>
          <cell r="F152" t="str">
            <v>Integration</v>
          </cell>
          <cell r="I152">
            <v>0</v>
          </cell>
          <cell r="J152">
            <v>0</v>
          </cell>
          <cell r="K152">
            <v>0</v>
          </cell>
          <cell r="L152" t="str">
            <v xml:space="preserve"> </v>
          </cell>
          <cell r="M152">
            <v>0</v>
          </cell>
          <cell r="N152">
            <v>0</v>
          </cell>
          <cell r="O152">
            <v>0</v>
          </cell>
          <cell r="P152" t="str">
            <v xml:space="preserve">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D152">
            <v>0</v>
          </cell>
          <cell r="BE152">
            <v>0</v>
          </cell>
          <cell r="BF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O152">
            <v>0</v>
          </cell>
          <cell r="BP152">
            <v>0</v>
          </cell>
          <cell r="BQ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</row>
        <row r="154">
          <cell r="D154" t="str">
            <v>Non-PT</v>
          </cell>
          <cell r="I154">
            <v>5734.1399999999994</v>
          </cell>
          <cell r="J154">
            <v>27000.240000000005</v>
          </cell>
          <cell r="K154">
            <v>21266.100000000002</v>
          </cell>
          <cell r="L154">
            <v>0.78762633221038025</v>
          </cell>
          <cell r="M154">
            <v>83686.860000000015</v>
          </cell>
          <cell r="N154">
            <v>162001.44</v>
          </cell>
          <cell r="O154">
            <v>78314.579999999987</v>
          </cell>
          <cell r="P154">
            <v>0.48341903627523303</v>
          </cell>
          <cell r="R154">
            <v>19196.18</v>
          </cell>
          <cell r="S154">
            <v>20388.939999999995</v>
          </cell>
          <cell r="T154">
            <v>19124.48</v>
          </cell>
          <cell r="U154">
            <v>12814.43</v>
          </cell>
          <cell r="V154">
            <v>6428.69</v>
          </cell>
          <cell r="W154">
            <v>5734.1399999999994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27000.240000000005</v>
          </cell>
          <cell r="AE154">
            <v>27000.240000000005</v>
          </cell>
          <cell r="AF154">
            <v>27000.240000000005</v>
          </cell>
          <cell r="AG154">
            <v>27000.240000000005</v>
          </cell>
          <cell r="AH154">
            <v>27000.240000000005</v>
          </cell>
          <cell r="AI154">
            <v>27000.240000000005</v>
          </cell>
          <cell r="AJ154">
            <v>27000.240000000005</v>
          </cell>
          <cell r="AK154">
            <v>27000.240000000005</v>
          </cell>
          <cell r="AL154">
            <v>27000.240000000005</v>
          </cell>
          <cell r="AM154">
            <v>27000.240000000005</v>
          </cell>
          <cell r="AN154">
            <v>27000.240000000005</v>
          </cell>
          <cell r="AO154">
            <v>27408.230000000003</v>
          </cell>
          <cell r="AQ154">
            <v>324556.93</v>
          </cell>
          <cell r="AR154">
            <v>324556.93</v>
          </cell>
          <cell r="AS154">
            <v>287868.28999999998</v>
          </cell>
          <cell r="AT154">
            <v>287868.28999999998</v>
          </cell>
          <cell r="AU154">
            <v>242063.68</v>
          </cell>
          <cell r="AV154">
            <v>154776.68</v>
          </cell>
          <cell r="AW154" t="e">
            <v>#REF!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D154">
            <v>133822.44</v>
          </cell>
          <cell r="BE154">
            <v>342235.16000000003</v>
          </cell>
          <cell r="BF154">
            <v>406149.35</v>
          </cell>
          <cell r="BH154">
            <v>324410.87</v>
          </cell>
          <cell r="BI154">
            <v>451622.56</v>
          </cell>
          <cell r="BJ154">
            <v>414267.28</v>
          </cell>
          <cell r="BK154">
            <v>154776.68</v>
          </cell>
          <cell r="BL154">
            <v>154776.68</v>
          </cell>
          <cell r="BM154">
            <v>0</v>
          </cell>
          <cell r="BN154">
            <v>0</v>
          </cell>
          <cell r="BO154">
            <v>71089.819999999992</v>
          </cell>
          <cell r="BP154">
            <v>169634.19</v>
          </cell>
          <cell r="BQ154">
            <v>0</v>
          </cell>
          <cell r="BS154">
            <v>119397.21</v>
          </cell>
          <cell r="BT154">
            <v>154776.68</v>
          </cell>
          <cell r="BU154">
            <v>119397.21</v>
          </cell>
          <cell r="BV154">
            <v>35379.470000000008</v>
          </cell>
        </row>
        <row r="156">
          <cell r="C156" t="str">
            <v>O&amp;M</v>
          </cell>
          <cell r="E156" t="str">
            <v>FP-P-PT-FederaRegPol</v>
          </cell>
          <cell r="I156">
            <v>0</v>
          </cell>
          <cell r="J156">
            <v>0</v>
          </cell>
          <cell r="K156">
            <v>0</v>
          </cell>
          <cell r="L156" t="str">
            <v xml:space="preserve"> </v>
          </cell>
          <cell r="M156">
            <v>0</v>
          </cell>
          <cell r="N156">
            <v>0</v>
          </cell>
          <cell r="O156">
            <v>0</v>
          </cell>
          <cell r="P156" t="str">
            <v xml:space="preserve"> 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D156">
            <v>0</v>
          </cell>
          <cell r="BE156">
            <v>0</v>
          </cell>
          <cell r="BF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O156">
            <v>0</v>
          </cell>
          <cell r="BP156">
            <v>0</v>
          </cell>
          <cell r="BQ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</row>
        <row r="157">
          <cell r="C157" t="str">
            <v>O&amp;M</v>
          </cell>
          <cell r="E157" t="str">
            <v>FP-P-E-PT-FedRegPol</v>
          </cell>
          <cell r="I157">
            <v>0</v>
          </cell>
          <cell r="J157">
            <v>0</v>
          </cell>
          <cell r="K157">
            <v>0</v>
          </cell>
          <cell r="L157" t="str">
            <v xml:space="preserve"> </v>
          </cell>
          <cell r="M157">
            <v>0</v>
          </cell>
          <cell r="N157">
            <v>0</v>
          </cell>
          <cell r="O157">
            <v>0</v>
          </cell>
          <cell r="P157" t="str">
            <v xml:space="preserve"> 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D157">
            <v>0</v>
          </cell>
          <cell r="BE157">
            <v>6166.65</v>
          </cell>
          <cell r="BF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O157">
            <v>0</v>
          </cell>
          <cell r="BP157">
            <v>0</v>
          </cell>
          <cell r="BQ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</row>
        <row r="158">
          <cell r="C158" t="str">
            <v>O&amp;M</v>
          </cell>
          <cell r="E158" t="str">
            <v>CF-P-E-PT-Integratio</v>
          </cell>
          <cell r="F158" t="str">
            <v>T&amp;E</v>
          </cell>
          <cell r="I158">
            <v>0</v>
          </cell>
          <cell r="J158">
            <v>0</v>
          </cell>
          <cell r="K158">
            <v>0</v>
          </cell>
          <cell r="L158" t="str">
            <v xml:space="preserve"> </v>
          </cell>
          <cell r="M158">
            <v>0</v>
          </cell>
          <cell r="N158">
            <v>0</v>
          </cell>
          <cell r="O158">
            <v>0</v>
          </cell>
          <cell r="P158" t="str">
            <v xml:space="preserve"> 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D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O158">
            <v>0</v>
          </cell>
          <cell r="BP158">
            <v>0</v>
          </cell>
          <cell r="BQ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</row>
        <row r="159">
          <cell r="C159" t="str">
            <v>O&amp;M</v>
          </cell>
          <cell r="E159" t="str">
            <v>FP-P-E-PT-Integratio</v>
          </cell>
          <cell r="F159" t="str">
            <v>T&amp;E</v>
          </cell>
          <cell r="I159">
            <v>0</v>
          </cell>
          <cell r="J159">
            <v>0</v>
          </cell>
          <cell r="K159">
            <v>0</v>
          </cell>
          <cell r="L159" t="str">
            <v xml:space="preserve"> </v>
          </cell>
          <cell r="M159">
            <v>0</v>
          </cell>
          <cell r="N159">
            <v>0</v>
          </cell>
          <cell r="O159">
            <v>0</v>
          </cell>
          <cell r="P159" t="str">
            <v xml:space="preserve"> 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D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O159">
            <v>0</v>
          </cell>
          <cell r="BP159">
            <v>0</v>
          </cell>
          <cell r="BQ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</row>
        <row r="160">
          <cell r="C160" t="str">
            <v>O&amp;M</v>
          </cell>
          <cell r="E160" t="str">
            <v>CF-P-E-PT-ExtCom</v>
          </cell>
          <cell r="I160">
            <v>58.89</v>
          </cell>
          <cell r="J160">
            <v>400</v>
          </cell>
          <cell r="K160">
            <v>341.11</v>
          </cell>
          <cell r="L160">
            <v>0.85277500000000006</v>
          </cell>
          <cell r="M160">
            <v>2406.5</v>
          </cell>
          <cell r="N160">
            <v>2400</v>
          </cell>
          <cell r="O160">
            <v>-6.5</v>
          </cell>
          <cell r="P160">
            <v>-2.7083333333333334E-3</v>
          </cell>
          <cell r="R160">
            <v>275.39999999999998</v>
          </cell>
          <cell r="S160">
            <v>125.84</v>
          </cell>
          <cell r="T160">
            <v>65.37</v>
          </cell>
          <cell r="U160">
            <v>1545.63</v>
          </cell>
          <cell r="V160">
            <v>335.37</v>
          </cell>
          <cell r="W160">
            <v>58.89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400</v>
          </cell>
          <cell r="AE160">
            <v>400</v>
          </cell>
          <cell r="AF160">
            <v>400</v>
          </cell>
          <cell r="AG160">
            <v>400</v>
          </cell>
          <cell r="AH160">
            <v>400</v>
          </cell>
          <cell r="AI160">
            <v>400</v>
          </cell>
          <cell r="AJ160">
            <v>400</v>
          </cell>
          <cell r="AK160">
            <v>400</v>
          </cell>
          <cell r="AL160">
            <v>400</v>
          </cell>
          <cell r="AM160">
            <v>400</v>
          </cell>
          <cell r="AN160">
            <v>400</v>
          </cell>
          <cell r="AO160">
            <v>400</v>
          </cell>
          <cell r="AQ160">
            <v>4800</v>
          </cell>
          <cell r="AR160">
            <v>4800</v>
          </cell>
          <cell r="AS160">
            <v>3600</v>
          </cell>
          <cell r="AT160">
            <v>3600</v>
          </cell>
          <cell r="AU160">
            <v>3701</v>
          </cell>
          <cell r="AV160">
            <v>3700</v>
          </cell>
          <cell r="AW160" t="e">
            <v>#REF!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D160">
            <v>1497.28</v>
          </cell>
          <cell r="BE160">
            <v>7255.92</v>
          </cell>
          <cell r="BF160">
            <v>11933.52</v>
          </cell>
          <cell r="BH160">
            <v>4800</v>
          </cell>
          <cell r="BI160">
            <v>8251</v>
          </cell>
          <cell r="BJ160">
            <v>8050</v>
          </cell>
          <cell r="BK160">
            <v>3700</v>
          </cell>
          <cell r="BL160">
            <v>3700</v>
          </cell>
          <cell r="BO160">
            <v>1293.5</v>
          </cell>
          <cell r="BP160">
            <v>1100</v>
          </cell>
          <cell r="BQ160">
            <v>0</v>
          </cell>
          <cell r="BS160">
            <v>6200</v>
          </cell>
          <cell r="BT160">
            <v>3700</v>
          </cell>
          <cell r="BU160">
            <v>6200</v>
          </cell>
          <cell r="BV160">
            <v>-2500</v>
          </cell>
        </row>
        <row r="161">
          <cell r="C161" t="str">
            <v>O&amp;M</v>
          </cell>
          <cell r="E161" t="str">
            <v>CF-P-PT-ExtComm</v>
          </cell>
          <cell r="I161">
            <v>83</v>
          </cell>
          <cell r="J161">
            <v>500</v>
          </cell>
          <cell r="K161">
            <v>417</v>
          </cell>
          <cell r="L161">
            <v>0.83399999999999996</v>
          </cell>
          <cell r="M161">
            <v>7604</v>
          </cell>
          <cell r="N161">
            <v>3000</v>
          </cell>
          <cell r="O161">
            <v>-4604</v>
          </cell>
          <cell r="P161">
            <v>-1.5346666666666666</v>
          </cell>
          <cell r="R161">
            <v>0</v>
          </cell>
          <cell r="S161">
            <v>0</v>
          </cell>
          <cell r="T161">
            <v>6790</v>
          </cell>
          <cell r="U161">
            <v>692</v>
          </cell>
          <cell r="V161">
            <v>39</v>
          </cell>
          <cell r="W161">
            <v>83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500</v>
          </cell>
          <cell r="AE161">
            <v>500</v>
          </cell>
          <cell r="AF161">
            <v>500</v>
          </cell>
          <cell r="AG161">
            <v>500</v>
          </cell>
          <cell r="AH161">
            <v>500</v>
          </cell>
          <cell r="AI161">
            <v>500</v>
          </cell>
          <cell r="AJ161">
            <v>500</v>
          </cell>
          <cell r="AK161">
            <v>500</v>
          </cell>
          <cell r="AL161">
            <v>500</v>
          </cell>
          <cell r="AM161">
            <v>500</v>
          </cell>
          <cell r="AN161">
            <v>500</v>
          </cell>
          <cell r="AO161">
            <v>500</v>
          </cell>
          <cell r="AQ161">
            <v>6000</v>
          </cell>
          <cell r="AR161">
            <v>6000</v>
          </cell>
          <cell r="AS161">
            <v>6000</v>
          </cell>
          <cell r="AT161">
            <v>6000</v>
          </cell>
          <cell r="AU161">
            <v>6000</v>
          </cell>
          <cell r="AV161">
            <v>12000</v>
          </cell>
          <cell r="AW161" t="e">
            <v>#REF!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D161">
            <v>1672</v>
          </cell>
          <cell r="BE161">
            <v>0</v>
          </cell>
          <cell r="BF161">
            <v>675</v>
          </cell>
          <cell r="BH161">
            <v>6000</v>
          </cell>
          <cell r="BI161">
            <v>2050</v>
          </cell>
          <cell r="BJ161">
            <v>2000</v>
          </cell>
          <cell r="BK161">
            <v>12000</v>
          </cell>
          <cell r="BL161">
            <v>12000</v>
          </cell>
          <cell r="BO161">
            <v>4396</v>
          </cell>
          <cell r="BP161">
            <v>-6000</v>
          </cell>
          <cell r="BQ161">
            <v>0</v>
          </cell>
          <cell r="BS161">
            <v>0</v>
          </cell>
          <cell r="BT161">
            <v>12000</v>
          </cell>
          <cell r="BU161">
            <v>0</v>
          </cell>
          <cell r="BV161">
            <v>12000</v>
          </cell>
        </row>
        <row r="162">
          <cell r="C162" t="str">
            <v>O&amp;M</v>
          </cell>
          <cell r="E162" t="str">
            <v>CF-P-PT-Public Affairs</v>
          </cell>
          <cell r="I162">
            <v>0</v>
          </cell>
          <cell r="J162">
            <v>0</v>
          </cell>
          <cell r="K162">
            <v>0</v>
          </cell>
          <cell r="L162" t="str">
            <v xml:space="preserve"> </v>
          </cell>
          <cell r="M162">
            <v>0</v>
          </cell>
          <cell r="N162">
            <v>0</v>
          </cell>
          <cell r="O162">
            <v>0</v>
          </cell>
          <cell r="P162" t="str">
            <v xml:space="preserve"> 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D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O162">
            <v>0</v>
          </cell>
          <cell r="BP162">
            <v>0</v>
          </cell>
          <cell r="BQ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</row>
        <row r="163">
          <cell r="C163" t="str">
            <v>O&amp;M</v>
          </cell>
          <cell r="E163" t="str">
            <v>CF-P-E-PT-Rec&amp; E-Lib</v>
          </cell>
          <cell r="I163">
            <v>0</v>
          </cell>
          <cell r="J163">
            <v>1600</v>
          </cell>
          <cell r="K163">
            <v>1600</v>
          </cell>
          <cell r="L163">
            <v>1</v>
          </cell>
          <cell r="M163">
            <v>10066.879999999999</v>
          </cell>
          <cell r="N163">
            <v>9604</v>
          </cell>
          <cell r="O163">
            <v>-462.8799999999992</v>
          </cell>
          <cell r="P163">
            <v>-4.8196584756351434E-2</v>
          </cell>
          <cell r="R163">
            <v>3479.8</v>
          </cell>
          <cell r="S163">
            <v>1577.68</v>
          </cell>
          <cell r="T163">
            <v>3308.28</v>
          </cell>
          <cell r="U163">
            <v>1711.68</v>
          </cell>
          <cell r="V163">
            <v>-10.56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1601</v>
          </cell>
          <cell r="AE163">
            <v>1601</v>
          </cell>
          <cell r="AF163">
            <v>1601</v>
          </cell>
          <cell r="AG163">
            <v>1601</v>
          </cell>
          <cell r="AH163">
            <v>1600</v>
          </cell>
          <cell r="AI163">
            <v>1600</v>
          </cell>
          <cell r="AJ163">
            <v>1600</v>
          </cell>
          <cell r="AK163">
            <v>1600</v>
          </cell>
          <cell r="AL163">
            <v>1600</v>
          </cell>
          <cell r="AM163">
            <v>1600</v>
          </cell>
          <cell r="AN163">
            <v>1600</v>
          </cell>
          <cell r="AO163">
            <v>1598</v>
          </cell>
          <cell r="AQ163">
            <v>19202</v>
          </cell>
          <cell r="AR163">
            <v>19202</v>
          </cell>
          <cell r="AS163">
            <v>19202</v>
          </cell>
          <cell r="AT163">
            <v>19202</v>
          </cell>
          <cell r="AU163">
            <v>19206</v>
          </cell>
          <cell r="AV163">
            <v>19205</v>
          </cell>
          <cell r="AW163" t="e">
            <v>#REF!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D163">
            <v>7838.96</v>
          </cell>
          <cell r="BE163">
            <v>17136.71</v>
          </cell>
          <cell r="BF163">
            <v>15592.38</v>
          </cell>
          <cell r="BH163">
            <v>19202</v>
          </cell>
          <cell r="BI163">
            <v>16579</v>
          </cell>
          <cell r="BJ163">
            <v>18947</v>
          </cell>
          <cell r="BK163">
            <v>19205</v>
          </cell>
          <cell r="BL163">
            <v>19205</v>
          </cell>
          <cell r="BO163">
            <v>9138.1200000000008</v>
          </cell>
          <cell r="BP163">
            <v>-3</v>
          </cell>
          <cell r="BQ163">
            <v>0</v>
          </cell>
          <cell r="BS163">
            <v>0</v>
          </cell>
          <cell r="BT163">
            <v>19205</v>
          </cell>
          <cell r="BU163">
            <v>0</v>
          </cell>
          <cell r="BV163">
            <v>19205</v>
          </cell>
        </row>
        <row r="164">
          <cell r="C164" t="str">
            <v>O&amp;M</v>
          </cell>
          <cell r="E164" t="str">
            <v>CF-P-PT-Recrds&amp;E-Lib</v>
          </cell>
          <cell r="I164">
            <v>0</v>
          </cell>
          <cell r="J164">
            <v>2395</v>
          </cell>
          <cell r="K164">
            <v>2395</v>
          </cell>
          <cell r="L164">
            <v>1</v>
          </cell>
          <cell r="M164">
            <v>13414</v>
          </cell>
          <cell r="N164">
            <v>14382</v>
          </cell>
          <cell r="O164">
            <v>968</v>
          </cell>
          <cell r="P164">
            <v>6.7306355166179943E-2</v>
          </cell>
          <cell r="R164">
            <v>5400</v>
          </cell>
          <cell r="S164">
            <v>350</v>
          </cell>
          <cell r="T164">
            <v>350</v>
          </cell>
          <cell r="U164">
            <v>6964</v>
          </cell>
          <cell r="V164">
            <v>350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2398</v>
          </cell>
          <cell r="AE164">
            <v>2398</v>
          </cell>
          <cell r="AF164">
            <v>2398</v>
          </cell>
          <cell r="AG164">
            <v>2398</v>
          </cell>
          <cell r="AH164">
            <v>2395</v>
          </cell>
          <cell r="AI164">
            <v>2395</v>
          </cell>
          <cell r="AJ164">
            <v>2395</v>
          </cell>
          <cell r="AK164">
            <v>2395</v>
          </cell>
          <cell r="AL164">
            <v>2395</v>
          </cell>
          <cell r="AM164">
            <v>2395</v>
          </cell>
          <cell r="AN164">
            <v>2395</v>
          </cell>
          <cell r="AO164">
            <v>2393</v>
          </cell>
          <cell r="AQ164">
            <v>28750</v>
          </cell>
          <cell r="AR164">
            <v>28750</v>
          </cell>
          <cell r="AS164">
            <v>28750</v>
          </cell>
          <cell r="AT164">
            <v>28750</v>
          </cell>
          <cell r="AU164">
            <v>12500</v>
          </cell>
          <cell r="AV164">
            <v>12500</v>
          </cell>
          <cell r="AW164" t="e">
            <v>#REF!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D164">
            <v>27731</v>
          </cell>
          <cell r="BE164">
            <v>39203</v>
          </cell>
          <cell r="BF164">
            <v>38614</v>
          </cell>
          <cell r="BH164">
            <v>28750</v>
          </cell>
          <cell r="BI164">
            <v>43890</v>
          </cell>
          <cell r="BJ164">
            <v>41800</v>
          </cell>
          <cell r="BK164">
            <v>12500</v>
          </cell>
          <cell r="BL164">
            <v>12500</v>
          </cell>
          <cell r="BO164">
            <v>-914</v>
          </cell>
          <cell r="BP164">
            <v>16250</v>
          </cell>
          <cell r="BQ164">
            <v>0</v>
          </cell>
          <cell r="BS164">
            <v>0</v>
          </cell>
          <cell r="BT164">
            <v>12500</v>
          </cell>
          <cell r="BU164">
            <v>0</v>
          </cell>
          <cell r="BV164">
            <v>12500</v>
          </cell>
        </row>
        <row r="165">
          <cell r="C165" t="str">
            <v>O&amp;M</v>
          </cell>
          <cell r="E165" t="str">
            <v>CF-P-PT-Commu Conslt</v>
          </cell>
          <cell r="I165">
            <v>0</v>
          </cell>
          <cell r="J165">
            <v>0</v>
          </cell>
          <cell r="K165">
            <v>0</v>
          </cell>
          <cell r="L165" t="str">
            <v xml:space="preserve"> </v>
          </cell>
          <cell r="M165">
            <v>0</v>
          </cell>
          <cell r="N165">
            <v>0</v>
          </cell>
          <cell r="O165">
            <v>0</v>
          </cell>
          <cell r="P165" t="str">
            <v xml:space="preserve"> 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D165">
            <v>0</v>
          </cell>
          <cell r="BE165">
            <v>0</v>
          </cell>
          <cell r="BF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O165">
            <v>0</v>
          </cell>
          <cell r="BP165">
            <v>0</v>
          </cell>
          <cell r="BQ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</row>
        <row r="166">
          <cell r="C166" t="str">
            <v>O&amp;M</v>
          </cell>
          <cell r="E166" t="str">
            <v>CF-P-E-PT-Adv&amp;B</v>
          </cell>
          <cell r="I166">
            <v>2916.3</v>
          </cell>
          <cell r="J166">
            <v>16660</v>
          </cell>
          <cell r="K166">
            <v>13743.7</v>
          </cell>
          <cell r="L166">
            <v>0.82495198079231702</v>
          </cell>
          <cell r="M166">
            <v>65582.14</v>
          </cell>
          <cell r="N166">
            <v>100040</v>
          </cell>
          <cell r="O166">
            <v>34457.86</v>
          </cell>
          <cell r="P166">
            <v>0.3444408236705318</v>
          </cell>
          <cell r="R166">
            <v>4118.92</v>
          </cell>
          <cell r="S166">
            <v>34418.879999999997</v>
          </cell>
          <cell r="T166">
            <v>7194.15</v>
          </cell>
          <cell r="U166">
            <v>8032.47</v>
          </cell>
          <cell r="V166">
            <v>8901.42</v>
          </cell>
          <cell r="W166">
            <v>2916.3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16680</v>
          </cell>
          <cell r="AE166">
            <v>16680</v>
          </cell>
          <cell r="AF166">
            <v>16680</v>
          </cell>
          <cell r="AG166">
            <v>16680</v>
          </cell>
          <cell r="AH166">
            <v>16660</v>
          </cell>
          <cell r="AI166">
            <v>16660</v>
          </cell>
          <cell r="AJ166">
            <v>16660</v>
          </cell>
          <cell r="AK166">
            <v>16660</v>
          </cell>
          <cell r="AL166">
            <v>16660</v>
          </cell>
          <cell r="AM166">
            <v>16660</v>
          </cell>
          <cell r="AN166">
            <v>16660</v>
          </cell>
          <cell r="AO166">
            <v>16660</v>
          </cell>
          <cell r="AQ166">
            <v>200000</v>
          </cell>
          <cell r="AR166">
            <v>200000</v>
          </cell>
          <cell r="AS166">
            <v>150000</v>
          </cell>
          <cell r="AT166">
            <v>150000</v>
          </cell>
          <cell r="AU166">
            <v>159636</v>
          </cell>
          <cell r="AV166">
            <v>159636</v>
          </cell>
          <cell r="AW166" t="e">
            <v>#REF!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D166">
            <v>92201.29</v>
          </cell>
          <cell r="BE166">
            <v>182422.45</v>
          </cell>
          <cell r="BF166">
            <v>196013.2</v>
          </cell>
          <cell r="BH166">
            <v>200000</v>
          </cell>
          <cell r="BI166">
            <v>212667</v>
          </cell>
          <cell r="BJ166">
            <v>196980</v>
          </cell>
          <cell r="BK166">
            <v>159636</v>
          </cell>
          <cell r="BL166">
            <v>159636</v>
          </cell>
          <cell r="BO166">
            <v>94053.86</v>
          </cell>
          <cell r="BP166">
            <v>40364</v>
          </cell>
          <cell r="BQ166">
            <v>0</v>
          </cell>
          <cell r="BS166">
            <v>200000</v>
          </cell>
          <cell r="BT166">
            <v>159636</v>
          </cell>
          <cell r="BU166">
            <v>200000</v>
          </cell>
          <cell r="BV166">
            <v>-40364</v>
          </cell>
        </row>
        <row r="167">
          <cell r="C167" t="str">
            <v>O&amp;M</v>
          </cell>
          <cell r="E167" t="str">
            <v>CF-P-PT-FedAff/</v>
          </cell>
          <cell r="I167">
            <v>0</v>
          </cell>
          <cell r="J167">
            <v>3749</v>
          </cell>
          <cell r="K167">
            <v>3749</v>
          </cell>
          <cell r="L167">
            <v>1</v>
          </cell>
          <cell r="M167">
            <v>8427</v>
          </cell>
          <cell r="N167">
            <v>22510</v>
          </cell>
          <cell r="O167">
            <v>14083</v>
          </cell>
          <cell r="P167">
            <v>0.62563305197689911</v>
          </cell>
          <cell r="R167">
            <v>1667</v>
          </cell>
          <cell r="S167">
            <v>1684</v>
          </cell>
          <cell r="T167">
            <v>1722</v>
          </cell>
          <cell r="U167">
            <v>1684</v>
          </cell>
          <cell r="V167">
            <v>1670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3753</v>
          </cell>
          <cell r="AE167">
            <v>3753</v>
          </cell>
          <cell r="AF167">
            <v>3753</v>
          </cell>
          <cell r="AG167">
            <v>3753</v>
          </cell>
          <cell r="AH167">
            <v>3749</v>
          </cell>
          <cell r="AI167">
            <v>3749</v>
          </cell>
          <cell r="AJ167">
            <v>3749</v>
          </cell>
          <cell r="AK167">
            <v>3749</v>
          </cell>
          <cell r="AL167">
            <v>3749</v>
          </cell>
          <cell r="AM167">
            <v>3749</v>
          </cell>
          <cell r="AN167">
            <v>3749</v>
          </cell>
          <cell r="AO167">
            <v>3745</v>
          </cell>
          <cell r="AQ167">
            <v>45000</v>
          </cell>
          <cell r="AR167">
            <v>45000</v>
          </cell>
          <cell r="AS167">
            <v>45000</v>
          </cell>
          <cell r="AT167">
            <v>45000</v>
          </cell>
          <cell r="AU167">
            <v>7500</v>
          </cell>
          <cell r="AV167">
            <v>7500</v>
          </cell>
          <cell r="AW167" t="e">
            <v>#REF!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D167">
            <v>184719</v>
          </cell>
          <cell r="BE167">
            <v>170219</v>
          </cell>
          <cell r="BF167">
            <v>183719</v>
          </cell>
          <cell r="BH167">
            <v>45000</v>
          </cell>
          <cell r="BI167">
            <v>147951</v>
          </cell>
          <cell r="BJ167">
            <v>144342</v>
          </cell>
          <cell r="BK167">
            <v>7500</v>
          </cell>
          <cell r="BL167">
            <v>7500</v>
          </cell>
          <cell r="BO167">
            <v>-927</v>
          </cell>
          <cell r="BP167">
            <v>37500</v>
          </cell>
          <cell r="BQ167">
            <v>0</v>
          </cell>
          <cell r="BS167">
            <v>0</v>
          </cell>
          <cell r="BT167">
            <v>7500</v>
          </cell>
          <cell r="BU167">
            <v>0</v>
          </cell>
          <cell r="BV167">
            <v>7500</v>
          </cell>
        </row>
        <row r="168">
          <cell r="C168" t="str">
            <v>O&amp;M</v>
          </cell>
          <cell r="E168" t="str">
            <v>CF-P-E-PT-FA/CI</v>
          </cell>
          <cell r="I168">
            <v>0</v>
          </cell>
          <cell r="J168">
            <v>3749</v>
          </cell>
          <cell r="K168">
            <v>3749</v>
          </cell>
          <cell r="L168">
            <v>1</v>
          </cell>
          <cell r="M168">
            <v>9044.39</v>
          </cell>
          <cell r="N168">
            <v>22510</v>
          </cell>
          <cell r="O168">
            <v>13465.61</v>
          </cell>
          <cell r="P168">
            <v>0.59820568636161708</v>
          </cell>
          <cell r="R168">
            <v>2695.32</v>
          </cell>
          <cell r="S168">
            <v>1398.44</v>
          </cell>
          <cell r="T168">
            <v>2256.4499999999998</v>
          </cell>
          <cell r="U168">
            <v>2395.44</v>
          </cell>
          <cell r="V168">
            <v>298.74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3753</v>
          </cell>
          <cell r="AE168">
            <v>3753</v>
          </cell>
          <cell r="AF168">
            <v>3753</v>
          </cell>
          <cell r="AG168">
            <v>3753</v>
          </cell>
          <cell r="AH168">
            <v>3749</v>
          </cell>
          <cell r="AI168">
            <v>3749</v>
          </cell>
          <cell r="AJ168">
            <v>3749</v>
          </cell>
          <cell r="AK168">
            <v>3749</v>
          </cell>
          <cell r="AL168">
            <v>3749</v>
          </cell>
          <cell r="AM168">
            <v>3749</v>
          </cell>
          <cell r="AN168">
            <v>3749</v>
          </cell>
          <cell r="AO168">
            <v>3745</v>
          </cell>
          <cell r="AQ168">
            <v>45000</v>
          </cell>
          <cell r="AR168">
            <v>45000</v>
          </cell>
          <cell r="AS168">
            <v>33750</v>
          </cell>
          <cell r="AT168">
            <v>30150</v>
          </cell>
          <cell r="AU168">
            <v>8824</v>
          </cell>
          <cell r="AV168">
            <v>8824</v>
          </cell>
          <cell r="AW168" t="e">
            <v>#REF!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D168">
            <v>14998.91</v>
          </cell>
          <cell r="BE168">
            <v>55918.17</v>
          </cell>
          <cell r="BF168">
            <v>67819.33</v>
          </cell>
          <cell r="BH168">
            <v>45000</v>
          </cell>
          <cell r="BI168">
            <v>78682</v>
          </cell>
          <cell r="BJ168">
            <v>56673</v>
          </cell>
          <cell r="BK168">
            <v>8824</v>
          </cell>
          <cell r="BL168">
            <v>8824</v>
          </cell>
          <cell r="BO168">
            <v>-220.38999999999942</v>
          </cell>
          <cell r="BP168">
            <v>36176</v>
          </cell>
          <cell r="BQ168">
            <v>0</v>
          </cell>
          <cell r="BS168">
            <v>0</v>
          </cell>
          <cell r="BT168">
            <v>8824</v>
          </cell>
          <cell r="BU168">
            <v>0</v>
          </cell>
          <cell r="BV168">
            <v>8824</v>
          </cell>
        </row>
        <row r="169">
          <cell r="C169" t="str">
            <v>O&amp;M</v>
          </cell>
          <cell r="E169" t="str">
            <v>CF-P-E-PT-Advertising Svcs</v>
          </cell>
          <cell r="I169">
            <v>0</v>
          </cell>
          <cell r="J169">
            <v>1033</v>
          </cell>
          <cell r="K169">
            <v>1033</v>
          </cell>
          <cell r="L169">
            <v>1</v>
          </cell>
          <cell r="M169">
            <v>5359.95</v>
          </cell>
          <cell r="N169">
            <v>6202</v>
          </cell>
          <cell r="O169">
            <v>842.05000000000018</v>
          </cell>
          <cell r="P169">
            <v>0.13577071912286362</v>
          </cell>
          <cell r="R169">
            <v>2.76</v>
          </cell>
          <cell r="S169">
            <v>13.08</v>
          </cell>
          <cell r="T169">
            <v>1662.03</v>
          </cell>
          <cell r="U169">
            <v>4004.88</v>
          </cell>
          <cell r="V169">
            <v>-322.8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1034</v>
          </cell>
          <cell r="AE169">
            <v>1034</v>
          </cell>
          <cell r="AF169">
            <v>1034</v>
          </cell>
          <cell r="AG169">
            <v>1034</v>
          </cell>
          <cell r="AH169">
            <v>1033</v>
          </cell>
          <cell r="AI169">
            <v>1033</v>
          </cell>
          <cell r="AJ169">
            <v>1033</v>
          </cell>
          <cell r="AK169">
            <v>1033</v>
          </cell>
          <cell r="AL169">
            <v>1033</v>
          </cell>
          <cell r="AM169">
            <v>1033</v>
          </cell>
          <cell r="AN169">
            <v>1033</v>
          </cell>
          <cell r="AO169">
            <v>1033</v>
          </cell>
          <cell r="AQ169">
            <v>12400</v>
          </cell>
          <cell r="AR169">
            <v>12400</v>
          </cell>
          <cell r="AS169">
            <v>9300</v>
          </cell>
          <cell r="AT169">
            <v>6600</v>
          </cell>
          <cell r="AU169">
            <v>6606</v>
          </cell>
          <cell r="AV169">
            <v>6605</v>
          </cell>
          <cell r="AW169" t="e">
            <v>#REF!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D169">
            <v>10847.62</v>
          </cell>
          <cell r="BE169">
            <v>19617.22</v>
          </cell>
          <cell r="BF169">
            <v>14562.86</v>
          </cell>
          <cell r="BH169">
            <v>12400</v>
          </cell>
          <cell r="BI169">
            <v>21525</v>
          </cell>
          <cell r="BJ169">
            <v>21000</v>
          </cell>
          <cell r="BK169">
            <v>6605</v>
          </cell>
          <cell r="BL169">
            <v>6605</v>
          </cell>
          <cell r="BO169">
            <v>1245.0500000000002</v>
          </cell>
          <cell r="BP169">
            <v>5795</v>
          </cell>
          <cell r="BQ169">
            <v>0</v>
          </cell>
          <cell r="BS169">
            <v>12400</v>
          </cell>
          <cell r="BT169">
            <v>6605</v>
          </cell>
          <cell r="BU169">
            <v>12400</v>
          </cell>
          <cell r="BV169">
            <v>-5795</v>
          </cell>
        </row>
        <row r="170">
          <cell r="C170" t="str">
            <v>O&amp;M</v>
          </cell>
          <cell r="E170" t="str">
            <v>CF-P-E-PT-ComCo</v>
          </cell>
          <cell r="I170">
            <v>86.7</v>
          </cell>
          <cell r="J170">
            <v>616</v>
          </cell>
          <cell r="K170">
            <v>529.29999999999995</v>
          </cell>
          <cell r="L170">
            <v>0.85925324675324666</v>
          </cell>
          <cell r="M170">
            <v>292.08</v>
          </cell>
          <cell r="N170">
            <v>3700</v>
          </cell>
          <cell r="O170">
            <v>3407.92</v>
          </cell>
          <cell r="P170">
            <v>0.92105945945945944</v>
          </cell>
          <cell r="R170">
            <v>0</v>
          </cell>
          <cell r="S170">
            <v>0</v>
          </cell>
          <cell r="T170">
            <v>5.61</v>
          </cell>
          <cell r="U170">
            <v>70.260000000000005</v>
          </cell>
          <cell r="V170">
            <v>129.51</v>
          </cell>
          <cell r="W170">
            <v>86.7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617</v>
          </cell>
          <cell r="AE170">
            <v>617</v>
          </cell>
          <cell r="AF170">
            <v>617</v>
          </cell>
          <cell r="AG170">
            <v>617</v>
          </cell>
          <cell r="AH170">
            <v>616</v>
          </cell>
          <cell r="AI170">
            <v>616</v>
          </cell>
          <cell r="AJ170">
            <v>616</v>
          </cell>
          <cell r="AK170">
            <v>616</v>
          </cell>
          <cell r="AL170">
            <v>616</v>
          </cell>
          <cell r="AM170">
            <v>616</v>
          </cell>
          <cell r="AN170">
            <v>616</v>
          </cell>
          <cell r="AO170">
            <v>620</v>
          </cell>
          <cell r="AQ170">
            <v>7400</v>
          </cell>
          <cell r="AR170">
            <v>7400</v>
          </cell>
          <cell r="AS170">
            <v>5550</v>
          </cell>
          <cell r="AT170">
            <v>4050</v>
          </cell>
          <cell r="AU170">
            <v>4050</v>
          </cell>
          <cell r="AV170">
            <v>4051</v>
          </cell>
          <cell r="AW170" t="e">
            <v>#REF!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D170">
            <v>778.36</v>
          </cell>
          <cell r="BE170">
            <v>2311.12</v>
          </cell>
          <cell r="BF170">
            <v>7831.42</v>
          </cell>
          <cell r="BH170">
            <v>7400</v>
          </cell>
          <cell r="BI170">
            <v>5382</v>
          </cell>
          <cell r="BJ170">
            <v>5250</v>
          </cell>
          <cell r="BK170">
            <v>4051</v>
          </cell>
          <cell r="BL170">
            <v>4051</v>
          </cell>
          <cell r="BO170">
            <v>3758.92</v>
          </cell>
          <cell r="BP170">
            <v>3349</v>
          </cell>
          <cell r="BQ170">
            <v>0</v>
          </cell>
          <cell r="BS170">
            <v>3680</v>
          </cell>
          <cell r="BT170">
            <v>4051</v>
          </cell>
          <cell r="BU170">
            <v>3680</v>
          </cell>
          <cell r="BV170">
            <v>371</v>
          </cell>
        </row>
        <row r="171">
          <cell r="C171" t="str">
            <v>O&amp;M</v>
          </cell>
          <cell r="E171" t="str">
            <v>CF-P-PT-Advertising Svcs</v>
          </cell>
          <cell r="I171">
            <v>0</v>
          </cell>
          <cell r="J171">
            <v>0</v>
          </cell>
          <cell r="K171">
            <v>0</v>
          </cell>
          <cell r="L171" t="str">
            <v xml:space="preserve"> </v>
          </cell>
          <cell r="M171">
            <v>0</v>
          </cell>
          <cell r="N171">
            <v>0</v>
          </cell>
          <cell r="O171">
            <v>0</v>
          </cell>
          <cell r="P171" t="str">
            <v xml:space="preserve"> 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D171">
            <v>0</v>
          </cell>
          <cell r="BE171">
            <v>0</v>
          </cell>
          <cell r="BF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O171">
            <v>0</v>
          </cell>
          <cell r="BP171">
            <v>0</v>
          </cell>
          <cell r="BQ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</row>
        <row r="172">
          <cell r="C172" t="str">
            <v>O&amp;M</v>
          </cell>
          <cell r="E172" t="str">
            <v>CF-P-PT-Integration Pass Through</v>
          </cell>
          <cell r="F172" t="str">
            <v>Integration</v>
          </cell>
          <cell r="I172">
            <v>0</v>
          </cell>
          <cell r="J172">
            <v>0</v>
          </cell>
          <cell r="K172">
            <v>0</v>
          </cell>
          <cell r="L172" t="str">
            <v xml:space="preserve"> </v>
          </cell>
          <cell r="M172">
            <v>0</v>
          </cell>
          <cell r="N172">
            <v>0</v>
          </cell>
          <cell r="O172">
            <v>0</v>
          </cell>
          <cell r="P172" t="str">
            <v xml:space="preserve"> 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D172">
            <v>0</v>
          </cell>
          <cell r="BE172">
            <v>0</v>
          </cell>
          <cell r="BF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O172">
            <v>0</v>
          </cell>
          <cell r="BP172">
            <v>0</v>
          </cell>
          <cell r="BQ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</row>
        <row r="173">
          <cell r="C173" t="str">
            <v>O&amp;M</v>
          </cell>
          <cell r="E173" t="str">
            <v>CF-P-PT-Res and Content Mgmt Cons</v>
          </cell>
          <cell r="I173">
            <v>0</v>
          </cell>
          <cell r="J173">
            <v>0</v>
          </cell>
          <cell r="K173">
            <v>0</v>
          </cell>
          <cell r="L173" t="str">
            <v xml:space="preserve"> </v>
          </cell>
          <cell r="M173">
            <v>0</v>
          </cell>
          <cell r="N173">
            <v>0</v>
          </cell>
          <cell r="O173">
            <v>0</v>
          </cell>
          <cell r="P173" t="str">
            <v xml:space="preserve"> 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O173">
            <v>0</v>
          </cell>
          <cell r="BP173">
            <v>0</v>
          </cell>
          <cell r="BQ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</row>
        <row r="175">
          <cell r="D175" t="str">
            <v>PT</v>
          </cell>
          <cell r="I175">
            <v>3144.89</v>
          </cell>
          <cell r="J175">
            <v>30702</v>
          </cell>
          <cell r="K175">
            <v>27557.11</v>
          </cell>
          <cell r="L175">
            <v>0.89756725946192428</v>
          </cell>
          <cell r="M175">
            <v>122196.93999999999</v>
          </cell>
          <cell r="N175">
            <v>184348</v>
          </cell>
          <cell r="O175">
            <v>62151.060000000005</v>
          </cell>
          <cell r="P175">
            <v>0.33713986590578693</v>
          </cell>
          <cell r="R175">
            <v>17639.2</v>
          </cell>
          <cell r="S175">
            <v>39567.919999999998</v>
          </cell>
          <cell r="T175">
            <v>23353.89</v>
          </cell>
          <cell r="U175">
            <v>27100.36</v>
          </cell>
          <cell r="V175">
            <v>11390.68</v>
          </cell>
          <cell r="W175">
            <v>3144.89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30736</v>
          </cell>
          <cell r="AE175">
            <v>30736</v>
          </cell>
          <cell r="AF175">
            <v>30736</v>
          </cell>
          <cell r="AG175">
            <v>30736</v>
          </cell>
          <cell r="AH175">
            <v>30702</v>
          </cell>
          <cell r="AI175">
            <v>30702</v>
          </cell>
          <cell r="AJ175">
            <v>30702</v>
          </cell>
          <cell r="AK175">
            <v>30702</v>
          </cell>
          <cell r="AL175">
            <v>30702</v>
          </cell>
          <cell r="AM175">
            <v>30702</v>
          </cell>
          <cell r="AN175">
            <v>30702</v>
          </cell>
          <cell r="AO175">
            <v>30694</v>
          </cell>
          <cell r="AQ175">
            <v>368552</v>
          </cell>
          <cell r="AR175">
            <v>368552</v>
          </cell>
          <cell r="AS175">
            <v>301152</v>
          </cell>
          <cell r="AT175">
            <v>293352</v>
          </cell>
          <cell r="AU175">
            <v>228023</v>
          </cell>
          <cell r="AV175">
            <v>234021</v>
          </cell>
          <cell r="AW175" t="e">
            <v>#REF!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D175">
            <v>342284.42</v>
          </cell>
          <cell r="BE175">
            <v>500250.24</v>
          </cell>
          <cell r="BF175">
            <v>536760.71000000008</v>
          </cell>
          <cell r="BH175">
            <v>368552</v>
          </cell>
          <cell r="BI175">
            <v>536977</v>
          </cell>
          <cell r="BJ175">
            <v>495042</v>
          </cell>
          <cell r="BK175">
            <v>234021</v>
          </cell>
          <cell r="BL175">
            <v>234021</v>
          </cell>
          <cell r="BM175">
            <v>0</v>
          </cell>
          <cell r="BN175">
            <v>0</v>
          </cell>
          <cell r="BO175">
            <v>111824.06</v>
          </cell>
          <cell r="BP175">
            <v>134531</v>
          </cell>
          <cell r="BQ175">
            <v>0</v>
          </cell>
          <cell r="BS175">
            <v>222280</v>
          </cell>
          <cell r="BT175">
            <v>234021</v>
          </cell>
          <cell r="BU175">
            <v>222280</v>
          </cell>
          <cell r="BV175">
            <v>11741</v>
          </cell>
        </row>
        <row r="177">
          <cell r="C177" t="str">
            <v>O &amp; M Total</v>
          </cell>
          <cell r="I177">
            <v>8879.0300000000007</v>
          </cell>
          <cell r="J177">
            <v>57702.240000000005</v>
          </cell>
          <cell r="K177">
            <v>48823.210000000006</v>
          </cell>
          <cell r="L177">
            <v>0.84612330474518849</v>
          </cell>
          <cell r="M177">
            <v>205883.80000000002</v>
          </cell>
          <cell r="N177">
            <v>346349.44</v>
          </cell>
          <cell r="O177">
            <v>140465.63999999998</v>
          </cell>
          <cell r="P177">
            <v>0.4055604651764414</v>
          </cell>
          <cell r="R177">
            <v>36835.380000000005</v>
          </cell>
          <cell r="S177">
            <v>59956.86</v>
          </cell>
          <cell r="T177">
            <v>42478.369999999995</v>
          </cell>
          <cell r="U177">
            <v>39914.790000000008</v>
          </cell>
          <cell r="V177">
            <v>17819.37</v>
          </cell>
          <cell r="W177">
            <v>8879.0300000000007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57736.240000000005</v>
          </cell>
          <cell r="AE177">
            <v>57736.240000000005</v>
          </cell>
          <cell r="AF177">
            <v>57736.240000000005</v>
          </cell>
          <cell r="AG177">
            <v>57736.240000000005</v>
          </cell>
          <cell r="AH177">
            <v>57702.240000000005</v>
          </cell>
          <cell r="AI177">
            <v>57702.240000000005</v>
          </cell>
          <cell r="AJ177">
            <v>57702.240000000005</v>
          </cell>
          <cell r="AK177">
            <v>57702.240000000005</v>
          </cell>
          <cell r="AL177">
            <v>57702.240000000005</v>
          </cell>
          <cell r="AM177">
            <v>57702.240000000005</v>
          </cell>
          <cell r="AN177">
            <v>57702.240000000005</v>
          </cell>
          <cell r="AO177">
            <v>58102.23</v>
          </cell>
          <cell r="AQ177">
            <v>693108.92999999993</v>
          </cell>
          <cell r="AR177">
            <v>693108.92999999993</v>
          </cell>
          <cell r="AS177">
            <v>589020.29</v>
          </cell>
          <cell r="AT177">
            <v>581220.29</v>
          </cell>
          <cell r="AU177">
            <v>470086.68</v>
          </cell>
          <cell r="AV177">
            <v>388797.68</v>
          </cell>
          <cell r="AW177" t="e">
            <v>#REF!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D177">
            <v>476106.85999999993</v>
          </cell>
          <cell r="BE177">
            <v>842485.40000000014</v>
          </cell>
          <cell r="BF177">
            <v>942910.05999999994</v>
          </cell>
          <cell r="BH177">
            <v>692962.87</v>
          </cell>
          <cell r="BI177">
            <v>988599.56</v>
          </cell>
          <cell r="BJ177">
            <v>909309.28</v>
          </cell>
          <cell r="BK177">
            <v>388797.68</v>
          </cell>
          <cell r="BL177">
            <v>388797.68</v>
          </cell>
          <cell r="BM177">
            <v>0</v>
          </cell>
          <cell r="BN177">
            <v>0</v>
          </cell>
          <cell r="BO177">
            <v>182913.87999999998</v>
          </cell>
          <cell r="BP177">
            <v>304165.19</v>
          </cell>
          <cell r="BQ177">
            <v>0</v>
          </cell>
          <cell r="BS177">
            <v>341677.21</v>
          </cell>
          <cell r="BT177">
            <v>388797.68</v>
          </cell>
          <cell r="BU177">
            <v>341677.21</v>
          </cell>
          <cell r="BV177">
            <v>47120.47</v>
          </cell>
        </row>
        <row r="179">
          <cell r="I179">
            <v>-490.62799999999999</v>
          </cell>
          <cell r="J179">
            <v>2759.8450000000003</v>
          </cell>
          <cell r="K179">
            <v>3250.4730000000004</v>
          </cell>
          <cell r="L179">
            <v>1.1777737517867852</v>
          </cell>
          <cell r="M179">
            <v>-38761.156999999999</v>
          </cell>
          <cell r="N179">
            <v>19880.267500000002</v>
          </cell>
          <cell r="O179">
            <v>58641.424500000001</v>
          </cell>
          <cell r="P179">
            <v>2.9497301532788729</v>
          </cell>
          <cell r="W179">
            <v>-490.62799999999999</v>
          </cell>
          <cell r="AV179">
            <v>-44258.950000000004</v>
          </cell>
          <cell r="BH179">
            <v>38132.967999999972</v>
          </cell>
          <cell r="BK179">
            <v>-44258.950000000004</v>
          </cell>
          <cell r="BL179">
            <v>-44258.950000000004</v>
          </cell>
          <cell r="BP179">
            <v>82391.917999999976</v>
          </cell>
        </row>
        <row r="180">
          <cell r="I180">
            <v>9369.6580000000013</v>
          </cell>
          <cell r="J180">
            <v>54942.395000000004</v>
          </cell>
          <cell r="K180">
            <v>45572.737000000001</v>
          </cell>
          <cell r="L180">
            <v>0.8294639685801829</v>
          </cell>
          <cell r="M180">
            <v>244644.95700000002</v>
          </cell>
          <cell r="N180">
            <v>326469.17249999999</v>
          </cell>
          <cell r="O180">
            <v>81824.215499999962</v>
          </cell>
          <cell r="P180">
            <v>0.25063381903233134</v>
          </cell>
          <cell r="W180">
            <v>9369.6580000000013</v>
          </cell>
          <cell r="AV180">
            <v>433056.63</v>
          </cell>
          <cell r="BH180">
            <v>654829.902</v>
          </cell>
          <cell r="BK180">
            <v>433056.63</v>
          </cell>
          <cell r="BL180">
            <v>433056.63</v>
          </cell>
          <cell r="BP180">
            <v>221773.272</v>
          </cell>
        </row>
        <row r="182">
          <cell r="B182" t="str">
            <v>Corporate Communications &amp; Federal Affairs</v>
          </cell>
          <cell r="I182">
            <v>8879.0300000000007</v>
          </cell>
          <cell r="J182">
            <v>57702.240000000005</v>
          </cell>
          <cell r="K182">
            <v>48823.210000000006</v>
          </cell>
          <cell r="L182">
            <v>0.84612330474518849</v>
          </cell>
          <cell r="M182">
            <v>205883.80000000002</v>
          </cell>
          <cell r="N182">
            <v>346349.44</v>
          </cell>
          <cell r="O182">
            <v>140465.63999999998</v>
          </cell>
          <cell r="P182">
            <v>0.4055604651764414</v>
          </cell>
          <cell r="R182">
            <v>36835.380000000005</v>
          </cell>
          <cell r="S182">
            <v>59956.86</v>
          </cell>
          <cell r="T182">
            <v>42478.369999999995</v>
          </cell>
          <cell r="U182">
            <v>39914.790000000008</v>
          </cell>
          <cell r="V182">
            <v>17819.37</v>
          </cell>
          <cell r="W182">
            <v>8879.0300000000007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57736.240000000005</v>
          </cell>
          <cell r="AE182">
            <v>57736.240000000005</v>
          </cell>
          <cell r="AF182">
            <v>57736.240000000005</v>
          </cell>
          <cell r="AG182">
            <v>57736.240000000005</v>
          </cell>
          <cell r="AH182">
            <v>57702.240000000005</v>
          </cell>
          <cell r="AI182">
            <v>57702.240000000005</v>
          </cell>
          <cell r="AJ182">
            <v>57702.240000000005</v>
          </cell>
          <cell r="AK182">
            <v>57702.240000000005</v>
          </cell>
          <cell r="AL182">
            <v>57702.240000000005</v>
          </cell>
          <cell r="AM182">
            <v>57702.240000000005</v>
          </cell>
          <cell r="AN182">
            <v>57702.240000000005</v>
          </cell>
          <cell r="AO182">
            <v>58102.23</v>
          </cell>
          <cell r="AQ182">
            <v>693108.92999999993</v>
          </cell>
          <cell r="AR182">
            <v>693108.92999999993</v>
          </cell>
          <cell r="AS182">
            <v>589020.29</v>
          </cell>
          <cell r="AT182">
            <v>581220.29</v>
          </cell>
          <cell r="AU182">
            <v>470086.68</v>
          </cell>
          <cell r="AV182">
            <v>388797.68</v>
          </cell>
          <cell r="AW182" t="e">
            <v>#REF!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D182">
            <v>476106.85999999993</v>
          </cell>
          <cell r="BE182">
            <v>842485.40000000014</v>
          </cell>
          <cell r="BF182">
            <v>942910.05999999994</v>
          </cell>
          <cell r="BH182">
            <v>692962.87</v>
          </cell>
          <cell r="BI182">
            <v>988599.56</v>
          </cell>
          <cell r="BJ182">
            <v>909309.28</v>
          </cell>
          <cell r="BK182">
            <v>388797.68</v>
          </cell>
          <cell r="BL182">
            <v>388797.68</v>
          </cell>
          <cell r="BM182">
            <v>0</v>
          </cell>
          <cell r="BN182">
            <v>0</v>
          </cell>
          <cell r="BO182">
            <v>182913.87999999998</v>
          </cell>
          <cell r="BP182">
            <v>304165.19</v>
          </cell>
          <cell r="BQ182">
            <v>0</v>
          </cell>
          <cell r="BS182">
            <v>341677.21</v>
          </cell>
          <cell r="BT182">
            <v>388797.68</v>
          </cell>
          <cell r="BU182">
            <v>341677.21</v>
          </cell>
          <cell r="BV182">
            <v>47120.47</v>
          </cell>
        </row>
        <row r="184">
          <cell r="C184" t="str">
            <v>O&amp;M</v>
          </cell>
          <cell r="E184" t="str">
            <v>CD-T-E-Corp Dev</v>
          </cell>
          <cell r="I184">
            <v>0</v>
          </cell>
          <cell r="J184">
            <v>0</v>
          </cell>
          <cell r="K184">
            <v>0</v>
          </cell>
          <cell r="L184" t="str">
            <v xml:space="preserve"> </v>
          </cell>
          <cell r="M184">
            <v>0</v>
          </cell>
          <cell r="N184">
            <v>0</v>
          </cell>
          <cell r="O184">
            <v>0</v>
          </cell>
          <cell r="P184" t="str">
            <v xml:space="preserve">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O184">
            <v>0</v>
          </cell>
          <cell r="BP184">
            <v>0</v>
          </cell>
          <cell r="BQ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</row>
        <row r="185">
          <cell r="C185" t="str">
            <v>O&amp;M</v>
          </cell>
          <cell r="E185" t="str">
            <v>CD-P-Integration</v>
          </cell>
          <cell r="F185" t="str">
            <v>Integration</v>
          </cell>
          <cell r="I185">
            <v>0</v>
          </cell>
          <cell r="J185">
            <v>0</v>
          </cell>
          <cell r="K185">
            <v>0</v>
          </cell>
          <cell r="L185" t="str">
            <v xml:space="preserve"> </v>
          </cell>
          <cell r="M185">
            <v>0</v>
          </cell>
          <cell r="N185">
            <v>0</v>
          </cell>
          <cell r="O185">
            <v>0</v>
          </cell>
          <cell r="P185" t="str">
            <v xml:space="preserve"> 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O185">
            <v>0</v>
          </cell>
          <cell r="BP185">
            <v>0</v>
          </cell>
          <cell r="BQ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</row>
        <row r="186">
          <cell r="C186" t="str">
            <v>O&amp;M</v>
          </cell>
          <cell r="E186" t="str">
            <v>CD-P-Corp Dev</v>
          </cell>
          <cell r="I186">
            <v>0</v>
          </cell>
          <cell r="J186">
            <v>0</v>
          </cell>
          <cell r="K186">
            <v>0</v>
          </cell>
          <cell r="L186" t="str">
            <v xml:space="preserve"> </v>
          </cell>
          <cell r="M186">
            <v>0</v>
          </cell>
          <cell r="N186">
            <v>0</v>
          </cell>
          <cell r="O186">
            <v>0</v>
          </cell>
          <cell r="P186" t="str">
            <v xml:space="preserve"> 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943260.1</v>
          </cell>
          <cell r="AU186">
            <v>943260.1</v>
          </cell>
          <cell r="AV186">
            <v>943260.1</v>
          </cell>
          <cell r="AW186" t="e">
            <v>#REF!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943260.1</v>
          </cell>
          <cell r="BL186">
            <v>943260.1</v>
          </cell>
          <cell r="BO186">
            <v>943260.1</v>
          </cell>
          <cell r="BP186">
            <v>-943260.1</v>
          </cell>
          <cell r="BQ186">
            <v>0</v>
          </cell>
          <cell r="BS186">
            <v>2890577.12</v>
          </cell>
          <cell r="BT186">
            <v>943260.1</v>
          </cell>
          <cell r="BU186">
            <v>2890577.12</v>
          </cell>
          <cell r="BV186">
            <v>-1947317.02</v>
          </cell>
        </row>
        <row r="187">
          <cell r="C187" t="str">
            <v>O&amp;M</v>
          </cell>
          <cell r="E187" t="str">
            <v>CD-P-E-Corp Dev</v>
          </cell>
          <cell r="I187">
            <v>0</v>
          </cell>
          <cell r="J187">
            <v>0</v>
          </cell>
          <cell r="K187">
            <v>0</v>
          </cell>
          <cell r="L187" t="str">
            <v xml:space="preserve"> </v>
          </cell>
          <cell r="M187">
            <v>0</v>
          </cell>
          <cell r="N187">
            <v>0</v>
          </cell>
          <cell r="O187">
            <v>0</v>
          </cell>
          <cell r="P187" t="str">
            <v xml:space="preserve"> 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O187">
            <v>0</v>
          </cell>
          <cell r="BP187">
            <v>0</v>
          </cell>
          <cell r="BQ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</row>
        <row r="189">
          <cell r="D189" t="str">
            <v>Non-PT</v>
          </cell>
          <cell r="I189">
            <v>0</v>
          </cell>
          <cell r="J189">
            <v>0</v>
          </cell>
          <cell r="K189">
            <v>0</v>
          </cell>
          <cell r="L189" t="str">
            <v xml:space="preserve"> </v>
          </cell>
          <cell r="M189">
            <v>0</v>
          </cell>
          <cell r="N189">
            <v>0</v>
          </cell>
          <cell r="O189">
            <v>0</v>
          </cell>
          <cell r="P189" t="str">
            <v xml:space="preserve"> 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943260.1</v>
          </cell>
          <cell r="AU189">
            <v>943260.1</v>
          </cell>
          <cell r="AV189">
            <v>943260.1</v>
          </cell>
          <cell r="AW189" t="e">
            <v>#REF!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D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943260.1</v>
          </cell>
          <cell r="BL189">
            <v>943260.1</v>
          </cell>
          <cell r="BM189">
            <v>0</v>
          </cell>
          <cell r="BN189">
            <v>0</v>
          </cell>
          <cell r="BO189">
            <v>943260.1</v>
          </cell>
          <cell r="BP189">
            <v>-943260.1</v>
          </cell>
          <cell r="BQ189">
            <v>0</v>
          </cell>
          <cell r="BS189">
            <v>2890577.12</v>
          </cell>
          <cell r="BT189">
            <v>943260.1</v>
          </cell>
          <cell r="BU189">
            <v>2890577.12</v>
          </cell>
          <cell r="BV189">
            <v>-1947317.02</v>
          </cell>
        </row>
        <row r="191">
          <cell r="C191" t="str">
            <v>O&amp;M</v>
          </cell>
          <cell r="E191" t="str">
            <v>CD-P-E-PT-Integratio</v>
          </cell>
          <cell r="F191" t="str">
            <v>T&amp;E</v>
          </cell>
          <cell r="I191">
            <v>0</v>
          </cell>
          <cell r="J191">
            <v>0</v>
          </cell>
          <cell r="K191">
            <v>0</v>
          </cell>
          <cell r="L191" t="str">
            <v xml:space="preserve"> </v>
          </cell>
          <cell r="M191">
            <v>0</v>
          </cell>
          <cell r="N191">
            <v>0</v>
          </cell>
          <cell r="O191">
            <v>0</v>
          </cell>
          <cell r="P191" t="str">
            <v xml:space="preserve"> 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D191">
            <v>0</v>
          </cell>
          <cell r="BE191">
            <v>0</v>
          </cell>
          <cell r="BF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O191">
            <v>0</v>
          </cell>
          <cell r="BP191">
            <v>0</v>
          </cell>
          <cell r="BQ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</row>
        <row r="192">
          <cell r="C192" t="str">
            <v>O&amp;M</v>
          </cell>
          <cell r="E192" t="str">
            <v>CD-T-E-PT-Corp Dev</v>
          </cell>
          <cell r="I192">
            <v>0</v>
          </cell>
          <cell r="J192">
            <v>0</v>
          </cell>
          <cell r="K192">
            <v>0</v>
          </cell>
          <cell r="L192" t="str">
            <v xml:space="preserve"> </v>
          </cell>
          <cell r="M192">
            <v>0</v>
          </cell>
          <cell r="N192">
            <v>0</v>
          </cell>
          <cell r="O192">
            <v>0</v>
          </cell>
          <cell r="P192" t="str">
            <v xml:space="preserve"> 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D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O192">
            <v>0</v>
          </cell>
          <cell r="BP192">
            <v>0</v>
          </cell>
          <cell r="BQ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</row>
        <row r="193">
          <cell r="C193" t="str">
            <v>O&amp;M</v>
          </cell>
          <cell r="E193" t="str">
            <v>CD-P-PT-Corp Dev</v>
          </cell>
          <cell r="I193">
            <v>0</v>
          </cell>
          <cell r="J193">
            <v>0</v>
          </cell>
          <cell r="K193">
            <v>0</v>
          </cell>
          <cell r="L193" t="str">
            <v xml:space="preserve"> 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57901</v>
          </cell>
          <cell r="AU193">
            <v>57901</v>
          </cell>
          <cell r="AV193">
            <v>57901</v>
          </cell>
          <cell r="AW193" t="e">
            <v>#REF!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57901</v>
          </cell>
          <cell r="BL193">
            <v>57901</v>
          </cell>
          <cell r="BO193">
            <v>57901</v>
          </cell>
          <cell r="BP193">
            <v>-57901</v>
          </cell>
          <cell r="BQ193">
            <v>0</v>
          </cell>
          <cell r="BS193">
            <v>200000</v>
          </cell>
          <cell r="BT193">
            <v>57901</v>
          </cell>
          <cell r="BU193">
            <v>200000</v>
          </cell>
          <cell r="BV193">
            <v>-142099</v>
          </cell>
        </row>
        <row r="194">
          <cell r="C194" t="str">
            <v>O&amp;M</v>
          </cell>
          <cell r="E194" t="str">
            <v>CD-P-E-PT-Corp Dev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  <cell r="M194">
            <v>0</v>
          </cell>
          <cell r="N194">
            <v>0</v>
          </cell>
          <cell r="O194">
            <v>0</v>
          </cell>
          <cell r="P194" t="str">
            <v xml:space="preserve"> 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D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532000</v>
          </cell>
          <cell r="BN194">
            <v>734159</v>
          </cell>
          <cell r="BO194">
            <v>0</v>
          </cell>
          <cell r="BP194">
            <v>0</v>
          </cell>
          <cell r="BQ194">
            <v>0</v>
          </cell>
          <cell r="BS194">
            <v>0</v>
          </cell>
          <cell r="BT194">
            <v>-532000</v>
          </cell>
          <cell r="BU194">
            <v>-734159</v>
          </cell>
          <cell r="BV194">
            <v>734159</v>
          </cell>
        </row>
        <row r="196">
          <cell r="D196" t="str">
            <v>PT</v>
          </cell>
          <cell r="I196">
            <v>0</v>
          </cell>
          <cell r="J196">
            <v>0</v>
          </cell>
          <cell r="K196">
            <v>0</v>
          </cell>
          <cell r="L196" t="str">
            <v xml:space="preserve"> </v>
          </cell>
          <cell r="M196">
            <v>0</v>
          </cell>
          <cell r="N196">
            <v>0</v>
          </cell>
          <cell r="O196">
            <v>0</v>
          </cell>
          <cell r="P196" t="str">
            <v xml:space="preserve"> 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57901</v>
          </cell>
          <cell r="AU196">
            <v>57901</v>
          </cell>
          <cell r="AV196">
            <v>57901</v>
          </cell>
          <cell r="AW196" t="e">
            <v>#REF!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57901</v>
          </cell>
          <cell r="BL196">
            <v>57901</v>
          </cell>
          <cell r="BM196">
            <v>532000</v>
          </cell>
          <cell r="BN196">
            <v>734159</v>
          </cell>
          <cell r="BO196">
            <v>57901</v>
          </cell>
          <cell r="BP196">
            <v>-57901</v>
          </cell>
          <cell r="BQ196">
            <v>0</v>
          </cell>
          <cell r="BS196">
            <v>200000</v>
          </cell>
          <cell r="BT196">
            <v>-474099</v>
          </cell>
          <cell r="BU196">
            <v>-534159</v>
          </cell>
          <cell r="BV196">
            <v>592060</v>
          </cell>
        </row>
        <row r="198">
          <cell r="C198" t="str">
            <v>O &amp; M Total</v>
          </cell>
          <cell r="I198">
            <v>0</v>
          </cell>
          <cell r="J198">
            <v>0</v>
          </cell>
          <cell r="K198">
            <v>0</v>
          </cell>
          <cell r="L198" t="str">
            <v xml:space="preserve"> </v>
          </cell>
          <cell r="M198">
            <v>0</v>
          </cell>
          <cell r="N198">
            <v>0</v>
          </cell>
          <cell r="O198">
            <v>0</v>
          </cell>
          <cell r="P198" t="str">
            <v xml:space="preserve"> 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1001161.1</v>
          </cell>
          <cell r="AU198">
            <v>1001161.1</v>
          </cell>
          <cell r="AV198">
            <v>1001161.1</v>
          </cell>
          <cell r="AW198" t="e">
            <v>#REF!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1001161.1</v>
          </cell>
          <cell r="BL198">
            <v>1001161.1</v>
          </cell>
          <cell r="BM198">
            <v>532000</v>
          </cell>
          <cell r="BN198">
            <v>734159</v>
          </cell>
          <cell r="BO198">
            <v>1001161.1</v>
          </cell>
          <cell r="BP198">
            <v>-1001161.1</v>
          </cell>
          <cell r="BQ198">
            <v>0</v>
          </cell>
          <cell r="BS198">
            <v>3090577.12</v>
          </cell>
          <cell r="BT198">
            <v>469161.1</v>
          </cell>
          <cell r="BU198">
            <v>2356418.12</v>
          </cell>
          <cell r="BV198">
            <v>-1355257.02</v>
          </cell>
        </row>
        <row r="200">
          <cell r="I200">
            <v>-4688.62</v>
          </cell>
          <cell r="J200">
            <v>569.78100000000006</v>
          </cell>
          <cell r="K200">
            <v>5258.4009999999998</v>
          </cell>
          <cell r="L200">
            <v>9.2288107185041266</v>
          </cell>
          <cell r="M200">
            <v>-14156.948499999999</v>
          </cell>
          <cell r="N200">
            <v>1033.7280000000001</v>
          </cell>
          <cell r="O200">
            <v>15190.676499999998</v>
          </cell>
          <cell r="P200">
            <v>14.695042119396975</v>
          </cell>
          <cell r="W200">
            <v>-4688.62</v>
          </cell>
          <cell r="AV200">
            <v>-1395.9</v>
          </cell>
          <cell r="BH200">
            <v>4786.7479999999987</v>
          </cell>
          <cell r="BK200">
            <v>-1395.9</v>
          </cell>
          <cell r="BL200">
            <v>-1395.9</v>
          </cell>
          <cell r="BP200">
            <v>6182.6479999999992</v>
          </cell>
        </row>
        <row r="201">
          <cell r="I201">
            <v>4688.62</v>
          </cell>
          <cell r="J201">
            <v>-569.78100000000006</v>
          </cell>
          <cell r="K201">
            <v>-5258.4009999999998</v>
          </cell>
          <cell r="L201">
            <v>9.2288107185041266</v>
          </cell>
          <cell r="M201">
            <v>14156.948499999999</v>
          </cell>
          <cell r="N201">
            <v>-1033.7280000000001</v>
          </cell>
          <cell r="O201">
            <v>-15190.676499999998</v>
          </cell>
          <cell r="P201">
            <v>14.695042119396975</v>
          </cell>
          <cell r="W201">
            <v>4688.62</v>
          </cell>
          <cell r="AV201">
            <v>1002557</v>
          </cell>
          <cell r="BH201">
            <v>-4786.7479999999987</v>
          </cell>
          <cell r="BK201">
            <v>1002557</v>
          </cell>
          <cell r="BL201">
            <v>1002557</v>
          </cell>
          <cell r="BP201">
            <v>-1007343.748</v>
          </cell>
        </row>
        <row r="203">
          <cell r="B203" t="str">
            <v>Corporate Development</v>
          </cell>
          <cell r="I203">
            <v>0</v>
          </cell>
          <cell r="J203">
            <v>0</v>
          </cell>
          <cell r="K203">
            <v>0</v>
          </cell>
          <cell r="L203" t="str">
            <v xml:space="preserve"> </v>
          </cell>
          <cell r="M203">
            <v>0</v>
          </cell>
          <cell r="N203">
            <v>0</v>
          </cell>
          <cell r="O203">
            <v>0</v>
          </cell>
          <cell r="P203" t="str">
            <v xml:space="preserve"> 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1001161.1</v>
          </cell>
          <cell r="AU203">
            <v>1001161.1</v>
          </cell>
          <cell r="AV203">
            <v>1001161.1</v>
          </cell>
          <cell r="AW203" t="e">
            <v>#REF!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D203">
            <v>0</v>
          </cell>
          <cell r="BE203">
            <v>0</v>
          </cell>
          <cell r="BF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1001161.1</v>
          </cell>
          <cell r="BL203">
            <v>1001161.1</v>
          </cell>
          <cell r="BM203">
            <v>532000</v>
          </cell>
          <cell r="BN203">
            <v>734159</v>
          </cell>
          <cell r="BO203">
            <v>1001161.1</v>
          </cell>
          <cell r="BP203">
            <v>-1001161.1</v>
          </cell>
          <cell r="BQ203">
            <v>0</v>
          </cell>
          <cell r="BS203">
            <v>3090577.12</v>
          </cell>
          <cell r="BT203">
            <v>469161.1</v>
          </cell>
          <cell r="BU203">
            <v>2356418.12</v>
          </cell>
          <cell r="BV203">
            <v>-1355257.02</v>
          </cell>
        </row>
        <row r="205">
          <cell r="C205" t="str">
            <v>O&amp;M</v>
          </cell>
          <cell r="E205" t="str">
            <v>CP-T-E-Strategic Planning</v>
          </cell>
          <cell r="I205">
            <v>4907.5200000000004</v>
          </cell>
          <cell r="J205">
            <v>4909</v>
          </cell>
          <cell r="K205">
            <v>1.4799999999995634</v>
          </cell>
          <cell r="L205">
            <v>3.01487064575181E-4</v>
          </cell>
          <cell r="M205">
            <v>29709.08</v>
          </cell>
          <cell r="N205">
            <v>29708</v>
          </cell>
          <cell r="O205">
            <v>-1.0800000000017462</v>
          </cell>
          <cell r="P205">
            <v>-3.6353844082460824E-5</v>
          </cell>
          <cell r="R205">
            <v>5171.76</v>
          </cell>
          <cell r="S205">
            <v>4250.2</v>
          </cell>
          <cell r="T205">
            <v>5126.5200000000004</v>
          </cell>
          <cell r="U205">
            <v>4907.5200000000004</v>
          </cell>
          <cell r="V205">
            <v>5345.56</v>
          </cell>
          <cell r="W205">
            <v>4907.5200000000004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5039</v>
          </cell>
          <cell r="AE205">
            <v>4382</v>
          </cell>
          <cell r="AF205">
            <v>5126</v>
          </cell>
          <cell r="AG205">
            <v>4909</v>
          </cell>
          <cell r="AH205">
            <v>5343</v>
          </cell>
          <cell r="AI205">
            <v>4909</v>
          </cell>
          <cell r="AJ205">
            <v>5430</v>
          </cell>
          <cell r="AK205">
            <v>5648</v>
          </cell>
          <cell r="AL205">
            <v>4990</v>
          </cell>
          <cell r="AM205">
            <v>5648</v>
          </cell>
          <cell r="AN205">
            <v>5430</v>
          </cell>
          <cell r="AO205">
            <v>5207</v>
          </cell>
          <cell r="AQ205">
            <v>62061</v>
          </cell>
          <cell r="AR205">
            <v>62061.279999999999</v>
          </cell>
          <cell r="AS205">
            <v>62061.279999999999</v>
          </cell>
          <cell r="AT205">
            <v>62061.279999999999</v>
          </cell>
          <cell r="AU205">
            <v>62064</v>
          </cell>
          <cell r="AV205">
            <v>62064</v>
          </cell>
          <cell r="AW205" t="e">
            <v>#REF!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D205">
            <v>51704.28</v>
          </cell>
          <cell r="BE205">
            <v>87698.95</v>
          </cell>
          <cell r="BF205">
            <v>101556.48</v>
          </cell>
          <cell r="BH205">
            <v>62061</v>
          </cell>
          <cell r="BI205">
            <v>92468</v>
          </cell>
          <cell r="BJ205">
            <v>108086</v>
          </cell>
          <cell r="BK205">
            <v>62064</v>
          </cell>
          <cell r="BL205">
            <v>62064</v>
          </cell>
          <cell r="BO205">
            <v>32354.92</v>
          </cell>
          <cell r="BP205">
            <v>-3</v>
          </cell>
          <cell r="BQ205">
            <v>0</v>
          </cell>
          <cell r="BS205">
            <v>40052.379999999997</v>
          </cell>
          <cell r="BT205">
            <v>62064</v>
          </cell>
          <cell r="BU205">
            <v>40052.379999999997</v>
          </cell>
          <cell r="BV205">
            <v>22011.620000000003</v>
          </cell>
        </row>
        <row r="206">
          <cell r="C206" t="str">
            <v>O&amp;M</v>
          </cell>
          <cell r="E206" t="str">
            <v>CP-T-E-FinAnal&amp;</v>
          </cell>
          <cell r="I206">
            <v>3874.4</v>
          </cell>
          <cell r="J206">
            <v>3876</v>
          </cell>
          <cell r="K206">
            <v>1.5999999999999091</v>
          </cell>
          <cell r="L206">
            <v>4.127966976263955E-4</v>
          </cell>
          <cell r="M206">
            <v>23454.959999999999</v>
          </cell>
          <cell r="N206">
            <v>23456</v>
          </cell>
          <cell r="O206">
            <v>1.0400000000008731</v>
          </cell>
          <cell r="P206">
            <v>4.4338335607131354E-5</v>
          </cell>
          <cell r="R206">
            <v>4083.04</v>
          </cell>
          <cell r="S206">
            <v>3355.48</v>
          </cell>
          <cell r="T206">
            <v>4047.36</v>
          </cell>
          <cell r="U206">
            <v>3874.4</v>
          </cell>
          <cell r="V206">
            <v>4220.28</v>
          </cell>
          <cell r="W206">
            <v>3874.4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3979</v>
          </cell>
          <cell r="AE206">
            <v>3459</v>
          </cell>
          <cell r="AF206">
            <v>4047</v>
          </cell>
          <cell r="AG206">
            <v>3876</v>
          </cell>
          <cell r="AH206">
            <v>4219</v>
          </cell>
          <cell r="AI206">
            <v>3876</v>
          </cell>
          <cell r="AJ206">
            <v>4287</v>
          </cell>
          <cell r="AK206">
            <v>4459</v>
          </cell>
          <cell r="AL206">
            <v>3939</v>
          </cell>
          <cell r="AM206">
            <v>4459</v>
          </cell>
          <cell r="AN206">
            <v>4287</v>
          </cell>
          <cell r="AO206">
            <v>4110</v>
          </cell>
          <cell r="AQ206">
            <v>48997</v>
          </cell>
          <cell r="AR206">
            <v>48996.52</v>
          </cell>
          <cell r="AS206">
            <v>48996.52</v>
          </cell>
          <cell r="AT206">
            <v>48996.52</v>
          </cell>
          <cell r="AU206">
            <v>48996</v>
          </cell>
          <cell r="AV206">
            <v>48996</v>
          </cell>
          <cell r="AW206" t="e">
            <v>#REF!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D206">
            <v>42366.92</v>
          </cell>
          <cell r="BE206">
            <v>59905.48</v>
          </cell>
          <cell r="BF206">
            <v>74228.75</v>
          </cell>
          <cell r="BH206">
            <v>48997</v>
          </cell>
          <cell r="BI206">
            <v>64501</v>
          </cell>
          <cell r="BJ206">
            <v>75297</v>
          </cell>
          <cell r="BK206">
            <v>48996</v>
          </cell>
          <cell r="BL206">
            <v>48996</v>
          </cell>
          <cell r="BO206">
            <v>25541.040000000001</v>
          </cell>
          <cell r="BP206">
            <v>1</v>
          </cell>
          <cell r="BQ206">
            <v>0</v>
          </cell>
          <cell r="BS206">
            <v>37806.01</v>
          </cell>
          <cell r="BT206">
            <v>48996</v>
          </cell>
          <cell r="BU206">
            <v>37806.01</v>
          </cell>
          <cell r="BV206">
            <v>11189.989999999998</v>
          </cell>
        </row>
        <row r="207">
          <cell r="C207" t="str">
            <v>O&amp;M</v>
          </cell>
          <cell r="E207" t="str">
            <v>CP-T-E-Ent Budget</v>
          </cell>
          <cell r="I207">
            <v>0</v>
          </cell>
          <cell r="J207">
            <v>0</v>
          </cell>
          <cell r="K207">
            <v>0</v>
          </cell>
          <cell r="L207" t="str">
            <v xml:space="preserve"> 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 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D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O207">
            <v>0</v>
          </cell>
          <cell r="BP207">
            <v>0</v>
          </cell>
          <cell r="BQ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</row>
        <row r="208">
          <cell r="C208" t="str">
            <v>O&amp;M</v>
          </cell>
          <cell r="E208" t="str">
            <v>CP-T-E-EStrategy</v>
          </cell>
          <cell r="I208">
            <v>0</v>
          </cell>
          <cell r="J208">
            <v>0</v>
          </cell>
          <cell r="K208">
            <v>0</v>
          </cell>
          <cell r="L208" t="str">
            <v xml:space="preserve"> </v>
          </cell>
          <cell r="M208">
            <v>0</v>
          </cell>
          <cell r="N208">
            <v>0</v>
          </cell>
          <cell r="O208">
            <v>0</v>
          </cell>
          <cell r="P208" t="str">
            <v xml:space="preserve"> 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D208">
            <v>0</v>
          </cell>
          <cell r="BE208">
            <v>5850.24</v>
          </cell>
          <cell r="BF208">
            <v>31701.84</v>
          </cell>
          <cell r="BH208">
            <v>0</v>
          </cell>
          <cell r="BI208">
            <v>0</v>
          </cell>
          <cell r="BJ208">
            <v>26326</v>
          </cell>
          <cell r="BK208">
            <v>0</v>
          </cell>
          <cell r="BL208">
            <v>0</v>
          </cell>
          <cell r="BO208">
            <v>0</v>
          </cell>
          <cell r="BP208">
            <v>0</v>
          </cell>
          <cell r="BQ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</row>
        <row r="209">
          <cell r="C209" t="str">
            <v>O&amp;M</v>
          </cell>
          <cell r="E209" t="str">
            <v>CP-T-E-Bus&amp;Comp</v>
          </cell>
          <cell r="I209">
            <v>1014.9</v>
          </cell>
          <cell r="J209">
            <v>1354</v>
          </cell>
          <cell r="K209">
            <v>339.1</v>
          </cell>
          <cell r="L209">
            <v>0.25044313146233382</v>
          </cell>
          <cell r="M209">
            <v>6793.47</v>
          </cell>
          <cell r="N209">
            <v>8193</v>
          </cell>
          <cell r="O209">
            <v>1399.5299999999997</v>
          </cell>
          <cell r="P209">
            <v>0.17082021237641887</v>
          </cell>
          <cell r="R209">
            <v>1426.04</v>
          </cell>
          <cell r="S209">
            <v>1171.96</v>
          </cell>
          <cell r="T209">
            <v>1060.2</v>
          </cell>
          <cell r="U209">
            <v>1014.9</v>
          </cell>
          <cell r="V209">
            <v>1105.47</v>
          </cell>
          <cell r="W209">
            <v>1014.9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1390</v>
          </cell>
          <cell r="AE209">
            <v>1208</v>
          </cell>
          <cell r="AF209">
            <v>1414</v>
          </cell>
          <cell r="AG209">
            <v>1354</v>
          </cell>
          <cell r="AH209">
            <v>1473</v>
          </cell>
          <cell r="AI209">
            <v>1354</v>
          </cell>
          <cell r="AJ209">
            <v>1497</v>
          </cell>
          <cell r="AK209">
            <v>1557</v>
          </cell>
          <cell r="AL209">
            <v>1376</v>
          </cell>
          <cell r="AM209">
            <v>1557</v>
          </cell>
          <cell r="AN209">
            <v>1497</v>
          </cell>
          <cell r="AO209">
            <v>1436</v>
          </cell>
          <cell r="AQ209">
            <v>17112.599999999999</v>
          </cell>
          <cell r="AR209">
            <v>17112.599999999999</v>
          </cell>
          <cell r="AS209">
            <v>12834.45</v>
          </cell>
          <cell r="AT209">
            <v>12825.12</v>
          </cell>
          <cell r="AU209">
            <v>13478</v>
          </cell>
          <cell r="AV209">
            <v>13477</v>
          </cell>
          <cell r="AW209" t="e">
            <v>#REF!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D209">
            <v>8126.82</v>
          </cell>
          <cell r="BE209">
            <v>23185.14</v>
          </cell>
          <cell r="BF209">
            <v>30093</v>
          </cell>
          <cell r="BH209">
            <v>17113</v>
          </cell>
          <cell r="BI209">
            <v>30547</v>
          </cell>
          <cell r="BJ209">
            <v>29728</v>
          </cell>
          <cell r="BK209">
            <v>13477</v>
          </cell>
          <cell r="BL209">
            <v>13477</v>
          </cell>
          <cell r="BO209">
            <v>6683.53</v>
          </cell>
          <cell r="BP209">
            <v>3636</v>
          </cell>
          <cell r="BQ209">
            <v>0</v>
          </cell>
          <cell r="BS209">
            <v>0</v>
          </cell>
          <cell r="BT209">
            <v>13477</v>
          </cell>
          <cell r="BU209">
            <v>0</v>
          </cell>
          <cell r="BV209">
            <v>13477</v>
          </cell>
        </row>
        <row r="210">
          <cell r="C210" t="str">
            <v>O&amp;M</v>
          </cell>
          <cell r="E210" t="str">
            <v>CP-P-Integration</v>
          </cell>
          <cell r="F210" t="str">
            <v>Integration</v>
          </cell>
          <cell r="I210">
            <v>0</v>
          </cell>
          <cell r="J210">
            <v>0</v>
          </cell>
          <cell r="K210">
            <v>0</v>
          </cell>
          <cell r="L210" t="str">
            <v xml:space="preserve"> </v>
          </cell>
          <cell r="M210">
            <v>0</v>
          </cell>
          <cell r="N210">
            <v>0</v>
          </cell>
          <cell r="O210">
            <v>0</v>
          </cell>
          <cell r="P210" t="str">
            <v xml:space="preserve"> 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D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O210">
            <v>0</v>
          </cell>
          <cell r="BP210">
            <v>0</v>
          </cell>
          <cell r="BQ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</row>
        <row r="212">
          <cell r="D212" t="str">
            <v>Non-PT</v>
          </cell>
          <cell r="I212">
            <v>9796.82</v>
          </cell>
          <cell r="J212">
            <v>10139</v>
          </cell>
          <cell r="K212">
            <v>342.1799999999995</v>
          </cell>
          <cell r="L212">
            <v>3.3748890423118599E-2</v>
          </cell>
          <cell r="M212">
            <v>59957.51</v>
          </cell>
          <cell r="N212">
            <v>61357</v>
          </cell>
          <cell r="O212">
            <v>1399.4899999999989</v>
          </cell>
          <cell r="P212">
            <v>2.2808970451619195E-2</v>
          </cell>
          <cell r="R212">
            <v>10680.84</v>
          </cell>
          <cell r="S212">
            <v>8777.64</v>
          </cell>
          <cell r="T212">
            <v>10234.080000000002</v>
          </cell>
          <cell r="U212">
            <v>9796.82</v>
          </cell>
          <cell r="V212">
            <v>10671.31</v>
          </cell>
          <cell r="W212">
            <v>9796.82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10408</v>
          </cell>
          <cell r="AE212">
            <v>9049</v>
          </cell>
          <cell r="AF212">
            <v>10587</v>
          </cell>
          <cell r="AG212">
            <v>10139</v>
          </cell>
          <cell r="AH212">
            <v>11035</v>
          </cell>
          <cell r="AI212">
            <v>10139</v>
          </cell>
          <cell r="AJ212">
            <v>11214</v>
          </cell>
          <cell r="AK212">
            <v>11664</v>
          </cell>
          <cell r="AL212">
            <v>10305</v>
          </cell>
          <cell r="AM212">
            <v>11664</v>
          </cell>
          <cell r="AN212">
            <v>11214</v>
          </cell>
          <cell r="AO212">
            <v>10753</v>
          </cell>
          <cell r="AQ212">
            <v>128170.6</v>
          </cell>
          <cell r="AR212">
            <v>128170.4</v>
          </cell>
          <cell r="AS212">
            <v>123892.24999999999</v>
          </cell>
          <cell r="AT212">
            <v>123882.91999999998</v>
          </cell>
          <cell r="AU212">
            <v>124538</v>
          </cell>
          <cell r="AV212">
            <v>124537</v>
          </cell>
          <cell r="AW212" t="e">
            <v>#REF!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D212">
            <v>102198.01999999999</v>
          </cell>
          <cell r="BE212">
            <v>176639.81</v>
          </cell>
          <cell r="BF212">
            <v>237580.06999999998</v>
          </cell>
          <cell r="BH212">
            <v>128171</v>
          </cell>
          <cell r="BI212">
            <v>187516</v>
          </cell>
          <cell r="BJ212">
            <v>239437</v>
          </cell>
          <cell r="BK212">
            <v>124537</v>
          </cell>
          <cell r="BL212">
            <v>124537</v>
          </cell>
          <cell r="BM212">
            <v>0</v>
          </cell>
          <cell r="BN212">
            <v>0</v>
          </cell>
          <cell r="BO212">
            <v>64579.49</v>
          </cell>
          <cell r="BP212">
            <v>3634</v>
          </cell>
          <cell r="BQ212">
            <v>0</v>
          </cell>
          <cell r="BS212">
            <v>77858.39</v>
          </cell>
          <cell r="BT212">
            <v>124537</v>
          </cell>
          <cell r="BU212">
            <v>77858.39</v>
          </cell>
          <cell r="BV212">
            <v>46678.61</v>
          </cell>
        </row>
        <row r="214">
          <cell r="C214" t="str">
            <v>O&amp;M</v>
          </cell>
          <cell r="E214" t="str">
            <v>CP-P-E-PT-Integratio</v>
          </cell>
          <cell r="F214" t="str">
            <v>T&amp;E</v>
          </cell>
          <cell r="I214">
            <v>0</v>
          </cell>
          <cell r="J214">
            <v>0</v>
          </cell>
          <cell r="K214">
            <v>0</v>
          </cell>
          <cell r="L214" t="str">
            <v xml:space="preserve"> </v>
          </cell>
          <cell r="M214">
            <v>0</v>
          </cell>
          <cell r="N214">
            <v>0</v>
          </cell>
          <cell r="O214">
            <v>0</v>
          </cell>
          <cell r="P214" t="str">
            <v xml:space="preserve"> 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O214">
            <v>0</v>
          </cell>
          <cell r="BP214">
            <v>0</v>
          </cell>
          <cell r="BQ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</row>
        <row r="215">
          <cell r="C215" t="str">
            <v>O&amp;M</v>
          </cell>
          <cell r="E215" t="str">
            <v>CP-T-E-PT-EStrategy</v>
          </cell>
          <cell r="I215">
            <v>0</v>
          </cell>
          <cell r="J215">
            <v>0</v>
          </cell>
          <cell r="K215">
            <v>0</v>
          </cell>
          <cell r="L215" t="str">
            <v xml:space="preserve"> </v>
          </cell>
          <cell r="M215">
            <v>0</v>
          </cell>
          <cell r="N215">
            <v>0</v>
          </cell>
          <cell r="O215">
            <v>0</v>
          </cell>
          <cell r="P215" t="str">
            <v xml:space="preserve"> 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D215">
            <v>0</v>
          </cell>
          <cell r="BE215">
            <v>84.96</v>
          </cell>
          <cell r="BF215">
            <v>6146.34</v>
          </cell>
          <cell r="BH215">
            <v>0</v>
          </cell>
          <cell r="BI215">
            <v>0</v>
          </cell>
          <cell r="BJ215">
            <v>2100</v>
          </cell>
          <cell r="BK215">
            <v>0</v>
          </cell>
          <cell r="BL215">
            <v>0</v>
          </cell>
          <cell r="BO215">
            <v>0</v>
          </cell>
          <cell r="BP215">
            <v>0</v>
          </cell>
          <cell r="BQ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</row>
        <row r="216">
          <cell r="C216" t="str">
            <v>O&amp;M</v>
          </cell>
          <cell r="E216" t="str">
            <v>CP-T-E-PT-Bus&amp;C</v>
          </cell>
          <cell r="I216">
            <v>0</v>
          </cell>
          <cell r="J216">
            <v>158</v>
          </cell>
          <cell r="K216">
            <v>158</v>
          </cell>
          <cell r="L216">
            <v>1</v>
          </cell>
          <cell r="M216">
            <v>-349.4</v>
          </cell>
          <cell r="N216">
            <v>956</v>
          </cell>
          <cell r="O216">
            <v>1305.4000000000001</v>
          </cell>
          <cell r="P216">
            <v>1.3654811715481172</v>
          </cell>
          <cell r="R216">
            <v>-349.4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162</v>
          </cell>
          <cell r="AE216">
            <v>141</v>
          </cell>
          <cell r="AF216">
            <v>165</v>
          </cell>
          <cell r="AG216">
            <v>158</v>
          </cell>
          <cell r="AH216">
            <v>172</v>
          </cell>
          <cell r="AI216">
            <v>158</v>
          </cell>
          <cell r="AJ216">
            <v>175</v>
          </cell>
          <cell r="AK216">
            <v>182</v>
          </cell>
          <cell r="AL216">
            <v>161</v>
          </cell>
          <cell r="AM216">
            <v>182</v>
          </cell>
          <cell r="AN216">
            <v>175</v>
          </cell>
          <cell r="AO216">
            <v>169</v>
          </cell>
          <cell r="AQ216">
            <v>2000</v>
          </cell>
          <cell r="AR216">
            <v>2000</v>
          </cell>
          <cell r="AS216">
            <v>1500</v>
          </cell>
          <cell r="AT216">
            <v>1500</v>
          </cell>
          <cell r="AU216">
            <v>1414</v>
          </cell>
          <cell r="AV216">
            <v>1414</v>
          </cell>
          <cell r="AW216" t="e">
            <v>#REF!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D216">
            <v>212.35</v>
          </cell>
          <cell r="BE216">
            <v>875</v>
          </cell>
          <cell r="BF216">
            <v>3360.91</v>
          </cell>
          <cell r="BH216">
            <v>2000</v>
          </cell>
          <cell r="BI216">
            <v>2511</v>
          </cell>
          <cell r="BJ216">
            <v>2450</v>
          </cell>
          <cell r="BK216">
            <v>1414</v>
          </cell>
          <cell r="BL216">
            <v>1414</v>
          </cell>
          <cell r="BO216">
            <v>1763.4</v>
          </cell>
          <cell r="BP216">
            <v>586</v>
          </cell>
          <cell r="BQ216">
            <v>0</v>
          </cell>
          <cell r="BS216">
            <v>0</v>
          </cell>
          <cell r="BT216">
            <v>1414</v>
          </cell>
          <cell r="BU216">
            <v>0</v>
          </cell>
          <cell r="BV216">
            <v>1414</v>
          </cell>
        </row>
        <row r="217">
          <cell r="C217" t="str">
            <v>O&amp;M</v>
          </cell>
          <cell r="E217" t="str">
            <v>CP-T-E-PT-FinAn</v>
          </cell>
          <cell r="I217">
            <v>0</v>
          </cell>
          <cell r="J217">
            <v>0</v>
          </cell>
          <cell r="K217">
            <v>0</v>
          </cell>
          <cell r="L217" t="str">
            <v xml:space="preserve"> </v>
          </cell>
          <cell r="M217">
            <v>0</v>
          </cell>
          <cell r="N217">
            <v>0</v>
          </cell>
          <cell r="O217">
            <v>0</v>
          </cell>
          <cell r="P217" t="str">
            <v xml:space="preserve"> 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1025</v>
          </cell>
          <cell r="BJ217">
            <v>1200</v>
          </cell>
          <cell r="BK217">
            <v>0</v>
          </cell>
          <cell r="BL217">
            <v>0</v>
          </cell>
          <cell r="BO217">
            <v>0</v>
          </cell>
          <cell r="BP217">
            <v>0</v>
          </cell>
          <cell r="BQ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</row>
        <row r="218">
          <cell r="C218" t="str">
            <v>O&amp;M</v>
          </cell>
          <cell r="E218" t="str">
            <v>CP-T-E-PT-Strat</v>
          </cell>
          <cell r="I218">
            <v>464.2</v>
          </cell>
          <cell r="J218">
            <v>2215</v>
          </cell>
          <cell r="K218">
            <v>1750.8</v>
          </cell>
          <cell r="L218">
            <v>0.79042889390519189</v>
          </cell>
          <cell r="M218">
            <v>10132.44</v>
          </cell>
          <cell r="N218">
            <v>13405</v>
          </cell>
          <cell r="O218">
            <v>3272.5599999999995</v>
          </cell>
          <cell r="P218">
            <v>0.24412980231256989</v>
          </cell>
          <cell r="R218">
            <v>6714.76</v>
          </cell>
          <cell r="S218">
            <v>690</v>
          </cell>
          <cell r="T218">
            <v>308.27999999999997</v>
          </cell>
          <cell r="U218">
            <v>1452</v>
          </cell>
          <cell r="V218">
            <v>503.2</v>
          </cell>
          <cell r="W218">
            <v>464.2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2274</v>
          </cell>
          <cell r="AE218">
            <v>1977</v>
          </cell>
          <cell r="AF218">
            <v>2313</v>
          </cell>
          <cell r="AG218">
            <v>2215</v>
          </cell>
          <cell r="AH218">
            <v>2411</v>
          </cell>
          <cell r="AI218">
            <v>2215</v>
          </cell>
          <cell r="AJ218">
            <v>2450</v>
          </cell>
          <cell r="AK218">
            <v>2548</v>
          </cell>
          <cell r="AL218">
            <v>2251</v>
          </cell>
          <cell r="AM218">
            <v>2548</v>
          </cell>
          <cell r="AN218">
            <v>2450</v>
          </cell>
          <cell r="AO218">
            <v>2348</v>
          </cell>
          <cell r="AQ218">
            <v>28000</v>
          </cell>
          <cell r="AR218">
            <v>28000</v>
          </cell>
          <cell r="AS218">
            <v>28000</v>
          </cell>
          <cell r="AT218">
            <v>28000</v>
          </cell>
          <cell r="AU218">
            <v>27999</v>
          </cell>
          <cell r="AV218">
            <v>27999</v>
          </cell>
          <cell r="AW218" t="e">
            <v>#REF!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D218">
            <v>5491.44</v>
          </cell>
          <cell r="BE218">
            <v>25682.26</v>
          </cell>
          <cell r="BF218">
            <v>21744.79</v>
          </cell>
          <cell r="BH218">
            <v>28000</v>
          </cell>
          <cell r="BI218">
            <v>20500</v>
          </cell>
          <cell r="BJ218">
            <v>24000</v>
          </cell>
          <cell r="BK218">
            <v>27999</v>
          </cell>
          <cell r="BL218">
            <v>27999</v>
          </cell>
          <cell r="BO218">
            <v>17866.559999999998</v>
          </cell>
          <cell r="BP218">
            <v>1</v>
          </cell>
          <cell r="BQ218">
            <v>0</v>
          </cell>
          <cell r="BS218">
            <v>25500</v>
          </cell>
          <cell r="BT218">
            <v>27999</v>
          </cell>
          <cell r="BU218">
            <v>25500</v>
          </cell>
          <cell r="BV218">
            <v>2499</v>
          </cell>
        </row>
        <row r="220">
          <cell r="D220" t="str">
            <v>PT</v>
          </cell>
          <cell r="I220">
            <v>464.2</v>
          </cell>
          <cell r="J220">
            <v>2373</v>
          </cell>
          <cell r="K220">
            <v>1908.8</v>
          </cell>
          <cell r="L220">
            <v>0.80438263801095655</v>
          </cell>
          <cell r="M220">
            <v>9783.0400000000009</v>
          </cell>
          <cell r="N220">
            <v>14361</v>
          </cell>
          <cell r="O220">
            <v>4577.9599999999991</v>
          </cell>
          <cell r="P220">
            <v>0.31877724392451773</v>
          </cell>
          <cell r="R220">
            <v>6365.3600000000006</v>
          </cell>
          <cell r="S220">
            <v>690</v>
          </cell>
          <cell r="T220">
            <v>308.27999999999997</v>
          </cell>
          <cell r="U220">
            <v>1452</v>
          </cell>
          <cell r="V220">
            <v>503.2</v>
          </cell>
          <cell r="W220">
            <v>464.2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2436</v>
          </cell>
          <cell r="AE220">
            <v>2118</v>
          </cell>
          <cell r="AF220">
            <v>2478</v>
          </cell>
          <cell r="AG220">
            <v>2373</v>
          </cell>
          <cell r="AH220">
            <v>2583</v>
          </cell>
          <cell r="AI220">
            <v>2373</v>
          </cell>
          <cell r="AJ220">
            <v>2625</v>
          </cell>
          <cell r="AK220">
            <v>2730</v>
          </cell>
          <cell r="AL220">
            <v>2412</v>
          </cell>
          <cell r="AM220">
            <v>2730</v>
          </cell>
          <cell r="AN220">
            <v>2625</v>
          </cell>
          <cell r="AO220">
            <v>2517</v>
          </cell>
          <cell r="AQ220">
            <v>30000</v>
          </cell>
          <cell r="AR220">
            <v>30000</v>
          </cell>
          <cell r="AS220">
            <v>29500</v>
          </cell>
          <cell r="AT220">
            <v>29500</v>
          </cell>
          <cell r="AU220">
            <v>29413</v>
          </cell>
          <cell r="AV220">
            <v>29413</v>
          </cell>
          <cell r="AW220" t="e">
            <v>#REF!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D220">
            <v>5703.79</v>
          </cell>
          <cell r="BE220">
            <v>26642.219999999998</v>
          </cell>
          <cell r="BF220">
            <v>31252.04</v>
          </cell>
          <cell r="BH220">
            <v>30000</v>
          </cell>
          <cell r="BI220">
            <v>24036</v>
          </cell>
          <cell r="BJ220">
            <v>29750</v>
          </cell>
          <cell r="BK220">
            <v>29413</v>
          </cell>
          <cell r="BL220">
            <v>29413</v>
          </cell>
          <cell r="BM220">
            <v>0</v>
          </cell>
          <cell r="BN220">
            <v>0</v>
          </cell>
          <cell r="BO220">
            <v>19629.96</v>
          </cell>
          <cell r="BP220">
            <v>587</v>
          </cell>
          <cell r="BQ220">
            <v>0</v>
          </cell>
          <cell r="BS220">
            <v>25500</v>
          </cell>
          <cell r="BT220">
            <v>29413</v>
          </cell>
          <cell r="BU220">
            <v>25500</v>
          </cell>
          <cell r="BV220">
            <v>3913</v>
          </cell>
        </row>
        <row r="222">
          <cell r="C222" t="str">
            <v>O &amp; M Total</v>
          </cell>
          <cell r="I222">
            <v>10261.02</v>
          </cell>
          <cell r="J222">
            <v>12512</v>
          </cell>
          <cell r="K222">
            <v>2250.9799999999996</v>
          </cell>
          <cell r="L222">
            <v>0.17990569053708436</v>
          </cell>
          <cell r="M222">
            <v>69740.55</v>
          </cell>
          <cell r="N222">
            <v>75718</v>
          </cell>
          <cell r="O222">
            <v>5977.4499999999989</v>
          </cell>
          <cell r="P222">
            <v>7.8943580126257948E-2</v>
          </cell>
          <cell r="R222">
            <v>17046.2</v>
          </cell>
          <cell r="S222">
            <v>9467.64</v>
          </cell>
          <cell r="T222">
            <v>10542.360000000002</v>
          </cell>
          <cell r="U222">
            <v>11248.82</v>
          </cell>
          <cell r="V222">
            <v>11174.51</v>
          </cell>
          <cell r="W222">
            <v>10261.02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12844</v>
          </cell>
          <cell r="AE222">
            <v>11167</v>
          </cell>
          <cell r="AF222">
            <v>13065</v>
          </cell>
          <cell r="AG222">
            <v>12512</v>
          </cell>
          <cell r="AH222">
            <v>13618</v>
          </cell>
          <cell r="AI222">
            <v>12512</v>
          </cell>
          <cell r="AJ222">
            <v>13839</v>
          </cell>
          <cell r="AK222">
            <v>14394</v>
          </cell>
          <cell r="AL222">
            <v>12717</v>
          </cell>
          <cell r="AM222">
            <v>14394</v>
          </cell>
          <cell r="AN222">
            <v>13839</v>
          </cell>
          <cell r="AO222">
            <v>13270</v>
          </cell>
          <cell r="AQ222">
            <v>158170.6</v>
          </cell>
          <cell r="AR222">
            <v>158170.4</v>
          </cell>
          <cell r="AS222">
            <v>153392.25</v>
          </cell>
          <cell r="AT222">
            <v>153382.91999999998</v>
          </cell>
          <cell r="AU222">
            <v>153951</v>
          </cell>
          <cell r="AV222">
            <v>153950</v>
          </cell>
          <cell r="AW222" t="e">
            <v>#REF!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D222">
            <v>107901.81</v>
          </cell>
          <cell r="BE222">
            <v>203282.03</v>
          </cell>
          <cell r="BF222">
            <v>268832.11</v>
          </cell>
          <cell r="BH222">
            <v>158171</v>
          </cell>
          <cell r="BI222">
            <v>211552</v>
          </cell>
          <cell r="BJ222">
            <v>269187</v>
          </cell>
          <cell r="BK222">
            <v>153950</v>
          </cell>
          <cell r="BL222">
            <v>153950</v>
          </cell>
          <cell r="BM222">
            <v>0</v>
          </cell>
          <cell r="BN222">
            <v>0</v>
          </cell>
          <cell r="BO222">
            <v>84209.45</v>
          </cell>
          <cell r="BP222">
            <v>4221</v>
          </cell>
          <cell r="BQ222">
            <v>0</v>
          </cell>
          <cell r="BS222">
            <v>103358.39</v>
          </cell>
          <cell r="BT222">
            <v>153950</v>
          </cell>
          <cell r="BU222">
            <v>103358.39</v>
          </cell>
          <cell r="BV222">
            <v>50591.61</v>
          </cell>
        </row>
        <row r="224">
          <cell r="I224">
            <v>2723.1910000000003</v>
          </cell>
          <cell r="J224">
            <v>1492.5430000000001</v>
          </cell>
          <cell r="K224">
            <v>-1230.6480000000001</v>
          </cell>
          <cell r="L224">
            <v>-0.82453101853681943</v>
          </cell>
          <cell r="M224">
            <v>14947.860999999999</v>
          </cell>
          <cell r="N224">
            <v>9798.9840000000004</v>
          </cell>
          <cell r="O224">
            <v>-5148.8769999999986</v>
          </cell>
          <cell r="P224">
            <v>-0.52545008747845678</v>
          </cell>
          <cell r="W224">
            <v>2723.1910000000003</v>
          </cell>
          <cell r="AV224">
            <v>21428.400000000001</v>
          </cell>
          <cell r="BH224">
            <v>20677.343000000019</v>
          </cell>
          <cell r="BK224">
            <v>21428.400000000001</v>
          </cell>
          <cell r="BL224">
            <v>21428.400000000001</v>
          </cell>
          <cell r="BP224">
            <v>-751.05699999998251</v>
          </cell>
        </row>
        <row r="225">
          <cell r="I225">
            <v>7537.8289999999997</v>
          </cell>
          <cell r="J225">
            <v>11019.457</v>
          </cell>
          <cell r="K225">
            <v>3481.6280000000006</v>
          </cell>
          <cell r="L225">
            <v>0.31595277335353278</v>
          </cell>
          <cell r="M225">
            <v>54792.689000000006</v>
          </cell>
          <cell r="N225">
            <v>65919.016000000003</v>
          </cell>
          <cell r="O225">
            <v>11126.326999999997</v>
          </cell>
          <cell r="P225">
            <v>0.16878781989100075</v>
          </cell>
          <cell r="W225">
            <v>7537.8289999999997</v>
          </cell>
          <cell r="AV225">
            <v>132521.60000000001</v>
          </cell>
          <cell r="BH225">
            <v>137493.65699999998</v>
          </cell>
          <cell r="BK225">
            <v>132521.60000000001</v>
          </cell>
          <cell r="BL225">
            <v>132521.60000000001</v>
          </cell>
          <cell r="BP225">
            <v>4972.0569999999716</v>
          </cell>
        </row>
        <row r="227">
          <cell r="B227" t="str">
            <v>Corporate Planning</v>
          </cell>
          <cell r="I227">
            <v>10261.02</v>
          </cell>
          <cell r="J227">
            <v>12512</v>
          </cell>
          <cell r="K227">
            <v>2250.9799999999996</v>
          </cell>
          <cell r="L227">
            <v>0.17990569053708436</v>
          </cell>
          <cell r="M227">
            <v>69740.55</v>
          </cell>
          <cell r="N227">
            <v>75718</v>
          </cell>
          <cell r="O227">
            <v>5977.4499999999989</v>
          </cell>
          <cell r="P227">
            <v>7.8943580126257948E-2</v>
          </cell>
          <cell r="R227">
            <v>17046.2</v>
          </cell>
          <cell r="S227">
            <v>9467.64</v>
          </cell>
          <cell r="T227">
            <v>10542.360000000002</v>
          </cell>
          <cell r="U227">
            <v>11248.82</v>
          </cell>
          <cell r="V227">
            <v>11174.51</v>
          </cell>
          <cell r="W227">
            <v>10261.02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12844</v>
          </cell>
          <cell r="AE227">
            <v>11167</v>
          </cell>
          <cell r="AF227">
            <v>13065</v>
          </cell>
          <cell r="AG227">
            <v>12512</v>
          </cell>
          <cell r="AH227">
            <v>13618</v>
          </cell>
          <cell r="AI227">
            <v>12512</v>
          </cell>
          <cell r="AJ227">
            <v>13839</v>
          </cell>
          <cell r="AK227">
            <v>14394</v>
          </cell>
          <cell r="AL227">
            <v>12717</v>
          </cell>
          <cell r="AM227">
            <v>14394</v>
          </cell>
          <cell r="AN227">
            <v>13839</v>
          </cell>
          <cell r="AO227">
            <v>13270</v>
          </cell>
          <cell r="AQ227">
            <v>158170.6</v>
          </cell>
          <cell r="AR227">
            <v>158170.4</v>
          </cell>
          <cell r="AS227">
            <v>153392.25</v>
          </cell>
          <cell r="AT227">
            <v>153382.91999999998</v>
          </cell>
          <cell r="AU227">
            <v>153951</v>
          </cell>
          <cell r="AV227">
            <v>153950</v>
          </cell>
          <cell r="AW227" t="e">
            <v>#REF!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D227">
            <v>107901.81</v>
          </cell>
          <cell r="BE227">
            <v>203282.03</v>
          </cell>
          <cell r="BF227">
            <v>268832.11</v>
          </cell>
          <cell r="BH227">
            <v>158171</v>
          </cell>
          <cell r="BI227">
            <v>211552</v>
          </cell>
          <cell r="BJ227">
            <v>269187</v>
          </cell>
          <cell r="BK227">
            <v>153950</v>
          </cell>
          <cell r="BL227">
            <v>153950</v>
          </cell>
          <cell r="BM227">
            <v>0</v>
          </cell>
          <cell r="BN227">
            <v>0</v>
          </cell>
          <cell r="BO227">
            <v>84209.45</v>
          </cell>
          <cell r="BP227">
            <v>4221</v>
          </cell>
          <cell r="BQ227">
            <v>0</v>
          </cell>
          <cell r="BS227">
            <v>103358.39</v>
          </cell>
          <cell r="BT227">
            <v>153950</v>
          </cell>
          <cell r="BU227">
            <v>103358.39</v>
          </cell>
          <cell r="BV227">
            <v>50591.61</v>
          </cell>
        </row>
        <row r="229">
          <cell r="C229" t="str">
            <v>O&amp;M</v>
          </cell>
          <cell r="E229" t="str">
            <v>SS-P-Integration</v>
          </cell>
          <cell r="F229" t="str">
            <v>Integration</v>
          </cell>
          <cell r="I229">
            <v>0</v>
          </cell>
          <cell r="J229">
            <v>0</v>
          </cell>
          <cell r="K229">
            <v>0</v>
          </cell>
          <cell r="L229" t="str">
            <v xml:space="preserve"> </v>
          </cell>
          <cell r="M229">
            <v>0</v>
          </cell>
          <cell r="N229">
            <v>0</v>
          </cell>
          <cell r="O229">
            <v>0</v>
          </cell>
          <cell r="P229" t="str">
            <v xml:space="preserve"> 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D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O229">
            <v>0</v>
          </cell>
          <cell r="BP229">
            <v>0</v>
          </cell>
          <cell r="BQ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</row>
        <row r="230">
          <cell r="C230" t="str">
            <v>O&amp;M</v>
          </cell>
          <cell r="E230" t="str">
            <v>SS-P-LEA Work</v>
          </cell>
          <cell r="I230">
            <v>0</v>
          </cell>
          <cell r="J230">
            <v>0</v>
          </cell>
          <cell r="K230">
            <v>0</v>
          </cell>
          <cell r="L230" t="str">
            <v xml:space="preserve"> </v>
          </cell>
          <cell r="M230">
            <v>0</v>
          </cell>
          <cell r="N230">
            <v>0</v>
          </cell>
          <cell r="O230">
            <v>0</v>
          </cell>
          <cell r="P230" t="str">
            <v xml:space="preserve"> 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O230">
            <v>0</v>
          </cell>
          <cell r="BP230">
            <v>0</v>
          </cell>
          <cell r="BQ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</row>
        <row r="231">
          <cell r="C231" t="str">
            <v>O&amp;M</v>
          </cell>
          <cell r="E231" t="str">
            <v>SS-T-E-Security</v>
          </cell>
          <cell r="I231">
            <v>31028.92</v>
          </cell>
          <cell r="J231">
            <v>31036</v>
          </cell>
          <cell r="K231">
            <v>7.0800000000017462</v>
          </cell>
          <cell r="L231">
            <v>2.2812218069344459E-4</v>
          </cell>
          <cell r="M231">
            <v>182143.24</v>
          </cell>
          <cell r="N231">
            <v>183540</v>
          </cell>
          <cell r="O231">
            <v>1396.7600000000093</v>
          </cell>
          <cell r="P231">
            <v>7.6101122371145758E-3</v>
          </cell>
          <cell r="R231">
            <v>31426.080000000002</v>
          </cell>
          <cell r="S231">
            <v>26466.68</v>
          </cell>
          <cell r="T231">
            <v>29619.040000000001</v>
          </cell>
          <cell r="U231">
            <v>29619.040000000001</v>
          </cell>
          <cell r="V231">
            <v>33983.480000000003</v>
          </cell>
          <cell r="W231">
            <v>31028.92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30961</v>
          </cell>
          <cell r="AE231">
            <v>26926</v>
          </cell>
          <cell r="AF231">
            <v>29603</v>
          </cell>
          <cell r="AG231">
            <v>31036</v>
          </cell>
          <cell r="AH231">
            <v>33978</v>
          </cell>
          <cell r="AI231">
            <v>31036</v>
          </cell>
          <cell r="AJ231">
            <v>32507</v>
          </cell>
          <cell r="AK231">
            <v>33978</v>
          </cell>
          <cell r="AL231">
            <v>29566</v>
          </cell>
          <cell r="AM231">
            <v>33978</v>
          </cell>
          <cell r="AN231">
            <v>32507</v>
          </cell>
          <cell r="AO231">
            <v>31037</v>
          </cell>
          <cell r="AQ231">
            <v>377113</v>
          </cell>
          <cell r="AR231">
            <v>377113</v>
          </cell>
          <cell r="AS231">
            <v>377113.04</v>
          </cell>
          <cell r="AT231">
            <v>377113.04</v>
          </cell>
          <cell r="AU231">
            <v>377112</v>
          </cell>
          <cell r="AV231">
            <v>377112</v>
          </cell>
          <cell r="AW231" t="e">
            <v>#REF!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D231">
            <v>329292.96000000002</v>
          </cell>
          <cell r="BE231">
            <v>468506.47</v>
          </cell>
          <cell r="BF231">
            <v>290981.44</v>
          </cell>
          <cell r="BH231">
            <v>377113</v>
          </cell>
          <cell r="BI231">
            <v>411616</v>
          </cell>
          <cell r="BJ231">
            <v>481893</v>
          </cell>
          <cell r="BK231">
            <v>377112</v>
          </cell>
          <cell r="BL231">
            <v>377112</v>
          </cell>
          <cell r="BO231">
            <v>194968.76</v>
          </cell>
          <cell r="BP231">
            <v>1</v>
          </cell>
          <cell r="BQ231">
            <v>0</v>
          </cell>
          <cell r="BS231">
            <v>296163.65999999997</v>
          </cell>
          <cell r="BT231">
            <v>377112</v>
          </cell>
          <cell r="BU231">
            <v>296163.65999999997</v>
          </cell>
          <cell r="BV231">
            <v>80948.340000000026</v>
          </cell>
        </row>
        <row r="232">
          <cell r="C232" t="str">
            <v>O&amp;M</v>
          </cell>
          <cell r="E232" t="str">
            <v>SS-T-E-CrisiMgt</v>
          </cell>
          <cell r="I232">
            <v>1943.2</v>
          </cell>
          <cell r="J232">
            <v>1944</v>
          </cell>
          <cell r="K232">
            <v>0.79999999999995453</v>
          </cell>
          <cell r="L232">
            <v>4.1152263374483259E-4</v>
          </cell>
          <cell r="M232">
            <v>11406.8</v>
          </cell>
          <cell r="N232">
            <v>11495</v>
          </cell>
          <cell r="O232">
            <v>88.200000000000728</v>
          </cell>
          <cell r="P232">
            <v>7.6729012614180714E-3</v>
          </cell>
          <cell r="R232">
            <v>1968.08</v>
          </cell>
          <cell r="S232">
            <v>1657.48</v>
          </cell>
          <cell r="T232">
            <v>1854.92</v>
          </cell>
          <cell r="U232">
            <v>1854.92</v>
          </cell>
          <cell r="V232">
            <v>2128.1999999999998</v>
          </cell>
          <cell r="W232">
            <v>1943.2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1939</v>
          </cell>
          <cell r="AE232">
            <v>1686</v>
          </cell>
          <cell r="AF232">
            <v>1854</v>
          </cell>
          <cell r="AG232">
            <v>1944</v>
          </cell>
          <cell r="AH232">
            <v>2128</v>
          </cell>
          <cell r="AI232">
            <v>1944</v>
          </cell>
          <cell r="AJ232">
            <v>2036</v>
          </cell>
          <cell r="AK232">
            <v>2128</v>
          </cell>
          <cell r="AL232">
            <v>1852</v>
          </cell>
          <cell r="AM232">
            <v>2128</v>
          </cell>
          <cell r="AN232">
            <v>2036</v>
          </cell>
          <cell r="AO232">
            <v>1942</v>
          </cell>
          <cell r="AQ232">
            <v>23617</v>
          </cell>
          <cell r="AR232">
            <v>23617</v>
          </cell>
          <cell r="AS232">
            <v>23616.84</v>
          </cell>
          <cell r="AT232">
            <v>23616.84</v>
          </cell>
          <cell r="AU232">
            <v>23617</v>
          </cell>
          <cell r="AV232">
            <v>23617</v>
          </cell>
          <cell r="AW232" t="e">
            <v>#REF!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D232">
            <v>20808.96</v>
          </cell>
          <cell r="BE232">
            <v>29606.46</v>
          </cell>
          <cell r="BF232">
            <v>26673.8</v>
          </cell>
          <cell r="BH232">
            <v>23617</v>
          </cell>
          <cell r="BI232">
            <v>26011</v>
          </cell>
          <cell r="BJ232">
            <v>30452</v>
          </cell>
          <cell r="BK232">
            <v>23617</v>
          </cell>
          <cell r="BL232">
            <v>23617</v>
          </cell>
          <cell r="BO232">
            <v>12210.2</v>
          </cell>
          <cell r="BP232">
            <v>0</v>
          </cell>
          <cell r="BQ232">
            <v>0</v>
          </cell>
          <cell r="BS232">
            <v>12644.37</v>
          </cell>
          <cell r="BT232">
            <v>23617</v>
          </cell>
          <cell r="BU232">
            <v>12644.37</v>
          </cell>
          <cell r="BV232">
            <v>10972.63</v>
          </cell>
        </row>
        <row r="234">
          <cell r="D234" t="str">
            <v>Non-PT</v>
          </cell>
          <cell r="I234">
            <v>32972.119999999995</v>
          </cell>
          <cell r="J234">
            <v>32980</v>
          </cell>
          <cell r="K234">
            <v>7.8800000000017008</v>
          </cell>
          <cell r="L234">
            <v>2.3893268647670409E-4</v>
          </cell>
          <cell r="M234">
            <v>193550.03999999998</v>
          </cell>
          <cell r="N234">
            <v>195035</v>
          </cell>
          <cell r="O234">
            <v>1484.96000000001</v>
          </cell>
          <cell r="P234">
            <v>7.6138129053760096E-3</v>
          </cell>
          <cell r="R234">
            <v>33394.160000000003</v>
          </cell>
          <cell r="S234">
            <v>28124.16</v>
          </cell>
          <cell r="T234">
            <v>31473.96</v>
          </cell>
          <cell r="U234">
            <v>31473.96</v>
          </cell>
          <cell r="V234">
            <v>36111.68</v>
          </cell>
          <cell r="W234">
            <v>32972.119999999995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32900</v>
          </cell>
          <cell r="AE234">
            <v>28612</v>
          </cell>
          <cell r="AF234">
            <v>31457</v>
          </cell>
          <cell r="AG234">
            <v>32980</v>
          </cell>
          <cell r="AH234">
            <v>36106</v>
          </cell>
          <cell r="AI234">
            <v>32980</v>
          </cell>
          <cell r="AJ234">
            <v>34543</v>
          </cell>
          <cell r="AK234">
            <v>36106</v>
          </cell>
          <cell r="AL234">
            <v>31418</v>
          </cell>
          <cell r="AM234">
            <v>36106</v>
          </cell>
          <cell r="AN234">
            <v>34543</v>
          </cell>
          <cell r="AO234">
            <v>32979</v>
          </cell>
          <cell r="AQ234">
            <v>400730</v>
          </cell>
          <cell r="AR234">
            <v>400730</v>
          </cell>
          <cell r="AS234">
            <v>400729.88</v>
          </cell>
          <cell r="AT234">
            <v>400729.88</v>
          </cell>
          <cell r="AU234">
            <v>400729</v>
          </cell>
          <cell r="AV234">
            <v>400729</v>
          </cell>
          <cell r="AW234" t="e">
            <v>#REF!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D234">
            <v>350101.92000000004</v>
          </cell>
          <cell r="BE234">
            <v>498112.93</v>
          </cell>
          <cell r="BF234">
            <v>317655.24</v>
          </cell>
          <cell r="BH234">
            <v>400730</v>
          </cell>
          <cell r="BI234">
            <v>437627</v>
          </cell>
          <cell r="BJ234">
            <v>512345</v>
          </cell>
          <cell r="BK234">
            <v>400729</v>
          </cell>
          <cell r="BL234">
            <v>400729</v>
          </cell>
          <cell r="BM234">
            <v>0</v>
          </cell>
          <cell r="BN234">
            <v>0</v>
          </cell>
          <cell r="BO234">
            <v>207178.96000000002</v>
          </cell>
          <cell r="BP234">
            <v>1</v>
          </cell>
          <cell r="BQ234">
            <v>0</v>
          </cell>
          <cell r="BS234">
            <v>308808.02999999997</v>
          </cell>
          <cell r="BT234">
            <v>400729</v>
          </cell>
          <cell r="BU234">
            <v>308808.02999999997</v>
          </cell>
          <cell r="BV234">
            <v>91920.97000000003</v>
          </cell>
        </row>
        <row r="238">
          <cell r="D238" t="str">
            <v>PT</v>
          </cell>
          <cell r="I238">
            <v>0</v>
          </cell>
          <cell r="J238">
            <v>0</v>
          </cell>
          <cell r="K238">
            <v>0</v>
          </cell>
          <cell r="L238" t="str">
            <v xml:space="preserve"> </v>
          </cell>
          <cell r="M238">
            <v>0</v>
          </cell>
          <cell r="N238">
            <v>0</v>
          </cell>
          <cell r="O238">
            <v>0</v>
          </cell>
          <cell r="P238" t="str">
            <v xml:space="preserve"> 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D238">
            <v>0</v>
          </cell>
          <cell r="BE238">
            <v>0</v>
          </cell>
          <cell r="BF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</row>
        <row r="240">
          <cell r="C240" t="str">
            <v>O &amp; M Total</v>
          </cell>
          <cell r="I240">
            <v>32972.119999999995</v>
          </cell>
          <cell r="J240">
            <v>32980</v>
          </cell>
          <cell r="K240">
            <v>7.8800000000017008</v>
          </cell>
          <cell r="L240">
            <v>2.3893268647670409E-4</v>
          </cell>
          <cell r="M240">
            <v>193550.03999999998</v>
          </cell>
          <cell r="N240">
            <v>195035</v>
          </cell>
          <cell r="O240">
            <v>1484.96000000001</v>
          </cell>
          <cell r="P240">
            <v>7.6138129053760096E-3</v>
          </cell>
          <cell r="R240">
            <v>33394.160000000003</v>
          </cell>
          <cell r="S240">
            <v>28124.16</v>
          </cell>
          <cell r="T240">
            <v>31473.96</v>
          </cell>
          <cell r="U240">
            <v>31473.96</v>
          </cell>
          <cell r="V240">
            <v>36111.68</v>
          </cell>
          <cell r="W240">
            <v>32972.119999999995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32900</v>
          </cell>
          <cell r="AE240">
            <v>28612</v>
          </cell>
          <cell r="AF240">
            <v>31457</v>
          </cell>
          <cell r="AG240">
            <v>32980</v>
          </cell>
          <cell r="AH240">
            <v>36106</v>
          </cell>
          <cell r="AI240">
            <v>32980</v>
          </cell>
          <cell r="AJ240">
            <v>34543</v>
          </cell>
          <cell r="AK240">
            <v>36106</v>
          </cell>
          <cell r="AL240">
            <v>31418</v>
          </cell>
          <cell r="AM240">
            <v>36106</v>
          </cell>
          <cell r="AN240">
            <v>34543</v>
          </cell>
          <cell r="AO240">
            <v>32979</v>
          </cell>
          <cell r="AQ240">
            <v>400730</v>
          </cell>
          <cell r="AR240">
            <v>400730</v>
          </cell>
          <cell r="AS240">
            <v>400729.88</v>
          </cell>
          <cell r="AT240">
            <v>400729.88</v>
          </cell>
          <cell r="AU240">
            <v>400729</v>
          </cell>
          <cell r="AV240">
            <v>400729</v>
          </cell>
          <cell r="AW240" t="e">
            <v>#REF!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D240">
            <v>350101.92000000004</v>
          </cell>
          <cell r="BE240">
            <v>498112.93</v>
          </cell>
          <cell r="BF240">
            <v>317655.24</v>
          </cell>
          <cell r="BH240">
            <v>400730</v>
          </cell>
          <cell r="BI240">
            <v>437627</v>
          </cell>
          <cell r="BJ240">
            <v>512345</v>
          </cell>
          <cell r="BK240">
            <v>400729</v>
          </cell>
          <cell r="BL240">
            <v>400729</v>
          </cell>
          <cell r="BM240">
            <v>0</v>
          </cell>
          <cell r="BN240">
            <v>0</v>
          </cell>
          <cell r="BO240">
            <v>207178.96000000002</v>
          </cell>
          <cell r="BP240">
            <v>1</v>
          </cell>
          <cell r="BQ240">
            <v>0</v>
          </cell>
          <cell r="BS240">
            <v>308808.02999999997</v>
          </cell>
          <cell r="BT240">
            <v>400729</v>
          </cell>
          <cell r="BU240">
            <v>308808.02999999997</v>
          </cell>
          <cell r="BV240">
            <v>91920.97000000003</v>
          </cell>
        </row>
        <row r="242">
          <cell r="I242">
            <v>7319.5889999999999</v>
          </cell>
          <cell r="J242">
            <v>3705.4195</v>
          </cell>
          <cell r="K242">
            <v>-3614.1695</v>
          </cell>
          <cell r="L242">
            <v>-0.9753739084063221</v>
          </cell>
          <cell r="M242">
            <v>54103.385000000002</v>
          </cell>
          <cell r="N242">
            <v>20545.863500000003</v>
          </cell>
          <cell r="O242">
            <v>-33557.521500000003</v>
          </cell>
          <cell r="P242">
            <v>-1.6332981818943748</v>
          </cell>
          <cell r="W242">
            <v>7319.5889999999999</v>
          </cell>
          <cell r="AV242">
            <v>64898.75</v>
          </cell>
          <cell r="BH242">
            <v>44148.784999999967</v>
          </cell>
          <cell r="BK242">
            <v>64898.75</v>
          </cell>
          <cell r="BL242">
            <v>64898.75</v>
          </cell>
          <cell r="BP242">
            <v>-20749.965000000033</v>
          </cell>
        </row>
        <row r="243">
          <cell r="I243">
            <v>25652.530999999995</v>
          </cell>
          <cell r="J243">
            <v>29274.5805</v>
          </cell>
          <cell r="K243">
            <v>3622.0495000000046</v>
          </cell>
          <cell r="L243">
            <v>0.12372677722913927</v>
          </cell>
          <cell r="M243">
            <v>139446.65499999997</v>
          </cell>
          <cell r="N243">
            <v>174489.13649999999</v>
          </cell>
          <cell r="O243">
            <v>35042.481500000024</v>
          </cell>
          <cell r="P243">
            <v>0.20082901550722057</v>
          </cell>
          <cell r="W243">
            <v>25652.530999999995</v>
          </cell>
          <cell r="AV243">
            <v>335830.25</v>
          </cell>
          <cell r="BH243">
            <v>356581.21500000003</v>
          </cell>
          <cell r="BK243">
            <v>335830.25</v>
          </cell>
          <cell r="BL243">
            <v>335830.25</v>
          </cell>
          <cell r="BP243">
            <v>20750.965000000026</v>
          </cell>
        </row>
        <row r="245">
          <cell r="B245" t="str">
            <v>Corporate Security Services</v>
          </cell>
          <cell r="I245">
            <v>32972.119999999995</v>
          </cell>
          <cell r="J245">
            <v>32980</v>
          </cell>
          <cell r="K245">
            <v>7.8800000000017008</v>
          </cell>
          <cell r="L245">
            <v>2.3893268647670409E-4</v>
          </cell>
          <cell r="M245">
            <v>193550.03999999998</v>
          </cell>
          <cell r="N245">
            <v>195035</v>
          </cell>
          <cell r="O245">
            <v>1484.96000000001</v>
          </cell>
          <cell r="P245">
            <v>7.6138129053760096E-3</v>
          </cell>
          <cell r="R245">
            <v>33394.160000000003</v>
          </cell>
          <cell r="S245">
            <v>28124.16</v>
          </cell>
          <cell r="T245">
            <v>31473.96</v>
          </cell>
          <cell r="U245">
            <v>31473.96</v>
          </cell>
          <cell r="V245">
            <v>36111.68</v>
          </cell>
          <cell r="W245">
            <v>32972.119999999995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32900</v>
          </cell>
          <cell r="AE245">
            <v>28612</v>
          </cell>
          <cell r="AF245">
            <v>31457</v>
          </cell>
          <cell r="AG245">
            <v>32980</v>
          </cell>
          <cell r="AH245">
            <v>36106</v>
          </cell>
          <cell r="AI245">
            <v>32980</v>
          </cell>
          <cell r="AJ245">
            <v>34543</v>
          </cell>
          <cell r="AK245">
            <v>36106</v>
          </cell>
          <cell r="AL245">
            <v>31418</v>
          </cell>
          <cell r="AM245">
            <v>36106</v>
          </cell>
          <cell r="AN245">
            <v>34543</v>
          </cell>
          <cell r="AO245">
            <v>32979</v>
          </cell>
          <cell r="AQ245">
            <v>400730</v>
          </cell>
          <cell r="AR245">
            <v>400730</v>
          </cell>
          <cell r="AS245">
            <v>400729.88</v>
          </cell>
          <cell r="AT245">
            <v>400729.88</v>
          </cell>
          <cell r="AU245">
            <v>400729</v>
          </cell>
          <cell r="AV245">
            <v>400729</v>
          </cell>
          <cell r="AW245" t="e">
            <v>#REF!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D245">
            <v>350101.92000000004</v>
          </cell>
          <cell r="BE245">
            <v>498112.93</v>
          </cell>
          <cell r="BF245">
            <v>317655.24</v>
          </cell>
          <cell r="BH245">
            <v>400730</v>
          </cell>
          <cell r="BI245">
            <v>437627</v>
          </cell>
          <cell r="BJ245">
            <v>512345</v>
          </cell>
          <cell r="BK245">
            <v>400729</v>
          </cell>
          <cell r="BL245">
            <v>400729</v>
          </cell>
          <cell r="BM245">
            <v>0</v>
          </cell>
          <cell r="BN245">
            <v>0</v>
          </cell>
          <cell r="BO245">
            <v>207178.96000000002</v>
          </cell>
          <cell r="BP245">
            <v>1</v>
          </cell>
          <cell r="BQ245">
            <v>0</v>
          </cell>
          <cell r="BS245">
            <v>308808.02999999997</v>
          </cell>
          <cell r="BT245">
            <v>400729</v>
          </cell>
          <cell r="BU245">
            <v>308808.02999999997</v>
          </cell>
          <cell r="BV245">
            <v>91920.97000000003</v>
          </cell>
        </row>
        <row r="247">
          <cell r="C247" t="str">
            <v>O&amp;M</v>
          </cell>
          <cell r="E247" t="str">
            <v>CS-T-E-Corp Secretary Svcs</v>
          </cell>
          <cell r="I247">
            <v>3081.24</v>
          </cell>
          <cell r="J247">
            <v>4110</v>
          </cell>
          <cell r="K247">
            <v>1028.7600000000002</v>
          </cell>
          <cell r="L247">
            <v>0.25030656934306572</v>
          </cell>
          <cell r="M247">
            <v>21155.8</v>
          </cell>
          <cell r="N247">
            <v>25431</v>
          </cell>
          <cell r="O247">
            <v>4275.2000000000007</v>
          </cell>
          <cell r="P247">
            <v>0.16810978726750819</v>
          </cell>
          <cell r="R247">
            <v>4255.04</v>
          </cell>
          <cell r="S247">
            <v>4135.6400000000003</v>
          </cell>
          <cell r="T247">
            <v>3227.94</v>
          </cell>
          <cell r="U247">
            <v>3081.24</v>
          </cell>
          <cell r="V247">
            <v>3374.7</v>
          </cell>
          <cell r="W247">
            <v>3081.24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4498</v>
          </cell>
          <cell r="AE247">
            <v>3911</v>
          </cell>
          <cell r="AF247">
            <v>4304</v>
          </cell>
          <cell r="AG247">
            <v>4110</v>
          </cell>
          <cell r="AH247">
            <v>4498</v>
          </cell>
          <cell r="AI247">
            <v>4110</v>
          </cell>
          <cell r="AJ247">
            <v>4304</v>
          </cell>
          <cell r="AK247">
            <v>4498</v>
          </cell>
          <cell r="AL247">
            <v>3911</v>
          </cell>
          <cell r="AM247">
            <v>4498</v>
          </cell>
          <cell r="AN247">
            <v>4304</v>
          </cell>
          <cell r="AO247">
            <v>4114</v>
          </cell>
          <cell r="AQ247">
            <v>51060.480000000003</v>
          </cell>
          <cell r="AR247">
            <v>51060.480000000003</v>
          </cell>
          <cell r="AS247">
            <v>38295.360000000001</v>
          </cell>
          <cell r="AT247">
            <v>38295.360000000001</v>
          </cell>
          <cell r="AU247">
            <v>40394</v>
          </cell>
          <cell r="AV247">
            <v>40394</v>
          </cell>
          <cell r="AW247" t="e">
            <v>#REF!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D247">
            <v>31159.040000000001</v>
          </cell>
          <cell r="BE247">
            <v>95348.41</v>
          </cell>
          <cell r="BF247">
            <v>113277.56</v>
          </cell>
          <cell r="BH247">
            <v>51060</v>
          </cell>
          <cell r="BI247">
            <v>97732</v>
          </cell>
          <cell r="BJ247">
            <v>95349</v>
          </cell>
          <cell r="BK247">
            <v>40394</v>
          </cell>
          <cell r="BL247">
            <v>40394</v>
          </cell>
          <cell r="BO247">
            <v>19238.2</v>
          </cell>
          <cell r="BP247">
            <v>10666</v>
          </cell>
          <cell r="BQ247">
            <v>0</v>
          </cell>
          <cell r="BS247">
            <v>58629.96</v>
          </cell>
          <cell r="BT247">
            <v>40394</v>
          </cell>
          <cell r="BU247">
            <v>58629.96</v>
          </cell>
          <cell r="BV247">
            <v>-18235.96</v>
          </cell>
        </row>
        <row r="248">
          <cell r="C248" t="str">
            <v>O&amp;M</v>
          </cell>
          <cell r="E248" t="str">
            <v>CS-P-Integration</v>
          </cell>
          <cell r="F248" t="str">
            <v>Integration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  <cell r="M248">
            <v>0</v>
          </cell>
          <cell r="N248">
            <v>0</v>
          </cell>
          <cell r="O248">
            <v>0</v>
          </cell>
          <cell r="P248" t="str">
            <v xml:space="preserve"> 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D248">
            <v>0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BQ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</row>
        <row r="250">
          <cell r="D250" t="str">
            <v>Non-PT</v>
          </cell>
          <cell r="I250">
            <v>3081.24</v>
          </cell>
          <cell r="J250">
            <v>4110</v>
          </cell>
          <cell r="K250">
            <v>1028.7600000000002</v>
          </cell>
          <cell r="L250">
            <v>0.25030656934306572</v>
          </cell>
          <cell r="M250">
            <v>21155.8</v>
          </cell>
          <cell r="N250">
            <v>25431</v>
          </cell>
          <cell r="O250">
            <v>4275.2000000000007</v>
          </cell>
          <cell r="P250">
            <v>0.16810978726750819</v>
          </cell>
          <cell r="R250">
            <v>4255.04</v>
          </cell>
          <cell r="S250">
            <v>4135.6400000000003</v>
          </cell>
          <cell r="T250">
            <v>3227.94</v>
          </cell>
          <cell r="U250">
            <v>3081.24</v>
          </cell>
          <cell r="V250">
            <v>3374.7</v>
          </cell>
          <cell r="W250">
            <v>3081.24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4498</v>
          </cell>
          <cell r="AE250">
            <v>3911</v>
          </cell>
          <cell r="AF250">
            <v>4304</v>
          </cell>
          <cell r="AG250">
            <v>4110</v>
          </cell>
          <cell r="AH250">
            <v>4498</v>
          </cell>
          <cell r="AI250">
            <v>4110</v>
          </cell>
          <cell r="AJ250">
            <v>4304</v>
          </cell>
          <cell r="AK250">
            <v>4498</v>
          </cell>
          <cell r="AL250">
            <v>3911</v>
          </cell>
          <cell r="AM250">
            <v>4498</v>
          </cell>
          <cell r="AN250">
            <v>4304</v>
          </cell>
          <cell r="AO250">
            <v>4114</v>
          </cell>
          <cell r="AQ250">
            <v>51060.480000000003</v>
          </cell>
          <cell r="AR250">
            <v>51060.480000000003</v>
          </cell>
          <cell r="AS250">
            <v>38295.360000000001</v>
          </cell>
          <cell r="AT250">
            <v>38295.360000000001</v>
          </cell>
          <cell r="AU250">
            <v>40394</v>
          </cell>
          <cell r="AV250">
            <v>40394</v>
          </cell>
          <cell r="AW250" t="e">
            <v>#REF!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D250">
            <v>31159.040000000001</v>
          </cell>
          <cell r="BE250">
            <v>95348.41</v>
          </cell>
          <cell r="BF250">
            <v>113277.56</v>
          </cell>
          <cell r="BH250">
            <v>51060</v>
          </cell>
          <cell r="BI250">
            <v>97732</v>
          </cell>
          <cell r="BJ250">
            <v>95349</v>
          </cell>
          <cell r="BK250">
            <v>40394</v>
          </cell>
          <cell r="BL250">
            <v>40394</v>
          </cell>
          <cell r="BM250">
            <v>0</v>
          </cell>
          <cell r="BN250">
            <v>0</v>
          </cell>
          <cell r="BO250">
            <v>19238.2</v>
          </cell>
          <cell r="BP250">
            <v>10666</v>
          </cell>
          <cell r="BQ250">
            <v>0</v>
          </cell>
          <cell r="BS250">
            <v>58629.96</v>
          </cell>
          <cell r="BT250">
            <v>40394</v>
          </cell>
          <cell r="BU250">
            <v>58629.96</v>
          </cell>
          <cell r="BV250">
            <v>-18235.96</v>
          </cell>
        </row>
        <row r="252">
          <cell r="C252" t="str">
            <v>O&amp;M</v>
          </cell>
          <cell r="E252" t="str">
            <v>CS-P-E-PT-Integratio</v>
          </cell>
          <cell r="F252" t="str">
            <v>T&amp;E</v>
          </cell>
          <cell r="I252">
            <v>0</v>
          </cell>
          <cell r="J252">
            <v>0</v>
          </cell>
          <cell r="K252">
            <v>0</v>
          </cell>
          <cell r="L252" t="str">
            <v xml:space="preserve"> </v>
          </cell>
          <cell r="M252">
            <v>0</v>
          </cell>
          <cell r="N252">
            <v>0</v>
          </cell>
          <cell r="O252">
            <v>0</v>
          </cell>
          <cell r="P252" t="str">
            <v xml:space="preserve"> 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D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BQ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</row>
        <row r="253">
          <cell r="C253" t="str">
            <v>O&amp;M</v>
          </cell>
          <cell r="E253" t="str">
            <v>CS-T-E-PT-Corp Secretary</v>
          </cell>
          <cell r="I253">
            <v>442.23</v>
          </cell>
          <cell r="J253">
            <v>322</v>
          </cell>
          <cell r="K253">
            <v>-120.23000000000002</v>
          </cell>
          <cell r="L253">
            <v>-0.37338509316770191</v>
          </cell>
          <cell r="M253">
            <v>2495.64</v>
          </cell>
          <cell r="N253">
            <v>1991</v>
          </cell>
          <cell r="O253">
            <v>-504.63999999999987</v>
          </cell>
          <cell r="P253">
            <v>-0.2534605725765946</v>
          </cell>
          <cell r="R253">
            <v>1336.68</v>
          </cell>
          <cell r="S253">
            <v>252</v>
          </cell>
          <cell r="T253">
            <v>-10.41</v>
          </cell>
          <cell r="U253">
            <v>178.11</v>
          </cell>
          <cell r="V253">
            <v>297.02999999999997</v>
          </cell>
          <cell r="W253">
            <v>442.23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352</v>
          </cell>
          <cell r="AE253">
            <v>306</v>
          </cell>
          <cell r="AF253">
            <v>337</v>
          </cell>
          <cell r="AG253">
            <v>322</v>
          </cell>
          <cell r="AH253">
            <v>352</v>
          </cell>
          <cell r="AI253">
            <v>322</v>
          </cell>
          <cell r="AJ253">
            <v>337</v>
          </cell>
          <cell r="AK253">
            <v>352</v>
          </cell>
          <cell r="AL253">
            <v>306</v>
          </cell>
          <cell r="AM253">
            <v>352</v>
          </cell>
          <cell r="AN253">
            <v>337</v>
          </cell>
          <cell r="AO253">
            <v>325</v>
          </cell>
          <cell r="AQ253">
            <v>4000</v>
          </cell>
          <cell r="AR253">
            <v>4000</v>
          </cell>
          <cell r="AS253">
            <v>3000</v>
          </cell>
          <cell r="AT253">
            <v>3000</v>
          </cell>
          <cell r="AU253">
            <v>3397</v>
          </cell>
          <cell r="AV253">
            <v>3397</v>
          </cell>
          <cell r="AW253" t="e">
            <v>#REF!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D253">
            <v>1166.32</v>
          </cell>
          <cell r="BE253">
            <v>5463.85</v>
          </cell>
          <cell r="BF253">
            <v>4482.83</v>
          </cell>
          <cell r="BH253">
            <v>4000</v>
          </cell>
          <cell r="BI253">
            <v>5382</v>
          </cell>
          <cell r="BJ253">
            <v>5250</v>
          </cell>
          <cell r="BK253">
            <v>3397</v>
          </cell>
          <cell r="BL253">
            <v>3397</v>
          </cell>
          <cell r="BO253">
            <v>901.36000000000013</v>
          </cell>
          <cell r="BP253">
            <v>603</v>
          </cell>
          <cell r="BQ253">
            <v>0</v>
          </cell>
          <cell r="BS253">
            <v>3000</v>
          </cell>
          <cell r="BT253">
            <v>3397</v>
          </cell>
          <cell r="BU253">
            <v>3000</v>
          </cell>
          <cell r="BV253">
            <v>397</v>
          </cell>
        </row>
        <row r="254">
          <cell r="C254" t="str">
            <v>O&amp;M</v>
          </cell>
          <cell r="E254" t="str">
            <v>CS-P-PT-Integration Pass Through</v>
          </cell>
          <cell r="F254" t="str">
            <v>Integration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M254">
            <v>0</v>
          </cell>
          <cell r="N254">
            <v>0</v>
          </cell>
          <cell r="O254">
            <v>0</v>
          </cell>
          <cell r="P254" t="str">
            <v xml:space="preserve"> 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D254">
            <v>0</v>
          </cell>
          <cell r="BE254">
            <v>0</v>
          </cell>
          <cell r="BF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65000</v>
          </cell>
          <cell r="BN254">
            <v>96000</v>
          </cell>
          <cell r="BO254">
            <v>0</v>
          </cell>
          <cell r="BP254">
            <v>0</v>
          </cell>
          <cell r="BQ254">
            <v>0</v>
          </cell>
          <cell r="BS254">
            <v>0</v>
          </cell>
          <cell r="BT254">
            <v>-65000</v>
          </cell>
          <cell r="BU254">
            <v>-96000</v>
          </cell>
          <cell r="BV254">
            <v>96000</v>
          </cell>
        </row>
        <row r="256">
          <cell r="D256" t="str">
            <v>PT</v>
          </cell>
          <cell r="I256">
            <v>442.23</v>
          </cell>
          <cell r="J256">
            <v>322</v>
          </cell>
          <cell r="K256">
            <v>-120.23000000000002</v>
          </cell>
          <cell r="L256">
            <v>-0.37338509316770191</v>
          </cell>
          <cell r="M256">
            <v>2495.64</v>
          </cell>
          <cell r="N256">
            <v>1991</v>
          </cell>
          <cell r="O256">
            <v>-504.63999999999987</v>
          </cell>
          <cell r="P256">
            <v>-0.2534605725765946</v>
          </cell>
          <cell r="R256">
            <v>1336.68</v>
          </cell>
          <cell r="S256">
            <v>252</v>
          </cell>
          <cell r="T256">
            <v>-10.41</v>
          </cell>
          <cell r="U256">
            <v>178.11</v>
          </cell>
          <cell r="V256">
            <v>297.02999999999997</v>
          </cell>
          <cell r="W256">
            <v>442.23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352</v>
          </cell>
          <cell r="AE256">
            <v>306</v>
          </cell>
          <cell r="AF256">
            <v>337</v>
          </cell>
          <cell r="AG256">
            <v>322</v>
          </cell>
          <cell r="AH256">
            <v>352</v>
          </cell>
          <cell r="AI256">
            <v>322</v>
          </cell>
          <cell r="AJ256">
            <v>337</v>
          </cell>
          <cell r="AK256">
            <v>352</v>
          </cell>
          <cell r="AL256">
            <v>306</v>
          </cell>
          <cell r="AM256">
            <v>352</v>
          </cell>
          <cell r="AN256">
            <v>337</v>
          </cell>
          <cell r="AO256">
            <v>325</v>
          </cell>
          <cell r="AQ256">
            <v>4000</v>
          </cell>
          <cell r="AR256">
            <v>4000</v>
          </cell>
          <cell r="AS256">
            <v>3000</v>
          </cell>
          <cell r="AT256">
            <v>3000</v>
          </cell>
          <cell r="AU256">
            <v>3397</v>
          </cell>
          <cell r="AV256">
            <v>3397</v>
          </cell>
          <cell r="AW256" t="e">
            <v>#REF!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D256">
            <v>1166.32</v>
          </cell>
          <cell r="BE256">
            <v>5463.85</v>
          </cell>
          <cell r="BF256">
            <v>4482.83</v>
          </cell>
          <cell r="BH256">
            <v>4000</v>
          </cell>
          <cell r="BI256">
            <v>5382</v>
          </cell>
          <cell r="BJ256">
            <v>5250</v>
          </cell>
          <cell r="BK256">
            <v>3397</v>
          </cell>
          <cell r="BL256">
            <v>3397</v>
          </cell>
          <cell r="BM256">
            <v>65000</v>
          </cell>
          <cell r="BN256">
            <v>96000</v>
          </cell>
          <cell r="BO256">
            <v>901.36000000000013</v>
          </cell>
          <cell r="BP256">
            <v>603</v>
          </cell>
          <cell r="BQ256">
            <v>0</v>
          </cell>
          <cell r="BS256">
            <v>3000</v>
          </cell>
          <cell r="BT256">
            <v>-61603</v>
          </cell>
          <cell r="BU256">
            <v>-93000</v>
          </cell>
          <cell r="BV256">
            <v>96397</v>
          </cell>
        </row>
        <row r="258">
          <cell r="C258" t="str">
            <v>O &amp; M Total</v>
          </cell>
          <cell r="I258">
            <v>3523.47</v>
          </cell>
          <cell r="J258">
            <v>4432</v>
          </cell>
          <cell r="K258">
            <v>908.5300000000002</v>
          </cell>
          <cell r="L258">
            <v>0.20499323104693146</v>
          </cell>
          <cell r="M258">
            <v>23651.439999999999</v>
          </cell>
          <cell r="N258">
            <v>27422</v>
          </cell>
          <cell r="O258">
            <v>3770.5600000000009</v>
          </cell>
          <cell r="P258">
            <v>0.13750127634745829</v>
          </cell>
          <cell r="R258">
            <v>5591.72</v>
          </cell>
          <cell r="S258">
            <v>4387.6400000000003</v>
          </cell>
          <cell r="T258">
            <v>3217.53</v>
          </cell>
          <cell r="U258">
            <v>3259.35</v>
          </cell>
          <cell r="V258">
            <v>3671.7299999999996</v>
          </cell>
          <cell r="W258">
            <v>3523.47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4850</v>
          </cell>
          <cell r="AE258">
            <v>4217</v>
          </cell>
          <cell r="AF258">
            <v>4641</v>
          </cell>
          <cell r="AG258">
            <v>4432</v>
          </cell>
          <cell r="AH258">
            <v>4850</v>
          </cell>
          <cell r="AI258">
            <v>4432</v>
          </cell>
          <cell r="AJ258">
            <v>4641</v>
          </cell>
          <cell r="AK258">
            <v>4850</v>
          </cell>
          <cell r="AL258">
            <v>4217</v>
          </cell>
          <cell r="AM258">
            <v>4850</v>
          </cell>
          <cell r="AN258">
            <v>4641</v>
          </cell>
          <cell r="AO258">
            <v>4439</v>
          </cell>
          <cell r="AQ258">
            <v>55060.480000000003</v>
          </cell>
          <cell r="AR258">
            <v>55060.480000000003</v>
          </cell>
          <cell r="AS258">
            <v>41295.360000000001</v>
          </cell>
          <cell r="AT258">
            <v>41295.360000000001</v>
          </cell>
          <cell r="AU258">
            <v>43791</v>
          </cell>
          <cell r="AV258">
            <v>43791</v>
          </cell>
          <cell r="AW258" t="e">
            <v>#REF!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D258">
            <v>32325.360000000001</v>
          </cell>
          <cell r="BE258">
            <v>100812.26000000001</v>
          </cell>
          <cell r="BF258">
            <v>117760.39</v>
          </cell>
          <cell r="BH258">
            <v>55060</v>
          </cell>
          <cell r="BI258">
            <v>103114</v>
          </cell>
          <cell r="BJ258">
            <v>100599</v>
          </cell>
          <cell r="BK258">
            <v>43791</v>
          </cell>
          <cell r="BL258">
            <v>43791</v>
          </cell>
          <cell r="BM258">
            <v>65000</v>
          </cell>
          <cell r="BN258">
            <v>96000</v>
          </cell>
          <cell r="BO258">
            <v>20139.560000000001</v>
          </cell>
          <cell r="BP258">
            <v>11269</v>
          </cell>
          <cell r="BQ258">
            <v>0</v>
          </cell>
          <cell r="BS258">
            <v>61629.96</v>
          </cell>
          <cell r="BT258">
            <v>-21209</v>
          </cell>
          <cell r="BU258">
            <v>-34370.04</v>
          </cell>
          <cell r="BV258">
            <v>78161.040000000008</v>
          </cell>
        </row>
        <row r="260">
          <cell r="I260">
            <v>357.56650000000002</v>
          </cell>
          <cell r="J260">
            <v>458.88650000000001</v>
          </cell>
          <cell r="K260">
            <v>101.32</v>
          </cell>
          <cell r="L260">
            <v>0.22079533828081668</v>
          </cell>
          <cell r="M260">
            <v>12422.6095</v>
          </cell>
          <cell r="N260">
            <v>3054.2139999999999</v>
          </cell>
          <cell r="O260">
            <v>-9368.3955000000005</v>
          </cell>
          <cell r="P260">
            <v>-3.0673670869166343</v>
          </cell>
          <cell r="W260">
            <v>357.56650000000002</v>
          </cell>
          <cell r="AV260">
            <v>9581.3000000000011</v>
          </cell>
          <cell r="BH260">
            <v>6183.9459999999963</v>
          </cell>
          <cell r="BK260">
            <v>9581.3000000000011</v>
          </cell>
          <cell r="BL260">
            <v>9581.3000000000011</v>
          </cell>
          <cell r="BP260">
            <v>-3397.3540000000048</v>
          </cell>
        </row>
        <row r="261">
          <cell r="I261">
            <v>3165.9034999999999</v>
          </cell>
          <cell r="J261">
            <v>3973.1134999999999</v>
          </cell>
          <cell r="K261">
            <v>807.21</v>
          </cell>
          <cell r="L261">
            <v>0.20316811991401706</v>
          </cell>
          <cell r="M261">
            <v>11228.830499999998</v>
          </cell>
          <cell r="N261">
            <v>24367.786</v>
          </cell>
          <cell r="O261">
            <v>13138.955500000002</v>
          </cell>
          <cell r="P261">
            <v>0.53919365099480121</v>
          </cell>
          <cell r="W261">
            <v>3165.9034999999999</v>
          </cell>
          <cell r="AV261">
            <v>34209.699999999997</v>
          </cell>
          <cell r="BH261">
            <v>48876.054000000004</v>
          </cell>
          <cell r="BK261">
            <v>34209.699999999997</v>
          </cell>
          <cell r="BL261">
            <v>34209.699999999997</v>
          </cell>
          <cell r="BP261">
            <v>14666.354000000007</v>
          </cell>
        </row>
        <row r="263">
          <cell r="B263" t="str">
            <v>Corporate Secretary</v>
          </cell>
          <cell r="I263">
            <v>3523.47</v>
          </cell>
          <cell r="J263">
            <v>4432</v>
          </cell>
          <cell r="K263">
            <v>908.5300000000002</v>
          </cell>
          <cell r="L263">
            <v>0.20499323104693146</v>
          </cell>
          <cell r="M263">
            <v>23651.439999999999</v>
          </cell>
          <cell r="N263">
            <v>27422</v>
          </cell>
          <cell r="O263">
            <v>3770.5600000000009</v>
          </cell>
          <cell r="P263">
            <v>0.13750127634745829</v>
          </cell>
          <cell r="R263">
            <v>5591.72</v>
          </cell>
          <cell r="S263">
            <v>4387.6400000000003</v>
          </cell>
          <cell r="T263">
            <v>3217.53</v>
          </cell>
          <cell r="U263">
            <v>3259.35</v>
          </cell>
          <cell r="V263">
            <v>3671.7299999999996</v>
          </cell>
          <cell r="W263">
            <v>3523.47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4850</v>
          </cell>
          <cell r="AE263">
            <v>4217</v>
          </cell>
          <cell r="AF263">
            <v>4641</v>
          </cell>
          <cell r="AG263">
            <v>4432</v>
          </cell>
          <cell r="AH263">
            <v>4850</v>
          </cell>
          <cell r="AI263">
            <v>4432</v>
          </cell>
          <cell r="AJ263">
            <v>4641</v>
          </cell>
          <cell r="AK263">
            <v>4850</v>
          </cell>
          <cell r="AL263">
            <v>4217</v>
          </cell>
          <cell r="AM263">
            <v>4850</v>
          </cell>
          <cell r="AN263">
            <v>4641</v>
          </cell>
          <cell r="AO263">
            <v>4439</v>
          </cell>
          <cell r="AQ263">
            <v>55060.480000000003</v>
          </cell>
          <cell r="AR263">
            <v>55060.480000000003</v>
          </cell>
          <cell r="AS263">
            <v>41295.360000000001</v>
          </cell>
          <cell r="AT263">
            <v>41295.360000000001</v>
          </cell>
          <cell r="AU263">
            <v>43791</v>
          </cell>
          <cell r="AV263">
            <v>43791</v>
          </cell>
          <cell r="AW263" t="e">
            <v>#REF!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D263">
            <v>32325.360000000001</v>
          </cell>
          <cell r="BE263">
            <v>100812.26000000001</v>
          </cell>
          <cell r="BF263">
            <v>117760.39</v>
          </cell>
          <cell r="BH263">
            <v>55060</v>
          </cell>
          <cell r="BI263">
            <v>103114</v>
          </cell>
          <cell r="BJ263">
            <v>100599</v>
          </cell>
          <cell r="BK263">
            <v>43791</v>
          </cell>
          <cell r="BL263">
            <v>43791</v>
          </cell>
          <cell r="BM263">
            <v>65000</v>
          </cell>
          <cell r="BN263">
            <v>96000</v>
          </cell>
          <cell r="BO263">
            <v>20139.560000000001</v>
          </cell>
          <cell r="BP263">
            <v>11269</v>
          </cell>
          <cell r="BQ263">
            <v>0</v>
          </cell>
          <cell r="BS263">
            <v>61629.96</v>
          </cell>
          <cell r="BT263">
            <v>-21209</v>
          </cell>
          <cell r="BU263">
            <v>-34370.04</v>
          </cell>
          <cell r="BV263">
            <v>78161.040000000008</v>
          </cell>
        </row>
        <row r="265">
          <cell r="E265" t="str">
            <v>EN-P-C-EnviFieldSrvs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M265">
            <v>0</v>
          </cell>
          <cell r="N265">
            <v>0</v>
          </cell>
          <cell r="O265">
            <v>0</v>
          </cell>
          <cell r="P265" t="str">
            <v xml:space="preserve"> 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D265">
            <v>0</v>
          </cell>
          <cell r="BE265">
            <v>0</v>
          </cell>
          <cell r="BF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O265">
            <v>0</v>
          </cell>
          <cell r="BP265">
            <v>0</v>
          </cell>
          <cell r="BQ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</row>
        <row r="266">
          <cell r="E266" t="str">
            <v>EN-P-C-EEP-CapitaImp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M266">
            <v>0</v>
          </cell>
          <cell r="N266">
            <v>0</v>
          </cell>
          <cell r="O266">
            <v>0</v>
          </cell>
          <cell r="P266" t="str">
            <v xml:space="preserve"> 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D266">
            <v>0</v>
          </cell>
          <cell r="BE266">
            <v>0</v>
          </cell>
          <cell r="BF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O266">
            <v>0</v>
          </cell>
          <cell r="BP266">
            <v>0</v>
          </cell>
          <cell r="BQ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</row>
        <row r="267">
          <cell r="E267" t="str">
            <v>EN-P-C-Env Rem</v>
          </cell>
          <cell r="I267">
            <v>0</v>
          </cell>
          <cell r="J267">
            <v>0</v>
          </cell>
          <cell r="K267">
            <v>0</v>
          </cell>
          <cell r="L267" t="str">
            <v xml:space="preserve"> </v>
          </cell>
          <cell r="M267">
            <v>0</v>
          </cell>
          <cell r="N267">
            <v>0</v>
          </cell>
          <cell r="O267">
            <v>0</v>
          </cell>
          <cell r="P267" t="str">
            <v xml:space="preserve"> 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D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O267">
            <v>0</v>
          </cell>
          <cell r="BP267">
            <v>0</v>
          </cell>
          <cell r="BQ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</row>
        <row r="268">
          <cell r="E268" t="str">
            <v>IAA-MS-P-C-PwrSymsRe</v>
          </cell>
          <cell r="I268">
            <v>0</v>
          </cell>
          <cell r="J268">
            <v>0</v>
          </cell>
          <cell r="K268">
            <v>0</v>
          </cell>
          <cell r="L268" t="str">
            <v xml:space="preserve"> </v>
          </cell>
          <cell r="M268">
            <v>0</v>
          </cell>
          <cell r="N268">
            <v>0</v>
          </cell>
          <cell r="O268">
            <v>0</v>
          </cell>
          <cell r="P268" t="str">
            <v xml:space="preserve"> 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D268">
            <v>0</v>
          </cell>
          <cell r="BE268">
            <v>0</v>
          </cell>
          <cell r="BF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O268">
            <v>0</v>
          </cell>
          <cell r="BP268">
            <v>0</v>
          </cell>
          <cell r="BQ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</row>
        <row r="269">
          <cell r="E269" t="str">
            <v>MS-P-C-ElcSysPrTlCon</v>
          </cell>
          <cell r="I269">
            <v>0</v>
          </cell>
          <cell r="J269">
            <v>0</v>
          </cell>
          <cell r="K269">
            <v>0</v>
          </cell>
          <cell r="L269" t="str">
            <v xml:space="preserve"> </v>
          </cell>
          <cell r="M269">
            <v>0</v>
          </cell>
          <cell r="N269">
            <v>0</v>
          </cell>
          <cell r="O269">
            <v>0</v>
          </cell>
          <cell r="P269" t="str">
            <v xml:space="preserve"> 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D269">
            <v>0</v>
          </cell>
          <cell r="BE269">
            <v>0</v>
          </cell>
          <cell r="BF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O269">
            <v>0</v>
          </cell>
          <cell r="BP269">
            <v>0</v>
          </cell>
          <cell r="BQ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</row>
        <row r="270">
          <cell r="E270" t="str">
            <v>MS-P-C-VibraAnalyGrp</v>
          </cell>
          <cell r="I270">
            <v>0</v>
          </cell>
          <cell r="J270">
            <v>0</v>
          </cell>
          <cell r="K270">
            <v>0</v>
          </cell>
          <cell r="L270" t="str">
            <v xml:space="preserve"> </v>
          </cell>
          <cell r="M270">
            <v>0</v>
          </cell>
          <cell r="N270">
            <v>0</v>
          </cell>
          <cell r="O270">
            <v>0</v>
          </cell>
          <cell r="P270" t="str">
            <v xml:space="preserve"> 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D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Q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</row>
        <row r="271">
          <cell r="E271" t="str">
            <v>MS-P-C-MatTst&amp;Inspct</v>
          </cell>
          <cell r="I271">
            <v>0</v>
          </cell>
          <cell r="J271">
            <v>0</v>
          </cell>
          <cell r="K271">
            <v>0</v>
          </cell>
          <cell r="L271" t="str">
            <v xml:space="preserve"> </v>
          </cell>
          <cell r="M271">
            <v>0</v>
          </cell>
          <cell r="N271">
            <v>0</v>
          </cell>
          <cell r="O271">
            <v>0</v>
          </cell>
          <cell r="P271" t="str">
            <v xml:space="preserve"> 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D271">
            <v>0</v>
          </cell>
          <cell r="BE271">
            <v>0</v>
          </cell>
          <cell r="BF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O271">
            <v>0</v>
          </cell>
          <cell r="BP271">
            <v>0</v>
          </cell>
          <cell r="BQ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</row>
        <row r="272"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 t="str">
            <v xml:space="preserve"> </v>
          </cell>
          <cell r="M272">
            <v>0</v>
          </cell>
          <cell r="N272">
            <v>0</v>
          </cell>
          <cell r="O272">
            <v>0</v>
          </cell>
          <cell r="P272" t="str">
            <v xml:space="preserve"> 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O272">
            <v>0</v>
          </cell>
          <cell r="BP272">
            <v>0</v>
          </cell>
          <cell r="BQ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</row>
        <row r="273">
          <cell r="E273" t="str">
            <v>MS-P-C-EnvronEmisGrp</v>
          </cell>
          <cell r="I273">
            <v>0</v>
          </cell>
          <cell r="J273">
            <v>0</v>
          </cell>
          <cell r="K273">
            <v>0</v>
          </cell>
          <cell r="L273" t="str">
            <v xml:space="preserve"> </v>
          </cell>
          <cell r="M273">
            <v>0</v>
          </cell>
          <cell r="N273">
            <v>0</v>
          </cell>
          <cell r="O273">
            <v>0</v>
          </cell>
          <cell r="P273" t="str">
            <v xml:space="preserve"> 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Q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</row>
        <row r="274">
          <cell r="E274">
            <v>0</v>
          </cell>
          <cell r="I274">
            <v>0</v>
          </cell>
          <cell r="J274">
            <v>0</v>
          </cell>
          <cell r="K274">
            <v>0</v>
          </cell>
          <cell r="L274" t="str">
            <v xml:space="preserve"> </v>
          </cell>
          <cell r="M274">
            <v>0</v>
          </cell>
          <cell r="N274">
            <v>0</v>
          </cell>
          <cell r="O274">
            <v>0</v>
          </cell>
          <cell r="P274" t="str">
            <v xml:space="preserve"> 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D274">
            <v>0</v>
          </cell>
          <cell r="BE274">
            <v>0</v>
          </cell>
          <cell r="BF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O274">
            <v>0</v>
          </cell>
          <cell r="BP274">
            <v>0</v>
          </cell>
          <cell r="BQ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</row>
        <row r="275">
          <cell r="E275" t="str">
            <v>MS-P-C-NndstrExamGrp</v>
          </cell>
          <cell r="I275">
            <v>0</v>
          </cell>
          <cell r="J275">
            <v>0</v>
          </cell>
          <cell r="K275">
            <v>0</v>
          </cell>
          <cell r="L275" t="str">
            <v xml:space="preserve"> </v>
          </cell>
          <cell r="M275">
            <v>0</v>
          </cell>
          <cell r="N275">
            <v>0</v>
          </cell>
          <cell r="O275">
            <v>0</v>
          </cell>
          <cell r="P275" t="str">
            <v xml:space="preserve"> 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D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O275">
            <v>0</v>
          </cell>
          <cell r="BP275">
            <v>0</v>
          </cell>
          <cell r="BQ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</row>
        <row r="276">
          <cell r="E276" t="str">
            <v>MS-P-C-Metlrgy&amp;Corrs</v>
          </cell>
          <cell r="I276">
            <v>0</v>
          </cell>
          <cell r="J276">
            <v>0</v>
          </cell>
          <cell r="K276">
            <v>0</v>
          </cell>
          <cell r="L276" t="str">
            <v xml:space="preserve"> </v>
          </cell>
          <cell r="M276">
            <v>0</v>
          </cell>
          <cell r="N276">
            <v>0</v>
          </cell>
          <cell r="O276">
            <v>0</v>
          </cell>
          <cell r="P276" t="str">
            <v xml:space="preserve"> 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D276">
            <v>0</v>
          </cell>
          <cell r="BE276">
            <v>0</v>
          </cell>
          <cell r="BF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O276">
            <v>0</v>
          </cell>
          <cell r="BP276">
            <v>0</v>
          </cell>
          <cell r="BQ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</row>
        <row r="277">
          <cell r="E277" t="str">
            <v>MS-P-C-InslFld&amp;PtrPr</v>
          </cell>
          <cell r="I277">
            <v>0</v>
          </cell>
          <cell r="J277">
            <v>0</v>
          </cell>
          <cell r="K277">
            <v>0</v>
          </cell>
          <cell r="L277" t="str">
            <v xml:space="preserve"> </v>
          </cell>
          <cell r="M277">
            <v>0</v>
          </cell>
          <cell r="N277">
            <v>0</v>
          </cell>
          <cell r="O277">
            <v>0</v>
          </cell>
          <cell r="P277" t="str">
            <v xml:space="preserve"> 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D277">
            <v>0</v>
          </cell>
          <cell r="BE277">
            <v>0</v>
          </cell>
          <cell r="BF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O277">
            <v>0</v>
          </cell>
          <cell r="BP277">
            <v>0</v>
          </cell>
          <cell r="BQ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</row>
        <row r="278">
          <cell r="E278">
            <v>0</v>
          </cell>
          <cell r="I278">
            <v>0</v>
          </cell>
          <cell r="J278">
            <v>0</v>
          </cell>
          <cell r="K278">
            <v>0</v>
          </cell>
          <cell r="L278" t="str">
            <v xml:space="preserve"> </v>
          </cell>
          <cell r="M278">
            <v>0</v>
          </cell>
          <cell r="N278">
            <v>0</v>
          </cell>
          <cell r="O278">
            <v>0</v>
          </cell>
          <cell r="P278" t="str">
            <v xml:space="preserve"> 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D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O278">
            <v>0</v>
          </cell>
          <cell r="BP278">
            <v>0</v>
          </cell>
          <cell r="BQ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</row>
        <row r="279">
          <cell r="E279" t="str">
            <v>MS-P-C-PhtDgt ImgVid</v>
          </cell>
          <cell r="I279">
            <v>0</v>
          </cell>
          <cell r="J279">
            <v>0</v>
          </cell>
          <cell r="K279">
            <v>0</v>
          </cell>
          <cell r="L279" t="str">
            <v xml:space="preserve"> </v>
          </cell>
          <cell r="M279">
            <v>0</v>
          </cell>
          <cell r="N279">
            <v>0</v>
          </cell>
          <cell r="O279">
            <v>0</v>
          </cell>
          <cell r="P279" t="str">
            <v xml:space="preserve"> 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D279">
            <v>0</v>
          </cell>
          <cell r="BE279">
            <v>0</v>
          </cell>
          <cell r="BF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O279">
            <v>0</v>
          </cell>
          <cell r="BP279">
            <v>0</v>
          </cell>
          <cell r="BQ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</row>
        <row r="280">
          <cell r="E280">
            <v>0</v>
          </cell>
          <cell r="I280">
            <v>0</v>
          </cell>
          <cell r="J280">
            <v>0</v>
          </cell>
          <cell r="K280">
            <v>0</v>
          </cell>
          <cell r="L280" t="str">
            <v xml:space="preserve"> </v>
          </cell>
          <cell r="M280">
            <v>0</v>
          </cell>
          <cell r="N280">
            <v>0</v>
          </cell>
          <cell r="O280">
            <v>0</v>
          </cell>
          <cell r="P280" t="str">
            <v xml:space="preserve"> 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O280">
            <v>0</v>
          </cell>
          <cell r="BP280">
            <v>0</v>
          </cell>
          <cell r="BQ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</row>
        <row r="281">
          <cell r="E281" t="str">
            <v>MS-P-C-AnlytChmstryG</v>
          </cell>
          <cell r="I281">
            <v>0</v>
          </cell>
          <cell r="J281">
            <v>0</v>
          </cell>
          <cell r="K281">
            <v>0</v>
          </cell>
          <cell r="L281" t="str">
            <v xml:space="preserve"> </v>
          </cell>
          <cell r="M281">
            <v>0</v>
          </cell>
          <cell r="N281">
            <v>0</v>
          </cell>
          <cell r="O281">
            <v>0</v>
          </cell>
          <cell r="P281" t="str">
            <v xml:space="preserve"> 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O281">
            <v>0</v>
          </cell>
          <cell r="BP281">
            <v>0</v>
          </cell>
          <cell r="BQ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</row>
        <row r="282">
          <cell r="E282">
            <v>0</v>
          </cell>
          <cell r="I282">
            <v>0</v>
          </cell>
          <cell r="J282">
            <v>0</v>
          </cell>
          <cell r="K282">
            <v>0</v>
          </cell>
          <cell r="L282" t="str">
            <v xml:space="preserve"> </v>
          </cell>
          <cell r="M282">
            <v>0</v>
          </cell>
          <cell r="N282">
            <v>0</v>
          </cell>
          <cell r="O282">
            <v>0</v>
          </cell>
          <cell r="P282" t="str">
            <v xml:space="preserve"> 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D282">
            <v>0</v>
          </cell>
          <cell r="BE282">
            <v>0</v>
          </cell>
          <cell r="BF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O282">
            <v>0</v>
          </cell>
          <cell r="BP282">
            <v>0</v>
          </cell>
          <cell r="BQ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</row>
        <row r="283">
          <cell r="E283" t="str">
            <v>EN-P-C-Lic&amp;Perm</v>
          </cell>
          <cell r="I283">
            <v>0</v>
          </cell>
          <cell r="J283">
            <v>0</v>
          </cell>
          <cell r="K283">
            <v>0</v>
          </cell>
          <cell r="L283" t="str">
            <v xml:space="preserve"> </v>
          </cell>
          <cell r="M283">
            <v>0</v>
          </cell>
          <cell r="N283">
            <v>0</v>
          </cell>
          <cell r="O283">
            <v>0</v>
          </cell>
          <cell r="P283" t="str">
            <v xml:space="preserve"> 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D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O283">
            <v>0</v>
          </cell>
          <cell r="BP283">
            <v>0</v>
          </cell>
          <cell r="BQ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</row>
        <row r="284">
          <cell r="E284">
            <v>0</v>
          </cell>
          <cell r="I284">
            <v>0</v>
          </cell>
          <cell r="J284">
            <v>0</v>
          </cell>
          <cell r="K284">
            <v>0</v>
          </cell>
          <cell r="L284" t="str">
            <v xml:space="preserve"> </v>
          </cell>
          <cell r="M284">
            <v>0</v>
          </cell>
          <cell r="N284">
            <v>0</v>
          </cell>
          <cell r="O284">
            <v>0</v>
          </cell>
          <cell r="P284" t="str">
            <v xml:space="preserve"> 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D284">
            <v>0</v>
          </cell>
          <cell r="BE284">
            <v>0</v>
          </cell>
          <cell r="BF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O284">
            <v>0</v>
          </cell>
          <cell r="BP284">
            <v>0</v>
          </cell>
          <cell r="BQ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</row>
        <row r="285">
          <cell r="E285" t="str">
            <v>EN-P-C-Resource Recovery</v>
          </cell>
          <cell r="I285">
            <v>0</v>
          </cell>
          <cell r="J285">
            <v>0</v>
          </cell>
          <cell r="K285">
            <v>0</v>
          </cell>
          <cell r="L285" t="str">
            <v xml:space="preserve"> </v>
          </cell>
          <cell r="M285">
            <v>0</v>
          </cell>
          <cell r="N285">
            <v>0</v>
          </cell>
          <cell r="O285">
            <v>0</v>
          </cell>
          <cell r="P285" t="str">
            <v xml:space="preserve"> 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O285">
            <v>0</v>
          </cell>
          <cell r="BP285">
            <v>0</v>
          </cell>
          <cell r="BQ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</row>
        <row r="287">
          <cell r="C287" t="str">
            <v>Cap</v>
          </cell>
          <cell r="D287" t="str">
            <v>Non-PT</v>
          </cell>
          <cell r="I287">
            <v>0</v>
          </cell>
          <cell r="J287">
            <v>0</v>
          </cell>
          <cell r="K287">
            <v>0</v>
          </cell>
          <cell r="L287" t="str">
            <v xml:space="preserve"> </v>
          </cell>
          <cell r="M287">
            <v>0</v>
          </cell>
          <cell r="N287">
            <v>0</v>
          </cell>
          <cell r="O287">
            <v>0</v>
          </cell>
          <cell r="P287" t="str">
            <v xml:space="preserve"> 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D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</row>
        <row r="289">
          <cell r="D289" t="str">
            <v>PT</v>
          </cell>
          <cell r="E289" t="str">
            <v>EN-P-PT-C-EnvFieldSr</v>
          </cell>
          <cell r="I289">
            <v>0</v>
          </cell>
          <cell r="J289">
            <v>0</v>
          </cell>
          <cell r="K289">
            <v>0</v>
          </cell>
          <cell r="L289" t="str">
            <v xml:space="preserve"> </v>
          </cell>
          <cell r="M289">
            <v>0</v>
          </cell>
          <cell r="N289">
            <v>0</v>
          </cell>
          <cell r="O289">
            <v>0</v>
          </cell>
          <cell r="P289" t="str">
            <v xml:space="preserve"> 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D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O289">
            <v>0</v>
          </cell>
          <cell r="BP289">
            <v>0</v>
          </cell>
          <cell r="BQ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</row>
        <row r="290">
          <cell r="D290" t="str">
            <v>PT</v>
          </cell>
          <cell r="E290" t="str">
            <v>EN-P-PT-C-EEP-CapImp</v>
          </cell>
          <cell r="I290">
            <v>0</v>
          </cell>
          <cell r="J290">
            <v>0</v>
          </cell>
          <cell r="K290">
            <v>0</v>
          </cell>
          <cell r="L290" t="str">
            <v xml:space="preserve"> </v>
          </cell>
          <cell r="M290">
            <v>0</v>
          </cell>
          <cell r="N290">
            <v>0</v>
          </cell>
          <cell r="O290">
            <v>0</v>
          </cell>
          <cell r="P290" t="str">
            <v xml:space="preserve"> 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D290">
            <v>0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O290">
            <v>0</v>
          </cell>
          <cell r="BP290">
            <v>0</v>
          </cell>
          <cell r="BQ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</row>
        <row r="291">
          <cell r="D291" t="str">
            <v>PT</v>
          </cell>
          <cell r="E291" t="str">
            <v>EN-P-PT-C-EnvRem</v>
          </cell>
          <cell r="I291">
            <v>0</v>
          </cell>
          <cell r="J291">
            <v>0</v>
          </cell>
          <cell r="K291">
            <v>0</v>
          </cell>
          <cell r="L291" t="str">
            <v xml:space="preserve"> </v>
          </cell>
          <cell r="M291">
            <v>0</v>
          </cell>
          <cell r="N291">
            <v>0</v>
          </cell>
          <cell r="O291">
            <v>0</v>
          </cell>
          <cell r="P291" t="str">
            <v xml:space="preserve"> 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D291">
            <v>0</v>
          </cell>
          <cell r="BE291">
            <v>0</v>
          </cell>
          <cell r="BF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O291">
            <v>0</v>
          </cell>
          <cell r="BP291">
            <v>0</v>
          </cell>
          <cell r="BQ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</row>
        <row r="292">
          <cell r="D292" t="str">
            <v>PT</v>
          </cell>
          <cell r="E292" t="str">
            <v>MS-P-PT-C-PwrSysRlGp</v>
          </cell>
          <cell r="I292">
            <v>0</v>
          </cell>
          <cell r="J292">
            <v>0</v>
          </cell>
          <cell r="K292">
            <v>0</v>
          </cell>
          <cell r="L292" t="str">
            <v xml:space="preserve"> </v>
          </cell>
          <cell r="M292">
            <v>0</v>
          </cell>
          <cell r="N292">
            <v>0</v>
          </cell>
          <cell r="O292">
            <v>0</v>
          </cell>
          <cell r="P292" t="str">
            <v xml:space="preserve"> 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D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O292">
            <v>0</v>
          </cell>
          <cell r="BP292">
            <v>0</v>
          </cell>
          <cell r="BQ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</row>
        <row r="293">
          <cell r="D293" t="str">
            <v>PT</v>
          </cell>
          <cell r="E293" t="str">
            <v>MS-P-PT-C-ElSyPrTlCn</v>
          </cell>
          <cell r="I293">
            <v>0</v>
          </cell>
          <cell r="J293">
            <v>0</v>
          </cell>
          <cell r="K293">
            <v>0</v>
          </cell>
          <cell r="L293" t="str">
            <v xml:space="preserve"> </v>
          </cell>
          <cell r="M293">
            <v>0</v>
          </cell>
          <cell r="N293">
            <v>0</v>
          </cell>
          <cell r="O293">
            <v>0</v>
          </cell>
          <cell r="P293" t="str">
            <v xml:space="preserve"> 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D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O293">
            <v>0</v>
          </cell>
          <cell r="BP293">
            <v>0</v>
          </cell>
          <cell r="BQ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</row>
        <row r="294">
          <cell r="D294" t="str">
            <v>PT</v>
          </cell>
          <cell r="E294">
            <v>0</v>
          </cell>
          <cell r="I294">
            <v>0</v>
          </cell>
          <cell r="J294">
            <v>0</v>
          </cell>
          <cell r="K294">
            <v>0</v>
          </cell>
          <cell r="L294" t="str">
            <v xml:space="preserve"> </v>
          </cell>
          <cell r="M294">
            <v>0</v>
          </cell>
          <cell r="N294">
            <v>0</v>
          </cell>
          <cell r="O294">
            <v>0</v>
          </cell>
          <cell r="P294" t="str">
            <v xml:space="preserve"> 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D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O294">
            <v>0</v>
          </cell>
          <cell r="BP294">
            <v>0</v>
          </cell>
          <cell r="BQ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</row>
        <row r="295">
          <cell r="D295" t="str">
            <v>PT</v>
          </cell>
          <cell r="E295" t="str">
            <v>MS-P-PT-C-MtTst&amp;Insp</v>
          </cell>
          <cell r="I295">
            <v>0</v>
          </cell>
          <cell r="J295">
            <v>0</v>
          </cell>
          <cell r="K295">
            <v>0</v>
          </cell>
          <cell r="L295" t="str">
            <v xml:space="preserve"> </v>
          </cell>
          <cell r="M295">
            <v>0</v>
          </cell>
          <cell r="N295">
            <v>0</v>
          </cell>
          <cell r="O295">
            <v>0</v>
          </cell>
          <cell r="P295" t="str">
            <v xml:space="preserve"> 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D295">
            <v>0</v>
          </cell>
          <cell r="BE295">
            <v>0</v>
          </cell>
          <cell r="BF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O295">
            <v>0</v>
          </cell>
          <cell r="BP295">
            <v>0</v>
          </cell>
          <cell r="BQ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D296" t="str">
            <v>PT</v>
          </cell>
          <cell r="E296">
            <v>0</v>
          </cell>
          <cell r="I296">
            <v>0</v>
          </cell>
          <cell r="J296">
            <v>0</v>
          </cell>
          <cell r="K296">
            <v>0</v>
          </cell>
          <cell r="L296" t="str">
            <v xml:space="preserve"> </v>
          </cell>
          <cell r="M296">
            <v>0</v>
          </cell>
          <cell r="N296">
            <v>0</v>
          </cell>
          <cell r="O296">
            <v>0</v>
          </cell>
          <cell r="P296" t="str">
            <v xml:space="preserve"> 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O296">
            <v>0</v>
          </cell>
          <cell r="BP296">
            <v>0</v>
          </cell>
          <cell r="BQ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</row>
        <row r="297">
          <cell r="D297" t="str">
            <v>PT</v>
          </cell>
          <cell r="E297" t="str">
            <v>MS-P-PT-C-EnvrEmsGrp</v>
          </cell>
          <cell r="I297">
            <v>0</v>
          </cell>
          <cell r="J297">
            <v>0</v>
          </cell>
          <cell r="K297">
            <v>0</v>
          </cell>
          <cell r="L297" t="str">
            <v xml:space="preserve"> </v>
          </cell>
          <cell r="M297">
            <v>0</v>
          </cell>
          <cell r="N297">
            <v>0</v>
          </cell>
          <cell r="O297">
            <v>0</v>
          </cell>
          <cell r="P297" t="str">
            <v xml:space="preserve"> 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O297">
            <v>0</v>
          </cell>
          <cell r="BP297">
            <v>0</v>
          </cell>
          <cell r="BQ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</row>
        <row r="298">
          <cell r="D298" t="str">
            <v>PT</v>
          </cell>
          <cell r="E298">
            <v>0</v>
          </cell>
          <cell r="I298">
            <v>0</v>
          </cell>
          <cell r="J298">
            <v>0</v>
          </cell>
          <cell r="K298">
            <v>0</v>
          </cell>
          <cell r="L298" t="str">
            <v xml:space="preserve"> </v>
          </cell>
          <cell r="M298">
            <v>0</v>
          </cell>
          <cell r="N298">
            <v>0</v>
          </cell>
          <cell r="O298">
            <v>0</v>
          </cell>
          <cell r="P298" t="str">
            <v xml:space="preserve"> 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D298">
            <v>0</v>
          </cell>
          <cell r="BE298">
            <v>0</v>
          </cell>
          <cell r="BF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O298">
            <v>0</v>
          </cell>
          <cell r="BP298">
            <v>0</v>
          </cell>
          <cell r="BQ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</row>
        <row r="299">
          <cell r="D299" t="str">
            <v>PT</v>
          </cell>
          <cell r="E299" t="str">
            <v>MS-P-PT-C-NndstrExmG</v>
          </cell>
          <cell r="I299">
            <v>0</v>
          </cell>
          <cell r="J299">
            <v>0</v>
          </cell>
          <cell r="K299">
            <v>0</v>
          </cell>
          <cell r="L299" t="str">
            <v xml:space="preserve"> </v>
          </cell>
          <cell r="M299">
            <v>0</v>
          </cell>
          <cell r="N299">
            <v>0</v>
          </cell>
          <cell r="O299">
            <v>0</v>
          </cell>
          <cell r="P299" t="str">
            <v xml:space="preserve"> 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D299">
            <v>0</v>
          </cell>
          <cell r="BE299">
            <v>0</v>
          </cell>
          <cell r="BF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O299">
            <v>0</v>
          </cell>
          <cell r="BP299">
            <v>0</v>
          </cell>
          <cell r="BQ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</row>
        <row r="300">
          <cell r="D300" t="str">
            <v>PT</v>
          </cell>
          <cell r="E300" t="str">
            <v>MS-P-PT-C-Mtlrgy&amp;Crs</v>
          </cell>
          <cell r="I300">
            <v>0</v>
          </cell>
          <cell r="J300">
            <v>0</v>
          </cell>
          <cell r="K300">
            <v>0</v>
          </cell>
          <cell r="L300" t="str">
            <v xml:space="preserve"> </v>
          </cell>
          <cell r="M300">
            <v>0</v>
          </cell>
          <cell r="N300">
            <v>0</v>
          </cell>
          <cell r="O300">
            <v>0</v>
          </cell>
          <cell r="P300" t="str">
            <v xml:space="preserve"> 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D300">
            <v>0</v>
          </cell>
          <cell r="BE300">
            <v>0</v>
          </cell>
          <cell r="BF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O300">
            <v>0</v>
          </cell>
          <cell r="BP300">
            <v>0</v>
          </cell>
          <cell r="BQ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</row>
        <row r="301">
          <cell r="D301" t="str">
            <v>PT</v>
          </cell>
          <cell r="E301" t="str">
            <v>MS-P-PT-C-AnlytChmGr</v>
          </cell>
          <cell r="I301">
            <v>0</v>
          </cell>
          <cell r="J301">
            <v>0</v>
          </cell>
          <cell r="K301">
            <v>0</v>
          </cell>
          <cell r="L301" t="str">
            <v xml:space="preserve"> </v>
          </cell>
          <cell r="M301">
            <v>0</v>
          </cell>
          <cell r="N301">
            <v>0</v>
          </cell>
          <cell r="O301">
            <v>0</v>
          </cell>
          <cell r="P301" t="str">
            <v xml:space="preserve"> 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O301">
            <v>0</v>
          </cell>
          <cell r="BP301">
            <v>0</v>
          </cell>
          <cell r="BQ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</row>
        <row r="302">
          <cell r="D302" t="str">
            <v>PT</v>
          </cell>
          <cell r="E302" t="str">
            <v>MS-P-PT-C-InsFld&amp;Ptr</v>
          </cell>
          <cell r="I302">
            <v>0</v>
          </cell>
          <cell r="J302">
            <v>0</v>
          </cell>
          <cell r="K302">
            <v>0</v>
          </cell>
          <cell r="L302" t="str">
            <v xml:space="preserve"> </v>
          </cell>
          <cell r="M302">
            <v>0</v>
          </cell>
          <cell r="N302">
            <v>0</v>
          </cell>
          <cell r="O302">
            <v>0</v>
          </cell>
          <cell r="P302" t="str">
            <v xml:space="preserve"> 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D302">
            <v>0</v>
          </cell>
          <cell r="BE302">
            <v>0</v>
          </cell>
          <cell r="BF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O302">
            <v>0</v>
          </cell>
          <cell r="BP302">
            <v>0</v>
          </cell>
          <cell r="BQ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</row>
        <row r="303">
          <cell r="D303" t="str">
            <v>PT</v>
          </cell>
          <cell r="E303">
            <v>0</v>
          </cell>
          <cell r="I303">
            <v>0</v>
          </cell>
          <cell r="J303">
            <v>0</v>
          </cell>
          <cell r="K303">
            <v>0</v>
          </cell>
          <cell r="L303" t="str">
            <v xml:space="preserve"> </v>
          </cell>
          <cell r="M303">
            <v>0</v>
          </cell>
          <cell r="N303">
            <v>0</v>
          </cell>
          <cell r="O303">
            <v>0</v>
          </cell>
          <cell r="P303" t="str">
            <v xml:space="preserve"> 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D303">
            <v>0</v>
          </cell>
          <cell r="BE303">
            <v>0</v>
          </cell>
          <cell r="BF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O303">
            <v>0</v>
          </cell>
          <cell r="BP303">
            <v>0</v>
          </cell>
          <cell r="BQ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</row>
        <row r="304">
          <cell r="D304" t="str">
            <v>PT</v>
          </cell>
          <cell r="E304" t="str">
            <v>MS-P-PT-C-PhtDgtImgV</v>
          </cell>
          <cell r="I304">
            <v>0</v>
          </cell>
          <cell r="J304">
            <v>0</v>
          </cell>
          <cell r="K304">
            <v>0</v>
          </cell>
          <cell r="L304" t="str">
            <v xml:space="preserve"> </v>
          </cell>
          <cell r="M304">
            <v>0</v>
          </cell>
          <cell r="N304">
            <v>0</v>
          </cell>
          <cell r="O304">
            <v>0</v>
          </cell>
          <cell r="P304" t="str">
            <v xml:space="preserve"> 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D304">
            <v>0</v>
          </cell>
          <cell r="BE304">
            <v>0</v>
          </cell>
          <cell r="BF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O304">
            <v>0</v>
          </cell>
          <cell r="BP304">
            <v>0</v>
          </cell>
          <cell r="BQ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</row>
        <row r="305">
          <cell r="D305" t="str">
            <v>PT</v>
          </cell>
          <cell r="E305">
            <v>0</v>
          </cell>
          <cell r="I305">
            <v>0</v>
          </cell>
          <cell r="J305">
            <v>0</v>
          </cell>
          <cell r="K305">
            <v>0</v>
          </cell>
          <cell r="L305" t="str">
            <v xml:space="preserve"> </v>
          </cell>
          <cell r="M305">
            <v>0</v>
          </cell>
          <cell r="N305">
            <v>0</v>
          </cell>
          <cell r="O305">
            <v>0</v>
          </cell>
          <cell r="P305" t="str">
            <v xml:space="preserve"> 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O305">
            <v>0</v>
          </cell>
          <cell r="BP305">
            <v>0</v>
          </cell>
          <cell r="BQ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</row>
        <row r="306">
          <cell r="D306" t="str">
            <v>PT</v>
          </cell>
          <cell r="E306">
            <v>0</v>
          </cell>
          <cell r="I306">
            <v>0</v>
          </cell>
          <cell r="J306">
            <v>0</v>
          </cell>
          <cell r="K306">
            <v>0</v>
          </cell>
          <cell r="L306" t="str">
            <v xml:space="preserve"> </v>
          </cell>
          <cell r="M306">
            <v>0</v>
          </cell>
          <cell r="N306">
            <v>0</v>
          </cell>
          <cell r="O306">
            <v>0</v>
          </cell>
          <cell r="P306" t="str">
            <v xml:space="preserve"> 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D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O306">
            <v>0</v>
          </cell>
          <cell r="BP306">
            <v>0</v>
          </cell>
          <cell r="BQ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</row>
        <row r="307">
          <cell r="D307" t="str">
            <v>PT</v>
          </cell>
          <cell r="E307">
            <v>0</v>
          </cell>
          <cell r="I307">
            <v>0</v>
          </cell>
          <cell r="J307">
            <v>0</v>
          </cell>
          <cell r="K307">
            <v>0</v>
          </cell>
          <cell r="L307" t="str">
            <v xml:space="preserve"> </v>
          </cell>
          <cell r="M307">
            <v>0</v>
          </cell>
          <cell r="N307">
            <v>0</v>
          </cell>
          <cell r="O307">
            <v>0</v>
          </cell>
          <cell r="P307" t="str">
            <v xml:space="preserve"> 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D307">
            <v>0</v>
          </cell>
          <cell r="BE307">
            <v>0</v>
          </cell>
          <cell r="BF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O307">
            <v>0</v>
          </cell>
          <cell r="BP307">
            <v>0</v>
          </cell>
          <cell r="BQ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</row>
        <row r="308">
          <cell r="D308" t="str">
            <v>PT</v>
          </cell>
          <cell r="E308" t="str">
            <v>EN-P-PT-C-L&amp;Per</v>
          </cell>
          <cell r="I308">
            <v>0</v>
          </cell>
          <cell r="J308">
            <v>0</v>
          </cell>
          <cell r="K308">
            <v>0</v>
          </cell>
          <cell r="L308" t="str">
            <v xml:space="preserve"> </v>
          </cell>
          <cell r="M308">
            <v>0</v>
          </cell>
          <cell r="N308">
            <v>0</v>
          </cell>
          <cell r="O308">
            <v>0</v>
          </cell>
          <cell r="P308" t="str">
            <v xml:space="preserve"> 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D308">
            <v>0</v>
          </cell>
          <cell r="BE308">
            <v>0</v>
          </cell>
          <cell r="BF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O308">
            <v>0</v>
          </cell>
          <cell r="BP308">
            <v>0</v>
          </cell>
          <cell r="BQ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</row>
        <row r="309">
          <cell r="D309" t="str">
            <v>PT</v>
          </cell>
          <cell r="E309" t="str">
            <v>EN-P-PT-C-Resource Recovery</v>
          </cell>
          <cell r="I309">
            <v>0</v>
          </cell>
          <cell r="J309">
            <v>0</v>
          </cell>
          <cell r="K309">
            <v>0</v>
          </cell>
          <cell r="L309" t="str">
            <v xml:space="preserve"> </v>
          </cell>
          <cell r="M309">
            <v>0</v>
          </cell>
          <cell r="N309">
            <v>0</v>
          </cell>
          <cell r="O309">
            <v>0</v>
          </cell>
          <cell r="P309" t="str">
            <v xml:space="preserve"> 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O309">
            <v>0</v>
          </cell>
          <cell r="BP309">
            <v>0</v>
          </cell>
          <cell r="BQ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</row>
        <row r="311">
          <cell r="C311" t="str">
            <v>Cap</v>
          </cell>
          <cell r="D311" t="str">
            <v>PT</v>
          </cell>
          <cell r="I311">
            <v>0</v>
          </cell>
          <cell r="J311">
            <v>0</v>
          </cell>
          <cell r="K311">
            <v>0</v>
          </cell>
          <cell r="L311" t="str">
            <v xml:space="preserve"> </v>
          </cell>
          <cell r="M311">
            <v>0</v>
          </cell>
          <cell r="N311">
            <v>0</v>
          </cell>
          <cell r="O311">
            <v>0</v>
          </cell>
          <cell r="P311" t="str">
            <v xml:space="preserve"> 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D311">
            <v>0</v>
          </cell>
          <cell r="BE311">
            <v>0</v>
          </cell>
          <cell r="BF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</row>
        <row r="313">
          <cell r="C313" t="str">
            <v>Capital Total</v>
          </cell>
          <cell r="I313">
            <v>0</v>
          </cell>
          <cell r="J313">
            <v>0</v>
          </cell>
          <cell r="K313">
            <v>0</v>
          </cell>
          <cell r="L313" t="str">
            <v xml:space="preserve"> </v>
          </cell>
          <cell r="M313">
            <v>0</v>
          </cell>
          <cell r="N313">
            <v>0</v>
          </cell>
          <cell r="O313">
            <v>0</v>
          </cell>
          <cell r="P313" t="str">
            <v xml:space="preserve"> 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D313">
            <v>0</v>
          </cell>
          <cell r="BE313">
            <v>0</v>
          </cell>
          <cell r="BF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</row>
        <row r="315">
          <cell r="C315" t="str">
            <v>O&amp;M</v>
          </cell>
          <cell r="E315" t="str">
            <v>MS-P-E-PhotoDigitlma</v>
          </cell>
          <cell r="I315">
            <v>0</v>
          </cell>
          <cell r="J315">
            <v>0</v>
          </cell>
          <cell r="K315">
            <v>0</v>
          </cell>
          <cell r="L315" t="str">
            <v xml:space="preserve"> </v>
          </cell>
          <cell r="M315">
            <v>0</v>
          </cell>
          <cell r="N315">
            <v>0</v>
          </cell>
          <cell r="O315">
            <v>0</v>
          </cell>
          <cell r="P315" t="str">
            <v xml:space="preserve"> 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D315">
            <v>759.22</v>
          </cell>
          <cell r="BE315">
            <v>2237.6999999999998</v>
          </cell>
          <cell r="BF315">
            <v>2558.56</v>
          </cell>
          <cell r="BH315">
            <v>0</v>
          </cell>
          <cell r="BI315">
            <v>2794.15</v>
          </cell>
          <cell r="BJ315">
            <v>2775.59</v>
          </cell>
          <cell r="BK315">
            <v>0</v>
          </cell>
          <cell r="BL315">
            <v>0</v>
          </cell>
          <cell r="BO315">
            <v>0</v>
          </cell>
          <cell r="BP315">
            <v>0</v>
          </cell>
          <cell r="BQ315">
            <v>0</v>
          </cell>
          <cell r="BS315">
            <v>5167.32</v>
          </cell>
          <cell r="BT315">
            <v>0</v>
          </cell>
          <cell r="BU315">
            <v>5167.32</v>
          </cell>
          <cell r="BV315">
            <v>-5167.32</v>
          </cell>
        </row>
        <row r="316">
          <cell r="C316" t="str">
            <v>O&amp;M</v>
          </cell>
          <cell r="E316" t="str">
            <v>EN-P-EnviroFieldSrvs</v>
          </cell>
          <cell r="I316">
            <v>1872.97</v>
          </cell>
          <cell r="J316">
            <v>139.66999999999999</v>
          </cell>
          <cell r="K316">
            <v>-1733.3</v>
          </cell>
          <cell r="L316">
            <v>-12.409966349251809</v>
          </cell>
          <cell r="M316">
            <v>4018.31</v>
          </cell>
          <cell r="N316">
            <v>838.02</v>
          </cell>
          <cell r="O316">
            <v>-3180.29</v>
          </cell>
          <cell r="P316">
            <v>-3.7950048924846662</v>
          </cell>
          <cell r="R316">
            <v>82.41</v>
          </cell>
          <cell r="S316">
            <v>0</v>
          </cell>
          <cell r="T316">
            <v>72.63</v>
          </cell>
          <cell r="U316">
            <v>1990.3</v>
          </cell>
          <cell r="V316">
            <v>0</v>
          </cell>
          <cell r="W316">
            <v>1872.97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139.66999999999999</v>
          </cell>
          <cell r="AE316">
            <v>139.66999999999999</v>
          </cell>
          <cell r="AF316">
            <v>139.66999999999999</v>
          </cell>
          <cell r="AG316">
            <v>139.66999999999999</v>
          </cell>
          <cell r="AH316">
            <v>139.66999999999999</v>
          </cell>
          <cell r="AI316">
            <v>139.66999999999999</v>
          </cell>
          <cell r="AJ316">
            <v>139.66999999999999</v>
          </cell>
          <cell r="AK316">
            <v>139.66999999999999</v>
          </cell>
          <cell r="AL316">
            <v>139.66999999999999</v>
          </cell>
          <cell r="AM316">
            <v>139.66999999999999</v>
          </cell>
          <cell r="AN316">
            <v>139.66999999999999</v>
          </cell>
          <cell r="AO316">
            <v>279.33999999999997</v>
          </cell>
          <cell r="AQ316">
            <v>1815.71</v>
          </cell>
          <cell r="AR316">
            <v>1815.71</v>
          </cell>
          <cell r="AS316">
            <v>1815.71</v>
          </cell>
          <cell r="AT316">
            <v>1815.71</v>
          </cell>
          <cell r="AU316">
            <v>1815.71</v>
          </cell>
          <cell r="AV316">
            <v>1815.71</v>
          </cell>
          <cell r="AW316" t="e">
            <v>#REF!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D316">
            <v>2235.66</v>
          </cell>
          <cell r="BE316">
            <v>3804.4</v>
          </cell>
          <cell r="BF316">
            <v>0</v>
          </cell>
          <cell r="BH316">
            <v>1815.71</v>
          </cell>
          <cell r="BI316">
            <v>5975.04</v>
          </cell>
          <cell r="BJ316">
            <v>5828.64</v>
          </cell>
          <cell r="BK316">
            <v>1815.71</v>
          </cell>
          <cell r="BL316">
            <v>1815.71</v>
          </cell>
          <cell r="BO316">
            <v>-2202.6</v>
          </cell>
          <cell r="BP316">
            <v>0</v>
          </cell>
          <cell r="BQ316">
            <v>0</v>
          </cell>
          <cell r="BS316">
            <v>0</v>
          </cell>
          <cell r="BT316">
            <v>1815.71</v>
          </cell>
          <cell r="BU316">
            <v>0</v>
          </cell>
          <cell r="BV316">
            <v>1815.71</v>
          </cell>
        </row>
        <row r="317">
          <cell r="C317" t="str">
            <v>O&amp;M</v>
          </cell>
          <cell r="E317" t="str">
            <v>EN-P-ManufGsPlntRemd</v>
          </cell>
          <cell r="I317">
            <v>0</v>
          </cell>
          <cell r="J317">
            <v>0</v>
          </cell>
          <cell r="K317">
            <v>0</v>
          </cell>
          <cell r="L317" t="str">
            <v xml:space="preserve"> </v>
          </cell>
          <cell r="M317">
            <v>0</v>
          </cell>
          <cell r="N317">
            <v>0</v>
          </cell>
          <cell r="O317">
            <v>0</v>
          </cell>
          <cell r="P317" t="str">
            <v xml:space="preserve"> 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D317">
            <v>0</v>
          </cell>
          <cell r="BE317">
            <v>0</v>
          </cell>
          <cell r="BF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O317">
            <v>0</v>
          </cell>
          <cell r="BP317">
            <v>0</v>
          </cell>
          <cell r="BQ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</row>
        <row r="318">
          <cell r="C318" t="str">
            <v>O&amp;M</v>
          </cell>
          <cell r="E318" t="str">
            <v>EN-P-EEP-O&amp;M Impleme</v>
          </cell>
          <cell r="I318">
            <v>0</v>
          </cell>
          <cell r="J318">
            <v>0</v>
          </cell>
          <cell r="K318">
            <v>0</v>
          </cell>
          <cell r="L318" t="str">
            <v xml:space="preserve"> </v>
          </cell>
          <cell r="M318">
            <v>0</v>
          </cell>
          <cell r="N318">
            <v>0</v>
          </cell>
          <cell r="O318">
            <v>0</v>
          </cell>
          <cell r="P318" t="str">
            <v xml:space="preserve"> 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O318">
            <v>0</v>
          </cell>
          <cell r="BP318">
            <v>0</v>
          </cell>
          <cell r="BQ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</row>
        <row r="319">
          <cell r="C319" t="str">
            <v>O&amp;M</v>
          </cell>
          <cell r="E319" t="str">
            <v>EN-P-E-CorpEnvS</v>
          </cell>
          <cell r="I319">
            <v>2335.3000000000002</v>
          </cell>
          <cell r="J319">
            <v>1345.05</v>
          </cell>
          <cell r="K319">
            <v>-990.25000000000023</v>
          </cell>
          <cell r="L319">
            <v>-0.73621798446154441</v>
          </cell>
          <cell r="M319">
            <v>7257.59</v>
          </cell>
          <cell r="N319">
            <v>8070.3</v>
          </cell>
          <cell r="O319">
            <v>812.71</v>
          </cell>
          <cell r="P319">
            <v>0.10070381522372154</v>
          </cell>
          <cell r="R319">
            <v>168.88</v>
          </cell>
          <cell r="S319">
            <v>1820.3</v>
          </cell>
          <cell r="T319">
            <v>963.36</v>
          </cell>
          <cell r="U319">
            <v>1969.75</v>
          </cell>
          <cell r="V319">
            <v>0</v>
          </cell>
          <cell r="W319">
            <v>2335.3000000000002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D319">
            <v>1345.05</v>
          </cell>
          <cell r="AE319">
            <v>1345.05</v>
          </cell>
          <cell r="AF319">
            <v>1345.05</v>
          </cell>
          <cell r="AG319">
            <v>1345.05</v>
          </cell>
          <cell r="AH319">
            <v>1345.05</v>
          </cell>
          <cell r="AI319">
            <v>1345.05</v>
          </cell>
          <cell r="AJ319">
            <v>1345.05</v>
          </cell>
          <cell r="AK319">
            <v>1345.05</v>
          </cell>
          <cell r="AL319">
            <v>1345.05</v>
          </cell>
          <cell r="AM319">
            <v>1345.05</v>
          </cell>
          <cell r="AN319">
            <v>1345.05</v>
          </cell>
          <cell r="AO319">
            <v>597.79999999999995</v>
          </cell>
          <cell r="AQ319">
            <v>15393.35</v>
          </cell>
          <cell r="AR319">
            <v>15393.35</v>
          </cell>
          <cell r="AS319">
            <v>15458.4</v>
          </cell>
          <cell r="AT319">
            <v>15458.4</v>
          </cell>
          <cell r="AU319">
            <v>16154</v>
          </cell>
          <cell r="AV319">
            <v>16153</v>
          </cell>
          <cell r="AW319" t="e">
            <v>#REF!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D319">
            <v>10426.11</v>
          </cell>
          <cell r="BE319">
            <v>16725.36</v>
          </cell>
          <cell r="BF319">
            <v>11590.01</v>
          </cell>
          <cell r="BH319">
            <v>15393.35</v>
          </cell>
          <cell r="BI319">
            <v>13317.6</v>
          </cell>
          <cell r="BJ319">
            <v>15507.81</v>
          </cell>
          <cell r="BK319">
            <v>16153</v>
          </cell>
          <cell r="BL319">
            <v>16153</v>
          </cell>
          <cell r="BO319">
            <v>8895.41</v>
          </cell>
          <cell r="BP319">
            <v>-759.64999999999964</v>
          </cell>
          <cell r="BQ319">
            <v>0</v>
          </cell>
          <cell r="BS319">
            <v>11570.34</v>
          </cell>
          <cell r="BT319">
            <v>16153</v>
          </cell>
          <cell r="BU319">
            <v>11570.34</v>
          </cell>
          <cell r="BV319">
            <v>4582.66</v>
          </cell>
        </row>
        <row r="320">
          <cell r="C320" t="str">
            <v>O&amp;M</v>
          </cell>
          <cell r="E320" t="str">
            <v>EN-P-Env Remed</v>
          </cell>
          <cell r="I320">
            <v>0</v>
          </cell>
          <cell r="J320">
            <v>0</v>
          </cell>
          <cell r="K320">
            <v>0</v>
          </cell>
          <cell r="L320" t="str">
            <v xml:space="preserve"> </v>
          </cell>
          <cell r="M320">
            <v>0</v>
          </cell>
          <cell r="N320">
            <v>0</v>
          </cell>
          <cell r="O320">
            <v>0</v>
          </cell>
          <cell r="P320" t="str">
            <v xml:space="preserve"> 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D320">
            <v>0</v>
          </cell>
          <cell r="BE320">
            <v>0</v>
          </cell>
          <cell r="BF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O320">
            <v>0</v>
          </cell>
          <cell r="BP320">
            <v>0</v>
          </cell>
          <cell r="BQ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</row>
        <row r="321">
          <cell r="C321" t="str">
            <v>O&amp;M</v>
          </cell>
          <cell r="E321" t="str">
            <v>EN-P-LicPermit</v>
          </cell>
          <cell r="I321">
            <v>0</v>
          </cell>
          <cell r="J321">
            <v>0</v>
          </cell>
          <cell r="K321">
            <v>0</v>
          </cell>
          <cell r="L321" t="str">
            <v xml:space="preserve"> </v>
          </cell>
          <cell r="M321">
            <v>0</v>
          </cell>
          <cell r="N321">
            <v>0</v>
          </cell>
          <cell r="O321">
            <v>0</v>
          </cell>
          <cell r="P321" t="str">
            <v xml:space="preserve"> 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D321">
            <v>0</v>
          </cell>
          <cell r="BE321">
            <v>0</v>
          </cell>
          <cell r="BF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O321">
            <v>0</v>
          </cell>
          <cell r="BP321">
            <v>0</v>
          </cell>
          <cell r="BQ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</row>
        <row r="322">
          <cell r="C322" t="str">
            <v>O&amp;M</v>
          </cell>
          <cell r="E322" t="str">
            <v>MS-P-PhotDigImgVidGr</v>
          </cell>
          <cell r="I322">
            <v>0</v>
          </cell>
          <cell r="J322">
            <v>0</v>
          </cell>
          <cell r="K322">
            <v>0</v>
          </cell>
          <cell r="L322" t="str">
            <v xml:space="preserve"> </v>
          </cell>
          <cell r="M322">
            <v>0</v>
          </cell>
          <cell r="N322">
            <v>0</v>
          </cell>
          <cell r="O322">
            <v>0</v>
          </cell>
          <cell r="P322" t="str">
            <v xml:space="preserve"> 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D322">
            <v>1705.06</v>
          </cell>
          <cell r="BE322">
            <v>0</v>
          </cell>
          <cell r="BF322">
            <v>0</v>
          </cell>
          <cell r="BH322">
            <v>0</v>
          </cell>
          <cell r="BI322">
            <v>3679.34</v>
          </cell>
          <cell r="BJ322">
            <v>3566.4</v>
          </cell>
          <cell r="BK322">
            <v>0</v>
          </cell>
          <cell r="BL322">
            <v>0</v>
          </cell>
          <cell r="BO322">
            <v>0</v>
          </cell>
          <cell r="BP322">
            <v>0</v>
          </cell>
          <cell r="BQ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</row>
        <row r="323">
          <cell r="C323" t="str">
            <v>O&amp;M</v>
          </cell>
          <cell r="E323" t="str">
            <v>MS-P-PwrSysts RelGrp</v>
          </cell>
          <cell r="I323">
            <v>0</v>
          </cell>
          <cell r="J323">
            <v>0</v>
          </cell>
          <cell r="K323">
            <v>0</v>
          </cell>
          <cell r="L323" t="str">
            <v xml:space="preserve"> </v>
          </cell>
          <cell r="M323">
            <v>0</v>
          </cell>
          <cell r="N323">
            <v>0</v>
          </cell>
          <cell r="O323">
            <v>0</v>
          </cell>
          <cell r="P323" t="str">
            <v xml:space="preserve"> 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D323">
            <v>0</v>
          </cell>
          <cell r="BE323">
            <v>0</v>
          </cell>
          <cell r="BF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O323">
            <v>0</v>
          </cell>
          <cell r="BP323">
            <v>0</v>
          </cell>
          <cell r="BQ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</row>
        <row r="324">
          <cell r="C324" t="str">
            <v>O&amp;M</v>
          </cell>
          <cell r="E324" t="str">
            <v>MS-P-Metrl&amp;InstrSvGr</v>
          </cell>
          <cell r="I324">
            <v>0</v>
          </cell>
          <cell r="J324">
            <v>0</v>
          </cell>
          <cell r="K324">
            <v>0</v>
          </cell>
          <cell r="L324" t="str">
            <v xml:space="preserve"> </v>
          </cell>
          <cell r="M324">
            <v>0</v>
          </cell>
          <cell r="N324">
            <v>0</v>
          </cell>
          <cell r="O324">
            <v>0</v>
          </cell>
          <cell r="P324" t="str">
            <v xml:space="preserve"> 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D324">
            <v>0</v>
          </cell>
          <cell r="BE324">
            <v>0</v>
          </cell>
          <cell r="BF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O324">
            <v>0</v>
          </cell>
          <cell r="BP324">
            <v>0</v>
          </cell>
          <cell r="BQ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</row>
        <row r="325">
          <cell r="C325" t="str">
            <v>O&amp;M</v>
          </cell>
          <cell r="E325" t="str">
            <v>MS-P-EnvironmEmissGr</v>
          </cell>
          <cell r="I325">
            <v>0</v>
          </cell>
          <cell r="J325">
            <v>0</v>
          </cell>
          <cell r="K325">
            <v>0</v>
          </cell>
          <cell r="L325" t="str">
            <v xml:space="preserve"> </v>
          </cell>
          <cell r="M325">
            <v>0</v>
          </cell>
          <cell r="N325">
            <v>0</v>
          </cell>
          <cell r="O325">
            <v>0</v>
          </cell>
          <cell r="P325" t="str">
            <v xml:space="preserve"> 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D325">
            <v>0</v>
          </cell>
          <cell r="BE325">
            <v>0</v>
          </cell>
          <cell r="BF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O325">
            <v>0</v>
          </cell>
          <cell r="BP325">
            <v>0</v>
          </cell>
          <cell r="BQ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</row>
        <row r="326">
          <cell r="C326" t="str">
            <v>O&amp;M</v>
          </cell>
          <cell r="E326" t="str">
            <v>MS-P-ThermalPerforGr</v>
          </cell>
          <cell r="I326">
            <v>0</v>
          </cell>
          <cell r="J326">
            <v>0</v>
          </cell>
          <cell r="K326">
            <v>0</v>
          </cell>
          <cell r="L326" t="str">
            <v xml:space="preserve"> </v>
          </cell>
          <cell r="M326">
            <v>0</v>
          </cell>
          <cell r="N326">
            <v>0</v>
          </cell>
          <cell r="O326">
            <v>0</v>
          </cell>
          <cell r="P326" t="str">
            <v xml:space="preserve"> 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D326">
            <v>0</v>
          </cell>
          <cell r="BE326">
            <v>0</v>
          </cell>
          <cell r="BF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O326">
            <v>0</v>
          </cell>
          <cell r="BP326">
            <v>0</v>
          </cell>
          <cell r="BQ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</row>
        <row r="327">
          <cell r="C327" t="str">
            <v>O&amp;M</v>
          </cell>
          <cell r="E327" t="str">
            <v>MS-P-NondestrcExamGr</v>
          </cell>
          <cell r="I327">
            <v>0</v>
          </cell>
          <cell r="J327">
            <v>0</v>
          </cell>
          <cell r="K327">
            <v>0</v>
          </cell>
          <cell r="L327" t="str">
            <v xml:space="preserve"> </v>
          </cell>
          <cell r="M327">
            <v>0</v>
          </cell>
          <cell r="N327">
            <v>0</v>
          </cell>
          <cell r="O327">
            <v>0</v>
          </cell>
          <cell r="P327" t="str">
            <v xml:space="preserve"> 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D327">
            <v>0</v>
          </cell>
          <cell r="BE327">
            <v>0</v>
          </cell>
          <cell r="BF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O327">
            <v>0</v>
          </cell>
          <cell r="BP327">
            <v>0</v>
          </cell>
          <cell r="BQ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</row>
        <row r="328">
          <cell r="C328" t="str">
            <v>O&amp;M</v>
          </cell>
          <cell r="E328" t="str">
            <v>MS-P-Metlrgy &amp;CorrGr</v>
          </cell>
          <cell r="I328">
            <v>0</v>
          </cell>
          <cell r="J328">
            <v>0</v>
          </cell>
          <cell r="K328">
            <v>0</v>
          </cell>
          <cell r="L328" t="str">
            <v xml:space="preserve"> </v>
          </cell>
          <cell r="M328">
            <v>0</v>
          </cell>
          <cell r="N328">
            <v>0</v>
          </cell>
          <cell r="O328">
            <v>0</v>
          </cell>
          <cell r="P328" t="str">
            <v xml:space="preserve"> 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D328">
            <v>0</v>
          </cell>
          <cell r="BE328">
            <v>0</v>
          </cell>
          <cell r="BF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O328">
            <v>0</v>
          </cell>
          <cell r="BP328">
            <v>0</v>
          </cell>
          <cell r="BQ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</row>
        <row r="329">
          <cell r="C329" t="str">
            <v>O&amp;M</v>
          </cell>
          <cell r="E329" t="str">
            <v>MS-P-ESyPrtTel &amp;CnGp</v>
          </cell>
          <cell r="I329">
            <v>0</v>
          </cell>
          <cell r="J329">
            <v>0</v>
          </cell>
          <cell r="K329">
            <v>0</v>
          </cell>
          <cell r="L329" t="str">
            <v xml:space="preserve"> </v>
          </cell>
          <cell r="M329">
            <v>0</v>
          </cell>
          <cell r="N329">
            <v>0</v>
          </cell>
          <cell r="O329">
            <v>0</v>
          </cell>
          <cell r="P329" t="str">
            <v xml:space="preserve"> 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D329">
            <v>0</v>
          </cell>
          <cell r="BE329">
            <v>0</v>
          </cell>
          <cell r="BF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O329">
            <v>0</v>
          </cell>
          <cell r="BP329">
            <v>0</v>
          </cell>
          <cell r="BQ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</row>
        <row r="330">
          <cell r="C330" t="str">
            <v>O&amp;M</v>
          </cell>
          <cell r="E330" t="str">
            <v>MS-P-VibratnAnalyGrp</v>
          </cell>
          <cell r="I330">
            <v>0</v>
          </cell>
          <cell r="J330">
            <v>0</v>
          </cell>
          <cell r="K330">
            <v>0</v>
          </cell>
          <cell r="L330" t="str">
            <v xml:space="preserve"> </v>
          </cell>
          <cell r="M330">
            <v>0</v>
          </cell>
          <cell r="N330">
            <v>0</v>
          </cell>
          <cell r="O330">
            <v>0</v>
          </cell>
          <cell r="P330" t="str">
            <v xml:space="preserve"> 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D330">
            <v>0</v>
          </cell>
          <cell r="BE330">
            <v>0</v>
          </cell>
          <cell r="BF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O330">
            <v>0</v>
          </cell>
          <cell r="BP330">
            <v>0</v>
          </cell>
          <cell r="BQ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</row>
        <row r="331">
          <cell r="C331" t="str">
            <v>O&amp;M</v>
          </cell>
          <cell r="E331" t="str">
            <v>MS-P-MatTst&amp;InspctGr</v>
          </cell>
          <cell r="I331">
            <v>0</v>
          </cell>
          <cell r="J331">
            <v>0</v>
          </cell>
          <cell r="K331">
            <v>0</v>
          </cell>
          <cell r="L331" t="str">
            <v xml:space="preserve"> </v>
          </cell>
          <cell r="M331">
            <v>0</v>
          </cell>
          <cell r="N331">
            <v>0</v>
          </cell>
          <cell r="O331">
            <v>0</v>
          </cell>
          <cell r="P331" t="str">
            <v xml:space="preserve"> 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D331">
            <v>0</v>
          </cell>
          <cell r="BE331">
            <v>0</v>
          </cell>
          <cell r="BF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O331">
            <v>0</v>
          </cell>
          <cell r="BP331">
            <v>0</v>
          </cell>
          <cell r="BQ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</row>
        <row r="332">
          <cell r="C332" t="str">
            <v>O&amp;M</v>
          </cell>
          <cell r="E332" t="str">
            <v>MS-P-Analytic ChemGr</v>
          </cell>
          <cell r="I332">
            <v>0</v>
          </cell>
          <cell r="J332">
            <v>0</v>
          </cell>
          <cell r="K332">
            <v>0</v>
          </cell>
          <cell r="L332" t="str">
            <v xml:space="preserve"> </v>
          </cell>
          <cell r="M332">
            <v>0</v>
          </cell>
          <cell r="N332">
            <v>0</v>
          </cell>
          <cell r="O332">
            <v>0</v>
          </cell>
          <cell r="P332" t="str">
            <v xml:space="preserve"> 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D332">
            <v>0</v>
          </cell>
          <cell r="BE332">
            <v>0</v>
          </cell>
          <cell r="BF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O332">
            <v>0</v>
          </cell>
          <cell r="BP332">
            <v>0</v>
          </cell>
          <cell r="BQ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</row>
        <row r="333">
          <cell r="C333" t="str">
            <v>O&amp;M</v>
          </cell>
          <cell r="E333" t="str">
            <v>MS-P-InslFld&amp;PtrPrdG</v>
          </cell>
          <cell r="I333">
            <v>0</v>
          </cell>
          <cell r="J333">
            <v>0</v>
          </cell>
          <cell r="K333">
            <v>0</v>
          </cell>
          <cell r="L333" t="str">
            <v xml:space="preserve"> </v>
          </cell>
          <cell r="M333">
            <v>0</v>
          </cell>
          <cell r="N333">
            <v>0</v>
          </cell>
          <cell r="O333">
            <v>0</v>
          </cell>
          <cell r="P333" t="str">
            <v xml:space="preserve"> 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D333">
            <v>0</v>
          </cell>
          <cell r="BE333">
            <v>0</v>
          </cell>
          <cell r="BF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O333">
            <v>0</v>
          </cell>
          <cell r="BP333">
            <v>0</v>
          </cell>
          <cell r="BQ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</row>
        <row r="334">
          <cell r="C334" t="str">
            <v>O&amp;M</v>
          </cell>
          <cell r="E334" t="str">
            <v>MS-P-RadEnvirAnalyGr</v>
          </cell>
          <cell r="I334">
            <v>0</v>
          </cell>
          <cell r="J334">
            <v>0</v>
          </cell>
          <cell r="K334">
            <v>0</v>
          </cell>
          <cell r="L334" t="str">
            <v xml:space="preserve"> </v>
          </cell>
          <cell r="M334">
            <v>0</v>
          </cell>
          <cell r="N334">
            <v>0</v>
          </cell>
          <cell r="O334">
            <v>0</v>
          </cell>
          <cell r="P334" t="str">
            <v xml:space="preserve"> 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D334">
            <v>0</v>
          </cell>
          <cell r="BE334">
            <v>0</v>
          </cell>
          <cell r="BF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O334">
            <v>0</v>
          </cell>
          <cell r="BP334">
            <v>0</v>
          </cell>
          <cell r="BQ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</row>
        <row r="335">
          <cell r="C335" t="str">
            <v>O&amp;M</v>
          </cell>
          <cell r="E335" t="str">
            <v>EN-P-Env Strategy</v>
          </cell>
          <cell r="I335">
            <v>0</v>
          </cell>
          <cell r="J335">
            <v>281.89999999999998</v>
          </cell>
          <cell r="K335">
            <v>281.89999999999998</v>
          </cell>
          <cell r="L335">
            <v>1</v>
          </cell>
          <cell r="M335">
            <v>0</v>
          </cell>
          <cell r="N335">
            <v>2114.25</v>
          </cell>
          <cell r="O335">
            <v>2114.25</v>
          </cell>
          <cell r="P335">
            <v>1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422.85</v>
          </cell>
          <cell r="AE335">
            <v>281.89999999999998</v>
          </cell>
          <cell r="AF335">
            <v>422.85</v>
          </cell>
          <cell r="AG335">
            <v>281.89999999999998</v>
          </cell>
          <cell r="AH335">
            <v>422.85</v>
          </cell>
          <cell r="AI335">
            <v>281.89999999999998</v>
          </cell>
          <cell r="AJ335">
            <v>422.85</v>
          </cell>
          <cell r="AK335">
            <v>281.89999999999998</v>
          </cell>
          <cell r="AL335">
            <v>422.85</v>
          </cell>
          <cell r="AM335">
            <v>281.89999999999998</v>
          </cell>
          <cell r="AN335">
            <v>422.85</v>
          </cell>
          <cell r="AO335">
            <v>281.89999999999998</v>
          </cell>
          <cell r="AQ335">
            <v>4228.5</v>
          </cell>
          <cell r="AR335">
            <v>4228.5</v>
          </cell>
          <cell r="AS335">
            <v>4228.5</v>
          </cell>
          <cell r="AT335">
            <v>4228.5</v>
          </cell>
          <cell r="AU335">
            <v>4228.5</v>
          </cell>
          <cell r="AV335">
            <v>4228.5</v>
          </cell>
          <cell r="AW335" t="e">
            <v>#REF!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D335">
            <v>0</v>
          </cell>
          <cell r="BE335">
            <v>0</v>
          </cell>
          <cell r="BF335">
            <v>0</v>
          </cell>
          <cell r="BH335">
            <v>4228.5</v>
          </cell>
          <cell r="BI335">
            <v>6581.68</v>
          </cell>
          <cell r="BJ335">
            <v>6979.5</v>
          </cell>
          <cell r="BK335">
            <v>4228.5</v>
          </cell>
          <cell r="BL335">
            <v>4228.5</v>
          </cell>
          <cell r="BO335">
            <v>4228.5</v>
          </cell>
          <cell r="BP335">
            <v>0</v>
          </cell>
          <cell r="BQ335">
            <v>0</v>
          </cell>
          <cell r="BS335">
            <v>4276.8</v>
          </cell>
          <cell r="BT335">
            <v>4228.5</v>
          </cell>
          <cell r="BU335">
            <v>4276.8</v>
          </cell>
          <cell r="BV335">
            <v>-48.300000000000182</v>
          </cell>
        </row>
        <row r="336">
          <cell r="C336" t="str">
            <v>O&amp;M</v>
          </cell>
          <cell r="E336" t="str">
            <v>EN-P-Hlth&amp;SfyIm</v>
          </cell>
          <cell r="I336">
            <v>477.89</v>
          </cell>
          <cell r="J336">
            <v>955.78</v>
          </cell>
          <cell r="K336">
            <v>477.89</v>
          </cell>
          <cell r="L336">
            <v>0.5</v>
          </cell>
          <cell r="M336">
            <v>1297.1300000000001</v>
          </cell>
          <cell r="N336">
            <v>5734.68</v>
          </cell>
          <cell r="O336">
            <v>4437.55</v>
          </cell>
          <cell r="P336">
            <v>0.77380952380952384</v>
          </cell>
          <cell r="R336">
            <v>409.62</v>
          </cell>
          <cell r="S336">
            <v>136.54</v>
          </cell>
          <cell r="T336">
            <v>273.08</v>
          </cell>
          <cell r="U336">
            <v>0</v>
          </cell>
          <cell r="V336">
            <v>0</v>
          </cell>
          <cell r="W336">
            <v>477.89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955.78</v>
          </cell>
          <cell r="AE336">
            <v>955.78</v>
          </cell>
          <cell r="AF336">
            <v>955.78</v>
          </cell>
          <cell r="AG336">
            <v>955.78</v>
          </cell>
          <cell r="AH336">
            <v>955.78</v>
          </cell>
          <cell r="AI336">
            <v>955.78</v>
          </cell>
          <cell r="AJ336">
            <v>955.78</v>
          </cell>
          <cell r="AK336">
            <v>955.78</v>
          </cell>
          <cell r="AL336">
            <v>955.78</v>
          </cell>
          <cell r="AM336">
            <v>955.78</v>
          </cell>
          <cell r="AN336">
            <v>955.78</v>
          </cell>
          <cell r="AO336">
            <v>1365.4</v>
          </cell>
          <cell r="AQ336">
            <v>11878.98</v>
          </cell>
          <cell r="AR336">
            <v>11878.98</v>
          </cell>
          <cell r="AS336">
            <v>11878.98</v>
          </cell>
          <cell r="AT336">
            <v>11878.98</v>
          </cell>
          <cell r="AU336">
            <v>11878.98</v>
          </cell>
          <cell r="AV336">
            <v>11878.98</v>
          </cell>
          <cell r="AW336" t="e">
            <v>#REF!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D336">
            <v>8134.46</v>
          </cell>
          <cell r="BE336">
            <v>23020.400000000001</v>
          </cell>
          <cell r="BF336">
            <v>27645.57</v>
          </cell>
          <cell r="BH336">
            <v>11878.98</v>
          </cell>
          <cell r="BI336">
            <v>53153.32</v>
          </cell>
          <cell r="BJ336">
            <v>60580</v>
          </cell>
          <cell r="BK336">
            <v>11878.98</v>
          </cell>
          <cell r="BL336">
            <v>11878.98</v>
          </cell>
          <cell r="BO336">
            <v>10581.849999999999</v>
          </cell>
          <cell r="BP336">
            <v>0</v>
          </cell>
          <cell r="BQ336">
            <v>0</v>
          </cell>
          <cell r="BS336">
            <v>33131.35</v>
          </cell>
          <cell r="BT336">
            <v>11878.98</v>
          </cell>
          <cell r="BU336">
            <v>33131.35</v>
          </cell>
          <cell r="BV336">
            <v>-21252.37</v>
          </cell>
        </row>
        <row r="337">
          <cell r="C337" t="str">
            <v>O&amp;M</v>
          </cell>
          <cell r="E337" t="str">
            <v>EN-P-E-Hlth&amp;Sfy</v>
          </cell>
          <cell r="I337">
            <v>833.2</v>
          </cell>
          <cell r="J337">
            <v>552.24</v>
          </cell>
          <cell r="K337">
            <v>-280.96000000000004</v>
          </cell>
          <cell r="L337">
            <v>-0.50876430537447492</v>
          </cell>
          <cell r="M337">
            <v>2995.62</v>
          </cell>
          <cell r="N337">
            <v>3313.44</v>
          </cell>
          <cell r="O337">
            <v>317.82000000000016</v>
          </cell>
          <cell r="P337">
            <v>9.5918441257424353E-2</v>
          </cell>
          <cell r="R337">
            <v>560.52</v>
          </cell>
          <cell r="S337">
            <v>489.83</v>
          </cell>
          <cell r="T337">
            <v>519.1</v>
          </cell>
          <cell r="U337">
            <v>592.97</v>
          </cell>
          <cell r="V337">
            <v>0</v>
          </cell>
          <cell r="W337">
            <v>833.2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552.24</v>
          </cell>
          <cell r="AE337">
            <v>552.24</v>
          </cell>
          <cell r="AF337">
            <v>552.24</v>
          </cell>
          <cell r="AG337">
            <v>552.24</v>
          </cell>
          <cell r="AH337">
            <v>552.24</v>
          </cell>
          <cell r="AI337">
            <v>552.24</v>
          </cell>
          <cell r="AJ337">
            <v>552.24</v>
          </cell>
          <cell r="AK337">
            <v>552.24</v>
          </cell>
          <cell r="AL337">
            <v>552.24</v>
          </cell>
          <cell r="AM337">
            <v>552.24</v>
          </cell>
          <cell r="AN337">
            <v>552.24</v>
          </cell>
          <cell r="AO337">
            <v>690.3</v>
          </cell>
          <cell r="AQ337">
            <v>6820.67</v>
          </cell>
          <cell r="AR337">
            <v>6820.67</v>
          </cell>
          <cell r="AS337">
            <v>6820.67</v>
          </cell>
          <cell r="AT337">
            <v>6511.42</v>
          </cell>
          <cell r="AU337">
            <v>6509</v>
          </cell>
          <cell r="AV337">
            <v>6509</v>
          </cell>
          <cell r="AW337" t="e">
            <v>#REF!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D337">
            <v>5951.28</v>
          </cell>
          <cell r="BE337">
            <v>5245.94</v>
          </cell>
          <cell r="BF337">
            <v>7022.36</v>
          </cell>
          <cell r="BH337">
            <v>6764.94</v>
          </cell>
          <cell r="BI337">
            <v>6346</v>
          </cell>
          <cell r="BJ337">
            <v>6686.28</v>
          </cell>
          <cell r="BK337">
            <v>6509</v>
          </cell>
          <cell r="BL337">
            <v>6509</v>
          </cell>
          <cell r="BO337">
            <v>3513.38</v>
          </cell>
          <cell r="BP337">
            <v>255.9399999999996</v>
          </cell>
          <cell r="BQ337">
            <v>0</v>
          </cell>
          <cell r="BS337">
            <v>7132.57</v>
          </cell>
          <cell r="BT337">
            <v>6509</v>
          </cell>
          <cell r="BU337">
            <v>7132.57</v>
          </cell>
          <cell r="BV337">
            <v>-623.56999999999971</v>
          </cell>
        </row>
        <row r="338">
          <cell r="C338" t="str">
            <v>O&amp;M</v>
          </cell>
          <cell r="E338" t="str">
            <v>EN-P-M&amp;Acquis</v>
          </cell>
          <cell r="I338">
            <v>0</v>
          </cell>
          <cell r="J338">
            <v>0</v>
          </cell>
          <cell r="K338">
            <v>0</v>
          </cell>
          <cell r="L338" t="str">
            <v xml:space="preserve"> </v>
          </cell>
          <cell r="M338">
            <v>0</v>
          </cell>
          <cell r="N338">
            <v>0</v>
          </cell>
          <cell r="O338">
            <v>0</v>
          </cell>
          <cell r="P338" t="str">
            <v xml:space="preserve"> 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D338">
            <v>0</v>
          </cell>
          <cell r="BE338">
            <v>0</v>
          </cell>
          <cell r="BF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O338">
            <v>0</v>
          </cell>
          <cell r="BP338">
            <v>0</v>
          </cell>
          <cell r="BQ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</row>
        <row r="339">
          <cell r="C339" t="str">
            <v>O&amp;M</v>
          </cell>
          <cell r="E339" t="str">
            <v>EN-P-E-ComAudit</v>
          </cell>
          <cell r="I339">
            <v>5793.93</v>
          </cell>
          <cell r="J339">
            <v>3470.22</v>
          </cell>
          <cell r="K339">
            <v>-2323.7100000000005</v>
          </cell>
          <cell r="L339">
            <v>-0.66961460656673077</v>
          </cell>
          <cell r="M339">
            <v>17886.3</v>
          </cell>
          <cell r="N339">
            <v>20821.32</v>
          </cell>
          <cell r="O339">
            <v>2935.0200000000004</v>
          </cell>
          <cell r="P339">
            <v>0.14096224446865044</v>
          </cell>
          <cell r="R339">
            <v>3366.11</v>
          </cell>
          <cell r="S339">
            <v>2648.04</v>
          </cell>
          <cell r="T339">
            <v>3448.86</v>
          </cell>
          <cell r="U339">
            <v>2629.36</v>
          </cell>
          <cell r="V339">
            <v>0</v>
          </cell>
          <cell r="W339">
            <v>5793.93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D339">
            <v>3470.22</v>
          </cell>
          <cell r="AE339">
            <v>3470.22</v>
          </cell>
          <cell r="AF339">
            <v>3470.22</v>
          </cell>
          <cell r="AG339">
            <v>3470.22</v>
          </cell>
          <cell r="AH339">
            <v>3470.22</v>
          </cell>
          <cell r="AI339">
            <v>3470.22</v>
          </cell>
          <cell r="AJ339">
            <v>3470.22</v>
          </cell>
          <cell r="AK339">
            <v>3470.22</v>
          </cell>
          <cell r="AL339">
            <v>3470.22</v>
          </cell>
          <cell r="AM339">
            <v>3470.22</v>
          </cell>
          <cell r="AN339">
            <v>3470.22</v>
          </cell>
          <cell r="AO339">
            <v>4137.57</v>
          </cell>
          <cell r="AQ339">
            <v>39042.639999999999</v>
          </cell>
          <cell r="AR339">
            <v>39042.639999999999</v>
          </cell>
          <cell r="AS339">
            <v>39042.639999999999</v>
          </cell>
          <cell r="AT339">
            <v>34473.279999999999</v>
          </cell>
          <cell r="AU339">
            <v>36332</v>
          </cell>
          <cell r="AV339">
            <v>36332</v>
          </cell>
          <cell r="AW339" t="e">
            <v>#REF!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D339">
            <v>37205.160000000003</v>
          </cell>
          <cell r="BE339">
            <v>53745.56</v>
          </cell>
          <cell r="BF339">
            <v>50185.25</v>
          </cell>
          <cell r="BH339">
            <v>42309.99</v>
          </cell>
          <cell r="BI339">
            <v>50087.92</v>
          </cell>
          <cell r="BJ339">
            <v>58665.599999999999</v>
          </cell>
          <cell r="BK339">
            <v>36332</v>
          </cell>
          <cell r="BL339">
            <v>36332</v>
          </cell>
          <cell r="BO339">
            <v>18445.7</v>
          </cell>
          <cell r="BP339">
            <v>5977.989999999998</v>
          </cell>
          <cell r="BQ339">
            <v>0</v>
          </cell>
          <cell r="BS339">
            <v>27912.76</v>
          </cell>
          <cell r="BT339">
            <v>36332</v>
          </cell>
          <cell r="BU339">
            <v>27912.76</v>
          </cell>
          <cell r="BV339">
            <v>8419.2400000000016</v>
          </cell>
        </row>
        <row r="340">
          <cell r="C340" t="str">
            <v>O&amp;M</v>
          </cell>
          <cell r="E340" t="str">
            <v>EN-P-Env Policy</v>
          </cell>
          <cell r="I340">
            <v>0</v>
          </cell>
          <cell r="J340">
            <v>286.68</v>
          </cell>
          <cell r="K340">
            <v>286.68</v>
          </cell>
          <cell r="L340">
            <v>1</v>
          </cell>
          <cell r="M340">
            <v>31606.48</v>
          </cell>
          <cell r="N340">
            <v>2150.1</v>
          </cell>
          <cell r="O340">
            <v>-29456.38</v>
          </cell>
          <cell r="P340">
            <v>-13.700004650946468</v>
          </cell>
          <cell r="R340">
            <v>7417.85</v>
          </cell>
          <cell r="S340">
            <v>13079.78</v>
          </cell>
          <cell r="T340">
            <v>10965.51</v>
          </cell>
          <cell r="U340">
            <v>143.34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430.02</v>
          </cell>
          <cell r="AE340">
            <v>286.68</v>
          </cell>
          <cell r="AF340">
            <v>430.02</v>
          </cell>
          <cell r="AG340">
            <v>286.68</v>
          </cell>
          <cell r="AH340">
            <v>430.02</v>
          </cell>
          <cell r="AI340">
            <v>286.68</v>
          </cell>
          <cell r="AJ340">
            <v>430.02</v>
          </cell>
          <cell r="AK340">
            <v>286.68</v>
          </cell>
          <cell r="AL340">
            <v>430.02</v>
          </cell>
          <cell r="AM340">
            <v>286.68</v>
          </cell>
          <cell r="AN340">
            <v>430.02</v>
          </cell>
          <cell r="AO340">
            <v>286.68</v>
          </cell>
          <cell r="AQ340">
            <v>32968.199999999997</v>
          </cell>
          <cell r="AR340">
            <v>32968.199999999997</v>
          </cell>
          <cell r="AS340">
            <v>32968.199999999997</v>
          </cell>
          <cell r="AT340">
            <v>49022.28</v>
          </cell>
          <cell r="AU340">
            <v>49022.28</v>
          </cell>
          <cell r="AV340">
            <v>49022.28</v>
          </cell>
          <cell r="AW340" t="e">
            <v>#REF!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D340">
            <v>5344</v>
          </cell>
          <cell r="BE340">
            <v>0</v>
          </cell>
          <cell r="BF340">
            <v>1085.76</v>
          </cell>
          <cell r="BH340">
            <v>4300.2</v>
          </cell>
          <cell r="BI340">
            <v>6680</v>
          </cell>
          <cell r="BJ340">
            <v>6517</v>
          </cell>
          <cell r="BK340">
            <v>49022.28</v>
          </cell>
          <cell r="BL340">
            <v>49022.28</v>
          </cell>
          <cell r="BO340">
            <v>17415.8</v>
          </cell>
          <cell r="BP340">
            <v>-44722.080000000002</v>
          </cell>
          <cell r="BQ340">
            <v>0</v>
          </cell>
          <cell r="BS340">
            <v>3879</v>
          </cell>
          <cell r="BT340">
            <v>49022.28</v>
          </cell>
          <cell r="BU340">
            <v>3879</v>
          </cell>
          <cell r="BV340">
            <v>45143.28</v>
          </cell>
        </row>
        <row r="341">
          <cell r="C341" t="str">
            <v>O&amp;M</v>
          </cell>
          <cell r="E341" t="str">
            <v>EN-P-Integration</v>
          </cell>
          <cell r="F341" t="str">
            <v>Integration</v>
          </cell>
          <cell r="I341">
            <v>0</v>
          </cell>
          <cell r="J341">
            <v>0</v>
          </cell>
          <cell r="K341">
            <v>0</v>
          </cell>
          <cell r="L341" t="str">
            <v xml:space="preserve"> </v>
          </cell>
          <cell r="M341">
            <v>0</v>
          </cell>
          <cell r="N341">
            <v>0</v>
          </cell>
          <cell r="O341">
            <v>0</v>
          </cell>
          <cell r="P341" t="str">
            <v xml:space="preserve"> 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D341">
            <v>0</v>
          </cell>
          <cell r="BE341">
            <v>0</v>
          </cell>
          <cell r="BF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O341">
            <v>0</v>
          </cell>
          <cell r="BP341">
            <v>0</v>
          </cell>
          <cell r="BQ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</row>
        <row r="342">
          <cell r="C342" t="str">
            <v>O&amp;M</v>
          </cell>
          <cell r="E342" t="str">
            <v>MS-P-Integration</v>
          </cell>
          <cell r="F342" t="str">
            <v>Integration</v>
          </cell>
          <cell r="I342">
            <v>0</v>
          </cell>
          <cell r="J342">
            <v>0</v>
          </cell>
          <cell r="K342">
            <v>0</v>
          </cell>
          <cell r="L342" t="str">
            <v xml:space="preserve"> </v>
          </cell>
          <cell r="M342">
            <v>0</v>
          </cell>
          <cell r="N342">
            <v>0</v>
          </cell>
          <cell r="O342">
            <v>0</v>
          </cell>
          <cell r="P342" t="str">
            <v xml:space="preserve"> 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D342">
            <v>0</v>
          </cell>
          <cell r="BE342">
            <v>0</v>
          </cell>
          <cell r="BF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O342">
            <v>0</v>
          </cell>
          <cell r="BP342">
            <v>0</v>
          </cell>
          <cell r="BQ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</row>
        <row r="343">
          <cell r="C343" t="str">
            <v>O&amp;M</v>
          </cell>
          <cell r="E343" t="str">
            <v>EN-P-waste Mana&amp;FldSrv</v>
          </cell>
          <cell r="I343">
            <v>0</v>
          </cell>
          <cell r="J343">
            <v>0</v>
          </cell>
          <cell r="K343">
            <v>0</v>
          </cell>
          <cell r="L343" t="str">
            <v xml:space="preserve"> </v>
          </cell>
          <cell r="M343">
            <v>0</v>
          </cell>
          <cell r="N343">
            <v>0</v>
          </cell>
          <cell r="O343">
            <v>0</v>
          </cell>
          <cell r="P343" t="str">
            <v xml:space="preserve"> 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D343">
            <v>0</v>
          </cell>
          <cell r="BE343">
            <v>0</v>
          </cell>
          <cell r="BF343">
            <v>468.6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O343">
            <v>0</v>
          </cell>
          <cell r="BP343">
            <v>0</v>
          </cell>
          <cell r="BQ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</row>
        <row r="344">
          <cell r="C344" t="str">
            <v>O&amp;M</v>
          </cell>
          <cell r="E344" t="str">
            <v>EN-P-Investment Recovery</v>
          </cell>
          <cell r="I344">
            <v>0</v>
          </cell>
          <cell r="J344">
            <v>0</v>
          </cell>
          <cell r="K344">
            <v>0</v>
          </cell>
          <cell r="L344" t="str">
            <v xml:space="preserve"> </v>
          </cell>
          <cell r="M344">
            <v>0</v>
          </cell>
          <cell r="N344">
            <v>0</v>
          </cell>
          <cell r="O344">
            <v>0</v>
          </cell>
          <cell r="P344" t="str">
            <v xml:space="preserve"> 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D344">
            <v>0</v>
          </cell>
          <cell r="BE344">
            <v>0</v>
          </cell>
          <cell r="BF344">
            <v>14571.99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O344">
            <v>0</v>
          </cell>
          <cell r="BP344">
            <v>0</v>
          </cell>
          <cell r="BQ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</row>
        <row r="345">
          <cell r="C345" t="str">
            <v>O&amp;M</v>
          </cell>
          <cell r="E345" t="str">
            <v>MS-P-Auto Maint group</v>
          </cell>
          <cell r="I345">
            <v>0</v>
          </cell>
          <cell r="J345">
            <v>0</v>
          </cell>
          <cell r="K345">
            <v>0</v>
          </cell>
          <cell r="L345" t="str">
            <v xml:space="preserve"> </v>
          </cell>
          <cell r="M345">
            <v>0</v>
          </cell>
          <cell r="N345">
            <v>0</v>
          </cell>
          <cell r="O345">
            <v>0</v>
          </cell>
          <cell r="P345" t="str">
            <v xml:space="preserve"> 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D345">
            <v>0</v>
          </cell>
          <cell r="BE345">
            <v>0</v>
          </cell>
          <cell r="BF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O345">
            <v>0</v>
          </cell>
          <cell r="BP345">
            <v>0</v>
          </cell>
          <cell r="BQ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</row>
        <row r="346">
          <cell r="C346" t="str">
            <v>O&amp;M</v>
          </cell>
          <cell r="E346" t="str">
            <v>EN-P-Coal Ash mar</v>
          </cell>
          <cell r="I346">
            <v>0</v>
          </cell>
          <cell r="J346">
            <v>0</v>
          </cell>
          <cell r="K346">
            <v>0</v>
          </cell>
          <cell r="L346" t="str">
            <v xml:space="preserve"> </v>
          </cell>
          <cell r="M346">
            <v>0</v>
          </cell>
          <cell r="N346">
            <v>0</v>
          </cell>
          <cell r="O346">
            <v>0</v>
          </cell>
          <cell r="P346" t="str">
            <v xml:space="preserve"> 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O346">
            <v>0</v>
          </cell>
          <cell r="BP346">
            <v>0</v>
          </cell>
          <cell r="BQ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</row>
        <row r="347">
          <cell r="C347" t="str">
            <v>O&amp;M</v>
          </cell>
          <cell r="E347" t="str">
            <v>EN-P-EH&amp;S Global</v>
          </cell>
          <cell r="I347">
            <v>0</v>
          </cell>
          <cell r="J347">
            <v>0</v>
          </cell>
          <cell r="K347">
            <v>0</v>
          </cell>
          <cell r="L347" t="str">
            <v xml:space="preserve"> </v>
          </cell>
          <cell r="M347">
            <v>0</v>
          </cell>
          <cell r="N347">
            <v>0</v>
          </cell>
          <cell r="O347">
            <v>0</v>
          </cell>
          <cell r="P347" t="str">
            <v xml:space="preserve"> 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197203.8</v>
          </cell>
          <cell r="AV347">
            <v>197203.8</v>
          </cell>
          <cell r="AW347" t="e">
            <v>#REF!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D347">
            <v>0</v>
          </cell>
          <cell r="BE347">
            <v>0</v>
          </cell>
          <cell r="BF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197203.8</v>
          </cell>
          <cell r="BL347">
            <v>197203.8</v>
          </cell>
          <cell r="BO347">
            <v>197203.8</v>
          </cell>
          <cell r="BP347">
            <v>-197203.8</v>
          </cell>
          <cell r="BQ347">
            <v>0</v>
          </cell>
          <cell r="BS347">
            <v>473365.2</v>
          </cell>
          <cell r="BT347">
            <v>197203.8</v>
          </cell>
          <cell r="BU347">
            <v>473365.2</v>
          </cell>
          <cell r="BV347">
            <v>-276161.40000000002</v>
          </cell>
        </row>
        <row r="348">
          <cell r="C348" t="str">
            <v>O&amp;M</v>
          </cell>
          <cell r="E348" t="str">
            <v>EN-P-Resource Recovery</v>
          </cell>
          <cell r="I348">
            <v>0</v>
          </cell>
          <cell r="J348">
            <v>0</v>
          </cell>
          <cell r="K348">
            <v>0</v>
          </cell>
          <cell r="L348" t="str">
            <v xml:space="preserve"> </v>
          </cell>
          <cell r="M348">
            <v>0</v>
          </cell>
          <cell r="N348">
            <v>0</v>
          </cell>
          <cell r="O348">
            <v>0</v>
          </cell>
          <cell r="P348" t="str">
            <v xml:space="preserve"> 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D348">
            <v>0</v>
          </cell>
          <cell r="BE348">
            <v>0</v>
          </cell>
          <cell r="BF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O348">
            <v>0</v>
          </cell>
          <cell r="BP348">
            <v>0</v>
          </cell>
          <cell r="BQ348">
            <v>0</v>
          </cell>
          <cell r="BS348">
            <v>1115.28</v>
          </cell>
          <cell r="BT348">
            <v>0</v>
          </cell>
          <cell r="BU348">
            <v>1115.28</v>
          </cell>
          <cell r="BV348">
            <v>-1115.28</v>
          </cell>
        </row>
        <row r="350">
          <cell r="D350" t="str">
            <v>Non-PT</v>
          </cell>
          <cell r="I350">
            <v>11313.29</v>
          </cell>
          <cell r="J350">
            <v>7031.5399999999991</v>
          </cell>
          <cell r="K350">
            <v>-4281.75</v>
          </cell>
          <cell r="L350">
            <v>-0.60893488481897284</v>
          </cell>
          <cell r="M350">
            <v>65061.429999999993</v>
          </cell>
          <cell r="N350">
            <v>43042.109999999993</v>
          </cell>
          <cell r="O350">
            <v>-22019.32</v>
          </cell>
          <cell r="P350">
            <v>-0.51157622151888005</v>
          </cell>
          <cell r="R350">
            <v>12005.39</v>
          </cell>
          <cell r="S350">
            <v>18174.490000000002</v>
          </cell>
          <cell r="T350">
            <v>16242.54</v>
          </cell>
          <cell r="U350">
            <v>7325.7200000000012</v>
          </cell>
          <cell r="V350">
            <v>0</v>
          </cell>
          <cell r="W350">
            <v>11313.29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D350">
            <v>7315.83</v>
          </cell>
          <cell r="AE350">
            <v>7031.5399999999991</v>
          </cell>
          <cell r="AF350">
            <v>7315.83</v>
          </cell>
          <cell r="AG350">
            <v>7031.5399999999991</v>
          </cell>
          <cell r="AH350">
            <v>7315.83</v>
          </cell>
          <cell r="AI350">
            <v>7031.5399999999991</v>
          </cell>
          <cell r="AJ350">
            <v>7315.83</v>
          </cell>
          <cell r="AK350">
            <v>7031.5399999999991</v>
          </cell>
          <cell r="AL350">
            <v>7315.83</v>
          </cell>
          <cell r="AM350">
            <v>7031.5399999999991</v>
          </cell>
          <cell r="AN350">
            <v>7315.83</v>
          </cell>
          <cell r="AO350">
            <v>7638.99</v>
          </cell>
          <cell r="AQ350">
            <v>112148.05</v>
          </cell>
          <cell r="AR350">
            <v>112148.05</v>
          </cell>
          <cell r="AS350">
            <v>112213.09999999999</v>
          </cell>
          <cell r="AT350">
            <v>123388.56999999999</v>
          </cell>
          <cell r="AU350">
            <v>323144.27</v>
          </cell>
          <cell r="AV350">
            <v>323143.27</v>
          </cell>
          <cell r="AW350" t="e">
            <v>#REF!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D350">
            <v>71760.950000000012</v>
          </cell>
          <cell r="BE350">
            <v>104779.36</v>
          </cell>
          <cell r="BF350">
            <v>115128.1</v>
          </cell>
          <cell r="BH350">
            <v>86691.67</v>
          </cell>
          <cell r="BI350">
            <v>148615.04999999999</v>
          </cell>
          <cell r="BJ350">
            <v>167106.82</v>
          </cell>
          <cell r="BK350">
            <v>323143.27</v>
          </cell>
          <cell r="BL350">
            <v>323143.27</v>
          </cell>
          <cell r="BM350">
            <v>0</v>
          </cell>
          <cell r="BN350">
            <v>0</v>
          </cell>
          <cell r="BO350">
            <v>258081.83999999997</v>
          </cell>
          <cell r="BP350">
            <v>-236451.59999999998</v>
          </cell>
          <cell r="BQ350">
            <v>0</v>
          </cell>
          <cell r="BS350">
            <v>567550.62</v>
          </cell>
          <cell r="BT350">
            <v>323143.27</v>
          </cell>
          <cell r="BU350">
            <v>567550.62</v>
          </cell>
          <cell r="BV350">
            <v>-244407.35</v>
          </cell>
        </row>
        <row r="352">
          <cell r="C352" t="str">
            <v>O&amp;M</v>
          </cell>
          <cell r="E352" t="str">
            <v>MS-P-E-PT-PhtoDigtlm</v>
          </cell>
          <cell r="I352">
            <v>0</v>
          </cell>
          <cell r="J352">
            <v>41</v>
          </cell>
          <cell r="K352">
            <v>41</v>
          </cell>
          <cell r="L352">
            <v>1</v>
          </cell>
          <cell r="M352">
            <v>56.38</v>
          </cell>
          <cell r="N352">
            <v>246</v>
          </cell>
          <cell r="O352">
            <v>189.62</v>
          </cell>
          <cell r="P352">
            <v>0.77081300813008136</v>
          </cell>
          <cell r="R352">
            <v>28.76</v>
          </cell>
          <cell r="S352">
            <v>13.52</v>
          </cell>
          <cell r="T352">
            <v>9.6</v>
          </cell>
          <cell r="U352">
            <v>0</v>
          </cell>
          <cell r="V352">
            <v>4.5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41</v>
          </cell>
          <cell r="AE352">
            <v>41</v>
          </cell>
          <cell r="AF352">
            <v>41</v>
          </cell>
          <cell r="AG352">
            <v>41</v>
          </cell>
          <cell r="AH352">
            <v>41</v>
          </cell>
          <cell r="AI352">
            <v>41</v>
          </cell>
          <cell r="AJ352">
            <v>41</v>
          </cell>
          <cell r="AK352">
            <v>41</v>
          </cell>
          <cell r="AL352">
            <v>41</v>
          </cell>
          <cell r="AM352">
            <v>41</v>
          </cell>
          <cell r="AN352">
            <v>41</v>
          </cell>
          <cell r="AO352">
            <v>42</v>
          </cell>
          <cell r="AQ352">
            <v>492.68</v>
          </cell>
          <cell r="AR352">
            <v>492.68</v>
          </cell>
          <cell r="AS352">
            <v>369.51</v>
          </cell>
          <cell r="AT352">
            <v>369.51</v>
          </cell>
          <cell r="AU352">
            <v>383</v>
          </cell>
          <cell r="AV352">
            <v>383</v>
          </cell>
          <cell r="AW352" t="e">
            <v>#REF!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D352">
            <v>44.36</v>
          </cell>
          <cell r="BE352">
            <v>302.89</v>
          </cell>
          <cell r="BF352">
            <v>86.94</v>
          </cell>
          <cell r="BH352">
            <v>493</v>
          </cell>
          <cell r="BI352">
            <v>273</v>
          </cell>
          <cell r="BJ352">
            <v>266</v>
          </cell>
          <cell r="BK352">
            <v>383</v>
          </cell>
          <cell r="BL352">
            <v>383</v>
          </cell>
          <cell r="BO352">
            <v>326.62</v>
          </cell>
          <cell r="BP352">
            <v>110</v>
          </cell>
          <cell r="BQ352">
            <v>0</v>
          </cell>
          <cell r="BS352">
            <v>60.64</v>
          </cell>
          <cell r="BT352">
            <v>383</v>
          </cell>
          <cell r="BU352">
            <v>60.64</v>
          </cell>
          <cell r="BV352">
            <v>322.36</v>
          </cell>
        </row>
        <row r="353">
          <cell r="C353" t="str">
            <v>O&amp;M</v>
          </cell>
          <cell r="E353" t="str">
            <v>EN-P-PT-EnvFieldSrvs</v>
          </cell>
          <cell r="I353">
            <v>655</v>
          </cell>
          <cell r="J353">
            <v>498</v>
          </cell>
          <cell r="K353">
            <v>-157</v>
          </cell>
          <cell r="L353">
            <v>-0.31526104417670681</v>
          </cell>
          <cell r="M353">
            <v>2033</v>
          </cell>
          <cell r="N353">
            <v>2992</v>
          </cell>
          <cell r="O353">
            <v>959</v>
          </cell>
          <cell r="P353">
            <v>0.32052139037433153</v>
          </cell>
          <cell r="R353">
            <v>306</v>
          </cell>
          <cell r="S353">
            <v>299</v>
          </cell>
          <cell r="T353">
            <v>364</v>
          </cell>
          <cell r="U353">
            <v>409</v>
          </cell>
          <cell r="V353">
            <v>0</v>
          </cell>
          <cell r="W353">
            <v>655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499</v>
          </cell>
          <cell r="AE353">
            <v>499</v>
          </cell>
          <cell r="AF353">
            <v>499</v>
          </cell>
          <cell r="AG353">
            <v>499</v>
          </cell>
          <cell r="AH353">
            <v>498</v>
          </cell>
          <cell r="AI353">
            <v>498</v>
          </cell>
          <cell r="AJ353">
            <v>498</v>
          </cell>
          <cell r="AK353">
            <v>498</v>
          </cell>
          <cell r="AL353">
            <v>498</v>
          </cell>
          <cell r="AM353">
            <v>498</v>
          </cell>
          <cell r="AN353">
            <v>498</v>
          </cell>
          <cell r="AO353">
            <v>501</v>
          </cell>
          <cell r="AQ353">
            <v>5983</v>
          </cell>
          <cell r="AR353">
            <v>5983</v>
          </cell>
          <cell r="AS353">
            <v>5983</v>
          </cell>
          <cell r="AT353">
            <v>5983</v>
          </cell>
          <cell r="AU353">
            <v>5983</v>
          </cell>
          <cell r="AV353">
            <v>5983</v>
          </cell>
          <cell r="AW353" t="e">
            <v>#REF!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D353">
            <v>2058</v>
          </cell>
          <cell r="BE353">
            <v>3935</v>
          </cell>
          <cell r="BF353">
            <v>0</v>
          </cell>
          <cell r="BH353">
            <v>5983</v>
          </cell>
          <cell r="BI353">
            <v>0</v>
          </cell>
          <cell r="BJ353">
            <v>0</v>
          </cell>
          <cell r="BK353">
            <v>5983</v>
          </cell>
          <cell r="BL353">
            <v>5983</v>
          </cell>
          <cell r="BO353">
            <v>3950</v>
          </cell>
          <cell r="BP353">
            <v>0</v>
          </cell>
          <cell r="BQ353">
            <v>0</v>
          </cell>
          <cell r="BS353">
            <v>0</v>
          </cell>
          <cell r="BT353">
            <v>5983</v>
          </cell>
          <cell r="BU353">
            <v>0</v>
          </cell>
          <cell r="BV353">
            <v>5983</v>
          </cell>
        </row>
        <row r="354">
          <cell r="C354" t="str">
            <v>O&amp;M</v>
          </cell>
          <cell r="E354" t="str">
            <v>EN-P-E-PT-Integratio</v>
          </cell>
          <cell r="F354" t="str">
            <v>T&amp;E</v>
          </cell>
          <cell r="I354">
            <v>0</v>
          </cell>
          <cell r="J354">
            <v>0</v>
          </cell>
          <cell r="K354">
            <v>0</v>
          </cell>
          <cell r="L354" t="str">
            <v xml:space="preserve"> </v>
          </cell>
          <cell r="M354">
            <v>0</v>
          </cell>
          <cell r="N354">
            <v>0</v>
          </cell>
          <cell r="O354">
            <v>0</v>
          </cell>
          <cell r="P354" t="str">
            <v xml:space="preserve"> 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D354">
            <v>0</v>
          </cell>
          <cell r="BE354">
            <v>0</v>
          </cell>
          <cell r="BF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O354">
            <v>0</v>
          </cell>
          <cell r="BP354">
            <v>0</v>
          </cell>
          <cell r="BQ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</row>
        <row r="355">
          <cell r="C355" t="str">
            <v>O&amp;M</v>
          </cell>
          <cell r="E355" t="str">
            <v>EN-P-PT-MnfGsPlntRmd</v>
          </cell>
          <cell r="I355">
            <v>0</v>
          </cell>
          <cell r="J355">
            <v>0</v>
          </cell>
          <cell r="K355">
            <v>0</v>
          </cell>
          <cell r="L355" t="str">
            <v xml:space="preserve"> </v>
          </cell>
          <cell r="M355">
            <v>0</v>
          </cell>
          <cell r="N355">
            <v>0</v>
          </cell>
          <cell r="O355">
            <v>0</v>
          </cell>
          <cell r="P355" t="str">
            <v xml:space="preserve"> 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D355">
            <v>0</v>
          </cell>
          <cell r="BE355">
            <v>0</v>
          </cell>
          <cell r="BF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O355">
            <v>0</v>
          </cell>
          <cell r="BP355">
            <v>0</v>
          </cell>
          <cell r="BQ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</row>
        <row r="356">
          <cell r="C356" t="str">
            <v>O&amp;M</v>
          </cell>
          <cell r="E356" t="str">
            <v>EN-P-PT-EEP-O&amp;M Impl</v>
          </cell>
          <cell r="I356">
            <v>0</v>
          </cell>
          <cell r="J356">
            <v>0</v>
          </cell>
          <cell r="K356">
            <v>0</v>
          </cell>
          <cell r="L356" t="str">
            <v xml:space="preserve"> </v>
          </cell>
          <cell r="M356">
            <v>0</v>
          </cell>
          <cell r="N356">
            <v>0</v>
          </cell>
          <cell r="O356">
            <v>0</v>
          </cell>
          <cell r="P356" t="str">
            <v xml:space="preserve"> 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O356">
            <v>0</v>
          </cell>
          <cell r="BP356">
            <v>0</v>
          </cell>
          <cell r="BQ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</row>
        <row r="357">
          <cell r="C357" t="str">
            <v>O&amp;M</v>
          </cell>
          <cell r="E357" t="str">
            <v>EN-P-E-PT-EnSup</v>
          </cell>
          <cell r="I357">
            <v>1688.12</v>
          </cell>
          <cell r="J357">
            <v>1366</v>
          </cell>
          <cell r="K357">
            <v>-322.11999999999989</v>
          </cell>
          <cell r="L357">
            <v>-0.23581259150805262</v>
          </cell>
          <cell r="M357">
            <v>4298.6400000000003</v>
          </cell>
          <cell r="N357">
            <v>8204</v>
          </cell>
          <cell r="O357">
            <v>3905.3599999999997</v>
          </cell>
          <cell r="P357">
            <v>0.47603120429058993</v>
          </cell>
          <cell r="R357">
            <v>327.92</v>
          </cell>
          <cell r="S357">
            <v>566.79999999999995</v>
          </cell>
          <cell r="T357">
            <v>933.96</v>
          </cell>
          <cell r="U357">
            <v>781.84</v>
          </cell>
          <cell r="V357">
            <v>0</v>
          </cell>
          <cell r="W357">
            <v>1688.12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1368</v>
          </cell>
          <cell r="AE357">
            <v>1368</v>
          </cell>
          <cell r="AF357">
            <v>1368</v>
          </cell>
          <cell r="AG357">
            <v>1368</v>
          </cell>
          <cell r="AH357">
            <v>1366</v>
          </cell>
          <cell r="AI357">
            <v>1366</v>
          </cell>
          <cell r="AJ357">
            <v>1366</v>
          </cell>
          <cell r="AK357">
            <v>1366</v>
          </cell>
          <cell r="AL357">
            <v>1366</v>
          </cell>
          <cell r="AM357">
            <v>1366</v>
          </cell>
          <cell r="AN357">
            <v>1366</v>
          </cell>
          <cell r="AO357">
            <v>1366</v>
          </cell>
          <cell r="AQ357">
            <v>16400</v>
          </cell>
          <cell r="AR357">
            <v>16400</v>
          </cell>
          <cell r="AS357">
            <v>16400</v>
          </cell>
          <cell r="AT357">
            <v>12600</v>
          </cell>
          <cell r="AU357">
            <v>12604</v>
          </cell>
          <cell r="AV357">
            <v>12603</v>
          </cell>
          <cell r="AW357" t="e">
            <v>#REF!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D357">
            <v>9252.1200000000008</v>
          </cell>
          <cell r="BE357">
            <v>7186.4</v>
          </cell>
          <cell r="BF357">
            <v>10686.11</v>
          </cell>
          <cell r="BH357">
            <v>16400</v>
          </cell>
          <cell r="BI357">
            <v>10825</v>
          </cell>
          <cell r="BJ357">
            <v>18000</v>
          </cell>
          <cell r="BK357">
            <v>12603</v>
          </cell>
          <cell r="BL357">
            <v>12603</v>
          </cell>
          <cell r="BO357">
            <v>8304.36</v>
          </cell>
          <cell r="BP357">
            <v>3797</v>
          </cell>
          <cell r="BQ357">
            <v>0</v>
          </cell>
          <cell r="BS357">
            <v>12450</v>
          </cell>
          <cell r="BT357">
            <v>12603</v>
          </cell>
          <cell r="BU357">
            <v>12450</v>
          </cell>
          <cell r="BV357">
            <v>153</v>
          </cell>
        </row>
        <row r="358">
          <cell r="C358" t="str">
            <v>O&amp;M</v>
          </cell>
          <cell r="E358" t="str">
            <v>EN-P-PT-Env Rem</v>
          </cell>
          <cell r="I358">
            <v>0</v>
          </cell>
          <cell r="J358">
            <v>0</v>
          </cell>
          <cell r="K358">
            <v>0</v>
          </cell>
          <cell r="L358" t="str">
            <v xml:space="preserve"> </v>
          </cell>
          <cell r="M358">
            <v>0</v>
          </cell>
          <cell r="N358">
            <v>0</v>
          </cell>
          <cell r="O358">
            <v>0</v>
          </cell>
          <cell r="P358" t="str">
            <v xml:space="preserve"> 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D358">
            <v>0</v>
          </cell>
          <cell r="BE358">
            <v>0</v>
          </cell>
          <cell r="BF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O358">
            <v>0</v>
          </cell>
          <cell r="BP358">
            <v>0</v>
          </cell>
          <cell r="BQ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</row>
        <row r="359">
          <cell r="C359" t="str">
            <v>O&amp;M</v>
          </cell>
          <cell r="E359" t="str">
            <v>EN-P-PT-L&amp;P Tec</v>
          </cell>
          <cell r="I359">
            <v>0</v>
          </cell>
          <cell r="J359">
            <v>0</v>
          </cell>
          <cell r="K359">
            <v>0</v>
          </cell>
          <cell r="L359" t="str">
            <v xml:space="preserve"> </v>
          </cell>
          <cell r="M359">
            <v>0</v>
          </cell>
          <cell r="N359">
            <v>0</v>
          </cell>
          <cell r="O359">
            <v>0</v>
          </cell>
          <cell r="P359" t="str">
            <v xml:space="preserve"> 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D359">
            <v>0</v>
          </cell>
          <cell r="BE359">
            <v>0</v>
          </cell>
          <cell r="BF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O359">
            <v>0</v>
          </cell>
          <cell r="BP359">
            <v>0</v>
          </cell>
          <cell r="BQ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</row>
        <row r="360">
          <cell r="C360" t="str">
            <v>O&amp;M</v>
          </cell>
          <cell r="E360" t="str">
            <v>MS-P-PT-PhotDigVidGp</v>
          </cell>
          <cell r="I360">
            <v>0</v>
          </cell>
          <cell r="J360">
            <v>0</v>
          </cell>
          <cell r="K360">
            <v>0</v>
          </cell>
          <cell r="L360" t="str">
            <v xml:space="preserve"> </v>
          </cell>
          <cell r="M360">
            <v>0</v>
          </cell>
          <cell r="N360">
            <v>0</v>
          </cell>
          <cell r="O360">
            <v>0</v>
          </cell>
          <cell r="P360" t="str">
            <v xml:space="preserve"> 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D360">
            <v>154</v>
          </cell>
          <cell r="BE360">
            <v>0</v>
          </cell>
          <cell r="BF360">
            <v>0</v>
          </cell>
          <cell r="BH360">
            <v>0</v>
          </cell>
          <cell r="BI360">
            <v>513</v>
          </cell>
          <cell r="BJ360">
            <v>500</v>
          </cell>
          <cell r="BK360">
            <v>0</v>
          </cell>
          <cell r="BL360">
            <v>0</v>
          </cell>
          <cell r="BO360">
            <v>0</v>
          </cell>
          <cell r="BP360">
            <v>0</v>
          </cell>
          <cell r="BQ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</row>
        <row r="361">
          <cell r="C361" t="str">
            <v>O&amp;M</v>
          </cell>
          <cell r="E361" t="str">
            <v>MS-P-PT-PwrSysRelGrp</v>
          </cell>
          <cell r="I361">
            <v>0</v>
          </cell>
          <cell r="J361">
            <v>0</v>
          </cell>
          <cell r="K361">
            <v>0</v>
          </cell>
          <cell r="L361" t="str">
            <v xml:space="preserve"> </v>
          </cell>
          <cell r="M361">
            <v>0</v>
          </cell>
          <cell r="N361">
            <v>0</v>
          </cell>
          <cell r="O361">
            <v>0</v>
          </cell>
          <cell r="P361" t="str">
            <v xml:space="preserve"> 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D361">
            <v>0</v>
          </cell>
          <cell r="BE361">
            <v>0</v>
          </cell>
          <cell r="BF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O361">
            <v>0</v>
          </cell>
          <cell r="BP361">
            <v>0</v>
          </cell>
          <cell r="BQ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</row>
        <row r="362">
          <cell r="C362" t="str">
            <v>O&amp;M</v>
          </cell>
          <cell r="E362" t="str">
            <v>MS-P-PT-ESPrTel&amp;CnGp</v>
          </cell>
          <cell r="I362">
            <v>0</v>
          </cell>
          <cell r="J362">
            <v>0</v>
          </cell>
          <cell r="K362">
            <v>0</v>
          </cell>
          <cell r="L362" t="str">
            <v xml:space="preserve"> </v>
          </cell>
          <cell r="M362">
            <v>0</v>
          </cell>
          <cell r="N362">
            <v>0</v>
          </cell>
          <cell r="O362">
            <v>0</v>
          </cell>
          <cell r="P362" t="str">
            <v xml:space="preserve"> 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D362">
            <v>0</v>
          </cell>
          <cell r="BE362">
            <v>0</v>
          </cell>
          <cell r="BF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O362">
            <v>0</v>
          </cell>
          <cell r="BP362">
            <v>0</v>
          </cell>
          <cell r="BQ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</row>
        <row r="363">
          <cell r="C363" t="str">
            <v>O&amp;M</v>
          </cell>
          <cell r="E363" t="str">
            <v>MS-P-PT-VbrtnAnlyGrp</v>
          </cell>
          <cell r="I363">
            <v>0</v>
          </cell>
          <cell r="J363">
            <v>0</v>
          </cell>
          <cell r="K363">
            <v>0</v>
          </cell>
          <cell r="L363" t="str">
            <v xml:space="preserve"> </v>
          </cell>
          <cell r="M363">
            <v>0</v>
          </cell>
          <cell r="N363">
            <v>0</v>
          </cell>
          <cell r="O363">
            <v>0</v>
          </cell>
          <cell r="P363" t="str">
            <v xml:space="preserve"> 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D363">
            <v>0</v>
          </cell>
          <cell r="BE363">
            <v>0</v>
          </cell>
          <cell r="BF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O363">
            <v>0</v>
          </cell>
          <cell r="BP363">
            <v>0</v>
          </cell>
          <cell r="BQ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</row>
        <row r="364">
          <cell r="C364" t="str">
            <v>O&amp;M</v>
          </cell>
          <cell r="E364" t="str">
            <v>MS-P-PT-MtTst&amp;InspGr</v>
          </cell>
          <cell r="I364">
            <v>0</v>
          </cell>
          <cell r="J364">
            <v>0</v>
          </cell>
          <cell r="K364">
            <v>0</v>
          </cell>
          <cell r="L364" t="str">
            <v xml:space="preserve"> </v>
          </cell>
          <cell r="M364">
            <v>0</v>
          </cell>
          <cell r="N364">
            <v>0</v>
          </cell>
          <cell r="O364">
            <v>0</v>
          </cell>
          <cell r="P364" t="str">
            <v xml:space="preserve"> 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D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O364">
            <v>0</v>
          </cell>
          <cell r="BP364">
            <v>0</v>
          </cell>
          <cell r="BQ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</row>
        <row r="365">
          <cell r="C365" t="str">
            <v>O&amp;M</v>
          </cell>
          <cell r="E365" t="str">
            <v>MS-P-PT-EnviroEmisGr</v>
          </cell>
          <cell r="I365">
            <v>0</v>
          </cell>
          <cell r="J365">
            <v>0</v>
          </cell>
          <cell r="K365">
            <v>0</v>
          </cell>
          <cell r="L365" t="str">
            <v xml:space="preserve"> </v>
          </cell>
          <cell r="M365">
            <v>0</v>
          </cell>
          <cell r="N365">
            <v>0</v>
          </cell>
          <cell r="O365">
            <v>0</v>
          </cell>
          <cell r="P365" t="str">
            <v xml:space="preserve"> 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D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O365">
            <v>0</v>
          </cell>
          <cell r="BP365">
            <v>0</v>
          </cell>
          <cell r="BQ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</row>
        <row r="366">
          <cell r="C366" t="str">
            <v>O&amp;M</v>
          </cell>
          <cell r="E366" t="str">
            <v>MS-P-PT-NndstrtExmGr</v>
          </cell>
          <cell r="I366">
            <v>0</v>
          </cell>
          <cell r="J366">
            <v>0</v>
          </cell>
          <cell r="K366">
            <v>0</v>
          </cell>
          <cell r="L366" t="str">
            <v xml:space="preserve"> </v>
          </cell>
          <cell r="M366">
            <v>0</v>
          </cell>
          <cell r="N366">
            <v>0</v>
          </cell>
          <cell r="O366">
            <v>0</v>
          </cell>
          <cell r="P366" t="str">
            <v xml:space="preserve"> 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D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O366">
            <v>0</v>
          </cell>
          <cell r="BP366">
            <v>0</v>
          </cell>
          <cell r="BQ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</row>
        <row r="367">
          <cell r="C367" t="str">
            <v>O&amp;M</v>
          </cell>
          <cell r="E367" t="str">
            <v>MS-P-PT-Mtlrgy&amp;CorGr</v>
          </cell>
          <cell r="I367">
            <v>0</v>
          </cell>
          <cell r="J367">
            <v>0</v>
          </cell>
          <cell r="K367">
            <v>0</v>
          </cell>
          <cell r="L367" t="str">
            <v xml:space="preserve"> </v>
          </cell>
          <cell r="M367">
            <v>0</v>
          </cell>
          <cell r="N367">
            <v>0</v>
          </cell>
          <cell r="O367">
            <v>0</v>
          </cell>
          <cell r="P367" t="str">
            <v xml:space="preserve"> 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D367">
            <v>0</v>
          </cell>
          <cell r="BE367">
            <v>0</v>
          </cell>
          <cell r="BF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O367">
            <v>0</v>
          </cell>
          <cell r="BP367">
            <v>0</v>
          </cell>
          <cell r="BQ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</row>
        <row r="368">
          <cell r="C368" t="str">
            <v>O&amp;M</v>
          </cell>
          <cell r="E368" t="str">
            <v>MS-P-PT-Mtr&amp;InstSvGr</v>
          </cell>
          <cell r="I368">
            <v>0</v>
          </cell>
          <cell r="J368">
            <v>0</v>
          </cell>
          <cell r="K368">
            <v>0</v>
          </cell>
          <cell r="L368" t="str">
            <v xml:space="preserve"> </v>
          </cell>
          <cell r="M368">
            <v>0</v>
          </cell>
          <cell r="N368">
            <v>0</v>
          </cell>
          <cell r="O368">
            <v>0</v>
          </cell>
          <cell r="P368" t="str">
            <v xml:space="preserve"> 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D368">
            <v>0</v>
          </cell>
          <cell r="BE368">
            <v>0</v>
          </cell>
          <cell r="BF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O368">
            <v>0</v>
          </cell>
          <cell r="BP368">
            <v>0</v>
          </cell>
          <cell r="BQ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</row>
        <row r="369">
          <cell r="C369" t="str">
            <v>O&amp;M</v>
          </cell>
          <cell r="E369" t="str">
            <v>MS-P-PT-ThrmPerfrmGr</v>
          </cell>
          <cell r="I369">
            <v>0</v>
          </cell>
          <cell r="J369">
            <v>0</v>
          </cell>
          <cell r="K369">
            <v>0</v>
          </cell>
          <cell r="L369" t="str">
            <v xml:space="preserve"> </v>
          </cell>
          <cell r="M369">
            <v>0</v>
          </cell>
          <cell r="N369">
            <v>0</v>
          </cell>
          <cell r="O369">
            <v>0</v>
          </cell>
          <cell r="P369" t="str">
            <v xml:space="preserve"> 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D369">
            <v>0</v>
          </cell>
          <cell r="BE369">
            <v>0</v>
          </cell>
          <cell r="BF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O369">
            <v>0</v>
          </cell>
          <cell r="BP369">
            <v>0</v>
          </cell>
          <cell r="BQ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</row>
        <row r="370">
          <cell r="C370" t="str">
            <v>O&amp;M</v>
          </cell>
          <cell r="E370" t="str">
            <v>MS-P-PT-AnalytChemGr</v>
          </cell>
          <cell r="I370">
            <v>0</v>
          </cell>
          <cell r="J370">
            <v>0</v>
          </cell>
          <cell r="K370">
            <v>0</v>
          </cell>
          <cell r="L370" t="str">
            <v xml:space="preserve"> </v>
          </cell>
          <cell r="M370">
            <v>0</v>
          </cell>
          <cell r="N370">
            <v>0</v>
          </cell>
          <cell r="O370">
            <v>0</v>
          </cell>
          <cell r="P370" t="str">
            <v xml:space="preserve"> 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D370">
            <v>0</v>
          </cell>
          <cell r="BE370">
            <v>0</v>
          </cell>
          <cell r="BF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O370">
            <v>0</v>
          </cell>
          <cell r="BP370">
            <v>0</v>
          </cell>
          <cell r="BQ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</row>
        <row r="371">
          <cell r="C371" t="str">
            <v>O&amp;M</v>
          </cell>
          <cell r="E371" t="str">
            <v>MS-P-PT-InsFldPetPrG</v>
          </cell>
          <cell r="I371">
            <v>0</v>
          </cell>
          <cell r="J371">
            <v>0</v>
          </cell>
          <cell r="K371">
            <v>0</v>
          </cell>
          <cell r="L371" t="str">
            <v xml:space="preserve"> </v>
          </cell>
          <cell r="M371">
            <v>0</v>
          </cell>
          <cell r="N371">
            <v>0</v>
          </cell>
          <cell r="O371">
            <v>0</v>
          </cell>
          <cell r="P371" t="str">
            <v xml:space="preserve"> 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D371">
            <v>0</v>
          </cell>
          <cell r="BE371">
            <v>0</v>
          </cell>
          <cell r="BF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O371">
            <v>0</v>
          </cell>
          <cell r="BP371">
            <v>0</v>
          </cell>
          <cell r="BQ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</row>
        <row r="372">
          <cell r="C372" t="str">
            <v>O&amp;M</v>
          </cell>
          <cell r="E372" t="str">
            <v>MS-P-PT-RadEnvirAnlG</v>
          </cell>
          <cell r="I372">
            <v>0</v>
          </cell>
          <cell r="J372">
            <v>0</v>
          </cell>
          <cell r="K372">
            <v>0</v>
          </cell>
          <cell r="L372" t="str">
            <v xml:space="preserve"> </v>
          </cell>
          <cell r="M372">
            <v>0</v>
          </cell>
          <cell r="N372">
            <v>0</v>
          </cell>
          <cell r="O372">
            <v>0</v>
          </cell>
          <cell r="P372" t="str">
            <v xml:space="preserve"> 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D372">
            <v>0</v>
          </cell>
          <cell r="BE372">
            <v>0</v>
          </cell>
          <cell r="BF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O372">
            <v>0</v>
          </cell>
          <cell r="BP372">
            <v>0</v>
          </cell>
          <cell r="BQ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</row>
        <row r="373">
          <cell r="C373" t="str">
            <v>O&amp;M</v>
          </cell>
          <cell r="E373" t="str">
            <v>EN-P-PT-Env Strategy</v>
          </cell>
          <cell r="I373">
            <v>0</v>
          </cell>
          <cell r="J373">
            <v>0</v>
          </cell>
          <cell r="K373">
            <v>0</v>
          </cell>
          <cell r="L373" t="str">
            <v xml:space="preserve"> </v>
          </cell>
          <cell r="M373">
            <v>0</v>
          </cell>
          <cell r="N373">
            <v>0</v>
          </cell>
          <cell r="O373">
            <v>0</v>
          </cell>
          <cell r="P373" t="str">
            <v xml:space="preserve"> 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D373">
            <v>0</v>
          </cell>
          <cell r="BE373">
            <v>0</v>
          </cell>
          <cell r="BF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O373">
            <v>0</v>
          </cell>
          <cell r="BP373">
            <v>0</v>
          </cell>
          <cell r="BQ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</row>
        <row r="374">
          <cell r="C374" t="str">
            <v>O&amp;M</v>
          </cell>
          <cell r="E374" t="str">
            <v>EN-P-PT-HlthSft</v>
          </cell>
          <cell r="I374">
            <v>0</v>
          </cell>
          <cell r="J374">
            <v>84</v>
          </cell>
          <cell r="K374">
            <v>84</v>
          </cell>
          <cell r="L374">
            <v>1</v>
          </cell>
          <cell r="M374">
            <v>0</v>
          </cell>
          <cell r="N374">
            <v>504</v>
          </cell>
          <cell r="O374">
            <v>504</v>
          </cell>
          <cell r="P374">
            <v>1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D374">
            <v>84</v>
          </cell>
          <cell r="AE374">
            <v>84</v>
          </cell>
          <cell r="AF374">
            <v>84</v>
          </cell>
          <cell r="AG374">
            <v>84</v>
          </cell>
          <cell r="AH374">
            <v>84</v>
          </cell>
          <cell r="AI374">
            <v>84</v>
          </cell>
          <cell r="AJ374">
            <v>84</v>
          </cell>
          <cell r="AK374">
            <v>84</v>
          </cell>
          <cell r="AL374">
            <v>84</v>
          </cell>
          <cell r="AM374">
            <v>84</v>
          </cell>
          <cell r="AN374">
            <v>84</v>
          </cell>
          <cell r="AO374">
            <v>82</v>
          </cell>
          <cell r="AQ374">
            <v>1006</v>
          </cell>
          <cell r="AR374">
            <v>1006</v>
          </cell>
          <cell r="AS374">
            <v>1006</v>
          </cell>
          <cell r="AT374">
            <v>1006</v>
          </cell>
          <cell r="AU374">
            <v>1006</v>
          </cell>
          <cell r="AV374">
            <v>1006</v>
          </cell>
          <cell r="AW374" t="e">
            <v>#REF!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D374">
            <v>2215</v>
          </cell>
          <cell r="BE374">
            <v>3659</v>
          </cell>
          <cell r="BF374">
            <v>8332</v>
          </cell>
          <cell r="BH374">
            <v>1006</v>
          </cell>
          <cell r="BI374">
            <v>5125</v>
          </cell>
          <cell r="BJ374">
            <v>5000</v>
          </cell>
          <cell r="BK374">
            <v>1006</v>
          </cell>
          <cell r="BL374">
            <v>1006</v>
          </cell>
          <cell r="BO374">
            <v>1006</v>
          </cell>
          <cell r="BP374">
            <v>0</v>
          </cell>
          <cell r="BQ374">
            <v>0</v>
          </cell>
          <cell r="BS374">
            <v>1033</v>
          </cell>
          <cell r="BT374">
            <v>1006</v>
          </cell>
          <cell r="BU374">
            <v>1033</v>
          </cell>
          <cell r="BV374">
            <v>-27</v>
          </cell>
        </row>
        <row r="375">
          <cell r="C375" t="str">
            <v>O&amp;M</v>
          </cell>
          <cell r="E375" t="str">
            <v>EN-P-E-PT-Hlth&amp;</v>
          </cell>
          <cell r="I375">
            <v>330.89</v>
          </cell>
          <cell r="J375">
            <v>585</v>
          </cell>
          <cell r="K375">
            <v>254.11</v>
          </cell>
          <cell r="L375">
            <v>0.4343760683760684</v>
          </cell>
          <cell r="M375">
            <v>665.03</v>
          </cell>
          <cell r="N375">
            <v>1260</v>
          </cell>
          <cell r="O375">
            <v>594.97</v>
          </cell>
          <cell r="P375">
            <v>0.47219841269841273</v>
          </cell>
          <cell r="R375">
            <v>16.41</v>
          </cell>
          <cell r="S375">
            <v>164.92</v>
          </cell>
          <cell r="T375">
            <v>26.55</v>
          </cell>
          <cell r="U375">
            <v>126.26</v>
          </cell>
          <cell r="V375">
            <v>0</v>
          </cell>
          <cell r="W375">
            <v>330.89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135</v>
          </cell>
          <cell r="AE375">
            <v>135</v>
          </cell>
          <cell r="AF375">
            <v>135</v>
          </cell>
          <cell r="AG375">
            <v>135</v>
          </cell>
          <cell r="AH375">
            <v>135</v>
          </cell>
          <cell r="AI375">
            <v>585</v>
          </cell>
          <cell r="AJ375">
            <v>135</v>
          </cell>
          <cell r="AK375">
            <v>135</v>
          </cell>
          <cell r="AL375">
            <v>135</v>
          </cell>
          <cell r="AM375">
            <v>135</v>
          </cell>
          <cell r="AN375">
            <v>135</v>
          </cell>
          <cell r="AO375">
            <v>139</v>
          </cell>
          <cell r="AQ375">
            <v>2073.59</v>
          </cell>
          <cell r="AR375">
            <v>2073.59</v>
          </cell>
          <cell r="AS375">
            <v>2073.59</v>
          </cell>
          <cell r="AT375">
            <v>1998.59</v>
          </cell>
          <cell r="AU375">
            <v>1996</v>
          </cell>
          <cell r="AV375">
            <v>1997</v>
          </cell>
          <cell r="AW375" t="e">
            <v>#REF!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D375">
            <v>1558.64</v>
          </cell>
          <cell r="BE375">
            <v>1273.6400000000001</v>
          </cell>
          <cell r="BF375">
            <v>1208.6300000000001</v>
          </cell>
          <cell r="BH375">
            <v>2074</v>
          </cell>
          <cell r="BI375">
            <v>1527</v>
          </cell>
          <cell r="BJ375">
            <v>2000</v>
          </cell>
          <cell r="BK375">
            <v>1997</v>
          </cell>
          <cell r="BL375">
            <v>1997</v>
          </cell>
          <cell r="BO375">
            <v>1331.97</v>
          </cell>
          <cell r="BP375">
            <v>77</v>
          </cell>
          <cell r="BQ375">
            <v>0</v>
          </cell>
          <cell r="BS375">
            <v>1620.78</v>
          </cell>
          <cell r="BT375">
            <v>1997</v>
          </cell>
          <cell r="BU375">
            <v>1620.78</v>
          </cell>
          <cell r="BV375">
            <v>376.22</v>
          </cell>
        </row>
        <row r="376">
          <cell r="C376" t="str">
            <v>O&amp;M</v>
          </cell>
          <cell r="E376" t="str">
            <v>EN-P-PT-EnvPol&amp;</v>
          </cell>
          <cell r="I376">
            <v>0</v>
          </cell>
          <cell r="J376">
            <v>0</v>
          </cell>
          <cell r="K376">
            <v>0</v>
          </cell>
          <cell r="L376" t="str">
            <v xml:space="preserve"> </v>
          </cell>
          <cell r="M376">
            <v>6888</v>
          </cell>
          <cell r="N376">
            <v>0</v>
          </cell>
          <cell r="O376">
            <v>-6888</v>
          </cell>
          <cell r="P376" t="str">
            <v xml:space="preserve"> </v>
          </cell>
          <cell r="R376">
            <v>0</v>
          </cell>
          <cell r="S376">
            <v>0</v>
          </cell>
          <cell r="T376">
            <v>0</v>
          </cell>
          <cell r="U376">
            <v>6888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9000</v>
          </cell>
          <cell r="AU376">
            <v>9000</v>
          </cell>
          <cell r="AV376">
            <v>9000</v>
          </cell>
          <cell r="AW376" t="e">
            <v>#REF!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D376">
            <v>0</v>
          </cell>
          <cell r="BE376">
            <v>820</v>
          </cell>
          <cell r="BF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9000</v>
          </cell>
          <cell r="BL376">
            <v>9000</v>
          </cell>
          <cell r="BO376">
            <v>2112</v>
          </cell>
          <cell r="BP376">
            <v>-9000</v>
          </cell>
          <cell r="BQ376">
            <v>0</v>
          </cell>
          <cell r="BS376">
            <v>0</v>
          </cell>
          <cell r="BT376">
            <v>9000</v>
          </cell>
          <cell r="BU376">
            <v>0</v>
          </cell>
          <cell r="BV376">
            <v>9000</v>
          </cell>
        </row>
        <row r="377">
          <cell r="C377" t="str">
            <v>O&amp;M</v>
          </cell>
          <cell r="E377" t="str">
            <v>EN-P-E-PTComAud</v>
          </cell>
          <cell r="I377">
            <v>660.2</v>
          </cell>
          <cell r="J377">
            <v>1133</v>
          </cell>
          <cell r="K377">
            <v>472.79999999999995</v>
          </cell>
          <cell r="L377">
            <v>0.4172992056487202</v>
          </cell>
          <cell r="M377">
            <v>954</v>
          </cell>
          <cell r="N377">
            <v>2798</v>
          </cell>
          <cell r="O377">
            <v>1844</v>
          </cell>
          <cell r="P377">
            <v>0.65904217298070045</v>
          </cell>
          <cell r="R377">
            <v>1.64</v>
          </cell>
          <cell r="S377">
            <v>21.28</v>
          </cell>
          <cell r="T377">
            <v>99.44</v>
          </cell>
          <cell r="U377">
            <v>171.44</v>
          </cell>
          <cell r="V377">
            <v>0</v>
          </cell>
          <cell r="W377">
            <v>660.2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133</v>
          </cell>
          <cell r="AE377">
            <v>133</v>
          </cell>
          <cell r="AF377">
            <v>1133</v>
          </cell>
          <cell r="AG377">
            <v>133</v>
          </cell>
          <cell r="AH377">
            <v>133</v>
          </cell>
          <cell r="AI377">
            <v>1133</v>
          </cell>
          <cell r="AJ377">
            <v>133</v>
          </cell>
          <cell r="AK377">
            <v>133</v>
          </cell>
          <cell r="AL377">
            <v>133</v>
          </cell>
          <cell r="AM377">
            <v>133</v>
          </cell>
          <cell r="AN377">
            <v>133</v>
          </cell>
          <cell r="AO377">
            <v>137</v>
          </cell>
          <cell r="AQ377">
            <v>3600</v>
          </cell>
          <cell r="AR377">
            <v>3600</v>
          </cell>
          <cell r="AS377">
            <v>3600</v>
          </cell>
          <cell r="AT377">
            <v>3600</v>
          </cell>
          <cell r="AU377">
            <v>3597</v>
          </cell>
          <cell r="AV377">
            <v>3597</v>
          </cell>
          <cell r="AW377" t="e">
            <v>#REF!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D377">
            <v>1344</v>
          </cell>
          <cell r="BE377">
            <v>5721.93</v>
          </cell>
          <cell r="BF377">
            <v>7814.93</v>
          </cell>
          <cell r="BH377">
            <v>3600</v>
          </cell>
          <cell r="BI377">
            <v>5950</v>
          </cell>
          <cell r="BJ377">
            <v>9348</v>
          </cell>
          <cell r="BK377">
            <v>3597</v>
          </cell>
          <cell r="BL377">
            <v>3597</v>
          </cell>
          <cell r="BO377">
            <v>2643</v>
          </cell>
          <cell r="BP377">
            <v>3</v>
          </cell>
          <cell r="BQ377">
            <v>0</v>
          </cell>
          <cell r="BS377">
            <v>5250</v>
          </cell>
          <cell r="BT377">
            <v>3597</v>
          </cell>
          <cell r="BU377">
            <v>5250</v>
          </cell>
          <cell r="BV377">
            <v>-1653</v>
          </cell>
        </row>
        <row r="378">
          <cell r="C378" t="str">
            <v>O&amp;M</v>
          </cell>
          <cell r="E378" t="str">
            <v>EN-P-PT-Integration Pass Through</v>
          </cell>
          <cell r="F378" t="str">
            <v>Integration</v>
          </cell>
          <cell r="I378">
            <v>0</v>
          </cell>
          <cell r="J378">
            <v>0</v>
          </cell>
          <cell r="K378">
            <v>0</v>
          </cell>
          <cell r="L378" t="str">
            <v xml:space="preserve"> </v>
          </cell>
          <cell r="M378">
            <v>0</v>
          </cell>
          <cell r="N378">
            <v>0</v>
          </cell>
          <cell r="O378">
            <v>0</v>
          </cell>
          <cell r="P378" t="str">
            <v xml:space="preserve"> 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O378">
            <v>0</v>
          </cell>
          <cell r="BP378">
            <v>0</v>
          </cell>
          <cell r="BQ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</row>
        <row r="379">
          <cell r="C379" t="str">
            <v>O&amp;M</v>
          </cell>
          <cell r="E379" t="str">
            <v>MS-P-PT-Integration Pass Through</v>
          </cell>
          <cell r="F379" t="str">
            <v>Integration</v>
          </cell>
          <cell r="I379">
            <v>0</v>
          </cell>
          <cell r="J379">
            <v>0</v>
          </cell>
          <cell r="K379">
            <v>0</v>
          </cell>
          <cell r="L379" t="str">
            <v xml:space="preserve"> </v>
          </cell>
          <cell r="M379">
            <v>0</v>
          </cell>
          <cell r="N379">
            <v>0</v>
          </cell>
          <cell r="O379">
            <v>0</v>
          </cell>
          <cell r="P379" t="str">
            <v xml:space="preserve"> 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O379">
            <v>0</v>
          </cell>
          <cell r="BP379">
            <v>0</v>
          </cell>
          <cell r="BQ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</row>
        <row r="380">
          <cell r="C380" t="str">
            <v>O&amp;M</v>
          </cell>
          <cell r="E380" t="str">
            <v>EN-P-PT-Investment recovery</v>
          </cell>
          <cell r="I380">
            <v>0</v>
          </cell>
          <cell r="J380">
            <v>0</v>
          </cell>
          <cell r="K380">
            <v>0</v>
          </cell>
          <cell r="L380" t="str">
            <v xml:space="preserve"> </v>
          </cell>
          <cell r="M380">
            <v>0</v>
          </cell>
          <cell r="N380">
            <v>0</v>
          </cell>
          <cell r="O380">
            <v>0</v>
          </cell>
          <cell r="P380" t="str">
            <v xml:space="preserve"> 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D380">
            <v>0</v>
          </cell>
          <cell r="BE380">
            <v>0</v>
          </cell>
          <cell r="BF380">
            <v>2368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O380">
            <v>0</v>
          </cell>
          <cell r="BP380">
            <v>0</v>
          </cell>
          <cell r="BQ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</row>
        <row r="381">
          <cell r="C381" t="str">
            <v>O&amp;M</v>
          </cell>
          <cell r="E381" t="str">
            <v>EN-P-PT-Waste Management &amp;Field Serv</v>
          </cell>
          <cell r="I381">
            <v>0</v>
          </cell>
          <cell r="J381">
            <v>0</v>
          </cell>
          <cell r="K381">
            <v>0</v>
          </cell>
          <cell r="L381" t="str">
            <v xml:space="preserve"> </v>
          </cell>
          <cell r="M381">
            <v>0</v>
          </cell>
          <cell r="N381">
            <v>0</v>
          </cell>
          <cell r="O381">
            <v>0</v>
          </cell>
          <cell r="P381" t="str">
            <v xml:space="preserve"> 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D381">
            <v>0</v>
          </cell>
          <cell r="BE381">
            <v>0</v>
          </cell>
          <cell r="BF381">
            <v>427.69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O381">
            <v>0</v>
          </cell>
          <cell r="BP381">
            <v>0</v>
          </cell>
          <cell r="BQ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</row>
        <row r="382">
          <cell r="C382" t="str">
            <v>O&amp;M</v>
          </cell>
          <cell r="E382" t="str">
            <v>MS-P-PT-Auto Maint group</v>
          </cell>
          <cell r="I382">
            <v>0</v>
          </cell>
          <cell r="J382">
            <v>0</v>
          </cell>
          <cell r="K382">
            <v>0</v>
          </cell>
          <cell r="L382" t="str">
            <v xml:space="preserve"> </v>
          </cell>
          <cell r="M382">
            <v>0</v>
          </cell>
          <cell r="N382">
            <v>0</v>
          </cell>
          <cell r="O382">
            <v>0</v>
          </cell>
          <cell r="P382" t="str">
            <v xml:space="preserve"> 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</row>
        <row r="383">
          <cell r="C383" t="str">
            <v>O&amp;M</v>
          </cell>
          <cell r="E383" t="str">
            <v>EN-P-PT-Coal Ash mar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  <cell r="M383">
            <v>0</v>
          </cell>
          <cell r="N383">
            <v>0</v>
          </cell>
          <cell r="O383">
            <v>0</v>
          </cell>
          <cell r="P383" t="str">
            <v xml:space="preserve"> 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</row>
        <row r="384">
          <cell r="C384" t="str">
            <v>O&amp;M</v>
          </cell>
          <cell r="E384" t="str">
            <v>EN-P-PT-EH&amp;S Global</v>
          </cell>
          <cell r="I384">
            <v>0</v>
          </cell>
          <cell r="J384">
            <v>0</v>
          </cell>
          <cell r="K384">
            <v>0</v>
          </cell>
          <cell r="L384" t="str">
            <v xml:space="preserve"> </v>
          </cell>
          <cell r="M384">
            <v>0</v>
          </cell>
          <cell r="N384">
            <v>0</v>
          </cell>
          <cell r="O384">
            <v>0</v>
          </cell>
          <cell r="P384" t="str">
            <v xml:space="preserve"> 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72000</v>
          </cell>
          <cell r="AV384">
            <v>72000</v>
          </cell>
          <cell r="AW384" t="e">
            <v>#REF!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D384">
            <v>0</v>
          </cell>
          <cell r="BE384">
            <v>0</v>
          </cell>
          <cell r="BF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72000</v>
          </cell>
          <cell r="BL384">
            <v>72000</v>
          </cell>
          <cell r="BO384">
            <v>72000</v>
          </cell>
          <cell r="BP384">
            <v>-72000</v>
          </cell>
          <cell r="BQ384">
            <v>0</v>
          </cell>
          <cell r="BS384">
            <v>323000</v>
          </cell>
          <cell r="BT384">
            <v>72000</v>
          </cell>
          <cell r="BU384">
            <v>323000</v>
          </cell>
          <cell r="BV384">
            <v>-251000</v>
          </cell>
        </row>
        <row r="385">
          <cell r="C385" t="str">
            <v>O&amp;M</v>
          </cell>
          <cell r="E385" t="str">
            <v>EN-P-PT-Resource Recovery</v>
          </cell>
          <cell r="I385">
            <v>0</v>
          </cell>
          <cell r="J385">
            <v>0</v>
          </cell>
          <cell r="K385">
            <v>0</v>
          </cell>
          <cell r="L385" t="str">
            <v xml:space="preserve"> </v>
          </cell>
          <cell r="M385">
            <v>0</v>
          </cell>
          <cell r="N385">
            <v>0</v>
          </cell>
          <cell r="O385">
            <v>0</v>
          </cell>
          <cell r="P385" t="str">
            <v xml:space="preserve"> 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D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328048</v>
          </cell>
          <cell r="BN385">
            <v>712610</v>
          </cell>
          <cell r="BO385">
            <v>0</v>
          </cell>
          <cell r="BP385">
            <v>0</v>
          </cell>
          <cell r="BQ385">
            <v>0</v>
          </cell>
          <cell r="BS385">
            <v>5064</v>
          </cell>
          <cell r="BT385">
            <v>-328048</v>
          </cell>
          <cell r="BU385">
            <v>-707546</v>
          </cell>
          <cell r="BV385">
            <v>707546</v>
          </cell>
        </row>
        <row r="387">
          <cell r="D387" t="str">
            <v>PT</v>
          </cell>
          <cell r="I387">
            <v>3334.21</v>
          </cell>
          <cell r="J387">
            <v>3707</v>
          </cell>
          <cell r="K387">
            <v>372.79000000000008</v>
          </cell>
          <cell r="L387">
            <v>0.1005637982195846</v>
          </cell>
          <cell r="M387">
            <v>14895.05</v>
          </cell>
          <cell r="N387">
            <v>16004</v>
          </cell>
          <cell r="O387">
            <v>1108.9499999999998</v>
          </cell>
          <cell r="P387">
            <v>6.9292051987003236E-2</v>
          </cell>
          <cell r="R387">
            <v>680.73</v>
          </cell>
          <cell r="S387">
            <v>1065.52</v>
          </cell>
          <cell r="T387">
            <v>1433.55</v>
          </cell>
          <cell r="U387">
            <v>8376.5400000000009</v>
          </cell>
          <cell r="V387">
            <v>4.5</v>
          </cell>
          <cell r="W387">
            <v>3334.21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2260</v>
          </cell>
          <cell r="AE387">
            <v>2260</v>
          </cell>
          <cell r="AF387">
            <v>3260</v>
          </cell>
          <cell r="AG387">
            <v>2260</v>
          </cell>
          <cell r="AH387">
            <v>2257</v>
          </cell>
          <cell r="AI387">
            <v>3707</v>
          </cell>
          <cell r="AJ387">
            <v>2257</v>
          </cell>
          <cell r="AK387">
            <v>2257</v>
          </cell>
          <cell r="AL387">
            <v>2257</v>
          </cell>
          <cell r="AM387">
            <v>2257</v>
          </cell>
          <cell r="AN387">
            <v>2257</v>
          </cell>
          <cell r="AO387">
            <v>2267</v>
          </cell>
          <cell r="AQ387">
            <v>29555.27</v>
          </cell>
          <cell r="AR387">
            <v>29555.27</v>
          </cell>
          <cell r="AS387">
            <v>29432.100000000002</v>
          </cell>
          <cell r="AT387">
            <v>34557.100000000006</v>
          </cell>
          <cell r="AU387">
            <v>106569</v>
          </cell>
          <cell r="AV387">
            <v>106569</v>
          </cell>
          <cell r="AW387" t="e">
            <v>#REF!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D387">
            <v>16626.120000000003</v>
          </cell>
          <cell r="BE387">
            <v>22898.86</v>
          </cell>
          <cell r="BF387">
            <v>30924.300000000003</v>
          </cell>
          <cell r="BH387">
            <v>29556</v>
          </cell>
          <cell r="BI387">
            <v>24213</v>
          </cell>
          <cell r="BJ387">
            <v>35114</v>
          </cell>
          <cell r="BK387">
            <v>106569</v>
          </cell>
          <cell r="BL387">
            <v>106569</v>
          </cell>
          <cell r="BM387">
            <v>328048</v>
          </cell>
          <cell r="BN387">
            <v>712610</v>
          </cell>
          <cell r="BO387">
            <v>91673.95</v>
          </cell>
          <cell r="BP387">
            <v>-77013</v>
          </cell>
          <cell r="BQ387">
            <v>0</v>
          </cell>
          <cell r="BS387">
            <v>348478.42</v>
          </cell>
          <cell r="BT387">
            <v>-221479</v>
          </cell>
          <cell r="BU387">
            <v>-364131.58</v>
          </cell>
          <cell r="BV387">
            <v>470700.57999999996</v>
          </cell>
        </row>
        <row r="389">
          <cell r="C389" t="str">
            <v>O&amp;M Total</v>
          </cell>
          <cell r="I389">
            <v>14647.5</v>
          </cell>
          <cell r="J389">
            <v>10738.539999999999</v>
          </cell>
          <cell r="K389">
            <v>-3908.96</v>
          </cell>
          <cell r="L389">
            <v>-0.36401224002518034</v>
          </cell>
          <cell r="M389">
            <v>79956.479999999996</v>
          </cell>
          <cell r="N389">
            <v>59046.109999999993</v>
          </cell>
          <cell r="O389">
            <v>-20910.370000000003</v>
          </cell>
          <cell r="P389">
            <v>-0.35413628433778288</v>
          </cell>
          <cell r="R389">
            <v>12686.119999999999</v>
          </cell>
          <cell r="S389">
            <v>19240.009999999998</v>
          </cell>
          <cell r="T389">
            <v>17676.089999999997</v>
          </cell>
          <cell r="U389">
            <v>15702.260000000002</v>
          </cell>
          <cell r="V389">
            <v>4.5</v>
          </cell>
          <cell r="W389">
            <v>14647.5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D389">
            <v>9575.83</v>
          </cell>
          <cell r="AE389">
            <v>9291.5399999999991</v>
          </cell>
          <cell r="AF389">
            <v>10575.83</v>
          </cell>
          <cell r="AG389">
            <v>9291.5399999999991</v>
          </cell>
          <cell r="AH389">
            <v>9572.83</v>
          </cell>
          <cell r="AI389">
            <v>10738.539999999999</v>
          </cell>
          <cell r="AJ389">
            <v>9572.83</v>
          </cell>
          <cell r="AK389">
            <v>9288.5399999999991</v>
          </cell>
          <cell r="AL389">
            <v>9572.83</v>
          </cell>
          <cell r="AM389">
            <v>9288.5399999999991</v>
          </cell>
          <cell r="AN389">
            <v>9572.83</v>
          </cell>
          <cell r="AO389">
            <v>9905.99</v>
          </cell>
          <cell r="AQ389">
            <v>141703.31999999998</v>
          </cell>
          <cell r="AR389">
            <v>141703.31999999998</v>
          </cell>
          <cell r="AS389">
            <v>141645.19999999998</v>
          </cell>
          <cell r="AT389">
            <v>157945.66999999998</v>
          </cell>
          <cell r="AU389">
            <v>429713.27</v>
          </cell>
          <cell r="AV389">
            <v>429712.27</v>
          </cell>
          <cell r="AW389" t="e">
            <v>#REF!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D389">
            <v>88387.07</v>
          </cell>
          <cell r="BE389">
            <v>127678.22</v>
          </cell>
          <cell r="BF389">
            <v>146052.40000000002</v>
          </cell>
          <cell r="BH389">
            <v>116247.67</v>
          </cell>
          <cell r="BI389">
            <v>172828.05</v>
          </cell>
          <cell r="BJ389">
            <v>202220.82</v>
          </cell>
          <cell r="BK389">
            <v>429712.27</v>
          </cell>
          <cell r="BL389">
            <v>429712.27</v>
          </cell>
          <cell r="BM389">
            <v>328048</v>
          </cell>
          <cell r="BN389">
            <v>712610</v>
          </cell>
          <cell r="BO389">
            <v>349755.78999999992</v>
          </cell>
          <cell r="BP389">
            <v>-313464.59999999998</v>
          </cell>
          <cell r="BQ389">
            <v>0</v>
          </cell>
          <cell r="BS389">
            <v>916029.04</v>
          </cell>
          <cell r="BT389">
            <v>101664.27000000002</v>
          </cell>
          <cell r="BU389">
            <v>203419.04000000004</v>
          </cell>
          <cell r="BV389">
            <v>226293.22999999998</v>
          </cell>
        </row>
        <row r="391">
          <cell r="I391">
            <v>81994.061500000011</v>
          </cell>
          <cell r="J391">
            <v>19356.151500000004</v>
          </cell>
          <cell r="K391">
            <v>-62637.91</v>
          </cell>
          <cell r="L391">
            <v>-3.2360725219576834</v>
          </cell>
          <cell r="M391">
            <v>43619.172500000001</v>
          </cell>
          <cell r="N391">
            <v>87757.463500000013</v>
          </cell>
          <cell r="O391">
            <v>44138.291000000012</v>
          </cell>
          <cell r="P391">
            <v>0.50295768860730583</v>
          </cell>
          <cell r="W391">
            <v>81994.061500000011</v>
          </cell>
          <cell r="AV391">
            <v>149850.05000000002</v>
          </cell>
          <cell r="BH391">
            <v>150855.62749999986</v>
          </cell>
          <cell r="BK391">
            <v>149850.05000000002</v>
          </cell>
          <cell r="BL391">
            <v>149850.05000000002</v>
          </cell>
          <cell r="BP391">
            <v>1005.5774999998393</v>
          </cell>
        </row>
        <row r="392">
          <cell r="I392">
            <v>-67346.561500000011</v>
          </cell>
          <cell r="J392">
            <v>-8617.6115000000045</v>
          </cell>
          <cell r="K392">
            <v>58728.950000000004</v>
          </cell>
          <cell r="L392">
            <v>-6.8149916017912817</v>
          </cell>
          <cell r="M392">
            <v>36337.307499999995</v>
          </cell>
          <cell r="N392">
            <v>-28711.353500000019</v>
          </cell>
          <cell r="O392">
            <v>-65048.661000000015</v>
          </cell>
          <cell r="P392">
            <v>2.2656076105920944</v>
          </cell>
          <cell r="W392">
            <v>-67346.561500000011</v>
          </cell>
          <cell r="AV392">
            <v>279862.21999999997</v>
          </cell>
          <cell r="BH392">
            <v>-34607.957499999859</v>
          </cell>
          <cell r="BK392">
            <v>279862.21999999997</v>
          </cell>
          <cell r="BL392">
            <v>279862.21999999997</v>
          </cell>
          <cell r="BP392">
            <v>-314470.17749999982</v>
          </cell>
        </row>
        <row r="394">
          <cell r="B394" t="str">
            <v>Environmental, Health &amp; Safety</v>
          </cell>
          <cell r="I394">
            <v>14647.5</v>
          </cell>
          <cell r="J394">
            <v>10738.539999999999</v>
          </cell>
          <cell r="K394">
            <v>-3908.96</v>
          </cell>
          <cell r="L394">
            <v>-0.36401224002518034</v>
          </cell>
          <cell r="M394">
            <v>79956.479999999996</v>
          </cell>
          <cell r="N394">
            <v>59046.109999999993</v>
          </cell>
          <cell r="O394">
            <v>-20910.370000000003</v>
          </cell>
          <cell r="P394">
            <v>-0.35413628433778288</v>
          </cell>
          <cell r="R394">
            <v>12686.119999999999</v>
          </cell>
          <cell r="S394">
            <v>19240.009999999998</v>
          </cell>
          <cell r="T394">
            <v>17676.089999999997</v>
          </cell>
          <cell r="U394">
            <v>15702.260000000002</v>
          </cell>
          <cell r="V394">
            <v>4.5</v>
          </cell>
          <cell r="W394">
            <v>14647.5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D394">
            <v>9575.83</v>
          </cell>
          <cell r="AE394">
            <v>9291.5399999999991</v>
          </cell>
          <cell r="AF394">
            <v>10575.83</v>
          </cell>
          <cell r="AG394">
            <v>9291.5399999999991</v>
          </cell>
          <cell r="AH394">
            <v>9572.83</v>
          </cell>
          <cell r="AI394">
            <v>10738.539999999999</v>
          </cell>
          <cell r="AJ394">
            <v>9572.83</v>
          </cell>
          <cell r="AK394">
            <v>9288.5399999999991</v>
          </cell>
          <cell r="AL394">
            <v>9572.83</v>
          </cell>
          <cell r="AM394">
            <v>9288.5399999999991</v>
          </cell>
          <cell r="AN394">
            <v>9572.83</v>
          </cell>
          <cell r="AO394">
            <v>9905.99</v>
          </cell>
          <cell r="AQ394">
            <v>141703.31999999998</v>
          </cell>
          <cell r="AR394">
            <v>141703.31999999998</v>
          </cell>
          <cell r="AS394">
            <v>141645.19999999998</v>
          </cell>
          <cell r="AT394">
            <v>157945.66999999998</v>
          </cell>
          <cell r="AU394">
            <v>429713.27</v>
          </cell>
          <cell r="AV394">
            <v>429712.27</v>
          </cell>
          <cell r="AW394" t="e">
            <v>#REF!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D394">
            <v>88387.07</v>
          </cell>
          <cell r="BE394">
            <v>127678.22</v>
          </cell>
          <cell r="BF394">
            <v>146052.40000000002</v>
          </cell>
          <cell r="BH394">
            <v>116247.67</v>
          </cell>
          <cell r="BI394">
            <v>172828.05</v>
          </cell>
          <cell r="BJ394">
            <v>202220.82</v>
          </cell>
          <cell r="BK394">
            <v>429712.27</v>
          </cell>
          <cell r="BL394">
            <v>429712.27</v>
          </cell>
          <cell r="BM394">
            <v>328048</v>
          </cell>
          <cell r="BN394">
            <v>712610</v>
          </cell>
          <cell r="BO394">
            <v>349755.78999999992</v>
          </cell>
          <cell r="BP394">
            <v>-313464.59999999998</v>
          </cell>
          <cell r="BQ394">
            <v>0</v>
          </cell>
          <cell r="BS394">
            <v>916029.04</v>
          </cell>
          <cell r="BT394">
            <v>101664.27000000002</v>
          </cell>
          <cell r="BU394">
            <v>203419.04000000004</v>
          </cell>
          <cell r="BV394">
            <v>226293.22999999998</v>
          </cell>
        </row>
        <row r="396">
          <cell r="C396" t="str">
            <v>O&amp;M</v>
          </cell>
          <cell r="D396" t="str">
            <v>Non-PT</v>
          </cell>
          <cell r="E396" t="str">
            <v>FR-T-E-Ind Risk</v>
          </cell>
          <cell r="I396">
            <v>0</v>
          </cell>
          <cell r="J396">
            <v>32014</v>
          </cell>
          <cell r="K396">
            <v>32014</v>
          </cell>
          <cell r="L396">
            <v>1</v>
          </cell>
          <cell r="M396">
            <v>120033</v>
          </cell>
          <cell r="N396">
            <v>187110</v>
          </cell>
          <cell r="O396">
            <v>67077</v>
          </cell>
          <cell r="P396">
            <v>0.35848965848965847</v>
          </cell>
          <cell r="R396">
            <v>36346.050000000003</v>
          </cell>
          <cell r="S396">
            <v>21878.7</v>
          </cell>
          <cell r="T396">
            <v>29789.25</v>
          </cell>
          <cell r="U396">
            <v>32019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31141</v>
          </cell>
          <cell r="AE396">
            <v>27085</v>
          </cell>
          <cell r="AF396">
            <v>29789</v>
          </cell>
          <cell r="AG396">
            <v>32014</v>
          </cell>
          <cell r="AH396">
            <v>35067</v>
          </cell>
          <cell r="AI396">
            <v>32014</v>
          </cell>
          <cell r="AJ396">
            <v>41827</v>
          </cell>
          <cell r="AK396">
            <v>43702</v>
          </cell>
          <cell r="AL396">
            <v>38032</v>
          </cell>
          <cell r="AM396">
            <v>43702</v>
          </cell>
          <cell r="AN396">
            <v>41827</v>
          </cell>
          <cell r="AO396">
            <v>39952</v>
          </cell>
          <cell r="AQ396">
            <v>436152</v>
          </cell>
          <cell r="AR396">
            <v>436152</v>
          </cell>
          <cell r="AS396">
            <v>436152.3</v>
          </cell>
          <cell r="AT396">
            <v>255390</v>
          </cell>
          <cell r="AU396">
            <v>120033</v>
          </cell>
          <cell r="AV396">
            <v>120033</v>
          </cell>
          <cell r="AW396" t="e">
            <v>#REF!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D396">
            <v>432718.85</v>
          </cell>
          <cell r="BE396">
            <v>512508.89</v>
          </cell>
          <cell r="BF396">
            <v>410317</v>
          </cell>
          <cell r="BH396">
            <v>436152</v>
          </cell>
          <cell r="BI396">
            <v>553189</v>
          </cell>
          <cell r="BJ396">
            <v>610357</v>
          </cell>
          <cell r="BK396">
            <v>120033</v>
          </cell>
          <cell r="BL396">
            <v>120033</v>
          </cell>
          <cell r="BO396">
            <v>0</v>
          </cell>
          <cell r="BP396">
            <v>316119</v>
          </cell>
          <cell r="BQ396">
            <v>0</v>
          </cell>
          <cell r="BS396">
            <v>0</v>
          </cell>
          <cell r="BT396">
            <v>120033</v>
          </cell>
          <cell r="BU396">
            <v>0</v>
          </cell>
          <cell r="BV396">
            <v>120033</v>
          </cell>
        </row>
        <row r="397">
          <cell r="C397" t="str">
            <v>O&amp;M</v>
          </cell>
          <cell r="D397" t="str">
            <v>Non-PT</v>
          </cell>
          <cell r="E397" t="str">
            <v>FR-T-E-Sarbanes Oxley 404</v>
          </cell>
          <cell r="I397">
            <v>0</v>
          </cell>
          <cell r="J397">
            <v>1854</v>
          </cell>
          <cell r="K397">
            <v>1854</v>
          </cell>
          <cell r="L397">
            <v>1</v>
          </cell>
          <cell r="M397">
            <v>6953.2</v>
          </cell>
          <cell r="N397">
            <v>10838</v>
          </cell>
          <cell r="O397">
            <v>3884.8</v>
          </cell>
          <cell r="P397">
            <v>0.35844251706957003</v>
          </cell>
          <cell r="R397">
            <v>2105.4</v>
          </cell>
          <cell r="S397">
            <v>1267.4000000000001</v>
          </cell>
          <cell r="T397">
            <v>1725.6</v>
          </cell>
          <cell r="U397">
            <v>1854.8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1804</v>
          </cell>
          <cell r="AE397">
            <v>1569</v>
          </cell>
          <cell r="AF397">
            <v>1726</v>
          </cell>
          <cell r="AG397">
            <v>1854</v>
          </cell>
          <cell r="AH397">
            <v>2031</v>
          </cell>
          <cell r="AI397">
            <v>1854</v>
          </cell>
          <cell r="AJ397">
            <v>2423</v>
          </cell>
          <cell r="AK397">
            <v>2532</v>
          </cell>
          <cell r="AL397">
            <v>2203</v>
          </cell>
          <cell r="AM397">
            <v>2532</v>
          </cell>
          <cell r="AN397">
            <v>2423</v>
          </cell>
          <cell r="AO397">
            <v>2314</v>
          </cell>
          <cell r="AQ397">
            <v>25265</v>
          </cell>
          <cell r="AR397">
            <v>25265</v>
          </cell>
          <cell r="AS397">
            <v>25264.959999999999</v>
          </cell>
          <cell r="AT397">
            <v>6953.2</v>
          </cell>
          <cell r="AU397">
            <v>6953</v>
          </cell>
          <cell r="AV397">
            <v>6953</v>
          </cell>
          <cell r="AW397" t="e">
            <v>#REF!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D397">
            <v>60362.86</v>
          </cell>
          <cell r="BE397">
            <v>22255.09</v>
          </cell>
          <cell r="BF397">
            <v>23912.16</v>
          </cell>
          <cell r="BH397">
            <v>25265</v>
          </cell>
          <cell r="BI397">
            <v>75053</v>
          </cell>
          <cell r="BJ397">
            <v>22891</v>
          </cell>
          <cell r="BK397">
            <v>6953</v>
          </cell>
          <cell r="BL397">
            <v>6953</v>
          </cell>
          <cell r="BO397">
            <v>-0.1999999999998181</v>
          </cell>
          <cell r="BP397">
            <v>18312</v>
          </cell>
          <cell r="BQ397">
            <v>0</v>
          </cell>
          <cell r="BS397">
            <v>0</v>
          </cell>
          <cell r="BT397">
            <v>6953</v>
          </cell>
          <cell r="BU397">
            <v>0</v>
          </cell>
          <cell r="BV397">
            <v>6953</v>
          </cell>
        </row>
        <row r="398">
          <cell r="C398" t="str">
            <v>O&amp;M</v>
          </cell>
          <cell r="D398" t="str">
            <v>Non-PT</v>
          </cell>
          <cell r="E398" t="str">
            <v>FR-P-Integration</v>
          </cell>
          <cell r="I398">
            <v>0</v>
          </cell>
          <cell r="J398">
            <v>0</v>
          </cell>
          <cell r="K398">
            <v>0</v>
          </cell>
          <cell r="L398" t="str">
            <v xml:space="preserve"> </v>
          </cell>
          <cell r="M398">
            <v>0</v>
          </cell>
          <cell r="N398">
            <v>0</v>
          </cell>
          <cell r="O398">
            <v>0</v>
          </cell>
          <cell r="P398" t="str">
            <v xml:space="preserve"> 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28884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O398">
            <v>0</v>
          </cell>
          <cell r="BP398">
            <v>0</v>
          </cell>
          <cell r="BQ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</row>
        <row r="399">
          <cell r="C399" t="str">
            <v>O&amp;M</v>
          </cell>
          <cell r="D399" t="str">
            <v>Non-PT</v>
          </cell>
          <cell r="E399" t="str">
            <v>FR-P-E-Sarbanes Oxley 404</v>
          </cell>
          <cell r="I399">
            <v>2612.73</v>
          </cell>
          <cell r="J399">
            <v>0</v>
          </cell>
          <cell r="K399">
            <v>-2612.73</v>
          </cell>
          <cell r="L399" t="str">
            <v xml:space="preserve"> </v>
          </cell>
          <cell r="M399">
            <v>3645.18</v>
          </cell>
          <cell r="N399">
            <v>0</v>
          </cell>
          <cell r="O399">
            <v>-3645.18</v>
          </cell>
          <cell r="P399" t="str">
            <v xml:space="preserve"> 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1032.45</v>
          </cell>
          <cell r="W399">
            <v>2612.73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28884</v>
          </cell>
          <cell r="AU399">
            <v>33167</v>
          </cell>
          <cell r="AV399">
            <v>33166</v>
          </cell>
          <cell r="AW399" t="e">
            <v>#REF!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D399">
            <v>0</v>
          </cell>
          <cell r="BE399">
            <v>0</v>
          </cell>
          <cell r="BF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33166</v>
          </cell>
          <cell r="BL399">
            <v>33166</v>
          </cell>
          <cell r="BO399">
            <v>29520.82</v>
          </cell>
          <cell r="BP399">
            <v>-33166</v>
          </cell>
          <cell r="BQ399">
            <v>0</v>
          </cell>
          <cell r="BS399">
            <v>63772.5</v>
          </cell>
          <cell r="BT399">
            <v>33166</v>
          </cell>
          <cell r="BU399">
            <v>63772.5</v>
          </cell>
          <cell r="BV399">
            <v>-30606.5</v>
          </cell>
        </row>
        <row r="400">
          <cell r="C400" t="str">
            <v>O&amp;M</v>
          </cell>
          <cell r="D400" t="str">
            <v>Non-PT</v>
          </cell>
          <cell r="E400" t="str">
            <v>FR-P-IndRskOvsgt-Hlg</v>
          </cell>
          <cell r="I400">
            <v>4858.9799999999996</v>
          </cell>
          <cell r="J400">
            <v>0</v>
          </cell>
          <cell r="K400">
            <v>-4858.9799999999996</v>
          </cell>
          <cell r="L400" t="str">
            <v xml:space="preserve"> </v>
          </cell>
          <cell r="M400">
            <v>8561.06</v>
          </cell>
          <cell r="N400">
            <v>0</v>
          </cell>
          <cell r="O400">
            <v>-8561.06</v>
          </cell>
          <cell r="P400" t="str">
            <v xml:space="preserve"> 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3702.08</v>
          </cell>
          <cell r="W400">
            <v>4858.9799999999996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28884</v>
          </cell>
          <cell r="AU400">
            <v>67794.34</v>
          </cell>
          <cell r="AV400">
            <v>67794.34</v>
          </cell>
          <cell r="AW400" t="e">
            <v>#REF!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D400">
            <v>0</v>
          </cell>
          <cell r="BE400">
            <v>0</v>
          </cell>
          <cell r="BF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67794.34</v>
          </cell>
          <cell r="BL400">
            <v>67794.34</v>
          </cell>
          <cell r="BO400">
            <v>59233.279999999999</v>
          </cell>
          <cell r="BP400">
            <v>-67794.34</v>
          </cell>
          <cell r="BQ400">
            <v>0</v>
          </cell>
          <cell r="BS400">
            <v>435086.08000000002</v>
          </cell>
          <cell r="BT400">
            <v>67794.34</v>
          </cell>
          <cell r="BU400">
            <v>435086.08000000002</v>
          </cell>
          <cell r="BV400">
            <v>-367291.74</v>
          </cell>
        </row>
        <row r="401">
          <cell r="C401" t="str">
            <v>O&amp;M</v>
          </cell>
          <cell r="D401" t="str">
            <v>Non-PT</v>
          </cell>
          <cell r="E401" t="str">
            <v>FR-P-IndRskOvsgt-Utl</v>
          </cell>
          <cell r="I401">
            <v>0</v>
          </cell>
          <cell r="J401">
            <v>0</v>
          </cell>
          <cell r="K401">
            <v>0</v>
          </cell>
          <cell r="L401" t="str">
            <v xml:space="preserve"> </v>
          </cell>
          <cell r="M401">
            <v>0</v>
          </cell>
          <cell r="N401">
            <v>0</v>
          </cell>
          <cell r="O401">
            <v>0</v>
          </cell>
          <cell r="P401" t="str">
            <v xml:space="preserve"> 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28884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D401">
            <v>0</v>
          </cell>
          <cell r="BE401">
            <v>0</v>
          </cell>
          <cell r="BF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O401">
            <v>0</v>
          </cell>
          <cell r="BP401">
            <v>0</v>
          </cell>
          <cell r="BQ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</row>
        <row r="402">
          <cell r="C402" t="str">
            <v>O&amp;M</v>
          </cell>
          <cell r="D402" t="str">
            <v>Non-PT</v>
          </cell>
          <cell r="E402" t="str">
            <v>FR-P-IndRskOvsgt-Pwr</v>
          </cell>
          <cell r="I402">
            <v>0</v>
          </cell>
          <cell r="J402">
            <v>0</v>
          </cell>
          <cell r="K402">
            <v>0</v>
          </cell>
          <cell r="L402" t="str">
            <v xml:space="preserve"> </v>
          </cell>
          <cell r="M402">
            <v>0</v>
          </cell>
          <cell r="N402">
            <v>0</v>
          </cell>
          <cell r="O402">
            <v>0</v>
          </cell>
          <cell r="P402" t="str">
            <v xml:space="preserve"> 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28884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D402">
            <v>0</v>
          </cell>
          <cell r="BE402">
            <v>0</v>
          </cell>
          <cell r="BF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O402">
            <v>0</v>
          </cell>
          <cell r="BP402">
            <v>0</v>
          </cell>
          <cell r="BQ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</row>
        <row r="403">
          <cell r="C403" t="str">
            <v>O&amp;M</v>
          </cell>
          <cell r="D403" t="str">
            <v>Non-PT</v>
          </cell>
          <cell r="E403" t="str">
            <v>FR-P-IndRskOvsgt</v>
          </cell>
          <cell r="I403">
            <v>0</v>
          </cell>
          <cell r="J403">
            <v>0</v>
          </cell>
          <cell r="K403">
            <v>0</v>
          </cell>
          <cell r="L403" t="str">
            <v xml:space="preserve"> </v>
          </cell>
          <cell r="M403">
            <v>0</v>
          </cell>
          <cell r="N403">
            <v>0</v>
          </cell>
          <cell r="O403">
            <v>0</v>
          </cell>
          <cell r="P403" t="str">
            <v xml:space="preserve"> 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28884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O403">
            <v>0</v>
          </cell>
          <cell r="BP403">
            <v>0</v>
          </cell>
          <cell r="BQ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</row>
        <row r="405">
          <cell r="D405" t="str">
            <v>Non-PT</v>
          </cell>
          <cell r="I405">
            <v>7471.7099999999991</v>
          </cell>
          <cell r="J405">
            <v>33868</v>
          </cell>
          <cell r="K405">
            <v>26396.29</v>
          </cell>
          <cell r="L405">
            <v>0.77938732727057991</v>
          </cell>
          <cell r="M405">
            <v>139192.44</v>
          </cell>
          <cell r="N405">
            <v>197948</v>
          </cell>
          <cell r="O405">
            <v>58755.560000000012</v>
          </cell>
          <cell r="P405">
            <v>0.29682320609452995</v>
          </cell>
          <cell r="R405">
            <v>38451.450000000004</v>
          </cell>
          <cell r="S405">
            <v>23146.100000000002</v>
          </cell>
          <cell r="T405">
            <v>31514.85</v>
          </cell>
          <cell r="U405">
            <v>33873.800000000003</v>
          </cell>
          <cell r="V405">
            <v>4734.53</v>
          </cell>
          <cell r="W405">
            <v>7471.7099999999991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D405">
            <v>32945</v>
          </cell>
          <cell r="AE405">
            <v>28654</v>
          </cell>
          <cell r="AF405">
            <v>31515</v>
          </cell>
          <cell r="AG405">
            <v>33868</v>
          </cell>
          <cell r="AH405">
            <v>37098</v>
          </cell>
          <cell r="AI405">
            <v>33868</v>
          </cell>
          <cell r="AJ405">
            <v>44250</v>
          </cell>
          <cell r="AK405">
            <v>46234</v>
          </cell>
          <cell r="AL405">
            <v>40235</v>
          </cell>
          <cell r="AM405">
            <v>46234</v>
          </cell>
          <cell r="AN405">
            <v>44250</v>
          </cell>
          <cell r="AO405">
            <v>42266</v>
          </cell>
          <cell r="AQ405">
            <v>461417</v>
          </cell>
          <cell r="AR405">
            <v>461417</v>
          </cell>
          <cell r="AS405">
            <v>461417.26</v>
          </cell>
          <cell r="AT405">
            <v>435647.2</v>
          </cell>
          <cell r="AU405">
            <v>227947.34</v>
          </cell>
          <cell r="AV405">
            <v>227946.34</v>
          </cell>
          <cell r="AW405" t="e">
            <v>#REF!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D405">
            <v>493081.70999999996</v>
          </cell>
          <cell r="BE405">
            <v>534763.98</v>
          </cell>
          <cell r="BF405">
            <v>434229.16</v>
          </cell>
          <cell r="BH405">
            <v>461417</v>
          </cell>
          <cell r="BI405">
            <v>628242</v>
          </cell>
          <cell r="BJ405">
            <v>633248</v>
          </cell>
          <cell r="BK405">
            <v>227946.34</v>
          </cell>
          <cell r="BL405">
            <v>227946.34</v>
          </cell>
          <cell r="BM405">
            <v>0</v>
          </cell>
          <cell r="BN405">
            <v>0</v>
          </cell>
          <cell r="BO405">
            <v>88753.9</v>
          </cell>
          <cell r="BP405">
            <v>233470.66</v>
          </cell>
          <cell r="BQ405">
            <v>0</v>
          </cell>
          <cell r="BS405">
            <v>498858.58</v>
          </cell>
          <cell r="BT405">
            <v>227946.34</v>
          </cell>
          <cell r="BU405">
            <v>498858.58</v>
          </cell>
          <cell r="BV405">
            <v>-270912.24</v>
          </cell>
        </row>
        <row r="407">
          <cell r="C407" t="str">
            <v>O&amp;M</v>
          </cell>
          <cell r="D407" t="str">
            <v>PT</v>
          </cell>
          <cell r="E407" t="str">
            <v>FR-P-E-PT-Integratio</v>
          </cell>
          <cell r="F407" t="str">
            <v>T&amp;E</v>
          </cell>
          <cell r="I407">
            <v>0</v>
          </cell>
          <cell r="J407">
            <v>0</v>
          </cell>
          <cell r="K407">
            <v>0</v>
          </cell>
          <cell r="L407" t="str">
            <v xml:space="preserve"> </v>
          </cell>
          <cell r="M407">
            <v>0</v>
          </cell>
          <cell r="N407">
            <v>0</v>
          </cell>
          <cell r="O407">
            <v>0</v>
          </cell>
          <cell r="P407" t="str">
            <v xml:space="preserve"> 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O407">
            <v>0</v>
          </cell>
          <cell r="BP407">
            <v>0</v>
          </cell>
          <cell r="BQ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</row>
        <row r="408">
          <cell r="C408" t="str">
            <v>O&amp;M</v>
          </cell>
          <cell r="D408" t="str">
            <v>PT</v>
          </cell>
          <cell r="E408" t="str">
            <v>FR-T-E-PT-SrbnsOx404</v>
          </cell>
          <cell r="I408">
            <v>0</v>
          </cell>
          <cell r="J408">
            <v>154</v>
          </cell>
          <cell r="K408">
            <v>154</v>
          </cell>
          <cell r="L408">
            <v>1</v>
          </cell>
          <cell r="M408">
            <v>728</v>
          </cell>
          <cell r="N408">
            <v>901</v>
          </cell>
          <cell r="O408">
            <v>173</v>
          </cell>
          <cell r="P408">
            <v>0.19200887902330743</v>
          </cell>
          <cell r="R408">
            <v>728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>
            <v>150</v>
          </cell>
          <cell r="AE408">
            <v>130</v>
          </cell>
          <cell r="AF408">
            <v>144</v>
          </cell>
          <cell r="AG408">
            <v>154</v>
          </cell>
          <cell r="AH408">
            <v>169</v>
          </cell>
          <cell r="AI408">
            <v>154</v>
          </cell>
          <cell r="AJ408">
            <v>201</v>
          </cell>
          <cell r="AK408">
            <v>211</v>
          </cell>
          <cell r="AL408">
            <v>183</v>
          </cell>
          <cell r="AM408">
            <v>211</v>
          </cell>
          <cell r="AN408">
            <v>201</v>
          </cell>
          <cell r="AO408">
            <v>193</v>
          </cell>
          <cell r="AQ408">
            <v>2101</v>
          </cell>
          <cell r="AR408">
            <v>2101</v>
          </cell>
          <cell r="AS408">
            <v>2101.2399999999998</v>
          </cell>
          <cell r="AT408">
            <v>728</v>
          </cell>
          <cell r="AU408">
            <v>728</v>
          </cell>
          <cell r="AV408">
            <v>728</v>
          </cell>
          <cell r="AW408" t="e">
            <v>#REF!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D408">
            <v>1703.32</v>
          </cell>
          <cell r="BE408">
            <v>16141.11</v>
          </cell>
          <cell r="BF408">
            <v>629432.03</v>
          </cell>
          <cell r="BH408">
            <v>2101</v>
          </cell>
          <cell r="BI408">
            <v>2563</v>
          </cell>
          <cell r="BJ408">
            <v>3000</v>
          </cell>
          <cell r="BK408">
            <v>728</v>
          </cell>
          <cell r="BL408">
            <v>728</v>
          </cell>
          <cell r="BO408">
            <v>0</v>
          </cell>
          <cell r="BP408">
            <v>1373</v>
          </cell>
          <cell r="BQ408">
            <v>0</v>
          </cell>
          <cell r="BS408">
            <v>0</v>
          </cell>
          <cell r="BT408">
            <v>728</v>
          </cell>
          <cell r="BU408">
            <v>0</v>
          </cell>
          <cell r="BV408">
            <v>728</v>
          </cell>
        </row>
        <row r="409">
          <cell r="C409" t="str">
            <v>O&amp;M</v>
          </cell>
          <cell r="D409" t="str">
            <v>PT</v>
          </cell>
          <cell r="E409" t="str">
            <v>FR-T-E-PTIndRsk</v>
          </cell>
          <cell r="I409">
            <v>0</v>
          </cell>
          <cell r="J409">
            <v>1735</v>
          </cell>
          <cell r="K409">
            <v>1735</v>
          </cell>
          <cell r="L409">
            <v>1</v>
          </cell>
          <cell r="M409">
            <v>18000</v>
          </cell>
          <cell r="N409">
            <v>10142</v>
          </cell>
          <cell r="O409">
            <v>-7858</v>
          </cell>
          <cell r="P409">
            <v>-0.77479787024255575</v>
          </cell>
          <cell r="R409">
            <v>0</v>
          </cell>
          <cell r="S409">
            <v>0</v>
          </cell>
          <cell r="T409">
            <v>18000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>
            <v>1688</v>
          </cell>
          <cell r="AE409">
            <v>1468</v>
          </cell>
          <cell r="AF409">
            <v>1615</v>
          </cell>
          <cell r="AG409">
            <v>1735</v>
          </cell>
          <cell r="AH409">
            <v>1901</v>
          </cell>
          <cell r="AI409">
            <v>1735</v>
          </cell>
          <cell r="AJ409">
            <v>2267</v>
          </cell>
          <cell r="AK409">
            <v>2369</v>
          </cell>
          <cell r="AL409">
            <v>2061</v>
          </cell>
          <cell r="AM409">
            <v>2369</v>
          </cell>
          <cell r="AN409">
            <v>2267</v>
          </cell>
          <cell r="AO409">
            <v>2164</v>
          </cell>
          <cell r="AQ409">
            <v>23639</v>
          </cell>
          <cell r="AR409">
            <v>23639</v>
          </cell>
          <cell r="AS409">
            <v>23639.1</v>
          </cell>
          <cell r="AT409">
            <v>18000</v>
          </cell>
          <cell r="AU409">
            <v>18000</v>
          </cell>
          <cell r="AV409">
            <v>18000</v>
          </cell>
          <cell r="AW409" t="e">
            <v>#REF!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D409">
            <v>81238.559999999998</v>
          </cell>
          <cell r="BE409">
            <v>25340.400000000001</v>
          </cell>
          <cell r="BF409">
            <v>2400</v>
          </cell>
          <cell r="BH409">
            <v>23639</v>
          </cell>
          <cell r="BI409">
            <v>27675</v>
          </cell>
          <cell r="BJ409">
            <v>27000</v>
          </cell>
          <cell r="BK409">
            <v>18000</v>
          </cell>
          <cell r="BL409">
            <v>18000</v>
          </cell>
          <cell r="BM409">
            <v>156000</v>
          </cell>
          <cell r="BN409">
            <v>372099</v>
          </cell>
          <cell r="BO409">
            <v>0</v>
          </cell>
          <cell r="BP409">
            <v>5639</v>
          </cell>
          <cell r="BQ409">
            <v>0</v>
          </cell>
          <cell r="BS409">
            <v>0</v>
          </cell>
          <cell r="BT409">
            <v>-138000</v>
          </cell>
          <cell r="BU409">
            <v>-372099</v>
          </cell>
          <cell r="BV409">
            <v>390099</v>
          </cell>
        </row>
        <row r="411">
          <cell r="D411" t="str">
            <v>PT</v>
          </cell>
          <cell r="I411">
            <v>0</v>
          </cell>
          <cell r="J411">
            <v>1889</v>
          </cell>
          <cell r="K411">
            <v>1889</v>
          </cell>
          <cell r="L411">
            <v>1</v>
          </cell>
          <cell r="M411">
            <v>18728</v>
          </cell>
          <cell r="N411">
            <v>11043</v>
          </cell>
          <cell r="O411">
            <v>-7685</v>
          </cell>
          <cell r="P411">
            <v>-0.69591596486462015</v>
          </cell>
          <cell r="R411">
            <v>728</v>
          </cell>
          <cell r="S411">
            <v>0</v>
          </cell>
          <cell r="T411">
            <v>18000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D411">
            <v>1838</v>
          </cell>
          <cell r="AE411">
            <v>1598</v>
          </cell>
          <cell r="AF411">
            <v>1759</v>
          </cell>
          <cell r="AG411">
            <v>1889</v>
          </cell>
          <cell r="AH411">
            <v>2070</v>
          </cell>
          <cell r="AI411">
            <v>1889</v>
          </cell>
          <cell r="AJ411">
            <v>2468</v>
          </cell>
          <cell r="AK411">
            <v>2580</v>
          </cell>
          <cell r="AL411">
            <v>2244</v>
          </cell>
          <cell r="AM411">
            <v>2580</v>
          </cell>
          <cell r="AN411">
            <v>2468</v>
          </cell>
          <cell r="AO411">
            <v>2357</v>
          </cell>
          <cell r="AQ411">
            <v>25740</v>
          </cell>
          <cell r="AR411">
            <v>25740</v>
          </cell>
          <cell r="AS411">
            <v>25740.339999999997</v>
          </cell>
          <cell r="AT411">
            <v>18728</v>
          </cell>
          <cell r="AU411">
            <v>18728</v>
          </cell>
          <cell r="AV411">
            <v>18728</v>
          </cell>
          <cell r="AW411" t="e">
            <v>#REF!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D411">
            <v>82941.88</v>
          </cell>
          <cell r="BE411">
            <v>41481.51</v>
          </cell>
          <cell r="BF411">
            <v>631832.03</v>
          </cell>
          <cell r="BH411">
            <v>25740</v>
          </cell>
          <cell r="BI411">
            <v>30238</v>
          </cell>
          <cell r="BJ411">
            <v>30000</v>
          </cell>
          <cell r="BK411">
            <v>18728</v>
          </cell>
          <cell r="BL411">
            <v>18728</v>
          </cell>
          <cell r="BM411">
            <v>156000</v>
          </cell>
          <cell r="BN411">
            <v>372099</v>
          </cell>
          <cell r="BO411">
            <v>0</v>
          </cell>
          <cell r="BP411">
            <v>7012</v>
          </cell>
          <cell r="BQ411">
            <v>0</v>
          </cell>
          <cell r="BS411">
            <v>0</v>
          </cell>
          <cell r="BT411">
            <v>-137272</v>
          </cell>
          <cell r="BU411">
            <v>-372099</v>
          </cell>
          <cell r="BV411">
            <v>390827</v>
          </cell>
        </row>
        <row r="413">
          <cell r="C413" t="str">
            <v>O &amp; M Total</v>
          </cell>
          <cell r="I413">
            <v>7471.7099999999991</v>
          </cell>
          <cell r="J413">
            <v>35757</v>
          </cell>
          <cell r="K413">
            <v>28285.29</v>
          </cell>
          <cell r="L413">
            <v>0.79104203372766169</v>
          </cell>
          <cell r="M413">
            <v>157920.44</v>
          </cell>
          <cell r="N413">
            <v>208991</v>
          </cell>
          <cell r="O413">
            <v>51070.560000000012</v>
          </cell>
          <cell r="P413">
            <v>0.24436726940394568</v>
          </cell>
          <cell r="R413">
            <v>39179.450000000004</v>
          </cell>
          <cell r="S413">
            <v>23146.100000000002</v>
          </cell>
          <cell r="T413">
            <v>49514.85</v>
          </cell>
          <cell r="U413">
            <v>33873.800000000003</v>
          </cell>
          <cell r="V413">
            <v>4734.53</v>
          </cell>
          <cell r="W413">
            <v>7471.7099999999991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34783</v>
          </cell>
          <cell r="AE413">
            <v>30252</v>
          </cell>
          <cell r="AF413">
            <v>33274</v>
          </cell>
          <cell r="AG413">
            <v>35757</v>
          </cell>
          <cell r="AH413">
            <v>39168</v>
          </cell>
          <cell r="AI413">
            <v>35757</v>
          </cell>
          <cell r="AJ413">
            <v>46718</v>
          </cell>
          <cell r="AK413">
            <v>48814</v>
          </cell>
          <cell r="AL413">
            <v>42479</v>
          </cell>
          <cell r="AM413">
            <v>48814</v>
          </cell>
          <cell r="AN413">
            <v>46718</v>
          </cell>
          <cell r="AO413">
            <v>44623</v>
          </cell>
          <cell r="AQ413">
            <v>487157</v>
          </cell>
          <cell r="AR413">
            <v>487157</v>
          </cell>
          <cell r="AS413">
            <v>487157.6</v>
          </cell>
          <cell r="AT413">
            <v>454375.2</v>
          </cell>
          <cell r="AU413">
            <v>246675.34</v>
          </cell>
          <cell r="AV413">
            <v>246674.34</v>
          </cell>
          <cell r="AW413" t="e">
            <v>#REF!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D413">
            <v>576023.59</v>
          </cell>
          <cell r="BE413">
            <v>576245.49</v>
          </cell>
          <cell r="BF413">
            <v>1066061.19</v>
          </cell>
          <cell r="BH413">
            <v>487157</v>
          </cell>
          <cell r="BI413">
            <v>658480</v>
          </cell>
          <cell r="BJ413">
            <v>663248</v>
          </cell>
          <cell r="BK413">
            <v>246674.34</v>
          </cell>
          <cell r="BL413">
            <v>246674.34</v>
          </cell>
          <cell r="BM413">
            <v>156000</v>
          </cell>
          <cell r="BN413">
            <v>372099</v>
          </cell>
          <cell r="BO413">
            <v>88753.9</v>
          </cell>
          <cell r="BP413">
            <v>240482.66</v>
          </cell>
          <cell r="BQ413">
            <v>0</v>
          </cell>
          <cell r="BS413">
            <v>498858.58</v>
          </cell>
          <cell r="BT413">
            <v>90674.34</v>
          </cell>
          <cell r="BU413">
            <v>126759.58000000002</v>
          </cell>
          <cell r="BV413">
            <v>119914.76000000001</v>
          </cell>
        </row>
        <row r="415">
          <cell r="I415">
            <v>2840.8564999999999</v>
          </cell>
          <cell r="J415">
            <v>834.55550000000005</v>
          </cell>
          <cell r="K415">
            <v>-2006.3009999999999</v>
          </cell>
          <cell r="L415">
            <v>-2.4040354416213181</v>
          </cell>
          <cell r="M415">
            <v>14409.826500000003</v>
          </cell>
          <cell r="N415">
            <v>3992.1165000000001</v>
          </cell>
          <cell r="O415">
            <v>-10417.710000000003</v>
          </cell>
          <cell r="P415">
            <v>-2.609570637530243</v>
          </cell>
          <cell r="W415">
            <v>2840.8564999999999</v>
          </cell>
          <cell r="AV415">
            <v>1834.9</v>
          </cell>
          <cell r="BH415">
            <v>16010.056000000006</v>
          </cell>
          <cell r="BK415">
            <v>1834.9</v>
          </cell>
          <cell r="BL415">
            <v>1834.9</v>
          </cell>
          <cell r="BP415">
            <v>14175.156000000006</v>
          </cell>
        </row>
        <row r="416">
          <cell r="I416">
            <v>4630.8534999999993</v>
          </cell>
          <cell r="J416">
            <v>34922.444499999998</v>
          </cell>
          <cell r="K416">
            <v>30291.591</v>
          </cell>
          <cell r="L416">
            <v>0.86739606673295744</v>
          </cell>
          <cell r="M416">
            <v>143510.61350000001</v>
          </cell>
          <cell r="N416">
            <v>204998.8835</v>
          </cell>
          <cell r="O416">
            <v>61488.26999999999</v>
          </cell>
          <cell r="P416">
            <v>0.299944414087504</v>
          </cell>
          <cell r="W416">
            <v>4630.8534999999993</v>
          </cell>
          <cell r="AV416">
            <v>244839.44</v>
          </cell>
          <cell r="BH416">
            <v>471146.94400000002</v>
          </cell>
          <cell r="BK416">
            <v>244839.44</v>
          </cell>
          <cell r="BL416">
            <v>244839.44</v>
          </cell>
          <cell r="BP416">
            <v>226307.50400000002</v>
          </cell>
        </row>
        <row r="418">
          <cell r="B418" t="str">
            <v>Enterprise Risk Management</v>
          </cell>
          <cell r="I418">
            <v>7471.7099999999991</v>
          </cell>
          <cell r="J418">
            <v>35757</v>
          </cell>
          <cell r="K418">
            <v>28285.29</v>
          </cell>
          <cell r="L418">
            <v>0.79104203372766169</v>
          </cell>
          <cell r="M418">
            <v>157920.44</v>
          </cell>
          <cell r="N418">
            <v>208991</v>
          </cell>
          <cell r="O418">
            <v>51070.560000000012</v>
          </cell>
          <cell r="P418">
            <v>0.24436726940394568</v>
          </cell>
          <cell r="R418">
            <v>39179.450000000004</v>
          </cell>
          <cell r="S418">
            <v>23146.100000000002</v>
          </cell>
          <cell r="T418">
            <v>49514.85</v>
          </cell>
          <cell r="U418">
            <v>33873.800000000003</v>
          </cell>
          <cell r="V418">
            <v>4734.53</v>
          </cell>
          <cell r="W418">
            <v>7471.7099999999991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34783</v>
          </cell>
          <cell r="AE418">
            <v>30252</v>
          </cell>
          <cell r="AF418">
            <v>33274</v>
          </cell>
          <cell r="AG418">
            <v>35757</v>
          </cell>
          <cell r="AH418">
            <v>39168</v>
          </cell>
          <cell r="AI418">
            <v>35757</v>
          </cell>
          <cell r="AJ418">
            <v>46718</v>
          </cell>
          <cell r="AK418">
            <v>48814</v>
          </cell>
          <cell r="AL418">
            <v>42479</v>
          </cell>
          <cell r="AM418">
            <v>48814</v>
          </cell>
          <cell r="AN418">
            <v>46718</v>
          </cell>
          <cell r="AO418">
            <v>44623</v>
          </cell>
          <cell r="AQ418">
            <v>487157</v>
          </cell>
          <cell r="AR418">
            <v>487157</v>
          </cell>
          <cell r="AS418">
            <v>487157.6</v>
          </cell>
          <cell r="AT418">
            <v>454375.2</v>
          </cell>
          <cell r="AU418">
            <v>246675.34</v>
          </cell>
          <cell r="AV418">
            <v>246674.34</v>
          </cell>
          <cell r="AW418" t="e">
            <v>#REF!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D418">
            <v>576023.59</v>
          </cell>
          <cell r="BE418">
            <v>576245.49</v>
          </cell>
          <cell r="BF418">
            <v>1066061.19</v>
          </cell>
          <cell r="BH418">
            <v>487157</v>
          </cell>
          <cell r="BI418">
            <v>658480</v>
          </cell>
          <cell r="BJ418">
            <v>663248</v>
          </cell>
          <cell r="BK418">
            <v>246674.34</v>
          </cell>
          <cell r="BL418">
            <v>246674.34</v>
          </cell>
          <cell r="BM418">
            <v>156000</v>
          </cell>
          <cell r="BN418">
            <v>372099</v>
          </cell>
          <cell r="BO418">
            <v>88753.9</v>
          </cell>
          <cell r="BP418">
            <v>240482.66</v>
          </cell>
          <cell r="BQ418">
            <v>0</v>
          </cell>
          <cell r="BS418">
            <v>498858.58</v>
          </cell>
          <cell r="BT418">
            <v>90674.34</v>
          </cell>
          <cell r="BU418">
            <v>126759.58000000002</v>
          </cell>
          <cell r="BV418">
            <v>119914.76000000001</v>
          </cell>
        </row>
        <row r="420">
          <cell r="C420" t="str">
            <v>O&amp;M</v>
          </cell>
          <cell r="E420" t="str">
            <v>FA-P-E-Federal Affai</v>
          </cell>
          <cell r="I420">
            <v>1546.82</v>
          </cell>
          <cell r="J420">
            <v>0</v>
          </cell>
          <cell r="K420">
            <v>-1546.82</v>
          </cell>
          <cell r="L420" t="str">
            <v xml:space="preserve"> </v>
          </cell>
          <cell r="M420">
            <v>2882.26</v>
          </cell>
          <cell r="N420">
            <v>0</v>
          </cell>
          <cell r="O420">
            <v>-2882.26</v>
          </cell>
          <cell r="P420" t="str">
            <v xml:space="preserve"> 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1335.44</v>
          </cell>
          <cell r="W420">
            <v>1546.82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D420">
            <v>0</v>
          </cell>
          <cell r="BE420">
            <v>0</v>
          </cell>
          <cell r="BF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O420">
            <v>-2882.26</v>
          </cell>
          <cell r="BP420">
            <v>0</v>
          </cell>
          <cell r="BQ420">
            <v>0</v>
          </cell>
          <cell r="BS420">
            <v>26330.35</v>
          </cell>
          <cell r="BT420">
            <v>0</v>
          </cell>
          <cell r="BU420">
            <v>26330.35</v>
          </cell>
          <cell r="BV420">
            <v>-26330.35</v>
          </cell>
        </row>
        <row r="421">
          <cell r="C421" t="str">
            <v>O&amp;M</v>
          </cell>
          <cell r="E421" t="str">
            <v>FA-P-Federal Affairs</v>
          </cell>
          <cell r="I421">
            <v>1317</v>
          </cell>
          <cell r="J421">
            <v>0</v>
          </cell>
          <cell r="K421">
            <v>-1317</v>
          </cell>
          <cell r="L421" t="str">
            <v xml:space="preserve"> </v>
          </cell>
          <cell r="M421">
            <v>5926.5</v>
          </cell>
          <cell r="N421">
            <v>0</v>
          </cell>
          <cell r="O421">
            <v>-5926.5</v>
          </cell>
          <cell r="P421" t="str">
            <v xml:space="preserve"> 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4609.5</v>
          </cell>
          <cell r="W421">
            <v>1317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64533</v>
          </cell>
          <cell r="AW421" t="e">
            <v>#REF!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D421">
            <v>0</v>
          </cell>
          <cell r="BE421">
            <v>0</v>
          </cell>
          <cell r="BF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64533</v>
          </cell>
          <cell r="BL421">
            <v>64533</v>
          </cell>
          <cell r="BO421">
            <v>58606.5</v>
          </cell>
          <cell r="BP421">
            <v>-64533</v>
          </cell>
          <cell r="BQ421">
            <v>0</v>
          </cell>
          <cell r="BS421">
            <v>200963.7</v>
          </cell>
          <cell r="BT421">
            <v>64533</v>
          </cell>
          <cell r="BU421">
            <v>200963.7</v>
          </cell>
          <cell r="BV421">
            <v>-136430.70000000001</v>
          </cell>
        </row>
        <row r="423">
          <cell r="D423" t="str">
            <v>Non-PT</v>
          </cell>
          <cell r="I423">
            <v>2863.8199999999997</v>
          </cell>
          <cell r="J423">
            <v>0</v>
          </cell>
          <cell r="K423">
            <v>-2863.8199999999997</v>
          </cell>
          <cell r="L423" t="str">
            <v xml:space="preserve"> </v>
          </cell>
          <cell r="M423">
            <v>8808.76</v>
          </cell>
          <cell r="N423">
            <v>0</v>
          </cell>
          <cell r="O423">
            <v>-8808.76</v>
          </cell>
          <cell r="P423" t="str">
            <v xml:space="preserve"> 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5944.9400000000005</v>
          </cell>
          <cell r="W423">
            <v>2863.8199999999997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64533</v>
          </cell>
          <cell r="AW423" t="e">
            <v>#REF!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D423">
            <v>0</v>
          </cell>
          <cell r="BE423">
            <v>0</v>
          </cell>
          <cell r="BF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64533</v>
          </cell>
          <cell r="BL423">
            <v>64533</v>
          </cell>
          <cell r="BM423">
            <v>0</v>
          </cell>
          <cell r="BN423">
            <v>0</v>
          </cell>
          <cell r="BO423">
            <v>55724.24</v>
          </cell>
          <cell r="BP423">
            <v>-64533</v>
          </cell>
          <cell r="BQ423">
            <v>0</v>
          </cell>
          <cell r="BS423">
            <v>227294.05000000002</v>
          </cell>
          <cell r="BT423">
            <v>64533</v>
          </cell>
          <cell r="BU423">
            <v>227294.05000000002</v>
          </cell>
          <cell r="BV423">
            <v>-162761.05000000002</v>
          </cell>
        </row>
        <row r="425">
          <cell r="C425" t="str">
            <v>O&amp;M</v>
          </cell>
          <cell r="E425" t="str">
            <v>FA-P-E-PT-Federal Af</v>
          </cell>
          <cell r="I425">
            <v>1461.33</v>
          </cell>
          <cell r="J425">
            <v>0</v>
          </cell>
          <cell r="K425">
            <v>-1461.33</v>
          </cell>
          <cell r="L425" t="str">
            <v xml:space="preserve"> </v>
          </cell>
          <cell r="M425">
            <v>2176.56</v>
          </cell>
          <cell r="N425">
            <v>0</v>
          </cell>
          <cell r="O425">
            <v>-2176.56</v>
          </cell>
          <cell r="P425" t="str">
            <v xml:space="preserve"> 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715.23</v>
          </cell>
          <cell r="W425">
            <v>1461.33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D425">
            <v>0</v>
          </cell>
          <cell r="BE425">
            <v>0</v>
          </cell>
          <cell r="BF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O425">
            <v>-2176.56</v>
          </cell>
          <cell r="BP425">
            <v>0</v>
          </cell>
          <cell r="BQ425">
            <v>0</v>
          </cell>
          <cell r="BS425">
            <v>49380</v>
          </cell>
          <cell r="BT425">
            <v>0</v>
          </cell>
          <cell r="BU425">
            <v>49380</v>
          </cell>
          <cell r="BV425">
            <v>-49380</v>
          </cell>
        </row>
        <row r="426">
          <cell r="C426" t="str">
            <v>O&amp;M</v>
          </cell>
          <cell r="E426" t="str">
            <v>FA-P-PT-Federal Affa</v>
          </cell>
          <cell r="I426">
            <v>1667</v>
          </cell>
          <cell r="J426">
            <v>0</v>
          </cell>
          <cell r="K426">
            <v>-1667</v>
          </cell>
          <cell r="L426" t="str">
            <v xml:space="preserve"> </v>
          </cell>
          <cell r="M426">
            <v>1667</v>
          </cell>
          <cell r="N426">
            <v>0</v>
          </cell>
          <cell r="O426">
            <v>-1667</v>
          </cell>
          <cell r="P426" t="str">
            <v xml:space="preserve"> 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1667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28000</v>
          </cell>
          <cell r="AW426" t="e">
            <v>#REF!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D426">
            <v>0</v>
          </cell>
          <cell r="BE426">
            <v>0</v>
          </cell>
          <cell r="BF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28000</v>
          </cell>
          <cell r="BL426">
            <v>28000</v>
          </cell>
          <cell r="BO426">
            <v>26333</v>
          </cell>
          <cell r="BP426">
            <v>-28000</v>
          </cell>
          <cell r="BQ426">
            <v>0</v>
          </cell>
          <cell r="BS426">
            <v>125000</v>
          </cell>
          <cell r="BT426">
            <v>28000</v>
          </cell>
          <cell r="BU426">
            <v>125000</v>
          </cell>
          <cell r="BV426">
            <v>-97000</v>
          </cell>
        </row>
        <row r="428">
          <cell r="D428" t="str">
            <v>PT</v>
          </cell>
          <cell r="I428">
            <v>3128.33</v>
          </cell>
          <cell r="J428">
            <v>0</v>
          </cell>
          <cell r="K428">
            <v>-3128.33</v>
          </cell>
          <cell r="L428" t="str">
            <v xml:space="preserve"> </v>
          </cell>
          <cell r="M428">
            <v>3843.56</v>
          </cell>
          <cell r="N428">
            <v>0</v>
          </cell>
          <cell r="O428">
            <v>-3843.56</v>
          </cell>
          <cell r="P428" t="str">
            <v xml:space="preserve"> 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715.23</v>
          </cell>
          <cell r="W428">
            <v>3128.33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28000</v>
          </cell>
          <cell r="AW428" t="e">
            <v>#REF!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D428">
            <v>0</v>
          </cell>
          <cell r="BE428">
            <v>0</v>
          </cell>
          <cell r="BF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28000</v>
          </cell>
          <cell r="BL428">
            <v>28000</v>
          </cell>
          <cell r="BM428">
            <v>0</v>
          </cell>
          <cell r="BN428">
            <v>0</v>
          </cell>
          <cell r="BO428">
            <v>24156.44</v>
          </cell>
          <cell r="BP428">
            <v>-28000</v>
          </cell>
          <cell r="BQ428">
            <v>0</v>
          </cell>
          <cell r="BS428">
            <v>174380</v>
          </cell>
          <cell r="BT428">
            <v>28000</v>
          </cell>
          <cell r="BU428">
            <v>174380</v>
          </cell>
          <cell r="BV428">
            <v>-146380</v>
          </cell>
        </row>
        <row r="430">
          <cell r="C430" t="str">
            <v>O &amp; M Total</v>
          </cell>
          <cell r="I430">
            <v>5992.15</v>
          </cell>
          <cell r="J430">
            <v>0</v>
          </cell>
          <cell r="K430">
            <v>-5992.15</v>
          </cell>
          <cell r="L430" t="str">
            <v xml:space="preserve"> </v>
          </cell>
          <cell r="M430">
            <v>12652.32</v>
          </cell>
          <cell r="N430">
            <v>0</v>
          </cell>
          <cell r="O430">
            <v>-12652.32</v>
          </cell>
          <cell r="P430" t="str">
            <v xml:space="preserve"> 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6660.17</v>
          </cell>
          <cell r="W430">
            <v>5992.15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92533</v>
          </cell>
          <cell r="AW430" t="e">
            <v>#REF!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D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92533</v>
          </cell>
          <cell r="BL430">
            <v>92533</v>
          </cell>
          <cell r="BM430">
            <v>0</v>
          </cell>
          <cell r="BN430">
            <v>0</v>
          </cell>
          <cell r="BO430">
            <v>79880.679999999993</v>
          </cell>
          <cell r="BP430">
            <v>-92533</v>
          </cell>
          <cell r="BQ430">
            <v>0</v>
          </cell>
          <cell r="BS430">
            <v>401674.05000000005</v>
          </cell>
          <cell r="BT430">
            <v>92533</v>
          </cell>
          <cell r="BU430">
            <v>401674.05000000005</v>
          </cell>
          <cell r="BV430">
            <v>-309141.05000000005</v>
          </cell>
        </row>
        <row r="432">
          <cell r="I432">
            <v>-857.44950000000017</v>
          </cell>
          <cell r="J432">
            <v>0</v>
          </cell>
          <cell r="K432">
            <v>857.44950000000017</v>
          </cell>
          <cell r="L432" t="str">
            <v xml:space="preserve"> </v>
          </cell>
          <cell r="M432">
            <v>-3873.3205000000003</v>
          </cell>
          <cell r="N432">
            <v>0</v>
          </cell>
          <cell r="O432">
            <v>3873.3205000000003</v>
          </cell>
          <cell r="P432" t="str">
            <v xml:space="preserve"> </v>
          </cell>
          <cell r="W432">
            <v>-857.44950000000017</v>
          </cell>
          <cell r="AV432">
            <v>-34110.6</v>
          </cell>
          <cell r="BH432">
            <v>0</v>
          </cell>
          <cell r="BK432">
            <v>-34110.6</v>
          </cell>
          <cell r="BL432">
            <v>-34110.6</v>
          </cell>
          <cell r="BP432">
            <v>34110.6</v>
          </cell>
        </row>
        <row r="433">
          <cell r="I433">
            <v>6849.5995000000003</v>
          </cell>
          <cell r="J433">
            <v>0</v>
          </cell>
          <cell r="K433">
            <v>-6849.5995000000003</v>
          </cell>
          <cell r="L433" t="str">
            <v xml:space="preserve"> </v>
          </cell>
          <cell r="M433">
            <v>16525.640500000001</v>
          </cell>
          <cell r="N433">
            <v>0</v>
          </cell>
          <cell r="O433">
            <v>-16525.640500000001</v>
          </cell>
          <cell r="P433" t="str">
            <v xml:space="preserve"> </v>
          </cell>
          <cell r="W433">
            <v>6849.5995000000003</v>
          </cell>
          <cell r="AV433">
            <v>126643.6</v>
          </cell>
          <cell r="BH433">
            <v>0</v>
          </cell>
          <cell r="BK433">
            <v>126643.6</v>
          </cell>
          <cell r="BL433">
            <v>126643.6</v>
          </cell>
          <cell r="BP433">
            <v>-126643.6</v>
          </cell>
        </row>
        <row r="435">
          <cell r="B435" t="str">
            <v>Federal Affairs &amp; Policy</v>
          </cell>
          <cell r="I435">
            <v>5992.15</v>
          </cell>
          <cell r="J435">
            <v>0</v>
          </cell>
          <cell r="K435">
            <v>-5992.15</v>
          </cell>
          <cell r="L435" t="str">
            <v xml:space="preserve"> </v>
          </cell>
          <cell r="M435">
            <v>12652.32</v>
          </cell>
          <cell r="N435">
            <v>0</v>
          </cell>
          <cell r="O435">
            <v>-12652.32</v>
          </cell>
          <cell r="P435" t="str">
            <v xml:space="preserve"> 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6660.17</v>
          </cell>
          <cell r="W435">
            <v>5992.15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92533</v>
          </cell>
          <cell r="AW435" t="e">
            <v>#REF!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92533</v>
          </cell>
          <cell r="BL435">
            <v>92533</v>
          </cell>
          <cell r="BM435">
            <v>0</v>
          </cell>
          <cell r="BN435">
            <v>0</v>
          </cell>
          <cell r="BO435">
            <v>79880.679999999993</v>
          </cell>
          <cell r="BP435">
            <v>-92533</v>
          </cell>
          <cell r="BQ435">
            <v>0</v>
          </cell>
          <cell r="BS435">
            <v>401674.05000000005</v>
          </cell>
          <cell r="BT435">
            <v>92533</v>
          </cell>
          <cell r="BU435">
            <v>401674.05000000005</v>
          </cell>
          <cell r="BV435">
            <v>-309141.05000000005</v>
          </cell>
        </row>
        <row r="437">
          <cell r="C437" t="str">
            <v>O&amp;M</v>
          </cell>
          <cell r="E437" t="str">
            <v>HF-T-Holdings Dedicated Finance</v>
          </cell>
          <cell r="I437">
            <v>0</v>
          </cell>
          <cell r="J437">
            <v>0</v>
          </cell>
          <cell r="K437">
            <v>0</v>
          </cell>
          <cell r="L437" t="str">
            <v xml:space="preserve"> </v>
          </cell>
          <cell r="M437">
            <v>237615.19</v>
          </cell>
          <cell r="N437">
            <v>0</v>
          </cell>
          <cell r="O437">
            <v>-237615.19</v>
          </cell>
          <cell r="P437" t="str">
            <v xml:space="preserve"> 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237615.19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657000</v>
          </cell>
          <cell r="AU437">
            <v>657000</v>
          </cell>
          <cell r="AV437">
            <v>657000</v>
          </cell>
          <cell r="AW437" t="e">
            <v>#REF!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D437">
            <v>0</v>
          </cell>
          <cell r="BE437">
            <v>0</v>
          </cell>
          <cell r="BF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657000</v>
          </cell>
          <cell r="BL437">
            <v>657000</v>
          </cell>
          <cell r="BO437">
            <v>419384.81</v>
          </cell>
          <cell r="BP437">
            <v>-657000</v>
          </cell>
          <cell r="BQ437">
            <v>0</v>
          </cell>
          <cell r="BS437">
            <v>2570878.21</v>
          </cell>
          <cell r="BT437">
            <v>657000</v>
          </cell>
          <cell r="BU437">
            <v>2570878.21</v>
          </cell>
          <cell r="BV437">
            <v>-1913878.21</v>
          </cell>
        </row>
        <row r="439">
          <cell r="D439" t="str">
            <v>Non-PT</v>
          </cell>
          <cell r="I439">
            <v>0</v>
          </cell>
          <cell r="J439">
            <v>0</v>
          </cell>
          <cell r="K439">
            <v>0</v>
          </cell>
          <cell r="L439" t="str">
            <v xml:space="preserve"> </v>
          </cell>
          <cell r="M439">
            <v>237615.19</v>
          </cell>
          <cell r="N439">
            <v>0</v>
          </cell>
          <cell r="O439">
            <v>-237615.19</v>
          </cell>
          <cell r="P439" t="str">
            <v xml:space="preserve"> 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237615.19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657000</v>
          </cell>
          <cell r="AU439">
            <v>657000</v>
          </cell>
          <cell r="AV439">
            <v>657000</v>
          </cell>
          <cell r="AW439" t="e">
            <v>#REF!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D439">
            <v>0</v>
          </cell>
          <cell r="BE439">
            <v>0</v>
          </cell>
          <cell r="BF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657000</v>
          </cell>
          <cell r="BL439">
            <v>657000</v>
          </cell>
          <cell r="BM439">
            <v>0</v>
          </cell>
          <cell r="BN439">
            <v>0</v>
          </cell>
          <cell r="BO439">
            <v>419384.81</v>
          </cell>
          <cell r="BP439">
            <v>-657000</v>
          </cell>
          <cell r="BQ439">
            <v>0</v>
          </cell>
          <cell r="BS439">
            <v>2570878.21</v>
          </cell>
          <cell r="BT439">
            <v>657000</v>
          </cell>
          <cell r="BU439">
            <v>2570878.21</v>
          </cell>
          <cell r="BV439">
            <v>-1913878.21</v>
          </cell>
        </row>
        <row r="441">
          <cell r="C441" t="str">
            <v>O&amp;M</v>
          </cell>
          <cell r="I441">
            <v>0</v>
          </cell>
          <cell r="J441">
            <v>0</v>
          </cell>
          <cell r="K441">
            <v>0</v>
          </cell>
          <cell r="L441" t="str">
            <v xml:space="preserve"> </v>
          </cell>
          <cell r="M441">
            <v>0</v>
          </cell>
          <cell r="N441">
            <v>0</v>
          </cell>
          <cell r="O441">
            <v>0</v>
          </cell>
          <cell r="P441" t="str">
            <v xml:space="preserve"> 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D441">
            <v>0</v>
          </cell>
          <cell r="BE441">
            <v>0</v>
          </cell>
          <cell r="BF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2109489</v>
          </cell>
          <cell r="BO441">
            <v>0</v>
          </cell>
          <cell r="BP441">
            <v>0</v>
          </cell>
          <cell r="BQ441">
            <v>0</v>
          </cell>
          <cell r="BS441">
            <v>0</v>
          </cell>
          <cell r="BT441">
            <v>0</v>
          </cell>
          <cell r="BU441">
            <v>-2109489</v>
          </cell>
          <cell r="BV441">
            <v>2109489</v>
          </cell>
        </row>
        <row r="443">
          <cell r="D443" t="str">
            <v>PT</v>
          </cell>
          <cell r="I443">
            <v>0</v>
          </cell>
          <cell r="J443">
            <v>0</v>
          </cell>
          <cell r="K443">
            <v>0</v>
          </cell>
          <cell r="L443" t="str">
            <v xml:space="preserve"> </v>
          </cell>
          <cell r="M443">
            <v>0</v>
          </cell>
          <cell r="N443">
            <v>0</v>
          </cell>
          <cell r="O443">
            <v>0</v>
          </cell>
          <cell r="P443" t="str">
            <v xml:space="preserve"> 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D443">
            <v>0</v>
          </cell>
          <cell r="BE443">
            <v>0</v>
          </cell>
          <cell r="BF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2109489</v>
          </cell>
          <cell r="BO443">
            <v>0</v>
          </cell>
          <cell r="BP443">
            <v>0</v>
          </cell>
          <cell r="BQ443">
            <v>0</v>
          </cell>
          <cell r="BS443">
            <v>0</v>
          </cell>
          <cell r="BT443">
            <v>0</v>
          </cell>
          <cell r="BU443">
            <v>-2109489</v>
          </cell>
          <cell r="BV443">
            <v>2109489</v>
          </cell>
        </row>
        <row r="445">
          <cell r="C445" t="str">
            <v>O &amp; M Total</v>
          </cell>
          <cell r="I445">
            <v>0</v>
          </cell>
          <cell r="J445">
            <v>0</v>
          </cell>
          <cell r="K445">
            <v>0</v>
          </cell>
          <cell r="L445" t="str">
            <v xml:space="preserve"> </v>
          </cell>
          <cell r="M445">
            <v>237615.19</v>
          </cell>
          <cell r="N445">
            <v>0</v>
          </cell>
          <cell r="O445">
            <v>-237615.19</v>
          </cell>
          <cell r="P445" t="str">
            <v xml:space="preserve"> 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237615.19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657000</v>
          </cell>
          <cell r="AU445">
            <v>657000</v>
          </cell>
          <cell r="AV445">
            <v>657000</v>
          </cell>
          <cell r="AW445" t="e">
            <v>#REF!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D445">
            <v>0</v>
          </cell>
          <cell r="BE445">
            <v>0</v>
          </cell>
          <cell r="BF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657000</v>
          </cell>
          <cell r="BL445">
            <v>657000</v>
          </cell>
          <cell r="BM445">
            <v>0</v>
          </cell>
          <cell r="BN445">
            <v>2109489</v>
          </cell>
          <cell r="BO445">
            <v>419384.81</v>
          </cell>
          <cell r="BP445">
            <v>-657000</v>
          </cell>
          <cell r="BQ445">
            <v>0</v>
          </cell>
          <cell r="BS445">
            <v>2570878.21</v>
          </cell>
          <cell r="BT445">
            <v>657000</v>
          </cell>
          <cell r="BU445">
            <v>461389.20999999996</v>
          </cell>
          <cell r="BV445">
            <v>195610.79000000004</v>
          </cell>
        </row>
        <row r="447">
          <cell r="I447">
            <v>-1119.1310000000001</v>
          </cell>
          <cell r="J447">
            <v>0</v>
          </cell>
          <cell r="K447">
            <v>1119.1310000000001</v>
          </cell>
          <cell r="L447" t="str">
            <v xml:space="preserve"> </v>
          </cell>
          <cell r="M447">
            <v>-1721.2674999999999</v>
          </cell>
          <cell r="N447">
            <v>0</v>
          </cell>
          <cell r="O447">
            <v>1721.2674999999999</v>
          </cell>
          <cell r="P447" t="str">
            <v xml:space="preserve"> </v>
          </cell>
          <cell r="W447">
            <v>-1119.1310000000001</v>
          </cell>
          <cell r="AV447">
            <v>0</v>
          </cell>
          <cell r="BH447">
            <v>0</v>
          </cell>
          <cell r="BK447">
            <v>0</v>
          </cell>
          <cell r="BL447">
            <v>0</v>
          </cell>
          <cell r="BP447">
            <v>0</v>
          </cell>
        </row>
        <row r="448">
          <cell r="I448">
            <v>1119.1310000000001</v>
          </cell>
          <cell r="J448">
            <v>0</v>
          </cell>
          <cell r="K448">
            <v>-1119.1310000000001</v>
          </cell>
          <cell r="L448" t="str">
            <v xml:space="preserve"> </v>
          </cell>
          <cell r="M448">
            <v>239336.45749999999</v>
          </cell>
          <cell r="N448">
            <v>0</v>
          </cell>
          <cell r="O448">
            <v>-239336.45749999999</v>
          </cell>
          <cell r="P448" t="str">
            <v xml:space="preserve"> </v>
          </cell>
          <cell r="W448">
            <v>1119.1310000000001</v>
          </cell>
          <cell r="AV448">
            <v>657000</v>
          </cell>
          <cell r="BH448">
            <v>0</v>
          </cell>
          <cell r="BK448">
            <v>657000</v>
          </cell>
          <cell r="BL448">
            <v>657000</v>
          </cell>
          <cell r="BP448">
            <v>-657000</v>
          </cell>
        </row>
        <row r="450">
          <cell r="B450" t="str">
            <v>Holdings Dedicated Finance</v>
          </cell>
          <cell r="I450">
            <v>0</v>
          </cell>
          <cell r="J450">
            <v>0</v>
          </cell>
          <cell r="K450">
            <v>0</v>
          </cell>
          <cell r="L450" t="str">
            <v xml:space="preserve"> </v>
          </cell>
          <cell r="M450">
            <v>237615.19</v>
          </cell>
          <cell r="N450">
            <v>0</v>
          </cell>
          <cell r="O450">
            <v>-237615.19</v>
          </cell>
          <cell r="P450" t="str">
            <v xml:space="preserve"> 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237615.19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657000</v>
          </cell>
          <cell r="AU450">
            <v>657000</v>
          </cell>
          <cell r="AV450">
            <v>657000</v>
          </cell>
          <cell r="AW450" t="e">
            <v>#REF!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657000</v>
          </cell>
          <cell r="BL450">
            <v>657000</v>
          </cell>
          <cell r="BM450">
            <v>0</v>
          </cell>
          <cell r="BN450">
            <v>2109489</v>
          </cell>
          <cell r="BO450">
            <v>419384.81</v>
          </cell>
          <cell r="BP450">
            <v>-657000</v>
          </cell>
          <cell r="BQ450">
            <v>0</v>
          </cell>
          <cell r="BS450">
            <v>2570878.21</v>
          </cell>
          <cell r="BT450">
            <v>657000</v>
          </cell>
          <cell r="BU450">
            <v>461389.20999999996</v>
          </cell>
          <cell r="BV450">
            <v>195610.79000000004</v>
          </cell>
        </row>
        <row r="452">
          <cell r="E452" t="str">
            <v>ADD: DSM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D452">
            <v>0</v>
          </cell>
          <cell r="BE452">
            <v>0</v>
          </cell>
          <cell r="BF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P452">
            <v>0</v>
          </cell>
          <cell r="BQ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</row>
        <row r="454">
          <cell r="D454" t="str">
            <v>Non-PT</v>
          </cell>
          <cell r="I454">
            <v>0</v>
          </cell>
          <cell r="J454">
            <v>0</v>
          </cell>
          <cell r="K454">
            <v>0</v>
          </cell>
          <cell r="L454" t="str">
            <v xml:space="preserve"> </v>
          </cell>
          <cell r="M454">
            <v>0</v>
          </cell>
          <cell r="N454">
            <v>0</v>
          </cell>
          <cell r="O454">
            <v>0</v>
          </cell>
          <cell r="P454" t="str">
            <v xml:space="preserve"> 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D454">
            <v>0</v>
          </cell>
          <cell r="BE454">
            <v>0</v>
          </cell>
          <cell r="BF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</row>
        <row r="456">
          <cell r="C456" t="str">
            <v>Capital Total</v>
          </cell>
          <cell r="I456">
            <v>0</v>
          </cell>
          <cell r="J456">
            <v>0</v>
          </cell>
          <cell r="K456">
            <v>0</v>
          </cell>
          <cell r="L456" t="str">
            <v xml:space="preserve"> </v>
          </cell>
          <cell r="M456">
            <v>0</v>
          </cell>
          <cell r="N456">
            <v>0</v>
          </cell>
          <cell r="O456">
            <v>0</v>
          </cell>
          <cell r="P456" t="str">
            <v xml:space="preserve"> 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D456">
            <v>0</v>
          </cell>
          <cell r="BE456">
            <v>0</v>
          </cell>
          <cell r="BF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</row>
        <row r="458">
          <cell r="C458" t="str">
            <v>O&amp;M</v>
          </cell>
          <cell r="E458" t="str">
            <v>HR-P-CompensaConsult</v>
          </cell>
          <cell r="I458">
            <v>0</v>
          </cell>
          <cell r="J458">
            <v>1222.4000000000001</v>
          </cell>
          <cell r="K458">
            <v>1222.4000000000001</v>
          </cell>
          <cell r="L458">
            <v>1</v>
          </cell>
          <cell r="M458">
            <v>764</v>
          </cell>
          <cell r="N458">
            <v>7334.4</v>
          </cell>
          <cell r="O458">
            <v>6570.4</v>
          </cell>
          <cell r="P458">
            <v>0.89583333333333337</v>
          </cell>
          <cell r="R458">
            <v>764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D458">
            <v>1222.4000000000001</v>
          </cell>
          <cell r="AE458">
            <v>1222.4000000000001</v>
          </cell>
          <cell r="AF458">
            <v>1222.4000000000001</v>
          </cell>
          <cell r="AG458">
            <v>1222.4000000000001</v>
          </cell>
          <cell r="AH458">
            <v>1222.4000000000001</v>
          </cell>
          <cell r="AI458">
            <v>1222.4000000000001</v>
          </cell>
          <cell r="AJ458">
            <v>1375.2</v>
          </cell>
          <cell r="AK458">
            <v>1375.2</v>
          </cell>
          <cell r="AL458">
            <v>1222.4000000000001</v>
          </cell>
          <cell r="AM458">
            <v>1375.2</v>
          </cell>
          <cell r="AN458">
            <v>1375.2</v>
          </cell>
          <cell r="AO458">
            <v>1222.4000000000001</v>
          </cell>
          <cell r="AQ458">
            <v>15280</v>
          </cell>
          <cell r="AR458">
            <v>15280</v>
          </cell>
          <cell r="AS458">
            <v>15280</v>
          </cell>
          <cell r="AT458">
            <v>15280</v>
          </cell>
          <cell r="AU458">
            <v>15280</v>
          </cell>
          <cell r="AV458">
            <v>15280</v>
          </cell>
          <cell r="AW458" t="e">
            <v>#REF!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D458">
            <v>0</v>
          </cell>
          <cell r="BE458">
            <v>0</v>
          </cell>
          <cell r="BF458">
            <v>0</v>
          </cell>
          <cell r="BH458">
            <v>15280</v>
          </cell>
          <cell r="BI458">
            <v>9632.2199999999993</v>
          </cell>
          <cell r="BJ458">
            <v>9397.44</v>
          </cell>
          <cell r="BK458">
            <v>15280</v>
          </cell>
          <cell r="BL458">
            <v>15280</v>
          </cell>
          <cell r="BO458">
            <v>14516</v>
          </cell>
          <cell r="BP458">
            <v>0</v>
          </cell>
          <cell r="BQ458">
            <v>0</v>
          </cell>
          <cell r="BS458">
            <v>11152.8</v>
          </cell>
          <cell r="BT458">
            <v>15280</v>
          </cell>
          <cell r="BU458">
            <v>11152.8</v>
          </cell>
          <cell r="BV458">
            <v>4127.2000000000007</v>
          </cell>
        </row>
        <row r="459">
          <cell r="C459" t="str">
            <v>O&amp;M</v>
          </cell>
          <cell r="E459" t="str">
            <v>HR-P-E-EmpEnterprSol</v>
          </cell>
          <cell r="I459">
            <v>650.16999999999996</v>
          </cell>
          <cell r="J459">
            <v>811.02</v>
          </cell>
          <cell r="K459">
            <v>160.85000000000002</v>
          </cell>
          <cell r="L459">
            <v>0.19833049739833794</v>
          </cell>
          <cell r="M459">
            <v>3984.14</v>
          </cell>
          <cell r="N459">
            <v>4325.4399999999996</v>
          </cell>
          <cell r="O459">
            <v>341.29999999999973</v>
          </cell>
          <cell r="P459">
            <v>7.8905267441000168E-2</v>
          </cell>
          <cell r="R459">
            <v>798.18</v>
          </cell>
          <cell r="S459">
            <v>673.82</v>
          </cell>
          <cell r="T459">
            <v>625.84</v>
          </cell>
          <cell r="U459">
            <v>202.75</v>
          </cell>
          <cell r="V459">
            <v>1033.3800000000001</v>
          </cell>
          <cell r="W459">
            <v>650.16999999999996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>
            <v>675.85</v>
          </cell>
          <cell r="AE459">
            <v>675.85</v>
          </cell>
          <cell r="AF459">
            <v>675.85</v>
          </cell>
          <cell r="AG459">
            <v>675.85</v>
          </cell>
          <cell r="AH459">
            <v>811.02</v>
          </cell>
          <cell r="AI459">
            <v>811.02</v>
          </cell>
          <cell r="AJ459">
            <v>811.02</v>
          </cell>
          <cell r="AK459">
            <v>811.02</v>
          </cell>
          <cell r="AL459">
            <v>675.85</v>
          </cell>
          <cell r="AM459">
            <v>811.02</v>
          </cell>
          <cell r="AN459">
            <v>811.02</v>
          </cell>
          <cell r="AO459">
            <v>675.85</v>
          </cell>
          <cell r="AQ459">
            <v>8947.8799999999992</v>
          </cell>
          <cell r="AR459">
            <v>8947.8799999999992</v>
          </cell>
          <cell r="AS459">
            <v>8947.8799999999992</v>
          </cell>
          <cell r="AT459">
            <v>8947.8799999999992</v>
          </cell>
          <cell r="AU459">
            <v>8946</v>
          </cell>
          <cell r="AV459">
            <v>8946</v>
          </cell>
          <cell r="AW459" t="e">
            <v>#REF!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D459">
            <v>5289.23</v>
          </cell>
          <cell r="BE459">
            <v>7245.27</v>
          </cell>
          <cell r="BF459">
            <v>0</v>
          </cell>
          <cell r="BH459">
            <v>8921.2199999999993</v>
          </cell>
          <cell r="BI459">
            <v>10592.4</v>
          </cell>
          <cell r="BJ459">
            <v>10210.66</v>
          </cell>
          <cell r="BK459">
            <v>8946</v>
          </cell>
          <cell r="BL459">
            <v>8946</v>
          </cell>
          <cell r="BO459">
            <v>4961.8600000000006</v>
          </cell>
          <cell r="BP459">
            <v>-24.780000000000655</v>
          </cell>
          <cell r="BQ459">
            <v>0</v>
          </cell>
          <cell r="BS459">
            <v>8351.92</v>
          </cell>
          <cell r="BT459">
            <v>8946</v>
          </cell>
          <cell r="BU459">
            <v>8351.92</v>
          </cell>
          <cell r="BV459">
            <v>594.07999999999993</v>
          </cell>
        </row>
        <row r="460">
          <cell r="C460" t="str">
            <v>O&amp;M</v>
          </cell>
          <cell r="E460" t="str">
            <v>HR-P-EmpBnftsConsult</v>
          </cell>
          <cell r="I460">
            <v>0</v>
          </cell>
          <cell r="J460">
            <v>0</v>
          </cell>
          <cell r="K460">
            <v>0</v>
          </cell>
          <cell r="L460" t="str">
            <v xml:space="preserve"> </v>
          </cell>
          <cell r="M460">
            <v>0</v>
          </cell>
          <cell r="N460">
            <v>0</v>
          </cell>
          <cell r="O460">
            <v>0</v>
          </cell>
          <cell r="P460" t="str">
            <v xml:space="preserve"> 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D460">
            <v>0</v>
          </cell>
          <cell r="BE460">
            <v>0</v>
          </cell>
          <cell r="BF460">
            <v>0</v>
          </cell>
          <cell r="BH460">
            <v>0</v>
          </cell>
          <cell r="BI460">
            <v>507.55</v>
          </cell>
          <cell r="BJ460">
            <v>495.2</v>
          </cell>
          <cell r="BK460">
            <v>0</v>
          </cell>
          <cell r="BL460">
            <v>0</v>
          </cell>
          <cell r="BO460">
            <v>0</v>
          </cell>
          <cell r="BP460">
            <v>0</v>
          </cell>
          <cell r="BQ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</row>
        <row r="461">
          <cell r="C461" t="str">
            <v>O&amp;M</v>
          </cell>
          <cell r="E461" t="str">
            <v>HR-P-EmRtntDvlp&amp;CrDv</v>
          </cell>
          <cell r="I461">
            <v>0</v>
          </cell>
          <cell r="J461">
            <v>0</v>
          </cell>
          <cell r="K461">
            <v>0</v>
          </cell>
          <cell r="L461" t="str">
            <v xml:space="preserve"> </v>
          </cell>
          <cell r="M461">
            <v>0</v>
          </cell>
          <cell r="N461">
            <v>0</v>
          </cell>
          <cell r="O461">
            <v>0</v>
          </cell>
          <cell r="P461" t="str">
            <v xml:space="preserve"> 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D461">
            <v>0</v>
          </cell>
          <cell r="BE461">
            <v>0</v>
          </cell>
          <cell r="BF461">
            <v>0</v>
          </cell>
          <cell r="BH461">
            <v>0</v>
          </cell>
          <cell r="BI461">
            <v>15995.1</v>
          </cell>
          <cell r="BJ461">
            <v>15604.6</v>
          </cell>
          <cell r="BK461">
            <v>0</v>
          </cell>
          <cell r="BL461">
            <v>0</v>
          </cell>
          <cell r="BO461">
            <v>0</v>
          </cell>
          <cell r="BP461">
            <v>0</v>
          </cell>
          <cell r="BQ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</row>
        <row r="462">
          <cell r="C462" t="str">
            <v>O&amp;M</v>
          </cell>
          <cell r="E462" t="str">
            <v>HR-P-Employee Solutions</v>
          </cell>
          <cell r="I462">
            <v>0</v>
          </cell>
          <cell r="J462">
            <v>0</v>
          </cell>
          <cell r="K462">
            <v>0</v>
          </cell>
          <cell r="L462" t="str">
            <v xml:space="preserve"> </v>
          </cell>
          <cell r="M462">
            <v>0</v>
          </cell>
          <cell r="N462">
            <v>0</v>
          </cell>
          <cell r="O462">
            <v>0</v>
          </cell>
          <cell r="P462" t="str">
            <v xml:space="preserve"> 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D462">
            <v>1992.92</v>
          </cell>
          <cell r="BE462">
            <v>2115.66</v>
          </cell>
          <cell r="BF462">
            <v>0</v>
          </cell>
          <cell r="BH462">
            <v>0</v>
          </cell>
          <cell r="BI462">
            <v>43961.25</v>
          </cell>
          <cell r="BJ462">
            <v>42885</v>
          </cell>
          <cell r="BK462">
            <v>0</v>
          </cell>
          <cell r="BL462">
            <v>0</v>
          </cell>
          <cell r="BO462">
            <v>0</v>
          </cell>
          <cell r="BP462">
            <v>0</v>
          </cell>
          <cell r="BQ462">
            <v>0</v>
          </cell>
          <cell r="BS462">
            <v>1714.5</v>
          </cell>
          <cell r="BT462">
            <v>0</v>
          </cell>
          <cell r="BU462">
            <v>1714.5</v>
          </cell>
          <cell r="BV462">
            <v>-1714.5</v>
          </cell>
        </row>
        <row r="463">
          <cell r="C463" t="str">
            <v>O&amp;M</v>
          </cell>
          <cell r="E463" t="str">
            <v>HR-P-E-WrkfrcPlan&amp;St</v>
          </cell>
          <cell r="I463">
            <v>529.02</v>
          </cell>
          <cell r="J463">
            <v>813.89</v>
          </cell>
          <cell r="K463">
            <v>284.87</v>
          </cell>
          <cell r="L463">
            <v>0.35001044367174927</v>
          </cell>
          <cell r="M463">
            <v>4414.78</v>
          </cell>
          <cell r="N463">
            <v>4883.34</v>
          </cell>
          <cell r="O463">
            <v>468.5600000000004</v>
          </cell>
          <cell r="P463">
            <v>9.5950722251573792E-2</v>
          </cell>
          <cell r="R463">
            <v>1004.58</v>
          </cell>
          <cell r="S463">
            <v>665.07</v>
          </cell>
          <cell r="T463">
            <v>851.1</v>
          </cell>
          <cell r="U463">
            <v>689.48</v>
          </cell>
          <cell r="V463">
            <v>675.53</v>
          </cell>
          <cell r="W463">
            <v>529.02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D463">
            <v>813.89</v>
          </cell>
          <cell r="AE463">
            <v>813.89</v>
          </cell>
          <cell r="AF463">
            <v>813.89</v>
          </cell>
          <cell r="AG463">
            <v>813.89</v>
          </cell>
          <cell r="AH463">
            <v>813.89</v>
          </cell>
          <cell r="AI463">
            <v>813.89</v>
          </cell>
          <cell r="AJ463">
            <v>813.89</v>
          </cell>
          <cell r="AK463">
            <v>930.16</v>
          </cell>
          <cell r="AL463">
            <v>813.89</v>
          </cell>
          <cell r="AM463">
            <v>930.16</v>
          </cell>
          <cell r="AN463">
            <v>813.89</v>
          </cell>
          <cell r="AO463">
            <v>813.89</v>
          </cell>
          <cell r="AQ463">
            <v>10031.48</v>
          </cell>
          <cell r="AR463">
            <v>10031.48</v>
          </cell>
          <cell r="AS463">
            <v>10031.48</v>
          </cell>
          <cell r="AT463">
            <v>10031.48</v>
          </cell>
          <cell r="AU463">
            <v>10032</v>
          </cell>
          <cell r="AV463">
            <v>10033</v>
          </cell>
          <cell r="AW463" t="e">
            <v>#REF!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D463">
            <v>6528.67</v>
          </cell>
          <cell r="BE463">
            <v>7209.31</v>
          </cell>
          <cell r="BF463">
            <v>0</v>
          </cell>
          <cell r="BH463">
            <v>9999.2199999999993</v>
          </cell>
          <cell r="BI463">
            <v>12353.31</v>
          </cell>
          <cell r="BJ463">
            <v>11933</v>
          </cell>
          <cell r="BK463">
            <v>10033</v>
          </cell>
          <cell r="BL463">
            <v>10033</v>
          </cell>
          <cell r="BO463">
            <v>5618.22</v>
          </cell>
          <cell r="BP463">
            <v>-33.780000000000655</v>
          </cell>
          <cell r="BQ463">
            <v>0</v>
          </cell>
          <cell r="BS463">
            <v>6483.62</v>
          </cell>
          <cell r="BT463">
            <v>10033</v>
          </cell>
          <cell r="BU463">
            <v>6483.62</v>
          </cell>
          <cell r="BV463">
            <v>3549.38</v>
          </cell>
        </row>
        <row r="464">
          <cell r="C464" t="str">
            <v>O&amp;M</v>
          </cell>
          <cell r="E464" t="str">
            <v>HR-P-MngrSpSr-Hld/SC</v>
          </cell>
          <cell r="I464">
            <v>9367.2000000000007</v>
          </cell>
          <cell r="J464">
            <v>8196.2999999999993</v>
          </cell>
          <cell r="K464">
            <v>-1170.9000000000015</v>
          </cell>
          <cell r="L464">
            <v>-0.14285714285714304</v>
          </cell>
          <cell r="M464">
            <v>50739</v>
          </cell>
          <cell r="N464">
            <v>47226.3</v>
          </cell>
          <cell r="O464">
            <v>-3512.6999999999971</v>
          </cell>
          <cell r="P464">
            <v>-7.4380165289256131E-2</v>
          </cell>
          <cell r="R464">
            <v>9237.1</v>
          </cell>
          <cell r="S464">
            <v>8846.7999999999993</v>
          </cell>
          <cell r="T464">
            <v>0</v>
          </cell>
          <cell r="U464">
            <v>21206.3</v>
          </cell>
          <cell r="V464">
            <v>2081.6</v>
          </cell>
          <cell r="W464">
            <v>9367.2000000000007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D464">
            <v>7806</v>
          </cell>
          <cell r="AE464">
            <v>7285.6</v>
          </cell>
          <cell r="AF464">
            <v>7936.1</v>
          </cell>
          <cell r="AG464">
            <v>7806</v>
          </cell>
          <cell r="AH464">
            <v>8196.2999999999993</v>
          </cell>
          <cell r="AI464">
            <v>8196.2999999999993</v>
          </cell>
          <cell r="AJ464">
            <v>8456.5</v>
          </cell>
          <cell r="AK464">
            <v>8586.6</v>
          </cell>
          <cell r="AL464">
            <v>8066.2</v>
          </cell>
          <cell r="AM464">
            <v>8586.6</v>
          </cell>
          <cell r="AN464">
            <v>8456.5</v>
          </cell>
          <cell r="AO464">
            <v>8196.2999999999993</v>
          </cell>
          <cell r="AQ464">
            <v>97575</v>
          </cell>
          <cell r="AR464">
            <v>97575</v>
          </cell>
          <cell r="AS464">
            <v>97575</v>
          </cell>
          <cell r="AT464">
            <v>97575</v>
          </cell>
          <cell r="AU464">
            <v>97575</v>
          </cell>
          <cell r="AV464">
            <v>97575</v>
          </cell>
          <cell r="AW464" t="e">
            <v>#REF!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D464">
            <v>103078.79</v>
          </cell>
          <cell r="BE464">
            <v>134331.01</v>
          </cell>
          <cell r="BF464">
            <v>0</v>
          </cell>
          <cell r="BH464">
            <v>97575</v>
          </cell>
          <cell r="BI464">
            <v>123930</v>
          </cell>
          <cell r="BJ464">
            <v>120910</v>
          </cell>
          <cell r="BK464">
            <v>97575</v>
          </cell>
          <cell r="BL464">
            <v>97575</v>
          </cell>
          <cell r="BO464">
            <v>46836</v>
          </cell>
          <cell r="BP464">
            <v>0</v>
          </cell>
          <cell r="BQ464">
            <v>0</v>
          </cell>
          <cell r="BS464">
            <v>229712</v>
          </cell>
          <cell r="BT464">
            <v>97575</v>
          </cell>
          <cell r="BU464">
            <v>229712</v>
          </cell>
          <cell r="BV464">
            <v>-132137</v>
          </cell>
        </row>
        <row r="465">
          <cell r="C465" t="str">
            <v>O&amp;M</v>
          </cell>
          <cell r="E465" t="str">
            <v>HR-P-MngrSupSrvs-Pwr</v>
          </cell>
          <cell r="I465">
            <v>0</v>
          </cell>
          <cell r="J465">
            <v>0</v>
          </cell>
          <cell r="K465">
            <v>0</v>
          </cell>
          <cell r="L465" t="str">
            <v xml:space="preserve"> </v>
          </cell>
          <cell r="M465">
            <v>0</v>
          </cell>
          <cell r="N465">
            <v>0</v>
          </cell>
          <cell r="O465">
            <v>0</v>
          </cell>
          <cell r="P465" t="str">
            <v xml:space="preserve"> 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D465">
            <v>0</v>
          </cell>
          <cell r="BE465">
            <v>0</v>
          </cell>
          <cell r="BF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O465">
            <v>0</v>
          </cell>
          <cell r="BP465">
            <v>0</v>
          </cell>
          <cell r="BQ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</row>
        <row r="466">
          <cell r="C466" t="str">
            <v>O&amp;M</v>
          </cell>
          <cell r="E466" t="str">
            <v>HR-P-MngrSupSrvs-Utl</v>
          </cell>
          <cell r="I466">
            <v>0</v>
          </cell>
          <cell r="J466">
            <v>0</v>
          </cell>
          <cell r="K466">
            <v>0</v>
          </cell>
          <cell r="L466" t="str">
            <v xml:space="preserve"> </v>
          </cell>
          <cell r="M466">
            <v>0</v>
          </cell>
          <cell r="N466">
            <v>0</v>
          </cell>
          <cell r="O466">
            <v>0</v>
          </cell>
          <cell r="P466" t="str">
            <v xml:space="preserve"> 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D466">
            <v>0</v>
          </cell>
          <cell r="BE466">
            <v>0</v>
          </cell>
          <cell r="BF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O466">
            <v>0</v>
          </cell>
          <cell r="BP466">
            <v>0</v>
          </cell>
          <cell r="BQ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</row>
        <row r="467">
          <cell r="C467" t="str">
            <v>O&amp;M</v>
          </cell>
          <cell r="E467" t="str">
            <v>HR-P-OrgnztDsgn&amp;Effc</v>
          </cell>
          <cell r="I467">
            <v>0</v>
          </cell>
          <cell r="J467">
            <v>0</v>
          </cell>
          <cell r="K467">
            <v>0</v>
          </cell>
          <cell r="L467" t="str">
            <v xml:space="preserve"> </v>
          </cell>
          <cell r="M467">
            <v>0</v>
          </cell>
          <cell r="N467">
            <v>0</v>
          </cell>
          <cell r="O467">
            <v>0</v>
          </cell>
          <cell r="P467" t="str">
            <v xml:space="preserve"> 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D467">
            <v>0</v>
          </cell>
          <cell r="BE467">
            <v>0</v>
          </cell>
          <cell r="BF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O467">
            <v>0</v>
          </cell>
          <cell r="BP467">
            <v>0</v>
          </cell>
          <cell r="BQ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</row>
        <row r="468">
          <cell r="C468" t="str">
            <v>O&amp;M</v>
          </cell>
          <cell r="E468" t="str">
            <v>HR-P-PerfrmPartnMgmt</v>
          </cell>
          <cell r="I468">
            <v>0</v>
          </cell>
          <cell r="J468">
            <v>0</v>
          </cell>
          <cell r="K468">
            <v>0</v>
          </cell>
          <cell r="L468" t="str">
            <v xml:space="preserve"> </v>
          </cell>
          <cell r="M468">
            <v>0</v>
          </cell>
          <cell r="N468">
            <v>0</v>
          </cell>
          <cell r="O468">
            <v>0</v>
          </cell>
          <cell r="P468" t="str">
            <v xml:space="preserve"> 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D468">
            <v>0</v>
          </cell>
          <cell r="BE468">
            <v>0</v>
          </cell>
          <cell r="BF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O468">
            <v>0</v>
          </cell>
          <cell r="BP468">
            <v>0</v>
          </cell>
          <cell r="BQ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</row>
        <row r="469">
          <cell r="C469" t="str">
            <v>O&amp;M</v>
          </cell>
          <cell r="E469" t="str">
            <v>HR-T-Compensation Planning</v>
          </cell>
          <cell r="I469">
            <v>1023.74</v>
          </cell>
          <cell r="J469">
            <v>1656.05</v>
          </cell>
          <cell r="K469">
            <v>632.30999999999995</v>
          </cell>
          <cell r="L469">
            <v>0.38181818181818178</v>
          </cell>
          <cell r="M469">
            <v>7918.93</v>
          </cell>
          <cell r="N469">
            <v>9635.2000000000007</v>
          </cell>
          <cell r="O469">
            <v>1716.2700000000004</v>
          </cell>
          <cell r="P469">
            <v>0.17812500000000003</v>
          </cell>
          <cell r="R469">
            <v>1505.5</v>
          </cell>
          <cell r="S469">
            <v>1475.39</v>
          </cell>
          <cell r="T469">
            <v>1445.28</v>
          </cell>
          <cell r="U469">
            <v>1324.84</v>
          </cell>
          <cell r="V469">
            <v>1144.18</v>
          </cell>
          <cell r="W469">
            <v>1023.74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1625.94</v>
          </cell>
          <cell r="AE469">
            <v>1505.5</v>
          </cell>
          <cell r="AF469">
            <v>1625.94</v>
          </cell>
          <cell r="AG469">
            <v>1565.72</v>
          </cell>
          <cell r="AH469">
            <v>1656.05</v>
          </cell>
          <cell r="AI469">
            <v>1656.05</v>
          </cell>
          <cell r="AJ469">
            <v>1686.16</v>
          </cell>
          <cell r="AK469">
            <v>1746.38</v>
          </cell>
          <cell r="AL469">
            <v>1656.05</v>
          </cell>
          <cell r="AM469">
            <v>1746.38</v>
          </cell>
          <cell r="AN469">
            <v>1686.16</v>
          </cell>
          <cell r="AO469">
            <v>1716.27</v>
          </cell>
          <cell r="AQ469">
            <v>19872.599999999999</v>
          </cell>
          <cell r="AR469">
            <v>19872.599999999999</v>
          </cell>
          <cell r="AS469">
            <v>19872.599999999999</v>
          </cell>
          <cell r="AT469">
            <v>19872.599999999999</v>
          </cell>
          <cell r="AU469">
            <v>19872.599999999999</v>
          </cell>
          <cell r="AV469">
            <v>19872.599999999999</v>
          </cell>
          <cell r="AW469" t="e">
            <v>#REF!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D469">
            <v>13072.95</v>
          </cell>
          <cell r="BE469">
            <v>4764.5</v>
          </cell>
          <cell r="BF469">
            <v>0</v>
          </cell>
          <cell r="BH469">
            <v>19872.599999999999</v>
          </cell>
          <cell r="BI469">
            <v>6003</v>
          </cell>
          <cell r="BJ469">
            <v>5850</v>
          </cell>
          <cell r="BK469">
            <v>19872.599999999999</v>
          </cell>
          <cell r="BL469">
            <v>19872.599999999999</v>
          </cell>
          <cell r="BO469">
            <v>11953.669999999998</v>
          </cell>
          <cell r="BP469">
            <v>0</v>
          </cell>
          <cell r="BQ469">
            <v>0</v>
          </cell>
          <cell r="BS469">
            <v>21390.48</v>
          </cell>
          <cell r="BT469">
            <v>19872.599999999999</v>
          </cell>
          <cell r="BU469">
            <v>21390.48</v>
          </cell>
          <cell r="BV469">
            <v>-1517.880000000001</v>
          </cell>
        </row>
        <row r="470">
          <cell r="C470" t="str">
            <v>O&amp;M</v>
          </cell>
          <cell r="E470" t="str">
            <v>HR-T-Employee Benefits</v>
          </cell>
          <cell r="I470">
            <v>571.20000000000005</v>
          </cell>
          <cell r="J470">
            <v>924</v>
          </cell>
          <cell r="K470">
            <v>352.79999999999995</v>
          </cell>
          <cell r="L470">
            <v>0.38181818181818178</v>
          </cell>
          <cell r="M470">
            <v>4418.3999999999996</v>
          </cell>
          <cell r="N470">
            <v>5376</v>
          </cell>
          <cell r="O470">
            <v>957.60000000000036</v>
          </cell>
          <cell r="P470">
            <v>0.17812500000000006</v>
          </cell>
          <cell r="R470">
            <v>840</v>
          </cell>
          <cell r="S470">
            <v>823.2</v>
          </cell>
          <cell r="T470">
            <v>806.4</v>
          </cell>
          <cell r="U470">
            <v>739.2</v>
          </cell>
          <cell r="V470">
            <v>638.4</v>
          </cell>
          <cell r="W470">
            <v>571.20000000000005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907.2</v>
          </cell>
          <cell r="AE470">
            <v>840</v>
          </cell>
          <cell r="AF470">
            <v>907.2</v>
          </cell>
          <cell r="AG470">
            <v>873.6</v>
          </cell>
          <cell r="AH470">
            <v>924</v>
          </cell>
          <cell r="AI470">
            <v>924</v>
          </cell>
          <cell r="AJ470">
            <v>940.8</v>
          </cell>
          <cell r="AK470">
            <v>974.4</v>
          </cell>
          <cell r="AL470">
            <v>924</v>
          </cell>
          <cell r="AM470">
            <v>974.4</v>
          </cell>
          <cell r="AN470">
            <v>940.8</v>
          </cell>
          <cell r="AO470">
            <v>957.6</v>
          </cell>
          <cell r="AQ470">
            <v>11088</v>
          </cell>
          <cell r="AR470">
            <v>11088</v>
          </cell>
          <cell r="AS470">
            <v>11088</v>
          </cell>
          <cell r="AT470">
            <v>11088</v>
          </cell>
          <cell r="AU470">
            <v>11088</v>
          </cell>
          <cell r="AV470">
            <v>11088</v>
          </cell>
          <cell r="AW470" t="e">
            <v>#REF!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D470">
            <v>9701.51</v>
          </cell>
          <cell r="BE470">
            <v>10899.71</v>
          </cell>
          <cell r="BF470">
            <v>0</v>
          </cell>
          <cell r="BH470">
            <v>11088</v>
          </cell>
          <cell r="BI470">
            <v>13707</v>
          </cell>
          <cell r="BJ470">
            <v>13383</v>
          </cell>
          <cell r="BK470">
            <v>11088</v>
          </cell>
          <cell r="BL470">
            <v>11088</v>
          </cell>
          <cell r="BO470">
            <v>6669.6</v>
          </cell>
          <cell r="BP470">
            <v>0</v>
          </cell>
          <cell r="BQ470">
            <v>0</v>
          </cell>
          <cell r="BS470">
            <v>8521.2000000000007</v>
          </cell>
          <cell r="BT470">
            <v>11088</v>
          </cell>
          <cell r="BU470">
            <v>8521.2000000000007</v>
          </cell>
          <cell r="BV470">
            <v>2566.7999999999993</v>
          </cell>
        </row>
        <row r="471">
          <cell r="C471" t="str">
            <v>O&amp;M</v>
          </cell>
          <cell r="E471" t="str">
            <v>HR-T-SccsPln&amp;PrfrmMg</v>
          </cell>
          <cell r="I471">
            <v>697.34</v>
          </cell>
          <cell r="J471">
            <v>1128.05</v>
          </cell>
          <cell r="K471">
            <v>430.70999999999992</v>
          </cell>
          <cell r="L471">
            <v>0.38181818181818178</v>
          </cell>
          <cell r="M471">
            <v>5394.13</v>
          </cell>
          <cell r="N471">
            <v>6563.2</v>
          </cell>
          <cell r="O471">
            <v>1169.0699999999997</v>
          </cell>
          <cell r="P471">
            <v>0.17812499999999995</v>
          </cell>
          <cell r="R471">
            <v>1025.5</v>
          </cell>
          <cell r="S471">
            <v>1004.99</v>
          </cell>
          <cell r="T471">
            <v>984.48</v>
          </cell>
          <cell r="U471">
            <v>902.44</v>
          </cell>
          <cell r="V471">
            <v>779.38</v>
          </cell>
          <cell r="W471">
            <v>697.34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1107.54</v>
          </cell>
          <cell r="AE471">
            <v>1025.5</v>
          </cell>
          <cell r="AF471">
            <v>1107.54</v>
          </cell>
          <cell r="AG471">
            <v>1066.52</v>
          </cell>
          <cell r="AH471">
            <v>1128.05</v>
          </cell>
          <cell r="AI471">
            <v>1128.05</v>
          </cell>
          <cell r="AJ471">
            <v>1148.56</v>
          </cell>
          <cell r="AK471">
            <v>1189.58</v>
          </cell>
          <cell r="AL471">
            <v>1128.05</v>
          </cell>
          <cell r="AM471">
            <v>1189.58</v>
          </cell>
          <cell r="AN471">
            <v>1148.56</v>
          </cell>
          <cell r="AO471">
            <v>1169.07</v>
          </cell>
          <cell r="AQ471">
            <v>13536.6</v>
          </cell>
          <cell r="AR471">
            <v>13536.6</v>
          </cell>
          <cell r="AS471">
            <v>13536.6</v>
          </cell>
          <cell r="AT471">
            <v>13536.6</v>
          </cell>
          <cell r="AU471">
            <v>13536.6</v>
          </cell>
          <cell r="AV471">
            <v>13536.6</v>
          </cell>
          <cell r="AW471" t="e">
            <v>#REF!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D471">
            <v>10136.25</v>
          </cell>
          <cell r="BE471">
            <v>4170.7700000000004</v>
          </cell>
          <cell r="BF471">
            <v>0</v>
          </cell>
          <cell r="BH471">
            <v>13536.6</v>
          </cell>
          <cell r="BI471">
            <v>4660.32</v>
          </cell>
          <cell r="BJ471">
            <v>4540.62</v>
          </cell>
          <cell r="BK471">
            <v>13536.6</v>
          </cell>
          <cell r="BL471">
            <v>13536.6</v>
          </cell>
          <cell r="BO471">
            <v>8142.47</v>
          </cell>
          <cell r="BP471">
            <v>0</v>
          </cell>
          <cell r="BQ471">
            <v>0</v>
          </cell>
          <cell r="BS471">
            <v>20159.28</v>
          </cell>
          <cell r="BT471">
            <v>13536.6</v>
          </cell>
          <cell r="BU471">
            <v>20159.28</v>
          </cell>
          <cell r="BV471">
            <v>-6622.6799999999985</v>
          </cell>
        </row>
        <row r="472">
          <cell r="C472" t="str">
            <v>O&amp;M</v>
          </cell>
          <cell r="E472" t="str">
            <v>HR-T-Outr&amp;RecruitSup</v>
          </cell>
          <cell r="I472">
            <v>436.56</v>
          </cell>
          <cell r="J472">
            <v>706.2</v>
          </cell>
          <cell r="K472">
            <v>269.64000000000004</v>
          </cell>
          <cell r="L472">
            <v>0.38181818181818183</v>
          </cell>
          <cell r="M472">
            <v>3376.92</v>
          </cell>
          <cell r="N472">
            <v>4108.8</v>
          </cell>
          <cell r="O472">
            <v>731.88000000000011</v>
          </cell>
          <cell r="P472">
            <v>0.17812500000000001</v>
          </cell>
          <cell r="R472">
            <v>642</v>
          </cell>
          <cell r="S472">
            <v>629.16</v>
          </cell>
          <cell r="T472">
            <v>616.32000000000005</v>
          </cell>
          <cell r="U472">
            <v>564.96</v>
          </cell>
          <cell r="V472">
            <v>487.92</v>
          </cell>
          <cell r="W472">
            <v>436.56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693.36</v>
          </cell>
          <cell r="AE472">
            <v>642</v>
          </cell>
          <cell r="AF472">
            <v>693.36</v>
          </cell>
          <cell r="AG472">
            <v>667.68</v>
          </cell>
          <cell r="AH472">
            <v>706.2</v>
          </cell>
          <cell r="AI472">
            <v>706.2</v>
          </cell>
          <cell r="AJ472">
            <v>719.04</v>
          </cell>
          <cell r="AK472">
            <v>744.72</v>
          </cell>
          <cell r="AL472">
            <v>706.2</v>
          </cell>
          <cell r="AM472">
            <v>744.72</v>
          </cell>
          <cell r="AN472">
            <v>719.04</v>
          </cell>
          <cell r="AO472">
            <v>731.88</v>
          </cell>
          <cell r="AQ472">
            <v>8474.4</v>
          </cell>
          <cell r="AR472">
            <v>8474.4</v>
          </cell>
          <cell r="AS472">
            <v>8474.4</v>
          </cell>
          <cell r="AT472">
            <v>8474.4</v>
          </cell>
          <cell r="AU472">
            <v>8474.4</v>
          </cell>
          <cell r="AV472">
            <v>8474.4</v>
          </cell>
          <cell r="AW472" t="e">
            <v>#REF!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D472">
            <v>8535.7999999999993</v>
          </cell>
          <cell r="BE472">
            <v>9587.64</v>
          </cell>
          <cell r="BF472">
            <v>0</v>
          </cell>
          <cell r="BH472">
            <v>8474.4</v>
          </cell>
          <cell r="BI472">
            <v>12060</v>
          </cell>
          <cell r="BJ472">
            <v>11772</v>
          </cell>
          <cell r="BK472">
            <v>8474.4</v>
          </cell>
          <cell r="BL472">
            <v>8474.4</v>
          </cell>
          <cell r="BO472">
            <v>5097.4799999999996</v>
          </cell>
          <cell r="BP472">
            <v>0</v>
          </cell>
          <cell r="BQ472">
            <v>0</v>
          </cell>
          <cell r="BS472">
            <v>6408.72</v>
          </cell>
          <cell r="BT472">
            <v>8474.4</v>
          </cell>
          <cell r="BU472">
            <v>6408.72</v>
          </cell>
          <cell r="BV472">
            <v>2065.6799999999994</v>
          </cell>
        </row>
        <row r="473">
          <cell r="C473" t="str">
            <v>O&amp;M</v>
          </cell>
          <cell r="E473" t="str">
            <v>HR-P-EmplConsult&amp;Adm</v>
          </cell>
          <cell r="I473">
            <v>0</v>
          </cell>
          <cell r="J473">
            <v>0</v>
          </cell>
          <cell r="K473">
            <v>0</v>
          </cell>
          <cell r="L473" t="str">
            <v xml:space="preserve"> </v>
          </cell>
          <cell r="M473">
            <v>0</v>
          </cell>
          <cell r="N473">
            <v>0</v>
          </cell>
          <cell r="O473">
            <v>0</v>
          </cell>
          <cell r="P473" t="str">
            <v xml:space="preserve"> 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D473">
            <v>0</v>
          </cell>
          <cell r="BE473">
            <v>0</v>
          </cell>
          <cell r="BF473">
            <v>0</v>
          </cell>
          <cell r="BH473">
            <v>0</v>
          </cell>
          <cell r="BI473">
            <v>3317.76</v>
          </cell>
          <cell r="BJ473">
            <v>3236.88</v>
          </cell>
          <cell r="BK473">
            <v>0</v>
          </cell>
          <cell r="BL473">
            <v>0</v>
          </cell>
          <cell r="BO473">
            <v>0</v>
          </cell>
          <cell r="BP473">
            <v>0</v>
          </cell>
          <cell r="BQ473">
            <v>0</v>
          </cell>
          <cell r="BS473">
            <v>96143.4</v>
          </cell>
          <cell r="BT473">
            <v>0</v>
          </cell>
          <cell r="BU473">
            <v>96143.4</v>
          </cell>
          <cell r="BV473">
            <v>-96143.4</v>
          </cell>
        </row>
        <row r="474">
          <cell r="C474" t="str">
            <v>O&amp;M</v>
          </cell>
          <cell r="E474" t="str">
            <v>HR-P-EmplConsult&amp;Adm</v>
          </cell>
          <cell r="I474">
            <v>0</v>
          </cell>
          <cell r="J474">
            <v>0</v>
          </cell>
          <cell r="K474">
            <v>0</v>
          </cell>
          <cell r="L474" t="str">
            <v xml:space="preserve"> </v>
          </cell>
          <cell r="M474">
            <v>0</v>
          </cell>
          <cell r="N474">
            <v>0</v>
          </cell>
          <cell r="O474">
            <v>0</v>
          </cell>
          <cell r="P474" t="str">
            <v xml:space="preserve"> 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D474">
            <v>0</v>
          </cell>
          <cell r="BE474">
            <v>0</v>
          </cell>
          <cell r="BF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O474">
            <v>0</v>
          </cell>
          <cell r="BP474">
            <v>0</v>
          </cell>
          <cell r="BQ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C475" t="str">
            <v>O&amp;M</v>
          </cell>
          <cell r="E475" t="str">
            <v>HR-P-MedSrvs Consult</v>
          </cell>
          <cell r="I475">
            <v>0</v>
          </cell>
          <cell r="J475">
            <v>0</v>
          </cell>
          <cell r="K475">
            <v>0</v>
          </cell>
          <cell r="L475" t="str">
            <v xml:space="preserve"> </v>
          </cell>
          <cell r="M475">
            <v>0</v>
          </cell>
          <cell r="N475">
            <v>0</v>
          </cell>
          <cell r="O475">
            <v>0</v>
          </cell>
          <cell r="P475" t="str">
            <v xml:space="preserve"> 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D475">
            <v>0</v>
          </cell>
          <cell r="BE475">
            <v>0</v>
          </cell>
          <cell r="BF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O475">
            <v>0</v>
          </cell>
          <cell r="BP475">
            <v>0</v>
          </cell>
          <cell r="BQ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</row>
        <row r="476">
          <cell r="C476" t="str">
            <v>O&amp;M</v>
          </cell>
          <cell r="E476" t="str">
            <v>HR-P-E-EntResPr</v>
          </cell>
          <cell r="I476">
            <v>180.65</v>
          </cell>
          <cell r="J476">
            <v>1270.17</v>
          </cell>
          <cell r="K476">
            <v>1089.52</v>
          </cell>
          <cell r="L476">
            <v>0.85777494351149841</v>
          </cell>
          <cell r="M476">
            <v>1123.4100000000001</v>
          </cell>
          <cell r="N476">
            <v>7056.5</v>
          </cell>
          <cell r="O476">
            <v>5933.09</v>
          </cell>
          <cell r="P476">
            <v>0.84079784595762774</v>
          </cell>
          <cell r="R476">
            <v>237.1</v>
          </cell>
          <cell r="S476">
            <v>135.49</v>
          </cell>
          <cell r="T476">
            <v>208.87</v>
          </cell>
          <cell r="U476">
            <v>191.94</v>
          </cell>
          <cell r="V476">
            <v>169.36</v>
          </cell>
          <cell r="W476">
            <v>180.65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D476">
            <v>1129.04</v>
          </cell>
          <cell r="AE476">
            <v>1129.04</v>
          </cell>
          <cell r="AF476">
            <v>1129.04</v>
          </cell>
          <cell r="AG476">
            <v>1129.04</v>
          </cell>
          <cell r="AH476">
            <v>1270.17</v>
          </cell>
          <cell r="AI476">
            <v>1270.17</v>
          </cell>
          <cell r="AJ476">
            <v>1270.17</v>
          </cell>
          <cell r="AK476">
            <v>1270.17</v>
          </cell>
          <cell r="AL476">
            <v>1129.04</v>
          </cell>
          <cell r="AM476">
            <v>1270.17</v>
          </cell>
          <cell r="AN476">
            <v>1270.17</v>
          </cell>
          <cell r="AO476">
            <v>1270.17</v>
          </cell>
          <cell r="AQ476">
            <v>14469.23</v>
          </cell>
          <cell r="AR476">
            <v>14469.23</v>
          </cell>
          <cell r="AS476">
            <v>14469.23</v>
          </cell>
          <cell r="AT476">
            <v>14469.23</v>
          </cell>
          <cell r="AU476">
            <v>14467</v>
          </cell>
          <cell r="AV476">
            <v>14467</v>
          </cell>
          <cell r="AW476" t="e">
            <v>#REF!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D476">
            <v>7460.22</v>
          </cell>
          <cell r="BE476">
            <v>20598.29</v>
          </cell>
          <cell r="BF476">
            <v>31503.57</v>
          </cell>
          <cell r="BH476">
            <v>14536.39</v>
          </cell>
          <cell r="BI476">
            <v>39200.28</v>
          </cell>
          <cell r="BJ476">
            <v>38243.94</v>
          </cell>
          <cell r="BK476">
            <v>14467</v>
          </cell>
          <cell r="BL476">
            <v>14467</v>
          </cell>
          <cell r="BO476">
            <v>13343.59</v>
          </cell>
          <cell r="BP476">
            <v>69.389999999999418</v>
          </cell>
          <cell r="BQ476">
            <v>0</v>
          </cell>
          <cell r="BS476">
            <v>16349.51</v>
          </cell>
          <cell r="BT476">
            <v>14467</v>
          </cell>
          <cell r="BU476">
            <v>16349.51</v>
          </cell>
          <cell r="BV476">
            <v>-1882.5100000000002</v>
          </cell>
        </row>
        <row r="477">
          <cell r="C477" t="str">
            <v>O&amp;M</v>
          </cell>
          <cell r="E477" t="str">
            <v>HR-T-HR Sys Sup</v>
          </cell>
          <cell r="I477">
            <v>415.14</v>
          </cell>
          <cell r="J477">
            <v>671.55</v>
          </cell>
          <cell r="K477">
            <v>256.40999999999997</v>
          </cell>
          <cell r="L477">
            <v>0.38181818181818178</v>
          </cell>
          <cell r="M477">
            <v>3211.23</v>
          </cell>
          <cell r="N477">
            <v>3907.2</v>
          </cell>
          <cell r="O477">
            <v>695.9699999999998</v>
          </cell>
          <cell r="P477">
            <v>0.17812499999999995</v>
          </cell>
          <cell r="R477">
            <v>610.5</v>
          </cell>
          <cell r="S477">
            <v>598.29</v>
          </cell>
          <cell r="T477">
            <v>586.08000000000004</v>
          </cell>
          <cell r="U477">
            <v>537.24</v>
          </cell>
          <cell r="V477">
            <v>463.98</v>
          </cell>
          <cell r="W477">
            <v>415.14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D477">
            <v>659.34</v>
          </cell>
          <cell r="AE477">
            <v>610.5</v>
          </cell>
          <cell r="AF477">
            <v>659.34</v>
          </cell>
          <cell r="AG477">
            <v>634.91999999999996</v>
          </cell>
          <cell r="AH477">
            <v>671.55</v>
          </cell>
          <cell r="AI477">
            <v>671.55</v>
          </cell>
          <cell r="AJ477">
            <v>683.76</v>
          </cell>
          <cell r="AK477">
            <v>708.18</v>
          </cell>
          <cell r="AL477">
            <v>671.55</v>
          </cell>
          <cell r="AM477">
            <v>708.18</v>
          </cell>
          <cell r="AN477">
            <v>683.76</v>
          </cell>
          <cell r="AO477">
            <v>695.97</v>
          </cell>
          <cell r="AQ477">
            <v>8058.6</v>
          </cell>
          <cell r="AR477">
            <v>8058.6</v>
          </cell>
          <cell r="AS477">
            <v>8058.6</v>
          </cell>
          <cell r="AT477">
            <v>8058.6</v>
          </cell>
          <cell r="AU477">
            <v>8058.6</v>
          </cell>
          <cell r="AV477">
            <v>8058.6</v>
          </cell>
          <cell r="AW477" t="e">
            <v>#REF!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D477">
            <v>8408.4</v>
          </cell>
          <cell r="BE477">
            <v>9433.7099999999991</v>
          </cell>
          <cell r="BF477">
            <v>9925.08</v>
          </cell>
          <cell r="BH477">
            <v>8058.6</v>
          </cell>
          <cell r="BI477">
            <v>11880</v>
          </cell>
          <cell r="BJ477">
            <v>11583</v>
          </cell>
          <cell r="BK477">
            <v>8058.6</v>
          </cell>
          <cell r="BL477">
            <v>8058.6</v>
          </cell>
          <cell r="BO477">
            <v>4847.3700000000008</v>
          </cell>
          <cell r="BP477">
            <v>0</v>
          </cell>
          <cell r="BQ477">
            <v>0</v>
          </cell>
          <cell r="BS477">
            <v>9752.4</v>
          </cell>
          <cell r="BT477">
            <v>8058.6</v>
          </cell>
          <cell r="BU477">
            <v>9752.4</v>
          </cell>
          <cell r="BV477">
            <v>-1693.7999999999993</v>
          </cell>
        </row>
        <row r="478">
          <cell r="C478" t="str">
            <v>O&amp;M</v>
          </cell>
          <cell r="E478" t="str">
            <v>HR-P-Labor Mgmt Relations</v>
          </cell>
          <cell r="I478">
            <v>0</v>
          </cell>
          <cell r="J478">
            <v>0</v>
          </cell>
          <cell r="K478">
            <v>0</v>
          </cell>
          <cell r="L478" t="str">
            <v xml:space="preserve"> </v>
          </cell>
          <cell r="M478">
            <v>0</v>
          </cell>
          <cell r="N478">
            <v>0</v>
          </cell>
          <cell r="O478">
            <v>0</v>
          </cell>
          <cell r="P478" t="str">
            <v xml:space="preserve"> 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D478">
            <v>0</v>
          </cell>
          <cell r="BE478">
            <v>0</v>
          </cell>
          <cell r="BF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O478">
            <v>0</v>
          </cell>
          <cell r="BP478">
            <v>0</v>
          </cell>
          <cell r="BQ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</row>
        <row r="479">
          <cell r="C479" t="str">
            <v>O&amp;M</v>
          </cell>
          <cell r="E479" t="str">
            <v>HR-T-Medical Svcs</v>
          </cell>
          <cell r="I479">
            <v>485.18</v>
          </cell>
          <cell r="J479">
            <v>784.85</v>
          </cell>
          <cell r="K479">
            <v>299.67</v>
          </cell>
          <cell r="L479">
            <v>0.38181818181818183</v>
          </cell>
          <cell r="M479">
            <v>3753.01</v>
          </cell>
          <cell r="N479">
            <v>4566.3999999999996</v>
          </cell>
          <cell r="O479">
            <v>813.38999999999942</v>
          </cell>
          <cell r="P479">
            <v>0.17812499999999989</v>
          </cell>
          <cell r="R479">
            <v>713.5</v>
          </cell>
          <cell r="S479">
            <v>699.23</v>
          </cell>
          <cell r="T479">
            <v>684.96</v>
          </cell>
          <cell r="U479">
            <v>627.88</v>
          </cell>
          <cell r="V479">
            <v>542.26</v>
          </cell>
          <cell r="W479">
            <v>485.18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770.58</v>
          </cell>
          <cell r="AE479">
            <v>713.5</v>
          </cell>
          <cell r="AF479">
            <v>770.58</v>
          </cell>
          <cell r="AG479">
            <v>742.04</v>
          </cell>
          <cell r="AH479">
            <v>784.85</v>
          </cell>
          <cell r="AI479">
            <v>784.85</v>
          </cell>
          <cell r="AJ479">
            <v>799.12</v>
          </cell>
          <cell r="AK479">
            <v>827.66</v>
          </cell>
          <cell r="AL479">
            <v>784.85</v>
          </cell>
          <cell r="AM479">
            <v>827.66</v>
          </cell>
          <cell r="AN479">
            <v>799.12</v>
          </cell>
          <cell r="AO479">
            <v>813.39</v>
          </cell>
          <cell r="AQ479">
            <v>9418.2000000000007</v>
          </cell>
          <cell r="AR479">
            <v>9418.2000000000007</v>
          </cell>
          <cell r="AS479">
            <v>9418.2000000000007</v>
          </cell>
          <cell r="AT479">
            <v>9418.2000000000007</v>
          </cell>
          <cell r="AU479">
            <v>9418.2000000000007</v>
          </cell>
          <cell r="AV479">
            <v>9418.2000000000007</v>
          </cell>
          <cell r="AW479" t="e">
            <v>#REF!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D479">
            <v>6835.01</v>
          </cell>
          <cell r="BE479">
            <v>7674.51</v>
          </cell>
          <cell r="BF479">
            <v>9154.2000000000007</v>
          </cell>
          <cell r="BH479">
            <v>9418.2000000000007</v>
          </cell>
          <cell r="BI479">
            <v>9657</v>
          </cell>
          <cell r="BJ479">
            <v>9423</v>
          </cell>
          <cell r="BK479">
            <v>9418.2000000000007</v>
          </cell>
          <cell r="BL479">
            <v>9418.2000000000007</v>
          </cell>
          <cell r="BO479">
            <v>5665.1900000000005</v>
          </cell>
          <cell r="BP479">
            <v>0</v>
          </cell>
          <cell r="BQ479">
            <v>0</v>
          </cell>
          <cell r="BS479">
            <v>8650.7999999999993</v>
          </cell>
          <cell r="BT479">
            <v>9418.2000000000007</v>
          </cell>
          <cell r="BU479">
            <v>8650.7999999999993</v>
          </cell>
          <cell r="BV479">
            <v>767.40000000000146</v>
          </cell>
        </row>
        <row r="480">
          <cell r="C480" t="str">
            <v>O&amp;M</v>
          </cell>
          <cell r="E480" t="str">
            <v>HR-T-Skill Dev</v>
          </cell>
          <cell r="I480">
            <v>0</v>
          </cell>
          <cell r="J480">
            <v>1012</v>
          </cell>
          <cell r="K480">
            <v>1012</v>
          </cell>
          <cell r="L480">
            <v>1</v>
          </cell>
          <cell r="M480">
            <v>0</v>
          </cell>
          <cell r="N480">
            <v>5829</v>
          </cell>
          <cell r="O480">
            <v>5829</v>
          </cell>
          <cell r="P480">
            <v>1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968</v>
          </cell>
          <cell r="AE480">
            <v>905</v>
          </cell>
          <cell r="AF480">
            <v>981</v>
          </cell>
          <cell r="AG480">
            <v>958</v>
          </cell>
          <cell r="AH480">
            <v>1005</v>
          </cell>
          <cell r="AI480">
            <v>1012</v>
          </cell>
          <cell r="AJ480">
            <v>1035</v>
          </cell>
          <cell r="AK480">
            <v>1059</v>
          </cell>
          <cell r="AL480">
            <v>989</v>
          </cell>
          <cell r="AM480">
            <v>1059</v>
          </cell>
          <cell r="AN480">
            <v>1035</v>
          </cell>
          <cell r="AO480">
            <v>1010</v>
          </cell>
          <cell r="AQ480">
            <v>12016</v>
          </cell>
          <cell r="AR480">
            <v>12016</v>
          </cell>
          <cell r="AS480">
            <v>12016</v>
          </cell>
          <cell r="AT480">
            <v>12016</v>
          </cell>
          <cell r="AU480">
            <v>12016</v>
          </cell>
          <cell r="AV480">
            <v>12016</v>
          </cell>
          <cell r="AW480" t="e">
            <v>#REF!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D480">
            <v>6684</v>
          </cell>
          <cell r="BE480">
            <v>7930</v>
          </cell>
          <cell r="BF480">
            <v>7226.5</v>
          </cell>
          <cell r="BH480">
            <v>12016</v>
          </cell>
          <cell r="BI480">
            <v>2226</v>
          </cell>
          <cell r="BJ480">
            <v>2171</v>
          </cell>
          <cell r="BK480">
            <v>12016</v>
          </cell>
          <cell r="BL480">
            <v>12016</v>
          </cell>
          <cell r="BO480">
            <v>12016</v>
          </cell>
          <cell r="BP480">
            <v>0</v>
          </cell>
          <cell r="BQ480">
            <v>0</v>
          </cell>
          <cell r="BS480">
            <v>0</v>
          </cell>
          <cell r="BT480">
            <v>12016</v>
          </cell>
          <cell r="BU480">
            <v>0</v>
          </cell>
          <cell r="BV480">
            <v>12016</v>
          </cell>
        </row>
        <row r="481">
          <cell r="C481" t="str">
            <v>O&amp;M</v>
          </cell>
          <cell r="E481" t="str">
            <v>HR-Sarbanes Oxley 404</v>
          </cell>
          <cell r="I481">
            <v>0</v>
          </cell>
          <cell r="J481">
            <v>0</v>
          </cell>
          <cell r="K481">
            <v>0</v>
          </cell>
          <cell r="L481" t="str">
            <v xml:space="preserve"> </v>
          </cell>
          <cell r="M481">
            <v>0</v>
          </cell>
          <cell r="N481">
            <v>0</v>
          </cell>
          <cell r="O481">
            <v>0</v>
          </cell>
          <cell r="P481" t="str">
            <v xml:space="preserve"> 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580.44000000000005</v>
          </cell>
          <cell r="AQ481">
            <v>580.44000000000005</v>
          </cell>
          <cell r="AR481">
            <v>580.44000000000005</v>
          </cell>
          <cell r="AS481">
            <v>581.6</v>
          </cell>
          <cell r="AT481">
            <v>581.6</v>
          </cell>
          <cell r="AU481">
            <v>579</v>
          </cell>
          <cell r="AV481">
            <v>579</v>
          </cell>
          <cell r="AW481" t="e">
            <v>#REF!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D481">
            <v>21.6</v>
          </cell>
          <cell r="BE481">
            <v>1119.98</v>
          </cell>
          <cell r="BF481">
            <v>0</v>
          </cell>
          <cell r="BH481">
            <v>580.44000000000005</v>
          </cell>
          <cell r="BI481">
            <v>4596.8</v>
          </cell>
          <cell r="BJ481">
            <v>5381.28</v>
          </cell>
          <cell r="BK481">
            <v>579</v>
          </cell>
          <cell r="BL481">
            <v>579</v>
          </cell>
          <cell r="BO481">
            <v>579</v>
          </cell>
          <cell r="BP481">
            <v>1.4400000000000546</v>
          </cell>
          <cell r="BQ481">
            <v>0</v>
          </cell>
          <cell r="BS481">
            <v>1838.68</v>
          </cell>
          <cell r="BT481">
            <v>579</v>
          </cell>
          <cell r="BU481">
            <v>1838.68</v>
          </cell>
          <cell r="BV481">
            <v>-1259.68</v>
          </cell>
        </row>
        <row r="482">
          <cell r="C482" t="str">
            <v>O&amp;M</v>
          </cell>
          <cell r="E482" t="str">
            <v>HR-T-Medical Exams</v>
          </cell>
          <cell r="I482">
            <v>0</v>
          </cell>
          <cell r="J482">
            <v>569</v>
          </cell>
          <cell r="K482">
            <v>569</v>
          </cell>
          <cell r="L482">
            <v>1</v>
          </cell>
          <cell r="M482">
            <v>2050</v>
          </cell>
          <cell r="N482">
            <v>3273</v>
          </cell>
          <cell r="O482">
            <v>1223</v>
          </cell>
          <cell r="P482">
            <v>0.37366330583562479</v>
          </cell>
          <cell r="R482">
            <v>250</v>
          </cell>
          <cell r="S482">
            <v>900</v>
          </cell>
          <cell r="T482">
            <v>0</v>
          </cell>
          <cell r="U482">
            <v>0</v>
          </cell>
          <cell r="V482">
            <v>900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543</v>
          </cell>
          <cell r="AE482">
            <v>508</v>
          </cell>
          <cell r="AF482">
            <v>551</v>
          </cell>
          <cell r="AG482">
            <v>538</v>
          </cell>
          <cell r="AH482">
            <v>564</v>
          </cell>
          <cell r="AI482">
            <v>569</v>
          </cell>
          <cell r="AJ482">
            <v>581</v>
          </cell>
          <cell r="AK482">
            <v>594</v>
          </cell>
          <cell r="AL482">
            <v>555</v>
          </cell>
          <cell r="AM482">
            <v>594</v>
          </cell>
          <cell r="AN482">
            <v>581</v>
          </cell>
          <cell r="AO482">
            <v>570</v>
          </cell>
          <cell r="AQ482">
            <v>6748</v>
          </cell>
          <cell r="AR482">
            <v>6748</v>
          </cell>
          <cell r="AS482">
            <v>6748</v>
          </cell>
          <cell r="AT482">
            <v>6748</v>
          </cell>
          <cell r="AU482">
            <v>6748</v>
          </cell>
          <cell r="AV482">
            <v>6748</v>
          </cell>
          <cell r="AW482" t="e">
            <v>#REF!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D482">
            <v>6575</v>
          </cell>
          <cell r="BE482">
            <v>4575</v>
          </cell>
          <cell r="BF482">
            <v>1615.05</v>
          </cell>
          <cell r="BH482">
            <v>6748</v>
          </cell>
          <cell r="BI482">
            <v>1725</v>
          </cell>
          <cell r="BJ482">
            <v>1683</v>
          </cell>
          <cell r="BK482">
            <v>6748</v>
          </cell>
          <cell r="BL482">
            <v>6748</v>
          </cell>
          <cell r="BO482">
            <v>4698</v>
          </cell>
          <cell r="BP482">
            <v>0</v>
          </cell>
          <cell r="BQ482">
            <v>0</v>
          </cell>
          <cell r="BS482">
            <v>6767.15</v>
          </cell>
          <cell r="BT482">
            <v>6748</v>
          </cell>
          <cell r="BU482">
            <v>6767.15</v>
          </cell>
          <cell r="BV482">
            <v>-19.149999999999636</v>
          </cell>
        </row>
        <row r="483">
          <cell r="C483" t="str">
            <v>O&amp;M</v>
          </cell>
          <cell r="E483" t="str">
            <v>HR-P-Information Request</v>
          </cell>
          <cell r="I483">
            <v>0</v>
          </cell>
          <cell r="J483">
            <v>0</v>
          </cell>
          <cell r="K483">
            <v>0</v>
          </cell>
          <cell r="L483" t="str">
            <v xml:space="preserve"> </v>
          </cell>
          <cell r="M483">
            <v>260.44</v>
          </cell>
          <cell r="N483">
            <v>0</v>
          </cell>
          <cell r="O483">
            <v>-260.44</v>
          </cell>
          <cell r="P483" t="str">
            <v xml:space="preserve"> </v>
          </cell>
          <cell r="R483">
            <v>260.44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D483">
            <v>1664.32</v>
          </cell>
          <cell r="BE483">
            <v>5277.55</v>
          </cell>
          <cell r="BF483">
            <v>335.4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O483">
            <v>-260.44</v>
          </cell>
          <cell r="BP483">
            <v>0</v>
          </cell>
          <cell r="BQ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</row>
        <row r="484">
          <cell r="C484" t="str">
            <v>O&amp;M</v>
          </cell>
          <cell r="E484" t="str">
            <v>HR-P-E-DQOE Prof Serv</v>
          </cell>
          <cell r="I484">
            <v>0</v>
          </cell>
          <cell r="J484">
            <v>0</v>
          </cell>
          <cell r="K484">
            <v>0</v>
          </cell>
          <cell r="L484" t="str">
            <v xml:space="preserve"> </v>
          </cell>
          <cell r="M484">
            <v>0</v>
          </cell>
          <cell r="N484">
            <v>0</v>
          </cell>
          <cell r="O484">
            <v>0</v>
          </cell>
          <cell r="P484" t="str">
            <v xml:space="preserve"> 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D484">
            <v>0</v>
          </cell>
          <cell r="BE484">
            <v>0</v>
          </cell>
          <cell r="BF484">
            <v>670.22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O484">
            <v>0</v>
          </cell>
          <cell r="BP484">
            <v>0</v>
          </cell>
          <cell r="BQ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C485" t="str">
            <v>O&amp;M</v>
          </cell>
          <cell r="E485" t="str">
            <v>HR-P-E-Empl rel Cons</v>
          </cell>
          <cell r="I485">
            <v>0</v>
          </cell>
          <cell r="J485">
            <v>0</v>
          </cell>
          <cell r="K485">
            <v>0</v>
          </cell>
          <cell r="L485" t="str">
            <v xml:space="preserve"> </v>
          </cell>
          <cell r="M485">
            <v>0</v>
          </cell>
          <cell r="N485">
            <v>0</v>
          </cell>
          <cell r="O485">
            <v>0</v>
          </cell>
          <cell r="P485" t="str">
            <v xml:space="preserve"> 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D485">
            <v>0</v>
          </cell>
          <cell r="BE485">
            <v>0</v>
          </cell>
          <cell r="BF485">
            <v>2413.1799999999998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O485">
            <v>0</v>
          </cell>
          <cell r="BP485">
            <v>0</v>
          </cell>
          <cell r="BQ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C486" t="str">
            <v>O&amp;M</v>
          </cell>
          <cell r="E486" t="str">
            <v>HR-T-E-Pef &amp; Rewards Con</v>
          </cell>
          <cell r="I486">
            <v>0</v>
          </cell>
          <cell r="J486">
            <v>0</v>
          </cell>
          <cell r="K486">
            <v>0</v>
          </cell>
          <cell r="L486" t="str">
            <v xml:space="preserve"> </v>
          </cell>
          <cell r="M486">
            <v>0</v>
          </cell>
          <cell r="N486">
            <v>0</v>
          </cell>
          <cell r="O486">
            <v>0</v>
          </cell>
          <cell r="P486" t="str">
            <v xml:space="preserve"> 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D486">
            <v>0</v>
          </cell>
          <cell r="BE486">
            <v>0</v>
          </cell>
          <cell r="BF486">
            <v>18440.37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O486">
            <v>0</v>
          </cell>
          <cell r="BP486">
            <v>0</v>
          </cell>
          <cell r="BQ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C487" t="str">
            <v>O&amp;M</v>
          </cell>
          <cell r="E487" t="str">
            <v>HR-P-Employee Cons Adm</v>
          </cell>
          <cell r="I487">
            <v>0</v>
          </cell>
          <cell r="J487">
            <v>0</v>
          </cell>
          <cell r="K487">
            <v>0</v>
          </cell>
          <cell r="L487" t="str">
            <v xml:space="preserve"> </v>
          </cell>
          <cell r="M487">
            <v>0</v>
          </cell>
          <cell r="N487">
            <v>0</v>
          </cell>
          <cell r="O487">
            <v>0</v>
          </cell>
          <cell r="P487" t="str">
            <v xml:space="preserve"> 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D487">
            <v>0</v>
          </cell>
          <cell r="BE487">
            <v>0</v>
          </cell>
          <cell r="BF487">
            <v>369.6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O487">
            <v>0</v>
          </cell>
          <cell r="BP487">
            <v>0</v>
          </cell>
          <cell r="BQ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C488" t="str">
            <v>O&amp;M</v>
          </cell>
          <cell r="E488" t="str">
            <v>HR-T-Perf &amp; rewards</v>
          </cell>
          <cell r="I488">
            <v>0</v>
          </cell>
          <cell r="J488">
            <v>0</v>
          </cell>
          <cell r="K488">
            <v>0</v>
          </cell>
          <cell r="L488" t="str">
            <v xml:space="preserve"> </v>
          </cell>
          <cell r="M488">
            <v>0</v>
          </cell>
          <cell r="N488">
            <v>0</v>
          </cell>
          <cell r="O488">
            <v>0</v>
          </cell>
          <cell r="P488" t="str">
            <v xml:space="preserve"> 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D488">
            <v>0</v>
          </cell>
          <cell r="BE488">
            <v>0</v>
          </cell>
          <cell r="BF488">
            <v>7156.92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O488">
            <v>0</v>
          </cell>
          <cell r="BP488">
            <v>0</v>
          </cell>
          <cell r="BQ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C489" t="str">
            <v>O&amp;M</v>
          </cell>
          <cell r="E489" t="str">
            <v>HR-P-E-Assurance</v>
          </cell>
          <cell r="I489">
            <v>0</v>
          </cell>
          <cell r="J489">
            <v>0</v>
          </cell>
          <cell r="K489">
            <v>0</v>
          </cell>
          <cell r="L489" t="str">
            <v xml:space="preserve"> </v>
          </cell>
          <cell r="M489">
            <v>0</v>
          </cell>
          <cell r="N489">
            <v>0</v>
          </cell>
          <cell r="O489">
            <v>0</v>
          </cell>
          <cell r="P489" t="str">
            <v xml:space="preserve"> 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D489">
            <v>0</v>
          </cell>
          <cell r="BE489">
            <v>0</v>
          </cell>
          <cell r="BF489">
            <v>14151.42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BQ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C490" t="str">
            <v>O&amp;M</v>
          </cell>
          <cell r="E490" t="str">
            <v>HR-T-Attract &amp; recruit</v>
          </cell>
          <cell r="I490">
            <v>0</v>
          </cell>
          <cell r="J490">
            <v>0</v>
          </cell>
          <cell r="K490">
            <v>0</v>
          </cell>
          <cell r="L490" t="str">
            <v xml:space="preserve"> </v>
          </cell>
          <cell r="M490">
            <v>0</v>
          </cell>
          <cell r="N490">
            <v>0</v>
          </cell>
          <cell r="O490">
            <v>0</v>
          </cell>
          <cell r="P490" t="str">
            <v xml:space="preserve"> 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D490">
            <v>0</v>
          </cell>
          <cell r="BE490">
            <v>0</v>
          </cell>
          <cell r="BF490">
            <v>9863.76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BQ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C491" t="str">
            <v>O&amp;M</v>
          </cell>
          <cell r="E491" t="str">
            <v>HR-P-DQOE Prof Serv</v>
          </cell>
          <cell r="I491">
            <v>0</v>
          </cell>
          <cell r="J491">
            <v>0</v>
          </cell>
          <cell r="K491">
            <v>0</v>
          </cell>
          <cell r="L491" t="str">
            <v xml:space="preserve"> </v>
          </cell>
          <cell r="M491">
            <v>0</v>
          </cell>
          <cell r="N491">
            <v>0</v>
          </cell>
          <cell r="O491">
            <v>0</v>
          </cell>
          <cell r="P491" t="str">
            <v xml:space="preserve"> 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D491">
            <v>0</v>
          </cell>
          <cell r="BE491">
            <v>0</v>
          </cell>
          <cell r="BF491">
            <v>84.89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BQ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C492" t="str">
            <v>O&amp;M</v>
          </cell>
          <cell r="E492" t="str">
            <v>HR-P-Employee Relations</v>
          </cell>
          <cell r="I492">
            <v>0</v>
          </cell>
          <cell r="J492">
            <v>0</v>
          </cell>
          <cell r="K492">
            <v>0</v>
          </cell>
          <cell r="L492" t="str">
            <v xml:space="preserve"> </v>
          </cell>
          <cell r="M492">
            <v>0</v>
          </cell>
          <cell r="N492">
            <v>0</v>
          </cell>
          <cell r="O492">
            <v>0</v>
          </cell>
          <cell r="P492" t="str">
            <v xml:space="preserve"> 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D492">
            <v>0</v>
          </cell>
          <cell r="BE492">
            <v>0</v>
          </cell>
          <cell r="BF492">
            <v>17483.52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O492">
            <v>0</v>
          </cell>
          <cell r="BP492">
            <v>0</v>
          </cell>
          <cell r="BQ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C493" t="str">
            <v>O&amp;M</v>
          </cell>
          <cell r="E493" t="str">
            <v>HR-P-Performance &amp; rewards</v>
          </cell>
          <cell r="I493">
            <v>0</v>
          </cell>
          <cell r="J493">
            <v>0</v>
          </cell>
          <cell r="K493">
            <v>0</v>
          </cell>
          <cell r="L493" t="str">
            <v xml:space="preserve"> </v>
          </cell>
          <cell r="M493">
            <v>0</v>
          </cell>
          <cell r="N493">
            <v>0</v>
          </cell>
          <cell r="O493">
            <v>0</v>
          </cell>
          <cell r="P493" t="str">
            <v xml:space="preserve"> 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D493">
            <v>0</v>
          </cell>
          <cell r="BE493">
            <v>0</v>
          </cell>
          <cell r="BF493">
            <v>130.38999999999999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O493">
            <v>0</v>
          </cell>
          <cell r="BP493">
            <v>0</v>
          </cell>
          <cell r="BQ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C494" t="str">
            <v>O&amp;M</v>
          </cell>
          <cell r="E494" t="str">
            <v>HR-T-Outreach &amp; Diversity</v>
          </cell>
          <cell r="I494">
            <v>0</v>
          </cell>
          <cell r="J494">
            <v>0</v>
          </cell>
          <cell r="K494">
            <v>0</v>
          </cell>
          <cell r="L494" t="str">
            <v xml:space="preserve"> </v>
          </cell>
          <cell r="M494">
            <v>0</v>
          </cell>
          <cell r="N494">
            <v>0</v>
          </cell>
          <cell r="O494">
            <v>0</v>
          </cell>
          <cell r="P494" t="str">
            <v xml:space="preserve"> 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D494">
            <v>0</v>
          </cell>
          <cell r="BE494">
            <v>0</v>
          </cell>
          <cell r="BF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O494">
            <v>0</v>
          </cell>
          <cell r="BP494">
            <v>0</v>
          </cell>
          <cell r="BQ494">
            <v>0</v>
          </cell>
          <cell r="BS494">
            <v>17781.12</v>
          </cell>
          <cell r="BT494">
            <v>0</v>
          </cell>
          <cell r="BU494">
            <v>17781.12</v>
          </cell>
          <cell r="BV494">
            <v>-17781.12</v>
          </cell>
        </row>
        <row r="495">
          <cell r="E495" t="str">
            <v>Less: DSM</v>
          </cell>
          <cell r="K495">
            <v>0</v>
          </cell>
          <cell r="L495" t="str">
            <v xml:space="preserve"> </v>
          </cell>
          <cell r="O495">
            <v>0</v>
          </cell>
          <cell r="P495" t="str">
            <v xml:space="preserve"> </v>
          </cell>
          <cell r="BH495">
            <v>0</v>
          </cell>
          <cell r="BO495">
            <v>0</v>
          </cell>
          <cell r="BP495">
            <v>0</v>
          </cell>
          <cell r="BQ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</row>
        <row r="497">
          <cell r="D497" t="str">
            <v>Non-PT</v>
          </cell>
          <cell r="I497">
            <v>14356.2</v>
          </cell>
          <cell r="J497">
            <v>19765.479999999996</v>
          </cell>
          <cell r="K497">
            <v>5409.2799999999979</v>
          </cell>
          <cell r="L497">
            <v>0.27367309066109191</v>
          </cell>
          <cell r="M497">
            <v>91408.39</v>
          </cell>
          <cell r="N497">
            <v>114084.78</v>
          </cell>
          <cell r="O497">
            <v>22676.390000000003</v>
          </cell>
          <cell r="P497">
            <v>0.19876788121956324</v>
          </cell>
          <cell r="R497">
            <v>17888.399999999998</v>
          </cell>
          <cell r="S497">
            <v>16451.439999999999</v>
          </cell>
          <cell r="T497">
            <v>6809.33</v>
          </cell>
          <cell r="U497">
            <v>26987.03</v>
          </cell>
          <cell r="V497">
            <v>8915.99</v>
          </cell>
          <cell r="W497">
            <v>14356.2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D497">
            <v>18922.140000000003</v>
          </cell>
          <cell r="AE497">
            <v>17876.78</v>
          </cell>
          <cell r="AF497">
            <v>19073.240000000005</v>
          </cell>
          <cell r="AG497">
            <v>18693.66</v>
          </cell>
          <cell r="AH497">
            <v>19753.479999999996</v>
          </cell>
          <cell r="AI497">
            <v>19765.479999999996</v>
          </cell>
          <cell r="AJ497">
            <v>20320.219999999994</v>
          </cell>
          <cell r="AK497">
            <v>20817.07</v>
          </cell>
          <cell r="AL497">
            <v>19322.079999999998</v>
          </cell>
          <cell r="AM497">
            <v>20817.07</v>
          </cell>
          <cell r="AN497">
            <v>20320.219999999994</v>
          </cell>
          <cell r="AO497">
            <v>20423.23</v>
          </cell>
          <cell r="AQ497">
            <v>236096.43000000002</v>
          </cell>
          <cell r="AR497">
            <v>236096.43000000002</v>
          </cell>
          <cell r="AS497">
            <v>236097.59000000003</v>
          </cell>
          <cell r="AT497">
            <v>236097.59000000003</v>
          </cell>
          <cell r="AU497">
            <v>236091.40000000002</v>
          </cell>
          <cell r="AV497">
            <v>236092.40000000002</v>
          </cell>
          <cell r="AW497" t="e">
            <v>#REF!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D497">
            <v>195984.66999999998</v>
          </cell>
          <cell r="BE497">
            <v>236932.91</v>
          </cell>
          <cell r="BF497">
            <v>130524.07</v>
          </cell>
          <cell r="BH497">
            <v>236104.67</v>
          </cell>
          <cell r="BI497">
            <v>326004.99</v>
          </cell>
          <cell r="BJ497">
            <v>318703.62</v>
          </cell>
          <cell r="BK497">
            <v>236092.40000000002</v>
          </cell>
          <cell r="BL497">
            <v>236092.40000000002</v>
          </cell>
          <cell r="BM497">
            <v>0</v>
          </cell>
          <cell r="BN497">
            <v>0</v>
          </cell>
          <cell r="BO497">
            <v>144684.01</v>
          </cell>
          <cell r="BP497">
            <v>12.269999999998163</v>
          </cell>
          <cell r="BQ497">
            <v>0</v>
          </cell>
          <cell r="BS497">
            <v>471177.58000000007</v>
          </cell>
          <cell r="BT497">
            <v>236092.40000000002</v>
          </cell>
          <cell r="BU497">
            <v>471177.58000000007</v>
          </cell>
          <cell r="BV497">
            <v>-235085.18</v>
          </cell>
        </row>
        <row r="499">
          <cell r="C499" t="str">
            <v>O&amp;M</v>
          </cell>
          <cell r="E499" t="str">
            <v>HR-P-E-PT-EmpEnteSol</v>
          </cell>
          <cell r="I499">
            <v>50.78</v>
          </cell>
          <cell r="J499">
            <v>71</v>
          </cell>
          <cell r="K499">
            <v>20.22</v>
          </cell>
          <cell r="L499">
            <v>0.2847887323943662</v>
          </cell>
          <cell r="M499">
            <v>362.22</v>
          </cell>
          <cell r="N499">
            <v>411</v>
          </cell>
          <cell r="O499">
            <v>48.779999999999973</v>
          </cell>
          <cell r="P499">
            <v>0.11868613138686125</v>
          </cell>
          <cell r="R499">
            <v>77</v>
          </cell>
          <cell r="S499">
            <v>121.56</v>
          </cell>
          <cell r="T499">
            <v>54.72</v>
          </cell>
          <cell r="U499">
            <v>44.04</v>
          </cell>
          <cell r="V499">
            <v>14.12</v>
          </cell>
          <cell r="W499">
            <v>50.78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68</v>
          </cell>
          <cell r="AE499">
            <v>64</v>
          </cell>
          <cell r="AF499">
            <v>69</v>
          </cell>
          <cell r="AG499">
            <v>68</v>
          </cell>
          <cell r="AH499">
            <v>71</v>
          </cell>
          <cell r="AI499">
            <v>71</v>
          </cell>
          <cell r="AJ499">
            <v>73</v>
          </cell>
          <cell r="AK499">
            <v>75</v>
          </cell>
          <cell r="AL499">
            <v>70</v>
          </cell>
          <cell r="AM499">
            <v>75</v>
          </cell>
          <cell r="AN499">
            <v>73</v>
          </cell>
          <cell r="AO499">
            <v>72</v>
          </cell>
          <cell r="AQ499">
            <v>849.11</v>
          </cell>
          <cell r="AR499">
            <v>849.11</v>
          </cell>
          <cell r="AS499">
            <v>849.11</v>
          </cell>
          <cell r="AT499">
            <v>23339.11</v>
          </cell>
          <cell r="AU499">
            <v>23339</v>
          </cell>
          <cell r="AV499">
            <v>7340</v>
          </cell>
          <cell r="AW499" t="e">
            <v>#REF!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D499">
            <v>315.02</v>
          </cell>
          <cell r="BE499">
            <v>679.44</v>
          </cell>
          <cell r="BF499">
            <v>0</v>
          </cell>
          <cell r="BH499">
            <v>849</v>
          </cell>
          <cell r="BI499">
            <v>849</v>
          </cell>
          <cell r="BJ499">
            <v>828</v>
          </cell>
          <cell r="BK499">
            <v>7340</v>
          </cell>
          <cell r="BL499">
            <v>7340</v>
          </cell>
          <cell r="BO499">
            <v>6977.78</v>
          </cell>
          <cell r="BP499">
            <v>-6491</v>
          </cell>
          <cell r="BQ499">
            <v>0</v>
          </cell>
          <cell r="BS499">
            <v>1532.65</v>
          </cell>
          <cell r="BT499">
            <v>7340</v>
          </cell>
          <cell r="BU499">
            <v>1532.65</v>
          </cell>
          <cell r="BV499">
            <v>5807.35</v>
          </cell>
        </row>
        <row r="500">
          <cell r="C500" t="str">
            <v>O&amp;M</v>
          </cell>
          <cell r="E500" t="str">
            <v>HR-P-E-PT-WrkfrPln&amp;S</v>
          </cell>
          <cell r="I500">
            <v>0</v>
          </cell>
          <cell r="J500">
            <v>229</v>
          </cell>
          <cell r="K500">
            <v>229</v>
          </cell>
          <cell r="L500">
            <v>1</v>
          </cell>
          <cell r="M500">
            <v>328.19</v>
          </cell>
          <cell r="N500">
            <v>1318</v>
          </cell>
          <cell r="O500">
            <v>989.81</v>
          </cell>
          <cell r="P500">
            <v>0.75099393019726857</v>
          </cell>
          <cell r="R500">
            <v>36.78</v>
          </cell>
          <cell r="S500">
            <v>40.47</v>
          </cell>
          <cell r="T500">
            <v>138.11000000000001</v>
          </cell>
          <cell r="U500">
            <v>60.35</v>
          </cell>
          <cell r="V500">
            <v>52.48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219</v>
          </cell>
          <cell r="AE500">
            <v>205</v>
          </cell>
          <cell r="AF500">
            <v>222</v>
          </cell>
          <cell r="AG500">
            <v>216</v>
          </cell>
          <cell r="AH500">
            <v>227</v>
          </cell>
          <cell r="AI500">
            <v>229</v>
          </cell>
          <cell r="AJ500">
            <v>234</v>
          </cell>
          <cell r="AK500">
            <v>239</v>
          </cell>
          <cell r="AL500">
            <v>224</v>
          </cell>
          <cell r="AM500">
            <v>239</v>
          </cell>
          <cell r="AN500">
            <v>234</v>
          </cell>
          <cell r="AO500">
            <v>228</v>
          </cell>
          <cell r="AQ500">
            <v>2716.25</v>
          </cell>
          <cell r="AR500">
            <v>2716.25</v>
          </cell>
          <cell r="AS500">
            <v>2716.25</v>
          </cell>
          <cell r="AT500">
            <v>1516.25</v>
          </cell>
          <cell r="AU500">
            <v>1519</v>
          </cell>
          <cell r="AV500">
            <v>1518</v>
          </cell>
          <cell r="AW500" t="e">
            <v>#REF!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D500">
            <v>756.79</v>
          </cell>
          <cell r="BE500">
            <v>1321.72</v>
          </cell>
          <cell r="BF500">
            <v>0</v>
          </cell>
          <cell r="BH500">
            <v>2716</v>
          </cell>
          <cell r="BI500">
            <v>2716</v>
          </cell>
          <cell r="BJ500">
            <v>2650</v>
          </cell>
          <cell r="BK500">
            <v>1518</v>
          </cell>
          <cell r="BL500">
            <v>1518</v>
          </cell>
          <cell r="BO500">
            <v>1189.81</v>
          </cell>
          <cell r="BP500">
            <v>1198</v>
          </cell>
          <cell r="BQ500">
            <v>0</v>
          </cell>
          <cell r="BS500">
            <v>1030</v>
          </cell>
          <cell r="BT500">
            <v>1518</v>
          </cell>
          <cell r="BU500">
            <v>1030</v>
          </cell>
          <cell r="BV500">
            <v>488</v>
          </cell>
        </row>
        <row r="501">
          <cell r="C501" t="str">
            <v>O&amp;M</v>
          </cell>
          <cell r="E501" t="str">
            <v>HR-P-PT-EmpRetDv&amp;CrD</v>
          </cell>
          <cell r="I501">
            <v>0</v>
          </cell>
          <cell r="J501">
            <v>0</v>
          </cell>
          <cell r="K501">
            <v>0</v>
          </cell>
          <cell r="L501" t="str">
            <v xml:space="preserve"> </v>
          </cell>
          <cell r="M501">
            <v>0</v>
          </cell>
          <cell r="N501">
            <v>0</v>
          </cell>
          <cell r="O501">
            <v>0</v>
          </cell>
          <cell r="P501" t="str">
            <v xml:space="preserve"> 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D501">
            <v>0</v>
          </cell>
          <cell r="BE501">
            <v>0</v>
          </cell>
          <cell r="BF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BQ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</row>
        <row r="502">
          <cell r="C502" t="str">
            <v>O&amp;M</v>
          </cell>
          <cell r="E502" t="str">
            <v>HR-P-PT-MngrSpSvs-Pw</v>
          </cell>
          <cell r="I502">
            <v>0</v>
          </cell>
          <cell r="J502">
            <v>0</v>
          </cell>
          <cell r="K502">
            <v>0</v>
          </cell>
          <cell r="L502" t="str">
            <v xml:space="preserve"> </v>
          </cell>
          <cell r="M502">
            <v>0</v>
          </cell>
          <cell r="N502">
            <v>0</v>
          </cell>
          <cell r="O502">
            <v>0</v>
          </cell>
          <cell r="P502" t="str">
            <v xml:space="preserve"> 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D502">
            <v>0</v>
          </cell>
          <cell r="BE502">
            <v>0</v>
          </cell>
          <cell r="BF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BQ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</row>
        <row r="503">
          <cell r="C503" t="str">
            <v>O&amp;M</v>
          </cell>
          <cell r="E503" t="str">
            <v>HR-P-PT-MngrSpSvs-Ut</v>
          </cell>
          <cell r="I503">
            <v>0</v>
          </cell>
          <cell r="J503">
            <v>0</v>
          </cell>
          <cell r="K503">
            <v>0</v>
          </cell>
          <cell r="L503" t="str">
            <v xml:space="preserve"> </v>
          </cell>
          <cell r="M503">
            <v>0</v>
          </cell>
          <cell r="N503">
            <v>0</v>
          </cell>
          <cell r="O503">
            <v>0</v>
          </cell>
          <cell r="P503" t="str">
            <v xml:space="preserve"> 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D503">
            <v>0</v>
          </cell>
          <cell r="BE503">
            <v>0</v>
          </cell>
          <cell r="BF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BQ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</row>
        <row r="504">
          <cell r="C504" t="str">
            <v>O&amp;M</v>
          </cell>
          <cell r="E504" t="str">
            <v>HR-P-PT-PrfrmPartMgt</v>
          </cell>
          <cell r="I504">
            <v>0</v>
          </cell>
          <cell r="J504">
            <v>0</v>
          </cell>
          <cell r="K504">
            <v>0</v>
          </cell>
          <cell r="L504" t="str">
            <v xml:space="preserve"> </v>
          </cell>
          <cell r="M504">
            <v>0</v>
          </cell>
          <cell r="N504">
            <v>0</v>
          </cell>
          <cell r="O504">
            <v>0</v>
          </cell>
          <cell r="P504" t="str">
            <v xml:space="preserve"> 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D504">
            <v>0</v>
          </cell>
          <cell r="BE504">
            <v>0</v>
          </cell>
          <cell r="BF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O504">
            <v>0</v>
          </cell>
          <cell r="BP504">
            <v>0</v>
          </cell>
          <cell r="BQ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C505" t="str">
            <v>O&amp;M</v>
          </cell>
          <cell r="E505" t="str">
            <v>HR-P-PT-EmpCons&amp;Admn</v>
          </cell>
          <cell r="I505">
            <v>0</v>
          </cell>
          <cell r="J505">
            <v>0</v>
          </cell>
          <cell r="K505">
            <v>0</v>
          </cell>
          <cell r="L505" t="str">
            <v xml:space="preserve"> </v>
          </cell>
          <cell r="M505">
            <v>0</v>
          </cell>
          <cell r="N505">
            <v>0</v>
          </cell>
          <cell r="O505">
            <v>0</v>
          </cell>
          <cell r="P505" t="str">
            <v xml:space="preserve"> 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D505">
            <v>0</v>
          </cell>
          <cell r="BE505">
            <v>0</v>
          </cell>
          <cell r="BF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O505">
            <v>0</v>
          </cell>
          <cell r="BP505">
            <v>0</v>
          </cell>
          <cell r="BQ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</row>
        <row r="506">
          <cell r="C506" t="str">
            <v>O&amp;M</v>
          </cell>
          <cell r="E506" t="str">
            <v>HR-P-E-PT-Integratio</v>
          </cell>
          <cell r="F506" t="str">
            <v>T&amp;E</v>
          </cell>
          <cell r="I506">
            <v>0</v>
          </cell>
          <cell r="J506">
            <v>0</v>
          </cell>
          <cell r="K506">
            <v>0</v>
          </cell>
          <cell r="L506" t="str">
            <v xml:space="preserve"> </v>
          </cell>
          <cell r="M506">
            <v>0</v>
          </cell>
          <cell r="N506">
            <v>0</v>
          </cell>
          <cell r="O506">
            <v>0</v>
          </cell>
          <cell r="P506" t="str">
            <v xml:space="preserve"> 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D506">
            <v>0</v>
          </cell>
          <cell r="BE506">
            <v>0</v>
          </cell>
          <cell r="BF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O506">
            <v>0</v>
          </cell>
          <cell r="BP506">
            <v>0</v>
          </cell>
          <cell r="BQ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C507" t="str">
            <v>O&amp;M</v>
          </cell>
          <cell r="E507" t="str">
            <v>HR-P-E-PT-EntRe</v>
          </cell>
          <cell r="I507">
            <v>0</v>
          </cell>
          <cell r="J507">
            <v>6</v>
          </cell>
          <cell r="K507">
            <v>6</v>
          </cell>
          <cell r="L507">
            <v>1</v>
          </cell>
          <cell r="M507">
            <v>0</v>
          </cell>
          <cell r="N507">
            <v>36</v>
          </cell>
          <cell r="O507">
            <v>36</v>
          </cell>
          <cell r="P507">
            <v>1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6</v>
          </cell>
          <cell r="AE507">
            <v>6</v>
          </cell>
          <cell r="AF507">
            <v>6</v>
          </cell>
          <cell r="AG507">
            <v>6</v>
          </cell>
          <cell r="AH507">
            <v>6</v>
          </cell>
          <cell r="AI507">
            <v>6</v>
          </cell>
          <cell r="AJ507">
            <v>7</v>
          </cell>
          <cell r="AK507">
            <v>7</v>
          </cell>
          <cell r="AL507">
            <v>6</v>
          </cell>
          <cell r="AM507">
            <v>7</v>
          </cell>
          <cell r="AN507">
            <v>7</v>
          </cell>
          <cell r="AO507">
            <v>7</v>
          </cell>
          <cell r="AQ507">
            <v>76.87</v>
          </cell>
          <cell r="AR507">
            <v>76.87</v>
          </cell>
          <cell r="AS507">
            <v>76.87</v>
          </cell>
          <cell r="AT507">
            <v>76.87</v>
          </cell>
          <cell r="AU507">
            <v>77</v>
          </cell>
          <cell r="AV507">
            <v>77</v>
          </cell>
          <cell r="AW507" t="e">
            <v>#REF!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D507">
            <v>125.61</v>
          </cell>
          <cell r="BE507">
            <v>309.88</v>
          </cell>
          <cell r="BF507">
            <v>640.79999999999995</v>
          </cell>
          <cell r="BH507">
            <v>77</v>
          </cell>
          <cell r="BI507">
            <v>77</v>
          </cell>
          <cell r="BJ507">
            <v>75</v>
          </cell>
          <cell r="BK507">
            <v>77</v>
          </cell>
          <cell r="BL507">
            <v>77</v>
          </cell>
          <cell r="BO507">
            <v>77</v>
          </cell>
          <cell r="BP507">
            <v>0</v>
          </cell>
          <cell r="BQ507">
            <v>0</v>
          </cell>
          <cell r="BS507">
            <v>0</v>
          </cell>
          <cell r="BT507">
            <v>77</v>
          </cell>
          <cell r="BU507">
            <v>0</v>
          </cell>
          <cell r="BV507">
            <v>77</v>
          </cell>
        </row>
        <row r="508">
          <cell r="C508" t="str">
            <v>O&amp;M</v>
          </cell>
          <cell r="E508" t="str">
            <v>HR-P-PT-LaborMg</v>
          </cell>
          <cell r="I508">
            <v>0</v>
          </cell>
          <cell r="J508">
            <v>0</v>
          </cell>
          <cell r="K508">
            <v>0</v>
          </cell>
          <cell r="L508" t="str">
            <v xml:space="preserve"> </v>
          </cell>
          <cell r="M508">
            <v>0</v>
          </cell>
          <cell r="N508">
            <v>0</v>
          </cell>
          <cell r="O508">
            <v>0</v>
          </cell>
          <cell r="P508" t="str">
            <v xml:space="preserve"> 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D508">
            <v>0</v>
          </cell>
          <cell r="BE508">
            <v>0</v>
          </cell>
          <cell r="BF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O508">
            <v>0</v>
          </cell>
          <cell r="BP508">
            <v>0</v>
          </cell>
          <cell r="BQ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</row>
        <row r="509">
          <cell r="C509" t="str">
            <v>O&amp;M</v>
          </cell>
          <cell r="E509" t="str">
            <v>HR-P-PT-MedSrvsConst</v>
          </cell>
          <cell r="I509">
            <v>0</v>
          </cell>
          <cell r="J509">
            <v>0</v>
          </cell>
          <cell r="K509">
            <v>0</v>
          </cell>
          <cell r="L509" t="str">
            <v xml:space="preserve"> </v>
          </cell>
          <cell r="M509">
            <v>0</v>
          </cell>
          <cell r="N509">
            <v>0</v>
          </cell>
          <cell r="O509">
            <v>0</v>
          </cell>
          <cell r="P509" t="str">
            <v xml:space="preserve"> 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D509">
            <v>0</v>
          </cell>
          <cell r="BE509">
            <v>0</v>
          </cell>
          <cell r="BF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O509">
            <v>0</v>
          </cell>
          <cell r="BP509">
            <v>0</v>
          </cell>
          <cell r="BQ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</row>
        <row r="510">
          <cell r="C510" t="str">
            <v>O&amp;M</v>
          </cell>
          <cell r="E510" t="str">
            <v>HR-P-PT-Integration Pass Through</v>
          </cell>
          <cell r="F510" t="str">
            <v>Integration</v>
          </cell>
          <cell r="I510">
            <v>0</v>
          </cell>
          <cell r="J510">
            <v>0</v>
          </cell>
          <cell r="K510">
            <v>0</v>
          </cell>
          <cell r="L510" t="str">
            <v xml:space="preserve"> </v>
          </cell>
          <cell r="M510">
            <v>0</v>
          </cell>
          <cell r="N510">
            <v>0</v>
          </cell>
          <cell r="O510">
            <v>0</v>
          </cell>
          <cell r="P510" t="str">
            <v xml:space="preserve"> 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D510">
            <v>0</v>
          </cell>
          <cell r="BE510">
            <v>0</v>
          </cell>
          <cell r="BF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O510">
            <v>0</v>
          </cell>
          <cell r="BP510">
            <v>0</v>
          </cell>
          <cell r="BQ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C511" t="str">
            <v>O&amp;M</v>
          </cell>
          <cell r="E511" t="str">
            <v>HR-P-PT-DQOE Prof Serv</v>
          </cell>
          <cell r="I511">
            <v>0</v>
          </cell>
          <cell r="J511">
            <v>0</v>
          </cell>
          <cell r="K511">
            <v>0</v>
          </cell>
          <cell r="L511" t="str">
            <v xml:space="preserve"> </v>
          </cell>
          <cell r="M511">
            <v>0</v>
          </cell>
          <cell r="N511">
            <v>0</v>
          </cell>
          <cell r="O511">
            <v>0</v>
          </cell>
          <cell r="P511" t="str">
            <v xml:space="preserve"> 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D511">
            <v>0</v>
          </cell>
          <cell r="BE511">
            <v>0</v>
          </cell>
          <cell r="BF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O511">
            <v>0</v>
          </cell>
          <cell r="BP511">
            <v>0</v>
          </cell>
          <cell r="BQ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C512" t="str">
            <v>O&amp;M</v>
          </cell>
          <cell r="E512" t="str">
            <v>HR-T-E-PT-Pef&amp;Rewards</v>
          </cell>
          <cell r="I512">
            <v>0</v>
          </cell>
          <cell r="J512">
            <v>0</v>
          </cell>
          <cell r="K512">
            <v>0</v>
          </cell>
          <cell r="L512" t="str">
            <v xml:space="preserve"> </v>
          </cell>
          <cell r="M512">
            <v>0</v>
          </cell>
          <cell r="N512">
            <v>0</v>
          </cell>
          <cell r="O512">
            <v>0</v>
          </cell>
          <cell r="P512" t="str">
            <v xml:space="preserve"> 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D512">
            <v>0</v>
          </cell>
          <cell r="BE512">
            <v>0</v>
          </cell>
          <cell r="BF512">
            <v>2651.83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O512">
            <v>0</v>
          </cell>
          <cell r="BP512">
            <v>0</v>
          </cell>
          <cell r="BQ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C513" t="str">
            <v>O&amp;M</v>
          </cell>
          <cell r="E513" t="str">
            <v>HR-P-PT-Employee Comps</v>
          </cell>
          <cell r="I513">
            <v>0</v>
          </cell>
          <cell r="J513">
            <v>0</v>
          </cell>
          <cell r="K513">
            <v>0</v>
          </cell>
          <cell r="L513" t="str">
            <v xml:space="preserve"> </v>
          </cell>
          <cell r="M513">
            <v>0</v>
          </cell>
          <cell r="N513">
            <v>0</v>
          </cell>
          <cell r="O513">
            <v>0</v>
          </cell>
          <cell r="P513" t="str">
            <v xml:space="preserve"> 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D513">
            <v>0</v>
          </cell>
          <cell r="BE513">
            <v>0</v>
          </cell>
          <cell r="BF513">
            <v>369.73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O513">
            <v>0</v>
          </cell>
          <cell r="BP513">
            <v>0</v>
          </cell>
          <cell r="BQ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C514" t="str">
            <v>O&amp;M</v>
          </cell>
          <cell r="E514" t="str">
            <v>HR-P-PT-Perf &amp; rewards</v>
          </cell>
          <cell r="I514">
            <v>0</v>
          </cell>
          <cell r="J514">
            <v>0</v>
          </cell>
          <cell r="K514">
            <v>0</v>
          </cell>
          <cell r="L514" t="str">
            <v xml:space="preserve"> </v>
          </cell>
          <cell r="M514">
            <v>0</v>
          </cell>
          <cell r="N514">
            <v>0</v>
          </cell>
          <cell r="O514">
            <v>0</v>
          </cell>
          <cell r="P514" t="str">
            <v xml:space="preserve"> 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D514">
            <v>0</v>
          </cell>
          <cell r="BE514">
            <v>0</v>
          </cell>
          <cell r="BF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O514">
            <v>0</v>
          </cell>
          <cell r="BP514">
            <v>0</v>
          </cell>
          <cell r="BQ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C515" t="str">
            <v>O&amp;M</v>
          </cell>
          <cell r="E515" t="str">
            <v>HR-P-E-PT-Assurance</v>
          </cell>
          <cell r="I515">
            <v>0</v>
          </cell>
          <cell r="J515">
            <v>0</v>
          </cell>
          <cell r="K515">
            <v>0</v>
          </cell>
          <cell r="L515" t="str">
            <v xml:space="preserve"> </v>
          </cell>
          <cell r="M515">
            <v>0</v>
          </cell>
          <cell r="N515">
            <v>0</v>
          </cell>
          <cell r="O515">
            <v>0</v>
          </cell>
          <cell r="P515" t="str">
            <v xml:space="preserve"> 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D515">
            <v>0</v>
          </cell>
          <cell r="BE515">
            <v>0</v>
          </cell>
          <cell r="BF515">
            <v>249.1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O515">
            <v>0</v>
          </cell>
          <cell r="BP515">
            <v>0</v>
          </cell>
          <cell r="BQ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C516" t="str">
            <v>O&amp;M</v>
          </cell>
          <cell r="E516" t="str">
            <v>HR-P-E-PT-DQOE Prof Serv</v>
          </cell>
          <cell r="I516">
            <v>0</v>
          </cell>
          <cell r="J516">
            <v>0</v>
          </cell>
          <cell r="K516">
            <v>0</v>
          </cell>
          <cell r="L516" t="str">
            <v xml:space="preserve"> </v>
          </cell>
          <cell r="M516">
            <v>0</v>
          </cell>
          <cell r="N516">
            <v>0</v>
          </cell>
          <cell r="O516">
            <v>0</v>
          </cell>
          <cell r="P516" t="str">
            <v xml:space="preserve"> 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D516">
            <v>0</v>
          </cell>
          <cell r="BE516">
            <v>0</v>
          </cell>
          <cell r="BF516">
            <v>1903.18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O516">
            <v>0</v>
          </cell>
          <cell r="BP516">
            <v>0</v>
          </cell>
          <cell r="BQ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8">
          <cell r="D518" t="str">
            <v>PT</v>
          </cell>
          <cell r="I518">
            <v>50.78</v>
          </cell>
          <cell r="J518">
            <v>306</v>
          </cell>
          <cell r="K518">
            <v>255.22</v>
          </cell>
          <cell r="L518">
            <v>0.83405228758169936</v>
          </cell>
          <cell r="M518">
            <v>690.41000000000008</v>
          </cell>
          <cell r="N518">
            <v>1765</v>
          </cell>
          <cell r="O518">
            <v>1074.5899999999999</v>
          </cell>
          <cell r="P518">
            <v>0.60883286118980162</v>
          </cell>
          <cell r="R518">
            <v>113.78</v>
          </cell>
          <cell r="S518">
            <v>162.03</v>
          </cell>
          <cell r="T518">
            <v>192.83</v>
          </cell>
          <cell r="U518">
            <v>104.39</v>
          </cell>
          <cell r="V518">
            <v>66.599999999999994</v>
          </cell>
          <cell r="W518">
            <v>50.78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293</v>
          </cell>
          <cell r="AE518">
            <v>275</v>
          </cell>
          <cell r="AF518">
            <v>297</v>
          </cell>
          <cell r="AG518">
            <v>290</v>
          </cell>
          <cell r="AH518">
            <v>304</v>
          </cell>
          <cell r="AI518">
            <v>306</v>
          </cell>
          <cell r="AJ518">
            <v>314</v>
          </cell>
          <cell r="AK518">
            <v>321</v>
          </cell>
          <cell r="AL518">
            <v>300</v>
          </cell>
          <cell r="AM518">
            <v>321</v>
          </cell>
          <cell r="AN518">
            <v>314</v>
          </cell>
          <cell r="AO518">
            <v>307</v>
          </cell>
          <cell r="AQ518">
            <v>3642.23</v>
          </cell>
          <cell r="AR518">
            <v>3642.23</v>
          </cell>
          <cell r="AS518">
            <v>3642.23</v>
          </cell>
          <cell r="AT518">
            <v>24932.23</v>
          </cell>
          <cell r="AU518">
            <v>24935</v>
          </cell>
          <cell r="AV518">
            <v>8935</v>
          </cell>
          <cell r="AW518" t="e">
            <v>#REF!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D518">
            <v>1197.4199999999998</v>
          </cell>
          <cell r="BE518">
            <v>2311.04</v>
          </cell>
          <cell r="BF518">
            <v>5814.64</v>
          </cell>
          <cell r="BH518">
            <v>3642</v>
          </cell>
          <cell r="BI518">
            <v>3642</v>
          </cell>
          <cell r="BJ518">
            <v>3553</v>
          </cell>
          <cell r="BK518">
            <v>8935</v>
          </cell>
          <cell r="BL518">
            <v>8935</v>
          </cell>
          <cell r="BM518">
            <v>0</v>
          </cell>
          <cell r="BN518">
            <v>0</v>
          </cell>
          <cell r="BO518">
            <v>8244.59</v>
          </cell>
          <cell r="BP518">
            <v>-5293</v>
          </cell>
          <cell r="BQ518">
            <v>0</v>
          </cell>
          <cell r="BS518">
            <v>2562.65</v>
          </cell>
          <cell r="BT518">
            <v>8935</v>
          </cell>
          <cell r="BU518">
            <v>2562.65</v>
          </cell>
          <cell r="BV518">
            <v>6372.35</v>
          </cell>
        </row>
        <row r="520">
          <cell r="C520" t="str">
            <v>O&amp;M Total</v>
          </cell>
          <cell r="I520">
            <v>14406.980000000001</v>
          </cell>
          <cell r="J520">
            <v>20071.479999999996</v>
          </cell>
          <cell r="K520">
            <v>5664.4999999999982</v>
          </cell>
          <cell r="L520">
            <v>0.28221635873388506</v>
          </cell>
          <cell r="M520">
            <v>92098.8</v>
          </cell>
          <cell r="N520">
            <v>115849.78</v>
          </cell>
          <cell r="O520">
            <v>23750.980000000003</v>
          </cell>
          <cell r="P520">
            <v>0.20501532242875217</v>
          </cell>
          <cell r="R520">
            <v>18002.179999999997</v>
          </cell>
          <cell r="S520">
            <v>16613.47</v>
          </cell>
          <cell r="T520">
            <v>7002.16</v>
          </cell>
          <cell r="U520">
            <v>27091.42</v>
          </cell>
          <cell r="V520">
            <v>8982.59</v>
          </cell>
          <cell r="W520">
            <v>14406.980000000001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>
            <v>19215.140000000003</v>
          </cell>
          <cell r="AE520">
            <v>18151.78</v>
          </cell>
          <cell r="AF520">
            <v>19370.240000000005</v>
          </cell>
          <cell r="AG520">
            <v>18983.66</v>
          </cell>
          <cell r="AH520">
            <v>20057.479999999996</v>
          </cell>
          <cell r="AI520">
            <v>20071.479999999996</v>
          </cell>
          <cell r="AJ520">
            <v>20634.219999999994</v>
          </cell>
          <cell r="AK520">
            <v>21138.07</v>
          </cell>
          <cell r="AL520">
            <v>19622.079999999998</v>
          </cell>
          <cell r="AM520">
            <v>21138.07</v>
          </cell>
          <cell r="AN520">
            <v>20634.219999999994</v>
          </cell>
          <cell r="AO520">
            <v>20730.23</v>
          </cell>
          <cell r="AQ520">
            <v>239738.66</v>
          </cell>
          <cell r="AR520">
            <v>239738.66</v>
          </cell>
          <cell r="AS520">
            <v>239739.82</v>
          </cell>
          <cell r="AT520">
            <v>261029.82</v>
          </cell>
          <cell r="AU520">
            <v>261026.40000000002</v>
          </cell>
          <cell r="AV520">
            <v>245027.40000000002</v>
          </cell>
          <cell r="AW520" t="e">
            <v>#REF!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D520">
            <v>197182.08999999997</v>
          </cell>
          <cell r="BE520">
            <v>239243.95</v>
          </cell>
          <cell r="BF520">
            <v>136338.71</v>
          </cell>
          <cell r="BH520">
            <v>239746.67</v>
          </cell>
          <cell r="BI520">
            <v>329646.99</v>
          </cell>
          <cell r="BJ520">
            <v>322256.62</v>
          </cell>
          <cell r="BK520">
            <v>245027.40000000002</v>
          </cell>
          <cell r="BL520">
            <v>245027.40000000002</v>
          </cell>
          <cell r="BM520">
            <v>0</v>
          </cell>
          <cell r="BN520">
            <v>0</v>
          </cell>
          <cell r="BO520">
            <v>152928.6</v>
          </cell>
          <cell r="BP520">
            <v>-5280.7300000000014</v>
          </cell>
          <cell r="BQ520">
            <v>0</v>
          </cell>
          <cell r="BS520">
            <v>473740.2300000001</v>
          </cell>
          <cell r="BT520">
            <v>245027.40000000002</v>
          </cell>
          <cell r="BU520">
            <v>473740.2300000001</v>
          </cell>
          <cell r="BV520">
            <v>-228712.83</v>
          </cell>
        </row>
        <row r="522">
          <cell r="I522">
            <v>-4878.2910000000002</v>
          </cell>
          <cell r="J522">
            <v>9819.4220000000005</v>
          </cell>
          <cell r="K522">
            <v>14697.713</v>
          </cell>
          <cell r="L522">
            <v>1.49680021899456</v>
          </cell>
          <cell r="M522">
            <v>579.77250000000004</v>
          </cell>
          <cell r="N522">
            <v>47398.882000000005</v>
          </cell>
          <cell r="O522">
            <v>46819.109500000006</v>
          </cell>
          <cell r="P522">
            <v>0.98776822415347265</v>
          </cell>
          <cell r="W522">
            <v>-4878.2910000000002</v>
          </cell>
          <cell r="AV522">
            <v>135700.80000000002</v>
          </cell>
          <cell r="BH522">
            <v>104765.77700000015</v>
          </cell>
          <cell r="BK522">
            <v>135700.80000000002</v>
          </cell>
          <cell r="BL522">
            <v>135700.80000000002</v>
          </cell>
          <cell r="BP522">
            <v>-30935.02299999987</v>
          </cell>
        </row>
        <row r="523">
          <cell r="I523">
            <v>19285.271000000001</v>
          </cell>
          <cell r="J523">
            <v>10252.057999999995</v>
          </cell>
          <cell r="K523">
            <v>-9033.2130000000052</v>
          </cell>
          <cell r="L523">
            <v>-0.88111216304082651</v>
          </cell>
          <cell r="M523">
            <v>91519.027499999997</v>
          </cell>
          <cell r="N523">
            <v>68450.897999999986</v>
          </cell>
          <cell r="O523">
            <v>-23068.12950000001</v>
          </cell>
          <cell r="P523">
            <v>-0.33700258395441379</v>
          </cell>
          <cell r="W523">
            <v>19285.271000000001</v>
          </cell>
          <cell r="AV523">
            <v>109326.6</v>
          </cell>
          <cell r="BH523">
            <v>134980.89299999987</v>
          </cell>
          <cell r="BK523">
            <v>109326.6</v>
          </cell>
          <cell r="BL523">
            <v>109326.6</v>
          </cell>
          <cell r="BP523">
            <v>25654.29299999986</v>
          </cell>
        </row>
        <row r="525">
          <cell r="B525" t="str">
            <v>Human Resources</v>
          </cell>
          <cell r="I525">
            <v>14406.980000000001</v>
          </cell>
          <cell r="J525">
            <v>20071.479999999996</v>
          </cell>
          <cell r="K525">
            <v>5664.4999999999982</v>
          </cell>
          <cell r="L525">
            <v>0.28221635873388506</v>
          </cell>
          <cell r="M525">
            <v>92098.8</v>
          </cell>
          <cell r="N525">
            <v>115849.78</v>
          </cell>
          <cell r="O525">
            <v>23750.980000000003</v>
          </cell>
          <cell r="P525">
            <v>0.20501532242875217</v>
          </cell>
          <cell r="R525">
            <v>18002.179999999997</v>
          </cell>
          <cell r="S525">
            <v>16613.47</v>
          </cell>
          <cell r="T525">
            <v>7002.16</v>
          </cell>
          <cell r="U525">
            <v>27091.42</v>
          </cell>
          <cell r="V525">
            <v>8982.59</v>
          </cell>
          <cell r="W525">
            <v>14406.980000000001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19215.140000000003</v>
          </cell>
          <cell r="AE525">
            <v>18151.78</v>
          </cell>
          <cell r="AF525">
            <v>19370.240000000005</v>
          </cell>
          <cell r="AG525">
            <v>18983.66</v>
          </cell>
          <cell r="AH525">
            <v>20057.479999999996</v>
          </cell>
          <cell r="AI525">
            <v>20071.479999999996</v>
          </cell>
          <cell r="AJ525">
            <v>20634.219999999994</v>
          </cell>
          <cell r="AK525">
            <v>21138.07</v>
          </cell>
          <cell r="AL525">
            <v>19622.079999999998</v>
          </cell>
          <cell r="AM525">
            <v>21138.07</v>
          </cell>
          <cell r="AN525">
            <v>20634.219999999994</v>
          </cell>
          <cell r="AO525">
            <v>20730.23</v>
          </cell>
          <cell r="AQ525">
            <v>239738.66</v>
          </cell>
          <cell r="AR525">
            <v>239738.66</v>
          </cell>
          <cell r="AS525">
            <v>239739.82</v>
          </cell>
          <cell r="AT525">
            <v>261029.82</v>
          </cell>
          <cell r="AU525">
            <v>261026.40000000002</v>
          </cell>
          <cell r="AV525">
            <v>245027.40000000002</v>
          </cell>
          <cell r="AW525" t="e">
            <v>#REF!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D525">
            <v>197182.08999999997</v>
          </cell>
          <cell r="BE525">
            <v>239243.95</v>
          </cell>
          <cell r="BF525">
            <v>136338.71</v>
          </cell>
          <cell r="BH525">
            <v>239746.67</v>
          </cell>
          <cell r="BI525">
            <v>329646.99</v>
          </cell>
          <cell r="BJ525">
            <v>322256.62</v>
          </cell>
          <cell r="BK525">
            <v>245027.40000000002</v>
          </cell>
          <cell r="BL525">
            <v>245027.40000000002</v>
          </cell>
          <cell r="BM525">
            <v>0</v>
          </cell>
          <cell r="BN525">
            <v>0</v>
          </cell>
          <cell r="BO525">
            <v>152928.6</v>
          </cell>
          <cell r="BP525">
            <v>-5280.7300000000014</v>
          </cell>
          <cell r="BQ525">
            <v>0</v>
          </cell>
          <cell r="BS525">
            <v>473740.2300000001</v>
          </cell>
          <cell r="BT525">
            <v>245027.40000000002</v>
          </cell>
          <cell r="BU525">
            <v>473740.2300000001</v>
          </cell>
          <cell r="BV525">
            <v>-228712.83</v>
          </cell>
        </row>
        <row r="527">
          <cell r="E527">
            <v>0</v>
          </cell>
          <cell r="I527">
            <v>0</v>
          </cell>
          <cell r="J527">
            <v>0</v>
          </cell>
          <cell r="K527">
            <v>0</v>
          </cell>
          <cell r="L527" t="str">
            <v xml:space="preserve"> </v>
          </cell>
          <cell r="M527">
            <v>0</v>
          </cell>
          <cell r="N527">
            <v>0</v>
          </cell>
          <cell r="O527">
            <v>0</v>
          </cell>
          <cell r="P527" t="str">
            <v xml:space="preserve"> 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D527">
            <v>0</v>
          </cell>
          <cell r="BE527">
            <v>0</v>
          </cell>
          <cell r="BF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O527">
            <v>0</v>
          </cell>
          <cell r="BP527">
            <v>0</v>
          </cell>
          <cell r="BQ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E528" t="str">
            <v>IT-P-C-IT Client Pr</v>
          </cell>
          <cell r="I528">
            <v>0</v>
          </cell>
          <cell r="J528">
            <v>0</v>
          </cell>
          <cell r="K528">
            <v>0</v>
          </cell>
          <cell r="L528" t="str">
            <v xml:space="preserve"> </v>
          </cell>
          <cell r="M528">
            <v>0</v>
          </cell>
          <cell r="N528">
            <v>0</v>
          </cell>
          <cell r="O528">
            <v>0</v>
          </cell>
          <cell r="P528" t="str">
            <v xml:space="preserve"> 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250000</v>
          </cell>
          <cell r="AW528" t="e">
            <v>#REF!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D528">
            <v>0</v>
          </cell>
          <cell r="BE528">
            <v>0</v>
          </cell>
          <cell r="BF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250000</v>
          </cell>
          <cell r="BL528">
            <v>214345</v>
          </cell>
          <cell r="BO528">
            <v>214345</v>
          </cell>
          <cell r="BP528">
            <v>-214345</v>
          </cell>
          <cell r="BQ528">
            <v>35655</v>
          </cell>
          <cell r="BS528">
            <v>0</v>
          </cell>
          <cell r="BT528">
            <v>214345</v>
          </cell>
          <cell r="BU528">
            <v>0</v>
          </cell>
          <cell r="BV528">
            <v>214345</v>
          </cell>
        </row>
        <row r="529">
          <cell r="E529">
            <v>0</v>
          </cell>
          <cell r="I529">
            <v>0</v>
          </cell>
          <cell r="J529">
            <v>0</v>
          </cell>
          <cell r="K529">
            <v>0</v>
          </cell>
          <cell r="L529" t="str">
            <v xml:space="preserve"> </v>
          </cell>
          <cell r="M529">
            <v>0</v>
          </cell>
          <cell r="N529">
            <v>0</v>
          </cell>
          <cell r="O529">
            <v>0</v>
          </cell>
          <cell r="P529" t="str">
            <v xml:space="preserve"> 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D529">
            <v>0</v>
          </cell>
          <cell r="BE529">
            <v>0</v>
          </cell>
          <cell r="BF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O529">
            <v>0</v>
          </cell>
          <cell r="BP529">
            <v>0</v>
          </cell>
          <cell r="BQ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E530" t="str">
            <v>IT-T-C-Mobile Access (Def)</v>
          </cell>
          <cell r="I530">
            <v>0</v>
          </cell>
          <cell r="J530">
            <v>0</v>
          </cell>
          <cell r="K530">
            <v>0</v>
          </cell>
          <cell r="L530" t="str">
            <v xml:space="preserve"> </v>
          </cell>
          <cell r="M530">
            <v>0</v>
          </cell>
          <cell r="N530">
            <v>0</v>
          </cell>
          <cell r="O530">
            <v>0</v>
          </cell>
          <cell r="P530" t="str">
            <v xml:space="preserve"> 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D530">
            <v>0</v>
          </cell>
          <cell r="BE530">
            <v>0</v>
          </cell>
          <cell r="BF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O530">
            <v>0</v>
          </cell>
          <cell r="BP530">
            <v>0</v>
          </cell>
          <cell r="BQ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E531" t="str">
            <v>IT-T-C-StdDskSu(Def)</v>
          </cell>
          <cell r="I531">
            <v>0</v>
          </cell>
          <cell r="J531">
            <v>0</v>
          </cell>
          <cell r="K531">
            <v>0</v>
          </cell>
          <cell r="L531" t="str">
            <v xml:space="preserve"> </v>
          </cell>
          <cell r="M531">
            <v>0</v>
          </cell>
          <cell r="N531">
            <v>0</v>
          </cell>
          <cell r="O531">
            <v>0</v>
          </cell>
          <cell r="P531" t="str">
            <v xml:space="preserve"> 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D531">
            <v>0</v>
          </cell>
          <cell r="BE531">
            <v>0</v>
          </cell>
          <cell r="BF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O531">
            <v>0</v>
          </cell>
          <cell r="BP531">
            <v>0</v>
          </cell>
          <cell r="BQ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E532" t="str">
            <v>ADD: DSM</v>
          </cell>
          <cell r="BP532">
            <v>0</v>
          </cell>
          <cell r="BQ532">
            <v>0</v>
          </cell>
          <cell r="BT532">
            <v>0</v>
          </cell>
          <cell r="BU532">
            <v>0</v>
          </cell>
          <cell r="BV532">
            <v>0</v>
          </cell>
        </row>
        <row r="534">
          <cell r="D534" t="str">
            <v>Non-PT</v>
          </cell>
          <cell r="I534">
            <v>0</v>
          </cell>
          <cell r="J534">
            <v>0</v>
          </cell>
          <cell r="K534">
            <v>0</v>
          </cell>
          <cell r="L534" t="str">
            <v xml:space="preserve"> </v>
          </cell>
          <cell r="M534">
            <v>0</v>
          </cell>
          <cell r="N534">
            <v>0</v>
          </cell>
          <cell r="O534">
            <v>0</v>
          </cell>
          <cell r="P534" t="str">
            <v xml:space="preserve"> 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250000</v>
          </cell>
          <cell r="AW534" t="e">
            <v>#REF!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D534">
            <v>0</v>
          </cell>
          <cell r="BE534">
            <v>0</v>
          </cell>
          <cell r="BF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250000</v>
          </cell>
          <cell r="BL534">
            <v>214345</v>
          </cell>
          <cell r="BM534">
            <v>0</v>
          </cell>
          <cell r="BN534">
            <v>0</v>
          </cell>
          <cell r="BO534">
            <v>214345</v>
          </cell>
          <cell r="BP534">
            <v>-214345</v>
          </cell>
          <cell r="BQ534">
            <v>35655</v>
          </cell>
          <cell r="BS534">
            <v>0</v>
          </cell>
          <cell r="BT534">
            <v>214345</v>
          </cell>
          <cell r="BU534">
            <v>0</v>
          </cell>
          <cell r="BV534">
            <v>214345</v>
          </cell>
        </row>
        <row r="536">
          <cell r="E536" t="str">
            <v>IT-T-PT-C-BasTelecSv</v>
          </cell>
          <cell r="I536">
            <v>0</v>
          </cell>
          <cell r="J536">
            <v>0</v>
          </cell>
          <cell r="K536">
            <v>0</v>
          </cell>
          <cell r="L536" t="str">
            <v xml:space="preserve"> </v>
          </cell>
          <cell r="M536">
            <v>0</v>
          </cell>
          <cell r="N536">
            <v>0</v>
          </cell>
          <cell r="O536">
            <v>0</v>
          </cell>
          <cell r="P536" t="str">
            <v xml:space="preserve"> 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D536">
            <v>0</v>
          </cell>
          <cell r="BE536">
            <v>0</v>
          </cell>
          <cell r="BF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O536">
            <v>0</v>
          </cell>
          <cell r="BP536">
            <v>0</v>
          </cell>
          <cell r="BQ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</row>
        <row r="537">
          <cell r="E537">
            <v>0</v>
          </cell>
          <cell r="I537">
            <v>0</v>
          </cell>
          <cell r="J537">
            <v>0</v>
          </cell>
          <cell r="K537">
            <v>0</v>
          </cell>
          <cell r="L537" t="str">
            <v xml:space="preserve"> </v>
          </cell>
          <cell r="M537">
            <v>0</v>
          </cell>
          <cell r="N537">
            <v>0</v>
          </cell>
          <cell r="O537">
            <v>0</v>
          </cell>
          <cell r="P537" t="str">
            <v xml:space="preserve"> 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D537">
            <v>0</v>
          </cell>
          <cell r="BE537">
            <v>0</v>
          </cell>
          <cell r="BF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O537">
            <v>0</v>
          </cell>
          <cell r="BP537">
            <v>0</v>
          </cell>
          <cell r="BQ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E538" t="str">
            <v>IT-T-PT-C-PC/MDTwIns</v>
          </cell>
          <cell r="I538">
            <v>2065</v>
          </cell>
          <cell r="J538">
            <v>6043</v>
          </cell>
          <cell r="K538">
            <v>3978</v>
          </cell>
          <cell r="L538">
            <v>0.65828231011087213</v>
          </cell>
          <cell r="M538">
            <v>21913</v>
          </cell>
          <cell r="N538">
            <v>36282</v>
          </cell>
          <cell r="O538">
            <v>14369</v>
          </cell>
          <cell r="P538">
            <v>0.39603660217187586</v>
          </cell>
          <cell r="R538">
            <v>4084</v>
          </cell>
          <cell r="S538">
            <v>0</v>
          </cell>
          <cell r="T538">
            <v>0</v>
          </cell>
          <cell r="U538">
            <v>2065</v>
          </cell>
          <cell r="V538">
            <v>13699</v>
          </cell>
          <cell r="W538">
            <v>2065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D538">
            <v>6049</v>
          </cell>
          <cell r="AE538">
            <v>6049</v>
          </cell>
          <cell r="AF538">
            <v>6049</v>
          </cell>
          <cell r="AG538">
            <v>6049</v>
          </cell>
          <cell r="AH538">
            <v>6043</v>
          </cell>
          <cell r="AI538">
            <v>6043</v>
          </cell>
          <cell r="AJ538">
            <v>6043</v>
          </cell>
          <cell r="AK538">
            <v>6043</v>
          </cell>
          <cell r="AL538">
            <v>6043</v>
          </cell>
          <cell r="AM538">
            <v>6043</v>
          </cell>
          <cell r="AN538">
            <v>6043</v>
          </cell>
          <cell r="AO538">
            <v>6034</v>
          </cell>
          <cell r="AQ538">
            <v>72531</v>
          </cell>
          <cell r="AR538">
            <v>72531</v>
          </cell>
          <cell r="AS538">
            <v>72531</v>
          </cell>
          <cell r="AT538">
            <v>72531</v>
          </cell>
          <cell r="AU538">
            <v>72528</v>
          </cell>
          <cell r="AV538">
            <v>72528</v>
          </cell>
          <cell r="AW538" t="e">
            <v>#REF!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D538">
            <v>0</v>
          </cell>
          <cell r="BE538">
            <v>0</v>
          </cell>
          <cell r="BF538">
            <v>0</v>
          </cell>
          <cell r="BH538">
            <v>72531</v>
          </cell>
          <cell r="BI538">
            <v>0</v>
          </cell>
          <cell r="BJ538">
            <v>0</v>
          </cell>
          <cell r="BK538">
            <v>72528</v>
          </cell>
          <cell r="BL538">
            <v>72528</v>
          </cell>
          <cell r="BO538">
            <v>50615</v>
          </cell>
          <cell r="BP538">
            <v>3</v>
          </cell>
          <cell r="BQ538">
            <v>0</v>
          </cell>
          <cell r="BS538">
            <v>57454</v>
          </cell>
          <cell r="BT538">
            <v>72528</v>
          </cell>
          <cell r="BU538">
            <v>57454</v>
          </cell>
          <cell r="BV538">
            <v>15074</v>
          </cell>
        </row>
        <row r="539">
          <cell r="E539" t="str">
            <v>ADD: DSM</v>
          </cell>
          <cell r="BP539">
            <v>0</v>
          </cell>
          <cell r="BQ539">
            <v>0</v>
          </cell>
          <cell r="BT539">
            <v>0</v>
          </cell>
          <cell r="BU539">
            <v>0</v>
          </cell>
          <cell r="BV539">
            <v>0</v>
          </cell>
        </row>
        <row r="541">
          <cell r="D541" t="str">
            <v>PT</v>
          </cell>
          <cell r="I541">
            <v>2065</v>
          </cell>
          <cell r="J541">
            <v>6043</v>
          </cell>
          <cell r="K541">
            <v>3978</v>
          </cell>
          <cell r="L541">
            <v>0.65828231011087213</v>
          </cell>
          <cell r="M541">
            <v>21913</v>
          </cell>
          <cell r="N541">
            <v>36282</v>
          </cell>
          <cell r="O541">
            <v>14369</v>
          </cell>
          <cell r="P541">
            <v>0.39603660217187586</v>
          </cell>
          <cell r="R541">
            <v>4084</v>
          </cell>
          <cell r="S541">
            <v>0</v>
          </cell>
          <cell r="T541">
            <v>0</v>
          </cell>
          <cell r="U541">
            <v>2065</v>
          </cell>
          <cell r="V541">
            <v>13699</v>
          </cell>
          <cell r="W541">
            <v>2065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6049</v>
          </cell>
          <cell r="AE541">
            <v>6049</v>
          </cell>
          <cell r="AF541">
            <v>6049</v>
          </cell>
          <cell r="AG541">
            <v>6049</v>
          </cell>
          <cell r="AH541">
            <v>6043</v>
          </cell>
          <cell r="AI541">
            <v>6043</v>
          </cell>
          <cell r="AJ541">
            <v>6043</v>
          </cell>
          <cell r="AK541">
            <v>6043</v>
          </cell>
          <cell r="AL541">
            <v>6043</v>
          </cell>
          <cell r="AM541">
            <v>6043</v>
          </cell>
          <cell r="AN541">
            <v>6043</v>
          </cell>
          <cell r="AO541">
            <v>6034</v>
          </cell>
          <cell r="AQ541">
            <v>72531</v>
          </cell>
          <cell r="AR541">
            <v>72531</v>
          </cell>
          <cell r="AS541">
            <v>72531</v>
          </cell>
          <cell r="AT541">
            <v>72531</v>
          </cell>
          <cell r="AU541">
            <v>72528</v>
          </cell>
          <cell r="AV541">
            <v>72528</v>
          </cell>
          <cell r="AW541" t="e">
            <v>#REF!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D541">
            <v>0</v>
          </cell>
          <cell r="BE541">
            <v>0</v>
          </cell>
          <cell r="BF541">
            <v>0</v>
          </cell>
          <cell r="BH541">
            <v>72531</v>
          </cell>
          <cell r="BI541">
            <v>0</v>
          </cell>
          <cell r="BJ541">
            <v>0</v>
          </cell>
          <cell r="BK541">
            <v>72528</v>
          </cell>
          <cell r="BL541">
            <v>72528</v>
          </cell>
          <cell r="BM541">
            <v>0</v>
          </cell>
          <cell r="BN541">
            <v>0</v>
          </cell>
          <cell r="BO541">
            <v>50615</v>
          </cell>
          <cell r="BP541">
            <v>3</v>
          </cell>
          <cell r="BQ541">
            <v>0</v>
          </cell>
          <cell r="BS541">
            <v>57454</v>
          </cell>
          <cell r="BT541">
            <v>72528</v>
          </cell>
          <cell r="BU541">
            <v>57454</v>
          </cell>
          <cell r="BV541">
            <v>15074</v>
          </cell>
        </row>
        <row r="543">
          <cell r="C543" t="str">
            <v>Capital Total</v>
          </cell>
          <cell r="I543">
            <v>2065</v>
          </cell>
          <cell r="J543">
            <v>6043</v>
          </cell>
          <cell r="K543">
            <v>3978</v>
          </cell>
          <cell r="L543">
            <v>0.65828231011087213</v>
          </cell>
          <cell r="M543">
            <v>21913</v>
          </cell>
          <cell r="N543">
            <v>36282</v>
          </cell>
          <cell r="O543">
            <v>14369</v>
          </cell>
          <cell r="P543">
            <v>0.39603660217187586</v>
          </cell>
          <cell r="R543">
            <v>4084</v>
          </cell>
          <cell r="S543">
            <v>0</v>
          </cell>
          <cell r="T543">
            <v>0</v>
          </cell>
          <cell r="U543">
            <v>2065</v>
          </cell>
          <cell r="V543">
            <v>13699</v>
          </cell>
          <cell r="W543">
            <v>2065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D543">
            <v>6049</v>
          </cell>
          <cell r="AE543">
            <v>6049</v>
          </cell>
          <cell r="AF543">
            <v>6049</v>
          </cell>
          <cell r="AG543">
            <v>6049</v>
          </cell>
          <cell r="AH543">
            <v>6043</v>
          </cell>
          <cell r="AI543">
            <v>6043</v>
          </cell>
          <cell r="AJ543">
            <v>6043</v>
          </cell>
          <cell r="AK543">
            <v>6043</v>
          </cell>
          <cell r="AL543">
            <v>6043</v>
          </cell>
          <cell r="AM543">
            <v>6043</v>
          </cell>
          <cell r="AN543">
            <v>6043</v>
          </cell>
          <cell r="AO543">
            <v>6034</v>
          </cell>
          <cell r="AQ543">
            <v>72531</v>
          </cell>
          <cell r="AR543">
            <v>72531</v>
          </cell>
          <cell r="AS543">
            <v>72531</v>
          </cell>
          <cell r="AT543">
            <v>72531</v>
          </cell>
          <cell r="AU543">
            <v>72528</v>
          </cell>
          <cell r="AV543">
            <v>322528</v>
          </cell>
          <cell r="AW543" t="e">
            <v>#REF!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D543">
            <v>0</v>
          </cell>
          <cell r="BE543">
            <v>0</v>
          </cell>
          <cell r="BF543">
            <v>0</v>
          </cell>
          <cell r="BH543">
            <v>72531</v>
          </cell>
          <cell r="BI543">
            <v>0</v>
          </cell>
          <cell r="BJ543">
            <v>0</v>
          </cell>
          <cell r="BK543">
            <v>322528</v>
          </cell>
          <cell r="BL543">
            <v>286873</v>
          </cell>
          <cell r="BM543">
            <v>0</v>
          </cell>
          <cell r="BN543">
            <v>0</v>
          </cell>
          <cell r="BO543">
            <v>264960</v>
          </cell>
          <cell r="BP543">
            <v>-214342</v>
          </cell>
          <cell r="BQ543">
            <v>35655</v>
          </cell>
          <cell r="BS543">
            <v>57454</v>
          </cell>
          <cell r="BT543">
            <v>286873</v>
          </cell>
          <cell r="BU543">
            <v>57454</v>
          </cell>
          <cell r="BV543">
            <v>229419</v>
          </cell>
        </row>
        <row r="545">
          <cell r="C545" t="str">
            <v>O&amp;M</v>
          </cell>
          <cell r="E545" t="str">
            <v>IT-T-Cust Op Aps Sup</v>
          </cell>
          <cell r="I545">
            <v>0</v>
          </cell>
          <cell r="J545">
            <v>0</v>
          </cell>
          <cell r="K545">
            <v>0</v>
          </cell>
          <cell r="L545" t="str">
            <v xml:space="preserve"> </v>
          </cell>
          <cell r="M545">
            <v>0</v>
          </cell>
          <cell r="N545">
            <v>0</v>
          </cell>
          <cell r="O545">
            <v>0</v>
          </cell>
          <cell r="P545" t="str">
            <v xml:space="preserve"> 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D545">
            <v>0</v>
          </cell>
          <cell r="BE545">
            <v>0</v>
          </cell>
          <cell r="BF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O545">
            <v>0</v>
          </cell>
          <cell r="BP545">
            <v>0</v>
          </cell>
          <cell r="BQ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</row>
        <row r="546">
          <cell r="C546" t="str">
            <v>O&amp;M</v>
          </cell>
          <cell r="E546" t="str">
            <v>IT-T-Elec Del Aps Su</v>
          </cell>
          <cell r="I546">
            <v>0</v>
          </cell>
          <cell r="J546">
            <v>0</v>
          </cell>
          <cell r="K546">
            <v>0</v>
          </cell>
          <cell r="L546" t="str">
            <v xml:space="preserve"> </v>
          </cell>
          <cell r="M546">
            <v>0</v>
          </cell>
          <cell r="N546">
            <v>0</v>
          </cell>
          <cell r="O546">
            <v>0</v>
          </cell>
          <cell r="P546" t="str">
            <v xml:space="preserve"> 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D546">
            <v>0</v>
          </cell>
          <cell r="BE546">
            <v>0</v>
          </cell>
          <cell r="BF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O546">
            <v>0</v>
          </cell>
          <cell r="BP546">
            <v>0</v>
          </cell>
          <cell r="BQ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</row>
        <row r="547">
          <cell r="C547" t="str">
            <v>O&amp;M</v>
          </cell>
          <cell r="E547" t="str">
            <v>IT-T-Gas Del Aps Sup</v>
          </cell>
          <cell r="I547">
            <v>0</v>
          </cell>
          <cell r="J547">
            <v>0</v>
          </cell>
          <cell r="K547">
            <v>0</v>
          </cell>
          <cell r="L547" t="str">
            <v xml:space="preserve"> </v>
          </cell>
          <cell r="M547">
            <v>0</v>
          </cell>
          <cell r="N547">
            <v>0</v>
          </cell>
          <cell r="O547">
            <v>0</v>
          </cell>
          <cell r="P547" t="str">
            <v xml:space="preserve"> 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D547">
            <v>0</v>
          </cell>
          <cell r="BE547">
            <v>0</v>
          </cell>
          <cell r="BF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O547">
            <v>0</v>
          </cell>
          <cell r="BP547">
            <v>0</v>
          </cell>
          <cell r="BQ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</row>
        <row r="548">
          <cell r="C548" t="str">
            <v>O&amp;M</v>
          </cell>
          <cell r="E548" t="str">
            <v>IT-T-Rat Cnsl Aps Su</v>
          </cell>
          <cell r="I548">
            <v>0</v>
          </cell>
          <cell r="J548">
            <v>0</v>
          </cell>
          <cell r="K548">
            <v>0</v>
          </cell>
          <cell r="L548" t="str">
            <v xml:space="preserve"> </v>
          </cell>
          <cell r="M548">
            <v>0</v>
          </cell>
          <cell r="N548">
            <v>0</v>
          </cell>
          <cell r="O548">
            <v>0</v>
          </cell>
          <cell r="P548" t="str">
            <v xml:space="preserve"> 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D548">
            <v>0</v>
          </cell>
          <cell r="BE548">
            <v>0</v>
          </cell>
          <cell r="BF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O548">
            <v>0</v>
          </cell>
          <cell r="BP548">
            <v>0</v>
          </cell>
          <cell r="BQ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</row>
        <row r="549">
          <cell r="C549" t="str">
            <v>O&amp;M</v>
          </cell>
          <cell r="E549" t="str">
            <v>IT-T-Nuc Apps Suport</v>
          </cell>
          <cell r="I549">
            <v>0</v>
          </cell>
          <cell r="J549">
            <v>0</v>
          </cell>
          <cell r="K549">
            <v>0</v>
          </cell>
          <cell r="L549" t="str">
            <v xml:space="preserve"> </v>
          </cell>
          <cell r="M549">
            <v>0</v>
          </cell>
          <cell r="N549">
            <v>0</v>
          </cell>
          <cell r="O549">
            <v>0</v>
          </cell>
          <cell r="P549" t="str">
            <v xml:space="preserve"> 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D549">
            <v>0</v>
          </cell>
          <cell r="BE549">
            <v>0</v>
          </cell>
          <cell r="BF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O549">
            <v>0</v>
          </cell>
          <cell r="BP549">
            <v>0</v>
          </cell>
          <cell r="BQ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</row>
        <row r="550">
          <cell r="C550" t="str">
            <v>O&amp;M</v>
          </cell>
          <cell r="E550" t="str">
            <v>IT-T-Fossil Apps Sup</v>
          </cell>
          <cell r="I550">
            <v>0</v>
          </cell>
          <cell r="J550">
            <v>0</v>
          </cell>
          <cell r="K550">
            <v>0</v>
          </cell>
          <cell r="L550" t="str">
            <v xml:space="preserve"> </v>
          </cell>
          <cell r="M550">
            <v>0</v>
          </cell>
          <cell r="N550">
            <v>0</v>
          </cell>
          <cell r="O550">
            <v>0</v>
          </cell>
          <cell r="P550" t="str">
            <v xml:space="preserve"> 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D550">
            <v>0</v>
          </cell>
          <cell r="BE550">
            <v>0</v>
          </cell>
          <cell r="BF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O550">
            <v>0</v>
          </cell>
          <cell r="BP550">
            <v>0</v>
          </cell>
          <cell r="BQ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</row>
        <row r="551">
          <cell r="C551" t="str">
            <v>O&amp;M</v>
          </cell>
          <cell r="E551" t="str">
            <v>IT-T-ER&amp;T Apps Suprt</v>
          </cell>
          <cell r="I551">
            <v>0</v>
          </cell>
          <cell r="J551">
            <v>0</v>
          </cell>
          <cell r="K551">
            <v>0</v>
          </cell>
          <cell r="L551" t="str">
            <v xml:space="preserve"> </v>
          </cell>
          <cell r="M551">
            <v>0</v>
          </cell>
          <cell r="N551">
            <v>0</v>
          </cell>
          <cell r="O551">
            <v>0</v>
          </cell>
          <cell r="P551" t="str">
            <v xml:space="preserve"> 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D551">
            <v>0</v>
          </cell>
          <cell r="BE551">
            <v>0</v>
          </cell>
          <cell r="BF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O551">
            <v>0</v>
          </cell>
          <cell r="BP551">
            <v>0</v>
          </cell>
          <cell r="BQ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</row>
        <row r="552">
          <cell r="C552" t="str">
            <v>O&amp;M</v>
          </cell>
          <cell r="E552" t="str">
            <v>IT-T-eAppl Host Svcs</v>
          </cell>
          <cell r="I552">
            <v>2550</v>
          </cell>
          <cell r="J552">
            <v>2549</v>
          </cell>
          <cell r="K552">
            <v>-1</v>
          </cell>
          <cell r="L552">
            <v>-3.9231071008238524E-4</v>
          </cell>
          <cell r="M552">
            <v>15300</v>
          </cell>
          <cell r="N552">
            <v>15302</v>
          </cell>
          <cell r="O552">
            <v>2</v>
          </cell>
          <cell r="P552">
            <v>1.3070186903672723E-4</v>
          </cell>
          <cell r="R552">
            <v>2550</v>
          </cell>
          <cell r="S552">
            <v>2550</v>
          </cell>
          <cell r="T552">
            <v>2550</v>
          </cell>
          <cell r="U552">
            <v>2550</v>
          </cell>
          <cell r="V552">
            <v>2550</v>
          </cell>
          <cell r="W552">
            <v>2550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2551</v>
          </cell>
          <cell r="AE552">
            <v>2551</v>
          </cell>
          <cell r="AF552">
            <v>2551</v>
          </cell>
          <cell r="AG552">
            <v>2551</v>
          </cell>
          <cell r="AH552">
            <v>2549</v>
          </cell>
          <cell r="AI552">
            <v>2549</v>
          </cell>
          <cell r="AJ552">
            <v>2549</v>
          </cell>
          <cell r="AK552">
            <v>2549</v>
          </cell>
          <cell r="AL552">
            <v>2549</v>
          </cell>
          <cell r="AM552">
            <v>2549</v>
          </cell>
          <cell r="AN552">
            <v>2549</v>
          </cell>
          <cell r="AO552">
            <v>2550</v>
          </cell>
          <cell r="AQ552">
            <v>30597</v>
          </cell>
          <cell r="AR552">
            <v>30597</v>
          </cell>
          <cell r="AS552">
            <v>30597</v>
          </cell>
          <cell r="AT552">
            <v>30597</v>
          </cell>
          <cell r="AU552">
            <v>30597</v>
          </cell>
          <cell r="AV552">
            <v>30597</v>
          </cell>
          <cell r="AW552" t="e">
            <v>#REF!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D552">
            <v>31164</v>
          </cell>
          <cell r="BE552">
            <v>29400</v>
          </cell>
          <cell r="BF552">
            <v>0</v>
          </cell>
          <cell r="BH552">
            <v>30597</v>
          </cell>
          <cell r="BI552">
            <v>31153</v>
          </cell>
          <cell r="BJ552">
            <v>29403</v>
          </cell>
          <cell r="BK552">
            <v>30597</v>
          </cell>
          <cell r="BL552">
            <v>30597</v>
          </cell>
          <cell r="BO552">
            <v>15297</v>
          </cell>
          <cell r="BP552">
            <v>0</v>
          </cell>
          <cell r="BQ552">
            <v>0</v>
          </cell>
          <cell r="BS552">
            <v>0</v>
          </cell>
          <cell r="BT552">
            <v>30597</v>
          </cell>
          <cell r="BU552">
            <v>0</v>
          </cell>
          <cell r="BV552">
            <v>30597</v>
          </cell>
        </row>
        <row r="553">
          <cell r="C553" t="str">
            <v>O&amp;M</v>
          </cell>
          <cell r="E553" t="str">
            <v>IT-T-Mobile Acess</v>
          </cell>
          <cell r="I553">
            <v>987</v>
          </cell>
          <cell r="J553">
            <v>1692</v>
          </cell>
          <cell r="K553">
            <v>705</v>
          </cell>
          <cell r="L553">
            <v>0.41666666666666669</v>
          </cell>
          <cell r="M553">
            <v>8366</v>
          </cell>
          <cell r="N553">
            <v>10152</v>
          </cell>
          <cell r="O553">
            <v>1786</v>
          </cell>
          <cell r="P553">
            <v>0.17592592592592593</v>
          </cell>
          <cell r="R553">
            <v>1598</v>
          </cell>
          <cell r="S553">
            <v>1551</v>
          </cell>
          <cell r="T553">
            <v>1551</v>
          </cell>
          <cell r="U553">
            <v>1457</v>
          </cell>
          <cell r="V553">
            <v>1222</v>
          </cell>
          <cell r="W553">
            <v>987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1692</v>
          </cell>
          <cell r="AE553">
            <v>1692</v>
          </cell>
          <cell r="AF553">
            <v>1692</v>
          </cell>
          <cell r="AG553">
            <v>1692</v>
          </cell>
          <cell r="AH553">
            <v>1692</v>
          </cell>
          <cell r="AI553">
            <v>1692</v>
          </cell>
          <cell r="AJ553">
            <v>1692</v>
          </cell>
          <cell r="AK553">
            <v>1692</v>
          </cell>
          <cell r="AL553">
            <v>1692</v>
          </cell>
          <cell r="AM553">
            <v>1692</v>
          </cell>
          <cell r="AN553">
            <v>1692</v>
          </cell>
          <cell r="AO553">
            <v>1598</v>
          </cell>
          <cell r="AQ553">
            <v>20210</v>
          </cell>
          <cell r="AR553">
            <v>20210</v>
          </cell>
          <cell r="AS553">
            <v>20210</v>
          </cell>
          <cell r="AT553">
            <v>20210</v>
          </cell>
          <cell r="AU553">
            <v>17813</v>
          </cell>
          <cell r="AV553">
            <v>17813</v>
          </cell>
          <cell r="AW553" t="e">
            <v>#REF!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D553">
            <v>19881</v>
          </cell>
          <cell r="BE553">
            <v>17310.580000000002</v>
          </cell>
          <cell r="BF553">
            <v>0</v>
          </cell>
          <cell r="BH553">
            <v>20210</v>
          </cell>
          <cell r="BI553">
            <v>33276</v>
          </cell>
          <cell r="BJ553">
            <v>28702.32</v>
          </cell>
          <cell r="BK553">
            <v>17813</v>
          </cell>
          <cell r="BL553">
            <v>17813</v>
          </cell>
          <cell r="BO553">
            <v>9447</v>
          </cell>
          <cell r="BP553">
            <v>2397</v>
          </cell>
          <cell r="BQ553">
            <v>0</v>
          </cell>
          <cell r="BS553">
            <v>13730.48</v>
          </cell>
          <cell r="BT553">
            <v>17813</v>
          </cell>
          <cell r="BU553">
            <v>13730.48</v>
          </cell>
          <cell r="BV553">
            <v>4082.5200000000004</v>
          </cell>
        </row>
        <row r="554">
          <cell r="C554" t="str">
            <v>O&amp;M</v>
          </cell>
          <cell r="E554" t="str">
            <v>IT-T-LimiteDesktpSup</v>
          </cell>
          <cell r="I554">
            <v>0</v>
          </cell>
          <cell r="J554">
            <v>0</v>
          </cell>
          <cell r="K554">
            <v>0</v>
          </cell>
          <cell r="L554" t="str">
            <v xml:space="preserve"> </v>
          </cell>
          <cell r="M554">
            <v>0</v>
          </cell>
          <cell r="N554">
            <v>0</v>
          </cell>
          <cell r="O554">
            <v>0</v>
          </cell>
          <cell r="P554" t="str">
            <v xml:space="preserve"> 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D554">
            <v>0</v>
          </cell>
          <cell r="BE554">
            <v>0</v>
          </cell>
          <cell r="BF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O554">
            <v>0</v>
          </cell>
          <cell r="BP554">
            <v>0</v>
          </cell>
          <cell r="BQ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</row>
        <row r="555">
          <cell r="C555" t="str">
            <v>O&amp;M</v>
          </cell>
          <cell r="E555" t="str">
            <v>IT-T-PremiuDesktpSup</v>
          </cell>
          <cell r="I555">
            <v>1110</v>
          </cell>
          <cell r="J555">
            <v>1110</v>
          </cell>
          <cell r="K555">
            <v>0</v>
          </cell>
          <cell r="L555">
            <v>0</v>
          </cell>
          <cell r="M555">
            <v>7770</v>
          </cell>
          <cell r="N555">
            <v>6660</v>
          </cell>
          <cell r="O555">
            <v>-1110</v>
          </cell>
          <cell r="P555">
            <v>-0.16666666666666666</v>
          </cell>
          <cell r="R555">
            <v>1332</v>
          </cell>
          <cell r="S555">
            <v>1332</v>
          </cell>
          <cell r="T555">
            <v>1332</v>
          </cell>
          <cell r="U555">
            <v>1332</v>
          </cell>
          <cell r="V555">
            <v>1332</v>
          </cell>
          <cell r="W555">
            <v>1110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>
            <v>1110</v>
          </cell>
          <cell r="AE555">
            <v>1110</v>
          </cell>
          <cell r="AF555">
            <v>1110</v>
          </cell>
          <cell r="AG555">
            <v>1110</v>
          </cell>
          <cell r="AH555">
            <v>1110</v>
          </cell>
          <cell r="AI555">
            <v>1110</v>
          </cell>
          <cell r="AJ555">
            <v>1110</v>
          </cell>
          <cell r="AK555">
            <v>1110</v>
          </cell>
          <cell r="AL555">
            <v>1110</v>
          </cell>
          <cell r="AM555">
            <v>1110</v>
          </cell>
          <cell r="AN555">
            <v>1110</v>
          </cell>
          <cell r="AO555">
            <v>1110</v>
          </cell>
          <cell r="AQ555">
            <v>13320</v>
          </cell>
          <cell r="AR555">
            <v>13320</v>
          </cell>
          <cell r="AS555">
            <v>13320</v>
          </cell>
          <cell r="AT555">
            <v>13320</v>
          </cell>
          <cell r="AU555">
            <v>15984</v>
          </cell>
          <cell r="AV555">
            <v>15984</v>
          </cell>
          <cell r="AW555" t="e">
            <v>#REF!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D555">
            <v>13560</v>
          </cell>
          <cell r="BE555">
            <v>14975.1</v>
          </cell>
          <cell r="BF555">
            <v>30303</v>
          </cell>
          <cell r="BH555">
            <v>13320</v>
          </cell>
          <cell r="BI555">
            <v>29832</v>
          </cell>
          <cell r="BJ555">
            <v>31376.400000000001</v>
          </cell>
          <cell r="BK555">
            <v>15984</v>
          </cell>
          <cell r="BL555">
            <v>15984</v>
          </cell>
          <cell r="BO555">
            <v>8214</v>
          </cell>
          <cell r="BP555">
            <v>-2664</v>
          </cell>
          <cell r="BQ555">
            <v>0</v>
          </cell>
          <cell r="BS555">
            <v>12243.4</v>
          </cell>
          <cell r="BT555">
            <v>15984</v>
          </cell>
          <cell r="BU555">
            <v>12243.4</v>
          </cell>
          <cell r="BV555">
            <v>3740.6000000000004</v>
          </cell>
        </row>
        <row r="556">
          <cell r="C556" t="str">
            <v>O&amp;M</v>
          </cell>
          <cell r="E556" t="str">
            <v>IT-T-StandaDesktpSup</v>
          </cell>
          <cell r="I556">
            <v>16200</v>
          </cell>
          <cell r="J556">
            <v>17460</v>
          </cell>
          <cell r="K556">
            <v>1260</v>
          </cell>
          <cell r="L556">
            <v>7.2164948453608241E-2</v>
          </cell>
          <cell r="M556">
            <v>101520</v>
          </cell>
          <cell r="N556">
            <v>104760</v>
          </cell>
          <cell r="O556">
            <v>3240</v>
          </cell>
          <cell r="P556">
            <v>3.0927835051546393E-2</v>
          </cell>
          <cell r="R556">
            <v>17100</v>
          </cell>
          <cell r="S556">
            <v>17100</v>
          </cell>
          <cell r="T556">
            <v>16920</v>
          </cell>
          <cell r="U556">
            <v>16920</v>
          </cell>
          <cell r="V556">
            <v>17280</v>
          </cell>
          <cell r="W556">
            <v>16200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D556">
            <v>17460</v>
          </cell>
          <cell r="AE556">
            <v>17460</v>
          </cell>
          <cell r="AF556">
            <v>17460</v>
          </cell>
          <cell r="AG556">
            <v>17460</v>
          </cell>
          <cell r="AH556">
            <v>17460</v>
          </cell>
          <cell r="AI556">
            <v>17460</v>
          </cell>
          <cell r="AJ556">
            <v>17460</v>
          </cell>
          <cell r="AK556">
            <v>17460</v>
          </cell>
          <cell r="AL556">
            <v>17460</v>
          </cell>
          <cell r="AM556">
            <v>17460</v>
          </cell>
          <cell r="AN556">
            <v>17460</v>
          </cell>
          <cell r="AO556">
            <v>16560</v>
          </cell>
          <cell r="AQ556">
            <v>208620</v>
          </cell>
          <cell r="AR556">
            <v>208620</v>
          </cell>
          <cell r="AS556">
            <v>208620</v>
          </cell>
          <cell r="AT556">
            <v>208620</v>
          </cell>
          <cell r="AU556">
            <v>203400</v>
          </cell>
          <cell r="AV556">
            <v>203400</v>
          </cell>
          <cell r="AW556" t="e">
            <v>#REF!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D556">
            <v>211182</v>
          </cell>
          <cell r="BE556">
            <v>250563.6</v>
          </cell>
          <cell r="BF556">
            <v>307692</v>
          </cell>
          <cell r="BH556">
            <v>208620</v>
          </cell>
          <cell r="BI556">
            <v>236253</v>
          </cell>
          <cell r="BJ556">
            <v>248065.65</v>
          </cell>
          <cell r="BK556">
            <v>203400</v>
          </cell>
          <cell r="BL556">
            <v>203400</v>
          </cell>
          <cell r="BO556">
            <v>101880</v>
          </cell>
          <cell r="BP556">
            <v>5220</v>
          </cell>
          <cell r="BQ556">
            <v>0</v>
          </cell>
          <cell r="BS556">
            <v>165431.43</v>
          </cell>
          <cell r="BT556">
            <v>203400</v>
          </cell>
          <cell r="BU556">
            <v>165431.43</v>
          </cell>
          <cell r="BV556">
            <v>37968.570000000007</v>
          </cell>
        </row>
        <row r="557">
          <cell r="C557" t="str">
            <v>O&amp;M</v>
          </cell>
          <cell r="E557" t="str">
            <v>IT-T-UnconnDesktpSup</v>
          </cell>
          <cell r="I557">
            <v>0</v>
          </cell>
          <cell r="J557">
            <v>0</v>
          </cell>
          <cell r="K557">
            <v>0</v>
          </cell>
          <cell r="L557" t="str">
            <v xml:space="preserve"> </v>
          </cell>
          <cell r="M557">
            <v>0</v>
          </cell>
          <cell r="N557">
            <v>0</v>
          </cell>
          <cell r="O557">
            <v>0</v>
          </cell>
          <cell r="P557" t="str">
            <v xml:space="preserve"> 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D557">
            <v>0</v>
          </cell>
          <cell r="BE557">
            <v>0</v>
          </cell>
          <cell r="BF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O557">
            <v>0</v>
          </cell>
          <cell r="BP557">
            <v>0</v>
          </cell>
          <cell r="BQ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</row>
        <row r="558">
          <cell r="C558" t="str">
            <v>O&amp;M</v>
          </cell>
          <cell r="E558" t="str">
            <v>IT-T-MobiDataTermSup</v>
          </cell>
          <cell r="I558">
            <v>0</v>
          </cell>
          <cell r="J558">
            <v>0</v>
          </cell>
          <cell r="K558">
            <v>0</v>
          </cell>
          <cell r="L558" t="str">
            <v xml:space="preserve"> </v>
          </cell>
          <cell r="M558">
            <v>0</v>
          </cell>
          <cell r="N558">
            <v>0</v>
          </cell>
          <cell r="O558">
            <v>0</v>
          </cell>
          <cell r="P558" t="str">
            <v xml:space="preserve"> 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D558">
            <v>0</v>
          </cell>
          <cell r="BE558">
            <v>0</v>
          </cell>
          <cell r="BF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O558">
            <v>0</v>
          </cell>
          <cell r="BP558">
            <v>0</v>
          </cell>
          <cell r="BQ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</row>
        <row r="559">
          <cell r="C559" t="str">
            <v>O&amp;M</v>
          </cell>
          <cell r="E559" t="str">
            <v>IT-T-SAP</v>
          </cell>
          <cell r="I559">
            <v>18399</v>
          </cell>
          <cell r="J559">
            <v>18392</v>
          </cell>
          <cell r="K559">
            <v>-7</v>
          </cell>
          <cell r="L559">
            <v>-3.8060026098303611E-4</v>
          </cell>
          <cell r="M559">
            <v>110394</v>
          </cell>
          <cell r="N559">
            <v>110444</v>
          </cell>
          <cell r="O559">
            <v>50</v>
          </cell>
          <cell r="P559">
            <v>4.5271811959001846E-4</v>
          </cell>
          <cell r="R559">
            <v>18399</v>
          </cell>
          <cell r="S559">
            <v>18399</v>
          </cell>
          <cell r="T559">
            <v>18399</v>
          </cell>
          <cell r="U559">
            <v>18399</v>
          </cell>
          <cell r="V559">
            <v>18399</v>
          </cell>
          <cell r="W559">
            <v>18399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18415</v>
          </cell>
          <cell r="AE559">
            <v>18415</v>
          </cell>
          <cell r="AF559">
            <v>18415</v>
          </cell>
          <cell r="AG559">
            <v>18415</v>
          </cell>
          <cell r="AH559">
            <v>18392</v>
          </cell>
          <cell r="AI559">
            <v>18392</v>
          </cell>
          <cell r="AJ559">
            <v>18392</v>
          </cell>
          <cell r="AK559">
            <v>18392</v>
          </cell>
          <cell r="AL559">
            <v>18392</v>
          </cell>
          <cell r="AM559">
            <v>18392</v>
          </cell>
          <cell r="AN559">
            <v>18392</v>
          </cell>
          <cell r="AO559">
            <v>18391</v>
          </cell>
          <cell r="AQ559">
            <v>220795</v>
          </cell>
          <cell r="AR559">
            <v>220795</v>
          </cell>
          <cell r="AS559">
            <v>220795</v>
          </cell>
          <cell r="AT559">
            <v>220795</v>
          </cell>
          <cell r="AU559">
            <v>220795</v>
          </cell>
          <cell r="AV559">
            <v>220795</v>
          </cell>
          <cell r="AW559" t="e">
            <v>#REF!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D559">
            <v>224844</v>
          </cell>
          <cell r="BE559">
            <v>216216</v>
          </cell>
          <cell r="BF559">
            <v>233412</v>
          </cell>
          <cell r="BH559">
            <v>220795</v>
          </cell>
          <cell r="BI559">
            <v>224846</v>
          </cell>
          <cell r="BJ559">
            <v>216205</v>
          </cell>
          <cell r="BK559">
            <v>220795</v>
          </cell>
          <cell r="BL559">
            <v>220795</v>
          </cell>
          <cell r="BO559">
            <v>110401</v>
          </cell>
          <cell r="BP559">
            <v>0</v>
          </cell>
          <cell r="BQ559">
            <v>0</v>
          </cell>
          <cell r="BS559">
            <v>0</v>
          </cell>
          <cell r="BT559">
            <v>220795</v>
          </cell>
          <cell r="BU559">
            <v>0</v>
          </cell>
          <cell r="BV559">
            <v>220795</v>
          </cell>
        </row>
        <row r="560">
          <cell r="C560" t="str">
            <v>O&amp;M</v>
          </cell>
          <cell r="E560" t="str">
            <v>IT-T-Custom Support</v>
          </cell>
          <cell r="I560">
            <v>17477.310000000001</v>
          </cell>
          <cell r="J560">
            <v>16130</v>
          </cell>
          <cell r="K560">
            <v>-1347.3100000000013</v>
          </cell>
          <cell r="L560">
            <v>-8.3528208307501628E-2</v>
          </cell>
          <cell r="M560">
            <v>112840.06</v>
          </cell>
          <cell r="N560">
            <v>96856</v>
          </cell>
          <cell r="O560">
            <v>-15984.059999999998</v>
          </cell>
          <cell r="P560">
            <v>-0.16502911538779216</v>
          </cell>
          <cell r="R560">
            <v>14983.53</v>
          </cell>
          <cell r="S560">
            <v>20284.650000000001</v>
          </cell>
          <cell r="T560">
            <v>18747.599999999999</v>
          </cell>
          <cell r="U560">
            <v>19492.830000000002</v>
          </cell>
          <cell r="V560">
            <v>21854.14</v>
          </cell>
          <cell r="W560">
            <v>17477.310000000001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16149</v>
          </cell>
          <cell r="AE560">
            <v>16149</v>
          </cell>
          <cell r="AF560">
            <v>16149</v>
          </cell>
          <cell r="AG560">
            <v>16149</v>
          </cell>
          <cell r="AH560">
            <v>16130</v>
          </cell>
          <cell r="AI560">
            <v>16130</v>
          </cell>
          <cell r="AJ560">
            <v>16130</v>
          </cell>
          <cell r="AK560">
            <v>16130</v>
          </cell>
          <cell r="AL560">
            <v>16130</v>
          </cell>
          <cell r="AM560">
            <v>16130</v>
          </cell>
          <cell r="AN560">
            <v>16130</v>
          </cell>
          <cell r="AO560">
            <v>16131</v>
          </cell>
          <cell r="AQ560">
            <v>193637</v>
          </cell>
          <cell r="AR560">
            <v>193637</v>
          </cell>
          <cell r="AS560">
            <v>193637</v>
          </cell>
          <cell r="AT560">
            <v>193637</v>
          </cell>
          <cell r="AU560">
            <v>226110.61</v>
          </cell>
          <cell r="AV560">
            <v>226110.61</v>
          </cell>
          <cell r="AW560" t="e">
            <v>#REF!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D560">
            <v>212343.95</v>
          </cell>
          <cell r="BE560">
            <v>207741.73</v>
          </cell>
          <cell r="BF560">
            <v>202394.04</v>
          </cell>
          <cell r="BH560">
            <v>193637</v>
          </cell>
          <cell r="BI560">
            <v>255429</v>
          </cell>
          <cell r="BJ560">
            <v>239784</v>
          </cell>
          <cell r="BK560">
            <v>226110.61</v>
          </cell>
          <cell r="BL560">
            <v>226110.61</v>
          </cell>
          <cell r="BO560">
            <v>113270.54999999999</v>
          </cell>
          <cell r="BP560">
            <v>-32473.609999999986</v>
          </cell>
          <cell r="BQ560">
            <v>0</v>
          </cell>
          <cell r="BS560">
            <v>196270</v>
          </cell>
          <cell r="BT560">
            <v>226110.61</v>
          </cell>
          <cell r="BU560">
            <v>196270</v>
          </cell>
          <cell r="BV560">
            <v>29840.609999999986</v>
          </cell>
        </row>
        <row r="561">
          <cell r="C561" t="str">
            <v>O&amp;M</v>
          </cell>
          <cell r="E561" t="str">
            <v>IT-T-E-Sarbanes Oxley 404</v>
          </cell>
          <cell r="I561">
            <v>1885.44</v>
          </cell>
          <cell r="J561">
            <v>3719</v>
          </cell>
          <cell r="K561">
            <v>1833.56</v>
          </cell>
          <cell r="L561">
            <v>0.49302500672223715</v>
          </cell>
          <cell r="M561">
            <v>10342.280000000001</v>
          </cell>
          <cell r="N561">
            <v>22330</v>
          </cell>
          <cell r="O561">
            <v>11987.72</v>
          </cell>
          <cell r="P561">
            <v>0.5368437080161218</v>
          </cell>
          <cell r="R561">
            <v>1092.44</v>
          </cell>
          <cell r="S561">
            <v>1755.24</v>
          </cell>
          <cell r="T561">
            <v>1809.36</v>
          </cell>
          <cell r="U561">
            <v>1474.6</v>
          </cell>
          <cell r="V561">
            <v>2325.1999999999998</v>
          </cell>
          <cell r="W561">
            <v>1885.44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D561">
            <v>3723</v>
          </cell>
          <cell r="AE561">
            <v>3723</v>
          </cell>
          <cell r="AF561">
            <v>3723</v>
          </cell>
          <cell r="AG561">
            <v>3723</v>
          </cell>
          <cell r="AH561">
            <v>3719</v>
          </cell>
          <cell r="AI561">
            <v>3719</v>
          </cell>
          <cell r="AJ561">
            <v>3719</v>
          </cell>
          <cell r="AK561">
            <v>3719</v>
          </cell>
          <cell r="AL561">
            <v>3719</v>
          </cell>
          <cell r="AM561">
            <v>3719</v>
          </cell>
          <cell r="AN561">
            <v>3719</v>
          </cell>
          <cell r="AO561">
            <v>3720</v>
          </cell>
          <cell r="AQ561">
            <v>44645</v>
          </cell>
          <cell r="AR561">
            <v>44645</v>
          </cell>
          <cell r="AS561">
            <v>44644.959999999999</v>
          </cell>
          <cell r="AT561">
            <v>44644.959999999999</v>
          </cell>
          <cell r="AU561">
            <v>33797</v>
          </cell>
          <cell r="AV561">
            <v>33796</v>
          </cell>
          <cell r="AW561" t="e">
            <v>#REF!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D561">
            <v>23783.72</v>
          </cell>
          <cell r="BE561">
            <v>31553.439999999999</v>
          </cell>
          <cell r="BF561">
            <v>49566.34</v>
          </cell>
          <cell r="BH561">
            <v>44645</v>
          </cell>
          <cell r="BI561">
            <v>56830</v>
          </cell>
          <cell r="BJ561">
            <v>64130</v>
          </cell>
          <cell r="BK561">
            <v>33796</v>
          </cell>
          <cell r="BL561">
            <v>33796</v>
          </cell>
          <cell r="BO561">
            <v>23453.72</v>
          </cell>
          <cell r="BP561">
            <v>10849</v>
          </cell>
          <cell r="BQ561">
            <v>0</v>
          </cell>
          <cell r="BS561">
            <v>23317.98</v>
          </cell>
          <cell r="BT561">
            <v>33796</v>
          </cell>
          <cell r="BU561">
            <v>23317.98</v>
          </cell>
          <cell r="BV561">
            <v>10478.02</v>
          </cell>
        </row>
        <row r="562">
          <cell r="C562" t="str">
            <v>O&amp;M</v>
          </cell>
          <cell r="E562" t="str">
            <v>IT-T-MAC Activate</v>
          </cell>
          <cell r="I562">
            <v>0</v>
          </cell>
          <cell r="J562">
            <v>452</v>
          </cell>
          <cell r="K562">
            <v>452</v>
          </cell>
          <cell r="L562">
            <v>1</v>
          </cell>
          <cell r="M562">
            <v>1130</v>
          </cell>
          <cell r="N562">
            <v>2712</v>
          </cell>
          <cell r="O562">
            <v>1582</v>
          </cell>
          <cell r="P562">
            <v>0.58333333333333337</v>
          </cell>
          <cell r="R562">
            <v>226</v>
          </cell>
          <cell r="S562">
            <v>226</v>
          </cell>
          <cell r="T562">
            <v>226</v>
          </cell>
          <cell r="U562">
            <v>452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D562">
            <v>452</v>
          </cell>
          <cell r="AE562">
            <v>452</v>
          </cell>
          <cell r="AF562">
            <v>452</v>
          </cell>
          <cell r="AG562">
            <v>452</v>
          </cell>
          <cell r="AH562">
            <v>452</v>
          </cell>
          <cell r="AI562">
            <v>452</v>
          </cell>
          <cell r="AJ562">
            <v>452</v>
          </cell>
          <cell r="AK562">
            <v>452</v>
          </cell>
          <cell r="AL562">
            <v>452</v>
          </cell>
          <cell r="AM562">
            <v>452</v>
          </cell>
          <cell r="AN562">
            <v>452</v>
          </cell>
          <cell r="AO562">
            <v>226</v>
          </cell>
          <cell r="AQ562">
            <v>5198</v>
          </cell>
          <cell r="AR562">
            <v>5198</v>
          </cell>
          <cell r="AS562">
            <v>5198</v>
          </cell>
          <cell r="AT562">
            <v>5198</v>
          </cell>
          <cell r="AU562">
            <v>3545.94</v>
          </cell>
          <cell r="AV562">
            <v>3545.94</v>
          </cell>
          <cell r="AW562" t="e">
            <v>#REF!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D562">
            <v>2300</v>
          </cell>
          <cell r="BE562">
            <v>2011.8</v>
          </cell>
          <cell r="BF562">
            <v>6506.01</v>
          </cell>
          <cell r="BH562">
            <v>5198</v>
          </cell>
          <cell r="BI562">
            <v>6210</v>
          </cell>
          <cell r="BJ562">
            <v>5431.86</v>
          </cell>
          <cell r="BK562">
            <v>3545.94</v>
          </cell>
          <cell r="BL562">
            <v>3545.94</v>
          </cell>
          <cell r="BO562">
            <v>2415.94</v>
          </cell>
          <cell r="BP562">
            <v>1652.06</v>
          </cell>
          <cell r="BQ562">
            <v>0</v>
          </cell>
          <cell r="BS562">
            <v>5814.72</v>
          </cell>
          <cell r="BT562">
            <v>3545.94</v>
          </cell>
          <cell r="BU562">
            <v>5814.72</v>
          </cell>
          <cell r="BV562">
            <v>-2268.7800000000002</v>
          </cell>
        </row>
        <row r="563">
          <cell r="C563" t="str">
            <v>O&amp;M</v>
          </cell>
          <cell r="E563" t="str">
            <v>IT-T-MAC Activate</v>
          </cell>
          <cell r="I563">
            <v>0</v>
          </cell>
          <cell r="J563">
            <v>0</v>
          </cell>
          <cell r="K563">
            <v>0</v>
          </cell>
          <cell r="L563" t="str">
            <v xml:space="preserve"> </v>
          </cell>
          <cell r="M563">
            <v>0</v>
          </cell>
          <cell r="N563">
            <v>0</v>
          </cell>
          <cell r="O563">
            <v>0</v>
          </cell>
          <cell r="P563" t="str">
            <v xml:space="preserve"> 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D563">
            <v>0</v>
          </cell>
          <cell r="BE563">
            <v>0</v>
          </cell>
          <cell r="BF563">
            <v>3716.95</v>
          </cell>
          <cell r="BH563">
            <v>0</v>
          </cell>
          <cell r="BI563">
            <v>6104</v>
          </cell>
          <cell r="BJ563">
            <v>5570.72</v>
          </cell>
          <cell r="BK563">
            <v>0</v>
          </cell>
          <cell r="BL563">
            <v>0</v>
          </cell>
          <cell r="BO563">
            <v>0</v>
          </cell>
          <cell r="BP563">
            <v>0</v>
          </cell>
          <cell r="BQ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</row>
        <row r="564">
          <cell r="C564" t="str">
            <v>O&amp;M</v>
          </cell>
          <cell r="E564" t="str">
            <v>IT-T-Corp Extens</v>
          </cell>
          <cell r="I564">
            <v>5312</v>
          </cell>
          <cell r="J564">
            <v>5312</v>
          </cell>
          <cell r="K564">
            <v>0</v>
          </cell>
          <cell r="L564">
            <v>0</v>
          </cell>
          <cell r="M564">
            <v>31872</v>
          </cell>
          <cell r="N564">
            <v>31872</v>
          </cell>
          <cell r="O564">
            <v>0</v>
          </cell>
          <cell r="P564">
            <v>0</v>
          </cell>
          <cell r="R564">
            <v>5312</v>
          </cell>
          <cell r="S564">
            <v>5312</v>
          </cell>
          <cell r="T564">
            <v>5312</v>
          </cell>
          <cell r="U564">
            <v>5312</v>
          </cell>
          <cell r="V564">
            <v>5312</v>
          </cell>
          <cell r="W564">
            <v>5312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5312</v>
          </cell>
          <cell r="AE564">
            <v>5312</v>
          </cell>
          <cell r="AF564">
            <v>5312</v>
          </cell>
          <cell r="AG564">
            <v>5312</v>
          </cell>
          <cell r="AH564">
            <v>5312</v>
          </cell>
          <cell r="AI564">
            <v>5312</v>
          </cell>
          <cell r="AJ564">
            <v>5312</v>
          </cell>
          <cell r="AK564">
            <v>5312</v>
          </cell>
          <cell r="AL564">
            <v>5312</v>
          </cell>
          <cell r="AM564">
            <v>5312</v>
          </cell>
          <cell r="AN564">
            <v>5312</v>
          </cell>
          <cell r="AO564">
            <v>5312</v>
          </cell>
          <cell r="AQ564">
            <v>63744</v>
          </cell>
          <cell r="AR564">
            <v>63744</v>
          </cell>
          <cell r="AS564">
            <v>63744</v>
          </cell>
          <cell r="AT564">
            <v>63744</v>
          </cell>
          <cell r="AU564">
            <v>63744</v>
          </cell>
          <cell r="AV564">
            <v>63744</v>
          </cell>
          <cell r="AW564" t="e">
            <v>#REF!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D564">
            <v>63744</v>
          </cell>
          <cell r="BE564">
            <v>60895.44</v>
          </cell>
          <cell r="BF564">
            <v>57982.68</v>
          </cell>
          <cell r="BH564">
            <v>63744</v>
          </cell>
          <cell r="BI564">
            <v>63744</v>
          </cell>
          <cell r="BJ564">
            <v>60895.44</v>
          </cell>
          <cell r="BK564">
            <v>63744</v>
          </cell>
          <cell r="BL564">
            <v>63744</v>
          </cell>
          <cell r="BO564">
            <v>31872</v>
          </cell>
          <cell r="BP564">
            <v>0</v>
          </cell>
          <cell r="BQ564">
            <v>0</v>
          </cell>
          <cell r="BS564">
            <v>54283.4</v>
          </cell>
          <cell r="BT564">
            <v>63744</v>
          </cell>
          <cell r="BU564">
            <v>54283.4</v>
          </cell>
          <cell r="BV564">
            <v>9460.5999999999985</v>
          </cell>
        </row>
        <row r="565">
          <cell r="C565" t="str">
            <v>O&amp;M</v>
          </cell>
          <cell r="E565" t="str">
            <v>IT-T-Special Data Services</v>
          </cell>
          <cell r="I565">
            <v>0</v>
          </cell>
          <cell r="J565">
            <v>0</v>
          </cell>
          <cell r="K565">
            <v>0</v>
          </cell>
          <cell r="L565" t="str">
            <v xml:space="preserve"> </v>
          </cell>
          <cell r="M565">
            <v>0</v>
          </cell>
          <cell r="N565">
            <v>0</v>
          </cell>
          <cell r="O565">
            <v>0</v>
          </cell>
          <cell r="P565" t="str">
            <v xml:space="preserve"> 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D565">
            <v>0</v>
          </cell>
          <cell r="BE565">
            <v>0</v>
          </cell>
          <cell r="BF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O565">
            <v>0</v>
          </cell>
          <cell r="BP565">
            <v>0</v>
          </cell>
          <cell r="BQ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</row>
        <row r="566">
          <cell r="C566" t="str">
            <v>O&amp;M</v>
          </cell>
          <cell r="E566" t="str">
            <v>IT-T-Radio Network</v>
          </cell>
          <cell r="I566">
            <v>0</v>
          </cell>
          <cell r="J566">
            <v>0</v>
          </cell>
          <cell r="K566">
            <v>0</v>
          </cell>
          <cell r="L566" t="str">
            <v xml:space="preserve"> </v>
          </cell>
          <cell r="M566">
            <v>0</v>
          </cell>
          <cell r="N566">
            <v>0</v>
          </cell>
          <cell r="O566">
            <v>0</v>
          </cell>
          <cell r="P566" t="str">
            <v xml:space="preserve"> 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D566">
            <v>0</v>
          </cell>
          <cell r="BE566">
            <v>0</v>
          </cell>
          <cell r="BF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O566">
            <v>0</v>
          </cell>
          <cell r="BP566">
            <v>0</v>
          </cell>
          <cell r="BQ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</row>
        <row r="567">
          <cell r="C567" t="str">
            <v>O&amp;M</v>
          </cell>
          <cell r="E567" t="str">
            <v>IT-T-Enhanced Net Su</v>
          </cell>
          <cell r="I567">
            <v>0</v>
          </cell>
          <cell r="J567">
            <v>0</v>
          </cell>
          <cell r="K567">
            <v>0</v>
          </cell>
          <cell r="L567" t="str">
            <v xml:space="preserve"> </v>
          </cell>
          <cell r="M567">
            <v>0</v>
          </cell>
          <cell r="N567">
            <v>0</v>
          </cell>
          <cell r="O567">
            <v>0</v>
          </cell>
          <cell r="P567" t="str">
            <v xml:space="preserve"> 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D567">
            <v>0</v>
          </cell>
          <cell r="BE567">
            <v>0</v>
          </cell>
          <cell r="BF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O567">
            <v>0</v>
          </cell>
          <cell r="BP567">
            <v>0</v>
          </cell>
          <cell r="BQ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</row>
        <row r="568">
          <cell r="C568" t="str">
            <v>O&amp;M</v>
          </cell>
          <cell r="E568" t="str">
            <v>IT-T-Call Ctr Voice</v>
          </cell>
          <cell r="I568">
            <v>0</v>
          </cell>
          <cell r="J568">
            <v>0</v>
          </cell>
          <cell r="K568">
            <v>0</v>
          </cell>
          <cell r="L568" t="str">
            <v xml:space="preserve"> </v>
          </cell>
          <cell r="M568">
            <v>0</v>
          </cell>
          <cell r="N568">
            <v>0</v>
          </cell>
          <cell r="O568">
            <v>0</v>
          </cell>
          <cell r="P568" t="str">
            <v xml:space="preserve"> 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D568">
            <v>0</v>
          </cell>
          <cell r="BE568">
            <v>0</v>
          </cell>
          <cell r="BF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O568">
            <v>0</v>
          </cell>
          <cell r="BP568">
            <v>0</v>
          </cell>
          <cell r="BQ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</row>
        <row r="569">
          <cell r="C569" t="str">
            <v>O&amp;M</v>
          </cell>
          <cell r="E569" t="str">
            <v>IT-P-IT Client Proj</v>
          </cell>
          <cell r="I569">
            <v>1959</v>
          </cell>
          <cell r="J569">
            <v>27030.86</v>
          </cell>
          <cell r="K569">
            <v>25071.86</v>
          </cell>
          <cell r="L569">
            <v>0.92752727808142255</v>
          </cell>
          <cell r="M569">
            <v>128278</v>
          </cell>
          <cell r="N569">
            <v>162314.92000000001</v>
          </cell>
          <cell r="O569">
            <v>34036.920000000013</v>
          </cell>
          <cell r="P569">
            <v>0.20969680421245324</v>
          </cell>
          <cell r="R569">
            <v>69206</v>
          </cell>
          <cell r="S569">
            <v>36866</v>
          </cell>
          <cell r="T569">
            <v>9151</v>
          </cell>
          <cell r="U569">
            <v>4230</v>
          </cell>
          <cell r="V569">
            <v>6866</v>
          </cell>
          <cell r="W569">
            <v>1959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27063.3</v>
          </cell>
          <cell r="AE569">
            <v>27063.3</v>
          </cell>
          <cell r="AF569">
            <v>27063.3</v>
          </cell>
          <cell r="AG569">
            <v>27063.3</v>
          </cell>
          <cell r="AH569">
            <v>27030.86</v>
          </cell>
          <cell r="AI569">
            <v>27030.86</v>
          </cell>
          <cell r="AJ569">
            <v>27030.86</v>
          </cell>
          <cell r="AK569">
            <v>27030.86</v>
          </cell>
          <cell r="AL569">
            <v>27030.86</v>
          </cell>
          <cell r="AM569">
            <v>27030.86</v>
          </cell>
          <cell r="AN569">
            <v>27030.86</v>
          </cell>
          <cell r="AO569">
            <v>27030.86</v>
          </cell>
          <cell r="AQ569">
            <v>324500.08</v>
          </cell>
          <cell r="AR569">
            <v>324500.08</v>
          </cell>
          <cell r="AS569">
            <v>301101</v>
          </cell>
          <cell r="AT569">
            <v>324501</v>
          </cell>
          <cell r="AU569">
            <v>304207</v>
          </cell>
          <cell r="AV569">
            <v>305962</v>
          </cell>
          <cell r="AW569" t="e">
            <v>#REF!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D569">
            <v>10655</v>
          </cell>
          <cell r="BE569">
            <v>31105</v>
          </cell>
          <cell r="BF569">
            <v>108575</v>
          </cell>
          <cell r="BH569">
            <v>324500.08</v>
          </cell>
          <cell r="BI569">
            <v>414750</v>
          </cell>
          <cell r="BJ569">
            <v>395000</v>
          </cell>
          <cell r="BK569">
            <v>305962</v>
          </cell>
          <cell r="BL569">
            <v>265891</v>
          </cell>
          <cell r="BO569">
            <v>137613</v>
          </cell>
          <cell r="BP569">
            <v>58609.080000000016</v>
          </cell>
          <cell r="BQ569">
            <v>40071</v>
          </cell>
          <cell r="BS569">
            <v>326000</v>
          </cell>
          <cell r="BT569">
            <v>265891</v>
          </cell>
          <cell r="BU569">
            <v>326000</v>
          </cell>
          <cell r="BV569">
            <v>-60109</v>
          </cell>
        </row>
        <row r="570">
          <cell r="C570" t="str">
            <v>O&amp;M</v>
          </cell>
          <cell r="E570" t="str">
            <v>IT-T-Services Corp Application Support</v>
          </cell>
          <cell r="F570" t="str">
            <v>Services Corp Application Support</v>
          </cell>
          <cell r="I570">
            <v>0</v>
          </cell>
          <cell r="J570">
            <v>0</v>
          </cell>
          <cell r="K570">
            <v>0</v>
          </cell>
          <cell r="L570" t="str">
            <v xml:space="preserve"> </v>
          </cell>
          <cell r="M570">
            <v>0</v>
          </cell>
          <cell r="N570">
            <v>0</v>
          </cell>
          <cell r="O570">
            <v>0</v>
          </cell>
          <cell r="P570" t="str">
            <v xml:space="preserve"> 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D570">
            <v>0</v>
          </cell>
          <cell r="BE570">
            <v>0</v>
          </cell>
          <cell r="BF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O570">
            <v>0</v>
          </cell>
          <cell r="BP570">
            <v>0</v>
          </cell>
          <cell r="BQ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C571" t="str">
            <v>O&amp;M</v>
          </cell>
          <cell r="E571" t="str">
            <v>IT-P-Integration</v>
          </cell>
          <cell r="F571" t="str">
            <v>Integration</v>
          </cell>
          <cell r="I571">
            <v>0</v>
          </cell>
          <cell r="J571">
            <v>0</v>
          </cell>
          <cell r="K571">
            <v>0</v>
          </cell>
          <cell r="L571" t="str">
            <v xml:space="preserve"> </v>
          </cell>
          <cell r="M571">
            <v>0</v>
          </cell>
          <cell r="N571">
            <v>0</v>
          </cell>
          <cell r="O571">
            <v>0</v>
          </cell>
          <cell r="P571" t="str">
            <v xml:space="preserve"> 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D571">
            <v>0</v>
          </cell>
          <cell r="BE571">
            <v>0</v>
          </cell>
          <cell r="BF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O571">
            <v>0</v>
          </cell>
          <cell r="BP571">
            <v>0</v>
          </cell>
          <cell r="BQ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C572" t="str">
            <v>O&amp;M</v>
          </cell>
          <cell r="E572" t="str">
            <v>IT-P-Remote Access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  <cell r="M572">
            <v>0</v>
          </cell>
          <cell r="N572">
            <v>0</v>
          </cell>
          <cell r="O572">
            <v>0</v>
          </cell>
          <cell r="P572" t="str">
            <v xml:space="preserve"> 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D572">
            <v>0</v>
          </cell>
          <cell r="BE572">
            <v>0</v>
          </cell>
          <cell r="BF572">
            <v>18734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O572">
            <v>0</v>
          </cell>
          <cell r="BP572">
            <v>0</v>
          </cell>
          <cell r="BQ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C573" t="str">
            <v>O&amp;M</v>
          </cell>
          <cell r="E573" t="str">
            <v>IT-P-DAS (Dept)</v>
          </cell>
          <cell r="I573">
            <v>0</v>
          </cell>
          <cell r="J573">
            <v>0</v>
          </cell>
          <cell r="K573">
            <v>0</v>
          </cell>
          <cell r="L573" t="str">
            <v xml:space="preserve"> </v>
          </cell>
          <cell r="M573">
            <v>0</v>
          </cell>
          <cell r="N573">
            <v>0</v>
          </cell>
          <cell r="O573">
            <v>0</v>
          </cell>
          <cell r="P573" t="str">
            <v xml:space="preserve"> 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D573">
            <v>0</v>
          </cell>
          <cell r="BE573">
            <v>0</v>
          </cell>
          <cell r="BF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O573">
            <v>0</v>
          </cell>
          <cell r="BP573">
            <v>0</v>
          </cell>
          <cell r="BQ573">
            <v>0</v>
          </cell>
          <cell r="BS573">
            <v>306320</v>
          </cell>
          <cell r="BT573">
            <v>0</v>
          </cell>
          <cell r="BU573">
            <v>306320</v>
          </cell>
          <cell r="BV573">
            <v>-306320</v>
          </cell>
        </row>
        <row r="574">
          <cell r="C574" t="str">
            <v>O&amp;M</v>
          </cell>
          <cell r="E574" t="str">
            <v>IT-T-Retail Office A</v>
          </cell>
          <cell r="I574">
            <v>0</v>
          </cell>
          <cell r="J574">
            <v>0</v>
          </cell>
          <cell r="K574">
            <v>0</v>
          </cell>
          <cell r="L574" t="str">
            <v xml:space="preserve"> </v>
          </cell>
          <cell r="M574">
            <v>0</v>
          </cell>
          <cell r="N574">
            <v>0</v>
          </cell>
          <cell r="O574">
            <v>0</v>
          </cell>
          <cell r="P574" t="str">
            <v xml:space="preserve"> 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D574">
            <v>0</v>
          </cell>
          <cell r="BE574">
            <v>0</v>
          </cell>
          <cell r="BF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O574">
            <v>0</v>
          </cell>
          <cell r="BP574">
            <v>0</v>
          </cell>
          <cell r="BQ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</row>
        <row r="575">
          <cell r="E575" t="str">
            <v>LESS: DSM</v>
          </cell>
          <cell r="BP575">
            <v>0</v>
          </cell>
          <cell r="BQ575">
            <v>0</v>
          </cell>
          <cell r="BT575">
            <v>0</v>
          </cell>
          <cell r="BU575">
            <v>0</v>
          </cell>
          <cell r="BV575">
            <v>0</v>
          </cell>
        </row>
        <row r="577">
          <cell r="D577" t="str">
            <v>Non-PT</v>
          </cell>
          <cell r="I577">
            <v>65879.75</v>
          </cell>
          <cell r="J577">
            <v>93846.86</v>
          </cell>
          <cell r="K577">
            <v>27967.11</v>
          </cell>
          <cell r="L577">
            <v>0.29800794613692988</v>
          </cell>
          <cell r="M577">
            <v>527812.34000000008</v>
          </cell>
          <cell r="N577">
            <v>563402.92000000004</v>
          </cell>
          <cell r="O577">
            <v>35590.580000000016</v>
          </cell>
          <cell r="P577">
            <v>6.3170741110109993E-2</v>
          </cell>
          <cell r="R577">
            <v>131798.97</v>
          </cell>
          <cell r="S577">
            <v>105375.89</v>
          </cell>
          <cell r="T577">
            <v>75997.959999999992</v>
          </cell>
          <cell r="U577">
            <v>71619.429999999993</v>
          </cell>
          <cell r="V577">
            <v>77140.34</v>
          </cell>
          <cell r="W577">
            <v>65879.75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D577">
            <v>93927.3</v>
          </cell>
          <cell r="AE577">
            <v>93927.3</v>
          </cell>
          <cell r="AF577">
            <v>93927.3</v>
          </cell>
          <cell r="AG577">
            <v>93927.3</v>
          </cell>
          <cell r="AH577">
            <v>93846.86</v>
          </cell>
          <cell r="AI577">
            <v>93846.86</v>
          </cell>
          <cell r="AJ577">
            <v>93846.86</v>
          </cell>
          <cell r="AK577">
            <v>93846.86</v>
          </cell>
          <cell r="AL577">
            <v>93846.86</v>
          </cell>
          <cell r="AM577">
            <v>93846.86</v>
          </cell>
          <cell r="AN577">
            <v>93846.86</v>
          </cell>
          <cell r="AO577">
            <v>92628.86</v>
          </cell>
          <cell r="AQ577">
            <v>1125266.08</v>
          </cell>
          <cell r="AR577">
            <v>1125266.08</v>
          </cell>
          <cell r="AS577">
            <v>1101866.96</v>
          </cell>
          <cell r="AT577">
            <v>1125266.96</v>
          </cell>
          <cell r="AU577">
            <v>1119993.5499999998</v>
          </cell>
          <cell r="AV577">
            <v>1121747.5499999998</v>
          </cell>
          <cell r="AW577" t="e">
            <v>#REF!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D577">
            <v>813457.66999999993</v>
          </cell>
          <cell r="BE577">
            <v>861772.69</v>
          </cell>
          <cell r="BF577">
            <v>1018882.02</v>
          </cell>
          <cell r="BH577">
            <v>1125266.08</v>
          </cell>
          <cell r="BI577">
            <v>1358427</v>
          </cell>
          <cell r="BJ577">
            <v>1324564.3899999999</v>
          </cell>
          <cell r="BK577">
            <v>1121747.5499999998</v>
          </cell>
          <cell r="BL577">
            <v>1081676.5499999998</v>
          </cell>
          <cell r="BM577">
            <v>0</v>
          </cell>
          <cell r="BN577">
            <v>0</v>
          </cell>
          <cell r="BO577">
            <v>553864.21</v>
          </cell>
          <cell r="BP577">
            <v>43589.530000000028</v>
          </cell>
          <cell r="BQ577">
            <v>40071</v>
          </cell>
          <cell r="BS577">
            <v>1103411.4099999999</v>
          </cell>
          <cell r="BT577">
            <v>1081676.5499999998</v>
          </cell>
          <cell r="BU577">
            <v>1103411.4099999999</v>
          </cell>
          <cell r="BV577">
            <v>-21734.860000000044</v>
          </cell>
        </row>
        <row r="579">
          <cell r="C579" t="str">
            <v>O&amp;M</v>
          </cell>
          <cell r="E579" t="str">
            <v>IT-P-E-PT-Integratio</v>
          </cell>
          <cell r="F579" t="str">
            <v>T&amp;E</v>
          </cell>
          <cell r="I579">
            <v>0</v>
          </cell>
          <cell r="J579">
            <v>0</v>
          </cell>
          <cell r="K579">
            <v>0</v>
          </cell>
          <cell r="L579" t="str">
            <v xml:space="preserve"> </v>
          </cell>
          <cell r="M579">
            <v>0</v>
          </cell>
          <cell r="N579">
            <v>0</v>
          </cell>
          <cell r="O579">
            <v>0</v>
          </cell>
          <cell r="P579" t="str">
            <v xml:space="preserve"> 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D579">
            <v>0</v>
          </cell>
          <cell r="BE579">
            <v>0</v>
          </cell>
          <cell r="BF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BQ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C580" t="str">
            <v>O&amp;M</v>
          </cell>
          <cell r="E580" t="str">
            <v>IT-T-PT-BasTelecoSrv</v>
          </cell>
          <cell r="I580">
            <v>14745</v>
          </cell>
          <cell r="J580">
            <v>5551</v>
          </cell>
          <cell r="K580">
            <v>-9194</v>
          </cell>
          <cell r="L580">
            <v>-1.6562781480814268</v>
          </cell>
          <cell r="M580">
            <v>51347</v>
          </cell>
          <cell r="N580">
            <v>33334</v>
          </cell>
          <cell r="O580">
            <v>-18013</v>
          </cell>
          <cell r="P580">
            <v>-0.54037919241615173</v>
          </cell>
          <cell r="R580">
            <v>5053</v>
          </cell>
          <cell r="S580">
            <v>9034</v>
          </cell>
          <cell r="T580">
            <v>5659</v>
          </cell>
          <cell r="U580">
            <v>3759</v>
          </cell>
          <cell r="V580">
            <v>13097</v>
          </cell>
          <cell r="W580">
            <v>14745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5558</v>
          </cell>
          <cell r="AE580">
            <v>5558</v>
          </cell>
          <cell r="AF580">
            <v>5558</v>
          </cell>
          <cell r="AG580">
            <v>5558</v>
          </cell>
          <cell r="AH580">
            <v>5551</v>
          </cell>
          <cell r="AI580">
            <v>5551</v>
          </cell>
          <cell r="AJ580">
            <v>5551</v>
          </cell>
          <cell r="AK580">
            <v>5551</v>
          </cell>
          <cell r="AL580">
            <v>5551</v>
          </cell>
          <cell r="AM580">
            <v>5551</v>
          </cell>
          <cell r="AN580">
            <v>5551</v>
          </cell>
          <cell r="AO580">
            <v>5550</v>
          </cell>
          <cell r="AQ580">
            <v>66639</v>
          </cell>
          <cell r="AR580">
            <v>66639</v>
          </cell>
          <cell r="AS580">
            <v>66639</v>
          </cell>
          <cell r="AT580">
            <v>66639</v>
          </cell>
          <cell r="AU580">
            <v>70521</v>
          </cell>
          <cell r="AV580">
            <v>70521</v>
          </cell>
          <cell r="AW580" t="e">
            <v>#REF!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D580">
            <v>87471</v>
          </cell>
          <cell r="BE580">
            <v>78911</v>
          </cell>
          <cell r="BF580">
            <v>76457</v>
          </cell>
          <cell r="BH580">
            <v>66639</v>
          </cell>
          <cell r="BI580">
            <v>88238</v>
          </cell>
          <cell r="BJ580">
            <v>88238</v>
          </cell>
          <cell r="BK580">
            <v>70521</v>
          </cell>
          <cell r="BL580">
            <v>70521</v>
          </cell>
          <cell r="BO580">
            <v>19174</v>
          </cell>
          <cell r="BP580">
            <v>-3882</v>
          </cell>
          <cell r="BQ580">
            <v>0</v>
          </cell>
          <cell r="BS580">
            <v>100077</v>
          </cell>
          <cell r="BT580">
            <v>70521</v>
          </cell>
          <cell r="BU580">
            <v>100077</v>
          </cell>
          <cell r="BV580">
            <v>-29556</v>
          </cell>
        </row>
        <row r="581">
          <cell r="C581" t="str">
            <v>O&amp;M</v>
          </cell>
          <cell r="E581" t="str">
            <v>IT-T-PT-PC/MDTwInsta</v>
          </cell>
          <cell r="I581">
            <v>0</v>
          </cell>
          <cell r="J581">
            <v>0</v>
          </cell>
          <cell r="K581">
            <v>0</v>
          </cell>
          <cell r="L581" t="str">
            <v xml:space="preserve"> </v>
          </cell>
          <cell r="M581">
            <v>0</v>
          </cell>
          <cell r="N581">
            <v>0</v>
          </cell>
          <cell r="O581">
            <v>0</v>
          </cell>
          <cell r="P581" t="str">
            <v xml:space="preserve"> 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D581">
            <v>18245</v>
          </cell>
          <cell r="BE581">
            <v>67749</v>
          </cell>
          <cell r="BF581">
            <v>76467</v>
          </cell>
          <cell r="BH581">
            <v>0</v>
          </cell>
          <cell r="BI581">
            <v>68297</v>
          </cell>
          <cell r="BJ581">
            <v>93810</v>
          </cell>
          <cell r="BK581">
            <v>0</v>
          </cell>
          <cell r="BL581">
            <v>0</v>
          </cell>
          <cell r="BO581">
            <v>0</v>
          </cell>
          <cell r="BP581">
            <v>0</v>
          </cell>
          <cell r="BQ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C582" t="str">
            <v>O&amp;M</v>
          </cell>
          <cell r="E582" t="str">
            <v>IT-T-PT-Corp Extension Use</v>
          </cell>
          <cell r="I582">
            <v>9391</v>
          </cell>
          <cell r="J582">
            <v>540</v>
          </cell>
          <cell r="K582">
            <v>-8851</v>
          </cell>
          <cell r="L582">
            <v>-16.390740740740739</v>
          </cell>
          <cell r="M582">
            <v>47464</v>
          </cell>
          <cell r="N582">
            <v>3244</v>
          </cell>
          <cell r="O582">
            <v>-44220</v>
          </cell>
          <cell r="P582">
            <v>-13.631319358816276</v>
          </cell>
          <cell r="R582">
            <v>258</v>
          </cell>
          <cell r="S582">
            <v>2044</v>
          </cell>
          <cell r="T582">
            <v>9194</v>
          </cell>
          <cell r="U582">
            <v>17186</v>
          </cell>
          <cell r="V582">
            <v>9391</v>
          </cell>
          <cell r="W582">
            <v>9391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541</v>
          </cell>
          <cell r="AE582">
            <v>541</v>
          </cell>
          <cell r="AF582">
            <v>541</v>
          </cell>
          <cell r="AG582">
            <v>541</v>
          </cell>
          <cell r="AH582">
            <v>540</v>
          </cell>
          <cell r="AI582">
            <v>540</v>
          </cell>
          <cell r="AJ582">
            <v>540</v>
          </cell>
          <cell r="AK582">
            <v>540</v>
          </cell>
          <cell r="AL582">
            <v>540</v>
          </cell>
          <cell r="AM582">
            <v>540</v>
          </cell>
          <cell r="AN582">
            <v>540</v>
          </cell>
          <cell r="AO582">
            <v>547</v>
          </cell>
          <cell r="AQ582">
            <v>6491</v>
          </cell>
          <cell r="AR582">
            <v>6491</v>
          </cell>
          <cell r="AS582">
            <v>6491</v>
          </cell>
          <cell r="AT582">
            <v>6491</v>
          </cell>
          <cell r="AU582">
            <v>86050</v>
          </cell>
          <cell r="AV582">
            <v>86050</v>
          </cell>
          <cell r="AW582" t="e">
            <v>#REF!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D582">
            <v>5726</v>
          </cell>
          <cell r="BE582">
            <v>5164</v>
          </cell>
          <cell r="BF582">
            <v>9205</v>
          </cell>
          <cell r="BH582">
            <v>6491</v>
          </cell>
          <cell r="BI582">
            <v>11800</v>
          </cell>
          <cell r="BJ582">
            <v>11797</v>
          </cell>
          <cell r="BK582">
            <v>86050</v>
          </cell>
          <cell r="BL582">
            <v>86050</v>
          </cell>
          <cell r="BO582">
            <v>38586</v>
          </cell>
          <cell r="BP582">
            <v>-79559</v>
          </cell>
          <cell r="BQ582">
            <v>0</v>
          </cell>
          <cell r="BS582">
            <v>68888</v>
          </cell>
          <cell r="BT582">
            <v>86050</v>
          </cell>
          <cell r="BU582">
            <v>68888</v>
          </cell>
          <cell r="BV582">
            <v>17162</v>
          </cell>
        </row>
        <row r="583">
          <cell r="C583" t="str">
            <v>O&amp;M</v>
          </cell>
          <cell r="E583" t="str">
            <v>IT-T-PT-Calling Card</v>
          </cell>
          <cell r="I583">
            <v>0</v>
          </cell>
          <cell r="J583">
            <v>172</v>
          </cell>
          <cell r="K583">
            <v>172</v>
          </cell>
          <cell r="L583">
            <v>1</v>
          </cell>
          <cell r="M583">
            <v>335</v>
          </cell>
          <cell r="N583">
            <v>1040</v>
          </cell>
          <cell r="O583">
            <v>705</v>
          </cell>
          <cell r="P583">
            <v>0.67788461538461542</v>
          </cell>
          <cell r="R583">
            <v>270</v>
          </cell>
          <cell r="S583">
            <v>0</v>
          </cell>
          <cell r="T583">
            <v>0</v>
          </cell>
          <cell r="U583">
            <v>65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174</v>
          </cell>
          <cell r="AE583">
            <v>173</v>
          </cell>
          <cell r="AF583">
            <v>174</v>
          </cell>
          <cell r="AG583">
            <v>174</v>
          </cell>
          <cell r="AH583">
            <v>173</v>
          </cell>
          <cell r="AI583">
            <v>172</v>
          </cell>
          <cell r="AJ583">
            <v>173</v>
          </cell>
          <cell r="AK583">
            <v>172</v>
          </cell>
          <cell r="AL583">
            <v>173</v>
          </cell>
          <cell r="AM583">
            <v>172</v>
          </cell>
          <cell r="AN583">
            <v>173</v>
          </cell>
          <cell r="AO583">
            <v>173</v>
          </cell>
          <cell r="AQ583">
            <v>2076</v>
          </cell>
          <cell r="AR583">
            <v>2076</v>
          </cell>
          <cell r="AS583">
            <v>2076</v>
          </cell>
          <cell r="AT583">
            <v>2076</v>
          </cell>
          <cell r="AU583">
            <v>1007</v>
          </cell>
          <cell r="AV583">
            <v>1007</v>
          </cell>
          <cell r="AW583" t="e">
            <v>#REF!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D583">
            <v>1189</v>
          </cell>
          <cell r="BE583">
            <v>9630</v>
          </cell>
          <cell r="BF583">
            <v>16264</v>
          </cell>
          <cell r="BH583">
            <v>2076</v>
          </cell>
          <cell r="BI583">
            <v>13339</v>
          </cell>
          <cell r="BJ583">
            <v>13338</v>
          </cell>
          <cell r="BK583">
            <v>1007</v>
          </cell>
          <cell r="BL583">
            <v>1007</v>
          </cell>
          <cell r="BO583">
            <v>672</v>
          </cell>
          <cell r="BP583">
            <v>1069</v>
          </cell>
          <cell r="BQ583">
            <v>0</v>
          </cell>
          <cell r="BS583">
            <v>0</v>
          </cell>
          <cell r="BT583">
            <v>1007</v>
          </cell>
          <cell r="BU583">
            <v>0</v>
          </cell>
          <cell r="BV583">
            <v>1007</v>
          </cell>
        </row>
        <row r="584">
          <cell r="C584" t="str">
            <v>O&amp;M</v>
          </cell>
          <cell r="E584" t="str">
            <v>IT-T-PT-Cellular</v>
          </cell>
          <cell r="I584">
            <v>539</v>
          </cell>
          <cell r="J584">
            <v>605</v>
          </cell>
          <cell r="K584">
            <v>66</v>
          </cell>
          <cell r="L584">
            <v>0.10909090909090909</v>
          </cell>
          <cell r="M584">
            <v>2810</v>
          </cell>
          <cell r="N584">
            <v>3630</v>
          </cell>
          <cell r="O584">
            <v>820</v>
          </cell>
          <cell r="P584">
            <v>0.22589531680440772</v>
          </cell>
          <cell r="R584">
            <v>468</v>
          </cell>
          <cell r="S584">
            <v>481</v>
          </cell>
          <cell r="T584">
            <v>454</v>
          </cell>
          <cell r="U584">
            <v>445</v>
          </cell>
          <cell r="V584">
            <v>423</v>
          </cell>
          <cell r="W584">
            <v>539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605</v>
          </cell>
          <cell r="AE584">
            <v>605</v>
          </cell>
          <cell r="AF584">
            <v>605</v>
          </cell>
          <cell r="AG584">
            <v>605</v>
          </cell>
          <cell r="AH584">
            <v>605</v>
          </cell>
          <cell r="AI584">
            <v>605</v>
          </cell>
          <cell r="AJ584">
            <v>605</v>
          </cell>
          <cell r="AK584">
            <v>605</v>
          </cell>
          <cell r="AL584">
            <v>605</v>
          </cell>
          <cell r="AM584">
            <v>605</v>
          </cell>
          <cell r="AN584">
            <v>605</v>
          </cell>
          <cell r="AO584">
            <v>609</v>
          </cell>
          <cell r="AQ584">
            <v>7264</v>
          </cell>
          <cell r="AR584">
            <v>7264</v>
          </cell>
          <cell r="AS584">
            <v>7264</v>
          </cell>
          <cell r="AT584">
            <v>7264</v>
          </cell>
          <cell r="AU584">
            <v>5912</v>
          </cell>
          <cell r="AV584">
            <v>5912</v>
          </cell>
          <cell r="AW584" t="e">
            <v>#REF!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D584">
            <v>5215</v>
          </cell>
          <cell r="BE584">
            <v>21106.19</v>
          </cell>
          <cell r="BF584">
            <v>12971</v>
          </cell>
          <cell r="BH584">
            <v>7264</v>
          </cell>
          <cell r="BI584">
            <v>26225</v>
          </cell>
          <cell r="BJ584">
            <v>22373</v>
          </cell>
          <cell r="BK584">
            <v>5912</v>
          </cell>
          <cell r="BL584">
            <v>5912</v>
          </cell>
          <cell r="BO584">
            <v>3102</v>
          </cell>
          <cell r="BP584">
            <v>1352</v>
          </cell>
          <cell r="BQ584">
            <v>0</v>
          </cell>
          <cell r="BS584">
            <v>13450</v>
          </cell>
          <cell r="BT584">
            <v>5912</v>
          </cell>
          <cell r="BU584">
            <v>13450</v>
          </cell>
          <cell r="BV584">
            <v>-7538</v>
          </cell>
        </row>
        <row r="585">
          <cell r="C585" t="str">
            <v>O&amp;M</v>
          </cell>
          <cell r="E585" t="str">
            <v>Contractor IT</v>
          </cell>
          <cell r="I585">
            <v>0</v>
          </cell>
          <cell r="J585">
            <v>0</v>
          </cell>
          <cell r="K585">
            <v>0</v>
          </cell>
          <cell r="L585" t="str">
            <v xml:space="preserve"> </v>
          </cell>
          <cell r="M585">
            <v>0</v>
          </cell>
          <cell r="N585">
            <v>0</v>
          </cell>
          <cell r="O585">
            <v>0</v>
          </cell>
          <cell r="P585" t="str">
            <v xml:space="preserve"> 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D585">
            <v>0</v>
          </cell>
          <cell r="BE585">
            <v>0</v>
          </cell>
          <cell r="BF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O585">
            <v>0</v>
          </cell>
          <cell r="BP585">
            <v>0</v>
          </cell>
          <cell r="BQ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C586" t="str">
            <v>O&amp;M</v>
          </cell>
          <cell r="I586">
            <v>0</v>
          </cell>
          <cell r="J586">
            <v>0</v>
          </cell>
          <cell r="K586">
            <v>0</v>
          </cell>
          <cell r="L586" t="str">
            <v xml:space="preserve"> </v>
          </cell>
          <cell r="M586">
            <v>0</v>
          </cell>
          <cell r="N586">
            <v>0</v>
          </cell>
          <cell r="O586">
            <v>0</v>
          </cell>
          <cell r="P586" t="str">
            <v xml:space="preserve"> 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D586">
            <v>0</v>
          </cell>
          <cell r="BE586">
            <v>0</v>
          </cell>
          <cell r="BF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O586">
            <v>0</v>
          </cell>
          <cell r="BP586">
            <v>0</v>
          </cell>
          <cell r="BQ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</row>
        <row r="587">
          <cell r="E587" t="str">
            <v>LESS: DSM</v>
          </cell>
          <cell r="BP587">
            <v>0</v>
          </cell>
          <cell r="BQ587">
            <v>0</v>
          </cell>
          <cell r="BT587">
            <v>0</v>
          </cell>
          <cell r="BU587">
            <v>0</v>
          </cell>
          <cell r="BV587">
            <v>0</v>
          </cell>
        </row>
        <row r="589">
          <cell r="D589" t="str">
            <v>PT</v>
          </cell>
          <cell r="I589">
            <v>24675</v>
          </cell>
          <cell r="J589">
            <v>6868</v>
          </cell>
          <cell r="K589">
            <v>-17807</v>
          </cell>
          <cell r="L589">
            <v>-2.5927489807804309</v>
          </cell>
          <cell r="M589">
            <v>101956</v>
          </cell>
          <cell r="N589">
            <v>41248</v>
          </cell>
          <cell r="O589">
            <v>-60708</v>
          </cell>
          <cell r="P589">
            <v>-1.4717804499612102</v>
          </cell>
          <cell r="R589">
            <v>6049</v>
          </cell>
          <cell r="S589">
            <v>11559</v>
          </cell>
          <cell r="T589">
            <v>15307</v>
          </cell>
          <cell r="U589">
            <v>21455</v>
          </cell>
          <cell r="V589">
            <v>22911</v>
          </cell>
          <cell r="W589">
            <v>24675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6878</v>
          </cell>
          <cell r="AE589">
            <v>6877</v>
          </cell>
          <cell r="AF589">
            <v>6878</v>
          </cell>
          <cell r="AG589">
            <v>6878</v>
          </cell>
          <cell r="AH589">
            <v>6869</v>
          </cell>
          <cell r="AI589">
            <v>6868</v>
          </cell>
          <cell r="AJ589">
            <v>6869</v>
          </cell>
          <cell r="AK589">
            <v>6868</v>
          </cell>
          <cell r="AL589">
            <v>6869</v>
          </cell>
          <cell r="AM589">
            <v>6868</v>
          </cell>
          <cell r="AN589">
            <v>6869</v>
          </cell>
          <cell r="AO589">
            <v>6879</v>
          </cell>
          <cell r="AQ589">
            <v>82470</v>
          </cell>
          <cell r="AR589">
            <v>82470</v>
          </cell>
          <cell r="AS589">
            <v>82470</v>
          </cell>
          <cell r="AT589">
            <v>82470</v>
          </cell>
          <cell r="AU589">
            <v>163490</v>
          </cell>
          <cell r="AV589">
            <v>163490</v>
          </cell>
          <cell r="AW589" t="e">
            <v>#REF!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D589">
            <v>117846</v>
          </cell>
          <cell r="BE589">
            <v>182560.19</v>
          </cell>
          <cell r="BF589">
            <v>191364</v>
          </cell>
          <cell r="BH589">
            <v>82470</v>
          </cell>
          <cell r="BI589">
            <v>207899</v>
          </cell>
          <cell r="BJ589">
            <v>229556</v>
          </cell>
          <cell r="BK589">
            <v>163490</v>
          </cell>
          <cell r="BL589">
            <v>163490</v>
          </cell>
          <cell r="BM589">
            <v>0</v>
          </cell>
          <cell r="BN589">
            <v>0</v>
          </cell>
          <cell r="BO589">
            <v>61534</v>
          </cell>
          <cell r="BP589">
            <v>-81020</v>
          </cell>
          <cell r="BQ589">
            <v>0</v>
          </cell>
          <cell r="BS589">
            <v>182415</v>
          </cell>
          <cell r="BT589">
            <v>163490</v>
          </cell>
          <cell r="BU589">
            <v>182415</v>
          </cell>
          <cell r="BV589">
            <v>-18925</v>
          </cell>
        </row>
        <row r="591">
          <cell r="C591" t="str">
            <v>O&amp;M Total</v>
          </cell>
          <cell r="I591">
            <v>90554.75</v>
          </cell>
          <cell r="J591">
            <v>100714.86</v>
          </cell>
          <cell r="K591">
            <v>10160.11</v>
          </cell>
          <cell r="L591">
            <v>0.10087994959234417</v>
          </cell>
          <cell r="M591">
            <v>629768.34000000008</v>
          </cell>
          <cell r="N591">
            <v>604650.92000000004</v>
          </cell>
          <cell r="O591">
            <v>-25117.419999999984</v>
          </cell>
          <cell r="P591">
            <v>-4.154036514159274E-2</v>
          </cell>
          <cell r="R591">
            <v>137847.97</v>
          </cell>
          <cell r="S591">
            <v>116934.89</v>
          </cell>
          <cell r="T591">
            <v>91304.959999999992</v>
          </cell>
          <cell r="U591">
            <v>93074.43</v>
          </cell>
          <cell r="V591">
            <v>100051.34</v>
          </cell>
          <cell r="W591">
            <v>90554.75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D591">
            <v>100805.3</v>
          </cell>
          <cell r="AE591">
            <v>100804.3</v>
          </cell>
          <cell r="AF591">
            <v>100805.3</v>
          </cell>
          <cell r="AG591">
            <v>100805.3</v>
          </cell>
          <cell r="AH591">
            <v>100715.86</v>
          </cell>
          <cell r="AI591">
            <v>100714.86</v>
          </cell>
          <cell r="AJ591">
            <v>100715.86</v>
          </cell>
          <cell r="AK591">
            <v>100714.86</v>
          </cell>
          <cell r="AL591">
            <v>100715.86</v>
          </cell>
          <cell r="AM591">
            <v>100714.86</v>
          </cell>
          <cell r="AN591">
            <v>100715.86</v>
          </cell>
          <cell r="AO591">
            <v>99507.86</v>
          </cell>
          <cell r="AQ591">
            <v>1207736.08</v>
          </cell>
          <cell r="AR591">
            <v>1207736.08</v>
          </cell>
          <cell r="AS591">
            <v>1184336.96</v>
          </cell>
          <cell r="AT591">
            <v>1207736.96</v>
          </cell>
          <cell r="AU591">
            <v>1283483.5499999998</v>
          </cell>
          <cell r="AV591">
            <v>1285237.5499999998</v>
          </cell>
          <cell r="AW591" t="e">
            <v>#REF!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D591">
            <v>931303.66999999993</v>
          </cell>
          <cell r="BE591">
            <v>1044332.8799999999</v>
          </cell>
          <cell r="BF591">
            <v>1210246.02</v>
          </cell>
          <cell r="BH591">
            <v>1207736.08</v>
          </cell>
          <cell r="BI591">
            <v>1566326</v>
          </cell>
          <cell r="BJ591">
            <v>1554120.39</v>
          </cell>
          <cell r="BK591">
            <v>1285237.5499999998</v>
          </cell>
          <cell r="BL591">
            <v>1245166.5499999998</v>
          </cell>
          <cell r="BM591">
            <v>0</v>
          </cell>
          <cell r="BN591">
            <v>0</v>
          </cell>
          <cell r="BO591">
            <v>615398.21</v>
          </cell>
          <cell r="BP591">
            <v>-37430.469999999972</v>
          </cell>
          <cell r="BQ591">
            <v>40071</v>
          </cell>
          <cell r="BS591">
            <v>1285826.4099999999</v>
          </cell>
          <cell r="BT591">
            <v>1245166.5499999998</v>
          </cell>
          <cell r="BU591">
            <v>1285826.4099999999</v>
          </cell>
          <cell r="BV591">
            <v>-40659.860000000044</v>
          </cell>
        </row>
        <row r="593">
          <cell r="I593">
            <v>180850.86900000001</v>
          </cell>
          <cell r="J593">
            <v>88062.762500000012</v>
          </cell>
          <cell r="K593">
            <v>-92788.106499999994</v>
          </cell>
          <cell r="L593">
            <v>-1.053658820889249</v>
          </cell>
          <cell r="M593">
            <v>434997.76000000001</v>
          </cell>
          <cell r="N593">
            <v>269783.712</v>
          </cell>
          <cell r="O593">
            <v>-165214.04800000001</v>
          </cell>
          <cell r="P593">
            <v>-0.61239445026243844</v>
          </cell>
          <cell r="W593">
            <v>180850.86900000001</v>
          </cell>
          <cell r="AV593">
            <v>847687.20000000007</v>
          </cell>
          <cell r="BH593">
            <v>599063.96949999931</v>
          </cell>
          <cell r="BK593">
            <v>847687.20000000007</v>
          </cell>
          <cell r="BL593">
            <v>847687.20000000007</v>
          </cell>
          <cell r="BP593">
            <v>-248623.23050000076</v>
          </cell>
        </row>
        <row r="594">
          <cell r="I594">
            <v>-90296.119000000006</v>
          </cell>
          <cell r="J594">
            <v>12652.097499999989</v>
          </cell>
          <cell r="K594">
            <v>102948.21649999999</v>
          </cell>
          <cell r="L594">
            <v>8.1368497594964069</v>
          </cell>
          <cell r="M594">
            <v>194770.58000000007</v>
          </cell>
          <cell r="N594">
            <v>334867.20800000004</v>
          </cell>
          <cell r="O594">
            <v>140096.62799999997</v>
          </cell>
          <cell r="P594">
            <v>0.41836472683225512</v>
          </cell>
          <cell r="W594">
            <v>-90296.119000000006</v>
          </cell>
          <cell r="AV594">
            <v>437550.34999999974</v>
          </cell>
          <cell r="BH594">
            <v>608672.11050000077</v>
          </cell>
          <cell r="BK594">
            <v>437550.34999999974</v>
          </cell>
          <cell r="BL594">
            <v>397479.34999999974</v>
          </cell>
          <cell r="BP594">
            <v>211192.76050000102</v>
          </cell>
        </row>
        <row r="596">
          <cell r="B596" t="str">
            <v>Information Technology</v>
          </cell>
          <cell r="I596">
            <v>92619.75</v>
          </cell>
          <cell r="J596">
            <v>106757.86</v>
          </cell>
          <cell r="K596">
            <v>14138.11</v>
          </cell>
          <cell r="L596">
            <v>0.13243156054270852</v>
          </cell>
          <cell r="M596">
            <v>651681.34000000008</v>
          </cell>
          <cell r="N596">
            <v>640932.92000000004</v>
          </cell>
          <cell r="O596">
            <v>-10748.419999999984</v>
          </cell>
          <cell r="P596">
            <v>-1.6769960887638574E-2</v>
          </cell>
          <cell r="R596">
            <v>141931.97</v>
          </cell>
          <cell r="S596">
            <v>116934.89</v>
          </cell>
          <cell r="T596">
            <v>91304.959999999992</v>
          </cell>
          <cell r="U596">
            <v>95139.43</v>
          </cell>
          <cell r="V596">
            <v>113750.34</v>
          </cell>
          <cell r="W596">
            <v>92619.75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D596">
            <v>106854.3</v>
          </cell>
          <cell r="AE596">
            <v>106853.3</v>
          </cell>
          <cell r="AF596">
            <v>106854.3</v>
          </cell>
          <cell r="AG596">
            <v>106854.3</v>
          </cell>
          <cell r="AH596">
            <v>106758.86</v>
          </cell>
          <cell r="AI596">
            <v>106757.86</v>
          </cell>
          <cell r="AJ596">
            <v>106758.86</v>
          </cell>
          <cell r="AK596">
            <v>106757.86</v>
          </cell>
          <cell r="AL596">
            <v>106758.86</v>
          </cell>
          <cell r="AM596">
            <v>106757.86</v>
          </cell>
          <cell r="AN596">
            <v>106758.86</v>
          </cell>
          <cell r="AO596">
            <v>105541.86</v>
          </cell>
          <cell r="AQ596">
            <v>1280267.08</v>
          </cell>
          <cell r="AR596">
            <v>1280267.08</v>
          </cell>
          <cell r="AS596">
            <v>1256867.96</v>
          </cell>
          <cell r="AT596">
            <v>1280267.96</v>
          </cell>
          <cell r="AU596">
            <v>1356011.5499999998</v>
          </cell>
          <cell r="AV596">
            <v>1607765.5499999998</v>
          </cell>
          <cell r="AW596" t="e">
            <v>#REF!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D596">
            <v>931303.66999999993</v>
          </cell>
          <cell r="BE596">
            <v>1044332.8799999999</v>
          </cell>
          <cell r="BF596">
            <v>1210246.02</v>
          </cell>
          <cell r="BH596">
            <v>1280267.08</v>
          </cell>
          <cell r="BI596">
            <v>1566326</v>
          </cell>
          <cell r="BJ596">
            <v>1554120.39</v>
          </cell>
          <cell r="BK596">
            <v>1607765.5499999998</v>
          </cell>
          <cell r="BL596">
            <v>1532039.5499999998</v>
          </cell>
          <cell r="BM596">
            <v>0</v>
          </cell>
          <cell r="BN596">
            <v>0</v>
          </cell>
          <cell r="BO596">
            <v>880358.21</v>
          </cell>
          <cell r="BP596">
            <v>-251772.46999999997</v>
          </cell>
          <cell r="BQ596">
            <v>75726</v>
          </cell>
          <cell r="BS596">
            <v>1343280.41</v>
          </cell>
          <cell r="BT596">
            <v>1532039.5499999998</v>
          </cell>
          <cell r="BU596">
            <v>1343280.41</v>
          </cell>
          <cell r="BV596">
            <v>188759.1399999999</v>
          </cell>
        </row>
        <row r="598">
          <cell r="C598" t="str">
            <v>O&amp;M</v>
          </cell>
          <cell r="D598" t="str">
            <v>Non-PT</v>
          </cell>
          <cell r="E598" t="str">
            <v>IA-P-Sarbanes Oxley</v>
          </cell>
          <cell r="I598">
            <v>8099.84</v>
          </cell>
          <cell r="J598">
            <v>24154.880000000001</v>
          </cell>
          <cell r="K598">
            <v>16055.04</v>
          </cell>
          <cell r="L598">
            <v>0.66467065868263475</v>
          </cell>
          <cell r="M598">
            <v>10124.799999999999</v>
          </cell>
          <cell r="N598">
            <v>144350.72</v>
          </cell>
          <cell r="O598">
            <v>134225.92000000001</v>
          </cell>
          <cell r="P598">
            <v>0.9298597194388778</v>
          </cell>
          <cell r="R598">
            <v>867.84</v>
          </cell>
          <cell r="S598">
            <v>1157.1199999999999</v>
          </cell>
          <cell r="T598">
            <v>0</v>
          </cell>
          <cell r="U598">
            <v>0</v>
          </cell>
          <cell r="V598">
            <v>0</v>
          </cell>
          <cell r="W598">
            <v>8099.84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24444.16</v>
          </cell>
          <cell r="AE598">
            <v>21406.720000000001</v>
          </cell>
          <cell r="AF598">
            <v>23576.32</v>
          </cell>
          <cell r="AG598">
            <v>24154.880000000001</v>
          </cell>
          <cell r="AH598">
            <v>26613.759999999998</v>
          </cell>
          <cell r="AI598">
            <v>24154.880000000001</v>
          </cell>
          <cell r="AJ598">
            <v>27336.959999999999</v>
          </cell>
          <cell r="AK598">
            <v>28494.080000000002</v>
          </cell>
          <cell r="AL598">
            <v>24878.080000000002</v>
          </cell>
          <cell r="AM598">
            <v>30663.68</v>
          </cell>
          <cell r="AN598">
            <v>29361.919999999998</v>
          </cell>
          <cell r="AO598">
            <v>27770.880000000001</v>
          </cell>
          <cell r="AQ598">
            <v>312856.32000000001</v>
          </cell>
          <cell r="AR598">
            <v>312856.32000000001</v>
          </cell>
          <cell r="AS598">
            <v>312856.32000000001</v>
          </cell>
          <cell r="AT598">
            <v>264112.64000000001</v>
          </cell>
          <cell r="AU598">
            <v>159104</v>
          </cell>
          <cell r="AV598">
            <v>159104</v>
          </cell>
          <cell r="AW598" t="e">
            <v>#REF!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D598">
            <v>153699.35999999999</v>
          </cell>
          <cell r="BE598">
            <v>268060</v>
          </cell>
          <cell r="BF598">
            <v>0</v>
          </cell>
          <cell r="BH598">
            <v>312856.32000000001</v>
          </cell>
          <cell r="BI598">
            <v>0</v>
          </cell>
          <cell r="BJ598">
            <v>0</v>
          </cell>
          <cell r="BK598">
            <v>159104</v>
          </cell>
          <cell r="BL598">
            <v>159104</v>
          </cell>
          <cell r="BO598">
            <v>148979.20000000001</v>
          </cell>
          <cell r="BP598">
            <v>153752.32000000001</v>
          </cell>
          <cell r="BQ598">
            <v>0</v>
          </cell>
          <cell r="BS598">
            <v>171782.1</v>
          </cell>
          <cell r="BT598">
            <v>159104</v>
          </cell>
          <cell r="BU598">
            <v>171782.1</v>
          </cell>
          <cell r="BV598">
            <v>-12678.100000000006</v>
          </cell>
        </row>
        <row r="599">
          <cell r="C599" t="str">
            <v>O&amp;M</v>
          </cell>
          <cell r="D599" t="str">
            <v>Non-PT</v>
          </cell>
          <cell r="E599" t="str">
            <v>IA-P-E-Sarbanes Oxley</v>
          </cell>
          <cell r="I599">
            <v>5513.68</v>
          </cell>
          <cell r="J599">
            <v>2458.88</v>
          </cell>
          <cell r="K599">
            <v>-3054.8</v>
          </cell>
          <cell r="L599">
            <v>-1.2423542425819887</v>
          </cell>
          <cell r="M599">
            <v>14151.57</v>
          </cell>
          <cell r="N599">
            <v>14608.64</v>
          </cell>
          <cell r="O599">
            <v>457.06999999999971</v>
          </cell>
          <cell r="P599">
            <v>3.1287648952948374E-2</v>
          </cell>
          <cell r="R599">
            <v>2360.52</v>
          </cell>
          <cell r="S599">
            <v>723.2</v>
          </cell>
          <cell r="T599">
            <v>538.04999999999995</v>
          </cell>
          <cell r="U599">
            <v>2071.2399999999998</v>
          </cell>
          <cell r="V599">
            <v>2944.88</v>
          </cell>
          <cell r="W599">
            <v>5513.68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2458.88</v>
          </cell>
          <cell r="AE599">
            <v>2169.6</v>
          </cell>
          <cell r="AF599">
            <v>2314.2399999999998</v>
          </cell>
          <cell r="AG599">
            <v>2458.88</v>
          </cell>
          <cell r="AH599">
            <v>2748.16</v>
          </cell>
          <cell r="AI599">
            <v>2458.88</v>
          </cell>
          <cell r="AJ599">
            <v>2748.16</v>
          </cell>
          <cell r="AK599">
            <v>2892.8</v>
          </cell>
          <cell r="AL599">
            <v>2458.88</v>
          </cell>
          <cell r="AM599">
            <v>3037.44</v>
          </cell>
          <cell r="AN599">
            <v>2892.8</v>
          </cell>
          <cell r="AO599">
            <v>2892.8</v>
          </cell>
          <cell r="AQ599">
            <v>31531.52</v>
          </cell>
          <cell r="AR599">
            <v>31531.52</v>
          </cell>
          <cell r="AS599">
            <v>31530.560000000001</v>
          </cell>
          <cell r="AT599">
            <v>22206.84</v>
          </cell>
          <cell r="AU599">
            <v>22206</v>
          </cell>
          <cell r="AV599">
            <v>22207</v>
          </cell>
          <cell r="AW599" t="e">
            <v>#REF!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D599">
            <v>41707.82</v>
          </cell>
          <cell r="BE599">
            <v>31740.97</v>
          </cell>
          <cell r="BF599">
            <v>0</v>
          </cell>
          <cell r="BH599">
            <v>31531.52</v>
          </cell>
          <cell r="BI599">
            <v>0</v>
          </cell>
          <cell r="BJ599">
            <v>0</v>
          </cell>
          <cell r="BK599">
            <v>22207</v>
          </cell>
          <cell r="BL599">
            <v>22207</v>
          </cell>
          <cell r="BO599">
            <v>8055.43</v>
          </cell>
          <cell r="BP599">
            <v>9324.52</v>
          </cell>
          <cell r="BQ599">
            <v>0</v>
          </cell>
          <cell r="BS599">
            <v>35474.81</v>
          </cell>
          <cell r="BT599">
            <v>22207</v>
          </cell>
          <cell r="BU599">
            <v>35474.81</v>
          </cell>
          <cell r="BV599">
            <v>-13267.809999999998</v>
          </cell>
        </row>
        <row r="600">
          <cell r="C600" t="str">
            <v>O&amp;M</v>
          </cell>
          <cell r="D600" t="str">
            <v>Non-PT</v>
          </cell>
          <cell r="E600" t="str">
            <v>IA-T-E-InterAud</v>
          </cell>
          <cell r="I600">
            <v>10098.52</v>
          </cell>
          <cell r="J600">
            <v>10100</v>
          </cell>
          <cell r="K600">
            <v>1.4799999999995634</v>
          </cell>
          <cell r="L600">
            <v>1.465346534653033E-4</v>
          </cell>
          <cell r="M600">
            <v>60127.4</v>
          </cell>
          <cell r="N600">
            <v>60143</v>
          </cell>
          <cell r="O600">
            <v>15.599999999998545</v>
          </cell>
          <cell r="P600">
            <v>2.5938180669402168E-4</v>
          </cell>
          <cell r="R600">
            <v>10860.12</v>
          </cell>
          <cell r="S600">
            <v>8238.56</v>
          </cell>
          <cell r="T600">
            <v>9771.4</v>
          </cell>
          <cell r="U600">
            <v>10098.52</v>
          </cell>
          <cell r="V600">
            <v>11060.28</v>
          </cell>
          <cell r="W600">
            <v>10098.52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10217</v>
          </cell>
          <cell r="AE600">
            <v>8888</v>
          </cell>
          <cell r="AF600">
            <v>9774</v>
          </cell>
          <cell r="AG600">
            <v>10100</v>
          </cell>
          <cell r="AH600">
            <v>11064</v>
          </cell>
          <cell r="AI600">
            <v>10100</v>
          </cell>
          <cell r="AJ600">
            <v>11390</v>
          </cell>
          <cell r="AK600">
            <v>11898</v>
          </cell>
          <cell r="AL600">
            <v>10347</v>
          </cell>
          <cell r="AM600">
            <v>12745</v>
          </cell>
          <cell r="AN600">
            <v>12185</v>
          </cell>
          <cell r="AO600">
            <v>11613</v>
          </cell>
          <cell r="AQ600">
            <v>130321</v>
          </cell>
          <cell r="AR600">
            <v>130321</v>
          </cell>
          <cell r="AS600">
            <v>130321.44</v>
          </cell>
          <cell r="AT600">
            <v>130321.44</v>
          </cell>
          <cell r="AU600">
            <v>130322</v>
          </cell>
          <cell r="AV600">
            <v>130322</v>
          </cell>
          <cell r="AW600" t="e">
            <v>#REF!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D600">
            <v>124844.16</v>
          </cell>
          <cell r="BE600">
            <v>178243.23</v>
          </cell>
          <cell r="BF600">
            <v>323736.3</v>
          </cell>
          <cell r="BH600">
            <v>130321</v>
          </cell>
          <cell r="BI600">
            <v>210797</v>
          </cell>
          <cell r="BJ600">
            <v>246787</v>
          </cell>
          <cell r="BK600">
            <v>130322</v>
          </cell>
          <cell r="BL600">
            <v>130322</v>
          </cell>
          <cell r="BO600">
            <v>70194.600000000006</v>
          </cell>
          <cell r="BP600">
            <v>-1</v>
          </cell>
          <cell r="BQ600">
            <v>0</v>
          </cell>
          <cell r="BS600">
            <v>110255.73</v>
          </cell>
          <cell r="BT600">
            <v>130322</v>
          </cell>
          <cell r="BU600">
            <v>110255.73</v>
          </cell>
          <cell r="BV600">
            <v>20066.270000000004</v>
          </cell>
        </row>
        <row r="601">
          <cell r="C601" t="str">
            <v>O&amp;M</v>
          </cell>
          <cell r="D601" t="str">
            <v>Non-PT</v>
          </cell>
          <cell r="E601" t="str">
            <v>IA-T-E-Sarbanes Oxley 404</v>
          </cell>
          <cell r="I601">
            <v>0</v>
          </cell>
          <cell r="J601">
            <v>2205</v>
          </cell>
          <cell r="K601">
            <v>2205</v>
          </cell>
          <cell r="L601">
            <v>1</v>
          </cell>
          <cell r="M601">
            <v>0</v>
          </cell>
          <cell r="N601">
            <v>13128</v>
          </cell>
          <cell r="O601">
            <v>13128</v>
          </cell>
          <cell r="P601">
            <v>1</v>
          </cell>
          <cell r="R601">
            <v>2370.48</v>
          </cell>
          <cell r="S601">
            <v>-2370.48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D601">
            <v>2230</v>
          </cell>
          <cell r="AE601">
            <v>1940</v>
          </cell>
          <cell r="AF601">
            <v>2133</v>
          </cell>
          <cell r="AG601">
            <v>2205</v>
          </cell>
          <cell r="AH601">
            <v>2415</v>
          </cell>
          <cell r="AI601">
            <v>2205</v>
          </cell>
          <cell r="AJ601">
            <v>2486</v>
          </cell>
          <cell r="AK601">
            <v>2597</v>
          </cell>
          <cell r="AL601">
            <v>2259</v>
          </cell>
          <cell r="AM601">
            <v>2782</v>
          </cell>
          <cell r="AN601">
            <v>2660</v>
          </cell>
          <cell r="AO601">
            <v>2534</v>
          </cell>
          <cell r="AQ601">
            <v>28446</v>
          </cell>
          <cell r="AR601">
            <v>28446</v>
          </cell>
          <cell r="AS601">
            <v>28445.8</v>
          </cell>
          <cell r="AT601">
            <v>28445.8</v>
          </cell>
          <cell r="AU601">
            <v>28446</v>
          </cell>
          <cell r="AV601">
            <v>28446</v>
          </cell>
          <cell r="AW601" t="e">
            <v>#REF!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D601">
            <v>0</v>
          </cell>
          <cell r="BE601">
            <v>0</v>
          </cell>
          <cell r="BF601">
            <v>8532.36</v>
          </cell>
          <cell r="BH601">
            <v>28446</v>
          </cell>
          <cell r="BI601">
            <v>105967</v>
          </cell>
          <cell r="BJ601">
            <v>124059</v>
          </cell>
          <cell r="BK601">
            <v>28446</v>
          </cell>
          <cell r="BL601">
            <v>28446</v>
          </cell>
          <cell r="BO601">
            <v>28446</v>
          </cell>
          <cell r="BP601">
            <v>0</v>
          </cell>
          <cell r="BQ601">
            <v>0</v>
          </cell>
          <cell r="BS601">
            <v>0</v>
          </cell>
          <cell r="BT601">
            <v>28446</v>
          </cell>
          <cell r="BU601">
            <v>0</v>
          </cell>
          <cell r="BV601">
            <v>28446</v>
          </cell>
        </row>
        <row r="602">
          <cell r="C602" t="str">
            <v>O&amp;M</v>
          </cell>
          <cell r="D602" t="str">
            <v>Non-PT</v>
          </cell>
          <cell r="I602">
            <v>0</v>
          </cell>
          <cell r="J602">
            <v>0</v>
          </cell>
          <cell r="K602">
            <v>0</v>
          </cell>
          <cell r="L602" t="str">
            <v xml:space="preserve"> </v>
          </cell>
          <cell r="M602">
            <v>0</v>
          </cell>
          <cell r="N602">
            <v>0</v>
          </cell>
          <cell r="O602">
            <v>0</v>
          </cell>
          <cell r="P602" t="str">
            <v xml:space="preserve"> 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D602">
            <v>0</v>
          </cell>
          <cell r="BE602">
            <v>0</v>
          </cell>
          <cell r="BF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O602">
            <v>0</v>
          </cell>
          <cell r="BP602">
            <v>0</v>
          </cell>
          <cell r="BQ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4">
          <cell r="D604" t="str">
            <v>Non-PT</v>
          </cell>
          <cell r="I604">
            <v>23712.04</v>
          </cell>
          <cell r="J604">
            <v>38918.76</v>
          </cell>
          <cell r="K604">
            <v>15206.720000000001</v>
          </cell>
          <cell r="L604">
            <v>0.39072981770231119</v>
          </cell>
          <cell r="M604">
            <v>84403.77</v>
          </cell>
          <cell r="N604">
            <v>232230.36</v>
          </cell>
          <cell r="O604">
            <v>147826.59000000003</v>
          </cell>
          <cell r="P604">
            <v>0.6365515258211718</v>
          </cell>
          <cell r="R604">
            <v>16458.960000000003</v>
          </cell>
          <cell r="S604">
            <v>7748.4</v>
          </cell>
          <cell r="T604">
            <v>10309.449999999999</v>
          </cell>
          <cell r="U604">
            <v>12169.76</v>
          </cell>
          <cell r="V604">
            <v>14005.16</v>
          </cell>
          <cell r="W604">
            <v>23712.04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39350.04</v>
          </cell>
          <cell r="AE604">
            <v>34404.32</v>
          </cell>
          <cell r="AF604">
            <v>37797.56</v>
          </cell>
          <cell r="AG604">
            <v>38918.76</v>
          </cell>
          <cell r="AH604">
            <v>42840.92</v>
          </cell>
          <cell r="AI604">
            <v>38918.76</v>
          </cell>
          <cell r="AJ604">
            <v>43961.119999999995</v>
          </cell>
          <cell r="AK604">
            <v>45881.880000000005</v>
          </cell>
          <cell r="AL604">
            <v>39942.960000000006</v>
          </cell>
          <cell r="AM604">
            <v>49228.12</v>
          </cell>
          <cell r="AN604">
            <v>47099.72</v>
          </cell>
          <cell r="AO604">
            <v>44810.68</v>
          </cell>
          <cell r="AQ604">
            <v>503154.84</v>
          </cell>
          <cell r="AR604">
            <v>503154.84</v>
          </cell>
          <cell r="AS604">
            <v>503154.12</v>
          </cell>
          <cell r="AT604">
            <v>445086.72000000003</v>
          </cell>
          <cell r="AU604">
            <v>340078</v>
          </cell>
          <cell r="AV604">
            <v>340079</v>
          </cell>
          <cell r="AW604" t="e">
            <v>#REF!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D604">
            <v>320251.33999999997</v>
          </cell>
          <cell r="BE604">
            <v>478044.19999999995</v>
          </cell>
          <cell r="BF604">
            <v>332268.65999999997</v>
          </cell>
          <cell r="BH604">
            <v>503154.84</v>
          </cell>
          <cell r="BI604">
            <v>316764</v>
          </cell>
          <cell r="BJ604">
            <v>370846</v>
          </cell>
          <cell r="BK604">
            <v>340079</v>
          </cell>
          <cell r="BL604">
            <v>340079</v>
          </cell>
          <cell r="BM604">
            <v>0</v>
          </cell>
          <cell r="BN604">
            <v>0</v>
          </cell>
          <cell r="BO604">
            <v>255675.23</v>
          </cell>
          <cell r="BP604">
            <v>163075.84</v>
          </cell>
          <cell r="BQ604">
            <v>0</v>
          </cell>
          <cell r="BS604">
            <v>317512.64</v>
          </cell>
          <cell r="BT604">
            <v>340079</v>
          </cell>
          <cell r="BU604">
            <v>317512.64</v>
          </cell>
          <cell r="BV604">
            <v>22566.36</v>
          </cell>
        </row>
        <row r="606">
          <cell r="C606" t="str">
            <v>O&amp;M</v>
          </cell>
          <cell r="E606" t="str">
            <v>IA-P-PT-Sarbanes Oxley</v>
          </cell>
          <cell r="I606">
            <v>650</v>
          </cell>
          <cell r="J606">
            <v>23191</v>
          </cell>
          <cell r="K606">
            <v>22541</v>
          </cell>
          <cell r="L606">
            <v>0.97197188564529347</v>
          </cell>
          <cell r="M606">
            <v>40759</v>
          </cell>
          <cell r="N606">
            <v>138098</v>
          </cell>
          <cell r="O606">
            <v>97339</v>
          </cell>
          <cell r="P606">
            <v>0.70485452359918321</v>
          </cell>
          <cell r="R606">
            <v>37290</v>
          </cell>
          <cell r="S606">
            <v>19308</v>
          </cell>
          <cell r="T606">
            <v>-26126</v>
          </cell>
          <cell r="U606">
            <v>11255</v>
          </cell>
          <cell r="V606">
            <v>-1618</v>
          </cell>
          <cell r="W606">
            <v>650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23460</v>
          </cell>
          <cell r="AE606">
            <v>20408</v>
          </cell>
          <cell r="AF606">
            <v>22443</v>
          </cell>
          <cell r="AG606">
            <v>23191</v>
          </cell>
          <cell r="AH606">
            <v>25405</v>
          </cell>
          <cell r="AI606">
            <v>23191</v>
          </cell>
          <cell r="AJ606">
            <v>26154</v>
          </cell>
          <cell r="AK606">
            <v>27320</v>
          </cell>
          <cell r="AL606">
            <v>23761</v>
          </cell>
          <cell r="AM606">
            <v>29265</v>
          </cell>
          <cell r="AN606">
            <v>27979</v>
          </cell>
          <cell r="AO606">
            <v>26662</v>
          </cell>
          <cell r="AQ606">
            <v>299239</v>
          </cell>
          <cell r="AR606">
            <v>299239</v>
          </cell>
          <cell r="AS606">
            <v>299239</v>
          </cell>
          <cell r="AT606">
            <v>413073</v>
          </cell>
          <cell r="AU606">
            <v>413073</v>
          </cell>
          <cell r="AV606">
            <v>413073</v>
          </cell>
          <cell r="AW606" t="e">
            <v>#REF!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D606">
            <v>297053.03999999998</v>
          </cell>
          <cell r="BE606">
            <v>123508</v>
          </cell>
          <cell r="BF606">
            <v>0</v>
          </cell>
          <cell r="BH606">
            <v>299239</v>
          </cell>
          <cell r="BI606">
            <v>0</v>
          </cell>
          <cell r="BJ606">
            <v>0</v>
          </cell>
          <cell r="BK606">
            <v>413073</v>
          </cell>
          <cell r="BL606">
            <v>413073</v>
          </cell>
          <cell r="BO606">
            <v>372314</v>
          </cell>
          <cell r="BP606">
            <v>-113834</v>
          </cell>
          <cell r="BQ606">
            <v>0</v>
          </cell>
          <cell r="BS606">
            <v>144240</v>
          </cell>
          <cell r="BT606">
            <v>413073</v>
          </cell>
          <cell r="BU606">
            <v>144240</v>
          </cell>
          <cell r="BV606">
            <v>268833</v>
          </cell>
        </row>
        <row r="607">
          <cell r="C607" t="str">
            <v>O&amp;M</v>
          </cell>
          <cell r="E607" t="str">
            <v>IA-P-E-PT-Sarbanes Oxley</v>
          </cell>
          <cell r="I607">
            <v>1918.28</v>
          </cell>
          <cell r="J607">
            <v>1468</v>
          </cell>
          <cell r="K607">
            <v>-450.28</v>
          </cell>
          <cell r="L607">
            <v>-0.30673024523160763</v>
          </cell>
          <cell r="M607">
            <v>5183.09</v>
          </cell>
          <cell r="N607">
            <v>8742</v>
          </cell>
          <cell r="O607">
            <v>3558.91</v>
          </cell>
          <cell r="P607">
            <v>0.40710478151452756</v>
          </cell>
          <cell r="R607">
            <v>1490.2</v>
          </cell>
          <cell r="S607">
            <v>0</v>
          </cell>
          <cell r="T607">
            <v>449.33</v>
          </cell>
          <cell r="U607">
            <v>190.84</v>
          </cell>
          <cell r="V607">
            <v>1134.44</v>
          </cell>
          <cell r="W607">
            <v>1918.28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D607">
            <v>1485</v>
          </cell>
          <cell r="AE607">
            <v>1292</v>
          </cell>
          <cell r="AF607">
            <v>1421</v>
          </cell>
          <cell r="AG607">
            <v>1468</v>
          </cell>
          <cell r="AH607">
            <v>1608</v>
          </cell>
          <cell r="AI607">
            <v>1468</v>
          </cell>
          <cell r="AJ607">
            <v>1656</v>
          </cell>
          <cell r="AK607">
            <v>1729</v>
          </cell>
          <cell r="AL607">
            <v>1504</v>
          </cell>
          <cell r="AM607">
            <v>1853</v>
          </cell>
          <cell r="AN607">
            <v>1771</v>
          </cell>
          <cell r="AO607">
            <v>1687</v>
          </cell>
          <cell r="AQ607">
            <v>18942</v>
          </cell>
          <cell r="AR607">
            <v>18942</v>
          </cell>
          <cell r="AS607">
            <v>18942.04</v>
          </cell>
          <cell r="AT607">
            <v>26080.799999999999</v>
          </cell>
          <cell r="AU607">
            <v>23773</v>
          </cell>
          <cell r="AV607">
            <v>23772</v>
          </cell>
          <cell r="AW607" t="e">
            <v>#REF!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D607">
            <v>19144.72</v>
          </cell>
          <cell r="BE607">
            <v>0</v>
          </cell>
          <cell r="BF607">
            <v>0</v>
          </cell>
          <cell r="BH607">
            <v>18942</v>
          </cell>
          <cell r="BI607">
            <v>0</v>
          </cell>
          <cell r="BJ607">
            <v>0</v>
          </cell>
          <cell r="BK607">
            <v>23772</v>
          </cell>
          <cell r="BL607">
            <v>23772</v>
          </cell>
          <cell r="BO607">
            <v>18588.91</v>
          </cell>
          <cell r="BP607">
            <v>-4830</v>
          </cell>
          <cell r="BQ607">
            <v>0</v>
          </cell>
          <cell r="BS607">
            <v>5748.57</v>
          </cell>
          <cell r="BT607">
            <v>23772</v>
          </cell>
          <cell r="BU607">
            <v>5748.57</v>
          </cell>
          <cell r="BV607">
            <v>18023.43</v>
          </cell>
        </row>
        <row r="608">
          <cell r="C608" t="str">
            <v>O&amp;M</v>
          </cell>
          <cell r="E608" t="str">
            <v>IA-P-E-PT-Integratio</v>
          </cell>
          <cell r="F608" t="str">
            <v>T&amp;E</v>
          </cell>
          <cell r="I608">
            <v>0</v>
          </cell>
          <cell r="J608">
            <v>0</v>
          </cell>
          <cell r="K608">
            <v>0</v>
          </cell>
          <cell r="L608" t="str">
            <v xml:space="preserve"> </v>
          </cell>
          <cell r="M608">
            <v>0</v>
          </cell>
          <cell r="N608">
            <v>0</v>
          </cell>
          <cell r="O608">
            <v>0</v>
          </cell>
          <cell r="P608" t="str">
            <v xml:space="preserve"> 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D608">
            <v>0</v>
          </cell>
          <cell r="BE608">
            <v>0</v>
          </cell>
          <cell r="BF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O608">
            <v>0</v>
          </cell>
          <cell r="BP608">
            <v>0</v>
          </cell>
          <cell r="BQ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C609" t="str">
            <v>O&amp;M</v>
          </cell>
          <cell r="E609" t="str">
            <v>IA-T-E-PT-SarbOxleyS</v>
          </cell>
          <cell r="I609">
            <v>0</v>
          </cell>
          <cell r="J609">
            <v>27</v>
          </cell>
          <cell r="K609">
            <v>27</v>
          </cell>
          <cell r="L609">
            <v>1</v>
          </cell>
          <cell r="M609">
            <v>0</v>
          </cell>
          <cell r="N609">
            <v>161</v>
          </cell>
          <cell r="O609">
            <v>161</v>
          </cell>
          <cell r="P609">
            <v>1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27</v>
          </cell>
          <cell r="AE609">
            <v>24</v>
          </cell>
          <cell r="AF609">
            <v>26</v>
          </cell>
          <cell r="AG609">
            <v>27</v>
          </cell>
          <cell r="AH609">
            <v>30</v>
          </cell>
          <cell r="AI609">
            <v>27</v>
          </cell>
          <cell r="AJ609">
            <v>30</v>
          </cell>
          <cell r="AK609">
            <v>32</v>
          </cell>
          <cell r="AL609">
            <v>28</v>
          </cell>
          <cell r="AM609">
            <v>34</v>
          </cell>
          <cell r="AN609">
            <v>33</v>
          </cell>
          <cell r="AO609">
            <v>30</v>
          </cell>
          <cell r="AQ609">
            <v>348</v>
          </cell>
          <cell r="AR609">
            <v>348</v>
          </cell>
          <cell r="AS609">
            <v>348.16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D609">
            <v>0</v>
          </cell>
          <cell r="BE609">
            <v>0</v>
          </cell>
          <cell r="BF609">
            <v>0</v>
          </cell>
          <cell r="BH609">
            <v>348</v>
          </cell>
          <cell r="BI609">
            <v>11019</v>
          </cell>
          <cell r="BJ609">
            <v>12900</v>
          </cell>
          <cell r="BK609">
            <v>0</v>
          </cell>
          <cell r="BL609">
            <v>0</v>
          </cell>
          <cell r="BO609">
            <v>0</v>
          </cell>
          <cell r="BP609">
            <v>348</v>
          </cell>
          <cell r="BQ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C610" t="str">
            <v>O&amp;M</v>
          </cell>
          <cell r="E610" t="str">
            <v>IA-T-E-PT-Iaudi</v>
          </cell>
          <cell r="I610">
            <v>2543.88</v>
          </cell>
          <cell r="J610">
            <v>1713</v>
          </cell>
          <cell r="K610">
            <v>-830.88000000000011</v>
          </cell>
          <cell r="L610">
            <v>-0.4850437828371279</v>
          </cell>
          <cell r="M610">
            <v>28941.56</v>
          </cell>
          <cell r="N610">
            <v>10202</v>
          </cell>
          <cell r="O610">
            <v>-18739.560000000001</v>
          </cell>
          <cell r="P610">
            <v>-1.8368515977259363</v>
          </cell>
          <cell r="R610">
            <v>3993.24</v>
          </cell>
          <cell r="S610">
            <v>5014.3999999999996</v>
          </cell>
          <cell r="T610">
            <v>9005.24</v>
          </cell>
          <cell r="U610">
            <v>5632.6</v>
          </cell>
          <cell r="V610">
            <v>2752.2</v>
          </cell>
          <cell r="W610">
            <v>2543.88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1733</v>
          </cell>
          <cell r="AE610">
            <v>1508</v>
          </cell>
          <cell r="AF610">
            <v>1658</v>
          </cell>
          <cell r="AG610">
            <v>1713</v>
          </cell>
          <cell r="AH610">
            <v>1877</v>
          </cell>
          <cell r="AI610">
            <v>1713</v>
          </cell>
          <cell r="AJ610">
            <v>1932</v>
          </cell>
          <cell r="AK610">
            <v>2018</v>
          </cell>
          <cell r="AL610">
            <v>1755</v>
          </cell>
          <cell r="AM610">
            <v>2162</v>
          </cell>
          <cell r="AN610">
            <v>2067</v>
          </cell>
          <cell r="AO610">
            <v>1970</v>
          </cell>
          <cell r="AQ610">
            <v>22106</v>
          </cell>
          <cell r="AR610">
            <v>25106.36</v>
          </cell>
          <cell r="AS610">
            <v>25106.32</v>
          </cell>
          <cell r="AT610">
            <v>34600.519999999997</v>
          </cell>
          <cell r="AU610">
            <v>34600</v>
          </cell>
          <cell r="AV610">
            <v>34600</v>
          </cell>
          <cell r="AW610" t="e">
            <v>#REF!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D610">
            <v>36407.879999999997</v>
          </cell>
          <cell r="BE610">
            <v>20814.490000000002</v>
          </cell>
          <cell r="BF610">
            <v>7440.45</v>
          </cell>
          <cell r="BH610">
            <v>22106</v>
          </cell>
          <cell r="BI610">
            <v>5125</v>
          </cell>
          <cell r="BJ610">
            <v>6000</v>
          </cell>
          <cell r="BK610">
            <v>34600</v>
          </cell>
          <cell r="BL610">
            <v>34600</v>
          </cell>
          <cell r="BO610">
            <v>5658.4399999999987</v>
          </cell>
          <cell r="BP610">
            <v>-12494</v>
          </cell>
          <cell r="BQ610">
            <v>0</v>
          </cell>
          <cell r="BS610">
            <v>12824.73</v>
          </cell>
          <cell r="BT610">
            <v>34600</v>
          </cell>
          <cell r="BU610">
            <v>12824.73</v>
          </cell>
          <cell r="BV610">
            <v>21775.27</v>
          </cell>
        </row>
        <row r="611">
          <cell r="C611" t="str">
            <v>O&amp;M</v>
          </cell>
          <cell r="E611" t="str">
            <v>IA-P-PT-Integration Pass Through</v>
          </cell>
          <cell r="I611">
            <v>0</v>
          </cell>
          <cell r="J611">
            <v>0</v>
          </cell>
          <cell r="K611">
            <v>0</v>
          </cell>
          <cell r="L611" t="str">
            <v xml:space="preserve"> </v>
          </cell>
          <cell r="M611">
            <v>0</v>
          </cell>
          <cell r="N611">
            <v>0</v>
          </cell>
          <cell r="O611">
            <v>0</v>
          </cell>
          <cell r="P611" t="str">
            <v xml:space="preserve"> 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D611">
            <v>0</v>
          </cell>
          <cell r="BE611">
            <v>0</v>
          </cell>
          <cell r="BF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BQ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3">
          <cell r="D613" t="str">
            <v>PT</v>
          </cell>
          <cell r="I613">
            <v>5112.16</v>
          </cell>
          <cell r="J613">
            <v>26399</v>
          </cell>
          <cell r="K613">
            <v>21286.84</v>
          </cell>
          <cell r="L613">
            <v>0.8063502405394144</v>
          </cell>
          <cell r="M613">
            <v>74883.649999999994</v>
          </cell>
          <cell r="N613">
            <v>157203</v>
          </cell>
          <cell r="O613">
            <v>82319.350000000006</v>
          </cell>
          <cell r="P613">
            <v>0.52364999395685841</v>
          </cell>
          <cell r="R613">
            <v>42773.439999999995</v>
          </cell>
          <cell r="S613">
            <v>24322.400000000001</v>
          </cell>
          <cell r="T613">
            <v>-16671.43</v>
          </cell>
          <cell r="U613">
            <v>17078.440000000002</v>
          </cell>
          <cell r="V613">
            <v>2268.64</v>
          </cell>
          <cell r="W613">
            <v>5112.16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26705</v>
          </cell>
          <cell r="AE613">
            <v>23232</v>
          </cell>
          <cell r="AF613">
            <v>25548</v>
          </cell>
          <cell r="AG613">
            <v>26399</v>
          </cell>
          <cell r="AH613">
            <v>28920</v>
          </cell>
          <cell r="AI613">
            <v>26399</v>
          </cell>
          <cell r="AJ613">
            <v>29772</v>
          </cell>
          <cell r="AK613">
            <v>31099</v>
          </cell>
          <cell r="AL613">
            <v>27048</v>
          </cell>
          <cell r="AM613">
            <v>33314</v>
          </cell>
          <cell r="AN613">
            <v>31850</v>
          </cell>
          <cell r="AO613">
            <v>30349</v>
          </cell>
          <cell r="AQ613">
            <v>340635</v>
          </cell>
          <cell r="AR613">
            <v>343635.36</v>
          </cell>
          <cell r="AS613">
            <v>343635.51999999996</v>
          </cell>
          <cell r="AT613">
            <v>473754.32</v>
          </cell>
          <cell r="AU613">
            <v>471446</v>
          </cell>
          <cell r="AV613">
            <v>471445</v>
          </cell>
          <cell r="AW613" t="e">
            <v>#REF!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D613">
            <v>352605.64</v>
          </cell>
          <cell r="BE613">
            <v>144322.49</v>
          </cell>
          <cell r="BF613">
            <v>7440.45</v>
          </cell>
          <cell r="BH613">
            <v>340635</v>
          </cell>
          <cell r="BI613">
            <v>16144</v>
          </cell>
          <cell r="BJ613">
            <v>18900</v>
          </cell>
          <cell r="BK613">
            <v>471445</v>
          </cell>
          <cell r="BL613">
            <v>471445</v>
          </cell>
          <cell r="BM613">
            <v>0</v>
          </cell>
          <cell r="BN613">
            <v>0</v>
          </cell>
          <cell r="BO613">
            <v>396561.35</v>
          </cell>
          <cell r="BP613">
            <v>-130810</v>
          </cell>
          <cell r="BQ613">
            <v>0</v>
          </cell>
          <cell r="BS613">
            <v>162813.30000000002</v>
          </cell>
          <cell r="BT613">
            <v>471445</v>
          </cell>
          <cell r="BU613">
            <v>162813.30000000002</v>
          </cell>
          <cell r="BV613">
            <v>308631.7</v>
          </cell>
        </row>
        <row r="615">
          <cell r="C615" t="str">
            <v>O &amp; M Total</v>
          </cell>
          <cell r="I615">
            <v>28824.2</v>
          </cell>
          <cell r="J615">
            <v>65317.760000000002</v>
          </cell>
          <cell r="K615">
            <v>36493.560000000005</v>
          </cell>
          <cell r="L615">
            <v>0.55870807572090664</v>
          </cell>
          <cell r="M615">
            <v>159287.42000000001</v>
          </cell>
          <cell r="N615">
            <v>389433.36</v>
          </cell>
          <cell r="O615">
            <v>230145.94000000003</v>
          </cell>
          <cell r="P615">
            <v>0.59097643817673973</v>
          </cell>
          <cell r="R615">
            <v>59232.4</v>
          </cell>
          <cell r="S615">
            <v>32070.800000000003</v>
          </cell>
          <cell r="T615">
            <v>-6361.9800000000014</v>
          </cell>
          <cell r="U615">
            <v>29248.200000000004</v>
          </cell>
          <cell r="V615">
            <v>16273.8</v>
          </cell>
          <cell r="W615">
            <v>28824.2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66055.040000000008</v>
          </cell>
          <cell r="AE615">
            <v>57636.32</v>
          </cell>
          <cell r="AF615">
            <v>63345.56</v>
          </cell>
          <cell r="AG615">
            <v>65317.760000000002</v>
          </cell>
          <cell r="AH615">
            <v>71760.92</v>
          </cell>
          <cell r="AI615">
            <v>65317.760000000002</v>
          </cell>
          <cell r="AJ615">
            <v>73733.119999999995</v>
          </cell>
          <cell r="AK615">
            <v>76980.88</v>
          </cell>
          <cell r="AL615">
            <v>66990.960000000006</v>
          </cell>
          <cell r="AM615">
            <v>82542.12</v>
          </cell>
          <cell r="AN615">
            <v>78949.72</v>
          </cell>
          <cell r="AO615">
            <v>75159.679999999993</v>
          </cell>
          <cell r="AQ615">
            <v>843789.84000000008</v>
          </cell>
          <cell r="AR615">
            <v>846790.20000000007</v>
          </cell>
          <cell r="AS615">
            <v>846789.64</v>
          </cell>
          <cell r="AT615">
            <v>918841.04</v>
          </cell>
          <cell r="AU615">
            <v>811524</v>
          </cell>
          <cell r="AV615">
            <v>811524</v>
          </cell>
          <cell r="AW615" t="e">
            <v>#REF!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D615">
            <v>672856.97999999986</v>
          </cell>
          <cell r="BE615">
            <v>622366.68999999994</v>
          </cell>
          <cell r="BF615">
            <v>339709.11</v>
          </cell>
          <cell r="BH615">
            <v>843789.84000000008</v>
          </cell>
          <cell r="BI615">
            <v>332908</v>
          </cell>
          <cell r="BJ615">
            <v>389746</v>
          </cell>
          <cell r="BK615">
            <v>811524</v>
          </cell>
          <cell r="BL615">
            <v>811524</v>
          </cell>
          <cell r="BM615">
            <v>0</v>
          </cell>
          <cell r="BN615">
            <v>0</v>
          </cell>
          <cell r="BO615">
            <v>652236.57999999996</v>
          </cell>
          <cell r="BP615">
            <v>32265.839999999997</v>
          </cell>
          <cell r="BQ615">
            <v>0</v>
          </cell>
          <cell r="BS615">
            <v>480325.94</v>
          </cell>
          <cell r="BT615">
            <v>811524</v>
          </cell>
          <cell r="BU615">
            <v>480325.94</v>
          </cell>
          <cell r="BV615">
            <v>331198.06</v>
          </cell>
        </row>
        <row r="617">
          <cell r="I617">
            <v>1791.123</v>
          </cell>
          <cell r="J617">
            <v>-1030.152</v>
          </cell>
          <cell r="K617">
            <v>-2821.2750000000001</v>
          </cell>
          <cell r="L617">
            <v>2.7386977844046316</v>
          </cell>
          <cell r="M617">
            <v>-14508.136500000001</v>
          </cell>
          <cell r="N617">
            <v>4449.2</v>
          </cell>
          <cell r="O617">
            <v>18957.336500000001</v>
          </cell>
          <cell r="P617">
            <v>4.2608416119751871</v>
          </cell>
          <cell r="W617">
            <v>1791.123</v>
          </cell>
          <cell r="AV617">
            <v>23943.300000000003</v>
          </cell>
          <cell r="BH617">
            <v>25215.064000000013</v>
          </cell>
          <cell r="BK617">
            <v>23943.300000000003</v>
          </cell>
          <cell r="BL617">
            <v>23943.300000000003</v>
          </cell>
          <cell r="BP617">
            <v>1271.7640000000101</v>
          </cell>
        </row>
        <row r="618">
          <cell r="I618">
            <v>27033.077000000001</v>
          </cell>
          <cell r="J618">
            <v>66347.911999999997</v>
          </cell>
          <cell r="K618">
            <v>39314.834999999992</v>
          </cell>
          <cell r="L618">
            <v>0.59255572353203811</v>
          </cell>
          <cell r="M618">
            <v>173795.55650000001</v>
          </cell>
          <cell r="N618">
            <v>384984.16</v>
          </cell>
          <cell r="O618">
            <v>211188.60349999997</v>
          </cell>
          <cell r="P618">
            <v>0.54856439677933755</v>
          </cell>
          <cell r="W618">
            <v>27033.077000000001</v>
          </cell>
          <cell r="AV618">
            <v>787580.7</v>
          </cell>
          <cell r="BH618">
            <v>818574.77600000007</v>
          </cell>
          <cell r="BK618">
            <v>787580.7</v>
          </cell>
          <cell r="BL618">
            <v>787580.7</v>
          </cell>
          <cell r="BP618">
            <v>30994.076000000117</v>
          </cell>
        </row>
        <row r="620">
          <cell r="B620" t="str">
            <v>Internal Audit</v>
          </cell>
          <cell r="I620">
            <v>28824.2</v>
          </cell>
          <cell r="J620">
            <v>65317.760000000002</v>
          </cell>
          <cell r="K620">
            <v>36493.560000000005</v>
          </cell>
          <cell r="L620">
            <v>0.55870807572090664</v>
          </cell>
          <cell r="M620">
            <v>159287.42000000001</v>
          </cell>
          <cell r="N620">
            <v>389433.36</v>
          </cell>
          <cell r="O620">
            <v>230145.94000000003</v>
          </cell>
          <cell r="P620">
            <v>0.59097643817673973</v>
          </cell>
          <cell r="R620">
            <v>59232.4</v>
          </cell>
          <cell r="S620">
            <v>32070.800000000003</v>
          </cell>
          <cell r="T620">
            <v>-6361.9800000000014</v>
          </cell>
          <cell r="U620">
            <v>29248.200000000004</v>
          </cell>
          <cell r="V620">
            <v>16273.8</v>
          </cell>
          <cell r="W620">
            <v>28824.2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66055.040000000008</v>
          </cell>
          <cell r="AE620">
            <v>57636.32</v>
          </cell>
          <cell r="AF620">
            <v>63345.56</v>
          </cell>
          <cell r="AG620">
            <v>65317.760000000002</v>
          </cell>
          <cell r="AH620">
            <v>71760.92</v>
          </cell>
          <cell r="AI620">
            <v>65317.760000000002</v>
          </cell>
          <cell r="AJ620">
            <v>73733.119999999995</v>
          </cell>
          <cell r="AK620">
            <v>76980.88</v>
          </cell>
          <cell r="AL620">
            <v>66990.960000000006</v>
          </cell>
          <cell r="AM620">
            <v>82542.12</v>
          </cell>
          <cell r="AN620">
            <v>78949.72</v>
          </cell>
          <cell r="AO620">
            <v>75159.679999999993</v>
          </cell>
          <cell r="AQ620">
            <v>843789.84000000008</v>
          </cell>
          <cell r="AR620">
            <v>846790.20000000007</v>
          </cell>
          <cell r="AS620">
            <v>846789.64</v>
          </cell>
          <cell r="AT620">
            <v>918841.04</v>
          </cell>
          <cell r="AU620">
            <v>811524</v>
          </cell>
          <cell r="AV620">
            <v>811524</v>
          </cell>
          <cell r="AW620" t="e">
            <v>#REF!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D620">
            <v>672856.97999999986</v>
          </cell>
          <cell r="BE620">
            <v>622366.68999999994</v>
          </cell>
          <cell r="BF620">
            <v>339709.11</v>
          </cell>
          <cell r="BH620">
            <v>843789.84000000008</v>
          </cell>
          <cell r="BI620">
            <v>332908</v>
          </cell>
          <cell r="BJ620">
            <v>389746</v>
          </cell>
          <cell r="BK620">
            <v>811524</v>
          </cell>
          <cell r="BL620">
            <v>811524</v>
          </cell>
          <cell r="BM620">
            <v>0</v>
          </cell>
          <cell r="BN620">
            <v>0</v>
          </cell>
          <cell r="BO620">
            <v>652236.57999999996</v>
          </cell>
          <cell r="BP620">
            <v>32265.839999999997</v>
          </cell>
          <cell r="BQ620">
            <v>0</v>
          </cell>
          <cell r="BS620">
            <v>480325.94</v>
          </cell>
          <cell r="BT620">
            <v>811524</v>
          </cell>
          <cell r="BU620">
            <v>480325.94</v>
          </cell>
          <cell r="BV620">
            <v>331198.06</v>
          </cell>
        </row>
        <row r="622">
          <cell r="E622" t="str">
            <v>LE-P-E-PT-C-C&amp;F</v>
          </cell>
          <cell r="G622" t="str">
            <v>Corp &amp; Financial Transactions</v>
          </cell>
          <cell r="I622">
            <v>0</v>
          </cell>
          <cell r="J622">
            <v>0</v>
          </cell>
          <cell r="K622">
            <v>0</v>
          </cell>
          <cell r="L622" t="str">
            <v xml:space="preserve"> </v>
          </cell>
          <cell r="M622">
            <v>0</v>
          </cell>
          <cell r="N622">
            <v>0</v>
          </cell>
          <cell r="O622">
            <v>0</v>
          </cell>
          <cell r="P622" t="str">
            <v xml:space="preserve"> 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D622">
            <v>0</v>
          </cell>
          <cell r="BE622">
            <v>0</v>
          </cell>
          <cell r="BF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O622">
            <v>0</v>
          </cell>
          <cell r="BP622">
            <v>0</v>
          </cell>
          <cell r="BQ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E623" t="str">
            <v>LE-P-PT-C-C&amp;FT Def</v>
          </cell>
          <cell r="G623" t="str">
            <v>Corp &amp; Financial Transactions</v>
          </cell>
          <cell r="I623">
            <v>0</v>
          </cell>
          <cell r="J623">
            <v>0</v>
          </cell>
          <cell r="K623">
            <v>0</v>
          </cell>
          <cell r="L623" t="str">
            <v xml:space="preserve"> </v>
          </cell>
          <cell r="M623">
            <v>0</v>
          </cell>
          <cell r="N623">
            <v>0</v>
          </cell>
          <cell r="O623">
            <v>0</v>
          </cell>
          <cell r="P623" t="str">
            <v xml:space="preserve"> 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D623">
            <v>0</v>
          </cell>
          <cell r="BE623">
            <v>0</v>
          </cell>
          <cell r="BF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BQ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</row>
        <row r="624">
          <cell r="E624" t="str">
            <v>LE-P-C&amp;FTAT3</v>
          </cell>
          <cell r="G624" t="str">
            <v>Corp &amp; Financial Transactions</v>
          </cell>
          <cell r="I624">
            <v>0</v>
          </cell>
          <cell r="J624">
            <v>0</v>
          </cell>
          <cell r="K624">
            <v>0</v>
          </cell>
          <cell r="L624" t="str">
            <v xml:space="preserve"> </v>
          </cell>
          <cell r="M624">
            <v>0</v>
          </cell>
          <cell r="N624">
            <v>0</v>
          </cell>
          <cell r="O624">
            <v>0</v>
          </cell>
          <cell r="P624" t="str">
            <v xml:space="preserve"> 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D624">
            <v>422.13</v>
          </cell>
          <cell r="BE624">
            <v>0</v>
          </cell>
          <cell r="BF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BQ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6">
          <cell r="D626" t="str">
            <v>PT</v>
          </cell>
          <cell r="I626">
            <v>0</v>
          </cell>
          <cell r="J626">
            <v>0</v>
          </cell>
          <cell r="K626">
            <v>0</v>
          </cell>
          <cell r="L626" t="str">
            <v xml:space="preserve"> </v>
          </cell>
          <cell r="M626">
            <v>0</v>
          </cell>
          <cell r="N626">
            <v>0</v>
          </cell>
          <cell r="O626">
            <v>0</v>
          </cell>
          <cell r="P626" t="str">
            <v xml:space="preserve"> 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D626">
            <v>422.13</v>
          </cell>
          <cell r="BE626">
            <v>0</v>
          </cell>
          <cell r="BF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</row>
        <row r="628">
          <cell r="E628" t="str">
            <v>ADD: DSM</v>
          </cell>
          <cell r="BP628">
            <v>0</v>
          </cell>
          <cell r="BQ628">
            <v>0</v>
          </cell>
          <cell r="BT628">
            <v>0</v>
          </cell>
          <cell r="BU628">
            <v>0</v>
          </cell>
          <cell r="BV628">
            <v>0</v>
          </cell>
        </row>
        <row r="630">
          <cell r="D630" t="str">
            <v>Non PT</v>
          </cell>
          <cell r="I630">
            <v>0</v>
          </cell>
          <cell r="J630">
            <v>0</v>
          </cell>
          <cell r="K630">
            <v>0</v>
          </cell>
          <cell r="L630" t="str">
            <v xml:space="preserve"> </v>
          </cell>
          <cell r="M630">
            <v>0</v>
          </cell>
          <cell r="N630">
            <v>0</v>
          </cell>
          <cell r="O630">
            <v>0</v>
          </cell>
          <cell r="P630" t="str">
            <v xml:space="preserve"> 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D630">
            <v>0</v>
          </cell>
          <cell r="BE630">
            <v>0</v>
          </cell>
          <cell r="BF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2">
          <cell r="C632" t="str">
            <v>Capital Total</v>
          </cell>
          <cell r="I632">
            <v>0</v>
          </cell>
          <cell r="J632">
            <v>0</v>
          </cell>
          <cell r="K632">
            <v>0</v>
          </cell>
          <cell r="L632" t="str">
            <v xml:space="preserve"> </v>
          </cell>
          <cell r="M632">
            <v>0</v>
          </cell>
          <cell r="N632">
            <v>0</v>
          </cell>
          <cell r="O632">
            <v>0</v>
          </cell>
          <cell r="P632" t="str">
            <v xml:space="preserve"> 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D632">
            <v>422.13</v>
          </cell>
          <cell r="BE632">
            <v>0</v>
          </cell>
          <cell r="BF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</row>
        <row r="634">
          <cell r="C634" t="str">
            <v>O&amp;M</v>
          </cell>
          <cell r="E634" t="str">
            <v>LE-P-E-Compliance AT5</v>
          </cell>
          <cell r="G634" t="str">
            <v>Compliance</v>
          </cell>
          <cell r="I634">
            <v>433.18</v>
          </cell>
          <cell r="J634">
            <v>0</v>
          </cell>
          <cell r="K634">
            <v>-433.18</v>
          </cell>
          <cell r="L634" t="str">
            <v xml:space="preserve"> </v>
          </cell>
          <cell r="M634">
            <v>1494.77</v>
          </cell>
          <cell r="N634">
            <v>0</v>
          </cell>
          <cell r="O634">
            <v>-1494.77</v>
          </cell>
          <cell r="P634" t="str">
            <v xml:space="preserve"> </v>
          </cell>
          <cell r="R634">
            <v>0</v>
          </cell>
          <cell r="S634">
            <v>0</v>
          </cell>
          <cell r="T634">
            <v>0</v>
          </cell>
          <cell r="U634">
            <v>457.58</v>
          </cell>
          <cell r="V634">
            <v>604.01</v>
          </cell>
          <cell r="W634">
            <v>433.18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D634">
            <v>0</v>
          </cell>
          <cell r="BE634">
            <v>12.02</v>
          </cell>
          <cell r="BF634">
            <v>129.46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O634">
            <v>-1494.77</v>
          </cell>
          <cell r="BP634">
            <v>0</v>
          </cell>
          <cell r="BQ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</row>
        <row r="635">
          <cell r="C635" t="str">
            <v>O&amp;M</v>
          </cell>
          <cell r="E635" t="str">
            <v>LE-P-E-Compliance AT6</v>
          </cell>
          <cell r="G635" t="str">
            <v>Compliance</v>
          </cell>
          <cell r="I635">
            <v>3337.99</v>
          </cell>
          <cell r="J635">
            <v>0</v>
          </cell>
          <cell r="K635">
            <v>-3337.99</v>
          </cell>
          <cell r="L635" t="str">
            <v xml:space="preserve"> </v>
          </cell>
          <cell r="M635">
            <v>16296.59</v>
          </cell>
          <cell r="N635">
            <v>0</v>
          </cell>
          <cell r="O635">
            <v>-16296.59</v>
          </cell>
          <cell r="P635" t="str">
            <v xml:space="preserve"> </v>
          </cell>
          <cell r="R635">
            <v>3214.77</v>
          </cell>
          <cell r="S635">
            <v>2148.4499999999998</v>
          </cell>
          <cell r="T635">
            <v>2824.57</v>
          </cell>
          <cell r="U635">
            <v>2748.74</v>
          </cell>
          <cell r="V635">
            <v>2022.07</v>
          </cell>
          <cell r="W635">
            <v>3337.99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D635">
            <v>37996.160000000003</v>
          </cell>
          <cell r="BE635">
            <v>21973.48</v>
          </cell>
          <cell r="BF635">
            <v>26738.58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O635">
            <v>-16296.59</v>
          </cell>
          <cell r="BP635">
            <v>0</v>
          </cell>
          <cell r="BQ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</row>
        <row r="636">
          <cell r="C636" t="str">
            <v>O&amp;M</v>
          </cell>
          <cell r="E636" t="str">
            <v>LE-P-E-Environmental AT5</v>
          </cell>
          <cell r="G636" t="str">
            <v>Environmental</v>
          </cell>
          <cell r="I636">
            <v>167.17</v>
          </cell>
          <cell r="J636">
            <v>0</v>
          </cell>
          <cell r="K636">
            <v>-167.17</v>
          </cell>
          <cell r="L636" t="str">
            <v xml:space="preserve"> </v>
          </cell>
          <cell r="M636">
            <v>2046.29</v>
          </cell>
          <cell r="N636">
            <v>0</v>
          </cell>
          <cell r="O636">
            <v>-2046.29</v>
          </cell>
          <cell r="P636" t="str">
            <v xml:space="preserve"> </v>
          </cell>
          <cell r="R636">
            <v>357.52</v>
          </cell>
          <cell r="S636">
            <v>250.14</v>
          </cell>
          <cell r="T636">
            <v>256.24</v>
          </cell>
          <cell r="U636">
            <v>391.69</v>
          </cell>
          <cell r="V636">
            <v>623.53</v>
          </cell>
          <cell r="W636">
            <v>167.17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1</v>
          </cell>
          <cell r="AW636" t="e">
            <v>#REF!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D636">
            <v>1931.94</v>
          </cell>
          <cell r="BE636">
            <v>740.26</v>
          </cell>
          <cell r="BF636">
            <v>562.57000000000005</v>
          </cell>
          <cell r="BH636">
            <v>0</v>
          </cell>
          <cell r="BI636">
            <v>0</v>
          </cell>
          <cell r="BJ636">
            <v>0</v>
          </cell>
          <cell r="BK636">
            <v>1</v>
          </cell>
          <cell r="BL636">
            <v>1</v>
          </cell>
          <cell r="BO636">
            <v>-2045.29</v>
          </cell>
          <cell r="BP636">
            <v>-1</v>
          </cell>
          <cell r="BQ636">
            <v>0</v>
          </cell>
          <cell r="BS636">
            <v>0</v>
          </cell>
          <cell r="BT636">
            <v>1</v>
          </cell>
          <cell r="BU636">
            <v>0</v>
          </cell>
          <cell r="BV636">
            <v>1</v>
          </cell>
        </row>
        <row r="637">
          <cell r="C637" t="str">
            <v>O&amp;M</v>
          </cell>
          <cell r="E637" t="str">
            <v>LE-P-E-Environmental AT6</v>
          </cell>
          <cell r="G637" t="str">
            <v>Environmental</v>
          </cell>
          <cell r="I637">
            <v>320.69</v>
          </cell>
          <cell r="J637">
            <v>0</v>
          </cell>
          <cell r="K637">
            <v>-320.69</v>
          </cell>
          <cell r="L637" t="str">
            <v xml:space="preserve"> </v>
          </cell>
          <cell r="M637">
            <v>2246.4</v>
          </cell>
          <cell r="N637">
            <v>0</v>
          </cell>
          <cell r="O637">
            <v>-2246.4</v>
          </cell>
          <cell r="P637" t="str">
            <v xml:space="preserve"> </v>
          </cell>
          <cell r="R637">
            <v>785.13</v>
          </cell>
          <cell r="S637">
            <v>390.2</v>
          </cell>
          <cell r="T637">
            <v>312.79000000000002</v>
          </cell>
          <cell r="U637">
            <v>328.58</v>
          </cell>
          <cell r="V637">
            <v>109.01</v>
          </cell>
          <cell r="W637">
            <v>320.69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D637">
            <v>3287.62</v>
          </cell>
          <cell r="BE637">
            <v>2426.96</v>
          </cell>
          <cell r="BF637">
            <v>5445.11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O637">
            <v>-2246.4</v>
          </cell>
          <cell r="BP637">
            <v>0</v>
          </cell>
          <cell r="BQ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</row>
        <row r="638">
          <cell r="C638" t="str">
            <v>O&amp;M</v>
          </cell>
          <cell r="E638" t="str">
            <v>LE-P-E-Lab/EAT6</v>
          </cell>
          <cell r="G638" t="str">
            <v>Labor &amp; Employment</v>
          </cell>
          <cell r="I638">
            <v>0</v>
          </cell>
          <cell r="J638">
            <v>0</v>
          </cell>
          <cell r="K638">
            <v>0</v>
          </cell>
          <cell r="L638" t="str">
            <v xml:space="preserve"> </v>
          </cell>
          <cell r="M638">
            <v>238.55</v>
          </cell>
          <cell r="N638">
            <v>0</v>
          </cell>
          <cell r="O638">
            <v>-238.55</v>
          </cell>
          <cell r="P638" t="str">
            <v xml:space="preserve"> </v>
          </cell>
          <cell r="R638">
            <v>105.85</v>
          </cell>
          <cell r="S638">
            <v>75.83</v>
          </cell>
          <cell r="T638">
            <v>0</v>
          </cell>
          <cell r="U638">
            <v>56.87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D638">
            <v>4691.3</v>
          </cell>
          <cell r="BE638">
            <v>1008</v>
          </cell>
          <cell r="BF638">
            <v>3047.93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O638">
            <v>-238.55</v>
          </cell>
          <cell r="BP638">
            <v>0</v>
          </cell>
          <cell r="BQ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</row>
        <row r="639">
          <cell r="C639" t="str">
            <v>O&amp;M</v>
          </cell>
          <cell r="E639" t="str">
            <v>LE-P-E-Litigation AT5</v>
          </cell>
          <cell r="G639" t="str">
            <v>Litigation</v>
          </cell>
          <cell r="I639">
            <v>528.36</v>
          </cell>
          <cell r="J639">
            <v>0</v>
          </cell>
          <cell r="K639">
            <v>-528.36</v>
          </cell>
          <cell r="L639" t="str">
            <v xml:space="preserve"> </v>
          </cell>
          <cell r="M639">
            <v>2129.29</v>
          </cell>
          <cell r="N639">
            <v>0</v>
          </cell>
          <cell r="O639">
            <v>-2129.29</v>
          </cell>
          <cell r="P639" t="str">
            <v xml:space="preserve"> </v>
          </cell>
          <cell r="R639">
            <v>320.92</v>
          </cell>
          <cell r="S639">
            <v>228.18</v>
          </cell>
          <cell r="T639">
            <v>422.2</v>
          </cell>
          <cell r="U639">
            <v>290.41000000000003</v>
          </cell>
          <cell r="V639">
            <v>339.22</v>
          </cell>
          <cell r="W639">
            <v>528.36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-1</v>
          </cell>
          <cell r="AV639">
            <v>-1</v>
          </cell>
          <cell r="AW639" t="e">
            <v>#REF!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D639">
            <v>7614.39</v>
          </cell>
          <cell r="BE639">
            <v>3894.62</v>
          </cell>
          <cell r="BF639">
            <v>4881.82</v>
          </cell>
          <cell r="BH639">
            <v>0</v>
          </cell>
          <cell r="BI639">
            <v>0</v>
          </cell>
          <cell r="BJ639">
            <v>0</v>
          </cell>
          <cell r="BK639">
            <v>-1</v>
          </cell>
          <cell r="BL639">
            <v>-1</v>
          </cell>
          <cell r="BO639">
            <v>-2130.29</v>
          </cell>
          <cell r="BP639">
            <v>1</v>
          </cell>
          <cell r="BQ639">
            <v>0</v>
          </cell>
          <cell r="BS639">
            <v>0</v>
          </cell>
          <cell r="BT639">
            <v>-1</v>
          </cell>
          <cell r="BU639">
            <v>0</v>
          </cell>
          <cell r="BV639">
            <v>-1</v>
          </cell>
        </row>
        <row r="640">
          <cell r="C640" t="str">
            <v>O&amp;M</v>
          </cell>
          <cell r="E640" t="str">
            <v>LE-P-E-Litigation AT6</v>
          </cell>
          <cell r="G640" t="str">
            <v>Litigation</v>
          </cell>
          <cell r="I640">
            <v>371.24</v>
          </cell>
          <cell r="J640">
            <v>0</v>
          </cell>
          <cell r="K640">
            <v>-371.24</v>
          </cell>
          <cell r="L640" t="str">
            <v xml:space="preserve"> </v>
          </cell>
          <cell r="M640">
            <v>2647.66</v>
          </cell>
          <cell r="N640">
            <v>0</v>
          </cell>
          <cell r="O640">
            <v>-2647.66</v>
          </cell>
          <cell r="P640" t="str">
            <v xml:space="preserve"> </v>
          </cell>
          <cell r="R640">
            <v>296.99</v>
          </cell>
          <cell r="S640">
            <v>685.61</v>
          </cell>
          <cell r="T640">
            <v>290.68</v>
          </cell>
          <cell r="U640">
            <v>549.75</v>
          </cell>
          <cell r="V640">
            <v>453.39</v>
          </cell>
          <cell r="W640">
            <v>371.24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1</v>
          </cell>
          <cell r="AV640">
            <v>1</v>
          </cell>
          <cell r="AW640" t="e">
            <v>#REF!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D640">
            <v>6237.19</v>
          </cell>
          <cell r="BE640">
            <v>5726.21</v>
          </cell>
          <cell r="BF640">
            <v>3934.4</v>
          </cell>
          <cell r="BH640">
            <v>0</v>
          </cell>
          <cell r="BI640">
            <v>0</v>
          </cell>
          <cell r="BJ640">
            <v>0</v>
          </cell>
          <cell r="BK640">
            <v>1</v>
          </cell>
          <cell r="BL640">
            <v>1</v>
          </cell>
          <cell r="BO640">
            <v>-2646.66</v>
          </cell>
          <cell r="BP640">
            <v>-1</v>
          </cell>
          <cell r="BQ640">
            <v>0</v>
          </cell>
          <cell r="BS640">
            <v>0</v>
          </cell>
          <cell r="BT640">
            <v>1</v>
          </cell>
          <cell r="BU640">
            <v>0</v>
          </cell>
          <cell r="BV640">
            <v>1</v>
          </cell>
        </row>
        <row r="641">
          <cell r="C641" t="str">
            <v>O&amp;M</v>
          </cell>
          <cell r="E641" t="str">
            <v>LE-P-E-Property AT5</v>
          </cell>
          <cell r="G641" t="str">
            <v>Property</v>
          </cell>
          <cell r="I641">
            <v>21.97</v>
          </cell>
          <cell r="J641">
            <v>0</v>
          </cell>
          <cell r="K641">
            <v>-21.97</v>
          </cell>
          <cell r="L641" t="str">
            <v xml:space="preserve"> </v>
          </cell>
          <cell r="M641">
            <v>71.989999999999995</v>
          </cell>
          <cell r="N641">
            <v>0</v>
          </cell>
          <cell r="O641">
            <v>-71.989999999999995</v>
          </cell>
          <cell r="P641" t="str">
            <v xml:space="preserve"> </v>
          </cell>
          <cell r="R641">
            <v>17.079999999999998</v>
          </cell>
          <cell r="S641">
            <v>24.4</v>
          </cell>
          <cell r="T641">
            <v>0</v>
          </cell>
          <cell r="U641">
            <v>8.5399999999999991</v>
          </cell>
          <cell r="V641">
            <v>0</v>
          </cell>
          <cell r="W641">
            <v>21.97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D641">
            <v>379.46</v>
          </cell>
          <cell r="BE641">
            <v>512.86</v>
          </cell>
          <cell r="BF641">
            <v>1095.73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O641">
            <v>-71.989999999999995</v>
          </cell>
          <cell r="BP641">
            <v>0</v>
          </cell>
          <cell r="BQ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C642" t="str">
            <v>O&amp;M</v>
          </cell>
          <cell r="E642" t="str">
            <v>LE-P-E-Property AT6</v>
          </cell>
          <cell r="G642" t="str">
            <v>Property</v>
          </cell>
          <cell r="I642">
            <v>90.04</v>
          </cell>
          <cell r="J642">
            <v>0</v>
          </cell>
          <cell r="K642">
            <v>-90.04</v>
          </cell>
          <cell r="L642" t="str">
            <v xml:space="preserve"> </v>
          </cell>
          <cell r="M642">
            <v>205.37</v>
          </cell>
          <cell r="N642">
            <v>0</v>
          </cell>
          <cell r="O642">
            <v>-205.37</v>
          </cell>
          <cell r="P642" t="str">
            <v xml:space="preserve"> </v>
          </cell>
          <cell r="R642">
            <v>0</v>
          </cell>
          <cell r="S642">
            <v>0</v>
          </cell>
          <cell r="T642">
            <v>7.9</v>
          </cell>
          <cell r="U642">
            <v>71.09</v>
          </cell>
          <cell r="V642">
            <v>36.340000000000003</v>
          </cell>
          <cell r="W642">
            <v>90.04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D642">
            <v>325.66000000000003</v>
          </cell>
          <cell r="BE642">
            <v>207.38</v>
          </cell>
          <cell r="BF642">
            <v>535.32000000000005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O642">
            <v>-205.37</v>
          </cell>
          <cell r="BP642">
            <v>0</v>
          </cell>
          <cell r="BQ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C643" t="str">
            <v>O&amp;M</v>
          </cell>
          <cell r="E643" t="str">
            <v>LE-P-ER&amp;TGCSAT5</v>
          </cell>
          <cell r="G643" t="str">
            <v>ER&amp;T General Counsel</v>
          </cell>
          <cell r="I643">
            <v>0</v>
          </cell>
          <cell r="J643">
            <v>0</v>
          </cell>
          <cell r="K643">
            <v>0</v>
          </cell>
          <cell r="L643" t="str">
            <v xml:space="preserve"> </v>
          </cell>
          <cell r="M643">
            <v>0</v>
          </cell>
          <cell r="N643">
            <v>0</v>
          </cell>
          <cell r="O643">
            <v>0</v>
          </cell>
          <cell r="P643" t="str">
            <v xml:space="preserve"> 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D643">
            <v>0</v>
          </cell>
          <cell r="BE643">
            <v>0</v>
          </cell>
          <cell r="BF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O643">
            <v>0</v>
          </cell>
          <cell r="BP643">
            <v>0</v>
          </cell>
          <cell r="BQ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C644" t="str">
            <v>O&amp;M</v>
          </cell>
          <cell r="E644" t="str">
            <v>LE-P-ER&amp;TGCSAT6</v>
          </cell>
          <cell r="G644" t="str">
            <v>ER&amp;T General Counsel</v>
          </cell>
          <cell r="I644">
            <v>0</v>
          </cell>
          <cell r="J644">
            <v>0</v>
          </cell>
          <cell r="K644">
            <v>0</v>
          </cell>
          <cell r="L644" t="str">
            <v xml:space="preserve"> </v>
          </cell>
          <cell r="M644">
            <v>0</v>
          </cell>
          <cell r="N644">
            <v>0</v>
          </cell>
          <cell r="O644">
            <v>0</v>
          </cell>
          <cell r="P644" t="str">
            <v xml:space="preserve"> 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D644">
            <v>0</v>
          </cell>
          <cell r="BE644">
            <v>0</v>
          </cell>
          <cell r="BF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O644">
            <v>0</v>
          </cell>
          <cell r="BP644">
            <v>0</v>
          </cell>
          <cell r="BQ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C645" t="str">
            <v>O&amp;M</v>
          </cell>
          <cell r="E645" t="str">
            <v>LE-P-E-Regulatory AT5</v>
          </cell>
          <cell r="G645" t="str">
            <v>Regulatory</v>
          </cell>
          <cell r="I645">
            <v>1157.99</v>
          </cell>
          <cell r="J645">
            <v>0</v>
          </cell>
          <cell r="K645">
            <v>-1157.99</v>
          </cell>
          <cell r="L645" t="str">
            <v xml:space="preserve"> </v>
          </cell>
          <cell r="M645">
            <v>2994.42</v>
          </cell>
          <cell r="N645">
            <v>0</v>
          </cell>
          <cell r="O645">
            <v>-2994.42</v>
          </cell>
          <cell r="P645" t="str">
            <v xml:space="preserve"> </v>
          </cell>
          <cell r="R645">
            <v>0</v>
          </cell>
          <cell r="S645">
            <v>0</v>
          </cell>
          <cell r="T645">
            <v>86.63</v>
          </cell>
          <cell r="U645">
            <v>309.94</v>
          </cell>
          <cell r="V645">
            <v>1439.86</v>
          </cell>
          <cell r="W645">
            <v>1157.99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1</v>
          </cell>
          <cell r="AW645" t="e">
            <v>#REF!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D645">
            <v>3803.07</v>
          </cell>
          <cell r="BE645">
            <v>5852.92</v>
          </cell>
          <cell r="BF645">
            <v>3680.18</v>
          </cell>
          <cell r="BH645">
            <v>0</v>
          </cell>
          <cell r="BI645">
            <v>0</v>
          </cell>
          <cell r="BJ645">
            <v>0</v>
          </cell>
          <cell r="BK645">
            <v>1</v>
          </cell>
          <cell r="BL645">
            <v>1</v>
          </cell>
          <cell r="BO645">
            <v>-2993.42</v>
          </cell>
          <cell r="BP645">
            <v>-1</v>
          </cell>
          <cell r="BQ645">
            <v>0</v>
          </cell>
          <cell r="BS645">
            <v>0</v>
          </cell>
          <cell r="BT645">
            <v>1</v>
          </cell>
          <cell r="BU645">
            <v>0</v>
          </cell>
          <cell r="BV645">
            <v>1</v>
          </cell>
        </row>
        <row r="646">
          <cell r="C646" t="str">
            <v>O&amp;M</v>
          </cell>
          <cell r="E646" t="str">
            <v>LE-P-E-Regulatory AT6</v>
          </cell>
          <cell r="G646" t="str">
            <v>Regulatory</v>
          </cell>
          <cell r="I646">
            <v>766.18</v>
          </cell>
          <cell r="J646">
            <v>0</v>
          </cell>
          <cell r="K646">
            <v>-766.18</v>
          </cell>
          <cell r="L646" t="str">
            <v xml:space="preserve"> </v>
          </cell>
          <cell r="M646">
            <v>7097.79</v>
          </cell>
          <cell r="N646">
            <v>0</v>
          </cell>
          <cell r="O646">
            <v>-7097.79</v>
          </cell>
          <cell r="P646" t="str">
            <v xml:space="preserve"> </v>
          </cell>
          <cell r="R646">
            <v>2091.58</v>
          </cell>
          <cell r="S646">
            <v>927.31</v>
          </cell>
          <cell r="T646">
            <v>1276.43</v>
          </cell>
          <cell r="U646">
            <v>916.25</v>
          </cell>
          <cell r="V646">
            <v>1120.04</v>
          </cell>
          <cell r="W646">
            <v>766.18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-1</v>
          </cell>
          <cell r="AV646">
            <v>-1</v>
          </cell>
          <cell r="AW646" t="e">
            <v>#REF!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D646">
            <v>7638.79</v>
          </cell>
          <cell r="BE646">
            <v>3453.83</v>
          </cell>
          <cell r="BF646">
            <v>9331.1200000000008</v>
          </cell>
          <cell r="BH646">
            <v>0</v>
          </cell>
          <cell r="BI646">
            <v>0</v>
          </cell>
          <cell r="BJ646">
            <v>0</v>
          </cell>
          <cell r="BK646">
            <v>-1</v>
          </cell>
          <cell r="BL646">
            <v>-1</v>
          </cell>
          <cell r="BO646">
            <v>-7098.79</v>
          </cell>
          <cell r="BP646">
            <v>1</v>
          </cell>
          <cell r="BQ646">
            <v>0</v>
          </cell>
          <cell r="BS646">
            <v>0</v>
          </cell>
          <cell r="BT646">
            <v>-1</v>
          </cell>
          <cell r="BU646">
            <v>0</v>
          </cell>
          <cell r="BV646">
            <v>-1</v>
          </cell>
        </row>
        <row r="647">
          <cell r="C647" t="str">
            <v>O&amp;M</v>
          </cell>
          <cell r="E647" t="str">
            <v>LE-P-GovAffAT5</v>
          </cell>
          <cell r="G647" t="str">
            <v>Governmental Affairs</v>
          </cell>
          <cell r="I647">
            <v>0</v>
          </cell>
          <cell r="J647">
            <v>0</v>
          </cell>
          <cell r="K647">
            <v>0</v>
          </cell>
          <cell r="L647" t="str">
            <v xml:space="preserve"> </v>
          </cell>
          <cell r="M647">
            <v>0</v>
          </cell>
          <cell r="N647">
            <v>0</v>
          </cell>
          <cell r="O647">
            <v>0</v>
          </cell>
          <cell r="P647" t="str">
            <v xml:space="preserve"> 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D647">
            <v>0</v>
          </cell>
          <cell r="BE647">
            <v>0</v>
          </cell>
          <cell r="BF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O647">
            <v>0</v>
          </cell>
          <cell r="BP647">
            <v>0</v>
          </cell>
          <cell r="BQ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C648" t="str">
            <v>O&amp;M</v>
          </cell>
          <cell r="E648" t="str">
            <v>LE-P-GovAffAT6</v>
          </cell>
          <cell r="G648" t="str">
            <v>Governmental Affairs</v>
          </cell>
          <cell r="I648">
            <v>0</v>
          </cell>
          <cell r="J648">
            <v>0</v>
          </cell>
          <cell r="K648">
            <v>0</v>
          </cell>
          <cell r="L648" t="str">
            <v xml:space="preserve"> </v>
          </cell>
          <cell r="M648">
            <v>0</v>
          </cell>
          <cell r="N648">
            <v>0</v>
          </cell>
          <cell r="O648">
            <v>0</v>
          </cell>
          <cell r="P648" t="str">
            <v xml:space="preserve"> 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D648">
            <v>0</v>
          </cell>
          <cell r="BE648">
            <v>0</v>
          </cell>
          <cell r="BF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O648">
            <v>0</v>
          </cell>
          <cell r="BP648">
            <v>0</v>
          </cell>
          <cell r="BQ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C649" t="str">
            <v>O&amp;M</v>
          </cell>
          <cell r="E649" t="str">
            <v>LE-P-Labor Employment AT6</v>
          </cell>
          <cell r="G649" t="str">
            <v>Labor &amp; Employment</v>
          </cell>
          <cell r="I649">
            <v>2448.6</v>
          </cell>
          <cell r="J649">
            <v>0</v>
          </cell>
          <cell r="K649">
            <v>-2448.6</v>
          </cell>
          <cell r="L649" t="str">
            <v xml:space="preserve"> </v>
          </cell>
          <cell r="M649">
            <v>2448.6</v>
          </cell>
          <cell r="N649">
            <v>0</v>
          </cell>
          <cell r="O649">
            <v>-2448.6</v>
          </cell>
          <cell r="P649" t="str">
            <v xml:space="preserve"> 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2448.6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D649">
            <v>2911.46</v>
          </cell>
          <cell r="BE649">
            <v>37353.599999999999</v>
          </cell>
          <cell r="BF649">
            <v>36875.980000000003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O649">
            <v>-2448.6</v>
          </cell>
          <cell r="BP649">
            <v>0</v>
          </cell>
          <cell r="BQ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C650" t="str">
            <v>O&amp;M</v>
          </cell>
          <cell r="E650" t="str">
            <v>LE-P-Litigation AT5</v>
          </cell>
          <cell r="G650" t="str">
            <v>Litigation</v>
          </cell>
          <cell r="I650">
            <v>5084.25</v>
          </cell>
          <cell r="J650">
            <v>0</v>
          </cell>
          <cell r="K650">
            <v>-5084.25</v>
          </cell>
          <cell r="L650" t="str">
            <v xml:space="preserve"> </v>
          </cell>
          <cell r="M650">
            <v>27943.05</v>
          </cell>
          <cell r="N650">
            <v>0</v>
          </cell>
          <cell r="O650">
            <v>-27943.05</v>
          </cell>
          <cell r="P650" t="str">
            <v xml:space="preserve"> </v>
          </cell>
          <cell r="R650">
            <v>5348.63</v>
          </cell>
          <cell r="S650">
            <v>3904.71</v>
          </cell>
          <cell r="T650">
            <v>4555.49</v>
          </cell>
          <cell r="U650">
            <v>5490.99</v>
          </cell>
          <cell r="V650">
            <v>3558.98</v>
          </cell>
          <cell r="W650">
            <v>5084.25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D650">
            <v>58052.480000000003</v>
          </cell>
          <cell r="BE650">
            <v>47901.29</v>
          </cell>
          <cell r="BF650">
            <v>4774.91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O650">
            <v>-27943.05</v>
          </cell>
          <cell r="BP650">
            <v>0</v>
          </cell>
          <cell r="BQ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C651" t="str">
            <v>O&amp;M</v>
          </cell>
          <cell r="E651" t="str">
            <v>LE-P-Litigation AT6</v>
          </cell>
          <cell r="G651" t="str">
            <v>Litigation</v>
          </cell>
          <cell r="I651">
            <v>41336.53</v>
          </cell>
          <cell r="J651">
            <v>0</v>
          </cell>
          <cell r="K651">
            <v>-41336.53</v>
          </cell>
          <cell r="L651" t="str">
            <v xml:space="preserve"> </v>
          </cell>
          <cell r="M651">
            <v>234907.33</v>
          </cell>
          <cell r="N651">
            <v>0</v>
          </cell>
          <cell r="O651">
            <v>-234907.33</v>
          </cell>
          <cell r="P651" t="str">
            <v xml:space="preserve"> </v>
          </cell>
          <cell r="R651">
            <v>42126.400000000001</v>
          </cell>
          <cell r="S651">
            <v>32647.96</v>
          </cell>
          <cell r="T651">
            <v>35280.86</v>
          </cell>
          <cell r="U651">
            <v>41231.21</v>
          </cell>
          <cell r="V651">
            <v>42284.37</v>
          </cell>
          <cell r="W651">
            <v>41336.53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D651">
            <v>452742.6</v>
          </cell>
          <cell r="BE651">
            <v>462671.65</v>
          </cell>
          <cell r="BF651">
            <v>373086.8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O651">
            <v>-234907.33</v>
          </cell>
          <cell r="BP651">
            <v>0</v>
          </cell>
          <cell r="BQ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C652" t="str">
            <v>O&amp;M</v>
          </cell>
          <cell r="E652" t="str">
            <v>LE-P-Property AT5</v>
          </cell>
          <cell r="G652" t="str">
            <v>Property</v>
          </cell>
          <cell r="I652">
            <v>0</v>
          </cell>
          <cell r="J652">
            <v>0</v>
          </cell>
          <cell r="K652">
            <v>0</v>
          </cell>
          <cell r="L652" t="str">
            <v xml:space="preserve"> </v>
          </cell>
          <cell r="M652">
            <v>0</v>
          </cell>
          <cell r="N652">
            <v>0</v>
          </cell>
          <cell r="O652">
            <v>0</v>
          </cell>
          <cell r="P652" t="str">
            <v xml:space="preserve"> 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D652">
            <v>0</v>
          </cell>
          <cell r="BE652">
            <v>0</v>
          </cell>
          <cell r="BF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O652">
            <v>0</v>
          </cell>
          <cell r="BP652">
            <v>0</v>
          </cell>
          <cell r="BQ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C653" t="str">
            <v>O&amp;M</v>
          </cell>
          <cell r="E653" t="str">
            <v>LE-P-Property AT6</v>
          </cell>
          <cell r="G653" t="str">
            <v>Property</v>
          </cell>
          <cell r="I653">
            <v>0</v>
          </cell>
          <cell r="J653">
            <v>0</v>
          </cell>
          <cell r="K653">
            <v>0</v>
          </cell>
          <cell r="L653" t="str">
            <v xml:space="preserve"> </v>
          </cell>
          <cell r="M653">
            <v>0</v>
          </cell>
          <cell r="N653">
            <v>0</v>
          </cell>
          <cell r="O653">
            <v>0</v>
          </cell>
          <cell r="P653" t="str">
            <v xml:space="preserve"> 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D653">
            <v>0</v>
          </cell>
          <cell r="BE653">
            <v>0</v>
          </cell>
          <cell r="BF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O653">
            <v>0</v>
          </cell>
          <cell r="BP653">
            <v>0</v>
          </cell>
          <cell r="BQ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C654" t="str">
            <v>O&amp;M</v>
          </cell>
          <cell r="E654" t="str">
            <v>LE-P-Regulatory AT5</v>
          </cell>
          <cell r="G654" t="str">
            <v>Regulatory</v>
          </cell>
          <cell r="I654">
            <v>1525.28</v>
          </cell>
          <cell r="J654">
            <v>0</v>
          </cell>
          <cell r="K654">
            <v>-1525.28</v>
          </cell>
          <cell r="L654" t="str">
            <v xml:space="preserve"> </v>
          </cell>
          <cell r="M654">
            <v>7545.03</v>
          </cell>
          <cell r="N654">
            <v>0</v>
          </cell>
          <cell r="O654">
            <v>-7545.03</v>
          </cell>
          <cell r="P654" t="str">
            <v xml:space="preserve"> </v>
          </cell>
          <cell r="R654">
            <v>0</v>
          </cell>
          <cell r="S654">
            <v>0</v>
          </cell>
          <cell r="T654">
            <v>752.47</v>
          </cell>
          <cell r="U654">
            <v>4250.43</v>
          </cell>
          <cell r="V654">
            <v>1016.85</v>
          </cell>
          <cell r="W654">
            <v>1525.28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D654">
            <v>13553.11</v>
          </cell>
          <cell r="BE654">
            <v>26264.57</v>
          </cell>
          <cell r="BF654">
            <v>30313.84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O654">
            <v>-7545.03</v>
          </cell>
          <cell r="BP654">
            <v>0</v>
          </cell>
          <cell r="BQ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C655" t="str">
            <v>O&amp;M</v>
          </cell>
          <cell r="E655" t="str">
            <v>LE-P-Regulatory AT6</v>
          </cell>
          <cell r="G655" t="str">
            <v>Regulatory</v>
          </cell>
          <cell r="I655">
            <v>1132.1400000000001</v>
          </cell>
          <cell r="J655">
            <v>0</v>
          </cell>
          <cell r="K655">
            <v>-1132.1400000000001</v>
          </cell>
          <cell r="L655" t="str">
            <v xml:space="preserve"> </v>
          </cell>
          <cell r="M655">
            <v>22853.58</v>
          </cell>
          <cell r="N655">
            <v>0</v>
          </cell>
          <cell r="O655">
            <v>-22853.58</v>
          </cell>
          <cell r="P655" t="str">
            <v xml:space="preserve"> </v>
          </cell>
          <cell r="R655">
            <v>789.87</v>
          </cell>
          <cell r="S655">
            <v>131.65</v>
          </cell>
          <cell r="T655">
            <v>9109.84</v>
          </cell>
          <cell r="U655">
            <v>3422.77</v>
          </cell>
          <cell r="V655">
            <v>8267.31</v>
          </cell>
          <cell r="W655">
            <v>1132.1400000000001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D655">
            <v>386.48</v>
          </cell>
          <cell r="BE655">
            <v>4398.97</v>
          </cell>
          <cell r="BF655">
            <v>28403.86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O655">
            <v>-22853.58</v>
          </cell>
          <cell r="BP655">
            <v>0</v>
          </cell>
          <cell r="BQ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C656" t="str">
            <v>O&amp;M</v>
          </cell>
          <cell r="E656" t="str">
            <v>FP-P-E-FedPlcyInitia</v>
          </cell>
          <cell r="G656" t="str">
            <v>Federal Policy</v>
          </cell>
          <cell r="I656">
            <v>0</v>
          </cell>
          <cell r="J656">
            <v>0</v>
          </cell>
          <cell r="K656">
            <v>0</v>
          </cell>
          <cell r="L656" t="str">
            <v xml:space="preserve"> </v>
          </cell>
          <cell r="M656">
            <v>0</v>
          </cell>
          <cell r="N656">
            <v>0</v>
          </cell>
          <cell r="O656">
            <v>0</v>
          </cell>
          <cell r="P656" t="str">
            <v xml:space="preserve"> 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D656">
            <v>0</v>
          </cell>
          <cell r="BE656">
            <v>5055.68</v>
          </cell>
          <cell r="BF656">
            <v>63091.88</v>
          </cell>
          <cell r="BH656">
            <v>0</v>
          </cell>
          <cell r="BI656">
            <v>0</v>
          </cell>
          <cell r="BJ656">
            <v>54353.75</v>
          </cell>
          <cell r="BK656">
            <v>0</v>
          </cell>
          <cell r="BL656">
            <v>0</v>
          </cell>
          <cell r="BO656">
            <v>0</v>
          </cell>
          <cell r="BP656">
            <v>0</v>
          </cell>
          <cell r="BQ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C657" t="str">
            <v>O&amp;M</v>
          </cell>
          <cell r="E657" t="str">
            <v>LE-P-E-Sarbanes Oxley 404</v>
          </cell>
          <cell r="G657" t="str">
            <v>Sarbanes Oxley</v>
          </cell>
          <cell r="I657">
            <v>0</v>
          </cell>
          <cell r="J657">
            <v>0</v>
          </cell>
          <cell r="K657">
            <v>0</v>
          </cell>
          <cell r="L657" t="str">
            <v xml:space="preserve"> </v>
          </cell>
          <cell r="M657">
            <v>0</v>
          </cell>
          <cell r="N657">
            <v>0</v>
          </cell>
          <cell r="O657">
            <v>0</v>
          </cell>
          <cell r="P657" t="str">
            <v xml:space="preserve"> 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D657">
            <v>0</v>
          </cell>
          <cell r="BE657">
            <v>0</v>
          </cell>
          <cell r="BF657">
            <v>0</v>
          </cell>
          <cell r="BH657">
            <v>0</v>
          </cell>
          <cell r="BI657">
            <v>2408.1</v>
          </cell>
          <cell r="BJ657">
            <v>2819.28</v>
          </cell>
          <cell r="BK657">
            <v>0</v>
          </cell>
          <cell r="BL657">
            <v>0</v>
          </cell>
          <cell r="BO657">
            <v>0</v>
          </cell>
          <cell r="BP657">
            <v>0</v>
          </cell>
          <cell r="BQ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C658" t="str">
            <v>O&amp;M</v>
          </cell>
          <cell r="E658" t="str">
            <v>LE-P-C&amp;FT</v>
          </cell>
          <cell r="G658" t="str">
            <v>Corp &amp; Financial Transactions</v>
          </cell>
          <cell r="I658">
            <v>0</v>
          </cell>
          <cell r="J658">
            <v>9110.2199999999993</v>
          </cell>
          <cell r="K658">
            <v>9110.2199999999993</v>
          </cell>
          <cell r="L658">
            <v>1</v>
          </cell>
          <cell r="M658">
            <v>0</v>
          </cell>
          <cell r="N658">
            <v>56396.6</v>
          </cell>
          <cell r="O658">
            <v>56396.6</v>
          </cell>
          <cell r="P658">
            <v>1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D658">
            <v>9977.86</v>
          </cell>
          <cell r="AE658">
            <v>8676.4</v>
          </cell>
          <cell r="AF658">
            <v>9544.0400000000009</v>
          </cell>
          <cell r="AG658">
            <v>9110.2199999999993</v>
          </cell>
          <cell r="AH658">
            <v>9977.86</v>
          </cell>
          <cell r="AI658">
            <v>9110.2199999999993</v>
          </cell>
          <cell r="AJ658">
            <v>9544.0400000000009</v>
          </cell>
          <cell r="AK658">
            <v>9977.86</v>
          </cell>
          <cell r="AL658">
            <v>8676.4</v>
          </cell>
          <cell r="AM658">
            <v>9977.86</v>
          </cell>
          <cell r="AN658">
            <v>9544.0400000000009</v>
          </cell>
          <cell r="AO658">
            <v>8676.4</v>
          </cell>
          <cell r="AQ658">
            <v>112793.2</v>
          </cell>
          <cell r="AR658">
            <v>112793.2</v>
          </cell>
          <cell r="AS658">
            <v>112793.2</v>
          </cell>
          <cell r="AT658">
            <v>373085.2</v>
          </cell>
          <cell r="AU658">
            <v>373085.2</v>
          </cell>
          <cell r="AV658">
            <v>373085.2</v>
          </cell>
          <cell r="AW658" t="e">
            <v>#REF!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D658">
            <v>0</v>
          </cell>
          <cell r="BE658">
            <v>0</v>
          </cell>
          <cell r="BF658">
            <v>0</v>
          </cell>
          <cell r="BH658">
            <v>112793.2</v>
          </cell>
          <cell r="BI658">
            <v>125378.4</v>
          </cell>
          <cell r="BJ658">
            <v>122320.1</v>
          </cell>
          <cell r="BK658">
            <v>373085.2</v>
          </cell>
          <cell r="BL658">
            <v>373085.2</v>
          </cell>
          <cell r="BO658">
            <v>373085.2</v>
          </cell>
          <cell r="BP658">
            <v>-260292</v>
          </cell>
          <cell r="BQ658">
            <v>0</v>
          </cell>
          <cell r="BS658">
            <v>240000</v>
          </cell>
          <cell r="BT658">
            <v>373085.2</v>
          </cell>
          <cell r="BU658">
            <v>240000</v>
          </cell>
          <cell r="BV658">
            <v>133085.20000000001</v>
          </cell>
        </row>
        <row r="659">
          <cell r="C659" t="str">
            <v>O&amp;M</v>
          </cell>
          <cell r="E659" t="str">
            <v>LE-P-E-C&amp;FT</v>
          </cell>
          <cell r="G659" t="str">
            <v>Corp &amp; Financial Transactions</v>
          </cell>
          <cell r="I659">
            <v>0</v>
          </cell>
          <cell r="J659">
            <v>6507.3</v>
          </cell>
          <cell r="K659">
            <v>6507.3</v>
          </cell>
          <cell r="L659">
            <v>1</v>
          </cell>
          <cell r="M659">
            <v>0</v>
          </cell>
          <cell r="N659">
            <v>40128.35</v>
          </cell>
          <cell r="O659">
            <v>40128.35</v>
          </cell>
          <cell r="P659">
            <v>1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D659">
            <v>7158.03</v>
          </cell>
          <cell r="AE659">
            <v>6073.48</v>
          </cell>
          <cell r="AF659">
            <v>6724.21</v>
          </cell>
          <cell r="AG659">
            <v>6507.3</v>
          </cell>
          <cell r="AH659">
            <v>7158.03</v>
          </cell>
          <cell r="AI659">
            <v>6507.3</v>
          </cell>
          <cell r="AJ659">
            <v>6724.21</v>
          </cell>
          <cell r="AK659">
            <v>7158.03</v>
          </cell>
          <cell r="AL659">
            <v>6073.48</v>
          </cell>
          <cell r="AM659">
            <v>7158.03</v>
          </cell>
          <cell r="AN659">
            <v>6724.21</v>
          </cell>
          <cell r="AO659">
            <v>6507.3</v>
          </cell>
          <cell r="AQ659">
            <v>80473.61</v>
          </cell>
          <cell r="AR659">
            <v>80473.61</v>
          </cell>
          <cell r="AS659">
            <v>80405.100000000006</v>
          </cell>
          <cell r="AT659">
            <v>116405.1</v>
          </cell>
          <cell r="AU659">
            <v>116406</v>
          </cell>
          <cell r="AV659">
            <v>116406</v>
          </cell>
          <cell r="AW659" t="e">
            <v>#REF!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D659">
            <v>0</v>
          </cell>
          <cell r="BE659">
            <v>0</v>
          </cell>
          <cell r="BF659">
            <v>0</v>
          </cell>
          <cell r="BH659">
            <v>80473.61</v>
          </cell>
          <cell r="BI659">
            <v>98195.520000000004</v>
          </cell>
          <cell r="BJ659">
            <v>59823.78</v>
          </cell>
          <cell r="BK659">
            <v>116406</v>
          </cell>
          <cell r="BL659">
            <v>116406</v>
          </cell>
          <cell r="BO659">
            <v>116406</v>
          </cell>
          <cell r="BP659">
            <v>-35932.39</v>
          </cell>
          <cell r="BQ659">
            <v>0</v>
          </cell>
          <cell r="BS659">
            <v>119673.60000000001</v>
          </cell>
          <cell r="BT659">
            <v>116406</v>
          </cell>
          <cell r="BU659">
            <v>119673.60000000001</v>
          </cell>
          <cell r="BV659">
            <v>-3267.6000000000058</v>
          </cell>
        </row>
        <row r="660">
          <cell r="C660" t="str">
            <v>O&amp;M</v>
          </cell>
          <cell r="E660" t="str">
            <v>LE-P-E-Compliance</v>
          </cell>
          <cell r="G660" t="str">
            <v>Compliance</v>
          </cell>
          <cell r="I660">
            <v>0</v>
          </cell>
          <cell r="J660">
            <v>2169.1</v>
          </cell>
          <cell r="K660">
            <v>2169.1</v>
          </cell>
          <cell r="L660">
            <v>1</v>
          </cell>
          <cell r="M660">
            <v>0</v>
          </cell>
          <cell r="N660">
            <v>13665.33</v>
          </cell>
          <cell r="O660">
            <v>13665.33</v>
          </cell>
          <cell r="P660">
            <v>1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2386.0100000000002</v>
          </cell>
          <cell r="AE660">
            <v>2169.1</v>
          </cell>
          <cell r="AF660">
            <v>2386.0100000000002</v>
          </cell>
          <cell r="AG660">
            <v>2169.1</v>
          </cell>
          <cell r="AH660">
            <v>2386.0100000000002</v>
          </cell>
          <cell r="AI660">
            <v>2169.1</v>
          </cell>
          <cell r="AJ660">
            <v>2386.0100000000002</v>
          </cell>
          <cell r="AK660">
            <v>2386.0100000000002</v>
          </cell>
          <cell r="AL660">
            <v>2169.1</v>
          </cell>
          <cell r="AM660">
            <v>2386.0100000000002</v>
          </cell>
          <cell r="AN660">
            <v>2386.0100000000002</v>
          </cell>
          <cell r="AO660">
            <v>2386.0100000000002</v>
          </cell>
          <cell r="AQ660">
            <v>27764.48</v>
          </cell>
          <cell r="AR660">
            <v>27764.48</v>
          </cell>
          <cell r="AS660">
            <v>27691.5</v>
          </cell>
          <cell r="AT660">
            <v>27691.5</v>
          </cell>
          <cell r="AU660">
            <v>27693</v>
          </cell>
          <cell r="AV660">
            <v>33094</v>
          </cell>
          <cell r="AW660" t="e">
            <v>#REF!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D660">
            <v>0</v>
          </cell>
          <cell r="BE660">
            <v>0</v>
          </cell>
          <cell r="BF660">
            <v>0</v>
          </cell>
          <cell r="BH660">
            <v>27764.48</v>
          </cell>
          <cell r="BI660">
            <v>48539.43</v>
          </cell>
          <cell r="BJ660">
            <v>29642.18</v>
          </cell>
          <cell r="BK660">
            <v>33094</v>
          </cell>
          <cell r="BL660">
            <v>33094</v>
          </cell>
          <cell r="BO660">
            <v>33094</v>
          </cell>
          <cell r="BP660">
            <v>-5329.52</v>
          </cell>
          <cell r="BQ660">
            <v>0</v>
          </cell>
          <cell r="BS660">
            <v>29587.200000000001</v>
          </cell>
          <cell r="BT660">
            <v>33094</v>
          </cell>
          <cell r="BU660">
            <v>29587.200000000001</v>
          </cell>
          <cell r="BV660">
            <v>3506.7999999999993</v>
          </cell>
        </row>
        <row r="661">
          <cell r="C661" t="str">
            <v>O&amp;M</v>
          </cell>
          <cell r="E661" t="str">
            <v>LE-P-E-Environmental</v>
          </cell>
          <cell r="G661" t="str">
            <v>Environmental</v>
          </cell>
          <cell r="I661">
            <v>0</v>
          </cell>
          <cell r="J661">
            <v>216.91</v>
          </cell>
          <cell r="K661">
            <v>216.91</v>
          </cell>
          <cell r="L661">
            <v>1</v>
          </cell>
          <cell r="M661">
            <v>0</v>
          </cell>
          <cell r="N661">
            <v>2386.0100000000002</v>
          </cell>
          <cell r="O661">
            <v>2386.0100000000002</v>
          </cell>
          <cell r="P661">
            <v>1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433.82</v>
          </cell>
          <cell r="AE661">
            <v>433.82</v>
          </cell>
          <cell r="AF661">
            <v>433.82</v>
          </cell>
          <cell r="AG661">
            <v>433.82</v>
          </cell>
          <cell r="AH661">
            <v>433.82</v>
          </cell>
          <cell r="AI661">
            <v>216.91</v>
          </cell>
          <cell r="AJ661">
            <v>433.82</v>
          </cell>
          <cell r="AK661">
            <v>433.82</v>
          </cell>
          <cell r="AL661">
            <v>216.91</v>
          </cell>
          <cell r="AM661">
            <v>433.82</v>
          </cell>
          <cell r="AN661">
            <v>433.82</v>
          </cell>
          <cell r="AO661">
            <v>216.91</v>
          </cell>
          <cell r="AQ661">
            <v>4555.1099999999997</v>
          </cell>
          <cell r="AR661">
            <v>4555.1099999999997</v>
          </cell>
          <cell r="AS661">
            <v>4622.3999999999996</v>
          </cell>
          <cell r="AT661">
            <v>4622.3999999999996</v>
          </cell>
          <cell r="AU661">
            <v>4619</v>
          </cell>
          <cell r="AV661">
            <v>7161</v>
          </cell>
          <cell r="AW661" t="e">
            <v>#REF!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D661">
            <v>0</v>
          </cell>
          <cell r="BE661">
            <v>0</v>
          </cell>
          <cell r="BF661">
            <v>0</v>
          </cell>
          <cell r="BH661">
            <v>4555.1099999999997</v>
          </cell>
          <cell r="BI661">
            <v>4906.5600000000004</v>
          </cell>
          <cell r="BJ661">
            <v>2991.9</v>
          </cell>
          <cell r="BK661">
            <v>7161</v>
          </cell>
          <cell r="BL661">
            <v>7161</v>
          </cell>
          <cell r="BO661">
            <v>7161</v>
          </cell>
          <cell r="BP661">
            <v>-2605.8900000000003</v>
          </cell>
          <cell r="BQ661">
            <v>0</v>
          </cell>
          <cell r="BS661">
            <v>6259.2</v>
          </cell>
          <cell r="BT661">
            <v>7161</v>
          </cell>
          <cell r="BU661">
            <v>6259.2</v>
          </cell>
          <cell r="BV661">
            <v>901.80000000000018</v>
          </cell>
        </row>
        <row r="662">
          <cell r="C662" t="str">
            <v>O&amp;M</v>
          </cell>
          <cell r="E662" t="str">
            <v>LE-P-Property</v>
          </cell>
          <cell r="G662" t="str">
            <v>Property</v>
          </cell>
          <cell r="I662">
            <v>0</v>
          </cell>
          <cell r="J662">
            <v>0</v>
          </cell>
          <cell r="K662">
            <v>0</v>
          </cell>
          <cell r="L662" t="str">
            <v xml:space="preserve"> </v>
          </cell>
          <cell r="M662">
            <v>0</v>
          </cell>
          <cell r="N662">
            <v>0</v>
          </cell>
          <cell r="O662">
            <v>0</v>
          </cell>
          <cell r="P662" t="str">
            <v xml:space="preserve"> 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D662">
            <v>0</v>
          </cell>
          <cell r="BE662">
            <v>0</v>
          </cell>
          <cell r="BF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O662">
            <v>0</v>
          </cell>
          <cell r="BP662">
            <v>0</v>
          </cell>
          <cell r="BQ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</row>
        <row r="663">
          <cell r="C663" t="str">
            <v>O&amp;M</v>
          </cell>
          <cell r="E663" t="str">
            <v>LE-P-Regulatory</v>
          </cell>
          <cell r="G663" t="str">
            <v>Regulatory</v>
          </cell>
          <cell r="I663">
            <v>0</v>
          </cell>
          <cell r="J663">
            <v>13231.51</v>
          </cell>
          <cell r="K663">
            <v>13231.51</v>
          </cell>
          <cell r="L663">
            <v>1</v>
          </cell>
          <cell r="M663">
            <v>0</v>
          </cell>
          <cell r="N663">
            <v>81991.98</v>
          </cell>
          <cell r="O663">
            <v>81991.98</v>
          </cell>
          <cell r="P663">
            <v>1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D663">
            <v>14532.97</v>
          </cell>
          <cell r="AE663">
            <v>12580.78</v>
          </cell>
          <cell r="AF663">
            <v>13882.24</v>
          </cell>
          <cell r="AG663">
            <v>13231.51</v>
          </cell>
          <cell r="AH663">
            <v>14532.97</v>
          </cell>
          <cell r="AI663">
            <v>13231.51</v>
          </cell>
          <cell r="AJ663">
            <v>13882.24</v>
          </cell>
          <cell r="AK663">
            <v>14532.97</v>
          </cell>
          <cell r="AL663">
            <v>12580.78</v>
          </cell>
          <cell r="AM663">
            <v>14532.97</v>
          </cell>
          <cell r="AN663">
            <v>13882.24</v>
          </cell>
          <cell r="AO663">
            <v>13448.42</v>
          </cell>
          <cell r="AQ663">
            <v>164851.6</v>
          </cell>
          <cell r="AR663">
            <v>164851.6</v>
          </cell>
          <cell r="AS663">
            <v>164851.6</v>
          </cell>
          <cell r="AT663">
            <v>164851.6</v>
          </cell>
          <cell r="AU663">
            <v>164851.6</v>
          </cell>
          <cell r="AV663">
            <v>105201.35</v>
          </cell>
          <cell r="AW663" t="e">
            <v>#REF!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D663">
            <v>0</v>
          </cell>
          <cell r="BE663">
            <v>0</v>
          </cell>
          <cell r="BF663">
            <v>0</v>
          </cell>
          <cell r="BH663">
            <v>164851.6</v>
          </cell>
          <cell r="BI663">
            <v>105630</v>
          </cell>
          <cell r="BJ663">
            <v>103050</v>
          </cell>
          <cell r="BK663">
            <v>105201.35</v>
          </cell>
          <cell r="BL663">
            <v>105201.35</v>
          </cell>
          <cell r="BO663">
            <v>105201.35</v>
          </cell>
          <cell r="BP663">
            <v>59650.25</v>
          </cell>
          <cell r="BQ663">
            <v>0</v>
          </cell>
          <cell r="BS663">
            <v>180000</v>
          </cell>
          <cell r="BT663">
            <v>105201.35</v>
          </cell>
          <cell r="BU663">
            <v>180000</v>
          </cell>
          <cell r="BV663">
            <v>-74798.649999999994</v>
          </cell>
        </row>
        <row r="664">
          <cell r="C664" t="str">
            <v>O&amp;M</v>
          </cell>
          <cell r="E664" t="str">
            <v>LE-P-E-Litigation</v>
          </cell>
          <cell r="G664" t="str">
            <v>Litigation</v>
          </cell>
          <cell r="I664">
            <v>0</v>
          </cell>
          <cell r="J664">
            <v>1084.55</v>
          </cell>
          <cell r="K664">
            <v>1084.55</v>
          </cell>
          <cell r="L664">
            <v>1</v>
          </cell>
          <cell r="M664">
            <v>0</v>
          </cell>
          <cell r="N664">
            <v>7158.03</v>
          </cell>
          <cell r="O664">
            <v>7158.03</v>
          </cell>
          <cell r="P664">
            <v>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D664">
            <v>1301.46</v>
          </cell>
          <cell r="AE664">
            <v>1084.55</v>
          </cell>
          <cell r="AF664">
            <v>1301.46</v>
          </cell>
          <cell r="AG664">
            <v>1084.55</v>
          </cell>
          <cell r="AH664">
            <v>1301.46</v>
          </cell>
          <cell r="AI664">
            <v>1084.55</v>
          </cell>
          <cell r="AJ664">
            <v>1301.46</v>
          </cell>
          <cell r="AK664">
            <v>1301.46</v>
          </cell>
          <cell r="AL664">
            <v>1084.55</v>
          </cell>
          <cell r="AM664">
            <v>1301.46</v>
          </cell>
          <cell r="AN664">
            <v>1301.46</v>
          </cell>
          <cell r="AO664">
            <v>1084.55</v>
          </cell>
          <cell r="AQ664">
            <v>14532.97</v>
          </cell>
          <cell r="AR664">
            <v>14532.97</v>
          </cell>
          <cell r="AS664">
            <v>14547.78</v>
          </cell>
          <cell r="AT664">
            <v>12022.92</v>
          </cell>
          <cell r="AU664">
            <v>12024</v>
          </cell>
          <cell r="AV664">
            <v>12024</v>
          </cell>
          <cell r="AW664" t="e">
            <v>#REF!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D664">
            <v>0</v>
          </cell>
          <cell r="BE664">
            <v>0</v>
          </cell>
          <cell r="BF664">
            <v>0</v>
          </cell>
          <cell r="BH664">
            <v>14532.97</v>
          </cell>
          <cell r="BI664">
            <v>18213.849999999999</v>
          </cell>
          <cell r="BJ664">
            <v>11180.96</v>
          </cell>
          <cell r="BK664">
            <v>12024</v>
          </cell>
          <cell r="BL664">
            <v>12024</v>
          </cell>
          <cell r="BO664">
            <v>12024</v>
          </cell>
          <cell r="BP664">
            <v>2508.9699999999993</v>
          </cell>
          <cell r="BQ664">
            <v>0</v>
          </cell>
          <cell r="BS664">
            <v>17644.8</v>
          </cell>
          <cell r="BT664">
            <v>12024</v>
          </cell>
          <cell r="BU664">
            <v>17644.8</v>
          </cell>
          <cell r="BV664">
            <v>-5620.7999999999993</v>
          </cell>
        </row>
        <row r="665">
          <cell r="C665" t="str">
            <v>O&amp;M</v>
          </cell>
          <cell r="E665" t="str">
            <v>LE-P-Litigation</v>
          </cell>
          <cell r="G665" t="str">
            <v>Litigation</v>
          </cell>
          <cell r="I665">
            <v>0</v>
          </cell>
          <cell r="J665">
            <v>38393.07</v>
          </cell>
          <cell r="K665">
            <v>38393.07</v>
          </cell>
          <cell r="L665">
            <v>1</v>
          </cell>
          <cell r="M665">
            <v>0</v>
          </cell>
          <cell r="N665">
            <v>237950.27</v>
          </cell>
          <cell r="O665">
            <v>237950.27</v>
          </cell>
          <cell r="P665">
            <v>1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42080.54</v>
          </cell>
          <cell r="AE665">
            <v>36657.79</v>
          </cell>
          <cell r="AF665">
            <v>40345.26</v>
          </cell>
          <cell r="AG665">
            <v>38393.07</v>
          </cell>
          <cell r="AH665">
            <v>42080.54</v>
          </cell>
          <cell r="AI665">
            <v>38393.07</v>
          </cell>
          <cell r="AJ665">
            <v>40345.26</v>
          </cell>
          <cell r="AK665">
            <v>42080.54</v>
          </cell>
          <cell r="AL665">
            <v>36657.79</v>
          </cell>
          <cell r="AM665">
            <v>42080.54</v>
          </cell>
          <cell r="AN665">
            <v>40345.26</v>
          </cell>
          <cell r="AO665">
            <v>37742.339999999997</v>
          </cell>
          <cell r="AQ665">
            <v>477202</v>
          </cell>
          <cell r="AR665">
            <v>477202</v>
          </cell>
          <cell r="AS665">
            <v>477202</v>
          </cell>
          <cell r="AT665">
            <v>477202</v>
          </cell>
          <cell r="AU665">
            <v>477202</v>
          </cell>
          <cell r="AV665">
            <v>531429.5</v>
          </cell>
          <cell r="AW665" t="e">
            <v>#REF!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D665">
            <v>0</v>
          </cell>
          <cell r="BE665">
            <v>0</v>
          </cell>
          <cell r="BF665">
            <v>0</v>
          </cell>
          <cell r="BH665">
            <v>477202</v>
          </cell>
          <cell r="BI665">
            <v>102325</v>
          </cell>
          <cell r="BJ665">
            <v>99830</v>
          </cell>
          <cell r="BK665">
            <v>531429.5</v>
          </cell>
          <cell r="BL665">
            <v>531429.5</v>
          </cell>
          <cell r="BO665">
            <v>531429.5</v>
          </cell>
          <cell r="BP665">
            <v>-54227.5</v>
          </cell>
          <cell r="BQ665">
            <v>0</v>
          </cell>
          <cell r="BS665">
            <v>480000</v>
          </cell>
          <cell r="BT665">
            <v>531429.5</v>
          </cell>
          <cell r="BU665">
            <v>480000</v>
          </cell>
          <cell r="BV665">
            <v>51429.5</v>
          </cell>
        </row>
        <row r="666">
          <cell r="C666" t="str">
            <v>O&amp;M</v>
          </cell>
          <cell r="E666" t="str">
            <v>LE-P-Labor/ Employment</v>
          </cell>
          <cell r="G666" t="str">
            <v>Labor &amp; Employment</v>
          </cell>
          <cell r="I666">
            <v>0</v>
          </cell>
          <cell r="J666">
            <v>1735.28</v>
          </cell>
          <cell r="K666">
            <v>1735.28</v>
          </cell>
          <cell r="L666">
            <v>1</v>
          </cell>
          <cell r="M666">
            <v>0</v>
          </cell>
          <cell r="N666">
            <v>10845.5</v>
          </cell>
          <cell r="O666">
            <v>10845.5</v>
          </cell>
          <cell r="P666">
            <v>1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1952.19</v>
          </cell>
          <cell r="AE666">
            <v>1735.28</v>
          </cell>
          <cell r="AF666">
            <v>1735.28</v>
          </cell>
          <cell r="AG666">
            <v>1735.28</v>
          </cell>
          <cell r="AH666">
            <v>1952.19</v>
          </cell>
          <cell r="AI666">
            <v>1735.28</v>
          </cell>
          <cell r="AJ666">
            <v>1735.28</v>
          </cell>
          <cell r="AK666">
            <v>1952.19</v>
          </cell>
          <cell r="AL666">
            <v>1735.28</v>
          </cell>
          <cell r="AM666">
            <v>1952.19</v>
          </cell>
          <cell r="AN666">
            <v>1735.28</v>
          </cell>
          <cell r="AO666">
            <v>1735.28</v>
          </cell>
          <cell r="AQ666">
            <v>21691</v>
          </cell>
          <cell r="AR666">
            <v>21691</v>
          </cell>
          <cell r="AS666">
            <v>21691</v>
          </cell>
          <cell r="AT666">
            <v>21691</v>
          </cell>
          <cell r="AU666">
            <v>21691</v>
          </cell>
          <cell r="AV666">
            <v>21691</v>
          </cell>
          <cell r="AW666" t="e">
            <v>#REF!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D666">
            <v>0</v>
          </cell>
          <cell r="BE666">
            <v>0</v>
          </cell>
          <cell r="BF666">
            <v>0</v>
          </cell>
          <cell r="BH666">
            <v>21691</v>
          </cell>
          <cell r="BI666">
            <v>24294.6</v>
          </cell>
          <cell r="BJ666">
            <v>23304.6</v>
          </cell>
          <cell r="BK666">
            <v>21691</v>
          </cell>
          <cell r="BL666">
            <v>21691</v>
          </cell>
          <cell r="BO666">
            <v>21691</v>
          </cell>
          <cell r="BP666">
            <v>0</v>
          </cell>
          <cell r="BQ666">
            <v>0</v>
          </cell>
          <cell r="BS666">
            <v>24000</v>
          </cell>
          <cell r="BT666">
            <v>21691</v>
          </cell>
          <cell r="BU666">
            <v>24000</v>
          </cell>
          <cell r="BV666">
            <v>-2309</v>
          </cell>
        </row>
        <row r="667">
          <cell r="C667" t="str">
            <v>O&amp;M</v>
          </cell>
          <cell r="E667" t="str">
            <v>LE-P-Governmental Affairs</v>
          </cell>
          <cell r="G667" t="str">
            <v>Governmental Affairs</v>
          </cell>
          <cell r="I667">
            <v>0</v>
          </cell>
          <cell r="J667">
            <v>0</v>
          </cell>
          <cell r="K667">
            <v>0</v>
          </cell>
          <cell r="L667" t="str">
            <v xml:space="preserve"> </v>
          </cell>
          <cell r="M667">
            <v>0</v>
          </cell>
          <cell r="N667">
            <v>0</v>
          </cell>
          <cell r="O667">
            <v>0</v>
          </cell>
          <cell r="P667" t="str">
            <v xml:space="preserve"> 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D667">
            <v>0</v>
          </cell>
          <cell r="BE667">
            <v>0</v>
          </cell>
          <cell r="BF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O667">
            <v>0</v>
          </cell>
          <cell r="BP667">
            <v>0</v>
          </cell>
          <cell r="BQ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</row>
        <row r="668">
          <cell r="C668" t="str">
            <v>O&amp;M</v>
          </cell>
          <cell r="E668" t="str">
            <v>LE-P-Labor Employment AT2</v>
          </cell>
          <cell r="G668" t="str">
            <v>Labor &amp; Employment</v>
          </cell>
          <cell r="I668">
            <v>0</v>
          </cell>
          <cell r="J668">
            <v>0</v>
          </cell>
          <cell r="K668">
            <v>0</v>
          </cell>
          <cell r="L668" t="str">
            <v xml:space="preserve"> </v>
          </cell>
          <cell r="M668">
            <v>0</v>
          </cell>
          <cell r="N668">
            <v>0</v>
          </cell>
          <cell r="O668">
            <v>0</v>
          </cell>
          <cell r="P668" t="str">
            <v xml:space="preserve"> 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D668">
            <v>76.239999999999995</v>
          </cell>
          <cell r="BE668">
            <v>17342.009999999998</v>
          </cell>
          <cell r="BF668">
            <v>22020.560000000001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O668">
            <v>0</v>
          </cell>
          <cell r="BP668">
            <v>0</v>
          </cell>
          <cell r="BQ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C669" t="str">
            <v>O&amp;M</v>
          </cell>
          <cell r="E669" t="str">
            <v>LE-P-Labor Employment AT3</v>
          </cell>
          <cell r="G669" t="str">
            <v>Labor &amp; Employment</v>
          </cell>
          <cell r="I669">
            <v>0</v>
          </cell>
          <cell r="J669">
            <v>0</v>
          </cell>
          <cell r="K669">
            <v>0</v>
          </cell>
          <cell r="L669" t="str">
            <v xml:space="preserve"> </v>
          </cell>
          <cell r="M669">
            <v>0</v>
          </cell>
          <cell r="N669">
            <v>0</v>
          </cell>
          <cell r="O669">
            <v>0</v>
          </cell>
          <cell r="P669" t="str">
            <v xml:space="preserve"> 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D669">
            <v>0</v>
          </cell>
          <cell r="BE669">
            <v>2223.87</v>
          </cell>
          <cell r="BF669">
            <v>382.38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O669">
            <v>0</v>
          </cell>
          <cell r="BP669">
            <v>0</v>
          </cell>
          <cell r="BQ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C670" t="str">
            <v>O&amp;M</v>
          </cell>
          <cell r="E670" t="str">
            <v>LE-P-Litigation AT2</v>
          </cell>
          <cell r="G670" t="str">
            <v>Litigation</v>
          </cell>
          <cell r="I670">
            <v>0</v>
          </cell>
          <cell r="J670">
            <v>0</v>
          </cell>
          <cell r="K670">
            <v>0</v>
          </cell>
          <cell r="L670" t="str">
            <v xml:space="preserve"> </v>
          </cell>
          <cell r="M670">
            <v>100.81</v>
          </cell>
          <cell r="N670">
            <v>0</v>
          </cell>
          <cell r="O670">
            <v>-100.81</v>
          </cell>
          <cell r="P670" t="str">
            <v xml:space="preserve"> </v>
          </cell>
          <cell r="R670">
            <v>0</v>
          </cell>
          <cell r="S670">
            <v>100.81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D670">
            <v>2032.97</v>
          </cell>
          <cell r="BE670">
            <v>3160.98</v>
          </cell>
          <cell r="BF670">
            <v>5420.45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O670">
            <v>-100.81</v>
          </cell>
          <cell r="BP670">
            <v>0</v>
          </cell>
          <cell r="BQ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C671" t="str">
            <v>O&amp;M</v>
          </cell>
          <cell r="E671" t="str">
            <v>LE-P-Litigation AT3</v>
          </cell>
          <cell r="G671" t="str">
            <v>Litigation</v>
          </cell>
          <cell r="I671">
            <v>0</v>
          </cell>
          <cell r="J671">
            <v>0</v>
          </cell>
          <cell r="K671">
            <v>0</v>
          </cell>
          <cell r="L671" t="str">
            <v xml:space="preserve"> </v>
          </cell>
          <cell r="M671">
            <v>0</v>
          </cell>
          <cell r="N671">
            <v>0</v>
          </cell>
          <cell r="O671">
            <v>0</v>
          </cell>
          <cell r="P671" t="str">
            <v xml:space="preserve"> 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D671">
            <v>337.7</v>
          </cell>
          <cell r="BE671">
            <v>494.19</v>
          </cell>
          <cell r="BF671">
            <v>611.80999999999995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O671">
            <v>0</v>
          </cell>
          <cell r="BP671">
            <v>0</v>
          </cell>
          <cell r="BQ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C672" t="str">
            <v>O&amp;M</v>
          </cell>
          <cell r="E672" t="str">
            <v>LE-P-Regulatory AT2</v>
          </cell>
          <cell r="G672" t="str">
            <v>Regulatory</v>
          </cell>
          <cell r="I672">
            <v>428.43</v>
          </cell>
          <cell r="J672">
            <v>0</v>
          </cell>
          <cell r="K672">
            <v>-428.43</v>
          </cell>
          <cell r="L672" t="str">
            <v xml:space="preserve"> </v>
          </cell>
          <cell r="M672">
            <v>2570.6</v>
          </cell>
          <cell r="N672">
            <v>0</v>
          </cell>
          <cell r="O672">
            <v>-2570.6</v>
          </cell>
          <cell r="P672" t="str">
            <v xml:space="preserve"> </v>
          </cell>
          <cell r="R672">
            <v>126.01</v>
          </cell>
          <cell r="S672">
            <v>0</v>
          </cell>
          <cell r="T672">
            <v>1512.12</v>
          </cell>
          <cell r="U672">
            <v>0</v>
          </cell>
          <cell r="V672">
            <v>504.04</v>
          </cell>
          <cell r="W672">
            <v>428.43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D672">
            <v>2477.67</v>
          </cell>
          <cell r="BE672">
            <v>8602.82</v>
          </cell>
          <cell r="BF672">
            <v>7698.44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O672">
            <v>-2570.6</v>
          </cell>
          <cell r="BP672">
            <v>0</v>
          </cell>
          <cell r="BQ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C673" t="str">
            <v>O&amp;M</v>
          </cell>
          <cell r="E673" t="str">
            <v>LE-P-Regulatory AT3</v>
          </cell>
          <cell r="G673" t="str">
            <v>Regulatory</v>
          </cell>
          <cell r="I673">
            <v>0</v>
          </cell>
          <cell r="J673">
            <v>0</v>
          </cell>
          <cell r="K673">
            <v>0</v>
          </cell>
          <cell r="L673" t="str">
            <v xml:space="preserve"> </v>
          </cell>
          <cell r="M673">
            <v>0</v>
          </cell>
          <cell r="N673">
            <v>0</v>
          </cell>
          <cell r="O673">
            <v>0</v>
          </cell>
          <cell r="P673" t="str">
            <v xml:space="preserve"> 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D673">
            <v>0</v>
          </cell>
          <cell r="BE673">
            <v>82.37</v>
          </cell>
          <cell r="BF673">
            <v>611.79999999999995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O673">
            <v>0</v>
          </cell>
          <cell r="BP673">
            <v>0</v>
          </cell>
          <cell r="BQ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C674" t="str">
            <v>O&amp;M</v>
          </cell>
          <cell r="E674" t="str">
            <v>LE-P-E-Compliance AT3</v>
          </cell>
          <cell r="G674" t="str">
            <v>Compliance</v>
          </cell>
          <cell r="I674">
            <v>0</v>
          </cell>
          <cell r="J674">
            <v>0</v>
          </cell>
          <cell r="K674">
            <v>0</v>
          </cell>
          <cell r="L674" t="str">
            <v xml:space="preserve"> </v>
          </cell>
          <cell r="M674">
            <v>24.79</v>
          </cell>
          <cell r="N674">
            <v>0</v>
          </cell>
          <cell r="O674">
            <v>-24.79</v>
          </cell>
          <cell r="P674" t="str">
            <v xml:space="preserve"> </v>
          </cell>
          <cell r="R674">
            <v>6.43</v>
          </cell>
          <cell r="S674">
            <v>18.36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-1</v>
          </cell>
          <cell r="AV674">
            <v>-1</v>
          </cell>
          <cell r="AW674" t="e">
            <v>#REF!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D674">
            <v>330.93</v>
          </cell>
          <cell r="BE674">
            <v>119.44</v>
          </cell>
          <cell r="BF674">
            <v>224.86</v>
          </cell>
          <cell r="BH674">
            <v>0</v>
          </cell>
          <cell r="BI674">
            <v>0</v>
          </cell>
          <cell r="BJ674">
            <v>0</v>
          </cell>
          <cell r="BK674">
            <v>-1</v>
          </cell>
          <cell r="BL674">
            <v>-1</v>
          </cell>
          <cell r="BO674">
            <v>-25.79</v>
          </cell>
          <cell r="BP674">
            <v>1</v>
          </cell>
          <cell r="BQ674">
            <v>0</v>
          </cell>
          <cell r="BS674">
            <v>0</v>
          </cell>
          <cell r="BT674">
            <v>-1</v>
          </cell>
          <cell r="BU674">
            <v>0</v>
          </cell>
          <cell r="BV674">
            <v>-1</v>
          </cell>
        </row>
        <row r="675">
          <cell r="C675" t="str">
            <v>O&amp;M</v>
          </cell>
          <cell r="E675" t="str">
            <v>LE-P-E-Lab/EAT3</v>
          </cell>
          <cell r="G675" t="str">
            <v>Labor &amp; Employment</v>
          </cell>
          <cell r="I675">
            <v>0</v>
          </cell>
          <cell r="J675">
            <v>0</v>
          </cell>
          <cell r="K675">
            <v>0</v>
          </cell>
          <cell r="L675" t="str">
            <v xml:space="preserve"> </v>
          </cell>
          <cell r="M675">
            <v>0</v>
          </cell>
          <cell r="N675">
            <v>0</v>
          </cell>
          <cell r="O675">
            <v>0</v>
          </cell>
          <cell r="P675" t="str">
            <v xml:space="preserve"> 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D675">
            <v>74.290000000000006</v>
          </cell>
          <cell r="BE675">
            <v>334.38</v>
          </cell>
          <cell r="BF675">
            <v>34.270000000000003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O675">
            <v>0</v>
          </cell>
          <cell r="BP675">
            <v>0</v>
          </cell>
          <cell r="BQ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C676" t="str">
            <v>O&amp;M</v>
          </cell>
          <cell r="E676" t="str">
            <v>LE-P-E-Litigation AT2</v>
          </cell>
          <cell r="G676" t="str">
            <v>Litigation</v>
          </cell>
          <cell r="I676">
            <v>35.53</v>
          </cell>
          <cell r="J676">
            <v>0</v>
          </cell>
          <cell r="K676">
            <v>-35.53</v>
          </cell>
          <cell r="L676" t="str">
            <v xml:space="preserve"> </v>
          </cell>
          <cell r="M676">
            <v>139.87</v>
          </cell>
          <cell r="N676">
            <v>0</v>
          </cell>
          <cell r="O676">
            <v>-139.87</v>
          </cell>
          <cell r="P676" t="str">
            <v xml:space="preserve"> </v>
          </cell>
          <cell r="R676">
            <v>21.17</v>
          </cell>
          <cell r="S676">
            <v>28.73</v>
          </cell>
          <cell r="T676">
            <v>12.85</v>
          </cell>
          <cell r="U676">
            <v>11.34</v>
          </cell>
          <cell r="V676">
            <v>30.25</v>
          </cell>
          <cell r="W676">
            <v>35.53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D676">
            <v>1444.43</v>
          </cell>
          <cell r="BE676">
            <v>1477.62</v>
          </cell>
          <cell r="BF676">
            <v>2074.59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O676">
            <v>-139.87</v>
          </cell>
          <cell r="BP676">
            <v>0</v>
          </cell>
          <cell r="BQ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</row>
        <row r="677">
          <cell r="C677" t="str">
            <v>O&amp;M</v>
          </cell>
          <cell r="E677" t="str">
            <v>LE-P-E-Regulatory AT2</v>
          </cell>
          <cell r="G677" t="str">
            <v>Regulatory</v>
          </cell>
          <cell r="I677">
            <v>180.7</v>
          </cell>
          <cell r="J677">
            <v>0</v>
          </cell>
          <cell r="K677">
            <v>-180.7</v>
          </cell>
          <cell r="L677" t="str">
            <v xml:space="preserve"> </v>
          </cell>
          <cell r="M677">
            <v>1128.81</v>
          </cell>
          <cell r="N677">
            <v>0</v>
          </cell>
          <cell r="O677">
            <v>-1128.81</v>
          </cell>
          <cell r="P677" t="str">
            <v xml:space="preserve"> </v>
          </cell>
          <cell r="R677">
            <v>230.6</v>
          </cell>
          <cell r="S677">
            <v>18.899999999999999</v>
          </cell>
          <cell r="T677">
            <v>261.60000000000002</v>
          </cell>
          <cell r="U677">
            <v>206.41</v>
          </cell>
          <cell r="V677">
            <v>230.6</v>
          </cell>
          <cell r="W677">
            <v>180.7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1</v>
          </cell>
          <cell r="AV677">
            <v>1</v>
          </cell>
          <cell r="AW677" t="e">
            <v>#REF!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D677">
            <v>784.71</v>
          </cell>
          <cell r="BE677">
            <v>197.08</v>
          </cell>
          <cell r="BF677">
            <v>518.45000000000005</v>
          </cell>
          <cell r="BH677">
            <v>0</v>
          </cell>
          <cell r="BI677">
            <v>0</v>
          </cell>
          <cell r="BJ677">
            <v>0</v>
          </cell>
          <cell r="BK677">
            <v>1</v>
          </cell>
          <cell r="BL677">
            <v>1</v>
          </cell>
          <cell r="BO677">
            <v>-1127.81</v>
          </cell>
          <cell r="BP677">
            <v>-1</v>
          </cell>
          <cell r="BQ677">
            <v>0</v>
          </cell>
          <cell r="BS677">
            <v>0</v>
          </cell>
          <cell r="BT677">
            <v>1</v>
          </cell>
          <cell r="BU677">
            <v>0</v>
          </cell>
          <cell r="BV677">
            <v>1</v>
          </cell>
        </row>
        <row r="678">
          <cell r="C678" t="str">
            <v>O&amp;M</v>
          </cell>
          <cell r="E678" t="str">
            <v>LE-P-Environmental AT3</v>
          </cell>
          <cell r="G678" t="str">
            <v>Environmental</v>
          </cell>
          <cell r="I678">
            <v>0</v>
          </cell>
          <cell r="J678">
            <v>0</v>
          </cell>
          <cell r="K678">
            <v>0</v>
          </cell>
          <cell r="L678" t="str">
            <v xml:space="preserve"> </v>
          </cell>
          <cell r="M678">
            <v>0</v>
          </cell>
          <cell r="N678">
            <v>0</v>
          </cell>
          <cell r="O678">
            <v>0</v>
          </cell>
          <cell r="P678" t="str">
            <v xml:space="preserve"> 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D678">
            <v>0</v>
          </cell>
          <cell r="BE678">
            <v>0</v>
          </cell>
          <cell r="BF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O678">
            <v>0</v>
          </cell>
          <cell r="BP678">
            <v>0</v>
          </cell>
          <cell r="BQ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C679" t="str">
            <v>O&amp;M</v>
          </cell>
          <cell r="E679" t="str">
            <v>LE-P-E-C&amp;FTAT2</v>
          </cell>
          <cell r="G679" t="str">
            <v>Corp &amp; Financial Transactions</v>
          </cell>
          <cell r="I679">
            <v>68.040000000000006</v>
          </cell>
          <cell r="J679">
            <v>0</v>
          </cell>
          <cell r="K679">
            <v>-68.040000000000006</v>
          </cell>
          <cell r="L679" t="str">
            <v xml:space="preserve"> </v>
          </cell>
          <cell r="M679">
            <v>128.52000000000001</v>
          </cell>
          <cell r="N679">
            <v>0</v>
          </cell>
          <cell r="O679">
            <v>-128.52000000000001</v>
          </cell>
          <cell r="P679" t="str">
            <v xml:space="preserve"> </v>
          </cell>
          <cell r="R679">
            <v>60.48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68.040000000000006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D679">
            <v>6872.41</v>
          </cell>
          <cell r="BE679">
            <v>3180.2</v>
          </cell>
          <cell r="BF679">
            <v>4506.57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O679">
            <v>-128.52000000000001</v>
          </cell>
          <cell r="BP679">
            <v>0</v>
          </cell>
          <cell r="BQ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C680" t="str">
            <v>O&amp;M</v>
          </cell>
          <cell r="E680" t="str">
            <v>LE-P-E-C&amp;FTAT3</v>
          </cell>
          <cell r="G680" t="str">
            <v>Corp &amp; Financial Transactions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  <cell r="M680">
            <v>132.15</v>
          </cell>
          <cell r="N680">
            <v>0</v>
          </cell>
          <cell r="O680">
            <v>-132.15</v>
          </cell>
          <cell r="P680" t="str">
            <v xml:space="preserve"> </v>
          </cell>
          <cell r="R680">
            <v>63.33</v>
          </cell>
          <cell r="S680">
            <v>59.65</v>
          </cell>
          <cell r="T680">
            <v>9.17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D680">
            <v>976.63</v>
          </cell>
          <cell r="BE680">
            <v>390.39</v>
          </cell>
          <cell r="BF680">
            <v>1284.75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O680">
            <v>-132.15</v>
          </cell>
          <cell r="BP680">
            <v>0</v>
          </cell>
          <cell r="BQ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</row>
        <row r="681">
          <cell r="C681" t="str">
            <v>O&amp;M</v>
          </cell>
          <cell r="E681" t="str">
            <v>LE-P-E-C&amp;FTAT5</v>
          </cell>
          <cell r="G681" t="str">
            <v>Corp &amp; Financial Transactions</v>
          </cell>
          <cell r="I681">
            <v>2929.75</v>
          </cell>
          <cell r="J681">
            <v>0</v>
          </cell>
          <cell r="K681">
            <v>-2929.75</v>
          </cell>
          <cell r="L681" t="str">
            <v xml:space="preserve"> </v>
          </cell>
          <cell r="M681">
            <v>18696.21</v>
          </cell>
          <cell r="N681">
            <v>0</v>
          </cell>
          <cell r="O681">
            <v>-18696.21</v>
          </cell>
          <cell r="P681" t="str">
            <v xml:space="preserve"> </v>
          </cell>
          <cell r="R681">
            <v>2625.91</v>
          </cell>
          <cell r="S681">
            <v>2830.91</v>
          </cell>
          <cell r="T681">
            <v>2865.08</v>
          </cell>
          <cell r="U681">
            <v>3760.72</v>
          </cell>
          <cell r="V681">
            <v>3683.84</v>
          </cell>
          <cell r="W681">
            <v>2929.75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1</v>
          </cell>
          <cell r="AW681" t="e">
            <v>#REF!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D681">
            <v>23401.68</v>
          </cell>
          <cell r="BE681">
            <v>15541.38</v>
          </cell>
          <cell r="BF681">
            <v>29620.47</v>
          </cell>
          <cell r="BH681">
            <v>0</v>
          </cell>
          <cell r="BI681">
            <v>0</v>
          </cell>
          <cell r="BJ681">
            <v>0</v>
          </cell>
          <cell r="BK681">
            <v>1</v>
          </cell>
          <cell r="BL681">
            <v>1</v>
          </cell>
          <cell r="BO681">
            <v>-18695.21</v>
          </cell>
          <cell r="BP681">
            <v>-1</v>
          </cell>
          <cell r="BQ681">
            <v>0</v>
          </cell>
          <cell r="BS681">
            <v>0</v>
          </cell>
          <cell r="BT681">
            <v>1</v>
          </cell>
          <cell r="BU681">
            <v>0</v>
          </cell>
          <cell r="BV681">
            <v>1</v>
          </cell>
        </row>
        <row r="682">
          <cell r="C682" t="str">
            <v>O&amp;M</v>
          </cell>
          <cell r="E682" t="str">
            <v>LE-P-E-C&amp;FTAT6</v>
          </cell>
          <cell r="G682" t="str">
            <v>Corp &amp; Financial Transactions</v>
          </cell>
          <cell r="I682">
            <v>2745.58</v>
          </cell>
          <cell r="J682">
            <v>0</v>
          </cell>
          <cell r="K682">
            <v>-2745.58</v>
          </cell>
          <cell r="L682" t="str">
            <v xml:space="preserve"> </v>
          </cell>
          <cell r="M682">
            <v>36003.839999999997</v>
          </cell>
          <cell r="N682">
            <v>0</v>
          </cell>
          <cell r="O682">
            <v>-36003.839999999997</v>
          </cell>
          <cell r="P682" t="str">
            <v xml:space="preserve"> </v>
          </cell>
          <cell r="R682">
            <v>7660.16</v>
          </cell>
          <cell r="S682">
            <v>8026.66</v>
          </cell>
          <cell r="T682">
            <v>4813.46</v>
          </cell>
          <cell r="U682">
            <v>7023.53</v>
          </cell>
          <cell r="V682">
            <v>5734.45</v>
          </cell>
          <cell r="W682">
            <v>2745.58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D682">
            <v>56320.22</v>
          </cell>
          <cell r="BE682">
            <v>30890.86</v>
          </cell>
          <cell r="BF682">
            <v>50828.82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O682">
            <v>-36003.839999999997</v>
          </cell>
          <cell r="BP682">
            <v>0</v>
          </cell>
          <cell r="BQ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</row>
        <row r="683">
          <cell r="C683" t="str">
            <v>O&amp;M</v>
          </cell>
          <cell r="E683" t="str">
            <v>LE-P-C&amp;FTAT2</v>
          </cell>
          <cell r="G683" t="str">
            <v>Corp &amp; Financial Transactions</v>
          </cell>
          <cell r="I683">
            <v>0</v>
          </cell>
          <cell r="J683">
            <v>0</v>
          </cell>
          <cell r="K683">
            <v>0</v>
          </cell>
          <cell r="L683" t="str">
            <v xml:space="preserve"> </v>
          </cell>
          <cell r="M683">
            <v>0</v>
          </cell>
          <cell r="N683">
            <v>0</v>
          </cell>
          <cell r="O683">
            <v>0</v>
          </cell>
          <cell r="P683" t="str">
            <v xml:space="preserve"> 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D683">
            <v>4675.8100000000004</v>
          </cell>
          <cell r="BE683">
            <v>13561.22</v>
          </cell>
          <cell r="BF683">
            <v>10467.08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O683">
            <v>0</v>
          </cell>
          <cell r="BP683">
            <v>0</v>
          </cell>
          <cell r="BQ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C684" t="str">
            <v>O&amp;M</v>
          </cell>
          <cell r="E684" t="str">
            <v>LE-P-C&amp;FTAT5</v>
          </cell>
          <cell r="G684" t="str">
            <v>Corp &amp; Financial Transactions</v>
          </cell>
          <cell r="I684">
            <v>4697.8500000000004</v>
          </cell>
          <cell r="J684">
            <v>0</v>
          </cell>
          <cell r="K684">
            <v>-4697.8500000000004</v>
          </cell>
          <cell r="L684" t="str">
            <v xml:space="preserve"> </v>
          </cell>
          <cell r="M684">
            <v>8358.5300000000007</v>
          </cell>
          <cell r="N684">
            <v>0</v>
          </cell>
          <cell r="O684">
            <v>-8358.5300000000007</v>
          </cell>
          <cell r="P684" t="str">
            <v xml:space="preserve"> </v>
          </cell>
          <cell r="R684">
            <v>508.43</v>
          </cell>
          <cell r="S684">
            <v>1321.91</v>
          </cell>
          <cell r="T684">
            <v>508.43</v>
          </cell>
          <cell r="U684">
            <v>0</v>
          </cell>
          <cell r="V684">
            <v>1321.91</v>
          </cell>
          <cell r="W684">
            <v>4697.8500000000004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D684">
            <v>26777.67</v>
          </cell>
          <cell r="BE684">
            <v>24942.33</v>
          </cell>
          <cell r="BF684">
            <v>57192.79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O684">
            <v>-8358.5300000000007</v>
          </cell>
          <cell r="BP684">
            <v>0</v>
          </cell>
          <cell r="BQ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C685" t="str">
            <v>O&amp;M</v>
          </cell>
          <cell r="E685" t="str">
            <v>LE-P-C&amp;FTAT6</v>
          </cell>
          <cell r="G685" t="str">
            <v>Corp &amp; Financial Transactions</v>
          </cell>
          <cell r="I685">
            <v>32305.68</v>
          </cell>
          <cell r="J685">
            <v>0</v>
          </cell>
          <cell r="K685">
            <v>-32305.68</v>
          </cell>
          <cell r="L685" t="str">
            <v xml:space="preserve"> </v>
          </cell>
          <cell r="M685">
            <v>63742.5</v>
          </cell>
          <cell r="N685">
            <v>0</v>
          </cell>
          <cell r="O685">
            <v>-63742.5</v>
          </cell>
          <cell r="P685" t="str">
            <v xml:space="preserve"> </v>
          </cell>
          <cell r="R685">
            <v>13664.75</v>
          </cell>
          <cell r="S685">
            <v>315.95</v>
          </cell>
          <cell r="T685">
            <v>7530.09</v>
          </cell>
          <cell r="U685">
            <v>3159.48</v>
          </cell>
          <cell r="V685">
            <v>6766.55</v>
          </cell>
          <cell r="W685">
            <v>32305.68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D685">
            <v>9816.49</v>
          </cell>
          <cell r="BE685">
            <v>37529.54</v>
          </cell>
          <cell r="BF685">
            <v>25282.57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O685">
            <v>-63742.5</v>
          </cell>
          <cell r="BP685">
            <v>0</v>
          </cell>
          <cell r="BQ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C686" t="str">
            <v>O&amp;M</v>
          </cell>
          <cell r="E686" t="str">
            <v>LE-P-E-SarbOx404-AT5</v>
          </cell>
          <cell r="G686" t="str">
            <v>Sarbanes Oxley</v>
          </cell>
          <cell r="I686">
            <v>0</v>
          </cell>
          <cell r="J686">
            <v>0</v>
          </cell>
          <cell r="K686">
            <v>0</v>
          </cell>
          <cell r="L686" t="str">
            <v xml:space="preserve"> </v>
          </cell>
          <cell r="M686">
            <v>21.07</v>
          </cell>
          <cell r="N686">
            <v>0</v>
          </cell>
          <cell r="O686">
            <v>-21.07</v>
          </cell>
          <cell r="P686" t="str">
            <v xml:space="preserve"> </v>
          </cell>
          <cell r="R686">
            <v>0</v>
          </cell>
          <cell r="S686">
            <v>0</v>
          </cell>
          <cell r="T686">
            <v>21.07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D686">
            <v>320.89999999999998</v>
          </cell>
          <cell r="BE686">
            <v>730.27</v>
          </cell>
          <cell r="BF686">
            <v>999.27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O686">
            <v>-21.07</v>
          </cell>
          <cell r="BP686">
            <v>0</v>
          </cell>
          <cell r="BQ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</row>
        <row r="687">
          <cell r="C687" t="str">
            <v>O&amp;M</v>
          </cell>
          <cell r="E687" t="str">
            <v>LE-P-E-PrevLAT5</v>
          </cell>
          <cell r="G687" t="str">
            <v>Preventative Law</v>
          </cell>
          <cell r="I687">
            <v>475.88</v>
          </cell>
          <cell r="J687">
            <v>0</v>
          </cell>
          <cell r="K687">
            <v>-475.88</v>
          </cell>
          <cell r="L687" t="str">
            <v xml:space="preserve"> </v>
          </cell>
          <cell r="M687">
            <v>1361.76</v>
          </cell>
          <cell r="N687">
            <v>0</v>
          </cell>
          <cell r="O687">
            <v>-1361.76</v>
          </cell>
          <cell r="P687" t="str">
            <v xml:space="preserve"> </v>
          </cell>
          <cell r="R687">
            <v>75.66</v>
          </cell>
          <cell r="S687">
            <v>151.31</v>
          </cell>
          <cell r="T687">
            <v>821.2</v>
          </cell>
          <cell r="U687">
            <v>-483.21</v>
          </cell>
          <cell r="V687">
            <v>320.92</v>
          </cell>
          <cell r="W687">
            <v>475.88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D687">
            <v>1205.79</v>
          </cell>
          <cell r="BE687">
            <v>1606.72</v>
          </cell>
          <cell r="BF687">
            <v>1673.57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O687">
            <v>-1361.76</v>
          </cell>
          <cell r="BP687">
            <v>0</v>
          </cell>
          <cell r="BQ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</row>
        <row r="688">
          <cell r="C688" t="str">
            <v>O&amp;M</v>
          </cell>
          <cell r="E688" t="str">
            <v>LE-P-E-Preventative Law</v>
          </cell>
          <cell r="G688" t="str">
            <v>Preventative Law</v>
          </cell>
          <cell r="I688">
            <v>0</v>
          </cell>
          <cell r="J688">
            <v>433.82</v>
          </cell>
          <cell r="K688">
            <v>433.82</v>
          </cell>
          <cell r="L688">
            <v>1</v>
          </cell>
          <cell r="M688">
            <v>0</v>
          </cell>
          <cell r="N688">
            <v>2602.92</v>
          </cell>
          <cell r="O688">
            <v>2602.92</v>
          </cell>
          <cell r="P688">
            <v>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433.82</v>
          </cell>
          <cell r="AE688">
            <v>433.82</v>
          </cell>
          <cell r="AF688">
            <v>433.82</v>
          </cell>
          <cell r="AG688">
            <v>433.82</v>
          </cell>
          <cell r="AH688">
            <v>433.82</v>
          </cell>
          <cell r="AI688">
            <v>433.82</v>
          </cell>
          <cell r="AJ688">
            <v>433.82</v>
          </cell>
          <cell r="AK688">
            <v>433.82</v>
          </cell>
          <cell r="AL688">
            <v>433.82</v>
          </cell>
          <cell r="AM688">
            <v>433.82</v>
          </cell>
          <cell r="AN688">
            <v>433.82</v>
          </cell>
          <cell r="AO688">
            <v>433.82</v>
          </cell>
          <cell r="AQ688">
            <v>5205.84</v>
          </cell>
          <cell r="AR688">
            <v>5205.84</v>
          </cell>
          <cell r="AS688">
            <v>5169.66</v>
          </cell>
          <cell r="AT688">
            <v>5169.66</v>
          </cell>
          <cell r="AU688">
            <v>5171</v>
          </cell>
          <cell r="AV688">
            <v>5171</v>
          </cell>
          <cell r="AW688" t="e">
            <v>#REF!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D688">
            <v>0</v>
          </cell>
          <cell r="BE688">
            <v>0</v>
          </cell>
          <cell r="BF688">
            <v>0</v>
          </cell>
          <cell r="BH688">
            <v>5205.84</v>
          </cell>
          <cell r="BI688">
            <v>6809.77</v>
          </cell>
          <cell r="BJ688">
            <v>4071.89</v>
          </cell>
          <cell r="BK688">
            <v>5171</v>
          </cell>
          <cell r="BL688">
            <v>5171</v>
          </cell>
          <cell r="BO688">
            <v>5171</v>
          </cell>
          <cell r="BP688">
            <v>34.840000000000146</v>
          </cell>
          <cell r="BQ688">
            <v>0</v>
          </cell>
          <cell r="BS688">
            <v>8985.6</v>
          </cell>
          <cell r="BT688">
            <v>5171</v>
          </cell>
          <cell r="BU688">
            <v>8985.6</v>
          </cell>
          <cell r="BV688">
            <v>-3814.6000000000004</v>
          </cell>
        </row>
        <row r="689">
          <cell r="C689" t="str">
            <v>O&amp;M</v>
          </cell>
          <cell r="E689" t="str">
            <v>LE-P-E-PrevLAT6</v>
          </cell>
          <cell r="G689" t="str">
            <v>Preventative Law</v>
          </cell>
          <cell r="I689">
            <v>-150.08000000000001</v>
          </cell>
          <cell r="J689">
            <v>0</v>
          </cell>
          <cell r="K689">
            <v>150.08000000000001</v>
          </cell>
          <cell r="L689" t="str">
            <v xml:space="preserve"> </v>
          </cell>
          <cell r="M689">
            <v>3078.91</v>
          </cell>
          <cell r="N689">
            <v>0</v>
          </cell>
          <cell r="O689">
            <v>-3078.91</v>
          </cell>
          <cell r="P689" t="str">
            <v xml:space="preserve"> </v>
          </cell>
          <cell r="R689">
            <v>205.36</v>
          </cell>
          <cell r="S689">
            <v>15.8</v>
          </cell>
          <cell r="T689">
            <v>86.89</v>
          </cell>
          <cell r="U689">
            <v>745.64</v>
          </cell>
          <cell r="V689">
            <v>2175.3000000000002</v>
          </cell>
          <cell r="W689">
            <v>-150.08000000000001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D689">
            <v>4091.47</v>
          </cell>
          <cell r="BE689">
            <v>2557.69</v>
          </cell>
          <cell r="BF689">
            <v>6395.54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O689">
            <v>-3078.91</v>
          </cell>
          <cell r="BP689">
            <v>0</v>
          </cell>
          <cell r="BQ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</row>
        <row r="690">
          <cell r="C690" t="str">
            <v>O&amp;M</v>
          </cell>
          <cell r="E690" t="str">
            <v>FP-P-FedPolcyInitiat</v>
          </cell>
          <cell r="G690" t="str">
            <v>Federal Policy</v>
          </cell>
          <cell r="I690">
            <v>0</v>
          </cell>
          <cell r="J690">
            <v>0</v>
          </cell>
          <cell r="K690">
            <v>0</v>
          </cell>
          <cell r="L690" t="str">
            <v xml:space="preserve"> </v>
          </cell>
          <cell r="M690">
            <v>0</v>
          </cell>
          <cell r="N690">
            <v>0</v>
          </cell>
          <cell r="O690">
            <v>0</v>
          </cell>
          <cell r="P690" t="str">
            <v xml:space="preserve"> 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D690">
            <v>0</v>
          </cell>
          <cell r="BE690">
            <v>0</v>
          </cell>
          <cell r="BF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O690">
            <v>0</v>
          </cell>
          <cell r="BP690">
            <v>0</v>
          </cell>
          <cell r="BQ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</row>
        <row r="691">
          <cell r="C691" t="str">
            <v>O&amp;M</v>
          </cell>
          <cell r="E691" t="str">
            <v>LE-P-ER&amp;TGCS</v>
          </cell>
          <cell r="G691" t="str">
            <v>ER&amp;T General Counsel</v>
          </cell>
          <cell r="I691">
            <v>0</v>
          </cell>
          <cell r="J691">
            <v>0</v>
          </cell>
          <cell r="K691">
            <v>0</v>
          </cell>
          <cell r="L691" t="str">
            <v xml:space="preserve"> </v>
          </cell>
          <cell r="M691">
            <v>0</v>
          </cell>
          <cell r="N691">
            <v>0</v>
          </cell>
          <cell r="O691">
            <v>0</v>
          </cell>
          <cell r="P691" t="str">
            <v xml:space="preserve"> 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413213.55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D691">
            <v>0</v>
          </cell>
          <cell r="BE691">
            <v>0</v>
          </cell>
          <cell r="BF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O691">
            <v>0</v>
          </cell>
          <cell r="BP691">
            <v>0</v>
          </cell>
          <cell r="BQ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</row>
        <row r="692">
          <cell r="C692" t="str">
            <v>O&amp;M</v>
          </cell>
          <cell r="E692" t="str">
            <v>LE-P-E-Labor/ Employment</v>
          </cell>
          <cell r="G692" t="str">
            <v>Labor &amp; Employment</v>
          </cell>
          <cell r="I692">
            <v>0</v>
          </cell>
          <cell r="J692">
            <v>433.82</v>
          </cell>
          <cell r="K692">
            <v>433.82</v>
          </cell>
          <cell r="L692">
            <v>1</v>
          </cell>
          <cell r="M692">
            <v>0</v>
          </cell>
          <cell r="N692">
            <v>2602.92</v>
          </cell>
          <cell r="O692">
            <v>2602.92</v>
          </cell>
          <cell r="P692">
            <v>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D692">
            <v>433.82</v>
          </cell>
          <cell r="AE692">
            <v>433.82</v>
          </cell>
          <cell r="AF692">
            <v>433.82</v>
          </cell>
          <cell r="AG692">
            <v>433.82</v>
          </cell>
          <cell r="AH692">
            <v>433.82</v>
          </cell>
          <cell r="AI692">
            <v>433.82</v>
          </cell>
          <cell r="AJ692">
            <v>433.82</v>
          </cell>
          <cell r="AK692">
            <v>433.82</v>
          </cell>
          <cell r="AL692">
            <v>433.82</v>
          </cell>
          <cell r="AM692">
            <v>433.82</v>
          </cell>
          <cell r="AN692">
            <v>433.82</v>
          </cell>
          <cell r="AO692">
            <v>867.64</v>
          </cell>
          <cell r="AQ692">
            <v>5639.66</v>
          </cell>
          <cell r="AR692">
            <v>5639.66</v>
          </cell>
          <cell r="AS692">
            <v>5610.66</v>
          </cell>
          <cell r="AT692">
            <v>5610.66</v>
          </cell>
          <cell r="AU692">
            <v>1832</v>
          </cell>
          <cell r="AV692">
            <v>1832</v>
          </cell>
          <cell r="AW692" t="e">
            <v>#REF!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D692">
            <v>0</v>
          </cell>
          <cell r="BE692">
            <v>0</v>
          </cell>
          <cell r="BF692">
            <v>0</v>
          </cell>
          <cell r="BH692">
            <v>5639.66</v>
          </cell>
          <cell r="BI692">
            <v>6731.65</v>
          </cell>
          <cell r="BJ692">
            <v>4025.34</v>
          </cell>
          <cell r="BK692">
            <v>1832</v>
          </cell>
          <cell r="BL692">
            <v>1832</v>
          </cell>
          <cell r="BO692">
            <v>1832</v>
          </cell>
          <cell r="BP692">
            <v>3807.66</v>
          </cell>
          <cell r="BQ692">
            <v>0</v>
          </cell>
          <cell r="BS692">
            <v>7891.2</v>
          </cell>
          <cell r="BT692">
            <v>1832</v>
          </cell>
          <cell r="BU692">
            <v>7891.2</v>
          </cell>
          <cell r="BV692">
            <v>-6059.2</v>
          </cell>
        </row>
        <row r="693">
          <cell r="C693" t="str">
            <v>O&amp;M</v>
          </cell>
          <cell r="E693" t="str">
            <v>LE-P-E-Property</v>
          </cell>
          <cell r="G693" t="str">
            <v>Property</v>
          </cell>
          <cell r="I693">
            <v>0</v>
          </cell>
          <cell r="J693">
            <v>0</v>
          </cell>
          <cell r="K693">
            <v>0</v>
          </cell>
          <cell r="L693" t="str">
            <v xml:space="preserve"> </v>
          </cell>
          <cell r="M693">
            <v>0</v>
          </cell>
          <cell r="N693">
            <v>0</v>
          </cell>
          <cell r="O693">
            <v>0</v>
          </cell>
          <cell r="P693" t="str">
            <v xml:space="preserve"> 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1301.46</v>
          </cell>
          <cell r="AQ693">
            <v>1228.75</v>
          </cell>
          <cell r="AR693">
            <v>1228.75</v>
          </cell>
          <cell r="AS693">
            <v>1228.74</v>
          </cell>
          <cell r="AT693">
            <v>1228.74</v>
          </cell>
          <cell r="AU693">
            <v>1228</v>
          </cell>
          <cell r="AV693">
            <v>1228</v>
          </cell>
          <cell r="AW693" t="e">
            <v>#REF!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D693">
            <v>0</v>
          </cell>
          <cell r="BE693">
            <v>0</v>
          </cell>
          <cell r="BF693">
            <v>0</v>
          </cell>
          <cell r="BH693">
            <v>1301.46</v>
          </cell>
          <cell r="BI693">
            <v>1634.4</v>
          </cell>
          <cell r="BJ693">
            <v>996.55</v>
          </cell>
          <cell r="BK693">
            <v>1228</v>
          </cell>
          <cell r="BL693">
            <v>1228</v>
          </cell>
          <cell r="BO693">
            <v>1228</v>
          </cell>
          <cell r="BP693">
            <v>73.460000000000036</v>
          </cell>
          <cell r="BQ693">
            <v>0</v>
          </cell>
          <cell r="BS693">
            <v>2784</v>
          </cell>
          <cell r="BT693">
            <v>1228</v>
          </cell>
          <cell r="BU693">
            <v>2784</v>
          </cell>
          <cell r="BV693">
            <v>-1556</v>
          </cell>
        </row>
        <row r="694">
          <cell r="C694" t="str">
            <v>O&amp;M</v>
          </cell>
          <cell r="E694" t="str">
            <v>LE-P-E-Regulatory</v>
          </cell>
          <cell r="G694" t="str">
            <v>Regulatory</v>
          </cell>
          <cell r="I694">
            <v>0</v>
          </cell>
          <cell r="J694">
            <v>1518.37</v>
          </cell>
          <cell r="K694">
            <v>1518.37</v>
          </cell>
          <cell r="L694">
            <v>1</v>
          </cell>
          <cell r="M694">
            <v>0</v>
          </cell>
          <cell r="N694">
            <v>9544.0400000000009</v>
          </cell>
          <cell r="O694">
            <v>9544.0400000000009</v>
          </cell>
          <cell r="P694">
            <v>1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1735.28</v>
          </cell>
          <cell r="AE694">
            <v>1518.37</v>
          </cell>
          <cell r="AF694">
            <v>1518.37</v>
          </cell>
          <cell r="AG694">
            <v>1518.37</v>
          </cell>
          <cell r="AH694">
            <v>1735.28</v>
          </cell>
          <cell r="AI694">
            <v>1518.37</v>
          </cell>
          <cell r="AJ694">
            <v>1518.37</v>
          </cell>
          <cell r="AK694">
            <v>1735.28</v>
          </cell>
          <cell r="AL694">
            <v>1518.37</v>
          </cell>
          <cell r="AM694">
            <v>1735.28</v>
          </cell>
          <cell r="AN694">
            <v>1518.37</v>
          </cell>
          <cell r="AO694">
            <v>1084.55</v>
          </cell>
          <cell r="AQ694">
            <v>18654.259999999998</v>
          </cell>
          <cell r="AR694">
            <v>18654.259999999998</v>
          </cell>
          <cell r="AS694">
            <v>18621.96</v>
          </cell>
          <cell r="AT694">
            <v>18621.96</v>
          </cell>
          <cell r="AU694">
            <v>18624</v>
          </cell>
          <cell r="AV694">
            <v>18623</v>
          </cell>
          <cell r="AW694" t="e">
            <v>#REF!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D694">
            <v>0</v>
          </cell>
          <cell r="BE694">
            <v>0</v>
          </cell>
          <cell r="BF694">
            <v>0</v>
          </cell>
          <cell r="BH694">
            <v>18654.259999999998</v>
          </cell>
          <cell r="BI694">
            <v>23238.6</v>
          </cell>
          <cell r="BJ694">
            <v>14220.9</v>
          </cell>
          <cell r="BK694">
            <v>18623</v>
          </cell>
          <cell r="BL694">
            <v>18623</v>
          </cell>
          <cell r="BO694">
            <v>18623</v>
          </cell>
          <cell r="BP694">
            <v>31.259999999998399</v>
          </cell>
          <cell r="BQ694">
            <v>0</v>
          </cell>
          <cell r="BS694">
            <v>20409.599999999999</v>
          </cell>
          <cell r="BT694">
            <v>18623</v>
          </cell>
          <cell r="BU694">
            <v>20409.599999999999</v>
          </cell>
          <cell r="BV694">
            <v>-1786.5999999999985</v>
          </cell>
        </row>
        <row r="695">
          <cell r="C695" t="str">
            <v>O&amp;M</v>
          </cell>
          <cell r="E695" t="str">
            <v>LE-P-Environmental</v>
          </cell>
          <cell r="G695" t="str">
            <v>Environmental</v>
          </cell>
          <cell r="I695">
            <v>0</v>
          </cell>
          <cell r="J695">
            <v>867.64</v>
          </cell>
          <cell r="K695">
            <v>867.64</v>
          </cell>
          <cell r="L695">
            <v>1</v>
          </cell>
          <cell r="M695">
            <v>0</v>
          </cell>
          <cell r="N695">
            <v>5205.84</v>
          </cell>
          <cell r="O695">
            <v>5205.84</v>
          </cell>
          <cell r="P695">
            <v>1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867.64</v>
          </cell>
          <cell r="AE695">
            <v>867.64</v>
          </cell>
          <cell r="AF695">
            <v>867.64</v>
          </cell>
          <cell r="AG695">
            <v>867.64</v>
          </cell>
          <cell r="AH695">
            <v>867.64</v>
          </cell>
          <cell r="AI695">
            <v>867.64</v>
          </cell>
          <cell r="AJ695">
            <v>867.64</v>
          </cell>
          <cell r="AK695">
            <v>867.64</v>
          </cell>
          <cell r="AL695">
            <v>867.64</v>
          </cell>
          <cell r="AM695">
            <v>867.64</v>
          </cell>
          <cell r="AN695">
            <v>867.64</v>
          </cell>
          <cell r="AO695">
            <v>1301.46</v>
          </cell>
          <cell r="AQ695">
            <v>10845.5</v>
          </cell>
          <cell r="AR695">
            <v>10845.5</v>
          </cell>
          <cell r="AS695">
            <v>10845.5</v>
          </cell>
          <cell r="AT695">
            <v>10845.5</v>
          </cell>
          <cell r="AU695">
            <v>10845.5</v>
          </cell>
          <cell r="AV695">
            <v>10845.5</v>
          </cell>
          <cell r="AW695" t="e">
            <v>#REF!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D695">
            <v>0</v>
          </cell>
          <cell r="BE695">
            <v>0</v>
          </cell>
          <cell r="BF695">
            <v>3269.81</v>
          </cell>
          <cell r="BH695">
            <v>10845.5</v>
          </cell>
          <cell r="BI695">
            <v>9199.7999999999993</v>
          </cell>
          <cell r="BJ695">
            <v>8975.7000000000007</v>
          </cell>
          <cell r="BK695">
            <v>10845.5</v>
          </cell>
          <cell r="BL695">
            <v>10845.5</v>
          </cell>
          <cell r="BO695">
            <v>10845.5</v>
          </cell>
          <cell r="BP695">
            <v>0</v>
          </cell>
          <cell r="BQ695">
            <v>0</v>
          </cell>
          <cell r="BS695">
            <v>12000</v>
          </cell>
          <cell r="BT695">
            <v>10845.5</v>
          </cell>
          <cell r="BU695">
            <v>12000</v>
          </cell>
          <cell r="BV695">
            <v>-1154.5</v>
          </cell>
        </row>
        <row r="696">
          <cell r="C696" t="str">
            <v>O&amp;M</v>
          </cell>
          <cell r="E696" t="str">
            <v>LE-P-Environmental AT5</v>
          </cell>
          <cell r="G696" t="str">
            <v>Environmental</v>
          </cell>
          <cell r="I696">
            <v>0</v>
          </cell>
          <cell r="J696">
            <v>0</v>
          </cell>
          <cell r="K696">
            <v>0</v>
          </cell>
          <cell r="L696" t="str">
            <v xml:space="preserve"> </v>
          </cell>
          <cell r="M696">
            <v>0</v>
          </cell>
          <cell r="N696">
            <v>0</v>
          </cell>
          <cell r="O696">
            <v>0</v>
          </cell>
          <cell r="P696" t="str">
            <v xml:space="preserve"> 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D696">
            <v>0</v>
          </cell>
          <cell r="BE696">
            <v>480.82</v>
          </cell>
          <cell r="BF696">
            <v>3009.55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O696">
            <v>0</v>
          </cell>
          <cell r="BP696">
            <v>0</v>
          </cell>
          <cell r="BQ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</row>
        <row r="697">
          <cell r="C697" t="str">
            <v>O&amp;M</v>
          </cell>
          <cell r="E697" t="str">
            <v>LE-P-Environmental AT6</v>
          </cell>
          <cell r="G697" t="str">
            <v>Environmental</v>
          </cell>
          <cell r="I697">
            <v>0</v>
          </cell>
          <cell r="J697">
            <v>0</v>
          </cell>
          <cell r="K697">
            <v>0</v>
          </cell>
          <cell r="L697" t="str">
            <v xml:space="preserve"> </v>
          </cell>
          <cell r="M697">
            <v>0</v>
          </cell>
          <cell r="N697">
            <v>0</v>
          </cell>
          <cell r="O697">
            <v>0</v>
          </cell>
          <cell r="P697" t="str">
            <v xml:space="preserve"> 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D697">
            <v>3864.76</v>
          </cell>
          <cell r="BE697">
            <v>21265.91</v>
          </cell>
          <cell r="BF697">
            <v>758.03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O697">
            <v>0</v>
          </cell>
          <cell r="BP697">
            <v>0</v>
          </cell>
          <cell r="BQ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</row>
        <row r="698">
          <cell r="C698" t="str">
            <v>O&amp;M</v>
          </cell>
          <cell r="E698" t="str">
            <v>LE-P-Regulatory Integration AT5</v>
          </cell>
          <cell r="F698" t="str">
            <v>Integration</v>
          </cell>
          <cell r="G698" t="str">
            <v>Regulatory</v>
          </cell>
          <cell r="I698">
            <v>0</v>
          </cell>
          <cell r="J698">
            <v>0</v>
          </cell>
          <cell r="K698">
            <v>0</v>
          </cell>
          <cell r="L698" t="str">
            <v xml:space="preserve"> </v>
          </cell>
          <cell r="M698">
            <v>0</v>
          </cell>
          <cell r="N698">
            <v>0</v>
          </cell>
          <cell r="O698">
            <v>0</v>
          </cell>
          <cell r="P698" t="str">
            <v xml:space="preserve"> 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D698">
            <v>0</v>
          </cell>
          <cell r="BE698">
            <v>0</v>
          </cell>
          <cell r="BF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O698">
            <v>0</v>
          </cell>
          <cell r="BP698">
            <v>0</v>
          </cell>
          <cell r="BQ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</row>
        <row r="699">
          <cell r="C699" t="str">
            <v>O&amp;M</v>
          </cell>
          <cell r="E699" t="str">
            <v>LE-P-Regulatory Integration AT6</v>
          </cell>
          <cell r="F699" t="str">
            <v>Integration</v>
          </cell>
          <cell r="G699" t="str">
            <v>Regulatory</v>
          </cell>
          <cell r="I699">
            <v>0</v>
          </cell>
          <cell r="J699">
            <v>0</v>
          </cell>
          <cell r="K699">
            <v>0</v>
          </cell>
          <cell r="L699" t="str">
            <v xml:space="preserve"> </v>
          </cell>
          <cell r="M699">
            <v>0</v>
          </cell>
          <cell r="N699">
            <v>0</v>
          </cell>
          <cell r="O699">
            <v>0</v>
          </cell>
          <cell r="P699" t="str">
            <v xml:space="preserve"> 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D699">
            <v>0</v>
          </cell>
          <cell r="BE699">
            <v>0</v>
          </cell>
          <cell r="BF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O699">
            <v>0</v>
          </cell>
          <cell r="BP699">
            <v>0</v>
          </cell>
          <cell r="BQ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</row>
        <row r="700">
          <cell r="C700" t="str">
            <v>O&amp;M</v>
          </cell>
          <cell r="E700" t="str">
            <v>LE-P-Corp &amp; Fin Tran Integration AT5</v>
          </cell>
          <cell r="F700" t="str">
            <v>Integration</v>
          </cell>
          <cell r="G700" t="str">
            <v>Corp &amp; Financial Transactions</v>
          </cell>
          <cell r="I700">
            <v>0</v>
          </cell>
          <cell r="J700">
            <v>0</v>
          </cell>
          <cell r="K700">
            <v>0</v>
          </cell>
          <cell r="L700" t="str">
            <v xml:space="preserve"> </v>
          </cell>
          <cell r="M700">
            <v>0</v>
          </cell>
          <cell r="N700">
            <v>0</v>
          </cell>
          <cell r="O700">
            <v>0</v>
          </cell>
          <cell r="P700" t="str">
            <v xml:space="preserve"> 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D700">
            <v>0</v>
          </cell>
          <cell r="BE700">
            <v>0</v>
          </cell>
          <cell r="BF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O700">
            <v>0</v>
          </cell>
          <cell r="BP700">
            <v>0</v>
          </cell>
          <cell r="BQ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</row>
        <row r="701">
          <cell r="C701" t="str">
            <v>O&amp;M</v>
          </cell>
          <cell r="E701" t="str">
            <v>LE-P-Corp &amp; Fin Tran Integration AT6</v>
          </cell>
          <cell r="F701" t="str">
            <v>Integration</v>
          </cell>
          <cell r="G701" t="str">
            <v>Corp &amp; Financial Transactions</v>
          </cell>
          <cell r="I701">
            <v>0</v>
          </cell>
          <cell r="J701">
            <v>0</v>
          </cell>
          <cell r="K701">
            <v>0</v>
          </cell>
          <cell r="L701" t="str">
            <v xml:space="preserve"> </v>
          </cell>
          <cell r="M701">
            <v>0</v>
          </cell>
          <cell r="N701">
            <v>0</v>
          </cell>
          <cell r="O701">
            <v>0</v>
          </cell>
          <cell r="P701" t="str">
            <v xml:space="preserve"> 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D701">
            <v>0</v>
          </cell>
          <cell r="BE701">
            <v>0</v>
          </cell>
          <cell r="BF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O701">
            <v>0</v>
          </cell>
          <cell r="BP701">
            <v>0</v>
          </cell>
          <cell r="BQ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</row>
        <row r="702">
          <cell r="C702" t="str">
            <v>O&amp;M</v>
          </cell>
          <cell r="E702" t="str">
            <v>LE-P-Environmental Integration AT6</v>
          </cell>
          <cell r="F702" t="str">
            <v>Integration</v>
          </cell>
          <cell r="G702" t="str">
            <v>Environmental</v>
          </cell>
          <cell r="I702">
            <v>0</v>
          </cell>
          <cell r="J702">
            <v>0</v>
          </cell>
          <cell r="K702">
            <v>0</v>
          </cell>
          <cell r="L702" t="str">
            <v xml:space="preserve"> </v>
          </cell>
          <cell r="M702">
            <v>0</v>
          </cell>
          <cell r="N702">
            <v>0</v>
          </cell>
          <cell r="O702">
            <v>0</v>
          </cell>
          <cell r="P702" t="str">
            <v xml:space="preserve"> 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D702">
            <v>0</v>
          </cell>
          <cell r="BE702">
            <v>0</v>
          </cell>
          <cell r="BF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O702">
            <v>0</v>
          </cell>
          <cell r="BP702">
            <v>0</v>
          </cell>
          <cell r="BQ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</row>
        <row r="703">
          <cell r="C703" t="str">
            <v>O&amp;M</v>
          </cell>
          <cell r="E703" t="str">
            <v>LE-P-Integration</v>
          </cell>
          <cell r="F703" t="str">
            <v>Integration</v>
          </cell>
          <cell r="G703" t="str">
            <v>Regulatory</v>
          </cell>
          <cell r="I703">
            <v>0</v>
          </cell>
          <cell r="J703">
            <v>0</v>
          </cell>
          <cell r="K703">
            <v>0</v>
          </cell>
          <cell r="L703" t="str">
            <v xml:space="preserve"> </v>
          </cell>
          <cell r="M703">
            <v>0</v>
          </cell>
          <cell r="N703">
            <v>0</v>
          </cell>
          <cell r="O703">
            <v>0</v>
          </cell>
          <cell r="P703" t="str">
            <v xml:space="preserve"> 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D703">
            <v>0</v>
          </cell>
          <cell r="BE703">
            <v>0</v>
          </cell>
          <cell r="BF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O703">
            <v>0</v>
          </cell>
          <cell r="BP703">
            <v>0</v>
          </cell>
          <cell r="BQ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</row>
        <row r="704">
          <cell r="C704" t="str">
            <v>O&amp;M</v>
          </cell>
          <cell r="E704" t="str">
            <v>LE-P-E-Regulatory AT3</v>
          </cell>
          <cell r="G704" t="str">
            <v>Regulatory</v>
          </cell>
          <cell r="I704">
            <v>0</v>
          </cell>
          <cell r="J704">
            <v>0</v>
          </cell>
          <cell r="K704">
            <v>0</v>
          </cell>
          <cell r="L704" t="str">
            <v xml:space="preserve"> </v>
          </cell>
          <cell r="M704">
            <v>13.77</v>
          </cell>
          <cell r="N704">
            <v>0</v>
          </cell>
          <cell r="O704">
            <v>-13.77</v>
          </cell>
          <cell r="P704" t="str">
            <v xml:space="preserve"> </v>
          </cell>
          <cell r="R704">
            <v>0</v>
          </cell>
          <cell r="S704">
            <v>13.77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D704">
            <v>324.18</v>
          </cell>
          <cell r="BE704">
            <v>39.53</v>
          </cell>
          <cell r="BF704">
            <v>113.5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O704">
            <v>-13.77</v>
          </cell>
          <cell r="BP704">
            <v>0</v>
          </cell>
          <cell r="BQ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</row>
        <row r="705">
          <cell r="C705" t="str">
            <v>O&amp;M</v>
          </cell>
          <cell r="E705" t="str">
            <v>LE-P-GovAffAT2</v>
          </cell>
          <cell r="G705" t="str">
            <v>Governmental Affairs</v>
          </cell>
          <cell r="I705">
            <v>0</v>
          </cell>
          <cell r="J705">
            <v>0</v>
          </cell>
          <cell r="K705">
            <v>0</v>
          </cell>
          <cell r="L705" t="str">
            <v xml:space="preserve"> </v>
          </cell>
          <cell r="M705">
            <v>0</v>
          </cell>
          <cell r="N705">
            <v>0</v>
          </cell>
          <cell r="O705">
            <v>0</v>
          </cell>
          <cell r="P705" t="str">
            <v xml:space="preserve"> 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D705">
            <v>0</v>
          </cell>
          <cell r="BE705">
            <v>0</v>
          </cell>
          <cell r="BF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O705">
            <v>0</v>
          </cell>
          <cell r="BP705">
            <v>0</v>
          </cell>
          <cell r="BQ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</row>
        <row r="706">
          <cell r="C706" t="str">
            <v>O&amp;M</v>
          </cell>
          <cell r="E706" t="str">
            <v>LE-P-Labor Employment AT5</v>
          </cell>
          <cell r="G706" t="str">
            <v>Labor &amp; Employment</v>
          </cell>
          <cell r="I706">
            <v>691.46</v>
          </cell>
          <cell r="J706">
            <v>0</v>
          </cell>
          <cell r="K706">
            <v>-691.46</v>
          </cell>
          <cell r="L706" t="str">
            <v xml:space="preserve"> </v>
          </cell>
          <cell r="M706">
            <v>813.48</v>
          </cell>
          <cell r="N706">
            <v>0</v>
          </cell>
          <cell r="O706">
            <v>-813.48</v>
          </cell>
          <cell r="P706" t="str">
            <v xml:space="preserve"> </v>
          </cell>
          <cell r="R706">
            <v>122.02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691.46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D706">
            <v>1560.66</v>
          </cell>
          <cell r="BE706">
            <v>0</v>
          </cell>
          <cell r="BF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O706">
            <v>-813.48</v>
          </cell>
          <cell r="BP706">
            <v>0</v>
          </cell>
          <cell r="BQ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</row>
        <row r="707">
          <cell r="C707" t="str">
            <v>O&amp;M</v>
          </cell>
          <cell r="E707" t="str">
            <v>LE-P-Property AT2</v>
          </cell>
          <cell r="G707" t="str">
            <v>Property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  <cell r="M707">
            <v>0</v>
          </cell>
          <cell r="N707">
            <v>0</v>
          </cell>
          <cell r="O707">
            <v>0</v>
          </cell>
          <cell r="P707" t="str">
            <v xml:space="preserve"> 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D707">
            <v>0</v>
          </cell>
          <cell r="BE707">
            <v>0</v>
          </cell>
          <cell r="BF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O707">
            <v>0</v>
          </cell>
          <cell r="BP707">
            <v>0</v>
          </cell>
          <cell r="BQ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</row>
        <row r="708">
          <cell r="C708" t="str">
            <v>O&amp;M</v>
          </cell>
          <cell r="E708" t="str">
            <v>LE-P-Environmental AT2</v>
          </cell>
          <cell r="G708" t="str">
            <v>Environmental</v>
          </cell>
          <cell r="I708">
            <v>0</v>
          </cell>
          <cell r="J708">
            <v>0</v>
          </cell>
          <cell r="K708">
            <v>0</v>
          </cell>
          <cell r="L708" t="str">
            <v xml:space="preserve"> </v>
          </cell>
          <cell r="M708">
            <v>0</v>
          </cell>
          <cell r="N708">
            <v>0</v>
          </cell>
          <cell r="O708">
            <v>0</v>
          </cell>
          <cell r="P708" t="str">
            <v xml:space="preserve"> 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D708">
            <v>0</v>
          </cell>
          <cell r="BE708">
            <v>0</v>
          </cell>
          <cell r="BF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O708">
            <v>0</v>
          </cell>
          <cell r="BP708">
            <v>0</v>
          </cell>
          <cell r="BQ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</row>
        <row r="709">
          <cell r="C709" t="str">
            <v>O&amp;M</v>
          </cell>
          <cell r="E709" t="str">
            <v>LE-P-E-Labor Employment -AT2</v>
          </cell>
          <cell r="G709" t="str">
            <v>Labor &amp; Employment</v>
          </cell>
          <cell r="I709">
            <v>0</v>
          </cell>
          <cell r="J709">
            <v>0</v>
          </cell>
          <cell r="K709">
            <v>0</v>
          </cell>
          <cell r="L709" t="str">
            <v xml:space="preserve"> </v>
          </cell>
          <cell r="M709">
            <v>11.34</v>
          </cell>
          <cell r="N709">
            <v>0</v>
          </cell>
          <cell r="O709">
            <v>-11.34</v>
          </cell>
          <cell r="P709" t="str">
            <v xml:space="preserve"> </v>
          </cell>
          <cell r="R709">
            <v>11.34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D709">
            <v>33.54</v>
          </cell>
          <cell r="BE709">
            <v>0</v>
          </cell>
          <cell r="BF709">
            <v>466.93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O709">
            <v>-11.34</v>
          </cell>
          <cell r="BP709">
            <v>0</v>
          </cell>
          <cell r="BQ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</row>
        <row r="710">
          <cell r="C710" t="str">
            <v>O&amp;M</v>
          </cell>
          <cell r="E710" t="str">
            <v>LE-P-Labor/Empl Integration AT6</v>
          </cell>
          <cell r="F710" t="str">
            <v>Integration</v>
          </cell>
          <cell r="G710" t="str">
            <v>Labor &amp; Employment</v>
          </cell>
          <cell r="I710">
            <v>0</v>
          </cell>
          <cell r="J710">
            <v>0</v>
          </cell>
          <cell r="K710">
            <v>0</v>
          </cell>
          <cell r="L710" t="str">
            <v xml:space="preserve"> </v>
          </cell>
          <cell r="M710">
            <v>0</v>
          </cell>
          <cell r="N710">
            <v>0</v>
          </cell>
          <cell r="O710">
            <v>0</v>
          </cell>
          <cell r="P710" t="str">
            <v xml:space="preserve"> 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D710">
            <v>0</v>
          </cell>
          <cell r="BE710">
            <v>0</v>
          </cell>
          <cell r="BF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O710">
            <v>0</v>
          </cell>
          <cell r="BP710">
            <v>0</v>
          </cell>
          <cell r="BQ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</row>
        <row r="711">
          <cell r="C711" t="str">
            <v>O&amp;M</v>
          </cell>
          <cell r="E711" t="str">
            <v>LE-P-Research Services</v>
          </cell>
          <cell r="F711" t="str">
            <v>Integration</v>
          </cell>
          <cell r="I711">
            <v>0</v>
          </cell>
          <cell r="J711">
            <v>867.64</v>
          </cell>
          <cell r="K711">
            <v>867.64</v>
          </cell>
          <cell r="L711">
            <v>1</v>
          </cell>
          <cell r="M711">
            <v>0</v>
          </cell>
          <cell r="N711">
            <v>5205.84</v>
          </cell>
          <cell r="O711">
            <v>5205.84</v>
          </cell>
          <cell r="P711">
            <v>1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867.64</v>
          </cell>
          <cell r="AE711">
            <v>867.64</v>
          </cell>
          <cell r="AF711">
            <v>867.64</v>
          </cell>
          <cell r="AG711">
            <v>867.64</v>
          </cell>
          <cell r="AH711">
            <v>867.64</v>
          </cell>
          <cell r="AI711">
            <v>867.64</v>
          </cell>
          <cell r="AJ711">
            <v>867.64</v>
          </cell>
          <cell r="AK711">
            <v>867.64</v>
          </cell>
          <cell r="AL711">
            <v>867.64</v>
          </cell>
          <cell r="AM711">
            <v>867.64</v>
          </cell>
          <cell r="AN711">
            <v>867.64</v>
          </cell>
          <cell r="AO711">
            <v>1301.46</v>
          </cell>
          <cell r="AQ711">
            <v>10845.5</v>
          </cell>
          <cell r="AR711">
            <v>10845.5</v>
          </cell>
          <cell r="AS711">
            <v>10845.5</v>
          </cell>
          <cell r="AT711">
            <v>10845.5</v>
          </cell>
          <cell r="AU711">
            <v>10845.5</v>
          </cell>
          <cell r="AV711">
            <v>10845.5</v>
          </cell>
          <cell r="AW711" t="e">
            <v>#REF!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D711">
            <v>0</v>
          </cell>
          <cell r="BE711">
            <v>0</v>
          </cell>
          <cell r="BF711">
            <v>0</v>
          </cell>
          <cell r="BH711">
            <v>10845.5</v>
          </cell>
          <cell r="BI711">
            <v>0</v>
          </cell>
          <cell r="BJ711">
            <v>0</v>
          </cell>
          <cell r="BK711">
            <v>10845.5</v>
          </cell>
          <cell r="BL711">
            <v>10845.5</v>
          </cell>
          <cell r="BO711">
            <v>10845.5</v>
          </cell>
          <cell r="BP711">
            <v>0</v>
          </cell>
          <cell r="BQ711">
            <v>0</v>
          </cell>
          <cell r="BS711">
            <v>0</v>
          </cell>
          <cell r="BT711">
            <v>10845.5</v>
          </cell>
          <cell r="BU711">
            <v>0</v>
          </cell>
          <cell r="BV711">
            <v>10845.5</v>
          </cell>
        </row>
        <row r="712">
          <cell r="C712" t="str">
            <v>O&amp;M</v>
          </cell>
          <cell r="E712" t="str">
            <v>LE-P-ER&amp;T GCSAT2</v>
          </cell>
          <cell r="G712" t="str">
            <v>ER&amp;T General Counsel</v>
          </cell>
          <cell r="I712">
            <v>0</v>
          </cell>
          <cell r="J712">
            <v>0</v>
          </cell>
          <cell r="K712">
            <v>0</v>
          </cell>
          <cell r="L712" t="str">
            <v xml:space="preserve"> </v>
          </cell>
          <cell r="M712">
            <v>0</v>
          </cell>
          <cell r="N712">
            <v>0</v>
          </cell>
          <cell r="O712">
            <v>0</v>
          </cell>
          <cell r="P712" t="str">
            <v xml:space="preserve"> 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D712">
            <v>0</v>
          </cell>
          <cell r="BE712">
            <v>0</v>
          </cell>
          <cell r="BF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O712">
            <v>0</v>
          </cell>
          <cell r="BP712">
            <v>0</v>
          </cell>
          <cell r="BQ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</row>
        <row r="713">
          <cell r="C713" t="str">
            <v>O&amp;M</v>
          </cell>
          <cell r="E713" t="str">
            <v>LE-P-Propert Integr AT2</v>
          </cell>
          <cell r="G713" t="str">
            <v>Property</v>
          </cell>
          <cell r="I713">
            <v>0</v>
          </cell>
          <cell r="J713">
            <v>0</v>
          </cell>
          <cell r="K713">
            <v>0</v>
          </cell>
          <cell r="L713" t="str">
            <v xml:space="preserve"> </v>
          </cell>
          <cell r="M713">
            <v>0</v>
          </cell>
          <cell r="N713">
            <v>0</v>
          </cell>
          <cell r="O713">
            <v>0</v>
          </cell>
          <cell r="P713" t="str">
            <v xml:space="preserve"> 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D713">
            <v>0</v>
          </cell>
          <cell r="BE713">
            <v>0</v>
          </cell>
          <cell r="BF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O713">
            <v>0</v>
          </cell>
          <cell r="BP713">
            <v>0</v>
          </cell>
          <cell r="BQ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</row>
        <row r="714">
          <cell r="C714" t="str">
            <v>O&amp;M</v>
          </cell>
          <cell r="E714" t="str">
            <v>LE-P-E-Environmental AT3</v>
          </cell>
          <cell r="G714" t="str">
            <v>Environmental</v>
          </cell>
          <cell r="I714">
            <v>0</v>
          </cell>
          <cell r="J714">
            <v>0</v>
          </cell>
          <cell r="K714">
            <v>0</v>
          </cell>
          <cell r="L714" t="str">
            <v xml:space="preserve"> </v>
          </cell>
          <cell r="M714">
            <v>59.65</v>
          </cell>
          <cell r="N714">
            <v>0</v>
          </cell>
          <cell r="O714">
            <v>-59.65</v>
          </cell>
          <cell r="P714" t="str">
            <v xml:space="preserve"> </v>
          </cell>
          <cell r="R714">
            <v>0</v>
          </cell>
          <cell r="S714">
            <v>59.65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D714">
            <v>13.51</v>
          </cell>
          <cell r="BE714">
            <v>0</v>
          </cell>
          <cell r="BF714">
            <v>39.619999999999997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O714">
            <v>-59.65</v>
          </cell>
          <cell r="BP714">
            <v>0</v>
          </cell>
          <cell r="BQ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</row>
        <row r="715">
          <cell r="C715" t="str">
            <v>O&amp;M</v>
          </cell>
          <cell r="E715" t="str">
            <v>LE-P-E-PrevLAT2</v>
          </cell>
          <cell r="G715" t="str">
            <v>Preventative Law</v>
          </cell>
          <cell r="I715">
            <v>0</v>
          </cell>
          <cell r="J715">
            <v>0</v>
          </cell>
          <cell r="K715">
            <v>0</v>
          </cell>
          <cell r="L715" t="str">
            <v xml:space="preserve"> </v>
          </cell>
          <cell r="M715">
            <v>158.77000000000001</v>
          </cell>
          <cell r="N715">
            <v>0</v>
          </cell>
          <cell r="O715">
            <v>-158.77000000000001</v>
          </cell>
          <cell r="P715" t="str">
            <v xml:space="preserve"> </v>
          </cell>
          <cell r="R715">
            <v>0</v>
          </cell>
          <cell r="S715">
            <v>0</v>
          </cell>
          <cell r="T715">
            <v>0</v>
          </cell>
          <cell r="U715">
            <v>22.68</v>
          </cell>
          <cell r="V715">
            <v>136.09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D715">
            <v>162.63</v>
          </cell>
          <cell r="BE715">
            <v>0</v>
          </cell>
          <cell r="BF715">
            <v>8.18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O715">
            <v>-158.77000000000001</v>
          </cell>
          <cell r="BP715">
            <v>0</v>
          </cell>
          <cell r="BQ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</row>
        <row r="716">
          <cell r="C716" t="str">
            <v>O&amp;M</v>
          </cell>
          <cell r="E716" t="str">
            <v>LE-P-E-Lab/EAT5</v>
          </cell>
          <cell r="G716" t="str">
            <v>Labor &amp; Employment</v>
          </cell>
          <cell r="I716">
            <v>325.8</v>
          </cell>
          <cell r="J716">
            <v>0</v>
          </cell>
          <cell r="K716">
            <v>-325.8</v>
          </cell>
          <cell r="L716" t="str">
            <v xml:space="preserve"> </v>
          </cell>
          <cell r="M716">
            <v>1411.8</v>
          </cell>
          <cell r="N716">
            <v>0</v>
          </cell>
          <cell r="O716">
            <v>-1411.8</v>
          </cell>
          <cell r="P716" t="str">
            <v xml:space="preserve"> </v>
          </cell>
          <cell r="R716">
            <v>0</v>
          </cell>
          <cell r="S716">
            <v>0</v>
          </cell>
          <cell r="T716">
            <v>0</v>
          </cell>
          <cell r="U716">
            <v>31.73</v>
          </cell>
          <cell r="V716">
            <v>1054.27</v>
          </cell>
          <cell r="W716">
            <v>325.8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D716">
            <v>0</v>
          </cell>
          <cell r="BE716">
            <v>0</v>
          </cell>
          <cell r="BF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O716">
            <v>-1411.8</v>
          </cell>
          <cell r="BP716">
            <v>0</v>
          </cell>
          <cell r="BQ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</row>
        <row r="717">
          <cell r="C717" t="str">
            <v>O&amp;M</v>
          </cell>
          <cell r="E717" t="str">
            <v>LE-P-Commercial</v>
          </cell>
          <cell r="I717">
            <v>60854.2</v>
          </cell>
          <cell r="J717">
            <v>0</v>
          </cell>
          <cell r="K717">
            <v>-60854.2</v>
          </cell>
          <cell r="L717" t="str">
            <v xml:space="preserve"> </v>
          </cell>
          <cell r="M717">
            <v>86724.2</v>
          </cell>
          <cell r="N717">
            <v>0</v>
          </cell>
          <cell r="O717">
            <v>-86724.2</v>
          </cell>
          <cell r="P717" t="str">
            <v xml:space="preserve"> 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25870</v>
          </cell>
          <cell r="W717">
            <v>60854.2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372130</v>
          </cell>
          <cell r="AV717">
            <v>372130</v>
          </cell>
          <cell r="AW717" t="e">
            <v>#REF!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372130</v>
          </cell>
          <cell r="BL717">
            <v>372130</v>
          </cell>
          <cell r="BO717">
            <v>285405.8</v>
          </cell>
          <cell r="BP717">
            <v>-372130</v>
          </cell>
          <cell r="BQ717">
            <v>0</v>
          </cell>
          <cell r="BS717">
            <v>720000</v>
          </cell>
          <cell r="BT717">
            <v>372130</v>
          </cell>
          <cell r="BU717">
            <v>720000</v>
          </cell>
          <cell r="BV717">
            <v>-347870</v>
          </cell>
        </row>
        <row r="718">
          <cell r="C718" t="str">
            <v>O&amp;M</v>
          </cell>
          <cell r="E718" t="str">
            <v>LE-P-E-Commercial</v>
          </cell>
          <cell r="I718">
            <v>0</v>
          </cell>
          <cell r="J718">
            <v>0</v>
          </cell>
          <cell r="K718">
            <v>0</v>
          </cell>
          <cell r="L718" t="str">
            <v xml:space="preserve"> </v>
          </cell>
          <cell r="M718">
            <v>0</v>
          </cell>
          <cell r="N718">
            <v>0</v>
          </cell>
          <cell r="O718">
            <v>0</v>
          </cell>
          <cell r="P718" t="str">
            <v xml:space="preserve"> 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D718">
            <v>0</v>
          </cell>
          <cell r="BE718">
            <v>0</v>
          </cell>
          <cell r="BF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O718">
            <v>0</v>
          </cell>
          <cell r="BP718">
            <v>0</v>
          </cell>
          <cell r="BQ718">
            <v>0</v>
          </cell>
          <cell r="BS718">
            <v>2323.1999999999998</v>
          </cell>
          <cell r="BT718">
            <v>0</v>
          </cell>
          <cell r="BU718">
            <v>2323.1999999999998</v>
          </cell>
          <cell r="BV718">
            <v>-2323.1999999999998</v>
          </cell>
        </row>
        <row r="719">
          <cell r="E719" t="str">
            <v>LESS: DSM</v>
          </cell>
          <cell r="BP719">
            <v>0</v>
          </cell>
          <cell r="BQ719">
            <v>0</v>
          </cell>
          <cell r="BT719">
            <v>0</v>
          </cell>
          <cell r="BU719">
            <v>0</v>
          </cell>
          <cell r="BV719">
            <v>0</v>
          </cell>
        </row>
        <row r="721">
          <cell r="D721" t="str">
            <v>Non-PT</v>
          </cell>
          <cell r="I721">
            <v>164310.43000000002</v>
          </cell>
          <cell r="J721">
            <v>76569.23000000001</v>
          </cell>
          <cell r="K721">
            <v>-87741.2</v>
          </cell>
          <cell r="L721">
            <v>-1.1459067826593003</v>
          </cell>
          <cell r="M721">
            <v>557848.09000000008</v>
          </cell>
          <cell r="N721">
            <v>475683.62999999995</v>
          </cell>
          <cell r="O721">
            <v>-82164.46000000005</v>
          </cell>
          <cell r="P721">
            <v>-0.1727292150036781</v>
          </cell>
          <cell r="R721">
            <v>80836.390000000014</v>
          </cell>
          <cell r="S721">
            <v>54376.850000000006</v>
          </cell>
          <cell r="T721">
            <v>73618.060000000012</v>
          </cell>
          <cell r="U721">
            <v>75003.159999999974</v>
          </cell>
          <cell r="V721">
            <v>109703.20000000001</v>
          </cell>
          <cell r="W721">
            <v>164310.43000000002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84161.080000000016</v>
          </cell>
          <cell r="AE721">
            <v>73532.490000000005</v>
          </cell>
          <cell r="AF721">
            <v>80473.610000000015</v>
          </cell>
          <cell r="AG721">
            <v>76786.14</v>
          </cell>
          <cell r="AH721">
            <v>84161.080000000016</v>
          </cell>
          <cell r="AI721">
            <v>76569.23000000001</v>
          </cell>
          <cell r="AJ721">
            <v>80473.610000000015</v>
          </cell>
          <cell r="AK721">
            <v>84161.080000000016</v>
          </cell>
          <cell r="AL721">
            <v>73315.58</v>
          </cell>
          <cell r="AM721">
            <v>84161.080000000016</v>
          </cell>
          <cell r="AN721">
            <v>80473.610000000015</v>
          </cell>
          <cell r="AO721">
            <v>78087.60000000002</v>
          </cell>
          <cell r="AQ721">
            <v>956283.48</v>
          </cell>
          <cell r="AR721">
            <v>956283.48</v>
          </cell>
          <cell r="AS721">
            <v>956126.60000000009</v>
          </cell>
          <cell r="AT721">
            <v>1663107.29</v>
          </cell>
          <cell r="AU721">
            <v>1618246.8</v>
          </cell>
          <cell r="AV721">
            <v>1620769.0499999998</v>
          </cell>
          <cell r="AW721" t="e">
            <v>#REF!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D721">
            <v>749529.00000000035</v>
          </cell>
          <cell r="BE721">
            <v>816205.91999999969</v>
          </cell>
          <cell r="BF721">
            <v>831444.15000000014</v>
          </cell>
          <cell r="BH721">
            <v>956356.19</v>
          </cell>
          <cell r="BI721">
            <v>577505.68000000005</v>
          </cell>
          <cell r="BJ721">
            <v>541606.93000000005</v>
          </cell>
          <cell r="BK721">
            <v>1620769.0499999998</v>
          </cell>
          <cell r="BL721">
            <v>1620769.0499999998</v>
          </cell>
          <cell r="BM721">
            <v>0</v>
          </cell>
          <cell r="BN721">
            <v>0</v>
          </cell>
          <cell r="BO721">
            <v>1062920.9599999997</v>
          </cell>
          <cell r="BP721">
            <v>-664412.8600000001</v>
          </cell>
          <cell r="BQ721">
            <v>0</v>
          </cell>
          <cell r="BS721">
            <v>1871558.4000000001</v>
          </cell>
          <cell r="BT721">
            <v>1620769.0499999998</v>
          </cell>
          <cell r="BU721">
            <v>1871558.4000000001</v>
          </cell>
          <cell r="BV721">
            <v>-250789.35000000003</v>
          </cell>
        </row>
        <row r="723">
          <cell r="C723" t="str">
            <v>O&amp;M</v>
          </cell>
          <cell r="E723" t="str">
            <v>LE-P-E-PT-Integratio</v>
          </cell>
          <cell r="F723" t="str">
            <v>T&amp;E</v>
          </cell>
          <cell r="G723" t="str">
            <v>Integration</v>
          </cell>
          <cell r="I723">
            <v>0</v>
          </cell>
          <cell r="J723">
            <v>0</v>
          </cell>
          <cell r="K723">
            <v>0</v>
          </cell>
          <cell r="L723" t="str">
            <v xml:space="preserve"> </v>
          </cell>
          <cell r="M723">
            <v>0</v>
          </cell>
          <cell r="N723">
            <v>0</v>
          </cell>
          <cell r="O723">
            <v>0</v>
          </cell>
          <cell r="P723" t="str">
            <v xml:space="preserve"> 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D723">
            <v>0</v>
          </cell>
          <cell r="BE723">
            <v>0</v>
          </cell>
          <cell r="BF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O723">
            <v>0</v>
          </cell>
          <cell r="BP723">
            <v>0</v>
          </cell>
          <cell r="BQ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</row>
        <row r="724">
          <cell r="C724" t="str">
            <v>O&amp;M</v>
          </cell>
          <cell r="E724" t="str">
            <v>LE-P-PT-Corp&amp;FinTran</v>
          </cell>
          <cell r="G724" t="str">
            <v>Corp &amp; Financial Transactions</v>
          </cell>
          <cell r="I724">
            <v>1319</v>
          </cell>
          <cell r="J724">
            <v>2013</v>
          </cell>
          <cell r="K724">
            <v>694</v>
          </cell>
          <cell r="L724">
            <v>0.34475906607054146</v>
          </cell>
          <cell r="M724">
            <v>30912</v>
          </cell>
          <cell r="N724">
            <v>12455</v>
          </cell>
          <cell r="O724">
            <v>-18457</v>
          </cell>
          <cell r="P724">
            <v>-1.4818948213568848</v>
          </cell>
          <cell r="R724">
            <v>0</v>
          </cell>
          <cell r="S724">
            <v>0</v>
          </cell>
          <cell r="T724">
            <v>44432</v>
          </cell>
          <cell r="U724">
            <v>0</v>
          </cell>
          <cell r="V724">
            <v>-14839</v>
          </cell>
          <cell r="W724">
            <v>1319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>
            <v>2203</v>
          </cell>
          <cell r="AE724">
            <v>1915</v>
          </cell>
          <cell r="AF724">
            <v>2108</v>
          </cell>
          <cell r="AG724">
            <v>2013</v>
          </cell>
          <cell r="AH724">
            <v>2203</v>
          </cell>
          <cell r="AI724">
            <v>2013</v>
          </cell>
          <cell r="AJ724">
            <v>2108</v>
          </cell>
          <cell r="AK724">
            <v>2203</v>
          </cell>
          <cell r="AL724">
            <v>1915</v>
          </cell>
          <cell r="AM724">
            <v>2203</v>
          </cell>
          <cell r="AN724">
            <v>2108</v>
          </cell>
          <cell r="AO724">
            <v>2008</v>
          </cell>
          <cell r="AQ724">
            <v>25000</v>
          </cell>
          <cell r="AR724">
            <v>25000</v>
          </cell>
          <cell r="AS724">
            <v>25000</v>
          </cell>
          <cell r="AT724">
            <v>65000</v>
          </cell>
          <cell r="AU724">
            <v>2119999.9700000002</v>
          </cell>
          <cell r="AV724">
            <v>64999.97</v>
          </cell>
          <cell r="AW724" t="e">
            <v>#REF!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D724">
            <v>12874</v>
          </cell>
          <cell r="BE724">
            <v>144140</v>
          </cell>
          <cell r="BF724">
            <v>-21900.5</v>
          </cell>
          <cell r="BH724">
            <v>25000</v>
          </cell>
          <cell r="BI724">
            <v>25625</v>
          </cell>
          <cell r="BJ724">
            <v>25000</v>
          </cell>
          <cell r="BK724">
            <v>64999.97</v>
          </cell>
          <cell r="BL724">
            <v>64999.97</v>
          </cell>
          <cell r="BO724">
            <v>34087.97</v>
          </cell>
          <cell r="BP724">
            <v>-39999.97</v>
          </cell>
          <cell r="BQ724">
            <v>0</v>
          </cell>
          <cell r="BS724">
            <v>3017000</v>
          </cell>
          <cell r="BT724">
            <v>64999.97</v>
          </cell>
          <cell r="BU724">
            <v>3017000</v>
          </cell>
          <cell r="BV724">
            <v>-2952000.03</v>
          </cell>
        </row>
        <row r="725">
          <cell r="C725" t="str">
            <v>O&amp;M</v>
          </cell>
          <cell r="E725" t="str">
            <v>LE-P-E-PT-Compliance</v>
          </cell>
          <cell r="G725" t="str">
            <v>Compliance</v>
          </cell>
          <cell r="I725">
            <v>330.06</v>
          </cell>
          <cell r="J725">
            <v>5313</v>
          </cell>
          <cell r="K725">
            <v>4982.9399999999996</v>
          </cell>
          <cell r="L725">
            <v>0.93787690570299254</v>
          </cell>
          <cell r="M725">
            <v>25443.42</v>
          </cell>
          <cell r="N725">
            <v>32876</v>
          </cell>
          <cell r="O725">
            <v>7432.5800000000017</v>
          </cell>
          <cell r="P725">
            <v>0.22607920671614556</v>
          </cell>
          <cell r="R725">
            <v>17734.62</v>
          </cell>
          <cell r="S725">
            <v>6522.48</v>
          </cell>
          <cell r="T725">
            <v>3837.36</v>
          </cell>
          <cell r="U725">
            <v>-3654.36</v>
          </cell>
          <cell r="V725">
            <v>673.26</v>
          </cell>
          <cell r="W725">
            <v>330.06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D725">
            <v>5815</v>
          </cell>
          <cell r="AE725">
            <v>5056</v>
          </cell>
          <cell r="AF725">
            <v>5564</v>
          </cell>
          <cell r="AG725">
            <v>5313</v>
          </cell>
          <cell r="AH725">
            <v>5815</v>
          </cell>
          <cell r="AI725">
            <v>5313</v>
          </cell>
          <cell r="AJ725">
            <v>5564</v>
          </cell>
          <cell r="AK725">
            <v>5815</v>
          </cell>
          <cell r="AL725">
            <v>5056</v>
          </cell>
          <cell r="AM725">
            <v>5815</v>
          </cell>
          <cell r="AN725">
            <v>5564</v>
          </cell>
          <cell r="AO725">
            <v>5310</v>
          </cell>
          <cell r="AQ725">
            <v>66000</v>
          </cell>
          <cell r="AR725">
            <v>66000</v>
          </cell>
          <cell r="AS725">
            <v>66000</v>
          </cell>
          <cell r="AT725">
            <v>66000</v>
          </cell>
          <cell r="AU725">
            <v>65998</v>
          </cell>
          <cell r="AV725">
            <v>65998</v>
          </cell>
          <cell r="AW725" t="e">
            <v>#REF!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D725">
            <v>31396.32</v>
          </cell>
          <cell r="BE725">
            <v>32723.45</v>
          </cell>
          <cell r="BF725">
            <v>50084.43</v>
          </cell>
          <cell r="BH725">
            <v>66000</v>
          </cell>
          <cell r="BI725">
            <v>88150</v>
          </cell>
          <cell r="BJ725">
            <v>53750</v>
          </cell>
          <cell r="BK725">
            <v>65998</v>
          </cell>
          <cell r="BL725">
            <v>65998</v>
          </cell>
          <cell r="BO725">
            <v>40554.58</v>
          </cell>
          <cell r="BP725">
            <v>2</v>
          </cell>
          <cell r="BQ725">
            <v>0</v>
          </cell>
          <cell r="BS725">
            <v>88000</v>
          </cell>
          <cell r="BT725">
            <v>65998</v>
          </cell>
          <cell r="BU725">
            <v>88000</v>
          </cell>
          <cell r="BV725">
            <v>-22002</v>
          </cell>
        </row>
        <row r="726">
          <cell r="C726" t="str">
            <v>O&amp;M</v>
          </cell>
          <cell r="E726" t="str">
            <v>LE-P-PT-Environmental</v>
          </cell>
          <cell r="G726" t="str">
            <v>Environmental</v>
          </cell>
          <cell r="I726">
            <v>0</v>
          </cell>
          <cell r="J726">
            <v>0</v>
          </cell>
          <cell r="K726">
            <v>0</v>
          </cell>
          <cell r="L726" t="str">
            <v xml:space="preserve"> </v>
          </cell>
          <cell r="M726">
            <v>0</v>
          </cell>
          <cell r="N726">
            <v>0</v>
          </cell>
          <cell r="O726">
            <v>0</v>
          </cell>
          <cell r="P726" t="str">
            <v xml:space="preserve"> 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D726">
            <v>0</v>
          </cell>
          <cell r="BE726">
            <v>0</v>
          </cell>
          <cell r="BF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O726">
            <v>0</v>
          </cell>
          <cell r="BP726">
            <v>0</v>
          </cell>
          <cell r="BQ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</row>
        <row r="727">
          <cell r="C727" t="str">
            <v>O&amp;M</v>
          </cell>
          <cell r="E727" t="str">
            <v>LE-P-PT-Property</v>
          </cell>
          <cell r="G727" t="str">
            <v>Property</v>
          </cell>
          <cell r="I727">
            <v>0</v>
          </cell>
          <cell r="J727">
            <v>0</v>
          </cell>
          <cell r="K727">
            <v>0</v>
          </cell>
          <cell r="L727" t="str">
            <v xml:space="preserve"> </v>
          </cell>
          <cell r="M727">
            <v>0</v>
          </cell>
          <cell r="N727">
            <v>0</v>
          </cell>
          <cell r="O727">
            <v>0</v>
          </cell>
          <cell r="P727" t="str">
            <v xml:space="preserve"> 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D727">
            <v>0</v>
          </cell>
          <cell r="BE727">
            <v>0</v>
          </cell>
          <cell r="BF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O727">
            <v>0</v>
          </cell>
          <cell r="BP727">
            <v>0</v>
          </cell>
          <cell r="BQ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</row>
        <row r="728">
          <cell r="C728" t="str">
            <v>O&amp;M</v>
          </cell>
          <cell r="E728" t="str">
            <v>LE-P-E-PT-Litigation</v>
          </cell>
          <cell r="G728" t="str">
            <v>Litigation</v>
          </cell>
          <cell r="I728">
            <v>2749.56</v>
          </cell>
          <cell r="J728">
            <v>725</v>
          </cell>
          <cell r="K728">
            <v>-2024.56</v>
          </cell>
          <cell r="L728">
            <v>-2.7924965517241378</v>
          </cell>
          <cell r="M728">
            <v>9465.18</v>
          </cell>
          <cell r="N728">
            <v>4484</v>
          </cell>
          <cell r="O728">
            <v>-4981.18</v>
          </cell>
          <cell r="P728">
            <v>-1.110878679750223</v>
          </cell>
          <cell r="R728">
            <v>2586.06</v>
          </cell>
          <cell r="S728">
            <v>98.94</v>
          </cell>
          <cell r="T728">
            <v>4218.96</v>
          </cell>
          <cell r="U728">
            <v>-253.26</v>
          </cell>
          <cell r="V728">
            <v>64.92</v>
          </cell>
          <cell r="W728">
            <v>2749.56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793</v>
          </cell>
          <cell r="AE728">
            <v>689</v>
          </cell>
          <cell r="AF728">
            <v>759</v>
          </cell>
          <cell r="AG728">
            <v>725</v>
          </cell>
          <cell r="AH728">
            <v>793</v>
          </cell>
          <cell r="AI728">
            <v>725</v>
          </cell>
          <cell r="AJ728">
            <v>759</v>
          </cell>
          <cell r="AK728">
            <v>793</v>
          </cell>
          <cell r="AL728">
            <v>689</v>
          </cell>
          <cell r="AM728">
            <v>793</v>
          </cell>
          <cell r="AN728">
            <v>759</v>
          </cell>
          <cell r="AO728">
            <v>723</v>
          </cell>
          <cell r="AQ728">
            <v>9000</v>
          </cell>
          <cell r="AR728">
            <v>9000</v>
          </cell>
          <cell r="AS728">
            <v>9000</v>
          </cell>
          <cell r="AT728">
            <v>13500</v>
          </cell>
          <cell r="AU728">
            <v>13501</v>
          </cell>
          <cell r="AV728">
            <v>13501</v>
          </cell>
          <cell r="AW728" t="e">
            <v>#REF!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D728">
            <v>8285.44</v>
          </cell>
          <cell r="BE728">
            <v>3385.15</v>
          </cell>
          <cell r="BF728">
            <v>2684.71</v>
          </cell>
          <cell r="BH728">
            <v>9000</v>
          </cell>
          <cell r="BI728">
            <v>4920</v>
          </cell>
          <cell r="BJ728">
            <v>3000</v>
          </cell>
          <cell r="BK728">
            <v>13501</v>
          </cell>
          <cell r="BL728">
            <v>22498</v>
          </cell>
          <cell r="BO728">
            <v>13032.82</v>
          </cell>
          <cell r="BP728">
            <v>-13498</v>
          </cell>
          <cell r="BQ728">
            <v>-8997</v>
          </cell>
          <cell r="BS728">
            <v>24000</v>
          </cell>
          <cell r="BT728">
            <v>22498</v>
          </cell>
          <cell r="BU728">
            <v>24000</v>
          </cell>
          <cell r="BV728">
            <v>-1502</v>
          </cell>
        </row>
        <row r="729">
          <cell r="C729" t="str">
            <v>O&amp;M</v>
          </cell>
          <cell r="E729" t="str">
            <v>LE-P-PT-Litigation</v>
          </cell>
          <cell r="G729" t="str">
            <v>Litigation</v>
          </cell>
          <cell r="I729">
            <v>32584</v>
          </cell>
          <cell r="J729">
            <v>24150</v>
          </cell>
          <cell r="K729">
            <v>-8434</v>
          </cell>
          <cell r="L729">
            <v>-0.34923395445134575</v>
          </cell>
          <cell r="M729">
            <v>136823</v>
          </cell>
          <cell r="N729">
            <v>149430</v>
          </cell>
          <cell r="O729">
            <v>12607</v>
          </cell>
          <cell r="P729">
            <v>8.4367262263267087E-2</v>
          </cell>
          <cell r="R729">
            <v>30946</v>
          </cell>
          <cell r="S729">
            <v>24761</v>
          </cell>
          <cell r="T729">
            <v>45621</v>
          </cell>
          <cell r="U729">
            <v>4381</v>
          </cell>
          <cell r="V729">
            <v>-1470</v>
          </cell>
          <cell r="W729">
            <v>32584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26430</v>
          </cell>
          <cell r="AE729">
            <v>22980</v>
          </cell>
          <cell r="AF729">
            <v>25290</v>
          </cell>
          <cell r="AG729">
            <v>24150</v>
          </cell>
          <cell r="AH729">
            <v>26430</v>
          </cell>
          <cell r="AI729">
            <v>24150</v>
          </cell>
          <cell r="AJ729">
            <v>25290</v>
          </cell>
          <cell r="AK729">
            <v>26430</v>
          </cell>
          <cell r="AL729">
            <v>22980</v>
          </cell>
          <cell r="AM729">
            <v>26430</v>
          </cell>
          <cell r="AN729">
            <v>25290</v>
          </cell>
          <cell r="AO729">
            <v>24150</v>
          </cell>
          <cell r="AQ729">
            <v>300000</v>
          </cell>
          <cell r="AR729">
            <v>300000</v>
          </cell>
          <cell r="AS729">
            <v>300000</v>
          </cell>
          <cell r="AT729">
            <v>300000</v>
          </cell>
          <cell r="AU729">
            <v>300000</v>
          </cell>
          <cell r="AV729">
            <v>333341</v>
          </cell>
          <cell r="AW729" t="e">
            <v>#REF!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D729">
            <v>106366</v>
          </cell>
          <cell r="BE729">
            <v>271945</v>
          </cell>
          <cell r="BF729">
            <v>2275903.92</v>
          </cell>
          <cell r="BH729">
            <v>300000</v>
          </cell>
          <cell r="BI729">
            <v>307500</v>
          </cell>
          <cell r="BJ729">
            <v>300000</v>
          </cell>
          <cell r="BK729">
            <v>333341</v>
          </cell>
          <cell r="BL729">
            <v>333341</v>
          </cell>
          <cell r="BO729">
            <v>196518</v>
          </cell>
          <cell r="BP729">
            <v>-33341</v>
          </cell>
          <cell r="BQ729">
            <v>0</v>
          </cell>
          <cell r="BS729">
            <v>300000</v>
          </cell>
          <cell r="BT729">
            <v>333341</v>
          </cell>
          <cell r="BU729">
            <v>300000</v>
          </cell>
          <cell r="BV729">
            <v>33341</v>
          </cell>
        </row>
        <row r="730">
          <cell r="C730" t="str">
            <v>O&amp;M</v>
          </cell>
          <cell r="E730" t="str">
            <v>FP-P-PT-Fed PlcyInit</v>
          </cell>
          <cell r="G730" t="str">
            <v>Federal Policy</v>
          </cell>
          <cell r="I730">
            <v>0</v>
          </cell>
          <cell r="J730">
            <v>0</v>
          </cell>
          <cell r="K730">
            <v>0</v>
          </cell>
          <cell r="L730" t="str">
            <v xml:space="preserve"> </v>
          </cell>
          <cell r="M730">
            <v>0</v>
          </cell>
          <cell r="N730">
            <v>0</v>
          </cell>
          <cell r="O730">
            <v>0</v>
          </cell>
          <cell r="P730" t="str">
            <v xml:space="preserve"> 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D730">
            <v>0</v>
          </cell>
          <cell r="BE730">
            <v>0</v>
          </cell>
          <cell r="BF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O730">
            <v>0</v>
          </cell>
          <cell r="BP730">
            <v>0</v>
          </cell>
          <cell r="BQ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</row>
        <row r="731">
          <cell r="C731" t="str">
            <v>O&amp;M</v>
          </cell>
          <cell r="E731" t="str">
            <v>FP-P-E-PT-FedPlcyInt</v>
          </cell>
          <cell r="G731" t="str">
            <v>Federal Policy</v>
          </cell>
          <cell r="I731">
            <v>0</v>
          </cell>
          <cell r="J731">
            <v>0</v>
          </cell>
          <cell r="K731">
            <v>0</v>
          </cell>
          <cell r="L731" t="str">
            <v xml:space="preserve"> </v>
          </cell>
          <cell r="M731">
            <v>0</v>
          </cell>
          <cell r="N731">
            <v>0</v>
          </cell>
          <cell r="O731">
            <v>0</v>
          </cell>
          <cell r="P731" t="str">
            <v xml:space="preserve"> 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D731">
            <v>0</v>
          </cell>
          <cell r="BE731">
            <v>18.350000000000001</v>
          </cell>
          <cell r="BF731">
            <v>6477.64</v>
          </cell>
          <cell r="BH731">
            <v>0</v>
          </cell>
          <cell r="BI731">
            <v>0</v>
          </cell>
          <cell r="BJ731">
            <v>14000</v>
          </cell>
          <cell r="BK731">
            <v>0</v>
          </cell>
          <cell r="BL731">
            <v>0</v>
          </cell>
          <cell r="BO731">
            <v>0</v>
          </cell>
          <cell r="BP731">
            <v>0</v>
          </cell>
          <cell r="BQ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</row>
        <row r="732">
          <cell r="C732" t="str">
            <v>O&amp;M</v>
          </cell>
          <cell r="E732" t="str">
            <v>LE-P-PT-Labor/ Employment</v>
          </cell>
          <cell r="G732" t="str">
            <v>Labor &amp; Employment</v>
          </cell>
          <cell r="I732">
            <v>0</v>
          </cell>
          <cell r="J732">
            <v>0</v>
          </cell>
          <cell r="K732">
            <v>0</v>
          </cell>
          <cell r="L732" t="str">
            <v xml:space="preserve"> </v>
          </cell>
          <cell r="M732">
            <v>0</v>
          </cell>
          <cell r="N732">
            <v>0</v>
          </cell>
          <cell r="O732">
            <v>0</v>
          </cell>
          <cell r="P732" t="str">
            <v xml:space="preserve"> 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D732">
            <v>0</v>
          </cell>
          <cell r="BE732">
            <v>3452</v>
          </cell>
          <cell r="BF732">
            <v>5104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O732">
            <v>0</v>
          </cell>
          <cell r="BP732">
            <v>0</v>
          </cell>
          <cell r="BQ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</row>
        <row r="733">
          <cell r="C733" t="str">
            <v>O&amp;M</v>
          </cell>
          <cell r="E733" t="str">
            <v>LE-P-E-PT-Labor / Employment</v>
          </cell>
          <cell r="G733" t="str">
            <v>Labor &amp; Employment</v>
          </cell>
          <cell r="I733">
            <v>2665.68</v>
          </cell>
          <cell r="J733">
            <v>483</v>
          </cell>
          <cell r="K733">
            <v>-2182.6799999999998</v>
          </cell>
          <cell r="L733">
            <v>-4.5190062111801241</v>
          </cell>
          <cell r="M733">
            <v>3047.34</v>
          </cell>
          <cell r="N733">
            <v>2990</v>
          </cell>
          <cell r="O733">
            <v>-57.340000000000146</v>
          </cell>
          <cell r="P733">
            <v>-1.917725752508366E-2</v>
          </cell>
          <cell r="R733">
            <v>113.28</v>
          </cell>
          <cell r="S733">
            <v>144.36000000000001</v>
          </cell>
          <cell r="T733">
            <v>47.28</v>
          </cell>
          <cell r="U733">
            <v>48</v>
          </cell>
          <cell r="V733">
            <v>28.74</v>
          </cell>
          <cell r="W733">
            <v>2665.68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D733">
            <v>529</v>
          </cell>
          <cell r="AE733">
            <v>460</v>
          </cell>
          <cell r="AF733">
            <v>506</v>
          </cell>
          <cell r="AG733">
            <v>483</v>
          </cell>
          <cell r="AH733">
            <v>529</v>
          </cell>
          <cell r="AI733">
            <v>483</v>
          </cell>
          <cell r="AJ733">
            <v>506</v>
          </cell>
          <cell r="AK733">
            <v>529</v>
          </cell>
          <cell r="AL733">
            <v>460</v>
          </cell>
          <cell r="AM733">
            <v>529</v>
          </cell>
          <cell r="AN733">
            <v>506</v>
          </cell>
          <cell r="AO733">
            <v>480</v>
          </cell>
          <cell r="AQ733">
            <v>6000</v>
          </cell>
          <cell r="AR733">
            <v>6000</v>
          </cell>
          <cell r="AS733">
            <v>6000</v>
          </cell>
          <cell r="AT733">
            <v>5100</v>
          </cell>
          <cell r="AU733">
            <v>3000</v>
          </cell>
          <cell r="AV733">
            <v>3000</v>
          </cell>
          <cell r="AW733" t="e">
            <v>#REF!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D733">
            <v>13992.56</v>
          </cell>
          <cell r="BE733">
            <v>0</v>
          </cell>
          <cell r="BF733">
            <v>0</v>
          </cell>
          <cell r="BH733">
            <v>6000</v>
          </cell>
          <cell r="BI733">
            <v>0</v>
          </cell>
          <cell r="BJ733">
            <v>0</v>
          </cell>
          <cell r="BK733">
            <v>3000</v>
          </cell>
          <cell r="BL733">
            <v>4499</v>
          </cell>
          <cell r="BO733">
            <v>1451.6599999999999</v>
          </cell>
          <cell r="BP733">
            <v>1501</v>
          </cell>
          <cell r="BQ733">
            <v>-1499</v>
          </cell>
          <cell r="BS733">
            <v>8000</v>
          </cell>
          <cell r="BT733">
            <v>4499</v>
          </cell>
          <cell r="BU733">
            <v>8000</v>
          </cell>
          <cell r="BV733">
            <v>-3501</v>
          </cell>
        </row>
        <row r="734">
          <cell r="C734" t="str">
            <v>O&amp;M</v>
          </cell>
          <cell r="E734" t="str">
            <v>IAA-LE-P-E-PT-Property</v>
          </cell>
          <cell r="G734" t="str">
            <v>Property</v>
          </cell>
          <cell r="I734">
            <v>420</v>
          </cell>
          <cell r="J734">
            <v>123</v>
          </cell>
          <cell r="K734">
            <v>-297</v>
          </cell>
          <cell r="L734">
            <v>-2.4146341463414633</v>
          </cell>
          <cell r="M734">
            <v>364.2</v>
          </cell>
          <cell r="N734">
            <v>762</v>
          </cell>
          <cell r="O734">
            <v>397.8</v>
          </cell>
          <cell r="P734">
            <v>0.52204724409448822</v>
          </cell>
          <cell r="R734">
            <v>0</v>
          </cell>
          <cell r="S734">
            <v>-55.8</v>
          </cell>
          <cell r="T734">
            <v>0</v>
          </cell>
          <cell r="U734">
            <v>0</v>
          </cell>
          <cell r="V734">
            <v>0</v>
          </cell>
          <cell r="W734">
            <v>420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135</v>
          </cell>
          <cell r="AE734">
            <v>117</v>
          </cell>
          <cell r="AF734">
            <v>129</v>
          </cell>
          <cell r="AG734">
            <v>123</v>
          </cell>
          <cell r="AH734">
            <v>135</v>
          </cell>
          <cell r="AI734">
            <v>123</v>
          </cell>
          <cell r="AJ734">
            <v>129</v>
          </cell>
          <cell r="AK734">
            <v>135</v>
          </cell>
          <cell r="AL734">
            <v>117</v>
          </cell>
          <cell r="AM734">
            <v>135</v>
          </cell>
          <cell r="AN734">
            <v>129</v>
          </cell>
          <cell r="AO734">
            <v>123</v>
          </cell>
          <cell r="AQ734">
            <v>1530</v>
          </cell>
          <cell r="AR734">
            <v>1530</v>
          </cell>
          <cell r="AS734">
            <v>1530</v>
          </cell>
          <cell r="AT734">
            <v>1530</v>
          </cell>
          <cell r="AU734">
            <v>1530</v>
          </cell>
          <cell r="AV734">
            <v>1530</v>
          </cell>
          <cell r="AW734" t="e">
            <v>#REF!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D734">
            <v>420.88</v>
          </cell>
          <cell r="BE734">
            <v>-577.35</v>
          </cell>
          <cell r="BF734">
            <v>1697.18</v>
          </cell>
          <cell r="BH734">
            <v>1530</v>
          </cell>
          <cell r="BI734">
            <v>1230</v>
          </cell>
          <cell r="BJ734">
            <v>750</v>
          </cell>
          <cell r="BK734">
            <v>1530</v>
          </cell>
          <cell r="BL734">
            <v>1530</v>
          </cell>
          <cell r="BO734">
            <v>1165.8</v>
          </cell>
          <cell r="BP734">
            <v>0</v>
          </cell>
          <cell r="BQ734">
            <v>0</v>
          </cell>
          <cell r="BS734">
            <v>2040</v>
          </cell>
          <cell r="BT734">
            <v>1530</v>
          </cell>
          <cell r="BU734">
            <v>2040</v>
          </cell>
          <cell r="BV734">
            <v>-510</v>
          </cell>
        </row>
        <row r="735">
          <cell r="C735" t="str">
            <v>O&amp;M</v>
          </cell>
          <cell r="E735" t="str">
            <v>IAA-LE-P-E-PT-Regulatory</v>
          </cell>
          <cell r="G735" t="str">
            <v>Regulatory</v>
          </cell>
          <cell r="I735">
            <v>-18</v>
          </cell>
          <cell r="J735">
            <v>193</v>
          </cell>
          <cell r="K735">
            <v>211</v>
          </cell>
          <cell r="L735">
            <v>1.0932642487046633</v>
          </cell>
          <cell r="M735">
            <v>1651.2</v>
          </cell>
          <cell r="N735">
            <v>1194</v>
          </cell>
          <cell r="O735">
            <v>-457.20000000000005</v>
          </cell>
          <cell r="P735">
            <v>-0.38291457286432162</v>
          </cell>
          <cell r="R735">
            <v>575.94000000000005</v>
          </cell>
          <cell r="S735">
            <v>11.94</v>
          </cell>
          <cell r="T735">
            <v>1455.06</v>
          </cell>
          <cell r="U735">
            <v>-416.88</v>
          </cell>
          <cell r="V735">
            <v>43.14</v>
          </cell>
          <cell r="W735">
            <v>-18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211</v>
          </cell>
          <cell r="AE735">
            <v>184</v>
          </cell>
          <cell r="AF735">
            <v>202</v>
          </cell>
          <cell r="AG735">
            <v>193</v>
          </cell>
          <cell r="AH735">
            <v>211</v>
          </cell>
          <cell r="AI735">
            <v>193</v>
          </cell>
          <cell r="AJ735">
            <v>202</v>
          </cell>
          <cell r="AK735">
            <v>211</v>
          </cell>
          <cell r="AL735">
            <v>184</v>
          </cell>
          <cell r="AM735">
            <v>211</v>
          </cell>
          <cell r="AN735">
            <v>202</v>
          </cell>
          <cell r="AO735">
            <v>196</v>
          </cell>
          <cell r="AQ735">
            <v>2400</v>
          </cell>
          <cell r="AR735">
            <v>2400</v>
          </cell>
          <cell r="AS735">
            <v>2400</v>
          </cell>
          <cell r="AT735">
            <v>2400</v>
          </cell>
          <cell r="AU735">
            <v>2398</v>
          </cell>
          <cell r="AV735">
            <v>3720</v>
          </cell>
          <cell r="AW735" t="e">
            <v>#REF!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D735">
            <v>4391.04</v>
          </cell>
          <cell r="BE735">
            <v>2397.6999999999998</v>
          </cell>
          <cell r="BF735">
            <v>1453.55</v>
          </cell>
          <cell r="BH735">
            <v>2400</v>
          </cell>
          <cell r="BI735">
            <v>3280</v>
          </cell>
          <cell r="BJ735">
            <v>2000</v>
          </cell>
          <cell r="BK735">
            <v>3720</v>
          </cell>
          <cell r="BL735">
            <v>3720</v>
          </cell>
          <cell r="BO735">
            <v>2068.8000000000002</v>
          </cell>
          <cell r="BP735">
            <v>-1320</v>
          </cell>
          <cell r="BQ735">
            <v>0</v>
          </cell>
          <cell r="BS735">
            <v>3200</v>
          </cell>
          <cell r="BT735">
            <v>3720</v>
          </cell>
          <cell r="BU735">
            <v>3200</v>
          </cell>
          <cell r="BV735">
            <v>520</v>
          </cell>
        </row>
        <row r="736">
          <cell r="C736" t="str">
            <v>O&amp;M</v>
          </cell>
          <cell r="E736" t="str">
            <v>LE-P-PT-Regulatory</v>
          </cell>
          <cell r="G736" t="str">
            <v>Regulatory</v>
          </cell>
          <cell r="I736">
            <v>0</v>
          </cell>
          <cell r="J736">
            <v>0</v>
          </cell>
          <cell r="K736">
            <v>0</v>
          </cell>
          <cell r="L736" t="str">
            <v xml:space="preserve"> </v>
          </cell>
          <cell r="M736">
            <v>556</v>
          </cell>
          <cell r="N736">
            <v>0</v>
          </cell>
          <cell r="O736">
            <v>-556</v>
          </cell>
          <cell r="P736" t="str">
            <v xml:space="preserve"> </v>
          </cell>
          <cell r="R736">
            <v>0</v>
          </cell>
          <cell r="S736">
            <v>0</v>
          </cell>
          <cell r="T736">
            <v>0</v>
          </cell>
          <cell r="U736">
            <v>556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D736">
            <v>779</v>
          </cell>
          <cell r="BE736">
            <v>3232</v>
          </cell>
          <cell r="BF736">
            <v>2529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O736">
            <v>-556</v>
          </cell>
          <cell r="BP736">
            <v>0</v>
          </cell>
          <cell r="BQ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</row>
        <row r="737">
          <cell r="C737" t="str">
            <v>O&amp;M</v>
          </cell>
          <cell r="E737" t="str">
            <v>LE-P-PT-ER&amp;TGen</v>
          </cell>
          <cell r="G737" t="str">
            <v>ER&amp;T General Counsel</v>
          </cell>
          <cell r="I737">
            <v>0</v>
          </cell>
          <cell r="J737">
            <v>0</v>
          </cell>
          <cell r="K737">
            <v>0</v>
          </cell>
          <cell r="L737" t="str">
            <v xml:space="preserve"> </v>
          </cell>
          <cell r="M737">
            <v>0</v>
          </cell>
          <cell r="N737">
            <v>0</v>
          </cell>
          <cell r="O737">
            <v>0</v>
          </cell>
          <cell r="P737" t="str">
            <v xml:space="preserve"> 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D737">
            <v>0</v>
          </cell>
          <cell r="BE737">
            <v>0</v>
          </cell>
          <cell r="BF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O737">
            <v>0</v>
          </cell>
          <cell r="BP737">
            <v>0</v>
          </cell>
          <cell r="BQ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</row>
        <row r="738">
          <cell r="C738" t="str">
            <v>O&amp;M</v>
          </cell>
          <cell r="E738" t="str">
            <v>LE-P-PT-Integration Pass Through</v>
          </cell>
          <cell r="F738" t="str">
            <v>Integration</v>
          </cell>
          <cell r="G738" t="str">
            <v>Integration</v>
          </cell>
          <cell r="I738">
            <v>0</v>
          </cell>
          <cell r="J738">
            <v>0</v>
          </cell>
          <cell r="K738">
            <v>0</v>
          </cell>
          <cell r="L738" t="str">
            <v xml:space="preserve"> </v>
          </cell>
          <cell r="M738">
            <v>0</v>
          </cell>
          <cell r="N738">
            <v>0</v>
          </cell>
          <cell r="O738">
            <v>0</v>
          </cell>
          <cell r="P738" t="str">
            <v xml:space="preserve"> 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D738">
            <v>0</v>
          </cell>
          <cell r="BE738">
            <v>0</v>
          </cell>
          <cell r="BF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O738">
            <v>0</v>
          </cell>
          <cell r="BP738">
            <v>0</v>
          </cell>
          <cell r="BQ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</row>
        <row r="739">
          <cell r="C739" t="str">
            <v>O&amp;M</v>
          </cell>
          <cell r="E739" t="str">
            <v>LE-P-PT-Commercial</v>
          </cell>
          <cell r="I739">
            <v>0</v>
          </cell>
          <cell r="J739">
            <v>0</v>
          </cell>
          <cell r="K739">
            <v>0</v>
          </cell>
          <cell r="L739" t="str">
            <v xml:space="preserve"> </v>
          </cell>
          <cell r="M739">
            <v>0</v>
          </cell>
          <cell r="N739">
            <v>0</v>
          </cell>
          <cell r="O739">
            <v>0</v>
          </cell>
          <cell r="P739" t="str">
            <v xml:space="preserve"> 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2000000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D739">
            <v>0</v>
          </cell>
          <cell r="BE739">
            <v>0</v>
          </cell>
          <cell r="BF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350549</v>
          </cell>
          <cell r="BN739">
            <v>6494043</v>
          </cell>
          <cell r="BO739">
            <v>0</v>
          </cell>
          <cell r="BP739">
            <v>0</v>
          </cell>
          <cell r="BQ739">
            <v>0</v>
          </cell>
          <cell r="BS739">
            <v>3100000</v>
          </cell>
          <cell r="BT739">
            <v>-350549</v>
          </cell>
          <cell r="BU739">
            <v>-3394043</v>
          </cell>
          <cell r="BV739">
            <v>3394043</v>
          </cell>
        </row>
        <row r="741">
          <cell r="D741" t="str">
            <v>PT</v>
          </cell>
          <cell r="I741">
            <v>40050.300000000003</v>
          </cell>
          <cell r="J741">
            <v>33000</v>
          </cell>
          <cell r="K741">
            <v>-7050.3000000000011</v>
          </cell>
          <cell r="L741">
            <v>-0.21364545454545458</v>
          </cell>
          <cell r="M741">
            <v>208262.34000000003</v>
          </cell>
          <cell r="N741">
            <v>204191</v>
          </cell>
          <cell r="O741">
            <v>-4071.3399999999983</v>
          </cell>
          <cell r="P741">
            <v>-1.9938880753804029E-2</v>
          </cell>
          <cell r="R741">
            <v>51955.9</v>
          </cell>
          <cell r="S741">
            <v>31482.92</v>
          </cell>
          <cell r="T741">
            <v>99611.66</v>
          </cell>
          <cell r="U741">
            <v>660.50000000000011</v>
          </cell>
          <cell r="V741">
            <v>-15498.94</v>
          </cell>
          <cell r="W741">
            <v>40050.300000000003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D741">
            <v>36116</v>
          </cell>
          <cell r="AE741">
            <v>31401</v>
          </cell>
          <cell r="AF741">
            <v>34558</v>
          </cell>
          <cell r="AG741">
            <v>33000</v>
          </cell>
          <cell r="AH741">
            <v>36116</v>
          </cell>
          <cell r="AI741">
            <v>33000</v>
          </cell>
          <cell r="AJ741">
            <v>34558</v>
          </cell>
          <cell r="AK741">
            <v>36116</v>
          </cell>
          <cell r="AL741">
            <v>31401</v>
          </cell>
          <cell r="AM741">
            <v>36116</v>
          </cell>
          <cell r="AN741">
            <v>34558</v>
          </cell>
          <cell r="AO741">
            <v>32990</v>
          </cell>
          <cell r="AQ741">
            <v>409930</v>
          </cell>
          <cell r="AR741">
            <v>409930</v>
          </cell>
          <cell r="AS741">
            <v>409930</v>
          </cell>
          <cell r="AT741">
            <v>453530</v>
          </cell>
          <cell r="AU741">
            <v>4506426.9700000007</v>
          </cell>
          <cell r="AV741">
            <v>486089.97</v>
          </cell>
          <cell r="AW741" t="e">
            <v>#REF!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D741">
            <v>178505.24000000002</v>
          </cell>
          <cell r="BE741">
            <v>460716.3</v>
          </cell>
          <cell r="BF741">
            <v>2324033.9300000002</v>
          </cell>
          <cell r="BH741">
            <v>409930</v>
          </cell>
          <cell r="BI741">
            <v>430705</v>
          </cell>
          <cell r="BJ741">
            <v>398500</v>
          </cell>
          <cell r="BK741">
            <v>486089.97</v>
          </cell>
          <cell r="BL741">
            <v>496585.97</v>
          </cell>
          <cell r="BM741">
            <v>350549</v>
          </cell>
          <cell r="BN741">
            <v>6494043</v>
          </cell>
          <cell r="BO741">
            <v>288323.62999999995</v>
          </cell>
          <cell r="BP741">
            <v>-86655.97</v>
          </cell>
          <cell r="BQ741">
            <v>-10496</v>
          </cell>
          <cell r="BS741">
            <v>6542240</v>
          </cell>
          <cell r="BT741">
            <v>146036.96999999997</v>
          </cell>
          <cell r="BU741">
            <v>48197</v>
          </cell>
          <cell r="BV741">
            <v>448388.9700000002</v>
          </cell>
        </row>
        <row r="743">
          <cell r="C743" t="str">
            <v>O&amp;M Total</v>
          </cell>
          <cell r="I743">
            <v>204360.73</v>
          </cell>
          <cell r="J743">
            <v>109569.23000000001</v>
          </cell>
          <cell r="K743">
            <v>-94791.499999999985</v>
          </cell>
          <cell r="L743">
            <v>-0.86512883224606008</v>
          </cell>
          <cell r="M743">
            <v>766110.43</v>
          </cell>
          <cell r="N743">
            <v>679874.62999999989</v>
          </cell>
          <cell r="O743">
            <v>-86235.800000000047</v>
          </cell>
          <cell r="P743">
            <v>-0.12684073826964254</v>
          </cell>
          <cell r="R743">
            <v>132792.29</v>
          </cell>
          <cell r="S743">
            <v>85859.77</v>
          </cell>
          <cell r="T743">
            <v>173229.72</v>
          </cell>
          <cell r="U743">
            <v>75663.659999999974</v>
          </cell>
          <cell r="V743">
            <v>94204.260000000009</v>
          </cell>
          <cell r="W743">
            <v>204360.73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120277.08000000002</v>
          </cell>
          <cell r="AE743">
            <v>104933.49</v>
          </cell>
          <cell r="AF743">
            <v>115031.61000000002</v>
          </cell>
          <cell r="AG743">
            <v>109786.14</v>
          </cell>
          <cell r="AH743">
            <v>120277.08000000002</v>
          </cell>
          <cell r="AI743">
            <v>109569.23000000001</v>
          </cell>
          <cell r="AJ743">
            <v>115031.61000000002</v>
          </cell>
          <cell r="AK743">
            <v>120277.08000000002</v>
          </cell>
          <cell r="AL743">
            <v>104716.58</v>
          </cell>
          <cell r="AM743">
            <v>120277.08000000002</v>
          </cell>
          <cell r="AN743">
            <v>115031.61000000002</v>
          </cell>
          <cell r="AO743">
            <v>111077.60000000002</v>
          </cell>
          <cell r="AQ743">
            <v>1366213.48</v>
          </cell>
          <cell r="AR743">
            <v>1366213.48</v>
          </cell>
          <cell r="AS743">
            <v>1366056.6</v>
          </cell>
          <cell r="AT743">
            <v>2116637.29</v>
          </cell>
          <cell r="AU743">
            <v>6124673.7700000005</v>
          </cell>
          <cell r="AV743">
            <v>2106859.0199999996</v>
          </cell>
          <cell r="AW743" t="e">
            <v>#REF!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D743">
            <v>928034.24000000034</v>
          </cell>
          <cell r="BE743">
            <v>1276922.2199999995</v>
          </cell>
          <cell r="BF743">
            <v>3155478.08</v>
          </cell>
          <cell r="BH743">
            <v>1366286.19</v>
          </cell>
          <cell r="BI743">
            <v>1008210.68</v>
          </cell>
          <cell r="BJ743">
            <v>940106.93</v>
          </cell>
          <cell r="BK743">
            <v>2106859.0199999996</v>
          </cell>
          <cell r="BL743">
            <v>2117355.0199999996</v>
          </cell>
          <cell r="BM743">
            <v>350549</v>
          </cell>
          <cell r="BN743">
            <v>6494043</v>
          </cell>
          <cell r="BO743">
            <v>1351244.5899999999</v>
          </cell>
          <cell r="BP743">
            <v>-751068.83000000007</v>
          </cell>
          <cell r="BQ743">
            <v>-10496</v>
          </cell>
          <cell r="BS743">
            <v>8413798.4000000004</v>
          </cell>
          <cell r="BT743">
            <v>1766806.0199999996</v>
          </cell>
          <cell r="BU743">
            <v>1919755.4000000004</v>
          </cell>
          <cell r="BV743">
            <v>197599.62000000011</v>
          </cell>
        </row>
        <row r="745">
          <cell r="I745">
            <v>5689.3650000000007</v>
          </cell>
          <cell r="J745">
            <v>5334.1855000000005</v>
          </cell>
          <cell r="K745">
            <v>-355.17950000000019</v>
          </cell>
          <cell r="L745">
            <v>-6.6585517132840652E-2</v>
          </cell>
          <cell r="M745">
            <v>-941.66349999999738</v>
          </cell>
          <cell r="N745">
            <v>33987.905500000001</v>
          </cell>
          <cell r="O745">
            <v>34929.568999999996</v>
          </cell>
          <cell r="P745">
            <v>1.0277058408321158</v>
          </cell>
          <cell r="W745">
            <v>5689.3650000000007</v>
          </cell>
          <cell r="AV745">
            <v>60609.65</v>
          </cell>
          <cell r="BH745">
            <v>68772.346499999985</v>
          </cell>
          <cell r="BK745">
            <v>60609.65</v>
          </cell>
          <cell r="BL745">
            <v>60609.65</v>
          </cell>
          <cell r="BP745">
            <v>8162.6964999999836</v>
          </cell>
        </row>
        <row r="746">
          <cell r="I746">
            <v>198671.36500000002</v>
          </cell>
          <cell r="J746">
            <v>104235.0445</v>
          </cell>
          <cell r="K746">
            <v>-94436.320500000016</v>
          </cell>
          <cell r="L746">
            <v>-0.90599395772311497</v>
          </cell>
          <cell r="M746">
            <v>767052.09350000008</v>
          </cell>
          <cell r="N746">
            <v>645886.72449999989</v>
          </cell>
          <cell r="O746">
            <v>-121165.36900000018</v>
          </cell>
          <cell r="P746">
            <v>-0.18759538538866533</v>
          </cell>
          <cell r="W746">
            <v>198671.36500000002</v>
          </cell>
          <cell r="AV746">
            <v>2046249.3699999996</v>
          </cell>
          <cell r="BH746">
            <v>1297513.8435</v>
          </cell>
          <cell r="BK746">
            <v>2046249.3699999996</v>
          </cell>
          <cell r="BL746">
            <v>2056745.3699999996</v>
          </cell>
          <cell r="BP746">
            <v>-759231.52649999969</v>
          </cell>
        </row>
        <row r="748">
          <cell r="B748" t="str">
            <v>Law</v>
          </cell>
          <cell r="I748">
            <v>204360.73</v>
          </cell>
          <cell r="J748">
            <v>109569.23000000001</v>
          </cell>
          <cell r="K748">
            <v>-94791.499999999985</v>
          </cell>
          <cell r="L748">
            <v>-0.86512883224606008</v>
          </cell>
          <cell r="M748">
            <v>766110.43</v>
          </cell>
          <cell r="N748">
            <v>679874.62999999989</v>
          </cell>
          <cell r="O748">
            <v>-86235.800000000047</v>
          </cell>
          <cell r="P748">
            <v>-0.12684073826964254</v>
          </cell>
          <cell r="R748">
            <v>132792.29</v>
          </cell>
          <cell r="S748">
            <v>85859.77</v>
          </cell>
          <cell r="T748">
            <v>173229.72</v>
          </cell>
          <cell r="U748">
            <v>75663.659999999974</v>
          </cell>
          <cell r="V748">
            <v>94204.260000000009</v>
          </cell>
          <cell r="W748">
            <v>204360.73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D748">
            <v>120277.08000000002</v>
          </cell>
          <cell r="AE748">
            <v>104933.49</v>
          </cell>
          <cell r="AF748">
            <v>115031.61000000002</v>
          </cell>
          <cell r="AG748">
            <v>109786.14</v>
          </cell>
          <cell r="AH748">
            <v>120277.08000000002</v>
          </cell>
          <cell r="AI748">
            <v>109569.23000000001</v>
          </cell>
          <cell r="AJ748">
            <v>115031.61000000002</v>
          </cell>
          <cell r="AK748">
            <v>120277.08000000002</v>
          </cell>
          <cell r="AL748">
            <v>104716.58</v>
          </cell>
          <cell r="AM748">
            <v>120277.08000000002</v>
          </cell>
          <cell r="AN748">
            <v>115031.61000000002</v>
          </cell>
          <cell r="AO748">
            <v>111077.60000000002</v>
          </cell>
          <cell r="AQ748">
            <v>1366213.48</v>
          </cell>
          <cell r="AR748">
            <v>1366213.48</v>
          </cell>
          <cell r="AS748">
            <v>1366056.6</v>
          </cell>
          <cell r="AT748">
            <v>2116637.29</v>
          </cell>
          <cell r="AU748">
            <v>6124673.7700000005</v>
          </cell>
          <cell r="AV748">
            <v>2106859.0199999996</v>
          </cell>
          <cell r="AW748" t="e">
            <v>#REF!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D748">
            <v>928456.37000000034</v>
          </cell>
          <cell r="BE748">
            <v>1276922.2199999995</v>
          </cell>
          <cell r="BF748">
            <v>3155478.08</v>
          </cell>
          <cell r="BH748">
            <v>1366286.19</v>
          </cell>
          <cell r="BI748">
            <v>1008210.68</v>
          </cell>
          <cell r="BJ748">
            <v>940106.93</v>
          </cell>
          <cell r="BK748">
            <v>2106859.0199999996</v>
          </cell>
          <cell r="BL748">
            <v>2117355.0199999996</v>
          </cell>
          <cell r="BM748">
            <v>350549</v>
          </cell>
          <cell r="BN748">
            <v>6494043</v>
          </cell>
          <cell r="BO748">
            <v>1351244.5899999999</v>
          </cell>
          <cell r="BP748">
            <v>-751068.83000000007</v>
          </cell>
          <cell r="BQ748">
            <v>-10496</v>
          </cell>
          <cell r="BS748">
            <v>8413798.4000000004</v>
          </cell>
          <cell r="BT748">
            <v>1766806.0199999996</v>
          </cell>
          <cell r="BU748">
            <v>1919755.4000000004</v>
          </cell>
          <cell r="BV748">
            <v>197599.62000000011</v>
          </cell>
        </row>
        <row r="750">
          <cell r="C750" t="str">
            <v>O&amp;M</v>
          </cell>
          <cell r="E750" t="str">
            <v>PF-P-Pwr FinConstEst</v>
          </cell>
          <cell r="I750">
            <v>0</v>
          </cell>
          <cell r="J750">
            <v>0</v>
          </cell>
          <cell r="K750">
            <v>0</v>
          </cell>
          <cell r="L750" t="str">
            <v xml:space="preserve"> </v>
          </cell>
          <cell r="M750">
            <v>0</v>
          </cell>
          <cell r="N750">
            <v>0</v>
          </cell>
          <cell r="O750">
            <v>0</v>
          </cell>
          <cell r="P750" t="str">
            <v xml:space="preserve"> 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D750">
            <v>0</v>
          </cell>
          <cell r="BE750">
            <v>0</v>
          </cell>
          <cell r="BF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O750">
            <v>0</v>
          </cell>
          <cell r="BP750">
            <v>0</v>
          </cell>
          <cell r="BQ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</row>
        <row r="751">
          <cell r="C751" t="str">
            <v>O&amp;M</v>
          </cell>
          <cell r="E751" t="str">
            <v>PF-T-Power Dedicated</v>
          </cell>
          <cell r="I751">
            <v>0</v>
          </cell>
          <cell r="J751">
            <v>0</v>
          </cell>
          <cell r="K751">
            <v>0</v>
          </cell>
          <cell r="L751" t="str">
            <v xml:space="preserve"> </v>
          </cell>
          <cell r="M751">
            <v>0</v>
          </cell>
          <cell r="N751">
            <v>0</v>
          </cell>
          <cell r="O751">
            <v>0</v>
          </cell>
          <cell r="P751" t="str">
            <v xml:space="preserve"> 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D751">
            <v>0</v>
          </cell>
          <cell r="BE751">
            <v>0</v>
          </cell>
          <cell r="BF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O751">
            <v>0</v>
          </cell>
          <cell r="BP751">
            <v>0</v>
          </cell>
          <cell r="BQ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</row>
        <row r="753">
          <cell r="D753" t="str">
            <v>Non-PT</v>
          </cell>
          <cell r="I753">
            <v>0</v>
          </cell>
          <cell r="J753">
            <v>0</v>
          </cell>
          <cell r="K753">
            <v>0</v>
          </cell>
          <cell r="L753" t="str">
            <v xml:space="preserve"> </v>
          </cell>
          <cell r="M753">
            <v>0</v>
          </cell>
          <cell r="N753">
            <v>0</v>
          </cell>
          <cell r="O753">
            <v>0</v>
          </cell>
          <cell r="P753" t="str">
            <v xml:space="preserve"> 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D753">
            <v>0</v>
          </cell>
          <cell r="BE753">
            <v>0</v>
          </cell>
          <cell r="BF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</row>
        <row r="755">
          <cell r="C755" t="str">
            <v>O&amp;M</v>
          </cell>
          <cell r="I755">
            <v>0</v>
          </cell>
          <cell r="J755">
            <v>0</v>
          </cell>
          <cell r="K755">
            <v>0</v>
          </cell>
          <cell r="L755" t="str">
            <v xml:space="preserve"> </v>
          </cell>
          <cell r="M755">
            <v>0</v>
          </cell>
          <cell r="N755">
            <v>0</v>
          </cell>
          <cell r="O755">
            <v>0</v>
          </cell>
          <cell r="P755" t="str">
            <v xml:space="preserve"> 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D755">
            <v>0</v>
          </cell>
          <cell r="BE755">
            <v>0</v>
          </cell>
          <cell r="BF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O755">
            <v>0</v>
          </cell>
          <cell r="BP755">
            <v>0</v>
          </cell>
          <cell r="BQ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</row>
        <row r="757">
          <cell r="D757" t="str">
            <v>PT</v>
          </cell>
          <cell r="I757">
            <v>0</v>
          </cell>
          <cell r="J757">
            <v>0</v>
          </cell>
          <cell r="K757">
            <v>0</v>
          </cell>
          <cell r="L757" t="str">
            <v xml:space="preserve"> </v>
          </cell>
          <cell r="M757">
            <v>0</v>
          </cell>
          <cell r="N757">
            <v>0</v>
          </cell>
          <cell r="O757">
            <v>0</v>
          </cell>
          <cell r="P757" t="str">
            <v xml:space="preserve"> 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D757">
            <v>0</v>
          </cell>
          <cell r="BE757">
            <v>0</v>
          </cell>
          <cell r="BF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</row>
        <row r="759">
          <cell r="C759" t="str">
            <v>O &amp; M Total</v>
          </cell>
          <cell r="I759">
            <v>0</v>
          </cell>
          <cell r="J759">
            <v>0</v>
          </cell>
          <cell r="K759">
            <v>0</v>
          </cell>
          <cell r="L759" t="str">
            <v xml:space="preserve"> </v>
          </cell>
          <cell r="M759">
            <v>0</v>
          </cell>
          <cell r="N759">
            <v>0</v>
          </cell>
          <cell r="O759">
            <v>0</v>
          </cell>
          <cell r="P759" t="str">
            <v xml:space="preserve"> 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D759">
            <v>0</v>
          </cell>
          <cell r="BE759">
            <v>0</v>
          </cell>
          <cell r="BF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</row>
        <row r="761">
          <cell r="I761">
            <v>-1984.4014999999999</v>
          </cell>
          <cell r="J761">
            <v>0</v>
          </cell>
          <cell r="K761">
            <v>1984.4014999999999</v>
          </cell>
          <cell r="L761" t="str">
            <v xml:space="preserve"> </v>
          </cell>
          <cell r="M761">
            <v>-1426.5010000000002</v>
          </cell>
          <cell r="N761">
            <v>0</v>
          </cell>
          <cell r="O761">
            <v>1426.5010000000002</v>
          </cell>
          <cell r="P761" t="str">
            <v xml:space="preserve"> </v>
          </cell>
          <cell r="W761">
            <v>-1984.4014999999999</v>
          </cell>
          <cell r="AV761">
            <v>-41171.5</v>
          </cell>
          <cell r="BH761">
            <v>0</v>
          </cell>
          <cell r="BK761">
            <v>-41171.5</v>
          </cell>
          <cell r="BL761">
            <v>-41171.5</v>
          </cell>
          <cell r="BP761">
            <v>41171.5</v>
          </cell>
        </row>
        <row r="762">
          <cell r="I762">
            <v>1984.4014999999999</v>
          </cell>
          <cell r="J762">
            <v>0</v>
          </cell>
          <cell r="K762">
            <v>-1984.4014999999999</v>
          </cell>
          <cell r="L762" t="str">
            <v xml:space="preserve"> </v>
          </cell>
          <cell r="M762">
            <v>1426.5010000000002</v>
          </cell>
          <cell r="N762">
            <v>0</v>
          </cell>
          <cell r="O762">
            <v>-1426.5010000000002</v>
          </cell>
          <cell r="P762" t="str">
            <v xml:space="preserve"> </v>
          </cell>
          <cell r="W762">
            <v>1984.4014999999999</v>
          </cell>
          <cell r="AV762">
            <v>41171.5</v>
          </cell>
          <cell r="BH762">
            <v>0</v>
          </cell>
          <cell r="BK762">
            <v>41171.5</v>
          </cell>
          <cell r="BL762">
            <v>41171.5</v>
          </cell>
          <cell r="BP762">
            <v>-41171.5</v>
          </cell>
        </row>
        <row r="764">
          <cell r="B764" t="str">
            <v>Power Dedicated Finance</v>
          </cell>
          <cell r="I764">
            <v>0</v>
          </cell>
          <cell r="J764">
            <v>0</v>
          </cell>
          <cell r="K764">
            <v>0</v>
          </cell>
          <cell r="L764" t="str">
            <v xml:space="preserve"> </v>
          </cell>
          <cell r="M764">
            <v>0</v>
          </cell>
          <cell r="N764">
            <v>0</v>
          </cell>
          <cell r="O764">
            <v>0</v>
          </cell>
          <cell r="P764" t="str">
            <v xml:space="preserve"> 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</row>
        <row r="766">
          <cell r="C766" t="str">
            <v>O&amp;M</v>
          </cell>
          <cell r="E766" t="str">
            <v>TF-T-PSE&amp;G dedicated Finance</v>
          </cell>
          <cell r="I766">
            <v>0</v>
          </cell>
          <cell r="J766">
            <v>0</v>
          </cell>
          <cell r="K766">
            <v>0</v>
          </cell>
          <cell r="L766" t="str">
            <v xml:space="preserve"> </v>
          </cell>
          <cell r="M766">
            <v>0</v>
          </cell>
          <cell r="N766">
            <v>0</v>
          </cell>
          <cell r="O766">
            <v>0</v>
          </cell>
          <cell r="P766" t="str">
            <v xml:space="preserve"> 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D766">
            <v>0</v>
          </cell>
          <cell r="BE766">
            <v>0</v>
          </cell>
          <cell r="BF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O766">
            <v>0</v>
          </cell>
          <cell r="BP766">
            <v>0</v>
          </cell>
          <cell r="BQ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</row>
        <row r="768">
          <cell r="D768" t="str">
            <v>Non-PT</v>
          </cell>
          <cell r="I768">
            <v>0</v>
          </cell>
          <cell r="J768">
            <v>0</v>
          </cell>
          <cell r="K768">
            <v>0</v>
          </cell>
          <cell r="L768" t="str">
            <v xml:space="preserve"> </v>
          </cell>
          <cell r="M768">
            <v>0</v>
          </cell>
          <cell r="N768">
            <v>0</v>
          </cell>
          <cell r="O768">
            <v>0</v>
          </cell>
          <cell r="P768" t="str">
            <v xml:space="preserve"> 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D768">
            <v>0</v>
          </cell>
          <cell r="BE768">
            <v>0</v>
          </cell>
          <cell r="BF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</row>
        <row r="770">
          <cell r="C770" t="str">
            <v>O&amp;M</v>
          </cell>
          <cell r="I770">
            <v>0</v>
          </cell>
          <cell r="J770">
            <v>0</v>
          </cell>
          <cell r="K770">
            <v>0</v>
          </cell>
          <cell r="L770" t="str">
            <v xml:space="preserve"> </v>
          </cell>
          <cell r="M770">
            <v>0</v>
          </cell>
          <cell r="N770">
            <v>0</v>
          </cell>
          <cell r="O770">
            <v>0</v>
          </cell>
          <cell r="P770" t="str">
            <v xml:space="preserve"> 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D770">
            <v>0</v>
          </cell>
          <cell r="BE770">
            <v>0</v>
          </cell>
          <cell r="BF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O770">
            <v>0</v>
          </cell>
          <cell r="BP770">
            <v>0</v>
          </cell>
          <cell r="BQ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</row>
        <row r="772">
          <cell r="D772" t="str">
            <v>PT</v>
          </cell>
          <cell r="I772">
            <v>0</v>
          </cell>
          <cell r="J772">
            <v>0</v>
          </cell>
          <cell r="K772">
            <v>0</v>
          </cell>
          <cell r="L772" t="str">
            <v xml:space="preserve"> </v>
          </cell>
          <cell r="M772">
            <v>0</v>
          </cell>
          <cell r="N772">
            <v>0</v>
          </cell>
          <cell r="O772">
            <v>0</v>
          </cell>
          <cell r="P772" t="str">
            <v xml:space="preserve"> 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D772">
            <v>0</v>
          </cell>
          <cell r="BE772">
            <v>0</v>
          </cell>
          <cell r="BF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</row>
        <row r="774">
          <cell r="C774" t="str">
            <v>O &amp; M Total</v>
          </cell>
          <cell r="I774">
            <v>0</v>
          </cell>
          <cell r="J774">
            <v>0</v>
          </cell>
          <cell r="K774">
            <v>0</v>
          </cell>
          <cell r="L774" t="str">
            <v xml:space="preserve"> </v>
          </cell>
          <cell r="M774">
            <v>0</v>
          </cell>
          <cell r="N774">
            <v>0</v>
          </cell>
          <cell r="O774">
            <v>0</v>
          </cell>
          <cell r="P774" t="str">
            <v xml:space="preserve"> 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D774">
            <v>0</v>
          </cell>
          <cell r="BE774">
            <v>0</v>
          </cell>
          <cell r="BF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</row>
        <row r="776">
          <cell r="I776">
            <v>0</v>
          </cell>
          <cell r="J776">
            <v>0</v>
          </cell>
          <cell r="K776">
            <v>0</v>
          </cell>
          <cell r="L776" t="str">
            <v xml:space="preserve"> </v>
          </cell>
          <cell r="M776">
            <v>0</v>
          </cell>
          <cell r="N776">
            <v>0</v>
          </cell>
          <cell r="O776">
            <v>0</v>
          </cell>
          <cell r="P776" t="str">
            <v xml:space="preserve"> </v>
          </cell>
          <cell r="W776">
            <v>0</v>
          </cell>
          <cell r="AV776">
            <v>0</v>
          </cell>
          <cell r="BH776">
            <v>0</v>
          </cell>
          <cell r="BK776">
            <v>0</v>
          </cell>
          <cell r="BL776">
            <v>0</v>
          </cell>
          <cell r="BP776">
            <v>0</v>
          </cell>
        </row>
        <row r="777">
          <cell r="I777">
            <v>0</v>
          </cell>
          <cell r="J777">
            <v>0</v>
          </cell>
          <cell r="K777">
            <v>0</v>
          </cell>
          <cell r="L777" t="str">
            <v xml:space="preserve"> </v>
          </cell>
          <cell r="M777">
            <v>0</v>
          </cell>
          <cell r="N777">
            <v>0</v>
          </cell>
          <cell r="O777">
            <v>0</v>
          </cell>
          <cell r="P777" t="str">
            <v xml:space="preserve"> </v>
          </cell>
          <cell r="W777">
            <v>0</v>
          </cell>
          <cell r="AV777">
            <v>0</v>
          </cell>
          <cell r="BH777">
            <v>0</v>
          </cell>
          <cell r="BK777">
            <v>0</v>
          </cell>
          <cell r="BL777">
            <v>0</v>
          </cell>
          <cell r="BP777">
            <v>0</v>
          </cell>
        </row>
        <row r="779">
          <cell r="B779" t="str">
            <v>PSE&amp;G Dedicated Finance</v>
          </cell>
          <cell r="I779">
            <v>0</v>
          </cell>
          <cell r="J779">
            <v>0</v>
          </cell>
          <cell r="K779">
            <v>0</v>
          </cell>
          <cell r="L779" t="str">
            <v xml:space="preserve"> </v>
          </cell>
          <cell r="M779">
            <v>0</v>
          </cell>
          <cell r="N779">
            <v>0</v>
          </cell>
          <cell r="O779">
            <v>0</v>
          </cell>
          <cell r="P779" t="str">
            <v xml:space="preserve"> 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</row>
        <row r="781">
          <cell r="C781" t="str">
            <v>O&amp;M</v>
          </cell>
          <cell r="E781" t="str">
            <v>EO-T-E-Executive Svcs</v>
          </cell>
          <cell r="I781">
            <v>93611.72</v>
          </cell>
          <cell r="J781">
            <v>55563</v>
          </cell>
          <cell r="K781">
            <v>-38048.720000000001</v>
          </cell>
          <cell r="L781">
            <v>-0.68478519878336308</v>
          </cell>
          <cell r="M781">
            <v>677217.2</v>
          </cell>
          <cell r="N781">
            <v>343801</v>
          </cell>
          <cell r="O781">
            <v>-333416.19999999995</v>
          </cell>
          <cell r="P781">
            <v>-0.96979415417639847</v>
          </cell>
          <cell r="R781">
            <v>104479.8</v>
          </cell>
          <cell r="S781">
            <v>113659.08</v>
          </cell>
          <cell r="T781">
            <v>172290.36</v>
          </cell>
          <cell r="U781">
            <v>93611.72</v>
          </cell>
          <cell r="V781">
            <v>99564.52</v>
          </cell>
          <cell r="W781">
            <v>93611.72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60809</v>
          </cell>
          <cell r="AE781">
            <v>52871</v>
          </cell>
          <cell r="AF781">
            <v>58186</v>
          </cell>
          <cell r="AG781">
            <v>55563</v>
          </cell>
          <cell r="AH781">
            <v>60809</v>
          </cell>
          <cell r="AI781">
            <v>55563</v>
          </cell>
          <cell r="AJ781">
            <v>58186</v>
          </cell>
          <cell r="AK781">
            <v>60809</v>
          </cell>
          <cell r="AL781">
            <v>52871</v>
          </cell>
          <cell r="AM781">
            <v>60809</v>
          </cell>
          <cell r="AN781">
            <v>58186</v>
          </cell>
          <cell r="AO781">
            <v>55563</v>
          </cell>
          <cell r="AQ781">
            <v>690225</v>
          </cell>
          <cell r="AR781">
            <v>690226.08</v>
          </cell>
          <cell r="AS781">
            <v>690226.08</v>
          </cell>
          <cell r="AT781">
            <v>690226.08</v>
          </cell>
          <cell r="AU781">
            <v>874365</v>
          </cell>
          <cell r="AV781">
            <v>907792</v>
          </cell>
          <cell r="AW781" t="e">
            <v>#REF!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D781">
            <v>755248.8</v>
          </cell>
          <cell r="BE781">
            <v>801051.29</v>
          </cell>
          <cell r="BF781">
            <v>719950.76</v>
          </cell>
          <cell r="BH781">
            <v>690225</v>
          </cell>
          <cell r="BI781">
            <v>1002866</v>
          </cell>
          <cell r="BJ781">
            <v>823939</v>
          </cell>
          <cell r="BK781">
            <v>907792</v>
          </cell>
          <cell r="BL781">
            <v>907792</v>
          </cell>
          <cell r="BO781">
            <v>230574.80000000005</v>
          </cell>
          <cell r="BP781">
            <v>-217567</v>
          </cell>
          <cell r="BQ781">
            <v>0</v>
          </cell>
          <cell r="BS781">
            <v>635727.07999999996</v>
          </cell>
          <cell r="BT781">
            <v>907792</v>
          </cell>
          <cell r="BU781">
            <v>635727.07999999996</v>
          </cell>
          <cell r="BV781">
            <v>272064.92000000004</v>
          </cell>
        </row>
        <row r="782">
          <cell r="C782" t="str">
            <v>O&amp;M</v>
          </cell>
          <cell r="E782" t="str">
            <v>EO-P-Integration</v>
          </cell>
          <cell r="F782" t="str">
            <v>Integration</v>
          </cell>
          <cell r="I782">
            <v>0</v>
          </cell>
          <cell r="J782">
            <v>0</v>
          </cell>
          <cell r="K782">
            <v>0</v>
          </cell>
          <cell r="L782" t="str">
            <v xml:space="preserve"> </v>
          </cell>
          <cell r="M782">
            <v>0</v>
          </cell>
          <cell r="N782">
            <v>0</v>
          </cell>
          <cell r="O782">
            <v>0</v>
          </cell>
          <cell r="P782" t="str">
            <v xml:space="preserve"> 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D782">
            <v>0</v>
          </cell>
          <cell r="BE782">
            <v>0</v>
          </cell>
          <cell r="BF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O782">
            <v>0</v>
          </cell>
          <cell r="BP782">
            <v>0</v>
          </cell>
          <cell r="BQ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</row>
        <row r="784">
          <cell r="D784" t="str">
            <v>Non-PT</v>
          </cell>
          <cell r="I784">
            <v>93611.72</v>
          </cell>
          <cell r="J784">
            <v>55563</v>
          </cell>
          <cell r="K784">
            <v>-38048.720000000001</v>
          </cell>
          <cell r="L784">
            <v>-0.68478519878336308</v>
          </cell>
          <cell r="M784">
            <v>677217.2</v>
          </cell>
          <cell r="N784">
            <v>343801</v>
          </cell>
          <cell r="O784">
            <v>-333416.19999999995</v>
          </cell>
          <cell r="P784">
            <v>-0.96979415417639847</v>
          </cell>
          <cell r="R784">
            <v>104479.8</v>
          </cell>
          <cell r="S784">
            <v>113659.08</v>
          </cell>
          <cell r="T784">
            <v>172290.36</v>
          </cell>
          <cell r="U784">
            <v>93611.72</v>
          </cell>
          <cell r="V784">
            <v>99564.52</v>
          </cell>
          <cell r="W784">
            <v>93611.72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60809</v>
          </cell>
          <cell r="AE784">
            <v>52871</v>
          </cell>
          <cell r="AF784">
            <v>58186</v>
          </cell>
          <cell r="AG784">
            <v>55563</v>
          </cell>
          <cell r="AH784">
            <v>60809</v>
          </cell>
          <cell r="AI784">
            <v>55563</v>
          </cell>
          <cell r="AJ784">
            <v>58186</v>
          </cell>
          <cell r="AK784">
            <v>60809</v>
          </cell>
          <cell r="AL784">
            <v>52871</v>
          </cell>
          <cell r="AM784">
            <v>60809</v>
          </cell>
          <cell r="AN784">
            <v>58186</v>
          </cell>
          <cell r="AO784">
            <v>55563</v>
          </cell>
          <cell r="AQ784">
            <v>690225</v>
          </cell>
          <cell r="AR784">
            <v>690226.08</v>
          </cell>
          <cell r="AS784">
            <v>690226.08</v>
          </cell>
          <cell r="AT784">
            <v>690226.08</v>
          </cell>
          <cell r="AU784">
            <v>874365</v>
          </cell>
          <cell r="AV784">
            <v>907792</v>
          </cell>
          <cell r="AW784" t="e">
            <v>#REF!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D784">
            <v>755248.8</v>
          </cell>
          <cell r="BE784">
            <v>801051.29</v>
          </cell>
          <cell r="BF784">
            <v>719950.76</v>
          </cell>
          <cell r="BH784">
            <v>690225</v>
          </cell>
          <cell r="BI784">
            <v>1002866</v>
          </cell>
          <cell r="BJ784">
            <v>823939</v>
          </cell>
          <cell r="BK784">
            <v>907792</v>
          </cell>
          <cell r="BL784">
            <v>907792</v>
          </cell>
          <cell r="BM784">
            <v>0</v>
          </cell>
          <cell r="BN784">
            <v>0</v>
          </cell>
          <cell r="BO784">
            <v>230574.80000000005</v>
          </cell>
          <cell r="BP784">
            <v>-217567</v>
          </cell>
          <cell r="BQ784">
            <v>0</v>
          </cell>
          <cell r="BS784">
            <v>635727.07999999996</v>
          </cell>
          <cell r="BT784">
            <v>907792</v>
          </cell>
          <cell r="BU784">
            <v>635727.07999999996</v>
          </cell>
          <cell r="BV784">
            <v>272064.92000000004</v>
          </cell>
        </row>
        <row r="786">
          <cell r="C786" t="str">
            <v>O&amp;M</v>
          </cell>
          <cell r="E786" t="str">
            <v>EO-P-E-PT-Integratio</v>
          </cell>
          <cell r="F786" t="str">
            <v>T&amp;E</v>
          </cell>
          <cell r="I786">
            <v>0</v>
          </cell>
          <cell r="J786">
            <v>0</v>
          </cell>
          <cell r="K786">
            <v>0</v>
          </cell>
          <cell r="L786" t="str">
            <v xml:space="preserve"> </v>
          </cell>
          <cell r="M786">
            <v>0</v>
          </cell>
          <cell r="N786">
            <v>0</v>
          </cell>
          <cell r="O786">
            <v>0</v>
          </cell>
          <cell r="P786" t="str">
            <v xml:space="preserve"> 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D786">
            <v>0</v>
          </cell>
          <cell r="BE786">
            <v>0</v>
          </cell>
          <cell r="BF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O786">
            <v>0</v>
          </cell>
          <cell r="BP786">
            <v>0</v>
          </cell>
          <cell r="BQ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</row>
        <row r="787">
          <cell r="C787" t="str">
            <v>O&amp;M</v>
          </cell>
          <cell r="E787" t="str">
            <v>EO-T-E-PT-Executive Svcs</v>
          </cell>
          <cell r="I787">
            <v>7464.52</v>
          </cell>
          <cell r="J787">
            <v>16660</v>
          </cell>
          <cell r="K787">
            <v>9195.48</v>
          </cell>
          <cell r="L787">
            <v>0.55194957983193271</v>
          </cell>
          <cell r="M787">
            <v>40064.199999999997</v>
          </cell>
          <cell r="N787">
            <v>100040</v>
          </cell>
          <cell r="O787">
            <v>59975.8</v>
          </cell>
          <cell r="P787">
            <v>0.59951819272291085</v>
          </cell>
          <cell r="R787">
            <v>230.48</v>
          </cell>
          <cell r="S787">
            <v>3331.36</v>
          </cell>
          <cell r="T787">
            <v>2230.6799999999998</v>
          </cell>
          <cell r="U787">
            <v>22548.32</v>
          </cell>
          <cell r="V787">
            <v>4258.84</v>
          </cell>
          <cell r="W787">
            <v>7464.52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16680</v>
          </cell>
          <cell r="AE787">
            <v>16680</v>
          </cell>
          <cell r="AF787">
            <v>16680</v>
          </cell>
          <cell r="AG787">
            <v>16680</v>
          </cell>
          <cell r="AH787">
            <v>16660</v>
          </cell>
          <cell r="AI787">
            <v>16660</v>
          </cell>
          <cell r="AJ787">
            <v>16660</v>
          </cell>
          <cell r="AK787">
            <v>16660</v>
          </cell>
          <cell r="AL787">
            <v>16660</v>
          </cell>
          <cell r="AM787">
            <v>16660</v>
          </cell>
          <cell r="AN787">
            <v>16660</v>
          </cell>
          <cell r="AO787">
            <v>16660</v>
          </cell>
          <cell r="AQ787">
            <v>325772</v>
          </cell>
          <cell r="AR787">
            <v>325772</v>
          </cell>
          <cell r="AS787">
            <v>325772</v>
          </cell>
          <cell r="AT787">
            <v>219772</v>
          </cell>
          <cell r="AU787">
            <v>219568</v>
          </cell>
          <cell r="AV787">
            <v>199773</v>
          </cell>
          <cell r="AW787" t="e">
            <v>#REF!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D787">
            <v>33.4</v>
          </cell>
          <cell r="BE787">
            <v>900</v>
          </cell>
          <cell r="BF787">
            <v>1542.48</v>
          </cell>
          <cell r="BH787">
            <v>200000</v>
          </cell>
          <cell r="BI787">
            <v>125000</v>
          </cell>
          <cell r="BJ787">
            <v>150000</v>
          </cell>
          <cell r="BK787">
            <v>199773</v>
          </cell>
          <cell r="BL787">
            <v>199773</v>
          </cell>
          <cell r="BO787">
            <v>159708.79999999999</v>
          </cell>
          <cell r="BP787">
            <v>227</v>
          </cell>
          <cell r="BQ787">
            <v>0</v>
          </cell>
          <cell r="BS787">
            <v>120000</v>
          </cell>
          <cell r="BT787">
            <v>199773</v>
          </cell>
          <cell r="BU787">
            <v>120000</v>
          </cell>
          <cell r="BV787">
            <v>79773</v>
          </cell>
        </row>
        <row r="788">
          <cell r="C788" t="str">
            <v>O&amp;M</v>
          </cell>
          <cell r="E788" t="str">
            <v>EO-P-PT-Integration Pass Through</v>
          </cell>
          <cell r="F788" t="str">
            <v>Integration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  <cell r="M788">
            <v>0</v>
          </cell>
          <cell r="N788">
            <v>0</v>
          </cell>
          <cell r="O788">
            <v>0</v>
          </cell>
          <cell r="P788" t="str">
            <v xml:space="preserve"> 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D788">
            <v>0</v>
          </cell>
          <cell r="BE788">
            <v>0</v>
          </cell>
          <cell r="BF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O788">
            <v>0</v>
          </cell>
          <cell r="BP788">
            <v>0</v>
          </cell>
          <cell r="BQ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</row>
        <row r="789">
          <cell r="C789" t="str">
            <v>O&amp;M</v>
          </cell>
          <cell r="E789" t="str">
            <v>EO-T-PT-Executive Svcs</v>
          </cell>
          <cell r="I789">
            <v>0</v>
          </cell>
          <cell r="J789">
            <v>0</v>
          </cell>
          <cell r="K789">
            <v>0</v>
          </cell>
          <cell r="L789" t="str">
            <v xml:space="preserve"> </v>
          </cell>
          <cell r="M789">
            <v>0</v>
          </cell>
          <cell r="N789">
            <v>0</v>
          </cell>
          <cell r="O789">
            <v>0</v>
          </cell>
          <cell r="P789" t="str">
            <v xml:space="preserve"> 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D789">
            <v>0</v>
          </cell>
          <cell r="BE789">
            <v>0</v>
          </cell>
          <cell r="BF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O789">
            <v>0</v>
          </cell>
          <cell r="BP789">
            <v>0</v>
          </cell>
          <cell r="BQ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</row>
        <row r="791">
          <cell r="D791" t="str">
            <v>PT</v>
          </cell>
          <cell r="I791">
            <v>7464.52</v>
          </cell>
          <cell r="J791">
            <v>16660</v>
          </cell>
          <cell r="K791">
            <v>9195.48</v>
          </cell>
          <cell r="L791">
            <v>0.55194957983193271</v>
          </cell>
          <cell r="M791">
            <v>40064.199999999997</v>
          </cell>
          <cell r="N791">
            <v>100040</v>
          </cell>
          <cell r="O791">
            <v>59975.8</v>
          </cell>
          <cell r="P791">
            <v>0.59951819272291085</v>
          </cell>
          <cell r="R791">
            <v>230.48</v>
          </cell>
          <cell r="S791">
            <v>3331.36</v>
          </cell>
          <cell r="T791">
            <v>2230.6799999999998</v>
          </cell>
          <cell r="U791">
            <v>22548.32</v>
          </cell>
          <cell r="V791">
            <v>4258.84</v>
          </cell>
          <cell r="W791">
            <v>7464.52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16680</v>
          </cell>
          <cell r="AE791">
            <v>16680</v>
          </cell>
          <cell r="AF791">
            <v>16680</v>
          </cell>
          <cell r="AG791">
            <v>16680</v>
          </cell>
          <cell r="AH791">
            <v>16660</v>
          </cell>
          <cell r="AI791">
            <v>16660</v>
          </cell>
          <cell r="AJ791">
            <v>16660</v>
          </cell>
          <cell r="AK791">
            <v>16660</v>
          </cell>
          <cell r="AL791">
            <v>16660</v>
          </cell>
          <cell r="AM791">
            <v>16660</v>
          </cell>
          <cell r="AN791">
            <v>16660</v>
          </cell>
          <cell r="AO791">
            <v>16660</v>
          </cell>
          <cell r="AQ791">
            <v>325772</v>
          </cell>
          <cell r="AR791">
            <v>325772</v>
          </cell>
          <cell r="AS791">
            <v>325772</v>
          </cell>
          <cell r="AT791">
            <v>219772</v>
          </cell>
          <cell r="AU791">
            <v>219568</v>
          </cell>
          <cell r="AV791">
            <v>199773</v>
          </cell>
          <cell r="AW791" t="e">
            <v>#REF!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D791">
            <v>33.4</v>
          </cell>
          <cell r="BE791">
            <v>900</v>
          </cell>
          <cell r="BF791">
            <v>1542.48</v>
          </cell>
          <cell r="BH791">
            <v>200000</v>
          </cell>
          <cell r="BI791">
            <v>125000</v>
          </cell>
          <cell r="BJ791">
            <v>150000</v>
          </cell>
          <cell r="BK791">
            <v>199773</v>
          </cell>
          <cell r="BL791">
            <v>199773</v>
          </cell>
          <cell r="BM791">
            <v>0</v>
          </cell>
          <cell r="BN791">
            <v>0</v>
          </cell>
          <cell r="BO791">
            <v>159708.79999999999</v>
          </cell>
          <cell r="BP791">
            <v>227</v>
          </cell>
          <cell r="BQ791">
            <v>0</v>
          </cell>
          <cell r="BS791">
            <v>120000</v>
          </cell>
          <cell r="BT791">
            <v>199773</v>
          </cell>
          <cell r="BU791">
            <v>120000</v>
          </cell>
          <cell r="BV791">
            <v>79773</v>
          </cell>
        </row>
        <row r="793">
          <cell r="C793" t="str">
            <v>O &amp; M Total</v>
          </cell>
          <cell r="I793">
            <v>101076.24</v>
          </cell>
          <cell r="J793">
            <v>72223</v>
          </cell>
          <cell r="K793">
            <v>-28853.24</v>
          </cell>
          <cell r="L793">
            <v>-0.39950209766971745</v>
          </cell>
          <cell r="M793">
            <v>717281.39999999991</v>
          </cell>
          <cell r="N793">
            <v>443841</v>
          </cell>
          <cell r="O793">
            <v>-273440.39999999997</v>
          </cell>
          <cell r="P793">
            <v>-0.61607737906142057</v>
          </cell>
          <cell r="R793">
            <v>104710.28</v>
          </cell>
          <cell r="S793">
            <v>116990.44</v>
          </cell>
          <cell r="T793">
            <v>174521.03999999998</v>
          </cell>
          <cell r="U793">
            <v>116160.04000000001</v>
          </cell>
          <cell r="V793">
            <v>103823.36</v>
          </cell>
          <cell r="W793">
            <v>101076.24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D793">
            <v>77489</v>
          </cell>
          <cell r="AE793">
            <v>69551</v>
          </cell>
          <cell r="AF793">
            <v>74866</v>
          </cell>
          <cell r="AG793">
            <v>72243</v>
          </cell>
          <cell r="AH793">
            <v>77469</v>
          </cell>
          <cell r="AI793">
            <v>72223</v>
          </cell>
          <cell r="AJ793">
            <v>74846</v>
          </cell>
          <cell r="AK793">
            <v>77469</v>
          </cell>
          <cell r="AL793">
            <v>69531</v>
          </cell>
          <cell r="AM793">
            <v>77469</v>
          </cell>
          <cell r="AN793">
            <v>74846</v>
          </cell>
          <cell r="AO793">
            <v>72223</v>
          </cell>
          <cell r="AQ793">
            <v>1015997</v>
          </cell>
          <cell r="AR793">
            <v>1015998.08</v>
          </cell>
          <cell r="AS793">
            <v>1015998.08</v>
          </cell>
          <cell r="AT793">
            <v>909998.07999999996</v>
          </cell>
          <cell r="AU793">
            <v>1093933</v>
          </cell>
          <cell r="AV793">
            <v>1107565</v>
          </cell>
          <cell r="AW793" t="e">
            <v>#REF!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D793">
            <v>755282.20000000007</v>
          </cell>
          <cell r="BE793">
            <v>801951.29</v>
          </cell>
          <cell r="BF793">
            <v>721493.24</v>
          </cell>
          <cell r="BH793">
            <v>890225</v>
          </cell>
          <cell r="BI793">
            <v>1127866</v>
          </cell>
          <cell r="BJ793">
            <v>973939</v>
          </cell>
          <cell r="BK793">
            <v>1107565</v>
          </cell>
          <cell r="BL793">
            <v>1107565</v>
          </cell>
          <cell r="BM793">
            <v>0</v>
          </cell>
          <cell r="BN793">
            <v>0</v>
          </cell>
          <cell r="BO793">
            <v>390283.60000000003</v>
          </cell>
          <cell r="BP793">
            <v>-217340</v>
          </cell>
          <cell r="BQ793">
            <v>0</v>
          </cell>
          <cell r="BS793">
            <v>755727.08</v>
          </cell>
          <cell r="BT793">
            <v>1107565</v>
          </cell>
          <cell r="BU793">
            <v>755727.08</v>
          </cell>
          <cell r="BV793">
            <v>351837.92000000004</v>
          </cell>
        </row>
        <row r="795">
          <cell r="I795">
            <v>-11441.769</v>
          </cell>
          <cell r="J795">
            <v>18579.981</v>
          </cell>
          <cell r="K795">
            <v>30021.75</v>
          </cell>
          <cell r="L795">
            <v>1.6158116631012702</v>
          </cell>
          <cell r="M795">
            <v>-42501.971500000007</v>
          </cell>
          <cell r="N795">
            <v>-59792.146999999997</v>
          </cell>
          <cell r="O795">
            <v>-17290.17549999999</v>
          </cell>
          <cell r="P795">
            <v>0.28917134385557342</v>
          </cell>
          <cell r="W795">
            <v>-11441.769</v>
          </cell>
          <cell r="AV795">
            <v>12448.050000000001</v>
          </cell>
          <cell r="BH795">
            <v>74374</v>
          </cell>
          <cell r="BK795">
            <v>12448.050000000001</v>
          </cell>
          <cell r="BL795">
            <v>12448.050000000001</v>
          </cell>
          <cell r="BP795">
            <v>61925.95</v>
          </cell>
        </row>
        <row r="796">
          <cell r="I796">
            <v>112518.00900000001</v>
          </cell>
          <cell r="J796">
            <v>53643.019</v>
          </cell>
          <cell r="K796">
            <v>-58874.990000000005</v>
          </cell>
          <cell r="L796">
            <v>-1.0975331198268317</v>
          </cell>
          <cell r="M796">
            <v>759783.37149999989</v>
          </cell>
          <cell r="N796">
            <v>503633.147</v>
          </cell>
          <cell r="O796">
            <v>-256150.22449999989</v>
          </cell>
          <cell r="P796">
            <v>-0.50860477715935548</v>
          </cell>
          <cell r="W796">
            <v>112518.00900000001</v>
          </cell>
          <cell r="AV796">
            <v>1095116.95</v>
          </cell>
          <cell r="BH796">
            <v>815851</v>
          </cell>
          <cell r="BK796">
            <v>1095116.95</v>
          </cell>
          <cell r="BL796">
            <v>1095116.95</v>
          </cell>
          <cell r="BP796">
            <v>-279265.94999999995</v>
          </cell>
        </row>
        <row r="798">
          <cell r="B798" t="str">
            <v>PSEG Executive Office</v>
          </cell>
          <cell r="I798">
            <v>101076.24</v>
          </cell>
          <cell r="J798">
            <v>72223</v>
          </cell>
          <cell r="K798">
            <v>-28853.24</v>
          </cell>
          <cell r="L798">
            <v>-0.39950209766971745</v>
          </cell>
          <cell r="M798">
            <v>717281.39999999991</v>
          </cell>
          <cell r="N798">
            <v>443841</v>
          </cell>
          <cell r="O798">
            <v>-273440.39999999997</v>
          </cell>
          <cell r="P798">
            <v>-0.61607737906142057</v>
          </cell>
          <cell r="R798">
            <v>104710.28</v>
          </cell>
          <cell r="S798">
            <v>116990.44</v>
          </cell>
          <cell r="T798">
            <v>174521.03999999998</v>
          </cell>
          <cell r="U798">
            <v>116160.04000000001</v>
          </cell>
          <cell r="V798">
            <v>103823.36</v>
          </cell>
          <cell r="W798">
            <v>101076.24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77489</v>
          </cell>
          <cell r="AE798">
            <v>69551</v>
          </cell>
          <cell r="AF798">
            <v>74866</v>
          </cell>
          <cell r="AG798">
            <v>72243</v>
          </cell>
          <cell r="AH798">
            <v>77469</v>
          </cell>
          <cell r="AI798">
            <v>72223</v>
          </cell>
          <cell r="AJ798">
            <v>74846</v>
          </cell>
          <cell r="AK798">
            <v>77469</v>
          </cell>
          <cell r="AL798">
            <v>69531</v>
          </cell>
          <cell r="AM798">
            <v>77469</v>
          </cell>
          <cell r="AN798">
            <v>74846</v>
          </cell>
          <cell r="AO798">
            <v>72223</v>
          </cell>
          <cell r="AQ798">
            <v>1015997</v>
          </cell>
          <cell r="AR798">
            <v>1015998.08</v>
          </cell>
          <cell r="AS798">
            <v>1015998.08</v>
          </cell>
          <cell r="AT798">
            <v>909998.07999999996</v>
          </cell>
          <cell r="AU798">
            <v>1093933</v>
          </cell>
          <cell r="AV798">
            <v>1107565</v>
          </cell>
          <cell r="AW798" t="e">
            <v>#REF!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D798">
            <v>755282.20000000007</v>
          </cell>
          <cell r="BE798">
            <v>801951.29</v>
          </cell>
          <cell r="BF798">
            <v>721493.24</v>
          </cell>
          <cell r="BH798">
            <v>890225</v>
          </cell>
          <cell r="BI798">
            <v>1127866</v>
          </cell>
          <cell r="BJ798">
            <v>973939</v>
          </cell>
          <cell r="BK798">
            <v>1107565</v>
          </cell>
          <cell r="BL798">
            <v>1107565</v>
          </cell>
          <cell r="BM798">
            <v>0</v>
          </cell>
          <cell r="BN798">
            <v>0</v>
          </cell>
          <cell r="BO798">
            <v>390283.60000000003</v>
          </cell>
          <cell r="BP798">
            <v>-217340</v>
          </cell>
          <cell r="BQ798">
            <v>0</v>
          </cell>
          <cell r="BS798">
            <v>755727.08</v>
          </cell>
          <cell r="BT798">
            <v>1107565</v>
          </cell>
          <cell r="BU798">
            <v>755727.08</v>
          </cell>
          <cell r="BV798">
            <v>351837.92000000004</v>
          </cell>
        </row>
        <row r="800">
          <cell r="C800" t="str">
            <v>O&amp;M</v>
          </cell>
          <cell r="E800" t="str">
            <v>RM-P-Records &amp; E-Library</v>
          </cell>
          <cell r="I800">
            <v>0</v>
          </cell>
          <cell r="J800">
            <v>0</v>
          </cell>
          <cell r="K800">
            <v>0</v>
          </cell>
          <cell r="L800" t="str">
            <v xml:space="preserve"> </v>
          </cell>
          <cell r="M800">
            <v>0</v>
          </cell>
          <cell r="N800">
            <v>0</v>
          </cell>
          <cell r="O800">
            <v>0</v>
          </cell>
          <cell r="P800" t="str">
            <v xml:space="preserve"> 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50280.12</v>
          </cell>
          <cell r="AV800">
            <v>50280.12</v>
          </cell>
          <cell r="AW800" t="e">
            <v>#REF!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D800">
            <v>0</v>
          </cell>
          <cell r="BE800">
            <v>0</v>
          </cell>
          <cell r="BF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50280.12</v>
          </cell>
          <cell r="BL800">
            <v>50280.12</v>
          </cell>
          <cell r="BO800">
            <v>50280.12</v>
          </cell>
          <cell r="BP800">
            <v>-50280.12</v>
          </cell>
          <cell r="BQ800">
            <v>0</v>
          </cell>
          <cell r="BS800">
            <v>56242.55</v>
          </cell>
          <cell r="BT800">
            <v>50280.12</v>
          </cell>
          <cell r="BU800">
            <v>56242.55</v>
          </cell>
          <cell r="BV800">
            <v>-5962.43</v>
          </cell>
        </row>
        <row r="801">
          <cell r="C801" t="str">
            <v>O&amp;M</v>
          </cell>
          <cell r="E801" t="str">
            <v>RM-P-E-Records &amp; E-Library</v>
          </cell>
          <cell r="I801">
            <v>4357.6099999999997</v>
          </cell>
          <cell r="J801">
            <v>0</v>
          </cell>
          <cell r="K801">
            <v>-4357.6099999999997</v>
          </cell>
          <cell r="L801" t="str">
            <v xml:space="preserve"> </v>
          </cell>
          <cell r="M801">
            <v>7036.68</v>
          </cell>
          <cell r="N801">
            <v>0</v>
          </cell>
          <cell r="O801">
            <v>-7036.68</v>
          </cell>
          <cell r="P801" t="str">
            <v xml:space="preserve"> 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2679.07</v>
          </cell>
          <cell r="W801">
            <v>4357.6099999999997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35632</v>
          </cell>
          <cell r="AV801">
            <v>35633</v>
          </cell>
          <cell r="AW801" t="e">
            <v>#REF!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D801">
            <v>0</v>
          </cell>
          <cell r="BE801">
            <v>0</v>
          </cell>
          <cell r="BF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35633</v>
          </cell>
          <cell r="BL801">
            <v>35633</v>
          </cell>
          <cell r="BO801">
            <v>28596.32</v>
          </cell>
          <cell r="BP801">
            <v>-35633</v>
          </cell>
          <cell r="BQ801">
            <v>0</v>
          </cell>
          <cell r="BS801">
            <v>40530.67</v>
          </cell>
          <cell r="BT801">
            <v>35633</v>
          </cell>
          <cell r="BU801">
            <v>40530.67</v>
          </cell>
          <cell r="BV801">
            <v>-4897.6699999999983</v>
          </cell>
        </row>
        <row r="803">
          <cell r="D803" t="str">
            <v>Non-PT</v>
          </cell>
          <cell r="I803">
            <v>4357.6099999999997</v>
          </cell>
          <cell r="J803">
            <v>0</v>
          </cell>
          <cell r="K803">
            <v>-4357.6099999999997</v>
          </cell>
          <cell r="L803" t="str">
            <v xml:space="preserve"> </v>
          </cell>
          <cell r="M803">
            <v>7036.68</v>
          </cell>
          <cell r="N803">
            <v>0</v>
          </cell>
          <cell r="O803">
            <v>-7036.68</v>
          </cell>
          <cell r="P803" t="str">
            <v xml:space="preserve"> 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2679.07</v>
          </cell>
          <cell r="W803">
            <v>4357.6099999999997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85912.12</v>
          </cell>
          <cell r="AV803">
            <v>85913.12</v>
          </cell>
          <cell r="AW803" t="e">
            <v>#REF!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D803">
            <v>0</v>
          </cell>
          <cell r="BE803">
            <v>0</v>
          </cell>
          <cell r="BF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85913.12</v>
          </cell>
          <cell r="BL803">
            <v>85913.12</v>
          </cell>
          <cell r="BM803">
            <v>0</v>
          </cell>
          <cell r="BN803">
            <v>0</v>
          </cell>
          <cell r="BO803">
            <v>78876.44</v>
          </cell>
          <cell r="BP803">
            <v>-85913.12</v>
          </cell>
          <cell r="BQ803">
            <v>0</v>
          </cell>
          <cell r="BS803">
            <v>96773.22</v>
          </cell>
          <cell r="BT803">
            <v>85913.12</v>
          </cell>
          <cell r="BU803">
            <v>96773.22</v>
          </cell>
          <cell r="BV803">
            <v>-10860.099999999999</v>
          </cell>
        </row>
        <row r="805">
          <cell r="C805" t="str">
            <v>O&amp;M</v>
          </cell>
          <cell r="E805" t="str">
            <v>RM-P-PT-Rec&amp;E-Librar</v>
          </cell>
          <cell r="I805">
            <v>350</v>
          </cell>
          <cell r="J805">
            <v>0</v>
          </cell>
          <cell r="K805">
            <v>-350</v>
          </cell>
          <cell r="L805" t="str">
            <v xml:space="preserve"> </v>
          </cell>
          <cell r="M805">
            <v>350</v>
          </cell>
          <cell r="N805">
            <v>0</v>
          </cell>
          <cell r="O805">
            <v>-350</v>
          </cell>
          <cell r="P805" t="str">
            <v xml:space="preserve"> 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350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16341</v>
          </cell>
          <cell r="AV805">
            <v>16341</v>
          </cell>
          <cell r="AW805" t="e">
            <v>#REF!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D805">
            <v>0</v>
          </cell>
          <cell r="BE805">
            <v>0</v>
          </cell>
          <cell r="BF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16341</v>
          </cell>
          <cell r="BL805">
            <v>16341</v>
          </cell>
          <cell r="BO805">
            <v>15991</v>
          </cell>
          <cell r="BP805">
            <v>-16341</v>
          </cell>
          <cell r="BQ805">
            <v>0</v>
          </cell>
          <cell r="BS805">
            <v>30000</v>
          </cell>
          <cell r="BT805">
            <v>16341</v>
          </cell>
          <cell r="BU805">
            <v>30000</v>
          </cell>
          <cell r="BV805">
            <v>-13659</v>
          </cell>
        </row>
        <row r="806">
          <cell r="C806" t="str">
            <v>O&amp;M</v>
          </cell>
          <cell r="E806" t="str">
            <v>RM-P-E-PT-Rec&amp;E-Librar</v>
          </cell>
          <cell r="I806">
            <v>0</v>
          </cell>
          <cell r="J806">
            <v>0</v>
          </cell>
          <cell r="K806">
            <v>0</v>
          </cell>
          <cell r="L806" t="str">
            <v xml:space="preserve"> </v>
          </cell>
          <cell r="M806">
            <v>0</v>
          </cell>
          <cell r="N806">
            <v>0</v>
          </cell>
          <cell r="O806">
            <v>0</v>
          </cell>
          <cell r="P806" t="str">
            <v xml:space="preserve"> 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9128</v>
          </cell>
          <cell r="AV806">
            <v>9127</v>
          </cell>
          <cell r="AW806" t="e">
            <v>#REF!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D806">
            <v>0</v>
          </cell>
          <cell r="BE806">
            <v>0</v>
          </cell>
          <cell r="BF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9127</v>
          </cell>
          <cell r="BL806">
            <v>9127</v>
          </cell>
          <cell r="BO806">
            <v>9127</v>
          </cell>
          <cell r="BP806">
            <v>-9127</v>
          </cell>
          <cell r="BQ806">
            <v>0</v>
          </cell>
          <cell r="BS806">
            <v>15000</v>
          </cell>
          <cell r="BT806">
            <v>9127</v>
          </cell>
          <cell r="BU806">
            <v>15000</v>
          </cell>
          <cell r="BV806">
            <v>-5873</v>
          </cell>
        </row>
        <row r="808">
          <cell r="D808" t="str">
            <v>PT</v>
          </cell>
          <cell r="I808">
            <v>350</v>
          </cell>
          <cell r="J808">
            <v>0</v>
          </cell>
          <cell r="K808">
            <v>-350</v>
          </cell>
          <cell r="L808" t="str">
            <v xml:space="preserve"> </v>
          </cell>
          <cell r="M808">
            <v>350</v>
          </cell>
          <cell r="N808">
            <v>0</v>
          </cell>
          <cell r="O808">
            <v>-350</v>
          </cell>
          <cell r="P808" t="str">
            <v xml:space="preserve"> 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350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25469</v>
          </cell>
          <cell r="AV808">
            <v>25468</v>
          </cell>
          <cell r="AW808" t="e">
            <v>#REF!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D808">
            <v>0</v>
          </cell>
          <cell r="BE808">
            <v>0</v>
          </cell>
          <cell r="BF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25468</v>
          </cell>
          <cell r="BL808">
            <v>25468</v>
          </cell>
          <cell r="BM808">
            <v>0</v>
          </cell>
          <cell r="BN808">
            <v>0</v>
          </cell>
          <cell r="BO808">
            <v>25118</v>
          </cell>
          <cell r="BP808">
            <v>-25468</v>
          </cell>
          <cell r="BQ808">
            <v>0</v>
          </cell>
          <cell r="BS808">
            <v>45000</v>
          </cell>
          <cell r="BT808">
            <v>25468</v>
          </cell>
          <cell r="BU808">
            <v>45000</v>
          </cell>
          <cell r="BV808">
            <v>-19532</v>
          </cell>
        </row>
        <row r="810">
          <cell r="C810" t="str">
            <v>O &amp; M Total</v>
          </cell>
          <cell r="I810">
            <v>4707.6099999999997</v>
          </cell>
          <cell r="J810">
            <v>0</v>
          </cell>
          <cell r="K810">
            <v>-4707.6099999999997</v>
          </cell>
          <cell r="L810" t="str">
            <v xml:space="preserve"> </v>
          </cell>
          <cell r="M810">
            <v>7386.68</v>
          </cell>
          <cell r="N810">
            <v>0</v>
          </cell>
          <cell r="O810">
            <v>-7386.68</v>
          </cell>
          <cell r="P810" t="str">
            <v xml:space="preserve"> 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2679.07</v>
          </cell>
          <cell r="W810">
            <v>4707.6099999999997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111381.12</v>
          </cell>
          <cell r="AV810">
            <v>111381.12</v>
          </cell>
          <cell r="AW810" t="e">
            <v>#REF!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D810">
            <v>0</v>
          </cell>
          <cell r="BE810">
            <v>0</v>
          </cell>
          <cell r="BF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111381.12</v>
          </cell>
          <cell r="BL810">
            <v>111381.12</v>
          </cell>
          <cell r="BM810">
            <v>0</v>
          </cell>
          <cell r="BN810">
            <v>0</v>
          </cell>
          <cell r="BO810">
            <v>103994.44</v>
          </cell>
          <cell r="BP810">
            <v>-111381.12</v>
          </cell>
          <cell r="BQ810">
            <v>0</v>
          </cell>
          <cell r="BS810">
            <v>141773.22</v>
          </cell>
          <cell r="BT810">
            <v>111381.12</v>
          </cell>
          <cell r="BU810">
            <v>141773.22</v>
          </cell>
          <cell r="BV810">
            <v>-30392.1</v>
          </cell>
        </row>
        <row r="812">
          <cell r="I812">
            <v>2279.7350000000001</v>
          </cell>
          <cell r="J812">
            <v>0</v>
          </cell>
          <cell r="K812">
            <v>-2279.7350000000001</v>
          </cell>
          <cell r="L812" t="str">
            <v xml:space="preserve"> </v>
          </cell>
          <cell r="M812">
            <v>2022.6355000000001</v>
          </cell>
          <cell r="N812">
            <v>0</v>
          </cell>
          <cell r="O812">
            <v>-2022.6355000000001</v>
          </cell>
          <cell r="P812" t="str">
            <v xml:space="preserve"> </v>
          </cell>
          <cell r="W812">
            <v>2279.7350000000001</v>
          </cell>
          <cell r="AV812">
            <v>14772.150000000001</v>
          </cell>
          <cell r="BH812">
            <v>0</v>
          </cell>
          <cell r="BK812">
            <v>14772.150000000001</v>
          </cell>
          <cell r="BL812">
            <v>14772.150000000001</v>
          </cell>
          <cell r="BP812">
            <v>-14772.150000000001</v>
          </cell>
        </row>
        <row r="813">
          <cell r="I813">
            <v>2427.8749999999995</v>
          </cell>
          <cell r="J813">
            <v>0</v>
          </cell>
          <cell r="K813">
            <v>-2427.8749999999995</v>
          </cell>
          <cell r="L813" t="str">
            <v xml:space="preserve"> </v>
          </cell>
          <cell r="M813">
            <v>5364.0445</v>
          </cell>
          <cell r="N813">
            <v>0</v>
          </cell>
          <cell r="O813">
            <v>-5364.0445</v>
          </cell>
          <cell r="P813" t="str">
            <v xml:space="preserve"> </v>
          </cell>
          <cell r="W813">
            <v>2427.8749999999995</v>
          </cell>
          <cell r="AV813">
            <v>96608.97</v>
          </cell>
          <cell r="BH813">
            <v>0</v>
          </cell>
          <cell r="BK813">
            <v>96608.97</v>
          </cell>
          <cell r="BL813">
            <v>96608.97</v>
          </cell>
          <cell r="BP813">
            <v>-96608.97</v>
          </cell>
        </row>
        <row r="815">
          <cell r="B815" t="str">
            <v>Records Management &amp; Library services</v>
          </cell>
          <cell r="I815">
            <v>4707.6099999999997</v>
          </cell>
          <cell r="J815">
            <v>0</v>
          </cell>
          <cell r="K815">
            <v>-4707.6099999999997</v>
          </cell>
          <cell r="L815" t="str">
            <v xml:space="preserve"> </v>
          </cell>
          <cell r="M815">
            <v>7386.68</v>
          </cell>
          <cell r="N815">
            <v>0</v>
          </cell>
          <cell r="O815">
            <v>-7386.68</v>
          </cell>
          <cell r="P815" t="str">
            <v xml:space="preserve"> 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2679.07</v>
          </cell>
          <cell r="W815">
            <v>4707.6099999999997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111381.12</v>
          </cell>
          <cell r="AV815">
            <v>111381.12</v>
          </cell>
          <cell r="AW815" t="e">
            <v>#REF!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111381.12</v>
          </cell>
          <cell r="BL815">
            <v>111381.12</v>
          </cell>
          <cell r="BM815">
            <v>0</v>
          </cell>
          <cell r="BN815">
            <v>0</v>
          </cell>
          <cell r="BO815">
            <v>103994.44</v>
          </cell>
          <cell r="BP815">
            <v>-111381.12</v>
          </cell>
          <cell r="BQ815">
            <v>0</v>
          </cell>
          <cell r="BS815">
            <v>141773.22</v>
          </cell>
          <cell r="BT815">
            <v>111381.12</v>
          </cell>
          <cell r="BU815">
            <v>141773.22</v>
          </cell>
          <cell r="BV815">
            <v>-30392.1</v>
          </cell>
        </row>
        <row r="817">
          <cell r="C817" t="str">
            <v>O&amp;M</v>
          </cell>
          <cell r="E817" t="str">
            <v>SG-P-E-State Governm</v>
          </cell>
          <cell r="I817">
            <v>1374.95</v>
          </cell>
          <cell r="J817">
            <v>0</v>
          </cell>
          <cell r="K817">
            <v>-1374.95</v>
          </cell>
          <cell r="L817" t="str">
            <v xml:space="preserve"> </v>
          </cell>
          <cell r="M817">
            <v>2259.98</v>
          </cell>
          <cell r="N817">
            <v>0</v>
          </cell>
          <cell r="O817">
            <v>-2259.98</v>
          </cell>
          <cell r="P817" t="str">
            <v xml:space="preserve"> 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885.03</v>
          </cell>
          <cell r="W817">
            <v>1374.95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O817">
            <v>-2259.98</v>
          </cell>
          <cell r="BP817">
            <v>0</v>
          </cell>
          <cell r="BQ817">
            <v>0</v>
          </cell>
          <cell r="BS817">
            <v>4043.87</v>
          </cell>
          <cell r="BT817">
            <v>0</v>
          </cell>
          <cell r="BU817">
            <v>4043.87</v>
          </cell>
          <cell r="BV817">
            <v>-4043.87</v>
          </cell>
        </row>
        <row r="818">
          <cell r="C818" t="str">
            <v>O&amp;M</v>
          </cell>
          <cell r="E818" t="str">
            <v>SG-P-State Governmen</v>
          </cell>
          <cell r="I818">
            <v>0</v>
          </cell>
          <cell r="J818">
            <v>0</v>
          </cell>
          <cell r="K818">
            <v>0</v>
          </cell>
          <cell r="L818" t="str">
            <v xml:space="preserve"> </v>
          </cell>
          <cell r="M818">
            <v>0</v>
          </cell>
          <cell r="N818">
            <v>0</v>
          </cell>
          <cell r="O818">
            <v>0</v>
          </cell>
          <cell r="P818" t="str">
            <v xml:space="preserve"> 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D818">
            <v>0</v>
          </cell>
          <cell r="BE818">
            <v>0</v>
          </cell>
          <cell r="BF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O818">
            <v>0</v>
          </cell>
          <cell r="BP818">
            <v>0</v>
          </cell>
          <cell r="BQ818">
            <v>0</v>
          </cell>
          <cell r="BS818">
            <v>101096.68</v>
          </cell>
          <cell r="BT818">
            <v>0</v>
          </cell>
          <cell r="BU818">
            <v>101096.68</v>
          </cell>
          <cell r="BV818">
            <v>-101096.68</v>
          </cell>
        </row>
        <row r="819">
          <cell r="C819" t="str">
            <v>O&amp;M</v>
          </cell>
          <cell r="E819" t="str">
            <v>SG-P-Corporate Respo</v>
          </cell>
          <cell r="I819">
            <v>0</v>
          </cell>
          <cell r="J819">
            <v>0</v>
          </cell>
          <cell r="K819">
            <v>0</v>
          </cell>
          <cell r="L819" t="str">
            <v xml:space="preserve"> </v>
          </cell>
          <cell r="M819">
            <v>0</v>
          </cell>
          <cell r="N819">
            <v>0</v>
          </cell>
          <cell r="O819">
            <v>0</v>
          </cell>
          <cell r="P819" t="str">
            <v xml:space="preserve"> 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D819">
            <v>0</v>
          </cell>
          <cell r="BE819">
            <v>0</v>
          </cell>
          <cell r="BF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O819">
            <v>0</v>
          </cell>
          <cell r="BP819">
            <v>0</v>
          </cell>
          <cell r="BQ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</row>
        <row r="820">
          <cell r="C820" t="str">
            <v>O&amp;M</v>
          </cell>
          <cell r="E820" t="str">
            <v>SG-P-E-Corporate Responsibility</v>
          </cell>
          <cell r="I820">
            <v>0</v>
          </cell>
          <cell r="J820">
            <v>0</v>
          </cell>
          <cell r="K820">
            <v>0</v>
          </cell>
          <cell r="L820" t="str">
            <v xml:space="preserve"> </v>
          </cell>
          <cell r="M820">
            <v>0</v>
          </cell>
          <cell r="N820">
            <v>0</v>
          </cell>
          <cell r="O820">
            <v>0</v>
          </cell>
          <cell r="P820" t="str">
            <v xml:space="preserve"> 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D820">
            <v>0</v>
          </cell>
          <cell r="BE820">
            <v>0</v>
          </cell>
          <cell r="BF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O820">
            <v>0</v>
          </cell>
          <cell r="BP820">
            <v>0</v>
          </cell>
          <cell r="BQ820">
            <v>0</v>
          </cell>
          <cell r="BS820">
            <v>32426.33</v>
          </cell>
          <cell r="BT820">
            <v>0</v>
          </cell>
          <cell r="BU820">
            <v>32426.33</v>
          </cell>
          <cell r="BV820">
            <v>-32426.33</v>
          </cell>
        </row>
        <row r="822">
          <cell r="D822" t="str">
            <v>Non-PT</v>
          </cell>
          <cell r="I822">
            <v>1374.95</v>
          </cell>
          <cell r="J822">
            <v>0</v>
          </cell>
          <cell r="K822">
            <v>-1374.95</v>
          </cell>
          <cell r="L822" t="str">
            <v xml:space="preserve"> </v>
          </cell>
          <cell r="M822">
            <v>2259.98</v>
          </cell>
          <cell r="N822">
            <v>0</v>
          </cell>
          <cell r="O822">
            <v>-2259.98</v>
          </cell>
          <cell r="P822" t="str">
            <v xml:space="preserve"> 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885.03</v>
          </cell>
          <cell r="W822">
            <v>1374.95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D822">
            <v>0</v>
          </cell>
          <cell r="BE822">
            <v>0</v>
          </cell>
          <cell r="BF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-2259.98</v>
          </cell>
          <cell r="BP822">
            <v>0</v>
          </cell>
          <cell r="BQ822">
            <v>0</v>
          </cell>
          <cell r="BS822">
            <v>137566.88</v>
          </cell>
          <cell r="BT822">
            <v>0</v>
          </cell>
          <cell r="BU822">
            <v>137566.88</v>
          </cell>
          <cell r="BV822">
            <v>-137566.88</v>
          </cell>
        </row>
        <row r="824">
          <cell r="C824" t="str">
            <v>O&amp;M</v>
          </cell>
          <cell r="E824" t="str">
            <v>SG-P-PT-State Government Affairs</v>
          </cell>
          <cell r="I824">
            <v>0</v>
          </cell>
          <cell r="J824">
            <v>0</v>
          </cell>
          <cell r="K824">
            <v>0</v>
          </cell>
          <cell r="L824" t="str">
            <v xml:space="preserve"> </v>
          </cell>
          <cell r="M824">
            <v>0</v>
          </cell>
          <cell r="N824">
            <v>0</v>
          </cell>
          <cell r="O824">
            <v>0</v>
          </cell>
          <cell r="P824" t="str">
            <v xml:space="preserve"> 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D824">
            <v>0</v>
          </cell>
          <cell r="BE824">
            <v>0</v>
          </cell>
          <cell r="BF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O824">
            <v>0</v>
          </cell>
          <cell r="BP824">
            <v>0</v>
          </cell>
          <cell r="BQ824">
            <v>0</v>
          </cell>
          <cell r="BS824">
            <v>11602</v>
          </cell>
          <cell r="BT824">
            <v>0</v>
          </cell>
          <cell r="BU824">
            <v>11602</v>
          </cell>
          <cell r="BV824">
            <v>-11602</v>
          </cell>
        </row>
        <row r="825">
          <cell r="C825" t="str">
            <v>O&amp;M</v>
          </cell>
          <cell r="E825" t="str">
            <v>SG-P-PT-Corporate Responsibility</v>
          </cell>
          <cell r="I825">
            <v>0</v>
          </cell>
          <cell r="J825">
            <v>0</v>
          </cell>
          <cell r="K825">
            <v>0</v>
          </cell>
          <cell r="L825" t="str">
            <v xml:space="preserve"> </v>
          </cell>
          <cell r="M825">
            <v>0</v>
          </cell>
          <cell r="N825">
            <v>0</v>
          </cell>
          <cell r="O825">
            <v>0</v>
          </cell>
          <cell r="P825" t="str">
            <v xml:space="preserve"> 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D825">
            <v>0</v>
          </cell>
          <cell r="BE825">
            <v>0</v>
          </cell>
          <cell r="BF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O825">
            <v>0</v>
          </cell>
          <cell r="BP825">
            <v>0</v>
          </cell>
          <cell r="BQ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</row>
        <row r="826">
          <cell r="C826" t="str">
            <v>O&amp;M</v>
          </cell>
          <cell r="E826" t="str">
            <v>SG-P-E-PT-Corporate Responsibility</v>
          </cell>
          <cell r="I826">
            <v>195</v>
          </cell>
          <cell r="J826">
            <v>0</v>
          </cell>
          <cell r="K826">
            <v>-195</v>
          </cell>
          <cell r="L826" t="str">
            <v xml:space="preserve"> </v>
          </cell>
          <cell r="M826">
            <v>195</v>
          </cell>
          <cell r="N826">
            <v>0</v>
          </cell>
          <cell r="O826">
            <v>-195</v>
          </cell>
          <cell r="P826" t="str">
            <v xml:space="preserve"> 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195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D826">
            <v>0</v>
          </cell>
          <cell r="BE826">
            <v>0</v>
          </cell>
          <cell r="BF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O826">
            <v>-195</v>
          </cell>
          <cell r="BP826">
            <v>0</v>
          </cell>
          <cell r="BQ826">
            <v>0</v>
          </cell>
          <cell r="BS826">
            <v>14000</v>
          </cell>
          <cell r="BT826">
            <v>0</v>
          </cell>
          <cell r="BU826">
            <v>14000</v>
          </cell>
          <cell r="BV826">
            <v>-14000</v>
          </cell>
        </row>
        <row r="827">
          <cell r="C827" t="str">
            <v>O&amp;M</v>
          </cell>
          <cell r="E827" t="str">
            <v>SG-P-E-PT-State Government Affairs</v>
          </cell>
          <cell r="I827">
            <v>11.94</v>
          </cell>
          <cell r="J827">
            <v>0</v>
          </cell>
          <cell r="K827">
            <v>-11.94</v>
          </cell>
          <cell r="L827" t="str">
            <v xml:space="preserve"> </v>
          </cell>
          <cell r="M827">
            <v>11.94</v>
          </cell>
          <cell r="N827">
            <v>0</v>
          </cell>
          <cell r="O827">
            <v>-11.94</v>
          </cell>
          <cell r="P827" t="str">
            <v xml:space="preserve"> 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11.94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D827">
            <v>0</v>
          </cell>
          <cell r="BE827">
            <v>0</v>
          </cell>
          <cell r="BF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O827">
            <v>-11.94</v>
          </cell>
          <cell r="BP827">
            <v>0</v>
          </cell>
          <cell r="BQ827">
            <v>0</v>
          </cell>
          <cell r="BS827">
            <v>15864.12</v>
          </cell>
          <cell r="BT827">
            <v>0</v>
          </cell>
          <cell r="BU827">
            <v>15864.12</v>
          </cell>
          <cell r="BV827">
            <v>-15864.12</v>
          </cell>
        </row>
        <row r="829">
          <cell r="D829" t="str">
            <v>PT</v>
          </cell>
          <cell r="I829">
            <v>206.94</v>
          </cell>
          <cell r="J829">
            <v>0</v>
          </cell>
          <cell r="K829">
            <v>-206.94</v>
          </cell>
          <cell r="L829" t="str">
            <v xml:space="preserve"> </v>
          </cell>
          <cell r="M829">
            <v>206.94</v>
          </cell>
          <cell r="N829">
            <v>0</v>
          </cell>
          <cell r="O829">
            <v>-206.94</v>
          </cell>
          <cell r="P829" t="str">
            <v xml:space="preserve"> 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206.94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D829">
            <v>0</v>
          </cell>
          <cell r="BE829">
            <v>0</v>
          </cell>
          <cell r="BF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-206.94</v>
          </cell>
          <cell r="BP829">
            <v>0</v>
          </cell>
          <cell r="BQ829">
            <v>0</v>
          </cell>
          <cell r="BS829">
            <v>41466.120000000003</v>
          </cell>
          <cell r="BT829">
            <v>0</v>
          </cell>
          <cell r="BU829">
            <v>41466.120000000003</v>
          </cell>
          <cell r="BV829">
            <v>-41466.120000000003</v>
          </cell>
        </row>
        <row r="831">
          <cell r="C831" t="str">
            <v>O &amp; M Total</v>
          </cell>
          <cell r="I831">
            <v>1581.89</v>
          </cell>
          <cell r="J831">
            <v>0</v>
          </cell>
          <cell r="K831">
            <v>-1581.89</v>
          </cell>
          <cell r="L831" t="str">
            <v xml:space="preserve"> </v>
          </cell>
          <cell r="M831">
            <v>2466.92</v>
          </cell>
          <cell r="N831">
            <v>0</v>
          </cell>
          <cell r="O831">
            <v>-2466.92</v>
          </cell>
          <cell r="P831" t="str">
            <v xml:space="preserve"> 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885.03</v>
          </cell>
          <cell r="W831">
            <v>1581.89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D831">
            <v>0</v>
          </cell>
          <cell r="BE831">
            <v>0</v>
          </cell>
          <cell r="BF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-2466.92</v>
          </cell>
          <cell r="BP831">
            <v>0</v>
          </cell>
          <cell r="BQ831">
            <v>0</v>
          </cell>
          <cell r="BS831">
            <v>179033</v>
          </cell>
          <cell r="BT831">
            <v>0</v>
          </cell>
          <cell r="BU831">
            <v>179033</v>
          </cell>
          <cell r="BV831">
            <v>-179033</v>
          </cell>
        </row>
        <row r="833">
          <cell r="I833">
            <v>-637.42950000000008</v>
          </cell>
          <cell r="J833">
            <v>0</v>
          </cell>
          <cell r="K833">
            <v>637.42950000000008</v>
          </cell>
          <cell r="L833" t="str">
            <v xml:space="preserve"> </v>
          </cell>
          <cell r="M833">
            <v>-4690.5785000000005</v>
          </cell>
          <cell r="N833">
            <v>0</v>
          </cell>
          <cell r="O833">
            <v>4690.5785000000005</v>
          </cell>
          <cell r="P833" t="str">
            <v xml:space="preserve"> </v>
          </cell>
          <cell r="W833">
            <v>-637.42950000000008</v>
          </cell>
          <cell r="AV833">
            <v>-103022.3</v>
          </cell>
          <cell r="BH833">
            <v>0</v>
          </cell>
          <cell r="BK833">
            <v>-103022.3</v>
          </cell>
          <cell r="BL833">
            <v>-103022.3</v>
          </cell>
          <cell r="BP833">
            <v>103022.3</v>
          </cell>
        </row>
        <row r="834">
          <cell r="I834">
            <v>2219.3195000000001</v>
          </cell>
          <cell r="J834">
            <v>0</v>
          </cell>
          <cell r="K834">
            <v>-2219.3195000000001</v>
          </cell>
          <cell r="L834" t="str">
            <v xml:space="preserve"> </v>
          </cell>
          <cell r="M834">
            <v>7157.4985000000006</v>
          </cell>
          <cell r="N834">
            <v>0</v>
          </cell>
          <cell r="O834">
            <v>-7157.4985000000006</v>
          </cell>
          <cell r="P834" t="str">
            <v xml:space="preserve"> </v>
          </cell>
          <cell r="W834">
            <v>2219.3195000000001</v>
          </cell>
          <cell r="AV834">
            <v>103022.3</v>
          </cell>
          <cell r="BH834">
            <v>0</v>
          </cell>
          <cell r="BK834">
            <v>103022.3</v>
          </cell>
          <cell r="BL834">
            <v>103022.3</v>
          </cell>
          <cell r="BP834">
            <v>-103022.3</v>
          </cell>
        </row>
        <row r="836">
          <cell r="B836" t="str">
            <v>State Government Affairs</v>
          </cell>
          <cell r="I836">
            <v>1581.89</v>
          </cell>
          <cell r="J836">
            <v>0</v>
          </cell>
          <cell r="K836">
            <v>-1581.89</v>
          </cell>
          <cell r="L836" t="str">
            <v xml:space="preserve"> </v>
          </cell>
          <cell r="M836">
            <v>2466.92</v>
          </cell>
          <cell r="N836">
            <v>0</v>
          </cell>
          <cell r="O836">
            <v>-2466.92</v>
          </cell>
          <cell r="P836" t="str">
            <v xml:space="preserve"> 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885.03</v>
          </cell>
          <cell r="W836">
            <v>1581.89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-2466.92</v>
          </cell>
          <cell r="BP836">
            <v>0</v>
          </cell>
          <cell r="BQ836">
            <v>0</v>
          </cell>
          <cell r="BS836">
            <v>179033</v>
          </cell>
          <cell r="BT836">
            <v>0</v>
          </cell>
          <cell r="BU836">
            <v>179033</v>
          </cell>
          <cell r="BV836">
            <v>-179033</v>
          </cell>
        </row>
        <row r="838">
          <cell r="E838" t="str">
            <v>ADD: DSM</v>
          </cell>
          <cell r="BP838">
            <v>0</v>
          </cell>
          <cell r="BQ838">
            <v>0</v>
          </cell>
          <cell r="BT838">
            <v>0</v>
          </cell>
          <cell r="BU838">
            <v>0</v>
          </cell>
          <cell r="BV838">
            <v>0</v>
          </cell>
        </row>
        <row r="840">
          <cell r="D840" t="str">
            <v>Non-PT</v>
          </cell>
          <cell r="I840">
            <v>0</v>
          </cell>
          <cell r="J840">
            <v>0</v>
          </cell>
          <cell r="K840">
            <v>0</v>
          </cell>
          <cell r="L840" t="str">
            <v xml:space="preserve"> </v>
          </cell>
          <cell r="M840">
            <v>0</v>
          </cell>
          <cell r="N840">
            <v>0</v>
          </cell>
          <cell r="O840">
            <v>0</v>
          </cell>
          <cell r="P840" t="str">
            <v xml:space="preserve"> 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D840">
            <v>0</v>
          </cell>
          <cell r="BE840">
            <v>0</v>
          </cell>
          <cell r="BF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</row>
        <row r="842">
          <cell r="C842" t="str">
            <v>Capital Total</v>
          </cell>
          <cell r="I842">
            <v>0</v>
          </cell>
          <cell r="J842">
            <v>0</v>
          </cell>
          <cell r="K842">
            <v>0</v>
          </cell>
          <cell r="L842" t="str">
            <v xml:space="preserve"> </v>
          </cell>
          <cell r="M842">
            <v>0</v>
          </cell>
          <cell r="N842">
            <v>0</v>
          </cell>
          <cell r="O842">
            <v>0</v>
          </cell>
          <cell r="P842" t="str">
            <v xml:space="preserve"> 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D842">
            <v>0</v>
          </cell>
          <cell r="BE842">
            <v>0</v>
          </cell>
          <cell r="BF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</row>
        <row r="844">
          <cell r="C844" t="str">
            <v>O&amp;M</v>
          </cell>
          <cell r="E844" t="str">
            <v>PA-P-Corporate Procurement</v>
          </cell>
          <cell r="I844">
            <v>0</v>
          </cell>
          <cell r="J844">
            <v>0</v>
          </cell>
          <cell r="K844">
            <v>0</v>
          </cell>
          <cell r="L844" t="str">
            <v xml:space="preserve"> </v>
          </cell>
          <cell r="M844">
            <v>0</v>
          </cell>
          <cell r="N844">
            <v>0</v>
          </cell>
          <cell r="O844">
            <v>0</v>
          </cell>
          <cell r="P844" t="str">
            <v xml:space="preserve"> 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D844">
            <v>0</v>
          </cell>
          <cell r="BE844">
            <v>0</v>
          </cell>
          <cell r="BF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O844">
            <v>0</v>
          </cell>
          <cell r="BP844">
            <v>0</v>
          </cell>
          <cell r="BQ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</row>
        <row r="845">
          <cell r="C845" t="str">
            <v>O&amp;M</v>
          </cell>
          <cell r="E845" t="str">
            <v>SC-T-SCM Exc&amp;EnterLg</v>
          </cell>
          <cell r="I845">
            <v>0</v>
          </cell>
          <cell r="J845">
            <v>0</v>
          </cell>
          <cell r="K845">
            <v>0</v>
          </cell>
          <cell r="L845" t="str">
            <v xml:space="preserve"> </v>
          </cell>
          <cell r="M845">
            <v>0</v>
          </cell>
          <cell r="N845">
            <v>0</v>
          </cell>
          <cell r="O845">
            <v>0</v>
          </cell>
          <cell r="P845" t="str">
            <v xml:space="preserve"> 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D845">
            <v>0</v>
          </cell>
          <cell r="BE845">
            <v>0</v>
          </cell>
          <cell r="BF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O845">
            <v>0</v>
          </cell>
          <cell r="BP845">
            <v>0</v>
          </cell>
          <cell r="BQ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</row>
        <row r="846">
          <cell r="C846" t="str">
            <v>O&amp;M</v>
          </cell>
          <cell r="E846" t="str">
            <v>SC-P-Integration</v>
          </cell>
          <cell r="F846" t="str">
            <v>Integration</v>
          </cell>
          <cell r="I846">
            <v>0</v>
          </cell>
          <cell r="J846">
            <v>0</v>
          </cell>
          <cell r="K846">
            <v>0</v>
          </cell>
          <cell r="L846" t="str">
            <v xml:space="preserve"> </v>
          </cell>
          <cell r="M846">
            <v>0</v>
          </cell>
          <cell r="N846">
            <v>0</v>
          </cell>
          <cell r="O846">
            <v>0</v>
          </cell>
          <cell r="P846" t="str">
            <v xml:space="preserve"> 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D846">
            <v>0</v>
          </cell>
          <cell r="BE846">
            <v>0</v>
          </cell>
          <cell r="BF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O846">
            <v>0</v>
          </cell>
          <cell r="BP846">
            <v>0</v>
          </cell>
          <cell r="BQ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</row>
        <row r="847">
          <cell r="E847" t="str">
            <v>LESS: DSM</v>
          </cell>
          <cell r="BP847">
            <v>0</v>
          </cell>
          <cell r="BQ847">
            <v>0</v>
          </cell>
          <cell r="BT847">
            <v>0</v>
          </cell>
          <cell r="BU847">
            <v>0</v>
          </cell>
          <cell r="BV847">
            <v>0</v>
          </cell>
        </row>
        <row r="849">
          <cell r="D849" t="str">
            <v>Non-PT</v>
          </cell>
          <cell r="I849">
            <v>0</v>
          </cell>
          <cell r="J849">
            <v>0</v>
          </cell>
          <cell r="K849">
            <v>0</v>
          </cell>
          <cell r="L849" t="str">
            <v xml:space="preserve"> </v>
          </cell>
          <cell r="M849">
            <v>0</v>
          </cell>
          <cell r="N849">
            <v>0</v>
          </cell>
          <cell r="O849">
            <v>0</v>
          </cell>
          <cell r="P849" t="str">
            <v xml:space="preserve"> 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D849">
            <v>0</v>
          </cell>
          <cell r="BE849">
            <v>0</v>
          </cell>
          <cell r="BF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</row>
        <row r="851">
          <cell r="C851" t="str">
            <v>O&amp;M</v>
          </cell>
          <cell r="E851" t="str">
            <v>SC-P-E-PT-Integratio</v>
          </cell>
          <cell r="F851" t="str">
            <v>T&amp;E</v>
          </cell>
          <cell r="I851">
            <v>0</v>
          </cell>
          <cell r="J851">
            <v>0</v>
          </cell>
          <cell r="K851">
            <v>0</v>
          </cell>
          <cell r="L851" t="str">
            <v xml:space="preserve"> </v>
          </cell>
          <cell r="M851">
            <v>0</v>
          </cell>
          <cell r="N851">
            <v>0</v>
          </cell>
          <cell r="O851">
            <v>0</v>
          </cell>
          <cell r="P851" t="str">
            <v xml:space="preserve"> 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D851">
            <v>0</v>
          </cell>
          <cell r="BE851">
            <v>0</v>
          </cell>
          <cell r="BF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O851">
            <v>0</v>
          </cell>
          <cell r="BP851">
            <v>0</v>
          </cell>
          <cell r="BQ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</row>
        <row r="852">
          <cell r="C852" t="str">
            <v>O&amp;M</v>
          </cell>
          <cell r="E852" t="str">
            <v>SC-P-PT-Integration Pass Through</v>
          </cell>
          <cell r="F852" t="str">
            <v>Integration</v>
          </cell>
          <cell r="I852">
            <v>0</v>
          </cell>
          <cell r="J852">
            <v>0</v>
          </cell>
          <cell r="K852">
            <v>0</v>
          </cell>
          <cell r="L852" t="str">
            <v xml:space="preserve"> </v>
          </cell>
          <cell r="M852">
            <v>0</v>
          </cell>
          <cell r="N852">
            <v>0</v>
          </cell>
          <cell r="O852">
            <v>0</v>
          </cell>
          <cell r="P852" t="str">
            <v xml:space="preserve"> 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D852">
            <v>0</v>
          </cell>
          <cell r="BE852">
            <v>0</v>
          </cell>
          <cell r="BF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O852">
            <v>0</v>
          </cell>
          <cell r="BP852">
            <v>0</v>
          </cell>
          <cell r="BQ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</row>
        <row r="853">
          <cell r="C853" t="str">
            <v>O&amp;M</v>
          </cell>
          <cell r="E853" t="str">
            <v>SC-P-PT-CP Spend Management &amp; Procurement Ops</v>
          </cell>
          <cell r="F853" t="str">
            <v>Integration</v>
          </cell>
          <cell r="I853">
            <v>0</v>
          </cell>
          <cell r="J853">
            <v>0</v>
          </cell>
          <cell r="K853">
            <v>0</v>
          </cell>
          <cell r="L853" t="str">
            <v xml:space="preserve"> </v>
          </cell>
          <cell r="M853">
            <v>0</v>
          </cell>
          <cell r="N853">
            <v>0</v>
          </cell>
          <cell r="O853">
            <v>0</v>
          </cell>
          <cell r="P853" t="str">
            <v xml:space="preserve"> 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D853">
            <v>0</v>
          </cell>
          <cell r="BE853">
            <v>0</v>
          </cell>
          <cell r="BF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O853">
            <v>0</v>
          </cell>
          <cell r="BP853">
            <v>0</v>
          </cell>
          <cell r="BQ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</row>
        <row r="855">
          <cell r="D855" t="str">
            <v>PT</v>
          </cell>
          <cell r="I855">
            <v>0</v>
          </cell>
          <cell r="J855">
            <v>0</v>
          </cell>
          <cell r="K855">
            <v>0</v>
          </cell>
          <cell r="L855" t="str">
            <v xml:space="preserve"> </v>
          </cell>
          <cell r="M855">
            <v>0</v>
          </cell>
          <cell r="N855">
            <v>0</v>
          </cell>
          <cell r="O855">
            <v>0</v>
          </cell>
          <cell r="P855" t="str">
            <v xml:space="preserve"> 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D855">
            <v>0</v>
          </cell>
          <cell r="BE855">
            <v>0</v>
          </cell>
          <cell r="BF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</row>
        <row r="857">
          <cell r="C857" t="str">
            <v>O &amp; M Total</v>
          </cell>
          <cell r="I857">
            <v>0</v>
          </cell>
          <cell r="J857">
            <v>0</v>
          </cell>
          <cell r="K857">
            <v>0</v>
          </cell>
          <cell r="L857" t="str">
            <v xml:space="preserve"> </v>
          </cell>
          <cell r="M857">
            <v>0</v>
          </cell>
          <cell r="N857">
            <v>0</v>
          </cell>
          <cell r="O857">
            <v>0</v>
          </cell>
          <cell r="P857" t="str">
            <v xml:space="preserve"> 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D857">
            <v>0</v>
          </cell>
          <cell r="BE857">
            <v>0</v>
          </cell>
          <cell r="BF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</row>
        <row r="859">
          <cell r="I859">
            <v>13810.907500000001</v>
          </cell>
          <cell r="J859">
            <v>6603.4994999999999</v>
          </cell>
          <cell r="K859">
            <v>-7207.4080000000013</v>
          </cell>
          <cell r="L859">
            <v>-1.0914527971115924</v>
          </cell>
          <cell r="M859">
            <v>38479.303500000002</v>
          </cell>
          <cell r="N859">
            <v>17634.9185</v>
          </cell>
          <cell r="O859">
            <v>-20844.385000000002</v>
          </cell>
          <cell r="P859">
            <v>-1.1819949720776992</v>
          </cell>
          <cell r="W859">
            <v>13810.907500000001</v>
          </cell>
          <cell r="AV859">
            <v>42054.25</v>
          </cell>
          <cell r="BH859">
            <v>51286.901499999971</v>
          </cell>
          <cell r="BK859">
            <v>42054.25</v>
          </cell>
          <cell r="BL859">
            <v>42054.25</v>
          </cell>
          <cell r="BP859">
            <v>9232.6514999999708</v>
          </cell>
        </row>
        <row r="860">
          <cell r="I860">
            <v>-13810.907500000001</v>
          </cell>
          <cell r="J860">
            <v>-6603.4994999999999</v>
          </cell>
          <cell r="K860">
            <v>7207.4080000000013</v>
          </cell>
          <cell r="L860">
            <v>-1.0914527971115924</v>
          </cell>
          <cell r="M860">
            <v>-38479.303500000002</v>
          </cell>
          <cell r="N860">
            <v>-17634.9185</v>
          </cell>
          <cell r="O860">
            <v>20844.385000000002</v>
          </cell>
          <cell r="P860">
            <v>-1.1819949720776992</v>
          </cell>
          <cell r="W860">
            <v>-13810.907500000001</v>
          </cell>
          <cell r="AV860">
            <v>-42054.25</v>
          </cell>
          <cell r="BH860">
            <v>-51286.901499999971</v>
          </cell>
          <cell r="BK860">
            <v>-42054.25</v>
          </cell>
          <cell r="BL860">
            <v>-42054.25</v>
          </cell>
          <cell r="BP860">
            <v>-9232.6514999999708</v>
          </cell>
        </row>
        <row r="862">
          <cell r="B862" t="str">
            <v>Supply Chain Management</v>
          </cell>
          <cell r="I862">
            <v>0</v>
          </cell>
          <cell r="J862">
            <v>0</v>
          </cell>
          <cell r="K862">
            <v>0</v>
          </cell>
          <cell r="L862" t="str">
            <v xml:space="preserve"> </v>
          </cell>
          <cell r="M862">
            <v>0</v>
          </cell>
          <cell r="N862">
            <v>0</v>
          </cell>
          <cell r="O862">
            <v>0</v>
          </cell>
          <cell r="P862" t="str">
            <v xml:space="preserve"> 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D862">
            <v>0</v>
          </cell>
          <cell r="BE862">
            <v>0</v>
          </cell>
          <cell r="BF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</row>
        <row r="864">
          <cell r="C864" t="str">
            <v>O&amp;M</v>
          </cell>
          <cell r="E864" t="str">
            <v>TH-P-Treas -Hld</v>
          </cell>
          <cell r="I864">
            <v>25481.599999999999</v>
          </cell>
          <cell r="J864">
            <v>55741</v>
          </cell>
          <cell r="K864">
            <v>30259.4</v>
          </cell>
          <cell r="L864">
            <v>0.54285714285714293</v>
          </cell>
          <cell r="M864">
            <v>156711.84</v>
          </cell>
          <cell r="N864">
            <v>344797.9</v>
          </cell>
          <cell r="O864">
            <v>188086.06000000003</v>
          </cell>
          <cell r="P864">
            <v>0.54549653579676682</v>
          </cell>
          <cell r="R864">
            <v>0</v>
          </cell>
          <cell r="S864">
            <v>52237.279999999999</v>
          </cell>
          <cell r="T864">
            <v>28029.759999999998</v>
          </cell>
          <cell r="U864">
            <v>25481.599999999999</v>
          </cell>
          <cell r="V864">
            <v>25481.599999999999</v>
          </cell>
          <cell r="W864">
            <v>25481.599999999999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D864">
            <v>60996.58</v>
          </cell>
          <cell r="AE864">
            <v>53033.58</v>
          </cell>
          <cell r="AF864">
            <v>58289.16</v>
          </cell>
          <cell r="AG864">
            <v>55741</v>
          </cell>
          <cell r="AH864">
            <v>60996.58</v>
          </cell>
          <cell r="AI864">
            <v>55741</v>
          </cell>
          <cell r="AJ864">
            <v>116578.32</v>
          </cell>
          <cell r="AK864">
            <v>121993.16</v>
          </cell>
          <cell r="AL864">
            <v>106067.16</v>
          </cell>
          <cell r="AM864">
            <v>121993.16</v>
          </cell>
          <cell r="AN864">
            <v>116578.32</v>
          </cell>
          <cell r="AO864">
            <v>111322.74</v>
          </cell>
          <cell r="AQ864">
            <v>1039330.76</v>
          </cell>
          <cell r="AR864">
            <v>1039330.76</v>
          </cell>
          <cell r="AS864">
            <v>1039330.76</v>
          </cell>
          <cell r="AT864">
            <v>1039330.76</v>
          </cell>
          <cell r="AU864">
            <v>1039330.76</v>
          </cell>
          <cell r="AV864">
            <v>1039330.76</v>
          </cell>
          <cell r="AW864" t="e">
            <v>#REF!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D864">
            <v>769514.67</v>
          </cell>
          <cell r="BE864">
            <v>847220.37</v>
          </cell>
          <cell r="BF864">
            <v>1019332.19</v>
          </cell>
          <cell r="BH864">
            <v>1039330.76</v>
          </cell>
          <cell r="BI864">
            <v>1259034</v>
          </cell>
          <cell r="BJ864">
            <v>1228306.8</v>
          </cell>
          <cell r="BK864">
            <v>1039330.76</v>
          </cell>
          <cell r="BL864">
            <v>1039330.76</v>
          </cell>
          <cell r="BO864">
            <v>882618.92</v>
          </cell>
          <cell r="BP864">
            <v>0</v>
          </cell>
          <cell r="BQ864">
            <v>0</v>
          </cell>
          <cell r="BS864">
            <v>0</v>
          </cell>
          <cell r="BT864">
            <v>1039330.76</v>
          </cell>
          <cell r="BU864">
            <v>0</v>
          </cell>
          <cell r="BV864">
            <v>1039330.76</v>
          </cell>
        </row>
        <row r="866">
          <cell r="D866" t="str">
            <v>Non-PT</v>
          </cell>
          <cell r="I866">
            <v>25481.599999999999</v>
          </cell>
          <cell r="J866">
            <v>55741</v>
          </cell>
          <cell r="K866">
            <v>30259.4</v>
          </cell>
          <cell r="L866">
            <v>0.54285714285714293</v>
          </cell>
          <cell r="M866">
            <v>156711.84</v>
          </cell>
          <cell r="N866">
            <v>344797.9</v>
          </cell>
          <cell r="O866">
            <v>188086.06000000003</v>
          </cell>
          <cell r="P866">
            <v>0.54549653579676682</v>
          </cell>
          <cell r="R866">
            <v>0</v>
          </cell>
          <cell r="S866">
            <v>52237.279999999999</v>
          </cell>
          <cell r="T866">
            <v>28029.759999999998</v>
          </cell>
          <cell r="U866">
            <v>25481.599999999999</v>
          </cell>
          <cell r="V866">
            <v>25481.599999999999</v>
          </cell>
          <cell r="W866">
            <v>25481.599999999999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>
            <v>60996.58</v>
          </cell>
          <cell r="AE866">
            <v>53033.58</v>
          </cell>
          <cell r="AF866">
            <v>58289.16</v>
          </cell>
          <cell r="AG866">
            <v>55741</v>
          </cell>
          <cell r="AH866">
            <v>60996.58</v>
          </cell>
          <cell r="AI866">
            <v>55741</v>
          </cell>
          <cell r="AJ866">
            <v>116578.32</v>
          </cell>
          <cell r="AK866">
            <v>121993.16</v>
          </cell>
          <cell r="AL866">
            <v>106067.16</v>
          </cell>
          <cell r="AM866">
            <v>121993.16</v>
          </cell>
          <cell r="AN866">
            <v>116578.32</v>
          </cell>
          <cell r="AO866">
            <v>111322.74</v>
          </cell>
          <cell r="AQ866">
            <v>1039330.76</v>
          </cell>
          <cell r="AR866">
            <v>1039330.76</v>
          </cell>
          <cell r="AS866">
            <v>1039330.76</v>
          </cell>
          <cell r="AT866">
            <v>1039330.76</v>
          </cell>
          <cell r="AU866">
            <v>1039330.76</v>
          </cell>
          <cell r="AV866">
            <v>1039330.76</v>
          </cell>
          <cell r="AW866" t="e">
            <v>#REF!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D866">
            <v>769514.67</v>
          </cell>
          <cell r="BE866">
            <v>847220.37</v>
          </cell>
          <cell r="BF866">
            <v>1019332.19</v>
          </cell>
          <cell r="BH866">
            <v>1039330.76</v>
          </cell>
          <cell r="BI866">
            <v>1259034</v>
          </cell>
          <cell r="BJ866">
            <v>1228306.8</v>
          </cell>
          <cell r="BK866">
            <v>1039330.76</v>
          </cell>
          <cell r="BL866">
            <v>1039330.76</v>
          </cell>
          <cell r="BM866">
            <v>0</v>
          </cell>
          <cell r="BN866">
            <v>0</v>
          </cell>
          <cell r="BO866">
            <v>882618.92</v>
          </cell>
          <cell r="BP866">
            <v>0</v>
          </cell>
          <cell r="BQ866">
            <v>0</v>
          </cell>
          <cell r="BS866">
            <v>0</v>
          </cell>
          <cell r="BT866">
            <v>1039330.76</v>
          </cell>
          <cell r="BU866">
            <v>0</v>
          </cell>
          <cell r="BV866">
            <v>1039330.76</v>
          </cell>
        </row>
        <row r="868">
          <cell r="D868" t="str">
            <v>PT</v>
          </cell>
          <cell r="E868" t="str">
            <v>TH-P-PT-TreasHlg</v>
          </cell>
          <cell r="I868">
            <v>0</v>
          </cell>
          <cell r="J868">
            <v>4956</v>
          </cell>
          <cell r="K868">
            <v>4956</v>
          </cell>
          <cell r="L868">
            <v>1</v>
          </cell>
          <cell r="M868">
            <v>713</v>
          </cell>
          <cell r="N868">
            <v>30668</v>
          </cell>
          <cell r="O868">
            <v>29955</v>
          </cell>
          <cell r="P868">
            <v>0.97675101082561633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713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D868">
            <v>5427</v>
          </cell>
          <cell r="AE868">
            <v>4715</v>
          </cell>
          <cell r="AF868">
            <v>5187</v>
          </cell>
          <cell r="AG868">
            <v>4956</v>
          </cell>
          <cell r="AH868">
            <v>5427</v>
          </cell>
          <cell r="AI868">
            <v>4956</v>
          </cell>
          <cell r="AJ868">
            <v>10373</v>
          </cell>
          <cell r="AK868">
            <v>10845</v>
          </cell>
          <cell r="AL868">
            <v>9430</v>
          </cell>
          <cell r="AM868">
            <v>10845</v>
          </cell>
          <cell r="AN868">
            <v>10373</v>
          </cell>
          <cell r="AO868">
            <v>9921</v>
          </cell>
          <cell r="AQ868">
            <v>92455</v>
          </cell>
          <cell r="AR868">
            <v>92455</v>
          </cell>
          <cell r="AS868">
            <v>92455</v>
          </cell>
          <cell r="AT868">
            <v>92455</v>
          </cell>
          <cell r="AU868">
            <v>92455</v>
          </cell>
          <cell r="AV868">
            <v>92455</v>
          </cell>
          <cell r="AW868" t="e">
            <v>#REF!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D868">
            <v>46129</v>
          </cell>
          <cell r="BE868">
            <v>398</v>
          </cell>
          <cell r="BF868">
            <v>0</v>
          </cell>
          <cell r="BH868">
            <v>92455</v>
          </cell>
          <cell r="BI868">
            <v>90200</v>
          </cell>
          <cell r="BJ868">
            <v>88000</v>
          </cell>
          <cell r="BK868">
            <v>92455</v>
          </cell>
          <cell r="BL868">
            <v>92455</v>
          </cell>
          <cell r="BO868">
            <v>91742</v>
          </cell>
          <cell r="BP868">
            <v>0</v>
          </cell>
          <cell r="BQ868">
            <v>0</v>
          </cell>
          <cell r="BS868">
            <v>0</v>
          </cell>
          <cell r="BT868">
            <v>92455</v>
          </cell>
          <cell r="BU868">
            <v>0</v>
          </cell>
          <cell r="BV868">
            <v>92455</v>
          </cell>
        </row>
        <row r="869">
          <cell r="D869" t="str">
            <v>PT</v>
          </cell>
          <cell r="E869" t="str">
            <v>TH-P-E-PT-Integratio</v>
          </cell>
          <cell r="I869">
            <v>0</v>
          </cell>
          <cell r="J869">
            <v>0</v>
          </cell>
          <cell r="K869">
            <v>0</v>
          </cell>
          <cell r="L869" t="str">
            <v xml:space="preserve"> </v>
          </cell>
          <cell r="M869">
            <v>0</v>
          </cell>
          <cell r="N869">
            <v>0</v>
          </cell>
          <cell r="O869">
            <v>0</v>
          </cell>
          <cell r="P869" t="str">
            <v xml:space="preserve"> 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D869">
            <v>0</v>
          </cell>
          <cell r="BE869">
            <v>0</v>
          </cell>
          <cell r="BF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O869">
            <v>0</v>
          </cell>
          <cell r="BP869">
            <v>0</v>
          </cell>
          <cell r="BQ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</row>
        <row r="871">
          <cell r="C871" t="str">
            <v>O&amp;M</v>
          </cell>
          <cell r="D871" t="str">
            <v>PT</v>
          </cell>
          <cell r="I871">
            <v>0</v>
          </cell>
          <cell r="J871">
            <v>4956</v>
          </cell>
          <cell r="K871">
            <v>4956</v>
          </cell>
          <cell r="L871">
            <v>1</v>
          </cell>
          <cell r="M871">
            <v>713</v>
          </cell>
          <cell r="N871">
            <v>30668</v>
          </cell>
          <cell r="O871">
            <v>29955</v>
          </cell>
          <cell r="P871">
            <v>0.97675101082561633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713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>
            <v>5427</v>
          </cell>
          <cell r="AE871">
            <v>4715</v>
          </cell>
          <cell r="AF871">
            <v>5187</v>
          </cell>
          <cell r="AG871">
            <v>4956</v>
          </cell>
          <cell r="AH871">
            <v>5427</v>
          </cell>
          <cell r="AI871">
            <v>4956</v>
          </cell>
          <cell r="AJ871">
            <v>10373</v>
          </cell>
          <cell r="AK871">
            <v>10845</v>
          </cell>
          <cell r="AL871">
            <v>9430</v>
          </cell>
          <cell r="AM871">
            <v>10845</v>
          </cell>
          <cell r="AN871">
            <v>10373</v>
          </cell>
          <cell r="AO871">
            <v>9921</v>
          </cell>
          <cell r="AQ871">
            <v>92455</v>
          </cell>
          <cell r="AR871">
            <v>92455</v>
          </cell>
          <cell r="AS871">
            <v>92455</v>
          </cell>
          <cell r="AT871">
            <v>92455</v>
          </cell>
          <cell r="AU871">
            <v>92455</v>
          </cell>
          <cell r="AV871">
            <v>92455</v>
          </cell>
          <cell r="AW871" t="e">
            <v>#REF!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D871">
            <v>46129</v>
          </cell>
          <cell r="BE871">
            <v>398</v>
          </cell>
          <cell r="BF871">
            <v>0</v>
          </cell>
          <cell r="BH871">
            <v>92455</v>
          </cell>
          <cell r="BI871">
            <v>90200</v>
          </cell>
          <cell r="BJ871">
            <v>88000</v>
          </cell>
          <cell r="BK871">
            <v>92455</v>
          </cell>
          <cell r="BL871">
            <v>92455</v>
          </cell>
          <cell r="BM871">
            <v>0</v>
          </cell>
          <cell r="BN871">
            <v>0</v>
          </cell>
          <cell r="BO871">
            <v>91742</v>
          </cell>
          <cell r="BP871">
            <v>0</v>
          </cell>
          <cell r="BQ871">
            <v>0</v>
          </cell>
          <cell r="BS871">
            <v>0</v>
          </cell>
          <cell r="BT871">
            <v>92455</v>
          </cell>
          <cell r="BU871">
            <v>0</v>
          </cell>
          <cell r="BV871">
            <v>92455</v>
          </cell>
        </row>
        <row r="873">
          <cell r="C873" t="str">
            <v>O &amp; M Total</v>
          </cell>
          <cell r="I873">
            <v>25481.599999999999</v>
          </cell>
          <cell r="J873">
            <v>60697</v>
          </cell>
          <cell r="K873">
            <v>35215.4</v>
          </cell>
          <cell r="L873">
            <v>0.58018353460632321</v>
          </cell>
          <cell r="M873">
            <v>157424.84</v>
          </cell>
          <cell r="N873">
            <v>375465.9</v>
          </cell>
          <cell r="O873">
            <v>218041.06000000003</v>
          </cell>
          <cell r="P873">
            <v>0.58072133847574448</v>
          </cell>
          <cell r="R873">
            <v>0</v>
          </cell>
          <cell r="S873">
            <v>52237.279999999999</v>
          </cell>
          <cell r="T873">
            <v>28029.759999999998</v>
          </cell>
          <cell r="U873">
            <v>25481.599999999999</v>
          </cell>
          <cell r="V873">
            <v>26194.6</v>
          </cell>
          <cell r="W873">
            <v>25481.599999999999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D873">
            <v>66423.58</v>
          </cell>
          <cell r="AE873">
            <v>57748.58</v>
          </cell>
          <cell r="AF873">
            <v>63476.160000000003</v>
          </cell>
          <cell r="AG873">
            <v>60697</v>
          </cell>
          <cell r="AH873">
            <v>66423.58</v>
          </cell>
          <cell r="AI873">
            <v>60697</v>
          </cell>
          <cell r="AJ873">
            <v>126951.32</v>
          </cell>
          <cell r="AK873">
            <v>132838.16</v>
          </cell>
          <cell r="AL873">
            <v>115497.16</v>
          </cell>
          <cell r="AM873">
            <v>132838.16</v>
          </cell>
          <cell r="AN873">
            <v>126951.32</v>
          </cell>
          <cell r="AO873">
            <v>121243.74</v>
          </cell>
          <cell r="AQ873">
            <v>1131785.76</v>
          </cell>
          <cell r="AR873">
            <v>1131785.76</v>
          </cell>
          <cell r="AS873">
            <v>1131785.76</v>
          </cell>
          <cell r="AT873">
            <v>1131785.76</v>
          </cell>
          <cell r="AU873">
            <v>1131785.76</v>
          </cell>
          <cell r="AV873">
            <v>1131785.76</v>
          </cell>
          <cell r="AW873" t="e">
            <v>#REF!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D873">
            <v>815643.67</v>
          </cell>
          <cell r="BE873">
            <v>847618.37</v>
          </cell>
          <cell r="BF873">
            <v>1019332.19</v>
          </cell>
          <cell r="BH873">
            <v>1131785.76</v>
          </cell>
          <cell r="BI873">
            <v>1349234</v>
          </cell>
          <cell r="BJ873">
            <v>1316306.8</v>
          </cell>
          <cell r="BK873">
            <v>1131785.76</v>
          </cell>
          <cell r="BL873">
            <v>1131785.76</v>
          </cell>
          <cell r="BM873">
            <v>0</v>
          </cell>
          <cell r="BN873">
            <v>0</v>
          </cell>
          <cell r="BO873">
            <v>974360.92</v>
          </cell>
          <cell r="BP873">
            <v>0</v>
          </cell>
          <cell r="BQ873">
            <v>0</v>
          </cell>
          <cell r="BS873">
            <v>0</v>
          </cell>
          <cell r="BT873">
            <v>1131785.76</v>
          </cell>
          <cell r="BU873">
            <v>0</v>
          </cell>
          <cell r="BV873">
            <v>1131785.76</v>
          </cell>
        </row>
        <row r="875">
          <cell r="I875">
            <v>-917.67500000000007</v>
          </cell>
          <cell r="J875">
            <v>-51.941000000000003</v>
          </cell>
          <cell r="K875">
            <v>865.73400000000004</v>
          </cell>
          <cell r="L875">
            <v>-16.667642132419477</v>
          </cell>
          <cell r="M875">
            <v>-7192.415</v>
          </cell>
          <cell r="N875">
            <v>-249.01900000000001</v>
          </cell>
          <cell r="O875">
            <v>6943.3959999999997</v>
          </cell>
          <cell r="P875">
            <v>-27.88299687975616</v>
          </cell>
          <cell r="W875">
            <v>-917.67500000000007</v>
          </cell>
          <cell r="AV875">
            <v>21029.688000000002</v>
          </cell>
          <cell r="BH875">
            <v>5029.7109999999993</v>
          </cell>
          <cell r="BK875">
            <v>21029.688000000002</v>
          </cell>
          <cell r="BL875">
            <v>21029.688000000002</v>
          </cell>
          <cell r="BP875">
            <v>-15999.977000000003</v>
          </cell>
        </row>
        <row r="876">
          <cell r="I876">
            <v>26399.274999999998</v>
          </cell>
          <cell r="J876">
            <v>60748.940999999999</v>
          </cell>
          <cell r="K876">
            <v>34349.665999999997</v>
          </cell>
          <cell r="L876">
            <v>0.56543645756721916</v>
          </cell>
          <cell r="M876">
            <v>164617.255</v>
          </cell>
          <cell r="N876">
            <v>375714.91899999999</v>
          </cell>
          <cell r="O876">
            <v>211097.66399999999</v>
          </cell>
          <cell r="P876">
            <v>0.56185595334317828</v>
          </cell>
          <cell r="W876">
            <v>26399.274999999998</v>
          </cell>
          <cell r="AV876">
            <v>1110756.0719999999</v>
          </cell>
          <cell r="BH876">
            <v>1126756.0490000001</v>
          </cell>
          <cell r="BK876">
            <v>1110756.0719999999</v>
          </cell>
          <cell r="BL876">
            <v>1110756.0719999999</v>
          </cell>
          <cell r="BP876">
            <v>15999.977000000188</v>
          </cell>
        </row>
        <row r="878">
          <cell r="B878" t="str">
            <v>Treasury - Holdings</v>
          </cell>
          <cell r="I878">
            <v>25481.599999999999</v>
          </cell>
          <cell r="J878">
            <v>60697</v>
          </cell>
          <cell r="K878">
            <v>35215.4</v>
          </cell>
          <cell r="L878">
            <v>0.58018353460632321</v>
          </cell>
          <cell r="M878">
            <v>157424.84</v>
          </cell>
          <cell r="N878">
            <v>375465.9</v>
          </cell>
          <cell r="O878">
            <v>218041.06000000003</v>
          </cell>
          <cell r="P878">
            <v>0.58072133847574448</v>
          </cell>
          <cell r="R878">
            <v>0</v>
          </cell>
          <cell r="S878">
            <v>52237.279999999999</v>
          </cell>
          <cell r="T878">
            <v>28029.759999999998</v>
          </cell>
          <cell r="U878">
            <v>25481.599999999999</v>
          </cell>
          <cell r="V878">
            <v>26194.6</v>
          </cell>
          <cell r="W878">
            <v>25481.599999999999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>
            <v>66423.58</v>
          </cell>
          <cell r="AE878">
            <v>57748.58</v>
          </cell>
          <cell r="AF878">
            <v>63476.160000000003</v>
          </cell>
          <cell r="AG878">
            <v>60697</v>
          </cell>
          <cell r="AH878">
            <v>66423.58</v>
          </cell>
          <cell r="AI878">
            <v>60697</v>
          </cell>
          <cell r="AJ878">
            <v>126951.32</v>
          </cell>
          <cell r="AK878">
            <v>132838.16</v>
          </cell>
          <cell r="AL878">
            <v>115497.16</v>
          </cell>
          <cell r="AM878">
            <v>132838.16</v>
          </cell>
          <cell r="AN878">
            <v>126951.32</v>
          </cell>
          <cell r="AO878">
            <v>121243.74</v>
          </cell>
          <cell r="AQ878">
            <v>1131785.76</v>
          </cell>
          <cell r="AR878">
            <v>1131785.76</v>
          </cell>
          <cell r="AS878">
            <v>1131785.76</v>
          </cell>
          <cell r="AT878">
            <v>1131785.76</v>
          </cell>
          <cell r="AU878">
            <v>1131785.76</v>
          </cell>
          <cell r="AV878">
            <v>1131785.76</v>
          </cell>
          <cell r="AW878" t="e">
            <v>#REF!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D878">
            <v>815643.67</v>
          </cell>
          <cell r="BE878">
            <v>847618.37</v>
          </cell>
          <cell r="BF878">
            <v>1019332.19</v>
          </cell>
          <cell r="BH878">
            <v>1131785.76</v>
          </cell>
          <cell r="BI878">
            <v>1349234</v>
          </cell>
          <cell r="BJ878">
            <v>1316306.8</v>
          </cell>
          <cell r="BK878">
            <v>1131785.76</v>
          </cell>
          <cell r="BL878">
            <v>1131785.76</v>
          </cell>
          <cell r="BM878">
            <v>0</v>
          </cell>
          <cell r="BN878">
            <v>0</v>
          </cell>
          <cell r="BO878">
            <v>974360.92</v>
          </cell>
          <cell r="BP878">
            <v>0</v>
          </cell>
          <cell r="BQ878">
            <v>0</v>
          </cell>
          <cell r="BS878">
            <v>0</v>
          </cell>
          <cell r="BT878">
            <v>1131785.76</v>
          </cell>
          <cell r="BU878">
            <v>0</v>
          </cell>
          <cell r="BV878">
            <v>1131785.76</v>
          </cell>
        </row>
        <row r="880">
          <cell r="E880" t="str">
            <v>PR-P-C-CorpPrpSvsDef</v>
          </cell>
          <cell r="I880">
            <v>0</v>
          </cell>
          <cell r="J880">
            <v>0</v>
          </cell>
          <cell r="K880">
            <v>0</v>
          </cell>
          <cell r="L880" t="str">
            <v xml:space="preserve"> </v>
          </cell>
          <cell r="M880">
            <v>0</v>
          </cell>
          <cell r="N880">
            <v>0</v>
          </cell>
          <cell r="O880">
            <v>0</v>
          </cell>
          <cell r="P880" t="str">
            <v xml:space="preserve"> 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D880">
            <v>0</v>
          </cell>
          <cell r="BE880">
            <v>0</v>
          </cell>
          <cell r="BF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O880">
            <v>0</v>
          </cell>
          <cell r="BP880">
            <v>0</v>
          </cell>
          <cell r="BQ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</row>
        <row r="881">
          <cell r="E881">
            <v>0</v>
          </cell>
          <cell r="I881">
            <v>0</v>
          </cell>
          <cell r="J881">
            <v>0</v>
          </cell>
          <cell r="K881">
            <v>0</v>
          </cell>
          <cell r="L881" t="str">
            <v xml:space="preserve"> </v>
          </cell>
          <cell r="M881">
            <v>0</v>
          </cell>
          <cell r="N881">
            <v>0</v>
          </cell>
          <cell r="O881">
            <v>0</v>
          </cell>
          <cell r="P881" t="str">
            <v xml:space="preserve"> 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D881">
            <v>0</v>
          </cell>
          <cell r="BE881">
            <v>0</v>
          </cell>
          <cell r="BF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O881">
            <v>0</v>
          </cell>
          <cell r="BP881">
            <v>0</v>
          </cell>
          <cell r="BQ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</row>
        <row r="882">
          <cell r="E882" t="str">
            <v>PR-P-C-CorpProp</v>
          </cell>
          <cell r="I882">
            <v>0</v>
          </cell>
          <cell r="J882">
            <v>0</v>
          </cell>
          <cell r="K882">
            <v>0</v>
          </cell>
          <cell r="L882" t="str">
            <v xml:space="preserve"> </v>
          </cell>
          <cell r="M882">
            <v>0</v>
          </cell>
          <cell r="N882">
            <v>0</v>
          </cell>
          <cell r="O882">
            <v>0</v>
          </cell>
          <cell r="P882" t="str">
            <v xml:space="preserve"> 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D882">
            <v>0</v>
          </cell>
          <cell r="BE882">
            <v>0</v>
          </cell>
          <cell r="BF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O882">
            <v>0</v>
          </cell>
          <cell r="BP882">
            <v>0</v>
          </cell>
          <cell r="BQ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</row>
        <row r="883">
          <cell r="E883" t="str">
            <v>ADD: DSM</v>
          </cell>
          <cell r="I883">
            <v>0</v>
          </cell>
          <cell r="J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D883">
            <v>0</v>
          </cell>
          <cell r="BE883">
            <v>0</v>
          </cell>
          <cell r="BF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O883">
            <v>0</v>
          </cell>
          <cell r="BP883">
            <v>0</v>
          </cell>
          <cell r="BQ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</row>
        <row r="885">
          <cell r="D885" t="str">
            <v>Non-PT</v>
          </cell>
          <cell r="I885">
            <v>0</v>
          </cell>
          <cell r="J885">
            <v>0</v>
          </cell>
          <cell r="K885">
            <v>0</v>
          </cell>
          <cell r="L885" t="str">
            <v xml:space="preserve"> </v>
          </cell>
          <cell r="M885">
            <v>0</v>
          </cell>
          <cell r="N885">
            <v>0</v>
          </cell>
          <cell r="O885">
            <v>0</v>
          </cell>
          <cell r="P885" t="str">
            <v xml:space="preserve"> 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D885">
            <v>0</v>
          </cell>
          <cell r="BE885">
            <v>0</v>
          </cell>
          <cell r="BF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</row>
        <row r="887">
          <cell r="E887">
            <v>0</v>
          </cell>
          <cell r="I887">
            <v>0</v>
          </cell>
          <cell r="J887">
            <v>0</v>
          </cell>
          <cell r="K887">
            <v>0</v>
          </cell>
          <cell r="L887" t="str">
            <v xml:space="preserve"> </v>
          </cell>
          <cell r="M887">
            <v>0</v>
          </cell>
          <cell r="N887">
            <v>0</v>
          </cell>
          <cell r="O887">
            <v>0</v>
          </cell>
          <cell r="P887" t="str">
            <v xml:space="preserve"> 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D887">
            <v>0</v>
          </cell>
          <cell r="BE887">
            <v>0</v>
          </cell>
          <cell r="BF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O887">
            <v>0</v>
          </cell>
          <cell r="BP887">
            <v>0</v>
          </cell>
          <cell r="BQ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</row>
        <row r="888">
          <cell r="E888" t="str">
            <v>PR-P-PT-C-CrpPrpSvDf</v>
          </cell>
          <cell r="I888">
            <v>0</v>
          </cell>
          <cell r="J888">
            <v>0</v>
          </cell>
          <cell r="K888">
            <v>0</v>
          </cell>
          <cell r="L888" t="str">
            <v xml:space="preserve"> </v>
          </cell>
          <cell r="M888">
            <v>0</v>
          </cell>
          <cell r="N888">
            <v>0</v>
          </cell>
          <cell r="O888">
            <v>0</v>
          </cell>
          <cell r="P888" t="str">
            <v xml:space="preserve"> 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D888">
            <v>0</v>
          </cell>
          <cell r="BE888">
            <v>0</v>
          </cell>
          <cell r="BF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O888">
            <v>0</v>
          </cell>
          <cell r="BP888">
            <v>0</v>
          </cell>
          <cell r="BQ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</row>
        <row r="889">
          <cell r="E889" t="str">
            <v>PR-P-PT-C-CrpPrpPrfS</v>
          </cell>
          <cell r="I889">
            <v>0</v>
          </cell>
          <cell r="J889">
            <v>0</v>
          </cell>
          <cell r="K889">
            <v>0</v>
          </cell>
          <cell r="L889" t="str">
            <v xml:space="preserve"> </v>
          </cell>
          <cell r="M889">
            <v>0</v>
          </cell>
          <cell r="N889">
            <v>0</v>
          </cell>
          <cell r="O889">
            <v>0</v>
          </cell>
          <cell r="P889" t="str">
            <v xml:space="preserve"> 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D889">
            <v>0</v>
          </cell>
          <cell r="BE889">
            <v>0</v>
          </cell>
          <cell r="BF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O889">
            <v>0</v>
          </cell>
          <cell r="BP889">
            <v>0</v>
          </cell>
          <cell r="BQ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</row>
        <row r="891">
          <cell r="D891" t="str">
            <v>PT</v>
          </cell>
          <cell r="I891">
            <v>0</v>
          </cell>
          <cell r="J891">
            <v>0</v>
          </cell>
          <cell r="K891">
            <v>0</v>
          </cell>
          <cell r="L891" t="str">
            <v xml:space="preserve"> </v>
          </cell>
          <cell r="M891">
            <v>0</v>
          </cell>
          <cell r="N891">
            <v>0</v>
          </cell>
          <cell r="O891">
            <v>0</v>
          </cell>
          <cell r="P891" t="str">
            <v xml:space="preserve"> 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D891">
            <v>0</v>
          </cell>
          <cell r="BE891">
            <v>0</v>
          </cell>
          <cell r="BF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</row>
        <row r="893">
          <cell r="C893" t="str">
            <v>Capital Total</v>
          </cell>
          <cell r="I893">
            <v>0</v>
          </cell>
          <cell r="J893">
            <v>0</v>
          </cell>
          <cell r="K893">
            <v>0</v>
          </cell>
          <cell r="L893" t="str">
            <v xml:space="preserve"> </v>
          </cell>
          <cell r="M893">
            <v>0</v>
          </cell>
          <cell r="N893">
            <v>0</v>
          </cell>
          <cell r="O893">
            <v>0</v>
          </cell>
          <cell r="P893" t="str">
            <v xml:space="preserve"> 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D893">
            <v>0</v>
          </cell>
          <cell r="BE893">
            <v>0</v>
          </cell>
          <cell r="BF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</row>
        <row r="895">
          <cell r="C895" t="str">
            <v>O&amp;M</v>
          </cell>
          <cell r="E895" t="str">
            <v>PR-P-Corp Prop</v>
          </cell>
          <cell r="I895">
            <v>554.55999999999995</v>
          </cell>
          <cell r="J895">
            <v>277.27999999999997</v>
          </cell>
          <cell r="K895">
            <v>-277.27999999999997</v>
          </cell>
          <cell r="L895">
            <v>-1</v>
          </cell>
          <cell r="M895">
            <v>1039.8</v>
          </cell>
          <cell r="N895">
            <v>1663.68</v>
          </cell>
          <cell r="O895">
            <v>623.88000000000011</v>
          </cell>
          <cell r="P895">
            <v>0.37500000000000006</v>
          </cell>
          <cell r="R895">
            <v>415.92</v>
          </cell>
          <cell r="S895">
            <v>69.319999999999993</v>
          </cell>
          <cell r="T895">
            <v>0</v>
          </cell>
          <cell r="U895">
            <v>0</v>
          </cell>
          <cell r="V895">
            <v>0</v>
          </cell>
          <cell r="W895">
            <v>554.55999999999995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>
            <v>277.27999999999997</v>
          </cell>
          <cell r="AE895">
            <v>277.27999999999997</v>
          </cell>
          <cell r="AF895">
            <v>277.27999999999997</v>
          </cell>
          <cell r="AG895">
            <v>277.27999999999997</v>
          </cell>
          <cell r="AH895">
            <v>277.27999999999997</v>
          </cell>
          <cell r="AI895">
            <v>277.27999999999997</v>
          </cell>
          <cell r="AJ895">
            <v>277.27999999999997</v>
          </cell>
          <cell r="AK895">
            <v>277.27999999999997</v>
          </cell>
          <cell r="AL895">
            <v>277.27999999999997</v>
          </cell>
          <cell r="AM895">
            <v>277.27999999999997</v>
          </cell>
          <cell r="AN895">
            <v>277.27999999999997</v>
          </cell>
          <cell r="AO895">
            <v>415.92</v>
          </cell>
          <cell r="AQ895">
            <v>3466</v>
          </cell>
          <cell r="AR895">
            <v>3466</v>
          </cell>
          <cell r="AS895">
            <v>3466</v>
          </cell>
          <cell r="AT895">
            <v>3466</v>
          </cell>
          <cell r="AU895">
            <v>3050.08</v>
          </cell>
          <cell r="AV895">
            <v>3050.08</v>
          </cell>
          <cell r="AW895" t="e">
            <v>#REF!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D895">
            <v>5168.0200000000004</v>
          </cell>
          <cell r="BE895">
            <v>9901.4699999999993</v>
          </cell>
          <cell r="BF895">
            <v>15705.45</v>
          </cell>
          <cell r="BH895">
            <v>3466</v>
          </cell>
          <cell r="BI895">
            <v>31132.5</v>
          </cell>
          <cell r="BJ895">
            <v>30372.5</v>
          </cell>
          <cell r="BK895">
            <v>3050.08</v>
          </cell>
          <cell r="BL895">
            <v>2772.8</v>
          </cell>
          <cell r="BO895">
            <v>1733.0000000000002</v>
          </cell>
          <cell r="BP895">
            <v>693.19999999999982</v>
          </cell>
          <cell r="BQ895">
            <v>277.27999999999975</v>
          </cell>
          <cell r="BS895">
            <v>3887.5</v>
          </cell>
          <cell r="BT895">
            <v>2772.8</v>
          </cell>
          <cell r="BU895">
            <v>3887.5</v>
          </cell>
          <cell r="BV895">
            <v>-1114.6999999999998</v>
          </cell>
        </row>
        <row r="896">
          <cell r="C896" t="str">
            <v>O&amp;M</v>
          </cell>
          <cell r="E896" t="str">
            <v>TR-T-Treasury Mgmt Svcs</v>
          </cell>
          <cell r="I896">
            <v>39809</v>
          </cell>
          <cell r="J896">
            <v>38455</v>
          </cell>
          <cell r="K896">
            <v>-1354</v>
          </cell>
          <cell r="L896">
            <v>-3.5209985697568585E-2</v>
          </cell>
          <cell r="M896">
            <v>238854</v>
          </cell>
          <cell r="N896">
            <v>237945</v>
          </cell>
          <cell r="O896">
            <v>-909</v>
          </cell>
          <cell r="P896">
            <v>-3.8202105528588538E-3</v>
          </cell>
          <cell r="R896">
            <v>39809</v>
          </cell>
          <cell r="S896">
            <v>39809</v>
          </cell>
          <cell r="T896">
            <v>39809</v>
          </cell>
          <cell r="U896">
            <v>39809</v>
          </cell>
          <cell r="V896">
            <v>39809</v>
          </cell>
          <cell r="W896">
            <v>39809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>
            <v>42086</v>
          </cell>
          <cell r="AE896">
            <v>36592</v>
          </cell>
          <cell r="AF896">
            <v>40271</v>
          </cell>
          <cell r="AG896">
            <v>38455</v>
          </cell>
          <cell r="AH896">
            <v>42086</v>
          </cell>
          <cell r="AI896">
            <v>38455</v>
          </cell>
          <cell r="AJ896">
            <v>40271</v>
          </cell>
          <cell r="AK896">
            <v>42086</v>
          </cell>
          <cell r="AL896">
            <v>36592</v>
          </cell>
          <cell r="AM896">
            <v>42086</v>
          </cell>
          <cell r="AN896">
            <v>40271</v>
          </cell>
          <cell r="AO896">
            <v>38455</v>
          </cell>
          <cell r="AQ896">
            <v>477706</v>
          </cell>
          <cell r="AR896">
            <v>477706</v>
          </cell>
          <cell r="AS896">
            <v>477706</v>
          </cell>
          <cell r="AT896">
            <v>477706</v>
          </cell>
          <cell r="AU896">
            <v>477706</v>
          </cell>
          <cell r="AV896">
            <v>477706</v>
          </cell>
          <cell r="AW896" t="e">
            <v>#REF!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D896">
            <v>651072</v>
          </cell>
          <cell r="BE896">
            <v>503937</v>
          </cell>
          <cell r="BF896">
            <v>734907</v>
          </cell>
          <cell r="BH896">
            <v>477706</v>
          </cell>
          <cell r="BI896">
            <v>471696</v>
          </cell>
          <cell r="BJ896">
            <v>460190</v>
          </cell>
          <cell r="BK896">
            <v>477706</v>
          </cell>
          <cell r="BL896">
            <v>477706</v>
          </cell>
          <cell r="BO896">
            <v>238852</v>
          </cell>
          <cell r="BP896">
            <v>0</v>
          </cell>
          <cell r="BQ896">
            <v>0</v>
          </cell>
          <cell r="BS896">
            <v>863037.21</v>
          </cell>
          <cell r="BT896">
            <v>477706</v>
          </cell>
          <cell r="BU896">
            <v>863037.21</v>
          </cell>
          <cell r="BV896">
            <v>-385331.20999999996</v>
          </cell>
        </row>
        <row r="897">
          <cell r="C897" t="str">
            <v>O&amp;M</v>
          </cell>
          <cell r="E897" t="str">
            <v>TR-T-E-Treasury Mgmt Svcs</v>
          </cell>
          <cell r="I897">
            <v>3977.37</v>
          </cell>
          <cell r="J897">
            <v>5123</v>
          </cell>
          <cell r="K897">
            <v>1145.6300000000001</v>
          </cell>
          <cell r="L897">
            <v>0.22362482920163967</v>
          </cell>
          <cell r="M897">
            <v>26515.8</v>
          </cell>
          <cell r="N897">
            <v>31700</v>
          </cell>
          <cell r="O897">
            <v>5184.2000000000007</v>
          </cell>
          <cell r="P897">
            <v>0.16353943217665617</v>
          </cell>
          <cell r="R897">
            <v>5303.16</v>
          </cell>
          <cell r="S897">
            <v>5303.16</v>
          </cell>
          <cell r="T897">
            <v>3977.37</v>
          </cell>
          <cell r="U897">
            <v>3977.37</v>
          </cell>
          <cell r="V897">
            <v>3977.37</v>
          </cell>
          <cell r="W897">
            <v>3977.37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>
            <v>5607</v>
          </cell>
          <cell r="AE897">
            <v>4875</v>
          </cell>
          <cell r="AF897">
            <v>5365</v>
          </cell>
          <cell r="AG897">
            <v>5123</v>
          </cell>
          <cell r="AH897">
            <v>5607</v>
          </cell>
          <cell r="AI897">
            <v>5123</v>
          </cell>
          <cell r="AJ897">
            <v>5365</v>
          </cell>
          <cell r="AK897">
            <v>5607</v>
          </cell>
          <cell r="AL897">
            <v>4875</v>
          </cell>
          <cell r="AM897">
            <v>5607</v>
          </cell>
          <cell r="AN897">
            <v>5365</v>
          </cell>
          <cell r="AO897">
            <v>5119</v>
          </cell>
          <cell r="AQ897">
            <v>63638.080000000002</v>
          </cell>
          <cell r="AR897">
            <v>63638.080000000002</v>
          </cell>
          <cell r="AS897">
            <v>47728.56</v>
          </cell>
          <cell r="AT897">
            <v>47728.56</v>
          </cell>
          <cell r="AU897">
            <v>50378</v>
          </cell>
          <cell r="AV897">
            <v>50378</v>
          </cell>
          <cell r="AW897" t="e">
            <v>#REF!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D897">
            <v>48232.639999999999</v>
          </cell>
          <cell r="BE897">
            <v>123522.91</v>
          </cell>
          <cell r="BF897">
            <v>130261.62</v>
          </cell>
          <cell r="BH897">
            <v>63638</v>
          </cell>
          <cell r="BI897">
            <v>126611</v>
          </cell>
          <cell r="BJ897">
            <v>123523</v>
          </cell>
          <cell r="BK897">
            <v>50378</v>
          </cell>
          <cell r="BL897">
            <v>50378</v>
          </cell>
          <cell r="BO897">
            <v>23862.2</v>
          </cell>
          <cell r="BP897">
            <v>13260</v>
          </cell>
          <cell r="BQ897">
            <v>0</v>
          </cell>
          <cell r="BS897">
            <v>100746.63</v>
          </cell>
          <cell r="BT897">
            <v>50378</v>
          </cell>
          <cell r="BU897">
            <v>100746.63</v>
          </cell>
          <cell r="BV897">
            <v>-50368.630000000005</v>
          </cell>
        </row>
        <row r="898">
          <cell r="C898" t="str">
            <v>O&amp;M</v>
          </cell>
          <cell r="E898" t="str">
            <v>PR-T-Corp Properties Svcs</v>
          </cell>
          <cell r="I898">
            <v>0</v>
          </cell>
          <cell r="J898">
            <v>0</v>
          </cell>
          <cell r="K898">
            <v>0</v>
          </cell>
          <cell r="L898" t="str">
            <v xml:space="preserve"> </v>
          </cell>
          <cell r="M898">
            <v>0</v>
          </cell>
          <cell r="N898">
            <v>0</v>
          </cell>
          <cell r="O898">
            <v>0</v>
          </cell>
          <cell r="P898" t="str">
            <v xml:space="preserve"> 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D898">
            <v>0</v>
          </cell>
          <cell r="BE898">
            <v>0</v>
          </cell>
          <cell r="BF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O898">
            <v>0</v>
          </cell>
          <cell r="BP898">
            <v>0</v>
          </cell>
          <cell r="BQ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</row>
        <row r="899">
          <cell r="C899" t="str">
            <v>O&amp;M</v>
          </cell>
          <cell r="E899" t="str">
            <v>PR-P-Integration</v>
          </cell>
          <cell r="F899" t="str">
            <v>Integration</v>
          </cell>
          <cell r="I899">
            <v>0</v>
          </cell>
          <cell r="J899">
            <v>0</v>
          </cell>
          <cell r="K899">
            <v>0</v>
          </cell>
          <cell r="L899" t="str">
            <v xml:space="preserve"> </v>
          </cell>
          <cell r="M899">
            <v>0</v>
          </cell>
          <cell r="N899">
            <v>0</v>
          </cell>
          <cell r="O899">
            <v>0</v>
          </cell>
          <cell r="P899" t="str">
            <v xml:space="preserve"> 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D899">
            <v>0</v>
          </cell>
          <cell r="BE899">
            <v>0</v>
          </cell>
          <cell r="BF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O899">
            <v>0</v>
          </cell>
          <cell r="BP899">
            <v>0</v>
          </cell>
          <cell r="BQ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</row>
        <row r="900">
          <cell r="C900" t="str">
            <v>O&amp;M</v>
          </cell>
          <cell r="E900" t="str">
            <v>TR-P-Integration</v>
          </cell>
          <cell r="F900" t="str">
            <v>Integration</v>
          </cell>
          <cell r="I900">
            <v>0</v>
          </cell>
          <cell r="J900">
            <v>0</v>
          </cell>
          <cell r="K900">
            <v>0</v>
          </cell>
          <cell r="L900" t="str">
            <v xml:space="preserve"> </v>
          </cell>
          <cell r="M900">
            <v>0</v>
          </cell>
          <cell r="N900">
            <v>0</v>
          </cell>
          <cell r="O900">
            <v>0</v>
          </cell>
          <cell r="P900" t="str">
            <v xml:space="preserve"> 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D900">
            <v>0</v>
          </cell>
          <cell r="BE900">
            <v>0</v>
          </cell>
          <cell r="BF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O900">
            <v>0</v>
          </cell>
          <cell r="BP900">
            <v>0</v>
          </cell>
          <cell r="BQ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</row>
        <row r="901">
          <cell r="C901" t="str">
            <v>O&amp;M</v>
          </cell>
          <cell r="E901" t="str">
            <v>SM-P-S&amp;M-Svc</v>
          </cell>
          <cell r="I901">
            <v>0</v>
          </cell>
          <cell r="J901">
            <v>0</v>
          </cell>
          <cell r="K901">
            <v>0</v>
          </cell>
          <cell r="L901" t="str">
            <v xml:space="preserve"> </v>
          </cell>
          <cell r="M901">
            <v>0</v>
          </cell>
          <cell r="N901">
            <v>0</v>
          </cell>
          <cell r="O901">
            <v>0</v>
          </cell>
          <cell r="P901" t="str">
            <v xml:space="preserve"> 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D901">
            <v>0</v>
          </cell>
          <cell r="BE901">
            <v>0</v>
          </cell>
          <cell r="BF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O901">
            <v>0</v>
          </cell>
          <cell r="BP901">
            <v>0</v>
          </cell>
          <cell r="BQ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</row>
        <row r="902">
          <cell r="E902" t="str">
            <v>Less: DSM</v>
          </cell>
          <cell r="I902">
            <v>0</v>
          </cell>
          <cell r="J902">
            <v>0</v>
          </cell>
          <cell r="K902">
            <v>0</v>
          </cell>
          <cell r="L902" t="str">
            <v xml:space="preserve"> </v>
          </cell>
          <cell r="M902">
            <v>0</v>
          </cell>
          <cell r="N902">
            <v>0</v>
          </cell>
          <cell r="O902">
            <v>0</v>
          </cell>
          <cell r="P902" t="str">
            <v xml:space="preserve"> 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D902">
            <v>0</v>
          </cell>
          <cell r="BE902">
            <v>0</v>
          </cell>
          <cell r="BF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O902">
            <v>0</v>
          </cell>
          <cell r="BP902">
            <v>0</v>
          </cell>
          <cell r="BQ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</row>
        <row r="904">
          <cell r="D904" t="str">
            <v>Non-PT</v>
          </cell>
          <cell r="I904">
            <v>44340.93</v>
          </cell>
          <cell r="J904">
            <v>43855.28</v>
          </cell>
          <cell r="K904">
            <v>-485.64999999999986</v>
          </cell>
          <cell r="L904">
            <v>-1.1073923139927505E-2</v>
          </cell>
          <cell r="M904">
            <v>266409.59999999998</v>
          </cell>
          <cell r="N904">
            <v>271308.68</v>
          </cell>
          <cell r="O904">
            <v>4899.0800000000008</v>
          </cell>
          <cell r="P904">
            <v>1.8057218073524228E-2</v>
          </cell>
          <cell r="R904">
            <v>45528.08</v>
          </cell>
          <cell r="S904">
            <v>45181.479999999996</v>
          </cell>
          <cell r="T904">
            <v>43786.37</v>
          </cell>
          <cell r="U904">
            <v>43786.37</v>
          </cell>
          <cell r="V904">
            <v>43786.37</v>
          </cell>
          <cell r="W904">
            <v>44340.93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>
            <v>47970.28</v>
          </cell>
          <cell r="AE904">
            <v>41744.28</v>
          </cell>
          <cell r="AF904">
            <v>45913.279999999999</v>
          </cell>
          <cell r="AG904">
            <v>43855.28</v>
          </cell>
          <cell r="AH904">
            <v>47970.28</v>
          </cell>
          <cell r="AI904">
            <v>43855.28</v>
          </cell>
          <cell r="AJ904">
            <v>45913.279999999999</v>
          </cell>
          <cell r="AK904">
            <v>47970.28</v>
          </cell>
          <cell r="AL904">
            <v>41744.28</v>
          </cell>
          <cell r="AM904">
            <v>47970.28</v>
          </cell>
          <cell r="AN904">
            <v>45913.279999999999</v>
          </cell>
          <cell r="AO904">
            <v>43989.919999999998</v>
          </cell>
          <cell r="AQ904">
            <v>544810.07999999996</v>
          </cell>
          <cell r="AR904">
            <v>544810.07999999996</v>
          </cell>
          <cell r="AS904">
            <v>528900.56000000006</v>
          </cell>
          <cell r="AT904">
            <v>528900.56000000006</v>
          </cell>
          <cell r="AU904">
            <v>531134.08000000007</v>
          </cell>
          <cell r="AV904">
            <v>531134.08000000007</v>
          </cell>
          <cell r="AW904" t="e">
            <v>#REF!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D904">
            <v>704472.66</v>
          </cell>
          <cell r="BE904">
            <v>637361.38</v>
          </cell>
          <cell r="BF904">
            <v>880874.07</v>
          </cell>
          <cell r="BH904">
            <v>544810</v>
          </cell>
          <cell r="BI904">
            <v>629439.5</v>
          </cell>
          <cell r="BJ904">
            <v>614085.5</v>
          </cell>
          <cell r="BK904">
            <v>531134.08000000007</v>
          </cell>
          <cell r="BL904">
            <v>530856.80000000005</v>
          </cell>
          <cell r="BM904">
            <v>0</v>
          </cell>
          <cell r="BN904">
            <v>0</v>
          </cell>
          <cell r="BO904">
            <v>264447.2</v>
          </cell>
          <cell r="BP904">
            <v>13953.2</v>
          </cell>
          <cell r="BQ904">
            <v>277.27999999999975</v>
          </cell>
          <cell r="BS904">
            <v>967671.34</v>
          </cell>
          <cell r="BT904">
            <v>530856.80000000005</v>
          </cell>
          <cell r="BU904">
            <v>967671.34</v>
          </cell>
          <cell r="BV904">
            <v>-436814.54</v>
          </cell>
        </row>
        <row r="906">
          <cell r="C906" t="str">
            <v>O&amp;M</v>
          </cell>
          <cell r="E906" t="str">
            <v>PR-P-E-PT-Integratio</v>
          </cell>
          <cell r="F906" t="str">
            <v>T&amp;E</v>
          </cell>
          <cell r="I906">
            <v>0</v>
          </cell>
          <cell r="J906">
            <v>0</v>
          </cell>
          <cell r="K906">
            <v>0</v>
          </cell>
          <cell r="L906" t="str">
            <v xml:space="preserve"> </v>
          </cell>
          <cell r="M906">
            <v>0</v>
          </cell>
          <cell r="N906">
            <v>0</v>
          </cell>
          <cell r="O906">
            <v>0</v>
          </cell>
          <cell r="P906" t="str">
            <v xml:space="preserve"> 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D906">
            <v>0</v>
          </cell>
          <cell r="BE906">
            <v>0</v>
          </cell>
          <cell r="BF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O906">
            <v>0</v>
          </cell>
          <cell r="BP906">
            <v>0</v>
          </cell>
          <cell r="BQ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</row>
        <row r="907">
          <cell r="C907" t="str">
            <v>O&amp;M</v>
          </cell>
          <cell r="E907" t="str">
            <v>TR-P-E-PT-Integratio</v>
          </cell>
          <cell r="F907" t="str">
            <v>T&amp;E</v>
          </cell>
          <cell r="I907">
            <v>0</v>
          </cell>
          <cell r="J907">
            <v>0</v>
          </cell>
          <cell r="K907">
            <v>0</v>
          </cell>
          <cell r="L907" t="str">
            <v xml:space="preserve"> </v>
          </cell>
          <cell r="M907">
            <v>0</v>
          </cell>
          <cell r="N907">
            <v>0</v>
          </cell>
          <cell r="O907">
            <v>0</v>
          </cell>
          <cell r="P907" t="str">
            <v xml:space="preserve"> 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D907">
            <v>0</v>
          </cell>
          <cell r="BE907">
            <v>0</v>
          </cell>
          <cell r="BF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O907">
            <v>0</v>
          </cell>
          <cell r="BP907">
            <v>0</v>
          </cell>
          <cell r="BQ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</row>
        <row r="908">
          <cell r="C908" t="str">
            <v>O&amp;M</v>
          </cell>
          <cell r="E908" t="str">
            <v>PR-P-PT-CorpProp</v>
          </cell>
          <cell r="I908">
            <v>757</v>
          </cell>
          <cell r="J908">
            <v>2367</v>
          </cell>
          <cell r="K908">
            <v>1610</v>
          </cell>
          <cell r="L908">
            <v>0.68018588931136459</v>
          </cell>
          <cell r="M908">
            <v>4580</v>
          </cell>
          <cell r="N908">
            <v>14644</v>
          </cell>
          <cell r="O908">
            <v>10064</v>
          </cell>
          <cell r="P908">
            <v>0.68724392242556676</v>
          </cell>
          <cell r="R908">
            <v>757</v>
          </cell>
          <cell r="S908">
            <v>757</v>
          </cell>
          <cell r="T908">
            <v>757</v>
          </cell>
          <cell r="U908">
            <v>795</v>
          </cell>
          <cell r="V908">
            <v>757</v>
          </cell>
          <cell r="W908">
            <v>757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>
            <v>2590</v>
          </cell>
          <cell r="AE908">
            <v>2252</v>
          </cell>
          <cell r="AF908">
            <v>2478</v>
          </cell>
          <cell r="AG908">
            <v>2367</v>
          </cell>
          <cell r="AH908">
            <v>2590</v>
          </cell>
          <cell r="AI908">
            <v>2367</v>
          </cell>
          <cell r="AJ908">
            <v>2478</v>
          </cell>
          <cell r="AK908">
            <v>2590</v>
          </cell>
          <cell r="AL908">
            <v>2252</v>
          </cell>
          <cell r="AM908">
            <v>2590</v>
          </cell>
          <cell r="AN908">
            <v>2478</v>
          </cell>
          <cell r="AO908">
            <v>2368</v>
          </cell>
          <cell r="AQ908">
            <v>29400</v>
          </cell>
          <cell r="AR908">
            <v>29400</v>
          </cell>
          <cell r="AS908">
            <v>29400</v>
          </cell>
          <cell r="AT908">
            <v>29400</v>
          </cell>
          <cell r="AU908">
            <v>29400</v>
          </cell>
          <cell r="AV908">
            <v>29400</v>
          </cell>
          <cell r="AW908" t="e">
            <v>#REF!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D908">
            <v>15434</v>
          </cell>
          <cell r="BE908">
            <v>34441</v>
          </cell>
          <cell r="BF908">
            <v>34404</v>
          </cell>
          <cell r="BH908">
            <v>29400</v>
          </cell>
          <cell r="BI908">
            <v>70510</v>
          </cell>
          <cell r="BJ908">
            <v>68790</v>
          </cell>
          <cell r="BK908">
            <v>29400</v>
          </cell>
          <cell r="BL908">
            <v>37222</v>
          </cell>
          <cell r="BO908">
            <v>32642</v>
          </cell>
          <cell r="BP908">
            <v>-7822</v>
          </cell>
          <cell r="BQ908">
            <v>-7822</v>
          </cell>
          <cell r="BS908">
            <v>9084</v>
          </cell>
          <cell r="BT908">
            <v>37222</v>
          </cell>
          <cell r="BU908">
            <v>9084</v>
          </cell>
          <cell r="BV908">
            <v>28138</v>
          </cell>
        </row>
        <row r="909">
          <cell r="C909" t="str">
            <v>O&amp;M</v>
          </cell>
          <cell r="E909" t="str">
            <v>TR-T-PT-Treasury Mgmt Svcs</v>
          </cell>
          <cell r="I909">
            <v>0</v>
          </cell>
          <cell r="J909">
            <v>13212</v>
          </cell>
          <cell r="K909">
            <v>13212</v>
          </cell>
          <cell r="L909">
            <v>1</v>
          </cell>
          <cell r="M909">
            <v>-15199</v>
          </cell>
          <cell r="N909">
            <v>81752</v>
          </cell>
          <cell r="O909">
            <v>96951</v>
          </cell>
          <cell r="P909">
            <v>1.1859159408944124</v>
          </cell>
          <cell r="R909">
            <v>0</v>
          </cell>
          <cell r="S909">
            <v>7751</v>
          </cell>
          <cell r="T909">
            <v>42</v>
          </cell>
          <cell r="U909">
            <v>6300</v>
          </cell>
          <cell r="V909">
            <v>-29292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>
            <v>14460</v>
          </cell>
          <cell r="AE909">
            <v>12572</v>
          </cell>
          <cell r="AF909">
            <v>13836</v>
          </cell>
          <cell r="AG909">
            <v>13212</v>
          </cell>
          <cell r="AH909">
            <v>14460</v>
          </cell>
          <cell r="AI909">
            <v>13212</v>
          </cell>
          <cell r="AJ909">
            <v>13836</v>
          </cell>
          <cell r="AK909">
            <v>14460</v>
          </cell>
          <cell r="AL909">
            <v>12572</v>
          </cell>
          <cell r="AM909">
            <v>14460</v>
          </cell>
          <cell r="AN909">
            <v>13836</v>
          </cell>
          <cell r="AO909">
            <v>13210</v>
          </cell>
          <cell r="AQ909">
            <v>164126</v>
          </cell>
          <cell r="AR909">
            <v>164126</v>
          </cell>
          <cell r="AS909">
            <v>164126</v>
          </cell>
          <cell r="AT909">
            <v>164126</v>
          </cell>
          <cell r="AU909">
            <v>164126</v>
          </cell>
          <cell r="AV909">
            <v>164126</v>
          </cell>
          <cell r="AW909" t="e">
            <v>#REF!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D909">
            <v>-43281</v>
          </cell>
          <cell r="BE909">
            <v>-43588</v>
          </cell>
          <cell r="BF909">
            <v>-34086</v>
          </cell>
          <cell r="BH909">
            <v>164126</v>
          </cell>
          <cell r="BI909">
            <v>82410</v>
          </cell>
          <cell r="BJ909">
            <v>80400</v>
          </cell>
          <cell r="BK909">
            <v>164126</v>
          </cell>
          <cell r="BL909">
            <v>164126</v>
          </cell>
          <cell r="BO909">
            <v>179325</v>
          </cell>
          <cell r="BP909">
            <v>0</v>
          </cell>
          <cell r="BQ909">
            <v>0</v>
          </cell>
          <cell r="BS909">
            <v>161000</v>
          </cell>
          <cell r="BT909">
            <v>164126</v>
          </cell>
          <cell r="BU909">
            <v>161000</v>
          </cell>
          <cell r="BV909">
            <v>3126</v>
          </cell>
        </row>
        <row r="910">
          <cell r="C910" t="str">
            <v>O&amp;M</v>
          </cell>
          <cell r="E910" t="str">
            <v>TR-T-E-PT-TreasMgtSv</v>
          </cell>
          <cell r="I910">
            <v>311.91000000000003</v>
          </cell>
          <cell r="J910">
            <v>644</v>
          </cell>
          <cell r="K910">
            <v>332.09</v>
          </cell>
          <cell r="L910">
            <v>0.51566770186335398</v>
          </cell>
          <cell r="M910">
            <v>976.59</v>
          </cell>
          <cell r="N910">
            <v>3985</v>
          </cell>
          <cell r="O910">
            <v>3008.41</v>
          </cell>
          <cell r="P910">
            <v>0.75493350062735254</v>
          </cell>
          <cell r="R910">
            <v>558.64</v>
          </cell>
          <cell r="S910">
            <v>323.95999999999998</v>
          </cell>
          <cell r="T910">
            <v>225.66</v>
          </cell>
          <cell r="U910">
            <v>-725.22</v>
          </cell>
          <cell r="V910">
            <v>281.64</v>
          </cell>
          <cell r="W910">
            <v>311.91000000000003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D910">
            <v>705</v>
          </cell>
          <cell r="AE910">
            <v>613</v>
          </cell>
          <cell r="AF910">
            <v>674</v>
          </cell>
          <cell r="AG910">
            <v>644</v>
          </cell>
          <cell r="AH910">
            <v>705</v>
          </cell>
          <cell r="AI910">
            <v>644</v>
          </cell>
          <cell r="AJ910">
            <v>674</v>
          </cell>
          <cell r="AK910">
            <v>705</v>
          </cell>
          <cell r="AL910">
            <v>613</v>
          </cell>
          <cell r="AM910">
            <v>705</v>
          </cell>
          <cell r="AN910">
            <v>674</v>
          </cell>
          <cell r="AO910">
            <v>644</v>
          </cell>
          <cell r="AQ910">
            <v>8000</v>
          </cell>
          <cell r="AR910">
            <v>8000</v>
          </cell>
          <cell r="AS910">
            <v>6000</v>
          </cell>
          <cell r="AT910">
            <v>6000</v>
          </cell>
          <cell r="AU910">
            <v>6223</v>
          </cell>
          <cell r="AV910">
            <v>6224</v>
          </cell>
          <cell r="AW910" t="e">
            <v>#REF!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D910">
            <v>6574.05</v>
          </cell>
          <cell r="BE910">
            <v>12366.34</v>
          </cell>
          <cell r="BF910">
            <v>16073.82</v>
          </cell>
          <cell r="BH910">
            <v>8000</v>
          </cell>
          <cell r="BI910">
            <v>14551</v>
          </cell>
          <cell r="BJ910">
            <v>14196</v>
          </cell>
          <cell r="BK910">
            <v>6224</v>
          </cell>
          <cell r="BL910">
            <v>6224</v>
          </cell>
          <cell r="BN910">
            <v>260000</v>
          </cell>
          <cell r="BO910">
            <v>5247.41</v>
          </cell>
          <cell r="BP910">
            <v>1776</v>
          </cell>
          <cell r="BQ910">
            <v>0</v>
          </cell>
          <cell r="BS910">
            <v>51000</v>
          </cell>
          <cell r="BT910">
            <v>6224</v>
          </cell>
          <cell r="BU910">
            <v>-209000</v>
          </cell>
          <cell r="BV910">
            <v>215224</v>
          </cell>
        </row>
        <row r="911">
          <cell r="C911" t="str">
            <v>O&amp;M</v>
          </cell>
          <cell r="E911" t="str">
            <v>SM-P-PT-S&amp;M-Svc</v>
          </cell>
          <cell r="I911">
            <v>0</v>
          </cell>
          <cell r="J911">
            <v>0</v>
          </cell>
          <cell r="K911">
            <v>0</v>
          </cell>
          <cell r="L911" t="str">
            <v xml:space="preserve"> </v>
          </cell>
          <cell r="M911">
            <v>0</v>
          </cell>
          <cell r="N911">
            <v>0</v>
          </cell>
          <cell r="O911">
            <v>0</v>
          </cell>
          <cell r="P911" t="str">
            <v xml:space="preserve"> 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D911">
            <v>0</v>
          </cell>
          <cell r="BE911">
            <v>0</v>
          </cell>
          <cell r="BF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O911">
            <v>0</v>
          </cell>
          <cell r="BP911">
            <v>0</v>
          </cell>
          <cell r="BQ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</row>
        <row r="913">
          <cell r="D913" t="str">
            <v>PT</v>
          </cell>
          <cell r="I913">
            <v>1068.9100000000001</v>
          </cell>
          <cell r="J913">
            <v>16223</v>
          </cell>
          <cell r="K913">
            <v>15154.09</v>
          </cell>
          <cell r="L913">
            <v>0.93411144671145907</v>
          </cell>
          <cell r="M913">
            <v>-9642.41</v>
          </cell>
          <cell r="N913">
            <v>100381</v>
          </cell>
          <cell r="O913">
            <v>110023.41</v>
          </cell>
          <cell r="P913">
            <v>1.096058118568255</v>
          </cell>
          <cell r="R913">
            <v>1315.6399999999999</v>
          </cell>
          <cell r="S913">
            <v>8831.9599999999991</v>
          </cell>
          <cell r="T913">
            <v>1024.6600000000001</v>
          </cell>
          <cell r="U913">
            <v>6369.78</v>
          </cell>
          <cell r="V913">
            <v>-28253.360000000001</v>
          </cell>
          <cell r="W913">
            <v>1068.9100000000001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>
            <v>17755</v>
          </cell>
          <cell r="AE913">
            <v>15437</v>
          </cell>
          <cell r="AF913">
            <v>16988</v>
          </cell>
          <cell r="AG913">
            <v>16223</v>
          </cell>
          <cell r="AH913">
            <v>17755</v>
          </cell>
          <cell r="AI913">
            <v>16223</v>
          </cell>
          <cell r="AJ913">
            <v>16988</v>
          </cell>
          <cell r="AK913">
            <v>17755</v>
          </cell>
          <cell r="AL913">
            <v>15437</v>
          </cell>
          <cell r="AM913">
            <v>17755</v>
          </cell>
          <cell r="AN913">
            <v>16988</v>
          </cell>
          <cell r="AO913">
            <v>16222</v>
          </cell>
          <cell r="AQ913">
            <v>201526</v>
          </cell>
          <cell r="AR913">
            <v>201526</v>
          </cell>
          <cell r="AS913">
            <v>199526</v>
          </cell>
          <cell r="AT913">
            <v>199526</v>
          </cell>
          <cell r="AU913">
            <v>199749</v>
          </cell>
          <cell r="AV913">
            <v>199750</v>
          </cell>
          <cell r="AW913" t="e">
            <v>#REF!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D913">
            <v>-21272.95</v>
          </cell>
          <cell r="BE913">
            <v>3219.34</v>
          </cell>
          <cell r="BF913">
            <v>16391.82</v>
          </cell>
          <cell r="BH913">
            <v>201526</v>
          </cell>
          <cell r="BI913">
            <v>167471</v>
          </cell>
          <cell r="BJ913">
            <v>163386</v>
          </cell>
          <cell r="BK913">
            <v>199750</v>
          </cell>
          <cell r="BL913">
            <v>207572</v>
          </cell>
          <cell r="BM913">
            <v>0</v>
          </cell>
          <cell r="BN913">
            <v>260000</v>
          </cell>
          <cell r="BO913">
            <v>217214.41</v>
          </cell>
          <cell r="BP913">
            <v>-6046</v>
          </cell>
          <cell r="BQ913">
            <v>-7822</v>
          </cell>
          <cell r="BS913">
            <v>221084</v>
          </cell>
          <cell r="BT913">
            <v>207572</v>
          </cell>
          <cell r="BU913">
            <v>-38916</v>
          </cell>
          <cell r="BV913">
            <v>246488</v>
          </cell>
        </row>
        <row r="915">
          <cell r="C915" t="str">
            <v>O&amp;M Total</v>
          </cell>
          <cell r="I915">
            <v>45409.840000000004</v>
          </cell>
          <cell r="J915">
            <v>60078.28</v>
          </cell>
          <cell r="K915">
            <v>14668.44</v>
          </cell>
          <cell r="L915">
            <v>0.24415545851179496</v>
          </cell>
          <cell r="M915">
            <v>256767.18999999997</v>
          </cell>
          <cell r="N915">
            <v>371689.68</v>
          </cell>
          <cell r="O915">
            <v>114922.49</v>
          </cell>
          <cell r="P915">
            <v>0.30918934849092394</v>
          </cell>
          <cell r="R915">
            <v>46843.72</v>
          </cell>
          <cell r="S915">
            <v>54013.439999999995</v>
          </cell>
          <cell r="T915">
            <v>44811.030000000006</v>
          </cell>
          <cell r="U915">
            <v>50156.15</v>
          </cell>
          <cell r="V915">
            <v>15533.010000000002</v>
          </cell>
          <cell r="W915">
            <v>45409.840000000004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D915">
            <v>65725.279999999999</v>
          </cell>
          <cell r="AE915">
            <v>57181.279999999999</v>
          </cell>
          <cell r="AF915">
            <v>62901.279999999999</v>
          </cell>
          <cell r="AG915">
            <v>60078.28</v>
          </cell>
          <cell r="AH915">
            <v>65725.279999999999</v>
          </cell>
          <cell r="AI915">
            <v>60078.28</v>
          </cell>
          <cell r="AJ915">
            <v>62901.279999999999</v>
          </cell>
          <cell r="AK915">
            <v>65725.279999999999</v>
          </cell>
          <cell r="AL915">
            <v>57181.279999999999</v>
          </cell>
          <cell r="AM915">
            <v>65725.279999999999</v>
          </cell>
          <cell r="AN915">
            <v>62901.279999999999</v>
          </cell>
          <cell r="AO915">
            <v>60211.92</v>
          </cell>
          <cell r="AQ915">
            <v>746336.08</v>
          </cell>
          <cell r="AR915">
            <v>746336.08</v>
          </cell>
          <cell r="AS915">
            <v>728426.56</v>
          </cell>
          <cell r="AT915">
            <v>728426.56</v>
          </cell>
          <cell r="AU915">
            <v>730883.08000000007</v>
          </cell>
          <cell r="AV915">
            <v>730884.08000000007</v>
          </cell>
          <cell r="AW915" t="e">
            <v>#REF!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D915">
            <v>683199.71000000008</v>
          </cell>
          <cell r="BE915">
            <v>640580.72</v>
          </cell>
          <cell r="BF915">
            <v>897265.8899999999</v>
          </cell>
          <cell r="BH915">
            <v>746336</v>
          </cell>
          <cell r="BI915">
            <v>796910.5</v>
          </cell>
          <cell r="BJ915">
            <v>777471.5</v>
          </cell>
          <cell r="BK915">
            <v>730884.08000000007</v>
          </cell>
          <cell r="BL915">
            <v>738428.8</v>
          </cell>
          <cell r="BM915">
            <v>0</v>
          </cell>
          <cell r="BN915">
            <v>260000</v>
          </cell>
          <cell r="BO915">
            <v>481661.61</v>
          </cell>
          <cell r="BP915">
            <v>7907.2000000000007</v>
          </cell>
          <cell r="BQ915">
            <v>-7544.72</v>
          </cell>
          <cell r="BS915">
            <v>1188755.3399999999</v>
          </cell>
          <cell r="BT915">
            <v>738428.8</v>
          </cell>
          <cell r="BU915">
            <v>928755.33999999985</v>
          </cell>
          <cell r="BV915">
            <v>-190326.53999999998</v>
          </cell>
        </row>
        <row r="917">
          <cell r="I917">
            <v>2823.4570000000003</v>
          </cell>
          <cell r="J917">
            <v>2973.6615000000002</v>
          </cell>
          <cell r="K917">
            <v>150.20449999999983</v>
          </cell>
          <cell r="L917">
            <v>5.0511633553449113E-2</v>
          </cell>
          <cell r="M917">
            <v>28229.343000000001</v>
          </cell>
          <cell r="N917">
            <v>22535.514000000003</v>
          </cell>
          <cell r="O917">
            <v>-5693.8289999999979</v>
          </cell>
          <cell r="P917">
            <v>-0.25266026770012867</v>
          </cell>
          <cell r="W917">
            <v>2823.4570000000003</v>
          </cell>
          <cell r="AV917">
            <v>33256.700000000004</v>
          </cell>
          <cell r="BH917">
            <v>46010.216000000015</v>
          </cell>
          <cell r="BK917">
            <v>33256.700000000004</v>
          </cell>
          <cell r="BL917">
            <v>33256.700000000004</v>
          </cell>
          <cell r="BP917">
            <v>12753.516000000011</v>
          </cell>
        </row>
        <row r="918">
          <cell r="I918">
            <v>42586.383000000002</v>
          </cell>
          <cell r="J918">
            <v>57104.618499999997</v>
          </cell>
          <cell r="K918">
            <v>14518.235499999995</v>
          </cell>
          <cell r="L918">
            <v>0.25423925211933596</v>
          </cell>
          <cell r="M918">
            <v>228537.84699999998</v>
          </cell>
          <cell r="N918">
            <v>349154.16599999997</v>
          </cell>
          <cell r="O918">
            <v>120616.31899999999</v>
          </cell>
          <cell r="P918">
            <v>0.34545289945072571</v>
          </cell>
          <cell r="W918">
            <v>42586.383000000002</v>
          </cell>
          <cell r="AV918">
            <v>697627.38000000012</v>
          </cell>
          <cell r="BH918">
            <v>700325.78399999999</v>
          </cell>
          <cell r="BK918">
            <v>697627.38000000012</v>
          </cell>
          <cell r="BL918">
            <v>705172.10000000009</v>
          </cell>
          <cell r="BP918">
            <v>-4846.316000000108</v>
          </cell>
        </row>
        <row r="920">
          <cell r="B920" t="str">
            <v>Treasury Mgmt Svcs</v>
          </cell>
          <cell r="I920">
            <v>45409.840000000004</v>
          </cell>
          <cell r="J920">
            <v>60078.28</v>
          </cell>
          <cell r="K920">
            <v>14668.44</v>
          </cell>
          <cell r="L920">
            <v>0.24415545851179496</v>
          </cell>
          <cell r="M920">
            <v>256767.18999999997</v>
          </cell>
          <cell r="N920">
            <v>371689.68</v>
          </cell>
          <cell r="O920">
            <v>114922.49</v>
          </cell>
          <cell r="P920">
            <v>0.30918934849092394</v>
          </cell>
          <cell r="R920">
            <v>46843.72</v>
          </cell>
          <cell r="S920">
            <v>54013.439999999995</v>
          </cell>
          <cell r="T920">
            <v>44811.030000000006</v>
          </cell>
          <cell r="U920">
            <v>50156.15</v>
          </cell>
          <cell r="V920">
            <v>15533.010000000002</v>
          </cell>
          <cell r="W920">
            <v>45409.840000000004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65725.279999999999</v>
          </cell>
          <cell r="AE920">
            <v>57181.279999999999</v>
          </cell>
          <cell r="AF920">
            <v>62901.279999999999</v>
          </cell>
          <cell r="AG920">
            <v>60078.28</v>
          </cell>
          <cell r="AH920">
            <v>65725.279999999999</v>
          </cell>
          <cell r="AI920">
            <v>60078.28</v>
          </cell>
          <cell r="AJ920">
            <v>62901.279999999999</v>
          </cell>
          <cell r="AK920">
            <v>65725.279999999999</v>
          </cell>
          <cell r="AL920">
            <v>57181.279999999999</v>
          </cell>
          <cell r="AM920">
            <v>65725.279999999999</v>
          </cell>
          <cell r="AN920">
            <v>62901.279999999999</v>
          </cell>
          <cell r="AO920">
            <v>60211.92</v>
          </cell>
          <cell r="AQ920">
            <v>746336.08</v>
          </cell>
          <cell r="AR920">
            <v>746336.08</v>
          </cell>
          <cell r="AS920">
            <v>728426.56</v>
          </cell>
          <cell r="AT920">
            <v>728426.56</v>
          </cell>
          <cell r="AU920">
            <v>730883.08000000007</v>
          </cell>
          <cell r="AV920">
            <v>730884.08000000007</v>
          </cell>
          <cell r="AW920" t="e">
            <v>#REF!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D920">
            <v>683199.71000000008</v>
          </cell>
          <cell r="BE920">
            <v>640580.72</v>
          </cell>
          <cell r="BF920">
            <v>897265.8899999999</v>
          </cell>
          <cell r="BH920">
            <v>746336</v>
          </cell>
          <cell r="BI920">
            <v>796910.5</v>
          </cell>
          <cell r="BJ920">
            <v>777471.5</v>
          </cell>
          <cell r="BK920">
            <v>730884.08000000007</v>
          </cell>
          <cell r="BL920">
            <v>738428.8</v>
          </cell>
          <cell r="BM920">
            <v>0</v>
          </cell>
          <cell r="BN920">
            <v>260000</v>
          </cell>
          <cell r="BO920">
            <v>481661.61</v>
          </cell>
          <cell r="BP920">
            <v>7907.2000000000007</v>
          </cell>
          <cell r="BQ920">
            <v>-7544.72</v>
          </cell>
          <cell r="BS920">
            <v>1188755.3399999999</v>
          </cell>
          <cell r="BT920">
            <v>738428.8</v>
          </cell>
          <cell r="BU920">
            <v>928755.33999999985</v>
          </cell>
          <cell r="BV920">
            <v>-190326.53999999998</v>
          </cell>
        </row>
      </sheetData>
      <sheetData sheetId="122" refreshError="1">
        <row r="39">
          <cell r="B39" t="str">
            <v>Accounting Services Department</v>
          </cell>
          <cell r="I39">
            <v>992216.55</v>
          </cell>
          <cell r="J39">
            <v>1123225.3899999999</v>
          </cell>
          <cell r="K39">
            <v>131008.84000000001</v>
          </cell>
          <cell r="L39">
            <v>0.11663628793148989</v>
          </cell>
          <cell r="M39">
            <v>6048682.5499999998</v>
          </cell>
          <cell r="N39">
            <v>6635669.3799999999</v>
          </cell>
          <cell r="O39">
            <v>586986.82999999996</v>
          </cell>
          <cell r="P39">
            <v>8.8459324355307165E-2</v>
          </cell>
          <cell r="R39">
            <v>1301172.5</v>
          </cell>
          <cell r="S39">
            <v>1067256.6099999999</v>
          </cell>
          <cell r="T39">
            <v>730061.55</v>
          </cell>
          <cell r="U39">
            <v>1306563.2</v>
          </cell>
          <cell r="V39">
            <v>651412.14</v>
          </cell>
          <cell r="W39">
            <v>992216.55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1138922.3900000001</v>
          </cell>
          <cell r="AE39">
            <v>990742.45</v>
          </cell>
          <cell r="AF39">
            <v>1102413.33</v>
          </cell>
          <cell r="AG39">
            <v>1076209.45</v>
          </cell>
          <cell r="AH39">
            <v>1204156.3700000001</v>
          </cell>
          <cell r="AI39">
            <v>1123225.3899999999</v>
          </cell>
          <cell r="AJ39">
            <v>1189245.47</v>
          </cell>
          <cell r="AK39">
            <v>1282007.1800000002</v>
          </cell>
          <cell r="AL39">
            <v>1137551.99</v>
          </cell>
          <cell r="AM39">
            <v>1333638.18</v>
          </cell>
          <cell r="AN39">
            <v>1276077.2</v>
          </cell>
          <cell r="AO39">
            <v>1217924.6399999999</v>
          </cell>
          <cell r="AQ39">
            <v>14464514.359999999</v>
          </cell>
          <cell r="AR39">
            <v>13910114.359999999</v>
          </cell>
          <cell r="AS39">
            <v>13854577.969999999</v>
          </cell>
          <cell r="AT39">
            <v>13296980.109999999</v>
          </cell>
          <cell r="AU39">
            <v>13305236.52</v>
          </cell>
          <cell r="AV39">
            <v>12893237.52</v>
          </cell>
          <cell r="AW39" t="e">
            <v>#REF!</v>
          </cell>
          <cell r="AX39" t="e">
            <v>#REF!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11065978.440000001</v>
          </cell>
          <cell r="BE39">
            <v>10447678.75</v>
          </cell>
          <cell r="BF39">
            <v>10693464.17</v>
          </cell>
          <cell r="BH39">
            <v>14072114.039999999</v>
          </cell>
          <cell r="BI39">
            <v>11323667.210000001</v>
          </cell>
          <cell r="BJ39">
            <v>11189804.640000001</v>
          </cell>
          <cell r="BK39">
            <v>12893237.52</v>
          </cell>
          <cell r="BL39">
            <v>12692798.52</v>
          </cell>
          <cell r="BM39">
            <v>0</v>
          </cell>
          <cell r="BN39">
            <v>0</v>
          </cell>
          <cell r="BO39">
            <v>6644115.9700000007</v>
          </cell>
          <cell r="BP39">
            <v>1379315.5199999998</v>
          </cell>
          <cell r="BQ39">
            <v>200439</v>
          </cell>
          <cell r="BS39">
            <v>13508545.330000002</v>
          </cell>
          <cell r="BT39">
            <v>12692798.52</v>
          </cell>
          <cell r="BU39">
            <v>13508545.330000002</v>
          </cell>
          <cell r="BV39">
            <v>-815746.81</v>
          </cell>
        </row>
        <row r="41">
          <cell r="C41" t="str">
            <v>O&amp;M</v>
          </cell>
          <cell r="E41" t="str">
            <v>BC-T-A/P-Purcha</v>
          </cell>
          <cell r="I41">
            <v>23529.8</v>
          </cell>
          <cell r="J41">
            <v>28194.6</v>
          </cell>
          <cell r="K41">
            <v>4664.7999999999993</v>
          </cell>
          <cell r="L41">
            <v>0.16545012165450121</v>
          </cell>
          <cell r="M41">
            <v>135018.51999999999</v>
          </cell>
          <cell r="N41">
            <v>169277.36</v>
          </cell>
          <cell r="O41">
            <v>34258.839999999997</v>
          </cell>
          <cell r="P41">
            <v>0.20238288215269898</v>
          </cell>
          <cell r="R41">
            <v>24037.439999999999</v>
          </cell>
          <cell r="S41">
            <v>18672.919999999998</v>
          </cell>
          <cell r="T41">
            <v>21897.119999999999</v>
          </cell>
          <cell r="U41">
            <v>25464.32</v>
          </cell>
          <cell r="V41">
            <v>21416.92</v>
          </cell>
          <cell r="W41">
            <v>23529.8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28222.04</v>
          </cell>
          <cell r="AE41">
            <v>28222.04</v>
          </cell>
          <cell r="AF41">
            <v>28222.04</v>
          </cell>
          <cell r="AG41">
            <v>28222.04</v>
          </cell>
          <cell r="AH41">
            <v>28194.6</v>
          </cell>
          <cell r="AI41">
            <v>28194.6</v>
          </cell>
          <cell r="AJ41">
            <v>28194.6</v>
          </cell>
          <cell r="AK41">
            <v>28194.6</v>
          </cell>
          <cell r="AL41">
            <v>28194.6</v>
          </cell>
          <cell r="AM41">
            <v>28194.6</v>
          </cell>
          <cell r="AN41">
            <v>28194.6</v>
          </cell>
          <cell r="AO41">
            <v>28455.279999999999</v>
          </cell>
          <cell r="AQ41">
            <v>338705.64</v>
          </cell>
          <cell r="AR41">
            <v>338705.64</v>
          </cell>
          <cell r="AS41">
            <v>338705.64</v>
          </cell>
          <cell r="AT41">
            <v>338705.64</v>
          </cell>
          <cell r="AU41">
            <v>338705.64</v>
          </cell>
          <cell r="AV41">
            <v>338705.64</v>
          </cell>
          <cell r="AW41" t="e">
            <v>#REF!</v>
          </cell>
          <cell r="AX41" t="e">
            <v>#REF!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301218.96000000002</v>
          </cell>
          <cell r="BE41">
            <v>323569</v>
          </cell>
          <cell r="BF41">
            <v>363790.4</v>
          </cell>
          <cell r="BH41">
            <v>338705.64</v>
          </cell>
          <cell r="BI41">
            <v>385183.61</v>
          </cell>
          <cell r="BJ41">
            <v>375774.98</v>
          </cell>
          <cell r="BK41">
            <v>338705.64</v>
          </cell>
          <cell r="BL41">
            <v>338705.64</v>
          </cell>
          <cell r="BO41">
            <v>203687.12000000002</v>
          </cell>
          <cell r="BP41">
            <v>0</v>
          </cell>
          <cell r="BQ41">
            <v>0</v>
          </cell>
          <cell r="BS41">
            <v>295736.18</v>
          </cell>
          <cell r="BT41">
            <v>338705.64</v>
          </cell>
          <cell r="BU41">
            <v>295736.18</v>
          </cell>
          <cell r="BV41">
            <v>42969.460000000021</v>
          </cell>
        </row>
        <row r="42">
          <cell r="C42" t="str">
            <v>O&amp;M</v>
          </cell>
          <cell r="E42" t="str">
            <v>BC-T-P/R Check&amp;</v>
          </cell>
          <cell r="I42">
            <v>29438.5</v>
          </cell>
          <cell r="J42">
            <v>29084.25</v>
          </cell>
          <cell r="K42">
            <v>-354.25</v>
          </cell>
          <cell r="L42">
            <v>-1.218013185830819E-2</v>
          </cell>
          <cell r="M42">
            <v>166107.5</v>
          </cell>
          <cell r="N42">
            <v>174648.5</v>
          </cell>
          <cell r="O42">
            <v>8541</v>
          </cell>
          <cell r="P42">
            <v>4.8903941345044478E-2</v>
          </cell>
          <cell r="R42">
            <v>25301.25</v>
          </cell>
          <cell r="S42">
            <v>25366.25</v>
          </cell>
          <cell r="T42">
            <v>30283.5</v>
          </cell>
          <cell r="U42">
            <v>25775.75</v>
          </cell>
          <cell r="V42">
            <v>29942.25</v>
          </cell>
          <cell r="W42">
            <v>29438.5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29120</v>
          </cell>
          <cell r="AE42">
            <v>29120</v>
          </cell>
          <cell r="AF42">
            <v>29120</v>
          </cell>
          <cell r="AG42">
            <v>29120</v>
          </cell>
          <cell r="AH42">
            <v>29084.25</v>
          </cell>
          <cell r="AI42">
            <v>29084.25</v>
          </cell>
          <cell r="AJ42">
            <v>29084.25</v>
          </cell>
          <cell r="AK42">
            <v>29084.25</v>
          </cell>
          <cell r="AL42">
            <v>29084.25</v>
          </cell>
          <cell r="AM42">
            <v>29084.25</v>
          </cell>
          <cell r="AN42">
            <v>29084.25</v>
          </cell>
          <cell r="AO42">
            <v>29113.5</v>
          </cell>
          <cell r="AQ42">
            <v>349183.25</v>
          </cell>
          <cell r="AR42">
            <v>349183.25</v>
          </cell>
          <cell r="AS42">
            <v>349183.25</v>
          </cell>
          <cell r="AT42">
            <v>349183.25</v>
          </cell>
          <cell r="AU42">
            <v>349183.25</v>
          </cell>
          <cell r="AV42">
            <v>349183.25</v>
          </cell>
          <cell r="AW42" t="e">
            <v>#REF!</v>
          </cell>
          <cell r="AX42" t="e">
            <v>#REF!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325066.03999999998</v>
          </cell>
          <cell r="BE42">
            <v>342718.08</v>
          </cell>
          <cell r="BF42">
            <v>373494.4</v>
          </cell>
          <cell r="BH42">
            <v>349183.25</v>
          </cell>
          <cell r="BI42">
            <v>356779.8</v>
          </cell>
          <cell r="BJ42">
            <v>348876.45</v>
          </cell>
          <cell r="BK42">
            <v>349183.25</v>
          </cell>
          <cell r="BL42">
            <v>349183.25</v>
          </cell>
          <cell r="BO42">
            <v>183075.75</v>
          </cell>
          <cell r="BP42">
            <v>0</v>
          </cell>
          <cell r="BQ42">
            <v>0</v>
          </cell>
          <cell r="BS42">
            <v>392834.9</v>
          </cell>
          <cell r="BT42">
            <v>349183.25</v>
          </cell>
          <cell r="BU42">
            <v>392834.9</v>
          </cell>
          <cell r="BV42">
            <v>-43651.650000000023</v>
          </cell>
        </row>
        <row r="43">
          <cell r="C43" t="str">
            <v>O&amp;M</v>
          </cell>
          <cell r="E43" t="str">
            <v>BC-T-EmpInq&amp;Adm</v>
          </cell>
          <cell r="I43">
            <v>39992.82</v>
          </cell>
          <cell r="J43">
            <v>42115.78</v>
          </cell>
          <cell r="K43">
            <v>2122.9599999999991</v>
          </cell>
          <cell r="L43">
            <v>5.0407709414381004E-2</v>
          </cell>
          <cell r="M43">
            <v>239035.93</v>
          </cell>
          <cell r="N43">
            <v>252882</v>
          </cell>
          <cell r="O43">
            <v>13846.070000000007</v>
          </cell>
          <cell r="P43">
            <v>5.4753086419753114E-2</v>
          </cell>
          <cell r="R43">
            <v>39368.42</v>
          </cell>
          <cell r="S43">
            <v>39649.4</v>
          </cell>
          <cell r="T43">
            <v>40258.19</v>
          </cell>
          <cell r="U43">
            <v>40148.92</v>
          </cell>
          <cell r="V43">
            <v>39618.18</v>
          </cell>
          <cell r="W43">
            <v>39992.82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42162.61</v>
          </cell>
          <cell r="AE43">
            <v>42162.61</v>
          </cell>
          <cell r="AF43">
            <v>42162.61</v>
          </cell>
          <cell r="AG43">
            <v>42162.61</v>
          </cell>
          <cell r="AH43">
            <v>42115.78</v>
          </cell>
          <cell r="AI43">
            <v>42115.78</v>
          </cell>
          <cell r="AJ43">
            <v>42115.78</v>
          </cell>
          <cell r="AK43">
            <v>42115.78</v>
          </cell>
          <cell r="AL43">
            <v>42115.78</v>
          </cell>
          <cell r="AM43">
            <v>42115.78</v>
          </cell>
          <cell r="AN43">
            <v>42115.78</v>
          </cell>
          <cell r="AO43">
            <v>42115.78</v>
          </cell>
          <cell r="AQ43">
            <v>505576.68</v>
          </cell>
          <cell r="AR43">
            <v>505576.68</v>
          </cell>
          <cell r="AS43">
            <v>505576.68</v>
          </cell>
          <cell r="AT43">
            <v>505576.68</v>
          </cell>
          <cell r="AU43">
            <v>505576.68</v>
          </cell>
          <cell r="AV43">
            <v>505576.68</v>
          </cell>
          <cell r="AW43" t="e">
            <v>#REF!</v>
          </cell>
          <cell r="AX43" t="e">
            <v>#REF!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458948</v>
          </cell>
          <cell r="BE43">
            <v>499407.87</v>
          </cell>
          <cell r="BF43">
            <v>589571.34</v>
          </cell>
          <cell r="BH43">
            <v>505576.68</v>
          </cell>
          <cell r="BI43">
            <v>528182.4</v>
          </cell>
          <cell r="BJ43">
            <v>514977.84</v>
          </cell>
          <cell r="BK43">
            <v>505576.68</v>
          </cell>
          <cell r="BL43">
            <v>505576.68</v>
          </cell>
          <cell r="BO43">
            <v>266540.75</v>
          </cell>
          <cell r="BP43">
            <v>0</v>
          </cell>
          <cell r="BQ43">
            <v>0</v>
          </cell>
          <cell r="BS43">
            <v>496143.35999999999</v>
          </cell>
          <cell r="BT43">
            <v>505576.68</v>
          </cell>
          <cell r="BU43">
            <v>496143.35999999999</v>
          </cell>
          <cell r="BV43">
            <v>9433.320000000007</v>
          </cell>
        </row>
        <row r="44">
          <cell r="C44" t="str">
            <v>O&amp;M</v>
          </cell>
          <cell r="E44" t="str">
            <v>BC-T-MainHihSpdCpies</v>
          </cell>
          <cell r="I44">
            <v>0</v>
          </cell>
          <cell r="J44">
            <v>122.43</v>
          </cell>
          <cell r="K44">
            <v>122.43</v>
          </cell>
          <cell r="L44">
            <v>1</v>
          </cell>
          <cell r="M44">
            <v>305.76</v>
          </cell>
          <cell r="N44">
            <v>735.42</v>
          </cell>
          <cell r="O44">
            <v>429.65999999999997</v>
          </cell>
          <cell r="P44">
            <v>0.58423757852655622</v>
          </cell>
          <cell r="R44">
            <v>60.06</v>
          </cell>
          <cell r="S44">
            <v>51.45</v>
          </cell>
          <cell r="T44">
            <v>52.71</v>
          </cell>
          <cell r="U44">
            <v>90.09</v>
          </cell>
          <cell r="V44">
            <v>51.45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122.64</v>
          </cell>
          <cell r="AE44">
            <v>122.64</v>
          </cell>
          <cell r="AF44">
            <v>122.64</v>
          </cell>
          <cell r="AG44">
            <v>122.64</v>
          </cell>
          <cell r="AH44">
            <v>122.43</v>
          </cell>
          <cell r="AI44">
            <v>122.43</v>
          </cell>
          <cell r="AJ44">
            <v>122.43</v>
          </cell>
          <cell r="AK44">
            <v>122.43</v>
          </cell>
          <cell r="AL44">
            <v>122.43</v>
          </cell>
          <cell r="AM44">
            <v>122.43</v>
          </cell>
          <cell r="AN44">
            <v>122.43</v>
          </cell>
          <cell r="AO44">
            <v>122.43</v>
          </cell>
          <cell r="AQ44">
            <v>1470</v>
          </cell>
          <cell r="AR44">
            <v>1470</v>
          </cell>
          <cell r="AS44">
            <v>1470</v>
          </cell>
          <cell r="AT44">
            <v>1470</v>
          </cell>
          <cell r="AU44">
            <v>1470</v>
          </cell>
          <cell r="AV44">
            <v>1470</v>
          </cell>
          <cell r="AW44" t="e">
            <v>#REF!</v>
          </cell>
          <cell r="AX44" t="e">
            <v>#REF!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1311.95</v>
          </cell>
          <cell r="BE44">
            <v>1315.49</v>
          </cell>
          <cell r="BF44">
            <v>1206</v>
          </cell>
          <cell r="BH44">
            <v>1470</v>
          </cell>
          <cell r="BI44">
            <v>1349</v>
          </cell>
          <cell r="BJ44">
            <v>1325.61</v>
          </cell>
          <cell r="BK44">
            <v>1470</v>
          </cell>
          <cell r="BL44">
            <v>1470</v>
          </cell>
          <cell r="BO44">
            <v>1164.24</v>
          </cell>
          <cell r="BP44">
            <v>0</v>
          </cell>
          <cell r="BQ44">
            <v>0</v>
          </cell>
          <cell r="BS44">
            <v>576</v>
          </cell>
          <cell r="BT44">
            <v>1470</v>
          </cell>
          <cell r="BU44">
            <v>576</v>
          </cell>
          <cell r="BV44">
            <v>894</v>
          </cell>
        </row>
        <row r="45">
          <cell r="C45" t="str">
            <v>O&amp;M</v>
          </cell>
          <cell r="E45" t="str">
            <v>BC-T-Mainframe Impac</v>
          </cell>
          <cell r="I45">
            <v>0</v>
          </cell>
          <cell r="J45">
            <v>0</v>
          </cell>
          <cell r="K45">
            <v>0</v>
          </cell>
          <cell r="L45" t="str">
            <v xml:space="preserve"> </v>
          </cell>
          <cell r="M45">
            <v>0</v>
          </cell>
          <cell r="N45">
            <v>0</v>
          </cell>
          <cell r="O45">
            <v>0</v>
          </cell>
          <cell r="P45" t="str">
            <v xml:space="preserve"> 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D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Q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</row>
        <row r="46">
          <cell r="C46" t="str">
            <v>O&amp;M</v>
          </cell>
          <cell r="E46" t="str">
            <v>BC-P-CorpHqtsProfSvc</v>
          </cell>
          <cell r="I46">
            <v>0</v>
          </cell>
          <cell r="J46">
            <v>0</v>
          </cell>
          <cell r="K46">
            <v>0</v>
          </cell>
          <cell r="L46" t="str">
            <v xml:space="preserve"> </v>
          </cell>
          <cell r="M46">
            <v>0</v>
          </cell>
          <cell r="N46">
            <v>0</v>
          </cell>
          <cell r="O46">
            <v>0</v>
          </cell>
          <cell r="P46" t="str">
            <v xml:space="preserve"> 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D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Q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</row>
        <row r="47">
          <cell r="C47" t="str">
            <v>O&amp;M</v>
          </cell>
          <cell r="E47" t="str">
            <v>BC-P-Payroll ProfSvs</v>
          </cell>
          <cell r="I47">
            <v>246.21</v>
          </cell>
          <cell r="J47">
            <v>4431.78</v>
          </cell>
          <cell r="K47">
            <v>4185.57</v>
          </cell>
          <cell r="L47">
            <v>0.94444444444444442</v>
          </cell>
          <cell r="M47">
            <v>13246.12</v>
          </cell>
          <cell r="N47">
            <v>26590.68</v>
          </cell>
          <cell r="O47">
            <v>13344.56</v>
          </cell>
          <cell r="P47">
            <v>0.50185102449429653</v>
          </cell>
          <cell r="R47">
            <v>6893.89</v>
          </cell>
          <cell r="S47">
            <v>1313.12</v>
          </cell>
          <cell r="T47">
            <v>1333.65</v>
          </cell>
          <cell r="U47">
            <v>3007.86</v>
          </cell>
          <cell r="V47">
            <v>451.39</v>
          </cell>
          <cell r="W47">
            <v>246.21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4431.78</v>
          </cell>
          <cell r="AE47">
            <v>4431.78</v>
          </cell>
          <cell r="AF47">
            <v>4431.78</v>
          </cell>
          <cell r="AG47">
            <v>4431.78</v>
          </cell>
          <cell r="AH47">
            <v>4431.78</v>
          </cell>
          <cell r="AI47">
            <v>4431.78</v>
          </cell>
          <cell r="AJ47">
            <v>4431.78</v>
          </cell>
          <cell r="AK47">
            <v>4431.78</v>
          </cell>
          <cell r="AL47">
            <v>4431.78</v>
          </cell>
          <cell r="AM47">
            <v>4431.78</v>
          </cell>
          <cell r="AN47">
            <v>4103.5</v>
          </cell>
          <cell r="AO47">
            <v>7301.93</v>
          </cell>
          <cell r="AQ47">
            <v>55723.23</v>
          </cell>
          <cell r="AR47">
            <v>55723.23</v>
          </cell>
          <cell r="AS47">
            <v>55723.23</v>
          </cell>
          <cell r="AT47">
            <v>55723.23</v>
          </cell>
          <cell r="AU47">
            <v>55723.23</v>
          </cell>
          <cell r="AV47">
            <v>55723.23</v>
          </cell>
          <cell r="AW47" t="e">
            <v>#REF!</v>
          </cell>
          <cell r="AX47" t="e">
            <v>#REF!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33182.78</v>
          </cell>
          <cell r="BE47">
            <v>63826.86</v>
          </cell>
          <cell r="BF47">
            <v>57091.42</v>
          </cell>
          <cell r="BH47">
            <v>55723.23</v>
          </cell>
          <cell r="BI47">
            <v>45600.800000000003</v>
          </cell>
          <cell r="BJ47">
            <v>44486.400000000001</v>
          </cell>
          <cell r="BK47">
            <v>55723.23</v>
          </cell>
          <cell r="BL47">
            <v>55723.23</v>
          </cell>
          <cell r="BO47">
            <v>42477.11</v>
          </cell>
          <cell r="BP47">
            <v>0</v>
          </cell>
          <cell r="BQ47">
            <v>0</v>
          </cell>
          <cell r="BS47">
            <v>77173.94</v>
          </cell>
          <cell r="BT47">
            <v>55723.23</v>
          </cell>
          <cell r="BU47">
            <v>77173.94</v>
          </cell>
          <cell r="BV47">
            <v>-21450.71</v>
          </cell>
        </row>
        <row r="48">
          <cell r="C48" t="str">
            <v>O&amp;M</v>
          </cell>
          <cell r="E48" t="str">
            <v>BC-P-E-Sarbanes Oxley 404</v>
          </cell>
          <cell r="I48">
            <v>395.85</v>
          </cell>
          <cell r="J48">
            <v>3404.1</v>
          </cell>
          <cell r="K48">
            <v>3008.25</v>
          </cell>
          <cell r="L48">
            <v>0.88371375694016041</v>
          </cell>
          <cell r="M48">
            <v>3103.29</v>
          </cell>
          <cell r="N48">
            <v>20424.599999999999</v>
          </cell>
          <cell r="O48">
            <v>17321.309999999998</v>
          </cell>
          <cell r="P48">
            <v>0.84806116154049527</v>
          </cell>
          <cell r="R48">
            <v>425.03</v>
          </cell>
          <cell r="S48">
            <v>443.51</v>
          </cell>
          <cell r="T48">
            <v>143.94</v>
          </cell>
          <cell r="U48">
            <v>1079.5899999999999</v>
          </cell>
          <cell r="V48">
            <v>615.37</v>
          </cell>
          <cell r="W48">
            <v>395.85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3404.1</v>
          </cell>
          <cell r="AE48">
            <v>3404.1</v>
          </cell>
          <cell r="AF48">
            <v>3404.1</v>
          </cell>
          <cell r="AG48">
            <v>3404.1</v>
          </cell>
          <cell r="AH48">
            <v>3404.1</v>
          </cell>
          <cell r="AI48">
            <v>3404.1</v>
          </cell>
          <cell r="AJ48">
            <v>3404.1</v>
          </cell>
          <cell r="AK48">
            <v>3404.1</v>
          </cell>
          <cell r="AL48">
            <v>3404.1</v>
          </cell>
          <cell r="AM48">
            <v>3404.1</v>
          </cell>
          <cell r="AN48">
            <v>3404.1</v>
          </cell>
          <cell r="AO48">
            <v>3508.07</v>
          </cell>
          <cell r="AQ48">
            <v>40953.17</v>
          </cell>
          <cell r="AR48">
            <v>40953.17</v>
          </cell>
          <cell r="AS48">
            <v>39839.379999999997</v>
          </cell>
          <cell r="AT48">
            <v>39839.379999999997</v>
          </cell>
          <cell r="AU48">
            <v>39865</v>
          </cell>
          <cell r="AV48">
            <v>39864</v>
          </cell>
          <cell r="AW48" t="e">
            <v>#REF!</v>
          </cell>
          <cell r="AX48" t="e">
            <v>#REF!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D48">
            <v>5866.31</v>
          </cell>
          <cell r="BE48">
            <v>13459.24</v>
          </cell>
          <cell r="BF48">
            <v>46349.58</v>
          </cell>
          <cell r="BH48">
            <v>40953.17</v>
          </cell>
          <cell r="BI48">
            <v>40736.47</v>
          </cell>
          <cell r="BJ48">
            <v>40806.629999999997</v>
          </cell>
          <cell r="BK48">
            <v>39864</v>
          </cell>
          <cell r="BL48">
            <v>39864</v>
          </cell>
          <cell r="BO48">
            <v>36760.71</v>
          </cell>
          <cell r="BP48">
            <v>1089.1699999999983</v>
          </cell>
          <cell r="BQ48">
            <v>0</v>
          </cell>
          <cell r="BS48">
            <v>39544.49</v>
          </cell>
          <cell r="BT48">
            <v>39864</v>
          </cell>
          <cell r="BU48">
            <v>39544.49</v>
          </cell>
          <cell r="BV48">
            <v>319.51000000000204</v>
          </cell>
        </row>
        <row r="49">
          <cell r="C49" t="str">
            <v>O&amp;M</v>
          </cell>
          <cell r="E49" t="str">
            <v>BC-T-E-Travel Svcs</v>
          </cell>
          <cell r="I49">
            <v>0</v>
          </cell>
          <cell r="J49">
            <v>0</v>
          </cell>
          <cell r="K49">
            <v>0</v>
          </cell>
          <cell r="L49" t="str">
            <v xml:space="preserve"> </v>
          </cell>
          <cell r="M49">
            <v>0</v>
          </cell>
          <cell r="N49">
            <v>0</v>
          </cell>
          <cell r="O49">
            <v>0</v>
          </cell>
          <cell r="P49" t="str">
            <v xml:space="preserve"> 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450813.4</v>
          </cell>
          <cell r="BE49">
            <v>2737338.72</v>
          </cell>
          <cell r="BF49">
            <v>878082.75</v>
          </cell>
          <cell r="BH49">
            <v>0</v>
          </cell>
          <cell r="BI49">
            <v>1468389</v>
          </cell>
          <cell r="BJ49">
            <v>1368906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Q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</row>
        <row r="50">
          <cell r="C50" t="str">
            <v>O&amp;M</v>
          </cell>
          <cell r="E50" t="str">
            <v>BC-T-Travel Svcs</v>
          </cell>
          <cell r="I50">
            <v>13472</v>
          </cell>
          <cell r="J50">
            <v>13472</v>
          </cell>
          <cell r="K50">
            <v>0</v>
          </cell>
          <cell r="L50">
            <v>0</v>
          </cell>
          <cell r="M50">
            <v>80896</v>
          </cell>
          <cell r="N50">
            <v>80896</v>
          </cell>
          <cell r="O50">
            <v>0</v>
          </cell>
          <cell r="P50">
            <v>0</v>
          </cell>
          <cell r="R50">
            <v>13488</v>
          </cell>
          <cell r="S50">
            <v>13488</v>
          </cell>
          <cell r="T50">
            <v>13488</v>
          </cell>
          <cell r="U50">
            <v>13488</v>
          </cell>
          <cell r="V50">
            <v>13472</v>
          </cell>
          <cell r="W50">
            <v>13472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13488</v>
          </cell>
          <cell r="AE50">
            <v>13488</v>
          </cell>
          <cell r="AF50">
            <v>13488</v>
          </cell>
          <cell r="AG50">
            <v>13488</v>
          </cell>
          <cell r="AH50">
            <v>13472</v>
          </cell>
          <cell r="AI50">
            <v>13472</v>
          </cell>
          <cell r="AJ50">
            <v>13472</v>
          </cell>
          <cell r="AK50">
            <v>13472</v>
          </cell>
          <cell r="AL50">
            <v>13472</v>
          </cell>
          <cell r="AM50">
            <v>13472</v>
          </cell>
          <cell r="AN50">
            <v>13472</v>
          </cell>
          <cell r="AO50">
            <v>13471</v>
          </cell>
          <cell r="AQ50">
            <v>161727</v>
          </cell>
          <cell r="AR50">
            <v>161727</v>
          </cell>
          <cell r="AS50">
            <v>161727</v>
          </cell>
          <cell r="AT50">
            <v>161727</v>
          </cell>
          <cell r="AU50">
            <v>161727</v>
          </cell>
          <cell r="AV50">
            <v>161727</v>
          </cell>
          <cell r="AW50" t="e">
            <v>#REF!</v>
          </cell>
          <cell r="AX50" t="e">
            <v>#REF!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113899</v>
          </cell>
          <cell r="BE50">
            <v>111121</v>
          </cell>
          <cell r="BF50">
            <v>144540</v>
          </cell>
          <cell r="BH50">
            <v>161727</v>
          </cell>
          <cell r="BI50">
            <v>113899</v>
          </cell>
          <cell r="BJ50">
            <v>111121</v>
          </cell>
          <cell r="BK50">
            <v>161727</v>
          </cell>
          <cell r="BL50">
            <v>161727</v>
          </cell>
          <cell r="BO50">
            <v>80831</v>
          </cell>
          <cell r="BP50">
            <v>0</v>
          </cell>
          <cell r="BQ50">
            <v>0</v>
          </cell>
          <cell r="BS50">
            <v>130671.98</v>
          </cell>
          <cell r="BT50">
            <v>161727</v>
          </cell>
          <cell r="BU50">
            <v>130671.98</v>
          </cell>
          <cell r="BV50">
            <v>31055.020000000004</v>
          </cell>
        </row>
        <row r="51">
          <cell r="C51" t="str">
            <v>O&amp;M</v>
          </cell>
          <cell r="E51" t="str">
            <v>BC-T-Corp Hdqtrs Svcs</v>
          </cell>
          <cell r="I51">
            <v>387613.98</v>
          </cell>
          <cell r="J51">
            <v>388082.08</v>
          </cell>
          <cell r="K51">
            <v>468.10000000003492</v>
          </cell>
          <cell r="L51">
            <v>1.2061881342215928E-3</v>
          </cell>
          <cell r="M51">
            <v>2325940.58</v>
          </cell>
          <cell r="N51">
            <v>2330352.7999999998</v>
          </cell>
          <cell r="O51">
            <v>4412.2199999997392</v>
          </cell>
          <cell r="P51">
            <v>1.8933699652686664E-3</v>
          </cell>
          <cell r="R51">
            <v>387870.68</v>
          </cell>
          <cell r="S51">
            <v>387613.98</v>
          </cell>
          <cell r="T51">
            <v>387613.98</v>
          </cell>
          <cell r="U51">
            <v>387613.98</v>
          </cell>
          <cell r="V51">
            <v>387613.98</v>
          </cell>
          <cell r="W51">
            <v>387613.98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388547.16</v>
          </cell>
          <cell r="AE51">
            <v>388547.16</v>
          </cell>
          <cell r="AF51">
            <v>388547.16</v>
          </cell>
          <cell r="AG51">
            <v>388547.16</v>
          </cell>
          <cell r="AH51">
            <v>388082.08</v>
          </cell>
          <cell r="AI51">
            <v>388082.08</v>
          </cell>
          <cell r="AJ51">
            <v>388082.08</v>
          </cell>
          <cell r="AK51">
            <v>388082.08</v>
          </cell>
          <cell r="AL51">
            <v>388082.08</v>
          </cell>
          <cell r="AM51">
            <v>388082.08</v>
          </cell>
          <cell r="AN51">
            <v>388082.08</v>
          </cell>
          <cell r="AO51">
            <v>388070</v>
          </cell>
          <cell r="AQ51">
            <v>4658833.2</v>
          </cell>
          <cell r="AR51">
            <v>4658833.2</v>
          </cell>
          <cell r="AS51">
            <v>4658833.2</v>
          </cell>
          <cell r="AT51">
            <v>4658833.2</v>
          </cell>
          <cell r="AU51">
            <v>4658833.2</v>
          </cell>
          <cell r="AV51">
            <v>4658828.34</v>
          </cell>
          <cell r="AW51" t="e">
            <v>#REF!</v>
          </cell>
          <cell r="AX51" t="e">
            <v>#REF!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4810958.88</v>
          </cell>
          <cell r="BE51">
            <v>4424222.7300000004</v>
          </cell>
          <cell r="BF51">
            <v>4764794.91</v>
          </cell>
          <cell r="BH51">
            <v>4658833.2</v>
          </cell>
          <cell r="BI51">
            <v>4813061.76</v>
          </cell>
          <cell r="BJ51">
            <v>4498021.1100000003</v>
          </cell>
          <cell r="BK51">
            <v>4658828.34</v>
          </cell>
          <cell r="BL51">
            <v>4658828.34</v>
          </cell>
          <cell r="BO51">
            <v>2332887.7599999998</v>
          </cell>
          <cell r="BP51">
            <v>4.8600000003352761</v>
          </cell>
          <cell r="BQ51">
            <v>0</v>
          </cell>
          <cell r="BS51">
            <v>3659436</v>
          </cell>
          <cell r="BT51">
            <v>4658828.34</v>
          </cell>
          <cell r="BU51">
            <v>3659436</v>
          </cell>
          <cell r="BV51">
            <v>999392.33999999985</v>
          </cell>
        </row>
        <row r="52">
          <cell r="C52" t="str">
            <v>O&amp;M</v>
          </cell>
          <cell r="E52" t="str">
            <v>BC-T-Corp Motor Pool</v>
          </cell>
          <cell r="I52">
            <v>4793.7</v>
          </cell>
          <cell r="J52">
            <v>3321.95</v>
          </cell>
          <cell r="K52">
            <v>-1471.75</v>
          </cell>
          <cell r="L52">
            <v>-0.44303797468354433</v>
          </cell>
          <cell r="M52">
            <v>33219.5</v>
          </cell>
          <cell r="N52">
            <v>20099.900000000001</v>
          </cell>
          <cell r="O52">
            <v>-13119.599999999999</v>
          </cell>
          <cell r="P52">
            <v>-0.65271966527196645</v>
          </cell>
          <cell r="R52">
            <v>3994.75</v>
          </cell>
          <cell r="S52">
            <v>4331.1499999999996</v>
          </cell>
          <cell r="T52">
            <v>4289.1000000000004</v>
          </cell>
          <cell r="U52">
            <v>9461.25</v>
          </cell>
          <cell r="V52">
            <v>6349.55</v>
          </cell>
          <cell r="W52">
            <v>4793.7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3364</v>
          </cell>
          <cell r="AE52">
            <v>3364</v>
          </cell>
          <cell r="AF52">
            <v>3364</v>
          </cell>
          <cell r="AG52">
            <v>3364</v>
          </cell>
          <cell r="AH52">
            <v>3321.95</v>
          </cell>
          <cell r="AI52">
            <v>3321.95</v>
          </cell>
          <cell r="AJ52">
            <v>3321.95</v>
          </cell>
          <cell r="AK52">
            <v>3321.95</v>
          </cell>
          <cell r="AL52">
            <v>3321.95</v>
          </cell>
          <cell r="AM52">
            <v>3321.95</v>
          </cell>
          <cell r="AN52">
            <v>3321.95</v>
          </cell>
          <cell r="AO52">
            <v>3448.1</v>
          </cell>
          <cell r="AQ52">
            <v>40157.75</v>
          </cell>
          <cell r="AR52">
            <v>40157.75</v>
          </cell>
          <cell r="AS52">
            <v>40157.75</v>
          </cell>
          <cell r="AT52">
            <v>40157.75</v>
          </cell>
          <cell r="AU52">
            <v>40157.75</v>
          </cell>
          <cell r="AV52">
            <v>40157.75</v>
          </cell>
          <cell r="AW52" t="e">
            <v>#REF!</v>
          </cell>
          <cell r="AX52" t="e">
            <v>#REF!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42006.06</v>
          </cell>
          <cell r="BE52">
            <v>67399.199999999997</v>
          </cell>
          <cell r="BF52">
            <v>67345.08</v>
          </cell>
          <cell r="BH52">
            <v>40157.75</v>
          </cell>
          <cell r="BI52">
            <v>69573.899999999994</v>
          </cell>
          <cell r="BJ52">
            <v>67867.25</v>
          </cell>
          <cell r="BK52">
            <v>40157.75</v>
          </cell>
          <cell r="BL52">
            <v>40157.75</v>
          </cell>
          <cell r="BO52">
            <v>6938.25</v>
          </cell>
          <cell r="BP52">
            <v>0</v>
          </cell>
          <cell r="BQ52">
            <v>0</v>
          </cell>
          <cell r="BS52">
            <v>83728.100000000006</v>
          </cell>
          <cell r="BT52">
            <v>40157.75</v>
          </cell>
          <cell r="BU52">
            <v>83728.100000000006</v>
          </cell>
          <cell r="BV52">
            <v>-43570.350000000006</v>
          </cell>
        </row>
        <row r="53">
          <cell r="C53" t="str">
            <v>O&amp;M</v>
          </cell>
          <cell r="E53" t="str">
            <v>BC-T-Vehicle Parking</v>
          </cell>
          <cell r="I53">
            <v>6393.8</v>
          </cell>
          <cell r="J53">
            <v>5571.74</v>
          </cell>
          <cell r="K53">
            <v>-822.0600000000004</v>
          </cell>
          <cell r="L53">
            <v>-0.14754098360655746</v>
          </cell>
          <cell r="M53">
            <v>35987.96</v>
          </cell>
          <cell r="N53">
            <v>33430.44</v>
          </cell>
          <cell r="O53">
            <v>-2557.5199999999968</v>
          </cell>
          <cell r="P53">
            <v>-7.6502732240437063E-2</v>
          </cell>
          <cell r="R53">
            <v>5571.74</v>
          </cell>
          <cell r="S53">
            <v>5754.42</v>
          </cell>
          <cell r="T53">
            <v>5937.1</v>
          </cell>
          <cell r="U53">
            <v>6119.78</v>
          </cell>
          <cell r="V53">
            <v>6211.12</v>
          </cell>
          <cell r="W53">
            <v>6393.8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5571.74</v>
          </cell>
          <cell r="AE53">
            <v>5571.74</v>
          </cell>
          <cell r="AF53">
            <v>5571.74</v>
          </cell>
          <cell r="AG53">
            <v>5571.74</v>
          </cell>
          <cell r="AH53">
            <v>5571.74</v>
          </cell>
          <cell r="AI53">
            <v>5571.74</v>
          </cell>
          <cell r="AJ53">
            <v>5571.74</v>
          </cell>
          <cell r="AK53">
            <v>5571.74</v>
          </cell>
          <cell r="AL53">
            <v>5571.74</v>
          </cell>
          <cell r="AM53">
            <v>5571.74</v>
          </cell>
          <cell r="AN53">
            <v>5571.74</v>
          </cell>
          <cell r="AO53">
            <v>5571.74</v>
          </cell>
          <cell r="AQ53">
            <v>66860.88</v>
          </cell>
          <cell r="AR53">
            <v>66860.88</v>
          </cell>
          <cell r="AS53">
            <v>66860.88</v>
          </cell>
          <cell r="AT53">
            <v>66860.88</v>
          </cell>
          <cell r="AU53">
            <v>66860.88</v>
          </cell>
          <cell r="AV53">
            <v>66860.88</v>
          </cell>
          <cell r="AW53" t="e">
            <v>#REF!</v>
          </cell>
          <cell r="AX53" t="e">
            <v>#REF!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73681.2</v>
          </cell>
          <cell r="BE53">
            <v>74381.89</v>
          </cell>
          <cell r="BF53">
            <v>79487.990000000005</v>
          </cell>
          <cell r="BH53">
            <v>66860.88</v>
          </cell>
          <cell r="BI53">
            <v>64945.8</v>
          </cell>
          <cell r="BJ53">
            <v>63358.92</v>
          </cell>
          <cell r="BK53">
            <v>66860.88</v>
          </cell>
          <cell r="BL53">
            <v>66860.88</v>
          </cell>
          <cell r="BO53">
            <v>30872.920000000006</v>
          </cell>
          <cell r="BP53">
            <v>0</v>
          </cell>
          <cell r="BQ53">
            <v>0</v>
          </cell>
          <cell r="BS53">
            <v>65542.080000000002</v>
          </cell>
          <cell r="BT53">
            <v>66860.88</v>
          </cell>
          <cell r="BU53">
            <v>65542.080000000002</v>
          </cell>
          <cell r="BV53">
            <v>1318.8000000000029</v>
          </cell>
        </row>
        <row r="54">
          <cell r="C54" t="str">
            <v>O&amp;M</v>
          </cell>
          <cell r="E54" t="str">
            <v>BC-T-E-MgeStkhl</v>
          </cell>
          <cell r="I54">
            <v>134920.62</v>
          </cell>
          <cell r="J54">
            <v>134921</v>
          </cell>
          <cell r="K54">
            <v>0.38000000000465661</v>
          </cell>
          <cell r="L54">
            <v>2.8164629672523672E-6</v>
          </cell>
          <cell r="M54">
            <v>805168.66</v>
          </cell>
          <cell r="N54">
            <v>810174</v>
          </cell>
          <cell r="O54">
            <v>5005.3399999999674</v>
          </cell>
          <cell r="P54">
            <v>6.178104950294588E-3</v>
          </cell>
          <cell r="R54">
            <v>132581.09</v>
          </cell>
          <cell r="S54">
            <v>132581.09</v>
          </cell>
          <cell r="T54">
            <v>135082.62</v>
          </cell>
          <cell r="U54">
            <v>135082.62</v>
          </cell>
          <cell r="V54">
            <v>134920.62</v>
          </cell>
          <cell r="W54">
            <v>134920.62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135083</v>
          </cell>
          <cell r="AE54">
            <v>135083</v>
          </cell>
          <cell r="AF54">
            <v>135083</v>
          </cell>
          <cell r="AG54">
            <v>135083</v>
          </cell>
          <cell r="AH54">
            <v>134921</v>
          </cell>
          <cell r="AI54">
            <v>134921</v>
          </cell>
          <cell r="AJ54">
            <v>134921</v>
          </cell>
          <cell r="AK54">
            <v>134921</v>
          </cell>
          <cell r="AL54">
            <v>134921</v>
          </cell>
          <cell r="AM54">
            <v>134921</v>
          </cell>
          <cell r="AN54">
            <v>134921</v>
          </cell>
          <cell r="AO54">
            <v>134916</v>
          </cell>
          <cell r="AQ54">
            <v>1589700.55</v>
          </cell>
          <cell r="AR54">
            <v>1589700.55</v>
          </cell>
          <cell r="AS54">
            <v>1619694.9</v>
          </cell>
          <cell r="AT54">
            <v>1619694.9</v>
          </cell>
          <cell r="AU54">
            <v>1614695</v>
          </cell>
          <cell r="AV54">
            <v>1614695</v>
          </cell>
          <cell r="AW54" t="e">
            <v>#REF!</v>
          </cell>
          <cell r="AX54" t="e">
            <v>#REF!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1508476.53</v>
          </cell>
          <cell r="BE54">
            <v>1307611.8799999999</v>
          </cell>
          <cell r="BF54">
            <v>1446852.55</v>
          </cell>
          <cell r="BH54">
            <v>1619695</v>
          </cell>
          <cell r="BI54">
            <v>1345398</v>
          </cell>
          <cell r="BJ54">
            <v>1312581</v>
          </cell>
          <cell r="BK54">
            <v>1614695</v>
          </cell>
          <cell r="BL54">
            <v>1614695</v>
          </cell>
          <cell r="BO54">
            <v>809526.34</v>
          </cell>
          <cell r="BP54">
            <v>5000</v>
          </cell>
          <cell r="BQ54">
            <v>0</v>
          </cell>
          <cell r="BS54">
            <v>0</v>
          </cell>
          <cell r="BT54">
            <v>1614695</v>
          </cell>
          <cell r="BU54">
            <v>0</v>
          </cell>
          <cell r="BV54">
            <v>1614695</v>
          </cell>
        </row>
        <row r="55">
          <cell r="C55" t="str">
            <v>O&amp;M</v>
          </cell>
          <cell r="E55" t="str">
            <v>BC-T-B&amp;W Copy Svcs</v>
          </cell>
          <cell r="I55">
            <v>171.92</v>
          </cell>
          <cell r="J55">
            <v>1646</v>
          </cell>
          <cell r="K55">
            <v>1474.08</v>
          </cell>
          <cell r="L55">
            <v>0.89555285540704732</v>
          </cell>
          <cell r="M55">
            <v>11648.32</v>
          </cell>
          <cell r="N55">
            <v>9884</v>
          </cell>
          <cell r="O55">
            <v>-1764.3199999999997</v>
          </cell>
          <cell r="P55">
            <v>-0.17850263051396192</v>
          </cell>
          <cell r="R55">
            <v>343.2</v>
          </cell>
          <cell r="S55">
            <v>1549.52</v>
          </cell>
          <cell r="T55">
            <v>5725.44</v>
          </cell>
          <cell r="U55">
            <v>2350.2399999999998</v>
          </cell>
          <cell r="V55">
            <v>1508</v>
          </cell>
          <cell r="W55">
            <v>171.92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1648</v>
          </cell>
          <cell r="AE55">
            <v>1648</v>
          </cell>
          <cell r="AF55">
            <v>1648</v>
          </cell>
          <cell r="AG55">
            <v>1648</v>
          </cell>
          <cell r="AH55">
            <v>1646</v>
          </cell>
          <cell r="AI55">
            <v>1646</v>
          </cell>
          <cell r="AJ55">
            <v>1646</v>
          </cell>
          <cell r="AK55">
            <v>1646</v>
          </cell>
          <cell r="AL55">
            <v>1646</v>
          </cell>
          <cell r="AM55">
            <v>1646</v>
          </cell>
          <cell r="AN55">
            <v>1646</v>
          </cell>
          <cell r="AO55">
            <v>1646</v>
          </cell>
          <cell r="AQ55">
            <v>19760</v>
          </cell>
          <cell r="AR55">
            <v>19760</v>
          </cell>
          <cell r="AS55">
            <v>19760</v>
          </cell>
          <cell r="AT55">
            <v>19760</v>
          </cell>
          <cell r="AU55">
            <v>19760</v>
          </cell>
          <cell r="AV55">
            <v>19760</v>
          </cell>
          <cell r="AW55" t="e">
            <v>#REF!</v>
          </cell>
          <cell r="AX55" t="e">
            <v>#REF!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16752.72</v>
          </cell>
          <cell r="BE55">
            <v>30845.599999999999</v>
          </cell>
          <cell r="BF55">
            <v>17994.78</v>
          </cell>
          <cell r="BH55">
            <v>19760</v>
          </cell>
          <cell r="BI55">
            <v>33056</v>
          </cell>
          <cell r="BJ55">
            <v>33056</v>
          </cell>
          <cell r="BK55">
            <v>19760</v>
          </cell>
          <cell r="BL55">
            <v>19760</v>
          </cell>
          <cell r="BO55">
            <v>8111.68</v>
          </cell>
          <cell r="BP55">
            <v>0</v>
          </cell>
          <cell r="BQ55">
            <v>0</v>
          </cell>
          <cell r="BS55">
            <v>41490</v>
          </cell>
          <cell r="BT55">
            <v>19760</v>
          </cell>
          <cell r="BU55">
            <v>41490</v>
          </cell>
          <cell r="BV55">
            <v>-21730</v>
          </cell>
        </row>
        <row r="56">
          <cell r="C56" t="str">
            <v>O&amp;M</v>
          </cell>
          <cell r="E56" t="str">
            <v>BC-T-Color Copy Svcs</v>
          </cell>
          <cell r="I56">
            <v>4174</v>
          </cell>
          <cell r="J56">
            <v>2091.1999999999998</v>
          </cell>
          <cell r="K56">
            <v>-2082.8000000000002</v>
          </cell>
          <cell r="L56">
            <v>-0.99598316755929628</v>
          </cell>
          <cell r="M56">
            <v>15200.8</v>
          </cell>
          <cell r="N56">
            <v>12556.8</v>
          </cell>
          <cell r="O56">
            <v>-2644</v>
          </cell>
          <cell r="P56">
            <v>-0.2105632008154944</v>
          </cell>
          <cell r="R56">
            <v>1960</v>
          </cell>
          <cell r="S56">
            <v>3430.4</v>
          </cell>
          <cell r="T56">
            <v>1754.8</v>
          </cell>
          <cell r="U56">
            <v>2790.8</v>
          </cell>
          <cell r="V56">
            <v>1090.8</v>
          </cell>
          <cell r="W56">
            <v>4174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2093.6</v>
          </cell>
          <cell r="AE56">
            <v>2093.6</v>
          </cell>
          <cell r="AF56">
            <v>2093.6</v>
          </cell>
          <cell r="AG56">
            <v>2093.6</v>
          </cell>
          <cell r="AH56">
            <v>2091.1999999999998</v>
          </cell>
          <cell r="AI56">
            <v>2091.1999999999998</v>
          </cell>
          <cell r="AJ56">
            <v>2091.1999999999998</v>
          </cell>
          <cell r="AK56">
            <v>2091.1999999999998</v>
          </cell>
          <cell r="AL56">
            <v>2091.1999999999998</v>
          </cell>
          <cell r="AM56">
            <v>2091.1999999999998</v>
          </cell>
          <cell r="AN56">
            <v>2091.1999999999998</v>
          </cell>
          <cell r="AO56">
            <v>2087.1999999999998</v>
          </cell>
          <cell r="AQ56">
            <v>25100</v>
          </cell>
          <cell r="AR56">
            <v>25100</v>
          </cell>
          <cell r="AS56">
            <v>25100</v>
          </cell>
          <cell r="AT56">
            <v>25100</v>
          </cell>
          <cell r="AU56">
            <v>25100</v>
          </cell>
          <cell r="AV56">
            <v>25100</v>
          </cell>
          <cell r="AW56" t="e">
            <v>#REF!</v>
          </cell>
          <cell r="AX56" t="e">
            <v>#REF!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26147.38</v>
          </cell>
          <cell r="BE56">
            <v>35886.01</v>
          </cell>
          <cell r="BF56">
            <v>37916.199999999997</v>
          </cell>
          <cell r="BH56">
            <v>25100</v>
          </cell>
          <cell r="BI56">
            <v>23520</v>
          </cell>
          <cell r="BJ56">
            <v>22776.07</v>
          </cell>
          <cell r="BK56">
            <v>25100</v>
          </cell>
          <cell r="BL56">
            <v>25100</v>
          </cell>
          <cell r="BO56">
            <v>9899.2000000000007</v>
          </cell>
          <cell r="BP56">
            <v>0</v>
          </cell>
          <cell r="BQ56">
            <v>0</v>
          </cell>
          <cell r="BS56">
            <v>13760</v>
          </cell>
          <cell r="BT56">
            <v>25100</v>
          </cell>
          <cell r="BU56">
            <v>13760</v>
          </cell>
          <cell r="BV56">
            <v>11340</v>
          </cell>
        </row>
        <row r="57">
          <cell r="C57" t="str">
            <v>O&amp;M</v>
          </cell>
          <cell r="E57" t="str">
            <v>BC-T-Printing Service</v>
          </cell>
          <cell r="I57">
            <v>1150</v>
          </cell>
          <cell r="J57">
            <v>2144</v>
          </cell>
          <cell r="K57">
            <v>994</v>
          </cell>
          <cell r="L57">
            <v>0.46361940298507465</v>
          </cell>
          <cell r="M57">
            <v>9442</v>
          </cell>
          <cell r="N57">
            <v>12872</v>
          </cell>
          <cell r="O57">
            <v>3430</v>
          </cell>
          <cell r="P57">
            <v>0.26646985705407084</v>
          </cell>
          <cell r="R57">
            <v>1497</v>
          </cell>
          <cell r="S57">
            <v>1255</v>
          </cell>
          <cell r="T57">
            <v>1504</v>
          </cell>
          <cell r="U57">
            <v>1402</v>
          </cell>
          <cell r="V57">
            <v>2634</v>
          </cell>
          <cell r="W57">
            <v>1150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2146</v>
          </cell>
          <cell r="AE57">
            <v>2146</v>
          </cell>
          <cell r="AF57">
            <v>2146</v>
          </cell>
          <cell r="AG57">
            <v>2146</v>
          </cell>
          <cell r="AH57">
            <v>2144</v>
          </cell>
          <cell r="AI57">
            <v>2144</v>
          </cell>
          <cell r="AJ57">
            <v>2144</v>
          </cell>
          <cell r="AK57">
            <v>2144</v>
          </cell>
          <cell r="AL57">
            <v>2144</v>
          </cell>
          <cell r="AM57">
            <v>2144</v>
          </cell>
          <cell r="AN57">
            <v>2144</v>
          </cell>
          <cell r="AO57">
            <v>2137</v>
          </cell>
          <cell r="AQ57">
            <v>25729</v>
          </cell>
          <cell r="AR57">
            <v>25729</v>
          </cell>
          <cell r="AS57">
            <v>25729</v>
          </cell>
          <cell r="AT57">
            <v>25729</v>
          </cell>
          <cell r="AU57">
            <v>25729</v>
          </cell>
          <cell r="AV57">
            <v>25729</v>
          </cell>
          <cell r="AW57" t="e">
            <v>#REF!</v>
          </cell>
          <cell r="AX57" t="e">
            <v>#REF!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17203</v>
          </cell>
          <cell r="BE57">
            <v>25265</v>
          </cell>
          <cell r="BF57">
            <v>26039</v>
          </cell>
          <cell r="BH57">
            <v>25729</v>
          </cell>
          <cell r="BI57">
            <v>37257</v>
          </cell>
          <cell r="BJ57">
            <v>36350</v>
          </cell>
          <cell r="BK57">
            <v>25729</v>
          </cell>
          <cell r="BL57">
            <v>25729</v>
          </cell>
          <cell r="BO57">
            <v>16287</v>
          </cell>
          <cell r="BP57">
            <v>0</v>
          </cell>
          <cell r="BQ57">
            <v>0</v>
          </cell>
          <cell r="BS57">
            <v>16383.5</v>
          </cell>
          <cell r="BT57">
            <v>25729</v>
          </cell>
          <cell r="BU57">
            <v>16383.5</v>
          </cell>
          <cell r="BV57">
            <v>9345.5</v>
          </cell>
        </row>
        <row r="58">
          <cell r="C58" t="str">
            <v>O&amp;M</v>
          </cell>
          <cell r="E58" t="str">
            <v>BC-T-Corp Copiers</v>
          </cell>
          <cell r="I58">
            <v>6135.96</v>
          </cell>
          <cell r="J58">
            <v>10095.959999999999</v>
          </cell>
          <cell r="K58">
            <v>3959.9999999999991</v>
          </cell>
          <cell r="L58">
            <v>0.39223610236173673</v>
          </cell>
          <cell r="M58">
            <v>29167.68</v>
          </cell>
          <cell r="N58">
            <v>60624.72</v>
          </cell>
          <cell r="O58">
            <v>31457.040000000001</v>
          </cell>
          <cell r="P58">
            <v>0.51888140679247674</v>
          </cell>
          <cell r="R58">
            <v>5935.08</v>
          </cell>
          <cell r="S58">
            <v>5986.44</v>
          </cell>
          <cell r="T58">
            <v>2791.44</v>
          </cell>
          <cell r="U58">
            <v>5849.88</v>
          </cell>
          <cell r="V58">
            <v>2468.88</v>
          </cell>
          <cell r="W58">
            <v>6135.96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10108.200000000001</v>
          </cell>
          <cell r="AE58">
            <v>10108.200000000001</v>
          </cell>
          <cell r="AF58">
            <v>10108.200000000001</v>
          </cell>
          <cell r="AG58">
            <v>10108.200000000001</v>
          </cell>
          <cell r="AH58">
            <v>10095.959999999999</v>
          </cell>
          <cell r="AI58">
            <v>10095.959999999999</v>
          </cell>
          <cell r="AJ58">
            <v>10095.959999999999</v>
          </cell>
          <cell r="AK58">
            <v>10095.959999999999</v>
          </cell>
          <cell r="AL58">
            <v>10095.959999999999</v>
          </cell>
          <cell r="AM58">
            <v>10095.959999999999</v>
          </cell>
          <cell r="AN58">
            <v>10095.959999999999</v>
          </cell>
          <cell r="AO58">
            <v>10095.48</v>
          </cell>
          <cell r="AQ58">
            <v>121200</v>
          </cell>
          <cell r="AR58">
            <v>121200</v>
          </cell>
          <cell r="AS58">
            <v>121200</v>
          </cell>
          <cell r="AT58">
            <v>121200</v>
          </cell>
          <cell r="AU58">
            <v>121200</v>
          </cell>
          <cell r="AV58">
            <v>121200</v>
          </cell>
          <cell r="AW58" t="e">
            <v>#REF!</v>
          </cell>
          <cell r="AX58" t="e">
            <v>#REF!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100812.25</v>
          </cell>
          <cell r="BE58">
            <v>145997.93</v>
          </cell>
          <cell r="BF58">
            <v>126009.52</v>
          </cell>
          <cell r="BH58">
            <v>121200</v>
          </cell>
          <cell r="BI58">
            <v>147746.5</v>
          </cell>
          <cell r="BJ58">
            <v>148283.75</v>
          </cell>
          <cell r="BK58">
            <v>121200</v>
          </cell>
          <cell r="BL58">
            <v>121200</v>
          </cell>
          <cell r="BO58">
            <v>92032.320000000007</v>
          </cell>
          <cell r="BP58">
            <v>0</v>
          </cell>
          <cell r="BQ58">
            <v>0</v>
          </cell>
          <cell r="BS58">
            <v>93300</v>
          </cell>
          <cell r="BT58">
            <v>121200</v>
          </cell>
          <cell r="BU58">
            <v>93300</v>
          </cell>
          <cell r="BV58">
            <v>27900</v>
          </cell>
        </row>
        <row r="59">
          <cell r="C59" t="str">
            <v>O&amp;M</v>
          </cell>
          <cell r="E59" t="str">
            <v>BC-T-E-Mailroom</v>
          </cell>
          <cell r="I59">
            <v>39223.800000000003</v>
          </cell>
          <cell r="J59">
            <v>39224</v>
          </cell>
          <cell r="K59">
            <v>0.19999999999708962</v>
          </cell>
          <cell r="L59">
            <v>5.0989190290916175E-6</v>
          </cell>
          <cell r="M59">
            <v>235532.08</v>
          </cell>
          <cell r="N59">
            <v>235532</v>
          </cell>
          <cell r="O59">
            <v>-7.9999999987194315E-2</v>
          </cell>
          <cell r="P59">
            <v>-3.3965660711578177E-7</v>
          </cell>
          <cell r="R59">
            <v>39271.120000000003</v>
          </cell>
          <cell r="S59">
            <v>39271.120000000003</v>
          </cell>
          <cell r="T59">
            <v>39271.120000000003</v>
          </cell>
          <cell r="U59">
            <v>39271.120000000003</v>
          </cell>
          <cell r="V59">
            <v>39223.800000000003</v>
          </cell>
          <cell r="W59">
            <v>39223.800000000003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39271</v>
          </cell>
          <cell r="AE59">
            <v>39271</v>
          </cell>
          <cell r="AF59">
            <v>39271</v>
          </cell>
          <cell r="AG59">
            <v>39271</v>
          </cell>
          <cell r="AH59">
            <v>39224</v>
          </cell>
          <cell r="AI59">
            <v>39224</v>
          </cell>
          <cell r="AJ59">
            <v>39224</v>
          </cell>
          <cell r="AK59">
            <v>39224</v>
          </cell>
          <cell r="AL59">
            <v>39224</v>
          </cell>
          <cell r="AM59">
            <v>39224</v>
          </cell>
          <cell r="AN59">
            <v>39224</v>
          </cell>
          <cell r="AO59">
            <v>39221</v>
          </cell>
          <cell r="AQ59">
            <v>470873</v>
          </cell>
          <cell r="AR59">
            <v>470873</v>
          </cell>
          <cell r="AS59">
            <v>470873.2</v>
          </cell>
          <cell r="AT59">
            <v>470873.2</v>
          </cell>
          <cell r="AU59">
            <v>470874</v>
          </cell>
          <cell r="AV59">
            <v>470874</v>
          </cell>
          <cell r="AW59" t="e">
            <v>#REF!</v>
          </cell>
          <cell r="AX59" t="e">
            <v>#REF!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549170.31000000006</v>
          </cell>
          <cell r="BE59">
            <v>584483.1</v>
          </cell>
          <cell r="BF59">
            <v>638073</v>
          </cell>
          <cell r="BH59">
            <v>470873</v>
          </cell>
          <cell r="BI59">
            <v>539185</v>
          </cell>
          <cell r="BJ59">
            <v>584482</v>
          </cell>
          <cell r="BK59">
            <v>470874</v>
          </cell>
          <cell r="BL59">
            <v>470874</v>
          </cell>
          <cell r="BO59">
            <v>235341.92</v>
          </cell>
          <cell r="BP59">
            <v>-1</v>
          </cell>
          <cell r="BQ59">
            <v>0</v>
          </cell>
          <cell r="BS59">
            <v>418926.62</v>
          </cell>
          <cell r="BT59">
            <v>470874</v>
          </cell>
          <cell r="BU59">
            <v>418926.62</v>
          </cell>
          <cell r="BV59">
            <v>51947.380000000005</v>
          </cell>
        </row>
        <row r="60">
          <cell r="C60" t="str">
            <v>O&amp;M</v>
          </cell>
          <cell r="E60" t="str">
            <v>BC-T-A/P Auto</v>
          </cell>
          <cell r="I60">
            <v>14187.6</v>
          </cell>
          <cell r="J60">
            <v>12679.8</v>
          </cell>
          <cell r="K60">
            <v>-1507.8000000000011</v>
          </cell>
          <cell r="L60">
            <v>-0.11891354753229555</v>
          </cell>
          <cell r="M60">
            <v>70205.100000000006</v>
          </cell>
          <cell r="N60">
            <v>76162.8</v>
          </cell>
          <cell r="O60">
            <v>5957.6999999999971</v>
          </cell>
          <cell r="P60">
            <v>7.8223227087239403E-2</v>
          </cell>
          <cell r="R60">
            <v>6182.4</v>
          </cell>
          <cell r="S60">
            <v>10042.200000000001</v>
          </cell>
          <cell r="T60">
            <v>14366.1</v>
          </cell>
          <cell r="U60">
            <v>12969.6</v>
          </cell>
          <cell r="V60">
            <v>12457.2</v>
          </cell>
          <cell r="W60">
            <v>14187.6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12700.8</v>
          </cell>
          <cell r="AE60">
            <v>12700.8</v>
          </cell>
          <cell r="AF60">
            <v>12700.8</v>
          </cell>
          <cell r="AG60">
            <v>12700.8</v>
          </cell>
          <cell r="AH60">
            <v>12679.8</v>
          </cell>
          <cell r="AI60">
            <v>12679.8</v>
          </cell>
          <cell r="AJ60">
            <v>12679.8</v>
          </cell>
          <cell r="AK60">
            <v>12679.8</v>
          </cell>
          <cell r="AL60">
            <v>12679.8</v>
          </cell>
          <cell r="AM60">
            <v>12679.8</v>
          </cell>
          <cell r="AN60">
            <v>12679.8</v>
          </cell>
          <cell r="AO60">
            <v>12707.1</v>
          </cell>
          <cell r="AQ60">
            <v>152268.9</v>
          </cell>
          <cell r="AR60">
            <v>152268.9</v>
          </cell>
          <cell r="AS60">
            <v>152268.9</v>
          </cell>
          <cell r="AT60">
            <v>152268.9</v>
          </cell>
          <cell r="AU60">
            <v>152268.9</v>
          </cell>
          <cell r="AV60">
            <v>152268.9</v>
          </cell>
          <cell r="AW60" t="e">
            <v>#REF!</v>
          </cell>
          <cell r="AX60" t="e">
            <v>#REF!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D60">
            <v>156740.48000000001</v>
          </cell>
          <cell r="BE60">
            <v>146450</v>
          </cell>
          <cell r="BF60">
            <v>143274.56</v>
          </cell>
          <cell r="BH60">
            <v>152268.9</v>
          </cell>
          <cell r="BI60">
            <v>133602.56</v>
          </cell>
          <cell r="BJ60">
            <v>129748.64</v>
          </cell>
          <cell r="BK60">
            <v>152268.9</v>
          </cell>
          <cell r="BL60">
            <v>152268.9</v>
          </cell>
          <cell r="BO60">
            <v>82063.799999999988</v>
          </cell>
          <cell r="BP60">
            <v>0</v>
          </cell>
          <cell r="BQ60">
            <v>0</v>
          </cell>
          <cell r="BS60">
            <v>183687.67999999999</v>
          </cell>
          <cell r="BT60">
            <v>152268.9</v>
          </cell>
          <cell r="BU60">
            <v>183687.67999999999</v>
          </cell>
          <cell r="BV60">
            <v>-31418.78</v>
          </cell>
        </row>
        <row r="61">
          <cell r="C61" t="str">
            <v>O&amp;M</v>
          </cell>
          <cell r="E61" t="str">
            <v>BC-T-AP Pay Inv</v>
          </cell>
          <cell r="I61">
            <v>5174.22</v>
          </cell>
          <cell r="J61">
            <v>9163.98</v>
          </cell>
          <cell r="K61">
            <v>3989.7599999999993</v>
          </cell>
          <cell r="L61">
            <v>0.43537414965986387</v>
          </cell>
          <cell r="M61">
            <v>35388.339999999997</v>
          </cell>
          <cell r="N61">
            <v>54983.88</v>
          </cell>
          <cell r="O61">
            <v>19595.54</v>
          </cell>
          <cell r="P61">
            <v>0.35638699924414213</v>
          </cell>
          <cell r="R61">
            <v>5984.64</v>
          </cell>
          <cell r="S61">
            <v>5153.4399999999996</v>
          </cell>
          <cell r="T61">
            <v>5859.96</v>
          </cell>
          <cell r="U61">
            <v>7293.78</v>
          </cell>
          <cell r="V61">
            <v>5922.3</v>
          </cell>
          <cell r="W61">
            <v>5174.22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9163.98</v>
          </cell>
          <cell r="AE61">
            <v>9163.98</v>
          </cell>
          <cell r="AF61">
            <v>9163.98</v>
          </cell>
          <cell r="AG61">
            <v>9163.98</v>
          </cell>
          <cell r="AH61">
            <v>9163.98</v>
          </cell>
          <cell r="AI61">
            <v>9163.98</v>
          </cell>
          <cell r="AJ61">
            <v>9163.98</v>
          </cell>
          <cell r="AK61">
            <v>9163.98</v>
          </cell>
          <cell r="AL61">
            <v>9163.98</v>
          </cell>
          <cell r="AM61">
            <v>9163.98</v>
          </cell>
          <cell r="AN61">
            <v>9163.98</v>
          </cell>
          <cell r="AO61">
            <v>9288.66</v>
          </cell>
          <cell r="AQ61">
            <v>110092.44</v>
          </cell>
          <cell r="AR61">
            <v>110092.44</v>
          </cell>
          <cell r="AS61">
            <v>110092.44</v>
          </cell>
          <cell r="AT61">
            <v>110092.44</v>
          </cell>
          <cell r="AU61">
            <v>110092.44</v>
          </cell>
          <cell r="AV61">
            <v>110092.44</v>
          </cell>
          <cell r="AW61" t="e">
            <v>#REF!</v>
          </cell>
          <cell r="AX61" t="e">
            <v>#REF!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D61">
            <v>89308.51</v>
          </cell>
          <cell r="BE61">
            <v>99641.88</v>
          </cell>
          <cell r="BF61">
            <v>132757.84</v>
          </cell>
          <cell r="BH61">
            <v>110092.44</v>
          </cell>
          <cell r="BI61">
            <v>148512.35</v>
          </cell>
          <cell r="BJ61">
            <v>144967.54999999999</v>
          </cell>
          <cell r="BK61">
            <v>110092.44</v>
          </cell>
          <cell r="BL61">
            <v>110092.44</v>
          </cell>
          <cell r="BO61">
            <v>74704.100000000006</v>
          </cell>
          <cell r="BP61">
            <v>0</v>
          </cell>
          <cell r="BQ61">
            <v>0</v>
          </cell>
          <cell r="BS61">
            <v>83525.69</v>
          </cell>
          <cell r="BT61">
            <v>110092.44</v>
          </cell>
          <cell r="BU61">
            <v>83525.69</v>
          </cell>
          <cell r="BV61">
            <v>26566.75</v>
          </cell>
        </row>
        <row r="62">
          <cell r="C62" t="str">
            <v>O&amp;M</v>
          </cell>
          <cell r="E62" t="str">
            <v>BC-P-AP Consult</v>
          </cell>
          <cell r="I62">
            <v>2253.86</v>
          </cell>
          <cell r="J62">
            <v>3817.34</v>
          </cell>
          <cell r="K62">
            <v>1563.48</v>
          </cell>
          <cell r="L62">
            <v>0.40957315827251434</v>
          </cell>
          <cell r="M62">
            <v>15939.46</v>
          </cell>
          <cell r="N62">
            <v>23228.92</v>
          </cell>
          <cell r="O62">
            <v>7289.4599999999991</v>
          </cell>
          <cell r="P62">
            <v>0.31380968206873155</v>
          </cell>
          <cell r="R62">
            <v>4345.2700000000004</v>
          </cell>
          <cell r="S62">
            <v>2010.2</v>
          </cell>
          <cell r="T62">
            <v>1807.15</v>
          </cell>
          <cell r="U62">
            <v>2680.27</v>
          </cell>
          <cell r="V62">
            <v>2842.71</v>
          </cell>
          <cell r="W62">
            <v>2253.86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3898.56</v>
          </cell>
          <cell r="AE62">
            <v>3898.56</v>
          </cell>
          <cell r="AF62">
            <v>3898.56</v>
          </cell>
          <cell r="AG62">
            <v>3898.56</v>
          </cell>
          <cell r="AH62">
            <v>3817.34</v>
          </cell>
          <cell r="AI62">
            <v>3817.34</v>
          </cell>
          <cell r="AJ62">
            <v>3817.34</v>
          </cell>
          <cell r="AK62">
            <v>3817.34</v>
          </cell>
          <cell r="AL62">
            <v>3817.34</v>
          </cell>
          <cell r="AM62">
            <v>3817.34</v>
          </cell>
          <cell r="AN62">
            <v>3817.34</v>
          </cell>
          <cell r="AO62">
            <v>3869.96</v>
          </cell>
          <cell r="AQ62">
            <v>46185.58</v>
          </cell>
          <cell r="AR62">
            <v>46185.58</v>
          </cell>
          <cell r="AS62">
            <v>46185.58</v>
          </cell>
          <cell r="AT62">
            <v>46185.58</v>
          </cell>
          <cell r="AU62">
            <v>46185.58</v>
          </cell>
          <cell r="AV62">
            <v>46185.58</v>
          </cell>
          <cell r="AW62" t="e">
            <v>#REF!</v>
          </cell>
          <cell r="AX62" t="e">
            <v>#REF!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D62">
            <v>30236.16</v>
          </cell>
          <cell r="BE62">
            <v>44038.720000000001</v>
          </cell>
          <cell r="BF62">
            <v>44176.13</v>
          </cell>
          <cell r="BH62">
            <v>46185.58</v>
          </cell>
          <cell r="BI62">
            <v>49380.5</v>
          </cell>
          <cell r="BJ62">
            <v>48171.5</v>
          </cell>
          <cell r="BK62">
            <v>46185.58</v>
          </cell>
          <cell r="BL62">
            <v>46185.58</v>
          </cell>
          <cell r="BO62">
            <v>30246.120000000003</v>
          </cell>
          <cell r="BP62">
            <v>0</v>
          </cell>
          <cell r="BQ62">
            <v>0</v>
          </cell>
          <cell r="BS62">
            <v>40524</v>
          </cell>
          <cell r="BT62">
            <v>46185.58</v>
          </cell>
          <cell r="BU62">
            <v>40524</v>
          </cell>
          <cell r="BV62">
            <v>5661.5800000000017</v>
          </cell>
        </row>
        <row r="63">
          <cell r="C63" t="str">
            <v>O&amp;M</v>
          </cell>
          <cell r="E63" t="str">
            <v>BC-T-BusExpReim</v>
          </cell>
          <cell r="I63">
            <v>4726.54</v>
          </cell>
          <cell r="J63">
            <v>4299.3599999999997</v>
          </cell>
          <cell r="K63">
            <v>-427.18000000000029</v>
          </cell>
          <cell r="L63">
            <v>-9.9358974358974436E-2</v>
          </cell>
          <cell r="M63">
            <v>23412.22</v>
          </cell>
          <cell r="N63">
            <v>25851.279999999999</v>
          </cell>
          <cell r="O63">
            <v>2439.0599999999977</v>
          </cell>
          <cell r="P63">
            <v>9.4349680170575601E-2</v>
          </cell>
          <cell r="R63">
            <v>3913.52</v>
          </cell>
          <cell r="S63">
            <v>3803.28</v>
          </cell>
          <cell r="T63">
            <v>3748.16</v>
          </cell>
          <cell r="U63">
            <v>3941.08</v>
          </cell>
          <cell r="V63">
            <v>3279.64</v>
          </cell>
          <cell r="W63">
            <v>4726.54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4313.1400000000003</v>
          </cell>
          <cell r="AE63">
            <v>4313.1400000000003</v>
          </cell>
          <cell r="AF63">
            <v>4313.1400000000003</v>
          </cell>
          <cell r="AG63">
            <v>4313.1400000000003</v>
          </cell>
          <cell r="AH63">
            <v>4299.3599999999997</v>
          </cell>
          <cell r="AI63">
            <v>4299.3599999999997</v>
          </cell>
          <cell r="AJ63">
            <v>4299.3599999999997</v>
          </cell>
          <cell r="AK63">
            <v>4299.3599999999997</v>
          </cell>
          <cell r="AL63">
            <v>4299.3599999999997</v>
          </cell>
          <cell r="AM63">
            <v>4299.3599999999997</v>
          </cell>
          <cell r="AN63">
            <v>4299.3599999999997</v>
          </cell>
          <cell r="AO63">
            <v>4202.8999999999996</v>
          </cell>
          <cell r="AQ63">
            <v>51550.98</v>
          </cell>
          <cell r="AR63">
            <v>51550.98</v>
          </cell>
          <cell r="AS63">
            <v>51550.98</v>
          </cell>
          <cell r="AT63">
            <v>51550.98</v>
          </cell>
          <cell r="AU63">
            <v>51550.98</v>
          </cell>
          <cell r="AV63">
            <v>51550.98</v>
          </cell>
          <cell r="AW63" t="e">
            <v>#REF!</v>
          </cell>
          <cell r="AX63" t="e">
            <v>#REF!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>
            <v>49693.84</v>
          </cell>
          <cell r="BE63">
            <v>53037.79</v>
          </cell>
          <cell r="BF63">
            <v>62368.28</v>
          </cell>
          <cell r="BH63">
            <v>51550.98</v>
          </cell>
          <cell r="BI63">
            <v>61740</v>
          </cell>
          <cell r="BJ63">
            <v>60255</v>
          </cell>
          <cell r="BK63">
            <v>51550.98</v>
          </cell>
          <cell r="BL63">
            <v>51550.98</v>
          </cell>
          <cell r="BO63">
            <v>28138.760000000002</v>
          </cell>
          <cell r="BP63">
            <v>0</v>
          </cell>
          <cell r="BQ63">
            <v>0</v>
          </cell>
          <cell r="BS63">
            <v>68507.92</v>
          </cell>
          <cell r="BT63">
            <v>51550.98</v>
          </cell>
          <cell r="BU63">
            <v>68507.92</v>
          </cell>
          <cell r="BV63">
            <v>-16956.939999999995</v>
          </cell>
        </row>
        <row r="64">
          <cell r="C64" t="str">
            <v>O&amp;M</v>
          </cell>
          <cell r="E64" t="str">
            <v>BC-T-Pensio Inq</v>
          </cell>
          <cell r="I64">
            <v>1286.79</v>
          </cell>
          <cell r="J64">
            <v>1247.8499999999999</v>
          </cell>
          <cell r="K64">
            <v>-38.940000000000055</v>
          </cell>
          <cell r="L64">
            <v>-3.1205673758865293E-2</v>
          </cell>
          <cell r="M64">
            <v>7646.4</v>
          </cell>
          <cell r="N64">
            <v>7494.18</v>
          </cell>
          <cell r="O64">
            <v>-152.21999999999935</v>
          </cell>
          <cell r="P64">
            <v>-2.0311761927255461E-2</v>
          </cell>
          <cell r="R64">
            <v>1256.7</v>
          </cell>
          <cell r="S64">
            <v>1263.78</v>
          </cell>
          <cell r="T64">
            <v>1269.0899999999999</v>
          </cell>
          <cell r="U64">
            <v>1283.25</v>
          </cell>
          <cell r="V64">
            <v>1286.79</v>
          </cell>
          <cell r="W64">
            <v>1286.79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1249.6199999999999</v>
          </cell>
          <cell r="AE64">
            <v>1249.6199999999999</v>
          </cell>
          <cell r="AF64">
            <v>1249.6199999999999</v>
          </cell>
          <cell r="AG64">
            <v>1249.6199999999999</v>
          </cell>
          <cell r="AH64">
            <v>1247.8499999999999</v>
          </cell>
          <cell r="AI64">
            <v>1247.8499999999999</v>
          </cell>
          <cell r="AJ64">
            <v>1247.8499999999999</v>
          </cell>
          <cell r="AK64">
            <v>1247.8499999999999</v>
          </cell>
          <cell r="AL64">
            <v>1247.8499999999999</v>
          </cell>
          <cell r="AM64">
            <v>1247.8499999999999</v>
          </cell>
          <cell r="AN64">
            <v>1247.8499999999999</v>
          </cell>
          <cell r="AO64">
            <v>1240.77</v>
          </cell>
          <cell r="AQ64">
            <v>14974.2</v>
          </cell>
          <cell r="AR64">
            <v>14974.2</v>
          </cell>
          <cell r="AS64">
            <v>14974.2</v>
          </cell>
          <cell r="AT64">
            <v>14974.2</v>
          </cell>
          <cell r="AU64">
            <v>14974.2</v>
          </cell>
          <cell r="AV64">
            <v>14974.2</v>
          </cell>
          <cell r="AW64" t="e">
            <v>#REF!</v>
          </cell>
          <cell r="AX64" t="e">
            <v>#REF!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>
            <v>13770.32</v>
          </cell>
          <cell r="BE64">
            <v>9715.44</v>
          </cell>
          <cell r="BF64">
            <v>7643.68</v>
          </cell>
          <cell r="BH64">
            <v>14974.2</v>
          </cell>
          <cell r="BI64">
            <v>7554.24</v>
          </cell>
          <cell r="BJ64">
            <v>7378.56</v>
          </cell>
          <cell r="BK64">
            <v>14974.2</v>
          </cell>
          <cell r="BL64">
            <v>14974.2</v>
          </cell>
          <cell r="BO64">
            <v>7327.8000000000011</v>
          </cell>
          <cell r="BP64">
            <v>0</v>
          </cell>
          <cell r="BQ64">
            <v>0</v>
          </cell>
          <cell r="BS64">
            <v>14790</v>
          </cell>
          <cell r="BT64">
            <v>14974.2</v>
          </cell>
          <cell r="BU64">
            <v>14790</v>
          </cell>
          <cell r="BV64">
            <v>184.20000000000073</v>
          </cell>
        </row>
        <row r="65">
          <cell r="C65" t="str">
            <v>O&amp;M</v>
          </cell>
          <cell r="E65" t="str">
            <v>BC-P-Integration</v>
          </cell>
          <cell r="F65" t="str">
            <v>Integration</v>
          </cell>
          <cell r="I65">
            <v>0</v>
          </cell>
          <cell r="J65">
            <v>0</v>
          </cell>
          <cell r="K65">
            <v>0</v>
          </cell>
          <cell r="L65" t="str">
            <v xml:space="preserve"> </v>
          </cell>
          <cell r="M65">
            <v>0</v>
          </cell>
          <cell r="N65">
            <v>0</v>
          </cell>
          <cell r="O65">
            <v>0</v>
          </cell>
          <cell r="P65" t="str">
            <v xml:space="preserve"> 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Q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</row>
        <row r="66">
          <cell r="C66" t="str">
            <v>O&amp;M</v>
          </cell>
          <cell r="E66" t="str">
            <v>BC-T-Campus Space (HQ)</v>
          </cell>
          <cell r="F66" t="str">
            <v>Campus Space</v>
          </cell>
          <cell r="I66">
            <v>0</v>
          </cell>
          <cell r="J66">
            <v>0</v>
          </cell>
          <cell r="K66">
            <v>0</v>
          </cell>
          <cell r="L66" t="str">
            <v xml:space="preserve"> </v>
          </cell>
          <cell r="M66">
            <v>0</v>
          </cell>
          <cell r="N66">
            <v>0</v>
          </cell>
          <cell r="O66">
            <v>0</v>
          </cell>
          <cell r="P66" t="str">
            <v xml:space="preserve"> 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Q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</row>
        <row r="67">
          <cell r="C67" t="str">
            <v>O&amp;M</v>
          </cell>
          <cell r="E67" t="str">
            <v>BC-T-Campus Space</v>
          </cell>
          <cell r="F67" t="str">
            <v>Campus Space</v>
          </cell>
          <cell r="I67">
            <v>11207.42</v>
          </cell>
          <cell r="J67">
            <v>9326.59</v>
          </cell>
          <cell r="K67">
            <v>-1880.83</v>
          </cell>
          <cell r="L67">
            <v>-0.20166320166320165</v>
          </cell>
          <cell r="M67">
            <v>66443.990000000005</v>
          </cell>
          <cell r="N67">
            <v>55959.54</v>
          </cell>
          <cell r="O67">
            <v>-10484.450000000004</v>
          </cell>
          <cell r="P67">
            <v>-0.18735768735768743</v>
          </cell>
          <cell r="R67">
            <v>10944.27</v>
          </cell>
          <cell r="S67">
            <v>10938.73</v>
          </cell>
          <cell r="T67">
            <v>10938.73</v>
          </cell>
          <cell r="U67">
            <v>11207.42</v>
          </cell>
          <cell r="V67">
            <v>11207.42</v>
          </cell>
          <cell r="W67">
            <v>11207.42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9326.59</v>
          </cell>
          <cell r="AE67">
            <v>9326.59</v>
          </cell>
          <cell r="AF67">
            <v>9326.59</v>
          </cell>
          <cell r="AG67">
            <v>9326.59</v>
          </cell>
          <cell r="AH67">
            <v>9326.59</v>
          </cell>
          <cell r="AI67">
            <v>9326.59</v>
          </cell>
          <cell r="AJ67">
            <v>9326.59</v>
          </cell>
          <cell r="AK67">
            <v>9326.59</v>
          </cell>
          <cell r="AL67">
            <v>9326.59</v>
          </cell>
          <cell r="AM67">
            <v>9326.59</v>
          </cell>
          <cell r="AN67">
            <v>9326.59</v>
          </cell>
          <cell r="AO67">
            <v>9326.59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>
            <v>133300.78</v>
          </cell>
          <cell r="BE67">
            <v>123422.11</v>
          </cell>
          <cell r="BF67">
            <v>122350.9</v>
          </cell>
          <cell r="BH67">
            <v>111919.08</v>
          </cell>
          <cell r="BI67">
            <v>123111.72</v>
          </cell>
          <cell r="BJ67">
            <v>127309.68</v>
          </cell>
          <cell r="BO67">
            <v>-66443.990000000005</v>
          </cell>
          <cell r="BP67">
            <v>111919.08</v>
          </cell>
          <cell r="BQ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</row>
        <row r="68">
          <cell r="E68" t="str">
            <v>Less :  DSM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BP68">
            <v>0</v>
          </cell>
          <cell r="BQ68">
            <v>0</v>
          </cell>
          <cell r="BT68">
            <v>0</v>
          </cell>
          <cell r="BU68">
            <v>0</v>
          </cell>
          <cell r="BV68">
            <v>0</v>
          </cell>
        </row>
        <row r="70">
          <cell r="D70" t="str">
            <v>Non-PT</v>
          </cell>
          <cell r="I70">
            <v>730489.39000000013</v>
          </cell>
          <cell r="J70">
            <v>748457.7899999998</v>
          </cell>
          <cell r="K70">
            <v>17968.400000000031</v>
          </cell>
          <cell r="L70">
            <v>2.4007232258214634E-2</v>
          </cell>
          <cell r="M70">
            <v>4358056.21</v>
          </cell>
          <cell r="N70">
            <v>4494661.8199999994</v>
          </cell>
          <cell r="O70">
            <v>136605.60999999969</v>
          </cell>
          <cell r="P70">
            <v>3.0392856119261874E-2</v>
          </cell>
          <cell r="R70">
            <v>721225.54999999993</v>
          </cell>
          <cell r="S70">
            <v>713969.39999999991</v>
          </cell>
          <cell r="T70">
            <v>729415.89999999979</v>
          </cell>
          <cell r="U70">
            <v>738371.6</v>
          </cell>
          <cell r="V70">
            <v>724584.37000000011</v>
          </cell>
          <cell r="W70">
            <v>730489.39000000013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749436.55999999994</v>
          </cell>
          <cell r="AE70">
            <v>749436.55999999994</v>
          </cell>
          <cell r="AF70">
            <v>749436.55999999994</v>
          </cell>
          <cell r="AG70">
            <v>749436.55999999994</v>
          </cell>
          <cell r="AH70">
            <v>748457.7899999998</v>
          </cell>
          <cell r="AI70">
            <v>748457.7899999998</v>
          </cell>
          <cell r="AJ70">
            <v>748457.7899999998</v>
          </cell>
          <cell r="AK70">
            <v>748457.7899999998</v>
          </cell>
          <cell r="AL70">
            <v>748457.7899999998</v>
          </cell>
          <cell r="AM70">
            <v>748457.7899999998</v>
          </cell>
          <cell r="AN70">
            <v>748129.50999999978</v>
          </cell>
          <cell r="AO70">
            <v>751916.48999999987</v>
          </cell>
          <cell r="AQ70">
            <v>8846625.4499999993</v>
          </cell>
          <cell r="AR70">
            <v>8846625.4499999993</v>
          </cell>
          <cell r="AS70">
            <v>8875506.209999999</v>
          </cell>
          <cell r="AT70">
            <v>8875506.209999999</v>
          </cell>
          <cell r="AU70">
            <v>8870532.7299999986</v>
          </cell>
          <cell r="AV70">
            <v>8870526.8699999992</v>
          </cell>
          <cell r="AW70" t="e">
            <v>#REF!</v>
          </cell>
          <cell r="AX70" t="e">
            <v>#REF!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D70">
            <v>9308564.8599999994</v>
          </cell>
          <cell r="BE70">
            <v>11265155.539999999</v>
          </cell>
          <cell r="BF70">
            <v>10171210.310000001</v>
          </cell>
          <cell r="BH70">
            <v>8988538.9800000004</v>
          </cell>
          <cell r="BI70">
            <v>10537765.41</v>
          </cell>
          <cell r="BJ70">
            <v>10090881.940000003</v>
          </cell>
          <cell r="BK70">
            <v>8870526.8699999992</v>
          </cell>
          <cell r="BL70">
            <v>8870526.8699999992</v>
          </cell>
          <cell r="BM70">
            <v>0</v>
          </cell>
          <cell r="BN70">
            <v>0</v>
          </cell>
          <cell r="BO70">
            <v>4512470.6599999983</v>
          </cell>
          <cell r="BP70">
            <v>118012.11000000034</v>
          </cell>
          <cell r="BQ70">
            <v>0</v>
          </cell>
          <cell r="BS70">
            <v>6216282.4399999995</v>
          </cell>
          <cell r="BT70">
            <v>8870526.8699999992</v>
          </cell>
          <cell r="BU70">
            <v>6216282.4399999995</v>
          </cell>
          <cell r="BV70">
            <v>2654244.4300000002</v>
          </cell>
        </row>
        <row r="72">
          <cell r="C72" t="str">
            <v>O&amp;M</v>
          </cell>
          <cell r="E72" t="str">
            <v>BC-P-E-PT-Integratio</v>
          </cell>
          <cell r="F72" t="str">
            <v>T&amp;E</v>
          </cell>
          <cell r="I72">
            <v>0</v>
          </cell>
          <cell r="J72">
            <v>0</v>
          </cell>
          <cell r="K72">
            <v>0</v>
          </cell>
          <cell r="L72" t="str">
            <v xml:space="preserve"> </v>
          </cell>
          <cell r="M72">
            <v>0</v>
          </cell>
          <cell r="N72">
            <v>0</v>
          </cell>
          <cell r="O72">
            <v>0</v>
          </cell>
          <cell r="P72" t="str">
            <v xml:space="preserve"> 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Q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</row>
        <row r="73">
          <cell r="C73" t="str">
            <v>O&amp;M</v>
          </cell>
          <cell r="E73" t="str">
            <v>BC-T-PT-Postage</v>
          </cell>
          <cell r="I73">
            <v>0</v>
          </cell>
          <cell r="J73">
            <v>0</v>
          </cell>
          <cell r="K73">
            <v>0</v>
          </cell>
          <cell r="L73" t="str">
            <v xml:space="preserve"> </v>
          </cell>
          <cell r="M73">
            <v>2110</v>
          </cell>
          <cell r="N73">
            <v>0</v>
          </cell>
          <cell r="O73">
            <v>-2110</v>
          </cell>
          <cell r="P73" t="str">
            <v xml:space="preserve"> </v>
          </cell>
          <cell r="R73">
            <v>0</v>
          </cell>
          <cell r="S73">
            <v>0</v>
          </cell>
          <cell r="T73">
            <v>0</v>
          </cell>
          <cell r="U73">
            <v>2110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D73">
            <v>2495</v>
          </cell>
          <cell r="BE73">
            <v>1688</v>
          </cell>
          <cell r="BF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O73">
            <v>-2110</v>
          </cell>
          <cell r="BP73">
            <v>0</v>
          </cell>
          <cell r="BQ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</row>
        <row r="74">
          <cell r="C74" t="str">
            <v>O&amp;M</v>
          </cell>
          <cell r="E74" t="str">
            <v>BC-T-E-PT-Postage</v>
          </cell>
          <cell r="I74">
            <v>7890.9</v>
          </cell>
          <cell r="J74">
            <v>4227</v>
          </cell>
          <cell r="K74">
            <v>-3663.8999999999996</v>
          </cell>
          <cell r="L74">
            <v>-0.86678495386799137</v>
          </cell>
          <cell r="M74">
            <v>32471.1</v>
          </cell>
          <cell r="N74">
            <v>25386</v>
          </cell>
          <cell r="O74">
            <v>-7085.0999999999985</v>
          </cell>
          <cell r="P74">
            <v>-0.27909477664854637</v>
          </cell>
          <cell r="R74">
            <v>23227.8</v>
          </cell>
          <cell r="S74">
            <v>-5176.5</v>
          </cell>
          <cell r="T74">
            <v>-135.6</v>
          </cell>
          <cell r="U74">
            <v>10644.9</v>
          </cell>
          <cell r="V74">
            <v>-3980.4</v>
          </cell>
          <cell r="W74">
            <v>7890.9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4233</v>
          </cell>
          <cell r="AE74">
            <v>4233</v>
          </cell>
          <cell r="AF74">
            <v>4233</v>
          </cell>
          <cell r="AG74">
            <v>4233</v>
          </cell>
          <cell r="AH74">
            <v>4227</v>
          </cell>
          <cell r="AI74">
            <v>4227</v>
          </cell>
          <cell r="AJ74">
            <v>4227</v>
          </cell>
          <cell r="AK74">
            <v>4227</v>
          </cell>
          <cell r="AL74">
            <v>4227</v>
          </cell>
          <cell r="AM74">
            <v>4227</v>
          </cell>
          <cell r="AN74">
            <v>4227</v>
          </cell>
          <cell r="AO74">
            <v>4229</v>
          </cell>
          <cell r="AQ74">
            <v>52500</v>
          </cell>
          <cell r="AR74">
            <v>52500</v>
          </cell>
          <cell r="AS74">
            <v>52500</v>
          </cell>
          <cell r="AT74">
            <v>52500</v>
          </cell>
          <cell r="AU74">
            <v>52500</v>
          </cell>
          <cell r="AV74">
            <v>52500</v>
          </cell>
          <cell r="AW74" t="e">
            <v>#REF!</v>
          </cell>
          <cell r="AX74" t="e">
            <v>#REF!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D74">
            <v>48379.56</v>
          </cell>
          <cell r="BE74">
            <v>24983.52</v>
          </cell>
          <cell r="BF74">
            <v>87554.43</v>
          </cell>
          <cell r="BH74">
            <v>50750</v>
          </cell>
          <cell r="BI74">
            <v>74311</v>
          </cell>
          <cell r="BJ74">
            <v>80000</v>
          </cell>
          <cell r="BK74">
            <v>52500</v>
          </cell>
          <cell r="BL74">
            <v>52500</v>
          </cell>
          <cell r="BO74">
            <v>20028.900000000001</v>
          </cell>
          <cell r="BP74">
            <v>-1750</v>
          </cell>
          <cell r="BQ74">
            <v>0</v>
          </cell>
          <cell r="BS74">
            <v>30000</v>
          </cell>
          <cell r="BT74">
            <v>52500</v>
          </cell>
          <cell r="BU74">
            <v>30000</v>
          </cell>
          <cell r="BV74">
            <v>22500</v>
          </cell>
        </row>
        <row r="75">
          <cell r="C75" t="str">
            <v>O&amp;M</v>
          </cell>
          <cell r="E75" t="str">
            <v>BC-P-PT-CorpHqtProSv</v>
          </cell>
          <cell r="I75">
            <v>0</v>
          </cell>
          <cell r="J75">
            <v>0</v>
          </cell>
          <cell r="K75">
            <v>0</v>
          </cell>
          <cell r="L75" t="str">
            <v xml:space="preserve"> </v>
          </cell>
          <cell r="M75">
            <v>0</v>
          </cell>
          <cell r="N75">
            <v>0</v>
          </cell>
          <cell r="O75">
            <v>0</v>
          </cell>
          <cell r="P75" t="str">
            <v xml:space="preserve"> 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D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Q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</row>
        <row r="76">
          <cell r="C76" t="str">
            <v>O&amp;M</v>
          </cell>
          <cell r="E76" t="str">
            <v>BC-P-PT-Integration Pass Through</v>
          </cell>
          <cell r="F76" t="str">
            <v>Integration</v>
          </cell>
          <cell r="I76">
            <v>0</v>
          </cell>
          <cell r="J76">
            <v>0</v>
          </cell>
          <cell r="K76">
            <v>0</v>
          </cell>
          <cell r="L76" t="str">
            <v xml:space="preserve"> </v>
          </cell>
          <cell r="M76">
            <v>0</v>
          </cell>
          <cell r="N76">
            <v>0</v>
          </cell>
          <cell r="O76">
            <v>0</v>
          </cell>
          <cell r="P76" t="str">
            <v xml:space="preserve"> 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Q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</row>
        <row r="77">
          <cell r="C77" t="str">
            <v>O&amp;M</v>
          </cell>
          <cell r="E77" t="str">
            <v>BC-T-PT-Mge Stkh</v>
          </cell>
          <cell r="I77">
            <v>0</v>
          </cell>
          <cell r="J77">
            <v>0</v>
          </cell>
          <cell r="K77">
            <v>0</v>
          </cell>
          <cell r="L77" t="str">
            <v xml:space="preserve"> </v>
          </cell>
          <cell r="M77">
            <v>0</v>
          </cell>
          <cell r="N77">
            <v>0</v>
          </cell>
          <cell r="O77">
            <v>0</v>
          </cell>
          <cell r="P77" t="str">
            <v xml:space="preserve"> 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Q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</row>
        <row r="78">
          <cell r="E78" t="str">
            <v>Less :  DSM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BP78">
            <v>0</v>
          </cell>
          <cell r="BQ78">
            <v>0</v>
          </cell>
          <cell r="BT78">
            <v>0</v>
          </cell>
          <cell r="BU78">
            <v>0</v>
          </cell>
          <cell r="BV78">
            <v>0</v>
          </cell>
        </row>
        <row r="80">
          <cell r="D80" t="str">
            <v>PT</v>
          </cell>
          <cell r="I80">
            <v>7890.9</v>
          </cell>
          <cell r="J80">
            <v>4227</v>
          </cell>
          <cell r="K80">
            <v>-3663.8999999999996</v>
          </cell>
          <cell r="L80">
            <v>-0.86678495386799137</v>
          </cell>
          <cell r="M80">
            <v>34581.1</v>
          </cell>
          <cell r="N80">
            <v>25386</v>
          </cell>
          <cell r="O80">
            <v>-9195.0999999999985</v>
          </cell>
          <cell r="P80">
            <v>-0.36221145513275027</v>
          </cell>
          <cell r="R80">
            <v>23227.8</v>
          </cell>
          <cell r="S80">
            <v>-5176.5</v>
          </cell>
          <cell r="T80">
            <v>-135.6</v>
          </cell>
          <cell r="U80">
            <v>12754.9</v>
          </cell>
          <cell r="V80">
            <v>-3980.4</v>
          </cell>
          <cell r="W80">
            <v>7890.9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4233</v>
          </cell>
          <cell r="AE80">
            <v>4233</v>
          </cell>
          <cell r="AF80">
            <v>4233</v>
          </cell>
          <cell r="AG80">
            <v>4233</v>
          </cell>
          <cell r="AH80">
            <v>4227</v>
          </cell>
          <cell r="AI80">
            <v>4227</v>
          </cell>
          <cell r="AJ80">
            <v>4227</v>
          </cell>
          <cell r="AK80">
            <v>4227</v>
          </cell>
          <cell r="AL80">
            <v>4227</v>
          </cell>
          <cell r="AM80">
            <v>4227</v>
          </cell>
          <cell r="AN80">
            <v>4227</v>
          </cell>
          <cell r="AO80">
            <v>4229</v>
          </cell>
          <cell r="AQ80">
            <v>52500</v>
          </cell>
          <cell r="AR80">
            <v>52500</v>
          </cell>
          <cell r="AS80">
            <v>52500</v>
          </cell>
          <cell r="AT80">
            <v>52500</v>
          </cell>
          <cell r="AU80">
            <v>52500</v>
          </cell>
          <cell r="AV80">
            <v>52500</v>
          </cell>
          <cell r="AW80" t="e">
            <v>#REF!</v>
          </cell>
          <cell r="AX80" t="e">
            <v>#REF!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D80">
            <v>50874.559999999998</v>
          </cell>
          <cell r="BE80">
            <v>26671.52</v>
          </cell>
          <cell r="BF80">
            <v>87554.43</v>
          </cell>
          <cell r="BH80">
            <v>50750</v>
          </cell>
          <cell r="BI80">
            <v>74311</v>
          </cell>
          <cell r="BJ80">
            <v>80000</v>
          </cell>
          <cell r="BK80">
            <v>52500</v>
          </cell>
          <cell r="BL80">
            <v>52500</v>
          </cell>
          <cell r="BM80">
            <v>0</v>
          </cell>
          <cell r="BN80">
            <v>0</v>
          </cell>
          <cell r="BO80">
            <v>17918.900000000001</v>
          </cell>
          <cell r="BP80">
            <v>-1750</v>
          </cell>
          <cell r="BQ80">
            <v>0</v>
          </cell>
          <cell r="BS80">
            <v>30000</v>
          </cell>
          <cell r="BT80">
            <v>52500</v>
          </cell>
          <cell r="BU80">
            <v>30000</v>
          </cell>
          <cell r="BV80">
            <v>22500</v>
          </cell>
        </row>
        <row r="82">
          <cell r="C82" t="str">
            <v>O &amp; M Total</v>
          </cell>
          <cell r="I82">
            <v>738380.29000000015</v>
          </cell>
          <cell r="J82">
            <v>752684.7899999998</v>
          </cell>
          <cell r="K82">
            <v>14304.500000000031</v>
          </cell>
          <cell r="L82">
            <v>1.9004635393256763E-2</v>
          </cell>
          <cell r="M82">
            <v>4392637.3099999996</v>
          </cell>
          <cell r="N82">
            <v>4520047.8199999994</v>
          </cell>
          <cell r="O82">
            <v>127410.50999999969</v>
          </cell>
          <cell r="P82">
            <v>2.8187867711541092E-2</v>
          </cell>
          <cell r="R82">
            <v>744453.35</v>
          </cell>
          <cell r="S82">
            <v>708792.89999999991</v>
          </cell>
          <cell r="T82">
            <v>729280.29999999981</v>
          </cell>
          <cell r="U82">
            <v>751126.5</v>
          </cell>
          <cell r="V82">
            <v>720603.97000000009</v>
          </cell>
          <cell r="W82">
            <v>738380.29000000015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753669.55999999994</v>
          </cell>
          <cell r="AE82">
            <v>753669.55999999994</v>
          </cell>
          <cell r="AF82">
            <v>753669.55999999994</v>
          </cell>
          <cell r="AG82">
            <v>753669.55999999994</v>
          </cell>
          <cell r="AH82">
            <v>752684.7899999998</v>
          </cell>
          <cell r="AI82">
            <v>752684.7899999998</v>
          </cell>
          <cell r="AJ82">
            <v>752684.7899999998</v>
          </cell>
          <cell r="AK82">
            <v>752684.7899999998</v>
          </cell>
          <cell r="AL82">
            <v>752684.7899999998</v>
          </cell>
          <cell r="AM82">
            <v>752684.7899999998</v>
          </cell>
          <cell r="AN82">
            <v>752356.50999999978</v>
          </cell>
          <cell r="AO82">
            <v>756145.48999999987</v>
          </cell>
          <cell r="AQ82">
            <v>8899125.4499999993</v>
          </cell>
          <cell r="AR82">
            <v>8899125.4499999993</v>
          </cell>
          <cell r="AS82">
            <v>8928006.209999999</v>
          </cell>
          <cell r="AT82">
            <v>8928006.209999999</v>
          </cell>
          <cell r="AU82">
            <v>8923032.7299999986</v>
          </cell>
          <cell r="AV82">
            <v>8923026.8699999992</v>
          </cell>
          <cell r="AW82" t="e">
            <v>#REF!</v>
          </cell>
          <cell r="AX82" t="e">
            <v>#REF!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D82">
            <v>9359439.4199999999</v>
          </cell>
          <cell r="BE82">
            <v>11291827.059999999</v>
          </cell>
          <cell r="BF82">
            <v>10258764.74</v>
          </cell>
          <cell r="BH82">
            <v>9039288.9800000004</v>
          </cell>
          <cell r="BI82">
            <v>10612076.41</v>
          </cell>
          <cell r="BJ82">
            <v>10170881.940000003</v>
          </cell>
          <cell r="BK82">
            <v>8923026.8699999992</v>
          </cell>
          <cell r="BL82">
            <v>8923026.8699999992</v>
          </cell>
          <cell r="BM82">
            <v>0</v>
          </cell>
          <cell r="BN82">
            <v>0</v>
          </cell>
          <cell r="BO82">
            <v>4530389.5599999987</v>
          </cell>
          <cell r="BP82">
            <v>116262.11000000034</v>
          </cell>
          <cell r="BQ82">
            <v>0</v>
          </cell>
          <cell r="BS82">
            <v>6246282.4399999995</v>
          </cell>
          <cell r="BT82">
            <v>8923026.8699999992</v>
          </cell>
          <cell r="BU82">
            <v>6246282.4399999995</v>
          </cell>
          <cell r="BV82">
            <v>2676744.4300000002</v>
          </cell>
        </row>
        <row r="84">
          <cell r="E84" t="str">
            <v>Add: DSM</v>
          </cell>
          <cell r="BP84">
            <v>0</v>
          </cell>
          <cell r="BQ84">
            <v>0</v>
          </cell>
          <cell r="BT84">
            <v>0</v>
          </cell>
          <cell r="BU84">
            <v>0</v>
          </cell>
          <cell r="BV84">
            <v>0</v>
          </cell>
        </row>
        <row r="86">
          <cell r="D86" t="str">
            <v>Non-PT</v>
          </cell>
          <cell r="I86">
            <v>0</v>
          </cell>
          <cell r="J86">
            <v>0</v>
          </cell>
          <cell r="K86">
            <v>0</v>
          </cell>
          <cell r="L86" t="str">
            <v xml:space="preserve"> </v>
          </cell>
          <cell r="M86">
            <v>0</v>
          </cell>
          <cell r="N86">
            <v>0</v>
          </cell>
          <cell r="O86">
            <v>0</v>
          </cell>
          <cell r="P86" t="str">
            <v xml:space="preserve"> 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</row>
        <row r="88">
          <cell r="E88" t="str">
            <v>Add: DSM</v>
          </cell>
          <cell r="BP88">
            <v>0</v>
          </cell>
          <cell r="BQ88">
            <v>0</v>
          </cell>
          <cell r="BT88">
            <v>0</v>
          </cell>
          <cell r="BU88">
            <v>0</v>
          </cell>
          <cell r="BV88">
            <v>0</v>
          </cell>
        </row>
        <row r="90">
          <cell r="D90" t="str">
            <v>PT</v>
          </cell>
          <cell r="I90">
            <v>0</v>
          </cell>
          <cell r="J90">
            <v>0</v>
          </cell>
          <cell r="K90">
            <v>0</v>
          </cell>
          <cell r="L90" t="str">
            <v xml:space="preserve"> </v>
          </cell>
          <cell r="M90">
            <v>0</v>
          </cell>
          <cell r="N90">
            <v>0</v>
          </cell>
          <cell r="O90">
            <v>0</v>
          </cell>
          <cell r="P90" t="str">
            <v xml:space="preserve"> 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</row>
        <row r="92">
          <cell r="C92" t="str">
            <v>Capital Total</v>
          </cell>
          <cell r="I92">
            <v>0</v>
          </cell>
          <cell r="J92">
            <v>0</v>
          </cell>
          <cell r="K92">
            <v>0</v>
          </cell>
          <cell r="L92" t="str">
            <v xml:space="preserve"> </v>
          </cell>
          <cell r="M92">
            <v>0</v>
          </cell>
          <cell r="N92">
            <v>0</v>
          </cell>
          <cell r="O92">
            <v>0</v>
          </cell>
          <cell r="P92" t="str">
            <v xml:space="preserve"> 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D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</row>
        <row r="94">
          <cell r="I94">
            <v>331969.2059</v>
          </cell>
          <cell r="J94">
            <v>214591.5344</v>
          </cell>
          <cell r="K94">
            <v>-117377.6715</v>
          </cell>
          <cell r="L94">
            <v>-0.54698183611105211</v>
          </cell>
          <cell r="M94">
            <v>607519.36509999994</v>
          </cell>
          <cell r="N94">
            <v>248491.10459999999</v>
          </cell>
          <cell r="O94">
            <v>-359028.26049999997</v>
          </cell>
          <cell r="P94">
            <v>-1.4448334521991577</v>
          </cell>
          <cell r="W94">
            <v>331969.2059</v>
          </cell>
          <cell r="AV94">
            <v>1220173.42</v>
          </cell>
          <cell r="BH94">
            <v>894945.68439999898</v>
          </cell>
          <cell r="BK94">
            <v>1220173.42</v>
          </cell>
          <cell r="BL94">
            <v>1220173.42</v>
          </cell>
          <cell r="BP94">
            <v>-325227.73560000095</v>
          </cell>
        </row>
        <row r="95">
          <cell r="I95">
            <v>406411.08410000015</v>
          </cell>
          <cell r="J95">
            <v>538093.2555999998</v>
          </cell>
          <cell r="K95">
            <v>131682.17149999965</v>
          </cell>
          <cell r="L95">
            <v>0.24471998139647319</v>
          </cell>
          <cell r="M95">
            <v>3785117.9448999995</v>
          </cell>
          <cell r="N95">
            <v>4271556.7153999992</v>
          </cell>
          <cell r="O95">
            <v>486438.77049999963</v>
          </cell>
          <cell r="P95">
            <v>0.11387857001787423</v>
          </cell>
          <cell r="W95">
            <v>406411.08410000015</v>
          </cell>
          <cell r="AV95">
            <v>7702853.4499999993</v>
          </cell>
          <cell r="BH95">
            <v>8144343.2956000017</v>
          </cell>
          <cell r="BK95">
            <v>7702853.4499999993</v>
          </cell>
          <cell r="BL95">
            <v>7702853.4499999993</v>
          </cell>
          <cell r="BP95">
            <v>441489.84560000245</v>
          </cell>
        </row>
        <row r="97">
          <cell r="B97" t="str">
            <v>Business Center</v>
          </cell>
          <cell r="I97">
            <v>738380.29000000015</v>
          </cell>
          <cell r="J97">
            <v>752684.7899999998</v>
          </cell>
          <cell r="K97">
            <v>14304.500000000031</v>
          </cell>
          <cell r="L97">
            <v>1.9004635393256763E-2</v>
          </cell>
          <cell r="M97">
            <v>4392637.3099999996</v>
          </cell>
          <cell r="N97">
            <v>4520047.8199999994</v>
          </cell>
          <cell r="O97">
            <v>127410.50999999969</v>
          </cell>
          <cell r="P97">
            <v>2.8187867711541092E-2</v>
          </cell>
          <cell r="R97">
            <v>744453.35</v>
          </cell>
          <cell r="S97">
            <v>708792.89999999991</v>
          </cell>
          <cell r="T97">
            <v>729280.29999999981</v>
          </cell>
          <cell r="U97">
            <v>751126.5</v>
          </cell>
          <cell r="V97">
            <v>720603.97000000009</v>
          </cell>
          <cell r="W97">
            <v>738380.29000000015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753669.55999999994</v>
          </cell>
          <cell r="AE97">
            <v>753669.55999999994</v>
          </cell>
          <cell r="AF97">
            <v>753669.55999999994</v>
          </cell>
          <cell r="AG97">
            <v>753669.55999999994</v>
          </cell>
          <cell r="AH97">
            <v>752684.7899999998</v>
          </cell>
          <cell r="AI97">
            <v>752684.7899999998</v>
          </cell>
          <cell r="AJ97">
            <v>752684.7899999998</v>
          </cell>
          <cell r="AK97">
            <v>752684.7899999998</v>
          </cell>
          <cell r="AL97">
            <v>752684.7899999998</v>
          </cell>
          <cell r="AM97">
            <v>752684.7899999998</v>
          </cell>
          <cell r="AN97">
            <v>752356.50999999978</v>
          </cell>
          <cell r="AO97">
            <v>756145.48999999987</v>
          </cell>
          <cell r="AQ97">
            <v>8899125.4499999993</v>
          </cell>
          <cell r="AR97">
            <v>8899125.4499999993</v>
          </cell>
          <cell r="AS97">
            <v>8928006.209999999</v>
          </cell>
          <cell r="AT97">
            <v>8928006.209999999</v>
          </cell>
          <cell r="AU97">
            <v>8923032.7299999986</v>
          </cell>
          <cell r="AV97">
            <v>8923026.8699999992</v>
          </cell>
          <cell r="AW97" t="e">
            <v>#REF!</v>
          </cell>
          <cell r="AX97" t="e">
            <v>#REF!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9359439.4199999999</v>
          </cell>
          <cell r="BE97">
            <v>11291827.059999999</v>
          </cell>
          <cell r="BF97">
            <v>10258764.74</v>
          </cell>
          <cell r="BH97">
            <v>9039288.9800000004</v>
          </cell>
          <cell r="BI97">
            <v>10612076.41</v>
          </cell>
          <cell r="BJ97">
            <v>10170881.940000003</v>
          </cell>
          <cell r="BK97">
            <v>8923026.8699999992</v>
          </cell>
          <cell r="BL97">
            <v>8923026.8699999992</v>
          </cell>
          <cell r="BM97">
            <v>0</v>
          </cell>
          <cell r="BN97">
            <v>0</v>
          </cell>
          <cell r="BO97">
            <v>4530389.5599999987</v>
          </cell>
          <cell r="BP97">
            <v>116262.11000000034</v>
          </cell>
          <cell r="BQ97">
            <v>0</v>
          </cell>
          <cell r="BS97">
            <v>6246282.4399999995</v>
          </cell>
          <cell r="BT97">
            <v>8923026.8699999992</v>
          </cell>
          <cell r="BU97">
            <v>6246282.4399999995</v>
          </cell>
          <cell r="BV97">
            <v>2676744.4300000002</v>
          </cell>
        </row>
        <row r="99">
          <cell r="C99" t="str">
            <v>O&amp;M</v>
          </cell>
          <cell r="E99" t="str">
            <v>CL-P-Claims Prof Svcs</v>
          </cell>
          <cell r="I99">
            <v>246.75</v>
          </cell>
          <cell r="J99">
            <v>3948</v>
          </cell>
          <cell r="K99">
            <v>3701.25</v>
          </cell>
          <cell r="L99">
            <v>0.9375</v>
          </cell>
          <cell r="M99">
            <v>2714.25</v>
          </cell>
          <cell r="N99">
            <v>24592.75</v>
          </cell>
          <cell r="O99">
            <v>21878.5</v>
          </cell>
          <cell r="P99">
            <v>0.88963210702341133</v>
          </cell>
          <cell r="R99">
            <v>658</v>
          </cell>
          <cell r="S99">
            <v>493.5</v>
          </cell>
          <cell r="T99">
            <v>329</v>
          </cell>
          <cell r="U99">
            <v>575.75</v>
          </cell>
          <cell r="V99">
            <v>411.25</v>
          </cell>
          <cell r="W99">
            <v>246.75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4359.25</v>
          </cell>
          <cell r="AE99">
            <v>3783.5</v>
          </cell>
          <cell r="AF99">
            <v>4194.75</v>
          </cell>
          <cell r="AG99">
            <v>3948</v>
          </cell>
          <cell r="AH99">
            <v>4359.25</v>
          </cell>
          <cell r="AI99">
            <v>3948</v>
          </cell>
          <cell r="AJ99">
            <v>4194.75</v>
          </cell>
          <cell r="AK99">
            <v>4359.25</v>
          </cell>
          <cell r="AL99">
            <v>3783.5</v>
          </cell>
          <cell r="AM99">
            <v>4359.25</v>
          </cell>
          <cell r="AN99">
            <v>4194.75</v>
          </cell>
          <cell r="AO99">
            <v>3888.37</v>
          </cell>
          <cell r="AQ99">
            <v>49372.62</v>
          </cell>
          <cell r="AR99">
            <v>49372.62</v>
          </cell>
          <cell r="AS99">
            <v>49372.62</v>
          </cell>
          <cell r="AT99">
            <v>49372.62</v>
          </cell>
          <cell r="AU99">
            <v>49372.62</v>
          </cell>
          <cell r="AV99">
            <v>49372.62</v>
          </cell>
          <cell r="AW99" t="e">
            <v>#REF!</v>
          </cell>
          <cell r="AX99" t="e">
            <v>#REF!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D99">
            <v>9248.2999999999993</v>
          </cell>
          <cell r="BE99">
            <v>9570.9</v>
          </cell>
          <cell r="BF99">
            <v>14434.8</v>
          </cell>
          <cell r="BH99">
            <v>49372.62</v>
          </cell>
          <cell r="BI99">
            <v>48252</v>
          </cell>
          <cell r="BJ99">
            <v>47070</v>
          </cell>
          <cell r="BK99">
            <v>49372.62</v>
          </cell>
          <cell r="BL99">
            <v>49372.62</v>
          </cell>
          <cell r="BO99">
            <v>46658.37</v>
          </cell>
          <cell r="BP99">
            <v>0</v>
          </cell>
          <cell r="BQ99">
            <v>0</v>
          </cell>
          <cell r="BS99">
            <v>14457.6</v>
          </cell>
          <cell r="BT99">
            <v>49372.62</v>
          </cell>
          <cell r="BU99">
            <v>14457.6</v>
          </cell>
          <cell r="BV99">
            <v>34915.020000000004</v>
          </cell>
        </row>
        <row r="100">
          <cell r="C100" t="str">
            <v>O&amp;M</v>
          </cell>
          <cell r="E100" t="str">
            <v>CL-P-Integration</v>
          </cell>
          <cell r="F100" t="str">
            <v>Integration</v>
          </cell>
          <cell r="I100">
            <v>0</v>
          </cell>
          <cell r="J100">
            <v>0</v>
          </cell>
          <cell r="K100">
            <v>0</v>
          </cell>
          <cell r="L100" t="str">
            <v xml:space="preserve"> </v>
          </cell>
          <cell r="M100">
            <v>0</v>
          </cell>
          <cell r="N100">
            <v>0</v>
          </cell>
          <cell r="O100">
            <v>0</v>
          </cell>
          <cell r="P100" t="str">
            <v xml:space="preserve"> 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O100">
            <v>0</v>
          </cell>
          <cell r="BP100">
            <v>0</v>
          </cell>
          <cell r="BQ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</row>
        <row r="102">
          <cell r="D102" t="str">
            <v>Non-PT</v>
          </cell>
          <cell r="I102">
            <v>246.75</v>
          </cell>
          <cell r="J102">
            <v>3948</v>
          </cell>
          <cell r="K102">
            <v>3701.25</v>
          </cell>
          <cell r="L102">
            <v>0.9375</v>
          </cell>
          <cell r="M102">
            <v>2714.25</v>
          </cell>
          <cell r="N102">
            <v>24592.75</v>
          </cell>
          <cell r="O102">
            <v>21878.5</v>
          </cell>
          <cell r="P102">
            <v>0.88963210702341133</v>
          </cell>
          <cell r="R102">
            <v>658</v>
          </cell>
          <cell r="S102">
            <v>493.5</v>
          </cell>
          <cell r="T102">
            <v>329</v>
          </cell>
          <cell r="U102">
            <v>575.75</v>
          </cell>
          <cell r="V102">
            <v>411.25</v>
          </cell>
          <cell r="W102">
            <v>246.75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4359.25</v>
          </cell>
          <cell r="AE102">
            <v>3783.5</v>
          </cell>
          <cell r="AF102">
            <v>4194.75</v>
          </cell>
          <cell r="AG102">
            <v>3948</v>
          </cell>
          <cell r="AH102">
            <v>4359.25</v>
          </cell>
          <cell r="AI102">
            <v>3948</v>
          </cell>
          <cell r="AJ102">
            <v>4194.75</v>
          </cell>
          <cell r="AK102">
            <v>4359.25</v>
          </cell>
          <cell r="AL102">
            <v>3783.5</v>
          </cell>
          <cell r="AM102">
            <v>4359.25</v>
          </cell>
          <cell r="AN102">
            <v>4194.75</v>
          </cell>
          <cell r="AO102">
            <v>3888.37</v>
          </cell>
          <cell r="AQ102">
            <v>49372.62</v>
          </cell>
          <cell r="AR102">
            <v>49372.62</v>
          </cell>
          <cell r="AS102">
            <v>49372.62</v>
          </cell>
          <cell r="AT102">
            <v>49372.62</v>
          </cell>
          <cell r="AU102">
            <v>49372.62</v>
          </cell>
          <cell r="AV102">
            <v>49372.62</v>
          </cell>
          <cell r="AW102" t="e">
            <v>#REF!</v>
          </cell>
          <cell r="AX102" t="e">
            <v>#REF!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D102">
            <v>9248.2999999999993</v>
          </cell>
          <cell r="BE102">
            <v>9570.9</v>
          </cell>
          <cell r="BF102">
            <v>14434.8</v>
          </cell>
          <cell r="BH102">
            <v>49372.62</v>
          </cell>
          <cell r="BI102">
            <v>48252</v>
          </cell>
          <cell r="BJ102">
            <v>47070</v>
          </cell>
          <cell r="BK102">
            <v>49372.62</v>
          </cell>
          <cell r="BL102">
            <v>49372.62</v>
          </cell>
          <cell r="BM102">
            <v>0</v>
          </cell>
          <cell r="BN102">
            <v>0</v>
          </cell>
          <cell r="BO102">
            <v>46658.37</v>
          </cell>
          <cell r="BP102">
            <v>0</v>
          </cell>
          <cell r="BQ102">
            <v>0</v>
          </cell>
          <cell r="BS102">
            <v>14457.6</v>
          </cell>
          <cell r="BT102">
            <v>49372.62</v>
          </cell>
          <cell r="BU102">
            <v>14457.6</v>
          </cell>
          <cell r="BV102">
            <v>34915.020000000004</v>
          </cell>
        </row>
        <row r="104">
          <cell r="C104" t="str">
            <v>O&amp;M</v>
          </cell>
          <cell r="E104" t="str">
            <v>CL-P-E-PT-Integration Pass Through</v>
          </cell>
          <cell r="I104">
            <v>0</v>
          </cell>
          <cell r="J104">
            <v>0</v>
          </cell>
          <cell r="K104">
            <v>0</v>
          </cell>
          <cell r="L104" t="str">
            <v xml:space="preserve"> </v>
          </cell>
          <cell r="M104">
            <v>0</v>
          </cell>
          <cell r="N104">
            <v>0</v>
          </cell>
          <cell r="O104">
            <v>0</v>
          </cell>
          <cell r="P104" t="str">
            <v xml:space="preserve"> 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</row>
        <row r="106">
          <cell r="D106" t="str">
            <v>PT</v>
          </cell>
          <cell r="I106">
            <v>0</v>
          </cell>
          <cell r="J106">
            <v>0</v>
          </cell>
          <cell r="K106">
            <v>0</v>
          </cell>
          <cell r="L106" t="str">
            <v xml:space="preserve"> </v>
          </cell>
          <cell r="M106">
            <v>0</v>
          </cell>
          <cell r="N106">
            <v>0</v>
          </cell>
          <cell r="O106">
            <v>0</v>
          </cell>
          <cell r="P106" t="str">
            <v xml:space="preserve"> 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</row>
        <row r="108">
          <cell r="C108" t="str">
            <v>O &amp; M Total</v>
          </cell>
          <cell r="I108">
            <v>246.75</v>
          </cell>
          <cell r="J108">
            <v>3948</v>
          </cell>
          <cell r="K108">
            <v>3701.25</v>
          </cell>
          <cell r="L108">
            <v>0.9375</v>
          </cell>
          <cell r="M108">
            <v>2714.25</v>
          </cell>
          <cell r="N108">
            <v>24592.75</v>
          </cell>
          <cell r="O108">
            <v>21878.5</v>
          </cell>
          <cell r="P108">
            <v>0.88963210702341133</v>
          </cell>
          <cell r="R108">
            <v>658</v>
          </cell>
          <cell r="S108">
            <v>493.5</v>
          </cell>
          <cell r="T108">
            <v>329</v>
          </cell>
          <cell r="U108">
            <v>575.75</v>
          </cell>
          <cell r="V108">
            <v>411.25</v>
          </cell>
          <cell r="W108">
            <v>246.75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4359.25</v>
          </cell>
          <cell r="AE108">
            <v>3783.5</v>
          </cell>
          <cell r="AF108">
            <v>4194.75</v>
          </cell>
          <cell r="AG108">
            <v>3948</v>
          </cell>
          <cell r="AH108">
            <v>4359.25</v>
          </cell>
          <cell r="AI108">
            <v>3948</v>
          </cell>
          <cell r="AJ108">
            <v>4194.75</v>
          </cell>
          <cell r="AK108">
            <v>4359.25</v>
          </cell>
          <cell r="AL108">
            <v>3783.5</v>
          </cell>
          <cell r="AM108">
            <v>4359.25</v>
          </cell>
          <cell r="AN108">
            <v>4194.75</v>
          </cell>
          <cell r="AO108">
            <v>3888.37</v>
          </cell>
          <cell r="AQ108">
            <v>49372.62</v>
          </cell>
          <cell r="AR108">
            <v>49372.62</v>
          </cell>
          <cell r="AS108">
            <v>49372.62</v>
          </cell>
          <cell r="AT108">
            <v>49372.62</v>
          </cell>
          <cell r="AU108">
            <v>49372.62</v>
          </cell>
          <cell r="AV108">
            <v>49372.62</v>
          </cell>
          <cell r="AW108" t="e">
            <v>#REF!</v>
          </cell>
          <cell r="AX108" t="e">
            <v>#REF!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9248.2999999999993</v>
          </cell>
          <cell r="BE108">
            <v>9570.9</v>
          </cell>
          <cell r="BF108">
            <v>14434.8</v>
          </cell>
          <cell r="BH108">
            <v>49372.62</v>
          </cell>
          <cell r="BI108">
            <v>48252</v>
          </cell>
          <cell r="BJ108">
            <v>47070</v>
          </cell>
          <cell r="BK108">
            <v>49372.62</v>
          </cell>
          <cell r="BL108">
            <v>49372.62</v>
          </cell>
          <cell r="BM108">
            <v>0</v>
          </cell>
          <cell r="BN108">
            <v>0</v>
          </cell>
          <cell r="BO108">
            <v>46658.37</v>
          </cell>
          <cell r="BP108">
            <v>0</v>
          </cell>
          <cell r="BQ108">
            <v>0</v>
          </cell>
          <cell r="BS108">
            <v>14457.6</v>
          </cell>
          <cell r="BT108">
            <v>49372.62</v>
          </cell>
          <cell r="BU108">
            <v>14457.6</v>
          </cell>
          <cell r="BV108">
            <v>34915.020000000004</v>
          </cell>
        </row>
        <row r="110">
          <cell r="I110">
            <v>13360.4262</v>
          </cell>
          <cell r="J110">
            <v>10947.378699999999</v>
          </cell>
          <cell r="K110">
            <v>-2413.0475000000006</v>
          </cell>
          <cell r="L110">
            <v>-0.22042240120915893</v>
          </cell>
          <cell r="M110">
            <v>13856.681299999998</v>
          </cell>
          <cell r="N110">
            <v>69025.494300000006</v>
          </cell>
          <cell r="O110">
            <v>55168.813000000009</v>
          </cell>
          <cell r="P110">
            <v>0.79925270451848118</v>
          </cell>
          <cell r="W110">
            <v>13360.4262</v>
          </cell>
          <cell r="AV110">
            <v>139769.35</v>
          </cell>
          <cell r="BH110">
            <v>138863.48639999991</v>
          </cell>
          <cell r="BK110">
            <v>139769.35</v>
          </cell>
          <cell r="BL110">
            <v>139769.35</v>
          </cell>
          <cell r="BP110">
            <v>-905.86360000009881</v>
          </cell>
        </row>
        <row r="111">
          <cell r="I111">
            <v>-13113.6762</v>
          </cell>
          <cell r="J111">
            <v>-6999.3786999999993</v>
          </cell>
          <cell r="K111">
            <v>6114.2975000000006</v>
          </cell>
          <cell r="L111">
            <v>-0.87354860510690768</v>
          </cell>
          <cell r="M111">
            <v>-11142.431299999998</v>
          </cell>
          <cell r="N111">
            <v>-44432.744300000006</v>
          </cell>
          <cell r="O111">
            <v>-33290.313000000009</v>
          </cell>
          <cell r="P111">
            <v>0.74922927954283491</v>
          </cell>
          <cell r="W111">
            <v>-13113.6762</v>
          </cell>
          <cell r="AV111">
            <v>-90396.73000000001</v>
          </cell>
          <cell r="BH111">
            <v>-89490.866399999912</v>
          </cell>
          <cell r="BK111">
            <v>-90396.73000000001</v>
          </cell>
          <cell r="BL111">
            <v>-90396.73000000001</v>
          </cell>
          <cell r="BP111">
            <v>905.86360000009881</v>
          </cell>
        </row>
        <row r="113">
          <cell r="B113" t="str">
            <v>Claims</v>
          </cell>
          <cell r="I113">
            <v>246.75</v>
          </cell>
          <cell r="J113">
            <v>3948</v>
          </cell>
          <cell r="K113">
            <v>3701.25</v>
          </cell>
          <cell r="L113">
            <v>0.9375</v>
          </cell>
          <cell r="M113">
            <v>2714.25</v>
          </cell>
          <cell r="N113">
            <v>24592.75</v>
          </cell>
          <cell r="O113">
            <v>21878.5</v>
          </cell>
          <cell r="P113">
            <v>0.88963210702341133</v>
          </cell>
          <cell r="R113">
            <v>658</v>
          </cell>
          <cell r="S113">
            <v>493.5</v>
          </cell>
          <cell r="T113">
            <v>329</v>
          </cell>
          <cell r="U113">
            <v>575.75</v>
          </cell>
          <cell r="V113">
            <v>411.25</v>
          </cell>
          <cell r="W113">
            <v>246.75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4359.25</v>
          </cell>
          <cell r="AE113">
            <v>3783.5</v>
          </cell>
          <cell r="AF113">
            <v>4194.75</v>
          </cell>
          <cell r="AG113">
            <v>3948</v>
          </cell>
          <cell r="AH113">
            <v>4359.25</v>
          </cell>
          <cell r="AI113">
            <v>3948</v>
          </cell>
          <cell r="AJ113">
            <v>4194.75</v>
          </cell>
          <cell r="AK113">
            <v>4359.25</v>
          </cell>
          <cell r="AL113">
            <v>3783.5</v>
          </cell>
          <cell r="AM113">
            <v>4359.25</v>
          </cell>
          <cell r="AN113">
            <v>4194.75</v>
          </cell>
          <cell r="AO113">
            <v>3888.37</v>
          </cell>
          <cell r="AQ113">
            <v>49372.62</v>
          </cell>
          <cell r="AR113">
            <v>49372.62</v>
          </cell>
          <cell r="AS113">
            <v>49372.62</v>
          </cell>
          <cell r="AT113">
            <v>49372.62</v>
          </cell>
          <cell r="AU113">
            <v>49372.62</v>
          </cell>
          <cell r="AV113">
            <v>49372.62</v>
          </cell>
          <cell r="AW113" t="e">
            <v>#REF!</v>
          </cell>
          <cell r="AX113" t="e">
            <v>#REF!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9248.2999999999993</v>
          </cell>
          <cell r="BE113">
            <v>9570.9</v>
          </cell>
          <cell r="BF113">
            <v>14434.8</v>
          </cell>
          <cell r="BH113">
            <v>49372.62</v>
          </cell>
          <cell r="BI113">
            <v>48252</v>
          </cell>
          <cell r="BJ113">
            <v>47070</v>
          </cell>
          <cell r="BK113">
            <v>49372.62</v>
          </cell>
          <cell r="BL113">
            <v>49372.62</v>
          </cell>
          <cell r="BM113">
            <v>0</v>
          </cell>
          <cell r="BN113">
            <v>0</v>
          </cell>
          <cell r="BO113">
            <v>46658.37</v>
          </cell>
          <cell r="BP113">
            <v>0</v>
          </cell>
          <cell r="BQ113">
            <v>0</v>
          </cell>
          <cell r="BS113">
            <v>14457.6</v>
          </cell>
          <cell r="BT113">
            <v>49372.62</v>
          </cell>
          <cell r="BU113">
            <v>14457.6</v>
          </cell>
          <cell r="BV113">
            <v>34915.020000000004</v>
          </cell>
        </row>
        <row r="115">
          <cell r="C115" t="str">
            <v>O&amp;M</v>
          </cell>
          <cell r="E115" t="str">
            <v>CO-P-E-D/McoAll</v>
          </cell>
          <cell r="I115">
            <v>4080.64</v>
          </cell>
          <cell r="J115">
            <v>8433.75</v>
          </cell>
          <cell r="K115">
            <v>4353.1100000000006</v>
          </cell>
          <cell r="L115">
            <v>0.51615354972580418</v>
          </cell>
          <cell r="M115">
            <v>22840.87</v>
          </cell>
          <cell r="N115">
            <v>46969.5</v>
          </cell>
          <cell r="O115">
            <v>24128.63</v>
          </cell>
          <cell r="P115">
            <v>0.51370847039035972</v>
          </cell>
          <cell r="R115">
            <v>7814.84</v>
          </cell>
          <cell r="S115">
            <v>1355.89</v>
          </cell>
          <cell r="T115">
            <v>1620.25</v>
          </cell>
          <cell r="U115">
            <v>3912.61</v>
          </cell>
          <cell r="V115">
            <v>4056.64</v>
          </cell>
          <cell r="W115">
            <v>4080.64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7395.75</v>
          </cell>
          <cell r="AE115">
            <v>6747</v>
          </cell>
          <cell r="AF115">
            <v>7136.25</v>
          </cell>
          <cell r="AG115">
            <v>8433.75</v>
          </cell>
          <cell r="AH115">
            <v>8823</v>
          </cell>
          <cell r="AI115">
            <v>8433.75</v>
          </cell>
          <cell r="AJ115">
            <v>8693.25</v>
          </cell>
          <cell r="AK115">
            <v>8823</v>
          </cell>
          <cell r="AL115">
            <v>8304</v>
          </cell>
          <cell r="AM115">
            <v>8823</v>
          </cell>
          <cell r="AN115">
            <v>8693.25</v>
          </cell>
          <cell r="AO115">
            <v>8306.7199999999993</v>
          </cell>
          <cell r="AQ115">
            <v>98612.72</v>
          </cell>
          <cell r="AR115">
            <v>98612.72</v>
          </cell>
          <cell r="AS115">
            <v>96016.11</v>
          </cell>
          <cell r="AT115">
            <v>96016.11</v>
          </cell>
          <cell r="AU115">
            <v>96256</v>
          </cell>
          <cell r="AV115">
            <v>96256</v>
          </cell>
          <cell r="AW115" t="e">
            <v>#REF!</v>
          </cell>
          <cell r="AX115" t="e">
            <v>#REF!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D115">
            <v>16455.48</v>
          </cell>
          <cell r="BE115">
            <v>64773.760000000002</v>
          </cell>
          <cell r="BF115">
            <v>106485.37</v>
          </cell>
          <cell r="BH115">
            <v>98612.72</v>
          </cell>
          <cell r="BI115">
            <v>78524.160000000003</v>
          </cell>
          <cell r="BJ115">
            <v>78459.22</v>
          </cell>
          <cell r="BK115">
            <v>96256</v>
          </cell>
          <cell r="BL115">
            <v>96256</v>
          </cell>
          <cell r="BO115">
            <v>73415.13</v>
          </cell>
          <cell r="BP115">
            <v>2356.7200000000012</v>
          </cell>
          <cell r="BQ115">
            <v>0</v>
          </cell>
          <cell r="BS115">
            <v>71507.679999999993</v>
          </cell>
          <cell r="BT115">
            <v>96256</v>
          </cell>
          <cell r="BU115">
            <v>71507.679999999993</v>
          </cell>
          <cell r="BV115">
            <v>24748.320000000007</v>
          </cell>
        </row>
        <row r="116">
          <cell r="C116" t="str">
            <v>O&amp;M</v>
          </cell>
          <cell r="E116" t="str">
            <v>CO-P-E-Sarbanes Oxley 404</v>
          </cell>
          <cell r="I116">
            <v>0</v>
          </cell>
          <cell r="J116">
            <v>166.73</v>
          </cell>
          <cell r="K116">
            <v>166.73</v>
          </cell>
          <cell r="L116">
            <v>1</v>
          </cell>
          <cell r="M116">
            <v>0</v>
          </cell>
          <cell r="N116">
            <v>1000.38</v>
          </cell>
          <cell r="O116">
            <v>1000.38</v>
          </cell>
          <cell r="P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166.73</v>
          </cell>
          <cell r="AE116">
            <v>166.73</v>
          </cell>
          <cell r="AF116">
            <v>166.73</v>
          </cell>
          <cell r="AG116">
            <v>166.73</v>
          </cell>
          <cell r="AH116">
            <v>166.73</v>
          </cell>
          <cell r="AI116">
            <v>166.73</v>
          </cell>
          <cell r="AJ116">
            <v>166.73</v>
          </cell>
          <cell r="AK116">
            <v>166.73</v>
          </cell>
          <cell r="AL116">
            <v>166.73</v>
          </cell>
          <cell r="AM116">
            <v>166.73</v>
          </cell>
          <cell r="AN116">
            <v>166.73</v>
          </cell>
          <cell r="AO116">
            <v>714.1</v>
          </cell>
          <cell r="AQ116">
            <v>2552.2199999999998</v>
          </cell>
          <cell r="AR116">
            <v>2552.2199999999998</v>
          </cell>
          <cell r="AS116">
            <v>2484.92</v>
          </cell>
          <cell r="AT116">
            <v>2484.92</v>
          </cell>
          <cell r="AU116">
            <v>2485</v>
          </cell>
          <cell r="AV116">
            <v>2485</v>
          </cell>
          <cell r="AW116" t="e">
            <v>#REF!</v>
          </cell>
          <cell r="AX116" t="e">
            <v>#REF!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160.01</v>
          </cell>
          <cell r="BH116">
            <v>2548.13</v>
          </cell>
          <cell r="BI116">
            <v>3773.44</v>
          </cell>
          <cell r="BJ116">
            <v>3681.28</v>
          </cell>
          <cell r="BK116">
            <v>2485</v>
          </cell>
          <cell r="BL116">
            <v>2485</v>
          </cell>
          <cell r="BO116">
            <v>2485</v>
          </cell>
          <cell r="BP116">
            <v>63.130000000000109</v>
          </cell>
          <cell r="BQ116">
            <v>0</v>
          </cell>
          <cell r="BS116">
            <v>0</v>
          </cell>
          <cell r="BT116">
            <v>2485</v>
          </cell>
          <cell r="BU116">
            <v>0</v>
          </cell>
          <cell r="BV116">
            <v>2485</v>
          </cell>
        </row>
        <row r="117">
          <cell r="C117" t="str">
            <v>O&amp;M</v>
          </cell>
          <cell r="E117" t="str">
            <v>CO-P-Mgt Acct C</v>
          </cell>
          <cell r="I117">
            <v>0</v>
          </cell>
          <cell r="J117">
            <v>0</v>
          </cell>
          <cell r="K117">
            <v>0</v>
          </cell>
          <cell r="L117" t="str">
            <v xml:space="preserve"> </v>
          </cell>
          <cell r="M117">
            <v>945.27</v>
          </cell>
          <cell r="N117">
            <v>0</v>
          </cell>
          <cell r="O117">
            <v>-945.27</v>
          </cell>
          <cell r="P117" t="str">
            <v xml:space="preserve"> </v>
          </cell>
          <cell r="R117">
            <v>0</v>
          </cell>
          <cell r="S117">
            <v>280.08</v>
          </cell>
          <cell r="T117">
            <v>665.19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D117">
            <v>6219.01</v>
          </cell>
          <cell r="BE117">
            <v>8295.43</v>
          </cell>
          <cell r="BF117">
            <v>1130.33</v>
          </cell>
          <cell r="BH117">
            <v>0</v>
          </cell>
          <cell r="BI117">
            <v>10820.81</v>
          </cell>
          <cell r="BJ117">
            <v>10557.82</v>
          </cell>
          <cell r="BK117">
            <v>0</v>
          </cell>
          <cell r="BL117">
            <v>0</v>
          </cell>
          <cell r="BO117">
            <v>-945.27</v>
          </cell>
          <cell r="BP117">
            <v>0</v>
          </cell>
          <cell r="BQ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</row>
        <row r="118">
          <cell r="C118" t="str">
            <v>O&amp;M</v>
          </cell>
          <cell r="E118" t="str">
            <v>CO-P-Service Company Business Planning and Analysis</v>
          </cell>
          <cell r="F118" t="str">
            <v>SC BusPlng</v>
          </cell>
          <cell r="I118">
            <v>0</v>
          </cell>
          <cell r="J118">
            <v>0</v>
          </cell>
          <cell r="K118">
            <v>0</v>
          </cell>
          <cell r="L118" t="str">
            <v xml:space="preserve"> </v>
          </cell>
          <cell r="M118">
            <v>0</v>
          </cell>
          <cell r="N118">
            <v>0</v>
          </cell>
          <cell r="O118">
            <v>0</v>
          </cell>
          <cell r="P118" t="str">
            <v xml:space="preserve"> 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Q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</row>
        <row r="120">
          <cell r="D120" t="str">
            <v>Non-PT</v>
          </cell>
          <cell r="I120">
            <v>4080.64</v>
          </cell>
          <cell r="J120">
            <v>8600.48</v>
          </cell>
          <cell r="K120">
            <v>4519.84</v>
          </cell>
          <cell r="L120">
            <v>0.52553345859765976</v>
          </cell>
          <cell r="M120">
            <v>23786.14</v>
          </cell>
          <cell r="N120">
            <v>47969.88</v>
          </cell>
          <cell r="O120">
            <v>24183.74</v>
          </cell>
          <cell r="P120">
            <v>0.50414426719433114</v>
          </cell>
          <cell r="R120">
            <v>7814.84</v>
          </cell>
          <cell r="S120">
            <v>1635.97</v>
          </cell>
          <cell r="T120">
            <v>2285.44</v>
          </cell>
          <cell r="U120">
            <v>3912.61</v>
          </cell>
          <cell r="V120">
            <v>4056.64</v>
          </cell>
          <cell r="W120">
            <v>4080.64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7562.48</v>
          </cell>
          <cell r="AE120">
            <v>6913.73</v>
          </cell>
          <cell r="AF120">
            <v>7302.98</v>
          </cell>
          <cell r="AG120">
            <v>8600.48</v>
          </cell>
          <cell r="AH120">
            <v>8989.73</v>
          </cell>
          <cell r="AI120">
            <v>8600.48</v>
          </cell>
          <cell r="AJ120">
            <v>8859.98</v>
          </cell>
          <cell r="AK120">
            <v>8989.73</v>
          </cell>
          <cell r="AL120">
            <v>8470.73</v>
          </cell>
          <cell r="AM120">
            <v>8989.73</v>
          </cell>
          <cell r="AN120">
            <v>8859.98</v>
          </cell>
          <cell r="AO120">
            <v>9020.82</v>
          </cell>
          <cell r="AQ120">
            <v>101164.94</v>
          </cell>
          <cell r="AR120">
            <v>101164.94</v>
          </cell>
          <cell r="AS120">
            <v>98501.03</v>
          </cell>
          <cell r="AT120">
            <v>98501.03</v>
          </cell>
          <cell r="AU120">
            <v>98741</v>
          </cell>
          <cell r="AV120">
            <v>98741</v>
          </cell>
          <cell r="AW120" t="e">
            <v>#REF!</v>
          </cell>
          <cell r="AX120" t="e">
            <v>#REF!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D120">
            <v>22674.489999999998</v>
          </cell>
          <cell r="BE120">
            <v>73069.19</v>
          </cell>
          <cell r="BF120">
            <v>107775.70999999999</v>
          </cell>
          <cell r="BH120">
            <v>101160.85</v>
          </cell>
          <cell r="BI120">
            <v>93118.41</v>
          </cell>
          <cell r="BJ120">
            <v>92698.32</v>
          </cell>
          <cell r="BK120">
            <v>98741</v>
          </cell>
          <cell r="BL120">
            <v>98741</v>
          </cell>
          <cell r="BM120">
            <v>0</v>
          </cell>
          <cell r="BN120">
            <v>0</v>
          </cell>
          <cell r="BO120">
            <v>74954.86</v>
          </cell>
          <cell r="BP120">
            <v>2419.8500000000013</v>
          </cell>
          <cell r="BQ120">
            <v>0</v>
          </cell>
          <cell r="BS120">
            <v>71507.679999999993</v>
          </cell>
          <cell r="BT120">
            <v>98741</v>
          </cell>
          <cell r="BU120">
            <v>71507.679999999993</v>
          </cell>
          <cell r="BV120">
            <v>27233.320000000007</v>
          </cell>
        </row>
        <row r="122">
          <cell r="C122" t="str">
            <v>O&amp;M</v>
          </cell>
          <cell r="E122" t="str">
            <v>CO-P-E-PT-Integratio</v>
          </cell>
          <cell r="F122" t="str">
            <v>T&amp;E</v>
          </cell>
          <cell r="I122">
            <v>0</v>
          </cell>
          <cell r="J122">
            <v>0</v>
          </cell>
          <cell r="K122">
            <v>0</v>
          </cell>
          <cell r="L122" t="str">
            <v xml:space="preserve"> </v>
          </cell>
          <cell r="M122">
            <v>0</v>
          </cell>
          <cell r="N122">
            <v>0</v>
          </cell>
          <cell r="O122">
            <v>0</v>
          </cell>
          <cell r="P122" t="str">
            <v xml:space="preserve"> 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O122">
            <v>0</v>
          </cell>
          <cell r="BP122">
            <v>0</v>
          </cell>
          <cell r="BQ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</row>
        <row r="123">
          <cell r="C123" t="str">
            <v>O&amp;M</v>
          </cell>
          <cell r="E123" t="str">
            <v>CO-P-Integration</v>
          </cell>
          <cell r="F123" t="str">
            <v>Integration</v>
          </cell>
          <cell r="I123">
            <v>0</v>
          </cell>
          <cell r="J123">
            <v>0</v>
          </cell>
          <cell r="K123">
            <v>0</v>
          </cell>
          <cell r="L123" t="str">
            <v xml:space="preserve"> </v>
          </cell>
          <cell r="M123">
            <v>0</v>
          </cell>
          <cell r="N123">
            <v>0</v>
          </cell>
          <cell r="O123">
            <v>0</v>
          </cell>
          <cell r="P123" t="str">
            <v xml:space="preserve"> 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O123">
            <v>0</v>
          </cell>
          <cell r="BP123">
            <v>0</v>
          </cell>
          <cell r="BQ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</row>
        <row r="125">
          <cell r="D125" t="str">
            <v>PT</v>
          </cell>
          <cell r="I125">
            <v>0</v>
          </cell>
          <cell r="J125">
            <v>0</v>
          </cell>
          <cell r="K125">
            <v>0</v>
          </cell>
          <cell r="L125" t="str">
            <v xml:space="preserve"> </v>
          </cell>
          <cell r="M125">
            <v>0</v>
          </cell>
          <cell r="N125">
            <v>0</v>
          </cell>
          <cell r="O125">
            <v>0</v>
          </cell>
          <cell r="P125" t="str">
            <v xml:space="preserve"> 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</row>
        <row r="127">
          <cell r="C127" t="str">
            <v>O &amp; M Total</v>
          </cell>
          <cell r="I127">
            <v>4080.64</v>
          </cell>
          <cell r="J127">
            <v>8600.48</v>
          </cell>
          <cell r="K127">
            <v>4519.84</v>
          </cell>
          <cell r="L127">
            <v>0.52553345859765976</v>
          </cell>
          <cell r="M127">
            <v>23786.14</v>
          </cell>
          <cell r="N127">
            <v>47969.88</v>
          </cell>
          <cell r="O127">
            <v>24183.74</v>
          </cell>
          <cell r="P127">
            <v>0.50414426719433114</v>
          </cell>
          <cell r="R127">
            <v>7814.84</v>
          </cell>
          <cell r="S127">
            <v>1635.97</v>
          </cell>
          <cell r="T127">
            <v>2285.44</v>
          </cell>
          <cell r="U127">
            <v>3912.61</v>
          </cell>
          <cell r="V127">
            <v>4056.64</v>
          </cell>
          <cell r="W127">
            <v>4080.64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7562.48</v>
          </cell>
          <cell r="AE127">
            <v>6913.73</v>
          </cell>
          <cell r="AF127">
            <v>7302.98</v>
          </cell>
          <cell r="AG127">
            <v>8600.48</v>
          </cell>
          <cell r="AH127">
            <v>8989.73</v>
          </cell>
          <cell r="AI127">
            <v>8600.48</v>
          </cell>
          <cell r="AJ127">
            <v>8859.98</v>
          </cell>
          <cell r="AK127">
            <v>8989.73</v>
          </cell>
          <cell r="AL127">
            <v>8470.73</v>
          </cell>
          <cell r="AM127">
            <v>8989.73</v>
          </cell>
          <cell r="AN127">
            <v>8859.98</v>
          </cell>
          <cell r="AO127">
            <v>9020.82</v>
          </cell>
          <cell r="AQ127">
            <v>101164.94</v>
          </cell>
          <cell r="AR127">
            <v>101164.94</v>
          </cell>
          <cell r="AS127">
            <v>98501.03</v>
          </cell>
          <cell r="AT127">
            <v>98501.03</v>
          </cell>
          <cell r="AU127">
            <v>98741</v>
          </cell>
          <cell r="AV127">
            <v>98741</v>
          </cell>
          <cell r="AW127" t="e">
            <v>#REF!</v>
          </cell>
          <cell r="AX127" t="e">
            <v>#REF!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22674.489999999998</v>
          </cell>
          <cell r="BE127">
            <v>73069.19</v>
          </cell>
          <cell r="BF127">
            <v>107775.70999999999</v>
          </cell>
          <cell r="BH127">
            <v>101160.85</v>
          </cell>
          <cell r="BI127">
            <v>93118.41</v>
          </cell>
          <cell r="BJ127">
            <v>92698.32</v>
          </cell>
          <cell r="BK127">
            <v>98741</v>
          </cell>
          <cell r="BL127">
            <v>98741</v>
          </cell>
          <cell r="BM127">
            <v>0</v>
          </cell>
          <cell r="BN127">
            <v>0</v>
          </cell>
          <cell r="BO127">
            <v>74954.86</v>
          </cell>
          <cell r="BP127">
            <v>2419.8500000000013</v>
          </cell>
          <cell r="BQ127">
            <v>0</v>
          </cell>
          <cell r="BS127">
            <v>71507.679999999993</v>
          </cell>
          <cell r="BT127">
            <v>98741</v>
          </cell>
          <cell r="BU127">
            <v>71507.679999999993</v>
          </cell>
          <cell r="BV127">
            <v>27233.320000000007</v>
          </cell>
        </row>
        <row r="129">
          <cell r="I129">
            <v>8925.9724999999999</v>
          </cell>
          <cell r="J129">
            <v>337.63239999999996</v>
          </cell>
          <cell r="K129">
            <v>-8588.3400999999994</v>
          </cell>
          <cell r="L129">
            <v>-25.436954806469995</v>
          </cell>
          <cell r="M129">
            <v>15232.5892</v>
          </cell>
          <cell r="N129">
            <v>31355.827599999997</v>
          </cell>
          <cell r="O129">
            <v>16123.238399999997</v>
          </cell>
          <cell r="P129">
            <v>0.51420229137884399</v>
          </cell>
          <cell r="W129">
            <v>8925.9724999999999</v>
          </cell>
          <cell r="AV129">
            <v>78813.33</v>
          </cell>
          <cell r="BH129">
            <v>23310.04809999996</v>
          </cell>
          <cell r="BK129">
            <v>78813.33</v>
          </cell>
          <cell r="BL129">
            <v>78813.33</v>
          </cell>
          <cell r="BP129">
            <v>-55503.281900000045</v>
          </cell>
        </row>
        <row r="130">
          <cell r="I130">
            <v>-4845.3325000000004</v>
          </cell>
          <cell r="J130">
            <v>8262.8475999999991</v>
          </cell>
          <cell r="K130">
            <v>13108.1801</v>
          </cell>
          <cell r="L130">
            <v>1.5863998387190392</v>
          </cell>
          <cell r="M130">
            <v>8553.5507999999991</v>
          </cell>
          <cell r="N130">
            <v>16614.0524</v>
          </cell>
          <cell r="O130">
            <v>8060.5016000000014</v>
          </cell>
          <cell r="P130">
            <v>0.48516168156541994</v>
          </cell>
          <cell r="W130">
            <v>-4845.3325000000004</v>
          </cell>
          <cell r="AV130">
            <v>19927.669999999998</v>
          </cell>
          <cell r="BH130">
            <v>77850.801900000049</v>
          </cell>
          <cell r="BK130">
            <v>19927.669999999998</v>
          </cell>
          <cell r="BL130">
            <v>19927.669999999998</v>
          </cell>
          <cell r="BP130">
            <v>57923.131900000051</v>
          </cell>
        </row>
        <row r="132">
          <cell r="B132" t="str">
            <v>Commercial Operations Group</v>
          </cell>
          <cell r="I132">
            <v>4080.64</v>
          </cell>
          <cell r="J132">
            <v>8600.48</v>
          </cell>
          <cell r="K132">
            <v>4519.84</v>
          </cell>
          <cell r="L132">
            <v>0.52553345859765976</v>
          </cell>
          <cell r="M132">
            <v>23786.14</v>
          </cell>
          <cell r="N132">
            <v>47969.88</v>
          </cell>
          <cell r="O132">
            <v>24183.74</v>
          </cell>
          <cell r="P132">
            <v>0.50414426719433114</v>
          </cell>
          <cell r="R132">
            <v>7814.84</v>
          </cell>
          <cell r="S132">
            <v>1635.97</v>
          </cell>
          <cell r="T132">
            <v>2285.44</v>
          </cell>
          <cell r="U132">
            <v>3912.61</v>
          </cell>
          <cell r="V132">
            <v>4056.64</v>
          </cell>
          <cell r="W132">
            <v>4080.64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7562.48</v>
          </cell>
          <cell r="AE132">
            <v>6913.73</v>
          </cell>
          <cell r="AF132">
            <v>7302.98</v>
          </cell>
          <cell r="AG132">
            <v>8600.48</v>
          </cell>
          <cell r="AH132">
            <v>8989.73</v>
          </cell>
          <cell r="AI132">
            <v>8600.48</v>
          </cell>
          <cell r="AJ132">
            <v>8859.98</v>
          </cell>
          <cell r="AK132">
            <v>8989.73</v>
          </cell>
          <cell r="AL132">
            <v>8470.73</v>
          </cell>
          <cell r="AM132">
            <v>8989.73</v>
          </cell>
          <cell r="AN132">
            <v>8859.98</v>
          </cell>
          <cell r="AO132">
            <v>9020.82</v>
          </cell>
          <cell r="AQ132">
            <v>101164.94</v>
          </cell>
          <cell r="AR132">
            <v>101164.94</v>
          </cell>
          <cell r="AS132">
            <v>98501.03</v>
          </cell>
          <cell r="AT132">
            <v>98501.03</v>
          </cell>
          <cell r="AU132">
            <v>98741</v>
          </cell>
          <cell r="AV132">
            <v>98741</v>
          </cell>
          <cell r="AW132" t="e">
            <v>#REF!</v>
          </cell>
          <cell r="AX132" t="e">
            <v>#REF!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D132">
            <v>22674.489999999998</v>
          </cell>
          <cell r="BE132">
            <v>73069.19</v>
          </cell>
          <cell r="BF132">
            <v>107775.70999999999</v>
          </cell>
          <cell r="BH132">
            <v>101160.85</v>
          </cell>
          <cell r="BI132">
            <v>93118.41</v>
          </cell>
          <cell r="BJ132">
            <v>92698.32</v>
          </cell>
          <cell r="BK132">
            <v>98741</v>
          </cell>
          <cell r="BL132">
            <v>98741</v>
          </cell>
          <cell r="BM132">
            <v>0</v>
          </cell>
          <cell r="BN132">
            <v>0</v>
          </cell>
          <cell r="BO132">
            <v>74954.86</v>
          </cell>
          <cell r="BP132">
            <v>2419.8500000000013</v>
          </cell>
          <cell r="BQ132">
            <v>0</v>
          </cell>
          <cell r="BS132">
            <v>71507.679999999993</v>
          </cell>
          <cell r="BT132">
            <v>98741</v>
          </cell>
          <cell r="BU132">
            <v>71507.679999999993</v>
          </cell>
          <cell r="BV132">
            <v>27233.320000000007</v>
          </cell>
        </row>
        <row r="134">
          <cell r="C134" t="str">
            <v>O&amp;M</v>
          </cell>
          <cell r="E134" t="str">
            <v>FP-P-E-FedRegPol</v>
          </cell>
          <cell r="I134">
            <v>0</v>
          </cell>
          <cell r="J134">
            <v>0</v>
          </cell>
          <cell r="K134">
            <v>0</v>
          </cell>
          <cell r="L134" t="str">
            <v xml:space="preserve"> </v>
          </cell>
          <cell r="M134">
            <v>0</v>
          </cell>
          <cell r="N134">
            <v>0</v>
          </cell>
          <cell r="O134">
            <v>0</v>
          </cell>
          <cell r="P134" t="str">
            <v xml:space="preserve"> 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D134">
            <v>0</v>
          </cell>
          <cell r="BE134">
            <v>193888.2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O134">
            <v>0</v>
          </cell>
          <cell r="BP134">
            <v>0</v>
          </cell>
          <cell r="BQ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</row>
        <row r="135">
          <cell r="C135" t="str">
            <v>O&amp;M</v>
          </cell>
          <cell r="E135" t="str">
            <v>FP-P-Federal Reg Pol</v>
          </cell>
          <cell r="I135">
            <v>0</v>
          </cell>
          <cell r="J135">
            <v>0</v>
          </cell>
          <cell r="K135">
            <v>0</v>
          </cell>
          <cell r="L135" t="str">
            <v xml:space="preserve"> </v>
          </cell>
          <cell r="M135">
            <v>0</v>
          </cell>
          <cell r="N135">
            <v>0</v>
          </cell>
          <cell r="O135">
            <v>0</v>
          </cell>
          <cell r="P135" t="str">
            <v xml:space="preserve"> 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D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O135">
            <v>0</v>
          </cell>
          <cell r="BP135">
            <v>0</v>
          </cell>
          <cell r="BQ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</row>
        <row r="136">
          <cell r="C136" t="str">
            <v>O&amp;M</v>
          </cell>
          <cell r="E136" t="str">
            <v>CF-P-E-Ext Comm</v>
          </cell>
          <cell r="I136">
            <v>34672.89</v>
          </cell>
          <cell r="J136">
            <v>54773.32</v>
          </cell>
          <cell r="K136">
            <v>20100.43</v>
          </cell>
          <cell r="L136">
            <v>0.36697483373291961</v>
          </cell>
          <cell r="M136">
            <v>140861.22</v>
          </cell>
          <cell r="N136">
            <v>329100.2</v>
          </cell>
          <cell r="O136">
            <v>188238.98</v>
          </cell>
          <cell r="P136">
            <v>0.57198075236660451</v>
          </cell>
          <cell r="R136">
            <v>21680.92</v>
          </cell>
          <cell r="S136">
            <v>14819.87</v>
          </cell>
          <cell r="T136">
            <v>25911.46</v>
          </cell>
          <cell r="U136">
            <v>24699.78</v>
          </cell>
          <cell r="V136">
            <v>19076.3</v>
          </cell>
          <cell r="W136">
            <v>34672.89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54888.39</v>
          </cell>
          <cell r="AE136">
            <v>54888.39</v>
          </cell>
          <cell r="AF136">
            <v>54888.39</v>
          </cell>
          <cell r="AG136">
            <v>54888.39</v>
          </cell>
          <cell r="AH136">
            <v>54773.32</v>
          </cell>
          <cell r="AI136">
            <v>54773.32</v>
          </cell>
          <cell r="AJ136">
            <v>54773.32</v>
          </cell>
          <cell r="AK136">
            <v>54773.32</v>
          </cell>
          <cell r="AL136">
            <v>54773.32</v>
          </cell>
          <cell r="AM136">
            <v>54773.32</v>
          </cell>
          <cell r="AN136">
            <v>54773.32</v>
          </cell>
          <cell r="AO136">
            <v>54540.42</v>
          </cell>
          <cell r="AQ136">
            <v>645303.04000000004</v>
          </cell>
          <cell r="AR136">
            <v>645303.04000000004</v>
          </cell>
          <cell r="AS136">
            <v>657478.62</v>
          </cell>
          <cell r="AT136">
            <v>657478.62</v>
          </cell>
          <cell r="AU136">
            <v>656787</v>
          </cell>
          <cell r="AV136">
            <v>352371</v>
          </cell>
          <cell r="AW136" t="e">
            <v>#REF!</v>
          </cell>
          <cell r="AX136" t="e">
            <v>#REF!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D136">
            <v>259739</v>
          </cell>
          <cell r="BE136">
            <v>234513.27</v>
          </cell>
          <cell r="BF136">
            <v>319460.40999999997</v>
          </cell>
          <cell r="BH136">
            <v>657507.22</v>
          </cell>
          <cell r="BI136">
            <v>289723.86</v>
          </cell>
          <cell r="BJ136">
            <v>282450.24</v>
          </cell>
          <cell r="BK136">
            <v>352371</v>
          </cell>
          <cell r="BL136">
            <v>352371</v>
          </cell>
          <cell r="BO136">
            <v>211509.78</v>
          </cell>
          <cell r="BP136">
            <v>305136.21999999997</v>
          </cell>
          <cell r="BQ136">
            <v>0</v>
          </cell>
          <cell r="BS136">
            <v>489130.01</v>
          </cell>
          <cell r="BT136">
            <v>352371</v>
          </cell>
          <cell r="BU136">
            <v>489130.01</v>
          </cell>
          <cell r="BV136">
            <v>-136759.01</v>
          </cell>
        </row>
        <row r="137">
          <cell r="C137" t="str">
            <v>O&amp;M</v>
          </cell>
          <cell r="E137" t="str">
            <v>CF-P-E-R&amp;CMC</v>
          </cell>
          <cell r="I137">
            <v>0</v>
          </cell>
          <cell r="J137">
            <v>0</v>
          </cell>
          <cell r="K137">
            <v>0</v>
          </cell>
          <cell r="L137" t="str">
            <v xml:space="preserve"> </v>
          </cell>
          <cell r="M137">
            <v>0</v>
          </cell>
          <cell r="N137">
            <v>0</v>
          </cell>
          <cell r="O137">
            <v>0</v>
          </cell>
          <cell r="P137" t="str">
            <v xml:space="preserve"> 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D137">
            <v>7733.55</v>
          </cell>
          <cell r="BE137">
            <v>13677.82</v>
          </cell>
          <cell r="BF137">
            <v>20211.64</v>
          </cell>
          <cell r="BH137">
            <v>0</v>
          </cell>
          <cell r="BI137">
            <v>31786.43</v>
          </cell>
          <cell r="BJ137">
            <v>31878.639999999999</v>
          </cell>
          <cell r="BK137">
            <v>0</v>
          </cell>
          <cell r="BL137">
            <v>0</v>
          </cell>
          <cell r="BO137">
            <v>0</v>
          </cell>
          <cell r="BP137">
            <v>0</v>
          </cell>
          <cell r="BQ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</row>
        <row r="138">
          <cell r="C138" t="str">
            <v>O&amp;M</v>
          </cell>
          <cell r="E138" t="str">
            <v>CF-P-Ext Commun</v>
          </cell>
          <cell r="I138">
            <v>23186.61</v>
          </cell>
          <cell r="J138">
            <v>40274.5</v>
          </cell>
          <cell r="K138">
            <v>17087.89</v>
          </cell>
          <cell r="L138">
            <v>0.42428559013768014</v>
          </cell>
          <cell r="M138">
            <v>81354.509999999995</v>
          </cell>
          <cell r="N138">
            <v>242567.56</v>
          </cell>
          <cell r="O138">
            <v>161213.04999999999</v>
          </cell>
          <cell r="P138">
            <v>0.66461092324134352</v>
          </cell>
          <cell r="R138">
            <v>1495.91</v>
          </cell>
          <cell r="S138">
            <v>1035.6300000000001</v>
          </cell>
          <cell r="T138">
            <v>16915.29</v>
          </cell>
          <cell r="U138">
            <v>12945.38</v>
          </cell>
          <cell r="V138">
            <v>25775.69</v>
          </cell>
          <cell r="W138">
            <v>23186.61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40504.639999999999</v>
          </cell>
          <cell r="AE138">
            <v>40504.639999999999</v>
          </cell>
          <cell r="AF138">
            <v>40504.639999999999</v>
          </cell>
          <cell r="AG138">
            <v>40504.639999999999</v>
          </cell>
          <cell r="AH138">
            <v>40274.5</v>
          </cell>
          <cell r="AI138">
            <v>40274.5</v>
          </cell>
          <cell r="AJ138">
            <v>40274.5</v>
          </cell>
          <cell r="AK138">
            <v>40274.5</v>
          </cell>
          <cell r="AL138">
            <v>40274.5</v>
          </cell>
          <cell r="AM138">
            <v>40274.5</v>
          </cell>
          <cell r="AN138">
            <v>40274.5</v>
          </cell>
          <cell r="AO138">
            <v>40958.14</v>
          </cell>
          <cell r="AQ138">
            <v>484898.2</v>
          </cell>
          <cell r="AR138">
            <v>484898.2</v>
          </cell>
          <cell r="AS138">
            <v>484898.2</v>
          </cell>
          <cell r="AT138">
            <v>484898.2</v>
          </cell>
          <cell r="AU138">
            <v>484898.2</v>
          </cell>
          <cell r="AV138">
            <v>484898.2</v>
          </cell>
          <cell r="AW138" t="e">
            <v>#REF!</v>
          </cell>
          <cell r="AX138" t="e">
            <v>#REF!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19322.37</v>
          </cell>
          <cell r="BE138">
            <v>46257.77</v>
          </cell>
          <cell r="BF138">
            <v>113476.53</v>
          </cell>
          <cell r="BH138">
            <v>484898.2</v>
          </cell>
          <cell r="BI138">
            <v>178704</v>
          </cell>
          <cell r="BJ138">
            <v>174352</v>
          </cell>
          <cell r="BK138">
            <v>484898.2</v>
          </cell>
          <cell r="BL138">
            <v>484898.2</v>
          </cell>
          <cell r="BO138">
            <v>403543.69</v>
          </cell>
          <cell r="BP138">
            <v>0</v>
          </cell>
          <cell r="BQ138">
            <v>0</v>
          </cell>
          <cell r="BS138">
            <v>617398.07999999996</v>
          </cell>
          <cell r="BT138">
            <v>484898.2</v>
          </cell>
          <cell r="BU138">
            <v>617398.07999999996</v>
          </cell>
          <cell r="BV138">
            <v>-132499.87999999995</v>
          </cell>
        </row>
        <row r="139">
          <cell r="C139" t="str">
            <v>O&amp;M</v>
          </cell>
          <cell r="E139" t="str">
            <v>CF-T-Outlook&amp;WebSrvs</v>
          </cell>
          <cell r="I139">
            <v>16475.36</v>
          </cell>
          <cell r="J139">
            <v>16470.52</v>
          </cell>
          <cell r="K139">
            <v>-4.8400000000001455</v>
          </cell>
          <cell r="L139">
            <v>-2.938583602703585E-4</v>
          </cell>
          <cell r="M139">
            <v>98852.160000000003</v>
          </cell>
          <cell r="N139">
            <v>98900.56</v>
          </cell>
          <cell r="O139">
            <v>48.399999999994179</v>
          </cell>
          <cell r="P139">
            <v>4.8938044435738464E-4</v>
          </cell>
          <cell r="R139">
            <v>16475.36</v>
          </cell>
          <cell r="S139">
            <v>16475.36</v>
          </cell>
          <cell r="T139">
            <v>16475.36</v>
          </cell>
          <cell r="U139">
            <v>16475.36</v>
          </cell>
          <cell r="V139">
            <v>16475.36</v>
          </cell>
          <cell r="W139">
            <v>16475.36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16489.88</v>
          </cell>
          <cell r="AE139">
            <v>16489.88</v>
          </cell>
          <cell r="AF139">
            <v>16489.88</v>
          </cell>
          <cell r="AG139">
            <v>16489.88</v>
          </cell>
          <cell r="AH139">
            <v>16470.52</v>
          </cell>
          <cell r="AI139">
            <v>16470.52</v>
          </cell>
          <cell r="AJ139">
            <v>16470.52</v>
          </cell>
          <cell r="AK139">
            <v>16470.52</v>
          </cell>
          <cell r="AL139">
            <v>16470.52</v>
          </cell>
          <cell r="AM139">
            <v>16470.52</v>
          </cell>
          <cell r="AN139">
            <v>16470.52</v>
          </cell>
          <cell r="AO139">
            <v>16451.16</v>
          </cell>
          <cell r="AQ139">
            <v>197704.32000000001</v>
          </cell>
          <cell r="AR139">
            <v>197704.32000000001</v>
          </cell>
          <cell r="AS139">
            <v>197704.32000000001</v>
          </cell>
          <cell r="AT139">
            <v>197704.32000000001</v>
          </cell>
          <cell r="AU139">
            <v>197704.32000000001</v>
          </cell>
          <cell r="AV139">
            <v>197704.32000000001</v>
          </cell>
          <cell r="AW139" t="e">
            <v>#REF!</v>
          </cell>
          <cell r="AX139" t="e">
            <v>#REF!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265202.64</v>
          </cell>
          <cell r="BE139">
            <v>258210.48</v>
          </cell>
          <cell r="BF139">
            <v>310640.40000000002</v>
          </cell>
          <cell r="BH139">
            <v>197704.32000000001</v>
          </cell>
          <cell r="BI139">
            <v>265202.64</v>
          </cell>
          <cell r="BJ139">
            <v>258210.48</v>
          </cell>
          <cell r="BK139">
            <v>197704.32000000001</v>
          </cell>
          <cell r="BL139">
            <v>197704.32000000001</v>
          </cell>
          <cell r="BO139">
            <v>98852.160000000003</v>
          </cell>
          <cell r="BP139">
            <v>0</v>
          </cell>
          <cell r="BQ139">
            <v>0</v>
          </cell>
          <cell r="BS139">
            <v>353939.28</v>
          </cell>
          <cell r="BT139">
            <v>197704.32000000001</v>
          </cell>
          <cell r="BU139">
            <v>353939.28</v>
          </cell>
          <cell r="BV139">
            <v>-156234.96000000002</v>
          </cell>
        </row>
        <row r="140">
          <cell r="C140" t="str">
            <v>O&amp;M</v>
          </cell>
          <cell r="E140" t="str">
            <v>CF-P-E-Adv &amp; Br</v>
          </cell>
          <cell r="I140">
            <v>12647.25</v>
          </cell>
          <cell r="J140">
            <v>8661.7199999999993</v>
          </cell>
          <cell r="K140">
            <v>-3985.5300000000007</v>
          </cell>
          <cell r="L140">
            <v>-0.46013147504190866</v>
          </cell>
          <cell r="M140">
            <v>51778.85</v>
          </cell>
          <cell r="N140">
            <v>52426.2</v>
          </cell>
          <cell r="O140">
            <v>647.34999999999854</v>
          </cell>
          <cell r="P140">
            <v>1.2347833716729394E-2</v>
          </cell>
          <cell r="R140">
            <v>8516.98</v>
          </cell>
          <cell r="S140">
            <v>5073.9399999999996</v>
          </cell>
          <cell r="T140">
            <v>4369.6099999999997</v>
          </cell>
          <cell r="U140">
            <v>10708.62</v>
          </cell>
          <cell r="V140">
            <v>10462.450000000001</v>
          </cell>
          <cell r="W140">
            <v>12647.25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8775.69</v>
          </cell>
          <cell r="AE140">
            <v>8775.69</v>
          </cell>
          <cell r="AF140">
            <v>8775.69</v>
          </cell>
          <cell r="AG140">
            <v>8775.69</v>
          </cell>
          <cell r="AH140">
            <v>8661.7199999999993</v>
          </cell>
          <cell r="AI140">
            <v>8661.7199999999993</v>
          </cell>
          <cell r="AJ140">
            <v>8661.7199999999993</v>
          </cell>
          <cell r="AK140">
            <v>8661.7199999999993</v>
          </cell>
          <cell r="AL140">
            <v>8661.7199999999993</v>
          </cell>
          <cell r="AM140">
            <v>8661.7199999999993</v>
          </cell>
          <cell r="AN140">
            <v>8661.7199999999993</v>
          </cell>
          <cell r="AO140">
            <v>8943.11</v>
          </cell>
          <cell r="AQ140">
            <v>102715.3</v>
          </cell>
          <cell r="AR140">
            <v>102715.3</v>
          </cell>
          <cell r="AS140">
            <v>109701</v>
          </cell>
          <cell r="AT140">
            <v>109701</v>
          </cell>
          <cell r="AU140">
            <v>109447</v>
          </cell>
          <cell r="AV140">
            <v>109446</v>
          </cell>
          <cell r="AW140" t="e">
            <v>#REF!</v>
          </cell>
          <cell r="AX140" t="e">
            <v>#REF!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79622.77</v>
          </cell>
          <cell r="BE140">
            <v>67061.27</v>
          </cell>
          <cell r="BF140">
            <v>93899.77</v>
          </cell>
          <cell r="BH140">
            <v>104677.91</v>
          </cell>
          <cell r="BI140">
            <v>71847.360000000001</v>
          </cell>
          <cell r="BJ140">
            <v>70093.919999999998</v>
          </cell>
          <cell r="BK140">
            <v>109446</v>
          </cell>
          <cell r="BL140">
            <v>109446</v>
          </cell>
          <cell r="BO140">
            <v>57667.15</v>
          </cell>
          <cell r="BP140">
            <v>-4768.0899999999965</v>
          </cell>
          <cell r="BQ140">
            <v>0</v>
          </cell>
          <cell r="BS140">
            <v>122332.47</v>
          </cell>
          <cell r="BT140">
            <v>109446</v>
          </cell>
          <cell r="BU140">
            <v>122332.47</v>
          </cell>
          <cell r="BV140">
            <v>-12886.470000000001</v>
          </cell>
        </row>
        <row r="141">
          <cell r="C141" t="str">
            <v>O&amp;M</v>
          </cell>
          <cell r="E141" t="str">
            <v>CF-P-Advertising Svcs</v>
          </cell>
          <cell r="I141">
            <v>7290</v>
          </cell>
          <cell r="J141">
            <v>1702.01</v>
          </cell>
          <cell r="K141">
            <v>-5587.99</v>
          </cell>
          <cell r="L141">
            <v>-3.2831710742005038</v>
          </cell>
          <cell r="M141">
            <v>14985</v>
          </cell>
          <cell r="N141">
            <v>10220.18</v>
          </cell>
          <cell r="O141">
            <v>-4764.82</v>
          </cell>
          <cell r="P141">
            <v>-0.46621683766822108</v>
          </cell>
          <cell r="R141">
            <v>101.25</v>
          </cell>
          <cell r="S141">
            <v>0</v>
          </cell>
          <cell r="T141">
            <v>0</v>
          </cell>
          <cell r="U141">
            <v>0</v>
          </cell>
          <cell r="V141">
            <v>7593.75</v>
          </cell>
          <cell r="W141">
            <v>7290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1704.04</v>
          </cell>
          <cell r="AE141">
            <v>1704.04</v>
          </cell>
          <cell r="AF141">
            <v>1704.04</v>
          </cell>
          <cell r="AG141">
            <v>1704.04</v>
          </cell>
          <cell r="AH141">
            <v>1702.01</v>
          </cell>
          <cell r="AI141">
            <v>1702.01</v>
          </cell>
          <cell r="AJ141">
            <v>1702.01</v>
          </cell>
          <cell r="AK141">
            <v>1702.01</v>
          </cell>
          <cell r="AL141">
            <v>1702.01</v>
          </cell>
          <cell r="AM141">
            <v>1702.01</v>
          </cell>
          <cell r="AN141">
            <v>1702.01</v>
          </cell>
          <cell r="AO141">
            <v>1705.05</v>
          </cell>
          <cell r="AQ141">
            <v>20435.28</v>
          </cell>
          <cell r="AR141">
            <v>20435.28</v>
          </cell>
          <cell r="AS141">
            <v>20435.28</v>
          </cell>
          <cell r="AT141">
            <v>20435.28</v>
          </cell>
          <cell r="AU141">
            <v>20435.28</v>
          </cell>
          <cell r="AV141">
            <v>20435.28</v>
          </cell>
          <cell r="AW141" t="e">
            <v>#REF!</v>
          </cell>
          <cell r="AX141" t="e">
            <v>#REF!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4914.99</v>
          </cell>
          <cell r="BE141">
            <v>13693.49</v>
          </cell>
          <cell r="BF141">
            <v>21994.77</v>
          </cell>
          <cell r="BH141">
            <v>20435.28</v>
          </cell>
          <cell r="BI141">
            <v>29895.3</v>
          </cell>
          <cell r="BJ141">
            <v>29166.65</v>
          </cell>
          <cell r="BK141">
            <v>20435.28</v>
          </cell>
          <cell r="BL141">
            <v>20435.28</v>
          </cell>
          <cell r="BO141">
            <v>5450.2799999999988</v>
          </cell>
          <cell r="BP141">
            <v>0</v>
          </cell>
          <cell r="BQ141">
            <v>0</v>
          </cell>
          <cell r="BS141">
            <v>36038.78</v>
          </cell>
          <cell r="BT141">
            <v>20435.28</v>
          </cell>
          <cell r="BU141">
            <v>36038.78</v>
          </cell>
          <cell r="BV141">
            <v>-15603.5</v>
          </cell>
        </row>
        <row r="142">
          <cell r="C142" t="str">
            <v>O&amp;M</v>
          </cell>
          <cell r="E142" t="str">
            <v>CF-P-E-Advertising Svcs</v>
          </cell>
          <cell r="I142">
            <v>23701.62</v>
          </cell>
          <cell r="J142">
            <v>15795</v>
          </cell>
          <cell r="K142">
            <v>-7906.619999999999</v>
          </cell>
          <cell r="L142">
            <v>-0.50057739791073119</v>
          </cell>
          <cell r="M142">
            <v>111841.28</v>
          </cell>
          <cell r="N142">
            <v>94770</v>
          </cell>
          <cell r="O142">
            <v>-17071.28</v>
          </cell>
          <cell r="P142">
            <v>-0.18013379761527909</v>
          </cell>
          <cell r="R142">
            <v>19989.28</v>
          </cell>
          <cell r="S142">
            <v>16045.09</v>
          </cell>
          <cell r="T142">
            <v>20366.439999999999</v>
          </cell>
          <cell r="U142">
            <v>18316.13</v>
          </cell>
          <cell r="V142">
            <v>13422.72</v>
          </cell>
          <cell r="W142">
            <v>23701.62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15795</v>
          </cell>
          <cell r="AE142">
            <v>15795</v>
          </cell>
          <cell r="AF142">
            <v>15795</v>
          </cell>
          <cell r="AG142">
            <v>15795</v>
          </cell>
          <cell r="AH142">
            <v>15795</v>
          </cell>
          <cell r="AI142">
            <v>15795</v>
          </cell>
          <cell r="AJ142">
            <v>15795</v>
          </cell>
          <cell r="AK142">
            <v>15795</v>
          </cell>
          <cell r="AL142">
            <v>15795</v>
          </cell>
          <cell r="AM142">
            <v>15795</v>
          </cell>
          <cell r="AN142">
            <v>15795</v>
          </cell>
          <cell r="AO142">
            <v>15240.25</v>
          </cell>
          <cell r="AQ142">
            <v>185485.56</v>
          </cell>
          <cell r="AR142">
            <v>185485.56</v>
          </cell>
          <cell r="AS142">
            <v>188985.42</v>
          </cell>
          <cell r="AT142">
            <v>188985.42</v>
          </cell>
          <cell r="AU142">
            <v>188304</v>
          </cell>
          <cell r="AV142">
            <v>188305</v>
          </cell>
          <cell r="AW142" t="e">
            <v>#REF!</v>
          </cell>
          <cell r="AX142" t="e">
            <v>#REF!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219994.98</v>
          </cell>
          <cell r="BE142">
            <v>177326.32</v>
          </cell>
          <cell r="BF142">
            <v>168741.87</v>
          </cell>
          <cell r="BH142">
            <v>188985.25</v>
          </cell>
          <cell r="BI142">
            <v>114412.86</v>
          </cell>
          <cell r="BJ142">
            <v>111327.62</v>
          </cell>
          <cell r="BK142">
            <v>188305</v>
          </cell>
          <cell r="BL142">
            <v>188305</v>
          </cell>
          <cell r="BO142">
            <v>76463.72</v>
          </cell>
          <cell r="BP142">
            <v>680.25</v>
          </cell>
          <cell r="BQ142">
            <v>0</v>
          </cell>
          <cell r="BS142">
            <v>162905.98000000001</v>
          </cell>
          <cell r="BT142">
            <v>188305</v>
          </cell>
          <cell r="BU142">
            <v>162905.98000000001</v>
          </cell>
          <cell r="BV142">
            <v>25399.01999999999</v>
          </cell>
        </row>
        <row r="143">
          <cell r="C143" t="str">
            <v>O&amp;M</v>
          </cell>
          <cell r="E143" t="str">
            <v>CF-P-FedAff/Cor</v>
          </cell>
          <cell r="I143">
            <v>395.1</v>
          </cell>
          <cell r="J143">
            <v>48318.1</v>
          </cell>
          <cell r="K143">
            <v>47923</v>
          </cell>
          <cell r="L143">
            <v>0.99182294005765959</v>
          </cell>
          <cell r="M143">
            <v>30291</v>
          </cell>
          <cell r="N143">
            <v>290082.44</v>
          </cell>
          <cell r="O143">
            <v>259791.44</v>
          </cell>
          <cell r="P143">
            <v>0.89557796052735905</v>
          </cell>
          <cell r="R143">
            <v>13565.1</v>
          </cell>
          <cell r="S143">
            <v>5531.4</v>
          </cell>
          <cell r="T143">
            <v>5794.8</v>
          </cell>
          <cell r="U143">
            <v>3951</v>
          </cell>
          <cell r="V143">
            <v>1053.5999999999999</v>
          </cell>
          <cell r="W143">
            <v>395.1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48361.56</v>
          </cell>
          <cell r="AE143">
            <v>48361.56</v>
          </cell>
          <cell r="AF143">
            <v>48361.56</v>
          </cell>
          <cell r="AG143">
            <v>48361.56</v>
          </cell>
          <cell r="AH143">
            <v>48318.1</v>
          </cell>
          <cell r="AI143">
            <v>48318.1</v>
          </cell>
          <cell r="AJ143">
            <v>48318.1</v>
          </cell>
          <cell r="AK143">
            <v>48318.1</v>
          </cell>
          <cell r="AL143">
            <v>48318.1</v>
          </cell>
          <cell r="AM143">
            <v>48318.1</v>
          </cell>
          <cell r="AN143">
            <v>48318.1</v>
          </cell>
          <cell r="AO143">
            <v>47743.88</v>
          </cell>
          <cell r="AQ143">
            <v>579416.81999999995</v>
          </cell>
          <cell r="AR143">
            <v>579416.81999999995</v>
          </cell>
          <cell r="AS143">
            <v>579416.81999999995</v>
          </cell>
          <cell r="AT143">
            <v>579416.81999999995</v>
          </cell>
          <cell r="AU143">
            <v>579416.81999999995</v>
          </cell>
          <cell r="AV143">
            <v>32925</v>
          </cell>
          <cell r="AW143" t="e">
            <v>#REF!</v>
          </cell>
          <cell r="AX143" t="e">
            <v>#REF!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157619.41</v>
          </cell>
          <cell r="BE143">
            <v>217462.07</v>
          </cell>
          <cell r="BF143">
            <v>226019.4</v>
          </cell>
          <cell r="BH143">
            <v>579416.81999999995</v>
          </cell>
          <cell r="BI143">
            <v>385094.32</v>
          </cell>
          <cell r="BJ143">
            <v>375695.12</v>
          </cell>
          <cell r="BK143">
            <v>32925</v>
          </cell>
          <cell r="BL143">
            <v>32925</v>
          </cell>
          <cell r="BO143">
            <v>2634</v>
          </cell>
          <cell r="BP143">
            <v>546491.81999999995</v>
          </cell>
          <cell r="BQ143">
            <v>0</v>
          </cell>
          <cell r="BS143">
            <v>0</v>
          </cell>
          <cell r="BT143">
            <v>32925</v>
          </cell>
          <cell r="BU143">
            <v>0</v>
          </cell>
          <cell r="BV143">
            <v>32925</v>
          </cell>
        </row>
        <row r="144">
          <cell r="C144" t="str">
            <v>O&amp;M</v>
          </cell>
          <cell r="E144" t="str">
            <v>CF-P-E-FA/CoIss</v>
          </cell>
          <cell r="I144">
            <v>10276.549999999999</v>
          </cell>
          <cell r="J144">
            <v>64401.3</v>
          </cell>
          <cell r="K144">
            <v>54124.75</v>
          </cell>
          <cell r="L144">
            <v>0.84042946338039759</v>
          </cell>
          <cell r="M144">
            <v>287512.96000000002</v>
          </cell>
          <cell r="N144">
            <v>386407.8</v>
          </cell>
          <cell r="O144">
            <v>98894.839999999967</v>
          </cell>
          <cell r="P144">
            <v>0.25593386054836359</v>
          </cell>
          <cell r="R144">
            <v>79119.429999999993</v>
          </cell>
          <cell r="S144">
            <v>61250.38</v>
          </cell>
          <cell r="T144">
            <v>70904.649999999994</v>
          </cell>
          <cell r="U144">
            <v>39292.699999999997</v>
          </cell>
          <cell r="V144">
            <v>26669.25</v>
          </cell>
          <cell r="W144">
            <v>10276.549999999999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64401.3</v>
          </cell>
          <cell r="AE144">
            <v>64401.3</v>
          </cell>
          <cell r="AF144">
            <v>64401.3</v>
          </cell>
          <cell r="AG144">
            <v>64401.3</v>
          </cell>
          <cell r="AH144">
            <v>64401.3</v>
          </cell>
          <cell r="AI144">
            <v>64401.3</v>
          </cell>
          <cell r="AJ144">
            <v>64401.3</v>
          </cell>
          <cell r="AK144">
            <v>64401.3</v>
          </cell>
          <cell r="AL144">
            <v>64401.3</v>
          </cell>
          <cell r="AM144">
            <v>64401.3</v>
          </cell>
          <cell r="AN144">
            <v>64401.3</v>
          </cell>
          <cell r="AO144">
            <v>63946.94</v>
          </cell>
          <cell r="AQ144">
            <v>758077.25</v>
          </cell>
          <cell r="AR144">
            <v>758077.25</v>
          </cell>
          <cell r="AS144">
            <v>772380.36</v>
          </cell>
          <cell r="AT144">
            <v>772380.36</v>
          </cell>
          <cell r="AU144">
            <v>769733</v>
          </cell>
          <cell r="AV144">
            <v>769733</v>
          </cell>
          <cell r="AW144" t="e">
            <v>#REF!</v>
          </cell>
          <cell r="AX144" t="e">
            <v>#REF!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663622.61</v>
          </cell>
          <cell r="BE144">
            <v>328537.84999999998</v>
          </cell>
          <cell r="BF144">
            <v>493465.54</v>
          </cell>
          <cell r="BH144">
            <v>772361.24</v>
          </cell>
          <cell r="BI144">
            <v>614474.38</v>
          </cell>
          <cell r="BJ144">
            <v>339265.58</v>
          </cell>
          <cell r="BK144">
            <v>769733</v>
          </cell>
          <cell r="BL144">
            <v>769733</v>
          </cell>
          <cell r="BO144">
            <v>482220.04</v>
          </cell>
          <cell r="BP144">
            <v>2628.2399999999907</v>
          </cell>
          <cell r="BQ144">
            <v>0</v>
          </cell>
          <cell r="BS144">
            <v>0</v>
          </cell>
          <cell r="BT144">
            <v>769733</v>
          </cell>
          <cell r="BU144">
            <v>0</v>
          </cell>
          <cell r="BV144">
            <v>769733</v>
          </cell>
        </row>
        <row r="145">
          <cell r="C145" t="str">
            <v>O&amp;M</v>
          </cell>
          <cell r="E145" t="str">
            <v>CF-P-Public Affairs</v>
          </cell>
          <cell r="I145">
            <v>3411.46</v>
          </cell>
          <cell r="J145">
            <v>33458.550000000003</v>
          </cell>
          <cell r="K145">
            <v>30047.090000000004</v>
          </cell>
          <cell r="L145">
            <v>0.89803921568627454</v>
          </cell>
          <cell r="M145">
            <v>213019.44</v>
          </cell>
          <cell r="N145">
            <v>200751.3</v>
          </cell>
          <cell r="O145">
            <v>-12268.140000000014</v>
          </cell>
          <cell r="P145">
            <v>-6.1111136017550145E-2</v>
          </cell>
          <cell r="R145">
            <v>65080.160000000003</v>
          </cell>
          <cell r="S145">
            <v>66523.47</v>
          </cell>
          <cell r="T145">
            <v>27816.52</v>
          </cell>
          <cell r="U145">
            <v>44414.59</v>
          </cell>
          <cell r="V145">
            <v>5773.24</v>
          </cell>
          <cell r="W145">
            <v>3411.46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33458.550000000003</v>
          </cell>
          <cell r="AE145">
            <v>33458.550000000003</v>
          </cell>
          <cell r="AF145">
            <v>33458.550000000003</v>
          </cell>
          <cell r="AG145">
            <v>33458.550000000003</v>
          </cell>
          <cell r="AH145">
            <v>33458.550000000003</v>
          </cell>
          <cell r="AI145">
            <v>33458.550000000003</v>
          </cell>
          <cell r="AJ145">
            <v>33458.550000000003</v>
          </cell>
          <cell r="AK145">
            <v>33458.550000000003</v>
          </cell>
          <cell r="AL145">
            <v>33458.550000000003</v>
          </cell>
          <cell r="AM145">
            <v>33458.550000000003</v>
          </cell>
          <cell r="AN145">
            <v>33458.550000000003</v>
          </cell>
          <cell r="AO145">
            <v>32876.370000000003</v>
          </cell>
          <cell r="AQ145">
            <v>400920.42</v>
          </cell>
          <cell r="AR145">
            <v>400920.42</v>
          </cell>
          <cell r="AS145">
            <v>400920.42</v>
          </cell>
          <cell r="AT145">
            <v>400920.42</v>
          </cell>
          <cell r="AU145">
            <v>400920.42</v>
          </cell>
          <cell r="AV145">
            <v>211904.15</v>
          </cell>
          <cell r="AW145" t="e">
            <v>#REF!</v>
          </cell>
          <cell r="AX145" t="e">
            <v>#REF!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D145">
            <v>618574.88</v>
          </cell>
          <cell r="BE145">
            <v>659467.93000000005</v>
          </cell>
          <cell r="BF145">
            <v>590514.15</v>
          </cell>
          <cell r="BH145">
            <v>400920.42</v>
          </cell>
          <cell r="BI145">
            <v>792591.8</v>
          </cell>
          <cell r="BJ145">
            <v>773326.45</v>
          </cell>
          <cell r="BK145">
            <v>211904.15</v>
          </cell>
          <cell r="BL145">
            <v>211904.15</v>
          </cell>
          <cell r="BO145">
            <v>-1115.2900000000081</v>
          </cell>
          <cell r="BP145">
            <v>189016.27</v>
          </cell>
          <cell r="BQ145">
            <v>0</v>
          </cell>
          <cell r="BS145">
            <v>0</v>
          </cell>
          <cell r="BT145">
            <v>211904.15</v>
          </cell>
          <cell r="BU145">
            <v>0</v>
          </cell>
          <cell r="BV145">
            <v>211904.15</v>
          </cell>
        </row>
        <row r="146">
          <cell r="C146" t="str">
            <v>O&amp;M</v>
          </cell>
          <cell r="E146" t="str">
            <v>CF-P-E-Records &amp; E-Library</v>
          </cell>
          <cell r="I146">
            <v>0</v>
          </cell>
          <cell r="J146">
            <v>24124.3</v>
          </cell>
          <cell r="K146">
            <v>24124.3</v>
          </cell>
          <cell r="L146">
            <v>1</v>
          </cell>
          <cell r="M146">
            <v>191024.77</v>
          </cell>
          <cell r="N146">
            <v>144745.79999999999</v>
          </cell>
          <cell r="O146">
            <v>-46278.97</v>
          </cell>
          <cell r="P146">
            <v>-0.31972582278725881</v>
          </cell>
          <cell r="R146">
            <v>51131.45</v>
          </cell>
          <cell r="S146">
            <v>41578.230000000003</v>
          </cell>
          <cell r="T146">
            <v>44512.51</v>
          </cell>
          <cell r="U146">
            <v>45816.17</v>
          </cell>
          <cell r="V146">
            <v>7986.41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24124.3</v>
          </cell>
          <cell r="AE146">
            <v>24124.3</v>
          </cell>
          <cell r="AF146">
            <v>24124.3</v>
          </cell>
          <cell r="AG146">
            <v>24124.3</v>
          </cell>
          <cell r="AH146">
            <v>24124.3</v>
          </cell>
          <cell r="AI146">
            <v>24124.3</v>
          </cell>
          <cell r="AJ146">
            <v>24124.3</v>
          </cell>
          <cell r="AK146">
            <v>24124.3</v>
          </cell>
          <cell r="AL146">
            <v>24124.3</v>
          </cell>
          <cell r="AM146">
            <v>24124.3</v>
          </cell>
          <cell r="AN146">
            <v>24124.3</v>
          </cell>
          <cell r="AO146">
            <v>23977.01</v>
          </cell>
          <cell r="AQ146">
            <v>289344.31</v>
          </cell>
          <cell r="AR146">
            <v>289344.31</v>
          </cell>
          <cell r="AS146">
            <v>281772.02</v>
          </cell>
          <cell r="AT146">
            <v>281772.02</v>
          </cell>
          <cell r="AU146">
            <v>284208</v>
          </cell>
          <cell r="AV146">
            <v>284208</v>
          </cell>
          <cell r="AW146" t="e">
            <v>#REF!</v>
          </cell>
          <cell r="AX146" t="e">
            <v>#REF!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D146">
            <v>509017.13</v>
          </cell>
          <cell r="BE146">
            <v>483614.11</v>
          </cell>
          <cell r="BF146">
            <v>681500.16000000003</v>
          </cell>
          <cell r="BH146">
            <v>289344.31</v>
          </cell>
          <cell r="BI146">
            <v>564994.19999999995</v>
          </cell>
          <cell r="BJ146">
            <v>565486.74</v>
          </cell>
          <cell r="BK146">
            <v>284208</v>
          </cell>
          <cell r="BL146">
            <v>284208</v>
          </cell>
          <cell r="BO146">
            <v>93183.23000000001</v>
          </cell>
          <cell r="BP146">
            <v>5136.3099999999977</v>
          </cell>
          <cell r="BQ146">
            <v>0</v>
          </cell>
          <cell r="BS146">
            <v>0</v>
          </cell>
          <cell r="BT146">
            <v>284208</v>
          </cell>
          <cell r="BU146">
            <v>0</v>
          </cell>
          <cell r="BV146">
            <v>284208</v>
          </cell>
        </row>
        <row r="147">
          <cell r="C147" t="str">
            <v>O&amp;M</v>
          </cell>
          <cell r="E147" t="str">
            <v>CF-P-Records &amp; E-Library</v>
          </cell>
          <cell r="I147">
            <v>0</v>
          </cell>
          <cell r="J147">
            <v>12697</v>
          </cell>
          <cell r="K147">
            <v>12697</v>
          </cell>
          <cell r="L147">
            <v>1</v>
          </cell>
          <cell r="M147">
            <v>17617.099999999999</v>
          </cell>
          <cell r="N147">
            <v>76182</v>
          </cell>
          <cell r="O147">
            <v>58564.9</v>
          </cell>
          <cell r="P147">
            <v>0.76874983591924606</v>
          </cell>
          <cell r="R147">
            <v>5142.29</v>
          </cell>
          <cell r="S147">
            <v>3936.07</v>
          </cell>
          <cell r="T147">
            <v>3777.36</v>
          </cell>
          <cell r="U147">
            <v>3936.07</v>
          </cell>
          <cell r="V147">
            <v>825.31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12697</v>
          </cell>
          <cell r="AE147">
            <v>12697</v>
          </cell>
          <cell r="AF147">
            <v>12697</v>
          </cell>
          <cell r="AG147">
            <v>12697</v>
          </cell>
          <cell r="AH147">
            <v>12697</v>
          </cell>
          <cell r="AI147">
            <v>12697</v>
          </cell>
          <cell r="AJ147">
            <v>12697</v>
          </cell>
          <cell r="AK147">
            <v>12697</v>
          </cell>
          <cell r="AL147">
            <v>12697</v>
          </cell>
          <cell r="AM147">
            <v>12697</v>
          </cell>
          <cell r="AN147">
            <v>12697</v>
          </cell>
          <cell r="AO147">
            <v>12691.92</v>
          </cell>
          <cell r="AQ147">
            <v>152358.92000000001</v>
          </cell>
          <cell r="AR147">
            <v>152358.92000000001</v>
          </cell>
          <cell r="AS147">
            <v>152358.92000000001</v>
          </cell>
          <cell r="AT147">
            <v>152358.92000000001</v>
          </cell>
          <cell r="AU147">
            <v>16887.009999999998</v>
          </cell>
          <cell r="AV147">
            <v>16887.009999999998</v>
          </cell>
          <cell r="AW147" t="e">
            <v>#REF!</v>
          </cell>
          <cell r="AX147" t="e">
            <v>#REF!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D147">
            <v>2584.8000000000002</v>
          </cell>
          <cell r="BE147">
            <v>315.20999999999998</v>
          </cell>
          <cell r="BF147">
            <v>7596</v>
          </cell>
          <cell r="BH147">
            <v>152358.92000000001</v>
          </cell>
          <cell r="BI147">
            <v>53850</v>
          </cell>
          <cell r="BJ147">
            <v>52535</v>
          </cell>
          <cell r="BK147">
            <v>16887.009999999998</v>
          </cell>
          <cell r="BL147">
            <v>16887.009999999998</v>
          </cell>
          <cell r="BO147">
            <v>-730.09000000000015</v>
          </cell>
          <cell r="BP147">
            <v>135471.91</v>
          </cell>
          <cell r="BQ147">
            <v>0</v>
          </cell>
          <cell r="BS147">
            <v>0</v>
          </cell>
          <cell r="BT147">
            <v>16887.009999999998</v>
          </cell>
          <cell r="BU147">
            <v>0</v>
          </cell>
          <cell r="BV147">
            <v>16887.009999999998</v>
          </cell>
        </row>
        <row r="148">
          <cell r="C148" t="str">
            <v>O&amp;M</v>
          </cell>
          <cell r="E148" t="str">
            <v>CF-P-E-CommCons</v>
          </cell>
          <cell r="I148">
            <v>4154.87</v>
          </cell>
          <cell r="J148">
            <v>22661</v>
          </cell>
          <cell r="K148">
            <v>18506.13</v>
          </cell>
          <cell r="L148">
            <v>0.81665107453333929</v>
          </cell>
          <cell r="M148">
            <v>40006.160000000003</v>
          </cell>
          <cell r="N148">
            <v>135966</v>
          </cell>
          <cell r="O148">
            <v>95959.84</v>
          </cell>
          <cell r="P148">
            <v>0.70576349969845398</v>
          </cell>
          <cell r="R148">
            <v>6396.2</v>
          </cell>
          <cell r="S148">
            <v>4468.96</v>
          </cell>
          <cell r="T148">
            <v>8452.0300000000007</v>
          </cell>
          <cell r="U148">
            <v>9988.76</v>
          </cell>
          <cell r="V148">
            <v>6545.34</v>
          </cell>
          <cell r="W148">
            <v>4154.87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22661</v>
          </cell>
          <cell r="AE148">
            <v>22661</v>
          </cell>
          <cell r="AF148">
            <v>22661</v>
          </cell>
          <cell r="AG148">
            <v>22661</v>
          </cell>
          <cell r="AH148">
            <v>22661</v>
          </cell>
          <cell r="AI148">
            <v>22661</v>
          </cell>
          <cell r="AJ148">
            <v>22661</v>
          </cell>
          <cell r="AK148">
            <v>22661</v>
          </cell>
          <cell r="AL148">
            <v>22661</v>
          </cell>
          <cell r="AM148">
            <v>22661</v>
          </cell>
          <cell r="AN148">
            <v>22661</v>
          </cell>
          <cell r="AO148">
            <v>22994.38</v>
          </cell>
          <cell r="AQ148">
            <v>267197.05</v>
          </cell>
          <cell r="AR148">
            <v>267197.05</v>
          </cell>
          <cell r="AS148">
            <v>272238.3</v>
          </cell>
          <cell r="AT148">
            <v>272238.3</v>
          </cell>
          <cell r="AU148">
            <v>272037</v>
          </cell>
          <cell r="AV148">
            <v>166821</v>
          </cell>
          <cell r="AW148" t="e">
            <v>#REF!</v>
          </cell>
          <cell r="AX148" t="e">
            <v>#REF!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D148">
            <v>92678.95</v>
          </cell>
          <cell r="BE148">
            <v>123803.09</v>
          </cell>
          <cell r="BF148">
            <v>136858.14000000001</v>
          </cell>
          <cell r="BH148">
            <v>272265.38</v>
          </cell>
          <cell r="BI148">
            <v>100467.12</v>
          </cell>
          <cell r="BJ148">
            <v>98109.9</v>
          </cell>
          <cell r="BK148">
            <v>166821</v>
          </cell>
          <cell r="BL148">
            <v>166821</v>
          </cell>
          <cell r="BO148">
            <v>126814.84</v>
          </cell>
          <cell r="BP148">
            <v>105444.38</v>
          </cell>
          <cell r="BQ148">
            <v>0</v>
          </cell>
          <cell r="BS148">
            <v>615299.09</v>
          </cell>
          <cell r="BT148">
            <v>166821</v>
          </cell>
          <cell r="BU148">
            <v>615299.09</v>
          </cell>
          <cell r="BV148">
            <v>-448478.08999999997</v>
          </cell>
        </row>
        <row r="149">
          <cell r="C149" t="str">
            <v>O&amp;M</v>
          </cell>
          <cell r="E149" t="str">
            <v>CF-P-Comm Cons</v>
          </cell>
          <cell r="I149">
            <v>105716.2</v>
          </cell>
          <cell r="J149">
            <v>93867.76</v>
          </cell>
          <cell r="K149">
            <v>-11848.440000000002</v>
          </cell>
          <cell r="L149">
            <v>-0.12622480817695025</v>
          </cell>
          <cell r="M149">
            <v>629132.6</v>
          </cell>
          <cell r="N149">
            <v>563753.80000000005</v>
          </cell>
          <cell r="O149">
            <v>-65378.79999999993</v>
          </cell>
          <cell r="P149">
            <v>-0.11597048215018671</v>
          </cell>
          <cell r="R149">
            <v>109563.3</v>
          </cell>
          <cell r="S149">
            <v>90117</v>
          </cell>
          <cell r="T149">
            <v>105663.5</v>
          </cell>
          <cell r="U149">
            <v>116361.60000000001</v>
          </cell>
          <cell r="V149">
            <v>101711</v>
          </cell>
          <cell r="W149">
            <v>105716.2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94004.57</v>
          </cell>
          <cell r="AE149">
            <v>94004.57</v>
          </cell>
          <cell r="AF149">
            <v>94004.57</v>
          </cell>
          <cell r="AG149">
            <v>94004.57</v>
          </cell>
          <cell r="AH149">
            <v>93867.76</v>
          </cell>
          <cell r="AI149">
            <v>93867.76</v>
          </cell>
          <cell r="AJ149">
            <v>93867.76</v>
          </cell>
          <cell r="AK149">
            <v>93867.76</v>
          </cell>
          <cell r="AL149">
            <v>93867.76</v>
          </cell>
          <cell r="AM149">
            <v>93867.76</v>
          </cell>
          <cell r="AN149">
            <v>93867.76</v>
          </cell>
          <cell r="AO149">
            <v>94070.02</v>
          </cell>
          <cell r="AQ149">
            <v>1127162.6200000001</v>
          </cell>
          <cell r="AR149">
            <v>1127162.6200000001</v>
          </cell>
          <cell r="AS149">
            <v>1127162.6200000001</v>
          </cell>
          <cell r="AT149">
            <v>1127162.6200000001</v>
          </cell>
          <cell r="AU149">
            <v>1127162.6200000001</v>
          </cell>
          <cell r="AV149">
            <v>1127162.6200000001</v>
          </cell>
          <cell r="AW149" t="e">
            <v>#REF!</v>
          </cell>
          <cell r="AX149" t="e">
            <v>#REF!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D149">
            <v>1082696.7</v>
          </cell>
          <cell r="BE149">
            <v>1170745.92</v>
          </cell>
          <cell r="BF149">
            <v>1106232.25</v>
          </cell>
          <cell r="BH149">
            <v>1127162.6200000001</v>
          </cell>
          <cell r="BI149">
            <v>1270601.92</v>
          </cell>
          <cell r="BJ149">
            <v>1239567.8400000001</v>
          </cell>
          <cell r="BK149">
            <v>1127162.6200000001</v>
          </cell>
          <cell r="BL149">
            <v>1127162.6200000001</v>
          </cell>
          <cell r="BO149">
            <v>498030.02000000014</v>
          </cell>
          <cell r="BP149">
            <v>0</v>
          </cell>
          <cell r="BQ149">
            <v>0</v>
          </cell>
          <cell r="BS149">
            <v>1155734.96</v>
          </cell>
          <cell r="BT149">
            <v>1127162.6200000001</v>
          </cell>
          <cell r="BU149">
            <v>1155734.96</v>
          </cell>
          <cell r="BV149">
            <v>-28572.339999999851</v>
          </cell>
        </row>
        <row r="150">
          <cell r="C150" t="str">
            <v>O&amp;M</v>
          </cell>
          <cell r="E150" t="str">
            <v>CF-P-R&amp;CMC</v>
          </cell>
          <cell r="I150">
            <v>0</v>
          </cell>
          <cell r="J150">
            <v>0</v>
          </cell>
          <cell r="K150">
            <v>0</v>
          </cell>
          <cell r="L150" t="str">
            <v xml:space="preserve"> </v>
          </cell>
          <cell r="M150">
            <v>0</v>
          </cell>
          <cell r="N150">
            <v>0</v>
          </cell>
          <cell r="O150">
            <v>0</v>
          </cell>
          <cell r="P150" t="str">
            <v xml:space="preserve"> 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D150">
            <v>41332.22</v>
          </cell>
          <cell r="BE150">
            <v>128618.84</v>
          </cell>
          <cell r="BF150">
            <v>247421.35</v>
          </cell>
          <cell r="BH150">
            <v>0</v>
          </cell>
          <cell r="BI150">
            <v>229393.71</v>
          </cell>
          <cell r="BJ150">
            <v>223822.62</v>
          </cell>
          <cell r="BK150">
            <v>0</v>
          </cell>
          <cell r="BL150">
            <v>0</v>
          </cell>
          <cell r="BO150">
            <v>0</v>
          </cell>
          <cell r="BP150">
            <v>0</v>
          </cell>
          <cell r="BQ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</row>
        <row r="151">
          <cell r="C151" t="str">
            <v>O&amp;M</v>
          </cell>
          <cell r="E151" t="str">
            <v>CF-P-Integration</v>
          </cell>
          <cell r="F151" t="str">
            <v>Integration</v>
          </cell>
          <cell r="I151">
            <v>0</v>
          </cell>
          <cell r="J151">
            <v>0</v>
          </cell>
          <cell r="K151">
            <v>0</v>
          </cell>
          <cell r="L151" t="str">
            <v xml:space="preserve"> </v>
          </cell>
          <cell r="M151">
            <v>0</v>
          </cell>
          <cell r="N151">
            <v>0</v>
          </cell>
          <cell r="O151">
            <v>0</v>
          </cell>
          <cell r="P151" t="str">
            <v xml:space="preserve">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O151">
            <v>0</v>
          </cell>
          <cell r="BP151">
            <v>0</v>
          </cell>
          <cell r="BQ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</row>
        <row r="152">
          <cell r="C152" t="str">
            <v>O&amp;M</v>
          </cell>
          <cell r="E152" t="str">
            <v>FP-P-Integration</v>
          </cell>
          <cell r="F152" t="str">
            <v>Integration</v>
          </cell>
          <cell r="I152">
            <v>0</v>
          </cell>
          <cell r="J152">
            <v>0</v>
          </cell>
          <cell r="K152">
            <v>0</v>
          </cell>
          <cell r="L152" t="str">
            <v xml:space="preserve"> </v>
          </cell>
          <cell r="M152">
            <v>0</v>
          </cell>
          <cell r="N152">
            <v>0</v>
          </cell>
          <cell r="O152">
            <v>0</v>
          </cell>
          <cell r="P152" t="str">
            <v xml:space="preserve">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D152">
            <v>0</v>
          </cell>
          <cell r="BE152">
            <v>0</v>
          </cell>
          <cell r="BF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O152">
            <v>0</v>
          </cell>
          <cell r="BP152">
            <v>0</v>
          </cell>
          <cell r="BQ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</row>
        <row r="154">
          <cell r="D154" t="str">
            <v>Non-PT</v>
          </cell>
          <cell r="I154">
            <v>241927.90999999997</v>
          </cell>
          <cell r="J154">
            <v>437205.08</v>
          </cell>
          <cell r="K154">
            <v>195277.16999999998</v>
          </cell>
          <cell r="L154">
            <v>0.4466489044454835</v>
          </cell>
          <cell r="M154">
            <v>1908277.0499999998</v>
          </cell>
          <cell r="N154">
            <v>2625873.8400000003</v>
          </cell>
          <cell r="O154">
            <v>717596.79000000015</v>
          </cell>
          <cell r="P154">
            <v>0.27327923339988036</v>
          </cell>
          <cell r="R154">
            <v>398257.62999999995</v>
          </cell>
          <cell r="S154">
            <v>326855.40000000002</v>
          </cell>
          <cell r="T154">
            <v>350959.52999999997</v>
          </cell>
          <cell r="U154">
            <v>346906.16000000003</v>
          </cell>
          <cell r="V154">
            <v>243370.42</v>
          </cell>
          <cell r="W154">
            <v>241927.90999999997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437865.92</v>
          </cell>
          <cell r="AE154">
            <v>437865.92</v>
          </cell>
          <cell r="AF154">
            <v>437865.92</v>
          </cell>
          <cell r="AG154">
            <v>437865.92</v>
          </cell>
          <cell r="AH154">
            <v>437205.08</v>
          </cell>
          <cell r="AI154">
            <v>437205.08</v>
          </cell>
          <cell r="AJ154">
            <v>437205.08</v>
          </cell>
          <cell r="AK154">
            <v>437205.08</v>
          </cell>
          <cell r="AL154">
            <v>437205.08</v>
          </cell>
          <cell r="AM154">
            <v>437205.08</v>
          </cell>
          <cell r="AN154">
            <v>437205.08</v>
          </cell>
          <cell r="AO154">
            <v>436138.65</v>
          </cell>
          <cell r="AQ154">
            <v>5211019.09</v>
          </cell>
          <cell r="AR154">
            <v>5211019.09</v>
          </cell>
          <cell r="AS154">
            <v>5245452.3</v>
          </cell>
          <cell r="AT154">
            <v>5245452.3</v>
          </cell>
          <cell r="AU154">
            <v>5107940.67</v>
          </cell>
          <cell r="AV154">
            <v>3962800.5799999996</v>
          </cell>
          <cell r="AW154" t="e">
            <v>#REF!</v>
          </cell>
          <cell r="AX154" t="e">
            <v>#REF!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D154">
            <v>4024657.0000000005</v>
          </cell>
          <cell r="BE154">
            <v>4117193.6399999997</v>
          </cell>
          <cell r="BF154">
            <v>4538032.38</v>
          </cell>
          <cell r="BH154">
            <v>5248037.8900000006</v>
          </cell>
          <cell r="BI154">
            <v>4993039.9000000004</v>
          </cell>
          <cell r="BJ154">
            <v>4625288.8000000007</v>
          </cell>
          <cell r="BK154">
            <v>3962800.5799999996</v>
          </cell>
          <cell r="BL154">
            <v>3962800.5799999996</v>
          </cell>
          <cell r="BM154">
            <v>0</v>
          </cell>
          <cell r="BN154">
            <v>0</v>
          </cell>
          <cell r="BO154">
            <v>2054523.5300000003</v>
          </cell>
          <cell r="BP154">
            <v>1285237.31</v>
          </cell>
          <cell r="BQ154">
            <v>0</v>
          </cell>
          <cell r="BS154">
            <v>3552778.65</v>
          </cell>
          <cell r="BT154">
            <v>3962800.5799999996</v>
          </cell>
          <cell r="BU154">
            <v>3552778.65</v>
          </cell>
          <cell r="BV154">
            <v>410021.93000000028</v>
          </cell>
        </row>
        <row r="156">
          <cell r="C156" t="str">
            <v>O&amp;M</v>
          </cell>
          <cell r="E156" t="str">
            <v>FP-P-PT-FederaRegPol</v>
          </cell>
          <cell r="I156">
            <v>0</v>
          </cell>
          <cell r="J156">
            <v>0</v>
          </cell>
          <cell r="K156">
            <v>0</v>
          </cell>
          <cell r="L156" t="str">
            <v xml:space="preserve"> </v>
          </cell>
          <cell r="M156">
            <v>0</v>
          </cell>
          <cell r="N156">
            <v>0</v>
          </cell>
          <cell r="O156">
            <v>0</v>
          </cell>
          <cell r="P156" t="str">
            <v xml:space="preserve"> 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D156">
            <v>0</v>
          </cell>
          <cell r="BE156">
            <v>0</v>
          </cell>
          <cell r="BF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O156">
            <v>0</v>
          </cell>
          <cell r="BP156">
            <v>0</v>
          </cell>
          <cell r="BQ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</row>
        <row r="157">
          <cell r="C157" t="str">
            <v>O&amp;M</v>
          </cell>
          <cell r="E157" t="str">
            <v>FP-P-E-PT-FedRegPol</v>
          </cell>
          <cell r="I157">
            <v>0</v>
          </cell>
          <cell r="J157">
            <v>0</v>
          </cell>
          <cell r="K157">
            <v>0</v>
          </cell>
          <cell r="L157" t="str">
            <v xml:space="preserve"> </v>
          </cell>
          <cell r="M157">
            <v>0</v>
          </cell>
          <cell r="N157">
            <v>0</v>
          </cell>
          <cell r="O157">
            <v>0</v>
          </cell>
          <cell r="P157" t="str">
            <v xml:space="preserve"> 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D157">
            <v>0</v>
          </cell>
          <cell r="BE157">
            <v>38230.71</v>
          </cell>
          <cell r="BF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O157">
            <v>0</v>
          </cell>
          <cell r="BP157">
            <v>0</v>
          </cell>
          <cell r="BQ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</row>
        <row r="158">
          <cell r="C158" t="str">
            <v>O&amp;M</v>
          </cell>
          <cell r="E158" t="str">
            <v>CF-P-E-PT-Integratio</v>
          </cell>
          <cell r="F158" t="str">
            <v>T&amp;E</v>
          </cell>
          <cell r="I158">
            <v>0</v>
          </cell>
          <cell r="J158">
            <v>0</v>
          </cell>
          <cell r="K158">
            <v>0</v>
          </cell>
          <cell r="L158" t="str">
            <v xml:space="preserve"> </v>
          </cell>
          <cell r="M158">
            <v>0</v>
          </cell>
          <cell r="N158">
            <v>0</v>
          </cell>
          <cell r="O158">
            <v>0</v>
          </cell>
          <cell r="P158" t="str">
            <v xml:space="preserve"> 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D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O158">
            <v>0</v>
          </cell>
          <cell r="BP158">
            <v>0</v>
          </cell>
          <cell r="BQ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</row>
        <row r="159">
          <cell r="C159" t="str">
            <v>O&amp;M</v>
          </cell>
          <cell r="E159" t="str">
            <v>FP-P-E-PT-Integratio</v>
          </cell>
          <cell r="F159" t="str">
            <v>T&amp;E</v>
          </cell>
          <cell r="I159">
            <v>0</v>
          </cell>
          <cell r="J159">
            <v>0</v>
          </cell>
          <cell r="K159">
            <v>0</v>
          </cell>
          <cell r="L159" t="str">
            <v xml:space="preserve"> </v>
          </cell>
          <cell r="M159">
            <v>0</v>
          </cell>
          <cell r="N159">
            <v>0</v>
          </cell>
          <cell r="O159">
            <v>0</v>
          </cell>
          <cell r="P159" t="str">
            <v xml:space="preserve"> 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D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O159">
            <v>0</v>
          </cell>
          <cell r="BP159">
            <v>0</v>
          </cell>
          <cell r="BQ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</row>
        <row r="160">
          <cell r="C160" t="str">
            <v>O&amp;M</v>
          </cell>
          <cell r="E160" t="str">
            <v>CF-P-E-PT-ExtCom</v>
          </cell>
          <cell r="I160">
            <v>1060.02</v>
          </cell>
          <cell r="J160">
            <v>5398</v>
          </cell>
          <cell r="K160">
            <v>4337.9799999999996</v>
          </cell>
          <cell r="L160">
            <v>0.80362726935902173</v>
          </cell>
          <cell r="M160">
            <v>41411.11</v>
          </cell>
          <cell r="N160">
            <v>32412</v>
          </cell>
          <cell r="O160">
            <v>-8999.11</v>
          </cell>
          <cell r="P160">
            <v>-0.27764747624336666</v>
          </cell>
          <cell r="R160">
            <v>3649.05</v>
          </cell>
          <cell r="S160">
            <v>1667.38</v>
          </cell>
          <cell r="T160">
            <v>1176.6600000000001</v>
          </cell>
          <cell r="U160">
            <v>27821.34</v>
          </cell>
          <cell r="V160">
            <v>6036.66</v>
          </cell>
          <cell r="W160">
            <v>1060.02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5404</v>
          </cell>
          <cell r="AE160">
            <v>5404</v>
          </cell>
          <cell r="AF160">
            <v>5404</v>
          </cell>
          <cell r="AG160">
            <v>5404</v>
          </cell>
          <cell r="AH160">
            <v>5398</v>
          </cell>
          <cell r="AI160">
            <v>5398</v>
          </cell>
          <cell r="AJ160">
            <v>5398</v>
          </cell>
          <cell r="AK160">
            <v>5398</v>
          </cell>
          <cell r="AL160">
            <v>5398</v>
          </cell>
          <cell r="AM160">
            <v>5398</v>
          </cell>
          <cell r="AN160">
            <v>5398</v>
          </cell>
          <cell r="AO160">
            <v>5398</v>
          </cell>
          <cell r="AQ160">
            <v>63600</v>
          </cell>
          <cell r="AR160">
            <v>63600</v>
          </cell>
          <cell r="AS160">
            <v>64800</v>
          </cell>
          <cell r="AT160">
            <v>64800</v>
          </cell>
          <cell r="AU160">
            <v>64700</v>
          </cell>
          <cell r="AV160">
            <v>64701</v>
          </cell>
          <cell r="AW160" t="e">
            <v>#REF!</v>
          </cell>
          <cell r="AX160" t="e">
            <v>#REF!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D160">
            <v>52584.28</v>
          </cell>
          <cell r="BE160">
            <v>45545.68</v>
          </cell>
          <cell r="BF160">
            <v>84639.57</v>
          </cell>
          <cell r="BH160">
            <v>64800</v>
          </cell>
          <cell r="BI160">
            <v>51866</v>
          </cell>
          <cell r="BJ160">
            <v>50600</v>
          </cell>
          <cell r="BK160">
            <v>64701</v>
          </cell>
          <cell r="BL160">
            <v>64701</v>
          </cell>
          <cell r="BO160">
            <v>23289.89</v>
          </cell>
          <cell r="BP160">
            <v>99</v>
          </cell>
          <cell r="BQ160">
            <v>0</v>
          </cell>
          <cell r="BS160">
            <v>83700</v>
          </cell>
          <cell r="BT160">
            <v>64701</v>
          </cell>
          <cell r="BU160">
            <v>83700</v>
          </cell>
          <cell r="BV160">
            <v>-18999</v>
          </cell>
        </row>
        <row r="161">
          <cell r="C161" t="str">
            <v>O&amp;M</v>
          </cell>
          <cell r="E161" t="str">
            <v>CF-P-PT-ExtComm</v>
          </cell>
          <cell r="I161">
            <v>1791</v>
          </cell>
          <cell r="J161">
            <v>9330</v>
          </cell>
          <cell r="K161">
            <v>7539</v>
          </cell>
          <cell r="L161">
            <v>0.80803858520900318</v>
          </cell>
          <cell r="M161">
            <v>37651</v>
          </cell>
          <cell r="N161">
            <v>56024</v>
          </cell>
          <cell r="O161">
            <v>18373</v>
          </cell>
          <cell r="P161">
            <v>0.32794873625589033</v>
          </cell>
          <cell r="R161">
            <v>173</v>
          </cell>
          <cell r="S161">
            <v>233</v>
          </cell>
          <cell r="T161">
            <v>27721</v>
          </cell>
          <cell r="U161">
            <v>4501</v>
          </cell>
          <cell r="V161">
            <v>3232</v>
          </cell>
          <cell r="W161">
            <v>1791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9341</v>
          </cell>
          <cell r="AE161">
            <v>9341</v>
          </cell>
          <cell r="AF161">
            <v>9341</v>
          </cell>
          <cell r="AG161">
            <v>9341</v>
          </cell>
          <cell r="AH161">
            <v>9330</v>
          </cell>
          <cell r="AI161">
            <v>9330</v>
          </cell>
          <cell r="AJ161">
            <v>9330</v>
          </cell>
          <cell r="AK161">
            <v>9330</v>
          </cell>
          <cell r="AL161">
            <v>9330</v>
          </cell>
          <cell r="AM161">
            <v>9330</v>
          </cell>
          <cell r="AN161">
            <v>9330</v>
          </cell>
          <cell r="AO161">
            <v>9326</v>
          </cell>
          <cell r="AQ161">
            <v>112000</v>
          </cell>
          <cell r="AR161">
            <v>112000</v>
          </cell>
          <cell r="AS161">
            <v>112000</v>
          </cell>
          <cell r="AT161">
            <v>112000</v>
          </cell>
          <cell r="AU161">
            <v>112000</v>
          </cell>
          <cell r="AV161">
            <v>112000</v>
          </cell>
          <cell r="AW161" t="e">
            <v>#REF!</v>
          </cell>
          <cell r="AX161" t="e">
            <v>#REF!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D161">
            <v>38647</v>
          </cell>
          <cell r="BE161">
            <v>43893</v>
          </cell>
          <cell r="BF161">
            <v>34227</v>
          </cell>
          <cell r="BH161">
            <v>112000</v>
          </cell>
          <cell r="BI161">
            <v>51660</v>
          </cell>
          <cell r="BJ161">
            <v>50400</v>
          </cell>
          <cell r="BK161">
            <v>112000</v>
          </cell>
          <cell r="BL161">
            <v>112000</v>
          </cell>
          <cell r="BO161">
            <v>74349</v>
          </cell>
          <cell r="BP161">
            <v>0</v>
          </cell>
          <cell r="BQ161">
            <v>0</v>
          </cell>
          <cell r="BS161">
            <v>56000</v>
          </cell>
          <cell r="BT161">
            <v>112000</v>
          </cell>
          <cell r="BU161">
            <v>56000</v>
          </cell>
          <cell r="BV161">
            <v>56000</v>
          </cell>
        </row>
        <row r="162">
          <cell r="C162" t="str">
            <v>O&amp;M</v>
          </cell>
          <cell r="E162" t="str">
            <v>CF-P-PT-Public Affairs</v>
          </cell>
          <cell r="I162">
            <v>6000</v>
          </cell>
          <cell r="J162">
            <v>27240</v>
          </cell>
          <cell r="K162">
            <v>21240</v>
          </cell>
          <cell r="L162">
            <v>0.77973568281938321</v>
          </cell>
          <cell r="M162">
            <v>117438</v>
          </cell>
          <cell r="N162">
            <v>163568</v>
          </cell>
          <cell r="O162">
            <v>46130</v>
          </cell>
          <cell r="P162">
            <v>0.28202337865597182</v>
          </cell>
          <cell r="R162">
            <v>20282</v>
          </cell>
          <cell r="S162">
            <v>25188</v>
          </cell>
          <cell r="T162">
            <v>26375</v>
          </cell>
          <cell r="U162">
            <v>30977</v>
          </cell>
          <cell r="V162">
            <v>8616</v>
          </cell>
          <cell r="W162">
            <v>6000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27272</v>
          </cell>
          <cell r="AE162">
            <v>27272</v>
          </cell>
          <cell r="AF162">
            <v>27272</v>
          </cell>
          <cell r="AG162">
            <v>27272</v>
          </cell>
          <cell r="AH162">
            <v>27240</v>
          </cell>
          <cell r="AI162">
            <v>27240</v>
          </cell>
          <cell r="AJ162">
            <v>27240</v>
          </cell>
          <cell r="AK162">
            <v>27240</v>
          </cell>
          <cell r="AL162">
            <v>27240</v>
          </cell>
          <cell r="AM162">
            <v>27240</v>
          </cell>
          <cell r="AN162">
            <v>27240</v>
          </cell>
          <cell r="AO162">
            <v>27232</v>
          </cell>
          <cell r="AQ162">
            <v>327000</v>
          </cell>
          <cell r="AR162">
            <v>327000</v>
          </cell>
          <cell r="AS162">
            <v>327000</v>
          </cell>
          <cell r="AT162">
            <v>307000</v>
          </cell>
          <cell r="AU162">
            <v>41000</v>
          </cell>
          <cell r="AV162">
            <v>111000</v>
          </cell>
          <cell r="AW162" t="e">
            <v>#REF!</v>
          </cell>
          <cell r="AX162" t="e">
            <v>#REF!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D162">
            <v>306909</v>
          </cell>
          <cell r="BE162">
            <v>328512</v>
          </cell>
          <cell r="BF162">
            <v>364379</v>
          </cell>
          <cell r="BH162">
            <v>327000</v>
          </cell>
          <cell r="BI162">
            <v>367360</v>
          </cell>
          <cell r="BJ162">
            <v>358400</v>
          </cell>
          <cell r="BK162">
            <v>111000</v>
          </cell>
          <cell r="BL162">
            <v>111000</v>
          </cell>
          <cell r="BO162">
            <v>-6438</v>
          </cell>
          <cell r="BP162">
            <v>216000</v>
          </cell>
          <cell r="BQ162">
            <v>0</v>
          </cell>
          <cell r="BS162">
            <v>0</v>
          </cell>
          <cell r="BT162">
            <v>111000</v>
          </cell>
          <cell r="BU162">
            <v>0</v>
          </cell>
          <cell r="BV162">
            <v>111000</v>
          </cell>
        </row>
        <row r="163">
          <cell r="C163" t="str">
            <v>O&amp;M</v>
          </cell>
          <cell r="E163" t="str">
            <v>CF-P-E-PT-Rec&amp; E-Lib</v>
          </cell>
          <cell r="I163">
            <v>0</v>
          </cell>
          <cell r="J163">
            <v>15196</v>
          </cell>
          <cell r="K163">
            <v>15196</v>
          </cell>
          <cell r="L163">
            <v>1</v>
          </cell>
          <cell r="M163">
            <v>94383.01</v>
          </cell>
          <cell r="N163">
            <v>91248</v>
          </cell>
          <cell r="O163">
            <v>-3135.0099999999948</v>
          </cell>
          <cell r="P163">
            <v>-3.4357027003331521E-2</v>
          </cell>
          <cell r="R163">
            <v>33058.1</v>
          </cell>
          <cell r="S163">
            <v>14987.96</v>
          </cell>
          <cell r="T163">
            <v>30601.59</v>
          </cell>
          <cell r="U163">
            <v>15833.04</v>
          </cell>
          <cell r="V163">
            <v>-97.68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15214</v>
          </cell>
          <cell r="AE163">
            <v>15214</v>
          </cell>
          <cell r="AF163">
            <v>15214</v>
          </cell>
          <cell r="AG163">
            <v>15214</v>
          </cell>
          <cell r="AH163">
            <v>15196</v>
          </cell>
          <cell r="AI163">
            <v>15196</v>
          </cell>
          <cell r="AJ163">
            <v>15196</v>
          </cell>
          <cell r="AK163">
            <v>15196</v>
          </cell>
          <cell r="AL163">
            <v>15196</v>
          </cell>
          <cell r="AM163">
            <v>15196</v>
          </cell>
          <cell r="AN163">
            <v>15196</v>
          </cell>
          <cell r="AO163">
            <v>15191</v>
          </cell>
          <cell r="AQ163">
            <v>182419</v>
          </cell>
          <cell r="AR163">
            <v>182419</v>
          </cell>
          <cell r="AS163">
            <v>177618.5</v>
          </cell>
          <cell r="AT163">
            <v>177618.5</v>
          </cell>
          <cell r="AU163">
            <v>178884</v>
          </cell>
          <cell r="AV163">
            <v>178883</v>
          </cell>
          <cell r="AW163" t="e">
            <v>#REF!</v>
          </cell>
          <cell r="AX163" t="e">
            <v>#REF!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D163">
            <v>146334.25</v>
          </cell>
          <cell r="BE163">
            <v>118015.95</v>
          </cell>
          <cell r="BF163">
            <v>110948.68</v>
          </cell>
          <cell r="BH163">
            <v>182419</v>
          </cell>
          <cell r="BI163">
            <v>126002</v>
          </cell>
          <cell r="BJ163">
            <v>123158</v>
          </cell>
          <cell r="BK163">
            <v>178883</v>
          </cell>
          <cell r="BL163">
            <v>178883</v>
          </cell>
          <cell r="BO163">
            <v>84499.99</v>
          </cell>
          <cell r="BP163">
            <v>3536</v>
          </cell>
          <cell r="BQ163">
            <v>0</v>
          </cell>
          <cell r="BS163">
            <v>0</v>
          </cell>
          <cell r="BT163">
            <v>178883</v>
          </cell>
          <cell r="BU163">
            <v>0</v>
          </cell>
          <cell r="BV163">
            <v>178883</v>
          </cell>
        </row>
        <row r="164">
          <cell r="C164" t="str">
            <v>O&amp;M</v>
          </cell>
          <cell r="E164" t="str">
            <v>CF-P-PT-Recrds&amp;E-Lib</v>
          </cell>
          <cell r="I164">
            <v>0</v>
          </cell>
          <cell r="J164">
            <v>24303</v>
          </cell>
          <cell r="K164">
            <v>24303</v>
          </cell>
          <cell r="L164">
            <v>1</v>
          </cell>
          <cell r="M164">
            <v>179829</v>
          </cell>
          <cell r="N164">
            <v>145934</v>
          </cell>
          <cell r="O164">
            <v>-33895</v>
          </cell>
          <cell r="P164">
            <v>-0.23226252963668509</v>
          </cell>
          <cell r="R164">
            <v>39523</v>
          </cell>
          <cell r="S164">
            <v>71996</v>
          </cell>
          <cell r="T164">
            <v>18138</v>
          </cell>
          <cell r="U164">
            <v>49297</v>
          </cell>
          <cell r="V164">
            <v>875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24332</v>
          </cell>
          <cell r="AE164">
            <v>24332</v>
          </cell>
          <cell r="AF164">
            <v>24332</v>
          </cell>
          <cell r="AG164">
            <v>24332</v>
          </cell>
          <cell r="AH164">
            <v>24303</v>
          </cell>
          <cell r="AI164">
            <v>24303</v>
          </cell>
          <cell r="AJ164">
            <v>24303</v>
          </cell>
          <cell r="AK164">
            <v>24303</v>
          </cell>
          <cell r="AL164">
            <v>24303</v>
          </cell>
          <cell r="AM164">
            <v>24303</v>
          </cell>
          <cell r="AN164">
            <v>24303</v>
          </cell>
          <cell r="AO164">
            <v>24301</v>
          </cell>
          <cell r="AQ164">
            <v>291750</v>
          </cell>
          <cell r="AR164">
            <v>291750</v>
          </cell>
          <cell r="AS164">
            <v>291750</v>
          </cell>
          <cell r="AT164">
            <v>261750</v>
          </cell>
          <cell r="AU164">
            <v>178954</v>
          </cell>
          <cell r="AV164">
            <v>178954</v>
          </cell>
          <cell r="AW164" t="e">
            <v>#REF!</v>
          </cell>
          <cell r="AX164" t="e">
            <v>#REF!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D164">
            <v>244823</v>
          </cell>
          <cell r="BE164">
            <v>283970</v>
          </cell>
          <cell r="BF164">
            <v>273920</v>
          </cell>
          <cell r="BH164">
            <v>291750</v>
          </cell>
          <cell r="BI164">
            <v>314475</v>
          </cell>
          <cell r="BJ164">
            <v>299500</v>
          </cell>
          <cell r="BK164">
            <v>178954</v>
          </cell>
          <cell r="BL164">
            <v>178954</v>
          </cell>
          <cell r="BO164">
            <v>-875</v>
          </cell>
          <cell r="BP164">
            <v>112796</v>
          </cell>
          <cell r="BQ164">
            <v>0</v>
          </cell>
          <cell r="BS164">
            <v>0</v>
          </cell>
          <cell r="BT164">
            <v>178954</v>
          </cell>
          <cell r="BU164">
            <v>0</v>
          </cell>
          <cell r="BV164">
            <v>178954</v>
          </cell>
        </row>
        <row r="165">
          <cell r="C165" t="str">
            <v>O&amp;M</v>
          </cell>
          <cell r="E165" t="str">
            <v>CF-P-PT-Commu Conslt</v>
          </cell>
          <cell r="I165">
            <v>1060</v>
          </cell>
          <cell r="J165">
            <v>7914</v>
          </cell>
          <cell r="K165">
            <v>6854</v>
          </cell>
          <cell r="L165">
            <v>0.86606014657568864</v>
          </cell>
          <cell r="M165">
            <v>14537</v>
          </cell>
          <cell r="N165">
            <v>47520</v>
          </cell>
          <cell r="O165">
            <v>32983</v>
          </cell>
          <cell r="P165">
            <v>0.69408670033670039</v>
          </cell>
          <cell r="R165">
            <v>1109</v>
          </cell>
          <cell r="S165">
            <v>4048</v>
          </cell>
          <cell r="T165">
            <v>2980</v>
          </cell>
          <cell r="U165">
            <v>2961</v>
          </cell>
          <cell r="V165">
            <v>2379</v>
          </cell>
          <cell r="W165">
            <v>1060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7923</v>
          </cell>
          <cell r="AE165">
            <v>7923</v>
          </cell>
          <cell r="AF165">
            <v>7923</v>
          </cell>
          <cell r="AG165">
            <v>7923</v>
          </cell>
          <cell r="AH165">
            <v>7914</v>
          </cell>
          <cell r="AI165">
            <v>7914</v>
          </cell>
          <cell r="AJ165">
            <v>7914</v>
          </cell>
          <cell r="AK165">
            <v>7914</v>
          </cell>
          <cell r="AL165">
            <v>7914</v>
          </cell>
          <cell r="AM165">
            <v>7914</v>
          </cell>
          <cell r="AN165">
            <v>7914</v>
          </cell>
          <cell r="AO165">
            <v>7910</v>
          </cell>
          <cell r="AQ165">
            <v>95000</v>
          </cell>
          <cell r="AR165">
            <v>95000</v>
          </cell>
          <cell r="AS165">
            <v>95000</v>
          </cell>
          <cell r="AT165">
            <v>75000</v>
          </cell>
          <cell r="AU165">
            <v>75000</v>
          </cell>
          <cell r="AV165">
            <v>75000</v>
          </cell>
          <cell r="AW165" t="e">
            <v>#REF!</v>
          </cell>
          <cell r="AX165" t="e">
            <v>#REF!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D165">
            <v>106272</v>
          </cell>
          <cell r="BE165">
            <v>106843</v>
          </cell>
          <cell r="BF165">
            <v>96732</v>
          </cell>
          <cell r="BH165">
            <v>95000</v>
          </cell>
          <cell r="BI165">
            <v>114800</v>
          </cell>
          <cell r="BJ165">
            <v>112000</v>
          </cell>
          <cell r="BK165">
            <v>75000</v>
          </cell>
          <cell r="BL165">
            <v>75000</v>
          </cell>
          <cell r="BO165">
            <v>60463</v>
          </cell>
          <cell r="BP165">
            <v>20000</v>
          </cell>
          <cell r="BQ165">
            <v>0</v>
          </cell>
          <cell r="BS165">
            <v>55000</v>
          </cell>
          <cell r="BT165">
            <v>75000</v>
          </cell>
          <cell r="BU165">
            <v>55000</v>
          </cell>
          <cell r="BV165">
            <v>20000</v>
          </cell>
        </row>
        <row r="166">
          <cell r="C166" t="str">
            <v>O&amp;M</v>
          </cell>
          <cell r="E166" t="str">
            <v>CF-P-E-PT-Adv&amp;B</v>
          </cell>
          <cell r="I166">
            <v>52493.4</v>
          </cell>
          <cell r="J166">
            <v>224910</v>
          </cell>
          <cell r="K166">
            <v>172416.6</v>
          </cell>
          <cell r="L166">
            <v>0.76660264105642262</v>
          </cell>
          <cell r="M166">
            <v>997423.97</v>
          </cell>
          <cell r="N166">
            <v>1350540</v>
          </cell>
          <cell r="O166">
            <v>353116.03</v>
          </cell>
          <cell r="P166">
            <v>0.26146284449183294</v>
          </cell>
          <cell r="R166">
            <v>54575.69</v>
          </cell>
          <cell r="S166">
            <v>456050.16</v>
          </cell>
          <cell r="T166">
            <v>129494.7</v>
          </cell>
          <cell r="U166">
            <v>144584.46</v>
          </cell>
          <cell r="V166">
            <v>160225.56</v>
          </cell>
          <cell r="W166">
            <v>52493.4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225180</v>
          </cell>
          <cell r="AE166">
            <v>225180</v>
          </cell>
          <cell r="AF166">
            <v>225180</v>
          </cell>
          <cell r="AG166">
            <v>225180</v>
          </cell>
          <cell r="AH166">
            <v>224910</v>
          </cell>
          <cell r="AI166">
            <v>224910</v>
          </cell>
          <cell r="AJ166">
            <v>224910</v>
          </cell>
          <cell r="AK166">
            <v>224910</v>
          </cell>
          <cell r="AL166">
            <v>224910</v>
          </cell>
          <cell r="AM166">
            <v>224910</v>
          </cell>
          <cell r="AN166">
            <v>224910</v>
          </cell>
          <cell r="AO166">
            <v>224910</v>
          </cell>
          <cell r="AQ166">
            <v>2650000</v>
          </cell>
          <cell r="AR166">
            <v>2650000</v>
          </cell>
          <cell r="AS166">
            <v>2700000</v>
          </cell>
          <cell r="AT166">
            <v>2700000</v>
          </cell>
          <cell r="AU166">
            <v>2690366</v>
          </cell>
          <cell r="AV166">
            <v>2690366</v>
          </cell>
          <cell r="AW166" t="e">
            <v>#REF!</v>
          </cell>
          <cell r="AX166" t="e">
            <v>#REF!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D166">
            <v>1468081.59</v>
          </cell>
          <cell r="BE166">
            <v>1145530.94</v>
          </cell>
          <cell r="BF166">
            <v>1321960.97</v>
          </cell>
          <cell r="BH166">
            <v>2700000</v>
          </cell>
          <cell r="BI166">
            <v>1336764</v>
          </cell>
          <cell r="BJ166">
            <v>1238160</v>
          </cell>
          <cell r="BK166">
            <v>2690366</v>
          </cell>
          <cell r="BL166">
            <v>2690366</v>
          </cell>
          <cell r="BO166">
            <v>1692942.03</v>
          </cell>
          <cell r="BP166">
            <v>9634</v>
          </cell>
          <cell r="BQ166">
            <v>0</v>
          </cell>
          <cell r="BS166">
            <v>2700000</v>
          </cell>
          <cell r="BT166">
            <v>2690366</v>
          </cell>
          <cell r="BU166">
            <v>2700000</v>
          </cell>
          <cell r="BV166">
            <v>-9634</v>
          </cell>
        </row>
        <row r="167">
          <cell r="C167" t="str">
            <v>O&amp;M</v>
          </cell>
          <cell r="E167" t="str">
            <v>CF-P-PT-FedAff/</v>
          </cell>
          <cell r="I167">
            <v>0</v>
          </cell>
          <cell r="J167">
            <v>13328</v>
          </cell>
          <cell r="K167">
            <v>13328</v>
          </cell>
          <cell r="L167">
            <v>1</v>
          </cell>
          <cell r="M167">
            <v>157250</v>
          </cell>
          <cell r="N167">
            <v>80032</v>
          </cell>
          <cell r="O167">
            <v>-77218</v>
          </cell>
          <cell r="P167">
            <v>-0.96483906437425027</v>
          </cell>
          <cell r="R167">
            <v>124625</v>
          </cell>
          <cell r="S167">
            <v>4000</v>
          </cell>
          <cell r="T167">
            <v>4000</v>
          </cell>
          <cell r="U167">
            <v>24625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13344</v>
          </cell>
          <cell r="AE167">
            <v>13344</v>
          </cell>
          <cell r="AF167">
            <v>13344</v>
          </cell>
          <cell r="AG167">
            <v>13344</v>
          </cell>
          <cell r="AH167">
            <v>13328</v>
          </cell>
          <cell r="AI167">
            <v>13328</v>
          </cell>
          <cell r="AJ167">
            <v>13328</v>
          </cell>
          <cell r="AK167">
            <v>13328</v>
          </cell>
          <cell r="AL167">
            <v>13328</v>
          </cell>
          <cell r="AM167">
            <v>13328</v>
          </cell>
          <cell r="AN167">
            <v>13328</v>
          </cell>
          <cell r="AO167">
            <v>13328</v>
          </cell>
          <cell r="AQ167">
            <v>160000</v>
          </cell>
          <cell r="AR167">
            <v>160000</v>
          </cell>
          <cell r="AS167">
            <v>160000</v>
          </cell>
          <cell r="AT167">
            <v>160000</v>
          </cell>
          <cell r="AU167">
            <v>142000</v>
          </cell>
          <cell r="AV167">
            <v>142000</v>
          </cell>
          <cell r="AW167" t="e">
            <v>#REF!</v>
          </cell>
          <cell r="AX167" t="e">
            <v>#REF!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D167">
            <v>186971</v>
          </cell>
          <cell r="BE167">
            <v>165561</v>
          </cell>
          <cell r="BF167">
            <v>0</v>
          </cell>
          <cell r="BH167">
            <v>160000</v>
          </cell>
          <cell r="BI167">
            <v>152769</v>
          </cell>
          <cell r="BJ167">
            <v>149042</v>
          </cell>
          <cell r="BK167">
            <v>142000</v>
          </cell>
          <cell r="BL167">
            <v>142000</v>
          </cell>
          <cell r="BO167">
            <v>-15250</v>
          </cell>
          <cell r="BP167">
            <v>18000</v>
          </cell>
          <cell r="BQ167">
            <v>0</v>
          </cell>
          <cell r="BS167">
            <v>0</v>
          </cell>
          <cell r="BT167">
            <v>142000</v>
          </cell>
          <cell r="BU167">
            <v>0</v>
          </cell>
          <cell r="BV167">
            <v>142000</v>
          </cell>
        </row>
        <row r="168">
          <cell r="C168" t="str">
            <v>O&amp;M</v>
          </cell>
          <cell r="E168" t="str">
            <v>CF-P-E-PT-FA/CI</v>
          </cell>
          <cell r="I168">
            <v>0</v>
          </cell>
          <cell r="J168">
            <v>50605</v>
          </cell>
          <cell r="K168">
            <v>50605</v>
          </cell>
          <cell r="L168">
            <v>1</v>
          </cell>
          <cell r="M168">
            <v>143353.66</v>
          </cell>
          <cell r="N168">
            <v>303874</v>
          </cell>
          <cell r="O168">
            <v>160520.34</v>
          </cell>
          <cell r="P168">
            <v>0.52824637843316635</v>
          </cell>
          <cell r="R168">
            <v>35712.99</v>
          </cell>
          <cell r="S168">
            <v>18529.330000000002</v>
          </cell>
          <cell r="T168">
            <v>40616.1</v>
          </cell>
          <cell r="U168">
            <v>43117.919999999998</v>
          </cell>
          <cell r="V168">
            <v>5377.32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50666</v>
          </cell>
          <cell r="AE168">
            <v>50666</v>
          </cell>
          <cell r="AF168">
            <v>50666</v>
          </cell>
          <cell r="AG168">
            <v>50666</v>
          </cell>
          <cell r="AH168">
            <v>50605</v>
          </cell>
          <cell r="AI168">
            <v>50605</v>
          </cell>
          <cell r="AJ168">
            <v>50605</v>
          </cell>
          <cell r="AK168">
            <v>50605</v>
          </cell>
          <cell r="AL168">
            <v>50605</v>
          </cell>
          <cell r="AM168">
            <v>50605</v>
          </cell>
          <cell r="AN168">
            <v>50605</v>
          </cell>
          <cell r="AO168">
            <v>50601</v>
          </cell>
          <cell r="AQ168">
            <v>596250</v>
          </cell>
          <cell r="AR168">
            <v>596250</v>
          </cell>
          <cell r="AS168">
            <v>607500</v>
          </cell>
          <cell r="AT168">
            <v>542700</v>
          </cell>
          <cell r="AU168">
            <v>139376</v>
          </cell>
          <cell r="AV168">
            <v>139376</v>
          </cell>
          <cell r="AW168" t="e">
            <v>#REF!</v>
          </cell>
          <cell r="AX168" t="e">
            <v>#REF!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D168">
            <v>345510.6</v>
          </cell>
          <cell r="BE168">
            <v>343067.87</v>
          </cell>
          <cell r="BF168">
            <v>427203.36</v>
          </cell>
          <cell r="BH168">
            <v>607500</v>
          </cell>
          <cell r="BI168">
            <v>494573</v>
          </cell>
          <cell r="BJ168">
            <v>356232</v>
          </cell>
          <cell r="BK168">
            <v>139376</v>
          </cell>
          <cell r="BL168">
            <v>139376</v>
          </cell>
          <cell r="BO168">
            <v>-3977.6600000000035</v>
          </cell>
          <cell r="BP168">
            <v>468124</v>
          </cell>
          <cell r="BQ168">
            <v>0</v>
          </cell>
          <cell r="BS168">
            <v>0</v>
          </cell>
          <cell r="BT168">
            <v>139376</v>
          </cell>
          <cell r="BU168">
            <v>0</v>
          </cell>
          <cell r="BV168">
            <v>139376</v>
          </cell>
        </row>
        <row r="169">
          <cell r="C169" t="str">
            <v>O&amp;M</v>
          </cell>
          <cell r="E169" t="str">
            <v>CF-P-E-PT-Advertising Svcs</v>
          </cell>
          <cell r="I169">
            <v>0</v>
          </cell>
          <cell r="J169">
            <v>13944</v>
          </cell>
          <cell r="K169">
            <v>13944</v>
          </cell>
          <cell r="L169">
            <v>1</v>
          </cell>
          <cell r="M169">
            <v>96403.86</v>
          </cell>
          <cell r="N169">
            <v>83732</v>
          </cell>
          <cell r="O169">
            <v>-12671.86</v>
          </cell>
          <cell r="P169">
            <v>-0.15133831748913201</v>
          </cell>
          <cell r="R169">
            <v>36.57</v>
          </cell>
          <cell r="S169">
            <v>173.31</v>
          </cell>
          <cell r="T169">
            <v>29916.54</v>
          </cell>
          <cell r="U169">
            <v>72087.839999999997</v>
          </cell>
          <cell r="V169">
            <v>-5810.4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13961</v>
          </cell>
          <cell r="AE169">
            <v>13961</v>
          </cell>
          <cell r="AF169">
            <v>13961</v>
          </cell>
          <cell r="AG169">
            <v>13961</v>
          </cell>
          <cell r="AH169">
            <v>13944</v>
          </cell>
          <cell r="AI169">
            <v>13944</v>
          </cell>
          <cell r="AJ169">
            <v>13944</v>
          </cell>
          <cell r="AK169">
            <v>13944</v>
          </cell>
          <cell r="AL169">
            <v>13944</v>
          </cell>
          <cell r="AM169">
            <v>13944</v>
          </cell>
          <cell r="AN169">
            <v>13944</v>
          </cell>
          <cell r="AO169">
            <v>13948</v>
          </cell>
          <cell r="AQ169">
            <v>164300</v>
          </cell>
          <cell r="AR169">
            <v>164300</v>
          </cell>
          <cell r="AS169">
            <v>167400</v>
          </cell>
          <cell r="AT169">
            <v>118800</v>
          </cell>
          <cell r="AU169">
            <v>118800</v>
          </cell>
          <cell r="AV169">
            <v>118800</v>
          </cell>
          <cell r="AW169" t="e">
            <v>#REF!</v>
          </cell>
          <cell r="AX169" t="e">
            <v>#REF!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D169">
            <v>128126.02</v>
          </cell>
          <cell r="BE169">
            <v>122856.79</v>
          </cell>
          <cell r="BF169">
            <v>112742.66</v>
          </cell>
          <cell r="BH169">
            <v>167400</v>
          </cell>
          <cell r="BI169">
            <v>135300</v>
          </cell>
          <cell r="BJ169">
            <v>132000</v>
          </cell>
          <cell r="BK169">
            <v>118800</v>
          </cell>
          <cell r="BL169">
            <v>118800</v>
          </cell>
          <cell r="BO169">
            <v>22396.14</v>
          </cell>
          <cell r="BP169">
            <v>48600</v>
          </cell>
          <cell r="BQ169">
            <v>0</v>
          </cell>
          <cell r="BS169">
            <v>167400</v>
          </cell>
          <cell r="BT169">
            <v>118800</v>
          </cell>
          <cell r="BU169">
            <v>167400</v>
          </cell>
          <cell r="BV169">
            <v>-48600</v>
          </cell>
        </row>
        <row r="170">
          <cell r="C170" t="str">
            <v>O&amp;M</v>
          </cell>
          <cell r="E170" t="str">
            <v>CF-P-E-PT-ComCo</v>
          </cell>
          <cell r="I170">
            <v>1560.6</v>
          </cell>
          <cell r="J170">
            <v>8322</v>
          </cell>
          <cell r="K170">
            <v>6761.4</v>
          </cell>
          <cell r="L170">
            <v>0.81247296322999274</v>
          </cell>
          <cell r="M170">
            <v>5257.44</v>
          </cell>
          <cell r="N170">
            <v>49972</v>
          </cell>
          <cell r="O170">
            <v>44714.559999999998</v>
          </cell>
          <cell r="P170">
            <v>0.8947922836788601</v>
          </cell>
          <cell r="R170">
            <v>0</v>
          </cell>
          <cell r="S170">
            <v>0</v>
          </cell>
          <cell r="T170">
            <v>100.98</v>
          </cell>
          <cell r="U170">
            <v>1264.68</v>
          </cell>
          <cell r="V170">
            <v>2331.1799999999998</v>
          </cell>
          <cell r="W170">
            <v>1560.6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8332</v>
          </cell>
          <cell r="AE170">
            <v>8332</v>
          </cell>
          <cell r="AF170">
            <v>8332</v>
          </cell>
          <cell r="AG170">
            <v>8332</v>
          </cell>
          <cell r="AH170">
            <v>8322</v>
          </cell>
          <cell r="AI170">
            <v>8322</v>
          </cell>
          <cell r="AJ170">
            <v>8322</v>
          </cell>
          <cell r="AK170">
            <v>8322</v>
          </cell>
          <cell r="AL170">
            <v>8322</v>
          </cell>
          <cell r="AM170">
            <v>8322</v>
          </cell>
          <cell r="AN170">
            <v>8322</v>
          </cell>
          <cell r="AO170">
            <v>8318</v>
          </cell>
          <cell r="AQ170">
            <v>98050</v>
          </cell>
          <cell r="AR170">
            <v>98050</v>
          </cell>
          <cell r="AS170">
            <v>99900</v>
          </cell>
          <cell r="AT170">
            <v>72900</v>
          </cell>
          <cell r="AU170">
            <v>72900</v>
          </cell>
          <cell r="AV170">
            <v>72900</v>
          </cell>
          <cell r="AW170" t="e">
            <v>#REF!</v>
          </cell>
          <cell r="AX170" t="e">
            <v>#REF!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D170">
            <v>26974.560000000001</v>
          </cell>
          <cell r="BE170">
            <v>14498.8</v>
          </cell>
          <cell r="BF170">
            <v>46328.11</v>
          </cell>
          <cell r="BH170">
            <v>99900</v>
          </cell>
          <cell r="BI170">
            <v>33828</v>
          </cell>
          <cell r="BJ170">
            <v>33000</v>
          </cell>
          <cell r="BK170">
            <v>72900</v>
          </cell>
          <cell r="BL170">
            <v>72900</v>
          </cell>
          <cell r="BO170">
            <v>67642.559999999998</v>
          </cell>
          <cell r="BP170">
            <v>27000</v>
          </cell>
          <cell r="BQ170">
            <v>0</v>
          </cell>
          <cell r="BS170">
            <v>49680</v>
          </cell>
          <cell r="BT170">
            <v>72900</v>
          </cell>
          <cell r="BU170">
            <v>49680</v>
          </cell>
          <cell r="BV170">
            <v>23220</v>
          </cell>
        </row>
        <row r="171">
          <cell r="C171" t="str">
            <v>O&amp;M</v>
          </cell>
          <cell r="E171" t="str">
            <v>CF-P-PT-Advertising Svcs</v>
          </cell>
          <cell r="I171">
            <v>0</v>
          </cell>
          <cell r="J171">
            <v>0</v>
          </cell>
          <cell r="K171">
            <v>0</v>
          </cell>
          <cell r="L171" t="str">
            <v xml:space="preserve"> </v>
          </cell>
          <cell r="M171">
            <v>0</v>
          </cell>
          <cell r="N171">
            <v>0</v>
          </cell>
          <cell r="O171">
            <v>0</v>
          </cell>
          <cell r="P171" t="str">
            <v xml:space="preserve"> 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D171">
            <v>2349</v>
          </cell>
          <cell r="BE171">
            <v>1017</v>
          </cell>
          <cell r="BF171">
            <v>3855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O171">
            <v>0</v>
          </cell>
          <cell r="BP171">
            <v>0</v>
          </cell>
          <cell r="BQ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</row>
        <row r="172">
          <cell r="C172" t="str">
            <v>O&amp;M</v>
          </cell>
          <cell r="E172" t="str">
            <v>CF-P-PT-Integration Pass Through</v>
          </cell>
          <cell r="F172" t="str">
            <v>Integration</v>
          </cell>
          <cell r="I172">
            <v>0</v>
          </cell>
          <cell r="J172">
            <v>0</v>
          </cell>
          <cell r="K172">
            <v>0</v>
          </cell>
          <cell r="L172" t="str">
            <v xml:space="preserve"> </v>
          </cell>
          <cell r="M172">
            <v>0</v>
          </cell>
          <cell r="N172">
            <v>0</v>
          </cell>
          <cell r="O172">
            <v>0</v>
          </cell>
          <cell r="P172" t="str">
            <v xml:space="preserve"> 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D172">
            <v>0</v>
          </cell>
          <cell r="BE172">
            <v>0</v>
          </cell>
          <cell r="BF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O172">
            <v>0</v>
          </cell>
          <cell r="BP172">
            <v>0</v>
          </cell>
          <cell r="BQ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</row>
        <row r="173">
          <cell r="C173" t="str">
            <v>O&amp;M</v>
          </cell>
          <cell r="E173" t="str">
            <v>CF-P-PT-Res and Content Mgmt Cons</v>
          </cell>
          <cell r="I173">
            <v>0</v>
          </cell>
          <cell r="J173">
            <v>0</v>
          </cell>
          <cell r="K173">
            <v>0</v>
          </cell>
          <cell r="L173" t="str">
            <v xml:space="preserve"> </v>
          </cell>
          <cell r="M173">
            <v>0</v>
          </cell>
          <cell r="N173">
            <v>0</v>
          </cell>
          <cell r="O173">
            <v>0</v>
          </cell>
          <cell r="P173" t="str">
            <v xml:space="preserve"> 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O173">
            <v>0</v>
          </cell>
          <cell r="BP173">
            <v>0</v>
          </cell>
          <cell r="BQ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</row>
        <row r="175">
          <cell r="D175" t="str">
            <v>PT</v>
          </cell>
          <cell r="I175">
            <v>63965.02</v>
          </cell>
          <cell r="J175">
            <v>400490</v>
          </cell>
          <cell r="K175">
            <v>336524.98000000004</v>
          </cell>
          <cell r="L175">
            <v>0.84028310319858179</v>
          </cell>
          <cell r="M175">
            <v>1884938.0499999998</v>
          </cell>
          <cell r="N175">
            <v>2404856</v>
          </cell>
          <cell r="O175">
            <v>519917.95</v>
          </cell>
          <cell r="P175">
            <v>0.21619504452657456</v>
          </cell>
          <cell r="R175">
            <v>312744.39999999997</v>
          </cell>
          <cell r="S175">
            <v>596873.14</v>
          </cell>
          <cell r="T175">
            <v>311120.56999999995</v>
          </cell>
          <cell r="U175">
            <v>417070.27999999997</v>
          </cell>
          <cell r="V175">
            <v>183164.64</v>
          </cell>
          <cell r="W175">
            <v>63965.02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400969</v>
          </cell>
          <cell r="AE175">
            <v>400969</v>
          </cell>
          <cell r="AF175">
            <v>400969</v>
          </cell>
          <cell r="AG175">
            <v>400969</v>
          </cell>
          <cell r="AH175">
            <v>400490</v>
          </cell>
          <cell r="AI175">
            <v>400490</v>
          </cell>
          <cell r="AJ175">
            <v>400490</v>
          </cell>
          <cell r="AK175">
            <v>400490</v>
          </cell>
          <cell r="AL175">
            <v>400490</v>
          </cell>
          <cell r="AM175">
            <v>400490</v>
          </cell>
          <cell r="AN175">
            <v>400490</v>
          </cell>
          <cell r="AO175">
            <v>400463</v>
          </cell>
          <cell r="AQ175">
            <v>4740369</v>
          </cell>
          <cell r="AR175">
            <v>4740369</v>
          </cell>
          <cell r="AS175">
            <v>4802968.5</v>
          </cell>
          <cell r="AT175">
            <v>4592568.5</v>
          </cell>
          <cell r="AU175">
            <v>3813980</v>
          </cell>
          <cell r="AV175">
            <v>3883980</v>
          </cell>
          <cell r="AW175" t="e">
            <v>#REF!</v>
          </cell>
          <cell r="AX175" t="e">
            <v>#REF!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D175">
            <v>3053582.3000000003</v>
          </cell>
          <cell r="BE175">
            <v>2757542.7399999998</v>
          </cell>
          <cell r="BF175">
            <v>2876936.3499999996</v>
          </cell>
          <cell r="BH175">
            <v>4807769</v>
          </cell>
          <cell r="BI175">
            <v>3179397</v>
          </cell>
          <cell r="BJ175">
            <v>2902492</v>
          </cell>
          <cell r="BK175">
            <v>3883980</v>
          </cell>
          <cell r="BL175">
            <v>3883980</v>
          </cell>
          <cell r="BM175">
            <v>0</v>
          </cell>
          <cell r="BN175">
            <v>0</v>
          </cell>
          <cell r="BO175">
            <v>1999041.9500000002</v>
          </cell>
          <cell r="BP175">
            <v>923789</v>
          </cell>
          <cell r="BQ175">
            <v>0</v>
          </cell>
          <cell r="BS175">
            <v>3111780</v>
          </cell>
          <cell r="BT175">
            <v>3883980</v>
          </cell>
          <cell r="BU175">
            <v>3111780</v>
          </cell>
          <cell r="BV175">
            <v>772200</v>
          </cell>
        </row>
        <row r="177">
          <cell r="C177" t="str">
            <v>O &amp; M Total</v>
          </cell>
          <cell r="I177">
            <v>305892.92999999993</v>
          </cell>
          <cell r="J177">
            <v>837695.08000000007</v>
          </cell>
          <cell r="K177">
            <v>531802.15</v>
          </cell>
          <cell r="L177">
            <v>0.63483976771118189</v>
          </cell>
          <cell r="M177">
            <v>3793215.0999999996</v>
          </cell>
          <cell r="N177">
            <v>5030729.84</v>
          </cell>
          <cell r="O177">
            <v>1237514.7400000002</v>
          </cell>
          <cell r="P177">
            <v>0.24599109460427721</v>
          </cell>
          <cell r="R177">
            <v>711002.02999999991</v>
          </cell>
          <cell r="S177">
            <v>923728.54</v>
          </cell>
          <cell r="T177">
            <v>662080.1</v>
          </cell>
          <cell r="U177">
            <v>763976.44000000006</v>
          </cell>
          <cell r="V177">
            <v>426535.06</v>
          </cell>
          <cell r="W177">
            <v>305892.92999999993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838834.91999999993</v>
          </cell>
          <cell r="AE177">
            <v>838834.91999999993</v>
          </cell>
          <cell r="AF177">
            <v>838834.91999999993</v>
          </cell>
          <cell r="AG177">
            <v>838834.91999999993</v>
          </cell>
          <cell r="AH177">
            <v>837695.08000000007</v>
          </cell>
          <cell r="AI177">
            <v>837695.08000000007</v>
          </cell>
          <cell r="AJ177">
            <v>837695.08000000007</v>
          </cell>
          <cell r="AK177">
            <v>837695.08000000007</v>
          </cell>
          <cell r="AL177">
            <v>837695.08000000007</v>
          </cell>
          <cell r="AM177">
            <v>837695.08000000007</v>
          </cell>
          <cell r="AN177">
            <v>837695.08000000007</v>
          </cell>
          <cell r="AO177">
            <v>836601.65</v>
          </cell>
          <cell r="AQ177">
            <v>9951388.0899999999</v>
          </cell>
          <cell r="AR177">
            <v>9951388.0899999999</v>
          </cell>
          <cell r="AS177">
            <v>10048420.800000001</v>
          </cell>
          <cell r="AT177">
            <v>9838020.8000000007</v>
          </cell>
          <cell r="AU177">
            <v>8921920.6699999999</v>
          </cell>
          <cell r="AV177">
            <v>7846780.5800000001</v>
          </cell>
          <cell r="AW177" t="e">
            <v>#REF!</v>
          </cell>
          <cell r="AX177" t="e">
            <v>#REF!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D177">
            <v>7078239.2999999989</v>
          </cell>
          <cell r="BE177">
            <v>6874736.3799999999</v>
          </cell>
          <cell r="BF177">
            <v>7414968.7300000004</v>
          </cell>
          <cell r="BH177">
            <v>10055806.890000001</v>
          </cell>
          <cell r="BI177">
            <v>8172436.9000000004</v>
          </cell>
          <cell r="BJ177">
            <v>7527780.8000000007</v>
          </cell>
          <cell r="BK177">
            <v>7846780.5800000001</v>
          </cell>
          <cell r="BL177">
            <v>7846780.5800000001</v>
          </cell>
          <cell r="BM177">
            <v>0</v>
          </cell>
          <cell r="BN177">
            <v>0</v>
          </cell>
          <cell r="BO177">
            <v>4053565.4800000004</v>
          </cell>
          <cell r="BP177">
            <v>2209026.31</v>
          </cell>
          <cell r="BQ177">
            <v>0</v>
          </cell>
          <cell r="BS177">
            <v>6664558.6500000004</v>
          </cell>
          <cell r="BT177">
            <v>7846780.5800000001</v>
          </cell>
          <cell r="BU177">
            <v>6664558.6500000004</v>
          </cell>
          <cell r="BV177">
            <v>1182221.9300000002</v>
          </cell>
        </row>
        <row r="179">
          <cell r="I179">
            <v>-3630.6471999999999</v>
          </cell>
          <cell r="J179">
            <v>20422.852999999999</v>
          </cell>
          <cell r="K179">
            <v>24053.500199999999</v>
          </cell>
          <cell r="L179">
            <v>1.177773751786785</v>
          </cell>
          <cell r="M179">
            <v>-286832.56180000002</v>
          </cell>
          <cell r="N179">
            <v>147113.97949999999</v>
          </cell>
          <cell r="O179">
            <v>433946.54130000004</v>
          </cell>
          <cell r="P179">
            <v>2.9497301532788738</v>
          </cell>
          <cell r="W179">
            <v>-3630.6471999999999</v>
          </cell>
          <cell r="AV179">
            <v>-327516.23</v>
          </cell>
          <cell r="BH179">
            <v>282183.96319999977</v>
          </cell>
          <cell r="BK179">
            <v>-327516.23</v>
          </cell>
          <cell r="BL179">
            <v>-327516.23</v>
          </cell>
          <cell r="BP179">
            <v>609700.19319999975</v>
          </cell>
        </row>
        <row r="180">
          <cell r="I180">
            <v>309523.57719999994</v>
          </cell>
          <cell r="J180">
            <v>817272.22700000007</v>
          </cell>
          <cell r="K180">
            <v>507748.64980000013</v>
          </cell>
          <cell r="L180">
            <v>0.62127236559085974</v>
          </cell>
          <cell r="M180">
            <v>4080047.6617999999</v>
          </cell>
          <cell r="N180">
            <v>4883615.8604999995</v>
          </cell>
          <cell r="O180">
            <v>803568.1986999996</v>
          </cell>
          <cell r="P180">
            <v>0.16454369501079633</v>
          </cell>
          <cell r="W180">
            <v>309523.57719999994</v>
          </cell>
          <cell r="AV180">
            <v>8174296.8100000005</v>
          </cell>
          <cell r="BH180">
            <v>9773622.9268000014</v>
          </cell>
          <cell r="BK180">
            <v>8174296.8100000005</v>
          </cell>
          <cell r="BL180">
            <v>8174296.8100000005</v>
          </cell>
          <cell r="BP180">
            <v>1599326.1168000009</v>
          </cell>
        </row>
        <row r="182">
          <cell r="B182" t="str">
            <v>Corporate Communications &amp; Federal Affairs</v>
          </cell>
          <cell r="I182">
            <v>305892.92999999993</v>
          </cell>
          <cell r="J182">
            <v>837695.08000000007</v>
          </cell>
          <cell r="K182">
            <v>531802.15</v>
          </cell>
          <cell r="L182">
            <v>0.63483976771118189</v>
          </cell>
          <cell r="M182">
            <v>3793215.0999999996</v>
          </cell>
          <cell r="N182">
            <v>5030729.84</v>
          </cell>
          <cell r="O182">
            <v>1237514.7400000002</v>
          </cell>
          <cell r="P182">
            <v>0.24599109460427721</v>
          </cell>
          <cell r="R182">
            <v>711002.02999999991</v>
          </cell>
          <cell r="S182">
            <v>923728.54</v>
          </cell>
          <cell r="T182">
            <v>662080.1</v>
          </cell>
          <cell r="U182">
            <v>763976.44000000006</v>
          </cell>
          <cell r="V182">
            <v>426535.06</v>
          </cell>
          <cell r="W182">
            <v>305892.92999999993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838834.91999999993</v>
          </cell>
          <cell r="AE182">
            <v>838834.91999999993</v>
          </cell>
          <cell r="AF182">
            <v>838834.91999999993</v>
          </cell>
          <cell r="AG182">
            <v>838834.91999999993</v>
          </cell>
          <cell r="AH182">
            <v>837695.08000000007</v>
          </cell>
          <cell r="AI182">
            <v>837695.08000000007</v>
          </cell>
          <cell r="AJ182">
            <v>837695.08000000007</v>
          </cell>
          <cell r="AK182">
            <v>837695.08000000007</v>
          </cell>
          <cell r="AL182">
            <v>837695.08000000007</v>
          </cell>
          <cell r="AM182">
            <v>837695.08000000007</v>
          </cell>
          <cell r="AN182">
            <v>837695.08000000007</v>
          </cell>
          <cell r="AO182">
            <v>836601.65</v>
          </cell>
          <cell r="AQ182">
            <v>9951388.0899999999</v>
          </cell>
          <cell r="AR182">
            <v>9951388.0899999999</v>
          </cell>
          <cell r="AS182">
            <v>10048420.800000001</v>
          </cell>
          <cell r="AT182">
            <v>9838020.8000000007</v>
          </cell>
          <cell r="AU182">
            <v>8921920.6699999999</v>
          </cell>
          <cell r="AV182">
            <v>7846780.5800000001</v>
          </cell>
          <cell r="AW182" t="e">
            <v>#REF!</v>
          </cell>
          <cell r="AX182" t="e">
            <v>#REF!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D182">
            <v>7078239.2999999989</v>
          </cell>
          <cell r="BE182">
            <v>6874736.3799999999</v>
          </cell>
          <cell r="BF182">
            <v>7414968.7300000004</v>
          </cell>
          <cell r="BH182">
            <v>10055806.890000001</v>
          </cell>
          <cell r="BI182">
            <v>8172436.9000000004</v>
          </cell>
          <cell r="BJ182">
            <v>7527780.8000000007</v>
          </cell>
          <cell r="BK182">
            <v>7846780.5800000001</v>
          </cell>
          <cell r="BL182">
            <v>7846780.5800000001</v>
          </cell>
          <cell r="BM182">
            <v>0</v>
          </cell>
          <cell r="BN182">
            <v>0</v>
          </cell>
          <cell r="BO182">
            <v>4053565.4800000004</v>
          </cell>
          <cell r="BP182">
            <v>2209026.31</v>
          </cell>
          <cell r="BQ182">
            <v>0</v>
          </cell>
          <cell r="BS182">
            <v>6664558.6500000004</v>
          </cell>
          <cell r="BT182">
            <v>7846780.5800000001</v>
          </cell>
          <cell r="BU182">
            <v>6664558.6500000004</v>
          </cell>
          <cell r="BV182">
            <v>1182221.9300000002</v>
          </cell>
        </row>
        <row r="184">
          <cell r="C184" t="str">
            <v>O&amp;M</v>
          </cell>
          <cell r="E184" t="str">
            <v>CD-T-E-Corp Dev</v>
          </cell>
          <cell r="I184">
            <v>0</v>
          </cell>
          <cell r="J184">
            <v>0</v>
          </cell>
          <cell r="K184">
            <v>0</v>
          </cell>
          <cell r="L184" t="str">
            <v xml:space="preserve"> </v>
          </cell>
          <cell r="M184">
            <v>0</v>
          </cell>
          <cell r="N184">
            <v>0</v>
          </cell>
          <cell r="O184">
            <v>0</v>
          </cell>
          <cell r="P184" t="str">
            <v xml:space="preserve">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O184">
            <v>0</v>
          </cell>
          <cell r="BP184">
            <v>0</v>
          </cell>
          <cell r="BQ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</row>
        <row r="185">
          <cell r="C185" t="str">
            <v>O&amp;M</v>
          </cell>
          <cell r="E185" t="str">
            <v>CD-P-Integration</v>
          </cell>
          <cell r="F185" t="str">
            <v>Integration</v>
          </cell>
          <cell r="I185">
            <v>0</v>
          </cell>
          <cell r="J185">
            <v>0</v>
          </cell>
          <cell r="K185">
            <v>0</v>
          </cell>
          <cell r="L185" t="str">
            <v xml:space="preserve"> </v>
          </cell>
          <cell r="M185">
            <v>0</v>
          </cell>
          <cell r="N185">
            <v>0</v>
          </cell>
          <cell r="O185">
            <v>0</v>
          </cell>
          <cell r="P185" t="str">
            <v xml:space="preserve"> 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O185">
            <v>0</v>
          </cell>
          <cell r="BP185">
            <v>0</v>
          </cell>
          <cell r="BQ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</row>
        <row r="186">
          <cell r="C186" t="str">
            <v>O&amp;M</v>
          </cell>
          <cell r="E186" t="str">
            <v>CD-P-Corp Dev</v>
          </cell>
          <cell r="I186">
            <v>0</v>
          </cell>
          <cell r="J186">
            <v>0</v>
          </cell>
          <cell r="K186">
            <v>0</v>
          </cell>
          <cell r="L186" t="str">
            <v xml:space="preserve"> </v>
          </cell>
          <cell r="M186">
            <v>0</v>
          </cell>
          <cell r="N186">
            <v>0</v>
          </cell>
          <cell r="O186">
            <v>0</v>
          </cell>
          <cell r="P186" t="str">
            <v xml:space="preserve"> 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771897.98</v>
          </cell>
          <cell r="AU186">
            <v>771897.98</v>
          </cell>
          <cell r="AV186">
            <v>771897.98</v>
          </cell>
          <cell r="AW186" t="e">
            <v>#REF!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771897.98</v>
          </cell>
          <cell r="BL186">
            <v>771897.98</v>
          </cell>
          <cell r="BO186">
            <v>771897.98</v>
          </cell>
          <cell r="BP186">
            <v>-771897.98</v>
          </cell>
          <cell r="BQ186">
            <v>0</v>
          </cell>
          <cell r="BS186">
            <v>2890577.12</v>
          </cell>
          <cell r="BT186">
            <v>771897.98</v>
          </cell>
          <cell r="BU186">
            <v>2890577.12</v>
          </cell>
          <cell r="BV186">
            <v>-2118679.14</v>
          </cell>
        </row>
        <row r="187">
          <cell r="C187" t="str">
            <v>O&amp;M</v>
          </cell>
          <cell r="E187" t="str">
            <v>CD-P-E-Corp Dev</v>
          </cell>
          <cell r="I187">
            <v>0</v>
          </cell>
          <cell r="J187">
            <v>0</v>
          </cell>
          <cell r="K187">
            <v>0</v>
          </cell>
          <cell r="L187" t="str">
            <v xml:space="preserve"> </v>
          </cell>
          <cell r="M187">
            <v>0</v>
          </cell>
          <cell r="N187">
            <v>0</v>
          </cell>
          <cell r="O187">
            <v>0</v>
          </cell>
          <cell r="P187" t="str">
            <v xml:space="preserve"> 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O187">
            <v>0</v>
          </cell>
          <cell r="BP187">
            <v>0</v>
          </cell>
          <cell r="BQ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</row>
        <row r="189">
          <cell r="D189" t="str">
            <v>Non-PT</v>
          </cell>
          <cell r="I189">
            <v>0</v>
          </cell>
          <cell r="J189">
            <v>0</v>
          </cell>
          <cell r="K189">
            <v>0</v>
          </cell>
          <cell r="L189" t="str">
            <v xml:space="preserve"> </v>
          </cell>
          <cell r="M189">
            <v>0</v>
          </cell>
          <cell r="N189">
            <v>0</v>
          </cell>
          <cell r="O189">
            <v>0</v>
          </cell>
          <cell r="P189" t="str">
            <v xml:space="preserve"> 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771897.98</v>
          </cell>
          <cell r="AU189">
            <v>771897.98</v>
          </cell>
          <cell r="AV189">
            <v>771897.98</v>
          </cell>
          <cell r="AW189" t="e">
            <v>#REF!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D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771897.98</v>
          </cell>
          <cell r="BL189">
            <v>771897.98</v>
          </cell>
          <cell r="BM189">
            <v>0</v>
          </cell>
          <cell r="BN189">
            <v>0</v>
          </cell>
          <cell r="BO189">
            <v>771897.98</v>
          </cell>
          <cell r="BP189">
            <v>-771897.98</v>
          </cell>
          <cell r="BQ189">
            <v>0</v>
          </cell>
          <cell r="BS189">
            <v>2890577.12</v>
          </cell>
          <cell r="BT189">
            <v>771897.98</v>
          </cell>
          <cell r="BU189">
            <v>2890577.12</v>
          </cell>
          <cell r="BV189">
            <v>-2118679.14</v>
          </cell>
        </row>
        <row r="191">
          <cell r="C191" t="str">
            <v>O&amp;M</v>
          </cell>
          <cell r="E191" t="str">
            <v>CD-P-E-PT-Integratio</v>
          </cell>
          <cell r="F191" t="str">
            <v>T&amp;E</v>
          </cell>
          <cell r="I191">
            <v>0</v>
          </cell>
          <cell r="J191">
            <v>0</v>
          </cell>
          <cell r="K191">
            <v>0</v>
          </cell>
          <cell r="L191" t="str">
            <v xml:space="preserve"> </v>
          </cell>
          <cell r="M191">
            <v>0</v>
          </cell>
          <cell r="N191">
            <v>0</v>
          </cell>
          <cell r="O191">
            <v>0</v>
          </cell>
          <cell r="P191" t="str">
            <v xml:space="preserve"> 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D191">
            <v>0</v>
          </cell>
          <cell r="BE191">
            <v>0</v>
          </cell>
          <cell r="BF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O191">
            <v>0</v>
          </cell>
          <cell r="BP191">
            <v>0</v>
          </cell>
          <cell r="BQ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</row>
        <row r="192">
          <cell r="C192" t="str">
            <v>O&amp;M</v>
          </cell>
          <cell r="E192" t="str">
            <v>CD-T-E-PT-Corp Dev</v>
          </cell>
          <cell r="I192">
            <v>0</v>
          </cell>
          <cell r="J192">
            <v>0</v>
          </cell>
          <cell r="K192">
            <v>0</v>
          </cell>
          <cell r="L192" t="str">
            <v xml:space="preserve"> </v>
          </cell>
          <cell r="M192">
            <v>0</v>
          </cell>
          <cell r="N192">
            <v>0</v>
          </cell>
          <cell r="O192">
            <v>0</v>
          </cell>
          <cell r="P192" t="str">
            <v xml:space="preserve"> 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D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O192">
            <v>0</v>
          </cell>
          <cell r="BP192">
            <v>0</v>
          </cell>
          <cell r="BQ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</row>
        <row r="193">
          <cell r="C193" t="str">
            <v>O&amp;M</v>
          </cell>
          <cell r="E193" t="str">
            <v>CD-P-PT-Corp Dev</v>
          </cell>
          <cell r="I193">
            <v>0</v>
          </cell>
          <cell r="J193">
            <v>0</v>
          </cell>
          <cell r="K193">
            <v>0</v>
          </cell>
          <cell r="L193" t="str">
            <v xml:space="preserve"> 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38601</v>
          </cell>
          <cell r="AU193">
            <v>38601</v>
          </cell>
          <cell r="AV193">
            <v>38601</v>
          </cell>
          <cell r="AW193" t="e">
            <v>#REF!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38601</v>
          </cell>
          <cell r="BL193">
            <v>38601</v>
          </cell>
          <cell r="BO193">
            <v>38601</v>
          </cell>
          <cell r="BP193">
            <v>-38601</v>
          </cell>
          <cell r="BQ193">
            <v>0</v>
          </cell>
          <cell r="BS193">
            <v>200000</v>
          </cell>
          <cell r="BT193">
            <v>38601</v>
          </cell>
          <cell r="BU193">
            <v>200000</v>
          </cell>
          <cell r="BV193">
            <v>-161399</v>
          </cell>
        </row>
        <row r="194">
          <cell r="C194" t="str">
            <v>O&amp;M</v>
          </cell>
          <cell r="E194" t="str">
            <v>CD-P-E-PT-Corp Dev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  <cell r="M194">
            <v>0</v>
          </cell>
          <cell r="N194">
            <v>0</v>
          </cell>
          <cell r="O194">
            <v>0</v>
          </cell>
          <cell r="P194" t="str">
            <v xml:space="preserve"> 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D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O194">
            <v>0</v>
          </cell>
          <cell r="BP194">
            <v>0</v>
          </cell>
          <cell r="BQ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</row>
        <row r="196">
          <cell r="D196" t="str">
            <v>PT</v>
          </cell>
          <cell r="I196">
            <v>0</v>
          </cell>
          <cell r="J196">
            <v>0</v>
          </cell>
          <cell r="K196">
            <v>0</v>
          </cell>
          <cell r="L196" t="str">
            <v xml:space="preserve"> </v>
          </cell>
          <cell r="M196">
            <v>0</v>
          </cell>
          <cell r="N196">
            <v>0</v>
          </cell>
          <cell r="O196">
            <v>0</v>
          </cell>
          <cell r="P196" t="str">
            <v xml:space="preserve"> 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38601</v>
          </cell>
          <cell r="AU196">
            <v>38601</v>
          </cell>
          <cell r="AV196">
            <v>38601</v>
          </cell>
          <cell r="AW196" t="e">
            <v>#REF!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38601</v>
          </cell>
          <cell r="BL196">
            <v>38601</v>
          </cell>
          <cell r="BM196">
            <v>0</v>
          </cell>
          <cell r="BN196">
            <v>0</v>
          </cell>
          <cell r="BO196">
            <v>38601</v>
          </cell>
          <cell r="BP196">
            <v>-38601</v>
          </cell>
          <cell r="BQ196">
            <v>0</v>
          </cell>
          <cell r="BS196">
            <v>200000</v>
          </cell>
          <cell r="BT196">
            <v>38601</v>
          </cell>
          <cell r="BU196">
            <v>200000</v>
          </cell>
          <cell r="BV196">
            <v>-161399</v>
          </cell>
        </row>
        <row r="198">
          <cell r="C198" t="str">
            <v>O &amp; M Total</v>
          </cell>
          <cell r="I198">
            <v>0</v>
          </cell>
          <cell r="J198">
            <v>0</v>
          </cell>
          <cell r="K198">
            <v>0</v>
          </cell>
          <cell r="L198" t="str">
            <v xml:space="preserve"> </v>
          </cell>
          <cell r="M198">
            <v>0</v>
          </cell>
          <cell r="N198">
            <v>0</v>
          </cell>
          <cell r="O198">
            <v>0</v>
          </cell>
          <cell r="P198" t="str">
            <v xml:space="preserve"> 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810498.98</v>
          </cell>
          <cell r="AU198">
            <v>810498.98</v>
          </cell>
          <cell r="AV198">
            <v>810498.98</v>
          </cell>
          <cell r="AW198" t="e">
            <v>#REF!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810498.98</v>
          </cell>
          <cell r="BL198">
            <v>810498.98</v>
          </cell>
          <cell r="BM198">
            <v>0</v>
          </cell>
          <cell r="BN198">
            <v>0</v>
          </cell>
          <cell r="BO198">
            <v>810498.98</v>
          </cell>
          <cell r="BP198">
            <v>-810498.98</v>
          </cell>
          <cell r="BQ198">
            <v>0</v>
          </cell>
          <cell r="BS198">
            <v>3090577.12</v>
          </cell>
          <cell r="BT198">
            <v>810498.98</v>
          </cell>
          <cell r="BU198">
            <v>3090577.12</v>
          </cell>
          <cell r="BV198">
            <v>-2280078.14</v>
          </cell>
        </row>
        <row r="200">
          <cell r="I200">
            <v>-34695.788</v>
          </cell>
          <cell r="J200">
            <v>4216.3793999999998</v>
          </cell>
          <cell r="K200">
            <v>38912.167399999998</v>
          </cell>
          <cell r="L200">
            <v>9.2288107185041266</v>
          </cell>
          <cell r="M200">
            <v>-104761.41889999999</v>
          </cell>
          <cell r="N200">
            <v>7649.5871999999999</v>
          </cell>
          <cell r="O200">
            <v>112411.00609999998</v>
          </cell>
          <cell r="P200">
            <v>14.695042119396977</v>
          </cell>
          <cell r="W200">
            <v>-34695.788</v>
          </cell>
          <cell r="AV200">
            <v>-10329.66</v>
          </cell>
          <cell r="BH200">
            <v>35421.935199999985</v>
          </cell>
          <cell r="BK200">
            <v>-10329.66</v>
          </cell>
          <cell r="BL200">
            <v>-10329.66</v>
          </cell>
          <cell r="BP200">
            <v>45751.595199999982</v>
          </cell>
        </row>
        <row r="201">
          <cell r="I201">
            <v>34695.788</v>
          </cell>
          <cell r="J201">
            <v>-4216.3793999999998</v>
          </cell>
          <cell r="K201">
            <v>-38912.167399999998</v>
          </cell>
          <cell r="L201">
            <v>9.2288107185041266</v>
          </cell>
          <cell r="M201">
            <v>104761.41889999999</v>
          </cell>
          <cell r="N201">
            <v>-7649.5871999999999</v>
          </cell>
          <cell r="O201">
            <v>-112411.00609999998</v>
          </cell>
          <cell r="P201">
            <v>14.695042119396977</v>
          </cell>
          <cell r="W201">
            <v>34695.788</v>
          </cell>
          <cell r="AV201">
            <v>820828.64</v>
          </cell>
          <cell r="BH201">
            <v>-35421.935199999985</v>
          </cell>
          <cell r="BK201">
            <v>820828.64</v>
          </cell>
          <cell r="BL201">
            <v>820828.64</v>
          </cell>
          <cell r="BP201">
            <v>-856250.57519999996</v>
          </cell>
        </row>
        <row r="203">
          <cell r="B203" t="str">
            <v>Corporate Development</v>
          </cell>
          <cell r="I203">
            <v>0</v>
          </cell>
          <cell r="J203">
            <v>0</v>
          </cell>
          <cell r="K203">
            <v>0</v>
          </cell>
          <cell r="L203" t="str">
            <v xml:space="preserve"> </v>
          </cell>
          <cell r="M203">
            <v>0</v>
          </cell>
          <cell r="N203">
            <v>0</v>
          </cell>
          <cell r="O203">
            <v>0</v>
          </cell>
          <cell r="P203" t="str">
            <v xml:space="preserve"> 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810498.98</v>
          </cell>
          <cell r="AU203">
            <v>810498.98</v>
          </cell>
          <cell r="AV203">
            <v>810498.98</v>
          </cell>
          <cell r="AW203" t="e">
            <v>#REF!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D203">
            <v>0</v>
          </cell>
          <cell r="BE203">
            <v>0</v>
          </cell>
          <cell r="BF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810498.98</v>
          </cell>
          <cell r="BL203">
            <v>810498.98</v>
          </cell>
          <cell r="BM203">
            <v>0</v>
          </cell>
          <cell r="BN203">
            <v>0</v>
          </cell>
          <cell r="BO203">
            <v>810498.98</v>
          </cell>
          <cell r="BP203">
            <v>-810498.98</v>
          </cell>
          <cell r="BQ203">
            <v>0</v>
          </cell>
          <cell r="BS203">
            <v>3090577.12</v>
          </cell>
          <cell r="BT203">
            <v>810498.98</v>
          </cell>
          <cell r="BU203">
            <v>3090577.12</v>
          </cell>
          <cell r="BV203">
            <v>-2280078.14</v>
          </cell>
        </row>
        <row r="205">
          <cell r="C205" t="str">
            <v>O&amp;M</v>
          </cell>
          <cell r="E205" t="str">
            <v>CP-T-E-Strategic Planning</v>
          </cell>
          <cell r="I205">
            <v>45394.559999999998</v>
          </cell>
          <cell r="J205">
            <v>46621</v>
          </cell>
          <cell r="K205">
            <v>1226.4400000000023</v>
          </cell>
          <cell r="L205">
            <v>2.6306600030029437E-2</v>
          </cell>
          <cell r="M205">
            <v>277164.48</v>
          </cell>
          <cell r="N205">
            <v>282237</v>
          </cell>
          <cell r="O205">
            <v>5072.5200000000186</v>
          </cell>
          <cell r="P205">
            <v>1.797255498038889E-2</v>
          </cell>
          <cell r="R205">
            <v>49131.72</v>
          </cell>
          <cell r="S205">
            <v>40376.9</v>
          </cell>
          <cell r="T205">
            <v>47420.31</v>
          </cell>
          <cell r="U205">
            <v>45394.559999999998</v>
          </cell>
          <cell r="V205">
            <v>49446.43</v>
          </cell>
          <cell r="W205">
            <v>45394.559999999998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47877</v>
          </cell>
          <cell r="AE205">
            <v>41632</v>
          </cell>
          <cell r="AF205">
            <v>48702</v>
          </cell>
          <cell r="AG205">
            <v>46621</v>
          </cell>
          <cell r="AH205">
            <v>50784</v>
          </cell>
          <cell r="AI205">
            <v>46621</v>
          </cell>
          <cell r="AJ205">
            <v>51571</v>
          </cell>
          <cell r="AK205">
            <v>53653</v>
          </cell>
          <cell r="AL205">
            <v>47408</v>
          </cell>
          <cell r="AM205">
            <v>53653</v>
          </cell>
          <cell r="AN205">
            <v>51571</v>
          </cell>
          <cell r="AO205">
            <v>49489</v>
          </cell>
          <cell r="AQ205">
            <v>589582</v>
          </cell>
          <cell r="AR205">
            <v>589582.16</v>
          </cell>
          <cell r="AS205">
            <v>574066.84</v>
          </cell>
          <cell r="AT205">
            <v>574066.84</v>
          </cell>
          <cell r="AU205">
            <v>576423</v>
          </cell>
          <cell r="AV205">
            <v>576423</v>
          </cell>
          <cell r="AW205" t="e">
            <v>#REF!</v>
          </cell>
          <cell r="AX205" t="e">
            <v>#REF!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D205">
            <v>494259.39</v>
          </cell>
          <cell r="BE205">
            <v>589558.77</v>
          </cell>
          <cell r="BF205">
            <v>731436.96</v>
          </cell>
          <cell r="BH205">
            <v>589582</v>
          </cell>
          <cell r="BI205">
            <v>702759</v>
          </cell>
          <cell r="BJ205">
            <v>702558</v>
          </cell>
          <cell r="BK205">
            <v>576423</v>
          </cell>
          <cell r="BL205">
            <v>576423</v>
          </cell>
          <cell r="BO205">
            <v>299258.52</v>
          </cell>
          <cell r="BP205">
            <v>13159</v>
          </cell>
          <cell r="BQ205">
            <v>0</v>
          </cell>
          <cell r="BS205">
            <v>493979.41</v>
          </cell>
          <cell r="BT205">
            <v>576423</v>
          </cell>
          <cell r="BU205">
            <v>493979.41</v>
          </cell>
          <cell r="BV205">
            <v>82443.590000000026</v>
          </cell>
        </row>
        <row r="206">
          <cell r="C206" t="str">
            <v>O&amp;M</v>
          </cell>
          <cell r="E206" t="str">
            <v>CP-T-E-FinAnal&amp;</v>
          </cell>
          <cell r="I206">
            <v>35838.199999999997</v>
          </cell>
          <cell r="J206">
            <v>36806</v>
          </cell>
          <cell r="K206">
            <v>967.80000000000291</v>
          </cell>
          <cell r="L206">
            <v>2.6294625876215914E-2</v>
          </cell>
          <cell r="M206">
            <v>218818.01</v>
          </cell>
          <cell r="N206">
            <v>222821</v>
          </cell>
          <cell r="O206">
            <v>4002.9899999999907</v>
          </cell>
          <cell r="P206">
            <v>1.7965048177685187E-2</v>
          </cell>
          <cell r="R206">
            <v>38788.879999999997</v>
          </cell>
          <cell r="S206">
            <v>31877.06</v>
          </cell>
          <cell r="T206">
            <v>37438.080000000002</v>
          </cell>
          <cell r="U206">
            <v>35838.199999999997</v>
          </cell>
          <cell r="V206">
            <v>39037.589999999997</v>
          </cell>
          <cell r="W206">
            <v>35838.199999999997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37798</v>
          </cell>
          <cell r="AE206">
            <v>32868</v>
          </cell>
          <cell r="AF206">
            <v>38450</v>
          </cell>
          <cell r="AG206">
            <v>36806</v>
          </cell>
          <cell r="AH206">
            <v>40093</v>
          </cell>
          <cell r="AI206">
            <v>36806</v>
          </cell>
          <cell r="AJ206">
            <v>40715</v>
          </cell>
          <cell r="AK206">
            <v>42358</v>
          </cell>
          <cell r="AL206">
            <v>37428</v>
          </cell>
          <cell r="AM206">
            <v>42358</v>
          </cell>
          <cell r="AN206">
            <v>40715</v>
          </cell>
          <cell r="AO206">
            <v>39072</v>
          </cell>
          <cell r="AQ206">
            <v>465467</v>
          </cell>
          <cell r="AR206">
            <v>465466.94</v>
          </cell>
          <cell r="AS206">
            <v>453217.81</v>
          </cell>
          <cell r="AT206">
            <v>453217.81</v>
          </cell>
          <cell r="AU206">
            <v>455079</v>
          </cell>
          <cell r="AV206">
            <v>455079</v>
          </cell>
          <cell r="AW206" t="e">
            <v>#REF!</v>
          </cell>
          <cell r="AX206" t="e">
            <v>#REF!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D206">
            <v>405000.28</v>
          </cell>
          <cell r="BE206">
            <v>402981.01</v>
          </cell>
          <cell r="BF206">
            <v>549471.85</v>
          </cell>
          <cell r="BH206">
            <v>465467</v>
          </cell>
          <cell r="BI206">
            <v>490205</v>
          </cell>
          <cell r="BJ206">
            <v>489432</v>
          </cell>
          <cell r="BK206">
            <v>455079</v>
          </cell>
          <cell r="BL206">
            <v>455079</v>
          </cell>
          <cell r="BO206">
            <v>236260.99</v>
          </cell>
          <cell r="BP206">
            <v>10388</v>
          </cell>
          <cell r="BQ206">
            <v>0</v>
          </cell>
          <cell r="BS206">
            <v>466274.14</v>
          </cell>
          <cell r="BT206">
            <v>455079</v>
          </cell>
          <cell r="BU206">
            <v>466274.14</v>
          </cell>
          <cell r="BV206">
            <v>-11195.140000000014</v>
          </cell>
        </row>
        <row r="207">
          <cell r="C207" t="str">
            <v>O&amp;M</v>
          </cell>
          <cell r="E207" t="str">
            <v>CP-T-E-Ent Budget</v>
          </cell>
          <cell r="I207">
            <v>41017.47</v>
          </cell>
          <cell r="J207">
            <v>42069</v>
          </cell>
          <cell r="K207">
            <v>1051.5299999999988</v>
          </cell>
          <cell r="L207">
            <v>2.4995364757897712E-2</v>
          </cell>
          <cell r="M207">
            <v>250335.39</v>
          </cell>
          <cell r="N207">
            <v>254683</v>
          </cell>
          <cell r="O207">
            <v>4347.609999999986</v>
          </cell>
          <cell r="P207">
            <v>1.707067216893152E-2</v>
          </cell>
          <cell r="R207">
            <v>44335.199999999997</v>
          </cell>
          <cell r="S207">
            <v>36435.599999999999</v>
          </cell>
          <cell r="T207">
            <v>42849.3</v>
          </cell>
          <cell r="U207">
            <v>41017.47</v>
          </cell>
          <cell r="V207">
            <v>44680.35</v>
          </cell>
          <cell r="W207">
            <v>41017.47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43203</v>
          </cell>
          <cell r="AE207">
            <v>37568</v>
          </cell>
          <cell r="AF207">
            <v>43948</v>
          </cell>
          <cell r="AG207">
            <v>42069</v>
          </cell>
          <cell r="AH207">
            <v>45826</v>
          </cell>
          <cell r="AI207">
            <v>42069</v>
          </cell>
          <cell r="AJ207">
            <v>46536</v>
          </cell>
          <cell r="AK207">
            <v>48415</v>
          </cell>
          <cell r="AL207">
            <v>42780</v>
          </cell>
          <cell r="AM207">
            <v>48415</v>
          </cell>
          <cell r="AN207">
            <v>46536</v>
          </cell>
          <cell r="AO207">
            <v>44658</v>
          </cell>
          <cell r="AQ207">
            <v>532023</v>
          </cell>
          <cell r="AR207">
            <v>532023.19999999995</v>
          </cell>
          <cell r="AS207">
            <v>518722.62</v>
          </cell>
          <cell r="AT207">
            <v>518722.62</v>
          </cell>
          <cell r="AU207">
            <v>520740</v>
          </cell>
          <cell r="AV207">
            <v>520740</v>
          </cell>
          <cell r="AW207" t="e">
            <v>#REF!</v>
          </cell>
          <cell r="AX207" t="e">
            <v>#REF!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D207">
            <v>331664</v>
          </cell>
          <cell r="BE207">
            <v>591052.31000000006</v>
          </cell>
          <cell r="BF207">
            <v>719401.29</v>
          </cell>
          <cell r="BH207">
            <v>532023</v>
          </cell>
          <cell r="BI207">
            <v>736459</v>
          </cell>
          <cell r="BJ207">
            <v>723794</v>
          </cell>
          <cell r="BK207">
            <v>520740</v>
          </cell>
          <cell r="BL207">
            <v>520740</v>
          </cell>
          <cell r="BO207">
            <v>270404.61</v>
          </cell>
          <cell r="BP207">
            <v>11283</v>
          </cell>
          <cell r="BQ207">
            <v>0</v>
          </cell>
          <cell r="BS207">
            <v>590896.81999999995</v>
          </cell>
          <cell r="BT207">
            <v>520740</v>
          </cell>
          <cell r="BU207">
            <v>590896.81999999995</v>
          </cell>
          <cell r="BV207">
            <v>-70156.819999999949</v>
          </cell>
        </row>
        <row r="208">
          <cell r="C208" t="str">
            <v>O&amp;M</v>
          </cell>
          <cell r="E208" t="str">
            <v>CP-T-E-EStrategy</v>
          </cell>
          <cell r="I208">
            <v>0</v>
          </cell>
          <cell r="J208">
            <v>0</v>
          </cell>
          <cell r="K208">
            <v>0</v>
          </cell>
          <cell r="L208" t="str">
            <v xml:space="preserve"> </v>
          </cell>
          <cell r="M208">
            <v>0</v>
          </cell>
          <cell r="N208">
            <v>0</v>
          </cell>
          <cell r="O208">
            <v>0</v>
          </cell>
          <cell r="P208" t="str">
            <v xml:space="preserve"> 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D208">
            <v>0</v>
          </cell>
          <cell r="BE208">
            <v>42779.88</v>
          </cell>
          <cell r="BF208">
            <v>220976.18</v>
          </cell>
          <cell r="BH208">
            <v>0</v>
          </cell>
          <cell r="BI208">
            <v>0</v>
          </cell>
          <cell r="BJ208">
            <v>171117</v>
          </cell>
          <cell r="BK208">
            <v>0</v>
          </cell>
          <cell r="BL208">
            <v>0</v>
          </cell>
          <cell r="BO208">
            <v>0</v>
          </cell>
          <cell r="BP208">
            <v>0</v>
          </cell>
          <cell r="BQ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</row>
        <row r="209">
          <cell r="C209" t="str">
            <v>O&amp;M</v>
          </cell>
          <cell r="E209" t="str">
            <v>CP-T-E-Bus&amp;Comp</v>
          </cell>
          <cell r="I209">
            <v>18268.2</v>
          </cell>
          <cell r="J209">
            <v>18268</v>
          </cell>
          <cell r="K209">
            <v>-0.2000000000007276</v>
          </cell>
          <cell r="L209">
            <v>-1.0948105977705692E-5</v>
          </cell>
          <cell r="M209">
            <v>109941.96</v>
          </cell>
          <cell r="N209">
            <v>110591</v>
          </cell>
          <cell r="O209">
            <v>649.0399999999936</v>
          </cell>
          <cell r="P209">
            <v>5.8688320026041322E-3</v>
          </cell>
          <cell r="R209">
            <v>18895.03</v>
          </cell>
          <cell r="S209">
            <v>15528.47</v>
          </cell>
          <cell r="T209">
            <v>19083.599999999999</v>
          </cell>
          <cell r="U209">
            <v>18268.2</v>
          </cell>
          <cell r="V209">
            <v>19898.46</v>
          </cell>
          <cell r="W209">
            <v>18268.2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18760</v>
          </cell>
          <cell r="AE209">
            <v>16313</v>
          </cell>
          <cell r="AF209">
            <v>19083</v>
          </cell>
          <cell r="AG209">
            <v>18268</v>
          </cell>
          <cell r="AH209">
            <v>19899</v>
          </cell>
          <cell r="AI209">
            <v>18268</v>
          </cell>
          <cell r="AJ209">
            <v>20207</v>
          </cell>
          <cell r="AK209">
            <v>21023</v>
          </cell>
          <cell r="AL209">
            <v>18576</v>
          </cell>
          <cell r="AM209">
            <v>21023</v>
          </cell>
          <cell r="AN209">
            <v>20207</v>
          </cell>
          <cell r="AO209">
            <v>19393</v>
          </cell>
          <cell r="AQ209">
            <v>226741.95</v>
          </cell>
          <cell r="AR209">
            <v>226741.95</v>
          </cell>
          <cell r="AS209">
            <v>231020.1</v>
          </cell>
          <cell r="AT209">
            <v>230852.16</v>
          </cell>
          <cell r="AU209">
            <v>230206</v>
          </cell>
          <cell r="AV209">
            <v>230205</v>
          </cell>
          <cell r="AW209" t="e">
            <v>#REF!</v>
          </cell>
          <cell r="AX209" t="e">
            <v>#REF!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D209">
            <v>155497.42000000001</v>
          </cell>
          <cell r="BE209">
            <v>145027.42000000001</v>
          </cell>
          <cell r="BF209">
            <v>201332</v>
          </cell>
          <cell r="BH209">
            <v>231020</v>
          </cell>
          <cell r="BI209">
            <v>192009</v>
          </cell>
          <cell r="BJ209">
            <v>186860</v>
          </cell>
          <cell r="BK209">
            <v>230205</v>
          </cell>
          <cell r="BL209">
            <v>230205</v>
          </cell>
          <cell r="BO209">
            <v>120263.03999999999</v>
          </cell>
          <cell r="BP209">
            <v>815</v>
          </cell>
          <cell r="BQ209">
            <v>0</v>
          </cell>
          <cell r="BS209">
            <v>0</v>
          </cell>
          <cell r="BT209">
            <v>230205</v>
          </cell>
          <cell r="BU209">
            <v>0</v>
          </cell>
          <cell r="BV209">
            <v>230205</v>
          </cell>
        </row>
        <row r="210">
          <cell r="C210" t="str">
            <v>O&amp;M</v>
          </cell>
          <cell r="E210" t="str">
            <v>CP-P-Integration</v>
          </cell>
          <cell r="F210" t="str">
            <v>Integration</v>
          </cell>
          <cell r="I210">
            <v>0</v>
          </cell>
          <cell r="J210">
            <v>0</v>
          </cell>
          <cell r="K210">
            <v>0</v>
          </cell>
          <cell r="L210" t="str">
            <v xml:space="preserve"> </v>
          </cell>
          <cell r="M210">
            <v>0</v>
          </cell>
          <cell r="N210">
            <v>0</v>
          </cell>
          <cell r="O210">
            <v>0</v>
          </cell>
          <cell r="P210" t="str">
            <v xml:space="preserve"> 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D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O210">
            <v>0</v>
          </cell>
          <cell r="BP210">
            <v>0</v>
          </cell>
          <cell r="BQ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</row>
        <row r="212">
          <cell r="D212" t="str">
            <v>Non-PT</v>
          </cell>
          <cell r="I212">
            <v>140518.43</v>
          </cell>
          <cell r="J212">
            <v>143764</v>
          </cell>
          <cell r="K212">
            <v>3245.5700000000033</v>
          </cell>
          <cell r="L212">
            <v>2.2575679585988169E-2</v>
          </cell>
          <cell r="M212">
            <v>856259.84</v>
          </cell>
          <cell r="N212">
            <v>870332</v>
          </cell>
          <cell r="O212">
            <v>14072.159999999989</v>
          </cell>
          <cell r="P212">
            <v>1.6168726417045438E-2</v>
          </cell>
          <cell r="R212">
            <v>151150.82999999999</v>
          </cell>
          <cell r="S212">
            <v>124218.03</v>
          </cell>
          <cell r="T212">
            <v>146791.29</v>
          </cell>
          <cell r="U212">
            <v>140518.43</v>
          </cell>
          <cell r="V212">
            <v>153062.82999999999</v>
          </cell>
          <cell r="W212">
            <v>140518.43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147638</v>
          </cell>
          <cell r="AE212">
            <v>128381</v>
          </cell>
          <cell r="AF212">
            <v>150183</v>
          </cell>
          <cell r="AG212">
            <v>143764</v>
          </cell>
          <cell r="AH212">
            <v>156602</v>
          </cell>
          <cell r="AI212">
            <v>143764</v>
          </cell>
          <cell r="AJ212">
            <v>159029</v>
          </cell>
          <cell r="AK212">
            <v>165449</v>
          </cell>
          <cell r="AL212">
            <v>146192</v>
          </cell>
          <cell r="AM212">
            <v>165449</v>
          </cell>
          <cell r="AN212">
            <v>159029</v>
          </cell>
          <cell r="AO212">
            <v>152612</v>
          </cell>
          <cell r="AQ212">
            <v>1813813.95</v>
          </cell>
          <cell r="AR212">
            <v>1813814.25</v>
          </cell>
          <cell r="AS212">
            <v>1777027.37</v>
          </cell>
          <cell r="AT212">
            <v>1776859.43</v>
          </cell>
          <cell r="AU212">
            <v>1782448</v>
          </cell>
          <cell r="AV212">
            <v>1782447</v>
          </cell>
          <cell r="AW212" t="e">
            <v>#REF!</v>
          </cell>
          <cell r="AX212" t="e">
            <v>#REF!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D212">
            <v>1386421.0899999999</v>
          </cell>
          <cell r="BE212">
            <v>1771399.39</v>
          </cell>
          <cell r="BF212">
            <v>2422618.2800000003</v>
          </cell>
          <cell r="BH212">
            <v>1818092</v>
          </cell>
          <cell r="BI212">
            <v>2121432</v>
          </cell>
          <cell r="BJ212">
            <v>2273761</v>
          </cell>
          <cell r="BK212">
            <v>1782447</v>
          </cell>
          <cell r="BL212">
            <v>1782447</v>
          </cell>
          <cell r="BM212">
            <v>0</v>
          </cell>
          <cell r="BN212">
            <v>0</v>
          </cell>
          <cell r="BO212">
            <v>926187.16</v>
          </cell>
          <cell r="BP212">
            <v>35645</v>
          </cell>
          <cell r="BQ212">
            <v>0</v>
          </cell>
          <cell r="BS212">
            <v>1551150.37</v>
          </cell>
          <cell r="BT212">
            <v>1782447</v>
          </cell>
          <cell r="BU212">
            <v>1551150.37</v>
          </cell>
          <cell r="BV212">
            <v>231296.63000000006</v>
          </cell>
        </row>
        <row r="214">
          <cell r="C214" t="str">
            <v>O&amp;M</v>
          </cell>
          <cell r="E214" t="str">
            <v>CP-P-E-PT-Integratio</v>
          </cell>
          <cell r="F214" t="str">
            <v>T&amp;E</v>
          </cell>
          <cell r="I214">
            <v>0</v>
          </cell>
          <cell r="J214">
            <v>0</v>
          </cell>
          <cell r="K214">
            <v>0</v>
          </cell>
          <cell r="L214" t="str">
            <v xml:space="preserve"> </v>
          </cell>
          <cell r="M214">
            <v>0</v>
          </cell>
          <cell r="N214">
            <v>0</v>
          </cell>
          <cell r="O214">
            <v>0</v>
          </cell>
          <cell r="P214" t="str">
            <v xml:space="preserve"> 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O214">
            <v>0</v>
          </cell>
          <cell r="BP214">
            <v>0</v>
          </cell>
          <cell r="BQ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</row>
        <row r="215">
          <cell r="C215" t="str">
            <v>O&amp;M</v>
          </cell>
          <cell r="E215" t="str">
            <v>CP-T-E-PT-EStrategy</v>
          </cell>
          <cell r="I215">
            <v>0</v>
          </cell>
          <cell r="J215">
            <v>0</v>
          </cell>
          <cell r="K215">
            <v>0</v>
          </cell>
          <cell r="L215" t="str">
            <v xml:space="preserve"> </v>
          </cell>
          <cell r="M215">
            <v>0</v>
          </cell>
          <cell r="N215">
            <v>0</v>
          </cell>
          <cell r="O215">
            <v>0</v>
          </cell>
          <cell r="P215" t="str">
            <v xml:space="preserve"> 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D215">
            <v>0</v>
          </cell>
          <cell r="BE215">
            <v>552.24</v>
          </cell>
          <cell r="BF215">
            <v>37902.43</v>
          </cell>
          <cell r="BH215">
            <v>0</v>
          </cell>
          <cell r="BI215">
            <v>0</v>
          </cell>
          <cell r="BJ215">
            <v>13650</v>
          </cell>
          <cell r="BK215">
            <v>0</v>
          </cell>
          <cell r="BL215">
            <v>0</v>
          </cell>
          <cell r="BO215">
            <v>0</v>
          </cell>
          <cell r="BP215">
            <v>0</v>
          </cell>
          <cell r="BQ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</row>
        <row r="216">
          <cell r="C216" t="str">
            <v>O&amp;M</v>
          </cell>
          <cell r="E216" t="str">
            <v>CP-T-E-PT-Bus&amp;C</v>
          </cell>
          <cell r="I216">
            <v>0</v>
          </cell>
          <cell r="J216">
            <v>2135</v>
          </cell>
          <cell r="K216">
            <v>2135</v>
          </cell>
          <cell r="L216">
            <v>1</v>
          </cell>
          <cell r="M216">
            <v>-4629.55</v>
          </cell>
          <cell r="N216">
            <v>12926</v>
          </cell>
          <cell r="O216">
            <v>17555.55</v>
          </cell>
          <cell r="P216">
            <v>1.3581579761720564</v>
          </cell>
          <cell r="R216">
            <v>-4629.55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2193</v>
          </cell>
          <cell r="AE216">
            <v>1907</v>
          </cell>
          <cell r="AF216">
            <v>2230</v>
          </cell>
          <cell r="AG216">
            <v>2135</v>
          </cell>
          <cell r="AH216">
            <v>2326</v>
          </cell>
          <cell r="AI216">
            <v>2135</v>
          </cell>
          <cell r="AJ216">
            <v>2362</v>
          </cell>
          <cell r="AK216">
            <v>2457</v>
          </cell>
          <cell r="AL216">
            <v>2171</v>
          </cell>
          <cell r="AM216">
            <v>2457</v>
          </cell>
          <cell r="AN216">
            <v>2362</v>
          </cell>
          <cell r="AO216">
            <v>2265</v>
          </cell>
          <cell r="AQ216">
            <v>26500</v>
          </cell>
          <cell r="AR216">
            <v>26500</v>
          </cell>
          <cell r="AS216">
            <v>27000</v>
          </cell>
          <cell r="AT216">
            <v>27000</v>
          </cell>
          <cell r="AU216">
            <v>27087</v>
          </cell>
          <cell r="AV216">
            <v>27086</v>
          </cell>
          <cell r="AW216" t="e">
            <v>#REF!</v>
          </cell>
          <cell r="AX216" t="e">
            <v>#REF!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D216">
            <v>10829.85</v>
          </cell>
          <cell r="BE216">
            <v>5500</v>
          </cell>
          <cell r="BF216">
            <v>21619.85</v>
          </cell>
          <cell r="BH216">
            <v>27000</v>
          </cell>
          <cell r="BI216">
            <v>15784</v>
          </cell>
          <cell r="BJ216">
            <v>15400</v>
          </cell>
          <cell r="BK216">
            <v>27086</v>
          </cell>
          <cell r="BL216">
            <v>27086</v>
          </cell>
          <cell r="BO216">
            <v>31715.55</v>
          </cell>
          <cell r="BP216">
            <v>-86</v>
          </cell>
          <cell r="BQ216">
            <v>0</v>
          </cell>
          <cell r="BS216">
            <v>0</v>
          </cell>
          <cell r="BT216">
            <v>27086</v>
          </cell>
          <cell r="BU216">
            <v>0</v>
          </cell>
          <cell r="BV216">
            <v>27086</v>
          </cell>
        </row>
        <row r="217">
          <cell r="C217" t="str">
            <v>O&amp;M</v>
          </cell>
          <cell r="E217" t="str">
            <v>CP-T-E-PT-FinAn</v>
          </cell>
          <cell r="I217">
            <v>0</v>
          </cell>
          <cell r="J217">
            <v>0</v>
          </cell>
          <cell r="K217">
            <v>0</v>
          </cell>
          <cell r="L217" t="str">
            <v xml:space="preserve"> </v>
          </cell>
          <cell r="M217">
            <v>0</v>
          </cell>
          <cell r="N217">
            <v>0</v>
          </cell>
          <cell r="O217">
            <v>0</v>
          </cell>
          <cell r="P217" t="str">
            <v xml:space="preserve"> 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7792</v>
          </cell>
          <cell r="BJ217">
            <v>7800</v>
          </cell>
          <cell r="BK217">
            <v>0</v>
          </cell>
          <cell r="BL217">
            <v>0</v>
          </cell>
          <cell r="BO217">
            <v>0</v>
          </cell>
          <cell r="BP217">
            <v>0</v>
          </cell>
          <cell r="BQ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</row>
        <row r="218">
          <cell r="C218" t="str">
            <v>O&amp;M</v>
          </cell>
          <cell r="E218" t="str">
            <v>CP-T-E-PT-Strat</v>
          </cell>
          <cell r="I218">
            <v>4293.8500000000004</v>
          </cell>
          <cell r="J218">
            <v>21034</v>
          </cell>
          <cell r="K218">
            <v>16740.150000000001</v>
          </cell>
          <cell r="L218">
            <v>0.79586146239421895</v>
          </cell>
          <cell r="M218">
            <v>95576.26</v>
          </cell>
          <cell r="N218">
            <v>127336</v>
          </cell>
          <cell r="O218">
            <v>31759.740000000005</v>
          </cell>
          <cell r="P218">
            <v>0.24941681849594777</v>
          </cell>
          <cell r="R218">
            <v>63790.22</v>
          </cell>
          <cell r="S218">
            <v>6555</v>
          </cell>
          <cell r="T218">
            <v>2851.59</v>
          </cell>
          <cell r="U218">
            <v>13431</v>
          </cell>
          <cell r="V218">
            <v>4654.6000000000004</v>
          </cell>
          <cell r="W218">
            <v>4293.8500000000004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21600</v>
          </cell>
          <cell r="AE218">
            <v>18783</v>
          </cell>
          <cell r="AF218">
            <v>21973</v>
          </cell>
          <cell r="AG218">
            <v>21034</v>
          </cell>
          <cell r="AH218">
            <v>22912</v>
          </cell>
          <cell r="AI218">
            <v>21034</v>
          </cell>
          <cell r="AJ218">
            <v>23267</v>
          </cell>
          <cell r="AK218">
            <v>24206</v>
          </cell>
          <cell r="AL218">
            <v>21389</v>
          </cell>
          <cell r="AM218">
            <v>24206</v>
          </cell>
          <cell r="AN218">
            <v>23267</v>
          </cell>
          <cell r="AO218">
            <v>22329</v>
          </cell>
          <cell r="AQ218">
            <v>266000</v>
          </cell>
          <cell r="AR218">
            <v>266000</v>
          </cell>
          <cell r="AS218">
            <v>259000</v>
          </cell>
          <cell r="AT218">
            <v>259000</v>
          </cell>
          <cell r="AU218">
            <v>260852</v>
          </cell>
          <cell r="AV218">
            <v>260852</v>
          </cell>
          <cell r="AW218" t="e">
            <v>#REF!</v>
          </cell>
          <cell r="AX218" t="e">
            <v>#REF!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D218">
            <v>52757.34</v>
          </cell>
          <cell r="BE218">
            <v>170867.19</v>
          </cell>
          <cell r="BF218">
            <v>146341.35</v>
          </cell>
          <cell r="BH218">
            <v>266000</v>
          </cell>
          <cell r="BI218">
            <v>155800</v>
          </cell>
          <cell r="BJ218">
            <v>156000</v>
          </cell>
          <cell r="BK218">
            <v>260852</v>
          </cell>
          <cell r="BL218">
            <v>260852</v>
          </cell>
          <cell r="BO218">
            <v>165275.74</v>
          </cell>
          <cell r="BP218">
            <v>5148</v>
          </cell>
          <cell r="BQ218">
            <v>0</v>
          </cell>
          <cell r="BS218">
            <v>314500</v>
          </cell>
          <cell r="BT218">
            <v>260852</v>
          </cell>
          <cell r="BU218">
            <v>314500</v>
          </cell>
          <cell r="BV218">
            <v>-53648</v>
          </cell>
        </row>
        <row r="220">
          <cell r="D220" t="str">
            <v>PT</v>
          </cell>
          <cell r="I220">
            <v>4293.8500000000004</v>
          </cell>
          <cell r="J220">
            <v>23169</v>
          </cell>
          <cell r="K220">
            <v>18875.150000000001</v>
          </cell>
          <cell r="L220">
            <v>0.81467262290129061</v>
          </cell>
          <cell r="M220">
            <v>90946.709999999992</v>
          </cell>
          <cell r="N220">
            <v>140262</v>
          </cell>
          <cell r="O220">
            <v>49315.290000000008</v>
          </cell>
          <cell r="P220">
            <v>0.35159408820635674</v>
          </cell>
          <cell r="R220">
            <v>59160.67</v>
          </cell>
          <cell r="S220">
            <v>6555</v>
          </cell>
          <cell r="T220">
            <v>2851.59</v>
          </cell>
          <cell r="U220">
            <v>13431</v>
          </cell>
          <cell r="V220">
            <v>4654.6000000000004</v>
          </cell>
          <cell r="W220">
            <v>4293.8500000000004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23793</v>
          </cell>
          <cell r="AE220">
            <v>20690</v>
          </cell>
          <cell r="AF220">
            <v>24203</v>
          </cell>
          <cell r="AG220">
            <v>23169</v>
          </cell>
          <cell r="AH220">
            <v>25238</v>
          </cell>
          <cell r="AI220">
            <v>23169</v>
          </cell>
          <cell r="AJ220">
            <v>25629</v>
          </cell>
          <cell r="AK220">
            <v>26663</v>
          </cell>
          <cell r="AL220">
            <v>23560</v>
          </cell>
          <cell r="AM220">
            <v>26663</v>
          </cell>
          <cell r="AN220">
            <v>25629</v>
          </cell>
          <cell r="AO220">
            <v>24594</v>
          </cell>
          <cell r="AQ220">
            <v>292500</v>
          </cell>
          <cell r="AR220">
            <v>292500</v>
          </cell>
          <cell r="AS220">
            <v>286000</v>
          </cell>
          <cell r="AT220">
            <v>286000</v>
          </cell>
          <cell r="AU220">
            <v>287939</v>
          </cell>
          <cell r="AV220">
            <v>287938</v>
          </cell>
          <cell r="AW220" t="e">
            <v>#REF!</v>
          </cell>
          <cell r="AX220" t="e">
            <v>#REF!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D220">
            <v>63587.189999999995</v>
          </cell>
          <cell r="BE220">
            <v>176919.43</v>
          </cell>
          <cell r="BF220">
            <v>205863.63</v>
          </cell>
          <cell r="BH220">
            <v>293000</v>
          </cell>
          <cell r="BI220">
            <v>179376</v>
          </cell>
          <cell r="BJ220">
            <v>192850</v>
          </cell>
          <cell r="BK220">
            <v>287938</v>
          </cell>
          <cell r="BL220">
            <v>287938</v>
          </cell>
          <cell r="BM220">
            <v>0</v>
          </cell>
          <cell r="BN220">
            <v>0</v>
          </cell>
          <cell r="BO220">
            <v>196991.28999999998</v>
          </cell>
          <cell r="BP220">
            <v>5062</v>
          </cell>
          <cell r="BQ220">
            <v>0</v>
          </cell>
          <cell r="BS220">
            <v>314500</v>
          </cell>
          <cell r="BT220">
            <v>287938</v>
          </cell>
          <cell r="BU220">
            <v>314500</v>
          </cell>
          <cell r="BV220">
            <v>-26562</v>
          </cell>
        </row>
        <row r="222">
          <cell r="C222" t="str">
            <v>O &amp; M Total</v>
          </cell>
          <cell r="I222">
            <v>144812.28</v>
          </cell>
          <cell r="J222">
            <v>166933</v>
          </cell>
          <cell r="K222">
            <v>22120.720000000005</v>
          </cell>
          <cell r="L222">
            <v>0.13251256492125585</v>
          </cell>
          <cell r="M222">
            <v>947206.54999999993</v>
          </cell>
          <cell r="N222">
            <v>1010594</v>
          </cell>
          <cell r="O222">
            <v>63387.45</v>
          </cell>
          <cell r="P222">
            <v>6.2722962930712028E-2</v>
          </cell>
          <cell r="R222">
            <v>210311.5</v>
          </cell>
          <cell r="S222">
            <v>130773.03</v>
          </cell>
          <cell r="T222">
            <v>149642.88</v>
          </cell>
          <cell r="U222">
            <v>153949.43</v>
          </cell>
          <cell r="V222">
            <v>157717.43</v>
          </cell>
          <cell r="W222">
            <v>144812.28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171431</v>
          </cell>
          <cell r="AE222">
            <v>149071</v>
          </cell>
          <cell r="AF222">
            <v>174386</v>
          </cell>
          <cell r="AG222">
            <v>166933</v>
          </cell>
          <cell r="AH222">
            <v>181840</v>
          </cell>
          <cell r="AI222">
            <v>166933</v>
          </cell>
          <cell r="AJ222">
            <v>184658</v>
          </cell>
          <cell r="AK222">
            <v>192112</v>
          </cell>
          <cell r="AL222">
            <v>169752</v>
          </cell>
          <cell r="AM222">
            <v>192112</v>
          </cell>
          <cell r="AN222">
            <v>184658</v>
          </cell>
          <cell r="AO222">
            <v>177206</v>
          </cell>
          <cell r="AQ222">
            <v>2106313.9500000002</v>
          </cell>
          <cell r="AR222">
            <v>2106314.25</v>
          </cell>
          <cell r="AS222">
            <v>2063027.37</v>
          </cell>
          <cell r="AT222">
            <v>2062859.43</v>
          </cell>
          <cell r="AU222">
            <v>2070387</v>
          </cell>
          <cell r="AV222">
            <v>2070385</v>
          </cell>
          <cell r="AW222" t="e">
            <v>#REF!</v>
          </cell>
          <cell r="AX222" t="e">
            <v>#REF!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D222">
            <v>1450008.28</v>
          </cell>
          <cell r="BE222">
            <v>1948318.8199999998</v>
          </cell>
          <cell r="BF222">
            <v>2628481.9100000006</v>
          </cell>
          <cell r="BH222">
            <v>2111092</v>
          </cell>
          <cell r="BI222">
            <v>2300808</v>
          </cell>
          <cell r="BJ222">
            <v>2466611</v>
          </cell>
          <cell r="BK222">
            <v>2070385</v>
          </cell>
          <cell r="BL222">
            <v>2070385</v>
          </cell>
          <cell r="BM222">
            <v>0</v>
          </cell>
          <cell r="BN222">
            <v>0</v>
          </cell>
          <cell r="BO222">
            <v>1123178.4500000002</v>
          </cell>
          <cell r="BP222">
            <v>40707</v>
          </cell>
          <cell r="BQ222">
            <v>0</v>
          </cell>
          <cell r="BS222">
            <v>1865650.37</v>
          </cell>
          <cell r="BT222">
            <v>2070385</v>
          </cell>
          <cell r="BU222">
            <v>1865650.37</v>
          </cell>
          <cell r="BV222">
            <v>204734.63000000006</v>
          </cell>
        </row>
        <row r="224">
          <cell r="I224">
            <v>20151.613399999998</v>
          </cell>
          <cell r="J224">
            <v>11044.8182</v>
          </cell>
          <cell r="K224">
            <v>-9106.7951999999987</v>
          </cell>
          <cell r="L224">
            <v>-0.82453101853681932</v>
          </cell>
          <cell r="M224">
            <v>110614.17139999999</v>
          </cell>
          <cell r="N224">
            <v>72512.481599999999</v>
          </cell>
          <cell r="O224">
            <v>-38101.689799999993</v>
          </cell>
          <cell r="P224">
            <v>-0.5254500874784569</v>
          </cell>
          <cell r="W224">
            <v>20151.613399999998</v>
          </cell>
          <cell r="AV224">
            <v>158570.16</v>
          </cell>
          <cell r="BH224">
            <v>153012.33820000011</v>
          </cell>
          <cell r="BK224">
            <v>158570.16</v>
          </cell>
          <cell r="BL224">
            <v>158570.16</v>
          </cell>
          <cell r="BP224">
            <v>-5557.8217999998888</v>
          </cell>
        </row>
        <row r="225">
          <cell r="I225">
            <v>124660.6666</v>
          </cell>
          <cell r="J225">
            <v>155888.18179999999</v>
          </cell>
          <cell r="K225">
            <v>31227.515199999994</v>
          </cell>
          <cell r="L225">
            <v>0.20031996549978362</v>
          </cell>
          <cell r="M225">
            <v>836592.37859999994</v>
          </cell>
          <cell r="N225">
            <v>938081.51839999994</v>
          </cell>
          <cell r="O225">
            <v>101489.1398</v>
          </cell>
          <cell r="P225">
            <v>0.10818797493537743</v>
          </cell>
          <cell r="W225">
            <v>124660.6666</v>
          </cell>
          <cell r="AV225">
            <v>1911814.84</v>
          </cell>
          <cell r="BH225">
            <v>1958079.6617999999</v>
          </cell>
          <cell r="BK225">
            <v>1911814.84</v>
          </cell>
          <cell r="BL225">
            <v>1911814.84</v>
          </cell>
          <cell r="BP225">
            <v>46264.821799999801</v>
          </cell>
        </row>
        <row r="227">
          <cell r="B227" t="str">
            <v>Corporate Planning</v>
          </cell>
          <cell r="I227">
            <v>144812.28</v>
          </cell>
          <cell r="J227">
            <v>166933</v>
          </cell>
          <cell r="K227">
            <v>22120.720000000005</v>
          </cell>
          <cell r="L227">
            <v>0.13251256492125585</v>
          </cell>
          <cell r="M227">
            <v>947206.54999999993</v>
          </cell>
          <cell r="N227">
            <v>1010594</v>
          </cell>
          <cell r="O227">
            <v>63387.45</v>
          </cell>
          <cell r="P227">
            <v>6.2722962930712028E-2</v>
          </cell>
          <cell r="R227">
            <v>210311.5</v>
          </cell>
          <cell r="S227">
            <v>130773.03</v>
          </cell>
          <cell r="T227">
            <v>149642.88</v>
          </cell>
          <cell r="U227">
            <v>153949.43</v>
          </cell>
          <cell r="V227">
            <v>157717.43</v>
          </cell>
          <cell r="W227">
            <v>144812.28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171431</v>
          </cell>
          <cell r="AE227">
            <v>149071</v>
          </cell>
          <cell r="AF227">
            <v>174386</v>
          </cell>
          <cell r="AG227">
            <v>166933</v>
          </cell>
          <cell r="AH227">
            <v>181840</v>
          </cell>
          <cell r="AI227">
            <v>166933</v>
          </cell>
          <cell r="AJ227">
            <v>184658</v>
          </cell>
          <cell r="AK227">
            <v>192112</v>
          </cell>
          <cell r="AL227">
            <v>169752</v>
          </cell>
          <cell r="AM227">
            <v>192112</v>
          </cell>
          <cell r="AN227">
            <v>184658</v>
          </cell>
          <cell r="AO227">
            <v>177206</v>
          </cell>
          <cell r="AQ227">
            <v>2106313.9500000002</v>
          </cell>
          <cell r="AR227">
            <v>2106314.25</v>
          </cell>
          <cell r="AS227">
            <v>2063027.37</v>
          </cell>
          <cell r="AT227">
            <v>2062859.43</v>
          </cell>
          <cell r="AU227">
            <v>2070387</v>
          </cell>
          <cell r="AV227">
            <v>2070385</v>
          </cell>
          <cell r="AW227" t="e">
            <v>#REF!</v>
          </cell>
          <cell r="AX227" t="e">
            <v>#REF!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D227">
            <v>1450008.28</v>
          </cell>
          <cell r="BE227">
            <v>1948318.8199999998</v>
          </cell>
          <cell r="BF227">
            <v>2628481.9100000006</v>
          </cell>
          <cell r="BH227">
            <v>2111092</v>
          </cell>
          <cell r="BI227">
            <v>2300808</v>
          </cell>
          <cell r="BJ227">
            <v>2466611</v>
          </cell>
          <cell r="BK227">
            <v>2070385</v>
          </cell>
          <cell r="BL227">
            <v>2070385</v>
          </cell>
          <cell r="BM227">
            <v>0</v>
          </cell>
          <cell r="BN227">
            <v>0</v>
          </cell>
          <cell r="BO227">
            <v>1123178.4500000002</v>
          </cell>
          <cell r="BP227">
            <v>40707</v>
          </cell>
          <cell r="BQ227">
            <v>0</v>
          </cell>
          <cell r="BS227">
            <v>1865650.37</v>
          </cell>
          <cell r="BT227">
            <v>2070385</v>
          </cell>
          <cell r="BU227">
            <v>1865650.37</v>
          </cell>
          <cell r="BV227">
            <v>204734.63000000006</v>
          </cell>
        </row>
        <row r="229">
          <cell r="C229" t="str">
            <v>O&amp;M</v>
          </cell>
          <cell r="E229" t="str">
            <v>SS-P-Integration</v>
          </cell>
          <cell r="F229" t="str">
            <v>Integration</v>
          </cell>
          <cell r="I229">
            <v>0</v>
          </cell>
          <cell r="J229">
            <v>0</v>
          </cell>
          <cell r="K229">
            <v>0</v>
          </cell>
          <cell r="L229" t="str">
            <v xml:space="preserve"> </v>
          </cell>
          <cell r="M229">
            <v>0</v>
          </cell>
          <cell r="N229">
            <v>0</v>
          </cell>
          <cell r="O229">
            <v>0</v>
          </cell>
          <cell r="P229" t="str">
            <v xml:space="preserve"> 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D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O229">
            <v>0</v>
          </cell>
          <cell r="BP229">
            <v>0</v>
          </cell>
          <cell r="BQ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</row>
        <row r="230">
          <cell r="C230" t="str">
            <v>O&amp;M</v>
          </cell>
          <cell r="E230" t="str">
            <v>SS-P-LEA Work</v>
          </cell>
          <cell r="I230">
            <v>0</v>
          </cell>
          <cell r="J230">
            <v>0</v>
          </cell>
          <cell r="K230">
            <v>0</v>
          </cell>
          <cell r="L230" t="str">
            <v xml:space="preserve"> </v>
          </cell>
          <cell r="M230">
            <v>0</v>
          </cell>
          <cell r="N230">
            <v>0</v>
          </cell>
          <cell r="O230">
            <v>0</v>
          </cell>
          <cell r="P230" t="str">
            <v xml:space="preserve"> 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O230">
            <v>0</v>
          </cell>
          <cell r="BP230">
            <v>0</v>
          </cell>
          <cell r="BQ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</row>
        <row r="231">
          <cell r="C231" t="str">
            <v>O&amp;M</v>
          </cell>
          <cell r="E231" t="str">
            <v>SS-T-E-Security</v>
          </cell>
          <cell r="I231">
            <v>287017.51</v>
          </cell>
          <cell r="J231">
            <v>294772</v>
          </cell>
          <cell r="K231">
            <v>7754.4899999999907</v>
          </cell>
          <cell r="L231">
            <v>2.6306738767589835E-2</v>
          </cell>
          <cell r="M231">
            <v>1699298.16</v>
          </cell>
          <cell r="N231">
            <v>1743759</v>
          </cell>
          <cell r="O231">
            <v>44460.840000000084</v>
          </cell>
          <cell r="P231">
            <v>2.5497124315917559E-2</v>
          </cell>
          <cell r="R231">
            <v>298547.76</v>
          </cell>
          <cell r="S231">
            <v>251433.46</v>
          </cell>
          <cell r="T231">
            <v>273976.12</v>
          </cell>
          <cell r="U231">
            <v>273976.12</v>
          </cell>
          <cell r="V231">
            <v>314347.19</v>
          </cell>
          <cell r="W231">
            <v>287017.51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294177</v>
          </cell>
          <cell r="AE231">
            <v>255806</v>
          </cell>
          <cell r="AF231">
            <v>281387</v>
          </cell>
          <cell r="AG231">
            <v>294772</v>
          </cell>
          <cell r="AH231">
            <v>322845</v>
          </cell>
          <cell r="AI231">
            <v>294772</v>
          </cell>
          <cell r="AJ231">
            <v>308809</v>
          </cell>
          <cell r="AK231">
            <v>322845</v>
          </cell>
          <cell r="AL231">
            <v>280735</v>
          </cell>
          <cell r="AM231">
            <v>322845</v>
          </cell>
          <cell r="AN231">
            <v>308809</v>
          </cell>
          <cell r="AO231">
            <v>294772</v>
          </cell>
          <cell r="AQ231">
            <v>3582574</v>
          </cell>
          <cell r="AR231">
            <v>3582574</v>
          </cell>
          <cell r="AS231">
            <v>3488295.62</v>
          </cell>
          <cell r="AT231">
            <v>3488295.62</v>
          </cell>
          <cell r="AU231">
            <v>3502768</v>
          </cell>
          <cell r="AV231">
            <v>3502768</v>
          </cell>
          <cell r="AW231" t="e">
            <v>#REF!</v>
          </cell>
          <cell r="AX231" t="e">
            <v>#REF!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D231">
            <v>3148864.03</v>
          </cell>
          <cell r="BE231">
            <v>3132300.4</v>
          </cell>
          <cell r="BF231">
            <v>2028876.88</v>
          </cell>
          <cell r="BH231">
            <v>3582574</v>
          </cell>
          <cell r="BI231">
            <v>3128284</v>
          </cell>
          <cell r="BJ231">
            <v>3132302</v>
          </cell>
          <cell r="BK231">
            <v>3502768</v>
          </cell>
          <cell r="BL231">
            <v>3502768</v>
          </cell>
          <cell r="BO231">
            <v>1803469.84</v>
          </cell>
          <cell r="BP231">
            <v>79806</v>
          </cell>
          <cell r="BQ231">
            <v>0</v>
          </cell>
          <cell r="BS231">
            <v>3652685.16</v>
          </cell>
          <cell r="BT231">
            <v>3502768</v>
          </cell>
          <cell r="BU231">
            <v>3652685.16</v>
          </cell>
          <cell r="BV231">
            <v>-149917.16000000015</v>
          </cell>
        </row>
        <row r="232">
          <cell r="C232" t="str">
            <v>O&amp;M</v>
          </cell>
          <cell r="E232" t="str">
            <v>SS-T-E-CrisiMgt</v>
          </cell>
          <cell r="I232">
            <v>17974.599999999999</v>
          </cell>
          <cell r="J232">
            <v>18460</v>
          </cell>
          <cell r="K232">
            <v>485.40000000000146</v>
          </cell>
          <cell r="L232">
            <v>2.6294691224268769E-2</v>
          </cell>
          <cell r="M232">
            <v>106419.29</v>
          </cell>
          <cell r="N232">
            <v>109203</v>
          </cell>
          <cell r="O232">
            <v>2783.7100000000064</v>
          </cell>
          <cell r="P232">
            <v>2.5491149510544642E-2</v>
          </cell>
          <cell r="R232">
            <v>18696.759999999998</v>
          </cell>
          <cell r="S232">
            <v>15746.06</v>
          </cell>
          <cell r="T232">
            <v>17158.009999999998</v>
          </cell>
          <cell r="U232">
            <v>17158.009999999998</v>
          </cell>
          <cell r="V232">
            <v>19685.849999999999</v>
          </cell>
          <cell r="W232">
            <v>17974.599999999999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18423</v>
          </cell>
          <cell r="AE232">
            <v>16020</v>
          </cell>
          <cell r="AF232">
            <v>17622</v>
          </cell>
          <cell r="AG232">
            <v>18460</v>
          </cell>
          <cell r="AH232">
            <v>20218</v>
          </cell>
          <cell r="AI232">
            <v>18460</v>
          </cell>
          <cell r="AJ232">
            <v>19339</v>
          </cell>
          <cell r="AK232">
            <v>20218</v>
          </cell>
          <cell r="AL232">
            <v>17581</v>
          </cell>
          <cell r="AM232">
            <v>20218</v>
          </cell>
          <cell r="AN232">
            <v>19339</v>
          </cell>
          <cell r="AO232">
            <v>18462</v>
          </cell>
          <cell r="AQ232">
            <v>224360</v>
          </cell>
          <cell r="AR232">
            <v>224360</v>
          </cell>
          <cell r="AS232">
            <v>218455.77</v>
          </cell>
          <cell r="AT232">
            <v>218455.77</v>
          </cell>
          <cell r="AU232">
            <v>219363</v>
          </cell>
          <cell r="AV232">
            <v>219363</v>
          </cell>
          <cell r="AW232" t="e">
            <v>#REF!</v>
          </cell>
          <cell r="AX232" t="e">
            <v>#REF!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D232">
            <v>198985.68</v>
          </cell>
          <cell r="BE232">
            <v>197940.38</v>
          </cell>
          <cell r="BF232">
            <v>185887.1</v>
          </cell>
          <cell r="BH232">
            <v>224360</v>
          </cell>
          <cell r="BI232">
            <v>197685</v>
          </cell>
          <cell r="BJ232">
            <v>197941</v>
          </cell>
          <cell r="BK232">
            <v>219363</v>
          </cell>
          <cell r="BL232">
            <v>219363</v>
          </cell>
          <cell r="BO232">
            <v>112943.71</v>
          </cell>
          <cell r="BP232">
            <v>4997</v>
          </cell>
          <cell r="BQ232">
            <v>0</v>
          </cell>
          <cell r="BS232">
            <v>155947.26999999999</v>
          </cell>
          <cell r="BT232">
            <v>219363</v>
          </cell>
          <cell r="BU232">
            <v>155947.26999999999</v>
          </cell>
          <cell r="BV232">
            <v>63415.73000000001</v>
          </cell>
        </row>
        <row r="234">
          <cell r="D234" t="str">
            <v>Non-PT</v>
          </cell>
          <cell r="I234">
            <v>304992.11</v>
          </cell>
          <cell r="J234">
            <v>313232</v>
          </cell>
          <cell r="K234">
            <v>8239.8899999999921</v>
          </cell>
          <cell r="L234">
            <v>2.630602875823668E-2</v>
          </cell>
          <cell r="M234">
            <v>1805717.45</v>
          </cell>
          <cell r="N234">
            <v>1852962</v>
          </cell>
          <cell r="O234">
            <v>47244.55000000009</v>
          </cell>
          <cell r="P234">
            <v>2.5496772195004586E-2</v>
          </cell>
          <cell r="R234">
            <v>317244.52</v>
          </cell>
          <cell r="S234">
            <v>267179.52000000002</v>
          </cell>
          <cell r="T234">
            <v>291134.13</v>
          </cell>
          <cell r="U234">
            <v>291134.13</v>
          </cell>
          <cell r="V234">
            <v>334033.03999999998</v>
          </cell>
          <cell r="W234">
            <v>304992.11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312600</v>
          </cell>
          <cell r="AE234">
            <v>271826</v>
          </cell>
          <cell r="AF234">
            <v>299009</v>
          </cell>
          <cell r="AG234">
            <v>313232</v>
          </cell>
          <cell r="AH234">
            <v>343063</v>
          </cell>
          <cell r="AI234">
            <v>313232</v>
          </cell>
          <cell r="AJ234">
            <v>328148</v>
          </cell>
          <cell r="AK234">
            <v>343063</v>
          </cell>
          <cell r="AL234">
            <v>298316</v>
          </cell>
          <cell r="AM234">
            <v>343063</v>
          </cell>
          <cell r="AN234">
            <v>328148</v>
          </cell>
          <cell r="AO234">
            <v>313234</v>
          </cell>
          <cell r="AQ234">
            <v>3806934</v>
          </cell>
          <cell r="AR234">
            <v>3806934</v>
          </cell>
          <cell r="AS234">
            <v>3706751.39</v>
          </cell>
          <cell r="AT234">
            <v>3706751.39</v>
          </cell>
          <cell r="AU234">
            <v>3722131</v>
          </cell>
          <cell r="AV234">
            <v>3722131</v>
          </cell>
          <cell r="AW234" t="e">
            <v>#REF!</v>
          </cell>
          <cell r="AX234" t="e">
            <v>#REF!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D234">
            <v>3347849.71</v>
          </cell>
          <cell r="BE234">
            <v>3330240.78</v>
          </cell>
          <cell r="BF234">
            <v>2214763.98</v>
          </cell>
          <cell r="BH234">
            <v>3806934</v>
          </cell>
          <cell r="BI234">
            <v>3325969</v>
          </cell>
          <cell r="BJ234">
            <v>3330243</v>
          </cell>
          <cell r="BK234">
            <v>3722131</v>
          </cell>
          <cell r="BL234">
            <v>3722131</v>
          </cell>
          <cell r="BM234">
            <v>0</v>
          </cell>
          <cell r="BN234">
            <v>0</v>
          </cell>
          <cell r="BO234">
            <v>1916413.55</v>
          </cell>
          <cell r="BP234">
            <v>84803</v>
          </cell>
          <cell r="BQ234">
            <v>0</v>
          </cell>
          <cell r="BS234">
            <v>3808632.43</v>
          </cell>
          <cell r="BT234">
            <v>3722131</v>
          </cell>
          <cell r="BU234">
            <v>3808632.43</v>
          </cell>
          <cell r="BV234">
            <v>-86501.430000000139</v>
          </cell>
        </row>
        <row r="238">
          <cell r="D238" t="str">
            <v>PT</v>
          </cell>
          <cell r="I238">
            <v>0</v>
          </cell>
          <cell r="J238">
            <v>0</v>
          </cell>
          <cell r="K238">
            <v>0</v>
          </cell>
          <cell r="L238" t="str">
            <v xml:space="preserve"> </v>
          </cell>
          <cell r="M238">
            <v>0</v>
          </cell>
          <cell r="N238">
            <v>0</v>
          </cell>
          <cell r="O238">
            <v>0</v>
          </cell>
          <cell r="P238" t="str">
            <v xml:space="preserve"> 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D238">
            <v>0</v>
          </cell>
          <cell r="BE238">
            <v>0</v>
          </cell>
          <cell r="BF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</row>
        <row r="240">
          <cell r="C240" t="str">
            <v>O &amp; M Total</v>
          </cell>
          <cell r="I240">
            <v>304992.11</v>
          </cell>
          <cell r="J240">
            <v>313232</v>
          </cell>
          <cell r="K240">
            <v>8239.8899999999921</v>
          </cell>
          <cell r="L240">
            <v>2.630602875823668E-2</v>
          </cell>
          <cell r="M240">
            <v>1805717.45</v>
          </cell>
          <cell r="N240">
            <v>1852962</v>
          </cell>
          <cell r="O240">
            <v>47244.55000000009</v>
          </cell>
          <cell r="P240">
            <v>2.5496772195004586E-2</v>
          </cell>
          <cell r="R240">
            <v>317244.52</v>
          </cell>
          <cell r="S240">
            <v>267179.52000000002</v>
          </cell>
          <cell r="T240">
            <v>291134.13</v>
          </cell>
          <cell r="U240">
            <v>291134.13</v>
          </cell>
          <cell r="V240">
            <v>334033.03999999998</v>
          </cell>
          <cell r="W240">
            <v>304992.11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312600</v>
          </cell>
          <cell r="AE240">
            <v>271826</v>
          </cell>
          <cell r="AF240">
            <v>299009</v>
          </cell>
          <cell r="AG240">
            <v>313232</v>
          </cell>
          <cell r="AH240">
            <v>343063</v>
          </cell>
          <cell r="AI240">
            <v>313232</v>
          </cell>
          <cell r="AJ240">
            <v>328148</v>
          </cell>
          <cell r="AK240">
            <v>343063</v>
          </cell>
          <cell r="AL240">
            <v>298316</v>
          </cell>
          <cell r="AM240">
            <v>343063</v>
          </cell>
          <cell r="AN240">
            <v>328148</v>
          </cell>
          <cell r="AO240">
            <v>313234</v>
          </cell>
          <cell r="AQ240">
            <v>3806934</v>
          </cell>
          <cell r="AR240">
            <v>3806934</v>
          </cell>
          <cell r="AS240">
            <v>3706751.39</v>
          </cell>
          <cell r="AT240">
            <v>3706751.39</v>
          </cell>
          <cell r="AU240">
            <v>3722131</v>
          </cell>
          <cell r="AV240">
            <v>3722131</v>
          </cell>
          <cell r="AW240" t="e">
            <v>#REF!</v>
          </cell>
          <cell r="AX240" t="e">
            <v>#REF!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D240">
            <v>3347849.71</v>
          </cell>
          <cell r="BE240">
            <v>3330240.78</v>
          </cell>
          <cell r="BF240">
            <v>2214763.98</v>
          </cell>
          <cell r="BH240">
            <v>3806934</v>
          </cell>
          <cell r="BI240">
            <v>3325969</v>
          </cell>
          <cell r="BJ240">
            <v>3330243</v>
          </cell>
          <cell r="BK240">
            <v>3722131</v>
          </cell>
          <cell r="BL240">
            <v>3722131</v>
          </cell>
          <cell r="BM240">
            <v>0</v>
          </cell>
          <cell r="BN240">
            <v>0</v>
          </cell>
          <cell r="BO240">
            <v>1916413.55</v>
          </cell>
          <cell r="BP240">
            <v>84803</v>
          </cell>
          <cell r="BQ240">
            <v>0</v>
          </cell>
          <cell r="BS240">
            <v>3808632.43</v>
          </cell>
          <cell r="BT240">
            <v>3722131</v>
          </cell>
          <cell r="BU240">
            <v>3808632.43</v>
          </cell>
          <cell r="BV240">
            <v>-86501.430000000139</v>
          </cell>
        </row>
        <row r="242">
          <cell r="I242">
            <v>54164.958599999998</v>
          </cell>
          <cell r="J242">
            <v>27420.104299999999</v>
          </cell>
          <cell r="K242">
            <v>-26744.854299999999</v>
          </cell>
          <cell r="L242">
            <v>-0.9753739084063221</v>
          </cell>
          <cell r="M242">
            <v>400365.049</v>
          </cell>
          <cell r="N242">
            <v>152039.38990000001</v>
          </cell>
          <cell r="O242">
            <v>-248325.65909999999</v>
          </cell>
          <cell r="P242">
            <v>-1.6332981818943748</v>
          </cell>
          <cell r="W242">
            <v>54164.958599999998</v>
          </cell>
          <cell r="AV242">
            <v>480250.75</v>
          </cell>
          <cell r="BH242">
            <v>326701.00899999973</v>
          </cell>
          <cell r="BK242">
            <v>480250.75</v>
          </cell>
          <cell r="BL242">
            <v>480250.75</v>
          </cell>
          <cell r="BP242">
            <v>-153549.74100000027</v>
          </cell>
        </row>
        <row r="243">
          <cell r="I243">
            <v>250827.15139999997</v>
          </cell>
          <cell r="J243">
            <v>285811.89569999999</v>
          </cell>
          <cell r="K243">
            <v>34984.74430000002</v>
          </cell>
          <cell r="L243">
            <v>0.12240478729661224</v>
          </cell>
          <cell r="M243">
            <v>1405352.4010000001</v>
          </cell>
          <cell r="N243">
            <v>1700922.6100999999</v>
          </cell>
          <cell r="O243">
            <v>295570.20909999986</v>
          </cell>
          <cell r="P243">
            <v>0.17377052156571829</v>
          </cell>
          <cell r="W243">
            <v>250827.15139999997</v>
          </cell>
          <cell r="AV243">
            <v>3241880.25</v>
          </cell>
          <cell r="BH243">
            <v>3480232.9910000004</v>
          </cell>
          <cell r="BK243">
            <v>3241880.25</v>
          </cell>
          <cell r="BL243">
            <v>3241880.25</v>
          </cell>
          <cell r="BP243">
            <v>238352.74100000039</v>
          </cell>
        </row>
        <row r="245">
          <cell r="B245" t="str">
            <v>Corporate Security Services</v>
          </cell>
          <cell r="I245">
            <v>304992.11</v>
          </cell>
          <cell r="J245">
            <v>313232</v>
          </cell>
          <cell r="K245">
            <v>8239.8899999999921</v>
          </cell>
          <cell r="L245">
            <v>2.630602875823668E-2</v>
          </cell>
          <cell r="M245">
            <v>1805717.45</v>
          </cell>
          <cell r="N245">
            <v>1852962</v>
          </cell>
          <cell r="O245">
            <v>47244.55000000009</v>
          </cell>
          <cell r="P245">
            <v>2.5496772195004586E-2</v>
          </cell>
          <cell r="R245">
            <v>317244.52</v>
          </cell>
          <cell r="S245">
            <v>267179.52000000002</v>
          </cell>
          <cell r="T245">
            <v>291134.13</v>
          </cell>
          <cell r="U245">
            <v>291134.13</v>
          </cell>
          <cell r="V245">
            <v>334033.03999999998</v>
          </cell>
          <cell r="W245">
            <v>304992.11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312600</v>
          </cell>
          <cell r="AE245">
            <v>271826</v>
          </cell>
          <cell r="AF245">
            <v>299009</v>
          </cell>
          <cell r="AG245">
            <v>313232</v>
          </cell>
          <cell r="AH245">
            <v>343063</v>
          </cell>
          <cell r="AI245">
            <v>313232</v>
          </cell>
          <cell r="AJ245">
            <v>328148</v>
          </cell>
          <cell r="AK245">
            <v>343063</v>
          </cell>
          <cell r="AL245">
            <v>298316</v>
          </cell>
          <cell r="AM245">
            <v>343063</v>
          </cell>
          <cell r="AN245">
            <v>328148</v>
          </cell>
          <cell r="AO245">
            <v>313234</v>
          </cell>
          <cell r="AQ245">
            <v>3806934</v>
          </cell>
          <cell r="AR245">
            <v>3806934</v>
          </cell>
          <cell r="AS245">
            <v>3706751.39</v>
          </cell>
          <cell r="AT245">
            <v>3706751.39</v>
          </cell>
          <cell r="AU245">
            <v>3722131</v>
          </cell>
          <cell r="AV245">
            <v>3722131</v>
          </cell>
          <cell r="AW245" t="e">
            <v>#REF!</v>
          </cell>
          <cell r="AX245" t="e">
            <v>#REF!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D245">
            <v>3347849.71</v>
          </cell>
          <cell r="BE245">
            <v>3330240.78</v>
          </cell>
          <cell r="BF245">
            <v>2214763.98</v>
          </cell>
          <cell r="BH245">
            <v>3806934</v>
          </cell>
          <cell r="BI245">
            <v>3325969</v>
          </cell>
          <cell r="BJ245">
            <v>3330243</v>
          </cell>
          <cell r="BK245">
            <v>3722131</v>
          </cell>
          <cell r="BL245">
            <v>3722131</v>
          </cell>
          <cell r="BM245">
            <v>0</v>
          </cell>
          <cell r="BN245">
            <v>0</v>
          </cell>
          <cell r="BO245">
            <v>1916413.55</v>
          </cell>
          <cell r="BP245">
            <v>84803</v>
          </cell>
          <cell r="BQ245">
            <v>0</v>
          </cell>
          <cell r="BS245">
            <v>3808632.43</v>
          </cell>
          <cell r="BT245">
            <v>3722131</v>
          </cell>
          <cell r="BU245">
            <v>3808632.43</v>
          </cell>
          <cell r="BV245">
            <v>-86501.430000000139</v>
          </cell>
        </row>
        <row r="247">
          <cell r="C247" t="str">
            <v>O&amp;M</v>
          </cell>
          <cell r="E247" t="str">
            <v>CS-T-E-Corp Secretary Svcs</v>
          </cell>
          <cell r="I247">
            <v>55462.32</v>
          </cell>
          <cell r="J247">
            <v>55462</v>
          </cell>
          <cell r="K247">
            <v>-0.31999999999970896</v>
          </cell>
          <cell r="L247">
            <v>-5.7697162020790622E-6</v>
          </cell>
          <cell r="M247">
            <v>340948.67</v>
          </cell>
          <cell r="N247">
            <v>343336</v>
          </cell>
          <cell r="O247">
            <v>2387.3300000000163</v>
          </cell>
          <cell r="P247">
            <v>6.9533343430342766E-3</v>
          </cell>
          <cell r="R247">
            <v>56379.28</v>
          </cell>
          <cell r="S247">
            <v>54797.23</v>
          </cell>
          <cell r="T247">
            <v>58102.92</v>
          </cell>
          <cell r="U247">
            <v>55462.32</v>
          </cell>
          <cell r="V247">
            <v>60744.6</v>
          </cell>
          <cell r="W247">
            <v>55462.32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60744</v>
          </cell>
          <cell r="AE247">
            <v>52821</v>
          </cell>
          <cell r="AF247">
            <v>58103</v>
          </cell>
          <cell r="AG247">
            <v>55462</v>
          </cell>
          <cell r="AH247">
            <v>60744</v>
          </cell>
          <cell r="AI247">
            <v>55462</v>
          </cell>
          <cell r="AJ247">
            <v>58103</v>
          </cell>
          <cell r="AK247">
            <v>60744</v>
          </cell>
          <cell r="AL247">
            <v>52821</v>
          </cell>
          <cell r="AM247">
            <v>60744</v>
          </cell>
          <cell r="AN247">
            <v>58103</v>
          </cell>
          <cell r="AO247">
            <v>55466</v>
          </cell>
          <cell r="AQ247">
            <v>676551.36</v>
          </cell>
          <cell r="AR247">
            <v>676551.36</v>
          </cell>
          <cell r="AS247">
            <v>689316.48</v>
          </cell>
          <cell r="AT247">
            <v>689316.48</v>
          </cell>
          <cell r="AU247">
            <v>687220</v>
          </cell>
          <cell r="AV247">
            <v>687220</v>
          </cell>
          <cell r="AW247" t="e">
            <v>#REF!</v>
          </cell>
          <cell r="AX247" t="e">
            <v>#REF!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D247">
            <v>576442.24</v>
          </cell>
          <cell r="BE247">
            <v>597062.66</v>
          </cell>
          <cell r="BF247">
            <v>753433.65</v>
          </cell>
          <cell r="BH247">
            <v>689317</v>
          </cell>
          <cell r="BI247">
            <v>614318</v>
          </cell>
          <cell r="BJ247">
            <v>599336</v>
          </cell>
          <cell r="BK247">
            <v>687220</v>
          </cell>
          <cell r="BL247">
            <v>687220</v>
          </cell>
          <cell r="BO247">
            <v>346271.33</v>
          </cell>
          <cell r="BP247">
            <v>2097</v>
          </cell>
          <cell r="BQ247">
            <v>0</v>
          </cell>
          <cell r="BS247">
            <v>791504.47</v>
          </cell>
          <cell r="BT247">
            <v>687220</v>
          </cell>
          <cell r="BU247">
            <v>791504.47</v>
          </cell>
          <cell r="BV247">
            <v>-104284.46999999997</v>
          </cell>
        </row>
        <row r="248">
          <cell r="C248" t="str">
            <v>O&amp;M</v>
          </cell>
          <cell r="E248" t="str">
            <v>CS-P-Integration</v>
          </cell>
          <cell r="F248" t="str">
            <v>Integration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  <cell r="M248">
            <v>0</v>
          </cell>
          <cell r="N248">
            <v>0</v>
          </cell>
          <cell r="O248">
            <v>0</v>
          </cell>
          <cell r="P248" t="str">
            <v xml:space="preserve"> 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D248">
            <v>0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BQ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</row>
        <row r="250">
          <cell r="D250" t="str">
            <v>Non-PT</v>
          </cell>
          <cell r="I250">
            <v>55462.32</v>
          </cell>
          <cell r="J250">
            <v>55462</v>
          </cell>
          <cell r="K250">
            <v>-0.31999999999970896</v>
          </cell>
          <cell r="L250">
            <v>-5.7697162020790622E-6</v>
          </cell>
          <cell r="M250">
            <v>340948.67</v>
          </cell>
          <cell r="N250">
            <v>343336</v>
          </cell>
          <cell r="O250">
            <v>2387.3300000000163</v>
          </cell>
          <cell r="P250">
            <v>6.9533343430342766E-3</v>
          </cell>
          <cell r="R250">
            <v>56379.28</v>
          </cell>
          <cell r="S250">
            <v>54797.23</v>
          </cell>
          <cell r="T250">
            <v>58102.92</v>
          </cell>
          <cell r="U250">
            <v>55462.32</v>
          </cell>
          <cell r="V250">
            <v>60744.6</v>
          </cell>
          <cell r="W250">
            <v>55462.32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60744</v>
          </cell>
          <cell r="AE250">
            <v>52821</v>
          </cell>
          <cell r="AF250">
            <v>58103</v>
          </cell>
          <cell r="AG250">
            <v>55462</v>
          </cell>
          <cell r="AH250">
            <v>60744</v>
          </cell>
          <cell r="AI250">
            <v>55462</v>
          </cell>
          <cell r="AJ250">
            <v>58103</v>
          </cell>
          <cell r="AK250">
            <v>60744</v>
          </cell>
          <cell r="AL250">
            <v>52821</v>
          </cell>
          <cell r="AM250">
            <v>60744</v>
          </cell>
          <cell r="AN250">
            <v>58103</v>
          </cell>
          <cell r="AO250">
            <v>55466</v>
          </cell>
          <cell r="AQ250">
            <v>676551.36</v>
          </cell>
          <cell r="AR250">
            <v>676551.36</v>
          </cell>
          <cell r="AS250">
            <v>689316.48</v>
          </cell>
          <cell r="AT250">
            <v>689316.48</v>
          </cell>
          <cell r="AU250">
            <v>687220</v>
          </cell>
          <cell r="AV250">
            <v>687220</v>
          </cell>
          <cell r="AW250" t="e">
            <v>#REF!</v>
          </cell>
          <cell r="AX250" t="e">
            <v>#REF!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D250">
            <v>576442.24</v>
          </cell>
          <cell r="BE250">
            <v>597062.66</v>
          </cell>
          <cell r="BF250">
            <v>753433.65</v>
          </cell>
          <cell r="BH250">
            <v>689317</v>
          </cell>
          <cell r="BI250">
            <v>614318</v>
          </cell>
          <cell r="BJ250">
            <v>599336</v>
          </cell>
          <cell r="BK250">
            <v>687220</v>
          </cell>
          <cell r="BL250">
            <v>687220</v>
          </cell>
          <cell r="BM250">
            <v>0</v>
          </cell>
          <cell r="BN250">
            <v>0</v>
          </cell>
          <cell r="BO250">
            <v>346271.33</v>
          </cell>
          <cell r="BP250">
            <v>2097</v>
          </cell>
          <cell r="BQ250">
            <v>0</v>
          </cell>
          <cell r="BS250">
            <v>791504.47</v>
          </cell>
          <cell r="BT250">
            <v>687220</v>
          </cell>
          <cell r="BU250">
            <v>791504.47</v>
          </cell>
          <cell r="BV250">
            <v>-104284.46999999997</v>
          </cell>
        </row>
        <row r="252">
          <cell r="C252" t="str">
            <v>O&amp;M</v>
          </cell>
          <cell r="E252" t="str">
            <v>CS-P-E-PT-Integratio</v>
          </cell>
          <cell r="F252" t="str">
            <v>T&amp;E</v>
          </cell>
          <cell r="I252">
            <v>0</v>
          </cell>
          <cell r="J252">
            <v>0</v>
          </cell>
          <cell r="K252">
            <v>0</v>
          </cell>
          <cell r="L252" t="str">
            <v xml:space="preserve"> </v>
          </cell>
          <cell r="M252">
            <v>0</v>
          </cell>
          <cell r="N252">
            <v>0</v>
          </cell>
          <cell r="O252">
            <v>0</v>
          </cell>
          <cell r="P252" t="str">
            <v xml:space="preserve"> 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D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BQ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</row>
        <row r="253">
          <cell r="C253" t="str">
            <v>O&amp;M</v>
          </cell>
          <cell r="E253" t="str">
            <v>CS-T-E-PT-Corp Secretary</v>
          </cell>
          <cell r="I253">
            <v>7960.14</v>
          </cell>
          <cell r="J253">
            <v>4345</v>
          </cell>
          <cell r="K253">
            <v>-3615.1400000000003</v>
          </cell>
          <cell r="L253">
            <v>-0.83202301495972386</v>
          </cell>
          <cell r="M253">
            <v>37375.29</v>
          </cell>
          <cell r="N253">
            <v>26898</v>
          </cell>
          <cell r="O253">
            <v>-10477.290000000001</v>
          </cell>
          <cell r="P253">
            <v>-0.38951929511487848</v>
          </cell>
          <cell r="R253">
            <v>17711.009999999998</v>
          </cell>
          <cell r="S253">
            <v>3339</v>
          </cell>
          <cell r="T253">
            <v>-187.38</v>
          </cell>
          <cell r="U253">
            <v>3205.98</v>
          </cell>
          <cell r="V253">
            <v>5346.54</v>
          </cell>
          <cell r="W253">
            <v>7960.14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4759</v>
          </cell>
          <cell r="AE253">
            <v>4138</v>
          </cell>
          <cell r="AF253">
            <v>4552</v>
          </cell>
          <cell r="AG253">
            <v>4345</v>
          </cell>
          <cell r="AH253">
            <v>4759</v>
          </cell>
          <cell r="AI253">
            <v>4345</v>
          </cell>
          <cell r="AJ253">
            <v>4552</v>
          </cell>
          <cell r="AK253">
            <v>4759</v>
          </cell>
          <cell r="AL253">
            <v>4138</v>
          </cell>
          <cell r="AM253">
            <v>4759</v>
          </cell>
          <cell r="AN253">
            <v>4552</v>
          </cell>
          <cell r="AO253">
            <v>4342</v>
          </cell>
          <cell r="AQ253">
            <v>53000</v>
          </cell>
          <cell r="AR253">
            <v>53000</v>
          </cell>
          <cell r="AS253">
            <v>54000</v>
          </cell>
          <cell r="AT253">
            <v>54000</v>
          </cell>
          <cell r="AU253">
            <v>53602</v>
          </cell>
          <cell r="AV253">
            <v>53603</v>
          </cell>
          <cell r="AW253" t="e">
            <v>#REF!</v>
          </cell>
          <cell r="AX253" t="e">
            <v>#REF!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D253">
            <v>28225.119999999999</v>
          </cell>
          <cell r="BE253">
            <v>34204.089999999997</v>
          </cell>
          <cell r="BF253">
            <v>31055.55</v>
          </cell>
          <cell r="BH253">
            <v>54000</v>
          </cell>
          <cell r="BI253">
            <v>33828</v>
          </cell>
          <cell r="BJ253">
            <v>33000</v>
          </cell>
          <cell r="BK253">
            <v>53603</v>
          </cell>
          <cell r="BL253">
            <v>53603</v>
          </cell>
          <cell r="BO253">
            <v>16227.71</v>
          </cell>
          <cell r="BP253">
            <v>397</v>
          </cell>
          <cell r="BQ253">
            <v>0</v>
          </cell>
          <cell r="BS253">
            <v>40500</v>
          </cell>
          <cell r="BT253">
            <v>53603</v>
          </cell>
          <cell r="BU253">
            <v>40500</v>
          </cell>
          <cell r="BV253">
            <v>13103</v>
          </cell>
        </row>
        <row r="254">
          <cell r="C254" t="str">
            <v>O&amp;M</v>
          </cell>
          <cell r="E254" t="str">
            <v>CS-P-PT-Integration Pass Through</v>
          </cell>
          <cell r="F254" t="str">
            <v>Integration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M254">
            <v>0</v>
          </cell>
          <cell r="N254">
            <v>0</v>
          </cell>
          <cell r="O254">
            <v>0</v>
          </cell>
          <cell r="P254" t="str">
            <v xml:space="preserve"> 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D254">
            <v>0</v>
          </cell>
          <cell r="BE254">
            <v>0</v>
          </cell>
          <cell r="BF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BQ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</row>
        <row r="256">
          <cell r="D256" t="str">
            <v>PT</v>
          </cell>
          <cell r="I256">
            <v>7960.14</v>
          </cell>
          <cell r="J256">
            <v>4345</v>
          </cell>
          <cell r="K256">
            <v>-3615.1400000000003</v>
          </cell>
          <cell r="L256">
            <v>-0.83202301495972386</v>
          </cell>
          <cell r="M256">
            <v>37375.29</v>
          </cell>
          <cell r="N256">
            <v>26898</v>
          </cell>
          <cell r="O256">
            <v>-10477.290000000001</v>
          </cell>
          <cell r="P256">
            <v>-0.38951929511487848</v>
          </cell>
          <cell r="R256">
            <v>17711.009999999998</v>
          </cell>
          <cell r="S256">
            <v>3339</v>
          </cell>
          <cell r="T256">
            <v>-187.38</v>
          </cell>
          <cell r="U256">
            <v>3205.98</v>
          </cell>
          <cell r="V256">
            <v>5346.54</v>
          </cell>
          <cell r="W256">
            <v>7960.14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4759</v>
          </cell>
          <cell r="AE256">
            <v>4138</v>
          </cell>
          <cell r="AF256">
            <v>4552</v>
          </cell>
          <cell r="AG256">
            <v>4345</v>
          </cell>
          <cell r="AH256">
            <v>4759</v>
          </cell>
          <cell r="AI256">
            <v>4345</v>
          </cell>
          <cell r="AJ256">
            <v>4552</v>
          </cell>
          <cell r="AK256">
            <v>4759</v>
          </cell>
          <cell r="AL256">
            <v>4138</v>
          </cell>
          <cell r="AM256">
            <v>4759</v>
          </cell>
          <cell r="AN256">
            <v>4552</v>
          </cell>
          <cell r="AO256">
            <v>4342</v>
          </cell>
          <cell r="AQ256">
            <v>53000</v>
          </cell>
          <cell r="AR256">
            <v>53000</v>
          </cell>
          <cell r="AS256">
            <v>54000</v>
          </cell>
          <cell r="AT256">
            <v>54000</v>
          </cell>
          <cell r="AU256">
            <v>53602</v>
          </cell>
          <cell r="AV256">
            <v>53603</v>
          </cell>
          <cell r="AW256" t="e">
            <v>#REF!</v>
          </cell>
          <cell r="AX256" t="e">
            <v>#REF!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D256">
            <v>28225.119999999999</v>
          </cell>
          <cell r="BE256">
            <v>34204.089999999997</v>
          </cell>
          <cell r="BF256">
            <v>31055.55</v>
          </cell>
          <cell r="BH256">
            <v>54000</v>
          </cell>
          <cell r="BI256">
            <v>33828</v>
          </cell>
          <cell r="BJ256">
            <v>33000</v>
          </cell>
          <cell r="BK256">
            <v>53603</v>
          </cell>
          <cell r="BL256">
            <v>53603</v>
          </cell>
          <cell r="BM256">
            <v>0</v>
          </cell>
          <cell r="BN256">
            <v>0</v>
          </cell>
          <cell r="BO256">
            <v>16227.71</v>
          </cell>
          <cell r="BP256">
            <v>397</v>
          </cell>
          <cell r="BQ256">
            <v>0</v>
          </cell>
          <cell r="BS256">
            <v>40500</v>
          </cell>
          <cell r="BT256">
            <v>53603</v>
          </cell>
          <cell r="BU256">
            <v>40500</v>
          </cell>
          <cell r="BV256">
            <v>13103</v>
          </cell>
        </row>
        <row r="258">
          <cell r="C258" t="str">
            <v>O &amp; M Total</v>
          </cell>
          <cell r="I258">
            <v>63422.46</v>
          </cell>
          <cell r="J258">
            <v>59807</v>
          </cell>
          <cell r="K258">
            <v>-3615.46</v>
          </cell>
          <cell r="L258">
            <v>-6.0452120989181866E-2</v>
          </cell>
          <cell r="M258">
            <v>378323.95999999996</v>
          </cell>
          <cell r="N258">
            <v>370234</v>
          </cell>
          <cell r="O258">
            <v>-8089.9599999999846</v>
          </cell>
          <cell r="P258">
            <v>-2.1850937515193052E-2</v>
          </cell>
          <cell r="R258">
            <v>74090.289999999994</v>
          </cell>
          <cell r="S258">
            <v>58136.23</v>
          </cell>
          <cell r="T258">
            <v>57915.54</v>
          </cell>
          <cell r="U258">
            <v>58668.3</v>
          </cell>
          <cell r="V258">
            <v>66091.14</v>
          </cell>
          <cell r="W258">
            <v>63422.46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65503</v>
          </cell>
          <cell r="AE258">
            <v>56959</v>
          </cell>
          <cell r="AF258">
            <v>62655</v>
          </cell>
          <cell r="AG258">
            <v>59807</v>
          </cell>
          <cell r="AH258">
            <v>65503</v>
          </cell>
          <cell r="AI258">
            <v>59807</v>
          </cell>
          <cell r="AJ258">
            <v>62655</v>
          </cell>
          <cell r="AK258">
            <v>65503</v>
          </cell>
          <cell r="AL258">
            <v>56959</v>
          </cell>
          <cell r="AM258">
            <v>65503</v>
          </cell>
          <cell r="AN258">
            <v>62655</v>
          </cell>
          <cell r="AO258">
            <v>59808</v>
          </cell>
          <cell r="AQ258">
            <v>729551.35999999999</v>
          </cell>
          <cell r="AR258">
            <v>729551.35999999999</v>
          </cell>
          <cell r="AS258">
            <v>743316.47999999998</v>
          </cell>
          <cell r="AT258">
            <v>743316.47999999998</v>
          </cell>
          <cell r="AU258">
            <v>740822</v>
          </cell>
          <cell r="AV258">
            <v>740823</v>
          </cell>
          <cell r="AW258" t="e">
            <v>#REF!</v>
          </cell>
          <cell r="AX258" t="e">
            <v>#REF!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D258">
            <v>604667.36</v>
          </cell>
          <cell r="BE258">
            <v>631266.75</v>
          </cell>
          <cell r="BF258">
            <v>784489.20000000007</v>
          </cell>
          <cell r="BH258">
            <v>743317</v>
          </cell>
          <cell r="BI258">
            <v>648146</v>
          </cell>
          <cell r="BJ258">
            <v>632336</v>
          </cell>
          <cell r="BK258">
            <v>740823</v>
          </cell>
          <cell r="BL258">
            <v>740823</v>
          </cell>
          <cell r="BM258">
            <v>0</v>
          </cell>
          <cell r="BN258">
            <v>0</v>
          </cell>
          <cell r="BO258">
            <v>362499.04000000004</v>
          </cell>
          <cell r="BP258">
            <v>2494</v>
          </cell>
          <cell r="BQ258">
            <v>0</v>
          </cell>
          <cell r="BS258">
            <v>832004.47</v>
          </cell>
          <cell r="BT258">
            <v>740823</v>
          </cell>
          <cell r="BU258">
            <v>832004.47</v>
          </cell>
          <cell r="BV258">
            <v>-91181.469999999972</v>
          </cell>
        </row>
        <row r="260">
          <cell r="I260">
            <v>2645.9920999999999</v>
          </cell>
          <cell r="J260">
            <v>3395.7601</v>
          </cell>
          <cell r="K260">
            <v>749.76800000000003</v>
          </cell>
          <cell r="L260">
            <v>0.22079533828081674</v>
          </cell>
          <cell r="M260">
            <v>91927.310299999997</v>
          </cell>
          <cell r="N260">
            <v>22601.1836</v>
          </cell>
          <cell r="O260">
            <v>-69326.126699999993</v>
          </cell>
          <cell r="P260">
            <v>-3.0673670869166334</v>
          </cell>
          <cell r="W260">
            <v>2645.9920999999999</v>
          </cell>
          <cell r="AV260">
            <v>70901.62</v>
          </cell>
          <cell r="BH260">
            <v>45761.200399999972</v>
          </cell>
          <cell r="BK260">
            <v>70901.62</v>
          </cell>
          <cell r="BL260">
            <v>70901.62</v>
          </cell>
          <cell r="BP260">
            <v>-25140.419600000023</v>
          </cell>
        </row>
        <row r="261">
          <cell r="I261">
            <v>60776.467899999996</v>
          </cell>
          <cell r="J261">
            <v>56411.2399</v>
          </cell>
          <cell r="K261">
            <v>-4365.2279999999955</v>
          </cell>
          <cell r="L261">
            <v>-7.738223814506151E-2</v>
          </cell>
          <cell r="M261">
            <v>286396.64969999995</v>
          </cell>
          <cell r="N261">
            <v>347632.81640000001</v>
          </cell>
          <cell r="O261">
            <v>61236.16670000006</v>
          </cell>
          <cell r="P261">
            <v>0.17615185854473334</v>
          </cell>
          <cell r="W261">
            <v>60776.467899999996</v>
          </cell>
          <cell r="AV261">
            <v>669921.38</v>
          </cell>
          <cell r="BH261">
            <v>697555.79960000003</v>
          </cell>
          <cell r="BK261">
            <v>669921.38</v>
          </cell>
          <cell r="BL261">
            <v>669921.38</v>
          </cell>
          <cell r="BP261">
            <v>27634.419600000023</v>
          </cell>
        </row>
        <row r="263">
          <cell r="B263" t="str">
            <v>Corporate Secretary</v>
          </cell>
          <cell r="I263">
            <v>63422.46</v>
          </cell>
          <cell r="J263">
            <v>59807</v>
          </cell>
          <cell r="K263">
            <v>-3615.46</v>
          </cell>
          <cell r="L263">
            <v>-6.0452120989181866E-2</v>
          </cell>
          <cell r="M263">
            <v>378323.95999999996</v>
          </cell>
          <cell r="N263">
            <v>370234</v>
          </cell>
          <cell r="O263">
            <v>-8089.9599999999846</v>
          </cell>
          <cell r="P263">
            <v>-2.1850937515193052E-2</v>
          </cell>
          <cell r="R263">
            <v>74090.289999999994</v>
          </cell>
          <cell r="S263">
            <v>58136.23</v>
          </cell>
          <cell r="T263">
            <v>57915.54</v>
          </cell>
          <cell r="U263">
            <v>58668.3</v>
          </cell>
          <cell r="V263">
            <v>66091.14</v>
          </cell>
          <cell r="W263">
            <v>63422.46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65503</v>
          </cell>
          <cell r="AE263">
            <v>56959</v>
          </cell>
          <cell r="AF263">
            <v>62655</v>
          </cell>
          <cell r="AG263">
            <v>59807</v>
          </cell>
          <cell r="AH263">
            <v>65503</v>
          </cell>
          <cell r="AI263">
            <v>59807</v>
          </cell>
          <cell r="AJ263">
            <v>62655</v>
          </cell>
          <cell r="AK263">
            <v>65503</v>
          </cell>
          <cell r="AL263">
            <v>56959</v>
          </cell>
          <cell r="AM263">
            <v>65503</v>
          </cell>
          <cell r="AN263">
            <v>62655</v>
          </cell>
          <cell r="AO263">
            <v>59808</v>
          </cell>
          <cell r="AQ263">
            <v>729551.35999999999</v>
          </cell>
          <cell r="AR263">
            <v>729551.35999999999</v>
          </cell>
          <cell r="AS263">
            <v>743316.47999999998</v>
          </cell>
          <cell r="AT263">
            <v>743316.47999999998</v>
          </cell>
          <cell r="AU263">
            <v>740822</v>
          </cell>
          <cell r="AV263">
            <v>740823</v>
          </cell>
          <cell r="AW263" t="e">
            <v>#REF!</v>
          </cell>
          <cell r="AX263" t="e">
            <v>#REF!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D263">
            <v>604667.36</v>
          </cell>
          <cell r="BE263">
            <v>631266.75</v>
          </cell>
          <cell r="BF263">
            <v>784489.20000000007</v>
          </cell>
          <cell r="BH263">
            <v>743317</v>
          </cell>
          <cell r="BI263">
            <v>648146</v>
          </cell>
          <cell r="BJ263">
            <v>632336</v>
          </cell>
          <cell r="BK263">
            <v>740823</v>
          </cell>
          <cell r="BL263">
            <v>740823</v>
          </cell>
          <cell r="BM263">
            <v>0</v>
          </cell>
          <cell r="BN263">
            <v>0</v>
          </cell>
          <cell r="BO263">
            <v>362499.04000000004</v>
          </cell>
          <cell r="BP263">
            <v>2494</v>
          </cell>
          <cell r="BQ263">
            <v>0</v>
          </cell>
          <cell r="BS263">
            <v>832004.47</v>
          </cell>
          <cell r="BT263">
            <v>740823</v>
          </cell>
          <cell r="BU263">
            <v>832004.47</v>
          </cell>
          <cell r="BV263">
            <v>-91181.469999999972</v>
          </cell>
        </row>
        <row r="265">
          <cell r="E265" t="str">
            <v>EN-P-C-EnviFieldSrvs</v>
          </cell>
          <cell r="I265">
            <v>9349.5400000000009</v>
          </cell>
          <cell r="J265">
            <v>0</v>
          </cell>
          <cell r="K265">
            <v>-9349.5400000000009</v>
          </cell>
          <cell r="L265" t="str">
            <v xml:space="preserve"> </v>
          </cell>
          <cell r="M265">
            <v>28548.82</v>
          </cell>
          <cell r="N265">
            <v>0</v>
          </cell>
          <cell r="O265">
            <v>-28548.82</v>
          </cell>
          <cell r="P265" t="str">
            <v xml:space="preserve"> </v>
          </cell>
          <cell r="R265">
            <v>4259.79</v>
          </cell>
          <cell r="S265">
            <v>4726.99</v>
          </cell>
          <cell r="T265">
            <v>5348.1</v>
          </cell>
          <cell r="U265">
            <v>4864.3999999999996</v>
          </cell>
          <cell r="V265">
            <v>0</v>
          </cell>
          <cell r="W265">
            <v>9349.5400000000009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 t="e">
            <v>#REF!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D265">
            <v>42761.43</v>
          </cell>
          <cell r="BE265">
            <v>76386.61</v>
          </cell>
          <cell r="BF265">
            <v>0</v>
          </cell>
          <cell r="BH265">
            <v>0</v>
          </cell>
          <cell r="BI265">
            <v>0</v>
          </cell>
          <cell r="BJ265">
            <v>51810</v>
          </cell>
          <cell r="BK265">
            <v>0</v>
          </cell>
          <cell r="BL265">
            <v>76951</v>
          </cell>
          <cell r="BO265">
            <v>48402.18</v>
          </cell>
          <cell r="BP265">
            <v>-76951</v>
          </cell>
          <cell r="BQ265">
            <v>-76951</v>
          </cell>
          <cell r="BS265">
            <v>0</v>
          </cell>
          <cell r="BT265">
            <v>76951</v>
          </cell>
          <cell r="BU265">
            <v>0</v>
          </cell>
          <cell r="BV265">
            <v>76951</v>
          </cell>
        </row>
        <row r="266">
          <cell r="E266" t="str">
            <v>EN-P-C-EEP-CapitaImp</v>
          </cell>
          <cell r="I266">
            <v>15680</v>
          </cell>
          <cell r="J266">
            <v>27008</v>
          </cell>
          <cell r="K266">
            <v>11328</v>
          </cell>
          <cell r="L266">
            <v>0.41943127962085308</v>
          </cell>
          <cell r="M266">
            <v>143616</v>
          </cell>
          <cell r="N266">
            <v>161792</v>
          </cell>
          <cell r="O266">
            <v>18176</v>
          </cell>
          <cell r="P266">
            <v>0.11234177215189874</v>
          </cell>
          <cell r="R266">
            <v>18304</v>
          </cell>
          <cell r="S266">
            <v>38976</v>
          </cell>
          <cell r="T266">
            <v>28608</v>
          </cell>
          <cell r="U266">
            <v>15744</v>
          </cell>
          <cell r="V266">
            <v>26304</v>
          </cell>
          <cell r="W266">
            <v>15680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26752</v>
          </cell>
          <cell r="AE266">
            <v>27008</v>
          </cell>
          <cell r="AF266">
            <v>27008</v>
          </cell>
          <cell r="AG266">
            <v>27008</v>
          </cell>
          <cell r="AH266">
            <v>27008</v>
          </cell>
          <cell r="AI266">
            <v>27008</v>
          </cell>
          <cell r="AJ266">
            <v>30976</v>
          </cell>
          <cell r="AK266">
            <v>31104</v>
          </cell>
          <cell r="AL266">
            <v>30976</v>
          </cell>
          <cell r="AM266">
            <v>31104</v>
          </cell>
          <cell r="AN266">
            <v>27008</v>
          </cell>
          <cell r="AO266">
            <v>26880</v>
          </cell>
          <cell r="AQ266">
            <v>339840</v>
          </cell>
          <cell r="AR266">
            <v>339840</v>
          </cell>
          <cell r="AS266">
            <v>339840</v>
          </cell>
          <cell r="AT266">
            <v>339840</v>
          </cell>
          <cell r="AU266">
            <v>339840</v>
          </cell>
          <cell r="AV266">
            <v>339840</v>
          </cell>
          <cell r="AW266" t="e">
            <v>#REF!</v>
          </cell>
          <cell r="AX266" t="e">
            <v>#REF!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D266">
            <v>382293.83</v>
          </cell>
          <cell r="BE266">
            <v>973816.83</v>
          </cell>
          <cell r="BF266">
            <v>725035.35</v>
          </cell>
          <cell r="BH266">
            <v>339840</v>
          </cell>
          <cell r="BI266">
            <v>554083.07999999996</v>
          </cell>
          <cell r="BJ266">
            <v>881513.28</v>
          </cell>
          <cell r="BK266">
            <v>339840</v>
          </cell>
          <cell r="BL266">
            <v>294400</v>
          </cell>
          <cell r="BO266">
            <v>150784</v>
          </cell>
          <cell r="BP266">
            <v>45440</v>
          </cell>
          <cell r="BQ266">
            <v>45440</v>
          </cell>
          <cell r="BS266">
            <v>224248.7</v>
          </cell>
          <cell r="BT266">
            <v>294400</v>
          </cell>
          <cell r="BU266">
            <v>224248.7</v>
          </cell>
          <cell r="BV266">
            <v>70151.299999999988</v>
          </cell>
        </row>
        <row r="267">
          <cell r="E267" t="str">
            <v>EN-P-C-Env Rem</v>
          </cell>
          <cell r="I267">
            <v>5046.66</v>
          </cell>
          <cell r="J267">
            <v>3803.28</v>
          </cell>
          <cell r="K267">
            <v>-1243.3799999999997</v>
          </cell>
          <cell r="L267">
            <v>-0.32692307692307682</v>
          </cell>
          <cell r="M267">
            <v>24829.57</v>
          </cell>
          <cell r="N267">
            <v>31011.360000000001</v>
          </cell>
          <cell r="O267">
            <v>6181.7900000000009</v>
          </cell>
          <cell r="P267">
            <v>0.19933953235201554</v>
          </cell>
          <cell r="R267">
            <v>7643.13</v>
          </cell>
          <cell r="S267">
            <v>2706.18</v>
          </cell>
          <cell r="T267">
            <v>2633.04</v>
          </cell>
          <cell r="U267">
            <v>6800.56</v>
          </cell>
          <cell r="V267">
            <v>0</v>
          </cell>
          <cell r="W267">
            <v>5046.66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5851.2</v>
          </cell>
          <cell r="AE267">
            <v>5851.2</v>
          </cell>
          <cell r="AF267">
            <v>5851.2</v>
          </cell>
          <cell r="AG267">
            <v>5851.2</v>
          </cell>
          <cell r="AH267">
            <v>3803.28</v>
          </cell>
          <cell r="AI267">
            <v>3803.28</v>
          </cell>
          <cell r="AJ267">
            <v>2633.04</v>
          </cell>
          <cell r="AK267">
            <v>2633.04</v>
          </cell>
          <cell r="AL267">
            <v>2633.04</v>
          </cell>
          <cell r="AM267">
            <v>2633.04</v>
          </cell>
          <cell r="AN267">
            <v>2633.04</v>
          </cell>
          <cell r="AO267">
            <v>2633.04</v>
          </cell>
          <cell r="AQ267">
            <v>46809.599999999999</v>
          </cell>
          <cell r="AR267">
            <v>46809.599999999999</v>
          </cell>
          <cell r="AS267">
            <v>46809.599999999999</v>
          </cell>
          <cell r="AT267">
            <v>46809.599999999999</v>
          </cell>
          <cell r="AU267">
            <v>46809.599999999999</v>
          </cell>
          <cell r="AV267">
            <v>46809.599999999999</v>
          </cell>
          <cell r="AW267" t="e">
            <v>#REF!</v>
          </cell>
          <cell r="AX267" t="e">
            <v>#REF!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D267">
            <v>57884.97</v>
          </cell>
          <cell r="BE267">
            <v>80651.23</v>
          </cell>
          <cell r="BF267">
            <v>47856.15</v>
          </cell>
          <cell r="BH267">
            <v>46809.599999999999</v>
          </cell>
          <cell r="BI267">
            <v>122364</v>
          </cell>
          <cell r="BJ267">
            <v>39795</v>
          </cell>
          <cell r="BK267">
            <v>46809.599999999999</v>
          </cell>
          <cell r="BL267">
            <v>46809.599999999999</v>
          </cell>
          <cell r="BO267">
            <v>21980.03</v>
          </cell>
          <cell r="BP267">
            <v>0</v>
          </cell>
          <cell r="BQ267">
            <v>0</v>
          </cell>
          <cell r="BS267">
            <v>35198.04</v>
          </cell>
          <cell r="BT267">
            <v>46809.599999999999</v>
          </cell>
          <cell r="BU267">
            <v>35198.04</v>
          </cell>
          <cell r="BV267">
            <v>11611.559999999998</v>
          </cell>
        </row>
        <row r="268">
          <cell r="E268" t="str">
            <v>IAA-MS-P-C-PwrSymsRe</v>
          </cell>
          <cell r="I268">
            <v>0</v>
          </cell>
          <cell r="J268">
            <v>0</v>
          </cell>
          <cell r="K268">
            <v>0</v>
          </cell>
          <cell r="L268" t="str">
            <v xml:space="preserve"> </v>
          </cell>
          <cell r="M268">
            <v>0</v>
          </cell>
          <cell r="N268">
            <v>0</v>
          </cell>
          <cell r="O268">
            <v>0</v>
          </cell>
          <cell r="P268" t="str">
            <v xml:space="preserve"> 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D268">
            <v>7144.51</v>
          </cell>
          <cell r="BE268">
            <v>137400.12</v>
          </cell>
          <cell r="BF268">
            <v>343247.03</v>
          </cell>
          <cell r="BH268">
            <v>0</v>
          </cell>
          <cell r="BI268">
            <v>0</v>
          </cell>
          <cell r="BJ268">
            <v>114159.76</v>
          </cell>
          <cell r="BK268">
            <v>0</v>
          </cell>
          <cell r="BL268">
            <v>0</v>
          </cell>
          <cell r="BO268">
            <v>0</v>
          </cell>
          <cell r="BP268">
            <v>0</v>
          </cell>
          <cell r="BQ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</row>
        <row r="269">
          <cell r="E269" t="str">
            <v>MS-P-C-ElcSysPrTlCon</v>
          </cell>
          <cell r="I269">
            <v>0</v>
          </cell>
          <cell r="J269">
            <v>0</v>
          </cell>
          <cell r="K269">
            <v>0</v>
          </cell>
          <cell r="L269" t="str">
            <v xml:space="preserve"> </v>
          </cell>
          <cell r="M269">
            <v>0</v>
          </cell>
          <cell r="N269">
            <v>0</v>
          </cell>
          <cell r="O269">
            <v>0</v>
          </cell>
          <cell r="P269" t="str">
            <v xml:space="preserve"> 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D269">
            <v>20993.439999999999</v>
          </cell>
          <cell r="BE269">
            <v>109606.04</v>
          </cell>
          <cell r="BF269">
            <v>309399.94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O269">
            <v>0</v>
          </cell>
          <cell r="BP269">
            <v>0</v>
          </cell>
          <cell r="BQ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</row>
        <row r="270">
          <cell r="E270" t="str">
            <v>MS-P-C-VibraAnalyGrp</v>
          </cell>
          <cell r="I270">
            <v>0</v>
          </cell>
          <cell r="J270">
            <v>0</v>
          </cell>
          <cell r="K270">
            <v>0</v>
          </cell>
          <cell r="L270" t="str">
            <v xml:space="preserve"> </v>
          </cell>
          <cell r="M270">
            <v>0</v>
          </cell>
          <cell r="N270">
            <v>0</v>
          </cell>
          <cell r="O270">
            <v>0</v>
          </cell>
          <cell r="P270" t="str">
            <v xml:space="preserve"> 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D270">
            <v>0</v>
          </cell>
          <cell r="BE270">
            <v>38685.919999999998</v>
          </cell>
          <cell r="BF270">
            <v>38792.199999999997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Q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</row>
        <row r="271">
          <cell r="E271" t="str">
            <v>MS-P-C-MatTst&amp;Inspct</v>
          </cell>
          <cell r="I271">
            <v>0</v>
          </cell>
          <cell r="J271">
            <v>0</v>
          </cell>
          <cell r="K271">
            <v>0</v>
          </cell>
          <cell r="L271" t="str">
            <v xml:space="preserve"> </v>
          </cell>
          <cell r="M271">
            <v>0</v>
          </cell>
          <cell r="N271">
            <v>0</v>
          </cell>
          <cell r="O271">
            <v>0</v>
          </cell>
          <cell r="P271" t="str">
            <v xml:space="preserve"> 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D271">
            <v>4081.2</v>
          </cell>
          <cell r="BE271">
            <v>304.29000000000002</v>
          </cell>
          <cell r="BF271">
            <v>2434.3200000000002</v>
          </cell>
          <cell r="BH271">
            <v>0</v>
          </cell>
          <cell r="BI271">
            <v>67876.800000000003</v>
          </cell>
          <cell r="BJ271">
            <v>0</v>
          </cell>
          <cell r="BK271">
            <v>0</v>
          </cell>
          <cell r="BL271">
            <v>0</v>
          </cell>
          <cell r="BO271">
            <v>0</v>
          </cell>
          <cell r="BP271">
            <v>0</v>
          </cell>
          <cell r="BQ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</row>
        <row r="272"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 t="str">
            <v xml:space="preserve"> </v>
          </cell>
          <cell r="M272">
            <v>0</v>
          </cell>
          <cell r="N272">
            <v>0</v>
          </cell>
          <cell r="O272">
            <v>0</v>
          </cell>
          <cell r="P272" t="str">
            <v xml:space="preserve"> 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O272">
            <v>0</v>
          </cell>
          <cell r="BP272">
            <v>0</v>
          </cell>
          <cell r="BQ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</row>
        <row r="273">
          <cell r="E273" t="str">
            <v>MS-P-C-EnvronEmisGrp</v>
          </cell>
          <cell r="I273">
            <v>0</v>
          </cell>
          <cell r="J273">
            <v>7498.84</v>
          </cell>
          <cell r="K273">
            <v>7498.84</v>
          </cell>
          <cell r="L273">
            <v>1</v>
          </cell>
          <cell r="M273">
            <v>1630.56</v>
          </cell>
          <cell r="N273">
            <v>44993.26</v>
          </cell>
          <cell r="O273">
            <v>43362.700000000004</v>
          </cell>
          <cell r="P273">
            <v>0.96375990537249367</v>
          </cell>
          <cell r="R273">
            <v>203.82</v>
          </cell>
          <cell r="S273">
            <v>0</v>
          </cell>
          <cell r="T273">
            <v>1426.74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7498.84</v>
          </cell>
          <cell r="AE273">
            <v>7498.95</v>
          </cell>
          <cell r="AF273">
            <v>7498.84</v>
          </cell>
          <cell r="AG273">
            <v>7498.84</v>
          </cell>
          <cell r="AH273">
            <v>7498.95</v>
          </cell>
          <cell r="AI273">
            <v>7498.84</v>
          </cell>
          <cell r="AJ273">
            <v>7498.84</v>
          </cell>
          <cell r="AK273">
            <v>7498.95</v>
          </cell>
          <cell r="AL273">
            <v>7498.84</v>
          </cell>
          <cell r="AM273">
            <v>7498.84</v>
          </cell>
          <cell r="AN273">
            <v>7498.95</v>
          </cell>
          <cell r="AO273">
            <v>7498.84</v>
          </cell>
          <cell r="AQ273">
            <v>89986.52</v>
          </cell>
          <cell r="AR273">
            <v>89986.52</v>
          </cell>
          <cell r="AS273">
            <v>89986.52</v>
          </cell>
          <cell r="AT273">
            <v>89986.52</v>
          </cell>
          <cell r="AU273">
            <v>89986.52</v>
          </cell>
          <cell r="AV273">
            <v>89986.52</v>
          </cell>
          <cell r="AW273" t="e">
            <v>#REF!</v>
          </cell>
          <cell r="AX273" t="e">
            <v>#REF!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D273">
            <v>337170.24</v>
          </cell>
          <cell r="BE273">
            <v>313701.7</v>
          </cell>
          <cell r="BF273">
            <v>57862.35</v>
          </cell>
          <cell r="BH273">
            <v>89986.52</v>
          </cell>
          <cell r="BI273">
            <v>0</v>
          </cell>
          <cell r="BJ273">
            <v>106186.8</v>
          </cell>
          <cell r="BK273">
            <v>89986.52</v>
          </cell>
          <cell r="BL273">
            <v>89986.52</v>
          </cell>
          <cell r="BO273">
            <v>88355.96</v>
          </cell>
          <cell r="BP273">
            <v>0</v>
          </cell>
          <cell r="BQ273">
            <v>0</v>
          </cell>
          <cell r="BS273">
            <v>0</v>
          </cell>
          <cell r="BT273">
            <v>89986.52</v>
          </cell>
          <cell r="BU273">
            <v>0</v>
          </cell>
          <cell r="BV273">
            <v>89986.52</v>
          </cell>
        </row>
        <row r="274">
          <cell r="E274">
            <v>0</v>
          </cell>
          <cell r="I274">
            <v>3097.8</v>
          </cell>
          <cell r="J274">
            <v>0</v>
          </cell>
          <cell r="K274">
            <v>-3097.8</v>
          </cell>
          <cell r="L274" t="str">
            <v xml:space="preserve"> </v>
          </cell>
          <cell r="M274">
            <v>3097.8</v>
          </cell>
          <cell r="N274">
            <v>0</v>
          </cell>
          <cell r="O274">
            <v>-3097.8</v>
          </cell>
          <cell r="P274" t="str">
            <v xml:space="preserve"> 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3097.8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D274">
            <v>32540.5</v>
          </cell>
          <cell r="BE274">
            <v>172938.75</v>
          </cell>
          <cell r="BF274">
            <v>2234.1</v>
          </cell>
          <cell r="BH274">
            <v>0</v>
          </cell>
          <cell r="BI274">
            <v>369043.75</v>
          </cell>
          <cell r="BJ274">
            <v>0</v>
          </cell>
          <cell r="BK274">
            <v>0</v>
          </cell>
          <cell r="BL274">
            <v>0</v>
          </cell>
          <cell r="BO274">
            <v>-3097.8</v>
          </cell>
          <cell r="BP274">
            <v>0</v>
          </cell>
          <cell r="BQ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</row>
        <row r="275">
          <cell r="E275" t="str">
            <v>MS-P-C-NndstrExamGrp</v>
          </cell>
          <cell r="I275">
            <v>0</v>
          </cell>
          <cell r="J275">
            <v>0</v>
          </cell>
          <cell r="K275">
            <v>0</v>
          </cell>
          <cell r="L275" t="str">
            <v xml:space="preserve"> </v>
          </cell>
          <cell r="M275">
            <v>82516.28</v>
          </cell>
          <cell r="N275">
            <v>0</v>
          </cell>
          <cell r="O275">
            <v>-82516.28</v>
          </cell>
          <cell r="P275" t="str">
            <v xml:space="preserve"> </v>
          </cell>
          <cell r="R275">
            <v>0</v>
          </cell>
          <cell r="S275">
            <v>0</v>
          </cell>
          <cell r="T275">
            <v>19524.400000000001</v>
          </cell>
          <cell r="U275">
            <v>46653.04</v>
          </cell>
          <cell r="V275">
            <v>16338.84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 t="e">
            <v>#REF!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D275">
            <v>0</v>
          </cell>
          <cell r="BE275">
            <v>43717.8</v>
          </cell>
          <cell r="BF275">
            <v>128759.33</v>
          </cell>
          <cell r="BH275">
            <v>0</v>
          </cell>
          <cell r="BI275">
            <v>5121.12</v>
          </cell>
          <cell r="BJ275">
            <v>0</v>
          </cell>
          <cell r="BK275">
            <v>0</v>
          </cell>
          <cell r="BL275">
            <v>66794</v>
          </cell>
          <cell r="BO275">
            <v>-15722.279999999999</v>
          </cell>
          <cell r="BP275">
            <v>-66794</v>
          </cell>
          <cell r="BQ275">
            <v>-66794</v>
          </cell>
          <cell r="BS275">
            <v>0</v>
          </cell>
          <cell r="BT275">
            <v>66794</v>
          </cell>
          <cell r="BU275">
            <v>0</v>
          </cell>
          <cell r="BV275">
            <v>66794</v>
          </cell>
        </row>
        <row r="276">
          <cell r="E276" t="str">
            <v>MS-P-C-Metlrgy&amp;Corrs</v>
          </cell>
          <cell r="I276">
            <v>2494.8000000000002</v>
          </cell>
          <cell r="J276">
            <v>0</v>
          </cell>
          <cell r="K276">
            <v>-2494.8000000000002</v>
          </cell>
          <cell r="L276" t="str">
            <v xml:space="preserve"> </v>
          </cell>
          <cell r="M276">
            <v>64293.08</v>
          </cell>
          <cell r="N276">
            <v>0</v>
          </cell>
          <cell r="O276">
            <v>-64293.08</v>
          </cell>
          <cell r="P276" t="str">
            <v xml:space="preserve"> </v>
          </cell>
          <cell r="R276">
            <v>0</v>
          </cell>
          <cell r="S276">
            <v>0</v>
          </cell>
          <cell r="T276">
            <v>0</v>
          </cell>
          <cell r="U276">
            <v>59303.48</v>
          </cell>
          <cell r="V276">
            <v>2494.8000000000002</v>
          </cell>
          <cell r="W276">
            <v>2494.8000000000002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D276">
            <v>7881.75</v>
          </cell>
          <cell r="BE276">
            <v>75221.5</v>
          </cell>
          <cell r="BF276">
            <v>194753</v>
          </cell>
          <cell r="BH276">
            <v>0</v>
          </cell>
          <cell r="BI276">
            <v>5044.32</v>
          </cell>
          <cell r="BJ276">
            <v>0</v>
          </cell>
          <cell r="BK276">
            <v>0</v>
          </cell>
          <cell r="BL276">
            <v>0</v>
          </cell>
          <cell r="BO276">
            <v>-64293.08</v>
          </cell>
          <cell r="BP276">
            <v>0</v>
          </cell>
          <cell r="BQ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</row>
        <row r="277">
          <cell r="E277" t="str">
            <v>MS-P-C-InslFld&amp;PtrPr</v>
          </cell>
          <cell r="I277">
            <v>0</v>
          </cell>
          <cell r="J277">
            <v>0</v>
          </cell>
          <cell r="K277">
            <v>0</v>
          </cell>
          <cell r="L277" t="str">
            <v xml:space="preserve"> </v>
          </cell>
          <cell r="M277">
            <v>0</v>
          </cell>
          <cell r="N277">
            <v>0</v>
          </cell>
          <cell r="O277">
            <v>0</v>
          </cell>
          <cell r="P277" t="str">
            <v xml:space="preserve"> 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D277">
            <v>318.72000000000003</v>
          </cell>
          <cell r="BE277">
            <v>3905.35</v>
          </cell>
          <cell r="BF277">
            <v>4643.76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O277">
            <v>0</v>
          </cell>
          <cell r="BP277">
            <v>0</v>
          </cell>
          <cell r="BQ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</row>
        <row r="278">
          <cell r="E278">
            <v>0</v>
          </cell>
          <cell r="I278">
            <v>0</v>
          </cell>
          <cell r="J278">
            <v>0</v>
          </cell>
          <cell r="K278">
            <v>0</v>
          </cell>
          <cell r="L278" t="str">
            <v xml:space="preserve"> </v>
          </cell>
          <cell r="M278">
            <v>0</v>
          </cell>
          <cell r="N278">
            <v>0</v>
          </cell>
          <cell r="O278">
            <v>0</v>
          </cell>
          <cell r="P278" t="str">
            <v xml:space="preserve"> 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D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O278">
            <v>0</v>
          </cell>
          <cell r="BP278">
            <v>0</v>
          </cell>
          <cell r="BQ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</row>
        <row r="279">
          <cell r="E279" t="str">
            <v>MS-P-C-PhtDgt ImgVid</v>
          </cell>
          <cell r="I279">
            <v>0</v>
          </cell>
          <cell r="J279">
            <v>0</v>
          </cell>
          <cell r="K279">
            <v>0</v>
          </cell>
          <cell r="L279" t="str">
            <v xml:space="preserve"> </v>
          </cell>
          <cell r="M279">
            <v>0</v>
          </cell>
          <cell r="N279">
            <v>0</v>
          </cell>
          <cell r="O279">
            <v>0</v>
          </cell>
          <cell r="P279" t="str">
            <v xml:space="preserve"> 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D279">
            <v>0</v>
          </cell>
          <cell r="BE279">
            <v>44670.080000000002</v>
          </cell>
          <cell r="BF279">
            <v>30112.42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O279">
            <v>0</v>
          </cell>
          <cell r="BP279">
            <v>0</v>
          </cell>
          <cell r="BQ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</row>
        <row r="280">
          <cell r="E280">
            <v>0</v>
          </cell>
          <cell r="I280">
            <v>0</v>
          </cell>
          <cell r="J280">
            <v>0</v>
          </cell>
          <cell r="K280">
            <v>0</v>
          </cell>
          <cell r="L280" t="str">
            <v xml:space="preserve"> </v>
          </cell>
          <cell r="M280">
            <v>0</v>
          </cell>
          <cell r="N280">
            <v>0</v>
          </cell>
          <cell r="O280">
            <v>0</v>
          </cell>
          <cell r="P280" t="str">
            <v xml:space="preserve"> 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O280">
            <v>0</v>
          </cell>
          <cell r="BP280">
            <v>0</v>
          </cell>
          <cell r="BQ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</row>
        <row r="281">
          <cell r="E281" t="str">
            <v>MS-P-C-AnlytChmstryG</v>
          </cell>
          <cell r="I281">
            <v>10487.64</v>
          </cell>
          <cell r="J281">
            <v>0</v>
          </cell>
          <cell r="K281">
            <v>-10487.64</v>
          </cell>
          <cell r="L281" t="str">
            <v xml:space="preserve"> </v>
          </cell>
          <cell r="M281">
            <v>35575.72</v>
          </cell>
          <cell r="N281">
            <v>0</v>
          </cell>
          <cell r="O281">
            <v>-35575.72</v>
          </cell>
          <cell r="P281" t="str">
            <v xml:space="preserve"> </v>
          </cell>
          <cell r="R281">
            <v>0</v>
          </cell>
          <cell r="S281">
            <v>0</v>
          </cell>
          <cell r="T281">
            <v>0</v>
          </cell>
          <cell r="U281">
            <v>17376.580000000002</v>
          </cell>
          <cell r="V281">
            <v>7711.5</v>
          </cell>
          <cell r="W281">
            <v>10487.64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D281">
            <v>0</v>
          </cell>
          <cell r="BE281">
            <v>67158.91</v>
          </cell>
          <cell r="BF281">
            <v>15919.93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O281">
            <v>-35575.72</v>
          </cell>
          <cell r="BP281">
            <v>0</v>
          </cell>
          <cell r="BQ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</row>
        <row r="282">
          <cell r="E282">
            <v>0</v>
          </cell>
          <cell r="I282">
            <v>0</v>
          </cell>
          <cell r="J282">
            <v>0</v>
          </cell>
          <cell r="K282">
            <v>0</v>
          </cell>
          <cell r="L282" t="str">
            <v xml:space="preserve"> </v>
          </cell>
          <cell r="M282">
            <v>0</v>
          </cell>
          <cell r="N282">
            <v>0</v>
          </cell>
          <cell r="O282">
            <v>0</v>
          </cell>
          <cell r="P282" t="str">
            <v xml:space="preserve"> 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D282">
            <v>0</v>
          </cell>
          <cell r="BE282">
            <v>0</v>
          </cell>
          <cell r="BF282">
            <v>88014.16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O282">
            <v>0</v>
          </cell>
          <cell r="BP282">
            <v>0</v>
          </cell>
          <cell r="BQ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</row>
        <row r="283">
          <cell r="E283" t="str">
            <v>EN-P-C-Lic&amp;Perm</v>
          </cell>
          <cell r="I283">
            <v>53602.879999999997</v>
          </cell>
          <cell r="J283">
            <v>31608.65</v>
          </cell>
          <cell r="K283">
            <v>-21994.229999999996</v>
          </cell>
          <cell r="L283">
            <v>-0.69582946440294013</v>
          </cell>
          <cell r="M283">
            <v>221439.62</v>
          </cell>
          <cell r="N283">
            <v>186737.11</v>
          </cell>
          <cell r="O283">
            <v>-34702.510000000009</v>
          </cell>
          <cell r="P283">
            <v>-0.1858361736453992</v>
          </cell>
          <cell r="R283">
            <v>22067.49</v>
          </cell>
          <cell r="S283">
            <v>47630.82</v>
          </cell>
          <cell r="T283">
            <v>38017.26</v>
          </cell>
          <cell r="U283">
            <v>42569.14</v>
          </cell>
          <cell r="V283">
            <v>17552.03</v>
          </cell>
          <cell r="W283">
            <v>53602.879999999997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30879.63</v>
          </cell>
          <cell r="AE283">
            <v>30880.49</v>
          </cell>
          <cell r="AF283">
            <v>30879.919999999998</v>
          </cell>
          <cell r="AG283">
            <v>30880.2</v>
          </cell>
          <cell r="AH283">
            <v>31608.22</v>
          </cell>
          <cell r="AI283">
            <v>31608.65</v>
          </cell>
          <cell r="AJ283">
            <v>16605.23</v>
          </cell>
          <cell r="AK283">
            <v>10633.75</v>
          </cell>
          <cell r="AL283">
            <v>8885.1200000000008</v>
          </cell>
          <cell r="AM283">
            <v>5745.55</v>
          </cell>
          <cell r="AN283">
            <v>5356.2</v>
          </cell>
          <cell r="AO283">
            <v>5502.02</v>
          </cell>
          <cell r="AQ283">
            <v>239465.04</v>
          </cell>
          <cell r="AR283">
            <v>239465.04</v>
          </cell>
          <cell r="AS283">
            <v>239465.04</v>
          </cell>
          <cell r="AT283">
            <v>239465.04</v>
          </cell>
          <cell r="AU283">
            <v>240193.04</v>
          </cell>
          <cell r="AV283">
            <v>240193.04</v>
          </cell>
          <cell r="AW283" t="e">
            <v>#REF!</v>
          </cell>
          <cell r="AX283" t="e">
            <v>#REF!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D283">
            <v>208233.98</v>
          </cell>
          <cell r="BE283">
            <v>279506.34000000003</v>
          </cell>
          <cell r="BF283">
            <v>660949.22</v>
          </cell>
          <cell r="BH283">
            <v>239464.98</v>
          </cell>
          <cell r="BI283">
            <v>238721.28</v>
          </cell>
          <cell r="BJ283">
            <v>590728.57999999996</v>
          </cell>
          <cell r="BK283">
            <v>240193.04</v>
          </cell>
          <cell r="BL283">
            <v>240193.04</v>
          </cell>
          <cell r="BO283">
            <v>18753.420000000013</v>
          </cell>
          <cell r="BP283">
            <v>-728.05999999999767</v>
          </cell>
          <cell r="BQ283">
            <v>0</v>
          </cell>
          <cell r="BS283">
            <v>75415</v>
          </cell>
          <cell r="BT283">
            <v>240193.04</v>
          </cell>
          <cell r="BU283">
            <v>75415</v>
          </cell>
          <cell r="BV283">
            <v>164778.04</v>
          </cell>
        </row>
        <row r="284">
          <cell r="E284">
            <v>0</v>
          </cell>
          <cell r="I284">
            <v>0</v>
          </cell>
          <cell r="J284">
            <v>0</v>
          </cell>
          <cell r="K284">
            <v>0</v>
          </cell>
          <cell r="L284" t="str">
            <v xml:space="preserve"> </v>
          </cell>
          <cell r="M284">
            <v>0</v>
          </cell>
          <cell r="N284">
            <v>0</v>
          </cell>
          <cell r="O284">
            <v>0</v>
          </cell>
          <cell r="P284" t="str">
            <v xml:space="preserve"> 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D284">
            <v>0</v>
          </cell>
          <cell r="BE284">
            <v>0</v>
          </cell>
          <cell r="BF284">
            <v>1307.01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O284">
            <v>0</v>
          </cell>
          <cell r="BP284">
            <v>0</v>
          </cell>
          <cell r="BQ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</row>
        <row r="285">
          <cell r="E285" t="str">
            <v>EN-P-C-Resource Recovery</v>
          </cell>
          <cell r="I285">
            <v>0</v>
          </cell>
          <cell r="J285">
            <v>0</v>
          </cell>
          <cell r="K285">
            <v>0</v>
          </cell>
          <cell r="L285" t="str">
            <v xml:space="preserve"> </v>
          </cell>
          <cell r="M285">
            <v>0</v>
          </cell>
          <cell r="N285">
            <v>0</v>
          </cell>
          <cell r="O285">
            <v>0</v>
          </cell>
          <cell r="P285" t="str">
            <v xml:space="preserve"> 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O285">
            <v>0</v>
          </cell>
          <cell r="BP285">
            <v>0</v>
          </cell>
          <cell r="BQ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</row>
        <row r="287">
          <cell r="C287" t="str">
            <v>Cap</v>
          </cell>
          <cell r="D287" t="str">
            <v>Non-PT</v>
          </cell>
          <cell r="I287">
            <v>99759.32</v>
          </cell>
          <cell r="J287">
            <v>69918.76999999999</v>
          </cell>
          <cell r="K287">
            <v>-29840.549999999996</v>
          </cell>
          <cell r="L287">
            <v>-0.42678882938015072</v>
          </cell>
          <cell r="M287">
            <v>605547.45000000007</v>
          </cell>
          <cell r="N287">
            <v>424533.73</v>
          </cell>
          <cell r="O287">
            <v>-181013.72</v>
          </cell>
          <cell r="P287">
            <v>-0.42638242195737902</v>
          </cell>
          <cell r="R287">
            <v>52478.23</v>
          </cell>
          <cell r="S287">
            <v>94039.989999999991</v>
          </cell>
          <cell r="T287">
            <v>95557.540000000008</v>
          </cell>
          <cell r="U287">
            <v>193311.2</v>
          </cell>
          <cell r="V287">
            <v>70401.17</v>
          </cell>
          <cell r="W287">
            <v>99759.32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70981.67</v>
          </cell>
          <cell r="AE287">
            <v>71238.64</v>
          </cell>
          <cell r="AF287">
            <v>71237.959999999992</v>
          </cell>
          <cell r="AG287">
            <v>71238.239999999991</v>
          </cell>
          <cell r="AH287">
            <v>69918.45</v>
          </cell>
          <cell r="AI287">
            <v>69918.76999999999</v>
          </cell>
          <cell r="AJ287">
            <v>57713.11</v>
          </cell>
          <cell r="AK287">
            <v>51869.74</v>
          </cell>
          <cell r="AL287">
            <v>49993.000000000007</v>
          </cell>
          <cell r="AM287">
            <v>46981.430000000008</v>
          </cell>
          <cell r="AN287">
            <v>42496.189999999995</v>
          </cell>
          <cell r="AO287">
            <v>42513.900000000009</v>
          </cell>
          <cell r="AQ287">
            <v>716101.16</v>
          </cell>
          <cell r="AR287">
            <v>716101.16</v>
          </cell>
          <cell r="AS287">
            <v>716101.16</v>
          </cell>
          <cell r="AT287">
            <v>716101.16</v>
          </cell>
          <cell r="AU287">
            <v>716829.16</v>
          </cell>
          <cell r="AV287">
            <v>716829.16</v>
          </cell>
          <cell r="AW287" t="e">
            <v>#REF!</v>
          </cell>
          <cell r="AX287" t="e">
            <v>#REF!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D287">
            <v>1101304.57</v>
          </cell>
          <cell r="BE287">
            <v>2417671.4700000002</v>
          </cell>
          <cell r="BF287">
            <v>2651320.2699999996</v>
          </cell>
          <cell r="BH287">
            <v>716101.1</v>
          </cell>
          <cell r="BI287">
            <v>1362254.35</v>
          </cell>
          <cell r="BJ287">
            <v>1784193.42</v>
          </cell>
          <cell r="BK287">
            <v>716829.16</v>
          </cell>
          <cell r="BL287">
            <v>815134.16</v>
          </cell>
          <cell r="BM287">
            <v>0</v>
          </cell>
          <cell r="BN287">
            <v>0</v>
          </cell>
          <cell r="BO287">
            <v>209586.70999999996</v>
          </cell>
          <cell r="BP287">
            <v>-99033.06</v>
          </cell>
          <cell r="BQ287">
            <v>-98305</v>
          </cell>
          <cell r="BS287">
            <v>334861.74</v>
          </cell>
          <cell r="BT287">
            <v>815134.16</v>
          </cell>
          <cell r="BU287">
            <v>334861.74</v>
          </cell>
          <cell r="BV287">
            <v>480272.42000000004</v>
          </cell>
        </row>
        <row r="289">
          <cell r="D289" t="str">
            <v>PT</v>
          </cell>
          <cell r="E289" t="str">
            <v>EN-P-PT-C-EnvFieldSr</v>
          </cell>
          <cell r="I289">
            <v>0</v>
          </cell>
          <cell r="J289">
            <v>0</v>
          </cell>
          <cell r="K289">
            <v>0</v>
          </cell>
          <cell r="L289" t="str">
            <v xml:space="preserve"> </v>
          </cell>
          <cell r="M289">
            <v>0</v>
          </cell>
          <cell r="N289">
            <v>0</v>
          </cell>
          <cell r="O289">
            <v>0</v>
          </cell>
          <cell r="P289" t="str">
            <v xml:space="preserve"> 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D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O289">
            <v>0</v>
          </cell>
          <cell r="BP289">
            <v>0</v>
          </cell>
          <cell r="BQ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</row>
        <row r="290">
          <cell r="D290" t="str">
            <v>PT</v>
          </cell>
          <cell r="E290" t="str">
            <v>EN-P-PT-C-EEP-CapImp</v>
          </cell>
          <cell r="I290">
            <v>63553</v>
          </cell>
          <cell r="J290">
            <v>146702</v>
          </cell>
          <cell r="K290">
            <v>83149</v>
          </cell>
          <cell r="L290">
            <v>0.5667884555084457</v>
          </cell>
          <cell r="M290">
            <v>233986</v>
          </cell>
          <cell r="N290">
            <v>564044</v>
          </cell>
          <cell r="O290">
            <v>330058</v>
          </cell>
          <cell r="P290">
            <v>0.58516356879959719</v>
          </cell>
          <cell r="R290">
            <v>17737</v>
          </cell>
          <cell r="S290">
            <v>28536</v>
          </cell>
          <cell r="T290">
            <v>31511</v>
          </cell>
          <cell r="U290">
            <v>55301</v>
          </cell>
          <cell r="V290">
            <v>37348</v>
          </cell>
          <cell r="W290">
            <v>63553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D290">
            <v>69478</v>
          </cell>
          <cell r="AE290">
            <v>68842</v>
          </cell>
          <cell r="AF290">
            <v>47792</v>
          </cell>
          <cell r="AG290">
            <v>71342</v>
          </cell>
          <cell r="AH290">
            <v>159888</v>
          </cell>
          <cell r="AI290">
            <v>146702</v>
          </cell>
          <cell r="AJ290">
            <v>165952</v>
          </cell>
          <cell r="AK290">
            <v>99188</v>
          </cell>
          <cell r="AL290">
            <v>204338</v>
          </cell>
          <cell r="AM290">
            <v>129824</v>
          </cell>
          <cell r="AN290">
            <v>131088</v>
          </cell>
          <cell r="AO290">
            <v>153791</v>
          </cell>
          <cell r="AQ290">
            <v>1448225</v>
          </cell>
          <cell r="AR290">
            <v>1448225</v>
          </cell>
          <cell r="AS290">
            <v>1448225</v>
          </cell>
          <cell r="AT290">
            <v>1448225</v>
          </cell>
          <cell r="AU290">
            <v>1448225</v>
          </cell>
          <cell r="AV290">
            <v>1448225</v>
          </cell>
          <cell r="AW290" t="e">
            <v>#REF!</v>
          </cell>
          <cell r="AX290" t="e">
            <v>#REF!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D290">
            <v>861261</v>
          </cell>
          <cell r="BE290">
            <v>5851588</v>
          </cell>
          <cell r="BF290">
            <v>3118666.43</v>
          </cell>
          <cell r="BH290">
            <v>1448225</v>
          </cell>
          <cell r="BI290">
            <v>2240000</v>
          </cell>
          <cell r="BJ290">
            <v>7944072</v>
          </cell>
          <cell r="BK290">
            <v>1448225</v>
          </cell>
          <cell r="BL290">
            <v>900225</v>
          </cell>
          <cell r="BO290">
            <v>666239</v>
          </cell>
          <cell r="BP290">
            <v>548000</v>
          </cell>
          <cell r="BQ290">
            <v>548000</v>
          </cell>
          <cell r="BS290">
            <v>1544343</v>
          </cell>
          <cell r="BT290">
            <v>900225</v>
          </cell>
          <cell r="BU290">
            <v>1544343</v>
          </cell>
          <cell r="BV290">
            <v>-644118</v>
          </cell>
        </row>
        <row r="291">
          <cell r="D291" t="str">
            <v>PT</v>
          </cell>
          <cell r="E291" t="str">
            <v>EN-P-PT-C-EnvRem</v>
          </cell>
          <cell r="I291">
            <v>56283</v>
          </cell>
          <cell r="J291">
            <v>75000</v>
          </cell>
          <cell r="K291">
            <v>18717</v>
          </cell>
          <cell r="L291">
            <v>0.24956</v>
          </cell>
          <cell r="M291">
            <v>844184</v>
          </cell>
          <cell r="N291">
            <v>900000</v>
          </cell>
          <cell r="O291">
            <v>55816</v>
          </cell>
          <cell r="P291">
            <v>6.2017777777777776E-2</v>
          </cell>
          <cell r="R291">
            <v>1343</v>
          </cell>
          <cell r="S291">
            <v>630660</v>
          </cell>
          <cell r="T291">
            <v>79453</v>
          </cell>
          <cell r="U291">
            <v>76445</v>
          </cell>
          <cell r="V291">
            <v>0</v>
          </cell>
          <cell r="W291">
            <v>56283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165000</v>
          </cell>
          <cell r="AE291">
            <v>270000</v>
          </cell>
          <cell r="AF291">
            <v>220000</v>
          </cell>
          <cell r="AG291">
            <v>95000</v>
          </cell>
          <cell r="AH291">
            <v>75000</v>
          </cell>
          <cell r="AI291">
            <v>75000</v>
          </cell>
          <cell r="AJ291">
            <v>60000</v>
          </cell>
          <cell r="AK291">
            <v>65000</v>
          </cell>
          <cell r="AL291">
            <v>60000</v>
          </cell>
          <cell r="AM291">
            <v>55000</v>
          </cell>
          <cell r="AN291">
            <v>53000</v>
          </cell>
          <cell r="AO291">
            <v>50000</v>
          </cell>
          <cell r="AQ291">
            <v>1243000</v>
          </cell>
          <cell r="AR291">
            <v>1243000</v>
          </cell>
          <cell r="AS291">
            <v>1243000</v>
          </cell>
          <cell r="AT291">
            <v>1243000</v>
          </cell>
          <cell r="AU291">
            <v>1243000</v>
          </cell>
          <cell r="AV291">
            <v>1243000</v>
          </cell>
          <cell r="AW291" t="e">
            <v>#REF!</v>
          </cell>
          <cell r="AX291" t="e">
            <v>#REF!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D291">
            <v>1563223</v>
          </cell>
          <cell r="BE291">
            <v>1681850.28</v>
          </cell>
          <cell r="BF291">
            <v>567066</v>
          </cell>
          <cell r="BH291">
            <v>1243000</v>
          </cell>
          <cell r="BI291">
            <v>2350000</v>
          </cell>
          <cell r="BJ291">
            <v>2035000</v>
          </cell>
          <cell r="BK291">
            <v>1243000</v>
          </cell>
          <cell r="BL291">
            <v>1243000</v>
          </cell>
          <cell r="BO291">
            <v>398816</v>
          </cell>
          <cell r="BP291">
            <v>0</v>
          </cell>
          <cell r="BQ291">
            <v>0</v>
          </cell>
          <cell r="BS291">
            <v>900000</v>
          </cell>
          <cell r="BT291">
            <v>1243000</v>
          </cell>
          <cell r="BU291">
            <v>900000</v>
          </cell>
          <cell r="BV291">
            <v>343000</v>
          </cell>
        </row>
        <row r="292">
          <cell r="D292" t="str">
            <v>PT</v>
          </cell>
          <cell r="E292" t="str">
            <v>MS-P-PT-C-PwrSysRlGp</v>
          </cell>
          <cell r="I292">
            <v>0</v>
          </cell>
          <cell r="J292">
            <v>0</v>
          </cell>
          <cell r="K292">
            <v>0</v>
          </cell>
          <cell r="L292" t="str">
            <v xml:space="preserve"> </v>
          </cell>
          <cell r="M292">
            <v>0</v>
          </cell>
          <cell r="N292">
            <v>0</v>
          </cell>
          <cell r="O292">
            <v>0</v>
          </cell>
          <cell r="P292" t="str">
            <v xml:space="preserve"> 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D292">
            <v>0</v>
          </cell>
          <cell r="BE292">
            <v>3428</v>
          </cell>
          <cell r="BF292">
            <v>9177.42</v>
          </cell>
          <cell r="BH292">
            <v>0</v>
          </cell>
          <cell r="BI292">
            <v>0</v>
          </cell>
          <cell r="BJ292">
            <v>11451</v>
          </cell>
          <cell r="BK292">
            <v>0</v>
          </cell>
          <cell r="BL292">
            <v>0</v>
          </cell>
          <cell r="BO292">
            <v>0</v>
          </cell>
          <cell r="BP292">
            <v>0</v>
          </cell>
          <cell r="BQ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</row>
        <row r="293">
          <cell r="D293" t="str">
            <v>PT</v>
          </cell>
          <cell r="E293" t="str">
            <v>MS-P-PT-C-ElSyPrTlCn</v>
          </cell>
          <cell r="I293">
            <v>0</v>
          </cell>
          <cell r="J293">
            <v>0</v>
          </cell>
          <cell r="K293">
            <v>0</v>
          </cell>
          <cell r="L293" t="str">
            <v xml:space="preserve"> </v>
          </cell>
          <cell r="M293">
            <v>0</v>
          </cell>
          <cell r="N293">
            <v>0</v>
          </cell>
          <cell r="O293">
            <v>0</v>
          </cell>
          <cell r="P293" t="str">
            <v xml:space="preserve"> 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D293">
            <v>172</v>
          </cell>
          <cell r="BE293">
            <v>650</v>
          </cell>
          <cell r="BF293">
            <v>6665.03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O293">
            <v>0</v>
          </cell>
          <cell r="BP293">
            <v>0</v>
          </cell>
          <cell r="BQ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</row>
        <row r="294">
          <cell r="D294" t="str">
            <v>PT</v>
          </cell>
          <cell r="E294">
            <v>0</v>
          </cell>
          <cell r="I294">
            <v>0</v>
          </cell>
          <cell r="J294">
            <v>0</v>
          </cell>
          <cell r="K294">
            <v>0</v>
          </cell>
          <cell r="L294" t="str">
            <v xml:space="preserve"> </v>
          </cell>
          <cell r="M294">
            <v>0</v>
          </cell>
          <cell r="N294">
            <v>0</v>
          </cell>
          <cell r="O294">
            <v>0</v>
          </cell>
          <cell r="P294" t="str">
            <v xml:space="preserve"> 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D294">
            <v>0</v>
          </cell>
          <cell r="BE294">
            <v>25</v>
          </cell>
          <cell r="BF294">
            <v>5004.78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O294">
            <v>0</v>
          </cell>
          <cell r="BP294">
            <v>0</v>
          </cell>
          <cell r="BQ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</row>
        <row r="295">
          <cell r="D295" t="str">
            <v>PT</v>
          </cell>
          <cell r="E295" t="str">
            <v>MS-P-PT-C-MtTst&amp;Insp</v>
          </cell>
          <cell r="I295">
            <v>0</v>
          </cell>
          <cell r="J295">
            <v>0</v>
          </cell>
          <cell r="K295">
            <v>0</v>
          </cell>
          <cell r="L295" t="str">
            <v xml:space="preserve"> </v>
          </cell>
          <cell r="M295">
            <v>0</v>
          </cell>
          <cell r="N295">
            <v>0</v>
          </cell>
          <cell r="O295">
            <v>0</v>
          </cell>
          <cell r="P295" t="str">
            <v xml:space="preserve"> 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D295">
            <v>0</v>
          </cell>
          <cell r="BE295">
            <v>0</v>
          </cell>
          <cell r="BF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O295">
            <v>0</v>
          </cell>
          <cell r="BP295">
            <v>0</v>
          </cell>
          <cell r="BQ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D296" t="str">
            <v>PT</v>
          </cell>
          <cell r="E296">
            <v>0</v>
          </cell>
          <cell r="I296">
            <v>0</v>
          </cell>
          <cell r="J296">
            <v>0</v>
          </cell>
          <cell r="K296">
            <v>0</v>
          </cell>
          <cell r="L296" t="str">
            <v xml:space="preserve"> </v>
          </cell>
          <cell r="M296">
            <v>0</v>
          </cell>
          <cell r="N296">
            <v>0</v>
          </cell>
          <cell r="O296">
            <v>0</v>
          </cell>
          <cell r="P296" t="str">
            <v xml:space="preserve"> 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O296">
            <v>0</v>
          </cell>
          <cell r="BP296">
            <v>0</v>
          </cell>
          <cell r="BQ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</row>
        <row r="297">
          <cell r="D297" t="str">
            <v>PT</v>
          </cell>
          <cell r="E297" t="str">
            <v>MS-P-PT-C-EnvrEmsGrp</v>
          </cell>
          <cell r="I297">
            <v>0</v>
          </cell>
          <cell r="J297">
            <v>833</v>
          </cell>
          <cell r="K297">
            <v>833</v>
          </cell>
          <cell r="L297">
            <v>1</v>
          </cell>
          <cell r="M297">
            <v>0</v>
          </cell>
          <cell r="N297">
            <v>5000</v>
          </cell>
          <cell r="O297">
            <v>5000</v>
          </cell>
          <cell r="P297">
            <v>1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833</v>
          </cell>
          <cell r="AE297">
            <v>834</v>
          </cell>
          <cell r="AF297">
            <v>833</v>
          </cell>
          <cell r="AG297">
            <v>833</v>
          </cell>
          <cell r="AH297">
            <v>834</v>
          </cell>
          <cell r="AI297">
            <v>833</v>
          </cell>
          <cell r="AJ297">
            <v>833</v>
          </cell>
          <cell r="AK297">
            <v>834</v>
          </cell>
          <cell r="AL297">
            <v>833</v>
          </cell>
          <cell r="AM297">
            <v>833</v>
          </cell>
          <cell r="AN297">
            <v>834</v>
          </cell>
          <cell r="AO297">
            <v>833</v>
          </cell>
          <cell r="AQ297">
            <v>10000</v>
          </cell>
          <cell r="AR297">
            <v>10000</v>
          </cell>
          <cell r="AS297">
            <v>10000</v>
          </cell>
          <cell r="AT297">
            <v>10000</v>
          </cell>
          <cell r="AU297">
            <v>10000</v>
          </cell>
          <cell r="AV297">
            <v>10000</v>
          </cell>
          <cell r="AW297" t="e">
            <v>#REF!</v>
          </cell>
          <cell r="AX297" t="e">
            <v>#REF!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D297">
            <v>61685</v>
          </cell>
          <cell r="BE297">
            <v>36994</v>
          </cell>
          <cell r="BF297">
            <v>2863</v>
          </cell>
          <cell r="BH297">
            <v>10000</v>
          </cell>
          <cell r="BI297">
            <v>0</v>
          </cell>
          <cell r="BJ297">
            <v>10716</v>
          </cell>
          <cell r="BK297">
            <v>10000</v>
          </cell>
          <cell r="BL297">
            <v>10000</v>
          </cell>
          <cell r="BO297">
            <v>10000</v>
          </cell>
          <cell r="BP297">
            <v>0</v>
          </cell>
          <cell r="BQ297">
            <v>0</v>
          </cell>
          <cell r="BS297">
            <v>0</v>
          </cell>
          <cell r="BT297">
            <v>10000</v>
          </cell>
          <cell r="BU297">
            <v>0</v>
          </cell>
          <cell r="BV297">
            <v>10000</v>
          </cell>
        </row>
        <row r="298">
          <cell r="D298" t="str">
            <v>PT</v>
          </cell>
          <cell r="E298">
            <v>0</v>
          </cell>
          <cell r="I298">
            <v>0</v>
          </cell>
          <cell r="J298">
            <v>0</v>
          </cell>
          <cell r="K298">
            <v>0</v>
          </cell>
          <cell r="L298" t="str">
            <v xml:space="preserve"> </v>
          </cell>
          <cell r="M298">
            <v>0</v>
          </cell>
          <cell r="N298">
            <v>0</v>
          </cell>
          <cell r="O298">
            <v>0</v>
          </cell>
          <cell r="P298" t="str">
            <v xml:space="preserve"> 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D298">
            <v>0</v>
          </cell>
          <cell r="BE298">
            <v>5991</v>
          </cell>
          <cell r="BF298">
            <v>1344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O298">
            <v>0</v>
          </cell>
          <cell r="BP298">
            <v>0</v>
          </cell>
          <cell r="BQ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</row>
        <row r="299">
          <cell r="D299" t="str">
            <v>PT</v>
          </cell>
          <cell r="E299" t="str">
            <v>MS-P-PT-C-NndstrExmG</v>
          </cell>
          <cell r="I299">
            <v>0</v>
          </cell>
          <cell r="J299">
            <v>0</v>
          </cell>
          <cell r="K299">
            <v>0</v>
          </cell>
          <cell r="L299" t="str">
            <v xml:space="preserve"> </v>
          </cell>
          <cell r="M299">
            <v>2459</v>
          </cell>
          <cell r="N299">
            <v>0</v>
          </cell>
          <cell r="O299">
            <v>-2459</v>
          </cell>
          <cell r="P299" t="str">
            <v xml:space="preserve"> </v>
          </cell>
          <cell r="R299">
            <v>0</v>
          </cell>
          <cell r="S299">
            <v>0</v>
          </cell>
          <cell r="T299">
            <v>1669</v>
          </cell>
          <cell r="U299">
            <v>782</v>
          </cell>
          <cell r="V299">
            <v>8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 t="e">
            <v>#REF!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D299">
            <v>435</v>
          </cell>
          <cell r="BE299">
            <v>3645</v>
          </cell>
          <cell r="BF299">
            <v>16899.95</v>
          </cell>
          <cell r="BH299">
            <v>0</v>
          </cell>
          <cell r="BI299">
            <v>36900</v>
          </cell>
          <cell r="BJ299">
            <v>0</v>
          </cell>
          <cell r="BK299">
            <v>0</v>
          </cell>
          <cell r="BL299">
            <v>3000</v>
          </cell>
          <cell r="BO299">
            <v>541</v>
          </cell>
          <cell r="BP299">
            <v>-3000</v>
          </cell>
          <cell r="BQ299">
            <v>-3000</v>
          </cell>
          <cell r="BS299">
            <v>0</v>
          </cell>
          <cell r="BT299">
            <v>3000</v>
          </cell>
          <cell r="BU299">
            <v>0</v>
          </cell>
          <cell r="BV299">
            <v>3000</v>
          </cell>
        </row>
        <row r="300">
          <cell r="D300" t="str">
            <v>PT</v>
          </cell>
          <cell r="E300" t="str">
            <v>MS-P-PT-C-Mtlrgy&amp;Crs</v>
          </cell>
          <cell r="I300">
            <v>0</v>
          </cell>
          <cell r="J300">
            <v>0</v>
          </cell>
          <cell r="K300">
            <v>0</v>
          </cell>
          <cell r="L300" t="str">
            <v xml:space="preserve"> </v>
          </cell>
          <cell r="M300">
            <v>5513</v>
          </cell>
          <cell r="N300">
            <v>0</v>
          </cell>
          <cell r="O300">
            <v>-5513</v>
          </cell>
          <cell r="P300" t="str">
            <v xml:space="preserve"> </v>
          </cell>
          <cell r="R300">
            <v>0</v>
          </cell>
          <cell r="S300">
            <v>0</v>
          </cell>
          <cell r="T300">
            <v>0</v>
          </cell>
          <cell r="U300">
            <v>5513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 t="e">
            <v>#REF!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D300">
            <v>0</v>
          </cell>
          <cell r="BE300">
            <v>3186</v>
          </cell>
          <cell r="BF300">
            <v>45471.98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6000</v>
          </cell>
          <cell r="BO300">
            <v>487</v>
          </cell>
          <cell r="BP300">
            <v>-6000</v>
          </cell>
          <cell r="BQ300">
            <v>-6000</v>
          </cell>
          <cell r="BS300">
            <v>0</v>
          </cell>
          <cell r="BT300">
            <v>6000</v>
          </cell>
          <cell r="BU300">
            <v>0</v>
          </cell>
          <cell r="BV300">
            <v>6000</v>
          </cell>
        </row>
        <row r="301">
          <cell r="D301" t="str">
            <v>PT</v>
          </cell>
          <cell r="E301" t="str">
            <v>MS-P-PT-C-AnlytChmGr</v>
          </cell>
          <cell r="I301">
            <v>1227</v>
          </cell>
          <cell r="J301">
            <v>0</v>
          </cell>
          <cell r="K301">
            <v>-1227</v>
          </cell>
          <cell r="L301" t="str">
            <v xml:space="preserve"> </v>
          </cell>
          <cell r="M301">
            <v>31169</v>
          </cell>
          <cell r="N301">
            <v>0</v>
          </cell>
          <cell r="O301">
            <v>-31169</v>
          </cell>
          <cell r="P301" t="str">
            <v xml:space="preserve"> </v>
          </cell>
          <cell r="R301">
            <v>0</v>
          </cell>
          <cell r="S301">
            <v>0</v>
          </cell>
          <cell r="T301">
            <v>0</v>
          </cell>
          <cell r="U301">
            <v>22077</v>
          </cell>
          <cell r="V301">
            <v>7865</v>
          </cell>
          <cell r="W301">
            <v>1227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 t="e">
            <v>#REF!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D301">
            <v>0</v>
          </cell>
          <cell r="BE301">
            <v>9801</v>
          </cell>
          <cell r="BF301">
            <v>3107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103000</v>
          </cell>
          <cell r="BO301">
            <v>71831</v>
          </cell>
          <cell r="BP301">
            <v>-103000</v>
          </cell>
          <cell r="BQ301">
            <v>-103000</v>
          </cell>
          <cell r="BS301">
            <v>0</v>
          </cell>
          <cell r="BT301">
            <v>103000</v>
          </cell>
          <cell r="BU301">
            <v>0</v>
          </cell>
          <cell r="BV301">
            <v>103000</v>
          </cell>
        </row>
        <row r="302">
          <cell r="D302" t="str">
            <v>PT</v>
          </cell>
          <cell r="E302" t="str">
            <v>MS-P-PT-C-InsFld&amp;Ptr</v>
          </cell>
          <cell r="I302">
            <v>0</v>
          </cell>
          <cell r="J302">
            <v>0</v>
          </cell>
          <cell r="K302">
            <v>0</v>
          </cell>
          <cell r="L302" t="str">
            <v xml:space="preserve"> </v>
          </cell>
          <cell r="M302">
            <v>0</v>
          </cell>
          <cell r="N302">
            <v>0</v>
          </cell>
          <cell r="O302">
            <v>0</v>
          </cell>
          <cell r="P302" t="str">
            <v xml:space="preserve"> 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D302">
            <v>0</v>
          </cell>
          <cell r="BE302">
            <v>0</v>
          </cell>
          <cell r="BF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O302">
            <v>0</v>
          </cell>
          <cell r="BP302">
            <v>0</v>
          </cell>
          <cell r="BQ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</row>
        <row r="303">
          <cell r="D303" t="str">
            <v>PT</v>
          </cell>
          <cell r="E303">
            <v>0</v>
          </cell>
          <cell r="I303">
            <v>0</v>
          </cell>
          <cell r="J303">
            <v>0</v>
          </cell>
          <cell r="K303">
            <v>0</v>
          </cell>
          <cell r="L303" t="str">
            <v xml:space="preserve"> </v>
          </cell>
          <cell r="M303">
            <v>0</v>
          </cell>
          <cell r="N303">
            <v>0</v>
          </cell>
          <cell r="O303">
            <v>0</v>
          </cell>
          <cell r="P303" t="str">
            <v xml:space="preserve"> 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D303">
            <v>0</v>
          </cell>
          <cell r="BE303">
            <v>0</v>
          </cell>
          <cell r="BF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O303">
            <v>0</v>
          </cell>
          <cell r="BP303">
            <v>0</v>
          </cell>
          <cell r="BQ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</row>
        <row r="304">
          <cell r="D304" t="str">
            <v>PT</v>
          </cell>
          <cell r="E304" t="str">
            <v>MS-P-PT-C-PhtDgtImgV</v>
          </cell>
          <cell r="I304">
            <v>0</v>
          </cell>
          <cell r="J304">
            <v>0</v>
          </cell>
          <cell r="K304">
            <v>0</v>
          </cell>
          <cell r="L304" t="str">
            <v xml:space="preserve"> </v>
          </cell>
          <cell r="M304">
            <v>0</v>
          </cell>
          <cell r="N304">
            <v>0</v>
          </cell>
          <cell r="O304">
            <v>0</v>
          </cell>
          <cell r="P304" t="str">
            <v xml:space="preserve"> 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D304">
            <v>0</v>
          </cell>
          <cell r="BE304">
            <v>8845</v>
          </cell>
          <cell r="BF304">
            <v>2821</v>
          </cell>
          <cell r="BH304">
            <v>0</v>
          </cell>
          <cell r="BI304">
            <v>4725</v>
          </cell>
          <cell r="BJ304">
            <v>0</v>
          </cell>
          <cell r="BK304">
            <v>0</v>
          </cell>
          <cell r="BL304">
            <v>0</v>
          </cell>
          <cell r="BO304">
            <v>0</v>
          </cell>
          <cell r="BP304">
            <v>0</v>
          </cell>
          <cell r="BQ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</row>
        <row r="305">
          <cell r="D305" t="str">
            <v>PT</v>
          </cell>
          <cell r="E305">
            <v>0</v>
          </cell>
          <cell r="I305">
            <v>0</v>
          </cell>
          <cell r="J305">
            <v>0</v>
          </cell>
          <cell r="K305">
            <v>0</v>
          </cell>
          <cell r="L305" t="str">
            <v xml:space="preserve"> </v>
          </cell>
          <cell r="M305">
            <v>0</v>
          </cell>
          <cell r="N305">
            <v>0</v>
          </cell>
          <cell r="O305">
            <v>0</v>
          </cell>
          <cell r="P305" t="str">
            <v xml:space="preserve"> 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O305">
            <v>0</v>
          </cell>
          <cell r="BP305">
            <v>0</v>
          </cell>
          <cell r="BQ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</row>
        <row r="306">
          <cell r="D306" t="str">
            <v>PT</v>
          </cell>
          <cell r="E306">
            <v>0</v>
          </cell>
          <cell r="I306">
            <v>0</v>
          </cell>
          <cell r="J306">
            <v>0</v>
          </cell>
          <cell r="K306">
            <v>0</v>
          </cell>
          <cell r="L306" t="str">
            <v xml:space="preserve"> </v>
          </cell>
          <cell r="M306">
            <v>0</v>
          </cell>
          <cell r="N306">
            <v>0</v>
          </cell>
          <cell r="O306">
            <v>0</v>
          </cell>
          <cell r="P306" t="str">
            <v xml:space="preserve"> 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D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O306">
            <v>0</v>
          </cell>
          <cell r="BP306">
            <v>0</v>
          </cell>
          <cell r="BQ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</row>
        <row r="307">
          <cell r="D307" t="str">
            <v>PT</v>
          </cell>
          <cell r="E307">
            <v>0</v>
          </cell>
          <cell r="I307">
            <v>0</v>
          </cell>
          <cell r="J307">
            <v>0</v>
          </cell>
          <cell r="K307">
            <v>0</v>
          </cell>
          <cell r="L307" t="str">
            <v xml:space="preserve"> </v>
          </cell>
          <cell r="M307">
            <v>0</v>
          </cell>
          <cell r="N307">
            <v>0</v>
          </cell>
          <cell r="O307">
            <v>0</v>
          </cell>
          <cell r="P307" t="str">
            <v xml:space="preserve"> 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D307">
            <v>0</v>
          </cell>
          <cell r="BE307">
            <v>0</v>
          </cell>
          <cell r="BF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O307">
            <v>0</v>
          </cell>
          <cell r="BP307">
            <v>0</v>
          </cell>
          <cell r="BQ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</row>
        <row r="308">
          <cell r="D308" t="str">
            <v>PT</v>
          </cell>
          <cell r="E308" t="str">
            <v>EN-P-PT-C-L&amp;Per</v>
          </cell>
          <cell r="I308">
            <v>42151</v>
          </cell>
          <cell r="J308">
            <v>9190</v>
          </cell>
          <cell r="K308">
            <v>-32961</v>
          </cell>
          <cell r="L308">
            <v>-3.5866158868335147</v>
          </cell>
          <cell r="M308">
            <v>79548</v>
          </cell>
          <cell r="N308">
            <v>-10128</v>
          </cell>
          <cell r="O308">
            <v>-89676</v>
          </cell>
          <cell r="P308">
            <v>8.8542654028436019</v>
          </cell>
          <cell r="R308">
            <v>11349</v>
          </cell>
          <cell r="S308">
            <v>5389</v>
          </cell>
          <cell r="T308">
            <v>4586</v>
          </cell>
          <cell r="U308">
            <v>13088</v>
          </cell>
          <cell r="V308">
            <v>2985</v>
          </cell>
          <cell r="W308">
            <v>42151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-28310</v>
          </cell>
          <cell r="AE308">
            <v>-18616</v>
          </cell>
          <cell r="AF308">
            <v>9234</v>
          </cell>
          <cell r="AG308">
            <v>9190</v>
          </cell>
          <cell r="AH308">
            <v>9184</v>
          </cell>
          <cell r="AI308">
            <v>9190</v>
          </cell>
          <cell r="AJ308">
            <v>9190</v>
          </cell>
          <cell r="AK308">
            <v>9184</v>
          </cell>
          <cell r="AL308">
            <v>9190</v>
          </cell>
          <cell r="AM308">
            <v>9190</v>
          </cell>
          <cell r="AN308">
            <v>21684</v>
          </cell>
          <cell r="AO308">
            <v>21690</v>
          </cell>
          <cell r="AQ308">
            <v>70000</v>
          </cell>
          <cell r="AR308">
            <v>70000</v>
          </cell>
          <cell r="AS308">
            <v>70000</v>
          </cell>
          <cell r="AT308">
            <v>70000</v>
          </cell>
          <cell r="AU308">
            <v>70000</v>
          </cell>
          <cell r="AV308">
            <v>70000</v>
          </cell>
          <cell r="AW308" t="e">
            <v>#REF!</v>
          </cell>
          <cell r="AX308" t="e">
            <v>#REF!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D308">
            <v>206324</v>
          </cell>
          <cell r="BE308">
            <v>238090.48</v>
          </cell>
          <cell r="BF308">
            <v>572386.86</v>
          </cell>
          <cell r="BH308">
            <v>70000</v>
          </cell>
          <cell r="BI308">
            <v>188500</v>
          </cell>
          <cell r="BJ308">
            <v>341776</v>
          </cell>
          <cell r="BK308">
            <v>70000</v>
          </cell>
          <cell r="BL308">
            <v>70000</v>
          </cell>
          <cell r="BO308">
            <v>-9548</v>
          </cell>
          <cell r="BP308">
            <v>0</v>
          </cell>
          <cell r="BQ308">
            <v>0</v>
          </cell>
          <cell r="BS308">
            <v>20000</v>
          </cell>
          <cell r="BT308">
            <v>70000</v>
          </cell>
          <cell r="BU308">
            <v>20000</v>
          </cell>
          <cell r="BV308">
            <v>50000</v>
          </cell>
        </row>
        <row r="309">
          <cell r="D309" t="str">
            <v>PT</v>
          </cell>
          <cell r="E309" t="str">
            <v>EN-P-PT-C-Resource Recovery</v>
          </cell>
          <cell r="I309">
            <v>0</v>
          </cell>
          <cell r="J309">
            <v>0</v>
          </cell>
          <cell r="K309">
            <v>0</v>
          </cell>
          <cell r="L309" t="str">
            <v xml:space="preserve"> </v>
          </cell>
          <cell r="M309">
            <v>0</v>
          </cell>
          <cell r="N309">
            <v>0</v>
          </cell>
          <cell r="O309">
            <v>0</v>
          </cell>
          <cell r="P309" t="str">
            <v xml:space="preserve"> 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O309">
            <v>0</v>
          </cell>
          <cell r="BP309">
            <v>0</v>
          </cell>
          <cell r="BQ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</row>
        <row r="311">
          <cell r="C311" t="str">
            <v>Cap</v>
          </cell>
          <cell r="D311" t="str">
            <v>PT</v>
          </cell>
          <cell r="I311">
            <v>163214</v>
          </cell>
          <cell r="J311">
            <v>231725</v>
          </cell>
          <cell r="K311">
            <v>68511</v>
          </cell>
          <cell r="L311">
            <v>0.2956564893731794</v>
          </cell>
          <cell r="M311">
            <v>1196859</v>
          </cell>
          <cell r="N311">
            <v>1458916</v>
          </cell>
          <cell r="O311">
            <v>262057</v>
          </cell>
          <cell r="P311">
            <v>0.1796244609011074</v>
          </cell>
          <cell r="R311">
            <v>30429</v>
          </cell>
          <cell r="S311">
            <v>664585</v>
          </cell>
          <cell r="T311">
            <v>117219</v>
          </cell>
          <cell r="U311">
            <v>173206</v>
          </cell>
          <cell r="V311">
            <v>48206</v>
          </cell>
          <cell r="W311">
            <v>163214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207001</v>
          </cell>
          <cell r="AE311">
            <v>321060</v>
          </cell>
          <cell r="AF311">
            <v>277859</v>
          </cell>
          <cell r="AG311">
            <v>176365</v>
          </cell>
          <cell r="AH311">
            <v>244906</v>
          </cell>
          <cell r="AI311">
            <v>231725</v>
          </cell>
          <cell r="AJ311">
            <v>235975</v>
          </cell>
          <cell r="AK311">
            <v>174206</v>
          </cell>
          <cell r="AL311">
            <v>274361</v>
          </cell>
          <cell r="AM311">
            <v>194847</v>
          </cell>
          <cell r="AN311">
            <v>206606</v>
          </cell>
          <cell r="AO311">
            <v>226314</v>
          </cell>
          <cell r="AQ311">
            <v>2771225</v>
          </cell>
          <cell r="AR311">
            <v>2771225</v>
          </cell>
          <cell r="AS311">
            <v>2771225</v>
          </cell>
          <cell r="AT311">
            <v>2771225</v>
          </cell>
          <cell r="AU311">
            <v>2771225</v>
          </cell>
          <cell r="AV311">
            <v>2771225</v>
          </cell>
          <cell r="AW311" t="e">
            <v>#REF!</v>
          </cell>
          <cell r="AX311" t="e">
            <v>#REF!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D311">
            <v>2693100</v>
          </cell>
          <cell r="BE311">
            <v>7844093.7600000007</v>
          </cell>
          <cell r="BF311">
            <v>4351473.45</v>
          </cell>
          <cell r="BH311">
            <v>2771225</v>
          </cell>
          <cell r="BI311">
            <v>4820125</v>
          </cell>
          <cell r="BJ311">
            <v>10343015</v>
          </cell>
          <cell r="BK311">
            <v>2771225</v>
          </cell>
          <cell r="BL311">
            <v>2335225</v>
          </cell>
          <cell r="BM311">
            <v>0</v>
          </cell>
          <cell r="BN311">
            <v>0</v>
          </cell>
          <cell r="BO311">
            <v>1138366</v>
          </cell>
          <cell r="BP311">
            <v>436000</v>
          </cell>
          <cell r="BQ311">
            <v>436000</v>
          </cell>
          <cell r="BS311">
            <v>2464343</v>
          </cell>
          <cell r="BT311">
            <v>2335225</v>
          </cell>
          <cell r="BU311">
            <v>2464343</v>
          </cell>
          <cell r="BV311">
            <v>-129118</v>
          </cell>
        </row>
        <row r="313">
          <cell r="C313" t="str">
            <v>Capital Total</v>
          </cell>
          <cell r="I313">
            <v>262973.32</v>
          </cell>
          <cell r="J313">
            <v>301643.77</v>
          </cell>
          <cell r="K313">
            <v>38670.450000000012</v>
          </cell>
          <cell r="L313">
            <v>0.12819906739661824</v>
          </cell>
          <cell r="M313">
            <v>1802406.4500000002</v>
          </cell>
          <cell r="N313">
            <v>1883449.73</v>
          </cell>
          <cell r="O313">
            <v>81043.28</v>
          </cell>
          <cell r="P313">
            <v>4.3029170733428601E-2</v>
          </cell>
          <cell r="R313">
            <v>82907.23000000001</v>
          </cell>
          <cell r="S313">
            <v>758624.99</v>
          </cell>
          <cell r="T313">
            <v>212776.54</v>
          </cell>
          <cell r="U313">
            <v>366517.2</v>
          </cell>
          <cell r="V313">
            <v>118607.17</v>
          </cell>
          <cell r="W313">
            <v>262973.32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277982.67</v>
          </cell>
          <cell r="AE313">
            <v>392298.64</v>
          </cell>
          <cell r="AF313">
            <v>349096.95999999996</v>
          </cell>
          <cell r="AG313">
            <v>247603.24</v>
          </cell>
          <cell r="AH313">
            <v>314824.45</v>
          </cell>
          <cell r="AI313">
            <v>301643.77</v>
          </cell>
          <cell r="AJ313">
            <v>293688.11</v>
          </cell>
          <cell r="AK313">
            <v>226075.74</v>
          </cell>
          <cell r="AL313">
            <v>324354</v>
          </cell>
          <cell r="AM313">
            <v>241828.43</v>
          </cell>
          <cell r="AN313">
            <v>249102.19</v>
          </cell>
          <cell r="AO313">
            <v>268827.90000000002</v>
          </cell>
          <cell r="AQ313">
            <v>3487326.16</v>
          </cell>
          <cell r="AR313">
            <v>3487326.16</v>
          </cell>
          <cell r="AS313">
            <v>3487326.16</v>
          </cell>
          <cell r="AT313">
            <v>3487326.16</v>
          </cell>
          <cell r="AU313">
            <v>3488054.16</v>
          </cell>
          <cell r="AV313">
            <v>3488054.16</v>
          </cell>
          <cell r="AW313" t="e">
            <v>#REF!</v>
          </cell>
          <cell r="AX313" t="e">
            <v>#REF!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D313">
            <v>3794404.5700000003</v>
          </cell>
          <cell r="BE313">
            <v>10261765.23</v>
          </cell>
          <cell r="BF313">
            <v>7002793.7200000007</v>
          </cell>
          <cell r="BH313">
            <v>3487326.1</v>
          </cell>
          <cell r="BI313">
            <v>6182379.3499999996</v>
          </cell>
          <cell r="BJ313">
            <v>12127208.42</v>
          </cell>
          <cell r="BK313">
            <v>3488054.16</v>
          </cell>
          <cell r="BL313">
            <v>3150359.16</v>
          </cell>
          <cell r="BM313">
            <v>0</v>
          </cell>
          <cell r="BN313">
            <v>0</v>
          </cell>
          <cell r="BO313">
            <v>1347952.71</v>
          </cell>
          <cell r="BP313">
            <v>336966.94</v>
          </cell>
          <cell r="BQ313">
            <v>337695</v>
          </cell>
          <cell r="BS313">
            <v>2799204.74</v>
          </cell>
          <cell r="BT313">
            <v>3150359.16</v>
          </cell>
          <cell r="BU313">
            <v>2799204.74</v>
          </cell>
          <cell r="BV313">
            <v>351154.42000000004</v>
          </cell>
        </row>
        <row r="315">
          <cell r="C315" t="str">
            <v>O&amp;M</v>
          </cell>
          <cell r="E315" t="str">
            <v>MS-P-E-PhotoDigitlma</v>
          </cell>
          <cell r="I315">
            <v>0</v>
          </cell>
          <cell r="J315">
            <v>0</v>
          </cell>
          <cell r="K315">
            <v>0</v>
          </cell>
          <cell r="L315" t="str">
            <v xml:space="preserve"> </v>
          </cell>
          <cell r="M315">
            <v>0</v>
          </cell>
          <cell r="N315">
            <v>0</v>
          </cell>
          <cell r="O315">
            <v>0</v>
          </cell>
          <cell r="P315" t="str">
            <v xml:space="preserve"> 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D315">
            <v>15924.74</v>
          </cell>
          <cell r="BE315">
            <v>14028.22</v>
          </cell>
          <cell r="BF315">
            <v>19029.650000000001</v>
          </cell>
          <cell r="BH315">
            <v>0</v>
          </cell>
          <cell r="BI315">
            <v>17728.400000000001</v>
          </cell>
          <cell r="BJ315">
            <v>17610.64</v>
          </cell>
          <cell r="BK315">
            <v>0</v>
          </cell>
          <cell r="BL315">
            <v>0</v>
          </cell>
          <cell r="BO315">
            <v>0</v>
          </cell>
          <cell r="BP315">
            <v>0</v>
          </cell>
          <cell r="BQ315">
            <v>0</v>
          </cell>
          <cell r="BS315">
            <v>69758.84</v>
          </cell>
          <cell r="BT315">
            <v>0</v>
          </cell>
          <cell r="BU315">
            <v>69758.84</v>
          </cell>
          <cell r="BV315">
            <v>-69758.84</v>
          </cell>
        </row>
        <row r="316">
          <cell r="C316" t="str">
            <v>O&amp;M</v>
          </cell>
          <cell r="E316" t="str">
            <v>EN-P-EnviroFieldSrvs</v>
          </cell>
          <cell r="I316">
            <v>232385.76</v>
          </cell>
          <cell r="J316">
            <v>121373.23</v>
          </cell>
          <cell r="K316">
            <v>-111012.53000000001</v>
          </cell>
          <cell r="L316">
            <v>-0.91463768410876123</v>
          </cell>
          <cell r="M316">
            <v>666580.68999999994</v>
          </cell>
          <cell r="N316">
            <v>728239.38</v>
          </cell>
          <cell r="O316">
            <v>61658.690000000061</v>
          </cell>
          <cell r="P316">
            <v>8.4668162273784292E-2</v>
          </cell>
          <cell r="R316">
            <v>112462.28</v>
          </cell>
          <cell r="S316">
            <v>84811.82</v>
          </cell>
          <cell r="T316">
            <v>128049.45</v>
          </cell>
          <cell r="U316">
            <v>108871.38</v>
          </cell>
          <cell r="V316">
            <v>0</v>
          </cell>
          <cell r="W316">
            <v>232385.76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121373.23</v>
          </cell>
          <cell r="AE316">
            <v>121373.23</v>
          </cell>
          <cell r="AF316">
            <v>121373.23</v>
          </cell>
          <cell r="AG316">
            <v>121373.23</v>
          </cell>
          <cell r="AH316">
            <v>121373.23</v>
          </cell>
          <cell r="AI316">
            <v>121373.23</v>
          </cell>
          <cell r="AJ316">
            <v>121373.23</v>
          </cell>
          <cell r="AK316">
            <v>121373.23</v>
          </cell>
          <cell r="AL316">
            <v>121373.23</v>
          </cell>
          <cell r="AM316">
            <v>121373.23</v>
          </cell>
          <cell r="AN316">
            <v>121373.23</v>
          </cell>
          <cell r="AO316">
            <v>121372.12</v>
          </cell>
          <cell r="AQ316">
            <v>1456477.65</v>
          </cell>
          <cell r="AR316">
            <v>1456477.65</v>
          </cell>
          <cell r="AS316">
            <v>1456477.65</v>
          </cell>
          <cell r="AT316">
            <v>1603146.37</v>
          </cell>
          <cell r="AU316">
            <v>1603146.37</v>
          </cell>
          <cell r="AV316">
            <v>1603146.37</v>
          </cell>
          <cell r="AW316" t="e">
            <v>#REF!</v>
          </cell>
          <cell r="AX316" t="e">
            <v>#REF!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D316">
            <v>1509547.8</v>
          </cell>
          <cell r="BE316">
            <v>1502217.87</v>
          </cell>
          <cell r="BF316">
            <v>0</v>
          </cell>
          <cell r="BH316">
            <v>1456477.65</v>
          </cell>
          <cell r="BI316">
            <v>1640770.88</v>
          </cell>
          <cell r="BJ316">
            <v>1540096.65</v>
          </cell>
          <cell r="BK316">
            <v>1603146.37</v>
          </cell>
          <cell r="BL316">
            <v>1520380.86</v>
          </cell>
          <cell r="BO316">
            <v>853800.17000000016</v>
          </cell>
          <cell r="BP316">
            <v>-63903.210000000196</v>
          </cell>
          <cell r="BQ316">
            <v>82765.510000000009</v>
          </cell>
          <cell r="BS316">
            <v>0</v>
          </cell>
          <cell r="BT316">
            <v>1520380.86</v>
          </cell>
          <cell r="BU316">
            <v>0</v>
          </cell>
          <cell r="BV316">
            <v>1520380.86</v>
          </cell>
        </row>
        <row r="317">
          <cell r="C317" t="str">
            <v>O&amp;M</v>
          </cell>
          <cell r="E317" t="str">
            <v>EN-P-ManufGsPlntRemd</v>
          </cell>
          <cell r="I317">
            <v>0</v>
          </cell>
          <cell r="J317">
            <v>0</v>
          </cell>
          <cell r="K317">
            <v>0</v>
          </cell>
          <cell r="L317" t="str">
            <v xml:space="preserve"> </v>
          </cell>
          <cell r="M317">
            <v>0</v>
          </cell>
          <cell r="N317">
            <v>0</v>
          </cell>
          <cell r="O317">
            <v>0</v>
          </cell>
          <cell r="P317" t="str">
            <v xml:space="preserve"> 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D317">
            <v>0</v>
          </cell>
          <cell r="BE317">
            <v>0</v>
          </cell>
          <cell r="BF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O317">
            <v>0</v>
          </cell>
          <cell r="BP317">
            <v>0</v>
          </cell>
          <cell r="BQ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</row>
        <row r="318">
          <cell r="C318" t="str">
            <v>O&amp;M</v>
          </cell>
          <cell r="E318" t="str">
            <v>EN-P-EEP-O&amp;M Impleme</v>
          </cell>
          <cell r="I318">
            <v>62498.8</v>
          </cell>
          <cell r="J318">
            <v>27523.51</v>
          </cell>
          <cell r="K318">
            <v>-34975.290000000008</v>
          </cell>
          <cell r="L318">
            <v>-1.270742358078603</v>
          </cell>
          <cell r="M318">
            <v>195549.14</v>
          </cell>
          <cell r="N318">
            <v>165141.06</v>
          </cell>
          <cell r="O318">
            <v>-30408.080000000016</v>
          </cell>
          <cell r="P318">
            <v>-0.18413397612925589</v>
          </cell>
          <cell r="R318">
            <v>41886.22</v>
          </cell>
          <cell r="S318">
            <v>25600.47</v>
          </cell>
          <cell r="T318">
            <v>30588.36</v>
          </cell>
          <cell r="U318">
            <v>34975.29</v>
          </cell>
          <cell r="V318">
            <v>0</v>
          </cell>
          <cell r="W318">
            <v>62498.8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27523.51</v>
          </cell>
          <cell r="AE318">
            <v>27523.51</v>
          </cell>
          <cell r="AF318">
            <v>27523.51</v>
          </cell>
          <cell r="AG318">
            <v>27523.51</v>
          </cell>
          <cell r="AH318">
            <v>27523.51</v>
          </cell>
          <cell r="AI318">
            <v>27523.51</v>
          </cell>
          <cell r="AJ318">
            <v>27523.51</v>
          </cell>
          <cell r="AK318">
            <v>27523.51</v>
          </cell>
          <cell r="AL318">
            <v>27523.51</v>
          </cell>
          <cell r="AM318">
            <v>27523.51</v>
          </cell>
          <cell r="AN318">
            <v>27523.51</v>
          </cell>
          <cell r="AO318">
            <v>27772.9</v>
          </cell>
          <cell r="AQ318">
            <v>330531.51</v>
          </cell>
          <cell r="AR318">
            <v>330531.51</v>
          </cell>
          <cell r="AS318">
            <v>330531.51</v>
          </cell>
          <cell r="AT318">
            <v>330531.51</v>
          </cell>
          <cell r="AU318">
            <v>330531.51</v>
          </cell>
          <cell r="AV318">
            <v>330531.51</v>
          </cell>
          <cell r="AW318" t="e">
            <v>#REF!</v>
          </cell>
          <cell r="AX318" t="e">
            <v>#REF!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D318">
            <v>324101.64</v>
          </cell>
          <cell r="BE318">
            <v>385690.66</v>
          </cell>
          <cell r="BF318">
            <v>503675.46</v>
          </cell>
          <cell r="BH318">
            <v>330531.51</v>
          </cell>
          <cell r="BI318">
            <v>202065</v>
          </cell>
          <cell r="BJ318">
            <v>428695</v>
          </cell>
          <cell r="BK318">
            <v>330531.51</v>
          </cell>
          <cell r="BL318">
            <v>353959.55</v>
          </cell>
          <cell r="BO318">
            <v>158410.40999999997</v>
          </cell>
          <cell r="BP318">
            <v>-23428.039999999979</v>
          </cell>
          <cell r="BQ318">
            <v>-23428.039999999979</v>
          </cell>
          <cell r="BS318">
            <v>313785.74</v>
          </cell>
          <cell r="BT318">
            <v>353959.55</v>
          </cell>
          <cell r="BU318">
            <v>313785.74</v>
          </cell>
          <cell r="BV318">
            <v>40173.81</v>
          </cell>
        </row>
        <row r="319">
          <cell r="C319" t="str">
            <v>O&amp;M</v>
          </cell>
          <cell r="E319" t="str">
            <v>EN-P-E-CorpEnvS</v>
          </cell>
          <cell r="I319">
            <v>21601.58</v>
          </cell>
          <cell r="J319">
            <v>12254.9</v>
          </cell>
          <cell r="K319">
            <v>-9346.6800000000021</v>
          </cell>
          <cell r="L319">
            <v>-0.76268921003027379</v>
          </cell>
          <cell r="M319">
            <v>67630.009999999995</v>
          </cell>
          <cell r="N319">
            <v>73529.399999999994</v>
          </cell>
          <cell r="O319">
            <v>5899.3899999999994</v>
          </cell>
          <cell r="P319">
            <v>8.0231716837074696E-2</v>
          </cell>
          <cell r="R319">
            <v>1604.34</v>
          </cell>
          <cell r="S319">
            <v>17292.86</v>
          </cell>
          <cell r="T319">
            <v>8911.0300000000007</v>
          </cell>
          <cell r="U319">
            <v>18220.2</v>
          </cell>
          <cell r="V319">
            <v>0</v>
          </cell>
          <cell r="W319">
            <v>21601.58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D319">
            <v>12254.9</v>
          </cell>
          <cell r="AE319">
            <v>12254.9</v>
          </cell>
          <cell r="AF319">
            <v>12254.9</v>
          </cell>
          <cell r="AG319">
            <v>12254.9</v>
          </cell>
          <cell r="AH319">
            <v>12254.9</v>
          </cell>
          <cell r="AI319">
            <v>12254.9</v>
          </cell>
          <cell r="AJ319">
            <v>12254.9</v>
          </cell>
          <cell r="AK319">
            <v>12254.9</v>
          </cell>
          <cell r="AL319">
            <v>12254.9</v>
          </cell>
          <cell r="AM319">
            <v>12254.9</v>
          </cell>
          <cell r="AN319">
            <v>12254.9</v>
          </cell>
          <cell r="AO319">
            <v>12087.96</v>
          </cell>
          <cell r="AQ319">
            <v>146891.85999999999</v>
          </cell>
          <cell r="AR319">
            <v>146891.85999999999</v>
          </cell>
          <cell r="AS319">
            <v>142990.20000000001</v>
          </cell>
          <cell r="AT319">
            <v>142990.20000000001</v>
          </cell>
          <cell r="AU319">
            <v>149900</v>
          </cell>
          <cell r="AV319">
            <v>149900</v>
          </cell>
          <cell r="AW319" t="e">
            <v>#REF!</v>
          </cell>
          <cell r="AX319" t="e">
            <v>#REF!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D319">
            <v>100027.13</v>
          </cell>
          <cell r="BE319">
            <v>111412.09</v>
          </cell>
          <cell r="BF319">
            <v>81818.179999999993</v>
          </cell>
          <cell r="BH319">
            <v>146891.85999999999</v>
          </cell>
          <cell r="BI319">
            <v>100812.8</v>
          </cell>
          <cell r="BJ319">
            <v>100870.62</v>
          </cell>
          <cell r="BK319">
            <v>149900</v>
          </cell>
          <cell r="BL319">
            <v>149900</v>
          </cell>
          <cell r="BO319">
            <v>82269.990000000005</v>
          </cell>
          <cell r="BP319">
            <v>-3008.140000000014</v>
          </cell>
          <cell r="BQ319">
            <v>0</v>
          </cell>
          <cell r="BS319">
            <v>142700.92000000001</v>
          </cell>
          <cell r="BT319">
            <v>149900</v>
          </cell>
          <cell r="BU319">
            <v>142700.92000000001</v>
          </cell>
          <cell r="BV319">
            <v>7199.0799999999872</v>
          </cell>
        </row>
        <row r="320">
          <cell r="C320" t="str">
            <v>O&amp;M</v>
          </cell>
          <cell r="E320" t="str">
            <v>EN-P-Env Remed</v>
          </cell>
          <cell r="I320">
            <v>280.3</v>
          </cell>
          <cell r="J320">
            <v>4344.6499999999996</v>
          </cell>
          <cell r="K320">
            <v>4064.3499999999995</v>
          </cell>
          <cell r="L320">
            <v>0.93548387096774188</v>
          </cell>
          <cell r="M320">
            <v>3784.05</v>
          </cell>
          <cell r="N320">
            <v>26067.9</v>
          </cell>
          <cell r="O320">
            <v>22283.850000000002</v>
          </cell>
          <cell r="P320">
            <v>0.85483870967741937</v>
          </cell>
          <cell r="R320">
            <v>981.05</v>
          </cell>
          <cell r="S320">
            <v>700.75</v>
          </cell>
          <cell r="T320">
            <v>1261.3499999999999</v>
          </cell>
          <cell r="U320">
            <v>560.6</v>
          </cell>
          <cell r="V320">
            <v>0</v>
          </cell>
          <cell r="W320">
            <v>280.3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4344.6499999999996</v>
          </cell>
          <cell r="AE320">
            <v>4344.6499999999996</v>
          </cell>
          <cell r="AF320">
            <v>4344.6499999999996</v>
          </cell>
          <cell r="AG320">
            <v>4344.6499999999996</v>
          </cell>
          <cell r="AH320">
            <v>4344.6499999999996</v>
          </cell>
          <cell r="AI320">
            <v>4344.6499999999996</v>
          </cell>
          <cell r="AJ320">
            <v>4344.6499999999996</v>
          </cell>
          <cell r="AK320">
            <v>4344.6499999999996</v>
          </cell>
          <cell r="AL320">
            <v>4344.6499999999996</v>
          </cell>
          <cell r="AM320">
            <v>4344.6499999999996</v>
          </cell>
          <cell r="AN320">
            <v>4344.6499999999996</v>
          </cell>
          <cell r="AO320">
            <v>5557.21</v>
          </cell>
          <cell r="AQ320">
            <v>53348.36</v>
          </cell>
          <cell r="AR320">
            <v>53348.36</v>
          </cell>
          <cell r="AS320">
            <v>53348.36</v>
          </cell>
          <cell r="AT320">
            <v>38401.1</v>
          </cell>
          <cell r="AU320">
            <v>38401.1</v>
          </cell>
          <cell r="AV320">
            <v>38401.1</v>
          </cell>
          <cell r="AW320" t="e">
            <v>#REF!</v>
          </cell>
          <cell r="AX320" t="e">
            <v>#REF!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D320">
            <v>6801.1</v>
          </cell>
          <cell r="BE320">
            <v>20699.89</v>
          </cell>
          <cell r="BF320">
            <v>17100.86</v>
          </cell>
          <cell r="BH320">
            <v>53348.36</v>
          </cell>
          <cell r="BI320">
            <v>65054</v>
          </cell>
          <cell r="BJ320">
            <v>154503.41</v>
          </cell>
          <cell r="BK320">
            <v>38401.1</v>
          </cell>
          <cell r="BL320">
            <v>38401.1</v>
          </cell>
          <cell r="BO320">
            <v>34617.049999999996</v>
          </cell>
          <cell r="BP320">
            <v>14947.260000000002</v>
          </cell>
          <cell r="BQ320">
            <v>0</v>
          </cell>
          <cell r="BS320">
            <v>89786.2</v>
          </cell>
          <cell r="BT320">
            <v>38401.1</v>
          </cell>
          <cell r="BU320">
            <v>89786.2</v>
          </cell>
          <cell r="BV320">
            <v>-51385.1</v>
          </cell>
        </row>
        <row r="321">
          <cell r="C321" t="str">
            <v>O&amp;M</v>
          </cell>
          <cell r="E321" t="str">
            <v>EN-P-LicPermit</v>
          </cell>
          <cell r="I321">
            <v>181604.99</v>
          </cell>
          <cell r="J321">
            <v>107978.56</v>
          </cell>
          <cell r="K321">
            <v>-73626.429999999993</v>
          </cell>
          <cell r="L321">
            <v>-0.68186156585159119</v>
          </cell>
          <cell r="M321">
            <v>560498.32999999996</v>
          </cell>
          <cell r="N321">
            <v>647871.36</v>
          </cell>
          <cell r="O321">
            <v>87373.030000000028</v>
          </cell>
          <cell r="P321">
            <v>0.13486169538347864</v>
          </cell>
          <cell r="R321">
            <v>108015.28</v>
          </cell>
          <cell r="S321">
            <v>88216.74</v>
          </cell>
          <cell r="T321">
            <v>82157.62</v>
          </cell>
          <cell r="U321">
            <v>97100.03</v>
          </cell>
          <cell r="V321">
            <v>3403.67</v>
          </cell>
          <cell r="W321">
            <v>181604.99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107978.56</v>
          </cell>
          <cell r="AE321">
            <v>107978.56</v>
          </cell>
          <cell r="AF321">
            <v>107978.56</v>
          </cell>
          <cell r="AG321">
            <v>107978.56</v>
          </cell>
          <cell r="AH321">
            <v>107978.56</v>
          </cell>
          <cell r="AI321">
            <v>107978.56</v>
          </cell>
          <cell r="AJ321">
            <v>107978.56</v>
          </cell>
          <cell r="AK321">
            <v>107978.56</v>
          </cell>
          <cell r="AL321">
            <v>107978.56</v>
          </cell>
          <cell r="AM321">
            <v>107978.56</v>
          </cell>
          <cell r="AN321">
            <v>107978.56</v>
          </cell>
          <cell r="AO321">
            <v>108125.27</v>
          </cell>
          <cell r="AQ321">
            <v>1295889.43</v>
          </cell>
          <cell r="AR321">
            <v>1295889.43</v>
          </cell>
          <cell r="AS321">
            <v>1295889.43</v>
          </cell>
          <cell r="AT321">
            <v>1372912.18</v>
          </cell>
          <cell r="AU321">
            <v>1381421.36</v>
          </cell>
          <cell r="AV321">
            <v>1381421.36</v>
          </cell>
          <cell r="AW321" t="e">
            <v>#REF!</v>
          </cell>
          <cell r="AX321" t="e">
            <v>#REF!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D321">
            <v>1097315.33</v>
          </cell>
          <cell r="BE321">
            <v>1189870.96</v>
          </cell>
          <cell r="BF321">
            <v>1325072.6200000001</v>
          </cell>
          <cell r="BH321">
            <v>1295889.43</v>
          </cell>
          <cell r="BI321">
            <v>1442828.25</v>
          </cell>
          <cell r="BJ321">
            <v>1240021.3600000001</v>
          </cell>
          <cell r="BK321">
            <v>1381421.36</v>
          </cell>
          <cell r="BL321">
            <v>1381421.36</v>
          </cell>
          <cell r="BO321">
            <v>820923.03000000014</v>
          </cell>
          <cell r="BP321">
            <v>-85531.930000000168</v>
          </cell>
          <cell r="BQ321">
            <v>0</v>
          </cell>
          <cell r="BS321">
            <v>1295264.1000000001</v>
          </cell>
          <cell r="BT321">
            <v>1381421.36</v>
          </cell>
          <cell r="BU321">
            <v>1295264.1000000001</v>
          </cell>
          <cell r="BV321">
            <v>86157.260000000009</v>
          </cell>
        </row>
        <row r="322">
          <cell r="C322" t="str">
            <v>O&amp;M</v>
          </cell>
          <cell r="E322" t="str">
            <v>MS-P-PhotDigImgVidGr</v>
          </cell>
          <cell r="I322">
            <v>23626.98</v>
          </cell>
          <cell r="J322">
            <v>15044.53</v>
          </cell>
          <cell r="K322">
            <v>-8582.4499999999989</v>
          </cell>
          <cell r="L322">
            <v>-0.57046979865771807</v>
          </cell>
          <cell r="M322">
            <v>112682.52</v>
          </cell>
          <cell r="N322">
            <v>90671.06</v>
          </cell>
          <cell r="O322">
            <v>-22011.460000000006</v>
          </cell>
          <cell r="P322">
            <v>-0.24276169265033415</v>
          </cell>
          <cell r="R322">
            <v>22112.43</v>
          </cell>
          <cell r="S322">
            <v>15347.44</v>
          </cell>
          <cell r="T322">
            <v>20194</v>
          </cell>
          <cell r="U322">
            <v>20698.849999999999</v>
          </cell>
          <cell r="V322">
            <v>10702.82</v>
          </cell>
          <cell r="W322">
            <v>23626.98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15145.5</v>
          </cell>
          <cell r="AE322">
            <v>15145.5</v>
          </cell>
          <cell r="AF322">
            <v>15145.5</v>
          </cell>
          <cell r="AG322">
            <v>15145.5</v>
          </cell>
          <cell r="AH322">
            <v>15044.53</v>
          </cell>
          <cell r="AI322">
            <v>15044.53</v>
          </cell>
          <cell r="AJ322">
            <v>15044.53</v>
          </cell>
          <cell r="AK322">
            <v>15044.53</v>
          </cell>
          <cell r="AL322">
            <v>15044.53</v>
          </cell>
          <cell r="AM322">
            <v>15044.53</v>
          </cell>
          <cell r="AN322">
            <v>15044.53</v>
          </cell>
          <cell r="AO322">
            <v>16761.02</v>
          </cell>
          <cell r="AQ322">
            <v>182654.73</v>
          </cell>
          <cell r="AR322">
            <v>182654.73</v>
          </cell>
          <cell r="AS322">
            <v>182654.73</v>
          </cell>
          <cell r="AT322">
            <v>182654.73</v>
          </cell>
          <cell r="AU322">
            <v>182654.73</v>
          </cell>
          <cell r="AV322">
            <v>182654.73</v>
          </cell>
          <cell r="AW322" t="e">
            <v>#REF!</v>
          </cell>
          <cell r="AX322" t="e">
            <v>#REF!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D322">
            <v>193210.22</v>
          </cell>
          <cell r="BE322">
            <v>170563.08</v>
          </cell>
          <cell r="BF322">
            <v>220757.94</v>
          </cell>
          <cell r="BH322">
            <v>182654.73</v>
          </cell>
          <cell r="BI322">
            <v>201466.3</v>
          </cell>
          <cell r="BJ322">
            <v>196597.8</v>
          </cell>
          <cell r="BK322">
            <v>182654.73</v>
          </cell>
          <cell r="BL322">
            <v>182654.73</v>
          </cell>
          <cell r="BO322">
            <v>69972.210000000006</v>
          </cell>
          <cell r="BP322">
            <v>0</v>
          </cell>
          <cell r="BQ322">
            <v>0</v>
          </cell>
          <cell r="BS322">
            <v>201421.44</v>
          </cell>
          <cell r="BT322">
            <v>182654.73</v>
          </cell>
          <cell r="BU322">
            <v>201421.44</v>
          </cell>
          <cell r="BV322">
            <v>-18766.709999999992</v>
          </cell>
        </row>
        <row r="323">
          <cell r="C323" t="str">
            <v>O&amp;M</v>
          </cell>
          <cell r="E323" t="str">
            <v>MS-P-PwrSysts RelGrp</v>
          </cell>
          <cell r="I323">
            <v>47471.85</v>
          </cell>
          <cell r="J323">
            <v>72790.17</v>
          </cell>
          <cell r="K323">
            <v>25318.32</v>
          </cell>
          <cell r="L323">
            <v>0.34782608695652173</v>
          </cell>
          <cell r="M323">
            <v>491665.44</v>
          </cell>
          <cell r="N323">
            <v>437149.38</v>
          </cell>
          <cell r="O323">
            <v>-54516.06</v>
          </cell>
          <cell r="P323">
            <v>-0.12470808033629145</v>
          </cell>
          <cell r="R323">
            <v>67787.759999999995</v>
          </cell>
          <cell r="S323">
            <v>60233.1</v>
          </cell>
          <cell r="T323">
            <v>77996.759999999995</v>
          </cell>
          <cell r="U323">
            <v>128633.4</v>
          </cell>
          <cell r="V323">
            <v>109542.57</v>
          </cell>
          <cell r="W323">
            <v>47471.85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72892.259999999995</v>
          </cell>
          <cell r="AE323">
            <v>72892.259999999995</v>
          </cell>
          <cell r="AF323">
            <v>72892.259999999995</v>
          </cell>
          <cell r="AG323">
            <v>72892.259999999995</v>
          </cell>
          <cell r="AH323">
            <v>72790.17</v>
          </cell>
          <cell r="AI323">
            <v>72790.17</v>
          </cell>
          <cell r="AJ323">
            <v>72790.17</v>
          </cell>
          <cell r="AK323">
            <v>72790.17</v>
          </cell>
          <cell r="AL323">
            <v>72790.17</v>
          </cell>
          <cell r="AM323">
            <v>72790.17</v>
          </cell>
          <cell r="AN323">
            <v>72790.17</v>
          </cell>
          <cell r="AO323">
            <v>73913.16</v>
          </cell>
          <cell r="AQ323">
            <v>875013.39</v>
          </cell>
          <cell r="AR323">
            <v>875013.39</v>
          </cell>
          <cell r="AS323">
            <v>875013.39</v>
          </cell>
          <cell r="AT323">
            <v>875013.39</v>
          </cell>
          <cell r="AU323">
            <v>875013.39</v>
          </cell>
          <cell r="AV323">
            <v>875013.39</v>
          </cell>
          <cell r="AW323" t="e">
            <v>#REF!</v>
          </cell>
          <cell r="AX323" t="e">
            <v>#REF!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D323">
            <v>767790.15</v>
          </cell>
          <cell r="BE323">
            <v>849002.44</v>
          </cell>
          <cell r="BF323">
            <v>715471.58</v>
          </cell>
          <cell r="BH323">
            <v>875013.39</v>
          </cell>
          <cell r="BI323">
            <v>680196.5</v>
          </cell>
          <cell r="BJ323">
            <v>663565.76</v>
          </cell>
          <cell r="BK323">
            <v>875013.39</v>
          </cell>
          <cell r="BL323">
            <v>875013.39</v>
          </cell>
          <cell r="BO323">
            <v>383347.95</v>
          </cell>
          <cell r="BP323">
            <v>0</v>
          </cell>
          <cell r="BQ323">
            <v>0</v>
          </cell>
          <cell r="BS323">
            <v>873727.41</v>
          </cell>
          <cell r="BT323">
            <v>875013.39</v>
          </cell>
          <cell r="BU323">
            <v>873727.41</v>
          </cell>
          <cell r="BV323">
            <v>1285.9799999999814</v>
          </cell>
        </row>
        <row r="324">
          <cell r="C324" t="str">
            <v>O&amp;M</v>
          </cell>
          <cell r="E324" t="str">
            <v>MS-P-Metrl&amp;InstrSvGr</v>
          </cell>
          <cell r="I324">
            <v>205.38</v>
          </cell>
          <cell r="J324">
            <v>2978.01</v>
          </cell>
          <cell r="K324">
            <v>2772.63</v>
          </cell>
          <cell r="L324">
            <v>0.93103448275862066</v>
          </cell>
          <cell r="M324">
            <v>12425.49</v>
          </cell>
          <cell r="N324">
            <v>19100.34</v>
          </cell>
          <cell r="O324">
            <v>6674.85</v>
          </cell>
          <cell r="P324">
            <v>0.34946236559139787</v>
          </cell>
          <cell r="R324">
            <v>1643.04</v>
          </cell>
          <cell r="S324">
            <v>1026.9000000000001</v>
          </cell>
          <cell r="T324">
            <v>4518.3599999999997</v>
          </cell>
          <cell r="U324">
            <v>1848.42</v>
          </cell>
          <cell r="V324">
            <v>3183.39</v>
          </cell>
          <cell r="W324">
            <v>205.38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3286.08</v>
          </cell>
          <cell r="AE324">
            <v>3286.08</v>
          </cell>
          <cell r="AF324">
            <v>3286.08</v>
          </cell>
          <cell r="AG324">
            <v>3286.08</v>
          </cell>
          <cell r="AH324">
            <v>2978.01</v>
          </cell>
          <cell r="AI324">
            <v>2978.01</v>
          </cell>
          <cell r="AJ324">
            <v>2978.01</v>
          </cell>
          <cell r="AK324">
            <v>2978.01</v>
          </cell>
          <cell r="AL324">
            <v>2978.01</v>
          </cell>
          <cell r="AM324">
            <v>2978.01</v>
          </cell>
          <cell r="AN324">
            <v>2978.01</v>
          </cell>
          <cell r="AO324">
            <v>4107.6000000000004</v>
          </cell>
          <cell r="AQ324">
            <v>38097.99</v>
          </cell>
          <cell r="AR324">
            <v>38097.99</v>
          </cell>
          <cell r="AS324">
            <v>38097.99</v>
          </cell>
          <cell r="AT324">
            <v>38097.99</v>
          </cell>
          <cell r="AU324">
            <v>38097.99</v>
          </cell>
          <cell r="AV324">
            <v>38097.99</v>
          </cell>
          <cell r="AW324" t="e">
            <v>#REF!</v>
          </cell>
          <cell r="AX324" t="e">
            <v>#REF!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D324">
            <v>25604.67</v>
          </cell>
          <cell r="BE324">
            <v>49343.28</v>
          </cell>
          <cell r="BF324">
            <v>34508.080000000002</v>
          </cell>
          <cell r="BH324">
            <v>38097.99</v>
          </cell>
          <cell r="BI324">
            <v>37018.800000000003</v>
          </cell>
          <cell r="BJ324">
            <v>36164.639999999999</v>
          </cell>
          <cell r="BK324">
            <v>38097.99</v>
          </cell>
          <cell r="BL324">
            <v>38097.99</v>
          </cell>
          <cell r="BO324">
            <v>25672.5</v>
          </cell>
          <cell r="BP324">
            <v>0</v>
          </cell>
          <cell r="BQ324">
            <v>0</v>
          </cell>
          <cell r="BS324">
            <v>45625.5</v>
          </cell>
          <cell r="BT324">
            <v>38097.99</v>
          </cell>
          <cell r="BU324">
            <v>45625.5</v>
          </cell>
          <cell r="BV324">
            <v>-7527.510000000002</v>
          </cell>
        </row>
        <row r="325">
          <cell r="C325" t="str">
            <v>O&amp;M</v>
          </cell>
          <cell r="E325" t="str">
            <v>MS-P-EnvironmEmissGr</v>
          </cell>
          <cell r="I325">
            <v>217272.12</v>
          </cell>
          <cell r="J325">
            <v>141043.44</v>
          </cell>
          <cell r="K325">
            <v>-76228.679999999993</v>
          </cell>
          <cell r="L325">
            <v>-0.54046242774566466</v>
          </cell>
          <cell r="M325">
            <v>941240.76</v>
          </cell>
          <cell r="N325">
            <v>847483.56</v>
          </cell>
          <cell r="O325">
            <v>-93757.199999999953</v>
          </cell>
          <cell r="P325">
            <v>-0.11063011063011056</v>
          </cell>
          <cell r="R325">
            <v>120967.17</v>
          </cell>
          <cell r="S325">
            <v>76432.5</v>
          </cell>
          <cell r="T325">
            <v>184864.74</v>
          </cell>
          <cell r="U325">
            <v>162444.54</v>
          </cell>
          <cell r="V325">
            <v>179259.69</v>
          </cell>
          <cell r="W325">
            <v>217272.12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141349.17000000001</v>
          </cell>
          <cell r="AE325">
            <v>141349.17000000001</v>
          </cell>
          <cell r="AF325">
            <v>141349.17000000001</v>
          </cell>
          <cell r="AG325">
            <v>141349.17000000001</v>
          </cell>
          <cell r="AH325">
            <v>141043.44</v>
          </cell>
          <cell r="AI325">
            <v>141043.44</v>
          </cell>
          <cell r="AJ325">
            <v>141043.44</v>
          </cell>
          <cell r="AK325">
            <v>141043.44</v>
          </cell>
          <cell r="AL325">
            <v>141043.44</v>
          </cell>
          <cell r="AM325">
            <v>141043.44</v>
          </cell>
          <cell r="AN325">
            <v>141043.44</v>
          </cell>
          <cell r="AO325">
            <v>141654.9</v>
          </cell>
          <cell r="AQ325">
            <v>1694355.66</v>
          </cell>
          <cell r="AR325">
            <v>1694355.66</v>
          </cell>
          <cell r="AS325">
            <v>1694355.66</v>
          </cell>
          <cell r="AT325">
            <v>1694355.66</v>
          </cell>
          <cell r="AU325">
            <v>1694355.66</v>
          </cell>
          <cell r="AV325">
            <v>1694355.66</v>
          </cell>
          <cell r="AW325" t="e">
            <v>#REF!</v>
          </cell>
          <cell r="AX325" t="e">
            <v>#REF!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D325">
            <v>1540285.12</v>
          </cell>
          <cell r="BE325">
            <v>1578805.14</v>
          </cell>
          <cell r="BF325">
            <v>1484929.55</v>
          </cell>
          <cell r="BH325">
            <v>1694355.66</v>
          </cell>
          <cell r="BI325">
            <v>1626134.4</v>
          </cell>
          <cell r="BJ325">
            <v>1522517.04</v>
          </cell>
          <cell r="BK325">
            <v>1694355.66</v>
          </cell>
          <cell r="BL325">
            <v>1694355.66</v>
          </cell>
          <cell r="BO325">
            <v>753114.89999999991</v>
          </cell>
          <cell r="BP325">
            <v>0</v>
          </cell>
          <cell r="BQ325">
            <v>0</v>
          </cell>
          <cell r="BS325">
            <v>2138141.0299999998</v>
          </cell>
          <cell r="BT325">
            <v>1694355.66</v>
          </cell>
          <cell r="BU325">
            <v>2138141.0299999998</v>
          </cell>
          <cell r="BV325">
            <v>-443785.36999999988</v>
          </cell>
        </row>
        <row r="326">
          <cell r="C326" t="str">
            <v>O&amp;M</v>
          </cell>
          <cell r="E326" t="str">
            <v>MS-P-ThermalPerforGr</v>
          </cell>
          <cell r="I326">
            <v>72798.3</v>
          </cell>
          <cell r="J326">
            <v>108319.74</v>
          </cell>
          <cell r="K326">
            <v>35521.440000000002</v>
          </cell>
          <cell r="L326">
            <v>0.32793136320305055</v>
          </cell>
          <cell r="M326">
            <v>405398.76</v>
          </cell>
          <cell r="N326">
            <v>650331.48</v>
          </cell>
          <cell r="O326">
            <v>244932.71999999997</v>
          </cell>
          <cell r="P326">
            <v>0.37662750079390278</v>
          </cell>
          <cell r="R326">
            <v>71455.92</v>
          </cell>
          <cell r="S326">
            <v>54108.24</v>
          </cell>
          <cell r="T326">
            <v>58032.12</v>
          </cell>
          <cell r="U326">
            <v>91281.84</v>
          </cell>
          <cell r="V326">
            <v>57722.34</v>
          </cell>
          <cell r="W326">
            <v>72798.3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108423</v>
          </cell>
          <cell r="AE326">
            <v>108423</v>
          </cell>
          <cell r="AF326">
            <v>108423</v>
          </cell>
          <cell r="AG326">
            <v>108423</v>
          </cell>
          <cell r="AH326">
            <v>108319.74</v>
          </cell>
          <cell r="AI326">
            <v>108319.74</v>
          </cell>
          <cell r="AJ326">
            <v>108319.74</v>
          </cell>
          <cell r="AK326">
            <v>108319.74</v>
          </cell>
          <cell r="AL326">
            <v>108319.74</v>
          </cell>
          <cell r="AM326">
            <v>108319.74</v>
          </cell>
          <cell r="AN326">
            <v>108319.74</v>
          </cell>
          <cell r="AO326">
            <v>108836.04</v>
          </cell>
          <cell r="AQ326">
            <v>1300766.22</v>
          </cell>
          <cell r="AR326">
            <v>1300766.22</v>
          </cell>
          <cell r="AS326">
            <v>1300766.22</v>
          </cell>
          <cell r="AT326">
            <v>1300766.22</v>
          </cell>
          <cell r="AU326">
            <v>1300766.22</v>
          </cell>
          <cell r="AV326">
            <v>1300766.22</v>
          </cell>
          <cell r="AW326" t="e">
            <v>#REF!</v>
          </cell>
          <cell r="AX326" t="e">
            <v>#REF!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D326">
            <v>938541.28</v>
          </cell>
          <cell r="BE326">
            <v>883737.54</v>
          </cell>
          <cell r="BF326">
            <v>930604.2</v>
          </cell>
          <cell r="BH326">
            <v>1300766.22</v>
          </cell>
          <cell r="BI326">
            <v>974291.32</v>
          </cell>
          <cell r="BJ326">
            <v>950586.84</v>
          </cell>
          <cell r="BK326">
            <v>1300766.22</v>
          </cell>
          <cell r="BL326">
            <v>1300766.22</v>
          </cell>
          <cell r="BO326">
            <v>895367.46</v>
          </cell>
          <cell r="BP326">
            <v>0</v>
          </cell>
          <cell r="BQ326">
            <v>0</v>
          </cell>
          <cell r="BS326">
            <v>1238745.1200000001</v>
          </cell>
          <cell r="BT326">
            <v>1300766.22</v>
          </cell>
          <cell r="BU326">
            <v>1238745.1200000001</v>
          </cell>
          <cell r="BV326">
            <v>62021.09999999986</v>
          </cell>
        </row>
        <row r="327">
          <cell r="C327" t="str">
            <v>O&amp;M</v>
          </cell>
          <cell r="E327" t="str">
            <v>MS-P-NondestrcExamGr</v>
          </cell>
          <cell r="I327">
            <v>68129.88</v>
          </cell>
          <cell r="J327">
            <v>106973.16</v>
          </cell>
          <cell r="K327">
            <v>38843.279999999999</v>
          </cell>
          <cell r="L327">
            <v>0.36311239193083572</v>
          </cell>
          <cell r="M327">
            <v>607825.4</v>
          </cell>
          <cell r="N327">
            <v>642661.04</v>
          </cell>
          <cell r="O327">
            <v>34835.640000000014</v>
          </cell>
          <cell r="P327">
            <v>5.4205308602494423E-2</v>
          </cell>
          <cell r="R327">
            <v>63711.199999999997</v>
          </cell>
          <cell r="S327">
            <v>96594.4</v>
          </cell>
          <cell r="T327">
            <v>101835.16</v>
          </cell>
          <cell r="U327">
            <v>164621.51999999999</v>
          </cell>
          <cell r="V327">
            <v>112933.24</v>
          </cell>
          <cell r="W327">
            <v>68129.88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107178.68</v>
          </cell>
          <cell r="AE327">
            <v>107178.68</v>
          </cell>
          <cell r="AF327">
            <v>107178.68</v>
          </cell>
          <cell r="AG327">
            <v>107178.68</v>
          </cell>
          <cell r="AH327">
            <v>106973.16</v>
          </cell>
          <cell r="AI327">
            <v>106973.16</v>
          </cell>
          <cell r="AJ327">
            <v>106973.16</v>
          </cell>
          <cell r="AK327">
            <v>106973.16</v>
          </cell>
          <cell r="AL327">
            <v>106870.39999999999</v>
          </cell>
          <cell r="AM327">
            <v>106870.39999999999</v>
          </cell>
          <cell r="AN327">
            <v>106870.39999999999</v>
          </cell>
          <cell r="AO327">
            <v>107178.68</v>
          </cell>
          <cell r="AQ327">
            <v>1284397.24</v>
          </cell>
          <cell r="AR327">
            <v>1284397.24</v>
          </cell>
          <cell r="AS327">
            <v>1284397.24</v>
          </cell>
          <cell r="AT327">
            <v>1284397.24</v>
          </cell>
          <cell r="AU327">
            <v>1284397.24</v>
          </cell>
          <cell r="AV327">
            <v>1284397.24</v>
          </cell>
          <cell r="AW327" t="e">
            <v>#REF!</v>
          </cell>
          <cell r="AX327" t="e">
            <v>#REF!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D327">
            <v>1001719</v>
          </cell>
          <cell r="BE327">
            <v>1134756</v>
          </cell>
          <cell r="BF327">
            <v>1518673.1</v>
          </cell>
          <cell r="BH327">
            <v>1284397.24</v>
          </cell>
          <cell r="BI327">
            <v>1406640.67</v>
          </cell>
          <cell r="BJ327">
            <v>1372377.6</v>
          </cell>
          <cell r="BK327">
            <v>1284397.24</v>
          </cell>
          <cell r="BL327">
            <v>1284397.24</v>
          </cell>
          <cell r="BO327">
            <v>676571.84</v>
          </cell>
          <cell r="BP327">
            <v>0</v>
          </cell>
          <cell r="BQ327">
            <v>0</v>
          </cell>
          <cell r="BS327">
            <v>1416811.06</v>
          </cell>
          <cell r="BT327">
            <v>1284397.24</v>
          </cell>
          <cell r="BU327">
            <v>1416811.06</v>
          </cell>
          <cell r="BV327">
            <v>-132413.82000000007</v>
          </cell>
        </row>
        <row r="328">
          <cell r="C328" t="str">
            <v>O&amp;M</v>
          </cell>
          <cell r="E328" t="str">
            <v>MS-P-Metlrgy &amp;CorrGr</v>
          </cell>
          <cell r="I328">
            <v>81288.899999999994</v>
          </cell>
          <cell r="J328">
            <v>81912.600000000006</v>
          </cell>
          <cell r="K328">
            <v>623.70000000001164</v>
          </cell>
          <cell r="L328">
            <v>7.6142131979696848E-3</v>
          </cell>
          <cell r="M328">
            <v>470165.85</v>
          </cell>
          <cell r="N328">
            <v>491475.6</v>
          </cell>
          <cell r="O328">
            <v>21309.75</v>
          </cell>
          <cell r="P328">
            <v>4.3358714043993232E-2</v>
          </cell>
          <cell r="R328">
            <v>94698.45</v>
          </cell>
          <cell r="S328">
            <v>58212</v>
          </cell>
          <cell r="T328">
            <v>52806.6</v>
          </cell>
          <cell r="U328">
            <v>74844</v>
          </cell>
          <cell r="V328">
            <v>108315.9</v>
          </cell>
          <cell r="W328">
            <v>81288.899999999994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81912.600000000006</v>
          </cell>
          <cell r="AE328">
            <v>81912.600000000006</v>
          </cell>
          <cell r="AF328">
            <v>81912.600000000006</v>
          </cell>
          <cell r="AG328">
            <v>81912.600000000006</v>
          </cell>
          <cell r="AH328">
            <v>81912.600000000006</v>
          </cell>
          <cell r="AI328">
            <v>81912.600000000006</v>
          </cell>
          <cell r="AJ328">
            <v>81912.600000000006</v>
          </cell>
          <cell r="AK328">
            <v>81912.600000000006</v>
          </cell>
          <cell r="AL328">
            <v>81912.600000000006</v>
          </cell>
          <cell r="AM328">
            <v>81912.600000000006</v>
          </cell>
          <cell r="AN328">
            <v>81912.600000000006</v>
          </cell>
          <cell r="AO328">
            <v>80561.25</v>
          </cell>
          <cell r="AQ328">
            <v>981599.85</v>
          </cell>
          <cell r="AR328">
            <v>981599.85</v>
          </cell>
          <cell r="AS328">
            <v>981599.85</v>
          </cell>
          <cell r="AT328">
            <v>981599.85</v>
          </cell>
          <cell r="AU328">
            <v>981599.85</v>
          </cell>
          <cell r="AV328">
            <v>981599.85</v>
          </cell>
          <cell r="AW328" t="e">
            <v>#REF!</v>
          </cell>
          <cell r="AX328" t="e">
            <v>#REF!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D328">
            <v>1013803.23</v>
          </cell>
          <cell r="BE328">
            <v>868169.15</v>
          </cell>
          <cell r="BF328">
            <v>892741</v>
          </cell>
          <cell r="BH328">
            <v>981599.85</v>
          </cell>
          <cell r="BI328">
            <v>1238380.56</v>
          </cell>
          <cell r="BJ328">
            <v>1208128.1100000001</v>
          </cell>
          <cell r="BK328">
            <v>981599.85</v>
          </cell>
          <cell r="BL328">
            <v>981599.85</v>
          </cell>
          <cell r="BO328">
            <v>511434</v>
          </cell>
          <cell r="BP328">
            <v>0</v>
          </cell>
          <cell r="BQ328">
            <v>0</v>
          </cell>
          <cell r="BS328">
            <v>996100.31</v>
          </cell>
          <cell r="BT328">
            <v>981599.85</v>
          </cell>
          <cell r="BU328">
            <v>996100.31</v>
          </cell>
          <cell r="BV328">
            <v>-14500.460000000079</v>
          </cell>
        </row>
        <row r="329">
          <cell r="C329" t="str">
            <v>O&amp;M</v>
          </cell>
          <cell r="E329" t="str">
            <v>MS-P-ESyPrtTel &amp;CnGp</v>
          </cell>
          <cell r="I329">
            <v>56303.5</v>
          </cell>
          <cell r="J329">
            <v>36853.199999999997</v>
          </cell>
          <cell r="K329">
            <v>-19450.300000000003</v>
          </cell>
          <cell r="L329">
            <v>-0.5277777777777779</v>
          </cell>
          <cell r="M329">
            <v>356452.34</v>
          </cell>
          <cell r="N329">
            <v>221528.68</v>
          </cell>
          <cell r="O329">
            <v>-134923.66000000003</v>
          </cell>
          <cell r="P329">
            <v>-0.60905730129390034</v>
          </cell>
          <cell r="R329">
            <v>38184.01</v>
          </cell>
          <cell r="S329">
            <v>27947.01</v>
          </cell>
          <cell r="T329">
            <v>67768.94</v>
          </cell>
          <cell r="U329">
            <v>88447.679999999993</v>
          </cell>
          <cell r="V329">
            <v>77801.2</v>
          </cell>
          <cell r="W329">
            <v>56303.5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36955.57</v>
          </cell>
          <cell r="AE329">
            <v>36955.57</v>
          </cell>
          <cell r="AF329">
            <v>36955.57</v>
          </cell>
          <cell r="AG329">
            <v>36955.57</v>
          </cell>
          <cell r="AH329">
            <v>36853.199999999997</v>
          </cell>
          <cell r="AI329">
            <v>36853.199999999997</v>
          </cell>
          <cell r="AJ329">
            <v>36853.199999999997</v>
          </cell>
          <cell r="AK329">
            <v>36853.199999999997</v>
          </cell>
          <cell r="AL329">
            <v>36853.199999999997</v>
          </cell>
          <cell r="AM329">
            <v>36853.199999999997</v>
          </cell>
          <cell r="AN329">
            <v>36853.199999999997</v>
          </cell>
          <cell r="AO329">
            <v>35215.279999999999</v>
          </cell>
          <cell r="AQ329">
            <v>441009.96</v>
          </cell>
          <cell r="AR329">
            <v>441009.96</v>
          </cell>
          <cell r="AS329">
            <v>441009.96</v>
          </cell>
          <cell r="AT329">
            <v>441009.96</v>
          </cell>
          <cell r="AU329">
            <v>441009.96</v>
          </cell>
          <cell r="AV329">
            <v>441009.96</v>
          </cell>
          <cell r="AW329" t="e">
            <v>#REF!</v>
          </cell>
          <cell r="AX329" t="e">
            <v>#REF!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D329">
            <v>467608.69</v>
          </cell>
          <cell r="BE329">
            <v>416964.24</v>
          </cell>
          <cell r="BF329">
            <v>493623.6</v>
          </cell>
          <cell r="BH329">
            <v>441009.96</v>
          </cell>
          <cell r="BI329">
            <v>515550.44</v>
          </cell>
          <cell r="BJ329">
            <v>503004.48</v>
          </cell>
          <cell r="BK329">
            <v>441009.96</v>
          </cell>
          <cell r="BL329">
            <v>441009.96</v>
          </cell>
          <cell r="BO329">
            <v>84557.62</v>
          </cell>
          <cell r="BP329">
            <v>0</v>
          </cell>
          <cell r="BQ329">
            <v>0</v>
          </cell>
          <cell r="BS329">
            <v>412885.85</v>
          </cell>
          <cell r="BT329">
            <v>441009.96</v>
          </cell>
          <cell r="BU329">
            <v>412885.85</v>
          </cell>
          <cell r="BV329">
            <v>28124.110000000044</v>
          </cell>
        </row>
        <row r="330">
          <cell r="C330" t="str">
            <v>O&amp;M</v>
          </cell>
          <cell r="E330" t="str">
            <v>MS-P-VibratnAnalyGrp</v>
          </cell>
          <cell r="I330">
            <v>90376.16</v>
          </cell>
          <cell r="J330">
            <v>94957.440000000002</v>
          </cell>
          <cell r="K330">
            <v>4581.2799999999988</v>
          </cell>
          <cell r="L330">
            <v>4.8245614035087703E-2</v>
          </cell>
          <cell r="M330">
            <v>590360.4</v>
          </cell>
          <cell r="N330">
            <v>570161.12</v>
          </cell>
          <cell r="O330">
            <v>-20199.280000000028</v>
          </cell>
          <cell r="P330">
            <v>-3.5427319211103044E-2</v>
          </cell>
          <cell r="R330">
            <v>111408.4</v>
          </cell>
          <cell r="S330">
            <v>109117.75999999999</v>
          </cell>
          <cell r="T330">
            <v>83400.12</v>
          </cell>
          <cell r="U330">
            <v>92042.08</v>
          </cell>
          <cell r="V330">
            <v>104015.88</v>
          </cell>
          <cell r="W330">
            <v>90376.16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95061.56</v>
          </cell>
          <cell r="AE330">
            <v>95061.56</v>
          </cell>
          <cell r="AF330">
            <v>95061.56</v>
          </cell>
          <cell r="AG330">
            <v>95061.56</v>
          </cell>
          <cell r="AH330">
            <v>94957.440000000002</v>
          </cell>
          <cell r="AI330">
            <v>94957.440000000002</v>
          </cell>
          <cell r="AJ330">
            <v>94957.440000000002</v>
          </cell>
          <cell r="AK330">
            <v>94957.440000000002</v>
          </cell>
          <cell r="AL330">
            <v>94957.440000000002</v>
          </cell>
          <cell r="AM330">
            <v>94957.440000000002</v>
          </cell>
          <cell r="AN330">
            <v>94957.440000000002</v>
          </cell>
          <cell r="AO330">
            <v>95582.16</v>
          </cell>
          <cell r="AQ330">
            <v>1140530.48</v>
          </cell>
          <cell r="AR330">
            <v>1140530.48</v>
          </cell>
          <cell r="AS330">
            <v>1140530.48</v>
          </cell>
          <cell r="AT330">
            <v>1140530.48</v>
          </cell>
          <cell r="AU330">
            <v>1140530.48</v>
          </cell>
          <cell r="AV330">
            <v>1140530.48</v>
          </cell>
          <cell r="AW330" t="e">
            <v>#REF!</v>
          </cell>
          <cell r="AX330" t="e">
            <v>#REF!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D330">
            <v>1206071.6399999999</v>
          </cell>
          <cell r="BE330">
            <v>1241610.75</v>
          </cell>
          <cell r="BF330">
            <v>1325736.72</v>
          </cell>
          <cell r="BH330">
            <v>1140530.48</v>
          </cell>
          <cell r="BI330">
            <v>1229275.56</v>
          </cell>
          <cell r="BJ330">
            <v>1139244.75</v>
          </cell>
          <cell r="BK330">
            <v>1140530.48</v>
          </cell>
          <cell r="BL330">
            <v>1140530.48</v>
          </cell>
          <cell r="BO330">
            <v>550170.07999999996</v>
          </cell>
          <cell r="BP330">
            <v>0</v>
          </cell>
          <cell r="BQ330">
            <v>0</v>
          </cell>
          <cell r="BS330">
            <v>1242602.08</v>
          </cell>
          <cell r="BT330">
            <v>1140530.48</v>
          </cell>
          <cell r="BU330">
            <v>1242602.08</v>
          </cell>
          <cell r="BV330">
            <v>-102071.60000000009</v>
          </cell>
        </row>
        <row r="331">
          <cell r="C331" t="str">
            <v>O&amp;M</v>
          </cell>
          <cell r="E331" t="str">
            <v>MS-P-MatTst&amp;InspctGr</v>
          </cell>
          <cell r="I331">
            <v>19568.78</v>
          </cell>
          <cell r="J331">
            <v>6657.42</v>
          </cell>
          <cell r="K331">
            <v>-12911.359999999999</v>
          </cell>
          <cell r="L331">
            <v>-1.9393939393939392</v>
          </cell>
          <cell r="M331">
            <v>85336.02</v>
          </cell>
          <cell r="N331">
            <v>39944.519999999997</v>
          </cell>
          <cell r="O331">
            <v>-45391.500000000007</v>
          </cell>
          <cell r="P331">
            <v>-1.1363636363636367</v>
          </cell>
          <cell r="R331">
            <v>22594.880000000001</v>
          </cell>
          <cell r="S331">
            <v>17450.509999999998</v>
          </cell>
          <cell r="T331">
            <v>11297.44</v>
          </cell>
          <cell r="U331">
            <v>10490.48</v>
          </cell>
          <cell r="V331">
            <v>3933.93</v>
          </cell>
          <cell r="W331">
            <v>19568.78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6657.42</v>
          </cell>
          <cell r="AE331">
            <v>6657.42</v>
          </cell>
          <cell r="AF331">
            <v>6657.42</v>
          </cell>
          <cell r="AG331">
            <v>6657.42</v>
          </cell>
          <cell r="AH331">
            <v>6657.42</v>
          </cell>
          <cell r="AI331">
            <v>6657.42</v>
          </cell>
          <cell r="AJ331">
            <v>6657.42</v>
          </cell>
          <cell r="AK331">
            <v>6657.42</v>
          </cell>
          <cell r="AL331">
            <v>6657.42</v>
          </cell>
          <cell r="AM331">
            <v>6657.42</v>
          </cell>
          <cell r="AN331">
            <v>6657.42</v>
          </cell>
          <cell r="AO331">
            <v>7464.38</v>
          </cell>
          <cell r="AQ331">
            <v>80696</v>
          </cell>
          <cell r="AR331">
            <v>80696</v>
          </cell>
          <cell r="AS331">
            <v>80696</v>
          </cell>
          <cell r="AT331">
            <v>80696</v>
          </cell>
          <cell r="AU331">
            <v>80696</v>
          </cell>
          <cell r="AV331">
            <v>80696</v>
          </cell>
          <cell r="AW331" t="e">
            <v>#REF!</v>
          </cell>
          <cell r="AX331" t="e">
            <v>#REF!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D331">
            <v>106755.6</v>
          </cell>
          <cell r="BE331">
            <v>124092.1</v>
          </cell>
          <cell r="BF331">
            <v>176183.91</v>
          </cell>
          <cell r="BH331">
            <v>80696</v>
          </cell>
          <cell r="BI331">
            <v>208141.2</v>
          </cell>
          <cell r="BJ331">
            <v>203050.1</v>
          </cell>
          <cell r="BK331">
            <v>80696</v>
          </cell>
          <cell r="BL331">
            <v>80696</v>
          </cell>
          <cell r="BO331">
            <v>-4640.0200000000041</v>
          </cell>
          <cell r="BP331">
            <v>0</v>
          </cell>
          <cell r="BQ331">
            <v>0</v>
          </cell>
          <cell r="BS331">
            <v>101866</v>
          </cell>
          <cell r="BT331">
            <v>80696</v>
          </cell>
          <cell r="BU331">
            <v>101866</v>
          </cell>
          <cell r="BV331">
            <v>-21170</v>
          </cell>
        </row>
        <row r="332">
          <cell r="C332" t="str">
            <v>O&amp;M</v>
          </cell>
          <cell r="E332" t="str">
            <v>MS-P-Analytic ChemGr</v>
          </cell>
          <cell r="I332">
            <v>68786.58</v>
          </cell>
          <cell r="J332">
            <v>66524.539999999994</v>
          </cell>
          <cell r="K332">
            <v>-2262.0400000000081</v>
          </cell>
          <cell r="L332">
            <v>-3.4003091190108317E-2</v>
          </cell>
          <cell r="M332">
            <v>481300.42</v>
          </cell>
          <cell r="N332">
            <v>399558.52</v>
          </cell>
          <cell r="O332">
            <v>-81741.899999999965</v>
          </cell>
          <cell r="P332">
            <v>-0.20458054554812136</v>
          </cell>
          <cell r="R332">
            <v>118859.92</v>
          </cell>
          <cell r="S332">
            <v>68169.66</v>
          </cell>
          <cell r="T332">
            <v>82358.820000000007</v>
          </cell>
          <cell r="U332">
            <v>67861.2</v>
          </cell>
          <cell r="V332">
            <v>75264.240000000005</v>
          </cell>
          <cell r="W332">
            <v>68786.58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66627.360000000001</v>
          </cell>
          <cell r="AE332">
            <v>66627.360000000001</v>
          </cell>
          <cell r="AF332">
            <v>66627.360000000001</v>
          </cell>
          <cell r="AG332">
            <v>66627.360000000001</v>
          </cell>
          <cell r="AH332">
            <v>66524.539999999994</v>
          </cell>
          <cell r="AI332">
            <v>66524.539999999994</v>
          </cell>
          <cell r="AJ332">
            <v>66524.539999999994</v>
          </cell>
          <cell r="AK332">
            <v>66524.539999999994</v>
          </cell>
          <cell r="AL332">
            <v>66524.539999999994</v>
          </cell>
          <cell r="AM332">
            <v>66524.539999999994</v>
          </cell>
          <cell r="AN332">
            <v>66524.539999999994</v>
          </cell>
          <cell r="AO332">
            <v>65599.16</v>
          </cell>
          <cell r="AQ332">
            <v>797780.38</v>
          </cell>
          <cell r="AR332">
            <v>797780.38</v>
          </cell>
          <cell r="AS332">
            <v>797780.38</v>
          </cell>
          <cell r="AT332">
            <v>797780.38</v>
          </cell>
          <cell r="AU332">
            <v>797780.38</v>
          </cell>
          <cell r="AV332">
            <v>797780.38</v>
          </cell>
          <cell r="AW332" t="e">
            <v>#REF!</v>
          </cell>
          <cell r="AX332" t="e">
            <v>#REF!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D332">
            <v>768112.37</v>
          </cell>
          <cell r="BE332">
            <v>1009321.59</v>
          </cell>
          <cell r="BF332">
            <v>1176915.0900000001</v>
          </cell>
          <cell r="BH332">
            <v>797780.38</v>
          </cell>
          <cell r="BI332">
            <v>960539.8</v>
          </cell>
          <cell r="BJ332">
            <v>867112.95</v>
          </cell>
          <cell r="BK332">
            <v>797780.38</v>
          </cell>
          <cell r="BL332">
            <v>797780.38</v>
          </cell>
          <cell r="BO332">
            <v>316479.96000000002</v>
          </cell>
          <cell r="BP332">
            <v>0</v>
          </cell>
          <cell r="BQ332">
            <v>0</v>
          </cell>
          <cell r="BS332">
            <v>956702.55</v>
          </cell>
          <cell r="BT332">
            <v>797780.38</v>
          </cell>
          <cell r="BU332">
            <v>956702.55</v>
          </cell>
          <cell r="BV332">
            <v>-158922.17000000004</v>
          </cell>
        </row>
        <row r="333">
          <cell r="C333" t="str">
            <v>O&amp;M</v>
          </cell>
          <cell r="E333" t="str">
            <v>MS-P-InslFld&amp;PtrPrdG</v>
          </cell>
          <cell r="I333">
            <v>73724.92</v>
          </cell>
          <cell r="J333">
            <v>61301.66</v>
          </cell>
          <cell r="K333">
            <v>-12423.259999999995</v>
          </cell>
          <cell r="L333">
            <v>-0.20265780730897001</v>
          </cell>
          <cell r="M333">
            <v>396118.7</v>
          </cell>
          <cell r="N333">
            <v>369031.92</v>
          </cell>
          <cell r="O333">
            <v>-27086.780000000028</v>
          </cell>
          <cell r="P333">
            <v>-7.3399558498896331E-2</v>
          </cell>
          <cell r="R333">
            <v>66800.479999999996</v>
          </cell>
          <cell r="S333">
            <v>53969.9</v>
          </cell>
          <cell r="T333">
            <v>74437.73</v>
          </cell>
          <cell r="U333">
            <v>47758.27</v>
          </cell>
          <cell r="V333">
            <v>79427.399999999994</v>
          </cell>
          <cell r="W333">
            <v>73724.92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61607.15</v>
          </cell>
          <cell r="AE333">
            <v>61607.15</v>
          </cell>
          <cell r="AF333">
            <v>61607.15</v>
          </cell>
          <cell r="AG333">
            <v>61607.15</v>
          </cell>
          <cell r="AH333">
            <v>61301.66</v>
          </cell>
          <cell r="AI333">
            <v>61301.66</v>
          </cell>
          <cell r="AJ333">
            <v>61301.66</v>
          </cell>
          <cell r="AK333">
            <v>61301.66</v>
          </cell>
          <cell r="AL333">
            <v>61301.66</v>
          </cell>
          <cell r="AM333">
            <v>61301.66</v>
          </cell>
          <cell r="AN333">
            <v>61301.66</v>
          </cell>
          <cell r="AO333">
            <v>63338.26</v>
          </cell>
          <cell r="AQ333">
            <v>738878.48</v>
          </cell>
          <cell r="AR333">
            <v>738878.48</v>
          </cell>
          <cell r="AS333">
            <v>738878.48</v>
          </cell>
          <cell r="AT333">
            <v>738878.48</v>
          </cell>
          <cell r="AU333">
            <v>738878.48</v>
          </cell>
          <cell r="AV333">
            <v>738878.48</v>
          </cell>
          <cell r="AW333" t="e">
            <v>#REF!</v>
          </cell>
          <cell r="AX333" t="e">
            <v>#REF!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D333">
            <v>745167.35999999999</v>
          </cell>
          <cell r="BE333">
            <v>658315.35</v>
          </cell>
          <cell r="BF333">
            <v>669440.22</v>
          </cell>
          <cell r="BH333">
            <v>738878.48</v>
          </cell>
          <cell r="BI333">
            <v>860012.8</v>
          </cell>
          <cell r="BJ333">
            <v>839016.95</v>
          </cell>
          <cell r="BK333">
            <v>738878.48</v>
          </cell>
          <cell r="BL333">
            <v>738878.48</v>
          </cell>
          <cell r="BO333">
            <v>342759.77999999997</v>
          </cell>
          <cell r="BP333">
            <v>0</v>
          </cell>
          <cell r="BQ333">
            <v>0</v>
          </cell>
          <cell r="BS333">
            <v>761841.78</v>
          </cell>
          <cell r="BT333">
            <v>738878.48</v>
          </cell>
          <cell r="BU333">
            <v>761841.78</v>
          </cell>
          <cell r="BV333">
            <v>-22963.300000000047</v>
          </cell>
        </row>
        <row r="334">
          <cell r="C334" t="str">
            <v>O&amp;M</v>
          </cell>
          <cell r="E334" t="str">
            <v>MS-P-RadEnvirAnalyGr</v>
          </cell>
          <cell r="I334">
            <v>64566.8</v>
          </cell>
          <cell r="J334">
            <v>56229.04</v>
          </cell>
          <cell r="K334">
            <v>-8337.760000000002</v>
          </cell>
          <cell r="L334">
            <v>-0.14828209764918629</v>
          </cell>
          <cell r="M334">
            <v>409363.68</v>
          </cell>
          <cell r="N334">
            <v>337780.96</v>
          </cell>
          <cell r="O334">
            <v>-71582.719999999972</v>
          </cell>
          <cell r="P334">
            <v>-0.21192052980132442</v>
          </cell>
          <cell r="R334">
            <v>79920.479999999996</v>
          </cell>
          <cell r="S334">
            <v>55822.32</v>
          </cell>
          <cell r="T334">
            <v>73718</v>
          </cell>
          <cell r="U334">
            <v>51450.080000000002</v>
          </cell>
          <cell r="V334">
            <v>83886</v>
          </cell>
          <cell r="W334">
            <v>64566.8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56330.720000000001</v>
          </cell>
          <cell r="AE334">
            <v>56330.720000000001</v>
          </cell>
          <cell r="AF334">
            <v>56330.720000000001</v>
          </cell>
          <cell r="AG334">
            <v>56330.720000000001</v>
          </cell>
          <cell r="AH334">
            <v>56229.04</v>
          </cell>
          <cell r="AI334">
            <v>56229.04</v>
          </cell>
          <cell r="AJ334">
            <v>56229.04</v>
          </cell>
          <cell r="AK334">
            <v>56229.04</v>
          </cell>
          <cell r="AL334">
            <v>56229.04</v>
          </cell>
          <cell r="AM334">
            <v>56229.04</v>
          </cell>
          <cell r="AN334">
            <v>55618.96</v>
          </cell>
          <cell r="AO334">
            <v>56025.68</v>
          </cell>
          <cell r="AQ334">
            <v>674341.76</v>
          </cell>
          <cell r="AR334">
            <v>674341.76</v>
          </cell>
          <cell r="AS334">
            <v>674341.76</v>
          </cell>
          <cell r="AT334">
            <v>674341.76</v>
          </cell>
          <cell r="AU334">
            <v>674341.76</v>
          </cell>
          <cell r="AV334">
            <v>674341.76</v>
          </cell>
          <cell r="AW334" t="e">
            <v>#REF!</v>
          </cell>
          <cell r="AX334" t="e">
            <v>#REF!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D334">
            <v>736079.5</v>
          </cell>
          <cell r="BE334">
            <v>875773.32</v>
          </cell>
          <cell r="BF334">
            <v>1120686.03</v>
          </cell>
          <cell r="BH334">
            <v>674341.76</v>
          </cell>
          <cell r="BI334">
            <v>908756.94</v>
          </cell>
          <cell r="BJ334">
            <v>886600.76</v>
          </cell>
          <cell r="BK334">
            <v>674341.76</v>
          </cell>
          <cell r="BL334">
            <v>674341.76</v>
          </cell>
          <cell r="BO334">
            <v>264978.08</v>
          </cell>
          <cell r="BP334">
            <v>0</v>
          </cell>
          <cell r="BQ334">
            <v>0</v>
          </cell>
          <cell r="BS334">
            <v>659637.48</v>
          </cell>
          <cell r="BT334">
            <v>674341.76</v>
          </cell>
          <cell r="BU334">
            <v>659637.48</v>
          </cell>
          <cell r="BV334">
            <v>14704.280000000028</v>
          </cell>
        </row>
        <row r="335">
          <cell r="C335" t="str">
            <v>O&amp;M</v>
          </cell>
          <cell r="E335" t="str">
            <v>EN-P-Env Strategy</v>
          </cell>
          <cell r="I335">
            <v>65259.85</v>
          </cell>
          <cell r="J335">
            <v>30868.05</v>
          </cell>
          <cell r="K335">
            <v>-34391.800000000003</v>
          </cell>
          <cell r="L335">
            <v>-1.1141552511415527</v>
          </cell>
          <cell r="M335">
            <v>271399.23</v>
          </cell>
          <cell r="N335">
            <v>185208.3</v>
          </cell>
          <cell r="O335">
            <v>-86190.93</v>
          </cell>
          <cell r="P335">
            <v>-0.46537293415035935</v>
          </cell>
          <cell r="R335">
            <v>15363.55</v>
          </cell>
          <cell r="S335">
            <v>82949.08</v>
          </cell>
          <cell r="T335">
            <v>63286.55</v>
          </cell>
          <cell r="U335">
            <v>44540.2</v>
          </cell>
          <cell r="V335">
            <v>0</v>
          </cell>
          <cell r="W335">
            <v>65259.85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30868.05</v>
          </cell>
          <cell r="AE335">
            <v>30868.05</v>
          </cell>
          <cell r="AF335">
            <v>30868.05</v>
          </cell>
          <cell r="AG335">
            <v>30868.05</v>
          </cell>
          <cell r="AH335">
            <v>30868.05</v>
          </cell>
          <cell r="AI335">
            <v>30868.05</v>
          </cell>
          <cell r="AJ335">
            <v>30868.05</v>
          </cell>
          <cell r="AK335">
            <v>30868.05</v>
          </cell>
          <cell r="AL335">
            <v>30868.05</v>
          </cell>
          <cell r="AM335">
            <v>30868.05</v>
          </cell>
          <cell r="AN335">
            <v>30868.05</v>
          </cell>
          <cell r="AO335">
            <v>31619.03</v>
          </cell>
          <cell r="AQ335">
            <v>326048.08</v>
          </cell>
          <cell r="AR335">
            <v>326048.08</v>
          </cell>
          <cell r="AS335">
            <v>326048.08</v>
          </cell>
          <cell r="AT335">
            <v>326048.08</v>
          </cell>
          <cell r="AU335">
            <v>408614.05</v>
          </cell>
          <cell r="AV335">
            <v>408614.05</v>
          </cell>
          <cell r="AW335" t="e">
            <v>#REF!</v>
          </cell>
          <cell r="AX335" t="e">
            <v>#REF!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D335">
            <v>402841.74</v>
          </cell>
          <cell r="BE335">
            <v>503919.92</v>
          </cell>
          <cell r="BF335">
            <v>604935.66</v>
          </cell>
          <cell r="BH335">
            <v>371167.58</v>
          </cell>
          <cell r="BI335">
            <v>389320.68</v>
          </cell>
          <cell r="BJ335">
            <v>357350.40000000002</v>
          </cell>
          <cell r="BK335">
            <v>408614.05</v>
          </cell>
          <cell r="BL335">
            <v>408614.05</v>
          </cell>
          <cell r="BO335">
            <v>137214.82</v>
          </cell>
          <cell r="BP335">
            <v>-37446.469999999972</v>
          </cell>
          <cell r="BQ335">
            <v>0</v>
          </cell>
          <cell r="BS335">
            <v>628261.92000000004</v>
          </cell>
          <cell r="BT335">
            <v>408614.05</v>
          </cell>
          <cell r="BU335">
            <v>628261.92000000004</v>
          </cell>
          <cell r="BV335">
            <v>-219647.87000000005</v>
          </cell>
        </row>
        <row r="336">
          <cell r="C336" t="str">
            <v>O&amp;M</v>
          </cell>
          <cell r="E336" t="str">
            <v>EN-P-Hlth&amp;SfyIm</v>
          </cell>
          <cell r="I336">
            <v>14882.86</v>
          </cell>
          <cell r="J336">
            <v>12288.6</v>
          </cell>
          <cell r="K336">
            <v>-2594.2600000000002</v>
          </cell>
          <cell r="L336">
            <v>-0.21111111111111111</v>
          </cell>
          <cell r="M336">
            <v>58985.279999999999</v>
          </cell>
          <cell r="N336">
            <v>74277.759999999995</v>
          </cell>
          <cell r="O336">
            <v>15292.479999999996</v>
          </cell>
          <cell r="P336">
            <v>0.20588235294117643</v>
          </cell>
          <cell r="R336">
            <v>15155.94</v>
          </cell>
          <cell r="S336">
            <v>8943.3700000000008</v>
          </cell>
          <cell r="T336">
            <v>8260.67</v>
          </cell>
          <cell r="U336">
            <v>11742.44</v>
          </cell>
          <cell r="V336">
            <v>0</v>
          </cell>
          <cell r="W336">
            <v>14882.86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12425.14</v>
          </cell>
          <cell r="AE336">
            <v>12425.14</v>
          </cell>
          <cell r="AF336">
            <v>12425.14</v>
          </cell>
          <cell r="AG336">
            <v>12425.14</v>
          </cell>
          <cell r="AH336">
            <v>12288.6</v>
          </cell>
          <cell r="AI336">
            <v>12288.6</v>
          </cell>
          <cell r="AJ336">
            <v>12288.6</v>
          </cell>
          <cell r="AK336">
            <v>12288.6</v>
          </cell>
          <cell r="AL336">
            <v>12288.6</v>
          </cell>
          <cell r="AM336">
            <v>12288.6</v>
          </cell>
          <cell r="AN336">
            <v>12288.6</v>
          </cell>
          <cell r="AO336">
            <v>13216.53</v>
          </cell>
          <cell r="AQ336">
            <v>148937.29</v>
          </cell>
          <cell r="AR336">
            <v>148937.29</v>
          </cell>
          <cell r="AS336">
            <v>148937.29</v>
          </cell>
          <cell r="AT336">
            <v>148937.29</v>
          </cell>
          <cell r="AU336">
            <v>148937.29</v>
          </cell>
          <cell r="AV336">
            <v>148937.29</v>
          </cell>
          <cell r="AW336" t="e">
            <v>#REF!</v>
          </cell>
          <cell r="AX336" t="e">
            <v>#REF!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D336">
            <v>179578.78</v>
          </cell>
          <cell r="BE336">
            <v>267218.38</v>
          </cell>
          <cell r="BF336">
            <v>211335.03</v>
          </cell>
          <cell r="BH336">
            <v>148937.29</v>
          </cell>
          <cell r="BI336">
            <v>226025.8</v>
          </cell>
          <cell r="BJ336">
            <v>327132</v>
          </cell>
          <cell r="BK336">
            <v>148937.29</v>
          </cell>
          <cell r="BL336">
            <v>148937.29</v>
          </cell>
          <cell r="BO336">
            <v>89952.010000000009</v>
          </cell>
          <cell r="BP336">
            <v>0</v>
          </cell>
          <cell r="BQ336">
            <v>0</v>
          </cell>
          <cell r="BS336">
            <v>131984.48000000001</v>
          </cell>
          <cell r="BT336">
            <v>148937.29</v>
          </cell>
          <cell r="BU336">
            <v>131984.48000000001</v>
          </cell>
          <cell r="BV336">
            <v>16952.809999999998</v>
          </cell>
        </row>
        <row r="337">
          <cell r="C337" t="str">
            <v>O&amp;M</v>
          </cell>
          <cell r="E337" t="str">
            <v>EN-P-E-Hlth&amp;Sfy</v>
          </cell>
          <cell r="I337">
            <v>24995.759999999998</v>
          </cell>
          <cell r="J337">
            <v>16429.14</v>
          </cell>
          <cell r="K337">
            <v>-8566.619999999999</v>
          </cell>
          <cell r="L337">
            <v>-0.52142838882619535</v>
          </cell>
          <cell r="M337">
            <v>89868.78</v>
          </cell>
          <cell r="N337">
            <v>99127.08</v>
          </cell>
          <cell r="O337">
            <v>9258.3000000000029</v>
          </cell>
          <cell r="P337">
            <v>9.3398292373789313E-2</v>
          </cell>
          <cell r="R337">
            <v>16815.71</v>
          </cell>
          <cell r="S337">
            <v>14695.11</v>
          </cell>
          <cell r="T337">
            <v>15573.17</v>
          </cell>
          <cell r="U337">
            <v>17789.03</v>
          </cell>
          <cell r="V337">
            <v>0</v>
          </cell>
          <cell r="W337">
            <v>24995.759999999998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16567.2</v>
          </cell>
          <cell r="AE337">
            <v>16567.2</v>
          </cell>
          <cell r="AF337">
            <v>16567.2</v>
          </cell>
          <cell r="AG337">
            <v>16567.2</v>
          </cell>
          <cell r="AH337">
            <v>16429.14</v>
          </cell>
          <cell r="AI337">
            <v>16429.14</v>
          </cell>
          <cell r="AJ337">
            <v>16429.14</v>
          </cell>
          <cell r="AK337">
            <v>16429.14</v>
          </cell>
          <cell r="AL337">
            <v>16429.14</v>
          </cell>
          <cell r="AM337">
            <v>16429.14</v>
          </cell>
          <cell r="AN337">
            <v>16429.14</v>
          </cell>
          <cell r="AO337">
            <v>16618.009999999998</v>
          </cell>
          <cell r="AQ337">
            <v>204620.16</v>
          </cell>
          <cell r="AR337">
            <v>204620.16</v>
          </cell>
          <cell r="AS337">
            <v>204620.1</v>
          </cell>
          <cell r="AT337">
            <v>195342.6</v>
          </cell>
          <cell r="AU337">
            <v>195344</v>
          </cell>
          <cell r="AV337">
            <v>195344</v>
          </cell>
          <cell r="AW337" t="e">
            <v>#REF!</v>
          </cell>
          <cell r="AX337" t="e">
            <v>#REF!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D337">
            <v>175664.88</v>
          </cell>
          <cell r="BE337">
            <v>162624.26</v>
          </cell>
          <cell r="BF337">
            <v>231737.72</v>
          </cell>
          <cell r="BH337">
            <v>197890.79</v>
          </cell>
          <cell r="BI337">
            <v>182130.2</v>
          </cell>
          <cell r="BJ337">
            <v>214827.7</v>
          </cell>
          <cell r="BK337">
            <v>195344</v>
          </cell>
          <cell r="BL337">
            <v>195344</v>
          </cell>
          <cell r="BO337">
            <v>105475.22</v>
          </cell>
          <cell r="BP337">
            <v>2546.7900000000081</v>
          </cell>
          <cell r="BQ337">
            <v>0</v>
          </cell>
          <cell r="BS337">
            <v>213977.14</v>
          </cell>
          <cell r="BT337">
            <v>195344</v>
          </cell>
          <cell r="BU337">
            <v>213977.14</v>
          </cell>
          <cell r="BV337">
            <v>-18633.140000000014</v>
          </cell>
        </row>
        <row r="338">
          <cell r="C338" t="str">
            <v>O&amp;M</v>
          </cell>
          <cell r="E338" t="str">
            <v>EN-P-M&amp;Acquis</v>
          </cell>
          <cell r="I338">
            <v>0</v>
          </cell>
          <cell r="J338">
            <v>0</v>
          </cell>
          <cell r="K338">
            <v>0</v>
          </cell>
          <cell r="L338" t="str">
            <v xml:space="preserve"> </v>
          </cell>
          <cell r="M338">
            <v>0</v>
          </cell>
          <cell r="N338">
            <v>0</v>
          </cell>
          <cell r="O338">
            <v>0</v>
          </cell>
          <cell r="P338" t="str">
            <v xml:space="preserve"> 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D338">
            <v>0</v>
          </cell>
          <cell r="BE338">
            <v>0</v>
          </cell>
          <cell r="BF338">
            <v>599.9</v>
          </cell>
          <cell r="BH338">
            <v>0</v>
          </cell>
          <cell r="BI338">
            <v>0</v>
          </cell>
          <cell r="BJ338">
            <v>48980</v>
          </cell>
          <cell r="BK338">
            <v>0</v>
          </cell>
          <cell r="BL338">
            <v>0</v>
          </cell>
          <cell r="BO338">
            <v>0</v>
          </cell>
          <cell r="BP338">
            <v>0</v>
          </cell>
          <cell r="BQ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</row>
        <row r="339">
          <cell r="C339" t="str">
            <v>O&amp;M</v>
          </cell>
          <cell r="E339" t="str">
            <v>EN-P-E-ComAudit</v>
          </cell>
          <cell r="I339">
            <v>53593.88</v>
          </cell>
          <cell r="J339">
            <v>33500.97</v>
          </cell>
          <cell r="K339">
            <v>-20092.909999999996</v>
          </cell>
          <cell r="L339">
            <v>-0.59977099170561321</v>
          </cell>
          <cell r="M339">
            <v>166951.96</v>
          </cell>
          <cell r="N339">
            <v>201005.82</v>
          </cell>
          <cell r="O339">
            <v>34053.860000000015</v>
          </cell>
          <cell r="P339">
            <v>0.16941728353935231</v>
          </cell>
          <cell r="R339">
            <v>31978.080000000002</v>
          </cell>
          <cell r="S339">
            <v>25156.43</v>
          </cell>
          <cell r="T339">
            <v>31902</v>
          </cell>
          <cell r="U339">
            <v>24321.57</v>
          </cell>
          <cell r="V339">
            <v>0</v>
          </cell>
          <cell r="W339">
            <v>53593.88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D339">
            <v>33500.97</v>
          </cell>
          <cell r="AE339">
            <v>33500.97</v>
          </cell>
          <cell r="AF339">
            <v>33500.97</v>
          </cell>
          <cell r="AG339">
            <v>33500.97</v>
          </cell>
          <cell r="AH339">
            <v>33500.97</v>
          </cell>
          <cell r="AI339">
            <v>33500.97</v>
          </cell>
          <cell r="AJ339">
            <v>33500.97</v>
          </cell>
          <cell r="AK339">
            <v>33500.97</v>
          </cell>
          <cell r="AL339">
            <v>33500.97</v>
          </cell>
          <cell r="AM339">
            <v>33500.97</v>
          </cell>
          <cell r="AN339">
            <v>33500.97</v>
          </cell>
          <cell r="AO339">
            <v>33198.39</v>
          </cell>
          <cell r="AQ339">
            <v>370905.08</v>
          </cell>
          <cell r="AR339">
            <v>370905.08</v>
          </cell>
          <cell r="AS339">
            <v>361144.42</v>
          </cell>
          <cell r="AT339">
            <v>318877.84000000003</v>
          </cell>
          <cell r="AU339">
            <v>337566</v>
          </cell>
          <cell r="AV339">
            <v>337566</v>
          </cell>
          <cell r="AW339" t="e">
            <v>#REF!</v>
          </cell>
          <cell r="AX339" t="e">
            <v>#REF!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D339">
            <v>355848.95</v>
          </cell>
          <cell r="BE339">
            <v>358666.95</v>
          </cell>
          <cell r="BF339">
            <v>348950.07</v>
          </cell>
          <cell r="BH339">
            <v>401709.06</v>
          </cell>
          <cell r="BI339">
            <v>380618.6</v>
          </cell>
          <cell r="BJ339">
            <v>381144.96</v>
          </cell>
          <cell r="BK339">
            <v>337566</v>
          </cell>
          <cell r="BL339">
            <v>337566</v>
          </cell>
          <cell r="BO339">
            <v>170614.04</v>
          </cell>
          <cell r="BP339">
            <v>64143.06</v>
          </cell>
          <cell r="BQ339">
            <v>0</v>
          </cell>
          <cell r="BS339">
            <v>344257.36</v>
          </cell>
          <cell r="BT339">
            <v>337566</v>
          </cell>
          <cell r="BU339">
            <v>344257.36</v>
          </cell>
          <cell r="BV339">
            <v>-6691.359999999986</v>
          </cell>
        </row>
        <row r="340">
          <cell r="C340" t="str">
            <v>O&amp;M</v>
          </cell>
          <cell r="E340" t="str">
            <v>EN-P-Env Policy</v>
          </cell>
          <cell r="I340">
            <v>76543.56</v>
          </cell>
          <cell r="J340">
            <v>40995.24</v>
          </cell>
          <cell r="K340">
            <v>-35548.32</v>
          </cell>
          <cell r="L340">
            <v>-0.86713286713286719</v>
          </cell>
          <cell r="M340">
            <v>200676</v>
          </cell>
          <cell r="N340">
            <v>246544.8</v>
          </cell>
          <cell r="O340">
            <v>45868.799999999988</v>
          </cell>
          <cell r="P340">
            <v>0.18604651162790695</v>
          </cell>
          <cell r="R340">
            <v>2436.7800000000002</v>
          </cell>
          <cell r="S340">
            <v>57336</v>
          </cell>
          <cell r="T340">
            <v>34974.959999999999</v>
          </cell>
          <cell r="U340">
            <v>29384.7</v>
          </cell>
          <cell r="V340">
            <v>0</v>
          </cell>
          <cell r="W340">
            <v>76543.56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41138.58</v>
          </cell>
          <cell r="AE340">
            <v>41138.58</v>
          </cell>
          <cell r="AF340">
            <v>41138.58</v>
          </cell>
          <cell r="AG340">
            <v>41138.58</v>
          </cell>
          <cell r="AH340">
            <v>40995.24</v>
          </cell>
          <cell r="AI340">
            <v>40995.24</v>
          </cell>
          <cell r="AJ340">
            <v>40995.24</v>
          </cell>
          <cell r="AK340">
            <v>40995.24</v>
          </cell>
          <cell r="AL340">
            <v>40995.24</v>
          </cell>
          <cell r="AM340">
            <v>40995.24</v>
          </cell>
          <cell r="AN340">
            <v>40995.24</v>
          </cell>
          <cell r="AO340">
            <v>40644.78</v>
          </cell>
          <cell r="AQ340">
            <v>492165.78</v>
          </cell>
          <cell r="AR340">
            <v>492165.78</v>
          </cell>
          <cell r="AS340">
            <v>492165.78</v>
          </cell>
          <cell r="AT340">
            <v>408230.03</v>
          </cell>
          <cell r="AU340">
            <v>408230.03</v>
          </cell>
          <cell r="AV340">
            <v>408230.03</v>
          </cell>
          <cell r="AW340" t="e">
            <v>#REF!</v>
          </cell>
          <cell r="AX340" t="e">
            <v>#REF!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D340">
            <v>534633.80000000005</v>
          </cell>
          <cell r="BE340">
            <v>498570.11</v>
          </cell>
          <cell r="BF340">
            <v>383380.49</v>
          </cell>
          <cell r="BH340">
            <v>492165.78</v>
          </cell>
          <cell r="BI340">
            <v>616831.19999999995</v>
          </cell>
          <cell r="BJ340">
            <v>650657.28000000003</v>
          </cell>
          <cell r="BK340">
            <v>408230.03</v>
          </cell>
          <cell r="BL340">
            <v>462269.21</v>
          </cell>
          <cell r="BO340">
            <v>261593.21000000002</v>
          </cell>
          <cell r="BP340">
            <v>29896.570000000007</v>
          </cell>
          <cell r="BQ340">
            <v>-54039.179999999993</v>
          </cell>
          <cell r="BS340">
            <v>427207.2</v>
          </cell>
          <cell r="BT340">
            <v>462269.21</v>
          </cell>
          <cell r="BU340">
            <v>427207.2</v>
          </cell>
          <cell r="BV340">
            <v>35062.010000000009</v>
          </cell>
        </row>
        <row r="341">
          <cell r="C341" t="str">
            <v>O&amp;M</v>
          </cell>
          <cell r="E341" t="str">
            <v>EN-P-Integration</v>
          </cell>
          <cell r="F341" t="str">
            <v>Integration</v>
          </cell>
          <cell r="I341">
            <v>0</v>
          </cell>
          <cell r="J341">
            <v>0</v>
          </cell>
          <cell r="K341">
            <v>0</v>
          </cell>
          <cell r="L341" t="str">
            <v xml:space="preserve"> </v>
          </cell>
          <cell r="M341">
            <v>0</v>
          </cell>
          <cell r="N341">
            <v>0</v>
          </cell>
          <cell r="O341">
            <v>0</v>
          </cell>
          <cell r="P341" t="str">
            <v xml:space="preserve"> 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D341">
            <v>0</v>
          </cell>
          <cell r="BE341">
            <v>0</v>
          </cell>
          <cell r="BF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O341">
            <v>0</v>
          </cell>
          <cell r="BP341">
            <v>0</v>
          </cell>
          <cell r="BQ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</row>
        <row r="342">
          <cell r="C342" t="str">
            <v>O&amp;M</v>
          </cell>
          <cell r="E342" t="str">
            <v>MS-P-Integration</v>
          </cell>
          <cell r="F342" t="str">
            <v>Integration</v>
          </cell>
          <cell r="I342">
            <v>0</v>
          </cell>
          <cell r="J342">
            <v>0</v>
          </cell>
          <cell r="K342">
            <v>0</v>
          </cell>
          <cell r="L342" t="str">
            <v xml:space="preserve"> </v>
          </cell>
          <cell r="M342">
            <v>0</v>
          </cell>
          <cell r="N342">
            <v>0</v>
          </cell>
          <cell r="O342">
            <v>0</v>
          </cell>
          <cell r="P342" t="str">
            <v xml:space="preserve"> 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D342">
            <v>0</v>
          </cell>
          <cell r="BE342">
            <v>0</v>
          </cell>
          <cell r="BF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O342">
            <v>0</v>
          </cell>
          <cell r="BP342">
            <v>0</v>
          </cell>
          <cell r="BQ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</row>
        <row r="343">
          <cell r="C343" t="str">
            <v>O&amp;M</v>
          </cell>
          <cell r="E343" t="str">
            <v>EN-P-waste Mana&amp;FldSrv</v>
          </cell>
          <cell r="I343">
            <v>0</v>
          </cell>
          <cell r="J343">
            <v>0</v>
          </cell>
          <cell r="K343">
            <v>0</v>
          </cell>
          <cell r="L343" t="str">
            <v xml:space="preserve"> </v>
          </cell>
          <cell r="M343">
            <v>0</v>
          </cell>
          <cell r="N343">
            <v>0</v>
          </cell>
          <cell r="O343">
            <v>0</v>
          </cell>
          <cell r="P343" t="str">
            <v xml:space="preserve"> 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D343">
            <v>0</v>
          </cell>
          <cell r="BE343">
            <v>0</v>
          </cell>
          <cell r="BF343">
            <v>627338.25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O343">
            <v>0</v>
          </cell>
          <cell r="BP343">
            <v>0</v>
          </cell>
          <cell r="BQ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</row>
        <row r="344">
          <cell r="C344" t="str">
            <v>O&amp;M</v>
          </cell>
          <cell r="E344" t="str">
            <v>EN-P-Investment Recovery</v>
          </cell>
          <cell r="I344">
            <v>0</v>
          </cell>
          <cell r="J344">
            <v>0</v>
          </cell>
          <cell r="K344">
            <v>0</v>
          </cell>
          <cell r="L344" t="str">
            <v xml:space="preserve"> </v>
          </cell>
          <cell r="M344">
            <v>0</v>
          </cell>
          <cell r="N344">
            <v>0</v>
          </cell>
          <cell r="O344">
            <v>0</v>
          </cell>
          <cell r="P344" t="str">
            <v xml:space="preserve"> 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D344">
            <v>0</v>
          </cell>
          <cell r="BE344">
            <v>0</v>
          </cell>
          <cell r="BF344">
            <v>315881.45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O344">
            <v>0</v>
          </cell>
          <cell r="BP344">
            <v>0</v>
          </cell>
          <cell r="BQ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</row>
        <row r="345">
          <cell r="C345" t="str">
            <v>O&amp;M</v>
          </cell>
          <cell r="E345" t="str">
            <v>MS-P-Auto Maint group</v>
          </cell>
          <cell r="I345">
            <v>0</v>
          </cell>
          <cell r="J345">
            <v>0</v>
          </cell>
          <cell r="K345">
            <v>0</v>
          </cell>
          <cell r="L345" t="str">
            <v xml:space="preserve"> </v>
          </cell>
          <cell r="M345">
            <v>0</v>
          </cell>
          <cell r="N345">
            <v>0</v>
          </cell>
          <cell r="O345">
            <v>0</v>
          </cell>
          <cell r="P345" t="str">
            <v xml:space="preserve"> 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D345">
            <v>0</v>
          </cell>
          <cell r="BE345">
            <v>0</v>
          </cell>
          <cell r="BF345">
            <v>472865.37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O345">
            <v>0</v>
          </cell>
          <cell r="BP345">
            <v>0</v>
          </cell>
          <cell r="BQ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</row>
        <row r="346">
          <cell r="C346" t="str">
            <v>O&amp;M</v>
          </cell>
          <cell r="E346" t="str">
            <v>EN-P-Coal Ash mar</v>
          </cell>
          <cell r="I346">
            <v>0</v>
          </cell>
          <cell r="J346">
            <v>0</v>
          </cell>
          <cell r="K346">
            <v>0</v>
          </cell>
          <cell r="L346" t="str">
            <v xml:space="preserve"> </v>
          </cell>
          <cell r="M346">
            <v>0</v>
          </cell>
          <cell r="N346">
            <v>0</v>
          </cell>
          <cell r="O346">
            <v>0</v>
          </cell>
          <cell r="P346" t="str">
            <v xml:space="preserve"> 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D346">
            <v>0</v>
          </cell>
          <cell r="BE346">
            <v>0</v>
          </cell>
          <cell r="BF346">
            <v>68486.259999999995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O346">
            <v>0</v>
          </cell>
          <cell r="BP346">
            <v>0</v>
          </cell>
          <cell r="BQ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</row>
        <row r="347">
          <cell r="C347" t="str">
            <v>O&amp;M</v>
          </cell>
          <cell r="E347" t="str">
            <v>EN-P-EH&amp;S Global</v>
          </cell>
          <cell r="I347">
            <v>0</v>
          </cell>
          <cell r="J347">
            <v>0</v>
          </cell>
          <cell r="K347">
            <v>0</v>
          </cell>
          <cell r="L347" t="str">
            <v xml:space="preserve"> </v>
          </cell>
          <cell r="M347">
            <v>0</v>
          </cell>
          <cell r="N347">
            <v>0</v>
          </cell>
          <cell r="O347">
            <v>0</v>
          </cell>
          <cell r="P347" t="str">
            <v xml:space="preserve"> 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D347">
            <v>0</v>
          </cell>
          <cell r="BE347">
            <v>0</v>
          </cell>
          <cell r="BF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O347">
            <v>0</v>
          </cell>
          <cell r="BP347">
            <v>0</v>
          </cell>
          <cell r="BQ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</row>
        <row r="348">
          <cell r="C348" t="str">
            <v>O&amp;M</v>
          </cell>
          <cell r="E348" t="str">
            <v>EN-P-Resource Recovery</v>
          </cell>
          <cell r="I348">
            <v>0</v>
          </cell>
          <cell r="J348">
            <v>0</v>
          </cell>
          <cell r="K348">
            <v>0</v>
          </cell>
          <cell r="L348" t="str">
            <v xml:space="preserve"> </v>
          </cell>
          <cell r="M348">
            <v>0</v>
          </cell>
          <cell r="N348">
            <v>0</v>
          </cell>
          <cell r="O348">
            <v>0</v>
          </cell>
          <cell r="P348" t="str">
            <v xml:space="preserve"> 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D348">
            <v>0</v>
          </cell>
          <cell r="BE348">
            <v>0</v>
          </cell>
          <cell r="BF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O348">
            <v>0</v>
          </cell>
          <cell r="BP348">
            <v>0</v>
          </cell>
          <cell r="BQ348">
            <v>0</v>
          </cell>
          <cell r="BS348">
            <v>1357295.76</v>
          </cell>
          <cell r="BT348">
            <v>0</v>
          </cell>
          <cell r="BU348">
            <v>1357295.76</v>
          </cell>
          <cell r="BV348">
            <v>-1357295.76</v>
          </cell>
        </row>
        <row r="350">
          <cell r="D350" t="str">
            <v>Non-PT</v>
          </cell>
          <cell r="I350">
            <v>1617767.4900000002</v>
          </cell>
          <cell r="J350">
            <v>1259141.8</v>
          </cell>
          <cell r="K350">
            <v>-358625.69</v>
          </cell>
          <cell r="L350">
            <v>-0.28481755589402241</v>
          </cell>
          <cell r="M350">
            <v>7642259.2500000009</v>
          </cell>
          <cell r="N350">
            <v>7563891.0399999982</v>
          </cell>
          <cell r="O350">
            <v>-78368.209999999934</v>
          </cell>
          <cell r="P350">
            <v>-1.0360832749383438E-2</v>
          </cell>
          <cell r="R350">
            <v>1226843.3700000001</v>
          </cell>
          <cell r="S350">
            <v>1100134.3700000001</v>
          </cell>
          <cell r="T350">
            <v>1298193.9499999997</v>
          </cell>
          <cell r="U350">
            <v>1389927.8</v>
          </cell>
          <cell r="V350">
            <v>1009392.27</v>
          </cell>
          <cell r="W350">
            <v>1617767.4900000002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D350">
            <v>1261401.8599999999</v>
          </cell>
          <cell r="AE350">
            <v>1261401.8599999999</v>
          </cell>
          <cell r="AF350">
            <v>1261401.8599999999</v>
          </cell>
          <cell r="AG350">
            <v>1261401.8599999999</v>
          </cell>
          <cell r="AH350">
            <v>1259141.8</v>
          </cell>
          <cell r="AI350">
            <v>1259141.8</v>
          </cell>
          <cell r="AJ350">
            <v>1259141.8</v>
          </cell>
          <cell r="AK350">
            <v>1259141.8</v>
          </cell>
          <cell r="AL350">
            <v>1259039.04</v>
          </cell>
          <cell r="AM350">
            <v>1259039.04</v>
          </cell>
          <cell r="AN350">
            <v>1258428.96</v>
          </cell>
          <cell r="AO350">
            <v>1266449.77</v>
          </cell>
          <cell r="AQ350">
            <v>15055937.34</v>
          </cell>
          <cell r="AR350">
            <v>15055937.34</v>
          </cell>
          <cell r="AS350">
            <v>15042274.959999999</v>
          </cell>
          <cell r="AT350">
            <v>15115539.34</v>
          </cell>
          <cell r="AU350">
            <v>15232213.850000001</v>
          </cell>
          <cell r="AV350">
            <v>15232213.850000001</v>
          </cell>
          <cell r="AW350" t="e">
            <v>#REF!</v>
          </cell>
          <cell r="AX350" t="e">
            <v>#REF!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D350">
            <v>14213034.719999999</v>
          </cell>
          <cell r="BE350">
            <v>14875373.289999999</v>
          </cell>
          <cell r="BF350">
            <v>15972477.99</v>
          </cell>
          <cell r="BH350">
            <v>15125131.449999999</v>
          </cell>
          <cell r="BI350">
            <v>16110591.1</v>
          </cell>
          <cell r="BJ350">
            <v>15849857.799999997</v>
          </cell>
          <cell r="BK350">
            <v>15232213.850000001</v>
          </cell>
          <cell r="BL350">
            <v>15226915.560000002</v>
          </cell>
          <cell r="BM350">
            <v>0</v>
          </cell>
          <cell r="BN350">
            <v>0</v>
          </cell>
          <cell r="BO350">
            <v>7584656.3100000015</v>
          </cell>
          <cell r="BP350">
            <v>-101784.11000000031</v>
          </cell>
          <cell r="BQ350">
            <v>5298.2900000000373</v>
          </cell>
          <cell r="BS350">
            <v>16060387.27</v>
          </cell>
          <cell r="BT350">
            <v>15226915.560000002</v>
          </cell>
          <cell r="BU350">
            <v>16060387.27</v>
          </cell>
          <cell r="BV350">
            <v>-833471.71000000031</v>
          </cell>
        </row>
        <row r="352">
          <cell r="C352" t="str">
            <v>O&amp;M</v>
          </cell>
          <cell r="E352" t="str">
            <v>MS-P-E-PT-PhtoDigtlm</v>
          </cell>
          <cell r="I352">
            <v>0</v>
          </cell>
          <cell r="J352">
            <v>554</v>
          </cell>
          <cell r="K352">
            <v>554</v>
          </cell>
          <cell r="L352">
            <v>1</v>
          </cell>
          <cell r="M352">
            <v>814.01</v>
          </cell>
          <cell r="N352">
            <v>3328</v>
          </cell>
          <cell r="O352">
            <v>2513.9899999999998</v>
          </cell>
          <cell r="P352">
            <v>0.75540564903846152</v>
          </cell>
          <cell r="R352">
            <v>381.07</v>
          </cell>
          <cell r="S352">
            <v>179.14</v>
          </cell>
          <cell r="T352">
            <v>172.8</v>
          </cell>
          <cell r="U352">
            <v>0</v>
          </cell>
          <cell r="V352">
            <v>81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555</v>
          </cell>
          <cell r="AE352">
            <v>555</v>
          </cell>
          <cell r="AF352">
            <v>555</v>
          </cell>
          <cell r="AG352">
            <v>555</v>
          </cell>
          <cell r="AH352">
            <v>554</v>
          </cell>
          <cell r="AI352">
            <v>554</v>
          </cell>
          <cell r="AJ352">
            <v>554</v>
          </cell>
          <cell r="AK352">
            <v>554</v>
          </cell>
          <cell r="AL352">
            <v>554</v>
          </cell>
          <cell r="AM352">
            <v>554</v>
          </cell>
          <cell r="AN352">
            <v>554</v>
          </cell>
          <cell r="AO352">
            <v>553</v>
          </cell>
          <cell r="AQ352">
            <v>6528.01</v>
          </cell>
          <cell r="AR352">
            <v>6528.01</v>
          </cell>
          <cell r="AS352">
            <v>6651.18</v>
          </cell>
          <cell r="AT352">
            <v>6651.18</v>
          </cell>
          <cell r="AU352">
            <v>6640</v>
          </cell>
          <cell r="AV352">
            <v>6640</v>
          </cell>
          <cell r="AW352" t="e">
            <v>#REF!</v>
          </cell>
          <cell r="AX352" t="e">
            <v>#REF!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D352">
            <v>743.96</v>
          </cell>
          <cell r="BE352">
            <v>1902.41</v>
          </cell>
          <cell r="BF352">
            <v>633.15</v>
          </cell>
          <cell r="BH352">
            <v>6651</v>
          </cell>
          <cell r="BI352">
            <v>1713</v>
          </cell>
          <cell r="BJ352">
            <v>1672</v>
          </cell>
          <cell r="BK352">
            <v>6640</v>
          </cell>
          <cell r="BL352">
            <v>6640</v>
          </cell>
          <cell r="BO352">
            <v>5825.99</v>
          </cell>
          <cell r="BP352">
            <v>11</v>
          </cell>
          <cell r="BQ352">
            <v>0</v>
          </cell>
          <cell r="BS352">
            <v>818.64</v>
          </cell>
          <cell r="BT352">
            <v>6640</v>
          </cell>
          <cell r="BU352">
            <v>818.64</v>
          </cell>
          <cell r="BV352">
            <v>5821.36</v>
          </cell>
        </row>
        <row r="353">
          <cell r="C353" t="str">
            <v>O&amp;M</v>
          </cell>
          <cell r="E353" t="str">
            <v>EN-P-PT-EnvFieldSrvs</v>
          </cell>
          <cell r="I353">
            <v>52462</v>
          </cell>
          <cell r="J353">
            <v>42097</v>
          </cell>
          <cell r="K353">
            <v>-10365</v>
          </cell>
          <cell r="L353">
            <v>-0.24621707010000712</v>
          </cell>
          <cell r="M353">
            <v>204059</v>
          </cell>
          <cell r="N353">
            <v>252786</v>
          </cell>
          <cell r="O353">
            <v>48727</v>
          </cell>
          <cell r="P353">
            <v>0.19275988385432738</v>
          </cell>
          <cell r="R353">
            <v>35372</v>
          </cell>
          <cell r="S353">
            <v>28180</v>
          </cell>
          <cell r="T353">
            <v>42985</v>
          </cell>
          <cell r="U353">
            <v>45060</v>
          </cell>
          <cell r="V353">
            <v>0</v>
          </cell>
          <cell r="W353">
            <v>52462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42148</v>
          </cell>
          <cell r="AE353">
            <v>42148</v>
          </cell>
          <cell r="AF353">
            <v>42148</v>
          </cell>
          <cell r="AG353">
            <v>42148</v>
          </cell>
          <cell r="AH353">
            <v>42097</v>
          </cell>
          <cell r="AI353">
            <v>42097</v>
          </cell>
          <cell r="AJ353">
            <v>42097</v>
          </cell>
          <cell r="AK353">
            <v>42097</v>
          </cell>
          <cell r="AL353">
            <v>42097</v>
          </cell>
          <cell r="AM353">
            <v>42097</v>
          </cell>
          <cell r="AN353">
            <v>42097</v>
          </cell>
          <cell r="AO353">
            <v>42100</v>
          </cell>
          <cell r="AQ353">
            <v>505371</v>
          </cell>
          <cell r="AR353">
            <v>505371</v>
          </cell>
          <cell r="AS353">
            <v>505371</v>
          </cell>
          <cell r="AT353">
            <v>505371</v>
          </cell>
          <cell r="AU353">
            <v>505371</v>
          </cell>
          <cell r="AV353">
            <v>505371</v>
          </cell>
          <cell r="AW353" t="e">
            <v>#REF!</v>
          </cell>
          <cell r="AX353" t="e">
            <v>#REF!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D353">
            <v>452715</v>
          </cell>
          <cell r="BE353">
            <v>1164404</v>
          </cell>
          <cell r="BF353">
            <v>0</v>
          </cell>
          <cell r="BH353">
            <v>505371</v>
          </cell>
          <cell r="BI353">
            <v>1162062</v>
          </cell>
          <cell r="BJ353">
            <v>1233718</v>
          </cell>
          <cell r="BK353">
            <v>505371</v>
          </cell>
          <cell r="BL353">
            <v>505371</v>
          </cell>
          <cell r="BO353">
            <v>301312</v>
          </cell>
          <cell r="BP353">
            <v>0</v>
          </cell>
          <cell r="BQ353">
            <v>0</v>
          </cell>
          <cell r="BS353">
            <v>0</v>
          </cell>
          <cell r="BT353">
            <v>505371</v>
          </cell>
          <cell r="BU353">
            <v>0</v>
          </cell>
          <cell r="BV353">
            <v>505371</v>
          </cell>
        </row>
        <row r="354">
          <cell r="C354" t="str">
            <v>O&amp;M</v>
          </cell>
          <cell r="E354" t="str">
            <v>EN-P-E-PT-Integratio</v>
          </cell>
          <cell r="F354" t="str">
            <v>T&amp;E</v>
          </cell>
          <cell r="I354">
            <v>0</v>
          </cell>
          <cell r="J354">
            <v>0</v>
          </cell>
          <cell r="K354">
            <v>0</v>
          </cell>
          <cell r="L354" t="str">
            <v xml:space="preserve"> </v>
          </cell>
          <cell r="M354">
            <v>0</v>
          </cell>
          <cell r="N354">
            <v>0</v>
          </cell>
          <cell r="O354">
            <v>0</v>
          </cell>
          <cell r="P354" t="str">
            <v xml:space="preserve"> 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D354">
            <v>0</v>
          </cell>
          <cell r="BE354">
            <v>0</v>
          </cell>
          <cell r="BF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O354">
            <v>0</v>
          </cell>
          <cell r="BP354">
            <v>0</v>
          </cell>
          <cell r="BQ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</row>
        <row r="355">
          <cell r="C355" t="str">
            <v>O&amp;M</v>
          </cell>
          <cell r="E355" t="str">
            <v>EN-P-PT-MnfGsPlntRmd</v>
          </cell>
          <cell r="I355">
            <v>0</v>
          </cell>
          <cell r="J355">
            <v>0</v>
          </cell>
          <cell r="K355">
            <v>0</v>
          </cell>
          <cell r="L355" t="str">
            <v xml:space="preserve"> </v>
          </cell>
          <cell r="M355">
            <v>0</v>
          </cell>
          <cell r="N355">
            <v>0</v>
          </cell>
          <cell r="O355">
            <v>0</v>
          </cell>
          <cell r="P355" t="str">
            <v xml:space="preserve"> 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D355">
            <v>0</v>
          </cell>
          <cell r="BE355">
            <v>0</v>
          </cell>
          <cell r="BF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O355">
            <v>0</v>
          </cell>
          <cell r="BP355">
            <v>0</v>
          </cell>
          <cell r="BQ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</row>
        <row r="356">
          <cell r="C356" t="str">
            <v>O&amp;M</v>
          </cell>
          <cell r="E356" t="str">
            <v>EN-P-PT-EEP-O&amp;M Impl</v>
          </cell>
          <cell r="I356">
            <v>372438</v>
          </cell>
          <cell r="J356">
            <v>180542</v>
          </cell>
          <cell r="K356">
            <v>-191896</v>
          </cell>
          <cell r="L356">
            <v>-1.0628884137762957</v>
          </cell>
          <cell r="M356">
            <v>1081705</v>
          </cell>
          <cell r="N356">
            <v>1207834</v>
          </cell>
          <cell r="O356">
            <v>126129</v>
          </cell>
          <cell r="P356">
            <v>0.10442577374043122</v>
          </cell>
          <cell r="R356">
            <v>153298</v>
          </cell>
          <cell r="S356">
            <v>135981</v>
          </cell>
          <cell r="T356">
            <v>221442</v>
          </cell>
          <cell r="U356">
            <v>198546</v>
          </cell>
          <cell r="V356">
            <v>0</v>
          </cell>
          <cell r="W356">
            <v>372438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D356">
            <v>129889</v>
          </cell>
          <cell r="AE356">
            <v>150889</v>
          </cell>
          <cell r="AF356">
            <v>255838</v>
          </cell>
          <cell r="AG356">
            <v>283472</v>
          </cell>
          <cell r="AH356">
            <v>207204</v>
          </cell>
          <cell r="AI356">
            <v>180542</v>
          </cell>
          <cell r="AJ356">
            <v>161337</v>
          </cell>
          <cell r="AK356">
            <v>196537</v>
          </cell>
          <cell r="AL356">
            <v>229037</v>
          </cell>
          <cell r="AM356">
            <v>264487</v>
          </cell>
          <cell r="AN356">
            <v>261302</v>
          </cell>
          <cell r="AO356">
            <v>260688</v>
          </cell>
          <cell r="AQ356">
            <v>2581222</v>
          </cell>
          <cell r="AR356">
            <v>2581222</v>
          </cell>
          <cell r="AS356">
            <v>2581222</v>
          </cell>
          <cell r="AT356">
            <v>2516222</v>
          </cell>
          <cell r="AU356">
            <v>2516222</v>
          </cell>
          <cell r="AV356">
            <v>2516222</v>
          </cell>
          <cell r="AW356" t="e">
            <v>#REF!</v>
          </cell>
          <cell r="AX356" t="e">
            <v>#REF!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D356">
            <v>2418487</v>
          </cell>
          <cell r="BE356">
            <v>3183053</v>
          </cell>
          <cell r="BF356">
            <v>3507331.09</v>
          </cell>
          <cell r="BH356">
            <v>2581222</v>
          </cell>
          <cell r="BI356">
            <v>3337000</v>
          </cell>
          <cell r="BJ356">
            <v>3301438</v>
          </cell>
          <cell r="BK356">
            <v>2516222</v>
          </cell>
          <cell r="BL356">
            <v>2516222</v>
          </cell>
          <cell r="BO356">
            <v>1434517</v>
          </cell>
          <cell r="BP356">
            <v>65000</v>
          </cell>
          <cell r="BQ356">
            <v>0</v>
          </cell>
          <cell r="BS356">
            <v>2539708</v>
          </cell>
          <cell r="BT356">
            <v>2516222</v>
          </cell>
          <cell r="BU356">
            <v>2539708</v>
          </cell>
          <cell r="BV356">
            <v>-23486</v>
          </cell>
        </row>
        <row r="357">
          <cell r="C357" t="str">
            <v>O&amp;M</v>
          </cell>
          <cell r="E357" t="str">
            <v>EN-P-E-PT-EnSup</v>
          </cell>
          <cell r="I357">
            <v>15615.11</v>
          </cell>
          <cell r="J357">
            <v>12978</v>
          </cell>
          <cell r="K357">
            <v>-2637.1100000000006</v>
          </cell>
          <cell r="L357">
            <v>-0.20319848975188787</v>
          </cell>
          <cell r="M357">
            <v>39986.1</v>
          </cell>
          <cell r="N357">
            <v>77932</v>
          </cell>
          <cell r="O357">
            <v>37945.9</v>
          </cell>
          <cell r="P357">
            <v>0.48691038341117898</v>
          </cell>
          <cell r="R357">
            <v>3115.24</v>
          </cell>
          <cell r="S357">
            <v>5384.6</v>
          </cell>
          <cell r="T357">
            <v>8639.1299999999992</v>
          </cell>
          <cell r="U357">
            <v>7232.02</v>
          </cell>
          <cell r="V357">
            <v>0</v>
          </cell>
          <cell r="W357">
            <v>15615.11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12994</v>
          </cell>
          <cell r="AE357">
            <v>12994</v>
          </cell>
          <cell r="AF357">
            <v>12994</v>
          </cell>
          <cell r="AG357">
            <v>12994</v>
          </cell>
          <cell r="AH357">
            <v>12978</v>
          </cell>
          <cell r="AI357">
            <v>12978</v>
          </cell>
          <cell r="AJ357">
            <v>12978</v>
          </cell>
          <cell r="AK357">
            <v>12978</v>
          </cell>
          <cell r="AL357">
            <v>12978</v>
          </cell>
          <cell r="AM357">
            <v>12978</v>
          </cell>
          <cell r="AN357">
            <v>12978</v>
          </cell>
          <cell r="AO357">
            <v>12978</v>
          </cell>
          <cell r="AQ357">
            <v>155800</v>
          </cell>
          <cell r="AR357">
            <v>155800</v>
          </cell>
          <cell r="AS357">
            <v>151700</v>
          </cell>
          <cell r="AT357">
            <v>116550</v>
          </cell>
          <cell r="AU357">
            <v>116771</v>
          </cell>
          <cell r="AV357">
            <v>116771</v>
          </cell>
          <cell r="AW357" t="e">
            <v>#REF!</v>
          </cell>
          <cell r="AX357" t="e">
            <v>#REF!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D357">
            <v>88836.98</v>
          </cell>
          <cell r="BE357">
            <v>47638.89</v>
          </cell>
          <cell r="BF357">
            <v>75484.490000000005</v>
          </cell>
          <cell r="BH357">
            <v>155800</v>
          </cell>
          <cell r="BI357">
            <v>82270</v>
          </cell>
          <cell r="BJ357">
            <v>117000</v>
          </cell>
          <cell r="BK357">
            <v>116771</v>
          </cell>
          <cell r="BL357">
            <v>116771</v>
          </cell>
          <cell r="BO357">
            <v>76784.899999999994</v>
          </cell>
          <cell r="BP357">
            <v>39029</v>
          </cell>
          <cell r="BQ357">
            <v>0</v>
          </cell>
          <cell r="BS357">
            <v>153550</v>
          </cell>
          <cell r="BT357">
            <v>116771</v>
          </cell>
          <cell r="BU357">
            <v>153550</v>
          </cell>
          <cell r="BV357">
            <v>-36779</v>
          </cell>
        </row>
        <row r="358">
          <cell r="C358" t="str">
            <v>O&amp;M</v>
          </cell>
          <cell r="E358" t="str">
            <v>EN-P-PT-Env Rem</v>
          </cell>
          <cell r="I358">
            <v>3003</v>
          </cell>
          <cell r="J358">
            <v>24407</v>
          </cell>
          <cell r="K358">
            <v>21404</v>
          </cell>
          <cell r="L358">
            <v>0.87696152743065514</v>
          </cell>
          <cell r="M358">
            <v>13753</v>
          </cell>
          <cell r="N358">
            <v>146558</v>
          </cell>
          <cell r="O358">
            <v>132805</v>
          </cell>
          <cell r="P358">
            <v>0.90616001855920525</v>
          </cell>
          <cell r="R358">
            <v>331</v>
          </cell>
          <cell r="S358">
            <v>2655</v>
          </cell>
          <cell r="T358">
            <v>7140</v>
          </cell>
          <cell r="U358">
            <v>624</v>
          </cell>
          <cell r="V358">
            <v>0</v>
          </cell>
          <cell r="W358">
            <v>3003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24436</v>
          </cell>
          <cell r="AE358">
            <v>24436</v>
          </cell>
          <cell r="AF358">
            <v>24436</v>
          </cell>
          <cell r="AG358">
            <v>24436</v>
          </cell>
          <cell r="AH358">
            <v>24407</v>
          </cell>
          <cell r="AI358">
            <v>24407</v>
          </cell>
          <cell r="AJ358">
            <v>24407</v>
          </cell>
          <cell r="AK358">
            <v>24407</v>
          </cell>
          <cell r="AL358">
            <v>24407</v>
          </cell>
          <cell r="AM358">
            <v>24407</v>
          </cell>
          <cell r="AN358">
            <v>24407</v>
          </cell>
          <cell r="AO358">
            <v>24407</v>
          </cell>
          <cell r="AQ358">
            <v>293000</v>
          </cell>
          <cell r="AR358">
            <v>293000</v>
          </cell>
          <cell r="AS358">
            <v>293000</v>
          </cell>
          <cell r="AT358">
            <v>58000</v>
          </cell>
          <cell r="AU358">
            <v>58000</v>
          </cell>
          <cell r="AV358">
            <v>58000</v>
          </cell>
          <cell r="AW358" t="e">
            <v>#REF!</v>
          </cell>
          <cell r="AX358" t="e">
            <v>#REF!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D358">
            <v>59586</v>
          </cell>
          <cell r="BE358">
            <v>43914</v>
          </cell>
          <cell r="BF358">
            <v>56246</v>
          </cell>
          <cell r="BH358">
            <v>293000</v>
          </cell>
          <cell r="BI358">
            <v>183850</v>
          </cell>
          <cell r="BJ358">
            <v>200000</v>
          </cell>
          <cell r="BK358">
            <v>58000</v>
          </cell>
          <cell r="BL358">
            <v>58000</v>
          </cell>
          <cell r="BO358">
            <v>44247</v>
          </cell>
          <cell r="BP358">
            <v>235000</v>
          </cell>
          <cell r="BQ358">
            <v>0</v>
          </cell>
          <cell r="BS358">
            <v>230000</v>
          </cell>
          <cell r="BT358">
            <v>58000</v>
          </cell>
          <cell r="BU358">
            <v>230000</v>
          </cell>
          <cell r="BV358">
            <v>-172000</v>
          </cell>
        </row>
        <row r="359">
          <cell r="C359" t="str">
            <v>O&amp;M</v>
          </cell>
          <cell r="E359" t="str">
            <v>EN-P-PT-L&amp;P Tec</v>
          </cell>
          <cell r="I359">
            <v>70874</v>
          </cell>
          <cell r="J359">
            <v>63310</v>
          </cell>
          <cell r="K359">
            <v>-7564</v>
          </cell>
          <cell r="L359">
            <v>-0.11947559627231086</v>
          </cell>
          <cell r="M359">
            <v>264579</v>
          </cell>
          <cell r="N359">
            <v>380156</v>
          </cell>
          <cell r="O359">
            <v>115577</v>
          </cell>
          <cell r="P359">
            <v>0.30402518965898212</v>
          </cell>
          <cell r="R359">
            <v>44745</v>
          </cell>
          <cell r="S359">
            <v>37701</v>
          </cell>
          <cell r="T359">
            <v>63229</v>
          </cell>
          <cell r="U359">
            <v>36331</v>
          </cell>
          <cell r="V359">
            <v>11699</v>
          </cell>
          <cell r="W359">
            <v>70874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63384</v>
          </cell>
          <cell r="AE359">
            <v>63384</v>
          </cell>
          <cell r="AF359">
            <v>63384</v>
          </cell>
          <cell r="AG359">
            <v>63384</v>
          </cell>
          <cell r="AH359">
            <v>63310</v>
          </cell>
          <cell r="AI359">
            <v>63310</v>
          </cell>
          <cell r="AJ359">
            <v>63310</v>
          </cell>
          <cell r="AK359">
            <v>63310</v>
          </cell>
          <cell r="AL359">
            <v>63310</v>
          </cell>
          <cell r="AM359">
            <v>63310</v>
          </cell>
          <cell r="AN359">
            <v>63310</v>
          </cell>
          <cell r="AO359">
            <v>63293</v>
          </cell>
          <cell r="AQ359">
            <v>759999</v>
          </cell>
          <cell r="AR359">
            <v>759999</v>
          </cell>
          <cell r="AS359">
            <v>759999</v>
          </cell>
          <cell r="AT359">
            <v>705999</v>
          </cell>
          <cell r="AU359">
            <v>705999</v>
          </cell>
          <cell r="AV359">
            <v>705999</v>
          </cell>
          <cell r="AW359" t="e">
            <v>#REF!</v>
          </cell>
          <cell r="AX359" t="e">
            <v>#REF!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D359">
            <v>662559.69999999995</v>
          </cell>
          <cell r="BE359">
            <v>558807.16</v>
          </cell>
          <cell r="BF359">
            <v>1366662.58</v>
          </cell>
          <cell r="BH359">
            <v>759999</v>
          </cell>
          <cell r="BI359">
            <v>505479</v>
          </cell>
          <cell r="BJ359">
            <v>909708</v>
          </cell>
          <cell r="BK359">
            <v>705999</v>
          </cell>
          <cell r="BL359">
            <v>864199</v>
          </cell>
          <cell r="BO359">
            <v>599620</v>
          </cell>
          <cell r="BP359">
            <v>-104200</v>
          </cell>
          <cell r="BQ359">
            <v>-158200</v>
          </cell>
          <cell r="BS359">
            <v>560000</v>
          </cell>
          <cell r="BT359">
            <v>864199</v>
          </cell>
          <cell r="BU359">
            <v>560000</v>
          </cell>
          <cell r="BV359">
            <v>304199</v>
          </cell>
        </row>
        <row r="360">
          <cell r="C360" t="str">
            <v>O&amp;M</v>
          </cell>
          <cell r="E360" t="str">
            <v>MS-P-PT-PhotDigVidGp</v>
          </cell>
          <cell r="I360">
            <v>2976</v>
          </cell>
          <cell r="J360">
            <v>3219</v>
          </cell>
          <cell r="K360">
            <v>243</v>
          </cell>
          <cell r="L360">
            <v>7.5489282385834106E-2</v>
          </cell>
          <cell r="M360">
            <v>7767</v>
          </cell>
          <cell r="N360">
            <v>19326</v>
          </cell>
          <cell r="O360">
            <v>11559</v>
          </cell>
          <cell r="P360">
            <v>0.59810617820552625</v>
          </cell>
          <cell r="R360">
            <v>0</v>
          </cell>
          <cell r="S360">
            <v>81</v>
          </cell>
          <cell r="T360">
            <v>4008</v>
          </cell>
          <cell r="U360">
            <v>689</v>
          </cell>
          <cell r="V360">
            <v>13</v>
          </cell>
          <cell r="W360">
            <v>2976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D360">
            <v>3222</v>
          </cell>
          <cell r="AE360">
            <v>3222</v>
          </cell>
          <cell r="AF360">
            <v>3222</v>
          </cell>
          <cell r="AG360">
            <v>3222</v>
          </cell>
          <cell r="AH360">
            <v>3219</v>
          </cell>
          <cell r="AI360">
            <v>3219</v>
          </cell>
          <cell r="AJ360">
            <v>3219</v>
          </cell>
          <cell r="AK360">
            <v>3219</v>
          </cell>
          <cell r="AL360">
            <v>3219</v>
          </cell>
          <cell r="AM360">
            <v>3219</v>
          </cell>
          <cell r="AN360">
            <v>3219</v>
          </cell>
          <cell r="AO360">
            <v>3227</v>
          </cell>
          <cell r="AQ360">
            <v>38648</v>
          </cell>
          <cell r="AR360">
            <v>38648</v>
          </cell>
          <cell r="AS360">
            <v>38648</v>
          </cell>
          <cell r="AT360">
            <v>38648</v>
          </cell>
          <cell r="AU360">
            <v>38648</v>
          </cell>
          <cell r="AV360">
            <v>38648</v>
          </cell>
          <cell r="AW360" t="e">
            <v>#REF!</v>
          </cell>
          <cell r="AX360" t="e">
            <v>#REF!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D360">
            <v>6236</v>
          </cell>
          <cell r="BE360">
            <v>10058.5</v>
          </cell>
          <cell r="BF360">
            <v>14867</v>
          </cell>
          <cell r="BH360">
            <v>38648</v>
          </cell>
          <cell r="BI360">
            <v>11609</v>
          </cell>
          <cell r="BJ360">
            <v>11325</v>
          </cell>
          <cell r="BK360">
            <v>38648</v>
          </cell>
          <cell r="BL360">
            <v>38648</v>
          </cell>
          <cell r="BO360">
            <v>30881</v>
          </cell>
          <cell r="BP360">
            <v>0</v>
          </cell>
          <cell r="BQ360">
            <v>0</v>
          </cell>
          <cell r="BS360">
            <v>9833</v>
          </cell>
          <cell r="BT360">
            <v>38648</v>
          </cell>
          <cell r="BU360">
            <v>9833</v>
          </cell>
          <cell r="BV360">
            <v>28815</v>
          </cell>
        </row>
        <row r="361">
          <cell r="C361" t="str">
            <v>O&amp;M</v>
          </cell>
          <cell r="E361" t="str">
            <v>MS-P-PT-PwrSysRelGrp</v>
          </cell>
          <cell r="I361">
            <v>4468</v>
          </cell>
          <cell r="J361">
            <v>10814</v>
          </cell>
          <cell r="K361">
            <v>6346</v>
          </cell>
          <cell r="L361">
            <v>0.58683188459404478</v>
          </cell>
          <cell r="M361">
            <v>36388</v>
          </cell>
          <cell r="N361">
            <v>64940</v>
          </cell>
          <cell r="O361">
            <v>28552</v>
          </cell>
          <cell r="P361">
            <v>0.43966738527871879</v>
          </cell>
          <cell r="R361">
            <v>101</v>
          </cell>
          <cell r="S361">
            <v>29245</v>
          </cell>
          <cell r="T361">
            <v>-244</v>
          </cell>
          <cell r="U361">
            <v>1503</v>
          </cell>
          <cell r="V361">
            <v>1315</v>
          </cell>
          <cell r="W361">
            <v>4468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D361">
            <v>10828</v>
          </cell>
          <cell r="AE361">
            <v>10828</v>
          </cell>
          <cell r="AF361">
            <v>10828</v>
          </cell>
          <cell r="AG361">
            <v>10828</v>
          </cell>
          <cell r="AH361">
            <v>10814</v>
          </cell>
          <cell r="AI361">
            <v>10814</v>
          </cell>
          <cell r="AJ361">
            <v>10814</v>
          </cell>
          <cell r="AK361">
            <v>10814</v>
          </cell>
          <cell r="AL361">
            <v>10814</v>
          </cell>
          <cell r="AM361">
            <v>10814</v>
          </cell>
          <cell r="AN361">
            <v>10814</v>
          </cell>
          <cell r="AO361">
            <v>10830</v>
          </cell>
          <cell r="AQ361">
            <v>129840</v>
          </cell>
          <cell r="AR361">
            <v>129840</v>
          </cell>
          <cell r="AS361">
            <v>129840</v>
          </cell>
          <cell r="AT361">
            <v>129840</v>
          </cell>
          <cell r="AU361">
            <v>129840</v>
          </cell>
          <cell r="AV361">
            <v>129840</v>
          </cell>
          <cell r="AW361" t="e">
            <v>#REF!</v>
          </cell>
          <cell r="AX361" t="e">
            <v>#REF!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D361">
            <v>40733</v>
          </cell>
          <cell r="BE361">
            <v>56643</v>
          </cell>
          <cell r="BF361">
            <v>48851.5</v>
          </cell>
          <cell r="BH361">
            <v>129840</v>
          </cell>
          <cell r="BI361">
            <v>83072</v>
          </cell>
          <cell r="BJ361">
            <v>81046</v>
          </cell>
          <cell r="BK361">
            <v>129840</v>
          </cell>
          <cell r="BL361">
            <v>129840</v>
          </cell>
          <cell r="BO361">
            <v>93452</v>
          </cell>
          <cell r="BP361">
            <v>0</v>
          </cell>
          <cell r="BQ361">
            <v>0</v>
          </cell>
          <cell r="BS361">
            <v>77787</v>
          </cell>
          <cell r="BT361">
            <v>129840</v>
          </cell>
          <cell r="BU361">
            <v>77787</v>
          </cell>
          <cell r="BV361">
            <v>52053</v>
          </cell>
        </row>
        <row r="362">
          <cell r="C362" t="str">
            <v>O&amp;M</v>
          </cell>
          <cell r="E362" t="str">
            <v>MS-P-PT-ESPrTel&amp;CnGp</v>
          </cell>
          <cell r="I362">
            <v>2910</v>
          </cell>
          <cell r="J362">
            <v>1893</v>
          </cell>
          <cell r="K362">
            <v>-1017</v>
          </cell>
          <cell r="L362">
            <v>-0.53724247226624411</v>
          </cell>
          <cell r="M362">
            <v>7854</v>
          </cell>
          <cell r="N362">
            <v>11370</v>
          </cell>
          <cell r="O362">
            <v>3516</v>
          </cell>
          <cell r="P362">
            <v>0.30923482849604222</v>
          </cell>
          <cell r="R362">
            <v>140</v>
          </cell>
          <cell r="S362">
            <v>163</v>
          </cell>
          <cell r="T362">
            <v>1600</v>
          </cell>
          <cell r="U362">
            <v>1642</v>
          </cell>
          <cell r="V362">
            <v>1399</v>
          </cell>
          <cell r="W362">
            <v>2910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1896</v>
          </cell>
          <cell r="AE362">
            <v>1896</v>
          </cell>
          <cell r="AF362">
            <v>1896</v>
          </cell>
          <cell r="AG362">
            <v>1896</v>
          </cell>
          <cell r="AH362">
            <v>1893</v>
          </cell>
          <cell r="AI362">
            <v>1893</v>
          </cell>
          <cell r="AJ362">
            <v>1893</v>
          </cell>
          <cell r="AK362">
            <v>1893</v>
          </cell>
          <cell r="AL362">
            <v>1893</v>
          </cell>
          <cell r="AM362">
            <v>1893</v>
          </cell>
          <cell r="AN362">
            <v>1893</v>
          </cell>
          <cell r="AO362">
            <v>1896</v>
          </cell>
          <cell r="AQ362">
            <v>22731</v>
          </cell>
          <cell r="AR362">
            <v>22731</v>
          </cell>
          <cell r="AS362">
            <v>22731</v>
          </cell>
          <cell r="AT362">
            <v>22731</v>
          </cell>
          <cell r="AU362">
            <v>22731</v>
          </cell>
          <cell r="AV362">
            <v>22731</v>
          </cell>
          <cell r="AW362" t="e">
            <v>#REF!</v>
          </cell>
          <cell r="AX362" t="e">
            <v>#REF!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D362">
            <v>12668</v>
          </cell>
          <cell r="BE362">
            <v>8294</v>
          </cell>
          <cell r="BF362">
            <v>7015.93</v>
          </cell>
          <cell r="BH362">
            <v>22731</v>
          </cell>
          <cell r="BI362">
            <v>38511</v>
          </cell>
          <cell r="BJ362">
            <v>37571</v>
          </cell>
          <cell r="BK362">
            <v>22731</v>
          </cell>
          <cell r="BL362">
            <v>22731</v>
          </cell>
          <cell r="BO362">
            <v>14877</v>
          </cell>
          <cell r="BP362">
            <v>0</v>
          </cell>
          <cell r="BQ362">
            <v>0</v>
          </cell>
          <cell r="BS362">
            <v>17000</v>
          </cell>
          <cell r="BT362">
            <v>22731</v>
          </cell>
          <cell r="BU362">
            <v>17000</v>
          </cell>
          <cell r="BV362">
            <v>5731</v>
          </cell>
        </row>
        <row r="363">
          <cell r="C363" t="str">
            <v>O&amp;M</v>
          </cell>
          <cell r="E363" t="str">
            <v>MS-P-PT-VbrtnAnlyGrp</v>
          </cell>
          <cell r="I363">
            <v>2255</v>
          </cell>
          <cell r="J363">
            <v>9334</v>
          </cell>
          <cell r="K363">
            <v>7079</v>
          </cell>
          <cell r="L363">
            <v>0.75841011356331689</v>
          </cell>
          <cell r="M363">
            <v>15759</v>
          </cell>
          <cell r="N363">
            <v>56052</v>
          </cell>
          <cell r="O363">
            <v>40293</v>
          </cell>
          <cell r="P363">
            <v>0.71885035324341684</v>
          </cell>
          <cell r="R363">
            <v>1080</v>
          </cell>
          <cell r="S363">
            <v>2108</v>
          </cell>
          <cell r="T363">
            <v>4193</v>
          </cell>
          <cell r="U363">
            <v>4303</v>
          </cell>
          <cell r="V363">
            <v>1820</v>
          </cell>
          <cell r="W363">
            <v>2255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9346</v>
          </cell>
          <cell r="AE363">
            <v>9346</v>
          </cell>
          <cell r="AF363">
            <v>9346</v>
          </cell>
          <cell r="AG363">
            <v>9346</v>
          </cell>
          <cell r="AH363">
            <v>9334</v>
          </cell>
          <cell r="AI363">
            <v>9334</v>
          </cell>
          <cell r="AJ363">
            <v>9334</v>
          </cell>
          <cell r="AK363">
            <v>9334</v>
          </cell>
          <cell r="AL363">
            <v>9334</v>
          </cell>
          <cell r="AM363">
            <v>9334</v>
          </cell>
          <cell r="AN363">
            <v>9334</v>
          </cell>
          <cell r="AO363">
            <v>9342</v>
          </cell>
          <cell r="AQ363">
            <v>112064</v>
          </cell>
          <cell r="AR363">
            <v>112064</v>
          </cell>
          <cell r="AS363">
            <v>112064</v>
          </cell>
          <cell r="AT363">
            <v>112064</v>
          </cell>
          <cell r="AU363">
            <v>112064</v>
          </cell>
          <cell r="AV363">
            <v>112064</v>
          </cell>
          <cell r="AW363" t="e">
            <v>#REF!</v>
          </cell>
          <cell r="AX363" t="e">
            <v>#REF!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D363">
            <v>32793</v>
          </cell>
          <cell r="BE363">
            <v>56112.81</v>
          </cell>
          <cell r="BF363">
            <v>25271.22</v>
          </cell>
          <cell r="BH363">
            <v>112064</v>
          </cell>
          <cell r="BI363">
            <v>96636</v>
          </cell>
          <cell r="BJ363">
            <v>94279</v>
          </cell>
          <cell r="BK363">
            <v>112064</v>
          </cell>
          <cell r="BL363">
            <v>112064</v>
          </cell>
          <cell r="BO363">
            <v>96305</v>
          </cell>
          <cell r="BP363">
            <v>0</v>
          </cell>
          <cell r="BQ363">
            <v>0</v>
          </cell>
          <cell r="BS363">
            <v>33036</v>
          </cell>
          <cell r="BT363">
            <v>112064</v>
          </cell>
          <cell r="BU363">
            <v>33036</v>
          </cell>
          <cell r="BV363">
            <v>79028</v>
          </cell>
        </row>
        <row r="364">
          <cell r="C364" t="str">
            <v>O&amp;M</v>
          </cell>
          <cell r="E364" t="str">
            <v>MS-P-PT-MtTst&amp;InspGr</v>
          </cell>
          <cell r="I364">
            <v>5791</v>
          </cell>
          <cell r="J364">
            <v>1855</v>
          </cell>
          <cell r="K364">
            <v>-3936</v>
          </cell>
          <cell r="L364">
            <v>-2.1218328840970351</v>
          </cell>
          <cell r="M364">
            <v>14428</v>
          </cell>
          <cell r="N364">
            <v>11138</v>
          </cell>
          <cell r="O364">
            <v>-3290</v>
          </cell>
          <cell r="P364">
            <v>-0.29538516789369723</v>
          </cell>
          <cell r="R364">
            <v>1713</v>
          </cell>
          <cell r="S364">
            <v>3780</v>
          </cell>
          <cell r="T364">
            <v>963</v>
          </cell>
          <cell r="U364">
            <v>2567</v>
          </cell>
          <cell r="V364">
            <v>-386</v>
          </cell>
          <cell r="W364">
            <v>5791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D364">
            <v>1857</v>
          </cell>
          <cell r="AE364">
            <v>1857</v>
          </cell>
          <cell r="AF364">
            <v>1857</v>
          </cell>
          <cell r="AG364">
            <v>1857</v>
          </cell>
          <cell r="AH364">
            <v>1855</v>
          </cell>
          <cell r="AI364">
            <v>1855</v>
          </cell>
          <cell r="AJ364">
            <v>1855</v>
          </cell>
          <cell r="AK364">
            <v>1855</v>
          </cell>
          <cell r="AL364">
            <v>1855</v>
          </cell>
          <cell r="AM364">
            <v>1855</v>
          </cell>
          <cell r="AN364">
            <v>1855</v>
          </cell>
          <cell r="AO364">
            <v>1866</v>
          </cell>
          <cell r="AQ364">
            <v>22279</v>
          </cell>
          <cell r="AR364">
            <v>22279</v>
          </cell>
          <cell r="AS364">
            <v>22279</v>
          </cell>
          <cell r="AT364">
            <v>22279</v>
          </cell>
          <cell r="AU364">
            <v>22279</v>
          </cell>
          <cell r="AV364">
            <v>22279</v>
          </cell>
          <cell r="AW364" t="e">
            <v>#REF!</v>
          </cell>
          <cell r="AX364" t="e">
            <v>#REF!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D364">
            <v>11670</v>
          </cell>
          <cell r="BE364">
            <v>9227</v>
          </cell>
          <cell r="BF364">
            <v>15032</v>
          </cell>
          <cell r="BH364">
            <v>22279</v>
          </cell>
          <cell r="BI364">
            <v>15721</v>
          </cell>
          <cell r="BJ364">
            <v>16551</v>
          </cell>
          <cell r="BK364">
            <v>22279</v>
          </cell>
          <cell r="BL364">
            <v>22279</v>
          </cell>
          <cell r="BO364">
            <v>7851</v>
          </cell>
          <cell r="BP364">
            <v>0</v>
          </cell>
          <cell r="BQ364">
            <v>0</v>
          </cell>
          <cell r="BS364">
            <v>10378</v>
          </cell>
          <cell r="BT364">
            <v>22279</v>
          </cell>
          <cell r="BU364">
            <v>10378</v>
          </cell>
          <cell r="BV364">
            <v>11901</v>
          </cell>
        </row>
        <row r="365">
          <cell r="C365" t="str">
            <v>O&amp;M</v>
          </cell>
          <cell r="E365" t="str">
            <v>MS-P-PT-EnviroEmisGr</v>
          </cell>
          <cell r="I365">
            <v>46719</v>
          </cell>
          <cell r="J365">
            <v>8532</v>
          </cell>
          <cell r="K365">
            <v>-38187</v>
          </cell>
          <cell r="L365">
            <v>-4.4757383966244726</v>
          </cell>
          <cell r="M365">
            <v>129547</v>
          </cell>
          <cell r="N365">
            <v>51236</v>
          </cell>
          <cell r="O365">
            <v>-78311</v>
          </cell>
          <cell r="P365">
            <v>-1.5284370364587399</v>
          </cell>
          <cell r="R365">
            <v>2200</v>
          </cell>
          <cell r="S365">
            <v>37792</v>
          </cell>
          <cell r="T365">
            <v>6986</v>
          </cell>
          <cell r="U365">
            <v>19300</v>
          </cell>
          <cell r="V365">
            <v>16550</v>
          </cell>
          <cell r="W365">
            <v>46719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D365">
            <v>8543</v>
          </cell>
          <cell r="AE365">
            <v>8543</v>
          </cell>
          <cell r="AF365">
            <v>8543</v>
          </cell>
          <cell r="AG365">
            <v>8543</v>
          </cell>
          <cell r="AH365">
            <v>8532</v>
          </cell>
          <cell r="AI365">
            <v>8532</v>
          </cell>
          <cell r="AJ365">
            <v>8532</v>
          </cell>
          <cell r="AK365">
            <v>8532</v>
          </cell>
          <cell r="AL365">
            <v>8532</v>
          </cell>
          <cell r="AM365">
            <v>8532</v>
          </cell>
          <cell r="AN365">
            <v>8532</v>
          </cell>
          <cell r="AO365">
            <v>8543</v>
          </cell>
          <cell r="AQ365">
            <v>102439</v>
          </cell>
          <cell r="AR365">
            <v>102439</v>
          </cell>
          <cell r="AS365">
            <v>102439</v>
          </cell>
          <cell r="AT365">
            <v>102439</v>
          </cell>
          <cell r="AU365">
            <v>102439</v>
          </cell>
          <cell r="AV365">
            <v>102439</v>
          </cell>
          <cell r="AW365" t="e">
            <v>#REF!</v>
          </cell>
          <cell r="AX365" t="e">
            <v>#REF!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D365">
            <v>282190</v>
          </cell>
          <cell r="BE365">
            <v>228585</v>
          </cell>
          <cell r="BF365">
            <v>199612</v>
          </cell>
          <cell r="BH365">
            <v>102439</v>
          </cell>
          <cell r="BI365">
            <v>118476</v>
          </cell>
          <cell r="BJ365">
            <v>115586</v>
          </cell>
          <cell r="BK365">
            <v>102439</v>
          </cell>
          <cell r="BL365">
            <v>102439</v>
          </cell>
          <cell r="BO365">
            <v>-27108</v>
          </cell>
          <cell r="BP365">
            <v>0</v>
          </cell>
          <cell r="BQ365">
            <v>0</v>
          </cell>
          <cell r="BS365">
            <v>367189</v>
          </cell>
          <cell r="BT365">
            <v>102439</v>
          </cell>
          <cell r="BU365">
            <v>367189</v>
          </cell>
          <cell r="BV365">
            <v>-264750</v>
          </cell>
        </row>
        <row r="366">
          <cell r="C366" t="str">
            <v>O&amp;M</v>
          </cell>
          <cell r="E366" t="str">
            <v>MS-P-PT-NndstrtExmGr</v>
          </cell>
          <cell r="I366">
            <v>3981</v>
          </cell>
          <cell r="J366">
            <v>24696</v>
          </cell>
          <cell r="K366">
            <v>20715</v>
          </cell>
          <cell r="L366">
            <v>0.83879980563654033</v>
          </cell>
          <cell r="M366">
            <v>63417</v>
          </cell>
          <cell r="N366">
            <v>148300</v>
          </cell>
          <cell r="O366">
            <v>84883</v>
          </cell>
          <cell r="P366">
            <v>0.57237356709372889</v>
          </cell>
          <cell r="R366">
            <v>11980</v>
          </cell>
          <cell r="S366">
            <v>1217</v>
          </cell>
          <cell r="T366">
            <v>7754</v>
          </cell>
          <cell r="U366">
            <v>22281</v>
          </cell>
          <cell r="V366">
            <v>16204</v>
          </cell>
          <cell r="W366">
            <v>3981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24727</v>
          </cell>
          <cell r="AE366">
            <v>24727</v>
          </cell>
          <cell r="AF366">
            <v>24727</v>
          </cell>
          <cell r="AG366">
            <v>24727</v>
          </cell>
          <cell r="AH366">
            <v>24696</v>
          </cell>
          <cell r="AI366">
            <v>24696</v>
          </cell>
          <cell r="AJ366">
            <v>24696</v>
          </cell>
          <cell r="AK366">
            <v>24696</v>
          </cell>
          <cell r="AL366">
            <v>24696</v>
          </cell>
          <cell r="AM366">
            <v>24696</v>
          </cell>
          <cell r="AN366">
            <v>24696</v>
          </cell>
          <cell r="AO366">
            <v>24710</v>
          </cell>
          <cell r="AQ366">
            <v>296490</v>
          </cell>
          <cell r="AR366">
            <v>296490</v>
          </cell>
          <cell r="AS366">
            <v>296490</v>
          </cell>
          <cell r="AT366">
            <v>196490</v>
          </cell>
          <cell r="AU366">
            <v>196490</v>
          </cell>
          <cell r="AV366">
            <v>196490</v>
          </cell>
          <cell r="AW366" t="e">
            <v>#REF!</v>
          </cell>
          <cell r="AX366" t="e">
            <v>#REF!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D366">
            <v>239177.12</v>
          </cell>
          <cell r="BE366">
            <v>186003.81</v>
          </cell>
          <cell r="BF366">
            <v>269699.86</v>
          </cell>
          <cell r="BH366">
            <v>296490</v>
          </cell>
          <cell r="BI366">
            <v>138694</v>
          </cell>
          <cell r="BJ366">
            <v>135311</v>
          </cell>
          <cell r="BK366">
            <v>196490</v>
          </cell>
          <cell r="BL366">
            <v>196490</v>
          </cell>
          <cell r="BO366">
            <v>133073</v>
          </cell>
          <cell r="BP366">
            <v>100000</v>
          </cell>
          <cell r="BQ366">
            <v>0</v>
          </cell>
          <cell r="BS366">
            <v>170018</v>
          </cell>
          <cell r="BT366">
            <v>196490</v>
          </cell>
          <cell r="BU366">
            <v>170018</v>
          </cell>
          <cell r="BV366">
            <v>26472</v>
          </cell>
        </row>
        <row r="367">
          <cell r="C367" t="str">
            <v>O&amp;M</v>
          </cell>
          <cell r="E367" t="str">
            <v>MS-P-PT-Mtlrgy&amp;CorGr</v>
          </cell>
          <cell r="I367">
            <v>6700</v>
          </cell>
          <cell r="J367">
            <v>3713</v>
          </cell>
          <cell r="K367">
            <v>-2987</v>
          </cell>
          <cell r="L367">
            <v>-0.80447077834635061</v>
          </cell>
          <cell r="M367">
            <v>24426</v>
          </cell>
          <cell r="N367">
            <v>22302</v>
          </cell>
          <cell r="O367">
            <v>-2124</v>
          </cell>
          <cell r="P367">
            <v>-9.5238095238095233E-2</v>
          </cell>
          <cell r="R367">
            <v>1697</v>
          </cell>
          <cell r="S367">
            <v>1744</v>
          </cell>
          <cell r="T367">
            <v>1024</v>
          </cell>
          <cell r="U367">
            <v>9327</v>
          </cell>
          <cell r="V367">
            <v>3934</v>
          </cell>
          <cell r="W367">
            <v>6700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3719</v>
          </cell>
          <cell r="AE367">
            <v>3719</v>
          </cell>
          <cell r="AF367">
            <v>3719</v>
          </cell>
          <cell r="AG367">
            <v>3719</v>
          </cell>
          <cell r="AH367">
            <v>3713</v>
          </cell>
          <cell r="AI367">
            <v>3713</v>
          </cell>
          <cell r="AJ367">
            <v>3713</v>
          </cell>
          <cell r="AK367">
            <v>3713</v>
          </cell>
          <cell r="AL367">
            <v>3713</v>
          </cell>
          <cell r="AM367">
            <v>3713</v>
          </cell>
          <cell r="AN367">
            <v>3713</v>
          </cell>
          <cell r="AO367">
            <v>3729</v>
          </cell>
          <cell r="AQ367">
            <v>44596</v>
          </cell>
          <cell r="AR367">
            <v>44596</v>
          </cell>
          <cell r="AS367">
            <v>44596</v>
          </cell>
          <cell r="AT367">
            <v>44596</v>
          </cell>
          <cell r="AU367">
            <v>44596</v>
          </cell>
          <cell r="AV367">
            <v>44596</v>
          </cell>
          <cell r="AW367" t="e">
            <v>#REF!</v>
          </cell>
          <cell r="AX367" t="e">
            <v>#REF!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D367">
            <v>30993</v>
          </cell>
          <cell r="BE367">
            <v>27325</v>
          </cell>
          <cell r="BF367">
            <v>46882</v>
          </cell>
          <cell r="BH367">
            <v>44596</v>
          </cell>
          <cell r="BI367">
            <v>31618</v>
          </cell>
          <cell r="BJ367">
            <v>35847</v>
          </cell>
          <cell r="BK367">
            <v>44596</v>
          </cell>
          <cell r="BL367">
            <v>44596</v>
          </cell>
          <cell r="BO367">
            <v>20170</v>
          </cell>
          <cell r="BP367">
            <v>0</v>
          </cell>
          <cell r="BQ367">
            <v>0</v>
          </cell>
          <cell r="BS367">
            <v>31819</v>
          </cell>
          <cell r="BT367">
            <v>44596</v>
          </cell>
          <cell r="BU367">
            <v>31819</v>
          </cell>
          <cell r="BV367">
            <v>12777</v>
          </cell>
        </row>
        <row r="368">
          <cell r="C368" t="str">
            <v>O&amp;M</v>
          </cell>
          <cell r="E368" t="str">
            <v>MS-P-PT-Mtr&amp;InstSvGr</v>
          </cell>
          <cell r="I368">
            <v>0</v>
          </cell>
          <cell r="J368">
            <v>546</v>
          </cell>
          <cell r="K368">
            <v>546</v>
          </cell>
          <cell r="L368">
            <v>1</v>
          </cell>
          <cell r="M368">
            <v>1832</v>
          </cell>
          <cell r="N368">
            <v>3276</v>
          </cell>
          <cell r="O368">
            <v>1444</v>
          </cell>
          <cell r="P368">
            <v>0.44078144078144077</v>
          </cell>
          <cell r="R368">
            <v>45</v>
          </cell>
          <cell r="S368">
            <v>13</v>
          </cell>
          <cell r="T368">
            <v>0</v>
          </cell>
          <cell r="U368">
            <v>0</v>
          </cell>
          <cell r="V368">
            <v>1774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546</v>
          </cell>
          <cell r="AE368">
            <v>546</v>
          </cell>
          <cell r="AF368">
            <v>546</v>
          </cell>
          <cell r="AG368">
            <v>546</v>
          </cell>
          <cell r="AH368">
            <v>546</v>
          </cell>
          <cell r="AI368">
            <v>546</v>
          </cell>
          <cell r="AJ368">
            <v>546</v>
          </cell>
          <cell r="AK368">
            <v>546</v>
          </cell>
          <cell r="AL368">
            <v>546</v>
          </cell>
          <cell r="AM368">
            <v>546</v>
          </cell>
          <cell r="AN368">
            <v>546</v>
          </cell>
          <cell r="AO368">
            <v>557</v>
          </cell>
          <cell r="AQ368">
            <v>6563</v>
          </cell>
          <cell r="AR368">
            <v>6563</v>
          </cell>
          <cell r="AS368">
            <v>6563</v>
          </cell>
          <cell r="AT368">
            <v>6563</v>
          </cell>
          <cell r="AU368">
            <v>6563</v>
          </cell>
          <cell r="AV368">
            <v>6563</v>
          </cell>
          <cell r="AW368" t="e">
            <v>#REF!</v>
          </cell>
          <cell r="AX368" t="e">
            <v>#REF!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D368">
            <v>5985</v>
          </cell>
          <cell r="BE368">
            <v>6628</v>
          </cell>
          <cell r="BF368">
            <v>6294</v>
          </cell>
          <cell r="BH368">
            <v>6563</v>
          </cell>
          <cell r="BI368">
            <v>2593</v>
          </cell>
          <cell r="BJ368">
            <v>2530</v>
          </cell>
          <cell r="BK368">
            <v>6563</v>
          </cell>
          <cell r="BL368">
            <v>6563</v>
          </cell>
          <cell r="BO368">
            <v>4731</v>
          </cell>
          <cell r="BP368">
            <v>0</v>
          </cell>
          <cell r="BQ368">
            <v>0</v>
          </cell>
          <cell r="BS368">
            <v>4965</v>
          </cell>
          <cell r="BT368">
            <v>6563</v>
          </cell>
          <cell r="BU368">
            <v>4965</v>
          </cell>
          <cell r="BV368">
            <v>1598</v>
          </cell>
        </row>
        <row r="369">
          <cell r="C369" t="str">
            <v>O&amp;M</v>
          </cell>
          <cell r="E369" t="str">
            <v>MS-P-PT-ThrmPerfrmGr</v>
          </cell>
          <cell r="I369">
            <v>4188</v>
          </cell>
          <cell r="J369">
            <v>6862</v>
          </cell>
          <cell r="K369">
            <v>2674</v>
          </cell>
          <cell r="L369">
            <v>0.38968230836490819</v>
          </cell>
          <cell r="M369">
            <v>22453</v>
          </cell>
          <cell r="N369">
            <v>41204</v>
          </cell>
          <cell r="O369">
            <v>18751</v>
          </cell>
          <cell r="P369">
            <v>0.4550771769731094</v>
          </cell>
          <cell r="R369">
            <v>5406</v>
          </cell>
          <cell r="S369">
            <v>2172</v>
          </cell>
          <cell r="T369">
            <v>676</v>
          </cell>
          <cell r="U369">
            <v>6131</v>
          </cell>
          <cell r="V369">
            <v>3880</v>
          </cell>
          <cell r="W369">
            <v>4188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D369">
            <v>6870</v>
          </cell>
          <cell r="AE369">
            <v>6870</v>
          </cell>
          <cell r="AF369">
            <v>6870</v>
          </cell>
          <cell r="AG369">
            <v>6870</v>
          </cell>
          <cell r="AH369">
            <v>6862</v>
          </cell>
          <cell r="AI369">
            <v>6862</v>
          </cell>
          <cell r="AJ369">
            <v>6862</v>
          </cell>
          <cell r="AK369">
            <v>6862</v>
          </cell>
          <cell r="AL369">
            <v>6862</v>
          </cell>
          <cell r="AM369">
            <v>6862</v>
          </cell>
          <cell r="AN369">
            <v>6862</v>
          </cell>
          <cell r="AO369">
            <v>6865</v>
          </cell>
          <cell r="AQ369">
            <v>82379</v>
          </cell>
          <cell r="AR369">
            <v>82379</v>
          </cell>
          <cell r="AS369">
            <v>82379</v>
          </cell>
          <cell r="AT369">
            <v>82379</v>
          </cell>
          <cell r="AU369">
            <v>82379</v>
          </cell>
          <cell r="AV369">
            <v>82379</v>
          </cell>
          <cell r="AW369" t="e">
            <v>#REF!</v>
          </cell>
          <cell r="AX369" t="e">
            <v>#REF!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D369">
            <v>42398.92</v>
          </cell>
          <cell r="BE369">
            <v>47496.61</v>
          </cell>
          <cell r="BF369">
            <v>62363.98</v>
          </cell>
          <cell r="BH369">
            <v>82379</v>
          </cell>
          <cell r="BI369">
            <v>57028</v>
          </cell>
          <cell r="BJ369">
            <v>55637</v>
          </cell>
          <cell r="BK369">
            <v>82379</v>
          </cell>
          <cell r="BL369">
            <v>82379</v>
          </cell>
          <cell r="BO369">
            <v>59926</v>
          </cell>
          <cell r="BP369">
            <v>0</v>
          </cell>
          <cell r="BQ369">
            <v>0</v>
          </cell>
          <cell r="BS369">
            <v>42093</v>
          </cell>
          <cell r="BT369">
            <v>82379</v>
          </cell>
          <cell r="BU369">
            <v>42093</v>
          </cell>
          <cell r="BV369">
            <v>40286</v>
          </cell>
        </row>
        <row r="370">
          <cell r="C370" t="str">
            <v>O&amp;M</v>
          </cell>
          <cell r="E370" t="str">
            <v>MS-P-PT-AnalytChemGr</v>
          </cell>
          <cell r="I370">
            <v>8726</v>
          </cell>
          <cell r="J370">
            <v>14747</v>
          </cell>
          <cell r="K370">
            <v>6021</v>
          </cell>
          <cell r="L370">
            <v>0.40828643113853663</v>
          </cell>
          <cell r="M370">
            <v>89238.04</v>
          </cell>
          <cell r="N370">
            <v>88558</v>
          </cell>
          <cell r="O370">
            <v>-680.0399999999936</v>
          </cell>
          <cell r="P370">
            <v>-7.6790352085638067E-3</v>
          </cell>
          <cell r="R370">
            <v>7858.04</v>
          </cell>
          <cell r="S370">
            <v>11378</v>
          </cell>
          <cell r="T370">
            <v>24958</v>
          </cell>
          <cell r="U370">
            <v>23565</v>
          </cell>
          <cell r="V370">
            <v>12753</v>
          </cell>
          <cell r="W370">
            <v>8726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14766</v>
          </cell>
          <cell r="AE370">
            <v>14766</v>
          </cell>
          <cell r="AF370">
            <v>14766</v>
          </cell>
          <cell r="AG370">
            <v>14766</v>
          </cell>
          <cell r="AH370">
            <v>14747</v>
          </cell>
          <cell r="AI370">
            <v>14747</v>
          </cell>
          <cell r="AJ370">
            <v>14747</v>
          </cell>
          <cell r="AK370">
            <v>14747</v>
          </cell>
          <cell r="AL370">
            <v>14747</v>
          </cell>
          <cell r="AM370">
            <v>14747</v>
          </cell>
          <cell r="AN370">
            <v>14747</v>
          </cell>
          <cell r="AO370">
            <v>14744</v>
          </cell>
          <cell r="AQ370">
            <v>177037</v>
          </cell>
          <cell r="AR370">
            <v>177037</v>
          </cell>
          <cell r="AS370">
            <v>177037</v>
          </cell>
          <cell r="AT370">
            <v>167037</v>
          </cell>
          <cell r="AU370">
            <v>167037</v>
          </cell>
          <cell r="AV370">
            <v>167037</v>
          </cell>
          <cell r="AW370" t="e">
            <v>#REF!</v>
          </cell>
          <cell r="AX370" t="e">
            <v>#REF!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D370">
            <v>107122</v>
          </cell>
          <cell r="BE370">
            <v>109177</v>
          </cell>
          <cell r="BF370">
            <v>99921.64</v>
          </cell>
          <cell r="BH370">
            <v>177037</v>
          </cell>
          <cell r="BI370">
            <v>68558</v>
          </cell>
          <cell r="BJ370">
            <v>66886</v>
          </cell>
          <cell r="BK370">
            <v>167037</v>
          </cell>
          <cell r="BL370">
            <v>167037</v>
          </cell>
          <cell r="BO370">
            <v>77798.960000000006</v>
          </cell>
          <cell r="BP370">
            <v>10000</v>
          </cell>
          <cell r="BQ370">
            <v>0</v>
          </cell>
          <cell r="BS370">
            <v>107764</v>
          </cell>
          <cell r="BT370">
            <v>167037</v>
          </cell>
          <cell r="BU370">
            <v>107764</v>
          </cell>
          <cell r="BV370">
            <v>59273</v>
          </cell>
        </row>
        <row r="371">
          <cell r="C371" t="str">
            <v>O&amp;M</v>
          </cell>
          <cell r="E371" t="str">
            <v>MS-P-PT-InsFldPetPrG</v>
          </cell>
          <cell r="I371">
            <v>12510</v>
          </cell>
          <cell r="J371">
            <v>12922</v>
          </cell>
          <cell r="K371">
            <v>412</v>
          </cell>
          <cell r="L371">
            <v>3.1883609348398081E-2</v>
          </cell>
          <cell r="M371">
            <v>68616</v>
          </cell>
          <cell r="N371">
            <v>77600</v>
          </cell>
          <cell r="O371">
            <v>8984</v>
          </cell>
          <cell r="P371">
            <v>0.11577319587628866</v>
          </cell>
          <cell r="R371">
            <v>5448</v>
          </cell>
          <cell r="S371">
            <v>7658</v>
          </cell>
          <cell r="T371">
            <v>14362</v>
          </cell>
          <cell r="U371">
            <v>9338</v>
          </cell>
          <cell r="V371">
            <v>19300</v>
          </cell>
          <cell r="W371">
            <v>12510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12939</v>
          </cell>
          <cell r="AE371">
            <v>12939</v>
          </cell>
          <cell r="AF371">
            <v>12939</v>
          </cell>
          <cell r="AG371">
            <v>12939</v>
          </cell>
          <cell r="AH371">
            <v>12922</v>
          </cell>
          <cell r="AI371">
            <v>12922</v>
          </cell>
          <cell r="AJ371">
            <v>12922</v>
          </cell>
          <cell r="AK371">
            <v>12922</v>
          </cell>
          <cell r="AL371">
            <v>12922</v>
          </cell>
          <cell r="AM371">
            <v>12922</v>
          </cell>
          <cell r="AN371">
            <v>12922</v>
          </cell>
          <cell r="AO371">
            <v>12907</v>
          </cell>
          <cell r="AQ371">
            <v>155117</v>
          </cell>
          <cell r="AR371">
            <v>155117</v>
          </cell>
          <cell r="AS371">
            <v>155117</v>
          </cell>
          <cell r="AT371">
            <v>140117</v>
          </cell>
          <cell r="AU371">
            <v>140117</v>
          </cell>
          <cell r="AV371">
            <v>140117</v>
          </cell>
          <cell r="AW371" t="e">
            <v>#REF!</v>
          </cell>
          <cell r="AX371" t="e">
            <v>#REF!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D371">
            <v>118899</v>
          </cell>
          <cell r="BE371">
            <v>122544.75</v>
          </cell>
          <cell r="BF371">
            <v>219113</v>
          </cell>
          <cell r="BH371">
            <v>155117</v>
          </cell>
          <cell r="BI371">
            <v>64695</v>
          </cell>
          <cell r="BJ371">
            <v>63117</v>
          </cell>
          <cell r="BK371">
            <v>140117</v>
          </cell>
          <cell r="BL371">
            <v>140117</v>
          </cell>
          <cell r="BO371">
            <v>71501</v>
          </cell>
          <cell r="BP371">
            <v>15000</v>
          </cell>
          <cell r="BQ371">
            <v>0</v>
          </cell>
          <cell r="BS371">
            <v>83898</v>
          </cell>
          <cell r="BT371">
            <v>140117</v>
          </cell>
          <cell r="BU371">
            <v>83898</v>
          </cell>
          <cell r="BV371">
            <v>56219</v>
          </cell>
        </row>
        <row r="372">
          <cell r="C372" t="str">
            <v>O&amp;M</v>
          </cell>
          <cell r="E372" t="str">
            <v>MS-P-PT-RadEnvirAnlG</v>
          </cell>
          <cell r="I372">
            <v>4386</v>
          </cell>
          <cell r="J372">
            <v>25591</v>
          </cell>
          <cell r="K372">
            <v>21205</v>
          </cell>
          <cell r="L372">
            <v>0.82861162127310384</v>
          </cell>
          <cell r="M372">
            <v>37883.14</v>
          </cell>
          <cell r="N372">
            <v>153670</v>
          </cell>
          <cell r="O372">
            <v>115786.86</v>
          </cell>
          <cell r="P372">
            <v>0.7534773215331555</v>
          </cell>
          <cell r="R372">
            <v>9377.14</v>
          </cell>
          <cell r="S372">
            <v>643</v>
          </cell>
          <cell r="T372">
            <v>6295</v>
          </cell>
          <cell r="U372">
            <v>13986</v>
          </cell>
          <cell r="V372">
            <v>3196</v>
          </cell>
          <cell r="W372">
            <v>4386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25622</v>
          </cell>
          <cell r="AE372">
            <v>25622</v>
          </cell>
          <cell r="AF372">
            <v>25622</v>
          </cell>
          <cell r="AG372">
            <v>25622</v>
          </cell>
          <cell r="AH372">
            <v>25591</v>
          </cell>
          <cell r="AI372">
            <v>25591</v>
          </cell>
          <cell r="AJ372">
            <v>25591</v>
          </cell>
          <cell r="AK372">
            <v>25591</v>
          </cell>
          <cell r="AL372">
            <v>25591</v>
          </cell>
          <cell r="AM372">
            <v>25591</v>
          </cell>
          <cell r="AN372">
            <v>25591</v>
          </cell>
          <cell r="AO372">
            <v>25593</v>
          </cell>
          <cell r="AQ372">
            <v>307218</v>
          </cell>
          <cell r="AR372">
            <v>307218</v>
          </cell>
          <cell r="AS372">
            <v>307218</v>
          </cell>
          <cell r="AT372">
            <v>257218</v>
          </cell>
          <cell r="AU372">
            <v>257218</v>
          </cell>
          <cell r="AV372">
            <v>257218</v>
          </cell>
          <cell r="AW372" t="e">
            <v>#REF!</v>
          </cell>
          <cell r="AX372" t="e">
            <v>#REF!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D372">
            <v>65667</v>
          </cell>
          <cell r="BE372">
            <v>47959</v>
          </cell>
          <cell r="BF372">
            <v>56179</v>
          </cell>
          <cell r="BH372">
            <v>307218</v>
          </cell>
          <cell r="BI372">
            <v>61157</v>
          </cell>
          <cell r="BJ372">
            <v>59665</v>
          </cell>
          <cell r="BK372">
            <v>257218</v>
          </cell>
          <cell r="BL372">
            <v>257218</v>
          </cell>
          <cell r="BO372">
            <v>219334.86</v>
          </cell>
          <cell r="BP372">
            <v>50000</v>
          </cell>
          <cell r="BQ372">
            <v>0</v>
          </cell>
          <cell r="BS372">
            <v>61645</v>
          </cell>
          <cell r="BT372">
            <v>257218</v>
          </cell>
          <cell r="BU372">
            <v>61645</v>
          </cell>
          <cell r="BV372">
            <v>195573</v>
          </cell>
        </row>
        <row r="373">
          <cell r="C373" t="str">
            <v>O&amp;M</v>
          </cell>
          <cell r="E373" t="str">
            <v>EN-P-PT-Env Strategy</v>
          </cell>
          <cell r="I373">
            <v>12904</v>
          </cell>
          <cell r="J373">
            <v>33000</v>
          </cell>
          <cell r="K373">
            <v>20096</v>
          </cell>
          <cell r="L373">
            <v>0.60896969696969694</v>
          </cell>
          <cell r="M373">
            <v>244453</v>
          </cell>
          <cell r="N373">
            <v>379500</v>
          </cell>
          <cell r="O373">
            <v>135047</v>
          </cell>
          <cell r="P373">
            <v>0.35585507246376813</v>
          </cell>
          <cell r="R373">
            <v>16536</v>
          </cell>
          <cell r="S373">
            <v>145955</v>
          </cell>
          <cell r="T373">
            <v>-64265</v>
          </cell>
          <cell r="U373">
            <v>133323</v>
          </cell>
          <cell r="V373">
            <v>0</v>
          </cell>
          <cell r="W373">
            <v>12904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109500</v>
          </cell>
          <cell r="AE373">
            <v>33000</v>
          </cell>
          <cell r="AF373">
            <v>33000</v>
          </cell>
          <cell r="AG373">
            <v>138000</v>
          </cell>
          <cell r="AH373">
            <v>33000</v>
          </cell>
          <cell r="AI373">
            <v>33000</v>
          </cell>
          <cell r="AJ373">
            <v>138000</v>
          </cell>
          <cell r="AK373">
            <v>33000</v>
          </cell>
          <cell r="AL373">
            <v>33000</v>
          </cell>
          <cell r="AM373">
            <v>138000</v>
          </cell>
          <cell r="AN373">
            <v>33000</v>
          </cell>
          <cell r="AO373">
            <v>63000</v>
          </cell>
          <cell r="AQ373">
            <v>817500</v>
          </cell>
          <cell r="AR373">
            <v>817500</v>
          </cell>
          <cell r="AS373">
            <v>817500</v>
          </cell>
          <cell r="AT373">
            <v>742500</v>
          </cell>
          <cell r="AU373">
            <v>742500</v>
          </cell>
          <cell r="AV373">
            <v>742500</v>
          </cell>
          <cell r="AW373" t="e">
            <v>#REF!</v>
          </cell>
          <cell r="AX373" t="e">
            <v>#REF!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D373">
            <v>568254</v>
          </cell>
          <cell r="BE373">
            <v>546725</v>
          </cell>
          <cell r="BF373">
            <v>604694</v>
          </cell>
          <cell r="BH373">
            <v>817500</v>
          </cell>
          <cell r="BI373">
            <v>717500</v>
          </cell>
          <cell r="BJ373">
            <v>700000</v>
          </cell>
          <cell r="BK373">
            <v>742500</v>
          </cell>
          <cell r="BL373">
            <v>742500</v>
          </cell>
          <cell r="BO373">
            <v>498047</v>
          </cell>
          <cell r="BP373">
            <v>75000</v>
          </cell>
          <cell r="BQ373">
            <v>0</v>
          </cell>
          <cell r="BS373">
            <v>770000</v>
          </cell>
          <cell r="BT373">
            <v>742500</v>
          </cell>
          <cell r="BU373">
            <v>770000</v>
          </cell>
          <cell r="BV373">
            <v>-27500</v>
          </cell>
        </row>
        <row r="374">
          <cell r="C374" t="str">
            <v>O&amp;M</v>
          </cell>
          <cell r="E374" t="str">
            <v>EN-P-PT-HlthSft</v>
          </cell>
          <cell r="I374">
            <v>59</v>
          </cell>
          <cell r="J374">
            <v>252</v>
          </cell>
          <cell r="K374">
            <v>193</v>
          </cell>
          <cell r="L374">
            <v>0.76587301587301593</v>
          </cell>
          <cell r="M374">
            <v>1078</v>
          </cell>
          <cell r="N374">
            <v>1512</v>
          </cell>
          <cell r="O374">
            <v>434</v>
          </cell>
          <cell r="P374">
            <v>0.28703703703703703</v>
          </cell>
          <cell r="R374">
            <v>0</v>
          </cell>
          <cell r="S374">
            <v>0</v>
          </cell>
          <cell r="T374">
            <v>944</v>
          </cell>
          <cell r="U374">
            <v>75</v>
          </cell>
          <cell r="V374">
            <v>0</v>
          </cell>
          <cell r="W374">
            <v>59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D374">
            <v>252</v>
          </cell>
          <cell r="AE374">
            <v>252</v>
          </cell>
          <cell r="AF374">
            <v>252</v>
          </cell>
          <cell r="AG374">
            <v>252</v>
          </cell>
          <cell r="AH374">
            <v>252</v>
          </cell>
          <cell r="AI374">
            <v>252</v>
          </cell>
          <cell r="AJ374">
            <v>252</v>
          </cell>
          <cell r="AK374">
            <v>252</v>
          </cell>
          <cell r="AL374">
            <v>252</v>
          </cell>
          <cell r="AM374">
            <v>252</v>
          </cell>
          <cell r="AN374">
            <v>252</v>
          </cell>
          <cell r="AO374">
            <v>253</v>
          </cell>
          <cell r="AQ374">
            <v>3025</v>
          </cell>
          <cell r="AR374">
            <v>3025</v>
          </cell>
          <cell r="AS374">
            <v>3025</v>
          </cell>
          <cell r="AT374">
            <v>3025</v>
          </cell>
          <cell r="AU374">
            <v>3025</v>
          </cell>
          <cell r="AV374">
            <v>3025</v>
          </cell>
          <cell r="AW374" t="e">
            <v>#REF!</v>
          </cell>
          <cell r="AX374" t="e">
            <v>#REF!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D374">
            <v>5480</v>
          </cell>
          <cell r="BE374">
            <v>11326</v>
          </cell>
          <cell r="BF374">
            <v>5872</v>
          </cell>
          <cell r="BH374">
            <v>3025</v>
          </cell>
          <cell r="BI374">
            <v>5126</v>
          </cell>
          <cell r="BJ374">
            <v>30000</v>
          </cell>
          <cell r="BK374">
            <v>3025</v>
          </cell>
          <cell r="BL374">
            <v>3025</v>
          </cell>
          <cell r="BO374">
            <v>1947</v>
          </cell>
          <cell r="BP374">
            <v>0</v>
          </cell>
          <cell r="BQ374">
            <v>0</v>
          </cell>
          <cell r="BS374">
            <v>3125</v>
          </cell>
          <cell r="BT374">
            <v>3025</v>
          </cell>
          <cell r="BU374">
            <v>3125</v>
          </cell>
          <cell r="BV374">
            <v>-100</v>
          </cell>
        </row>
        <row r="375">
          <cell r="C375" t="str">
            <v>O&amp;M</v>
          </cell>
          <cell r="E375" t="str">
            <v>EN-P-E-PT-Hlth&amp;</v>
          </cell>
          <cell r="I375">
            <v>9926.7000000000007</v>
          </cell>
          <cell r="J375">
            <v>16974</v>
          </cell>
          <cell r="K375">
            <v>7047.2999999999993</v>
          </cell>
          <cell r="L375">
            <v>0.41518204312477902</v>
          </cell>
          <cell r="M375">
            <v>19950.900000000001</v>
          </cell>
          <cell r="N375">
            <v>36594</v>
          </cell>
          <cell r="O375">
            <v>16643.099999999999</v>
          </cell>
          <cell r="P375">
            <v>0.45480406624036723</v>
          </cell>
          <cell r="R375">
            <v>492.3</v>
          </cell>
          <cell r="S375">
            <v>4947.6000000000004</v>
          </cell>
          <cell r="T375">
            <v>796.5</v>
          </cell>
          <cell r="U375">
            <v>3787.8</v>
          </cell>
          <cell r="V375">
            <v>0</v>
          </cell>
          <cell r="W375">
            <v>9926.7000000000007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3924</v>
          </cell>
          <cell r="AE375">
            <v>3924</v>
          </cell>
          <cell r="AF375">
            <v>3924</v>
          </cell>
          <cell r="AG375">
            <v>3924</v>
          </cell>
          <cell r="AH375">
            <v>3924</v>
          </cell>
          <cell r="AI375">
            <v>16974</v>
          </cell>
          <cell r="AJ375">
            <v>3924</v>
          </cell>
          <cell r="AK375">
            <v>3924</v>
          </cell>
          <cell r="AL375">
            <v>3924</v>
          </cell>
          <cell r="AM375">
            <v>3924</v>
          </cell>
          <cell r="AN375">
            <v>3924</v>
          </cell>
          <cell r="AO375">
            <v>3920</v>
          </cell>
          <cell r="AQ375">
            <v>62207.7</v>
          </cell>
          <cell r="AR375">
            <v>62207.7</v>
          </cell>
          <cell r="AS375">
            <v>62207.7</v>
          </cell>
          <cell r="AT375">
            <v>59957.7</v>
          </cell>
          <cell r="AU375">
            <v>59959</v>
          </cell>
          <cell r="AV375">
            <v>59959</v>
          </cell>
          <cell r="AW375" t="e">
            <v>#REF!</v>
          </cell>
          <cell r="AX375" t="e">
            <v>#REF!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D375">
            <v>46096.74</v>
          </cell>
          <cell r="BE375">
            <v>39482.839999999997</v>
          </cell>
          <cell r="BF375">
            <v>39884.76</v>
          </cell>
          <cell r="BH375">
            <v>60134</v>
          </cell>
          <cell r="BI375">
            <v>44290</v>
          </cell>
          <cell r="BJ375">
            <v>64000</v>
          </cell>
          <cell r="BK375">
            <v>59959</v>
          </cell>
          <cell r="BL375">
            <v>59959</v>
          </cell>
          <cell r="BO375">
            <v>40008.1</v>
          </cell>
          <cell r="BP375">
            <v>175</v>
          </cell>
          <cell r="BQ375">
            <v>0</v>
          </cell>
          <cell r="BS375">
            <v>48623.4</v>
          </cell>
          <cell r="BT375">
            <v>59959</v>
          </cell>
          <cell r="BU375">
            <v>48623.4</v>
          </cell>
          <cell r="BV375">
            <v>11335.599999999999</v>
          </cell>
        </row>
        <row r="376">
          <cell r="C376" t="str">
            <v>O&amp;M</v>
          </cell>
          <cell r="E376" t="str">
            <v>EN-P-PT-EnvPol&amp;</v>
          </cell>
          <cell r="I376">
            <v>5262</v>
          </cell>
          <cell r="J376">
            <v>16277</v>
          </cell>
          <cell r="K376">
            <v>11015</v>
          </cell>
          <cell r="L376">
            <v>0.67672175462308781</v>
          </cell>
          <cell r="M376">
            <v>167266</v>
          </cell>
          <cell r="N376">
            <v>184830</v>
          </cell>
          <cell r="O376">
            <v>17564</v>
          </cell>
          <cell r="P376">
            <v>9.5027863442081917E-2</v>
          </cell>
          <cell r="R376">
            <v>1183</v>
          </cell>
          <cell r="S376">
            <v>42265</v>
          </cell>
          <cell r="T376">
            <v>117832</v>
          </cell>
          <cell r="U376">
            <v>724</v>
          </cell>
          <cell r="V376">
            <v>0</v>
          </cell>
          <cell r="W376">
            <v>5262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16277</v>
          </cell>
          <cell r="AE376">
            <v>103445</v>
          </cell>
          <cell r="AF376">
            <v>16277</v>
          </cell>
          <cell r="AG376">
            <v>16277</v>
          </cell>
          <cell r="AH376">
            <v>16277</v>
          </cell>
          <cell r="AI376">
            <v>16277</v>
          </cell>
          <cell r="AJ376">
            <v>16277</v>
          </cell>
          <cell r="AK376">
            <v>16277</v>
          </cell>
          <cell r="AL376">
            <v>16277</v>
          </cell>
          <cell r="AM376">
            <v>16277</v>
          </cell>
          <cell r="AN376">
            <v>16277</v>
          </cell>
          <cell r="AO376">
            <v>16285</v>
          </cell>
          <cell r="AQ376">
            <v>282500</v>
          </cell>
          <cell r="AR376">
            <v>282500</v>
          </cell>
          <cell r="AS376">
            <v>282500</v>
          </cell>
          <cell r="AT376">
            <v>232500</v>
          </cell>
          <cell r="AU376">
            <v>232500</v>
          </cell>
          <cell r="AV376">
            <v>232500</v>
          </cell>
          <cell r="AW376" t="e">
            <v>#REF!</v>
          </cell>
          <cell r="AX376" t="e">
            <v>#REF!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D376">
            <v>236936</v>
          </cell>
          <cell r="BE376">
            <v>172234</v>
          </cell>
          <cell r="BF376">
            <v>153475</v>
          </cell>
          <cell r="BH376">
            <v>282500</v>
          </cell>
          <cell r="BI376">
            <v>276700</v>
          </cell>
          <cell r="BJ376">
            <v>270000</v>
          </cell>
          <cell r="BK376">
            <v>232500</v>
          </cell>
          <cell r="BL376">
            <v>232500</v>
          </cell>
          <cell r="BO376">
            <v>65234</v>
          </cell>
          <cell r="BP376">
            <v>50000</v>
          </cell>
          <cell r="BQ376">
            <v>0</v>
          </cell>
          <cell r="BS376">
            <v>281500</v>
          </cell>
          <cell r="BT376">
            <v>232500</v>
          </cell>
          <cell r="BU376">
            <v>281500</v>
          </cell>
          <cell r="BV376">
            <v>-49000</v>
          </cell>
        </row>
        <row r="377">
          <cell r="C377" t="str">
            <v>O&amp;M</v>
          </cell>
          <cell r="E377" t="str">
            <v>EN-P-E-PTComAud</v>
          </cell>
          <cell r="I377">
            <v>6106.85</v>
          </cell>
          <cell r="J377">
            <v>10767</v>
          </cell>
          <cell r="K377">
            <v>4660.1499999999996</v>
          </cell>
          <cell r="L377">
            <v>0.43281786941580752</v>
          </cell>
          <cell r="M377">
            <v>8830.23</v>
          </cell>
          <cell r="N377">
            <v>26602</v>
          </cell>
          <cell r="O377">
            <v>17771.77</v>
          </cell>
          <cell r="P377">
            <v>0.66806142395308621</v>
          </cell>
          <cell r="R377">
            <v>15.58</v>
          </cell>
          <cell r="S377">
            <v>202.16</v>
          </cell>
          <cell r="T377">
            <v>919.82</v>
          </cell>
          <cell r="U377">
            <v>1585.82</v>
          </cell>
          <cell r="V377">
            <v>0</v>
          </cell>
          <cell r="W377">
            <v>6106.85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1267</v>
          </cell>
          <cell r="AE377">
            <v>1267</v>
          </cell>
          <cell r="AF377">
            <v>10767</v>
          </cell>
          <cell r="AG377">
            <v>1267</v>
          </cell>
          <cell r="AH377">
            <v>1267</v>
          </cell>
          <cell r="AI377">
            <v>10767</v>
          </cell>
          <cell r="AJ377">
            <v>1267</v>
          </cell>
          <cell r="AK377">
            <v>1267</v>
          </cell>
          <cell r="AL377">
            <v>1267</v>
          </cell>
          <cell r="AM377">
            <v>1267</v>
          </cell>
          <cell r="AN377">
            <v>1267</v>
          </cell>
          <cell r="AO377">
            <v>1263</v>
          </cell>
          <cell r="AQ377">
            <v>34200</v>
          </cell>
          <cell r="AR377">
            <v>34200</v>
          </cell>
          <cell r="AS377">
            <v>33300</v>
          </cell>
          <cell r="AT377">
            <v>33300</v>
          </cell>
          <cell r="AU377">
            <v>33306</v>
          </cell>
          <cell r="AV377">
            <v>33306</v>
          </cell>
          <cell r="AW377" t="e">
            <v>#REF!</v>
          </cell>
          <cell r="AX377" t="e">
            <v>#REF!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D377">
            <v>12866.92</v>
          </cell>
          <cell r="BE377">
            <v>37315.199999999997</v>
          </cell>
          <cell r="BF377">
            <v>51964.54</v>
          </cell>
          <cell r="BH377">
            <v>34200</v>
          </cell>
          <cell r="BI377">
            <v>45220</v>
          </cell>
          <cell r="BJ377">
            <v>60760</v>
          </cell>
          <cell r="BK377">
            <v>33306</v>
          </cell>
          <cell r="BL377">
            <v>33306</v>
          </cell>
          <cell r="BO377">
            <v>24475.77</v>
          </cell>
          <cell r="BP377">
            <v>894</v>
          </cell>
          <cell r="BQ377">
            <v>0</v>
          </cell>
          <cell r="BS377">
            <v>64750</v>
          </cell>
          <cell r="BT377">
            <v>33306</v>
          </cell>
          <cell r="BU377">
            <v>64750</v>
          </cell>
          <cell r="BV377">
            <v>-31444</v>
          </cell>
        </row>
        <row r="378">
          <cell r="C378" t="str">
            <v>O&amp;M</v>
          </cell>
          <cell r="E378" t="str">
            <v>EN-P-PT-Integration Pass Through</v>
          </cell>
          <cell r="F378" t="str">
            <v>Integration</v>
          </cell>
          <cell r="I378">
            <v>0</v>
          </cell>
          <cell r="J378">
            <v>0</v>
          </cell>
          <cell r="K378">
            <v>0</v>
          </cell>
          <cell r="L378" t="str">
            <v xml:space="preserve"> </v>
          </cell>
          <cell r="M378">
            <v>0</v>
          </cell>
          <cell r="N378">
            <v>0</v>
          </cell>
          <cell r="O378">
            <v>0</v>
          </cell>
          <cell r="P378" t="str">
            <v xml:space="preserve"> 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O378">
            <v>0</v>
          </cell>
          <cell r="BP378">
            <v>0</v>
          </cell>
          <cell r="BQ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</row>
        <row r="379">
          <cell r="C379" t="str">
            <v>O&amp;M</v>
          </cell>
          <cell r="E379" t="str">
            <v>MS-P-PT-Integration Pass Through</v>
          </cell>
          <cell r="F379" t="str">
            <v>Integration</v>
          </cell>
          <cell r="I379">
            <v>0</v>
          </cell>
          <cell r="J379">
            <v>0</v>
          </cell>
          <cell r="K379">
            <v>0</v>
          </cell>
          <cell r="L379" t="str">
            <v xml:space="preserve"> </v>
          </cell>
          <cell r="M379">
            <v>0</v>
          </cell>
          <cell r="N379">
            <v>0</v>
          </cell>
          <cell r="O379">
            <v>0</v>
          </cell>
          <cell r="P379" t="str">
            <v xml:space="preserve"> 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O379">
            <v>0</v>
          </cell>
          <cell r="BP379">
            <v>0</v>
          </cell>
          <cell r="BQ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</row>
        <row r="380">
          <cell r="C380" t="str">
            <v>O&amp;M</v>
          </cell>
          <cell r="E380" t="str">
            <v>EN-P-PT-Investment recovery</v>
          </cell>
          <cell r="I380">
            <v>0</v>
          </cell>
          <cell r="J380">
            <v>0</v>
          </cell>
          <cell r="K380">
            <v>0</v>
          </cell>
          <cell r="L380" t="str">
            <v xml:space="preserve"> </v>
          </cell>
          <cell r="M380">
            <v>0</v>
          </cell>
          <cell r="N380">
            <v>0</v>
          </cell>
          <cell r="O380">
            <v>0</v>
          </cell>
          <cell r="P380" t="str">
            <v xml:space="preserve"> 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D380">
            <v>0</v>
          </cell>
          <cell r="BE380">
            <v>0</v>
          </cell>
          <cell r="BF380">
            <v>215342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O380">
            <v>0</v>
          </cell>
          <cell r="BP380">
            <v>0</v>
          </cell>
          <cell r="BQ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</row>
        <row r="381">
          <cell r="C381" t="str">
            <v>O&amp;M</v>
          </cell>
          <cell r="E381" t="str">
            <v>EN-P-PT-Waste Management &amp;Field Serv</v>
          </cell>
          <cell r="I381">
            <v>0</v>
          </cell>
          <cell r="J381">
            <v>0</v>
          </cell>
          <cell r="K381">
            <v>0</v>
          </cell>
          <cell r="L381" t="str">
            <v xml:space="preserve"> </v>
          </cell>
          <cell r="M381">
            <v>0</v>
          </cell>
          <cell r="N381">
            <v>0</v>
          </cell>
          <cell r="O381">
            <v>0</v>
          </cell>
          <cell r="P381" t="str">
            <v xml:space="preserve"> 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D381">
            <v>0</v>
          </cell>
          <cell r="BE381">
            <v>0</v>
          </cell>
          <cell r="BF381">
            <v>986658.91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O381">
            <v>0</v>
          </cell>
          <cell r="BP381">
            <v>0</v>
          </cell>
          <cell r="BQ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</row>
        <row r="382">
          <cell r="C382" t="str">
            <v>O&amp;M</v>
          </cell>
          <cell r="E382" t="str">
            <v>MS-P-PT-Auto Maint group</v>
          </cell>
          <cell r="I382">
            <v>0</v>
          </cell>
          <cell r="J382">
            <v>0</v>
          </cell>
          <cell r="K382">
            <v>0</v>
          </cell>
          <cell r="L382" t="str">
            <v xml:space="preserve"> </v>
          </cell>
          <cell r="M382">
            <v>0</v>
          </cell>
          <cell r="N382">
            <v>0</v>
          </cell>
          <cell r="O382">
            <v>0</v>
          </cell>
          <cell r="P382" t="str">
            <v xml:space="preserve"> 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D382">
            <v>0</v>
          </cell>
          <cell r="BE382">
            <v>0</v>
          </cell>
          <cell r="BF382">
            <v>20607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</row>
        <row r="383">
          <cell r="C383" t="str">
            <v>O&amp;M</v>
          </cell>
          <cell r="E383" t="str">
            <v>EN-P-PT-Coal Ash mar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  <cell r="M383">
            <v>0</v>
          </cell>
          <cell r="N383">
            <v>0</v>
          </cell>
          <cell r="O383">
            <v>0</v>
          </cell>
          <cell r="P383" t="str">
            <v xml:space="preserve"> 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D383">
            <v>0</v>
          </cell>
          <cell r="BE383">
            <v>0</v>
          </cell>
          <cell r="BF383">
            <v>6946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</row>
        <row r="384">
          <cell r="C384" t="str">
            <v>O&amp;M</v>
          </cell>
          <cell r="E384" t="str">
            <v>EN-P-PT-EH&amp;S Global</v>
          </cell>
          <cell r="I384">
            <v>0</v>
          </cell>
          <cell r="J384">
            <v>0</v>
          </cell>
          <cell r="K384">
            <v>0</v>
          </cell>
          <cell r="L384" t="str">
            <v xml:space="preserve"> </v>
          </cell>
          <cell r="M384">
            <v>0</v>
          </cell>
          <cell r="N384">
            <v>0</v>
          </cell>
          <cell r="O384">
            <v>0</v>
          </cell>
          <cell r="P384" t="str">
            <v xml:space="preserve"> 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D384">
            <v>0</v>
          </cell>
          <cell r="BE384">
            <v>0</v>
          </cell>
          <cell r="BF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O384">
            <v>0</v>
          </cell>
          <cell r="BP384">
            <v>0</v>
          </cell>
          <cell r="BQ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</row>
        <row r="385">
          <cell r="C385" t="str">
            <v>O&amp;M</v>
          </cell>
          <cell r="E385" t="str">
            <v>EN-P-PT-Resource Recovery</v>
          </cell>
          <cell r="I385">
            <v>0</v>
          </cell>
          <cell r="J385">
            <v>0</v>
          </cell>
          <cell r="K385">
            <v>0</v>
          </cell>
          <cell r="L385" t="str">
            <v xml:space="preserve"> </v>
          </cell>
          <cell r="M385">
            <v>0</v>
          </cell>
          <cell r="N385">
            <v>0</v>
          </cell>
          <cell r="O385">
            <v>0</v>
          </cell>
          <cell r="P385" t="str">
            <v xml:space="preserve"> 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D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O385">
            <v>0</v>
          </cell>
          <cell r="BP385">
            <v>0</v>
          </cell>
          <cell r="BQ385">
            <v>0</v>
          </cell>
          <cell r="BS385">
            <v>219693</v>
          </cell>
          <cell r="BT385">
            <v>0</v>
          </cell>
          <cell r="BU385">
            <v>219693</v>
          </cell>
          <cell r="BV385">
            <v>-219693</v>
          </cell>
        </row>
        <row r="387">
          <cell r="D387" t="str">
            <v>PT</v>
          </cell>
          <cell r="I387">
            <v>654260.65999999992</v>
          </cell>
          <cell r="J387">
            <v>525882</v>
          </cell>
          <cell r="K387">
            <v>-128378.66</v>
          </cell>
          <cell r="L387">
            <v>-0.24412065824652679</v>
          </cell>
          <cell r="M387">
            <v>2566082.42</v>
          </cell>
          <cell r="N387">
            <v>3446604</v>
          </cell>
          <cell r="O387">
            <v>880521.58</v>
          </cell>
          <cell r="P387">
            <v>0.25547512275851825</v>
          </cell>
          <cell r="R387">
            <v>302514.37</v>
          </cell>
          <cell r="S387">
            <v>501444.49999999994</v>
          </cell>
          <cell r="T387">
            <v>472410.25</v>
          </cell>
          <cell r="U387">
            <v>541920.64</v>
          </cell>
          <cell r="V387">
            <v>93532</v>
          </cell>
          <cell r="W387">
            <v>654260.65999999992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529507</v>
          </cell>
          <cell r="AE387">
            <v>561175</v>
          </cell>
          <cell r="AF387">
            <v>588456</v>
          </cell>
          <cell r="AG387">
            <v>711590</v>
          </cell>
          <cell r="AH387">
            <v>529994</v>
          </cell>
          <cell r="AI387">
            <v>525882</v>
          </cell>
          <cell r="AJ387">
            <v>589127</v>
          </cell>
          <cell r="AK387">
            <v>519327</v>
          </cell>
          <cell r="AL387">
            <v>551827</v>
          </cell>
          <cell r="AM387">
            <v>692277</v>
          </cell>
          <cell r="AN387">
            <v>584092</v>
          </cell>
          <cell r="AO387">
            <v>613549</v>
          </cell>
          <cell r="AQ387">
            <v>6998753.71</v>
          </cell>
          <cell r="AR387">
            <v>6998753.71</v>
          </cell>
          <cell r="AS387">
            <v>6993876.8799999999</v>
          </cell>
          <cell r="AT387">
            <v>6302476.8799999999</v>
          </cell>
          <cell r="AU387">
            <v>6302694</v>
          </cell>
          <cell r="AV387">
            <v>6302694</v>
          </cell>
          <cell r="AW387" t="e">
            <v>#REF!</v>
          </cell>
          <cell r="AX387" t="e">
            <v>#REF!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D387">
            <v>5549094.3399999999</v>
          </cell>
          <cell r="BE387">
            <v>6722856.9799999995</v>
          </cell>
          <cell r="BF387">
            <v>8162904.6500000004</v>
          </cell>
          <cell r="BH387">
            <v>6996803</v>
          </cell>
          <cell r="BI387">
            <v>7149578</v>
          </cell>
          <cell r="BJ387">
            <v>7663647</v>
          </cell>
          <cell r="BK387">
            <v>6302694</v>
          </cell>
          <cell r="BL387">
            <v>6460894</v>
          </cell>
          <cell r="BM387">
            <v>0</v>
          </cell>
          <cell r="BN387">
            <v>0</v>
          </cell>
          <cell r="BO387">
            <v>3894811.5799999996</v>
          </cell>
          <cell r="BP387">
            <v>535909</v>
          </cell>
          <cell r="BQ387">
            <v>-158200</v>
          </cell>
          <cell r="BS387">
            <v>5889193.040000001</v>
          </cell>
          <cell r="BT387">
            <v>6460894</v>
          </cell>
          <cell r="BU387">
            <v>5889193.040000001</v>
          </cell>
          <cell r="BV387">
            <v>571700.96</v>
          </cell>
        </row>
        <row r="389">
          <cell r="C389" t="str">
            <v>O&amp;M Total</v>
          </cell>
          <cell r="I389">
            <v>2272028.1500000008</v>
          </cell>
          <cell r="J389">
            <v>1785023.8</v>
          </cell>
          <cell r="K389">
            <v>-487004.34999999992</v>
          </cell>
          <cell r="L389">
            <v>-0.27282793092170532</v>
          </cell>
          <cell r="M389">
            <v>10208341.670000002</v>
          </cell>
          <cell r="N389">
            <v>11010495.039999999</v>
          </cell>
          <cell r="O389">
            <v>802153.37000000011</v>
          </cell>
          <cell r="P389">
            <v>7.2853524486034382E-2</v>
          </cell>
          <cell r="R389">
            <v>1529357.7400000002</v>
          </cell>
          <cell r="S389">
            <v>1601578.87</v>
          </cell>
          <cell r="T389">
            <v>1770604.1999999997</v>
          </cell>
          <cell r="U389">
            <v>1931848.4400000002</v>
          </cell>
          <cell r="V389">
            <v>1102924.27</v>
          </cell>
          <cell r="W389">
            <v>2272028.1500000008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D389">
            <v>1790908.8599999999</v>
          </cell>
          <cell r="AE389">
            <v>1822576.8599999999</v>
          </cell>
          <cell r="AF389">
            <v>1849857.8599999999</v>
          </cell>
          <cell r="AG389">
            <v>1972991.8599999999</v>
          </cell>
          <cell r="AH389">
            <v>1789135.8</v>
          </cell>
          <cell r="AI389">
            <v>1785023.8</v>
          </cell>
          <cell r="AJ389">
            <v>1848268.8</v>
          </cell>
          <cell r="AK389">
            <v>1778468.8</v>
          </cell>
          <cell r="AL389">
            <v>1810866.04</v>
          </cell>
          <cell r="AM389">
            <v>1951316.04</v>
          </cell>
          <cell r="AN389">
            <v>1842520.96</v>
          </cell>
          <cell r="AO389">
            <v>1879998.77</v>
          </cell>
          <cell r="AQ389">
            <v>22054691.050000001</v>
          </cell>
          <cell r="AR389">
            <v>22054691.050000001</v>
          </cell>
          <cell r="AS389">
            <v>22036151.84</v>
          </cell>
          <cell r="AT389">
            <v>21418016.219999999</v>
          </cell>
          <cell r="AU389">
            <v>21534907.850000001</v>
          </cell>
          <cell r="AV389">
            <v>21534907.850000001</v>
          </cell>
          <cell r="AW389" t="e">
            <v>#REF!</v>
          </cell>
          <cell r="AX389" t="e">
            <v>#REF!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D389">
            <v>19762129.060000002</v>
          </cell>
          <cell r="BE389">
            <v>21598230.269999996</v>
          </cell>
          <cell r="BF389">
            <v>24135382.639999997</v>
          </cell>
          <cell r="BH389">
            <v>22121934.449999999</v>
          </cell>
          <cell r="BI389">
            <v>23260169.100000001</v>
          </cell>
          <cell r="BJ389">
            <v>23513504.799999997</v>
          </cell>
          <cell r="BK389">
            <v>21534907.850000001</v>
          </cell>
          <cell r="BL389">
            <v>21687809.560000002</v>
          </cell>
          <cell r="BM389">
            <v>0</v>
          </cell>
          <cell r="BN389">
            <v>0</v>
          </cell>
          <cell r="BO389">
            <v>11479467.890000001</v>
          </cell>
          <cell r="BP389">
            <v>434124.88999999966</v>
          </cell>
          <cell r="BQ389">
            <v>-152901.70999999996</v>
          </cell>
          <cell r="BS389">
            <v>21949580.309999999</v>
          </cell>
          <cell r="BT389">
            <v>21687809.560000002</v>
          </cell>
          <cell r="BU389">
            <v>21949580.309999999</v>
          </cell>
          <cell r="BV389">
            <v>-261770.75000000032</v>
          </cell>
        </row>
        <row r="391">
          <cell r="I391">
            <v>606756.0551</v>
          </cell>
          <cell r="J391">
            <v>143235.52110000001</v>
          </cell>
          <cell r="K391">
            <v>-463520.53399999999</v>
          </cell>
          <cell r="L391">
            <v>-3.2360725219576834</v>
          </cell>
          <cell r="M391">
            <v>322781.87649999995</v>
          </cell>
          <cell r="N391">
            <v>649405.22990000003</v>
          </cell>
          <cell r="O391">
            <v>326623.35340000008</v>
          </cell>
          <cell r="P391">
            <v>0.50295768860730583</v>
          </cell>
          <cell r="W391">
            <v>606756.0551</v>
          </cell>
          <cell r="AV391">
            <v>1108890.3699999999</v>
          </cell>
          <cell r="BH391">
            <v>1116331.6434999988</v>
          </cell>
          <cell r="BK391">
            <v>1108890.3699999999</v>
          </cell>
          <cell r="BL391">
            <v>1108890.3699999999</v>
          </cell>
          <cell r="BP391">
            <v>7441.2734999989625</v>
          </cell>
        </row>
        <row r="392">
          <cell r="I392">
            <v>1665272.0949000008</v>
          </cell>
          <cell r="J392">
            <v>1641788.2789</v>
          </cell>
          <cell r="K392">
            <v>-23483.816000000807</v>
          </cell>
          <cell r="L392">
            <v>-1.4303802933551815E-2</v>
          </cell>
          <cell r="M392">
            <v>9885559.7935000025</v>
          </cell>
          <cell r="N392">
            <v>10361089.810099998</v>
          </cell>
          <cell r="O392">
            <v>475530.01659999602</v>
          </cell>
          <cell r="P392">
            <v>4.5895752793924147E-2</v>
          </cell>
          <cell r="W392">
            <v>1665272.0949000008</v>
          </cell>
          <cell r="AV392">
            <v>20426017.48</v>
          </cell>
          <cell r="BH392">
            <v>21005602.806499999</v>
          </cell>
          <cell r="BK392">
            <v>20426017.48</v>
          </cell>
          <cell r="BL392">
            <v>20578919.190000001</v>
          </cell>
          <cell r="BP392">
            <v>426683.61649999768</v>
          </cell>
        </row>
        <row r="394">
          <cell r="B394" t="str">
            <v>Environmental, Health &amp; Safety</v>
          </cell>
          <cell r="I394">
            <v>2535001.4700000007</v>
          </cell>
          <cell r="J394">
            <v>2086667.57</v>
          </cell>
          <cell r="K394">
            <v>-448333.89999999997</v>
          </cell>
          <cell r="L394">
            <v>-0.21485640858452598</v>
          </cell>
          <cell r="M394">
            <v>12010748.119999999</v>
          </cell>
          <cell r="N394">
            <v>12893944.770000001</v>
          </cell>
          <cell r="O394">
            <v>883196.65</v>
          </cell>
          <cell r="P394">
            <v>6.8497008925841707E-2</v>
          </cell>
          <cell r="R394">
            <v>1612264.9700000002</v>
          </cell>
          <cell r="S394">
            <v>2360203.86</v>
          </cell>
          <cell r="T394">
            <v>1983380.7399999998</v>
          </cell>
          <cell r="U394">
            <v>2298365.6399999997</v>
          </cell>
          <cell r="V394">
            <v>1221531.44</v>
          </cell>
          <cell r="W394">
            <v>2535001.4700000007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D394">
            <v>2068891.53</v>
          </cell>
          <cell r="AE394">
            <v>2214875.5</v>
          </cell>
          <cell r="AF394">
            <v>2198954.8200000003</v>
          </cell>
          <cell r="AG394">
            <v>2220595.1</v>
          </cell>
          <cell r="AH394">
            <v>2103960.25</v>
          </cell>
          <cell r="AI394">
            <v>2086667.57</v>
          </cell>
          <cell r="AJ394">
            <v>2141956.91</v>
          </cell>
          <cell r="AK394">
            <v>2004544.5399999998</v>
          </cell>
          <cell r="AL394">
            <v>2135220.04</v>
          </cell>
          <cell r="AM394">
            <v>2193144.4699999997</v>
          </cell>
          <cell r="AN394">
            <v>2091623.15</v>
          </cell>
          <cell r="AO394">
            <v>2148826.67</v>
          </cell>
          <cell r="AQ394">
            <v>25542017.210000001</v>
          </cell>
          <cell r="AR394">
            <v>25542017.210000001</v>
          </cell>
          <cell r="AS394">
            <v>25523478.000000004</v>
          </cell>
          <cell r="AT394">
            <v>24905342.380000003</v>
          </cell>
          <cell r="AU394">
            <v>25022962.010000005</v>
          </cell>
          <cell r="AV394">
            <v>25022962.010000005</v>
          </cell>
          <cell r="AW394" t="e">
            <v>#REF!</v>
          </cell>
          <cell r="AX394" t="e">
            <v>#REF!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D394">
            <v>23556533.629999999</v>
          </cell>
          <cell r="BE394">
            <v>31859995.5</v>
          </cell>
          <cell r="BF394">
            <v>31138176.359999996</v>
          </cell>
          <cell r="BH394">
            <v>25609260.550000001</v>
          </cell>
          <cell r="BI394">
            <v>29442548.450000003</v>
          </cell>
          <cell r="BJ394">
            <v>35640713.219999999</v>
          </cell>
          <cell r="BK394">
            <v>25022962.010000005</v>
          </cell>
          <cell r="BL394">
            <v>24838168.720000006</v>
          </cell>
          <cell r="BM394">
            <v>0</v>
          </cell>
          <cell r="BN394">
            <v>0</v>
          </cell>
          <cell r="BO394">
            <v>12827420.600000001</v>
          </cell>
          <cell r="BP394">
            <v>771091.82999999973</v>
          </cell>
          <cell r="BQ394">
            <v>184793.29000000004</v>
          </cell>
          <cell r="BS394">
            <v>24748785.050000004</v>
          </cell>
          <cell r="BT394">
            <v>24838168.720000006</v>
          </cell>
          <cell r="BU394">
            <v>24748785.050000004</v>
          </cell>
          <cell r="BV394">
            <v>89383.669999999925</v>
          </cell>
        </row>
        <row r="396">
          <cell r="C396" t="str">
            <v>O&amp;M</v>
          </cell>
          <cell r="D396" t="str">
            <v>Non-PT</v>
          </cell>
          <cell r="E396" t="str">
            <v>FR-T-E-Ind Risk</v>
          </cell>
          <cell r="I396">
            <v>0</v>
          </cell>
          <cell r="J396">
            <v>149426</v>
          </cell>
          <cell r="K396">
            <v>149426</v>
          </cell>
          <cell r="L396">
            <v>1</v>
          </cell>
          <cell r="M396">
            <v>560154</v>
          </cell>
          <cell r="N396">
            <v>873241</v>
          </cell>
          <cell r="O396">
            <v>313087</v>
          </cell>
          <cell r="P396">
            <v>0.35853447101086644</v>
          </cell>
          <cell r="R396">
            <v>169614.9</v>
          </cell>
          <cell r="S396">
            <v>102100.6</v>
          </cell>
          <cell r="T396">
            <v>139016.5</v>
          </cell>
          <cell r="U396">
            <v>149422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145336</v>
          </cell>
          <cell r="AE396">
            <v>126379</v>
          </cell>
          <cell r="AF396">
            <v>139017</v>
          </cell>
          <cell r="AG396">
            <v>149426</v>
          </cell>
          <cell r="AH396">
            <v>163657</v>
          </cell>
          <cell r="AI396">
            <v>149426</v>
          </cell>
          <cell r="AJ396">
            <v>195168</v>
          </cell>
          <cell r="AK396">
            <v>204039</v>
          </cell>
          <cell r="AL396">
            <v>177425</v>
          </cell>
          <cell r="AM396">
            <v>204039</v>
          </cell>
          <cell r="AN396">
            <v>195168</v>
          </cell>
          <cell r="AO396">
            <v>186298</v>
          </cell>
          <cell r="AQ396">
            <v>2035378</v>
          </cell>
          <cell r="AR396">
            <v>2035378</v>
          </cell>
          <cell r="AS396">
            <v>2035377.4</v>
          </cell>
          <cell r="AT396">
            <v>2391997</v>
          </cell>
          <cell r="AU396">
            <v>560155</v>
          </cell>
          <cell r="AV396">
            <v>560155</v>
          </cell>
          <cell r="AW396" t="e">
            <v>#REF!</v>
          </cell>
          <cell r="AX396" t="e">
            <v>#REF!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D396">
            <v>1442396.2</v>
          </cell>
          <cell r="BE396">
            <v>1708362.96</v>
          </cell>
          <cell r="BF396">
            <v>1461749</v>
          </cell>
          <cell r="BH396">
            <v>2035378</v>
          </cell>
          <cell r="BI396">
            <v>1843962</v>
          </cell>
          <cell r="BJ396">
            <v>2034524</v>
          </cell>
          <cell r="BK396">
            <v>560155</v>
          </cell>
          <cell r="BL396">
            <v>560155</v>
          </cell>
          <cell r="BO396">
            <v>1</v>
          </cell>
          <cell r="BP396">
            <v>1475223</v>
          </cell>
          <cell r="BQ396">
            <v>0</v>
          </cell>
          <cell r="BS396">
            <v>0</v>
          </cell>
          <cell r="BT396">
            <v>560155</v>
          </cell>
          <cell r="BU396">
            <v>0</v>
          </cell>
          <cell r="BV396">
            <v>560155</v>
          </cell>
        </row>
        <row r="397">
          <cell r="C397" t="str">
            <v>O&amp;M</v>
          </cell>
          <cell r="D397" t="str">
            <v>Non-PT</v>
          </cell>
          <cell r="E397" t="str">
            <v>FR-T-E-Sarbanes Oxley 404</v>
          </cell>
          <cell r="I397">
            <v>0</v>
          </cell>
          <cell r="J397">
            <v>17621</v>
          </cell>
          <cell r="K397">
            <v>17621</v>
          </cell>
          <cell r="L397">
            <v>1</v>
          </cell>
          <cell r="M397">
            <v>65160.3</v>
          </cell>
          <cell r="N397">
            <v>102975</v>
          </cell>
          <cell r="O397">
            <v>37814.699999999997</v>
          </cell>
          <cell r="P397">
            <v>0.36722214129643116</v>
          </cell>
          <cell r="R397">
            <v>20001.3</v>
          </cell>
          <cell r="S397">
            <v>12040.3</v>
          </cell>
          <cell r="T397">
            <v>15961.8</v>
          </cell>
          <cell r="U397">
            <v>17156.900000000001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17138</v>
          </cell>
          <cell r="AE397">
            <v>14903</v>
          </cell>
          <cell r="AF397">
            <v>16393</v>
          </cell>
          <cell r="AG397">
            <v>17621</v>
          </cell>
          <cell r="AH397">
            <v>19299</v>
          </cell>
          <cell r="AI397">
            <v>17621</v>
          </cell>
          <cell r="AJ397">
            <v>23015</v>
          </cell>
          <cell r="AK397">
            <v>24061</v>
          </cell>
          <cell r="AL397">
            <v>20922</v>
          </cell>
          <cell r="AM397">
            <v>24061</v>
          </cell>
          <cell r="AN397">
            <v>23015</v>
          </cell>
          <cell r="AO397">
            <v>21968</v>
          </cell>
          <cell r="AQ397">
            <v>240017</v>
          </cell>
          <cell r="AR397">
            <v>240017</v>
          </cell>
          <cell r="AS397">
            <v>233700.88</v>
          </cell>
          <cell r="AT397">
            <v>64317.1</v>
          </cell>
          <cell r="AU397">
            <v>65160</v>
          </cell>
          <cell r="AV397">
            <v>65160</v>
          </cell>
          <cell r="AW397" t="e">
            <v>#REF!</v>
          </cell>
          <cell r="AX397" t="e">
            <v>#REF!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D397">
            <v>577079.93000000005</v>
          </cell>
          <cell r="BE397">
            <v>148791.17000000001</v>
          </cell>
          <cell r="BF397">
            <v>145479.32</v>
          </cell>
          <cell r="BH397">
            <v>240017</v>
          </cell>
          <cell r="BI397">
            <v>570399</v>
          </cell>
          <cell r="BJ397">
            <v>148790</v>
          </cell>
          <cell r="BK397">
            <v>65160</v>
          </cell>
          <cell r="BL397">
            <v>65160</v>
          </cell>
          <cell r="BO397">
            <v>-0.30000000000291038</v>
          </cell>
          <cell r="BP397">
            <v>174857</v>
          </cell>
          <cell r="BQ397">
            <v>0</v>
          </cell>
          <cell r="BS397">
            <v>0</v>
          </cell>
          <cell r="BT397">
            <v>65160</v>
          </cell>
          <cell r="BU397">
            <v>0</v>
          </cell>
          <cell r="BV397">
            <v>65160</v>
          </cell>
        </row>
        <row r="398">
          <cell r="C398" t="str">
            <v>O&amp;M</v>
          </cell>
          <cell r="D398" t="str">
            <v>Non-PT</v>
          </cell>
          <cell r="E398" t="str">
            <v>FR-P-Integration</v>
          </cell>
          <cell r="I398">
            <v>0</v>
          </cell>
          <cell r="J398">
            <v>0</v>
          </cell>
          <cell r="K398">
            <v>0</v>
          </cell>
          <cell r="L398" t="str">
            <v xml:space="preserve"> </v>
          </cell>
          <cell r="M398">
            <v>0</v>
          </cell>
          <cell r="N398">
            <v>0</v>
          </cell>
          <cell r="O398">
            <v>0</v>
          </cell>
          <cell r="P398" t="str">
            <v xml:space="preserve"> 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267181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O398">
            <v>0</v>
          </cell>
          <cell r="BP398">
            <v>0</v>
          </cell>
          <cell r="BQ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</row>
        <row r="399">
          <cell r="C399" t="str">
            <v>O&amp;M</v>
          </cell>
          <cell r="D399" t="str">
            <v>Non-PT</v>
          </cell>
          <cell r="E399" t="str">
            <v>FR-P-E-Sarbanes Oxley 404</v>
          </cell>
          <cell r="I399">
            <v>24167.75</v>
          </cell>
          <cell r="J399">
            <v>0</v>
          </cell>
          <cell r="K399">
            <v>-24167.75</v>
          </cell>
          <cell r="L399" t="str">
            <v xml:space="preserve"> </v>
          </cell>
          <cell r="M399">
            <v>33717.910000000003</v>
          </cell>
          <cell r="N399">
            <v>0</v>
          </cell>
          <cell r="O399">
            <v>-33717.910000000003</v>
          </cell>
          <cell r="P399" t="str">
            <v xml:space="preserve"> 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9550.16</v>
          </cell>
          <cell r="W399">
            <v>24167.75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267181</v>
          </cell>
          <cell r="AU399">
            <v>306770</v>
          </cell>
          <cell r="AV399">
            <v>306770</v>
          </cell>
          <cell r="AW399" t="e">
            <v>#REF!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D399">
            <v>0</v>
          </cell>
          <cell r="BE399">
            <v>0</v>
          </cell>
          <cell r="BF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306770</v>
          </cell>
          <cell r="BL399">
            <v>306770</v>
          </cell>
          <cell r="BO399">
            <v>273052.08999999997</v>
          </cell>
          <cell r="BP399">
            <v>-306770</v>
          </cell>
          <cell r="BQ399">
            <v>0</v>
          </cell>
          <cell r="BS399">
            <v>786527.44</v>
          </cell>
          <cell r="BT399">
            <v>306770</v>
          </cell>
          <cell r="BU399">
            <v>786527.44</v>
          </cell>
          <cell r="BV399">
            <v>-479757.43999999994</v>
          </cell>
        </row>
        <row r="400">
          <cell r="C400" t="str">
            <v>O&amp;M</v>
          </cell>
          <cell r="D400" t="str">
            <v>Non-PT</v>
          </cell>
          <cell r="E400" t="str">
            <v>FR-P-IndRskOvsgt-Hlg</v>
          </cell>
          <cell r="I400">
            <v>0</v>
          </cell>
          <cell r="J400">
            <v>0</v>
          </cell>
          <cell r="K400">
            <v>0</v>
          </cell>
          <cell r="L400" t="str">
            <v xml:space="preserve"> </v>
          </cell>
          <cell r="M400">
            <v>0</v>
          </cell>
          <cell r="N400">
            <v>0</v>
          </cell>
          <cell r="O400">
            <v>0</v>
          </cell>
          <cell r="P400" t="str">
            <v xml:space="preserve"> 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267181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D400">
            <v>0</v>
          </cell>
          <cell r="BE400">
            <v>0</v>
          </cell>
          <cell r="BF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O400">
            <v>0</v>
          </cell>
          <cell r="BP400">
            <v>0</v>
          </cell>
          <cell r="BQ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</row>
        <row r="401">
          <cell r="C401" t="str">
            <v>O&amp;M</v>
          </cell>
          <cell r="D401" t="str">
            <v>Non-PT</v>
          </cell>
          <cell r="E401" t="str">
            <v>FR-P-IndRskOvsgt-Utl</v>
          </cell>
          <cell r="I401">
            <v>0</v>
          </cell>
          <cell r="J401">
            <v>0</v>
          </cell>
          <cell r="K401">
            <v>0</v>
          </cell>
          <cell r="L401" t="str">
            <v xml:space="preserve"> </v>
          </cell>
          <cell r="M401">
            <v>0</v>
          </cell>
          <cell r="N401">
            <v>0</v>
          </cell>
          <cell r="O401">
            <v>0</v>
          </cell>
          <cell r="P401" t="str">
            <v xml:space="preserve"> 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267181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D401">
            <v>0</v>
          </cell>
          <cell r="BE401">
            <v>0</v>
          </cell>
          <cell r="BF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O401">
            <v>0</v>
          </cell>
          <cell r="BP401">
            <v>0</v>
          </cell>
          <cell r="BQ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</row>
        <row r="402">
          <cell r="C402" t="str">
            <v>O&amp;M</v>
          </cell>
          <cell r="D402" t="str">
            <v>Non-PT</v>
          </cell>
          <cell r="E402" t="str">
            <v>FR-P-IndRskOvsgt-Pwr</v>
          </cell>
          <cell r="I402">
            <v>203376.8</v>
          </cell>
          <cell r="J402">
            <v>0</v>
          </cell>
          <cell r="K402">
            <v>-203376.8</v>
          </cell>
          <cell r="L402" t="str">
            <v xml:space="preserve"> </v>
          </cell>
          <cell r="M402">
            <v>327087.2</v>
          </cell>
          <cell r="N402">
            <v>0</v>
          </cell>
          <cell r="O402">
            <v>-327087.2</v>
          </cell>
          <cell r="P402" t="str">
            <v xml:space="preserve"> 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123710.39999999999</v>
          </cell>
          <cell r="W402">
            <v>203376.8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267181</v>
          </cell>
          <cell r="AU402">
            <v>1984787.2</v>
          </cell>
          <cell r="AV402">
            <v>1984787.2</v>
          </cell>
          <cell r="AW402" t="e">
            <v>#REF!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D402">
            <v>0</v>
          </cell>
          <cell r="BE402">
            <v>0</v>
          </cell>
          <cell r="BF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1984787.2</v>
          </cell>
          <cell r="BL402">
            <v>1984787.2</v>
          </cell>
          <cell r="BO402">
            <v>1657700</v>
          </cell>
          <cell r="BP402">
            <v>-1984787.2</v>
          </cell>
          <cell r="BQ402">
            <v>0</v>
          </cell>
          <cell r="BS402">
            <v>4757548.5999999996</v>
          </cell>
          <cell r="BT402">
            <v>1984787.2</v>
          </cell>
          <cell r="BU402">
            <v>4757548.5999999996</v>
          </cell>
          <cell r="BV402">
            <v>-2772761.3999999994</v>
          </cell>
        </row>
        <row r="403">
          <cell r="C403" t="str">
            <v>O&amp;M</v>
          </cell>
          <cell r="D403" t="str">
            <v>Non-PT</v>
          </cell>
          <cell r="E403" t="str">
            <v>FR-P-IndRskOvsgt</v>
          </cell>
          <cell r="I403">
            <v>0</v>
          </cell>
          <cell r="J403">
            <v>0</v>
          </cell>
          <cell r="K403">
            <v>0</v>
          </cell>
          <cell r="L403" t="str">
            <v xml:space="preserve"> </v>
          </cell>
          <cell r="M403">
            <v>0</v>
          </cell>
          <cell r="N403">
            <v>0</v>
          </cell>
          <cell r="O403">
            <v>0</v>
          </cell>
          <cell r="P403" t="str">
            <v xml:space="preserve"> 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267181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O403">
            <v>0</v>
          </cell>
          <cell r="BP403">
            <v>0</v>
          </cell>
          <cell r="BQ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</row>
        <row r="405">
          <cell r="D405" t="str">
            <v>Non-PT</v>
          </cell>
          <cell r="I405">
            <v>227544.55</v>
          </cell>
          <cell r="J405">
            <v>167047</v>
          </cell>
          <cell r="K405">
            <v>-60497.549999999988</v>
          </cell>
          <cell r="L405">
            <v>-0.36215885349632132</v>
          </cell>
          <cell r="M405">
            <v>986119.41000000015</v>
          </cell>
          <cell r="N405">
            <v>976216</v>
          </cell>
          <cell r="O405">
            <v>-9903.4099999999744</v>
          </cell>
          <cell r="P405">
            <v>-1.0144691338802043E-2</v>
          </cell>
          <cell r="R405">
            <v>189616.19999999998</v>
          </cell>
          <cell r="S405">
            <v>114140.90000000001</v>
          </cell>
          <cell r="T405">
            <v>154978.29999999999</v>
          </cell>
          <cell r="U405">
            <v>166578.9</v>
          </cell>
          <cell r="V405">
            <v>133260.56</v>
          </cell>
          <cell r="W405">
            <v>227544.55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D405">
            <v>162474</v>
          </cell>
          <cell r="AE405">
            <v>141282</v>
          </cell>
          <cell r="AF405">
            <v>155410</v>
          </cell>
          <cell r="AG405">
            <v>167047</v>
          </cell>
          <cell r="AH405">
            <v>182956</v>
          </cell>
          <cell r="AI405">
            <v>167047</v>
          </cell>
          <cell r="AJ405">
            <v>218183</v>
          </cell>
          <cell r="AK405">
            <v>228100</v>
          </cell>
          <cell r="AL405">
            <v>198347</v>
          </cell>
          <cell r="AM405">
            <v>228100</v>
          </cell>
          <cell r="AN405">
            <v>218183</v>
          </cell>
          <cell r="AO405">
            <v>208266</v>
          </cell>
          <cell r="AQ405">
            <v>2275395</v>
          </cell>
          <cell r="AR405">
            <v>2275395</v>
          </cell>
          <cell r="AS405">
            <v>2269078.2799999998</v>
          </cell>
          <cell r="AT405">
            <v>4059400.1</v>
          </cell>
          <cell r="AU405">
            <v>2916872.2</v>
          </cell>
          <cell r="AV405">
            <v>2916872.2</v>
          </cell>
          <cell r="AW405" t="e">
            <v>#REF!</v>
          </cell>
          <cell r="AX405" t="e">
            <v>#REF!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D405">
            <v>2019476.13</v>
          </cell>
          <cell r="BE405">
            <v>1857154.13</v>
          </cell>
          <cell r="BF405">
            <v>1607228.32</v>
          </cell>
          <cell r="BH405">
            <v>2275395</v>
          </cell>
          <cell r="BI405">
            <v>2414361</v>
          </cell>
          <cell r="BJ405">
            <v>2183314</v>
          </cell>
          <cell r="BK405">
            <v>2916872.2</v>
          </cell>
          <cell r="BL405">
            <v>2916872.2</v>
          </cell>
          <cell r="BM405">
            <v>0</v>
          </cell>
          <cell r="BN405">
            <v>0</v>
          </cell>
          <cell r="BO405">
            <v>1930752.79</v>
          </cell>
          <cell r="BP405">
            <v>-641477.19999999995</v>
          </cell>
          <cell r="BQ405">
            <v>0</v>
          </cell>
          <cell r="BS405">
            <v>5544076.0399999991</v>
          </cell>
          <cell r="BT405">
            <v>2916872.2</v>
          </cell>
          <cell r="BU405">
            <v>5544076.0399999991</v>
          </cell>
          <cell r="BV405">
            <v>-2627203.8399999994</v>
          </cell>
        </row>
        <row r="407">
          <cell r="C407" t="str">
            <v>O&amp;M</v>
          </cell>
          <cell r="D407" t="str">
            <v>PT</v>
          </cell>
          <cell r="E407" t="str">
            <v>FR-P-E-PT-Integratio</v>
          </cell>
          <cell r="F407" t="str">
            <v>T&amp;E</v>
          </cell>
          <cell r="I407">
            <v>0</v>
          </cell>
          <cell r="J407">
            <v>0</v>
          </cell>
          <cell r="K407">
            <v>0</v>
          </cell>
          <cell r="L407" t="str">
            <v xml:space="preserve"> </v>
          </cell>
          <cell r="M407">
            <v>0</v>
          </cell>
          <cell r="N407">
            <v>0</v>
          </cell>
          <cell r="O407">
            <v>0</v>
          </cell>
          <cell r="P407" t="str">
            <v xml:space="preserve"> 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O407">
            <v>0</v>
          </cell>
          <cell r="BP407">
            <v>0</v>
          </cell>
          <cell r="BQ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</row>
        <row r="408">
          <cell r="C408" t="str">
            <v>O&amp;M</v>
          </cell>
          <cell r="D408" t="str">
            <v>PT</v>
          </cell>
          <cell r="E408" t="str">
            <v>FR-T-E-PT-SrbnsOx404</v>
          </cell>
          <cell r="I408">
            <v>0</v>
          </cell>
          <cell r="J408">
            <v>1466</v>
          </cell>
          <cell r="K408">
            <v>1466</v>
          </cell>
          <cell r="L408">
            <v>1</v>
          </cell>
          <cell r="M408">
            <v>6916</v>
          </cell>
          <cell r="N408">
            <v>8564</v>
          </cell>
          <cell r="O408">
            <v>1648</v>
          </cell>
          <cell r="P408">
            <v>0.19243344231667445</v>
          </cell>
          <cell r="R408">
            <v>6916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>
            <v>1425</v>
          </cell>
          <cell r="AE408">
            <v>1239</v>
          </cell>
          <cell r="AF408">
            <v>1363</v>
          </cell>
          <cell r="AG408">
            <v>1466</v>
          </cell>
          <cell r="AH408">
            <v>1605</v>
          </cell>
          <cell r="AI408">
            <v>1466</v>
          </cell>
          <cell r="AJ408">
            <v>1914</v>
          </cell>
          <cell r="AK408">
            <v>2001</v>
          </cell>
          <cell r="AL408">
            <v>1740</v>
          </cell>
          <cell r="AM408">
            <v>2001</v>
          </cell>
          <cell r="AN408">
            <v>1914</v>
          </cell>
          <cell r="AO408">
            <v>1828</v>
          </cell>
          <cell r="AQ408">
            <v>19962</v>
          </cell>
          <cell r="AR408">
            <v>19962</v>
          </cell>
          <cell r="AS408">
            <v>19436.47</v>
          </cell>
          <cell r="AT408">
            <v>6734</v>
          </cell>
          <cell r="AU408">
            <v>6916</v>
          </cell>
          <cell r="AV408">
            <v>6916</v>
          </cell>
          <cell r="AW408" t="e">
            <v>#REF!</v>
          </cell>
          <cell r="AX408" t="e">
            <v>#REF!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D408">
            <v>16185.89</v>
          </cell>
          <cell r="BE408">
            <v>108704.7</v>
          </cell>
          <cell r="BF408">
            <v>1211588.77</v>
          </cell>
          <cell r="BH408">
            <v>19962</v>
          </cell>
          <cell r="BI408">
            <v>19475</v>
          </cell>
          <cell r="BJ408">
            <v>19500</v>
          </cell>
          <cell r="BK408">
            <v>6916</v>
          </cell>
          <cell r="BL408">
            <v>6916</v>
          </cell>
          <cell r="BO408">
            <v>0</v>
          </cell>
          <cell r="BP408">
            <v>13046</v>
          </cell>
          <cell r="BQ408">
            <v>0</v>
          </cell>
          <cell r="BS408">
            <v>0</v>
          </cell>
          <cell r="BT408">
            <v>6916</v>
          </cell>
          <cell r="BU408">
            <v>0</v>
          </cell>
          <cell r="BV408">
            <v>6916</v>
          </cell>
        </row>
        <row r="409">
          <cell r="C409" t="str">
            <v>O&amp;M</v>
          </cell>
          <cell r="D409" t="str">
            <v>PT</v>
          </cell>
          <cell r="E409" t="str">
            <v>FR-T-E-PTIndRsk</v>
          </cell>
          <cell r="I409">
            <v>0</v>
          </cell>
          <cell r="J409">
            <v>8099</v>
          </cell>
          <cell r="K409">
            <v>8099</v>
          </cell>
          <cell r="L409">
            <v>1</v>
          </cell>
          <cell r="M409">
            <v>84000</v>
          </cell>
          <cell r="N409">
            <v>47330</v>
          </cell>
          <cell r="O409">
            <v>-36670</v>
          </cell>
          <cell r="P409">
            <v>-0.77477287132896688</v>
          </cell>
          <cell r="R409">
            <v>0</v>
          </cell>
          <cell r="S409">
            <v>0</v>
          </cell>
          <cell r="T409">
            <v>84000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>
            <v>7877</v>
          </cell>
          <cell r="AE409">
            <v>6850</v>
          </cell>
          <cell r="AF409">
            <v>7535</v>
          </cell>
          <cell r="AG409">
            <v>8099</v>
          </cell>
          <cell r="AH409">
            <v>8870</v>
          </cell>
          <cell r="AI409">
            <v>8099</v>
          </cell>
          <cell r="AJ409">
            <v>10578</v>
          </cell>
          <cell r="AK409">
            <v>11059</v>
          </cell>
          <cell r="AL409">
            <v>9616</v>
          </cell>
          <cell r="AM409">
            <v>11059</v>
          </cell>
          <cell r="AN409">
            <v>10578</v>
          </cell>
          <cell r="AO409">
            <v>10096</v>
          </cell>
          <cell r="AQ409">
            <v>110316</v>
          </cell>
          <cell r="AR409">
            <v>110316</v>
          </cell>
          <cell r="AS409">
            <v>110315.8</v>
          </cell>
          <cell r="AT409">
            <v>84000</v>
          </cell>
          <cell r="AU409">
            <v>84000</v>
          </cell>
          <cell r="AV409">
            <v>84000</v>
          </cell>
          <cell r="AW409" t="e">
            <v>#REF!</v>
          </cell>
          <cell r="AX409" t="e">
            <v>#REF!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D409">
            <v>19535.2</v>
          </cell>
          <cell r="BE409">
            <v>84468</v>
          </cell>
          <cell r="BF409">
            <v>8550</v>
          </cell>
          <cell r="BH409">
            <v>110316</v>
          </cell>
          <cell r="BI409">
            <v>92250</v>
          </cell>
          <cell r="BJ409">
            <v>90000</v>
          </cell>
          <cell r="BK409">
            <v>84000</v>
          </cell>
          <cell r="BL409">
            <v>84000</v>
          </cell>
          <cell r="BM409">
            <v>696000</v>
          </cell>
          <cell r="BN409">
            <v>1211652</v>
          </cell>
          <cell r="BO409">
            <v>0</v>
          </cell>
          <cell r="BP409">
            <v>26316</v>
          </cell>
          <cell r="BQ409">
            <v>0</v>
          </cell>
          <cell r="BS409">
            <v>0</v>
          </cell>
          <cell r="BT409">
            <v>-612000</v>
          </cell>
          <cell r="BU409">
            <v>-1211652</v>
          </cell>
          <cell r="BV409">
            <v>1295652</v>
          </cell>
        </row>
        <row r="411">
          <cell r="D411" t="str">
            <v>PT</v>
          </cell>
          <cell r="I411">
            <v>0</v>
          </cell>
          <cell r="J411">
            <v>9565</v>
          </cell>
          <cell r="K411">
            <v>9565</v>
          </cell>
          <cell r="L411">
            <v>1</v>
          </cell>
          <cell r="M411">
            <v>90916</v>
          </cell>
          <cell r="N411">
            <v>55894</v>
          </cell>
          <cell r="O411">
            <v>-35022</v>
          </cell>
          <cell r="P411">
            <v>-0.62657888145418117</v>
          </cell>
          <cell r="R411">
            <v>6916</v>
          </cell>
          <cell r="S411">
            <v>0</v>
          </cell>
          <cell r="T411">
            <v>84000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D411">
            <v>9302</v>
          </cell>
          <cell r="AE411">
            <v>8089</v>
          </cell>
          <cell r="AF411">
            <v>8898</v>
          </cell>
          <cell r="AG411">
            <v>9565</v>
          </cell>
          <cell r="AH411">
            <v>10475</v>
          </cell>
          <cell r="AI411">
            <v>9565</v>
          </cell>
          <cell r="AJ411">
            <v>12492</v>
          </cell>
          <cell r="AK411">
            <v>13060</v>
          </cell>
          <cell r="AL411">
            <v>11356</v>
          </cell>
          <cell r="AM411">
            <v>13060</v>
          </cell>
          <cell r="AN411">
            <v>12492</v>
          </cell>
          <cell r="AO411">
            <v>11924</v>
          </cell>
          <cell r="AQ411">
            <v>130278</v>
          </cell>
          <cell r="AR411">
            <v>130278</v>
          </cell>
          <cell r="AS411">
            <v>129752.27</v>
          </cell>
          <cell r="AT411">
            <v>90734</v>
          </cell>
          <cell r="AU411">
            <v>90916</v>
          </cell>
          <cell r="AV411">
            <v>90916</v>
          </cell>
          <cell r="AW411" t="e">
            <v>#REF!</v>
          </cell>
          <cell r="AX411" t="e">
            <v>#REF!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D411">
            <v>35721.089999999997</v>
          </cell>
          <cell r="BE411">
            <v>193172.7</v>
          </cell>
          <cell r="BF411">
            <v>1220138.77</v>
          </cell>
          <cell r="BH411">
            <v>130278</v>
          </cell>
          <cell r="BI411">
            <v>111725</v>
          </cell>
          <cell r="BJ411">
            <v>109500</v>
          </cell>
          <cell r="BK411">
            <v>90916</v>
          </cell>
          <cell r="BL411">
            <v>90916</v>
          </cell>
          <cell r="BM411">
            <v>696000</v>
          </cell>
          <cell r="BN411">
            <v>1211652</v>
          </cell>
          <cell r="BO411">
            <v>0</v>
          </cell>
          <cell r="BP411">
            <v>39362</v>
          </cell>
          <cell r="BQ411">
            <v>0</v>
          </cell>
          <cell r="BS411">
            <v>0</v>
          </cell>
          <cell r="BT411">
            <v>-605084</v>
          </cell>
          <cell r="BU411">
            <v>-1211652</v>
          </cell>
          <cell r="BV411">
            <v>1302568</v>
          </cell>
        </row>
        <row r="413">
          <cell r="C413" t="str">
            <v>O &amp; M Total</v>
          </cell>
          <cell r="I413">
            <v>227544.55</v>
          </cell>
          <cell r="J413">
            <v>176612</v>
          </cell>
          <cell r="K413">
            <v>-50932.549999999988</v>
          </cell>
          <cell r="L413">
            <v>-0.28838668946617435</v>
          </cell>
          <cell r="M413">
            <v>1077035.4100000001</v>
          </cell>
          <cell r="N413">
            <v>1032110</v>
          </cell>
          <cell r="O413">
            <v>-44925.409999999974</v>
          </cell>
          <cell r="P413">
            <v>-4.3527734446909702E-2</v>
          </cell>
          <cell r="R413">
            <v>196532.19999999998</v>
          </cell>
          <cell r="S413">
            <v>114140.90000000001</v>
          </cell>
          <cell r="T413">
            <v>238978.3</v>
          </cell>
          <cell r="U413">
            <v>166578.9</v>
          </cell>
          <cell r="V413">
            <v>133260.56</v>
          </cell>
          <cell r="W413">
            <v>227544.55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171776</v>
          </cell>
          <cell r="AE413">
            <v>149371</v>
          </cell>
          <cell r="AF413">
            <v>164308</v>
          </cell>
          <cell r="AG413">
            <v>176612</v>
          </cell>
          <cell r="AH413">
            <v>193431</v>
          </cell>
          <cell r="AI413">
            <v>176612</v>
          </cell>
          <cell r="AJ413">
            <v>230675</v>
          </cell>
          <cell r="AK413">
            <v>241160</v>
          </cell>
          <cell r="AL413">
            <v>209703</v>
          </cell>
          <cell r="AM413">
            <v>241160</v>
          </cell>
          <cell r="AN413">
            <v>230675</v>
          </cell>
          <cell r="AO413">
            <v>220190</v>
          </cell>
          <cell r="AQ413">
            <v>2405673</v>
          </cell>
          <cell r="AR413">
            <v>2405673</v>
          </cell>
          <cell r="AS413">
            <v>2398830.5499999998</v>
          </cell>
          <cell r="AT413">
            <v>4150134.1</v>
          </cell>
          <cell r="AU413">
            <v>3007788.2</v>
          </cell>
          <cell r="AV413">
            <v>3007788.2</v>
          </cell>
          <cell r="AW413" t="e">
            <v>#REF!</v>
          </cell>
          <cell r="AX413" t="e">
            <v>#REF!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D413">
            <v>2055197.2199999997</v>
          </cell>
          <cell r="BE413">
            <v>2050326.8299999998</v>
          </cell>
          <cell r="BF413">
            <v>2827367.09</v>
          </cell>
          <cell r="BH413">
            <v>2405673</v>
          </cell>
          <cell r="BI413">
            <v>2526086</v>
          </cell>
          <cell r="BJ413">
            <v>2292814</v>
          </cell>
          <cell r="BK413">
            <v>3007788.2</v>
          </cell>
          <cell r="BL413">
            <v>3007788.2</v>
          </cell>
          <cell r="BM413">
            <v>696000</v>
          </cell>
          <cell r="BN413">
            <v>1211652</v>
          </cell>
          <cell r="BO413">
            <v>1930752.79</v>
          </cell>
          <cell r="BP413">
            <v>-602115.19999999995</v>
          </cell>
          <cell r="BQ413">
            <v>0</v>
          </cell>
          <cell r="BS413">
            <v>5544076.0399999991</v>
          </cell>
          <cell r="BT413">
            <v>2311788.2000000002</v>
          </cell>
          <cell r="BU413">
            <v>4332424.0399999991</v>
          </cell>
          <cell r="BV413">
            <v>-1324635.8399999994</v>
          </cell>
        </row>
        <row r="415">
          <cell r="I415">
            <v>21022.338099999997</v>
          </cell>
          <cell r="J415">
            <v>6175.7107000000005</v>
          </cell>
          <cell r="K415">
            <v>-14846.627399999998</v>
          </cell>
          <cell r="L415">
            <v>-2.4040354416213177</v>
          </cell>
          <cell r="M415">
            <v>106632.71610000001</v>
          </cell>
          <cell r="N415">
            <v>29541.662100000001</v>
          </cell>
          <cell r="O415">
            <v>-77091.054000000004</v>
          </cell>
          <cell r="P415">
            <v>-2.6095706375302425</v>
          </cell>
          <cell r="W415">
            <v>21022.338099999997</v>
          </cell>
          <cell r="AV415">
            <v>13578.26</v>
          </cell>
          <cell r="BH415">
            <v>118474.41440000004</v>
          </cell>
          <cell r="BK415">
            <v>13578.26</v>
          </cell>
          <cell r="BL415">
            <v>13578.26</v>
          </cell>
          <cell r="BP415">
            <v>104896.15440000004</v>
          </cell>
        </row>
        <row r="416">
          <cell r="I416">
            <v>206522.21189999999</v>
          </cell>
          <cell r="J416">
            <v>170436.2893</v>
          </cell>
          <cell r="K416">
            <v>-36085.922599999991</v>
          </cell>
          <cell r="L416">
            <v>-0.21172675577606576</v>
          </cell>
          <cell r="M416">
            <v>970402.69390000019</v>
          </cell>
          <cell r="N416">
            <v>1002568.3379</v>
          </cell>
          <cell r="O416">
            <v>32165.643999999855</v>
          </cell>
          <cell r="P416">
            <v>3.208324339004627E-2</v>
          </cell>
          <cell r="W416">
            <v>206522.21189999999</v>
          </cell>
          <cell r="AV416">
            <v>2994209.9400000004</v>
          </cell>
          <cell r="BH416">
            <v>2287198.5855999999</v>
          </cell>
          <cell r="BK416">
            <v>2994209.9400000004</v>
          </cell>
          <cell r="BL416">
            <v>2994209.9400000004</v>
          </cell>
          <cell r="BP416">
            <v>-707011.35440000053</v>
          </cell>
        </row>
        <row r="418">
          <cell r="B418" t="str">
            <v>Enterprise Risk Management</v>
          </cell>
          <cell r="I418">
            <v>227544.55</v>
          </cell>
          <cell r="J418">
            <v>176612</v>
          </cell>
          <cell r="K418">
            <v>-50932.549999999988</v>
          </cell>
          <cell r="L418">
            <v>-0.28838668946617435</v>
          </cell>
          <cell r="M418">
            <v>1077035.4100000001</v>
          </cell>
          <cell r="N418">
            <v>1032110</v>
          </cell>
          <cell r="O418">
            <v>-44925.409999999974</v>
          </cell>
          <cell r="P418">
            <v>-4.3527734446909702E-2</v>
          </cell>
          <cell r="R418">
            <v>196532.19999999998</v>
          </cell>
          <cell r="S418">
            <v>114140.90000000001</v>
          </cell>
          <cell r="T418">
            <v>238978.3</v>
          </cell>
          <cell r="U418">
            <v>166578.9</v>
          </cell>
          <cell r="V418">
            <v>133260.56</v>
          </cell>
          <cell r="W418">
            <v>227544.55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171776</v>
          </cell>
          <cell r="AE418">
            <v>149371</v>
          </cell>
          <cell r="AF418">
            <v>164308</v>
          </cell>
          <cell r="AG418">
            <v>176612</v>
          </cell>
          <cell r="AH418">
            <v>193431</v>
          </cell>
          <cell r="AI418">
            <v>176612</v>
          </cell>
          <cell r="AJ418">
            <v>230675</v>
          </cell>
          <cell r="AK418">
            <v>241160</v>
          </cell>
          <cell r="AL418">
            <v>209703</v>
          </cell>
          <cell r="AM418">
            <v>241160</v>
          </cell>
          <cell r="AN418">
            <v>230675</v>
          </cell>
          <cell r="AO418">
            <v>220190</v>
          </cell>
          <cell r="AQ418">
            <v>2405673</v>
          </cell>
          <cell r="AR418">
            <v>2405673</v>
          </cell>
          <cell r="AS418">
            <v>2398830.5499999998</v>
          </cell>
          <cell r="AT418">
            <v>4150134.1</v>
          </cell>
          <cell r="AU418">
            <v>3007788.2</v>
          </cell>
          <cell r="AV418">
            <v>3007788.2</v>
          </cell>
          <cell r="AW418" t="e">
            <v>#REF!</v>
          </cell>
          <cell r="AX418" t="e">
            <v>#REF!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D418">
            <v>2055197.2199999997</v>
          </cell>
          <cell r="BE418">
            <v>2050326.8299999998</v>
          </cell>
          <cell r="BF418">
            <v>2827367.09</v>
          </cell>
          <cell r="BH418">
            <v>2405673</v>
          </cell>
          <cell r="BI418">
            <v>2526086</v>
          </cell>
          <cell r="BJ418">
            <v>2292814</v>
          </cell>
          <cell r="BK418">
            <v>3007788.2</v>
          </cell>
          <cell r="BL418">
            <v>3007788.2</v>
          </cell>
          <cell r="BM418">
            <v>696000</v>
          </cell>
          <cell r="BN418">
            <v>1211652</v>
          </cell>
          <cell r="BO418">
            <v>1930752.79</v>
          </cell>
          <cell r="BP418">
            <v>-602115.19999999995</v>
          </cell>
          <cell r="BQ418">
            <v>0</v>
          </cell>
          <cell r="BS418">
            <v>5544076.0399999991</v>
          </cell>
          <cell r="BT418">
            <v>2311788.2000000002</v>
          </cell>
          <cell r="BU418">
            <v>4332424.0399999991</v>
          </cell>
          <cell r="BV418">
            <v>-1324635.8399999994</v>
          </cell>
        </row>
        <row r="420">
          <cell r="C420" t="str">
            <v>O&amp;M</v>
          </cell>
          <cell r="E420" t="str">
            <v>FA-P-E-Federal Affai</v>
          </cell>
          <cell r="I420">
            <v>22574.69</v>
          </cell>
          <cell r="J420">
            <v>0</v>
          </cell>
          <cell r="K420">
            <v>-22574.69</v>
          </cell>
          <cell r="L420" t="str">
            <v xml:space="preserve"> </v>
          </cell>
          <cell r="M420">
            <v>51880.57</v>
          </cell>
          <cell r="N420">
            <v>0</v>
          </cell>
          <cell r="O420">
            <v>-51880.57</v>
          </cell>
          <cell r="P420" t="str">
            <v xml:space="preserve"> 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29305.88</v>
          </cell>
          <cell r="W420">
            <v>22574.69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D420">
            <v>0</v>
          </cell>
          <cell r="BE420">
            <v>0</v>
          </cell>
          <cell r="BF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O420">
            <v>-51880.57</v>
          </cell>
          <cell r="BP420">
            <v>0</v>
          </cell>
          <cell r="BQ420">
            <v>0</v>
          </cell>
          <cell r="BS420">
            <v>355459.67</v>
          </cell>
          <cell r="BT420">
            <v>0</v>
          </cell>
          <cell r="BU420">
            <v>355459.67</v>
          </cell>
          <cell r="BV420">
            <v>-355459.67</v>
          </cell>
        </row>
        <row r="421">
          <cell r="C421" t="str">
            <v>O&amp;M</v>
          </cell>
          <cell r="E421" t="str">
            <v>FA-P-Federal Affairs</v>
          </cell>
          <cell r="I421">
            <v>9087.2999999999993</v>
          </cell>
          <cell r="J421">
            <v>0</v>
          </cell>
          <cell r="K421">
            <v>-9087.2999999999993</v>
          </cell>
          <cell r="L421" t="str">
            <v xml:space="preserve"> </v>
          </cell>
          <cell r="M421">
            <v>9087.2999999999993</v>
          </cell>
          <cell r="N421">
            <v>0</v>
          </cell>
          <cell r="O421">
            <v>-9087.2999999999993</v>
          </cell>
          <cell r="P421" t="str">
            <v xml:space="preserve"> 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9087.2999999999993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539048.1</v>
          </cell>
          <cell r="AW421" t="e">
            <v>#REF!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D421">
            <v>0</v>
          </cell>
          <cell r="BE421">
            <v>0</v>
          </cell>
          <cell r="BF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539048.1</v>
          </cell>
          <cell r="BL421">
            <v>539048.1</v>
          </cell>
          <cell r="BO421">
            <v>529960.79999999993</v>
          </cell>
          <cell r="BP421">
            <v>-539048.1</v>
          </cell>
          <cell r="BQ421">
            <v>0</v>
          </cell>
          <cell r="BS421">
            <v>602754.39</v>
          </cell>
          <cell r="BT421">
            <v>539048.1</v>
          </cell>
          <cell r="BU421">
            <v>602754.39</v>
          </cell>
          <cell r="BV421">
            <v>-63706.290000000037</v>
          </cell>
        </row>
        <row r="423">
          <cell r="D423" t="str">
            <v>Non-PT</v>
          </cell>
          <cell r="I423">
            <v>31661.989999999998</v>
          </cell>
          <cell r="J423">
            <v>0</v>
          </cell>
          <cell r="K423">
            <v>-31661.989999999998</v>
          </cell>
          <cell r="L423" t="str">
            <v xml:space="preserve"> </v>
          </cell>
          <cell r="M423">
            <v>60967.869999999995</v>
          </cell>
          <cell r="N423">
            <v>0</v>
          </cell>
          <cell r="O423">
            <v>-60967.869999999995</v>
          </cell>
          <cell r="P423" t="str">
            <v xml:space="preserve"> 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29305.88</v>
          </cell>
          <cell r="W423">
            <v>31661.989999999998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539048.1</v>
          </cell>
          <cell r="AW423" t="e">
            <v>#REF!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D423">
            <v>0</v>
          </cell>
          <cell r="BE423">
            <v>0</v>
          </cell>
          <cell r="BF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539048.1</v>
          </cell>
          <cell r="BL423">
            <v>539048.1</v>
          </cell>
          <cell r="BM423">
            <v>0</v>
          </cell>
          <cell r="BN423">
            <v>0</v>
          </cell>
          <cell r="BO423">
            <v>478080.22999999992</v>
          </cell>
          <cell r="BP423">
            <v>-539048.1</v>
          </cell>
          <cell r="BQ423">
            <v>0</v>
          </cell>
          <cell r="BS423">
            <v>958214.06</v>
          </cell>
          <cell r="BT423">
            <v>539048.1</v>
          </cell>
          <cell r="BU423">
            <v>958214.06</v>
          </cell>
          <cell r="BV423">
            <v>-419165.96</v>
          </cell>
        </row>
        <row r="425">
          <cell r="C425" t="str">
            <v>O&amp;M</v>
          </cell>
          <cell r="E425" t="str">
            <v>FA-P-E-PT-Federal Af</v>
          </cell>
          <cell r="I425">
            <v>26303.94</v>
          </cell>
          <cell r="J425">
            <v>0</v>
          </cell>
          <cell r="K425">
            <v>-26303.94</v>
          </cell>
          <cell r="L425" t="str">
            <v xml:space="preserve"> </v>
          </cell>
          <cell r="M425">
            <v>39178.080000000002</v>
          </cell>
          <cell r="N425">
            <v>0</v>
          </cell>
          <cell r="O425">
            <v>-39178.080000000002</v>
          </cell>
          <cell r="P425" t="str">
            <v xml:space="preserve"> 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12874.14</v>
          </cell>
          <cell r="W425">
            <v>26303.94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D425">
            <v>0</v>
          </cell>
          <cell r="BE425">
            <v>0</v>
          </cell>
          <cell r="BF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O425">
            <v>-39178.080000000002</v>
          </cell>
          <cell r="BP425">
            <v>0</v>
          </cell>
          <cell r="BQ425">
            <v>0</v>
          </cell>
          <cell r="BS425">
            <v>666630</v>
          </cell>
          <cell r="BT425">
            <v>0</v>
          </cell>
          <cell r="BU425">
            <v>666630</v>
          </cell>
          <cell r="BV425">
            <v>-666630</v>
          </cell>
        </row>
        <row r="426">
          <cell r="C426" t="str">
            <v>O&amp;M</v>
          </cell>
          <cell r="E426" t="str">
            <v>FA-P-PT-Federal Affa</v>
          </cell>
          <cell r="I426">
            <v>19000</v>
          </cell>
          <cell r="J426">
            <v>0</v>
          </cell>
          <cell r="K426">
            <v>-19000</v>
          </cell>
          <cell r="L426" t="str">
            <v xml:space="preserve"> </v>
          </cell>
          <cell r="M426">
            <v>41130.589999999997</v>
          </cell>
          <cell r="N426">
            <v>0</v>
          </cell>
          <cell r="O426">
            <v>-41130.589999999997</v>
          </cell>
          <cell r="P426" t="str">
            <v xml:space="preserve"> 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22130.59</v>
          </cell>
          <cell r="W426">
            <v>19000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175000</v>
          </cell>
          <cell r="AW426" t="e">
            <v>#REF!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D426">
            <v>0</v>
          </cell>
          <cell r="BE426">
            <v>0</v>
          </cell>
          <cell r="BF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175000</v>
          </cell>
          <cell r="BL426">
            <v>175000</v>
          </cell>
          <cell r="BO426">
            <v>133869.41</v>
          </cell>
          <cell r="BP426">
            <v>-175000</v>
          </cell>
          <cell r="BQ426">
            <v>0</v>
          </cell>
          <cell r="BS426">
            <v>439500</v>
          </cell>
          <cell r="BT426">
            <v>175000</v>
          </cell>
          <cell r="BU426">
            <v>439500</v>
          </cell>
          <cell r="BV426">
            <v>-264500</v>
          </cell>
        </row>
        <row r="428">
          <cell r="D428" t="str">
            <v>PT</v>
          </cell>
          <cell r="I428">
            <v>45303.94</v>
          </cell>
          <cell r="J428">
            <v>0</v>
          </cell>
          <cell r="K428">
            <v>-45303.94</v>
          </cell>
          <cell r="L428" t="str">
            <v xml:space="preserve"> </v>
          </cell>
          <cell r="M428">
            <v>80308.67</v>
          </cell>
          <cell r="N428">
            <v>0</v>
          </cell>
          <cell r="O428">
            <v>-80308.67</v>
          </cell>
          <cell r="P428" t="str">
            <v xml:space="preserve"> 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35004.729999999996</v>
          </cell>
          <cell r="W428">
            <v>45303.94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175000</v>
          </cell>
          <cell r="AW428" t="e">
            <v>#REF!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D428">
            <v>0</v>
          </cell>
          <cell r="BE428">
            <v>0</v>
          </cell>
          <cell r="BF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175000</v>
          </cell>
          <cell r="BL428">
            <v>175000</v>
          </cell>
          <cell r="BM428">
            <v>0</v>
          </cell>
          <cell r="BN428">
            <v>0</v>
          </cell>
          <cell r="BO428">
            <v>94691.33</v>
          </cell>
          <cell r="BP428">
            <v>-175000</v>
          </cell>
          <cell r="BQ428">
            <v>0</v>
          </cell>
          <cell r="BS428">
            <v>1106130</v>
          </cell>
          <cell r="BT428">
            <v>175000</v>
          </cell>
          <cell r="BU428">
            <v>1106130</v>
          </cell>
          <cell r="BV428">
            <v>-931130</v>
          </cell>
        </row>
        <row r="430">
          <cell r="C430" t="str">
            <v>O &amp; M Total</v>
          </cell>
          <cell r="I430">
            <v>76965.929999999993</v>
          </cell>
          <cell r="J430">
            <v>0</v>
          </cell>
          <cell r="K430">
            <v>-76965.929999999993</v>
          </cell>
          <cell r="L430" t="str">
            <v xml:space="preserve"> </v>
          </cell>
          <cell r="M430">
            <v>141276.53999999998</v>
          </cell>
          <cell r="N430">
            <v>0</v>
          </cell>
          <cell r="O430">
            <v>-141276.53999999998</v>
          </cell>
          <cell r="P430" t="str">
            <v xml:space="preserve"> 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64310.61</v>
          </cell>
          <cell r="W430">
            <v>76965.929999999993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714048.1</v>
          </cell>
          <cell r="AW430" t="e">
            <v>#REF!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D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714048.1</v>
          </cell>
          <cell r="BL430">
            <v>714048.1</v>
          </cell>
          <cell r="BM430">
            <v>0</v>
          </cell>
          <cell r="BN430">
            <v>0</v>
          </cell>
          <cell r="BO430">
            <v>572771.55999999994</v>
          </cell>
          <cell r="BP430">
            <v>-714048.1</v>
          </cell>
          <cell r="BQ430">
            <v>0</v>
          </cell>
          <cell r="BS430">
            <v>2064344.06</v>
          </cell>
          <cell r="BT430">
            <v>714048.1</v>
          </cell>
          <cell r="BU430">
            <v>2064344.06</v>
          </cell>
          <cell r="BV430">
            <v>-1350295.96</v>
          </cell>
        </row>
        <row r="432">
          <cell r="I432">
            <v>-6345.1263000000008</v>
          </cell>
          <cell r="J432">
            <v>0</v>
          </cell>
          <cell r="K432">
            <v>6345.1263000000008</v>
          </cell>
          <cell r="L432" t="str">
            <v xml:space="preserve"> </v>
          </cell>
          <cell r="M432">
            <v>-28662.5717</v>
          </cell>
          <cell r="N432">
            <v>0</v>
          </cell>
          <cell r="O432">
            <v>28662.5717</v>
          </cell>
          <cell r="P432" t="str">
            <v xml:space="preserve"> </v>
          </cell>
          <cell r="W432">
            <v>-6345.1263000000008</v>
          </cell>
          <cell r="AV432">
            <v>-252418.44</v>
          </cell>
          <cell r="BH432">
            <v>0</v>
          </cell>
          <cell r="BK432">
            <v>-252418.44</v>
          </cell>
          <cell r="BL432">
            <v>-252418.44</v>
          </cell>
          <cell r="BP432">
            <v>252418.44</v>
          </cell>
        </row>
        <row r="433">
          <cell r="I433">
            <v>83311.056299999997</v>
          </cell>
          <cell r="J433">
            <v>0</v>
          </cell>
          <cell r="K433">
            <v>-83311.056299999997</v>
          </cell>
          <cell r="L433" t="str">
            <v xml:space="preserve"> </v>
          </cell>
          <cell r="M433">
            <v>169939.11169999998</v>
          </cell>
          <cell r="N433">
            <v>0</v>
          </cell>
          <cell r="O433">
            <v>-169939.11169999998</v>
          </cell>
          <cell r="P433" t="str">
            <v xml:space="preserve"> </v>
          </cell>
          <cell r="W433">
            <v>83311.056299999997</v>
          </cell>
          <cell r="AV433">
            <v>966466.54</v>
          </cell>
          <cell r="BH433">
            <v>0</v>
          </cell>
          <cell r="BK433">
            <v>966466.54</v>
          </cell>
          <cell r="BL433">
            <v>966466.54</v>
          </cell>
          <cell r="BP433">
            <v>-966466.54</v>
          </cell>
        </row>
        <row r="435">
          <cell r="B435" t="str">
            <v>Federal Affairs &amp; Policy</v>
          </cell>
          <cell r="I435">
            <v>76965.929999999993</v>
          </cell>
          <cell r="J435">
            <v>0</v>
          </cell>
          <cell r="K435">
            <v>-76965.929999999993</v>
          </cell>
          <cell r="L435" t="str">
            <v xml:space="preserve"> </v>
          </cell>
          <cell r="M435">
            <v>141276.53999999998</v>
          </cell>
          <cell r="N435">
            <v>0</v>
          </cell>
          <cell r="O435">
            <v>-141276.53999999998</v>
          </cell>
          <cell r="P435" t="str">
            <v xml:space="preserve"> 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64310.61</v>
          </cell>
          <cell r="W435">
            <v>76965.929999999993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714048.1</v>
          </cell>
          <cell r="AW435" t="e">
            <v>#REF!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714048.1</v>
          </cell>
          <cell r="BL435">
            <v>714048.1</v>
          </cell>
          <cell r="BM435">
            <v>0</v>
          </cell>
          <cell r="BN435">
            <v>0</v>
          </cell>
          <cell r="BO435">
            <v>572771.55999999994</v>
          </cell>
          <cell r="BP435">
            <v>-714048.1</v>
          </cell>
          <cell r="BQ435">
            <v>0</v>
          </cell>
          <cell r="BS435">
            <v>2064344.06</v>
          </cell>
          <cell r="BT435">
            <v>714048.1</v>
          </cell>
          <cell r="BU435">
            <v>2064344.06</v>
          </cell>
          <cell r="BV435">
            <v>-1350295.96</v>
          </cell>
        </row>
        <row r="437">
          <cell r="C437" t="str">
            <v>O&amp;M</v>
          </cell>
          <cell r="E437" t="str">
            <v>HF-T-Holdings Dedicated Finance</v>
          </cell>
          <cell r="I437">
            <v>0</v>
          </cell>
          <cell r="J437">
            <v>0</v>
          </cell>
          <cell r="K437">
            <v>0</v>
          </cell>
          <cell r="L437" t="str">
            <v xml:space="preserve"> </v>
          </cell>
          <cell r="M437">
            <v>0</v>
          </cell>
          <cell r="N437">
            <v>0</v>
          </cell>
          <cell r="O437">
            <v>0</v>
          </cell>
          <cell r="P437" t="str">
            <v xml:space="preserve"> 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D437">
            <v>0</v>
          </cell>
          <cell r="BE437">
            <v>0</v>
          </cell>
          <cell r="BF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O437">
            <v>0</v>
          </cell>
          <cell r="BP437">
            <v>0</v>
          </cell>
          <cell r="BQ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</row>
        <row r="439">
          <cell r="D439" t="str">
            <v>Non-PT</v>
          </cell>
          <cell r="I439">
            <v>0</v>
          </cell>
          <cell r="J439">
            <v>0</v>
          </cell>
          <cell r="K439">
            <v>0</v>
          </cell>
          <cell r="L439" t="str">
            <v xml:space="preserve"> </v>
          </cell>
          <cell r="M439">
            <v>0</v>
          </cell>
          <cell r="N439">
            <v>0</v>
          </cell>
          <cell r="O439">
            <v>0</v>
          </cell>
          <cell r="P439" t="str">
            <v xml:space="preserve"> 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D439">
            <v>0</v>
          </cell>
          <cell r="BE439">
            <v>0</v>
          </cell>
          <cell r="BF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</row>
        <row r="441">
          <cell r="C441" t="str">
            <v>O&amp;M</v>
          </cell>
          <cell r="I441">
            <v>0</v>
          </cell>
          <cell r="J441">
            <v>0</v>
          </cell>
          <cell r="K441">
            <v>0</v>
          </cell>
          <cell r="L441" t="str">
            <v xml:space="preserve"> </v>
          </cell>
          <cell r="M441">
            <v>0</v>
          </cell>
          <cell r="N441">
            <v>0</v>
          </cell>
          <cell r="O441">
            <v>0</v>
          </cell>
          <cell r="P441" t="str">
            <v xml:space="preserve"> 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D441">
            <v>0</v>
          </cell>
          <cell r="BE441">
            <v>0</v>
          </cell>
          <cell r="BF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O441">
            <v>0</v>
          </cell>
          <cell r="BP441">
            <v>0</v>
          </cell>
          <cell r="BQ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</row>
        <row r="443">
          <cell r="D443" t="str">
            <v>PT</v>
          </cell>
          <cell r="I443">
            <v>0</v>
          </cell>
          <cell r="J443">
            <v>0</v>
          </cell>
          <cell r="K443">
            <v>0</v>
          </cell>
          <cell r="L443" t="str">
            <v xml:space="preserve"> </v>
          </cell>
          <cell r="M443">
            <v>0</v>
          </cell>
          <cell r="N443">
            <v>0</v>
          </cell>
          <cell r="O443">
            <v>0</v>
          </cell>
          <cell r="P443" t="str">
            <v xml:space="preserve"> 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D443">
            <v>0</v>
          </cell>
          <cell r="BE443">
            <v>0</v>
          </cell>
          <cell r="BF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</row>
        <row r="445">
          <cell r="C445" t="str">
            <v>O &amp; M Total</v>
          </cell>
          <cell r="I445">
            <v>0</v>
          </cell>
          <cell r="J445">
            <v>0</v>
          </cell>
          <cell r="K445">
            <v>0</v>
          </cell>
          <cell r="L445" t="str">
            <v xml:space="preserve"> </v>
          </cell>
          <cell r="M445">
            <v>0</v>
          </cell>
          <cell r="N445">
            <v>0</v>
          </cell>
          <cell r="O445">
            <v>0</v>
          </cell>
          <cell r="P445" t="str">
            <v xml:space="preserve"> 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D445">
            <v>0</v>
          </cell>
          <cell r="BE445">
            <v>0</v>
          </cell>
          <cell r="BF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</row>
        <row r="447">
          <cell r="I447">
            <v>-8281.5694000000003</v>
          </cell>
          <cell r="J447">
            <v>0</v>
          </cell>
          <cell r="K447">
            <v>8281.5694000000003</v>
          </cell>
          <cell r="L447" t="str">
            <v xml:space="preserve"> </v>
          </cell>
          <cell r="M447">
            <v>-12737.379499999999</v>
          </cell>
          <cell r="N447">
            <v>0</v>
          </cell>
          <cell r="O447">
            <v>12737.379499999999</v>
          </cell>
          <cell r="P447" t="str">
            <v xml:space="preserve"> </v>
          </cell>
          <cell r="W447">
            <v>-8281.5694000000003</v>
          </cell>
          <cell r="AV447">
            <v>0</v>
          </cell>
          <cell r="BH447">
            <v>0</v>
          </cell>
          <cell r="BK447">
            <v>0</v>
          </cell>
          <cell r="BL447">
            <v>0</v>
          </cell>
          <cell r="BP447">
            <v>0</v>
          </cell>
        </row>
        <row r="448">
          <cell r="I448">
            <v>8281.5694000000003</v>
          </cell>
          <cell r="J448">
            <v>0</v>
          </cell>
          <cell r="K448">
            <v>-8281.5694000000003</v>
          </cell>
          <cell r="L448" t="str">
            <v xml:space="preserve"> </v>
          </cell>
          <cell r="M448">
            <v>12737.379499999999</v>
          </cell>
          <cell r="N448">
            <v>0</v>
          </cell>
          <cell r="O448">
            <v>-12737.379499999999</v>
          </cell>
          <cell r="P448" t="str">
            <v xml:space="preserve"> </v>
          </cell>
          <cell r="W448">
            <v>8281.5694000000003</v>
          </cell>
          <cell r="AV448">
            <v>0</v>
          </cell>
          <cell r="BH448">
            <v>0</v>
          </cell>
          <cell r="BK448">
            <v>0</v>
          </cell>
          <cell r="BL448">
            <v>0</v>
          </cell>
          <cell r="BP448">
            <v>0</v>
          </cell>
        </row>
        <row r="450">
          <cell r="B450" t="str">
            <v>Holdings Dedicated Finance</v>
          </cell>
          <cell r="I450">
            <v>0</v>
          </cell>
          <cell r="J450">
            <v>0</v>
          </cell>
          <cell r="K450">
            <v>0</v>
          </cell>
          <cell r="L450" t="str">
            <v xml:space="preserve"> </v>
          </cell>
          <cell r="M450">
            <v>0</v>
          </cell>
          <cell r="N450">
            <v>0</v>
          </cell>
          <cell r="O450">
            <v>0</v>
          </cell>
          <cell r="P450" t="str">
            <v xml:space="preserve"> 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</row>
        <row r="452">
          <cell r="E452" t="str">
            <v>ADD: DSM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D452">
            <v>0</v>
          </cell>
          <cell r="BE452">
            <v>0</v>
          </cell>
          <cell r="BF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P452">
            <v>0</v>
          </cell>
          <cell r="BQ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</row>
        <row r="454">
          <cell r="D454" t="str">
            <v>Non-PT</v>
          </cell>
          <cell r="I454">
            <v>0</v>
          </cell>
          <cell r="J454">
            <v>0</v>
          </cell>
          <cell r="K454">
            <v>0</v>
          </cell>
          <cell r="L454" t="str">
            <v xml:space="preserve"> </v>
          </cell>
          <cell r="M454">
            <v>0</v>
          </cell>
          <cell r="N454">
            <v>0</v>
          </cell>
          <cell r="O454">
            <v>0</v>
          </cell>
          <cell r="P454" t="str">
            <v xml:space="preserve"> 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D454">
            <v>0</v>
          </cell>
          <cell r="BE454">
            <v>0</v>
          </cell>
          <cell r="BF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</row>
        <row r="456">
          <cell r="C456" t="str">
            <v>Capital Total</v>
          </cell>
          <cell r="I456">
            <v>0</v>
          </cell>
          <cell r="J456">
            <v>0</v>
          </cell>
          <cell r="K456">
            <v>0</v>
          </cell>
          <cell r="L456" t="str">
            <v xml:space="preserve"> </v>
          </cell>
          <cell r="M456">
            <v>0</v>
          </cell>
          <cell r="N456">
            <v>0</v>
          </cell>
          <cell r="O456">
            <v>0</v>
          </cell>
          <cell r="P456" t="str">
            <v xml:space="preserve"> 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D456">
            <v>0</v>
          </cell>
          <cell r="BE456">
            <v>0</v>
          </cell>
          <cell r="BF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</row>
        <row r="458">
          <cell r="C458" t="str">
            <v>O&amp;M</v>
          </cell>
          <cell r="E458" t="str">
            <v>HR-P-CompensaConsult</v>
          </cell>
          <cell r="I458">
            <v>2597.6</v>
          </cell>
          <cell r="J458">
            <v>5195.2</v>
          </cell>
          <cell r="K458">
            <v>2597.6</v>
          </cell>
          <cell r="L458">
            <v>0.5</v>
          </cell>
          <cell r="M458">
            <v>20322.400000000001</v>
          </cell>
          <cell r="N458">
            <v>29643.200000000001</v>
          </cell>
          <cell r="O458">
            <v>9320.7999999999993</v>
          </cell>
          <cell r="P458">
            <v>0.31443298969072164</v>
          </cell>
          <cell r="R458">
            <v>458.4</v>
          </cell>
          <cell r="S458">
            <v>0</v>
          </cell>
          <cell r="T458">
            <v>8098.4</v>
          </cell>
          <cell r="U458">
            <v>3667.2</v>
          </cell>
          <cell r="V458">
            <v>5500.8</v>
          </cell>
          <cell r="W458">
            <v>2597.6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D458">
            <v>4889.6000000000004</v>
          </cell>
          <cell r="AE458">
            <v>4584</v>
          </cell>
          <cell r="AF458">
            <v>5042.3999999999996</v>
          </cell>
          <cell r="AG458">
            <v>4889.6000000000004</v>
          </cell>
          <cell r="AH458">
            <v>5042.3999999999996</v>
          </cell>
          <cell r="AI458">
            <v>5195.2</v>
          </cell>
          <cell r="AJ458">
            <v>5195.2</v>
          </cell>
          <cell r="AK458">
            <v>5348</v>
          </cell>
          <cell r="AL458">
            <v>5042.3999999999996</v>
          </cell>
          <cell r="AM458">
            <v>5348</v>
          </cell>
          <cell r="AN458">
            <v>5195.2</v>
          </cell>
          <cell r="AO458">
            <v>5300.78</v>
          </cell>
          <cell r="AQ458">
            <v>61072.78</v>
          </cell>
          <cell r="AR458">
            <v>61072.78</v>
          </cell>
          <cell r="AS458">
            <v>61072.78</v>
          </cell>
          <cell r="AT458">
            <v>61072.78</v>
          </cell>
          <cell r="AU458">
            <v>61072.78</v>
          </cell>
          <cell r="AV458">
            <v>61072.78</v>
          </cell>
          <cell r="AW458" t="e">
            <v>#REF!</v>
          </cell>
          <cell r="AX458" t="e">
            <v>#REF!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D458">
            <v>0</v>
          </cell>
          <cell r="BE458">
            <v>30240.48</v>
          </cell>
          <cell r="BF458">
            <v>0</v>
          </cell>
          <cell r="BH458">
            <v>61072.78</v>
          </cell>
          <cell r="BI458">
            <v>72735.61</v>
          </cell>
          <cell r="BJ458">
            <v>70962.720000000001</v>
          </cell>
          <cell r="BK458">
            <v>61072.78</v>
          </cell>
          <cell r="BL458">
            <v>61072.78</v>
          </cell>
          <cell r="BO458">
            <v>40750.379999999997</v>
          </cell>
          <cell r="BP458">
            <v>0</v>
          </cell>
          <cell r="BQ458">
            <v>0</v>
          </cell>
          <cell r="BS458">
            <v>58552.2</v>
          </cell>
          <cell r="BT458">
            <v>61072.78</v>
          </cell>
          <cell r="BU458">
            <v>58552.2</v>
          </cell>
          <cell r="BV458">
            <v>2520.5800000000017</v>
          </cell>
        </row>
        <row r="459">
          <cell r="C459" t="str">
            <v>O&amp;M</v>
          </cell>
          <cell r="E459" t="str">
            <v>HR-P-E-EmpEnterprSol</v>
          </cell>
          <cell r="I459">
            <v>19505.03</v>
          </cell>
          <cell r="J459">
            <v>21897.54</v>
          </cell>
          <cell r="K459">
            <v>2392.510000000002</v>
          </cell>
          <cell r="L459">
            <v>0.10925930492648955</v>
          </cell>
          <cell r="M459">
            <v>119524.08</v>
          </cell>
          <cell r="N459">
            <v>125978.44</v>
          </cell>
          <cell r="O459">
            <v>6454.3600000000006</v>
          </cell>
          <cell r="P459">
            <v>5.1233846045402695E-2</v>
          </cell>
          <cell r="R459">
            <v>23945.37</v>
          </cell>
          <cell r="S459">
            <v>20214.68</v>
          </cell>
          <cell r="T459">
            <v>18775.11</v>
          </cell>
          <cell r="U459">
            <v>6082.65</v>
          </cell>
          <cell r="V459">
            <v>31001.24</v>
          </cell>
          <cell r="W459">
            <v>19505.03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>
            <v>20951.349999999999</v>
          </cell>
          <cell r="AE459">
            <v>19599.650000000001</v>
          </cell>
          <cell r="AF459">
            <v>21221.69</v>
          </cell>
          <cell r="AG459">
            <v>20681.009999999998</v>
          </cell>
          <cell r="AH459">
            <v>21627.200000000001</v>
          </cell>
          <cell r="AI459">
            <v>21897.54</v>
          </cell>
          <cell r="AJ459">
            <v>22303.05</v>
          </cell>
          <cell r="AK459">
            <v>22843.73</v>
          </cell>
          <cell r="AL459">
            <v>21356.86</v>
          </cell>
          <cell r="AM459">
            <v>22843.73</v>
          </cell>
          <cell r="AN459">
            <v>22303.05</v>
          </cell>
          <cell r="AO459">
            <v>21859.83</v>
          </cell>
          <cell r="AQ459">
            <v>268436.31</v>
          </cell>
          <cell r="AR459">
            <v>268436.31</v>
          </cell>
          <cell r="AS459">
            <v>268436.40000000002</v>
          </cell>
          <cell r="AT459">
            <v>268436.40000000002</v>
          </cell>
          <cell r="AU459">
            <v>268436</v>
          </cell>
          <cell r="AV459">
            <v>268435</v>
          </cell>
          <cell r="AW459" t="e">
            <v>#REF!</v>
          </cell>
          <cell r="AX459" t="e">
            <v>#REF!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D459">
            <v>156378.51999999999</v>
          </cell>
          <cell r="BE459">
            <v>224603.15</v>
          </cell>
          <cell r="BF459">
            <v>0</v>
          </cell>
          <cell r="BH459">
            <v>259488.69</v>
          </cell>
          <cell r="BI459">
            <v>305288.09999999998</v>
          </cell>
          <cell r="BJ459">
            <v>328709.44</v>
          </cell>
          <cell r="BK459">
            <v>268435</v>
          </cell>
          <cell r="BL459">
            <v>268435</v>
          </cell>
          <cell r="BO459">
            <v>148910.91999999998</v>
          </cell>
          <cell r="BP459">
            <v>-8946.3099999999977</v>
          </cell>
          <cell r="BQ459">
            <v>0</v>
          </cell>
          <cell r="BS459">
            <v>250557.48</v>
          </cell>
          <cell r="BT459">
            <v>268435</v>
          </cell>
          <cell r="BU459">
            <v>250557.48</v>
          </cell>
          <cell r="BV459">
            <v>17877.51999999999</v>
          </cell>
        </row>
        <row r="460">
          <cell r="C460" t="str">
            <v>O&amp;M</v>
          </cell>
          <cell r="E460" t="str">
            <v>HR-P-EmpBnftsConsult</v>
          </cell>
          <cell r="I460">
            <v>0</v>
          </cell>
          <cell r="J460">
            <v>1606.78</v>
          </cell>
          <cell r="K460">
            <v>1606.78</v>
          </cell>
          <cell r="L460">
            <v>1</v>
          </cell>
          <cell r="M460">
            <v>0</v>
          </cell>
          <cell r="N460">
            <v>8952.06</v>
          </cell>
          <cell r="O460">
            <v>8952.06</v>
          </cell>
          <cell r="P460">
            <v>1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>
            <v>1377.24</v>
          </cell>
          <cell r="AE460">
            <v>1377.24</v>
          </cell>
          <cell r="AF460">
            <v>1606.78</v>
          </cell>
          <cell r="AG460">
            <v>1377.24</v>
          </cell>
          <cell r="AH460">
            <v>1606.78</v>
          </cell>
          <cell r="AI460">
            <v>1606.78</v>
          </cell>
          <cell r="AJ460">
            <v>1606.78</v>
          </cell>
          <cell r="AK460">
            <v>1606.78</v>
          </cell>
          <cell r="AL460">
            <v>1606.78</v>
          </cell>
          <cell r="AM460">
            <v>1606.78</v>
          </cell>
          <cell r="AN460">
            <v>1606.78</v>
          </cell>
          <cell r="AO460">
            <v>1317.1</v>
          </cell>
          <cell r="AQ460">
            <v>18303.060000000001</v>
          </cell>
          <cell r="AR460">
            <v>18303.060000000001</v>
          </cell>
          <cell r="AS460">
            <v>18303.060000000001</v>
          </cell>
          <cell r="AT460">
            <v>18303.060000000001</v>
          </cell>
          <cell r="AU460">
            <v>18303.060000000001</v>
          </cell>
          <cell r="AV460">
            <v>18303.060000000001</v>
          </cell>
          <cell r="AW460" t="e">
            <v>#REF!</v>
          </cell>
          <cell r="AX460" t="e">
            <v>#REF!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D460">
            <v>1624.16</v>
          </cell>
          <cell r="BE460">
            <v>19510.88</v>
          </cell>
          <cell r="BF460">
            <v>0</v>
          </cell>
          <cell r="BH460">
            <v>18303.060000000001</v>
          </cell>
          <cell r="BI460">
            <v>20098.98</v>
          </cell>
          <cell r="BJ460">
            <v>19609.919999999998</v>
          </cell>
          <cell r="BK460">
            <v>18303.060000000001</v>
          </cell>
          <cell r="BL460">
            <v>18303.060000000001</v>
          </cell>
          <cell r="BO460">
            <v>18303.060000000001</v>
          </cell>
          <cell r="BP460">
            <v>0</v>
          </cell>
          <cell r="BQ460">
            <v>0</v>
          </cell>
          <cell r="BS460">
            <v>7165.44</v>
          </cell>
          <cell r="BT460">
            <v>18303.060000000001</v>
          </cell>
          <cell r="BU460">
            <v>7165.44</v>
          </cell>
          <cell r="BV460">
            <v>11137.620000000003</v>
          </cell>
        </row>
        <row r="461">
          <cell r="C461" t="str">
            <v>O&amp;M</v>
          </cell>
          <cell r="E461" t="str">
            <v>HR-P-EmRtntDvlp&amp;CrDv</v>
          </cell>
          <cell r="I461">
            <v>0</v>
          </cell>
          <cell r="J461">
            <v>0</v>
          </cell>
          <cell r="K461">
            <v>0</v>
          </cell>
          <cell r="L461" t="str">
            <v xml:space="preserve"> </v>
          </cell>
          <cell r="M461">
            <v>0</v>
          </cell>
          <cell r="N461">
            <v>0</v>
          </cell>
          <cell r="O461">
            <v>0</v>
          </cell>
          <cell r="P461" t="str">
            <v xml:space="preserve"> 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D461">
            <v>8288.3799999999992</v>
          </cell>
          <cell r="BE461">
            <v>30358.04</v>
          </cell>
          <cell r="BF461">
            <v>0</v>
          </cell>
          <cell r="BH461">
            <v>0</v>
          </cell>
          <cell r="BI461">
            <v>239926.5</v>
          </cell>
          <cell r="BJ461">
            <v>234069</v>
          </cell>
          <cell r="BK461">
            <v>0</v>
          </cell>
          <cell r="BL461">
            <v>0</v>
          </cell>
          <cell r="BO461">
            <v>0</v>
          </cell>
          <cell r="BP461">
            <v>0</v>
          </cell>
          <cell r="BQ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</row>
        <row r="462">
          <cell r="C462" t="str">
            <v>O&amp;M</v>
          </cell>
          <cell r="E462" t="str">
            <v>HR-P-Employee Solutions</v>
          </cell>
          <cell r="I462">
            <v>3425.76</v>
          </cell>
          <cell r="J462">
            <v>18524.48</v>
          </cell>
          <cell r="K462">
            <v>15098.72</v>
          </cell>
          <cell r="L462">
            <v>0.81506849315068497</v>
          </cell>
          <cell r="M462">
            <v>14527.76</v>
          </cell>
          <cell r="N462">
            <v>106452.32</v>
          </cell>
          <cell r="O462">
            <v>91924.560000000012</v>
          </cell>
          <cell r="P462">
            <v>0.86352800953516096</v>
          </cell>
          <cell r="R462">
            <v>4123.6000000000004</v>
          </cell>
          <cell r="S462">
            <v>3425.76</v>
          </cell>
          <cell r="T462">
            <v>888.16</v>
          </cell>
          <cell r="U462">
            <v>0</v>
          </cell>
          <cell r="V462">
            <v>2664.48</v>
          </cell>
          <cell r="W462">
            <v>3425.76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D462">
            <v>17636.32</v>
          </cell>
          <cell r="AE462">
            <v>16494.400000000001</v>
          </cell>
          <cell r="AF462">
            <v>17890.080000000002</v>
          </cell>
          <cell r="AG462">
            <v>17509.439999999999</v>
          </cell>
          <cell r="AH462">
            <v>18397.599999999999</v>
          </cell>
          <cell r="AI462">
            <v>18524.48</v>
          </cell>
          <cell r="AJ462">
            <v>18905.12</v>
          </cell>
          <cell r="AK462">
            <v>19285.759999999998</v>
          </cell>
          <cell r="AL462">
            <v>18016.96</v>
          </cell>
          <cell r="AM462">
            <v>19285.759999999998</v>
          </cell>
          <cell r="AN462">
            <v>18905.12</v>
          </cell>
          <cell r="AO462">
            <v>18752.990000000002</v>
          </cell>
          <cell r="AQ462">
            <v>219604.03</v>
          </cell>
          <cell r="AR462">
            <v>219604.03</v>
          </cell>
          <cell r="AS462">
            <v>219604.03</v>
          </cell>
          <cell r="AT462">
            <v>219604.03</v>
          </cell>
          <cell r="AU462">
            <v>219604.03</v>
          </cell>
          <cell r="AV462">
            <v>219604.03</v>
          </cell>
          <cell r="AW462" t="e">
            <v>#REF!</v>
          </cell>
          <cell r="AX462" t="e">
            <v>#REF!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D462">
            <v>58204.72</v>
          </cell>
          <cell r="BE462">
            <v>66843.42</v>
          </cell>
          <cell r="BF462">
            <v>0</v>
          </cell>
          <cell r="BH462">
            <v>219604.03</v>
          </cell>
          <cell r="BI462">
            <v>275490.5</v>
          </cell>
          <cell r="BJ462">
            <v>268746</v>
          </cell>
          <cell r="BK462">
            <v>219604.03</v>
          </cell>
          <cell r="BL462">
            <v>219604.03</v>
          </cell>
          <cell r="BO462">
            <v>205076.27</v>
          </cell>
          <cell r="BP462">
            <v>0</v>
          </cell>
          <cell r="BQ462">
            <v>0</v>
          </cell>
          <cell r="BS462">
            <v>54864</v>
          </cell>
          <cell r="BT462">
            <v>219604.03</v>
          </cell>
          <cell r="BU462">
            <v>54864</v>
          </cell>
          <cell r="BV462">
            <v>164740.03</v>
          </cell>
        </row>
        <row r="463">
          <cell r="C463" t="str">
            <v>O&amp;M</v>
          </cell>
          <cell r="E463" t="str">
            <v>HR-P-E-WrkfrcPlan&amp;St</v>
          </cell>
          <cell r="I463">
            <v>15870.86</v>
          </cell>
          <cell r="J463">
            <v>24532.97</v>
          </cell>
          <cell r="K463">
            <v>8662.11</v>
          </cell>
          <cell r="L463">
            <v>0.35308036491301298</v>
          </cell>
          <cell r="M463">
            <v>132443.15</v>
          </cell>
          <cell r="N463">
            <v>141035.51</v>
          </cell>
          <cell r="O463">
            <v>8592.3600000000151</v>
          </cell>
          <cell r="P463">
            <v>6.0923380218216069E-2</v>
          </cell>
          <cell r="R463">
            <v>30137.18</v>
          </cell>
          <cell r="S463">
            <v>19951.93</v>
          </cell>
          <cell r="T463">
            <v>25532.89</v>
          </cell>
          <cell r="U463">
            <v>20684.43</v>
          </cell>
          <cell r="V463">
            <v>20265.86</v>
          </cell>
          <cell r="W463">
            <v>15870.86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D463">
            <v>23486.54</v>
          </cell>
          <cell r="AE463">
            <v>21858.76</v>
          </cell>
          <cell r="AF463">
            <v>23719.08</v>
          </cell>
          <cell r="AG463">
            <v>23137.73</v>
          </cell>
          <cell r="AH463">
            <v>24300.43</v>
          </cell>
          <cell r="AI463">
            <v>24532.97</v>
          </cell>
          <cell r="AJ463">
            <v>25114.32</v>
          </cell>
          <cell r="AK463">
            <v>25579.4</v>
          </cell>
          <cell r="AL463">
            <v>23951.62</v>
          </cell>
          <cell r="AM463">
            <v>25579.4</v>
          </cell>
          <cell r="AN463">
            <v>25114.32</v>
          </cell>
          <cell r="AO463">
            <v>24503.09</v>
          </cell>
          <cell r="AQ463">
            <v>300944.3</v>
          </cell>
          <cell r="AR463">
            <v>300944.3</v>
          </cell>
          <cell r="AS463">
            <v>300944.40000000002</v>
          </cell>
          <cell r="AT463">
            <v>300944.40000000002</v>
          </cell>
          <cell r="AU463">
            <v>300945</v>
          </cell>
          <cell r="AV463">
            <v>300946</v>
          </cell>
          <cell r="AW463" t="e">
            <v>#REF!</v>
          </cell>
          <cell r="AX463" t="e">
            <v>#REF!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D463">
            <v>191428.24</v>
          </cell>
          <cell r="BE463">
            <v>223488.99</v>
          </cell>
          <cell r="BF463">
            <v>0</v>
          </cell>
          <cell r="BH463">
            <v>290877.65999999997</v>
          </cell>
          <cell r="BI463">
            <v>356411.34</v>
          </cell>
          <cell r="BJ463">
            <v>383645.95</v>
          </cell>
          <cell r="BK463">
            <v>300946</v>
          </cell>
          <cell r="BL463">
            <v>300946</v>
          </cell>
          <cell r="BO463">
            <v>168502.85</v>
          </cell>
          <cell r="BP463">
            <v>-10068.340000000026</v>
          </cell>
          <cell r="BQ463">
            <v>0</v>
          </cell>
          <cell r="BS463">
            <v>194508.5</v>
          </cell>
          <cell r="BT463">
            <v>300946</v>
          </cell>
          <cell r="BU463">
            <v>194508.5</v>
          </cell>
          <cell r="BV463">
            <v>106437.5</v>
          </cell>
        </row>
        <row r="464">
          <cell r="C464" t="str">
            <v>O&amp;M</v>
          </cell>
          <cell r="E464" t="str">
            <v>HR-P-MngrSpSr-Hld/SC</v>
          </cell>
          <cell r="I464">
            <v>0</v>
          </cell>
          <cell r="J464">
            <v>0</v>
          </cell>
          <cell r="K464">
            <v>0</v>
          </cell>
          <cell r="L464" t="str">
            <v xml:space="preserve"> </v>
          </cell>
          <cell r="M464">
            <v>0</v>
          </cell>
          <cell r="N464">
            <v>0</v>
          </cell>
          <cell r="O464">
            <v>0</v>
          </cell>
          <cell r="P464" t="str">
            <v xml:space="preserve"> 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D464">
            <v>0</v>
          </cell>
          <cell r="BE464">
            <v>0</v>
          </cell>
          <cell r="BF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O464">
            <v>0</v>
          </cell>
          <cell r="BP464">
            <v>0</v>
          </cell>
          <cell r="BQ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</row>
        <row r="465">
          <cell r="C465" t="str">
            <v>O&amp;M</v>
          </cell>
          <cell r="E465" t="str">
            <v>HR-P-MngrSupSrvs-Pwr</v>
          </cell>
          <cell r="I465">
            <v>215711.4</v>
          </cell>
          <cell r="J465">
            <v>189233.52</v>
          </cell>
          <cell r="K465">
            <v>-26477.880000000005</v>
          </cell>
          <cell r="L465">
            <v>-0.13992172211350296</v>
          </cell>
          <cell r="M465">
            <v>1262346.82</v>
          </cell>
          <cell r="N465">
            <v>1089481.44</v>
          </cell>
          <cell r="O465">
            <v>-172865.38000000012</v>
          </cell>
          <cell r="P465">
            <v>-0.15866757675100929</v>
          </cell>
          <cell r="R465">
            <v>221513.08</v>
          </cell>
          <cell r="S465">
            <v>185900.64</v>
          </cell>
          <cell r="T465">
            <v>252731.06</v>
          </cell>
          <cell r="U465">
            <v>196331.32</v>
          </cell>
          <cell r="V465">
            <v>190159.32</v>
          </cell>
          <cell r="W465">
            <v>215711.4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180963.04</v>
          </cell>
          <cell r="AE465">
            <v>169112.8</v>
          </cell>
          <cell r="AF465">
            <v>183431.84</v>
          </cell>
          <cell r="AG465">
            <v>179111.44</v>
          </cell>
          <cell r="AH465">
            <v>187628.79999999999</v>
          </cell>
          <cell r="AI465">
            <v>189233.52</v>
          </cell>
          <cell r="AJ465">
            <v>193553.92000000001</v>
          </cell>
          <cell r="AK465">
            <v>197750.88</v>
          </cell>
          <cell r="AL465">
            <v>184913.12</v>
          </cell>
          <cell r="AM465">
            <v>197750.88</v>
          </cell>
          <cell r="AN465">
            <v>193553.92000000001</v>
          </cell>
          <cell r="AO465">
            <v>189066.38</v>
          </cell>
          <cell r="AQ465">
            <v>2246070.54</v>
          </cell>
          <cell r="AR465">
            <v>2246070.54</v>
          </cell>
          <cell r="AS465">
            <v>2246070.54</v>
          </cell>
          <cell r="AT465">
            <v>2246070.54</v>
          </cell>
          <cell r="AU465">
            <v>2246070.54</v>
          </cell>
          <cell r="AV465">
            <v>2246070.54</v>
          </cell>
          <cell r="AW465" t="e">
            <v>#REF!</v>
          </cell>
          <cell r="AX465" t="e">
            <v>#REF!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D465">
            <v>2300203.7000000002</v>
          </cell>
          <cell r="BE465">
            <v>2351246.11</v>
          </cell>
          <cell r="BF465">
            <v>0</v>
          </cell>
          <cell r="BH465">
            <v>2246070.54</v>
          </cell>
          <cell r="BI465">
            <v>2355525.44</v>
          </cell>
          <cell r="BJ465">
            <v>2298243.52</v>
          </cell>
          <cell r="BK465">
            <v>2246070.54</v>
          </cell>
          <cell r="BL465">
            <v>2246070.54</v>
          </cell>
          <cell r="BO465">
            <v>983723.72</v>
          </cell>
          <cell r="BP465">
            <v>0</v>
          </cell>
          <cell r="BQ465">
            <v>0</v>
          </cell>
          <cell r="BS465">
            <v>2157816.7000000002</v>
          </cell>
          <cell r="BT465">
            <v>2246070.54</v>
          </cell>
          <cell r="BU465">
            <v>2157816.7000000002</v>
          </cell>
          <cell r="BV465">
            <v>88253.839999999851</v>
          </cell>
        </row>
        <row r="466">
          <cell r="C466" t="str">
            <v>O&amp;M</v>
          </cell>
          <cell r="E466" t="str">
            <v>HR-P-MngrSupSrvs-Utl</v>
          </cell>
          <cell r="I466">
            <v>0</v>
          </cell>
          <cell r="J466">
            <v>0</v>
          </cell>
          <cell r="K466">
            <v>0</v>
          </cell>
          <cell r="L466" t="str">
            <v xml:space="preserve"> </v>
          </cell>
          <cell r="M466">
            <v>0</v>
          </cell>
          <cell r="N466">
            <v>0</v>
          </cell>
          <cell r="O466">
            <v>0</v>
          </cell>
          <cell r="P466" t="str">
            <v xml:space="preserve"> 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D466">
            <v>0</v>
          </cell>
          <cell r="BE466">
            <v>0</v>
          </cell>
          <cell r="BF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O466">
            <v>0</v>
          </cell>
          <cell r="BP466">
            <v>0</v>
          </cell>
          <cell r="BQ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</row>
        <row r="467">
          <cell r="C467" t="str">
            <v>O&amp;M</v>
          </cell>
          <cell r="E467" t="str">
            <v>HR-P-OrgnztDsgn&amp;Effc</v>
          </cell>
          <cell r="I467">
            <v>0</v>
          </cell>
          <cell r="J467">
            <v>5122.59</v>
          </cell>
          <cell r="K467">
            <v>5122.59</v>
          </cell>
          <cell r="L467">
            <v>1</v>
          </cell>
          <cell r="M467">
            <v>0</v>
          </cell>
          <cell r="N467">
            <v>29183.24</v>
          </cell>
          <cell r="O467">
            <v>29183.24</v>
          </cell>
          <cell r="P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D467">
            <v>4812.13</v>
          </cell>
          <cell r="AE467">
            <v>4501.67</v>
          </cell>
          <cell r="AF467">
            <v>4967.3599999999997</v>
          </cell>
          <cell r="AG467">
            <v>4812.13</v>
          </cell>
          <cell r="AH467">
            <v>4967.3599999999997</v>
          </cell>
          <cell r="AI467">
            <v>5122.59</v>
          </cell>
          <cell r="AJ467">
            <v>5122.59</v>
          </cell>
          <cell r="AK467">
            <v>5277.82</v>
          </cell>
          <cell r="AL467">
            <v>4967.3599999999997</v>
          </cell>
          <cell r="AM467">
            <v>5277.82</v>
          </cell>
          <cell r="AN467">
            <v>5122.59</v>
          </cell>
          <cell r="AO467">
            <v>4891.6099999999997</v>
          </cell>
          <cell r="AQ467">
            <v>59843.03</v>
          </cell>
          <cell r="AR467">
            <v>59843.03</v>
          </cell>
          <cell r="AS467">
            <v>59843.03</v>
          </cell>
          <cell r="AT467">
            <v>59843.03</v>
          </cell>
          <cell r="AU467">
            <v>59843.03</v>
          </cell>
          <cell r="AV467">
            <v>59843.03</v>
          </cell>
          <cell r="AW467" t="e">
            <v>#REF!</v>
          </cell>
          <cell r="AX467" t="e">
            <v>#REF!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D467">
            <v>1045.68</v>
          </cell>
          <cell r="BE467">
            <v>20064.72</v>
          </cell>
          <cell r="BF467">
            <v>0</v>
          </cell>
          <cell r="BH467">
            <v>59843.03</v>
          </cell>
          <cell r="BI467">
            <v>11153.92</v>
          </cell>
          <cell r="BJ467">
            <v>10882.56</v>
          </cell>
          <cell r="BK467">
            <v>59843.03</v>
          </cell>
          <cell r="BL467">
            <v>59843.03</v>
          </cell>
          <cell r="BO467">
            <v>59843.03</v>
          </cell>
          <cell r="BP467">
            <v>0</v>
          </cell>
          <cell r="BQ467">
            <v>0</v>
          </cell>
          <cell r="BS467">
            <v>105537.60000000001</v>
          </cell>
          <cell r="BT467">
            <v>59843.03</v>
          </cell>
          <cell r="BU467">
            <v>105537.60000000001</v>
          </cell>
          <cell r="BV467">
            <v>-45694.570000000007</v>
          </cell>
        </row>
        <row r="468">
          <cell r="C468" t="str">
            <v>O&amp;M</v>
          </cell>
          <cell r="E468" t="str">
            <v>HR-P-PerfrmPartnMgmt</v>
          </cell>
          <cell r="I468">
            <v>0</v>
          </cell>
          <cell r="J468">
            <v>0</v>
          </cell>
          <cell r="K468">
            <v>0</v>
          </cell>
          <cell r="L468" t="str">
            <v xml:space="preserve"> </v>
          </cell>
          <cell r="M468">
            <v>0</v>
          </cell>
          <cell r="N468">
            <v>0</v>
          </cell>
          <cell r="O468">
            <v>0</v>
          </cell>
          <cell r="P468" t="str">
            <v xml:space="preserve"> 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D468">
            <v>0</v>
          </cell>
          <cell r="BE468">
            <v>215.92</v>
          </cell>
          <cell r="BF468">
            <v>0</v>
          </cell>
          <cell r="BH468">
            <v>0</v>
          </cell>
          <cell r="BI468">
            <v>11399.01</v>
          </cell>
          <cell r="BJ468">
            <v>11119.88</v>
          </cell>
          <cell r="BK468">
            <v>0</v>
          </cell>
          <cell r="BL468">
            <v>0</v>
          </cell>
          <cell r="BO468">
            <v>0</v>
          </cell>
          <cell r="BP468">
            <v>0</v>
          </cell>
          <cell r="BQ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</row>
        <row r="469">
          <cell r="C469" t="str">
            <v>O&amp;M</v>
          </cell>
          <cell r="E469" t="str">
            <v>HR-T-Compensation Planning</v>
          </cell>
          <cell r="I469">
            <v>32699.46</v>
          </cell>
          <cell r="J469">
            <v>37727.83</v>
          </cell>
          <cell r="K469">
            <v>5028.3700000000026</v>
          </cell>
          <cell r="L469">
            <v>0.13328012769353559</v>
          </cell>
          <cell r="M469">
            <v>198966.88</v>
          </cell>
          <cell r="N469">
            <v>217574.86</v>
          </cell>
          <cell r="O469">
            <v>18607.979999999981</v>
          </cell>
          <cell r="P469">
            <v>8.5524494879601357E-2</v>
          </cell>
          <cell r="R469">
            <v>33422.1</v>
          </cell>
          <cell r="S469">
            <v>33482.32</v>
          </cell>
          <cell r="T469">
            <v>33723.199999999997</v>
          </cell>
          <cell r="U469">
            <v>33512.43</v>
          </cell>
          <cell r="V469">
            <v>32127.37</v>
          </cell>
          <cell r="W469">
            <v>32699.46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36162.11</v>
          </cell>
          <cell r="AE469">
            <v>33813.53</v>
          </cell>
          <cell r="AF469">
            <v>36583.65</v>
          </cell>
          <cell r="AG469">
            <v>35800.79</v>
          </cell>
          <cell r="AH469">
            <v>37486.949999999997</v>
          </cell>
          <cell r="AI469">
            <v>37727.83</v>
          </cell>
          <cell r="AJ469">
            <v>38631.129999999997</v>
          </cell>
          <cell r="AK469">
            <v>39534.43</v>
          </cell>
          <cell r="AL469">
            <v>36975.08</v>
          </cell>
          <cell r="AM469">
            <v>39534.43</v>
          </cell>
          <cell r="AN469">
            <v>38631.129999999997</v>
          </cell>
          <cell r="AO469">
            <v>37878.379999999997</v>
          </cell>
          <cell r="AQ469">
            <v>448759.44</v>
          </cell>
          <cell r="AR469">
            <v>448759.44</v>
          </cell>
          <cell r="AS469">
            <v>448759.44</v>
          </cell>
          <cell r="AT469">
            <v>448759.44</v>
          </cell>
          <cell r="AU469">
            <v>448759.44</v>
          </cell>
          <cell r="AV469">
            <v>448759.44</v>
          </cell>
          <cell r="AW469" t="e">
            <v>#REF!</v>
          </cell>
          <cell r="AX469" t="e">
            <v>#REF!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D469">
            <v>280487.84999999998</v>
          </cell>
          <cell r="BE469">
            <v>220044.5</v>
          </cell>
          <cell r="BF469">
            <v>0</v>
          </cell>
          <cell r="BH469">
            <v>448759.44</v>
          </cell>
          <cell r="BI469">
            <v>238025.62</v>
          </cell>
          <cell r="BJ469">
            <v>231959</v>
          </cell>
          <cell r="BK469">
            <v>448759.44</v>
          </cell>
          <cell r="BL469">
            <v>448759.44</v>
          </cell>
          <cell r="BO469">
            <v>249792.56</v>
          </cell>
          <cell r="BP469">
            <v>0</v>
          </cell>
          <cell r="BQ469">
            <v>0</v>
          </cell>
          <cell r="BS469">
            <v>495150</v>
          </cell>
          <cell r="BT469">
            <v>448759.44</v>
          </cell>
          <cell r="BU469">
            <v>495150</v>
          </cell>
          <cell r="BV469">
            <v>-46390.559999999998</v>
          </cell>
        </row>
        <row r="470">
          <cell r="C470" t="str">
            <v>O&amp;M</v>
          </cell>
          <cell r="E470" t="str">
            <v>HR-T-Employee Benefits</v>
          </cell>
          <cell r="I470">
            <v>41932.800000000003</v>
          </cell>
          <cell r="J470">
            <v>45813.599999999999</v>
          </cell>
          <cell r="K470">
            <v>3880.7999999999956</v>
          </cell>
          <cell r="L470">
            <v>8.4708470847084619E-2</v>
          </cell>
          <cell r="M470">
            <v>252856.8</v>
          </cell>
          <cell r="N470">
            <v>263911.2</v>
          </cell>
          <cell r="O470">
            <v>11054.400000000023</v>
          </cell>
          <cell r="P470">
            <v>4.1886816474632466E-2</v>
          </cell>
          <cell r="R470">
            <v>42134.400000000001</v>
          </cell>
          <cell r="S470">
            <v>42319.199999999997</v>
          </cell>
          <cell r="T470">
            <v>42453.599999999999</v>
          </cell>
          <cell r="U470">
            <v>42352.800000000003</v>
          </cell>
          <cell r="V470">
            <v>41664</v>
          </cell>
          <cell r="W470">
            <v>41932.800000000003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43848</v>
          </cell>
          <cell r="AE470">
            <v>40958.400000000001</v>
          </cell>
          <cell r="AF470">
            <v>44436</v>
          </cell>
          <cell r="AG470">
            <v>43394.400000000001</v>
          </cell>
          <cell r="AH470">
            <v>45460.800000000003</v>
          </cell>
          <cell r="AI470">
            <v>45813.599999999999</v>
          </cell>
          <cell r="AJ470">
            <v>46872</v>
          </cell>
          <cell r="AK470">
            <v>47896.800000000003</v>
          </cell>
          <cell r="AL470">
            <v>44772</v>
          </cell>
          <cell r="AM470">
            <v>47896.800000000003</v>
          </cell>
          <cell r="AN470">
            <v>46872</v>
          </cell>
          <cell r="AO470">
            <v>45897.599999999999</v>
          </cell>
          <cell r="AQ470">
            <v>544118.4</v>
          </cell>
          <cell r="AR470">
            <v>544118.4</v>
          </cell>
          <cell r="AS470">
            <v>544118.4</v>
          </cell>
          <cell r="AT470">
            <v>544118.4</v>
          </cell>
          <cell r="AU470">
            <v>544118.4</v>
          </cell>
          <cell r="AV470">
            <v>544118.4</v>
          </cell>
          <cell r="AW470" t="e">
            <v>#REF!</v>
          </cell>
          <cell r="AX470" t="e">
            <v>#REF!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D470">
            <v>464743.45</v>
          </cell>
          <cell r="BE470">
            <v>503394.11</v>
          </cell>
          <cell r="BF470">
            <v>0</v>
          </cell>
          <cell r="BH470">
            <v>544118.4</v>
          </cell>
          <cell r="BI470">
            <v>543528.24</v>
          </cell>
          <cell r="BJ470">
            <v>530680.56000000006</v>
          </cell>
          <cell r="BK470">
            <v>544118.4</v>
          </cell>
          <cell r="BL470">
            <v>544118.4</v>
          </cell>
          <cell r="BO470">
            <v>291261.60000000003</v>
          </cell>
          <cell r="BP470">
            <v>0</v>
          </cell>
          <cell r="BQ470">
            <v>0</v>
          </cell>
          <cell r="BS470">
            <v>421168.2</v>
          </cell>
          <cell r="BT470">
            <v>544118.4</v>
          </cell>
          <cell r="BU470">
            <v>421168.2</v>
          </cell>
          <cell r="BV470">
            <v>122950.20000000001</v>
          </cell>
        </row>
        <row r="471">
          <cell r="C471" t="str">
            <v>O&amp;M</v>
          </cell>
          <cell r="E471" t="str">
            <v>HR-T-SccsPln&amp;PrfrmMg</v>
          </cell>
          <cell r="I471">
            <v>22273.86</v>
          </cell>
          <cell r="J471">
            <v>25699.03</v>
          </cell>
          <cell r="K471">
            <v>3425.1699999999983</v>
          </cell>
          <cell r="L471">
            <v>0.13328012769353545</v>
          </cell>
          <cell r="M471">
            <v>135530.07999999999</v>
          </cell>
          <cell r="N471">
            <v>148205.26</v>
          </cell>
          <cell r="O471">
            <v>12675.180000000022</v>
          </cell>
          <cell r="P471">
            <v>8.5524494879601579E-2</v>
          </cell>
          <cell r="R471">
            <v>22766.1</v>
          </cell>
          <cell r="S471">
            <v>22807.119999999999</v>
          </cell>
          <cell r="T471">
            <v>22971.200000000001</v>
          </cell>
          <cell r="U471">
            <v>22827.63</v>
          </cell>
          <cell r="V471">
            <v>21884.17</v>
          </cell>
          <cell r="W471">
            <v>22273.86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24632.51</v>
          </cell>
          <cell r="AE471">
            <v>23032.73</v>
          </cell>
          <cell r="AF471">
            <v>24919.65</v>
          </cell>
          <cell r="AG471">
            <v>24386.39</v>
          </cell>
          <cell r="AH471">
            <v>25534.95</v>
          </cell>
          <cell r="AI471">
            <v>25699.03</v>
          </cell>
          <cell r="AJ471">
            <v>26314.33</v>
          </cell>
          <cell r="AK471">
            <v>26929.63</v>
          </cell>
          <cell r="AL471">
            <v>25186.28</v>
          </cell>
          <cell r="AM471">
            <v>26929.63</v>
          </cell>
          <cell r="AN471">
            <v>26314.33</v>
          </cell>
          <cell r="AO471">
            <v>25801.58</v>
          </cell>
          <cell r="AQ471">
            <v>305681.03999999998</v>
          </cell>
          <cell r="AR471">
            <v>305681.03999999998</v>
          </cell>
          <cell r="AS471">
            <v>305681.03999999998</v>
          </cell>
          <cell r="AT471">
            <v>305681.03999999998</v>
          </cell>
          <cell r="AU471">
            <v>305681.03999999998</v>
          </cell>
          <cell r="AV471">
            <v>305681.03999999998</v>
          </cell>
          <cell r="AW471" t="e">
            <v>#REF!</v>
          </cell>
          <cell r="AX471" t="e">
            <v>#REF!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D471">
            <v>217461.79</v>
          </cell>
          <cell r="BE471">
            <v>192623.57</v>
          </cell>
          <cell r="BF471">
            <v>0</v>
          </cell>
          <cell r="BH471">
            <v>305681.03999999998</v>
          </cell>
          <cell r="BI471">
            <v>184526.48</v>
          </cell>
          <cell r="BJ471">
            <v>179786.93</v>
          </cell>
          <cell r="BK471">
            <v>305681.03999999998</v>
          </cell>
          <cell r="BL471">
            <v>305681.03999999998</v>
          </cell>
          <cell r="BO471">
            <v>170150.96</v>
          </cell>
          <cell r="BP471">
            <v>0</v>
          </cell>
          <cell r="BQ471">
            <v>0</v>
          </cell>
          <cell r="BS471">
            <v>466650</v>
          </cell>
          <cell r="BT471">
            <v>305681.03999999998</v>
          </cell>
          <cell r="BU471">
            <v>466650</v>
          </cell>
          <cell r="BV471">
            <v>-160968.96000000002</v>
          </cell>
        </row>
        <row r="472">
          <cell r="C472" t="str">
            <v>O&amp;M</v>
          </cell>
          <cell r="E472" t="str">
            <v>HR-T-Outr&amp;RecruitSup</v>
          </cell>
          <cell r="I472">
            <v>32048.639999999999</v>
          </cell>
          <cell r="J472">
            <v>35014.68</v>
          </cell>
          <cell r="K472">
            <v>2966.0400000000009</v>
          </cell>
          <cell r="L472">
            <v>8.470847084708473E-2</v>
          </cell>
          <cell r="M472">
            <v>193254.84</v>
          </cell>
          <cell r="N472">
            <v>201703.56</v>
          </cell>
          <cell r="O472">
            <v>8448.7200000000012</v>
          </cell>
          <cell r="P472">
            <v>4.1886816474632382E-2</v>
          </cell>
          <cell r="R472">
            <v>32202.720000000001</v>
          </cell>
          <cell r="S472">
            <v>32343.96</v>
          </cell>
          <cell r="T472">
            <v>32446.68</v>
          </cell>
          <cell r="U472">
            <v>32369.64</v>
          </cell>
          <cell r="V472">
            <v>31843.200000000001</v>
          </cell>
          <cell r="W472">
            <v>32048.639999999999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33512.400000000001</v>
          </cell>
          <cell r="AE472">
            <v>31303.919999999998</v>
          </cell>
          <cell r="AF472">
            <v>33961.800000000003</v>
          </cell>
          <cell r="AG472">
            <v>33165.72</v>
          </cell>
          <cell r="AH472">
            <v>34745.040000000001</v>
          </cell>
          <cell r="AI472">
            <v>35014.68</v>
          </cell>
          <cell r="AJ472">
            <v>35823.599999999999</v>
          </cell>
          <cell r="AK472">
            <v>36606.839999999997</v>
          </cell>
          <cell r="AL472">
            <v>34218.6</v>
          </cell>
          <cell r="AM472">
            <v>36606.839999999997</v>
          </cell>
          <cell r="AN472">
            <v>35823.599999999999</v>
          </cell>
          <cell r="AO472">
            <v>35078.879999999997</v>
          </cell>
          <cell r="AQ472">
            <v>415861.92</v>
          </cell>
          <cell r="AR472">
            <v>415861.92</v>
          </cell>
          <cell r="AS472">
            <v>415861.92</v>
          </cell>
          <cell r="AT472">
            <v>415861.92</v>
          </cell>
          <cell r="AU472">
            <v>415861.92</v>
          </cell>
          <cell r="AV472">
            <v>415861.92</v>
          </cell>
          <cell r="AW472" t="e">
            <v>#REF!</v>
          </cell>
          <cell r="AX472" t="e">
            <v>#REF!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D472">
            <v>408901</v>
          </cell>
          <cell r="BE472">
            <v>442797.24</v>
          </cell>
          <cell r="BF472">
            <v>0</v>
          </cell>
          <cell r="BH472">
            <v>415861.92</v>
          </cell>
          <cell r="BI472">
            <v>478192.4</v>
          </cell>
          <cell r="BJ472">
            <v>466772.88</v>
          </cell>
          <cell r="BK472">
            <v>415861.92</v>
          </cell>
          <cell r="BL472">
            <v>415861.92</v>
          </cell>
          <cell r="BO472">
            <v>222607.08</v>
          </cell>
          <cell r="BP472">
            <v>0</v>
          </cell>
          <cell r="BQ472">
            <v>0</v>
          </cell>
          <cell r="BS472">
            <v>316756.92</v>
          </cell>
          <cell r="BT472">
            <v>415861.92</v>
          </cell>
          <cell r="BU472">
            <v>316756.92</v>
          </cell>
          <cell r="BV472">
            <v>99105</v>
          </cell>
        </row>
        <row r="473">
          <cell r="C473" t="str">
            <v>O&amp;M</v>
          </cell>
          <cell r="E473" t="str">
            <v>HR-P-EmplConsult&amp;Adm</v>
          </cell>
          <cell r="I473">
            <v>0</v>
          </cell>
          <cell r="J473">
            <v>15173.97</v>
          </cell>
          <cell r="K473">
            <v>15173.97</v>
          </cell>
          <cell r="L473">
            <v>1</v>
          </cell>
          <cell r="M473">
            <v>0</v>
          </cell>
          <cell r="N473">
            <v>87507.03</v>
          </cell>
          <cell r="O473">
            <v>87507.03</v>
          </cell>
          <cell r="P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14603.52</v>
          </cell>
          <cell r="AE473">
            <v>13576.71</v>
          </cell>
          <cell r="AF473">
            <v>14717.61</v>
          </cell>
          <cell r="AG473">
            <v>14375.34</v>
          </cell>
          <cell r="AH473">
            <v>15059.88</v>
          </cell>
          <cell r="AI473">
            <v>15173.97</v>
          </cell>
          <cell r="AJ473">
            <v>15516.24</v>
          </cell>
          <cell r="AK473">
            <v>15858.51</v>
          </cell>
          <cell r="AL473">
            <v>14831.7</v>
          </cell>
          <cell r="AM473">
            <v>15858.51</v>
          </cell>
          <cell r="AN473">
            <v>15516.24</v>
          </cell>
          <cell r="AO473">
            <v>15554.46</v>
          </cell>
          <cell r="AQ473">
            <v>180642.69</v>
          </cell>
          <cell r="AR473">
            <v>180642.69</v>
          </cell>
          <cell r="AS473">
            <v>180642.69</v>
          </cell>
          <cell r="AT473">
            <v>180642.69</v>
          </cell>
          <cell r="AU473">
            <v>180642.69</v>
          </cell>
          <cell r="AV473">
            <v>180642.69</v>
          </cell>
          <cell r="AW473" t="e">
            <v>#REF!</v>
          </cell>
          <cell r="AX473" t="e">
            <v>#REF!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D473">
            <v>60549.120000000003</v>
          </cell>
          <cell r="BE473">
            <v>145794.47</v>
          </cell>
          <cell r="BF473">
            <v>0</v>
          </cell>
          <cell r="BH473">
            <v>180642.69</v>
          </cell>
          <cell r="BI473">
            <v>111006.72</v>
          </cell>
          <cell r="BJ473">
            <v>108300.61</v>
          </cell>
          <cell r="BK473">
            <v>180642.69</v>
          </cell>
          <cell r="BL473">
            <v>180642.69</v>
          </cell>
          <cell r="BO473">
            <v>180642.69</v>
          </cell>
          <cell r="BP473">
            <v>0</v>
          </cell>
          <cell r="BQ473">
            <v>0</v>
          </cell>
          <cell r="BS473">
            <v>448462.44</v>
          </cell>
          <cell r="BT473">
            <v>180642.69</v>
          </cell>
          <cell r="BU473">
            <v>448462.44</v>
          </cell>
          <cell r="BV473">
            <v>-267819.75</v>
          </cell>
        </row>
        <row r="474">
          <cell r="C474" t="str">
            <v>O&amp;M</v>
          </cell>
          <cell r="E474" t="str">
            <v>HR-P-EmplConsult&amp;Adm</v>
          </cell>
          <cell r="I474">
            <v>0</v>
          </cell>
          <cell r="J474">
            <v>0</v>
          </cell>
          <cell r="K474">
            <v>0</v>
          </cell>
          <cell r="L474" t="str">
            <v xml:space="preserve"> </v>
          </cell>
          <cell r="M474">
            <v>0</v>
          </cell>
          <cell r="N474">
            <v>0</v>
          </cell>
          <cell r="O474">
            <v>0</v>
          </cell>
          <cell r="P474" t="str">
            <v xml:space="preserve"> 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D474">
            <v>0</v>
          </cell>
          <cell r="BE474">
            <v>0</v>
          </cell>
          <cell r="BF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O474">
            <v>0</v>
          </cell>
          <cell r="BP474">
            <v>0</v>
          </cell>
          <cell r="BQ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C475" t="str">
            <v>O&amp;M</v>
          </cell>
          <cell r="E475" t="str">
            <v>HR-P-MedSrvs Consult</v>
          </cell>
          <cell r="I475">
            <v>31854.48</v>
          </cell>
          <cell r="J475">
            <v>28764.12</v>
          </cell>
          <cell r="K475">
            <v>-3090.3600000000006</v>
          </cell>
          <cell r="L475">
            <v>-0.10743801652892565</v>
          </cell>
          <cell r="M475">
            <v>158321.51999999999</v>
          </cell>
          <cell r="N475">
            <v>165453.12</v>
          </cell>
          <cell r="O475">
            <v>7131.6000000000058</v>
          </cell>
          <cell r="P475">
            <v>4.3103448275862107E-2</v>
          </cell>
          <cell r="R475">
            <v>26624.639999999999</v>
          </cell>
          <cell r="S475">
            <v>19493.04</v>
          </cell>
          <cell r="T475">
            <v>30903.599999999999</v>
          </cell>
          <cell r="U475">
            <v>22821.119999999999</v>
          </cell>
          <cell r="V475">
            <v>26624.639999999999</v>
          </cell>
          <cell r="W475">
            <v>31854.48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27456.66</v>
          </cell>
          <cell r="AE475">
            <v>25673.759999999998</v>
          </cell>
          <cell r="AF475">
            <v>27813.24</v>
          </cell>
          <cell r="AG475">
            <v>27218.94</v>
          </cell>
          <cell r="AH475">
            <v>28526.400000000001</v>
          </cell>
          <cell r="AI475">
            <v>28764.12</v>
          </cell>
          <cell r="AJ475">
            <v>29358.42</v>
          </cell>
          <cell r="AK475">
            <v>30071.58</v>
          </cell>
          <cell r="AL475">
            <v>28050.959999999999</v>
          </cell>
          <cell r="AM475">
            <v>30071.58</v>
          </cell>
          <cell r="AN475">
            <v>29358.42</v>
          </cell>
          <cell r="AO475">
            <v>28862.06</v>
          </cell>
          <cell r="AQ475">
            <v>341226.14</v>
          </cell>
          <cell r="AR475">
            <v>341226.14</v>
          </cell>
          <cell r="AS475">
            <v>341226.14</v>
          </cell>
          <cell r="AT475">
            <v>341226.14</v>
          </cell>
          <cell r="AU475">
            <v>341226.14</v>
          </cell>
          <cell r="AV475">
            <v>341226.14</v>
          </cell>
          <cell r="AW475" t="e">
            <v>#REF!</v>
          </cell>
          <cell r="AX475" t="e">
            <v>#REF!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D475">
            <v>258163.31</v>
          </cell>
          <cell r="BE475">
            <v>29249.22</v>
          </cell>
          <cell r="BF475">
            <v>41137.129999999997</v>
          </cell>
          <cell r="BH475">
            <v>341226.14</v>
          </cell>
          <cell r="BI475">
            <v>149231.79</v>
          </cell>
          <cell r="BJ475">
            <v>145603.26</v>
          </cell>
          <cell r="BK475">
            <v>341226.14</v>
          </cell>
          <cell r="BL475">
            <v>341226.14</v>
          </cell>
          <cell r="BO475">
            <v>182904.62000000002</v>
          </cell>
          <cell r="BP475">
            <v>0</v>
          </cell>
          <cell r="BQ475">
            <v>0</v>
          </cell>
          <cell r="BS475">
            <v>312942.40000000002</v>
          </cell>
          <cell r="BT475">
            <v>341226.14</v>
          </cell>
          <cell r="BU475">
            <v>312942.40000000002</v>
          </cell>
          <cell r="BV475">
            <v>28283.739999999991</v>
          </cell>
        </row>
        <row r="476">
          <cell r="C476" t="str">
            <v>O&amp;M</v>
          </cell>
          <cell r="E476" t="str">
            <v>HR-P-E-EntResPr</v>
          </cell>
          <cell r="I476">
            <v>5419.39</v>
          </cell>
          <cell r="J476">
            <v>35282.5</v>
          </cell>
          <cell r="K476">
            <v>29863.11</v>
          </cell>
          <cell r="L476">
            <v>0.84640005668532559</v>
          </cell>
          <cell r="M476">
            <v>33701.83</v>
          </cell>
          <cell r="N476">
            <v>203509.46</v>
          </cell>
          <cell r="O476">
            <v>169807.63</v>
          </cell>
          <cell r="P476">
            <v>0.83439674008274611</v>
          </cell>
          <cell r="R476">
            <v>7112.95</v>
          </cell>
          <cell r="S476">
            <v>4064.54</v>
          </cell>
          <cell r="T476">
            <v>6266.17</v>
          </cell>
          <cell r="U476">
            <v>5758.1</v>
          </cell>
          <cell r="V476">
            <v>5080.68</v>
          </cell>
          <cell r="W476">
            <v>5419.39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D476">
            <v>33871.199999999997</v>
          </cell>
          <cell r="AE476">
            <v>31613.119999999999</v>
          </cell>
          <cell r="AF476">
            <v>34294.589999999997</v>
          </cell>
          <cell r="AG476">
            <v>33447.81</v>
          </cell>
          <cell r="AH476">
            <v>35000.239999999998</v>
          </cell>
          <cell r="AI476">
            <v>35282.5</v>
          </cell>
          <cell r="AJ476">
            <v>36129.279999999999</v>
          </cell>
          <cell r="AK476">
            <v>36976.06</v>
          </cell>
          <cell r="AL476">
            <v>34576.85</v>
          </cell>
          <cell r="AM476">
            <v>36976.06</v>
          </cell>
          <cell r="AN476">
            <v>36129.279999999999</v>
          </cell>
          <cell r="AO476">
            <v>35341.07</v>
          </cell>
          <cell r="AQ476">
            <v>434077</v>
          </cell>
          <cell r="AR476">
            <v>434077</v>
          </cell>
          <cell r="AS476">
            <v>434076.9</v>
          </cell>
          <cell r="AT476">
            <v>434076.9</v>
          </cell>
          <cell r="AU476">
            <v>434077</v>
          </cell>
          <cell r="AV476">
            <v>434077</v>
          </cell>
          <cell r="AW476" t="e">
            <v>#REF!</v>
          </cell>
          <cell r="AX476" t="e">
            <v>#REF!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D476">
            <v>220700.02</v>
          </cell>
          <cell r="BE476">
            <v>638546.71</v>
          </cell>
          <cell r="BF476">
            <v>1039617.54</v>
          </cell>
          <cell r="BH476">
            <v>419638.06</v>
          </cell>
          <cell r="BI476">
            <v>1136321.1599999999</v>
          </cell>
          <cell r="BJ476">
            <v>1223331</v>
          </cell>
          <cell r="BK476">
            <v>434077</v>
          </cell>
          <cell r="BL476">
            <v>434077</v>
          </cell>
          <cell r="BO476">
            <v>400375.17</v>
          </cell>
          <cell r="BP476">
            <v>-14438.940000000002</v>
          </cell>
          <cell r="BQ476">
            <v>0</v>
          </cell>
          <cell r="BS476">
            <v>490485.21</v>
          </cell>
          <cell r="BT476">
            <v>434077</v>
          </cell>
          <cell r="BU476">
            <v>490485.21</v>
          </cell>
          <cell r="BV476">
            <v>-56408.210000000021</v>
          </cell>
        </row>
        <row r="477">
          <cell r="C477" t="str">
            <v>O&amp;M</v>
          </cell>
          <cell r="E477" t="str">
            <v>HR-T-HR Sys Sup</v>
          </cell>
          <cell r="I477">
            <v>30476.16</v>
          </cell>
          <cell r="J477">
            <v>33321.089999999997</v>
          </cell>
          <cell r="K477">
            <v>2844.9299999999967</v>
          </cell>
          <cell r="L477">
            <v>8.5379259802125226E-2</v>
          </cell>
          <cell r="M477">
            <v>183772.71</v>
          </cell>
          <cell r="N477">
            <v>191843.52</v>
          </cell>
          <cell r="O477">
            <v>8070.8099999999977</v>
          </cell>
          <cell r="P477">
            <v>4.2069755600814655E-2</v>
          </cell>
          <cell r="R477">
            <v>30622.68</v>
          </cell>
          <cell r="S477">
            <v>30756.99</v>
          </cell>
          <cell r="T477">
            <v>30854.67</v>
          </cell>
          <cell r="U477">
            <v>30781.41</v>
          </cell>
          <cell r="V477">
            <v>30280.799999999999</v>
          </cell>
          <cell r="W477">
            <v>30476.16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D477">
            <v>31868.1</v>
          </cell>
          <cell r="AE477">
            <v>29767.98</v>
          </cell>
          <cell r="AF477">
            <v>32307.66</v>
          </cell>
          <cell r="AG477">
            <v>31526.22</v>
          </cell>
          <cell r="AH477">
            <v>33052.47</v>
          </cell>
          <cell r="AI477">
            <v>33321.089999999997</v>
          </cell>
          <cell r="AJ477">
            <v>34065.9</v>
          </cell>
          <cell r="AK477">
            <v>34810.71</v>
          </cell>
          <cell r="AL477">
            <v>32551.86</v>
          </cell>
          <cell r="AM477">
            <v>34810.71</v>
          </cell>
          <cell r="AN477">
            <v>34065.9</v>
          </cell>
          <cell r="AO477">
            <v>33308.879999999997</v>
          </cell>
          <cell r="AQ477">
            <v>395457.48</v>
          </cell>
          <cell r="AR477">
            <v>395457.48</v>
          </cell>
          <cell r="AS477">
            <v>395457.48</v>
          </cell>
          <cell r="AT477">
            <v>395457.48</v>
          </cell>
          <cell r="AU477">
            <v>395457.48</v>
          </cell>
          <cell r="AV477">
            <v>395457.48</v>
          </cell>
          <cell r="AW477" t="e">
            <v>#REF!</v>
          </cell>
          <cell r="AX477" t="e">
            <v>#REF!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D477">
            <v>402798</v>
          </cell>
          <cell r="BE477">
            <v>435688.11</v>
          </cell>
          <cell r="BF477">
            <v>405285.43</v>
          </cell>
          <cell r="BH477">
            <v>395457.48</v>
          </cell>
          <cell r="BI477">
            <v>471094.8</v>
          </cell>
          <cell r="BJ477">
            <v>459317.43</v>
          </cell>
          <cell r="BK477">
            <v>395457.48</v>
          </cell>
          <cell r="BL477">
            <v>395457.48</v>
          </cell>
          <cell r="BO477">
            <v>211684.77</v>
          </cell>
          <cell r="BP477">
            <v>0</v>
          </cell>
          <cell r="BQ477">
            <v>0</v>
          </cell>
          <cell r="BS477">
            <v>482021.4</v>
          </cell>
          <cell r="BT477">
            <v>395457.48</v>
          </cell>
          <cell r="BU477">
            <v>482021.4</v>
          </cell>
          <cell r="BV477">
            <v>-86563.920000000042</v>
          </cell>
        </row>
        <row r="478">
          <cell r="C478" t="str">
            <v>O&amp;M</v>
          </cell>
          <cell r="E478" t="str">
            <v>HR-P-Labor Mgmt Relations</v>
          </cell>
          <cell r="I478">
            <v>34647.99</v>
          </cell>
          <cell r="J478">
            <v>30376.32</v>
          </cell>
          <cell r="K478">
            <v>-4271.6699999999983</v>
          </cell>
          <cell r="L478">
            <v>-0.14062499999999994</v>
          </cell>
          <cell r="M478">
            <v>243959.82</v>
          </cell>
          <cell r="N478">
            <v>174505.63</v>
          </cell>
          <cell r="O478">
            <v>-69454.19</v>
          </cell>
          <cell r="P478">
            <v>-0.39800543970988217</v>
          </cell>
          <cell r="R478">
            <v>40659.97</v>
          </cell>
          <cell r="S478">
            <v>35755.46</v>
          </cell>
          <cell r="T478">
            <v>44773.43</v>
          </cell>
          <cell r="U478">
            <v>40818.18</v>
          </cell>
          <cell r="V478">
            <v>47304.79</v>
          </cell>
          <cell r="W478">
            <v>34647.99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28952.43</v>
          </cell>
          <cell r="AE478">
            <v>27053.91</v>
          </cell>
          <cell r="AF478">
            <v>29427.06</v>
          </cell>
          <cell r="AG478">
            <v>28636.01</v>
          </cell>
          <cell r="AH478">
            <v>30059.9</v>
          </cell>
          <cell r="AI478">
            <v>30376.32</v>
          </cell>
          <cell r="AJ478">
            <v>31009.16</v>
          </cell>
          <cell r="AK478">
            <v>31642</v>
          </cell>
          <cell r="AL478">
            <v>29585.27</v>
          </cell>
          <cell r="AM478">
            <v>31642</v>
          </cell>
          <cell r="AN478">
            <v>31009.16</v>
          </cell>
          <cell r="AO478">
            <v>30646.38</v>
          </cell>
          <cell r="AQ478">
            <v>360039.6</v>
          </cell>
          <cell r="AR478">
            <v>360039.6</v>
          </cell>
          <cell r="AS478">
            <v>360039.6</v>
          </cell>
          <cell r="AT478">
            <v>360039.6</v>
          </cell>
          <cell r="AU478">
            <v>360039.6</v>
          </cell>
          <cell r="AV478">
            <v>360039.6</v>
          </cell>
          <cell r="AW478" t="e">
            <v>#REF!</v>
          </cell>
          <cell r="AX478" t="e">
            <v>#REF!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D478">
            <v>430618.83</v>
          </cell>
          <cell r="BE478">
            <v>542661.31999999995</v>
          </cell>
          <cell r="BF478">
            <v>684513.59</v>
          </cell>
          <cell r="BH478">
            <v>360039.6</v>
          </cell>
          <cell r="BI478">
            <v>547592.5</v>
          </cell>
          <cell r="BJ478">
            <v>534229.5</v>
          </cell>
          <cell r="BK478">
            <v>360039.6</v>
          </cell>
          <cell r="BL478">
            <v>360039.6</v>
          </cell>
          <cell r="BO478">
            <v>116079.77999999997</v>
          </cell>
          <cell r="BP478">
            <v>0</v>
          </cell>
          <cell r="BQ478">
            <v>0</v>
          </cell>
          <cell r="BS478">
            <v>495038.92</v>
          </cell>
          <cell r="BT478">
            <v>360039.6</v>
          </cell>
          <cell r="BU478">
            <v>495038.92</v>
          </cell>
          <cell r="BV478">
            <v>-134999.32</v>
          </cell>
        </row>
        <row r="479">
          <cell r="C479" t="str">
            <v>O&amp;M</v>
          </cell>
          <cell r="E479" t="str">
            <v>HR-T-Medical Svcs</v>
          </cell>
          <cell r="I479">
            <v>35617.919999999998</v>
          </cell>
          <cell r="J479">
            <v>38942.83</v>
          </cell>
          <cell r="K479">
            <v>3324.9100000000035</v>
          </cell>
          <cell r="L479">
            <v>8.5379259802125407E-2</v>
          </cell>
          <cell r="M479">
            <v>214777.77</v>
          </cell>
          <cell r="N479">
            <v>224210.24</v>
          </cell>
          <cell r="O479">
            <v>9432.4700000000012</v>
          </cell>
          <cell r="P479">
            <v>4.2069755600814669E-2</v>
          </cell>
          <cell r="R479">
            <v>35789.160000000003</v>
          </cell>
          <cell r="S479">
            <v>35946.129999999997</v>
          </cell>
          <cell r="T479">
            <v>36060.29</v>
          </cell>
          <cell r="U479">
            <v>35974.67</v>
          </cell>
          <cell r="V479">
            <v>35389.599999999999</v>
          </cell>
          <cell r="W479">
            <v>35617.919999999998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37244.699999999997</v>
          </cell>
          <cell r="AE479">
            <v>34790.26</v>
          </cell>
          <cell r="AF479">
            <v>37758.42</v>
          </cell>
          <cell r="AG479">
            <v>36845.14</v>
          </cell>
          <cell r="AH479">
            <v>38628.89</v>
          </cell>
          <cell r="AI479">
            <v>38942.83</v>
          </cell>
          <cell r="AJ479">
            <v>39813.300000000003</v>
          </cell>
          <cell r="AK479">
            <v>40683.769999999997</v>
          </cell>
          <cell r="AL479">
            <v>38043.82</v>
          </cell>
          <cell r="AM479">
            <v>40683.769999999997</v>
          </cell>
          <cell r="AN479">
            <v>39813.300000000003</v>
          </cell>
          <cell r="AO479">
            <v>38928.559999999998</v>
          </cell>
          <cell r="AQ479">
            <v>462176.76</v>
          </cell>
          <cell r="AR479">
            <v>462176.76</v>
          </cell>
          <cell r="AS479">
            <v>462176.76</v>
          </cell>
          <cell r="AT479">
            <v>462176.76</v>
          </cell>
          <cell r="AU479">
            <v>462176.76</v>
          </cell>
          <cell r="AV479">
            <v>462176.76</v>
          </cell>
          <cell r="AW479" t="e">
            <v>#REF!</v>
          </cell>
          <cell r="AX479" t="e">
            <v>#REF!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D479">
            <v>327425.95</v>
          </cell>
          <cell r="BE479">
            <v>354440.91</v>
          </cell>
          <cell r="BF479">
            <v>373806.95</v>
          </cell>
          <cell r="BH479">
            <v>462176.76</v>
          </cell>
          <cell r="BI479">
            <v>382942.97</v>
          </cell>
          <cell r="BJ479">
            <v>373663.83</v>
          </cell>
          <cell r="BK479">
            <v>462176.76</v>
          </cell>
          <cell r="BL479">
            <v>462176.76</v>
          </cell>
          <cell r="BO479">
            <v>247398.99000000002</v>
          </cell>
          <cell r="BP479">
            <v>0</v>
          </cell>
          <cell r="BQ479">
            <v>0</v>
          </cell>
          <cell r="BS479">
            <v>427573.8</v>
          </cell>
          <cell r="BT479">
            <v>462176.76</v>
          </cell>
          <cell r="BU479">
            <v>427573.8</v>
          </cell>
          <cell r="BV479">
            <v>34602.960000000021</v>
          </cell>
        </row>
        <row r="480">
          <cell r="C480" t="str">
            <v>O&amp;M</v>
          </cell>
          <cell r="E480" t="str">
            <v>HR-T-Skill Dev</v>
          </cell>
          <cell r="I480">
            <v>0</v>
          </cell>
          <cell r="J480">
            <v>37142</v>
          </cell>
          <cell r="K480">
            <v>37142</v>
          </cell>
          <cell r="L480">
            <v>1</v>
          </cell>
          <cell r="M480">
            <v>290</v>
          </cell>
          <cell r="N480">
            <v>213884</v>
          </cell>
          <cell r="O480">
            <v>213594</v>
          </cell>
          <cell r="P480">
            <v>0.99864412485272391</v>
          </cell>
          <cell r="R480">
            <v>0</v>
          </cell>
          <cell r="S480">
            <v>0</v>
          </cell>
          <cell r="T480">
            <v>0</v>
          </cell>
          <cell r="U480">
            <v>290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35524</v>
          </cell>
          <cell r="AE480">
            <v>33211</v>
          </cell>
          <cell r="AF480">
            <v>36002</v>
          </cell>
          <cell r="AG480">
            <v>35158</v>
          </cell>
          <cell r="AH480">
            <v>36847</v>
          </cell>
          <cell r="AI480">
            <v>37142</v>
          </cell>
          <cell r="AJ480">
            <v>37987</v>
          </cell>
          <cell r="AK480">
            <v>38832</v>
          </cell>
          <cell r="AL480">
            <v>36297</v>
          </cell>
          <cell r="AM480">
            <v>38832</v>
          </cell>
          <cell r="AN480">
            <v>37987</v>
          </cell>
          <cell r="AO480">
            <v>37141</v>
          </cell>
          <cell r="AQ480">
            <v>440960</v>
          </cell>
          <cell r="AR480">
            <v>440960</v>
          </cell>
          <cell r="AS480">
            <v>440960</v>
          </cell>
          <cell r="AT480">
            <v>440960</v>
          </cell>
          <cell r="AU480">
            <v>440960</v>
          </cell>
          <cell r="AV480">
            <v>440960</v>
          </cell>
          <cell r="AW480" t="e">
            <v>#REF!</v>
          </cell>
          <cell r="AX480" t="e">
            <v>#REF!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D480">
            <v>82836</v>
          </cell>
          <cell r="BE480">
            <v>62095</v>
          </cell>
          <cell r="BF480">
            <v>82377.25</v>
          </cell>
          <cell r="BH480">
            <v>440960</v>
          </cell>
          <cell r="BI480">
            <v>209131</v>
          </cell>
          <cell r="BJ480">
            <v>204030</v>
          </cell>
          <cell r="BK480">
            <v>440960</v>
          </cell>
          <cell r="BL480">
            <v>440960</v>
          </cell>
          <cell r="BO480">
            <v>440670</v>
          </cell>
          <cell r="BP480">
            <v>0</v>
          </cell>
          <cell r="BQ480">
            <v>0</v>
          </cell>
          <cell r="BS480">
            <v>464014.36</v>
          </cell>
          <cell r="BT480">
            <v>440960</v>
          </cell>
          <cell r="BU480">
            <v>464014.36</v>
          </cell>
          <cell r="BV480">
            <v>-23054.359999999986</v>
          </cell>
        </row>
        <row r="481">
          <cell r="C481" t="str">
            <v>O&amp;M</v>
          </cell>
          <cell r="E481" t="str">
            <v>HR-Sarbanes Oxley 404</v>
          </cell>
          <cell r="I481">
            <v>0</v>
          </cell>
          <cell r="J481">
            <v>435.33</v>
          </cell>
          <cell r="K481">
            <v>435.33</v>
          </cell>
          <cell r="L481">
            <v>1</v>
          </cell>
          <cell r="M481">
            <v>0</v>
          </cell>
          <cell r="N481">
            <v>2611.98</v>
          </cell>
          <cell r="O481">
            <v>2611.98</v>
          </cell>
          <cell r="P481">
            <v>1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435.33</v>
          </cell>
          <cell r="AE481">
            <v>435.33</v>
          </cell>
          <cell r="AF481">
            <v>435.33</v>
          </cell>
          <cell r="AG481">
            <v>435.33</v>
          </cell>
          <cell r="AH481">
            <v>435.33</v>
          </cell>
          <cell r="AI481">
            <v>435.33</v>
          </cell>
          <cell r="AJ481">
            <v>435.33</v>
          </cell>
          <cell r="AK481">
            <v>435.33</v>
          </cell>
          <cell r="AL481">
            <v>435.33</v>
          </cell>
          <cell r="AM481">
            <v>435.33</v>
          </cell>
          <cell r="AN481">
            <v>435.33</v>
          </cell>
          <cell r="AO481">
            <v>754.57</v>
          </cell>
          <cell r="AQ481">
            <v>5543.2</v>
          </cell>
          <cell r="AR481">
            <v>5543.2</v>
          </cell>
          <cell r="AS481">
            <v>5379.8</v>
          </cell>
          <cell r="AT481">
            <v>5379.8</v>
          </cell>
          <cell r="AU481">
            <v>5383</v>
          </cell>
          <cell r="AV481">
            <v>5383</v>
          </cell>
          <cell r="AW481" t="e">
            <v>#REF!</v>
          </cell>
          <cell r="AX481" t="e">
            <v>#REF!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D481">
            <v>205.25</v>
          </cell>
          <cell r="BE481">
            <v>7279.86</v>
          </cell>
          <cell r="BF481">
            <v>0</v>
          </cell>
          <cell r="BH481">
            <v>5543.2</v>
          </cell>
          <cell r="BI481">
            <v>35165.519999999997</v>
          </cell>
          <cell r="BJ481">
            <v>34978.32</v>
          </cell>
          <cell r="BK481">
            <v>5383</v>
          </cell>
          <cell r="BL481">
            <v>5383</v>
          </cell>
          <cell r="BO481">
            <v>5383</v>
          </cell>
          <cell r="BP481">
            <v>160.19999999999982</v>
          </cell>
          <cell r="BQ481">
            <v>0</v>
          </cell>
          <cell r="BS481">
            <v>22677.06</v>
          </cell>
          <cell r="BT481">
            <v>5383</v>
          </cell>
          <cell r="BU481">
            <v>22677.06</v>
          </cell>
          <cell r="BV481">
            <v>-17294.060000000001</v>
          </cell>
        </row>
        <row r="482">
          <cell r="C482" t="str">
            <v>O&amp;M</v>
          </cell>
          <cell r="E482" t="str">
            <v>HR-T-Medical Exams</v>
          </cell>
          <cell r="I482">
            <v>15015</v>
          </cell>
          <cell r="J482">
            <v>17738</v>
          </cell>
          <cell r="K482">
            <v>2723</v>
          </cell>
          <cell r="L482">
            <v>0.15351223362273086</v>
          </cell>
          <cell r="M482">
            <v>107316</v>
          </cell>
          <cell r="N482">
            <v>102145</v>
          </cell>
          <cell r="O482">
            <v>-5171</v>
          </cell>
          <cell r="P482">
            <v>-5.0624112780850751E-2</v>
          </cell>
          <cell r="R482">
            <v>8500</v>
          </cell>
          <cell r="S482">
            <v>13270</v>
          </cell>
          <cell r="T482">
            <v>35635</v>
          </cell>
          <cell r="U482">
            <v>17771</v>
          </cell>
          <cell r="V482">
            <v>17125</v>
          </cell>
          <cell r="W482">
            <v>15015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16966</v>
          </cell>
          <cell r="AE482">
            <v>15861</v>
          </cell>
          <cell r="AF482">
            <v>17193</v>
          </cell>
          <cell r="AG482">
            <v>16790</v>
          </cell>
          <cell r="AH482">
            <v>17597</v>
          </cell>
          <cell r="AI482">
            <v>17738</v>
          </cell>
          <cell r="AJ482">
            <v>18140</v>
          </cell>
          <cell r="AK482">
            <v>18545</v>
          </cell>
          <cell r="AL482">
            <v>17334</v>
          </cell>
          <cell r="AM482">
            <v>18545</v>
          </cell>
          <cell r="AN482">
            <v>18140</v>
          </cell>
          <cell r="AO482">
            <v>17739</v>
          </cell>
          <cell r="AQ482">
            <v>210588</v>
          </cell>
          <cell r="AR482">
            <v>210588</v>
          </cell>
          <cell r="AS482">
            <v>210588</v>
          </cell>
          <cell r="AT482">
            <v>210588</v>
          </cell>
          <cell r="AU482">
            <v>210588</v>
          </cell>
          <cell r="AV482">
            <v>210588</v>
          </cell>
          <cell r="AW482" t="e">
            <v>#REF!</v>
          </cell>
          <cell r="AX482" t="e">
            <v>#REF!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D482">
            <v>592950</v>
          </cell>
          <cell r="BE482">
            <v>2448847</v>
          </cell>
          <cell r="BF482">
            <v>2309085</v>
          </cell>
          <cell r="BH482">
            <v>210588</v>
          </cell>
          <cell r="BI482">
            <v>1674761</v>
          </cell>
          <cell r="BJ482">
            <v>1633912</v>
          </cell>
          <cell r="BK482">
            <v>210588</v>
          </cell>
          <cell r="BL482">
            <v>210588</v>
          </cell>
          <cell r="BO482">
            <v>103272</v>
          </cell>
          <cell r="BP482">
            <v>0</v>
          </cell>
          <cell r="BQ482">
            <v>0</v>
          </cell>
          <cell r="BS482">
            <v>211211.53</v>
          </cell>
          <cell r="BT482">
            <v>210588</v>
          </cell>
          <cell r="BU482">
            <v>211211.53</v>
          </cell>
          <cell r="BV482">
            <v>-623.52999999999884</v>
          </cell>
        </row>
        <row r="483">
          <cell r="C483" t="str">
            <v>O&amp;M</v>
          </cell>
          <cell r="E483" t="str">
            <v>HR-P-Information Request</v>
          </cell>
          <cell r="I483">
            <v>716.21</v>
          </cell>
          <cell r="J483">
            <v>3776.38</v>
          </cell>
          <cell r="K483">
            <v>3060.17</v>
          </cell>
          <cell r="L483">
            <v>0.81034482758620685</v>
          </cell>
          <cell r="M483">
            <v>6641.22</v>
          </cell>
          <cell r="N483">
            <v>21746.74</v>
          </cell>
          <cell r="O483">
            <v>15105.52</v>
          </cell>
          <cell r="P483">
            <v>0.6946107784431137</v>
          </cell>
          <cell r="R483">
            <v>976.65</v>
          </cell>
          <cell r="S483">
            <v>195.33</v>
          </cell>
          <cell r="T483">
            <v>0</v>
          </cell>
          <cell r="U483">
            <v>0</v>
          </cell>
          <cell r="V483">
            <v>4753.03</v>
          </cell>
          <cell r="W483">
            <v>716.21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3646.16</v>
          </cell>
          <cell r="AE483">
            <v>3385.72</v>
          </cell>
          <cell r="AF483">
            <v>3646.16</v>
          </cell>
          <cell r="AG483">
            <v>3515.94</v>
          </cell>
          <cell r="AH483">
            <v>3776.38</v>
          </cell>
          <cell r="AI483">
            <v>3776.38</v>
          </cell>
          <cell r="AJ483">
            <v>3906.6</v>
          </cell>
          <cell r="AK483">
            <v>3906.6</v>
          </cell>
          <cell r="AL483">
            <v>3646.16</v>
          </cell>
          <cell r="AM483">
            <v>3906.6</v>
          </cell>
          <cell r="AN483">
            <v>3906.6</v>
          </cell>
          <cell r="AO483">
            <v>3631.84</v>
          </cell>
          <cell r="AQ483">
            <v>44651.14</v>
          </cell>
          <cell r="AR483">
            <v>44651.14</v>
          </cell>
          <cell r="AS483">
            <v>44651.14</v>
          </cell>
          <cell r="AT483">
            <v>44651.14</v>
          </cell>
          <cell r="AU483">
            <v>44651.14</v>
          </cell>
          <cell r="AV483">
            <v>44651.14</v>
          </cell>
          <cell r="AW483" t="e">
            <v>#REF!</v>
          </cell>
          <cell r="AX483" t="e">
            <v>#REF!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D483">
            <v>15632.72</v>
          </cell>
          <cell r="BE483">
            <v>19138.38</v>
          </cell>
          <cell r="BF483">
            <v>11850.8</v>
          </cell>
          <cell r="BH483">
            <v>44651.14</v>
          </cell>
          <cell r="BI483">
            <v>66572.800000000003</v>
          </cell>
          <cell r="BJ483">
            <v>64954.400000000001</v>
          </cell>
          <cell r="BK483">
            <v>44651.14</v>
          </cell>
          <cell r="BL483">
            <v>44651.14</v>
          </cell>
          <cell r="BO483">
            <v>38009.919999999998</v>
          </cell>
          <cell r="BP483">
            <v>0</v>
          </cell>
          <cell r="BQ483">
            <v>0</v>
          </cell>
          <cell r="BS483">
            <v>74279.100000000006</v>
          </cell>
          <cell r="BT483">
            <v>44651.14</v>
          </cell>
          <cell r="BU483">
            <v>74279.100000000006</v>
          </cell>
          <cell r="BV483">
            <v>-29627.960000000006</v>
          </cell>
        </row>
        <row r="484">
          <cell r="C484" t="str">
            <v>O&amp;M</v>
          </cell>
          <cell r="E484" t="str">
            <v>HR-P-E-DQOE Prof Serv</v>
          </cell>
          <cell r="I484">
            <v>0</v>
          </cell>
          <cell r="J484">
            <v>0</v>
          </cell>
          <cell r="K484">
            <v>0</v>
          </cell>
          <cell r="L484" t="str">
            <v xml:space="preserve"> </v>
          </cell>
          <cell r="M484">
            <v>0</v>
          </cell>
          <cell r="N484">
            <v>0</v>
          </cell>
          <cell r="O484">
            <v>0</v>
          </cell>
          <cell r="P484" t="str">
            <v xml:space="preserve"> 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D484">
            <v>0</v>
          </cell>
          <cell r="BE484">
            <v>0</v>
          </cell>
          <cell r="BF484">
            <v>22117.15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O484">
            <v>0</v>
          </cell>
          <cell r="BP484">
            <v>0</v>
          </cell>
          <cell r="BQ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C485" t="str">
            <v>O&amp;M</v>
          </cell>
          <cell r="E485" t="str">
            <v>HR-P-E-Empl rel Cons</v>
          </cell>
          <cell r="I485">
            <v>0</v>
          </cell>
          <cell r="J485">
            <v>0</v>
          </cell>
          <cell r="K485">
            <v>0</v>
          </cell>
          <cell r="L485" t="str">
            <v xml:space="preserve"> </v>
          </cell>
          <cell r="M485">
            <v>0</v>
          </cell>
          <cell r="N485">
            <v>0</v>
          </cell>
          <cell r="O485">
            <v>0</v>
          </cell>
          <cell r="P485" t="str">
            <v xml:space="preserve"> 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D485">
            <v>0</v>
          </cell>
          <cell r="BE485">
            <v>0</v>
          </cell>
          <cell r="BF485">
            <v>79634.66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O485">
            <v>0</v>
          </cell>
          <cell r="BP485">
            <v>0</v>
          </cell>
          <cell r="BQ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C486" t="str">
            <v>O&amp;M</v>
          </cell>
          <cell r="E486" t="str">
            <v>HR-T-E-Pef &amp; Rewards Con</v>
          </cell>
          <cell r="I486">
            <v>0</v>
          </cell>
          <cell r="J486">
            <v>0</v>
          </cell>
          <cell r="K486">
            <v>0</v>
          </cell>
          <cell r="L486" t="str">
            <v xml:space="preserve"> </v>
          </cell>
          <cell r="M486">
            <v>0</v>
          </cell>
          <cell r="N486">
            <v>0</v>
          </cell>
          <cell r="O486">
            <v>0</v>
          </cell>
          <cell r="P486" t="str">
            <v xml:space="preserve"> 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D486">
            <v>0</v>
          </cell>
          <cell r="BE486">
            <v>0</v>
          </cell>
          <cell r="BF486">
            <v>608532.81000000006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O486">
            <v>0</v>
          </cell>
          <cell r="BP486">
            <v>0</v>
          </cell>
          <cell r="BQ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C487" t="str">
            <v>O&amp;M</v>
          </cell>
          <cell r="E487" t="str">
            <v>HR-P-Employee Cons Adm</v>
          </cell>
          <cell r="I487">
            <v>0</v>
          </cell>
          <cell r="J487">
            <v>0</v>
          </cell>
          <cell r="K487">
            <v>0</v>
          </cell>
          <cell r="L487" t="str">
            <v xml:space="preserve"> </v>
          </cell>
          <cell r="M487">
            <v>0</v>
          </cell>
          <cell r="N487">
            <v>0</v>
          </cell>
          <cell r="O487">
            <v>0</v>
          </cell>
          <cell r="P487" t="str">
            <v xml:space="preserve"> 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D487">
            <v>0</v>
          </cell>
          <cell r="BE487">
            <v>0</v>
          </cell>
          <cell r="BF487">
            <v>118668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O487">
            <v>0</v>
          </cell>
          <cell r="BP487">
            <v>0</v>
          </cell>
          <cell r="BQ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C488" t="str">
            <v>O&amp;M</v>
          </cell>
          <cell r="E488" t="str">
            <v>HR-T-Perf &amp; rewards</v>
          </cell>
          <cell r="I488">
            <v>0</v>
          </cell>
          <cell r="J488">
            <v>0</v>
          </cell>
          <cell r="K488">
            <v>0</v>
          </cell>
          <cell r="L488" t="str">
            <v xml:space="preserve"> </v>
          </cell>
          <cell r="M488">
            <v>0</v>
          </cell>
          <cell r="N488">
            <v>0</v>
          </cell>
          <cell r="O488">
            <v>0</v>
          </cell>
          <cell r="P488" t="str">
            <v xml:space="preserve"> 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D488">
            <v>0</v>
          </cell>
          <cell r="BE488">
            <v>0</v>
          </cell>
          <cell r="BF488">
            <v>292249.07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O488">
            <v>0</v>
          </cell>
          <cell r="BP488">
            <v>0</v>
          </cell>
          <cell r="BQ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C489" t="str">
            <v>O&amp;M</v>
          </cell>
          <cell r="E489" t="str">
            <v>HR-P-E-Assurance</v>
          </cell>
          <cell r="I489">
            <v>0</v>
          </cell>
          <cell r="J489">
            <v>0</v>
          </cell>
          <cell r="K489">
            <v>0</v>
          </cell>
          <cell r="L489" t="str">
            <v xml:space="preserve"> </v>
          </cell>
          <cell r="M489">
            <v>0</v>
          </cell>
          <cell r="N489">
            <v>0</v>
          </cell>
          <cell r="O489">
            <v>0</v>
          </cell>
          <cell r="P489" t="str">
            <v xml:space="preserve"> 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D489">
            <v>0</v>
          </cell>
          <cell r="BE489">
            <v>0</v>
          </cell>
          <cell r="BF489">
            <v>466996.87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BQ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C490" t="str">
            <v>O&amp;M</v>
          </cell>
          <cell r="E490" t="str">
            <v>HR-T-Attract &amp; recruit</v>
          </cell>
          <cell r="I490">
            <v>0</v>
          </cell>
          <cell r="J490">
            <v>0</v>
          </cell>
          <cell r="K490">
            <v>0</v>
          </cell>
          <cell r="L490" t="str">
            <v xml:space="preserve"> </v>
          </cell>
          <cell r="M490">
            <v>0</v>
          </cell>
          <cell r="N490">
            <v>0</v>
          </cell>
          <cell r="O490">
            <v>0</v>
          </cell>
          <cell r="P490" t="str">
            <v xml:space="preserve"> 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D490">
            <v>0</v>
          </cell>
          <cell r="BE490">
            <v>0</v>
          </cell>
          <cell r="BF490">
            <v>402781.46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BQ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C491" t="str">
            <v>O&amp;M</v>
          </cell>
          <cell r="E491" t="str">
            <v>HR-P-DQOE Prof Serv</v>
          </cell>
          <cell r="I491">
            <v>0</v>
          </cell>
          <cell r="J491">
            <v>0</v>
          </cell>
          <cell r="K491">
            <v>0</v>
          </cell>
          <cell r="L491" t="str">
            <v xml:space="preserve"> </v>
          </cell>
          <cell r="M491">
            <v>0</v>
          </cell>
          <cell r="N491">
            <v>0</v>
          </cell>
          <cell r="O491">
            <v>0</v>
          </cell>
          <cell r="P491" t="str">
            <v xml:space="preserve"> 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D491">
            <v>0</v>
          </cell>
          <cell r="BE491">
            <v>0</v>
          </cell>
          <cell r="BF491">
            <v>337352.86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BQ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C492" t="str">
            <v>O&amp;M</v>
          </cell>
          <cell r="E492" t="str">
            <v>HR-P-Employee Relations</v>
          </cell>
          <cell r="I492">
            <v>0</v>
          </cell>
          <cell r="J492">
            <v>0</v>
          </cell>
          <cell r="K492">
            <v>0</v>
          </cell>
          <cell r="L492" t="str">
            <v xml:space="preserve"> </v>
          </cell>
          <cell r="M492">
            <v>0</v>
          </cell>
          <cell r="N492">
            <v>0</v>
          </cell>
          <cell r="O492">
            <v>0</v>
          </cell>
          <cell r="P492" t="str">
            <v xml:space="preserve"> 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D492">
            <v>0</v>
          </cell>
          <cell r="BE492">
            <v>0</v>
          </cell>
          <cell r="BF492">
            <v>1645600.13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O492">
            <v>0</v>
          </cell>
          <cell r="BP492">
            <v>0</v>
          </cell>
          <cell r="BQ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C493" t="str">
            <v>O&amp;M</v>
          </cell>
          <cell r="E493" t="str">
            <v>HR-P-Performance &amp; rewards</v>
          </cell>
          <cell r="I493">
            <v>0</v>
          </cell>
          <cell r="J493">
            <v>0</v>
          </cell>
          <cell r="K493">
            <v>0</v>
          </cell>
          <cell r="L493" t="str">
            <v xml:space="preserve"> </v>
          </cell>
          <cell r="M493">
            <v>0</v>
          </cell>
          <cell r="N493">
            <v>0</v>
          </cell>
          <cell r="O493">
            <v>0</v>
          </cell>
          <cell r="P493" t="str">
            <v xml:space="preserve"> 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D493">
            <v>0</v>
          </cell>
          <cell r="BE493">
            <v>0</v>
          </cell>
          <cell r="BF493">
            <v>91273.02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O493">
            <v>0</v>
          </cell>
          <cell r="BP493">
            <v>0</v>
          </cell>
          <cell r="BQ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C494" t="str">
            <v>O&amp;M</v>
          </cell>
          <cell r="E494" t="str">
            <v>HR-T-Outreach &amp; Diversity</v>
          </cell>
          <cell r="I494">
            <v>0</v>
          </cell>
          <cell r="J494">
            <v>0</v>
          </cell>
          <cell r="K494">
            <v>0</v>
          </cell>
          <cell r="L494" t="str">
            <v xml:space="preserve"> </v>
          </cell>
          <cell r="M494">
            <v>0</v>
          </cell>
          <cell r="N494">
            <v>0</v>
          </cell>
          <cell r="O494">
            <v>0</v>
          </cell>
          <cell r="P494" t="str">
            <v xml:space="preserve"> 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D494">
            <v>0</v>
          </cell>
          <cell r="BE494">
            <v>0</v>
          </cell>
          <cell r="BF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O494">
            <v>0</v>
          </cell>
          <cell r="BP494">
            <v>0</v>
          </cell>
          <cell r="BQ494">
            <v>0</v>
          </cell>
          <cell r="BS494">
            <v>878848.32</v>
          </cell>
          <cell r="BT494">
            <v>0</v>
          </cell>
          <cell r="BU494">
            <v>878848.32</v>
          </cell>
          <cell r="BV494">
            <v>-878848.32</v>
          </cell>
        </row>
        <row r="495">
          <cell r="E495" t="str">
            <v>Less: DSM</v>
          </cell>
          <cell r="K495">
            <v>0</v>
          </cell>
          <cell r="L495" t="str">
            <v xml:space="preserve"> </v>
          </cell>
          <cell r="O495">
            <v>0</v>
          </cell>
          <cell r="P495" t="str">
            <v xml:space="preserve"> </v>
          </cell>
          <cell r="BH495">
            <v>0</v>
          </cell>
          <cell r="BO495">
            <v>0</v>
          </cell>
          <cell r="BP495">
            <v>0</v>
          </cell>
          <cell r="BQ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</row>
        <row r="497">
          <cell r="D497" t="str">
            <v>Non-PT</v>
          </cell>
          <cell r="I497">
            <v>539812.55999999982</v>
          </cell>
          <cell r="J497">
            <v>651320.75999999989</v>
          </cell>
          <cell r="K497">
            <v>111508.2</v>
          </cell>
          <cell r="L497">
            <v>0.17120320255107485</v>
          </cell>
          <cell r="M497">
            <v>3278553.6799999997</v>
          </cell>
          <cell r="N497">
            <v>3749537.81</v>
          </cell>
          <cell r="O497">
            <v>470984.12999999989</v>
          </cell>
          <cell r="P497">
            <v>0.12561124967026266</v>
          </cell>
          <cell r="R497">
            <v>560989</v>
          </cell>
          <cell r="S497">
            <v>499927.10000000003</v>
          </cell>
          <cell r="T497">
            <v>622113.46</v>
          </cell>
          <cell r="U497">
            <v>512042.57999999996</v>
          </cell>
          <cell r="V497">
            <v>543668.98</v>
          </cell>
          <cell r="W497">
            <v>539812.55999999982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D497">
            <v>622839.34</v>
          </cell>
          <cell r="AE497">
            <v>582005.8899999999</v>
          </cell>
          <cell r="AF497">
            <v>631375.4</v>
          </cell>
          <cell r="AG497">
            <v>616214.62</v>
          </cell>
          <cell r="AH497">
            <v>645781.80000000005</v>
          </cell>
          <cell r="AI497">
            <v>651320.75999999989</v>
          </cell>
          <cell r="AJ497">
            <v>665803.27</v>
          </cell>
          <cell r="AK497">
            <v>680421.62999999989</v>
          </cell>
          <cell r="AL497">
            <v>636360.00999999989</v>
          </cell>
          <cell r="AM497">
            <v>680421.62999999989</v>
          </cell>
          <cell r="AN497">
            <v>665803.27</v>
          </cell>
          <cell r="AO497">
            <v>652256.0399999998</v>
          </cell>
          <cell r="AQ497">
            <v>7764056.8599999994</v>
          </cell>
          <cell r="AR497">
            <v>7764056.8599999994</v>
          </cell>
          <cell r="AS497">
            <v>7763893.5499999989</v>
          </cell>
          <cell r="AT497">
            <v>7763893.5499999989</v>
          </cell>
          <cell r="AU497">
            <v>7763897.049999998</v>
          </cell>
          <cell r="AV497">
            <v>7763897.049999998</v>
          </cell>
          <cell r="AW497" t="e">
            <v>#REF!</v>
          </cell>
          <cell r="AX497" t="e">
            <v>#REF!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D497">
            <v>6480646.6900000004</v>
          </cell>
          <cell r="BE497">
            <v>9009172.1100000013</v>
          </cell>
          <cell r="BF497">
            <v>9012879.7200000007</v>
          </cell>
          <cell r="BH497">
            <v>7730603.6599999983</v>
          </cell>
          <cell r="BI497">
            <v>9876122.4000000004</v>
          </cell>
          <cell r="BJ497">
            <v>9817508.709999999</v>
          </cell>
          <cell r="BK497">
            <v>7763897.049999998</v>
          </cell>
          <cell r="BL497">
            <v>7763897.049999998</v>
          </cell>
          <cell r="BM497">
            <v>0</v>
          </cell>
          <cell r="BN497">
            <v>0</v>
          </cell>
          <cell r="BO497">
            <v>4485343.37</v>
          </cell>
          <cell r="BP497">
            <v>-33293.390000000029</v>
          </cell>
          <cell r="BQ497">
            <v>0</v>
          </cell>
          <cell r="BS497">
            <v>8836281.5800000019</v>
          </cell>
          <cell r="BT497">
            <v>7763897.049999998</v>
          </cell>
          <cell r="BU497">
            <v>8836281.5800000019</v>
          </cell>
          <cell r="BV497">
            <v>-1072384.5300000003</v>
          </cell>
        </row>
        <row r="499">
          <cell r="C499" t="str">
            <v>O&amp;M</v>
          </cell>
          <cell r="E499" t="str">
            <v>HR-P-E-PT-EmpEnteSol</v>
          </cell>
          <cell r="I499">
            <v>1523.4</v>
          </cell>
          <cell r="J499">
            <v>2074</v>
          </cell>
          <cell r="K499">
            <v>550.59999999999991</v>
          </cell>
          <cell r="L499">
            <v>0.26547733847637411</v>
          </cell>
          <cell r="M499">
            <v>10866.6</v>
          </cell>
          <cell r="N499">
            <v>11944</v>
          </cell>
          <cell r="O499">
            <v>1077.3999999999996</v>
          </cell>
          <cell r="P499">
            <v>9.0204286671131922E-2</v>
          </cell>
          <cell r="R499">
            <v>2310</v>
          </cell>
          <cell r="S499">
            <v>3646.8</v>
          </cell>
          <cell r="T499">
            <v>1641.6</v>
          </cell>
          <cell r="U499">
            <v>1321.2</v>
          </cell>
          <cell r="V499">
            <v>423.6</v>
          </cell>
          <cell r="W499">
            <v>1523.4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1984</v>
          </cell>
          <cell r="AE499">
            <v>1855</v>
          </cell>
          <cell r="AF499">
            <v>2010</v>
          </cell>
          <cell r="AG499">
            <v>1963</v>
          </cell>
          <cell r="AH499">
            <v>2058</v>
          </cell>
          <cell r="AI499">
            <v>2074</v>
          </cell>
          <cell r="AJ499">
            <v>2121</v>
          </cell>
          <cell r="AK499">
            <v>2168</v>
          </cell>
          <cell r="AL499">
            <v>2027</v>
          </cell>
          <cell r="AM499">
            <v>2168</v>
          </cell>
          <cell r="AN499">
            <v>2121</v>
          </cell>
          <cell r="AO499">
            <v>2075</v>
          </cell>
          <cell r="AQ499">
            <v>25473.3</v>
          </cell>
          <cell r="AR499">
            <v>25473.3</v>
          </cell>
          <cell r="AS499">
            <v>25473.3</v>
          </cell>
          <cell r="AT499">
            <v>700173.3</v>
          </cell>
          <cell r="AU499">
            <v>700175</v>
          </cell>
          <cell r="AV499">
            <v>220177</v>
          </cell>
          <cell r="AW499" t="e">
            <v>#REF!</v>
          </cell>
          <cell r="AX499" t="e">
            <v>#REF!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D499">
            <v>9238.6200000000008</v>
          </cell>
          <cell r="BE499">
            <v>21062.639999999999</v>
          </cell>
          <cell r="BF499">
            <v>0</v>
          </cell>
          <cell r="BH499">
            <v>24624</v>
          </cell>
          <cell r="BI499">
            <v>24624</v>
          </cell>
          <cell r="BJ499">
            <v>26509</v>
          </cell>
          <cell r="BK499">
            <v>220177</v>
          </cell>
          <cell r="BL499">
            <v>220177</v>
          </cell>
          <cell r="BO499">
            <v>209310.4</v>
          </cell>
          <cell r="BP499">
            <v>-195553</v>
          </cell>
          <cell r="BQ499">
            <v>0</v>
          </cell>
          <cell r="BS499">
            <v>45979.5</v>
          </cell>
          <cell r="BT499">
            <v>220177</v>
          </cell>
          <cell r="BU499">
            <v>45979.5</v>
          </cell>
          <cell r="BV499">
            <v>174197.5</v>
          </cell>
        </row>
        <row r="500">
          <cell r="C500" t="str">
            <v>O&amp;M</v>
          </cell>
          <cell r="E500" t="str">
            <v>HR-P-E-PT-WrkfrPln&amp;S</v>
          </cell>
          <cell r="I500">
            <v>0</v>
          </cell>
          <cell r="J500">
            <v>6635</v>
          </cell>
          <cell r="K500">
            <v>6635</v>
          </cell>
          <cell r="L500">
            <v>1</v>
          </cell>
          <cell r="M500">
            <v>9845.7000000000007</v>
          </cell>
          <cell r="N500">
            <v>38207</v>
          </cell>
          <cell r="O500">
            <v>28361.3</v>
          </cell>
          <cell r="P500">
            <v>0.74230638364697565</v>
          </cell>
          <cell r="R500">
            <v>1103.4000000000001</v>
          </cell>
          <cell r="S500">
            <v>1214.0999999999999</v>
          </cell>
          <cell r="T500">
            <v>4143.3</v>
          </cell>
          <cell r="U500">
            <v>1810.5</v>
          </cell>
          <cell r="V500">
            <v>1574.4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6346</v>
          </cell>
          <cell r="AE500">
            <v>5933</v>
          </cell>
          <cell r="AF500">
            <v>6431</v>
          </cell>
          <cell r="AG500">
            <v>6280</v>
          </cell>
          <cell r="AH500">
            <v>6582</v>
          </cell>
          <cell r="AI500">
            <v>6635</v>
          </cell>
          <cell r="AJ500">
            <v>6786</v>
          </cell>
          <cell r="AK500">
            <v>6937</v>
          </cell>
          <cell r="AL500">
            <v>6484</v>
          </cell>
          <cell r="AM500">
            <v>6937</v>
          </cell>
          <cell r="AN500">
            <v>6786</v>
          </cell>
          <cell r="AO500">
            <v>6634</v>
          </cell>
          <cell r="AQ500">
            <v>81487.5</v>
          </cell>
          <cell r="AR500">
            <v>81487.5</v>
          </cell>
          <cell r="AS500">
            <v>81487.5</v>
          </cell>
          <cell r="AT500">
            <v>45487.5</v>
          </cell>
          <cell r="AU500">
            <v>45485</v>
          </cell>
          <cell r="AV500">
            <v>45485</v>
          </cell>
          <cell r="AW500" t="e">
            <v>#REF!</v>
          </cell>
          <cell r="AX500" t="e">
            <v>#REF!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D500">
            <v>22293.66</v>
          </cell>
          <cell r="BE500">
            <v>40973.32</v>
          </cell>
          <cell r="BF500">
            <v>0</v>
          </cell>
          <cell r="BH500">
            <v>78771</v>
          </cell>
          <cell r="BI500">
            <v>78772</v>
          </cell>
          <cell r="BJ500">
            <v>84800</v>
          </cell>
          <cell r="BK500">
            <v>45485</v>
          </cell>
          <cell r="BL500">
            <v>45485</v>
          </cell>
          <cell r="BO500">
            <v>35639.300000000003</v>
          </cell>
          <cell r="BP500">
            <v>33286</v>
          </cell>
          <cell r="BQ500">
            <v>0</v>
          </cell>
          <cell r="BS500">
            <v>30900</v>
          </cell>
          <cell r="BT500">
            <v>45485</v>
          </cell>
          <cell r="BU500">
            <v>30900</v>
          </cell>
          <cell r="BV500">
            <v>14585</v>
          </cell>
        </row>
        <row r="501">
          <cell r="C501" t="str">
            <v>O&amp;M</v>
          </cell>
          <cell r="E501" t="str">
            <v>HR-P-PT-EmpRetDv&amp;CrD</v>
          </cell>
          <cell r="I501">
            <v>0</v>
          </cell>
          <cell r="J501">
            <v>6759</v>
          </cell>
          <cell r="K501">
            <v>6759</v>
          </cell>
          <cell r="L501">
            <v>1</v>
          </cell>
          <cell r="M501">
            <v>0</v>
          </cell>
          <cell r="N501">
            <v>38924</v>
          </cell>
          <cell r="O501">
            <v>38924</v>
          </cell>
          <cell r="P501">
            <v>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6465</v>
          </cell>
          <cell r="AE501">
            <v>6044</v>
          </cell>
          <cell r="AF501">
            <v>6552</v>
          </cell>
          <cell r="AG501">
            <v>6398</v>
          </cell>
          <cell r="AH501">
            <v>6706</v>
          </cell>
          <cell r="AI501">
            <v>6759</v>
          </cell>
          <cell r="AJ501">
            <v>6913</v>
          </cell>
          <cell r="AK501">
            <v>7067</v>
          </cell>
          <cell r="AL501">
            <v>6606</v>
          </cell>
          <cell r="AM501">
            <v>7067</v>
          </cell>
          <cell r="AN501">
            <v>6913</v>
          </cell>
          <cell r="AO501">
            <v>6760</v>
          </cell>
          <cell r="AQ501">
            <v>80250</v>
          </cell>
          <cell r="AR501">
            <v>80250</v>
          </cell>
          <cell r="AS501">
            <v>80250</v>
          </cell>
          <cell r="AT501">
            <v>36500</v>
          </cell>
          <cell r="AU501">
            <v>36500</v>
          </cell>
          <cell r="AV501">
            <v>36500</v>
          </cell>
          <cell r="AW501" t="e">
            <v>#REF!</v>
          </cell>
          <cell r="AX501" t="e">
            <v>#REF!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D501">
            <v>0</v>
          </cell>
          <cell r="BE501">
            <v>0</v>
          </cell>
          <cell r="BF501">
            <v>0</v>
          </cell>
          <cell r="BH501">
            <v>80250</v>
          </cell>
          <cell r="BI501">
            <v>10250</v>
          </cell>
          <cell r="BJ501">
            <v>10000</v>
          </cell>
          <cell r="BK501">
            <v>36500</v>
          </cell>
          <cell r="BL501">
            <v>36500</v>
          </cell>
          <cell r="BO501">
            <v>36500</v>
          </cell>
          <cell r="BP501">
            <v>43750</v>
          </cell>
          <cell r="BQ501">
            <v>0</v>
          </cell>
          <cell r="BS501">
            <v>0</v>
          </cell>
          <cell r="BT501">
            <v>36500</v>
          </cell>
          <cell r="BU501">
            <v>0</v>
          </cell>
          <cell r="BV501">
            <v>36500</v>
          </cell>
        </row>
        <row r="502">
          <cell r="C502" t="str">
            <v>O&amp;M</v>
          </cell>
          <cell r="E502" t="str">
            <v>HR-P-PT-MngrSpSvs-Pw</v>
          </cell>
          <cell r="I502">
            <v>0</v>
          </cell>
          <cell r="J502">
            <v>0</v>
          </cell>
          <cell r="K502">
            <v>0</v>
          </cell>
          <cell r="L502" t="str">
            <v xml:space="preserve"> </v>
          </cell>
          <cell r="M502">
            <v>0</v>
          </cell>
          <cell r="N502">
            <v>0</v>
          </cell>
          <cell r="O502">
            <v>0</v>
          </cell>
          <cell r="P502" t="str">
            <v xml:space="preserve"> 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D502">
            <v>7309.76</v>
          </cell>
          <cell r="BE502">
            <v>4687</v>
          </cell>
          <cell r="BF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BQ502">
            <v>0</v>
          </cell>
          <cell r="BS502">
            <v>5000</v>
          </cell>
          <cell r="BT502">
            <v>0</v>
          </cell>
          <cell r="BU502">
            <v>5000</v>
          </cell>
          <cell r="BV502">
            <v>-5000</v>
          </cell>
        </row>
        <row r="503">
          <cell r="C503" t="str">
            <v>O&amp;M</v>
          </cell>
          <cell r="E503" t="str">
            <v>HR-P-PT-MngrSpSvs-Ut</v>
          </cell>
          <cell r="I503">
            <v>0</v>
          </cell>
          <cell r="J503">
            <v>0</v>
          </cell>
          <cell r="K503">
            <v>0</v>
          </cell>
          <cell r="L503" t="str">
            <v xml:space="preserve"> </v>
          </cell>
          <cell r="M503">
            <v>0</v>
          </cell>
          <cell r="N503">
            <v>0</v>
          </cell>
          <cell r="O503">
            <v>0</v>
          </cell>
          <cell r="P503" t="str">
            <v xml:space="preserve"> 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D503">
            <v>0</v>
          </cell>
          <cell r="BE503">
            <v>0</v>
          </cell>
          <cell r="BF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BQ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</row>
        <row r="504">
          <cell r="C504" t="str">
            <v>O&amp;M</v>
          </cell>
          <cell r="E504" t="str">
            <v>HR-P-PT-PrfrmPartMgt</v>
          </cell>
          <cell r="I504">
            <v>0</v>
          </cell>
          <cell r="J504">
            <v>0</v>
          </cell>
          <cell r="K504">
            <v>0</v>
          </cell>
          <cell r="L504" t="str">
            <v xml:space="preserve"> </v>
          </cell>
          <cell r="M504">
            <v>0</v>
          </cell>
          <cell r="N504">
            <v>0</v>
          </cell>
          <cell r="O504">
            <v>0</v>
          </cell>
          <cell r="P504" t="str">
            <v xml:space="preserve"> 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D504">
            <v>0</v>
          </cell>
          <cell r="BE504">
            <v>0</v>
          </cell>
          <cell r="BF504">
            <v>0</v>
          </cell>
          <cell r="BH504">
            <v>0</v>
          </cell>
          <cell r="BI504">
            <v>23063</v>
          </cell>
          <cell r="BJ504">
            <v>22500</v>
          </cell>
          <cell r="BK504">
            <v>0</v>
          </cell>
          <cell r="BL504">
            <v>0</v>
          </cell>
          <cell r="BO504">
            <v>0</v>
          </cell>
          <cell r="BP504">
            <v>0</v>
          </cell>
          <cell r="BQ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C505" t="str">
            <v>O&amp;M</v>
          </cell>
          <cell r="E505" t="str">
            <v>HR-P-PT-EmpCons&amp;Admn</v>
          </cell>
          <cell r="I505">
            <v>4715</v>
          </cell>
          <cell r="J505">
            <v>2158</v>
          </cell>
          <cell r="K505">
            <v>-2557</v>
          </cell>
          <cell r="L505">
            <v>-1.1848934198331789</v>
          </cell>
          <cell r="M505">
            <v>29578</v>
          </cell>
          <cell r="N505">
            <v>12428</v>
          </cell>
          <cell r="O505">
            <v>-17150</v>
          </cell>
          <cell r="P505">
            <v>-1.3799485033794656</v>
          </cell>
          <cell r="R505">
            <v>0</v>
          </cell>
          <cell r="S505">
            <v>8459</v>
          </cell>
          <cell r="T505">
            <v>15901</v>
          </cell>
          <cell r="U505">
            <v>0</v>
          </cell>
          <cell r="V505">
            <v>503</v>
          </cell>
          <cell r="W505">
            <v>4715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D505">
            <v>2064</v>
          </cell>
          <cell r="AE505">
            <v>1930</v>
          </cell>
          <cell r="AF505">
            <v>2092</v>
          </cell>
          <cell r="AG505">
            <v>2043</v>
          </cell>
          <cell r="AH505">
            <v>2141</v>
          </cell>
          <cell r="AI505">
            <v>2158</v>
          </cell>
          <cell r="AJ505">
            <v>2207</v>
          </cell>
          <cell r="AK505">
            <v>2257</v>
          </cell>
          <cell r="AL505">
            <v>2109</v>
          </cell>
          <cell r="AM505">
            <v>2257</v>
          </cell>
          <cell r="AN505">
            <v>2207</v>
          </cell>
          <cell r="AO505">
            <v>2160</v>
          </cell>
          <cell r="AQ505">
            <v>25625</v>
          </cell>
          <cell r="AR505">
            <v>25625</v>
          </cell>
          <cell r="AS505">
            <v>25625</v>
          </cell>
          <cell r="AT505">
            <v>25625</v>
          </cell>
          <cell r="AU505">
            <v>25625</v>
          </cell>
          <cell r="AV505">
            <v>25625</v>
          </cell>
          <cell r="AW505" t="e">
            <v>#REF!</v>
          </cell>
          <cell r="AX505" t="e">
            <v>#REF!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D505">
            <v>34268</v>
          </cell>
          <cell r="BE505">
            <v>21159.7</v>
          </cell>
          <cell r="BF505">
            <v>0</v>
          </cell>
          <cell r="BH505">
            <v>25625</v>
          </cell>
          <cell r="BI505">
            <v>25625</v>
          </cell>
          <cell r="BJ505">
            <v>25000</v>
          </cell>
          <cell r="BK505">
            <v>25625</v>
          </cell>
          <cell r="BL505">
            <v>25625</v>
          </cell>
          <cell r="BO505">
            <v>-3953</v>
          </cell>
          <cell r="BP505">
            <v>0</v>
          </cell>
          <cell r="BQ505">
            <v>0</v>
          </cell>
          <cell r="BS505">
            <v>45000</v>
          </cell>
          <cell r="BT505">
            <v>25625</v>
          </cell>
          <cell r="BU505">
            <v>45000</v>
          </cell>
          <cell r="BV505">
            <v>-19375</v>
          </cell>
        </row>
        <row r="506">
          <cell r="C506" t="str">
            <v>O&amp;M</v>
          </cell>
          <cell r="E506" t="str">
            <v>HR-P-E-PT-Integratio</v>
          </cell>
          <cell r="F506" t="str">
            <v>T&amp;E</v>
          </cell>
          <cell r="I506">
            <v>0</v>
          </cell>
          <cell r="J506">
            <v>0</v>
          </cell>
          <cell r="K506">
            <v>0</v>
          </cell>
          <cell r="L506" t="str">
            <v xml:space="preserve"> </v>
          </cell>
          <cell r="M506">
            <v>0</v>
          </cell>
          <cell r="N506">
            <v>0</v>
          </cell>
          <cell r="O506">
            <v>0</v>
          </cell>
          <cell r="P506" t="str">
            <v xml:space="preserve"> 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D506">
            <v>0</v>
          </cell>
          <cell r="BE506">
            <v>0</v>
          </cell>
          <cell r="BF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O506">
            <v>0</v>
          </cell>
          <cell r="BP506">
            <v>0</v>
          </cell>
          <cell r="BQ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C507" t="str">
            <v>O&amp;M</v>
          </cell>
          <cell r="E507" t="str">
            <v>HR-P-E-PT-EntRe</v>
          </cell>
          <cell r="I507">
            <v>0</v>
          </cell>
          <cell r="J507">
            <v>188</v>
          </cell>
          <cell r="K507">
            <v>188</v>
          </cell>
          <cell r="L507">
            <v>1</v>
          </cell>
          <cell r="M507">
            <v>0</v>
          </cell>
          <cell r="N507">
            <v>1082</v>
          </cell>
          <cell r="O507">
            <v>1082</v>
          </cell>
          <cell r="P507">
            <v>1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180</v>
          </cell>
          <cell r="AE507">
            <v>168</v>
          </cell>
          <cell r="AF507">
            <v>182</v>
          </cell>
          <cell r="AG507">
            <v>178</v>
          </cell>
          <cell r="AH507">
            <v>186</v>
          </cell>
          <cell r="AI507">
            <v>188</v>
          </cell>
          <cell r="AJ507">
            <v>192</v>
          </cell>
          <cell r="AK507">
            <v>196</v>
          </cell>
          <cell r="AL507">
            <v>183</v>
          </cell>
          <cell r="AM507">
            <v>196</v>
          </cell>
          <cell r="AN507">
            <v>192</v>
          </cell>
          <cell r="AO507">
            <v>188</v>
          </cell>
          <cell r="AQ507">
            <v>2306.1</v>
          </cell>
          <cell r="AR507">
            <v>2306.1</v>
          </cell>
          <cell r="AS507">
            <v>2306.1</v>
          </cell>
          <cell r="AT507">
            <v>2306.1</v>
          </cell>
          <cell r="AU507">
            <v>2307</v>
          </cell>
          <cell r="AV507">
            <v>2306</v>
          </cell>
          <cell r="AW507" t="e">
            <v>#REF!</v>
          </cell>
          <cell r="AX507" t="e">
            <v>#REF!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D507">
            <v>3752.01</v>
          </cell>
          <cell r="BE507">
            <v>9606.2800000000007</v>
          </cell>
          <cell r="BF507">
            <v>21146.42</v>
          </cell>
          <cell r="BH507">
            <v>2229</v>
          </cell>
          <cell r="BI507">
            <v>2230</v>
          </cell>
          <cell r="BJ507">
            <v>2400</v>
          </cell>
          <cell r="BK507">
            <v>2306</v>
          </cell>
          <cell r="BL507">
            <v>2306</v>
          </cell>
          <cell r="BO507">
            <v>2306</v>
          </cell>
          <cell r="BP507">
            <v>-77</v>
          </cell>
          <cell r="BQ507">
            <v>0</v>
          </cell>
          <cell r="BS507">
            <v>0</v>
          </cell>
          <cell r="BT507">
            <v>2306</v>
          </cell>
          <cell r="BU507">
            <v>0</v>
          </cell>
          <cell r="BV507">
            <v>2306</v>
          </cell>
        </row>
        <row r="508">
          <cell r="C508" t="str">
            <v>O&amp;M</v>
          </cell>
          <cell r="E508" t="str">
            <v>HR-P-PT-LaborMg</v>
          </cell>
          <cell r="I508">
            <v>202</v>
          </cell>
          <cell r="J508">
            <v>4317</v>
          </cell>
          <cell r="K508">
            <v>4115</v>
          </cell>
          <cell r="L508">
            <v>0.95320824646745428</v>
          </cell>
          <cell r="M508">
            <v>3036</v>
          </cell>
          <cell r="N508">
            <v>24859</v>
          </cell>
          <cell r="O508">
            <v>21823</v>
          </cell>
          <cell r="P508">
            <v>0.87787119353151777</v>
          </cell>
          <cell r="R508">
            <v>0</v>
          </cell>
          <cell r="S508">
            <v>0</v>
          </cell>
          <cell r="T508">
            <v>434</v>
          </cell>
          <cell r="U508">
            <v>0</v>
          </cell>
          <cell r="V508">
            <v>2400</v>
          </cell>
          <cell r="W508">
            <v>202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4129</v>
          </cell>
          <cell r="AE508">
            <v>3860</v>
          </cell>
          <cell r="AF508">
            <v>4184</v>
          </cell>
          <cell r="AG508">
            <v>4086</v>
          </cell>
          <cell r="AH508">
            <v>4283</v>
          </cell>
          <cell r="AI508">
            <v>4317</v>
          </cell>
          <cell r="AJ508">
            <v>4415</v>
          </cell>
          <cell r="AK508">
            <v>4513</v>
          </cell>
          <cell r="AL508">
            <v>4219</v>
          </cell>
          <cell r="AM508">
            <v>4513</v>
          </cell>
          <cell r="AN508">
            <v>4415</v>
          </cell>
          <cell r="AO508">
            <v>4316</v>
          </cell>
          <cell r="AQ508">
            <v>51250</v>
          </cell>
          <cell r="AR508">
            <v>51250</v>
          </cell>
          <cell r="AS508">
            <v>51250</v>
          </cell>
          <cell r="AT508">
            <v>36450</v>
          </cell>
          <cell r="AU508">
            <v>36450</v>
          </cell>
          <cell r="AV508">
            <v>36450</v>
          </cell>
          <cell r="AW508" t="e">
            <v>#REF!</v>
          </cell>
          <cell r="AX508" t="e">
            <v>#REF!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D508">
            <v>6190</v>
          </cell>
          <cell r="BE508">
            <v>14178</v>
          </cell>
          <cell r="BF508">
            <v>3956</v>
          </cell>
          <cell r="BH508">
            <v>51250</v>
          </cell>
          <cell r="BI508">
            <v>51250</v>
          </cell>
          <cell r="BJ508">
            <v>50000</v>
          </cell>
          <cell r="BK508">
            <v>36450</v>
          </cell>
          <cell r="BL508">
            <v>36450</v>
          </cell>
          <cell r="BO508">
            <v>33414</v>
          </cell>
          <cell r="BP508">
            <v>14800</v>
          </cell>
          <cell r="BQ508">
            <v>0</v>
          </cell>
          <cell r="BS508">
            <v>31215</v>
          </cell>
          <cell r="BT508">
            <v>36450</v>
          </cell>
          <cell r="BU508">
            <v>31215</v>
          </cell>
          <cell r="BV508">
            <v>5235</v>
          </cell>
        </row>
        <row r="509">
          <cell r="C509" t="str">
            <v>O&amp;M</v>
          </cell>
          <cell r="E509" t="str">
            <v>HR-P-PT-MedSrvsConst</v>
          </cell>
          <cell r="I509">
            <v>1599</v>
          </cell>
          <cell r="J509">
            <v>8423</v>
          </cell>
          <cell r="K509">
            <v>6824</v>
          </cell>
          <cell r="L509">
            <v>0.81016264988721354</v>
          </cell>
          <cell r="M509">
            <v>55795</v>
          </cell>
          <cell r="N509">
            <v>48504</v>
          </cell>
          <cell r="O509">
            <v>-7291</v>
          </cell>
          <cell r="P509">
            <v>-0.15031749958766288</v>
          </cell>
          <cell r="R509">
            <v>-8254</v>
          </cell>
          <cell r="S509">
            <v>2786</v>
          </cell>
          <cell r="T509">
            <v>45125</v>
          </cell>
          <cell r="U509">
            <v>4190</v>
          </cell>
          <cell r="V509">
            <v>10349</v>
          </cell>
          <cell r="W509">
            <v>1599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D509">
            <v>8056</v>
          </cell>
          <cell r="AE509">
            <v>7531</v>
          </cell>
          <cell r="AF509">
            <v>8165</v>
          </cell>
          <cell r="AG509">
            <v>7973</v>
          </cell>
          <cell r="AH509">
            <v>8356</v>
          </cell>
          <cell r="AI509">
            <v>8423</v>
          </cell>
          <cell r="AJ509">
            <v>8615</v>
          </cell>
          <cell r="AK509">
            <v>8806</v>
          </cell>
          <cell r="AL509">
            <v>8231</v>
          </cell>
          <cell r="AM509">
            <v>8806</v>
          </cell>
          <cell r="AN509">
            <v>8615</v>
          </cell>
          <cell r="AO509">
            <v>8423</v>
          </cell>
          <cell r="AQ509">
            <v>100000</v>
          </cell>
          <cell r="AR509">
            <v>100000</v>
          </cell>
          <cell r="AS509">
            <v>100000</v>
          </cell>
          <cell r="AT509">
            <v>100000</v>
          </cell>
          <cell r="AU509">
            <v>100000</v>
          </cell>
          <cell r="AV509">
            <v>100000</v>
          </cell>
          <cell r="AW509" t="e">
            <v>#REF!</v>
          </cell>
          <cell r="AX509" t="e">
            <v>#REF!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D509">
            <v>145983</v>
          </cell>
          <cell r="BE509">
            <v>79918</v>
          </cell>
          <cell r="BF509">
            <v>0</v>
          </cell>
          <cell r="BH509">
            <v>100000</v>
          </cell>
          <cell r="BI509">
            <v>137350</v>
          </cell>
          <cell r="BJ509">
            <v>134000</v>
          </cell>
          <cell r="BK509">
            <v>100000</v>
          </cell>
          <cell r="BL509">
            <v>100000</v>
          </cell>
          <cell r="BO509">
            <v>44205</v>
          </cell>
          <cell r="BP509">
            <v>0</v>
          </cell>
          <cell r="BQ509">
            <v>0</v>
          </cell>
          <cell r="BS509">
            <v>112500</v>
          </cell>
          <cell r="BT509">
            <v>100000</v>
          </cell>
          <cell r="BU509">
            <v>112500</v>
          </cell>
          <cell r="BV509">
            <v>-12500</v>
          </cell>
        </row>
        <row r="510">
          <cell r="C510" t="str">
            <v>O&amp;M</v>
          </cell>
          <cell r="E510" t="str">
            <v>HR-P-PT-Integration Pass Through</v>
          </cell>
          <cell r="F510" t="str">
            <v>Integration</v>
          </cell>
          <cell r="I510">
            <v>0</v>
          </cell>
          <cell r="J510">
            <v>0</v>
          </cell>
          <cell r="K510">
            <v>0</v>
          </cell>
          <cell r="L510" t="str">
            <v xml:space="preserve"> </v>
          </cell>
          <cell r="M510">
            <v>0</v>
          </cell>
          <cell r="N510">
            <v>0</v>
          </cell>
          <cell r="O510">
            <v>0</v>
          </cell>
          <cell r="P510" t="str">
            <v xml:space="preserve"> 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D510">
            <v>0</v>
          </cell>
          <cell r="BE510">
            <v>0</v>
          </cell>
          <cell r="BF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O510">
            <v>0</v>
          </cell>
          <cell r="BP510">
            <v>0</v>
          </cell>
          <cell r="BQ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C511" t="str">
            <v>O&amp;M</v>
          </cell>
          <cell r="E511" t="str">
            <v>HR-P-PT-DQOE Prof Serv</v>
          </cell>
          <cell r="I511">
            <v>0</v>
          </cell>
          <cell r="J511">
            <v>0</v>
          </cell>
          <cell r="K511">
            <v>0</v>
          </cell>
          <cell r="L511" t="str">
            <v xml:space="preserve"> </v>
          </cell>
          <cell r="M511">
            <v>0</v>
          </cell>
          <cell r="N511">
            <v>0</v>
          </cell>
          <cell r="O511">
            <v>0</v>
          </cell>
          <cell r="P511" t="str">
            <v xml:space="preserve"> 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D511">
            <v>0</v>
          </cell>
          <cell r="BE511">
            <v>0</v>
          </cell>
          <cell r="BF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O511">
            <v>0</v>
          </cell>
          <cell r="BP511">
            <v>0</v>
          </cell>
          <cell r="BQ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C512" t="str">
            <v>O&amp;M</v>
          </cell>
          <cell r="E512" t="str">
            <v>HR-T-E-PT-Pef&amp;Rewards</v>
          </cell>
          <cell r="I512">
            <v>0</v>
          </cell>
          <cell r="J512">
            <v>0</v>
          </cell>
          <cell r="K512">
            <v>0</v>
          </cell>
          <cell r="L512" t="str">
            <v xml:space="preserve"> </v>
          </cell>
          <cell r="M512">
            <v>0</v>
          </cell>
          <cell r="N512">
            <v>0</v>
          </cell>
          <cell r="O512">
            <v>0</v>
          </cell>
          <cell r="P512" t="str">
            <v xml:space="preserve"> 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D512">
            <v>0</v>
          </cell>
          <cell r="BE512">
            <v>0</v>
          </cell>
          <cell r="BF512">
            <v>87510.39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O512">
            <v>0</v>
          </cell>
          <cell r="BP512">
            <v>0</v>
          </cell>
          <cell r="BQ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C513" t="str">
            <v>O&amp;M</v>
          </cell>
          <cell r="E513" t="str">
            <v>HR-P-PT-Employee Comps</v>
          </cell>
          <cell r="I513">
            <v>0</v>
          </cell>
          <cell r="J513">
            <v>0</v>
          </cell>
          <cell r="K513">
            <v>0</v>
          </cell>
          <cell r="L513" t="str">
            <v xml:space="preserve"> </v>
          </cell>
          <cell r="M513">
            <v>0</v>
          </cell>
          <cell r="N513">
            <v>0</v>
          </cell>
          <cell r="O513">
            <v>0</v>
          </cell>
          <cell r="P513" t="str">
            <v xml:space="preserve"> 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D513">
            <v>0</v>
          </cell>
          <cell r="BE513">
            <v>0</v>
          </cell>
          <cell r="BF513">
            <v>36657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O513">
            <v>0</v>
          </cell>
          <cell r="BP513">
            <v>0</v>
          </cell>
          <cell r="BQ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C514" t="str">
            <v>O&amp;M</v>
          </cell>
          <cell r="E514" t="str">
            <v>HR-P-PT-Perf &amp; rewards</v>
          </cell>
          <cell r="I514">
            <v>0</v>
          </cell>
          <cell r="J514">
            <v>0</v>
          </cell>
          <cell r="K514">
            <v>0</v>
          </cell>
          <cell r="L514" t="str">
            <v xml:space="preserve"> </v>
          </cell>
          <cell r="M514">
            <v>0</v>
          </cell>
          <cell r="N514">
            <v>0</v>
          </cell>
          <cell r="O514">
            <v>0</v>
          </cell>
          <cell r="P514" t="str">
            <v xml:space="preserve"> 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D514">
            <v>0</v>
          </cell>
          <cell r="BE514">
            <v>0</v>
          </cell>
          <cell r="BF514">
            <v>48346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O514">
            <v>0</v>
          </cell>
          <cell r="BP514">
            <v>0</v>
          </cell>
          <cell r="BQ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C515" t="str">
            <v>O&amp;M</v>
          </cell>
          <cell r="E515" t="str">
            <v>HR-P-E-PT-Assurance</v>
          </cell>
          <cell r="I515">
            <v>0</v>
          </cell>
          <cell r="J515">
            <v>0</v>
          </cell>
          <cell r="K515">
            <v>0</v>
          </cell>
          <cell r="L515" t="str">
            <v xml:space="preserve"> </v>
          </cell>
          <cell r="M515">
            <v>0</v>
          </cell>
          <cell r="N515">
            <v>0</v>
          </cell>
          <cell r="O515">
            <v>0</v>
          </cell>
          <cell r="P515" t="str">
            <v xml:space="preserve"> 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D515">
            <v>0</v>
          </cell>
          <cell r="BE515">
            <v>0</v>
          </cell>
          <cell r="BF515">
            <v>8220.2999999999993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O515">
            <v>0</v>
          </cell>
          <cell r="BP515">
            <v>0</v>
          </cell>
          <cell r="BQ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C516" t="str">
            <v>O&amp;M</v>
          </cell>
          <cell r="E516" t="str">
            <v>HR-P-E-PT-DQOE Prof Serv</v>
          </cell>
          <cell r="I516">
            <v>0</v>
          </cell>
          <cell r="J516">
            <v>0</v>
          </cell>
          <cell r="K516">
            <v>0</v>
          </cell>
          <cell r="L516" t="str">
            <v xml:space="preserve"> </v>
          </cell>
          <cell r="M516">
            <v>0</v>
          </cell>
          <cell r="N516">
            <v>0</v>
          </cell>
          <cell r="O516">
            <v>0</v>
          </cell>
          <cell r="P516" t="str">
            <v xml:space="preserve"> 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D516">
            <v>0</v>
          </cell>
          <cell r="BE516">
            <v>0</v>
          </cell>
          <cell r="BF516">
            <v>62804.94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O516">
            <v>0</v>
          </cell>
          <cell r="BP516">
            <v>0</v>
          </cell>
          <cell r="BQ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8">
          <cell r="D518" t="str">
            <v>PT</v>
          </cell>
          <cell r="I518">
            <v>8039.4</v>
          </cell>
          <cell r="J518">
            <v>30554</v>
          </cell>
          <cell r="K518">
            <v>22514.6</v>
          </cell>
          <cell r="L518">
            <v>0.73687896838384492</v>
          </cell>
          <cell r="M518">
            <v>109121.3</v>
          </cell>
          <cell r="N518">
            <v>175948</v>
          </cell>
          <cell r="O518">
            <v>66826.7</v>
          </cell>
          <cell r="P518">
            <v>0.37980937549730598</v>
          </cell>
          <cell r="R518">
            <v>-4840.6000000000004</v>
          </cell>
          <cell r="S518">
            <v>16105.9</v>
          </cell>
          <cell r="T518">
            <v>67244.899999999994</v>
          </cell>
          <cell r="U518">
            <v>7321.7</v>
          </cell>
          <cell r="V518">
            <v>15250</v>
          </cell>
          <cell r="W518">
            <v>8039.4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29224</v>
          </cell>
          <cell r="AE518">
            <v>27321</v>
          </cell>
          <cell r="AF518">
            <v>29616</v>
          </cell>
          <cell r="AG518">
            <v>28921</v>
          </cell>
          <cell r="AH518">
            <v>30312</v>
          </cell>
          <cell r="AI518">
            <v>30554</v>
          </cell>
          <cell r="AJ518">
            <v>31249</v>
          </cell>
          <cell r="AK518">
            <v>31944</v>
          </cell>
          <cell r="AL518">
            <v>29859</v>
          </cell>
          <cell r="AM518">
            <v>31944</v>
          </cell>
          <cell r="AN518">
            <v>31249</v>
          </cell>
          <cell r="AO518">
            <v>30556</v>
          </cell>
          <cell r="AQ518">
            <v>366391.9</v>
          </cell>
          <cell r="AR518">
            <v>366391.9</v>
          </cell>
          <cell r="AS518">
            <v>366391.9</v>
          </cell>
          <cell r="AT518">
            <v>946541.9</v>
          </cell>
          <cell r="AU518">
            <v>946542</v>
          </cell>
          <cell r="AV518">
            <v>466543</v>
          </cell>
          <cell r="AW518" t="e">
            <v>#REF!</v>
          </cell>
          <cell r="AX518" t="e">
            <v>#REF!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D518">
            <v>229035.05</v>
          </cell>
          <cell r="BE518">
            <v>191584.94</v>
          </cell>
          <cell r="BF518">
            <v>268641.05</v>
          </cell>
          <cell r="BH518">
            <v>362749</v>
          </cell>
          <cell r="BI518">
            <v>353164</v>
          </cell>
          <cell r="BJ518">
            <v>355209</v>
          </cell>
          <cell r="BK518">
            <v>466543</v>
          </cell>
          <cell r="BL518">
            <v>466543</v>
          </cell>
          <cell r="BM518">
            <v>0</v>
          </cell>
          <cell r="BN518">
            <v>0</v>
          </cell>
          <cell r="BO518">
            <v>357421.7</v>
          </cell>
          <cell r="BP518">
            <v>-103794</v>
          </cell>
          <cell r="BQ518">
            <v>0</v>
          </cell>
          <cell r="BS518">
            <v>270594.5</v>
          </cell>
          <cell r="BT518">
            <v>466543</v>
          </cell>
          <cell r="BU518">
            <v>270594.5</v>
          </cell>
          <cell r="BV518">
            <v>195948.5</v>
          </cell>
        </row>
        <row r="520">
          <cell r="C520" t="str">
            <v>O&amp;M Total</v>
          </cell>
          <cell r="I520">
            <v>547851.95999999985</v>
          </cell>
          <cell r="J520">
            <v>681874.75999999989</v>
          </cell>
          <cell r="K520">
            <v>134022.79999999999</v>
          </cell>
          <cell r="L520">
            <v>0.19655046331382028</v>
          </cell>
          <cell r="M520">
            <v>3387674.98</v>
          </cell>
          <cell r="N520">
            <v>3925485.81</v>
          </cell>
          <cell r="O520">
            <v>537810.82999999984</v>
          </cell>
          <cell r="P520">
            <v>0.13700490997316836</v>
          </cell>
          <cell r="R520">
            <v>556148.4</v>
          </cell>
          <cell r="S520">
            <v>516033</v>
          </cell>
          <cell r="T520">
            <v>689358.36</v>
          </cell>
          <cell r="U520">
            <v>519364.27999999997</v>
          </cell>
          <cell r="V520">
            <v>558918.98</v>
          </cell>
          <cell r="W520">
            <v>547851.95999999985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>
            <v>652063.34</v>
          </cell>
          <cell r="AE520">
            <v>609326.8899999999</v>
          </cell>
          <cell r="AF520">
            <v>660991.4</v>
          </cell>
          <cell r="AG520">
            <v>645135.62</v>
          </cell>
          <cell r="AH520">
            <v>676093.8</v>
          </cell>
          <cell r="AI520">
            <v>681874.75999999989</v>
          </cell>
          <cell r="AJ520">
            <v>697052.27</v>
          </cell>
          <cell r="AK520">
            <v>712365.62999999989</v>
          </cell>
          <cell r="AL520">
            <v>666219.00999999989</v>
          </cell>
          <cell r="AM520">
            <v>712365.62999999989</v>
          </cell>
          <cell r="AN520">
            <v>697052.27</v>
          </cell>
          <cell r="AO520">
            <v>682812.0399999998</v>
          </cell>
          <cell r="AQ520">
            <v>8130448.7599999988</v>
          </cell>
          <cell r="AR520">
            <v>8130448.7599999988</v>
          </cell>
          <cell r="AS520">
            <v>8130285.4499999983</v>
          </cell>
          <cell r="AT520">
            <v>8710435.4499999993</v>
          </cell>
          <cell r="AU520">
            <v>8710439.049999997</v>
          </cell>
          <cell r="AV520">
            <v>8230440.049999998</v>
          </cell>
          <cell r="AW520" t="e">
            <v>#REF!</v>
          </cell>
          <cell r="AX520" t="e">
            <v>#REF!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D520">
            <v>6709681.7400000002</v>
          </cell>
          <cell r="BE520">
            <v>9200757.0500000007</v>
          </cell>
          <cell r="BF520">
            <v>9281520.7700000014</v>
          </cell>
          <cell r="BH520">
            <v>8093352.6599999983</v>
          </cell>
          <cell r="BI520">
            <v>10229286.4</v>
          </cell>
          <cell r="BJ520">
            <v>10172717.709999999</v>
          </cell>
          <cell r="BK520">
            <v>8230440.049999998</v>
          </cell>
          <cell r="BL520">
            <v>8230440.049999998</v>
          </cell>
          <cell r="BM520">
            <v>0</v>
          </cell>
          <cell r="BN520">
            <v>0</v>
          </cell>
          <cell r="BO520">
            <v>4842765.07</v>
          </cell>
          <cell r="BP520">
            <v>-137087.39000000001</v>
          </cell>
          <cell r="BQ520">
            <v>0</v>
          </cell>
          <cell r="BS520">
            <v>9106876.0800000019</v>
          </cell>
          <cell r="BT520">
            <v>8230440.049999998</v>
          </cell>
          <cell r="BU520">
            <v>9106876.0800000019</v>
          </cell>
          <cell r="BV520">
            <v>-876436.03000000026</v>
          </cell>
        </row>
        <row r="522">
          <cell r="I522">
            <v>-36099.3534</v>
          </cell>
          <cell r="J522">
            <v>72663.722800000003</v>
          </cell>
          <cell r="K522">
            <v>108763.07620000001</v>
          </cell>
          <cell r="L522">
            <v>1.49680021899456</v>
          </cell>
          <cell r="M522">
            <v>4290.3164999999999</v>
          </cell>
          <cell r="N522">
            <v>350751.7268</v>
          </cell>
          <cell r="O522">
            <v>346461.41029999999</v>
          </cell>
          <cell r="P522">
            <v>0.98776822415347265</v>
          </cell>
          <cell r="W522">
            <v>-36099.3534</v>
          </cell>
          <cell r="AV522">
            <v>1004185.92</v>
          </cell>
          <cell r="BH522">
            <v>775266.74980000104</v>
          </cell>
          <cell r="BK522">
            <v>1004185.92</v>
          </cell>
          <cell r="BL522">
            <v>1004185.92</v>
          </cell>
          <cell r="BP522">
            <v>-228919.170199999</v>
          </cell>
        </row>
        <row r="523">
          <cell r="I523">
            <v>583951.31339999987</v>
          </cell>
          <cell r="J523">
            <v>609211.0371999999</v>
          </cell>
          <cell r="K523">
            <v>25259.723800000036</v>
          </cell>
          <cell r="L523">
            <v>4.1463010775537601E-2</v>
          </cell>
          <cell r="M523">
            <v>3383384.6634999998</v>
          </cell>
          <cell r="N523">
            <v>3574734.0832000002</v>
          </cell>
          <cell r="O523">
            <v>191349.41970000044</v>
          </cell>
          <cell r="P523">
            <v>5.3528294761637174E-2</v>
          </cell>
          <cell r="W523">
            <v>583951.31339999987</v>
          </cell>
          <cell r="AV523">
            <v>7226254.129999998</v>
          </cell>
          <cell r="BH523">
            <v>7318085.910199997</v>
          </cell>
          <cell r="BK523">
            <v>7226254.129999998</v>
          </cell>
          <cell r="BL523">
            <v>7226254.129999998</v>
          </cell>
          <cell r="BP523">
            <v>91831.78019999899</v>
          </cell>
        </row>
        <row r="525">
          <cell r="B525" t="str">
            <v>Human Resources</v>
          </cell>
          <cell r="I525">
            <v>547851.95999999985</v>
          </cell>
          <cell r="J525">
            <v>681874.75999999989</v>
          </cell>
          <cell r="K525">
            <v>134022.79999999999</v>
          </cell>
          <cell r="L525">
            <v>0.19655046331382028</v>
          </cell>
          <cell r="M525">
            <v>3387674.98</v>
          </cell>
          <cell r="N525">
            <v>3925485.81</v>
          </cell>
          <cell r="O525">
            <v>537810.82999999984</v>
          </cell>
          <cell r="P525">
            <v>0.13700490997316836</v>
          </cell>
          <cell r="R525">
            <v>556148.4</v>
          </cell>
          <cell r="S525">
            <v>516033</v>
          </cell>
          <cell r="T525">
            <v>689358.36</v>
          </cell>
          <cell r="U525">
            <v>519364.27999999997</v>
          </cell>
          <cell r="V525">
            <v>558918.98</v>
          </cell>
          <cell r="W525">
            <v>547851.95999999985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652063.34</v>
          </cell>
          <cell r="AE525">
            <v>609326.8899999999</v>
          </cell>
          <cell r="AF525">
            <v>660991.4</v>
          </cell>
          <cell r="AG525">
            <v>645135.62</v>
          </cell>
          <cell r="AH525">
            <v>676093.8</v>
          </cell>
          <cell r="AI525">
            <v>681874.75999999989</v>
          </cell>
          <cell r="AJ525">
            <v>697052.27</v>
          </cell>
          <cell r="AK525">
            <v>712365.62999999989</v>
          </cell>
          <cell r="AL525">
            <v>666219.00999999989</v>
          </cell>
          <cell r="AM525">
            <v>712365.62999999989</v>
          </cell>
          <cell r="AN525">
            <v>697052.27</v>
          </cell>
          <cell r="AO525">
            <v>682812.0399999998</v>
          </cell>
          <cell r="AQ525">
            <v>8130448.7599999988</v>
          </cell>
          <cell r="AR525">
            <v>8130448.7599999988</v>
          </cell>
          <cell r="AS525">
            <v>8130285.4499999983</v>
          </cell>
          <cell r="AT525">
            <v>8710435.4499999993</v>
          </cell>
          <cell r="AU525">
            <v>8710439.049999997</v>
          </cell>
          <cell r="AV525">
            <v>8230440.049999998</v>
          </cell>
          <cell r="AW525" t="e">
            <v>#REF!</v>
          </cell>
          <cell r="AX525" t="e">
            <v>#REF!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D525">
            <v>6709681.7400000002</v>
          </cell>
          <cell r="BE525">
            <v>9200757.0500000007</v>
          </cell>
          <cell r="BF525">
            <v>9281520.7700000014</v>
          </cell>
          <cell r="BH525">
            <v>8093352.6599999983</v>
          </cell>
          <cell r="BI525">
            <v>10229286.4</v>
          </cell>
          <cell r="BJ525">
            <v>10172717.709999999</v>
          </cell>
          <cell r="BK525">
            <v>8230440.049999998</v>
          </cell>
          <cell r="BL525">
            <v>8230440.049999998</v>
          </cell>
          <cell r="BM525">
            <v>0</v>
          </cell>
          <cell r="BN525">
            <v>0</v>
          </cell>
          <cell r="BO525">
            <v>4842765.07</v>
          </cell>
          <cell r="BP525">
            <v>-137087.39000000001</v>
          </cell>
          <cell r="BQ525">
            <v>0</v>
          </cell>
          <cell r="BS525">
            <v>9106876.0800000019</v>
          </cell>
          <cell r="BT525">
            <v>8230440.049999998</v>
          </cell>
          <cell r="BU525">
            <v>9106876.0800000019</v>
          </cell>
          <cell r="BV525">
            <v>-876436.03000000026</v>
          </cell>
        </row>
        <row r="527">
          <cell r="E527">
            <v>0</v>
          </cell>
          <cell r="I527">
            <v>0</v>
          </cell>
          <cell r="J527">
            <v>0</v>
          </cell>
          <cell r="K527">
            <v>0</v>
          </cell>
          <cell r="L527" t="str">
            <v xml:space="preserve"> </v>
          </cell>
          <cell r="M527">
            <v>0</v>
          </cell>
          <cell r="N527">
            <v>0</v>
          </cell>
          <cell r="O527">
            <v>0</v>
          </cell>
          <cell r="P527" t="str">
            <v xml:space="preserve"> 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D527">
            <v>0</v>
          </cell>
          <cell r="BE527">
            <v>0</v>
          </cell>
          <cell r="BF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O527">
            <v>0</v>
          </cell>
          <cell r="BP527">
            <v>0</v>
          </cell>
          <cell r="BQ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E528" t="str">
            <v>IT-P-C-IT Client Pr</v>
          </cell>
          <cell r="I528">
            <v>342888</v>
          </cell>
          <cell r="J528">
            <v>193084</v>
          </cell>
          <cell r="K528">
            <v>-149804</v>
          </cell>
          <cell r="L528">
            <v>-0.7758488533488016</v>
          </cell>
          <cell r="M528">
            <v>998105</v>
          </cell>
          <cell r="N528">
            <v>1218436</v>
          </cell>
          <cell r="O528">
            <v>220331</v>
          </cell>
          <cell r="P528">
            <v>0.18083099974065112</v>
          </cell>
          <cell r="R528">
            <v>80824</v>
          </cell>
          <cell r="S528">
            <v>115463</v>
          </cell>
          <cell r="T528">
            <v>166000</v>
          </cell>
          <cell r="U528">
            <v>163917</v>
          </cell>
          <cell r="V528">
            <v>129013</v>
          </cell>
          <cell r="W528">
            <v>342888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216084</v>
          </cell>
          <cell r="AE528">
            <v>216084</v>
          </cell>
          <cell r="AF528">
            <v>216083</v>
          </cell>
          <cell r="AG528">
            <v>181417</v>
          </cell>
          <cell r="AH528">
            <v>195684</v>
          </cell>
          <cell r="AI528">
            <v>193084</v>
          </cell>
          <cell r="AJ528">
            <v>170083</v>
          </cell>
          <cell r="AK528">
            <v>253417</v>
          </cell>
          <cell r="AL528">
            <v>256416</v>
          </cell>
          <cell r="AM528">
            <v>256416</v>
          </cell>
          <cell r="AN528">
            <v>256416</v>
          </cell>
          <cell r="AO528">
            <v>254916</v>
          </cell>
          <cell r="AQ528">
            <v>2666100</v>
          </cell>
          <cell r="AR528">
            <v>2666100</v>
          </cell>
          <cell r="AS528">
            <v>2505647</v>
          </cell>
          <cell r="AT528">
            <v>2795735</v>
          </cell>
          <cell r="AU528">
            <v>2538390</v>
          </cell>
          <cell r="AV528">
            <v>3484283</v>
          </cell>
          <cell r="AW528" t="e">
            <v>#REF!</v>
          </cell>
          <cell r="AX528" t="e">
            <v>#REF!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D528">
            <v>2236422.88</v>
          </cell>
          <cell r="BE528">
            <v>3827989</v>
          </cell>
          <cell r="BF528">
            <v>2702173</v>
          </cell>
          <cell r="BH528">
            <v>2666100</v>
          </cell>
          <cell r="BI528">
            <v>9181996</v>
          </cell>
          <cell r="BJ528">
            <v>4253165</v>
          </cell>
          <cell r="BK528">
            <v>3484283</v>
          </cell>
          <cell r="BL528">
            <v>3022206</v>
          </cell>
          <cell r="BO528">
            <v>2024101</v>
          </cell>
          <cell r="BP528">
            <v>-356106</v>
          </cell>
          <cell r="BQ528">
            <v>462077</v>
          </cell>
          <cell r="BS528">
            <v>3438000</v>
          </cell>
          <cell r="BT528">
            <v>3022206</v>
          </cell>
          <cell r="BU528">
            <v>3438000</v>
          </cell>
          <cell r="BV528">
            <v>-415794</v>
          </cell>
        </row>
        <row r="529">
          <cell r="E529">
            <v>0</v>
          </cell>
          <cell r="I529">
            <v>0</v>
          </cell>
          <cell r="J529">
            <v>0</v>
          </cell>
          <cell r="K529">
            <v>0</v>
          </cell>
          <cell r="L529" t="str">
            <v xml:space="preserve"> </v>
          </cell>
          <cell r="M529">
            <v>0</v>
          </cell>
          <cell r="N529">
            <v>0</v>
          </cell>
          <cell r="O529">
            <v>0</v>
          </cell>
          <cell r="P529" t="str">
            <v xml:space="preserve"> 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D529">
            <v>0</v>
          </cell>
          <cell r="BE529">
            <v>0</v>
          </cell>
          <cell r="BF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O529">
            <v>0</v>
          </cell>
          <cell r="BP529">
            <v>0</v>
          </cell>
          <cell r="BQ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E530" t="str">
            <v>IT-T-C-Mobile Access (Def)</v>
          </cell>
          <cell r="I530">
            <v>0</v>
          </cell>
          <cell r="J530">
            <v>0</v>
          </cell>
          <cell r="K530">
            <v>0</v>
          </cell>
          <cell r="L530" t="str">
            <v xml:space="preserve"> </v>
          </cell>
          <cell r="M530">
            <v>0</v>
          </cell>
          <cell r="N530">
            <v>0</v>
          </cell>
          <cell r="O530">
            <v>0</v>
          </cell>
          <cell r="P530" t="str">
            <v xml:space="preserve"> 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D530">
            <v>0</v>
          </cell>
          <cell r="BE530">
            <v>0</v>
          </cell>
          <cell r="BF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O530">
            <v>0</v>
          </cell>
          <cell r="BP530">
            <v>0</v>
          </cell>
          <cell r="BQ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E531" t="str">
            <v>IT-T-C-StdDskSu(Def)</v>
          </cell>
          <cell r="I531">
            <v>0</v>
          </cell>
          <cell r="J531">
            <v>0</v>
          </cell>
          <cell r="K531">
            <v>0</v>
          </cell>
          <cell r="L531" t="str">
            <v xml:space="preserve"> </v>
          </cell>
          <cell r="M531">
            <v>0</v>
          </cell>
          <cell r="N531">
            <v>0</v>
          </cell>
          <cell r="O531">
            <v>0</v>
          </cell>
          <cell r="P531" t="str">
            <v xml:space="preserve"> 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D531">
            <v>0</v>
          </cell>
          <cell r="BE531">
            <v>0</v>
          </cell>
          <cell r="BF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O531">
            <v>0</v>
          </cell>
          <cell r="BP531">
            <v>0</v>
          </cell>
          <cell r="BQ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E532" t="str">
            <v>ADD: DSM</v>
          </cell>
          <cell r="BP532">
            <v>0</v>
          </cell>
          <cell r="BQ532">
            <v>0</v>
          </cell>
          <cell r="BT532">
            <v>0</v>
          </cell>
          <cell r="BU532">
            <v>0</v>
          </cell>
          <cell r="BV532">
            <v>0</v>
          </cell>
        </row>
        <row r="534">
          <cell r="D534" t="str">
            <v>Non-PT</v>
          </cell>
          <cell r="I534">
            <v>342888</v>
          </cell>
          <cell r="J534">
            <v>193084</v>
          </cell>
          <cell r="K534">
            <v>-149804</v>
          </cell>
          <cell r="L534">
            <v>-0.7758488533488016</v>
          </cell>
          <cell r="M534">
            <v>998105</v>
          </cell>
          <cell r="N534">
            <v>1218436</v>
          </cell>
          <cell r="O534">
            <v>220331</v>
          </cell>
          <cell r="P534">
            <v>0.18083099974065112</v>
          </cell>
          <cell r="R534">
            <v>80824</v>
          </cell>
          <cell r="S534">
            <v>115463</v>
          </cell>
          <cell r="T534">
            <v>166000</v>
          </cell>
          <cell r="U534">
            <v>163917</v>
          </cell>
          <cell r="V534">
            <v>129013</v>
          </cell>
          <cell r="W534">
            <v>342888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D534">
            <v>216084</v>
          </cell>
          <cell r="AE534">
            <v>216084</v>
          </cell>
          <cell r="AF534">
            <v>216083</v>
          </cell>
          <cell r="AG534">
            <v>181417</v>
          </cell>
          <cell r="AH534">
            <v>195684</v>
          </cell>
          <cell r="AI534">
            <v>193084</v>
          </cell>
          <cell r="AJ534">
            <v>170083</v>
          </cell>
          <cell r="AK534">
            <v>253417</v>
          </cell>
          <cell r="AL534">
            <v>256416</v>
          </cell>
          <cell r="AM534">
            <v>256416</v>
          </cell>
          <cell r="AN534">
            <v>256416</v>
          </cell>
          <cell r="AO534">
            <v>254916</v>
          </cell>
          <cell r="AQ534">
            <v>2666100</v>
          </cell>
          <cell r="AR534">
            <v>2666100</v>
          </cell>
          <cell r="AS534">
            <v>2505647</v>
          </cell>
          <cell r="AT534">
            <v>2795735</v>
          </cell>
          <cell r="AU534">
            <v>2538390</v>
          </cell>
          <cell r="AV534">
            <v>3484283</v>
          </cell>
          <cell r="AW534" t="e">
            <v>#REF!</v>
          </cell>
          <cell r="AX534" t="e">
            <v>#REF!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D534">
            <v>2236422.88</v>
          </cell>
          <cell r="BE534">
            <v>3827989</v>
          </cell>
          <cell r="BF534">
            <v>2702173</v>
          </cell>
          <cell r="BH534">
            <v>2666100</v>
          </cell>
          <cell r="BI534">
            <v>9181996</v>
          </cell>
          <cell r="BJ534">
            <v>4253165</v>
          </cell>
          <cell r="BK534">
            <v>3484283</v>
          </cell>
          <cell r="BL534">
            <v>3022206</v>
          </cell>
          <cell r="BM534">
            <v>0</v>
          </cell>
          <cell r="BN534">
            <v>0</v>
          </cell>
          <cell r="BO534">
            <v>2024101</v>
          </cell>
          <cell r="BP534">
            <v>-356106</v>
          </cell>
          <cell r="BQ534">
            <v>462077</v>
          </cell>
          <cell r="BS534">
            <v>3438000</v>
          </cell>
          <cell r="BT534">
            <v>3022206</v>
          </cell>
          <cell r="BU534">
            <v>3438000</v>
          </cell>
          <cell r="BV534">
            <v>-415794</v>
          </cell>
        </row>
        <row r="536">
          <cell r="E536" t="str">
            <v>IT-T-PT-C-BasTelecSv</v>
          </cell>
          <cell r="I536">
            <v>0</v>
          </cell>
          <cell r="J536">
            <v>0</v>
          </cell>
          <cell r="K536">
            <v>0</v>
          </cell>
          <cell r="L536" t="str">
            <v xml:space="preserve"> </v>
          </cell>
          <cell r="M536">
            <v>0</v>
          </cell>
          <cell r="N536">
            <v>0</v>
          </cell>
          <cell r="O536">
            <v>0</v>
          </cell>
          <cell r="P536" t="str">
            <v xml:space="preserve"> 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D536">
            <v>0</v>
          </cell>
          <cell r="BE536">
            <v>0</v>
          </cell>
          <cell r="BF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O536">
            <v>0</v>
          </cell>
          <cell r="BP536">
            <v>0</v>
          </cell>
          <cell r="BQ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</row>
        <row r="537">
          <cell r="E537">
            <v>0</v>
          </cell>
          <cell r="I537">
            <v>0</v>
          </cell>
          <cell r="J537">
            <v>0</v>
          </cell>
          <cell r="K537">
            <v>0</v>
          </cell>
          <cell r="L537" t="str">
            <v xml:space="preserve"> </v>
          </cell>
          <cell r="M537">
            <v>0</v>
          </cell>
          <cell r="N537">
            <v>0</v>
          </cell>
          <cell r="O537">
            <v>0</v>
          </cell>
          <cell r="P537" t="str">
            <v xml:space="preserve"> 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D537">
            <v>0</v>
          </cell>
          <cell r="BE537">
            <v>0</v>
          </cell>
          <cell r="BF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O537">
            <v>0</v>
          </cell>
          <cell r="BP537">
            <v>0</v>
          </cell>
          <cell r="BQ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E538" t="str">
            <v>IT-T-PT-C-PC/MDTwIns</v>
          </cell>
          <cell r="I538">
            <v>89484</v>
          </cell>
          <cell r="J538">
            <v>52845</v>
          </cell>
          <cell r="K538">
            <v>-36639</v>
          </cell>
          <cell r="L538">
            <v>-0.69332954868010221</v>
          </cell>
          <cell r="M538">
            <v>190218</v>
          </cell>
          <cell r="N538">
            <v>317103</v>
          </cell>
          <cell r="O538">
            <v>126885</v>
          </cell>
          <cell r="P538">
            <v>0.40013812546711952</v>
          </cell>
          <cell r="R538">
            <v>14727</v>
          </cell>
          <cell r="S538">
            <v>7290</v>
          </cell>
          <cell r="T538">
            <v>6195</v>
          </cell>
          <cell r="U538">
            <v>53185</v>
          </cell>
          <cell r="V538">
            <v>19337</v>
          </cell>
          <cell r="W538">
            <v>89484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D538">
            <v>52854</v>
          </cell>
          <cell r="AE538">
            <v>52854</v>
          </cell>
          <cell r="AF538">
            <v>52852</v>
          </cell>
          <cell r="AG538">
            <v>52854</v>
          </cell>
          <cell r="AH538">
            <v>52844</v>
          </cell>
          <cell r="AI538">
            <v>52845</v>
          </cell>
          <cell r="AJ538">
            <v>52842</v>
          </cell>
          <cell r="AK538">
            <v>52844</v>
          </cell>
          <cell r="AL538">
            <v>52845</v>
          </cell>
          <cell r="AM538">
            <v>52844</v>
          </cell>
          <cell r="AN538">
            <v>52844</v>
          </cell>
          <cell r="AO538">
            <v>52842</v>
          </cell>
          <cell r="AQ538">
            <v>634164</v>
          </cell>
          <cell r="AR538">
            <v>634164</v>
          </cell>
          <cell r="AS538">
            <v>634164</v>
          </cell>
          <cell r="AT538">
            <v>634164</v>
          </cell>
          <cell r="AU538">
            <v>634175</v>
          </cell>
          <cell r="AV538">
            <v>634175</v>
          </cell>
          <cell r="AW538" t="e">
            <v>#REF!</v>
          </cell>
          <cell r="AX538" t="e">
            <v>#REF!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D538">
            <v>0</v>
          </cell>
          <cell r="BE538">
            <v>0</v>
          </cell>
          <cell r="BF538">
            <v>0</v>
          </cell>
          <cell r="BH538">
            <v>634164</v>
          </cell>
          <cell r="BI538">
            <v>0</v>
          </cell>
          <cell r="BJ538">
            <v>0</v>
          </cell>
          <cell r="BK538">
            <v>634175</v>
          </cell>
          <cell r="BL538">
            <v>634175</v>
          </cell>
          <cell r="BO538">
            <v>443957</v>
          </cell>
          <cell r="BP538">
            <v>-11</v>
          </cell>
          <cell r="BQ538">
            <v>0</v>
          </cell>
          <cell r="BS538">
            <v>689446</v>
          </cell>
          <cell r="BT538">
            <v>634175</v>
          </cell>
          <cell r="BU538">
            <v>689446</v>
          </cell>
          <cell r="BV538">
            <v>-55271</v>
          </cell>
        </row>
        <row r="539">
          <cell r="E539" t="str">
            <v>ADD: DSM</v>
          </cell>
          <cell r="BP539">
            <v>0</v>
          </cell>
          <cell r="BQ539">
            <v>0</v>
          </cell>
          <cell r="BT539">
            <v>0</v>
          </cell>
          <cell r="BU539">
            <v>0</v>
          </cell>
          <cell r="BV539">
            <v>0</v>
          </cell>
        </row>
        <row r="541">
          <cell r="D541" t="str">
            <v>PT</v>
          </cell>
          <cell r="I541">
            <v>89484</v>
          </cell>
          <cell r="J541">
            <v>52845</v>
          </cell>
          <cell r="K541">
            <v>-36639</v>
          </cell>
          <cell r="L541">
            <v>-0.69332954868010221</v>
          </cell>
          <cell r="M541">
            <v>190218</v>
          </cell>
          <cell r="N541">
            <v>317103</v>
          </cell>
          <cell r="O541">
            <v>126885</v>
          </cell>
          <cell r="P541">
            <v>0.40013812546711952</v>
          </cell>
          <cell r="R541">
            <v>14727</v>
          </cell>
          <cell r="S541">
            <v>7290</v>
          </cell>
          <cell r="T541">
            <v>6195</v>
          </cell>
          <cell r="U541">
            <v>53185</v>
          </cell>
          <cell r="V541">
            <v>19337</v>
          </cell>
          <cell r="W541">
            <v>89484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52854</v>
          </cell>
          <cell r="AE541">
            <v>52854</v>
          </cell>
          <cell r="AF541">
            <v>52852</v>
          </cell>
          <cell r="AG541">
            <v>52854</v>
          </cell>
          <cell r="AH541">
            <v>52844</v>
          </cell>
          <cell r="AI541">
            <v>52845</v>
          </cell>
          <cell r="AJ541">
            <v>52842</v>
          </cell>
          <cell r="AK541">
            <v>52844</v>
          </cell>
          <cell r="AL541">
            <v>52845</v>
          </cell>
          <cell r="AM541">
            <v>52844</v>
          </cell>
          <cell r="AN541">
            <v>52844</v>
          </cell>
          <cell r="AO541">
            <v>52842</v>
          </cell>
          <cell r="AQ541">
            <v>634164</v>
          </cell>
          <cell r="AR541">
            <v>634164</v>
          </cell>
          <cell r="AS541">
            <v>634164</v>
          </cell>
          <cell r="AT541">
            <v>634164</v>
          </cell>
          <cell r="AU541">
            <v>634175</v>
          </cell>
          <cell r="AV541">
            <v>634175</v>
          </cell>
          <cell r="AW541" t="e">
            <v>#REF!</v>
          </cell>
          <cell r="AX541" t="e">
            <v>#REF!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D541">
            <v>0</v>
          </cell>
          <cell r="BE541">
            <v>0</v>
          </cell>
          <cell r="BF541">
            <v>0</v>
          </cell>
          <cell r="BH541">
            <v>634164</v>
          </cell>
          <cell r="BI541">
            <v>0</v>
          </cell>
          <cell r="BJ541">
            <v>0</v>
          </cell>
          <cell r="BK541">
            <v>634175</v>
          </cell>
          <cell r="BL541">
            <v>634175</v>
          </cell>
          <cell r="BM541">
            <v>0</v>
          </cell>
          <cell r="BN541">
            <v>0</v>
          </cell>
          <cell r="BO541">
            <v>443957</v>
          </cell>
          <cell r="BP541">
            <v>-11</v>
          </cell>
          <cell r="BQ541">
            <v>0</v>
          </cell>
          <cell r="BS541">
            <v>689446</v>
          </cell>
          <cell r="BT541">
            <v>634175</v>
          </cell>
          <cell r="BU541">
            <v>689446</v>
          </cell>
          <cell r="BV541">
            <v>-55271</v>
          </cell>
        </row>
        <row r="543">
          <cell r="C543" t="str">
            <v>Capital Total</v>
          </cell>
          <cell r="I543">
            <v>432372</v>
          </cell>
          <cell r="J543">
            <v>245929</v>
          </cell>
          <cell r="K543">
            <v>-186443</v>
          </cell>
          <cell r="L543">
            <v>-0.758117180161754</v>
          </cell>
          <cell r="M543">
            <v>1188323</v>
          </cell>
          <cell r="N543">
            <v>1535539</v>
          </cell>
          <cell r="O543">
            <v>347216</v>
          </cell>
          <cell r="P543">
            <v>0.22611994876066319</v>
          </cell>
          <cell r="R543">
            <v>95551</v>
          </cell>
          <cell r="S543">
            <v>122753</v>
          </cell>
          <cell r="T543">
            <v>172195</v>
          </cell>
          <cell r="U543">
            <v>217102</v>
          </cell>
          <cell r="V543">
            <v>148350</v>
          </cell>
          <cell r="W543">
            <v>432372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D543">
            <v>268938</v>
          </cell>
          <cell r="AE543">
            <v>268938</v>
          </cell>
          <cell r="AF543">
            <v>268935</v>
          </cell>
          <cell r="AG543">
            <v>234271</v>
          </cell>
          <cell r="AH543">
            <v>248528</v>
          </cell>
          <cell r="AI543">
            <v>245929</v>
          </cell>
          <cell r="AJ543">
            <v>222925</v>
          </cell>
          <cell r="AK543">
            <v>306261</v>
          </cell>
          <cell r="AL543">
            <v>309261</v>
          </cell>
          <cell r="AM543">
            <v>309260</v>
          </cell>
          <cell r="AN543">
            <v>309260</v>
          </cell>
          <cell r="AO543">
            <v>307758</v>
          </cell>
          <cell r="AQ543">
            <v>3300264</v>
          </cell>
          <cell r="AR543">
            <v>3300264</v>
          </cell>
          <cell r="AS543">
            <v>3139811</v>
          </cell>
          <cell r="AT543">
            <v>3429899</v>
          </cell>
          <cell r="AU543">
            <v>3172565</v>
          </cell>
          <cell r="AV543">
            <v>4118458</v>
          </cell>
          <cell r="AW543" t="e">
            <v>#REF!</v>
          </cell>
          <cell r="AX543" t="e">
            <v>#REF!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D543">
            <v>2236422.88</v>
          </cell>
          <cell r="BE543">
            <v>3827989</v>
          </cell>
          <cell r="BF543">
            <v>2702173</v>
          </cell>
          <cell r="BH543">
            <v>3300264</v>
          </cell>
          <cell r="BI543">
            <v>9181996</v>
          </cell>
          <cell r="BJ543">
            <v>4253165</v>
          </cell>
          <cell r="BK543">
            <v>4118458</v>
          </cell>
          <cell r="BL543">
            <v>3656381</v>
          </cell>
          <cell r="BM543">
            <v>0</v>
          </cell>
          <cell r="BN543">
            <v>0</v>
          </cell>
          <cell r="BO543">
            <v>2468058</v>
          </cell>
          <cell r="BP543">
            <v>-356117</v>
          </cell>
          <cell r="BQ543">
            <v>462077</v>
          </cell>
          <cell r="BS543">
            <v>4127446</v>
          </cell>
          <cell r="BT543">
            <v>3656381</v>
          </cell>
          <cell r="BU543">
            <v>4127446</v>
          </cell>
          <cell r="BV543">
            <v>-471065</v>
          </cell>
        </row>
        <row r="545">
          <cell r="C545" t="str">
            <v>O&amp;M</v>
          </cell>
          <cell r="E545" t="str">
            <v>IT-T-Cust Op Aps Sup</v>
          </cell>
          <cell r="I545">
            <v>0</v>
          </cell>
          <cell r="J545">
            <v>0</v>
          </cell>
          <cell r="K545">
            <v>0</v>
          </cell>
          <cell r="L545" t="str">
            <v xml:space="preserve"> </v>
          </cell>
          <cell r="M545">
            <v>0</v>
          </cell>
          <cell r="N545">
            <v>0</v>
          </cell>
          <cell r="O545">
            <v>0</v>
          </cell>
          <cell r="P545" t="str">
            <v xml:space="preserve"> 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D545">
            <v>0</v>
          </cell>
          <cell r="BE545">
            <v>0</v>
          </cell>
          <cell r="BF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O545">
            <v>0</v>
          </cell>
          <cell r="BP545">
            <v>0</v>
          </cell>
          <cell r="BQ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</row>
        <row r="546">
          <cell r="C546" t="str">
            <v>O&amp;M</v>
          </cell>
          <cell r="E546" t="str">
            <v>IT-T-Elec Del Aps Su</v>
          </cell>
          <cell r="I546">
            <v>0</v>
          </cell>
          <cell r="J546">
            <v>0</v>
          </cell>
          <cell r="K546">
            <v>0</v>
          </cell>
          <cell r="L546" t="str">
            <v xml:space="preserve"> </v>
          </cell>
          <cell r="M546">
            <v>0</v>
          </cell>
          <cell r="N546">
            <v>0</v>
          </cell>
          <cell r="O546">
            <v>0</v>
          </cell>
          <cell r="P546" t="str">
            <v xml:space="preserve"> 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D546">
            <v>0</v>
          </cell>
          <cell r="BE546">
            <v>0</v>
          </cell>
          <cell r="BF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O546">
            <v>0</v>
          </cell>
          <cell r="BP546">
            <v>0</v>
          </cell>
          <cell r="BQ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</row>
        <row r="547">
          <cell r="C547" t="str">
            <v>O&amp;M</v>
          </cell>
          <cell r="E547" t="str">
            <v>IT-T-Gas Del Aps Sup</v>
          </cell>
          <cell r="I547">
            <v>0</v>
          </cell>
          <cell r="J547">
            <v>0</v>
          </cell>
          <cell r="K547">
            <v>0</v>
          </cell>
          <cell r="L547" t="str">
            <v xml:space="preserve"> </v>
          </cell>
          <cell r="M547">
            <v>0</v>
          </cell>
          <cell r="N547">
            <v>0</v>
          </cell>
          <cell r="O547">
            <v>0</v>
          </cell>
          <cell r="P547" t="str">
            <v xml:space="preserve"> 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D547">
            <v>0</v>
          </cell>
          <cell r="BE547">
            <v>0</v>
          </cell>
          <cell r="BF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O547">
            <v>0</v>
          </cell>
          <cell r="BP547">
            <v>0</v>
          </cell>
          <cell r="BQ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</row>
        <row r="548">
          <cell r="C548" t="str">
            <v>O&amp;M</v>
          </cell>
          <cell r="E548" t="str">
            <v>IT-T-Rat Cnsl Aps Su</v>
          </cell>
          <cell r="I548">
            <v>0</v>
          </cell>
          <cell r="J548">
            <v>0</v>
          </cell>
          <cell r="K548">
            <v>0</v>
          </cell>
          <cell r="L548" t="str">
            <v xml:space="preserve"> </v>
          </cell>
          <cell r="M548">
            <v>0</v>
          </cell>
          <cell r="N548">
            <v>0</v>
          </cell>
          <cell r="O548">
            <v>0</v>
          </cell>
          <cell r="P548" t="str">
            <v xml:space="preserve"> 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D548">
            <v>0</v>
          </cell>
          <cell r="BE548">
            <v>0</v>
          </cell>
          <cell r="BF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O548">
            <v>0</v>
          </cell>
          <cell r="BP548">
            <v>0</v>
          </cell>
          <cell r="BQ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</row>
        <row r="549">
          <cell r="C549" t="str">
            <v>O&amp;M</v>
          </cell>
          <cell r="E549" t="str">
            <v>IT-T-Nuc Apps Suport</v>
          </cell>
          <cell r="I549">
            <v>265788</v>
          </cell>
          <cell r="J549">
            <v>265681</v>
          </cell>
          <cell r="K549">
            <v>-107</v>
          </cell>
          <cell r="L549">
            <v>-4.0273862263391061E-4</v>
          </cell>
          <cell r="M549">
            <v>1594728</v>
          </cell>
          <cell r="N549">
            <v>1595362</v>
          </cell>
          <cell r="O549">
            <v>634</v>
          </cell>
          <cell r="P549">
            <v>3.9740196895751559E-4</v>
          </cell>
          <cell r="R549">
            <v>265788</v>
          </cell>
          <cell r="S549">
            <v>265788</v>
          </cell>
          <cell r="T549">
            <v>265788</v>
          </cell>
          <cell r="U549">
            <v>265788</v>
          </cell>
          <cell r="V549">
            <v>265788</v>
          </cell>
          <cell r="W549">
            <v>265788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266000</v>
          </cell>
          <cell r="AE549">
            <v>266000</v>
          </cell>
          <cell r="AF549">
            <v>266000</v>
          </cell>
          <cell r="AG549">
            <v>266000</v>
          </cell>
          <cell r="AH549">
            <v>265681</v>
          </cell>
          <cell r="AI549">
            <v>265681</v>
          </cell>
          <cell r="AJ549">
            <v>265681</v>
          </cell>
          <cell r="AK549">
            <v>265681</v>
          </cell>
          <cell r="AL549">
            <v>265681</v>
          </cell>
          <cell r="AM549">
            <v>265681</v>
          </cell>
          <cell r="AN549">
            <v>265681</v>
          </cell>
          <cell r="AO549">
            <v>265685</v>
          </cell>
          <cell r="AQ549">
            <v>3189452</v>
          </cell>
          <cell r="AR549">
            <v>3189452</v>
          </cell>
          <cell r="AS549">
            <v>3189452</v>
          </cell>
          <cell r="AT549">
            <v>3189452</v>
          </cell>
          <cell r="AU549">
            <v>3189452</v>
          </cell>
          <cell r="AV549">
            <v>3189452</v>
          </cell>
          <cell r="AW549" t="e">
            <v>#REF!</v>
          </cell>
          <cell r="AX549" t="e">
            <v>#REF!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D549">
            <v>3237348</v>
          </cell>
          <cell r="BE549">
            <v>3090408</v>
          </cell>
          <cell r="BF549">
            <v>0</v>
          </cell>
          <cell r="BH549">
            <v>3189452</v>
          </cell>
          <cell r="BI549">
            <v>3237352</v>
          </cell>
          <cell r="BJ549">
            <v>3090412</v>
          </cell>
          <cell r="BK549">
            <v>3189452</v>
          </cell>
          <cell r="BL549">
            <v>3189452</v>
          </cell>
          <cell r="BO549">
            <v>1594724</v>
          </cell>
          <cell r="BP549">
            <v>0</v>
          </cell>
          <cell r="BQ549">
            <v>0</v>
          </cell>
          <cell r="BS549">
            <v>4095308</v>
          </cell>
          <cell r="BT549">
            <v>3189452</v>
          </cell>
          <cell r="BU549">
            <v>4095308</v>
          </cell>
          <cell r="BV549">
            <v>-905856</v>
          </cell>
        </row>
        <row r="550">
          <cell r="C550" t="str">
            <v>O&amp;M</v>
          </cell>
          <cell r="E550" t="str">
            <v>IT-T-Fossil Apps Sup</v>
          </cell>
          <cell r="I550">
            <v>79798</v>
          </cell>
          <cell r="J550">
            <v>79766</v>
          </cell>
          <cell r="K550">
            <v>-32</v>
          </cell>
          <cell r="L550">
            <v>-4.0117343228944665E-4</v>
          </cell>
          <cell r="M550">
            <v>478788</v>
          </cell>
          <cell r="N550">
            <v>478980</v>
          </cell>
          <cell r="O550">
            <v>192</v>
          </cell>
          <cell r="P550">
            <v>4.0085181009645495E-4</v>
          </cell>
          <cell r="R550">
            <v>79798</v>
          </cell>
          <cell r="S550">
            <v>79798</v>
          </cell>
          <cell r="T550">
            <v>79798</v>
          </cell>
          <cell r="U550">
            <v>79798</v>
          </cell>
          <cell r="V550">
            <v>79798</v>
          </cell>
          <cell r="W550">
            <v>79798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D550">
            <v>79862</v>
          </cell>
          <cell r="AE550">
            <v>79862</v>
          </cell>
          <cell r="AF550">
            <v>79862</v>
          </cell>
          <cell r="AG550">
            <v>79862</v>
          </cell>
          <cell r="AH550">
            <v>79766</v>
          </cell>
          <cell r="AI550">
            <v>79766</v>
          </cell>
          <cell r="AJ550">
            <v>79766</v>
          </cell>
          <cell r="AK550">
            <v>79766</v>
          </cell>
          <cell r="AL550">
            <v>79766</v>
          </cell>
          <cell r="AM550">
            <v>79766</v>
          </cell>
          <cell r="AN550">
            <v>79766</v>
          </cell>
          <cell r="AO550">
            <v>79765</v>
          </cell>
          <cell r="AQ550">
            <v>957575</v>
          </cell>
          <cell r="AR550">
            <v>957575</v>
          </cell>
          <cell r="AS550">
            <v>957575</v>
          </cell>
          <cell r="AT550">
            <v>957575</v>
          </cell>
          <cell r="AU550">
            <v>957575</v>
          </cell>
          <cell r="AV550">
            <v>957575</v>
          </cell>
          <cell r="AW550" t="e">
            <v>#REF!</v>
          </cell>
          <cell r="AX550" t="e">
            <v>#REF!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D550">
            <v>975108</v>
          </cell>
          <cell r="BE550">
            <v>1063080</v>
          </cell>
          <cell r="BF550">
            <v>0</v>
          </cell>
          <cell r="BH550">
            <v>957575</v>
          </cell>
          <cell r="BI550">
            <v>975103</v>
          </cell>
          <cell r="BJ550">
            <v>1063085</v>
          </cell>
          <cell r="BK550">
            <v>957575</v>
          </cell>
          <cell r="BL550">
            <v>957575</v>
          </cell>
          <cell r="BO550">
            <v>478787</v>
          </cell>
          <cell r="BP550">
            <v>0</v>
          </cell>
          <cell r="BQ550">
            <v>0</v>
          </cell>
          <cell r="BS550">
            <v>1083563</v>
          </cell>
          <cell r="BT550">
            <v>957575</v>
          </cell>
          <cell r="BU550">
            <v>1083563</v>
          </cell>
          <cell r="BV550">
            <v>-125988</v>
          </cell>
        </row>
        <row r="551">
          <cell r="C551" t="str">
            <v>O&amp;M</v>
          </cell>
          <cell r="E551" t="str">
            <v>IT-T-ER&amp;T Apps Suprt</v>
          </cell>
          <cell r="I551">
            <v>220360</v>
          </cell>
          <cell r="J551">
            <v>220272</v>
          </cell>
          <cell r="K551">
            <v>-88</v>
          </cell>
          <cell r="L551">
            <v>-3.9950606522844482E-4</v>
          </cell>
          <cell r="M551">
            <v>1322160</v>
          </cell>
          <cell r="N551">
            <v>1322692</v>
          </cell>
          <cell r="O551">
            <v>532</v>
          </cell>
          <cell r="P551">
            <v>4.0221003831579841E-4</v>
          </cell>
          <cell r="R551">
            <v>220360</v>
          </cell>
          <cell r="S551">
            <v>220360</v>
          </cell>
          <cell r="T551">
            <v>220360</v>
          </cell>
          <cell r="U551">
            <v>220360</v>
          </cell>
          <cell r="V551">
            <v>220360</v>
          </cell>
          <cell r="W551">
            <v>220360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D551">
            <v>220537</v>
          </cell>
          <cell r="AE551">
            <v>220537</v>
          </cell>
          <cell r="AF551">
            <v>220537</v>
          </cell>
          <cell r="AG551">
            <v>220537</v>
          </cell>
          <cell r="AH551">
            <v>220272</v>
          </cell>
          <cell r="AI551">
            <v>220272</v>
          </cell>
          <cell r="AJ551">
            <v>220272</v>
          </cell>
          <cell r="AK551">
            <v>220272</v>
          </cell>
          <cell r="AL551">
            <v>220272</v>
          </cell>
          <cell r="AM551">
            <v>220272</v>
          </cell>
          <cell r="AN551">
            <v>220272</v>
          </cell>
          <cell r="AO551">
            <v>220272</v>
          </cell>
          <cell r="AQ551">
            <v>2644324</v>
          </cell>
          <cell r="AR551">
            <v>2644324</v>
          </cell>
          <cell r="AS551">
            <v>2644324</v>
          </cell>
          <cell r="AT551">
            <v>2644324</v>
          </cell>
          <cell r="AU551">
            <v>2644324</v>
          </cell>
          <cell r="AV551">
            <v>2644324</v>
          </cell>
          <cell r="AW551" t="e">
            <v>#REF!</v>
          </cell>
          <cell r="AX551" t="e">
            <v>#REF!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D551">
            <v>2692848</v>
          </cell>
          <cell r="BE551">
            <v>2622552</v>
          </cell>
          <cell r="BF551">
            <v>0</v>
          </cell>
          <cell r="BH551">
            <v>2644324</v>
          </cell>
          <cell r="BI551">
            <v>2692844</v>
          </cell>
          <cell r="BJ551">
            <v>2622547</v>
          </cell>
          <cell r="BK551">
            <v>2644324</v>
          </cell>
          <cell r="BL551">
            <v>2644324</v>
          </cell>
          <cell r="BO551">
            <v>1322164</v>
          </cell>
          <cell r="BP551">
            <v>0</v>
          </cell>
          <cell r="BQ551">
            <v>0</v>
          </cell>
          <cell r="BS551">
            <v>2648747</v>
          </cell>
          <cell r="BT551">
            <v>2644324</v>
          </cell>
          <cell r="BU551">
            <v>2648747</v>
          </cell>
          <cell r="BV551">
            <v>-4423</v>
          </cell>
        </row>
        <row r="552">
          <cell r="C552" t="str">
            <v>O&amp;M</v>
          </cell>
          <cell r="E552" t="str">
            <v>IT-T-eAppl Host Svcs</v>
          </cell>
          <cell r="I552">
            <v>105982</v>
          </cell>
          <cell r="J552">
            <v>105946</v>
          </cell>
          <cell r="K552">
            <v>-36</v>
          </cell>
          <cell r="L552">
            <v>-3.397957450021709E-4</v>
          </cell>
          <cell r="M552">
            <v>635892</v>
          </cell>
          <cell r="N552">
            <v>636168</v>
          </cell>
          <cell r="O552">
            <v>276</v>
          </cell>
          <cell r="P552">
            <v>4.3384766288150301E-4</v>
          </cell>
          <cell r="R552">
            <v>105982</v>
          </cell>
          <cell r="S552">
            <v>105982</v>
          </cell>
          <cell r="T552">
            <v>105982</v>
          </cell>
          <cell r="U552">
            <v>105982</v>
          </cell>
          <cell r="V552">
            <v>105982</v>
          </cell>
          <cell r="W552">
            <v>105982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106069</v>
          </cell>
          <cell r="AE552">
            <v>106069</v>
          </cell>
          <cell r="AF552">
            <v>106069</v>
          </cell>
          <cell r="AG552">
            <v>106069</v>
          </cell>
          <cell r="AH552">
            <v>105946</v>
          </cell>
          <cell r="AI552">
            <v>105946</v>
          </cell>
          <cell r="AJ552">
            <v>105946</v>
          </cell>
          <cell r="AK552">
            <v>105946</v>
          </cell>
          <cell r="AL552">
            <v>105946</v>
          </cell>
          <cell r="AM552">
            <v>105946</v>
          </cell>
          <cell r="AN552">
            <v>105946</v>
          </cell>
          <cell r="AO552">
            <v>105936</v>
          </cell>
          <cell r="AQ552">
            <v>1271834</v>
          </cell>
          <cell r="AR552">
            <v>1271834</v>
          </cell>
          <cell r="AS552">
            <v>1271834</v>
          </cell>
          <cell r="AT552">
            <v>1271834</v>
          </cell>
          <cell r="AU552">
            <v>1271834</v>
          </cell>
          <cell r="AV552">
            <v>1271834</v>
          </cell>
          <cell r="AW552" t="e">
            <v>#REF!</v>
          </cell>
          <cell r="AX552" t="e">
            <v>#REF!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D552">
            <v>1288890</v>
          </cell>
          <cell r="BE552">
            <v>1222392</v>
          </cell>
          <cell r="BF552">
            <v>0</v>
          </cell>
          <cell r="BH552">
            <v>1271834</v>
          </cell>
          <cell r="BI552">
            <v>1295165</v>
          </cell>
          <cell r="BJ552">
            <v>1222455</v>
          </cell>
          <cell r="BK552">
            <v>1271834</v>
          </cell>
          <cell r="BL552">
            <v>1271834</v>
          </cell>
          <cell r="BO552">
            <v>635942</v>
          </cell>
          <cell r="BP552">
            <v>0</v>
          </cell>
          <cell r="BQ552">
            <v>0</v>
          </cell>
          <cell r="BS552">
            <v>0</v>
          </cell>
          <cell r="BT552">
            <v>1271834</v>
          </cell>
          <cell r="BU552">
            <v>0</v>
          </cell>
          <cell r="BV552">
            <v>1271834</v>
          </cell>
        </row>
        <row r="553">
          <cell r="C553" t="str">
            <v>O&amp;M</v>
          </cell>
          <cell r="E553" t="str">
            <v>IT-T-Mobile Acess</v>
          </cell>
          <cell r="I553">
            <v>29422</v>
          </cell>
          <cell r="J553">
            <v>27777</v>
          </cell>
          <cell r="K553">
            <v>-1645</v>
          </cell>
          <cell r="L553">
            <v>-5.9221658206429779E-2</v>
          </cell>
          <cell r="M553">
            <v>175451</v>
          </cell>
          <cell r="N553">
            <v>167414</v>
          </cell>
          <cell r="O553">
            <v>-8037</v>
          </cell>
          <cell r="P553">
            <v>-4.8006737787759685E-2</v>
          </cell>
          <cell r="R553">
            <v>28952</v>
          </cell>
          <cell r="S553">
            <v>30033</v>
          </cell>
          <cell r="T553">
            <v>29234</v>
          </cell>
          <cell r="U553">
            <v>29140</v>
          </cell>
          <cell r="V553">
            <v>28670</v>
          </cell>
          <cell r="W553">
            <v>29422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27965</v>
          </cell>
          <cell r="AE553">
            <v>27965</v>
          </cell>
          <cell r="AF553">
            <v>27965</v>
          </cell>
          <cell r="AG553">
            <v>27965</v>
          </cell>
          <cell r="AH553">
            <v>27777</v>
          </cell>
          <cell r="AI553">
            <v>27777</v>
          </cell>
          <cell r="AJ553">
            <v>27777</v>
          </cell>
          <cell r="AK553">
            <v>27777</v>
          </cell>
          <cell r="AL553">
            <v>27777</v>
          </cell>
          <cell r="AM553">
            <v>27777</v>
          </cell>
          <cell r="AN553">
            <v>27119</v>
          </cell>
          <cell r="AO553">
            <v>27683</v>
          </cell>
          <cell r="AQ553">
            <v>333324</v>
          </cell>
          <cell r="AR553">
            <v>333324</v>
          </cell>
          <cell r="AS553">
            <v>333324</v>
          </cell>
          <cell r="AT553">
            <v>333324</v>
          </cell>
          <cell r="AU553">
            <v>350479</v>
          </cell>
          <cell r="AV553">
            <v>350479</v>
          </cell>
          <cell r="AW553" t="e">
            <v>#REF!</v>
          </cell>
          <cell r="AX553" t="e">
            <v>#REF!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D553">
            <v>340374</v>
          </cell>
          <cell r="BE553">
            <v>274455.8</v>
          </cell>
          <cell r="BF553">
            <v>0</v>
          </cell>
          <cell r="BH553">
            <v>333324</v>
          </cell>
          <cell r="BI553">
            <v>400252</v>
          </cell>
          <cell r="BJ553">
            <v>345360.26</v>
          </cell>
          <cell r="BK553">
            <v>350479</v>
          </cell>
          <cell r="BL553">
            <v>350479</v>
          </cell>
          <cell r="BO553">
            <v>175028</v>
          </cell>
          <cell r="BP553">
            <v>-17155</v>
          </cell>
          <cell r="BQ553">
            <v>0</v>
          </cell>
          <cell r="BS553">
            <v>206509.91</v>
          </cell>
          <cell r="BT553">
            <v>350479</v>
          </cell>
          <cell r="BU553">
            <v>206509.91</v>
          </cell>
          <cell r="BV553">
            <v>143969.09</v>
          </cell>
        </row>
        <row r="554">
          <cell r="C554" t="str">
            <v>O&amp;M</v>
          </cell>
          <cell r="E554" t="str">
            <v>IT-T-LimiteDesktpSup</v>
          </cell>
          <cell r="I554">
            <v>0</v>
          </cell>
          <cell r="J554">
            <v>0</v>
          </cell>
          <cell r="K554">
            <v>0</v>
          </cell>
          <cell r="L554" t="str">
            <v xml:space="preserve"> </v>
          </cell>
          <cell r="M554">
            <v>0</v>
          </cell>
          <cell r="N554">
            <v>0</v>
          </cell>
          <cell r="O554">
            <v>0</v>
          </cell>
          <cell r="P554" t="str">
            <v xml:space="preserve"> 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D554">
            <v>0</v>
          </cell>
          <cell r="BE554">
            <v>0</v>
          </cell>
          <cell r="BF554">
            <v>0</v>
          </cell>
          <cell r="BH554">
            <v>0</v>
          </cell>
          <cell r="BI554">
            <v>60900</v>
          </cell>
          <cell r="BJ554">
            <v>68138.399999999994</v>
          </cell>
          <cell r="BK554">
            <v>0</v>
          </cell>
          <cell r="BL554">
            <v>0</v>
          </cell>
          <cell r="BO554">
            <v>0</v>
          </cell>
          <cell r="BP554">
            <v>0</v>
          </cell>
          <cell r="BQ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</row>
        <row r="555">
          <cell r="C555" t="str">
            <v>O&amp;M</v>
          </cell>
          <cell r="E555" t="str">
            <v>IT-T-PremiuDesktpSup</v>
          </cell>
          <cell r="I555">
            <v>20424</v>
          </cell>
          <cell r="J555">
            <v>22422</v>
          </cell>
          <cell r="K555">
            <v>1998</v>
          </cell>
          <cell r="L555">
            <v>8.9108910891089105E-2</v>
          </cell>
          <cell r="M555">
            <v>127428</v>
          </cell>
          <cell r="N555">
            <v>137196</v>
          </cell>
          <cell r="O555">
            <v>9768</v>
          </cell>
          <cell r="P555">
            <v>7.1197411003236247E-2</v>
          </cell>
          <cell r="R555">
            <v>21312</v>
          </cell>
          <cell r="S555">
            <v>21312</v>
          </cell>
          <cell r="T555">
            <v>21534</v>
          </cell>
          <cell r="U555">
            <v>21312</v>
          </cell>
          <cell r="V555">
            <v>21534</v>
          </cell>
          <cell r="W555">
            <v>20424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>
            <v>23088</v>
          </cell>
          <cell r="AE555">
            <v>23088</v>
          </cell>
          <cell r="AF555">
            <v>23088</v>
          </cell>
          <cell r="AG555">
            <v>23088</v>
          </cell>
          <cell r="AH555">
            <v>22422</v>
          </cell>
          <cell r="AI555">
            <v>22422</v>
          </cell>
          <cell r="AJ555">
            <v>22422</v>
          </cell>
          <cell r="AK555">
            <v>22422</v>
          </cell>
          <cell r="AL555">
            <v>22422</v>
          </cell>
          <cell r="AM555">
            <v>22422</v>
          </cell>
          <cell r="AN555">
            <v>21312</v>
          </cell>
          <cell r="AO555">
            <v>24420</v>
          </cell>
          <cell r="AQ555">
            <v>272525.65000000002</v>
          </cell>
          <cell r="AR555">
            <v>272525.65000000002</v>
          </cell>
          <cell r="AS555">
            <v>272525.65000000002</v>
          </cell>
          <cell r="AT555">
            <v>272525.65000000002</v>
          </cell>
          <cell r="AU555">
            <v>255966</v>
          </cell>
          <cell r="AV555">
            <v>255966</v>
          </cell>
          <cell r="AW555" t="e">
            <v>#REF!</v>
          </cell>
          <cell r="AX555" t="e">
            <v>#REF!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D555">
            <v>269392</v>
          </cell>
          <cell r="BE555">
            <v>288330.09999999998</v>
          </cell>
          <cell r="BF555">
            <v>422331</v>
          </cell>
          <cell r="BH555">
            <v>272616</v>
          </cell>
          <cell r="BI555">
            <v>378776</v>
          </cell>
          <cell r="BJ555">
            <v>398385.2</v>
          </cell>
          <cell r="BK555">
            <v>255966</v>
          </cell>
          <cell r="BL555">
            <v>255966</v>
          </cell>
          <cell r="BO555">
            <v>128538</v>
          </cell>
          <cell r="BP555">
            <v>16650</v>
          </cell>
          <cell r="BQ555">
            <v>0</v>
          </cell>
          <cell r="BS555">
            <v>266764.84999999998</v>
          </cell>
          <cell r="BT555">
            <v>255966</v>
          </cell>
          <cell r="BU555">
            <v>266764.84999999998</v>
          </cell>
          <cell r="BV555">
            <v>-10798.849999999977</v>
          </cell>
        </row>
        <row r="556">
          <cell r="C556" t="str">
            <v>O&amp;M</v>
          </cell>
          <cell r="E556" t="str">
            <v>IT-T-StandaDesktpSup</v>
          </cell>
          <cell r="I556">
            <v>487980</v>
          </cell>
          <cell r="J556">
            <v>512100</v>
          </cell>
          <cell r="K556">
            <v>24120</v>
          </cell>
          <cell r="L556">
            <v>4.7100175746924426E-2</v>
          </cell>
          <cell r="M556">
            <v>2952720</v>
          </cell>
          <cell r="N556">
            <v>3076920</v>
          </cell>
          <cell r="O556">
            <v>124200</v>
          </cell>
          <cell r="P556">
            <v>4.0365040365040364E-2</v>
          </cell>
          <cell r="R556">
            <v>495360</v>
          </cell>
          <cell r="S556">
            <v>494100</v>
          </cell>
          <cell r="T556">
            <v>493560</v>
          </cell>
          <cell r="U556">
            <v>493920</v>
          </cell>
          <cell r="V556">
            <v>487800</v>
          </cell>
          <cell r="W556">
            <v>487980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D556">
            <v>513180</v>
          </cell>
          <cell r="AE556">
            <v>513180</v>
          </cell>
          <cell r="AF556">
            <v>513180</v>
          </cell>
          <cell r="AG556">
            <v>513180</v>
          </cell>
          <cell r="AH556">
            <v>512100</v>
          </cell>
          <cell r="AI556">
            <v>512100</v>
          </cell>
          <cell r="AJ556">
            <v>512100</v>
          </cell>
          <cell r="AK556">
            <v>512100</v>
          </cell>
          <cell r="AL556">
            <v>512100</v>
          </cell>
          <cell r="AM556">
            <v>512100</v>
          </cell>
          <cell r="AN556">
            <v>511740</v>
          </cell>
          <cell r="AO556">
            <v>515880</v>
          </cell>
          <cell r="AQ556">
            <v>6152940</v>
          </cell>
          <cell r="AR556">
            <v>6152940</v>
          </cell>
          <cell r="AS556">
            <v>6152940</v>
          </cell>
          <cell r="AT556">
            <v>6152940</v>
          </cell>
          <cell r="AU556">
            <v>5928300</v>
          </cell>
          <cell r="AV556">
            <v>5928300</v>
          </cell>
          <cell r="AW556" t="e">
            <v>#REF!</v>
          </cell>
          <cell r="AX556" t="e">
            <v>#REF!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D556">
            <v>6141480</v>
          </cell>
          <cell r="BE556">
            <v>6742149.5899999999</v>
          </cell>
          <cell r="BF556">
            <v>8019750</v>
          </cell>
          <cell r="BH556">
            <v>6152940</v>
          </cell>
          <cell r="BI556">
            <v>6499977</v>
          </cell>
          <cell r="BJ556">
            <v>6824975.8499999996</v>
          </cell>
          <cell r="BK556">
            <v>5928300</v>
          </cell>
          <cell r="BL556">
            <v>5928300</v>
          </cell>
          <cell r="BO556">
            <v>2975580</v>
          </cell>
          <cell r="BP556">
            <v>224640</v>
          </cell>
          <cell r="BQ556">
            <v>0</v>
          </cell>
          <cell r="BS556">
            <v>5790274.7399999993</v>
          </cell>
          <cell r="BT556">
            <v>5928300</v>
          </cell>
          <cell r="BU556">
            <v>5790274.7399999993</v>
          </cell>
          <cell r="BV556">
            <v>138025.26000000071</v>
          </cell>
        </row>
        <row r="557">
          <cell r="C557" t="str">
            <v>O&amp;M</v>
          </cell>
          <cell r="E557" t="str">
            <v>IT-T-UnconnDesktpSup</v>
          </cell>
          <cell r="I557">
            <v>3293</v>
          </cell>
          <cell r="J557">
            <v>3827</v>
          </cell>
          <cell r="K557">
            <v>534</v>
          </cell>
          <cell r="L557">
            <v>0.13953488372093023</v>
          </cell>
          <cell r="M557">
            <v>19580</v>
          </cell>
          <cell r="N557">
            <v>22962</v>
          </cell>
          <cell r="O557">
            <v>3382</v>
          </cell>
          <cell r="P557">
            <v>0.14728682170542637</v>
          </cell>
          <cell r="R557">
            <v>3471</v>
          </cell>
          <cell r="S557">
            <v>3471</v>
          </cell>
          <cell r="T557">
            <v>3471</v>
          </cell>
          <cell r="U557">
            <v>2937</v>
          </cell>
          <cell r="V557">
            <v>2937</v>
          </cell>
          <cell r="W557">
            <v>3293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3827</v>
          </cell>
          <cell r="AE557">
            <v>3827</v>
          </cell>
          <cell r="AF557">
            <v>3827</v>
          </cell>
          <cell r="AG557">
            <v>3827</v>
          </cell>
          <cell r="AH557">
            <v>3827</v>
          </cell>
          <cell r="AI557">
            <v>3827</v>
          </cell>
          <cell r="AJ557">
            <v>3827</v>
          </cell>
          <cell r="AK557">
            <v>3827</v>
          </cell>
          <cell r="AL557">
            <v>3827</v>
          </cell>
          <cell r="AM557">
            <v>3827</v>
          </cell>
          <cell r="AN557">
            <v>3827</v>
          </cell>
          <cell r="AO557">
            <v>4005</v>
          </cell>
          <cell r="AQ557">
            <v>46102</v>
          </cell>
          <cell r="AR557">
            <v>46102</v>
          </cell>
          <cell r="AS557">
            <v>46102</v>
          </cell>
          <cell r="AT557">
            <v>46102</v>
          </cell>
          <cell r="AU557">
            <v>36846</v>
          </cell>
          <cell r="AV557">
            <v>36846</v>
          </cell>
          <cell r="AW557" t="e">
            <v>#REF!</v>
          </cell>
          <cell r="AX557" t="e">
            <v>#REF!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D557">
            <v>47320</v>
          </cell>
          <cell r="BE557">
            <v>42826.96</v>
          </cell>
          <cell r="BF557">
            <v>62100</v>
          </cell>
          <cell r="BH557">
            <v>46102</v>
          </cell>
          <cell r="BI557">
            <v>42770</v>
          </cell>
          <cell r="BJ557">
            <v>44821.120000000003</v>
          </cell>
          <cell r="BK557">
            <v>36846</v>
          </cell>
          <cell r="BL557">
            <v>36846</v>
          </cell>
          <cell r="BO557">
            <v>17266</v>
          </cell>
          <cell r="BP557">
            <v>9256</v>
          </cell>
          <cell r="BQ557">
            <v>0</v>
          </cell>
          <cell r="BS557">
            <v>44445.94</v>
          </cell>
          <cell r="BT557">
            <v>36846</v>
          </cell>
          <cell r="BU557">
            <v>44445.94</v>
          </cell>
          <cell r="BV557">
            <v>-7599.9400000000023</v>
          </cell>
        </row>
        <row r="558">
          <cell r="C558" t="str">
            <v>O&amp;M</v>
          </cell>
          <cell r="E558" t="str">
            <v>IT-T-MobiDataTermSup</v>
          </cell>
          <cell r="I558">
            <v>0</v>
          </cell>
          <cell r="J558">
            <v>0</v>
          </cell>
          <cell r="K558">
            <v>0</v>
          </cell>
          <cell r="L558" t="str">
            <v xml:space="preserve"> </v>
          </cell>
          <cell r="M558">
            <v>0</v>
          </cell>
          <cell r="N558">
            <v>0</v>
          </cell>
          <cell r="O558">
            <v>0</v>
          </cell>
          <cell r="P558" t="str">
            <v xml:space="preserve"> 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D558">
            <v>0</v>
          </cell>
          <cell r="BE558">
            <v>0</v>
          </cell>
          <cell r="BF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O558">
            <v>0</v>
          </cell>
          <cell r="BP558">
            <v>0</v>
          </cell>
          <cell r="BQ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</row>
        <row r="559">
          <cell r="C559" t="str">
            <v>O&amp;M</v>
          </cell>
          <cell r="E559" t="str">
            <v>IT-T-SAP</v>
          </cell>
          <cell r="I559">
            <v>844301</v>
          </cell>
          <cell r="J559">
            <v>843967</v>
          </cell>
          <cell r="K559">
            <v>-334</v>
          </cell>
          <cell r="L559">
            <v>-3.9575007079660696E-4</v>
          </cell>
          <cell r="M559">
            <v>5065806</v>
          </cell>
          <cell r="N559">
            <v>5067838</v>
          </cell>
          <cell r="O559">
            <v>2032</v>
          </cell>
          <cell r="P559">
            <v>4.0095993597269686E-4</v>
          </cell>
          <cell r="R559">
            <v>844301</v>
          </cell>
          <cell r="S559">
            <v>844301</v>
          </cell>
          <cell r="T559">
            <v>844301</v>
          </cell>
          <cell r="U559">
            <v>844301</v>
          </cell>
          <cell r="V559">
            <v>844301</v>
          </cell>
          <cell r="W559">
            <v>844301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844976</v>
          </cell>
          <cell r="AE559">
            <v>844976</v>
          </cell>
          <cell r="AF559">
            <v>844976</v>
          </cell>
          <cell r="AG559">
            <v>844976</v>
          </cell>
          <cell r="AH559">
            <v>843967</v>
          </cell>
          <cell r="AI559">
            <v>843967</v>
          </cell>
          <cell r="AJ559">
            <v>843967</v>
          </cell>
          <cell r="AK559">
            <v>843967</v>
          </cell>
          <cell r="AL559">
            <v>843967</v>
          </cell>
          <cell r="AM559">
            <v>843967</v>
          </cell>
          <cell r="AN559">
            <v>843967</v>
          </cell>
          <cell r="AO559">
            <v>843939</v>
          </cell>
          <cell r="AQ559">
            <v>10131612</v>
          </cell>
          <cell r="AR559">
            <v>10131612</v>
          </cell>
          <cell r="AS559">
            <v>10131612</v>
          </cell>
          <cell r="AT559">
            <v>10131612</v>
          </cell>
          <cell r="AU559">
            <v>10131612</v>
          </cell>
          <cell r="AV559">
            <v>10131612</v>
          </cell>
          <cell r="AW559" t="e">
            <v>#REF!</v>
          </cell>
          <cell r="AX559" t="e">
            <v>#REF!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D559">
            <v>10317504</v>
          </cell>
          <cell r="BE559">
            <v>9921036</v>
          </cell>
          <cell r="BF559">
            <v>10710672</v>
          </cell>
          <cell r="BH559">
            <v>10131612</v>
          </cell>
          <cell r="BI559">
            <v>10317518</v>
          </cell>
          <cell r="BJ559">
            <v>9921045</v>
          </cell>
          <cell r="BK559">
            <v>10131612</v>
          </cell>
          <cell r="BL559">
            <v>10131612</v>
          </cell>
          <cell r="BO559">
            <v>5065806</v>
          </cell>
          <cell r="BP559">
            <v>0</v>
          </cell>
          <cell r="BQ559">
            <v>0</v>
          </cell>
          <cell r="BS559">
            <v>0</v>
          </cell>
          <cell r="BT559">
            <v>10131612</v>
          </cell>
          <cell r="BU559">
            <v>0</v>
          </cell>
          <cell r="BV559">
            <v>10131612</v>
          </cell>
        </row>
        <row r="560">
          <cell r="C560" t="str">
            <v>O&amp;M</v>
          </cell>
          <cell r="E560" t="str">
            <v>IT-T-Custom Support</v>
          </cell>
          <cell r="I560">
            <v>267026.64</v>
          </cell>
          <cell r="J560">
            <v>334998</v>
          </cell>
          <cell r="K560">
            <v>67971.359999999986</v>
          </cell>
          <cell r="L560">
            <v>0.20290079343757272</v>
          </cell>
          <cell r="M560">
            <v>1808532.81</v>
          </cell>
          <cell r="N560">
            <v>2011600</v>
          </cell>
          <cell r="O560">
            <v>203067.18999999994</v>
          </cell>
          <cell r="P560">
            <v>0.10094809604295085</v>
          </cell>
          <cell r="R560">
            <v>264849.51</v>
          </cell>
          <cell r="S560">
            <v>290139.63</v>
          </cell>
          <cell r="T560">
            <v>314871.67999999999</v>
          </cell>
          <cell r="U560">
            <v>253013.69</v>
          </cell>
          <cell r="V560">
            <v>418631.66</v>
          </cell>
          <cell r="W560">
            <v>267026.64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335401</v>
          </cell>
          <cell r="AE560">
            <v>335401</v>
          </cell>
          <cell r="AF560">
            <v>335401</v>
          </cell>
          <cell r="AG560">
            <v>335401</v>
          </cell>
          <cell r="AH560">
            <v>334998</v>
          </cell>
          <cell r="AI560">
            <v>334998</v>
          </cell>
          <cell r="AJ560">
            <v>334998</v>
          </cell>
          <cell r="AK560">
            <v>334998</v>
          </cell>
          <cell r="AL560">
            <v>334998</v>
          </cell>
          <cell r="AM560">
            <v>334998</v>
          </cell>
          <cell r="AN560">
            <v>334998</v>
          </cell>
          <cell r="AO560">
            <v>334992.87</v>
          </cell>
          <cell r="AQ560">
            <v>4021582.87</v>
          </cell>
          <cell r="AR560">
            <v>4021582.87</v>
          </cell>
          <cell r="AS560">
            <v>4021582.87</v>
          </cell>
          <cell r="AT560">
            <v>4021582.87</v>
          </cell>
          <cell r="AU560">
            <v>3555737.51</v>
          </cell>
          <cell r="AV560">
            <v>3555737.51</v>
          </cell>
          <cell r="AW560" t="e">
            <v>#REF!</v>
          </cell>
          <cell r="AX560" t="e">
            <v>#REF!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D560">
            <v>3914302.05</v>
          </cell>
          <cell r="BE560">
            <v>3597772.27</v>
          </cell>
          <cell r="BF560">
            <v>4170633.01</v>
          </cell>
          <cell r="BH560">
            <v>4021582.87</v>
          </cell>
          <cell r="BI560">
            <v>4370922</v>
          </cell>
          <cell r="BJ560">
            <v>4103206</v>
          </cell>
          <cell r="BK560">
            <v>3555737.51</v>
          </cell>
          <cell r="BL560">
            <v>3555737.51</v>
          </cell>
          <cell r="BO560">
            <v>1747204.6999999997</v>
          </cell>
          <cell r="BP560">
            <v>465845.36000000034</v>
          </cell>
          <cell r="BQ560">
            <v>0</v>
          </cell>
          <cell r="BS560">
            <v>4448779</v>
          </cell>
          <cell r="BT560">
            <v>3555737.51</v>
          </cell>
          <cell r="BU560">
            <v>4448779</v>
          </cell>
          <cell r="BV560">
            <v>-893041.49000000022</v>
          </cell>
        </row>
        <row r="561">
          <cell r="C561" t="str">
            <v>O&amp;M</v>
          </cell>
          <cell r="E561" t="str">
            <v>IT-T-E-Sarbanes Oxley 404</v>
          </cell>
          <cell r="I561">
            <v>17440.32</v>
          </cell>
          <cell r="J561">
            <v>35330</v>
          </cell>
          <cell r="K561">
            <v>17889.68</v>
          </cell>
          <cell r="L561">
            <v>0.50635946787432773</v>
          </cell>
          <cell r="M561">
            <v>96378.01</v>
          </cell>
          <cell r="N561">
            <v>212148</v>
          </cell>
          <cell r="O561">
            <v>115769.99</v>
          </cell>
          <cell r="P561">
            <v>0.54570389539378172</v>
          </cell>
          <cell r="R561">
            <v>10378.18</v>
          </cell>
          <cell r="S561">
            <v>16674.78</v>
          </cell>
          <cell r="T561">
            <v>16736.580000000002</v>
          </cell>
          <cell r="U561">
            <v>13640.05</v>
          </cell>
          <cell r="V561">
            <v>21508.1</v>
          </cell>
          <cell r="W561">
            <v>17440.32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D561">
            <v>35372</v>
          </cell>
          <cell r="AE561">
            <v>35372</v>
          </cell>
          <cell r="AF561">
            <v>35372</v>
          </cell>
          <cell r="AG561">
            <v>35372</v>
          </cell>
          <cell r="AH561">
            <v>35330</v>
          </cell>
          <cell r="AI561">
            <v>35330</v>
          </cell>
          <cell r="AJ561">
            <v>35330</v>
          </cell>
          <cell r="AK561">
            <v>35330</v>
          </cell>
          <cell r="AL561">
            <v>35330</v>
          </cell>
          <cell r="AM561">
            <v>35330</v>
          </cell>
          <cell r="AN561">
            <v>35330</v>
          </cell>
          <cell r="AO561">
            <v>35329</v>
          </cell>
          <cell r="AQ561">
            <v>424127</v>
          </cell>
          <cell r="AR561">
            <v>424127</v>
          </cell>
          <cell r="AS561">
            <v>412965.88</v>
          </cell>
          <cell r="AT561">
            <v>412965.88</v>
          </cell>
          <cell r="AU561">
            <v>313310</v>
          </cell>
          <cell r="AV561">
            <v>313310</v>
          </cell>
          <cell r="AW561" t="e">
            <v>#REF!</v>
          </cell>
          <cell r="AX561" t="e">
            <v>#REF!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D561">
            <v>226615.49</v>
          </cell>
          <cell r="BE561">
            <v>209408.16</v>
          </cell>
          <cell r="BF561">
            <v>341444.87</v>
          </cell>
          <cell r="BH561">
            <v>424127</v>
          </cell>
          <cell r="BI561">
            <v>431909</v>
          </cell>
          <cell r="BJ561">
            <v>416845</v>
          </cell>
          <cell r="BK561">
            <v>313310</v>
          </cell>
          <cell r="BL561">
            <v>313310</v>
          </cell>
          <cell r="BO561">
            <v>216931.99</v>
          </cell>
          <cell r="BP561">
            <v>110817</v>
          </cell>
          <cell r="BQ561">
            <v>0</v>
          </cell>
          <cell r="BS561">
            <v>287588.42</v>
          </cell>
          <cell r="BT561">
            <v>313310</v>
          </cell>
          <cell r="BU561">
            <v>287588.42</v>
          </cell>
          <cell r="BV561">
            <v>25721.580000000016</v>
          </cell>
        </row>
        <row r="562">
          <cell r="C562" t="str">
            <v>O&amp;M</v>
          </cell>
          <cell r="E562" t="str">
            <v>IT-T-MAC Activate</v>
          </cell>
          <cell r="I562">
            <v>11074</v>
          </cell>
          <cell r="J562">
            <v>3164</v>
          </cell>
          <cell r="K562">
            <v>-7910</v>
          </cell>
          <cell r="L562">
            <v>-2.5</v>
          </cell>
          <cell r="M562">
            <v>43392</v>
          </cell>
          <cell r="N562">
            <v>19888</v>
          </cell>
          <cell r="O562">
            <v>-23504</v>
          </cell>
          <cell r="P562">
            <v>-1.1818181818181819</v>
          </cell>
          <cell r="R562">
            <v>4746</v>
          </cell>
          <cell r="S562">
            <v>6102</v>
          </cell>
          <cell r="T562">
            <v>7232</v>
          </cell>
          <cell r="U562">
            <v>8362</v>
          </cell>
          <cell r="V562">
            <v>5876</v>
          </cell>
          <cell r="W562">
            <v>11074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D562">
            <v>3390</v>
          </cell>
          <cell r="AE562">
            <v>3390</v>
          </cell>
          <cell r="AF562">
            <v>3390</v>
          </cell>
          <cell r="AG562">
            <v>3390</v>
          </cell>
          <cell r="AH562">
            <v>3164</v>
          </cell>
          <cell r="AI562">
            <v>3164</v>
          </cell>
          <cell r="AJ562">
            <v>3164</v>
          </cell>
          <cell r="AK562">
            <v>2938</v>
          </cell>
          <cell r="AL562">
            <v>2938</v>
          </cell>
          <cell r="AM562">
            <v>2712</v>
          </cell>
          <cell r="AN562">
            <v>1808</v>
          </cell>
          <cell r="AO562">
            <v>7006</v>
          </cell>
          <cell r="AQ562">
            <v>40454</v>
          </cell>
          <cell r="AR562">
            <v>40454</v>
          </cell>
          <cell r="AS562">
            <v>40454</v>
          </cell>
          <cell r="AT562">
            <v>40454</v>
          </cell>
          <cell r="AU562">
            <v>84298</v>
          </cell>
          <cell r="AV562">
            <v>84298</v>
          </cell>
          <cell r="AW562" t="e">
            <v>#REF!</v>
          </cell>
          <cell r="AX562" t="e">
            <v>#REF!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D562">
            <v>42090</v>
          </cell>
          <cell r="BE562">
            <v>46874.94</v>
          </cell>
          <cell r="BF562">
            <v>89952.66</v>
          </cell>
          <cell r="BH562">
            <v>40454</v>
          </cell>
          <cell r="BI562">
            <v>83950</v>
          </cell>
          <cell r="BJ562">
            <v>73631.88</v>
          </cell>
          <cell r="BK562">
            <v>84298</v>
          </cell>
          <cell r="BL562">
            <v>84298</v>
          </cell>
          <cell r="BO562">
            <v>40906</v>
          </cell>
          <cell r="BP562">
            <v>-43844</v>
          </cell>
          <cell r="BQ562">
            <v>0</v>
          </cell>
          <cell r="BS562">
            <v>130104.36</v>
          </cell>
          <cell r="BT562">
            <v>84298</v>
          </cell>
          <cell r="BU562">
            <v>130104.36</v>
          </cell>
          <cell r="BV562">
            <v>-45806.36</v>
          </cell>
        </row>
        <row r="563">
          <cell r="C563" t="str">
            <v>O&amp;M</v>
          </cell>
          <cell r="E563" t="str">
            <v>IT-T-MAC Activate</v>
          </cell>
          <cell r="I563">
            <v>0</v>
          </cell>
          <cell r="J563">
            <v>6741</v>
          </cell>
          <cell r="K563">
            <v>6741</v>
          </cell>
          <cell r="L563">
            <v>1</v>
          </cell>
          <cell r="M563">
            <v>39697</v>
          </cell>
          <cell r="N563">
            <v>43442</v>
          </cell>
          <cell r="O563">
            <v>3745</v>
          </cell>
          <cell r="P563">
            <v>8.6206896551724144E-2</v>
          </cell>
          <cell r="R563">
            <v>18725</v>
          </cell>
          <cell r="S563">
            <v>2996</v>
          </cell>
          <cell r="T563">
            <v>1498</v>
          </cell>
          <cell r="U563">
            <v>10486</v>
          </cell>
          <cell r="V563">
            <v>5992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7490</v>
          </cell>
          <cell r="AE563">
            <v>7490</v>
          </cell>
          <cell r="AF563">
            <v>7490</v>
          </cell>
          <cell r="AG563">
            <v>7490</v>
          </cell>
          <cell r="AH563">
            <v>6741</v>
          </cell>
          <cell r="AI563">
            <v>6741</v>
          </cell>
          <cell r="AJ563">
            <v>6741</v>
          </cell>
          <cell r="AK563">
            <v>5243</v>
          </cell>
          <cell r="AL563">
            <v>5243</v>
          </cell>
          <cell r="AM563">
            <v>5243</v>
          </cell>
          <cell r="AN563">
            <v>4494</v>
          </cell>
          <cell r="AO563">
            <v>18725</v>
          </cell>
          <cell r="AQ563">
            <v>89131</v>
          </cell>
          <cell r="AR563">
            <v>89131</v>
          </cell>
          <cell r="AS563">
            <v>89131</v>
          </cell>
          <cell r="AT563">
            <v>89131</v>
          </cell>
          <cell r="AU563">
            <v>121344.75</v>
          </cell>
          <cell r="AV563">
            <v>121344.75</v>
          </cell>
          <cell r="AW563" t="e">
            <v>#REF!</v>
          </cell>
          <cell r="AX563" t="e">
            <v>#REF!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D563">
            <v>96138</v>
          </cell>
          <cell r="BE563">
            <v>77990.080000000002</v>
          </cell>
          <cell r="BF563">
            <v>132323.42000000001</v>
          </cell>
          <cell r="BH563">
            <v>89131</v>
          </cell>
          <cell r="BI563">
            <v>130473</v>
          </cell>
          <cell r="BJ563">
            <v>118377.8</v>
          </cell>
          <cell r="BK563">
            <v>121344.75</v>
          </cell>
          <cell r="BL563">
            <v>121344.75</v>
          </cell>
          <cell r="BO563">
            <v>81647.75</v>
          </cell>
          <cell r="BP563">
            <v>-32213.75</v>
          </cell>
          <cell r="BQ563">
            <v>0</v>
          </cell>
          <cell r="BS563">
            <v>168713.60000000001</v>
          </cell>
          <cell r="BT563">
            <v>121344.75</v>
          </cell>
          <cell r="BU563">
            <v>168713.60000000001</v>
          </cell>
          <cell r="BV563">
            <v>-47368.850000000006</v>
          </cell>
        </row>
        <row r="564">
          <cell r="C564" t="str">
            <v>O&amp;M</v>
          </cell>
          <cell r="E564" t="str">
            <v>IT-T-Corp Extens</v>
          </cell>
          <cell r="I564">
            <v>145888</v>
          </cell>
          <cell r="J564">
            <v>142752</v>
          </cell>
          <cell r="K564">
            <v>-3136</v>
          </cell>
          <cell r="L564">
            <v>-2.1968168572069041E-2</v>
          </cell>
          <cell r="M564">
            <v>875296</v>
          </cell>
          <cell r="N564">
            <v>857152</v>
          </cell>
          <cell r="O564">
            <v>-18144</v>
          </cell>
          <cell r="P564">
            <v>-2.1167774210408424E-2</v>
          </cell>
          <cell r="R564">
            <v>136672</v>
          </cell>
          <cell r="S564">
            <v>136672</v>
          </cell>
          <cell r="T564">
            <v>136672</v>
          </cell>
          <cell r="U564">
            <v>136672</v>
          </cell>
          <cell r="V564">
            <v>182720</v>
          </cell>
          <cell r="W564">
            <v>145888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142912</v>
          </cell>
          <cell r="AE564">
            <v>142912</v>
          </cell>
          <cell r="AF564">
            <v>142912</v>
          </cell>
          <cell r="AG564">
            <v>142912</v>
          </cell>
          <cell r="AH564">
            <v>142752</v>
          </cell>
          <cell r="AI564">
            <v>142752</v>
          </cell>
          <cell r="AJ564">
            <v>142752</v>
          </cell>
          <cell r="AK564">
            <v>142752</v>
          </cell>
          <cell r="AL564">
            <v>142752</v>
          </cell>
          <cell r="AM564">
            <v>142752</v>
          </cell>
          <cell r="AN564">
            <v>142752</v>
          </cell>
          <cell r="AO564">
            <v>142496</v>
          </cell>
          <cell r="AQ564">
            <v>1713408</v>
          </cell>
          <cell r="AR564">
            <v>1713408</v>
          </cell>
          <cell r="AS564">
            <v>1713408</v>
          </cell>
          <cell r="AT564">
            <v>1713408</v>
          </cell>
          <cell r="AU564">
            <v>1713568</v>
          </cell>
          <cell r="AV564">
            <v>1713568</v>
          </cell>
          <cell r="AW564" t="e">
            <v>#REF!</v>
          </cell>
          <cell r="AX564" t="e">
            <v>#REF!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D564">
            <v>1713408</v>
          </cell>
          <cell r="BE564">
            <v>1643443.2</v>
          </cell>
          <cell r="BF564">
            <v>1726332.4</v>
          </cell>
          <cell r="BH564">
            <v>1713408</v>
          </cell>
          <cell r="BI564">
            <v>1713824</v>
          </cell>
          <cell r="BJ564">
            <v>1637206.92</v>
          </cell>
          <cell r="BK564">
            <v>1713568</v>
          </cell>
          <cell r="BL564">
            <v>1713568</v>
          </cell>
          <cell r="BO564">
            <v>838272</v>
          </cell>
          <cell r="BP564">
            <v>-160</v>
          </cell>
          <cell r="BQ564">
            <v>0</v>
          </cell>
          <cell r="BS564">
            <v>2171254.98</v>
          </cell>
          <cell r="BT564">
            <v>1713568</v>
          </cell>
          <cell r="BU564">
            <v>2171254.98</v>
          </cell>
          <cell r="BV564">
            <v>-457686.98</v>
          </cell>
        </row>
        <row r="565">
          <cell r="C565" t="str">
            <v>O&amp;M</v>
          </cell>
          <cell r="E565" t="str">
            <v>IT-T-Special Data Services</v>
          </cell>
          <cell r="I565">
            <v>16452</v>
          </cell>
          <cell r="J565">
            <v>22393</v>
          </cell>
          <cell r="K565">
            <v>5941</v>
          </cell>
          <cell r="L565">
            <v>0.26530612244897961</v>
          </cell>
          <cell r="M565">
            <v>98712</v>
          </cell>
          <cell r="N565">
            <v>134358</v>
          </cell>
          <cell r="O565">
            <v>35646</v>
          </cell>
          <cell r="P565">
            <v>0.26530612244897961</v>
          </cell>
          <cell r="R565">
            <v>16452</v>
          </cell>
          <cell r="S565">
            <v>16452</v>
          </cell>
          <cell r="T565">
            <v>16452</v>
          </cell>
          <cell r="U565">
            <v>16452</v>
          </cell>
          <cell r="V565">
            <v>16452</v>
          </cell>
          <cell r="W565">
            <v>16452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22393</v>
          </cell>
          <cell r="AE565">
            <v>22393</v>
          </cell>
          <cell r="AF565">
            <v>22393</v>
          </cell>
          <cell r="AG565">
            <v>22393</v>
          </cell>
          <cell r="AH565">
            <v>22393</v>
          </cell>
          <cell r="AI565">
            <v>22393</v>
          </cell>
          <cell r="AJ565">
            <v>22393</v>
          </cell>
          <cell r="AK565">
            <v>22393</v>
          </cell>
          <cell r="AL565">
            <v>22393</v>
          </cell>
          <cell r="AM565">
            <v>22393</v>
          </cell>
          <cell r="AN565">
            <v>20108</v>
          </cell>
          <cell r="AO565">
            <v>17823</v>
          </cell>
          <cell r="AQ565">
            <v>261861</v>
          </cell>
          <cell r="AR565">
            <v>261861</v>
          </cell>
          <cell r="AS565">
            <v>261861</v>
          </cell>
          <cell r="AT565">
            <v>261861</v>
          </cell>
          <cell r="AU565">
            <v>197424</v>
          </cell>
          <cell r="AV565">
            <v>197424</v>
          </cell>
          <cell r="AW565" t="e">
            <v>#REF!</v>
          </cell>
          <cell r="AX565" t="e">
            <v>#REF!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D565">
            <v>252960</v>
          </cell>
          <cell r="BE565">
            <v>255024</v>
          </cell>
          <cell r="BF565">
            <v>237787.2</v>
          </cell>
          <cell r="BH565">
            <v>261861</v>
          </cell>
          <cell r="BI565">
            <v>273420</v>
          </cell>
          <cell r="BJ565">
            <v>260337</v>
          </cell>
          <cell r="BK565">
            <v>197424</v>
          </cell>
          <cell r="BL565">
            <v>197424</v>
          </cell>
          <cell r="BO565">
            <v>98712</v>
          </cell>
          <cell r="BP565">
            <v>64437</v>
          </cell>
          <cell r="BQ565">
            <v>0</v>
          </cell>
          <cell r="BS565">
            <v>190789.17</v>
          </cell>
          <cell r="BT565">
            <v>197424</v>
          </cell>
          <cell r="BU565">
            <v>190789.17</v>
          </cell>
          <cell r="BV565">
            <v>6634.8299999999872</v>
          </cell>
        </row>
        <row r="566">
          <cell r="C566" t="str">
            <v>O&amp;M</v>
          </cell>
          <cell r="E566" t="str">
            <v>IT-T-Radio Network</v>
          </cell>
          <cell r="I566">
            <v>17372</v>
          </cell>
          <cell r="J566">
            <v>17365</v>
          </cell>
          <cell r="K566">
            <v>-7</v>
          </cell>
          <cell r="L566">
            <v>-4.0310970342643246E-4</v>
          </cell>
          <cell r="M566">
            <v>104232</v>
          </cell>
          <cell r="N566">
            <v>104274</v>
          </cell>
          <cell r="O566">
            <v>42</v>
          </cell>
          <cell r="P566">
            <v>4.027849703665343E-4</v>
          </cell>
          <cell r="R566">
            <v>17372</v>
          </cell>
          <cell r="S566">
            <v>17372</v>
          </cell>
          <cell r="T566">
            <v>17372</v>
          </cell>
          <cell r="U566">
            <v>17372</v>
          </cell>
          <cell r="V566">
            <v>17372</v>
          </cell>
          <cell r="W566">
            <v>17372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17386</v>
          </cell>
          <cell r="AE566">
            <v>17386</v>
          </cell>
          <cell r="AF566">
            <v>17386</v>
          </cell>
          <cell r="AG566">
            <v>17386</v>
          </cell>
          <cell r="AH566">
            <v>17365</v>
          </cell>
          <cell r="AI566">
            <v>17365</v>
          </cell>
          <cell r="AJ566">
            <v>17365</v>
          </cell>
          <cell r="AK566">
            <v>17365</v>
          </cell>
          <cell r="AL566">
            <v>17365</v>
          </cell>
          <cell r="AM566">
            <v>17365</v>
          </cell>
          <cell r="AN566">
            <v>17365</v>
          </cell>
          <cell r="AO566">
            <v>17366</v>
          </cell>
          <cell r="AQ566">
            <v>208465</v>
          </cell>
          <cell r="AR566">
            <v>208465</v>
          </cell>
          <cell r="AS566">
            <v>208465</v>
          </cell>
          <cell r="AT566">
            <v>208465</v>
          </cell>
          <cell r="AU566">
            <v>208464</v>
          </cell>
          <cell r="AV566">
            <v>208464</v>
          </cell>
          <cell r="AW566" t="e">
            <v>#REF!</v>
          </cell>
          <cell r="AX566" t="e">
            <v>#REF!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D566">
            <v>212292</v>
          </cell>
          <cell r="BE566">
            <v>211368</v>
          </cell>
          <cell r="BF566">
            <v>246672</v>
          </cell>
          <cell r="BH566">
            <v>208465</v>
          </cell>
          <cell r="BI566">
            <v>212295</v>
          </cell>
          <cell r="BJ566">
            <v>211372</v>
          </cell>
          <cell r="BK566">
            <v>208464</v>
          </cell>
          <cell r="BL566">
            <v>208464</v>
          </cell>
          <cell r="BO566">
            <v>104232</v>
          </cell>
          <cell r="BP566">
            <v>1</v>
          </cell>
          <cell r="BQ566">
            <v>0</v>
          </cell>
          <cell r="BS566">
            <v>218661</v>
          </cell>
          <cell r="BT566">
            <v>208464</v>
          </cell>
          <cell r="BU566">
            <v>218661</v>
          </cell>
          <cell r="BV566">
            <v>-10197</v>
          </cell>
        </row>
        <row r="567">
          <cell r="C567" t="str">
            <v>O&amp;M</v>
          </cell>
          <cell r="E567" t="str">
            <v>IT-T-Enhanced Net Su</v>
          </cell>
          <cell r="I567">
            <v>60119</v>
          </cell>
          <cell r="J567">
            <v>60095</v>
          </cell>
          <cell r="K567">
            <v>-24</v>
          </cell>
          <cell r="L567">
            <v>-3.9936766785922292E-4</v>
          </cell>
          <cell r="M567">
            <v>360714</v>
          </cell>
          <cell r="N567">
            <v>360858</v>
          </cell>
          <cell r="O567">
            <v>144</v>
          </cell>
          <cell r="P567">
            <v>3.9904893337545515E-4</v>
          </cell>
          <cell r="R567">
            <v>60119</v>
          </cell>
          <cell r="S567">
            <v>60119</v>
          </cell>
          <cell r="T567">
            <v>60119</v>
          </cell>
          <cell r="U567">
            <v>60119</v>
          </cell>
          <cell r="V567">
            <v>60119</v>
          </cell>
          <cell r="W567">
            <v>60119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60167</v>
          </cell>
          <cell r="AE567">
            <v>60167</v>
          </cell>
          <cell r="AF567">
            <v>60167</v>
          </cell>
          <cell r="AG567">
            <v>60167</v>
          </cell>
          <cell r="AH567">
            <v>60095</v>
          </cell>
          <cell r="AI567">
            <v>60095</v>
          </cell>
          <cell r="AJ567">
            <v>60095</v>
          </cell>
          <cell r="AK567">
            <v>60095</v>
          </cell>
          <cell r="AL567">
            <v>60095</v>
          </cell>
          <cell r="AM567">
            <v>60095</v>
          </cell>
          <cell r="AN567">
            <v>60095</v>
          </cell>
          <cell r="AO567">
            <v>60096</v>
          </cell>
          <cell r="AQ567">
            <v>721429</v>
          </cell>
          <cell r="AR567">
            <v>721429</v>
          </cell>
          <cell r="AS567">
            <v>721429</v>
          </cell>
          <cell r="AT567">
            <v>721429</v>
          </cell>
          <cell r="AU567">
            <v>721428</v>
          </cell>
          <cell r="AV567">
            <v>721428</v>
          </cell>
          <cell r="AW567" t="e">
            <v>#REF!</v>
          </cell>
          <cell r="AX567" t="e">
            <v>#REF!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D567">
            <v>734664</v>
          </cell>
          <cell r="BE567">
            <v>737148</v>
          </cell>
          <cell r="BF567">
            <v>716268</v>
          </cell>
          <cell r="BH567">
            <v>721429</v>
          </cell>
          <cell r="BI567">
            <v>734666</v>
          </cell>
          <cell r="BJ567">
            <v>737147</v>
          </cell>
          <cell r="BK567">
            <v>721428</v>
          </cell>
          <cell r="BL567">
            <v>721428</v>
          </cell>
          <cell r="BO567">
            <v>360714</v>
          </cell>
          <cell r="BP567">
            <v>1</v>
          </cell>
          <cell r="BQ567">
            <v>0</v>
          </cell>
          <cell r="BS567">
            <v>504992</v>
          </cell>
          <cell r="BT567">
            <v>721428</v>
          </cell>
          <cell r="BU567">
            <v>504992</v>
          </cell>
          <cell r="BV567">
            <v>216436</v>
          </cell>
        </row>
        <row r="568">
          <cell r="C568" t="str">
            <v>O&amp;M</v>
          </cell>
          <cell r="E568" t="str">
            <v>IT-T-Call Ctr Voice</v>
          </cell>
          <cell r="I568">
            <v>0</v>
          </cell>
          <cell r="J568">
            <v>0</v>
          </cell>
          <cell r="K568">
            <v>0</v>
          </cell>
          <cell r="L568" t="str">
            <v xml:space="preserve"> </v>
          </cell>
          <cell r="M568">
            <v>0</v>
          </cell>
          <cell r="N568">
            <v>0</v>
          </cell>
          <cell r="O568">
            <v>0</v>
          </cell>
          <cell r="P568" t="str">
            <v xml:space="preserve"> 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D568">
            <v>0</v>
          </cell>
          <cell r="BE568">
            <v>0</v>
          </cell>
          <cell r="BF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O568">
            <v>0</v>
          </cell>
          <cell r="BP568">
            <v>0</v>
          </cell>
          <cell r="BQ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</row>
        <row r="569">
          <cell r="C569" t="str">
            <v>O&amp;M</v>
          </cell>
          <cell r="E569" t="str">
            <v>IT-P-IT Client Proj</v>
          </cell>
          <cell r="I569">
            <v>298022</v>
          </cell>
          <cell r="J569">
            <v>421611.1</v>
          </cell>
          <cell r="K569">
            <v>123589.09999999998</v>
          </cell>
          <cell r="L569">
            <v>0.29313530881895655</v>
          </cell>
          <cell r="M569">
            <v>1414112.69</v>
          </cell>
          <cell r="N569">
            <v>2330833.2799999998</v>
          </cell>
          <cell r="O569">
            <v>916720.58999999985</v>
          </cell>
          <cell r="P569">
            <v>0.39330165647883658</v>
          </cell>
          <cell r="R569">
            <v>49017</v>
          </cell>
          <cell r="S569">
            <v>131567</v>
          </cell>
          <cell r="T569">
            <v>559912.68999999994</v>
          </cell>
          <cell r="U569">
            <v>241038</v>
          </cell>
          <cell r="V569">
            <v>134556</v>
          </cell>
          <cell r="W569">
            <v>298022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360666.66</v>
          </cell>
          <cell r="AE569">
            <v>360666.66</v>
          </cell>
          <cell r="AF569">
            <v>360666.66</v>
          </cell>
          <cell r="AG569">
            <v>413611.1</v>
          </cell>
          <cell r="AH569">
            <v>413611.1</v>
          </cell>
          <cell r="AI569">
            <v>421611.1</v>
          </cell>
          <cell r="AJ569">
            <v>653027.77</v>
          </cell>
          <cell r="AK569">
            <v>654027.77</v>
          </cell>
          <cell r="AL569">
            <v>681027.77</v>
          </cell>
          <cell r="AM569">
            <v>646694.43999999994</v>
          </cell>
          <cell r="AN569">
            <v>640444.43000000005</v>
          </cell>
          <cell r="AO569">
            <v>623944.43000000005</v>
          </cell>
          <cell r="AQ569">
            <v>6229999.8899999997</v>
          </cell>
          <cell r="AR569">
            <v>6229999.8899999997</v>
          </cell>
          <cell r="AS569">
            <v>6278836</v>
          </cell>
          <cell r="AT569">
            <v>6366539.6900000004</v>
          </cell>
          <cell r="AU569">
            <v>6560705.6900000004</v>
          </cell>
          <cell r="AV569">
            <v>5790076.6900000004</v>
          </cell>
          <cell r="AW569" t="e">
            <v>#REF!</v>
          </cell>
          <cell r="AX569" t="e">
            <v>#REF!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D569">
            <v>3534487</v>
          </cell>
          <cell r="BE569">
            <v>3755213.4</v>
          </cell>
          <cell r="BF569">
            <v>5696966.4100000001</v>
          </cell>
          <cell r="BH569">
            <v>6229999.8899999997</v>
          </cell>
          <cell r="BI569">
            <v>4720000</v>
          </cell>
          <cell r="BJ569">
            <v>6820000</v>
          </cell>
          <cell r="BK569">
            <v>5790076.6900000004</v>
          </cell>
          <cell r="BL569">
            <v>5339849.6900000004</v>
          </cell>
          <cell r="BO569">
            <v>3925737.0000000005</v>
          </cell>
          <cell r="BP569">
            <v>890150.19999999925</v>
          </cell>
          <cell r="BQ569">
            <v>450227</v>
          </cell>
          <cell r="BS569">
            <v>6152000</v>
          </cell>
          <cell r="BT569">
            <v>5339849.6900000004</v>
          </cell>
          <cell r="BU569">
            <v>6152000</v>
          </cell>
          <cell r="BV569">
            <v>-812150.30999999959</v>
          </cell>
        </row>
        <row r="570">
          <cell r="C570" t="str">
            <v>O&amp;M</v>
          </cell>
          <cell r="E570" t="str">
            <v>IT-T-Services Corp Application Support</v>
          </cell>
          <cell r="F570" t="str">
            <v>Services Corp Application Support</v>
          </cell>
          <cell r="I570">
            <v>0</v>
          </cell>
          <cell r="J570">
            <v>0</v>
          </cell>
          <cell r="K570">
            <v>0</v>
          </cell>
          <cell r="L570" t="str">
            <v xml:space="preserve"> </v>
          </cell>
          <cell r="M570">
            <v>0</v>
          </cell>
          <cell r="N570">
            <v>0</v>
          </cell>
          <cell r="O570">
            <v>0</v>
          </cell>
          <cell r="P570" t="str">
            <v xml:space="preserve"> 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D570">
            <v>0</v>
          </cell>
          <cell r="BE570">
            <v>0</v>
          </cell>
          <cell r="BF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O570">
            <v>0</v>
          </cell>
          <cell r="BP570">
            <v>0</v>
          </cell>
          <cell r="BQ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C571" t="str">
            <v>O&amp;M</v>
          </cell>
          <cell r="E571" t="str">
            <v>IT-P-Integration</v>
          </cell>
          <cell r="F571" t="str">
            <v>Integration</v>
          </cell>
          <cell r="I571">
            <v>0</v>
          </cell>
          <cell r="J571">
            <v>0</v>
          </cell>
          <cell r="K571">
            <v>0</v>
          </cell>
          <cell r="L571" t="str">
            <v xml:space="preserve"> </v>
          </cell>
          <cell r="M571">
            <v>0</v>
          </cell>
          <cell r="N571">
            <v>0</v>
          </cell>
          <cell r="O571">
            <v>0</v>
          </cell>
          <cell r="P571" t="str">
            <v xml:space="preserve"> 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D571">
            <v>0</v>
          </cell>
          <cell r="BE571">
            <v>0</v>
          </cell>
          <cell r="BF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O571">
            <v>0</v>
          </cell>
          <cell r="BP571">
            <v>0</v>
          </cell>
          <cell r="BQ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C572" t="str">
            <v>O&amp;M</v>
          </cell>
          <cell r="E572" t="str">
            <v>IT-P-Remote Access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  <cell r="M572">
            <v>0</v>
          </cell>
          <cell r="N572">
            <v>0</v>
          </cell>
          <cell r="O572">
            <v>0</v>
          </cell>
          <cell r="P572" t="str">
            <v xml:space="preserve"> 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D572">
            <v>0</v>
          </cell>
          <cell r="BE572">
            <v>0</v>
          </cell>
          <cell r="BF572">
            <v>194358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O572">
            <v>0</v>
          </cell>
          <cell r="BP572">
            <v>0</v>
          </cell>
          <cell r="BQ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C573" t="str">
            <v>O&amp;M</v>
          </cell>
          <cell r="E573" t="str">
            <v>IT-P-DAS (Dept)</v>
          </cell>
          <cell r="I573">
            <v>0</v>
          </cell>
          <cell r="J573">
            <v>0</v>
          </cell>
          <cell r="K573">
            <v>0</v>
          </cell>
          <cell r="L573" t="str">
            <v xml:space="preserve"> </v>
          </cell>
          <cell r="M573">
            <v>0</v>
          </cell>
          <cell r="N573">
            <v>0</v>
          </cell>
          <cell r="O573">
            <v>0</v>
          </cell>
          <cell r="P573" t="str">
            <v xml:space="preserve"> 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D573">
            <v>0</v>
          </cell>
          <cell r="BE573">
            <v>0</v>
          </cell>
          <cell r="BF573">
            <v>6175596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O573">
            <v>0</v>
          </cell>
          <cell r="BP573">
            <v>0</v>
          </cell>
          <cell r="BQ573">
            <v>0</v>
          </cell>
          <cell r="BS573">
            <v>10414877</v>
          </cell>
          <cell r="BT573">
            <v>0</v>
          </cell>
          <cell r="BU573">
            <v>10414877</v>
          </cell>
          <cell r="BV573">
            <v>-10414877</v>
          </cell>
        </row>
        <row r="574">
          <cell r="C574" t="str">
            <v>O&amp;M</v>
          </cell>
          <cell r="E574" t="str">
            <v>IT-T-Retail Office A</v>
          </cell>
          <cell r="I574">
            <v>0</v>
          </cell>
          <cell r="J574">
            <v>0</v>
          </cell>
          <cell r="K574">
            <v>0</v>
          </cell>
          <cell r="L574" t="str">
            <v xml:space="preserve"> </v>
          </cell>
          <cell r="M574">
            <v>0</v>
          </cell>
          <cell r="N574">
            <v>0</v>
          </cell>
          <cell r="O574">
            <v>0</v>
          </cell>
          <cell r="P574" t="str">
            <v xml:space="preserve"> 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D574">
            <v>0</v>
          </cell>
          <cell r="BE574">
            <v>0</v>
          </cell>
          <cell r="BF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O574">
            <v>0</v>
          </cell>
          <cell r="BP574">
            <v>0</v>
          </cell>
          <cell r="BQ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</row>
        <row r="575">
          <cell r="E575" t="str">
            <v>LESS: DSM</v>
          </cell>
          <cell r="BP575">
            <v>0</v>
          </cell>
          <cell r="BQ575">
            <v>0</v>
          </cell>
          <cell r="BT575">
            <v>0</v>
          </cell>
          <cell r="BU575">
            <v>0</v>
          </cell>
          <cell r="BV575">
            <v>0</v>
          </cell>
        </row>
        <row r="577">
          <cell r="D577" t="str">
            <v>Non-PT</v>
          </cell>
          <cell r="I577">
            <v>2890741.96</v>
          </cell>
          <cell r="J577">
            <v>3126207.1</v>
          </cell>
          <cell r="K577">
            <v>235465.13999999996</v>
          </cell>
          <cell r="L577">
            <v>7.5319750889184522E-2</v>
          </cell>
          <cell r="M577">
            <v>17213619.510000002</v>
          </cell>
          <cell r="N577">
            <v>18580085.280000001</v>
          </cell>
          <cell r="O577">
            <v>1366465.7699999998</v>
          </cell>
          <cell r="P577">
            <v>7.3544644677755733E-2</v>
          </cell>
          <cell r="R577">
            <v>2643654.69</v>
          </cell>
          <cell r="S577">
            <v>2743239.4099999997</v>
          </cell>
          <cell r="T577">
            <v>3194893.95</v>
          </cell>
          <cell r="U577">
            <v>2820692.7399999998</v>
          </cell>
          <cell r="V577">
            <v>2920396.7600000002</v>
          </cell>
          <cell r="W577">
            <v>2890741.96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D577">
            <v>3070681.66</v>
          </cell>
          <cell r="AE577">
            <v>3070681.66</v>
          </cell>
          <cell r="AF577">
            <v>3070681.66</v>
          </cell>
          <cell r="AG577">
            <v>3123626.1</v>
          </cell>
          <cell r="AH577">
            <v>3118207.1</v>
          </cell>
          <cell r="AI577">
            <v>3126207.1</v>
          </cell>
          <cell r="AJ577">
            <v>3357623.77</v>
          </cell>
          <cell r="AK577">
            <v>3356899.77</v>
          </cell>
          <cell r="AL577">
            <v>3383899.77</v>
          </cell>
          <cell r="AM577">
            <v>3349340.44</v>
          </cell>
          <cell r="AN577">
            <v>3337024.43</v>
          </cell>
          <cell r="AO577">
            <v>3345363.3000000003</v>
          </cell>
          <cell r="AQ577">
            <v>38710146.409999996</v>
          </cell>
          <cell r="AR577">
            <v>38710146.409999996</v>
          </cell>
          <cell r="AS577">
            <v>38747821.399999999</v>
          </cell>
          <cell r="AT577">
            <v>38835525.089999996</v>
          </cell>
          <cell r="AU577">
            <v>38242667.949999996</v>
          </cell>
          <cell r="AV577">
            <v>37472038.949999996</v>
          </cell>
          <cell r="AW577" t="e">
            <v>#REF!</v>
          </cell>
          <cell r="AX577" t="e">
            <v>#REF!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D577">
            <v>36037220.539999999</v>
          </cell>
          <cell r="BE577">
            <v>35801472.5</v>
          </cell>
          <cell r="BF577">
            <v>38943186.969999999</v>
          </cell>
          <cell r="BH577">
            <v>38710236.759999998</v>
          </cell>
          <cell r="BI577">
            <v>38572116</v>
          </cell>
          <cell r="BJ577">
            <v>39979348.43</v>
          </cell>
          <cell r="BK577">
            <v>37472038.949999996</v>
          </cell>
          <cell r="BL577">
            <v>37021811.949999996</v>
          </cell>
          <cell r="BM577">
            <v>0</v>
          </cell>
          <cell r="BN577">
            <v>0</v>
          </cell>
          <cell r="BO577">
            <v>19808192.440000001</v>
          </cell>
          <cell r="BP577">
            <v>1688424.8099999996</v>
          </cell>
          <cell r="BQ577">
            <v>450227</v>
          </cell>
          <cell r="BS577">
            <v>38823372.969999999</v>
          </cell>
          <cell r="BT577">
            <v>37021811.949999996</v>
          </cell>
          <cell r="BU577">
            <v>38823372.969999999</v>
          </cell>
          <cell r="BV577">
            <v>-1801561.0199999996</v>
          </cell>
        </row>
        <row r="579">
          <cell r="C579" t="str">
            <v>O&amp;M</v>
          </cell>
          <cell r="E579" t="str">
            <v>IT-P-E-PT-Integratio</v>
          </cell>
          <cell r="F579" t="str">
            <v>T&amp;E</v>
          </cell>
          <cell r="I579">
            <v>0</v>
          </cell>
          <cell r="J579">
            <v>0</v>
          </cell>
          <cell r="K579">
            <v>0</v>
          </cell>
          <cell r="L579" t="str">
            <v xml:space="preserve"> </v>
          </cell>
          <cell r="M579">
            <v>0</v>
          </cell>
          <cell r="N579">
            <v>0</v>
          </cell>
          <cell r="O579">
            <v>0</v>
          </cell>
          <cell r="P579" t="str">
            <v xml:space="preserve"> 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D579">
            <v>0</v>
          </cell>
          <cell r="BE579">
            <v>0</v>
          </cell>
          <cell r="BF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BQ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C580" t="str">
            <v>O&amp;M</v>
          </cell>
          <cell r="E580" t="str">
            <v>IT-T-PT-BasTelecoSrv</v>
          </cell>
          <cell r="I580">
            <v>43593</v>
          </cell>
          <cell r="J580">
            <v>41673</v>
          </cell>
          <cell r="K580">
            <v>-1920</v>
          </cell>
          <cell r="L580">
            <v>-4.6072996904470517E-2</v>
          </cell>
          <cell r="M580">
            <v>260044</v>
          </cell>
          <cell r="N580">
            <v>250242</v>
          </cell>
          <cell r="O580">
            <v>-9802</v>
          </cell>
          <cell r="P580">
            <v>-3.9170083359308189E-2</v>
          </cell>
          <cell r="R580">
            <v>52947</v>
          </cell>
          <cell r="S580">
            <v>39596</v>
          </cell>
          <cell r="T580">
            <v>40402</v>
          </cell>
          <cell r="U580">
            <v>42446</v>
          </cell>
          <cell r="V580">
            <v>41060</v>
          </cell>
          <cell r="W580">
            <v>43593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41724</v>
          </cell>
          <cell r="AE580">
            <v>41724</v>
          </cell>
          <cell r="AF580">
            <v>41724</v>
          </cell>
          <cell r="AG580">
            <v>41724</v>
          </cell>
          <cell r="AH580">
            <v>41673</v>
          </cell>
          <cell r="AI580">
            <v>41673</v>
          </cell>
          <cell r="AJ580">
            <v>41673</v>
          </cell>
          <cell r="AK580">
            <v>41673</v>
          </cell>
          <cell r="AL580">
            <v>41673</v>
          </cell>
          <cell r="AM580">
            <v>41673</v>
          </cell>
          <cell r="AN580">
            <v>41673</v>
          </cell>
          <cell r="AO580">
            <v>41705</v>
          </cell>
          <cell r="AQ580">
            <v>500312</v>
          </cell>
          <cell r="AR580">
            <v>500312</v>
          </cell>
          <cell r="AS580">
            <v>500312</v>
          </cell>
          <cell r="AT580">
            <v>500312</v>
          </cell>
          <cell r="AU580">
            <v>526175</v>
          </cell>
          <cell r="AV580">
            <v>526175</v>
          </cell>
          <cell r="AW580" t="e">
            <v>#REF!</v>
          </cell>
          <cell r="AX580" t="e">
            <v>#REF!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D580">
            <v>531286</v>
          </cell>
          <cell r="BE580">
            <v>521974</v>
          </cell>
          <cell r="BF580">
            <v>591435.59</v>
          </cell>
          <cell r="BH580">
            <v>500312</v>
          </cell>
          <cell r="BI580">
            <v>573167</v>
          </cell>
          <cell r="BJ580">
            <v>573167</v>
          </cell>
          <cell r="BK580">
            <v>526175</v>
          </cell>
          <cell r="BL580">
            <v>526175</v>
          </cell>
          <cell r="BO580">
            <v>266131</v>
          </cell>
          <cell r="BP580">
            <v>-25863</v>
          </cell>
          <cell r="BQ580">
            <v>0</v>
          </cell>
          <cell r="BS580">
            <v>500384</v>
          </cell>
          <cell r="BT580">
            <v>526175</v>
          </cell>
          <cell r="BU580">
            <v>500384</v>
          </cell>
          <cell r="BV580">
            <v>25791</v>
          </cell>
        </row>
        <row r="581">
          <cell r="C581" t="str">
            <v>O&amp;M</v>
          </cell>
          <cell r="E581" t="str">
            <v>IT-T-PT-PC/MDTwInsta</v>
          </cell>
          <cell r="I581">
            <v>0</v>
          </cell>
          <cell r="J581">
            <v>0</v>
          </cell>
          <cell r="K581">
            <v>0</v>
          </cell>
          <cell r="L581" t="str">
            <v xml:space="preserve"> </v>
          </cell>
          <cell r="M581">
            <v>0</v>
          </cell>
          <cell r="N581">
            <v>0</v>
          </cell>
          <cell r="O581">
            <v>0</v>
          </cell>
          <cell r="P581" t="str">
            <v xml:space="preserve"> 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D581">
            <v>371613</v>
          </cell>
          <cell r="BE581">
            <v>1855189</v>
          </cell>
          <cell r="BF581">
            <v>2573236.2599999998</v>
          </cell>
          <cell r="BH581">
            <v>0</v>
          </cell>
          <cell r="BI581">
            <v>634163</v>
          </cell>
          <cell r="BJ581">
            <v>2829691</v>
          </cell>
          <cell r="BK581">
            <v>0</v>
          </cell>
          <cell r="BL581">
            <v>0</v>
          </cell>
          <cell r="BO581">
            <v>0</v>
          </cell>
          <cell r="BP581">
            <v>0</v>
          </cell>
          <cell r="BQ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C582" t="str">
            <v>O&amp;M</v>
          </cell>
          <cell r="E582" t="str">
            <v>IT-T-PT-Corp Extension Use</v>
          </cell>
          <cell r="I582">
            <v>15946</v>
          </cell>
          <cell r="J582">
            <v>19632</v>
          </cell>
          <cell r="K582">
            <v>3686</v>
          </cell>
          <cell r="L582">
            <v>0.18775468622656888</v>
          </cell>
          <cell r="M582">
            <v>88807</v>
          </cell>
          <cell r="N582">
            <v>117888</v>
          </cell>
          <cell r="O582">
            <v>29081</v>
          </cell>
          <cell r="P582">
            <v>0.24668329261672095</v>
          </cell>
          <cell r="R582">
            <v>11607</v>
          </cell>
          <cell r="S582">
            <v>19116</v>
          </cell>
          <cell r="T582">
            <v>10787</v>
          </cell>
          <cell r="U582">
            <v>15405</v>
          </cell>
          <cell r="V582">
            <v>15946</v>
          </cell>
          <cell r="W582">
            <v>15946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19656</v>
          </cell>
          <cell r="AE582">
            <v>19656</v>
          </cell>
          <cell r="AF582">
            <v>19656</v>
          </cell>
          <cell r="AG582">
            <v>19656</v>
          </cell>
          <cell r="AH582">
            <v>19632</v>
          </cell>
          <cell r="AI582">
            <v>19632</v>
          </cell>
          <cell r="AJ582">
            <v>19632</v>
          </cell>
          <cell r="AK582">
            <v>19632</v>
          </cell>
          <cell r="AL582">
            <v>19632</v>
          </cell>
          <cell r="AM582">
            <v>19632</v>
          </cell>
          <cell r="AN582">
            <v>19632</v>
          </cell>
          <cell r="AO582">
            <v>19628</v>
          </cell>
          <cell r="AQ582">
            <v>235676</v>
          </cell>
          <cell r="AR582">
            <v>235676</v>
          </cell>
          <cell r="AS582">
            <v>235676</v>
          </cell>
          <cell r="AT582">
            <v>235676</v>
          </cell>
          <cell r="AU582">
            <v>170747</v>
          </cell>
          <cell r="AV582">
            <v>170747</v>
          </cell>
          <cell r="AW582" t="e">
            <v>#REF!</v>
          </cell>
          <cell r="AX582" t="e">
            <v>#REF!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D582">
            <v>201594</v>
          </cell>
          <cell r="BE582">
            <v>182086</v>
          </cell>
          <cell r="BF582">
            <v>333503</v>
          </cell>
          <cell r="BH582">
            <v>235676</v>
          </cell>
          <cell r="BI582">
            <v>257018</v>
          </cell>
          <cell r="BJ582">
            <v>257016</v>
          </cell>
          <cell r="BK582">
            <v>170747</v>
          </cell>
          <cell r="BL582">
            <v>170747</v>
          </cell>
          <cell r="BO582">
            <v>81940</v>
          </cell>
          <cell r="BP582">
            <v>64929</v>
          </cell>
          <cell r="BQ582">
            <v>0</v>
          </cell>
          <cell r="BS582">
            <v>133183</v>
          </cell>
          <cell r="BT582">
            <v>170747</v>
          </cell>
          <cell r="BU582">
            <v>133183</v>
          </cell>
          <cell r="BV582">
            <v>37564</v>
          </cell>
        </row>
        <row r="583">
          <cell r="C583" t="str">
            <v>O&amp;M</v>
          </cell>
          <cell r="E583" t="str">
            <v>IT-T-PT-Calling Card</v>
          </cell>
          <cell r="I583">
            <v>392</v>
          </cell>
          <cell r="J583">
            <v>792</v>
          </cell>
          <cell r="K583">
            <v>400</v>
          </cell>
          <cell r="L583">
            <v>0.50505050505050508</v>
          </cell>
          <cell r="M583">
            <v>3366</v>
          </cell>
          <cell r="N583">
            <v>4760</v>
          </cell>
          <cell r="O583">
            <v>1394</v>
          </cell>
          <cell r="P583">
            <v>0.29285714285714287</v>
          </cell>
          <cell r="R583">
            <v>649</v>
          </cell>
          <cell r="S583">
            <v>277</v>
          </cell>
          <cell r="T583">
            <v>769</v>
          </cell>
          <cell r="U583">
            <v>330</v>
          </cell>
          <cell r="V583">
            <v>949</v>
          </cell>
          <cell r="W583">
            <v>392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794</v>
          </cell>
          <cell r="AE583">
            <v>794</v>
          </cell>
          <cell r="AF583">
            <v>794</v>
          </cell>
          <cell r="AG583">
            <v>794</v>
          </cell>
          <cell r="AH583">
            <v>792</v>
          </cell>
          <cell r="AI583">
            <v>792</v>
          </cell>
          <cell r="AJ583">
            <v>792</v>
          </cell>
          <cell r="AK583">
            <v>792</v>
          </cell>
          <cell r="AL583">
            <v>792</v>
          </cell>
          <cell r="AM583">
            <v>792</v>
          </cell>
          <cell r="AN583">
            <v>792</v>
          </cell>
          <cell r="AO583">
            <v>777</v>
          </cell>
          <cell r="AQ583">
            <v>9497</v>
          </cell>
          <cell r="AR583">
            <v>9497</v>
          </cell>
          <cell r="AS583">
            <v>9497</v>
          </cell>
          <cell r="AT583">
            <v>9497</v>
          </cell>
          <cell r="AU583">
            <v>6089</v>
          </cell>
          <cell r="AV583">
            <v>6089</v>
          </cell>
          <cell r="AW583" t="e">
            <v>#REF!</v>
          </cell>
          <cell r="AX583" t="e">
            <v>#REF!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D583">
            <v>11622</v>
          </cell>
          <cell r="BE583">
            <v>19164</v>
          </cell>
          <cell r="BF583">
            <v>43938</v>
          </cell>
          <cell r="BH583">
            <v>9497</v>
          </cell>
          <cell r="BI583">
            <v>43211</v>
          </cell>
          <cell r="BJ583">
            <v>43209</v>
          </cell>
          <cell r="BK583">
            <v>6089</v>
          </cell>
          <cell r="BL583">
            <v>6089</v>
          </cell>
          <cell r="BO583">
            <v>2723</v>
          </cell>
          <cell r="BP583">
            <v>3408</v>
          </cell>
          <cell r="BQ583">
            <v>0</v>
          </cell>
          <cell r="BS583">
            <v>0</v>
          </cell>
          <cell r="BT583">
            <v>6089</v>
          </cell>
          <cell r="BU583">
            <v>0</v>
          </cell>
          <cell r="BV583">
            <v>6089</v>
          </cell>
        </row>
        <row r="584">
          <cell r="C584" t="str">
            <v>O&amp;M</v>
          </cell>
          <cell r="E584" t="str">
            <v>IT-T-PT-Cellular</v>
          </cell>
          <cell r="I584">
            <v>28355</v>
          </cell>
          <cell r="J584">
            <v>32975</v>
          </cell>
          <cell r="K584">
            <v>4620</v>
          </cell>
          <cell r="L584">
            <v>0.14010614101592114</v>
          </cell>
          <cell r="M584">
            <v>168721</v>
          </cell>
          <cell r="N584">
            <v>197998</v>
          </cell>
          <cell r="O584">
            <v>29277</v>
          </cell>
          <cell r="P584">
            <v>0.14786512995080758</v>
          </cell>
          <cell r="R584">
            <v>27518</v>
          </cell>
          <cell r="S584">
            <v>26747</v>
          </cell>
          <cell r="T584">
            <v>26134</v>
          </cell>
          <cell r="U584">
            <v>29386</v>
          </cell>
          <cell r="V584">
            <v>30581</v>
          </cell>
          <cell r="W584">
            <v>28355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33012</v>
          </cell>
          <cell r="AE584">
            <v>33012</v>
          </cell>
          <cell r="AF584">
            <v>33012</v>
          </cell>
          <cell r="AG584">
            <v>33012</v>
          </cell>
          <cell r="AH584">
            <v>32975</v>
          </cell>
          <cell r="AI584">
            <v>32975</v>
          </cell>
          <cell r="AJ584">
            <v>32975</v>
          </cell>
          <cell r="AK584">
            <v>32975</v>
          </cell>
          <cell r="AL584">
            <v>32975</v>
          </cell>
          <cell r="AM584">
            <v>32975</v>
          </cell>
          <cell r="AN584">
            <v>32975</v>
          </cell>
          <cell r="AO584">
            <v>32968</v>
          </cell>
          <cell r="AQ584">
            <v>395841</v>
          </cell>
          <cell r="AR584">
            <v>395841</v>
          </cell>
          <cell r="AS584">
            <v>395841</v>
          </cell>
          <cell r="AT584">
            <v>395841</v>
          </cell>
          <cell r="AU584">
            <v>351321</v>
          </cell>
          <cell r="AV584">
            <v>351321</v>
          </cell>
          <cell r="AW584" t="e">
            <v>#REF!</v>
          </cell>
          <cell r="AX584" t="e">
            <v>#REF!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D584">
            <v>358557</v>
          </cell>
          <cell r="BE584">
            <v>614599.54</v>
          </cell>
          <cell r="BF584">
            <v>532170</v>
          </cell>
          <cell r="BH584">
            <v>395841</v>
          </cell>
          <cell r="BI584">
            <v>617323</v>
          </cell>
          <cell r="BJ584">
            <v>526618</v>
          </cell>
          <cell r="BK584">
            <v>351321</v>
          </cell>
          <cell r="BL584">
            <v>351321</v>
          </cell>
          <cell r="BO584">
            <v>182600</v>
          </cell>
          <cell r="BP584">
            <v>44520</v>
          </cell>
          <cell r="BQ584">
            <v>0</v>
          </cell>
          <cell r="BS584">
            <v>416957</v>
          </cell>
          <cell r="BT584">
            <v>351321</v>
          </cell>
          <cell r="BU584">
            <v>416957</v>
          </cell>
          <cell r="BV584">
            <v>-65636</v>
          </cell>
        </row>
        <row r="585">
          <cell r="C585" t="str">
            <v>O&amp;M</v>
          </cell>
          <cell r="E585" t="str">
            <v>Contractor IT</v>
          </cell>
          <cell r="I585">
            <v>0</v>
          </cell>
          <cell r="J585">
            <v>0</v>
          </cell>
          <cell r="K585">
            <v>0</v>
          </cell>
          <cell r="L585" t="str">
            <v xml:space="preserve"> </v>
          </cell>
          <cell r="M585">
            <v>0</v>
          </cell>
          <cell r="N585">
            <v>0</v>
          </cell>
          <cell r="O585">
            <v>0</v>
          </cell>
          <cell r="P585" t="str">
            <v xml:space="preserve"> 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D585">
            <v>0</v>
          </cell>
          <cell r="BE585">
            <v>744</v>
          </cell>
          <cell r="BF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O585">
            <v>0</v>
          </cell>
          <cell r="BP585">
            <v>0</v>
          </cell>
          <cell r="BQ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C586" t="str">
            <v>O&amp;M</v>
          </cell>
          <cell r="I586">
            <v>0</v>
          </cell>
          <cell r="J586">
            <v>0</v>
          </cell>
          <cell r="K586">
            <v>0</v>
          </cell>
          <cell r="L586" t="str">
            <v xml:space="preserve"> </v>
          </cell>
          <cell r="M586">
            <v>0</v>
          </cell>
          <cell r="N586">
            <v>0</v>
          </cell>
          <cell r="O586">
            <v>0</v>
          </cell>
          <cell r="P586" t="str">
            <v xml:space="preserve"> 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D586">
            <v>0</v>
          </cell>
          <cell r="BE586">
            <v>0</v>
          </cell>
          <cell r="BF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260000</v>
          </cell>
          <cell r="BN586">
            <v>1350000</v>
          </cell>
          <cell r="BO586">
            <v>0</v>
          </cell>
          <cell r="BP586">
            <v>0</v>
          </cell>
          <cell r="BQ586">
            <v>0</v>
          </cell>
          <cell r="BS586">
            <v>1642859</v>
          </cell>
          <cell r="BT586">
            <v>-260000</v>
          </cell>
          <cell r="BU586">
            <v>292859</v>
          </cell>
          <cell r="BV586">
            <v>-292859</v>
          </cell>
        </row>
        <row r="587">
          <cell r="E587" t="str">
            <v>LESS: DSM</v>
          </cell>
          <cell r="BP587">
            <v>0</v>
          </cell>
          <cell r="BQ587">
            <v>0</v>
          </cell>
          <cell r="BT587">
            <v>0</v>
          </cell>
          <cell r="BU587">
            <v>0</v>
          </cell>
          <cell r="BV587">
            <v>0</v>
          </cell>
        </row>
        <row r="589">
          <cell r="D589" t="str">
            <v>PT</v>
          </cell>
          <cell r="I589">
            <v>88286</v>
          </cell>
          <cell r="J589">
            <v>95072</v>
          </cell>
          <cell r="K589">
            <v>6786</v>
          </cell>
          <cell r="L589">
            <v>7.137748232918209E-2</v>
          </cell>
          <cell r="M589">
            <v>520938</v>
          </cell>
          <cell r="N589">
            <v>570888</v>
          </cell>
          <cell r="O589">
            <v>49950</v>
          </cell>
          <cell r="P589">
            <v>8.7495270525917518E-2</v>
          </cell>
          <cell r="R589">
            <v>92721</v>
          </cell>
          <cell r="S589">
            <v>85736</v>
          </cell>
          <cell r="T589">
            <v>78092</v>
          </cell>
          <cell r="U589">
            <v>87567</v>
          </cell>
          <cell r="V589">
            <v>88536</v>
          </cell>
          <cell r="W589">
            <v>88286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95186</v>
          </cell>
          <cell r="AE589">
            <v>95186</v>
          </cell>
          <cell r="AF589">
            <v>95186</v>
          </cell>
          <cell r="AG589">
            <v>95186</v>
          </cell>
          <cell r="AH589">
            <v>95072</v>
          </cell>
          <cell r="AI589">
            <v>95072</v>
          </cell>
          <cell r="AJ589">
            <v>95072</v>
          </cell>
          <cell r="AK589">
            <v>95072</v>
          </cell>
          <cell r="AL589">
            <v>95072</v>
          </cell>
          <cell r="AM589">
            <v>95072</v>
          </cell>
          <cell r="AN589">
            <v>95072</v>
          </cell>
          <cell r="AO589">
            <v>95078</v>
          </cell>
          <cell r="AQ589">
            <v>1141326</v>
          </cell>
          <cell r="AR589">
            <v>1141326</v>
          </cell>
          <cell r="AS589">
            <v>1141326</v>
          </cell>
          <cell r="AT589">
            <v>1141326</v>
          </cell>
          <cell r="AU589">
            <v>1054332</v>
          </cell>
          <cell r="AV589">
            <v>1054332</v>
          </cell>
          <cell r="AW589" t="e">
            <v>#REF!</v>
          </cell>
          <cell r="AX589" t="e">
            <v>#REF!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D589">
            <v>1474672</v>
          </cell>
          <cell r="BE589">
            <v>3193756.54</v>
          </cell>
          <cell r="BF589">
            <v>4074282.8499999996</v>
          </cell>
          <cell r="BH589">
            <v>1141326</v>
          </cell>
          <cell r="BI589">
            <v>2124882</v>
          </cell>
          <cell r="BJ589">
            <v>4229701</v>
          </cell>
          <cell r="BK589">
            <v>1054332</v>
          </cell>
          <cell r="BL589">
            <v>1054332</v>
          </cell>
          <cell r="BM589">
            <v>260000</v>
          </cell>
          <cell r="BN589">
            <v>1350000</v>
          </cell>
          <cell r="BO589">
            <v>533394</v>
          </cell>
          <cell r="BP589">
            <v>86994</v>
          </cell>
          <cell r="BQ589">
            <v>0</v>
          </cell>
          <cell r="BS589">
            <v>2693383</v>
          </cell>
          <cell r="BT589">
            <v>794332</v>
          </cell>
          <cell r="BU589">
            <v>1343383</v>
          </cell>
          <cell r="BV589">
            <v>-289051</v>
          </cell>
        </row>
        <row r="591">
          <cell r="C591" t="str">
            <v>O&amp;M Total</v>
          </cell>
          <cell r="I591">
            <v>2979027.96</v>
          </cell>
          <cell r="J591">
            <v>3221279.1</v>
          </cell>
          <cell r="K591">
            <v>242251.13999999996</v>
          </cell>
          <cell r="L591">
            <v>7.5203399792337131E-2</v>
          </cell>
          <cell r="M591">
            <v>17734557.510000002</v>
          </cell>
          <cell r="N591">
            <v>19150973.280000001</v>
          </cell>
          <cell r="O591">
            <v>1416415.7699999998</v>
          </cell>
          <cell r="P591">
            <v>7.3960511003334228E-2</v>
          </cell>
          <cell r="R591">
            <v>2736375.69</v>
          </cell>
          <cell r="S591">
            <v>2828975.4099999997</v>
          </cell>
          <cell r="T591">
            <v>3272985.95</v>
          </cell>
          <cell r="U591">
            <v>2908259.7399999998</v>
          </cell>
          <cell r="V591">
            <v>3008932.7600000002</v>
          </cell>
          <cell r="W591">
            <v>2979027.96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D591">
            <v>3165867.66</v>
          </cell>
          <cell r="AE591">
            <v>3165867.66</v>
          </cell>
          <cell r="AF591">
            <v>3165867.66</v>
          </cell>
          <cell r="AG591">
            <v>3218812.1</v>
          </cell>
          <cell r="AH591">
            <v>3213279.1</v>
          </cell>
          <cell r="AI591">
            <v>3221279.1</v>
          </cell>
          <cell r="AJ591">
            <v>3452695.77</v>
          </cell>
          <cell r="AK591">
            <v>3451971.77</v>
          </cell>
          <cell r="AL591">
            <v>3478971.77</v>
          </cell>
          <cell r="AM591">
            <v>3444412.44</v>
          </cell>
          <cell r="AN591">
            <v>3432096.43</v>
          </cell>
          <cell r="AO591">
            <v>3440441.3000000003</v>
          </cell>
          <cell r="AQ591">
            <v>39851472.409999996</v>
          </cell>
          <cell r="AR591">
            <v>39851472.409999996</v>
          </cell>
          <cell r="AS591">
            <v>39889147.399999999</v>
          </cell>
          <cell r="AT591">
            <v>39976851.089999996</v>
          </cell>
          <cell r="AU591">
            <v>39296999.949999996</v>
          </cell>
          <cell r="AV591">
            <v>38526370.949999996</v>
          </cell>
          <cell r="AW591" t="e">
            <v>#REF!</v>
          </cell>
          <cell r="AX591" t="e">
            <v>#REF!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D591">
            <v>37511892.539999999</v>
          </cell>
          <cell r="BE591">
            <v>38995229.039999999</v>
          </cell>
          <cell r="BF591">
            <v>43017469.82</v>
          </cell>
          <cell r="BH591">
            <v>39851562.759999998</v>
          </cell>
          <cell r="BI591">
            <v>40696998</v>
          </cell>
          <cell r="BJ591">
            <v>44209049.43</v>
          </cell>
          <cell r="BK591">
            <v>38526370.949999996</v>
          </cell>
          <cell r="BL591">
            <v>38076143.949999996</v>
          </cell>
          <cell r="BM591">
            <v>260000</v>
          </cell>
          <cell r="BN591">
            <v>1350000</v>
          </cell>
          <cell r="BO591">
            <v>20341586.440000001</v>
          </cell>
          <cell r="BP591">
            <v>1775418.8099999996</v>
          </cell>
          <cell r="BQ591">
            <v>450227</v>
          </cell>
          <cell r="BS591">
            <v>41516755.969999999</v>
          </cell>
          <cell r="BT591">
            <v>37816143.949999996</v>
          </cell>
          <cell r="BU591">
            <v>40166755.969999999</v>
          </cell>
          <cell r="BV591">
            <v>-2090612.0199999996</v>
          </cell>
        </row>
        <row r="593">
          <cell r="I593">
            <v>1338296.4305999998</v>
          </cell>
          <cell r="J593">
            <v>651664.4425</v>
          </cell>
          <cell r="K593">
            <v>-686631.98809999984</v>
          </cell>
          <cell r="L593">
            <v>-1.053658820889249</v>
          </cell>
          <cell r="M593">
            <v>3218983.4239999996</v>
          </cell>
          <cell r="N593">
            <v>1996399.4688000001</v>
          </cell>
          <cell r="O593">
            <v>-1222583.9551999995</v>
          </cell>
          <cell r="P593">
            <v>-0.61239445026243811</v>
          </cell>
          <cell r="W593">
            <v>1338296.4305999998</v>
          </cell>
          <cell r="AV593">
            <v>6272885.2800000003</v>
          </cell>
          <cell r="BH593">
            <v>4433073.3742999947</v>
          </cell>
          <cell r="BK593">
            <v>6272885.2800000003</v>
          </cell>
          <cell r="BL593">
            <v>6272885.2800000003</v>
          </cell>
          <cell r="BP593">
            <v>-1839811.9057000056</v>
          </cell>
        </row>
        <row r="594">
          <cell r="I594">
            <v>1640731.5294000001</v>
          </cell>
          <cell r="J594">
            <v>2569614.6575000002</v>
          </cell>
          <cell r="K594">
            <v>928883.12810000009</v>
          </cell>
          <cell r="L594">
            <v>0.36148732471962092</v>
          </cell>
          <cell r="M594">
            <v>14515574.086000003</v>
          </cell>
          <cell r="N594">
            <v>17154573.8112</v>
          </cell>
          <cell r="O594">
            <v>2638999.7251999974</v>
          </cell>
          <cell r="P594">
            <v>0.1538365076418878</v>
          </cell>
          <cell r="W594">
            <v>1640731.5294000001</v>
          </cell>
          <cell r="AV594">
            <v>32253485.669999994</v>
          </cell>
          <cell r="BH594">
            <v>35418489.385700002</v>
          </cell>
          <cell r="BK594">
            <v>32253485.669999994</v>
          </cell>
          <cell r="BL594">
            <v>31803258.669999994</v>
          </cell>
          <cell r="BP594">
            <v>3615230.715700008</v>
          </cell>
        </row>
        <row r="596">
          <cell r="B596" t="str">
            <v>Information Technology</v>
          </cell>
          <cell r="I596">
            <v>3411399.96</v>
          </cell>
          <cell r="J596">
            <v>3467208.1</v>
          </cell>
          <cell r="K596">
            <v>55808.139999999956</v>
          </cell>
          <cell r="L596">
            <v>1.6095988008334415E-2</v>
          </cell>
          <cell r="M596">
            <v>18922880.510000002</v>
          </cell>
          <cell r="N596">
            <v>20686512.280000001</v>
          </cell>
          <cell r="O596">
            <v>1763631.7699999998</v>
          </cell>
          <cell r="P596">
            <v>8.525515302572792E-2</v>
          </cell>
          <cell r="R596">
            <v>2831926.69</v>
          </cell>
          <cell r="S596">
            <v>2951728.4099999997</v>
          </cell>
          <cell r="T596">
            <v>3445180.95</v>
          </cell>
          <cell r="U596">
            <v>3125361.7399999998</v>
          </cell>
          <cell r="V596">
            <v>3157282.7600000002</v>
          </cell>
          <cell r="W596">
            <v>3411399.96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D596">
            <v>3434805.66</v>
          </cell>
          <cell r="AE596">
            <v>3434805.66</v>
          </cell>
          <cell r="AF596">
            <v>3434802.66</v>
          </cell>
          <cell r="AG596">
            <v>3453083.1</v>
          </cell>
          <cell r="AH596">
            <v>3461807.1</v>
          </cell>
          <cell r="AI596">
            <v>3467208.1</v>
          </cell>
          <cell r="AJ596">
            <v>3675620.77</v>
          </cell>
          <cell r="AK596">
            <v>3758232.77</v>
          </cell>
          <cell r="AL596">
            <v>3788232.77</v>
          </cell>
          <cell r="AM596">
            <v>3753672.44</v>
          </cell>
          <cell r="AN596">
            <v>3741356.43</v>
          </cell>
          <cell r="AO596">
            <v>3748199.3000000003</v>
          </cell>
          <cell r="AQ596">
            <v>43151736.409999996</v>
          </cell>
          <cell r="AR596">
            <v>43151736.409999996</v>
          </cell>
          <cell r="AS596">
            <v>43028958.399999999</v>
          </cell>
          <cell r="AT596">
            <v>43406750.089999996</v>
          </cell>
          <cell r="AU596">
            <v>42469564.949999996</v>
          </cell>
          <cell r="AV596">
            <v>42644828.949999996</v>
          </cell>
          <cell r="AW596" t="e">
            <v>#REF!</v>
          </cell>
          <cell r="AX596" t="e">
            <v>#REF!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D596">
            <v>39748315.420000002</v>
          </cell>
          <cell r="BE596">
            <v>42823218.039999999</v>
          </cell>
          <cell r="BF596">
            <v>45719642.82</v>
          </cell>
          <cell r="BH596">
            <v>43151826.760000005</v>
          </cell>
          <cell r="BI596">
            <v>49878994</v>
          </cell>
          <cell r="BJ596">
            <v>48462214.43</v>
          </cell>
          <cell r="BK596">
            <v>42644828.949999996</v>
          </cell>
          <cell r="BL596">
            <v>41732524.949999996</v>
          </cell>
          <cell r="BM596">
            <v>260000</v>
          </cell>
          <cell r="BN596">
            <v>1350000</v>
          </cell>
          <cell r="BO596">
            <v>22809644.439999998</v>
          </cell>
          <cell r="BP596">
            <v>1419301.8099999996</v>
          </cell>
          <cell r="BQ596">
            <v>912304</v>
          </cell>
          <cell r="BS596">
            <v>45644201.970000006</v>
          </cell>
          <cell r="BT596">
            <v>41472524.949999996</v>
          </cell>
          <cell r="BU596">
            <v>44294201.970000006</v>
          </cell>
          <cell r="BV596">
            <v>-2561677.0199999986</v>
          </cell>
        </row>
        <row r="598">
          <cell r="C598" t="str">
            <v>O&amp;M</v>
          </cell>
          <cell r="D598" t="str">
            <v>Non-PT</v>
          </cell>
          <cell r="E598" t="str">
            <v>IA-P-Sarbanes Oxley</v>
          </cell>
          <cell r="I598">
            <v>23720.959999999999</v>
          </cell>
          <cell r="J598">
            <v>24154.880000000001</v>
          </cell>
          <cell r="K598">
            <v>433.92000000000189</v>
          </cell>
          <cell r="L598">
            <v>1.7964071856287504E-2</v>
          </cell>
          <cell r="M598">
            <v>60604.160000000003</v>
          </cell>
          <cell r="N598">
            <v>143193.60000000001</v>
          </cell>
          <cell r="O598">
            <v>82589.440000000002</v>
          </cell>
          <cell r="P598">
            <v>0.57676767676767671</v>
          </cell>
          <cell r="R598">
            <v>27770.880000000001</v>
          </cell>
          <cell r="S598">
            <v>5062.3999999999996</v>
          </cell>
          <cell r="T598">
            <v>0</v>
          </cell>
          <cell r="U598">
            <v>3037.44</v>
          </cell>
          <cell r="V598">
            <v>1012.48</v>
          </cell>
          <cell r="W598">
            <v>23720.959999999999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24299.52</v>
          </cell>
          <cell r="AE598">
            <v>21117.439999999999</v>
          </cell>
          <cell r="AF598">
            <v>23142.400000000001</v>
          </cell>
          <cell r="AG598">
            <v>24154.880000000001</v>
          </cell>
          <cell r="AH598">
            <v>26324.48</v>
          </cell>
          <cell r="AI598">
            <v>24154.880000000001</v>
          </cell>
          <cell r="AJ598">
            <v>27047.68</v>
          </cell>
          <cell r="AK598">
            <v>28349.439999999999</v>
          </cell>
          <cell r="AL598">
            <v>24733.439999999999</v>
          </cell>
          <cell r="AM598">
            <v>30374.400000000001</v>
          </cell>
          <cell r="AN598">
            <v>29072.639999999999</v>
          </cell>
          <cell r="AO598">
            <v>27703.18</v>
          </cell>
          <cell r="AQ598">
            <v>310474.38</v>
          </cell>
          <cell r="AR598">
            <v>310474.38</v>
          </cell>
          <cell r="AS598">
            <v>310474.38</v>
          </cell>
          <cell r="AT598">
            <v>262232.32000000001</v>
          </cell>
          <cell r="AU598">
            <v>262232.32000000001</v>
          </cell>
          <cell r="AV598">
            <v>262232.32000000001</v>
          </cell>
          <cell r="AW598" t="e">
            <v>#REF!</v>
          </cell>
          <cell r="AX598" t="e">
            <v>#REF!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D598">
            <v>330487.33</v>
          </cell>
          <cell r="BE598">
            <v>268127.02</v>
          </cell>
          <cell r="BF598">
            <v>0</v>
          </cell>
          <cell r="BH598">
            <v>310474.38</v>
          </cell>
          <cell r="BI598">
            <v>0</v>
          </cell>
          <cell r="BJ598">
            <v>0</v>
          </cell>
          <cell r="BK598">
            <v>262232.32000000001</v>
          </cell>
          <cell r="BL598">
            <v>262232.32000000001</v>
          </cell>
          <cell r="BO598">
            <v>201628.16</v>
          </cell>
          <cell r="BP598">
            <v>48242.06</v>
          </cell>
          <cell r="BQ598">
            <v>0</v>
          </cell>
          <cell r="BS598">
            <v>364617.9</v>
          </cell>
          <cell r="BT598">
            <v>262232.32000000001</v>
          </cell>
          <cell r="BU598">
            <v>364617.9</v>
          </cell>
          <cell r="BV598">
            <v>-102385.58000000002</v>
          </cell>
        </row>
        <row r="599">
          <cell r="C599" t="str">
            <v>O&amp;M</v>
          </cell>
          <cell r="D599" t="str">
            <v>Non-PT</v>
          </cell>
          <cell r="E599" t="str">
            <v>IA-P-E-Sarbanes Oxley</v>
          </cell>
          <cell r="I599">
            <v>51001.51</v>
          </cell>
          <cell r="J599">
            <v>23142.400000000001</v>
          </cell>
          <cell r="K599">
            <v>-27859.11</v>
          </cell>
          <cell r="L599">
            <v>-1.203812482715708</v>
          </cell>
          <cell r="M599">
            <v>131673.03</v>
          </cell>
          <cell r="N599">
            <v>137986.56</v>
          </cell>
          <cell r="O599">
            <v>6313.5299999999988</v>
          </cell>
          <cell r="P599">
            <v>4.5754673498636378E-2</v>
          </cell>
          <cell r="R599">
            <v>22424.99</v>
          </cell>
          <cell r="S599">
            <v>6870.4</v>
          </cell>
          <cell r="T599">
            <v>4977.07</v>
          </cell>
          <cell r="U599">
            <v>19159.009999999998</v>
          </cell>
          <cell r="V599">
            <v>27240.05</v>
          </cell>
          <cell r="W599">
            <v>51001.51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23431.68</v>
          </cell>
          <cell r="AE599">
            <v>20394.240000000002</v>
          </cell>
          <cell r="AF599">
            <v>22419.200000000001</v>
          </cell>
          <cell r="AG599">
            <v>23142.400000000001</v>
          </cell>
          <cell r="AH599">
            <v>25456.639999999999</v>
          </cell>
          <cell r="AI599">
            <v>23142.400000000001</v>
          </cell>
          <cell r="AJ599">
            <v>26179.84</v>
          </cell>
          <cell r="AK599">
            <v>27336.959999999999</v>
          </cell>
          <cell r="AL599">
            <v>23720.959999999999</v>
          </cell>
          <cell r="AM599">
            <v>29217.279999999999</v>
          </cell>
          <cell r="AN599">
            <v>28060.16</v>
          </cell>
          <cell r="AO599">
            <v>27024.25</v>
          </cell>
          <cell r="AQ599">
            <v>299526.01</v>
          </cell>
          <cell r="AR599">
            <v>299526.01</v>
          </cell>
          <cell r="AS599">
            <v>291657.68</v>
          </cell>
          <cell r="AT599">
            <v>205413.27</v>
          </cell>
          <cell r="AU599">
            <v>206184</v>
          </cell>
          <cell r="AV599">
            <v>206184</v>
          </cell>
          <cell r="AW599" t="e">
            <v>#REF!</v>
          </cell>
          <cell r="AX599" t="e">
            <v>#REF!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D599">
            <v>397614.5</v>
          </cell>
          <cell r="BE599">
            <v>215150.31</v>
          </cell>
          <cell r="BF599">
            <v>0</v>
          </cell>
          <cell r="BH599">
            <v>299526.01</v>
          </cell>
          <cell r="BI599">
            <v>0</v>
          </cell>
          <cell r="BJ599">
            <v>0</v>
          </cell>
          <cell r="BK599">
            <v>206184</v>
          </cell>
          <cell r="BL599">
            <v>206184</v>
          </cell>
          <cell r="BO599">
            <v>74510.97</v>
          </cell>
          <cell r="BP599">
            <v>93342.010000000009</v>
          </cell>
          <cell r="BQ599">
            <v>0</v>
          </cell>
          <cell r="BS599">
            <v>437522.71</v>
          </cell>
          <cell r="BT599">
            <v>206184</v>
          </cell>
          <cell r="BU599">
            <v>437522.71</v>
          </cell>
          <cell r="BV599">
            <v>-231338.71000000002</v>
          </cell>
        </row>
        <row r="600">
          <cell r="C600" t="str">
            <v>O&amp;M</v>
          </cell>
          <cell r="D600" t="str">
            <v>Non-PT</v>
          </cell>
          <cell r="E600" t="str">
            <v>IA-T-E-InterAud</v>
          </cell>
          <cell r="I600">
            <v>93411.31</v>
          </cell>
          <cell r="J600">
            <v>95936</v>
          </cell>
          <cell r="K600">
            <v>2524.6900000000023</v>
          </cell>
          <cell r="L600">
            <v>2.6316398432288217E-2</v>
          </cell>
          <cell r="M600">
            <v>560953.12</v>
          </cell>
          <cell r="N600">
            <v>571210</v>
          </cell>
          <cell r="O600">
            <v>10256.880000000005</v>
          </cell>
          <cell r="P600">
            <v>1.7956408326184774E-2</v>
          </cell>
          <cell r="R600">
            <v>103171.14</v>
          </cell>
          <cell r="S600">
            <v>78266.320000000007</v>
          </cell>
          <cell r="T600">
            <v>90385.45</v>
          </cell>
          <cell r="U600">
            <v>93411.31</v>
          </cell>
          <cell r="V600">
            <v>102307.59</v>
          </cell>
          <cell r="W600">
            <v>93411.31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97048</v>
          </cell>
          <cell r="AE600">
            <v>84389</v>
          </cell>
          <cell r="AF600">
            <v>92828</v>
          </cell>
          <cell r="AG600">
            <v>95936</v>
          </cell>
          <cell r="AH600">
            <v>105073</v>
          </cell>
          <cell r="AI600">
            <v>95936</v>
          </cell>
          <cell r="AJ600">
            <v>108161</v>
          </cell>
          <cell r="AK600">
            <v>113077</v>
          </cell>
          <cell r="AL600">
            <v>98328</v>
          </cell>
          <cell r="AM600">
            <v>121021</v>
          </cell>
          <cell r="AN600">
            <v>115759</v>
          </cell>
          <cell r="AO600">
            <v>110498</v>
          </cell>
          <cell r="AQ600">
            <v>1238054</v>
          </cell>
          <cell r="AR600">
            <v>1238054</v>
          </cell>
          <cell r="AS600">
            <v>1205473.32</v>
          </cell>
          <cell r="AT600">
            <v>1205473.32</v>
          </cell>
          <cell r="AU600">
            <v>1210246</v>
          </cell>
          <cell r="AV600">
            <v>1210246</v>
          </cell>
          <cell r="AW600" t="e">
            <v>#REF!</v>
          </cell>
          <cell r="AX600" t="e">
            <v>#REF!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D600">
            <v>1193822.28</v>
          </cell>
          <cell r="BE600">
            <v>1203139.82</v>
          </cell>
          <cell r="BF600">
            <v>2014367.85</v>
          </cell>
          <cell r="BH600">
            <v>1238054</v>
          </cell>
          <cell r="BI600">
            <v>1602059</v>
          </cell>
          <cell r="BJ600">
            <v>1604113</v>
          </cell>
          <cell r="BK600">
            <v>1210246</v>
          </cell>
          <cell r="BL600">
            <v>1210246</v>
          </cell>
          <cell r="BO600">
            <v>649292.88</v>
          </cell>
          <cell r="BP600">
            <v>27808</v>
          </cell>
          <cell r="BQ600">
            <v>0</v>
          </cell>
          <cell r="BS600">
            <v>1359820.72</v>
          </cell>
          <cell r="BT600">
            <v>1210246</v>
          </cell>
          <cell r="BU600">
            <v>1359820.72</v>
          </cell>
          <cell r="BV600">
            <v>-149574.71999999997</v>
          </cell>
        </row>
        <row r="601">
          <cell r="C601" t="str">
            <v>O&amp;M</v>
          </cell>
          <cell r="D601" t="str">
            <v>Non-PT</v>
          </cell>
          <cell r="E601" t="str">
            <v>IA-T-E-Sarbanes Oxley 404</v>
          </cell>
          <cell r="I601">
            <v>0</v>
          </cell>
          <cell r="J601">
            <v>20940</v>
          </cell>
          <cell r="K601">
            <v>20940</v>
          </cell>
          <cell r="L601">
            <v>1</v>
          </cell>
          <cell r="M601">
            <v>0</v>
          </cell>
          <cell r="N601">
            <v>124680</v>
          </cell>
          <cell r="O601">
            <v>124680</v>
          </cell>
          <cell r="P601">
            <v>1</v>
          </cell>
          <cell r="R601">
            <v>22519.56</v>
          </cell>
          <cell r="S601">
            <v>-22519.56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D601">
            <v>21183</v>
          </cell>
          <cell r="AE601">
            <v>18420</v>
          </cell>
          <cell r="AF601">
            <v>20262</v>
          </cell>
          <cell r="AG601">
            <v>20940</v>
          </cell>
          <cell r="AH601">
            <v>22935</v>
          </cell>
          <cell r="AI601">
            <v>20940</v>
          </cell>
          <cell r="AJ601">
            <v>23609</v>
          </cell>
          <cell r="AK601">
            <v>24682</v>
          </cell>
          <cell r="AL601">
            <v>21462</v>
          </cell>
          <cell r="AM601">
            <v>26416</v>
          </cell>
          <cell r="AN601">
            <v>25267</v>
          </cell>
          <cell r="AO601">
            <v>24119</v>
          </cell>
          <cell r="AQ601">
            <v>270235</v>
          </cell>
          <cell r="AR601">
            <v>270235</v>
          </cell>
          <cell r="AS601">
            <v>263123.65000000002</v>
          </cell>
          <cell r="AT601">
            <v>263123.65000000002</v>
          </cell>
          <cell r="AU601">
            <v>263124</v>
          </cell>
          <cell r="AV601">
            <v>263124</v>
          </cell>
          <cell r="AW601" t="e">
            <v>#REF!</v>
          </cell>
          <cell r="AX601" t="e">
            <v>#REF!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D601">
            <v>0</v>
          </cell>
          <cell r="BE601">
            <v>0</v>
          </cell>
          <cell r="BF601">
            <v>53094.720000000001</v>
          </cell>
          <cell r="BH601">
            <v>270235</v>
          </cell>
          <cell r="BI601">
            <v>805349</v>
          </cell>
          <cell r="BJ601">
            <v>806384</v>
          </cell>
          <cell r="BK601">
            <v>263124</v>
          </cell>
          <cell r="BL601">
            <v>263124</v>
          </cell>
          <cell r="BO601">
            <v>263124</v>
          </cell>
          <cell r="BP601">
            <v>7111</v>
          </cell>
          <cell r="BQ601">
            <v>0</v>
          </cell>
          <cell r="BS601">
            <v>0</v>
          </cell>
          <cell r="BT601">
            <v>263124</v>
          </cell>
          <cell r="BU601">
            <v>0</v>
          </cell>
          <cell r="BV601">
            <v>263124</v>
          </cell>
        </row>
        <row r="602">
          <cell r="C602" t="str">
            <v>O&amp;M</v>
          </cell>
          <cell r="D602" t="str">
            <v>Non-PT</v>
          </cell>
          <cell r="I602">
            <v>0</v>
          </cell>
          <cell r="J602">
            <v>0</v>
          </cell>
          <cell r="K602">
            <v>0</v>
          </cell>
          <cell r="L602" t="str">
            <v xml:space="preserve"> </v>
          </cell>
          <cell r="M602">
            <v>0</v>
          </cell>
          <cell r="N602">
            <v>0</v>
          </cell>
          <cell r="O602">
            <v>0</v>
          </cell>
          <cell r="P602" t="str">
            <v xml:space="preserve"> 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D602">
            <v>0</v>
          </cell>
          <cell r="BE602">
            <v>0</v>
          </cell>
          <cell r="BF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O602">
            <v>0</v>
          </cell>
          <cell r="BP602">
            <v>0</v>
          </cell>
          <cell r="BQ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4">
          <cell r="D604" t="str">
            <v>Non-PT</v>
          </cell>
          <cell r="I604">
            <v>168133.78</v>
          </cell>
          <cell r="J604">
            <v>164173.28</v>
          </cell>
          <cell r="K604">
            <v>-3960.4999999999964</v>
          </cell>
          <cell r="L604">
            <v>-2.4123901282839672E-2</v>
          </cell>
          <cell r="M604">
            <v>753230.31</v>
          </cell>
          <cell r="N604">
            <v>977070.16</v>
          </cell>
          <cell r="O604">
            <v>223839.85</v>
          </cell>
          <cell r="P604">
            <v>0.22909291385994227</v>
          </cell>
          <cell r="R604">
            <v>175886.57</v>
          </cell>
          <cell r="S604">
            <v>67679.560000000012</v>
          </cell>
          <cell r="T604">
            <v>95362.51999999999</v>
          </cell>
          <cell r="U604">
            <v>115607.76</v>
          </cell>
          <cell r="V604">
            <v>130560.12</v>
          </cell>
          <cell r="W604">
            <v>168133.78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165962.20000000001</v>
          </cell>
          <cell r="AE604">
            <v>144320.68</v>
          </cell>
          <cell r="AF604">
            <v>158651.6</v>
          </cell>
          <cell r="AG604">
            <v>164173.28</v>
          </cell>
          <cell r="AH604">
            <v>179789.12</v>
          </cell>
          <cell r="AI604">
            <v>164173.28</v>
          </cell>
          <cell r="AJ604">
            <v>184997.52000000002</v>
          </cell>
          <cell r="AK604">
            <v>193445.4</v>
          </cell>
          <cell r="AL604">
            <v>168244.4</v>
          </cell>
          <cell r="AM604">
            <v>207028.68</v>
          </cell>
          <cell r="AN604">
            <v>198158.8</v>
          </cell>
          <cell r="AO604">
            <v>189344.43</v>
          </cell>
          <cell r="AQ604">
            <v>2118289.39</v>
          </cell>
          <cell r="AR604">
            <v>2118289.39</v>
          </cell>
          <cell r="AS604">
            <v>2070729.0300000003</v>
          </cell>
          <cell r="AT604">
            <v>1936242.56</v>
          </cell>
          <cell r="AU604">
            <v>1941786.32</v>
          </cell>
          <cell r="AV604">
            <v>1941786.32</v>
          </cell>
          <cell r="AW604" t="e">
            <v>#REF!</v>
          </cell>
          <cell r="AX604" t="e">
            <v>#REF!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D604">
            <v>1921924.11</v>
          </cell>
          <cell r="BE604">
            <v>1686417.1500000001</v>
          </cell>
          <cell r="BF604">
            <v>2067462.57</v>
          </cell>
          <cell r="BH604">
            <v>2118289.39</v>
          </cell>
          <cell r="BI604">
            <v>2407408</v>
          </cell>
          <cell r="BJ604">
            <v>2410497</v>
          </cell>
          <cell r="BK604">
            <v>1941786.32</v>
          </cell>
          <cell r="BL604">
            <v>1941786.32</v>
          </cell>
          <cell r="BM604">
            <v>0</v>
          </cell>
          <cell r="BN604">
            <v>0</v>
          </cell>
          <cell r="BO604">
            <v>1188556.01</v>
          </cell>
          <cell r="BP604">
            <v>176503.07</v>
          </cell>
          <cell r="BQ604">
            <v>0</v>
          </cell>
          <cell r="BS604">
            <v>2161961.33</v>
          </cell>
          <cell r="BT604">
            <v>1941786.32</v>
          </cell>
          <cell r="BU604">
            <v>2161961.33</v>
          </cell>
          <cell r="BV604">
            <v>-220175.01</v>
          </cell>
        </row>
        <row r="606">
          <cell r="C606" t="str">
            <v>O&amp;M</v>
          </cell>
          <cell r="E606" t="str">
            <v>IA-P-PT-Sarbanes Oxley</v>
          </cell>
          <cell r="I606">
            <v>24701</v>
          </cell>
          <cell r="J606">
            <v>12529</v>
          </cell>
          <cell r="K606">
            <v>-12172</v>
          </cell>
          <cell r="L606">
            <v>-0.97150610583446406</v>
          </cell>
          <cell r="M606">
            <v>24618</v>
          </cell>
          <cell r="N606">
            <v>74599</v>
          </cell>
          <cell r="O606">
            <v>49981</v>
          </cell>
          <cell r="P606">
            <v>0.66999557634820839</v>
          </cell>
          <cell r="R606">
            <v>-83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24701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12674</v>
          </cell>
          <cell r="AE606">
            <v>11021</v>
          </cell>
          <cell r="AF606">
            <v>12123</v>
          </cell>
          <cell r="AG606">
            <v>12529</v>
          </cell>
          <cell r="AH606">
            <v>13723</v>
          </cell>
          <cell r="AI606">
            <v>12529</v>
          </cell>
          <cell r="AJ606">
            <v>14126</v>
          </cell>
          <cell r="AK606">
            <v>14767</v>
          </cell>
          <cell r="AL606">
            <v>12842</v>
          </cell>
          <cell r="AM606">
            <v>15805</v>
          </cell>
          <cell r="AN606">
            <v>15118</v>
          </cell>
          <cell r="AO606">
            <v>14431</v>
          </cell>
          <cell r="AQ606">
            <v>161688</v>
          </cell>
          <cell r="AR606">
            <v>161688</v>
          </cell>
          <cell r="AS606">
            <v>161688</v>
          </cell>
          <cell r="AT606">
            <v>223196</v>
          </cell>
          <cell r="AU606">
            <v>223196</v>
          </cell>
          <cell r="AV606">
            <v>223196</v>
          </cell>
          <cell r="AW606" t="e">
            <v>#REF!</v>
          </cell>
          <cell r="AX606" t="e">
            <v>#REF!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D606">
            <v>180896.14</v>
          </cell>
          <cell r="BE606">
            <v>201820</v>
          </cell>
          <cell r="BF606">
            <v>0</v>
          </cell>
          <cell r="BH606">
            <v>161688</v>
          </cell>
          <cell r="BI606">
            <v>0</v>
          </cell>
          <cell r="BJ606">
            <v>0</v>
          </cell>
          <cell r="BK606">
            <v>223196</v>
          </cell>
          <cell r="BL606">
            <v>223196</v>
          </cell>
          <cell r="BO606">
            <v>198578</v>
          </cell>
          <cell r="BP606">
            <v>-61508</v>
          </cell>
          <cell r="BQ606">
            <v>0</v>
          </cell>
          <cell r="BS606">
            <v>32141</v>
          </cell>
          <cell r="BT606">
            <v>223196</v>
          </cell>
          <cell r="BU606">
            <v>32141</v>
          </cell>
          <cell r="BV606">
            <v>191055</v>
          </cell>
        </row>
        <row r="607">
          <cell r="C607" t="str">
            <v>O&amp;M</v>
          </cell>
          <cell r="E607" t="str">
            <v>IA-P-E-PT-Sarbanes Oxley</v>
          </cell>
          <cell r="I607">
            <v>17744.09</v>
          </cell>
          <cell r="J607">
            <v>13944</v>
          </cell>
          <cell r="K607">
            <v>-3800.09</v>
          </cell>
          <cell r="L607">
            <v>-0.27252510040160643</v>
          </cell>
          <cell r="M607">
            <v>48316.23</v>
          </cell>
          <cell r="N607">
            <v>83024</v>
          </cell>
          <cell r="O607">
            <v>34707.769999999997</v>
          </cell>
          <cell r="P607">
            <v>0.41804502312584307</v>
          </cell>
          <cell r="R607">
            <v>14156.9</v>
          </cell>
          <cell r="S607">
            <v>0</v>
          </cell>
          <cell r="T607">
            <v>4156.3999999999996</v>
          </cell>
          <cell r="U607">
            <v>1765.27</v>
          </cell>
          <cell r="V607">
            <v>10493.57</v>
          </cell>
          <cell r="W607">
            <v>17744.09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D607">
            <v>14106</v>
          </cell>
          <cell r="AE607">
            <v>12266</v>
          </cell>
          <cell r="AF607">
            <v>13492</v>
          </cell>
          <cell r="AG607">
            <v>13944</v>
          </cell>
          <cell r="AH607">
            <v>15272</v>
          </cell>
          <cell r="AI607">
            <v>13944</v>
          </cell>
          <cell r="AJ607">
            <v>15721</v>
          </cell>
          <cell r="AK607">
            <v>16436</v>
          </cell>
          <cell r="AL607">
            <v>14292</v>
          </cell>
          <cell r="AM607">
            <v>17590</v>
          </cell>
          <cell r="AN607">
            <v>16825</v>
          </cell>
          <cell r="AO607">
            <v>16061</v>
          </cell>
          <cell r="AQ607">
            <v>179949</v>
          </cell>
          <cell r="AR607">
            <v>179949</v>
          </cell>
          <cell r="AS607">
            <v>175213.87</v>
          </cell>
          <cell r="AT607">
            <v>241247.4</v>
          </cell>
          <cell r="AU607">
            <v>220270</v>
          </cell>
          <cell r="AV607">
            <v>220271</v>
          </cell>
          <cell r="AW607" t="e">
            <v>#REF!</v>
          </cell>
          <cell r="AX607" t="e">
            <v>#REF!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D607">
            <v>181874.84</v>
          </cell>
          <cell r="BE607">
            <v>0</v>
          </cell>
          <cell r="BF607">
            <v>0</v>
          </cell>
          <cell r="BH607">
            <v>179949</v>
          </cell>
          <cell r="BI607">
            <v>0</v>
          </cell>
          <cell r="BJ607">
            <v>0</v>
          </cell>
          <cell r="BK607">
            <v>220271</v>
          </cell>
          <cell r="BL607">
            <v>220271</v>
          </cell>
          <cell r="BO607">
            <v>171954.77</v>
          </cell>
          <cell r="BP607">
            <v>-40322</v>
          </cell>
          <cell r="BQ607">
            <v>0</v>
          </cell>
          <cell r="BS607">
            <v>70899.03</v>
          </cell>
          <cell r="BT607">
            <v>220271</v>
          </cell>
          <cell r="BU607">
            <v>70899.03</v>
          </cell>
          <cell r="BV607">
            <v>149371.97</v>
          </cell>
        </row>
        <row r="608">
          <cell r="C608" t="str">
            <v>O&amp;M</v>
          </cell>
          <cell r="E608" t="str">
            <v>IA-P-E-PT-Integratio</v>
          </cell>
          <cell r="F608" t="str">
            <v>T&amp;E</v>
          </cell>
          <cell r="I608">
            <v>0</v>
          </cell>
          <cell r="J608">
            <v>0</v>
          </cell>
          <cell r="K608">
            <v>0</v>
          </cell>
          <cell r="L608" t="str">
            <v xml:space="preserve"> </v>
          </cell>
          <cell r="M608">
            <v>0</v>
          </cell>
          <cell r="N608">
            <v>0</v>
          </cell>
          <cell r="O608">
            <v>0</v>
          </cell>
          <cell r="P608" t="str">
            <v xml:space="preserve"> 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D608">
            <v>0</v>
          </cell>
          <cell r="BE608">
            <v>0</v>
          </cell>
          <cell r="BF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O608">
            <v>0</v>
          </cell>
          <cell r="BP608">
            <v>0</v>
          </cell>
          <cell r="BQ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C609" t="str">
            <v>O&amp;M</v>
          </cell>
          <cell r="E609" t="str">
            <v>IA-T-E-PT-SarbOxleyS</v>
          </cell>
          <cell r="I609">
            <v>0</v>
          </cell>
          <cell r="J609">
            <v>256</v>
          </cell>
          <cell r="K609">
            <v>256</v>
          </cell>
          <cell r="L609">
            <v>1</v>
          </cell>
          <cell r="M609">
            <v>0</v>
          </cell>
          <cell r="N609">
            <v>1525</v>
          </cell>
          <cell r="O609">
            <v>1525</v>
          </cell>
          <cell r="P609">
            <v>1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259</v>
          </cell>
          <cell r="AE609">
            <v>225</v>
          </cell>
          <cell r="AF609">
            <v>248</v>
          </cell>
          <cell r="AG609">
            <v>256</v>
          </cell>
          <cell r="AH609">
            <v>281</v>
          </cell>
          <cell r="AI609">
            <v>256</v>
          </cell>
          <cell r="AJ609">
            <v>289</v>
          </cell>
          <cell r="AK609">
            <v>302</v>
          </cell>
          <cell r="AL609">
            <v>263</v>
          </cell>
          <cell r="AM609">
            <v>323</v>
          </cell>
          <cell r="AN609">
            <v>309</v>
          </cell>
          <cell r="AO609">
            <v>297</v>
          </cell>
          <cell r="AQ609">
            <v>3308</v>
          </cell>
          <cell r="AR609">
            <v>3308</v>
          </cell>
          <cell r="AS609">
            <v>3220.48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 t="e">
            <v>#REF!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D609">
            <v>49.62</v>
          </cell>
          <cell r="BE609">
            <v>0</v>
          </cell>
          <cell r="BF609">
            <v>0</v>
          </cell>
          <cell r="BH609">
            <v>3308</v>
          </cell>
          <cell r="BI609">
            <v>83743</v>
          </cell>
          <cell r="BJ609">
            <v>83850</v>
          </cell>
          <cell r="BK609">
            <v>0</v>
          </cell>
          <cell r="BL609">
            <v>0</v>
          </cell>
          <cell r="BO609">
            <v>0</v>
          </cell>
          <cell r="BP609">
            <v>3308</v>
          </cell>
          <cell r="BQ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C610" t="str">
            <v>O&amp;M</v>
          </cell>
          <cell r="E610" t="str">
            <v>IA-T-E-PT-Iaudi</v>
          </cell>
          <cell r="I610">
            <v>23530.89</v>
          </cell>
          <cell r="J610">
            <v>16274</v>
          </cell>
          <cell r="K610">
            <v>-7256.8899999999994</v>
          </cell>
          <cell r="L610">
            <v>-0.44591925771168733</v>
          </cell>
          <cell r="M610">
            <v>269961.34000000003</v>
          </cell>
          <cell r="N610">
            <v>96894</v>
          </cell>
          <cell r="O610">
            <v>-173067.34000000003</v>
          </cell>
          <cell r="P610">
            <v>-1.7861512580758356</v>
          </cell>
          <cell r="R610">
            <v>37935.78</v>
          </cell>
          <cell r="S610">
            <v>47636.800000000003</v>
          </cell>
          <cell r="T610">
            <v>83298.47</v>
          </cell>
          <cell r="U610">
            <v>52101.55</v>
          </cell>
          <cell r="V610">
            <v>25457.85</v>
          </cell>
          <cell r="W610">
            <v>23530.89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16462</v>
          </cell>
          <cell r="AE610">
            <v>14315</v>
          </cell>
          <cell r="AF610">
            <v>15746</v>
          </cell>
          <cell r="AG610">
            <v>16274</v>
          </cell>
          <cell r="AH610">
            <v>17823</v>
          </cell>
          <cell r="AI610">
            <v>16274</v>
          </cell>
          <cell r="AJ610">
            <v>18347</v>
          </cell>
          <cell r="AK610">
            <v>19181</v>
          </cell>
          <cell r="AL610">
            <v>16679</v>
          </cell>
          <cell r="AM610">
            <v>20529</v>
          </cell>
          <cell r="AN610">
            <v>19636</v>
          </cell>
          <cell r="AO610">
            <v>18744</v>
          </cell>
          <cell r="AQ610">
            <v>210010</v>
          </cell>
          <cell r="AR610">
            <v>238510.42</v>
          </cell>
          <cell r="AS610">
            <v>232233.46</v>
          </cell>
          <cell r="AT610">
            <v>320054.81</v>
          </cell>
          <cell r="AU610">
            <v>322306</v>
          </cell>
          <cell r="AV610">
            <v>322306</v>
          </cell>
          <cell r="AW610" t="e">
            <v>#REF!</v>
          </cell>
          <cell r="AX610" t="e">
            <v>#REF!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D610">
            <v>348855.36</v>
          </cell>
          <cell r="BE610">
            <v>140405.46</v>
          </cell>
          <cell r="BF610">
            <v>51406.3</v>
          </cell>
          <cell r="BH610">
            <v>210010</v>
          </cell>
          <cell r="BI610">
            <v>38950</v>
          </cell>
          <cell r="BJ610">
            <v>39000</v>
          </cell>
          <cell r="BK610">
            <v>322306</v>
          </cell>
          <cell r="BL610">
            <v>322306</v>
          </cell>
          <cell r="BO610">
            <v>52344.659999999974</v>
          </cell>
          <cell r="BP610">
            <v>-112296</v>
          </cell>
          <cell r="BQ610">
            <v>0</v>
          </cell>
          <cell r="BS610">
            <v>158171.67000000001</v>
          </cell>
          <cell r="BT610">
            <v>322306</v>
          </cell>
          <cell r="BU610">
            <v>158171.67000000001</v>
          </cell>
          <cell r="BV610">
            <v>164134.32999999999</v>
          </cell>
        </row>
        <row r="611">
          <cell r="C611" t="str">
            <v>O&amp;M</v>
          </cell>
          <cell r="E611" t="str">
            <v>IA-P-PT-Integration Pass Through</v>
          </cell>
          <cell r="I611">
            <v>0</v>
          </cell>
          <cell r="J611">
            <v>0</v>
          </cell>
          <cell r="K611">
            <v>0</v>
          </cell>
          <cell r="L611" t="str">
            <v xml:space="preserve"> </v>
          </cell>
          <cell r="M611">
            <v>0</v>
          </cell>
          <cell r="N611">
            <v>0</v>
          </cell>
          <cell r="O611">
            <v>0</v>
          </cell>
          <cell r="P611" t="str">
            <v xml:space="preserve"> 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D611">
            <v>0</v>
          </cell>
          <cell r="BE611">
            <v>0</v>
          </cell>
          <cell r="BF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BQ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3">
          <cell r="D613" t="str">
            <v>PT</v>
          </cell>
          <cell r="I613">
            <v>65975.98</v>
          </cell>
          <cell r="J613">
            <v>43003</v>
          </cell>
          <cell r="K613">
            <v>-22972.98</v>
          </cell>
          <cell r="L613">
            <v>-0.53421807780852493</v>
          </cell>
          <cell r="M613">
            <v>342895.57000000007</v>
          </cell>
          <cell r="N613">
            <v>256042</v>
          </cell>
          <cell r="O613">
            <v>-86853.570000000036</v>
          </cell>
          <cell r="P613">
            <v>-0.33921610517024564</v>
          </cell>
          <cell r="R613">
            <v>52009.68</v>
          </cell>
          <cell r="S613">
            <v>47636.800000000003</v>
          </cell>
          <cell r="T613">
            <v>87454.87</v>
          </cell>
          <cell r="U613">
            <v>53866.82</v>
          </cell>
          <cell r="V613">
            <v>35951.42</v>
          </cell>
          <cell r="W613">
            <v>65975.98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43501</v>
          </cell>
          <cell r="AE613">
            <v>37827</v>
          </cell>
          <cell r="AF613">
            <v>41609</v>
          </cell>
          <cell r="AG613">
            <v>43003</v>
          </cell>
          <cell r="AH613">
            <v>47099</v>
          </cell>
          <cell r="AI613">
            <v>43003</v>
          </cell>
          <cell r="AJ613">
            <v>48483</v>
          </cell>
          <cell r="AK613">
            <v>50686</v>
          </cell>
          <cell r="AL613">
            <v>44076</v>
          </cell>
          <cell r="AM613">
            <v>54247</v>
          </cell>
          <cell r="AN613">
            <v>51888</v>
          </cell>
          <cell r="AO613">
            <v>49533</v>
          </cell>
          <cell r="AQ613">
            <v>554955</v>
          </cell>
          <cell r="AR613">
            <v>583455.42000000004</v>
          </cell>
          <cell r="AS613">
            <v>572355.80999999994</v>
          </cell>
          <cell r="AT613">
            <v>784498.21</v>
          </cell>
          <cell r="AU613">
            <v>765772</v>
          </cell>
          <cell r="AV613">
            <v>765773</v>
          </cell>
          <cell r="AW613" t="e">
            <v>#REF!</v>
          </cell>
          <cell r="AX613" t="e">
            <v>#REF!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D613">
            <v>711675.96</v>
          </cell>
          <cell r="BE613">
            <v>342225.45999999996</v>
          </cell>
          <cell r="BF613">
            <v>51406.3</v>
          </cell>
          <cell r="BH613">
            <v>554955</v>
          </cell>
          <cell r="BI613">
            <v>122693</v>
          </cell>
          <cell r="BJ613">
            <v>122850</v>
          </cell>
          <cell r="BK613">
            <v>765773</v>
          </cell>
          <cell r="BL613">
            <v>765773</v>
          </cell>
          <cell r="BM613">
            <v>0</v>
          </cell>
          <cell r="BN613">
            <v>0</v>
          </cell>
          <cell r="BO613">
            <v>422877.43</v>
          </cell>
          <cell r="BP613">
            <v>-210818</v>
          </cell>
          <cell r="BQ613">
            <v>0</v>
          </cell>
          <cell r="BS613">
            <v>261211.7</v>
          </cell>
          <cell r="BT613">
            <v>765773</v>
          </cell>
          <cell r="BU613">
            <v>261211.7</v>
          </cell>
          <cell r="BV613">
            <v>504561.29999999993</v>
          </cell>
        </row>
        <row r="615">
          <cell r="C615" t="str">
            <v>O &amp; M Total</v>
          </cell>
          <cell r="I615">
            <v>234109.76</v>
          </cell>
          <cell r="J615">
            <v>207176.28</v>
          </cell>
          <cell r="K615">
            <v>-26933.479999999996</v>
          </cell>
          <cell r="L615">
            <v>-0.1300027203886468</v>
          </cell>
          <cell r="M615">
            <v>1096125.8800000001</v>
          </cell>
          <cell r="N615">
            <v>1233112.1600000001</v>
          </cell>
          <cell r="O615">
            <v>136986.27999999997</v>
          </cell>
          <cell r="P615">
            <v>0.11108987847463929</v>
          </cell>
          <cell r="R615">
            <v>227896.25</v>
          </cell>
          <cell r="S615">
            <v>115316.36000000002</v>
          </cell>
          <cell r="T615">
            <v>182817.38999999998</v>
          </cell>
          <cell r="U615">
            <v>169474.58000000002</v>
          </cell>
          <cell r="V615">
            <v>166511.54</v>
          </cell>
          <cell r="W615">
            <v>234109.76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209463.2</v>
          </cell>
          <cell r="AE615">
            <v>182147.68</v>
          </cell>
          <cell r="AF615">
            <v>200260.6</v>
          </cell>
          <cell r="AG615">
            <v>207176.28</v>
          </cell>
          <cell r="AH615">
            <v>226888.12</v>
          </cell>
          <cell r="AI615">
            <v>207176.28</v>
          </cell>
          <cell r="AJ615">
            <v>233480.52000000002</v>
          </cell>
          <cell r="AK615">
            <v>244131.4</v>
          </cell>
          <cell r="AL615">
            <v>212320.4</v>
          </cell>
          <cell r="AM615">
            <v>261275.68</v>
          </cell>
          <cell r="AN615">
            <v>250046.8</v>
          </cell>
          <cell r="AO615">
            <v>238877.43</v>
          </cell>
          <cell r="AQ615">
            <v>2673244.39</v>
          </cell>
          <cell r="AR615">
            <v>2701744.81</v>
          </cell>
          <cell r="AS615">
            <v>2643084.8400000003</v>
          </cell>
          <cell r="AT615">
            <v>2720740.77</v>
          </cell>
          <cell r="AU615">
            <v>2707558.3200000003</v>
          </cell>
          <cell r="AV615">
            <v>2707559.3200000003</v>
          </cell>
          <cell r="AW615" t="e">
            <v>#REF!</v>
          </cell>
          <cell r="AX615" t="e">
            <v>#REF!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D615">
            <v>2633600.0699999998</v>
          </cell>
          <cell r="BE615">
            <v>2028642.61</v>
          </cell>
          <cell r="BF615">
            <v>2118868.87</v>
          </cell>
          <cell r="BH615">
            <v>2673244.39</v>
          </cell>
          <cell r="BI615">
            <v>2530101</v>
          </cell>
          <cell r="BJ615">
            <v>2533347</v>
          </cell>
          <cell r="BK615">
            <v>2707559.3200000003</v>
          </cell>
          <cell r="BL615">
            <v>2707559.3200000003</v>
          </cell>
          <cell r="BM615">
            <v>0</v>
          </cell>
          <cell r="BN615">
            <v>0</v>
          </cell>
          <cell r="BO615">
            <v>1611433.44</v>
          </cell>
          <cell r="BP615">
            <v>-34314.929999999993</v>
          </cell>
          <cell r="BQ615">
            <v>0</v>
          </cell>
          <cell r="BS615">
            <v>2423173.0299999998</v>
          </cell>
          <cell r="BT615">
            <v>2707559.3200000003</v>
          </cell>
          <cell r="BU615">
            <v>2423173.0299999998</v>
          </cell>
          <cell r="BV615">
            <v>284386.28999999998</v>
          </cell>
        </row>
        <row r="617">
          <cell r="I617">
            <v>13254.3102</v>
          </cell>
          <cell r="J617">
            <v>-7623.1248000000005</v>
          </cell>
          <cell r="K617">
            <v>-20877.435000000001</v>
          </cell>
          <cell r="L617">
            <v>2.7386977844046316</v>
          </cell>
          <cell r="M617">
            <v>-107360.2101</v>
          </cell>
          <cell r="N617">
            <v>32924.080000000002</v>
          </cell>
          <cell r="O617">
            <v>140284.29009999998</v>
          </cell>
          <cell r="P617">
            <v>4.2608416119751862</v>
          </cell>
          <cell r="W617">
            <v>13254.3102</v>
          </cell>
          <cell r="AV617">
            <v>177180.41999999998</v>
          </cell>
          <cell r="BH617">
            <v>186591.47360000008</v>
          </cell>
          <cell r="BK617">
            <v>177180.41999999998</v>
          </cell>
          <cell r="BL617">
            <v>177180.41999999998</v>
          </cell>
          <cell r="BP617">
            <v>9411.0536000001011</v>
          </cell>
        </row>
        <row r="618">
          <cell r="I618">
            <v>220855.4498</v>
          </cell>
          <cell r="J618">
            <v>214799.40479999999</v>
          </cell>
          <cell r="K618">
            <v>-6056.0450000000128</v>
          </cell>
          <cell r="L618">
            <v>-2.8193956150105743E-2</v>
          </cell>
          <cell r="M618">
            <v>1203486.0901000001</v>
          </cell>
          <cell r="N618">
            <v>1200188.08</v>
          </cell>
          <cell r="O618">
            <v>-3298.0101000000723</v>
          </cell>
          <cell r="P618">
            <v>-2.7479110607398069E-3</v>
          </cell>
          <cell r="W618">
            <v>220855.4498</v>
          </cell>
          <cell r="AV618">
            <v>2530378.9000000004</v>
          </cell>
          <cell r="BH618">
            <v>2486652.9164</v>
          </cell>
          <cell r="BK618">
            <v>2530378.9000000004</v>
          </cell>
          <cell r="BL618">
            <v>2530378.9000000004</v>
          </cell>
          <cell r="BP618">
            <v>-43725.983600000385</v>
          </cell>
        </row>
        <row r="620">
          <cell r="B620" t="str">
            <v>Internal Audit</v>
          </cell>
          <cell r="I620">
            <v>234109.76</v>
          </cell>
          <cell r="J620">
            <v>207176.28</v>
          </cell>
          <cell r="K620">
            <v>-26933.479999999996</v>
          </cell>
          <cell r="L620">
            <v>-0.1300027203886468</v>
          </cell>
          <cell r="M620">
            <v>1096125.8800000001</v>
          </cell>
          <cell r="N620">
            <v>1233112.1600000001</v>
          </cell>
          <cell r="O620">
            <v>136986.27999999997</v>
          </cell>
          <cell r="P620">
            <v>0.11108987847463929</v>
          </cell>
          <cell r="R620">
            <v>227896.25</v>
          </cell>
          <cell r="S620">
            <v>115316.36000000002</v>
          </cell>
          <cell r="T620">
            <v>182817.38999999998</v>
          </cell>
          <cell r="U620">
            <v>169474.58000000002</v>
          </cell>
          <cell r="V620">
            <v>166511.54</v>
          </cell>
          <cell r="W620">
            <v>234109.76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209463.2</v>
          </cell>
          <cell r="AE620">
            <v>182147.68</v>
          </cell>
          <cell r="AF620">
            <v>200260.6</v>
          </cell>
          <cell r="AG620">
            <v>207176.28</v>
          </cell>
          <cell r="AH620">
            <v>226888.12</v>
          </cell>
          <cell r="AI620">
            <v>207176.28</v>
          </cell>
          <cell r="AJ620">
            <v>233480.52000000002</v>
          </cell>
          <cell r="AK620">
            <v>244131.4</v>
          </cell>
          <cell r="AL620">
            <v>212320.4</v>
          </cell>
          <cell r="AM620">
            <v>261275.68</v>
          </cell>
          <cell r="AN620">
            <v>250046.8</v>
          </cell>
          <cell r="AO620">
            <v>238877.43</v>
          </cell>
          <cell r="AQ620">
            <v>2673244.39</v>
          </cell>
          <cell r="AR620">
            <v>2701744.81</v>
          </cell>
          <cell r="AS620">
            <v>2643084.8400000003</v>
          </cell>
          <cell r="AT620">
            <v>2720740.77</v>
          </cell>
          <cell r="AU620">
            <v>2707558.3200000003</v>
          </cell>
          <cell r="AV620">
            <v>2707559.3200000003</v>
          </cell>
          <cell r="AW620" t="e">
            <v>#REF!</v>
          </cell>
          <cell r="AX620" t="e">
            <v>#REF!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D620">
            <v>2633600.0699999998</v>
          </cell>
          <cell r="BE620">
            <v>2028642.61</v>
          </cell>
          <cell r="BF620">
            <v>2118868.87</v>
          </cell>
          <cell r="BH620">
            <v>2673244.39</v>
          </cell>
          <cell r="BI620">
            <v>2530101</v>
          </cell>
          <cell r="BJ620">
            <v>2533347</v>
          </cell>
          <cell r="BK620">
            <v>2707559.3200000003</v>
          </cell>
          <cell r="BL620">
            <v>2707559.3200000003</v>
          </cell>
          <cell r="BM620">
            <v>0</v>
          </cell>
          <cell r="BN620">
            <v>0</v>
          </cell>
          <cell r="BO620">
            <v>1611433.44</v>
          </cell>
          <cell r="BP620">
            <v>-34314.929999999993</v>
          </cell>
          <cell r="BQ620">
            <v>0</v>
          </cell>
          <cell r="BS620">
            <v>2423173.0299999998</v>
          </cell>
          <cell r="BT620">
            <v>2707559.3200000003</v>
          </cell>
          <cell r="BU620">
            <v>2423173.0299999998</v>
          </cell>
          <cell r="BV620">
            <v>284386.28999999998</v>
          </cell>
        </row>
        <row r="622">
          <cell r="E622" t="str">
            <v>LE-P-E-PT-C-C&amp;F</v>
          </cell>
          <cell r="G622" t="str">
            <v>Corp &amp; Financial Transactions</v>
          </cell>
          <cell r="I622">
            <v>0</v>
          </cell>
          <cell r="J622">
            <v>0</v>
          </cell>
          <cell r="K622">
            <v>0</v>
          </cell>
          <cell r="L622" t="str">
            <v xml:space="preserve"> </v>
          </cell>
          <cell r="M622">
            <v>0</v>
          </cell>
          <cell r="N622">
            <v>0</v>
          </cell>
          <cell r="O622">
            <v>0</v>
          </cell>
          <cell r="P622" t="str">
            <v xml:space="preserve"> 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D622">
            <v>0</v>
          </cell>
          <cell r="BE622">
            <v>0</v>
          </cell>
          <cell r="BF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O622">
            <v>0</v>
          </cell>
          <cell r="BP622">
            <v>0</v>
          </cell>
          <cell r="BQ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E623" t="str">
            <v>LE-P-PT-C-C&amp;FT Def</v>
          </cell>
          <cell r="G623" t="str">
            <v>Corp &amp; Financial Transactions</v>
          </cell>
          <cell r="I623">
            <v>13958</v>
          </cell>
          <cell r="J623">
            <v>4023</v>
          </cell>
          <cell r="K623">
            <v>-9935</v>
          </cell>
          <cell r="L623">
            <v>-2.4695500869997513</v>
          </cell>
          <cell r="M623">
            <v>13958</v>
          </cell>
          <cell r="N623">
            <v>24904</v>
          </cell>
          <cell r="O623">
            <v>10946</v>
          </cell>
          <cell r="P623">
            <v>0.43952778670093157</v>
          </cell>
          <cell r="R623">
            <v>0</v>
          </cell>
          <cell r="S623">
            <v>0</v>
          </cell>
          <cell r="T623">
            <v>0</v>
          </cell>
          <cell r="U623">
            <v>473</v>
          </cell>
          <cell r="V623">
            <v>-473</v>
          </cell>
          <cell r="W623">
            <v>13958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4406</v>
          </cell>
          <cell r="AE623">
            <v>3831</v>
          </cell>
          <cell r="AF623">
            <v>4215</v>
          </cell>
          <cell r="AG623">
            <v>4023</v>
          </cell>
          <cell r="AH623">
            <v>4406</v>
          </cell>
          <cell r="AI623">
            <v>4023</v>
          </cell>
          <cell r="AJ623">
            <v>4215</v>
          </cell>
          <cell r="AK623">
            <v>4406</v>
          </cell>
          <cell r="AL623">
            <v>3831</v>
          </cell>
          <cell r="AM623">
            <v>4406</v>
          </cell>
          <cell r="AN623">
            <v>4215</v>
          </cell>
          <cell r="AO623">
            <v>4023</v>
          </cell>
          <cell r="AQ623">
            <v>50000</v>
          </cell>
          <cell r="AR623">
            <v>50000</v>
          </cell>
          <cell r="AS623">
            <v>50000</v>
          </cell>
          <cell r="AT623">
            <v>50000</v>
          </cell>
          <cell r="AU623">
            <v>50000</v>
          </cell>
          <cell r="AV623">
            <v>50000</v>
          </cell>
          <cell r="AW623" t="e">
            <v>#REF!</v>
          </cell>
          <cell r="AX623" t="e">
            <v>#REF!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D623">
            <v>1242</v>
          </cell>
          <cell r="BE623">
            <v>2733</v>
          </cell>
          <cell r="BF623">
            <v>9561.25</v>
          </cell>
          <cell r="BH623">
            <v>50000</v>
          </cell>
          <cell r="BI623">
            <v>51250</v>
          </cell>
          <cell r="BJ623">
            <v>50000</v>
          </cell>
          <cell r="BK623">
            <v>50000</v>
          </cell>
          <cell r="BL623">
            <v>50000</v>
          </cell>
          <cell r="BO623">
            <v>36042</v>
          </cell>
          <cell r="BP623">
            <v>0</v>
          </cell>
          <cell r="BQ623">
            <v>0</v>
          </cell>
          <cell r="BS623">
            <v>50000</v>
          </cell>
          <cell r="BT623">
            <v>50000</v>
          </cell>
          <cell r="BU623">
            <v>50000</v>
          </cell>
          <cell r="BV623">
            <v>0</v>
          </cell>
        </row>
        <row r="624">
          <cell r="E624" t="str">
            <v>LE-P-C&amp;FTAT3</v>
          </cell>
          <cell r="G624" t="str">
            <v>Corp &amp; Financial Transactions</v>
          </cell>
          <cell r="I624">
            <v>0</v>
          </cell>
          <cell r="J624">
            <v>0</v>
          </cell>
          <cell r="K624">
            <v>0</v>
          </cell>
          <cell r="L624" t="str">
            <v xml:space="preserve"> </v>
          </cell>
          <cell r="M624">
            <v>0</v>
          </cell>
          <cell r="N624">
            <v>0</v>
          </cell>
          <cell r="O624">
            <v>0</v>
          </cell>
          <cell r="P624" t="str">
            <v xml:space="preserve"> 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D624">
            <v>0</v>
          </cell>
          <cell r="BE624">
            <v>247.1</v>
          </cell>
          <cell r="BF624">
            <v>1238.9100000000001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BQ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6">
          <cell r="D626" t="str">
            <v>PT</v>
          </cell>
          <cell r="I626">
            <v>13958</v>
          </cell>
          <cell r="J626">
            <v>4023</v>
          </cell>
          <cell r="K626">
            <v>-9935</v>
          </cell>
          <cell r="L626">
            <v>-2.4695500869997513</v>
          </cell>
          <cell r="M626">
            <v>13958</v>
          </cell>
          <cell r="N626">
            <v>24904</v>
          </cell>
          <cell r="O626">
            <v>10946</v>
          </cell>
          <cell r="P626">
            <v>0.43952778670093157</v>
          </cell>
          <cell r="R626">
            <v>0</v>
          </cell>
          <cell r="S626">
            <v>0</v>
          </cell>
          <cell r="T626">
            <v>0</v>
          </cell>
          <cell r="U626">
            <v>473</v>
          </cell>
          <cell r="V626">
            <v>-473</v>
          </cell>
          <cell r="W626">
            <v>13958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D626">
            <v>4406</v>
          </cell>
          <cell r="AE626">
            <v>3831</v>
          </cell>
          <cell r="AF626">
            <v>4215</v>
          </cell>
          <cell r="AG626">
            <v>4023</v>
          </cell>
          <cell r="AH626">
            <v>4406</v>
          </cell>
          <cell r="AI626">
            <v>4023</v>
          </cell>
          <cell r="AJ626">
            <v>4215</v>
          </cell>
          <cell r="AK626">
            <v>4406</v>
          </cell>
          <cell r="AL626">
            <v>3831</v>
          </cell>
          <cell r="AM626">
            <v>4406</v>
          </cell>
          <cell r="AN626">
            <v>4215</v>
          </cell>
          <cell r="AO626">
            <v>4023</v>
          </cell>
          <cell r="AQ626">
            <v>50000</v>
          </cell>
          <cell r="AR626">
            <v>50000</v>
          </cell>
          <cell r="AS626">
            <v>50000</v>
          </cell>
          <cell r="AT626">
            <v>50000</v>
          </cell>
          <cell r="AU626">
            <v>50000</v>
          </cell>
          <cell r="AV626">
            <v>50000</v>
          </cell>
          <cell r="AW626" t="e">
            <v>#REF!</v>
          </cell>
          <cell r="AX626" t="e">
            <v>#REF!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D626">
            <v>1242</v>
          </cell>
          <cell r="BE626">
            <v>2980.1</v>
          </cell>
          <cell r="BF626">
            <v>10800.16</v>
          </cell>
          <cell r="BH626">
            <v>50000</v>
          </cell>
          <cell r="BI626">
            <v>51250</v>
          </cell>
          <cell r="BJ626">
            <v>50000</v>
          </cell>
          <cell r="BK626">
            <v>50000</v>
          </cell>
          <cell r="BL626">
            <v>50000</v>
          </cell>
          <cell r="BM626">
            <v>0</v>
          </cell>
          <cell r="BN626">
            <v>0</v>
          </cell>
          <cell r="BO626">
            <v>36042</v>
          </cell>
          <cell r="BP626">
            <v>0</v>
          </cell>
          <cell r="BQ626">
            <v>0</v>
          </cell>
          <cell r="BS626">
            <v>50000</v>
          </cell>
          <cell r="BT626">
            <v>50000</v>
          </cell>
          <cell r="BU626">
            <v>50000</v>
          </cell>
          <cell r="BV626">
            <v>0</v>
          </cell>
        </row>
        <row r="628">
          <cell r="E628" t="str">
            <v>ADD: DSM</v>
          </cell>
          <cell r="BP628">
            <v>0</v>
          </cell>
          <cell r="BQ628">
            <v>0</v>
          </cell>
          <cell r="BT628">
            <v>0</v>
          </cell>
          <cell r="BU628">
            <v>0</v>
          </cell>
          <cell r="BV628">
            <v>0</v>
          </cell>
        </row>
        <row r="630">
          <cell r="D630" t="str">
            <v>Non PT</v>
          </cell>
          <cell r="I630">
            <v>0</v>
          </cell>
          <cell r="J630">
            <v>0</v>
          </cell>
          <cell r="K630">
            <v>0</v>
          </cell>
          <cell r="L630" t="str">
            <v xml:space="preserve"> </v>
          </cell>
          <cell r="M630">
            <v>0</v>
          </cell>
          <cell r="N630">
            <v>0</v>
          </cell>
          <cell r="O630">
            <v>0</v>
          </cell>
          <cell r="P630" t="str">
            <v xml:space="preserve"> 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D630">
            <v>0</v>
          </cell>
          <cell r="BE630">
            <v>0</v>
          </cell>
          <cell r="BF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2">
          <cell r="C632" t="str">
            <v>Capital Total</v>
          </cell>
          <cell r="I632">
            <v>13958</v>
          </cell>
          <cell r="J632">
            <v>4023</v>
          </cell>
          <cell r="K632">
            <v>-9935</v>
          </cell>
          <cell r="L632">
            <v>-2.4695500869997513</v>
          </cell>
          <cell r="M632">
            <v>13958</v>
          </cell>
          <cell r="N632">
            <v>24904</v>
          </cell>
          <cell r="O632">
            <v>10946</v>
          </cell>
          <cell r="P632">
            <v>0.43952778670093157</v>
          </cell>
          <cell r="R632">
            <v>0</v>
          </cell>
          <cell r="S632">
            <v>0</v>
          </cell>
          <cell r="T632">
            <v>0</v>
          </cell>
          <cell r="U632">
            <v>473</v>
          </cell>
          <cell r="V632">
            <v>-473</v>
          </cell>
          <cell r="W632">
            <v>13958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4406</v>
          </cell>
          <cell r="AE632">
            <v>3831</v>
          </cell>
          <cell r="AF632">
            <v>4215</v>
          </cell>
          <cell r="AG632">
            <v>4023</v>
          </cell>
          <cell r="AH632">
            <v>4406</v>
          </cell>
          <cell r="AI632">
            <v>4023</v>
          </cell>
          <cell r="AJ632">
            <v>4215</v>
          </cell>
          <cell r="AK632">
            <v>4406</v>
          </cell>
          <cell r="AL632">
            <v>3831</v>
          </cell>
          <cell r="AM632">
            <v>4406</v>
          </cell>
          <cell r="AN632">
            <v>4215</v>
          </cell>
          <cell r="AO632">
            <v>4023</v>
          </cell>
          <cell r="AQ632">
            <v>50000</v>
          </cell>
          <cell r="AR632">
            <v>50000</v>
          </cell>
          <cell r="AS632">
            <v>50000</v>
          </cell>
          <cell r="AT632">
            <v>50000</v>
          </cell>
          <cell r="AU632">
            <v>50000</v>
          </cell>
          <cell r="AV632">
            <v>50000</v>
          </cell>
          <cell r="AW632" t="e">
            <v>#REF!</v>
          </cell>
          <cell r="AX632" t="e">
            <v>#REF!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D632">
            <v>1242</v>
          </cell>
          <cell r="BE632">
            <v>2980.1</v>
          </cell>
          <cell r="BF632">
            <v>10800.16</v>
          </cell>
          <cell r="BH632">
            <v>50000</v>
          </cell>
          <cell r="BI632">
            <v>51250</v>
          </cell>
          <cell r="BJ632">
            <v>50000</v>
          </cell>
          <cell r="BK632">
            <v>50000</v>
          </cell>
          <cell r="BL632">
            <v>50000</v>
          </cell>
          <cell r="BM632">
            <v>0</v>
          </cell>
          <cell r="BN632">
            <v>0</v>
          </cell>
          <cell r="BO632">
            <v>36042</v>
          </cell>
          <cell r="BP632">
            <v>0</v>
          </cell>
          <cell r="BQ632">
            <v>0</v>
          </cell>
          <cell r="BS632">
            <v>50000</v>
          </cell>
          <cell r="BT632">
            <v>50000</v>
          </cell>
          <cell r="BU632">
            <v>50000</v>
          </cell>
          <cell r="BV632">
            <v>0</v>
          </cell>
        </row>
        <row r="634">
          <cell r="C634" t="str">
            <v>O&amp;M</v>
          </cell>
          <cell r="E634" t="str">
            <v>LE-P-E-Compliance AT5</v>
          </cell>
          <cell r="G634" t="str">
            <v>Compliance</v>
          </cell>
          <cell r="I634">
            <v>2310.2800000000002</v>
          </cell>
          <cell r="J634">
            <v>0</v>
          </cell>
          <cell r="K634">
            <v>-2310.2800000000002</v>
          </cell>
          <cell r="L634" t="str">
            <v xml:space="preserve"> </v>
          </cell>
          <cell r="M634">
            <v>7972.1</v>
          </cell>
          <cell r="N634">
            <v>0</v>
          </cell>
          <cell r="O634">
            <v>-7972.1</v>
          </cell>
          <cell r="P634" t="str">
            <v xml:space="preserve"> </v>
          </cell>
          <cell r="R634">
            <v>0</v>
          </cell>
          <cell r="S634">
            <v>0</v>
          </cell>
          <cell r="T634">
            <v>0</v>
          </cell>
          <cell r="U634">
            <v>2440.44</v>
          </cell>
          <cell r="V634">
            <v>3221.38</v>
          </cell>
          <cell r="W634">
            <v>2310.2800000000002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-1</v>
          </cell>
          <cell r="AW634" t="e">
            <v>#REF!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D634">
            <v>0</v>
          </cell>
          <cell r="BE634">
            <v>84.14</v>
          </cell>
          <cell r="BF634">
            <v>628.79999999999995</v>
          </cell>
          <cell r="BH634">
            <v>0</v>
          </cell>
          <cell r="BI634">
            <v>0</v>
          </cell>
          <cell r="BJ634">
            <v>0</v>
          </cell>
          <cell r="BK634">
            <v>-1</v>
          </cell>
          <cell r="BL634">
            <v>-1</v>
          </cell>
          <cell r="BO634">
            <v>-7973.1</v>
          </cell>
          <cell r="BP634">
            <v>1</v>
          </cell>
          <cell r="BQ634">
            <v>0</v>
          </cell>
          <cell r="BS634">
            <v>0</v>
          </cell>
          <cell r="BT634">
            <v>-1</v>
          </cell>
          <cell r="BU634">
            <v>0</v>
          </cell>
          <cell r="BV634">
            <v>-1</v>
          </cell>
        </row>
        <row r="635">
          <cell r="C635" t="str">
            <v>O&amp;M</v>
          </cell>
          <cell r="E635" t="str">
            <v>LE-P-E-Compliance AT6</v>
          </cell>
          <cell r="G635" t="str">
            <v>Compliance</v>
          </cell>
          <cell r="I635">
            <v>17802.62</v>
          </cell>
          <cell r="J635">
            <v>0</v>
          </cell>
          <cell r="K635">
            <v>-17802.62</v>
          </cell>
          <cell r="L635" t="str">
            <v xml:space="preserve"> </v>
          </cell>
          <cell r="M635">
            <v>86915.199999999997</v>
          </cell>
          <cell r="N635">
            <v>0</v>
          </cell>
          <cell r="O635">
            <v>-86915.199999999997</v>
          </cell>
          <cell r="P635" t="str">
            <v xml:space="preserve"> </v>
          </cell>
          <cell r="R635">
            <v>17145.45</v>
          </cell>
          <cell r="S635">
            <v>11458.38</v>
          </cell>
          <cell r="T635">
            <v>15064.4</v>
          </cell>
          <cell r="U635">
            <v>14659.99</v>
          </cell>
          <cell r="V635">
            <v>10784.36</v>
          </cell>
          <cell r="W635">
            <v>17802.62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-1</v>
          </cell>
          <cell r="AV635">
            <v>-2</v>
          </cell>
          <cell r="AW635" t="e">
            <v>#REF!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D635">
            <v>166233.22</v>
          </cell>
          <cell r="BE635">
            <v>153814.57</v>
          </cell>
          <cell r="BF635">
            <v>129873.32</v>
          </cell>
          <cell r="BH635">
            <v>0</v>
          </cell>
          <cell r="BI635">
            <v>0</v>
          </cell>
          <cell r="BJ635">
            <v>0</v>
          </cell>
          <cell r="BK635">
            <v>-2</v>
          </cell>
          <cell r="BL635">
            <v>-2</v>
          </cell>
          <cell r="BO635">
            <v>-86917.2</v>
          </cell>
          <cell r="BP635">
            <v>2</v>
          </cell>
          <cell r="BQ635">
            <v>0</v>
          </cell>
          <cell r="BS635">
            <v>0</v>
          </cell>
          <cell r="BT635">
            <v>-2</v>
          </cell>
          <cell r="BU635">
            <v>0</v>
          </cell>
          <cell r="BV635">
            <v>-2</v>
          </cell>
        </row>
        <row r="636">
          <cell r="C636" t="str">
            <v>O&amp;M</v>
          </cell>
          <cell r="E636" t="str">
            <v>LE-P-E-Environmental AT5</v>
          </cell>
          <cell r="G636" t="str">
            <v>Environmental</v>
          </cell>
          <cell r="I636">
            <v>891.57</v>
          </cell>
          <cell r="J636">
            <v>0</v>
          </cell>
          <cell r="K636">
            <v>-891.57</v>
          </cell>
          <cell r="L636" t="str">
            <v xml:space="preserve"> </v>
          </cell>
          <cell r="M636">
            <v>10913.66</v>
          </cell>
          <cell r="N636">
            <v>0</v>
          </cell>
          <cell r="O636">
            <v>-10913.66</v>
          </cell>
          <cell r="P636" t="str">
            <v xml:space="preserve"> </v>
          </cell>
          <cell r="R636">
            <v>1906.8</v>
          </cell>
          <cell r="S636">
            <v>1334.11</v>
          </cell>
          <cell r="T636">
            <v>1366.65</v>
          </cell>
          <cell r="U636">
            <v>2089.02</v>
          </cell>
          <cell r="V636">
            <v>3325.51</v>
          </cell>
          <cell r="W636">
            <v>891.57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1</v>
          </cell>
          <cell r="AW636" t="e">
            <v>#REF!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D636">
            <v>8452.2099999999991</v>
          </cell>
          <cell r="BE636">
            <v>5181.79</v>
          </cell>
          <cell r="BF636">
            <v>2732.45</v>
          </cell>
          <cell r="BH636">
            <v>0</v>
          </cell>
          <cell r="BI636">
            <v>0</v>
          </cell>
          <cell r="BJ636">
            <v>0</v>
          </cell>
          <cell r="BK636">
            <v>1</v>
          </cell>
          <cell r="BL636">
            <v>1</v>
          </cell>
          <cell r="BO636">
            <v>-10912.66</v>
          </cell>
          <cell r="BP636">
            <v>-1</v>
          </cell>
          <cell r="BQ636">
            <v>0</v>
          </cell>
          <cell r="BS636">
            <v>0</v>
          </cell>
          <cell r="BT636">
            <v>1</v>
          </cell>
          <cell r="BU636">
            <v>0</v>
          </cell>
          <cell r="BV636">
            <v>1</v>
          </cell>
        </row>
        <row r="637">
          <cell r="C637" t="str">
            <v>O&amp;M</v>
          </cell>
          <cell r="E637" t="str">
            <v>LE-P-E-Environmental AT6</v>
          </cell>
          <cell r="G637" t="str">
            <v>Environmental</v>
          </cell>
          <cell r="I637">
            <v>1710.33</v>
          </cell>
          <cell r="J637">
            <v>0</v>
          </cell>
          <cell r="K637">
            <v>-1710.33</v>
          </cell>
          <cell r="L637" t="str">
            <v xml:space="preserve"> </v>
          </cell>
          <cell r="M637">
            <v>11980.73</v>
          </cell>
          <cell r="N637">
            <v>0</v>
          </cell>
          <cell r="O637">
            <v>-11980.73</v>
          </cell>
          <cell r="P637" t="str">
            <v xml:space="preserve"> </v>
          </cell>
          <cell r="R637">
            <v>4187.3599999999997</v>
          </cell>
          <cell r="S637">
            <v>2081.04</v>
          </cell>
          <cell r="T637">
            <v>1668.2</v>
          </cell>
          <cell r="U637">
            <v>1752.46</v>
          </cell>
          <cell r="V637">
            <v>581.34</v>
          </cell>
          <cell r="W637">
            <v>1710.33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-1</v>
          </cell>
          <cell r="AV637">
            <v>-1</v>
          </cell>
          <cell r="AW637" t="e">
            <v>#REF!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D637">
            <v>14383.32</v>
          </cell>
          <cell r="BE637">
            <v>16988.849999999999</v>
          </cell>
          <cell r="BF637">
            <v>26447.68</v>
          </cell>
          <cell r="BH637">
            <v>0</v>
          </cell>
          <cell r="BI637">
            <v>0</v>
          </cell>
          <cell r="BJ637">
            <v>0</v>
          </cell>
          <cell r="BK637">
            <v>-1</v>
          </cell>
          <cell r="BL637">
            <v>-1</v>
          </cell>
          <cell r="BO637">
            <v>-11981.73</v>
          </cell>
          <cell r="BP637">
            <v>1</v>
          </cell>
          <cell r="BQ637">
            <v>0</v>
          </cell>
          <cell r="BS637">
            <v>0</v>
          </cell>
          <cell r="BT637">
            <v>-1</v>
          </cell>
          <cell r="BU637">
            <v>0</v>
          </cell>
          <cell r="BV637">
            <v>-1</v>
          </cell>
        </row>
        <row r="638">
          <cell r="C638" t="str">
            <v>O&amp;M</v>
          </cell>
          <cell r="E638" t="str">
            <v>LE-P-E-Lab/EAT6</v>
          </cell>
          <cell r="G638" t="str">
            <v>Labor &amp; Employment</v>
          </cell>
          <cell r="I638">
            <v>0</v>
          </cell>
          <cell r="J638">
            <v>0</v>
          </cell>
          <cell r="K638">
            <v>0</v>
          </cell>
          <cell r="L638" t="str">
            <v xml:space="preserve"> </v>
          </cell>
          <cell r="M638">
            <v>1272.21</v>
          </cell>
          <cell r="N638">
            <v>0</v>
          </cell>
          <cell r="O638">
            <v>-1272.21</v>
          </cell>
          <cell r="P638" t="str">
            <v xml:space="preserve"> </v>
          </cell>
          <cell r="R638">
            <v>564.49</v>
          </cell>
          <cell r="S638">
            <v>404.41</v>
          </cell>
          <cell r="T638">
            <v>0</v>
          </cell>
          <cell r="U638">
            <v>303.31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-1</v>
          </cell>
          <cell r="AV638">
            <v>-1</v>
          </cell>
          <cell r="AW638" t="e">
            <v>#REF!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D638">
            <v>20524.419999999998</v>
          </cell>
          <cell r="BE638">
            <v>7055.96</v>
          </cell>
          <cell r="BF638">
            <v>14804.35</v>
          </cell>
          <cell r="BH638">
            <v>0</v>
          </cell>
          <cell r="BI638">
            <v>0</v>
          </cell>
          <cell r="BJ638">
            <v>0</v>
          </cell>
          <cell r="BK638">
            <v>-1</v>
          </cell>
          <cell r="BL638">
            <v>-1</v>
          </cell>
          <cell r="BO638">
            <v>-1273.21</v>
          </cell>
          <cell r="BP638">
            <v>1</v>
          </cell>
          <cell r="BQ638">
            <v>0</v>
          </cell>
          <cell r="BS638">
            <v>0</v>
          </cell>
          <cell r="BT638">
            <v>-1</v>
          </cell>
          <cell r="BU638">
            <v>0</v>
          </cell>
          <cell r="BV638">
            <v>-1</v>
          </cell>
        </row>
        <row r="639">
          <cell r="C639" t="str">
            <v>O&amp;M</v>
          </cell>
          <cell r="E639" t="str">
            <v>LE-P-E-Litigation AT5</v>
          </cell>
          <cell r="G639" t="str">
            <v>Litigation</v>
          </cell>
          <cell r="I639">
            <v>2817.89</v>
          </cell>
          <cell r="J639">
            <v>0</v>
          </cell>
          <cell r="K639">
            <v>-2817.89</v>
          </cell>
          <cell r="L639" t="str">
            <v xml:space="preserve"> </v>
          </cell>
          <cell r="M639">
            <v>11356.18</v>
          </cell>
          <cell r="N639">
            <v>0</v>
          </cell>
          <cell r="O639">
            <v>-11356.18</v>
          </cell>
          <cell r="P639" t="str">
            <v xml:space="preserve"> </v>
          </cell>
          <cell r="R639">
            <v>1711.56</v>
          </cell>
          <cell r="S639">
            <v>1216.97</v>
          </cell>
          <cell r="T639">
            <v>2251.71</v>
          </cell>
          <cell r="U639">
            <v>1548.87</v>
          </cell>
          <cell r="V639">
            <v>1809.18</v>
          </cell>
          <cell r="W639">
            <v>2817.89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1</v>
          </cell>
          <cell r="AV639">
            <v>1</v>
          </cell>
          <cell r="AW639" t="e">
            <v>#REF!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D639">
            <v>33312.910000000003</v>
          </cell>
          <cell r="BE639">
            <v>27262.25</v>
          </cell>
          <cell r="BF639">
            <v>23711.7</v>
          </cell>
          <cell r="BH639">
            <v>0</v>
          </cell>
          <cell r="BI639">
            <v>0</v>
          </cell>
          <cell r="BJ639">
            <v>0</v>
          </cell>
          <cell r="BK639">
            <v>1</v>
          </cell>
          <cell r="BL639">
            <v>1</v>
          </cell>
          <cell r="BO639">
            <v>-11355.18</v>
          </cell>
          <cell r="BP639">
            <v>-1</v>
          </cell>
          <cell r="BQ639">
            <v>0</v>
          </cell>
          <cell r="BS639">
            <v>0</v>
          </cell>
          <cell r="BT639">
            <v>1</v>
          </cell>
          <cell r="BU639">
            <v>0</v>
          </cell>
          <cell r="BV639">
            <v>1</v>
          </cell>
        </row>
        <row r="640">
          <cell r="C640" t="str">
            <v>O&amp;M</v>
          </cell>
          <cell r="E640" t="str">
            <v>LE-P-E-Litigation AT6</v>
          </cell>
          <cell r="G640" t="str">
            <v>Litigation</v>
          </cell>
          <cell r="I640">
            <v>1979.94</v>
          </cell>
          <cell r="J640">
            <v>0</v>
          </cell>
          <cell r="K640">
            <v>-1979.94</v>
          </cell>
          <cell r="L640" t="str">
            <v xml:space="preserve"> </v>
          </cell>
          <cell r="M640">
            <v>14120.76</v>
          </cell>
          <cell r="N640">
            <v>0</v>
          </cell>
          <cell r="O640">
            <v>-14120.76</v>
          </cell>
          <cell r="P640" t="str">
            <v xml:space="preserve"> </v>
          </cell>
          <cell r="R640">
            <v>1583.95</v>
          </cell>
          <cell r="S640">
            <v>3656.57</v>
          </cell>
          <cell r="T640">
            <v>1550.25</v>
          </cell>
          <cell r="U640">
            <v>2932</v>
          </cell>
          <cell r="V640">
            <v>2418.0500000000002</v>
          </cell>
          <cell r="W640">
            <v>1979.94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D640">
            <v>27287.72</v>
          </cell>
          <cell r="BE640">
            <v>40083.46</v>
          </cell>
          <cell r="BF640">
            <v>19109.96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O640">
            <v>-14120.76</v>
          </cell>
          <cell r="BP640">
            <v>0</v>
          </cell>
          <cell r="BQ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</row>
        <row r="641">
          <cell r="C641" t="str">
            <v>O&amp;M</v>
          </cell>
          <cell r="E641" t="str">
            <v>LE-P-E-Property AT5</v>
          </cell>
          <cell r="G641" t="str">
            <v>Property</v>
          </cell>
          <cell r="I641">
            <v>117.14</v>
          </cell>
          <cell r="J641">
            <v>0</v>
          </cell>
          <cell r="K641">
            <v>-117.14</v>
          </cell>
          <cell r="L641" t="str">
            <v xml:space="preserve"> </v>
          </cell>
          <cell r="M641">
            <v>383.97</v>
          </cell>
          <cell r="N641">
            <v>0</v>
          </cell>
          <cell r="O641">
            <v>-383.97</v>
          </cell>
          <cell r="P641" t="str">
            <v xml:space="preserve"> </v>
          </cell>
          <cell r="R641">
            <v>91.11</v>
          </cell>
          <cell r="S641">
            <v>130.16</v>
          </cell>
          <cell r="T641">
            <v>0</v>
          </cell>
          <cell r="U641">
            <v>45.56</v>
          </cell>
          <cell r="V641">
            <v>0</v>
          </cell>
          <cell r="W641">
            <v>117.14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D641">
            <v>1660.27</v>
          </cell>
          <cell r="BE641">
            <v>3590.11</v>
          </cell>
          <cell r="BF641">
            <v>5321.97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O641">
            <v>-383.97</v>
          </cell>
          <cell r="BP641">
            <v>0</v>
          </cell>
          <cell r="BQ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C642" t="str">
            <v>O&amp;M</v>
          </cell>
          <cell r="E642" t="str">
            <v>LE-P-E-Property AT6</v>
          </cell>
          <cell r="G642" t="str">
            <v>Property</v>
          </cell>
          <cell r="I642">
            <v>480.24</v>
          </cell>
          <cell r="J642">
            <v>0</v>
          </cell>
          <cell r="K642">
            <v>-480.24</v>
          </cell>
          <cell r="L642" t="str">
            <v xml:space="preserve"> </v>
          </cell>
          <cell r="M642">
            <v>1095.29</v>
          </cell>
          <cell r="N642">
            <v>0</v>
          </cell>
          <cell r="O642">
            <v>-1095.29</v>
          </cell>
          <cell r="P642" t="str">
            <v xml:space="preserve"> </v>
          </cell>
          <cell r="R642">
            <v>0</v>
          </cell>
          <cell r="S642">
            <v>0</v>
          </cell>
          <cell r="T642">
            <v>42.13</v>
          </cell>
          <cell r="U642">
            <v>379.14</v>
          </cell>
          <cell r="V642">
            <v>193.78</v>
          </cell>
          <cell r="W642">
            <v>480.24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D642">
            <v>1424.83</v>
          </cell>
          <cell r="BE642">
            <v>1451.66</v>
          </cell>
          <cell r="BF642">
            <v>2600.04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O642">
            <v>-1095.29</v>
          </cell>
          <cell r="BP642">
            <v>0</v>
          </cell>
          <cell r="BQ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C643" t="str">
            <v>O&amp;M</v>
          </cell>
          <cell r="E643" t="str">
            <v>LE-P-ER&amp;TGCSAT5</v>
          </cell>
          <cell r="G643" t="str">
            <v>ER&amp;T General Counsel</v>
          </cell>
          <cell r="I643">
            <v>36403.230000000003</v>
          </cell>
          <cell r="J643">
            <v>0</v>
          </cell>
          <cell r="K643">
            <v>-36403.230000000003</v>
          </cell>
          <cell r="L643" t="str">
            <v xml:space="preserve"> </v>
          </cell>
          <cell r="M643">
            <v>192286.34</v>
          </cell>
          <cell r="N643">
            <v>0</v>
          </cell>
          <cell r="O643">
            <v>-192286.34</v>
          </cell>
          <cell r="P643" t="str">
            <v xml:space="preserve"> </v>
          </cell>
          <cell r="R643">
            <v>34166.160000000003</v>
          </cell>
          <cell r="S643">
            <v>30810.560000000001</v>
          </cell>
          <cell r="T643">
            <v>26031.360000000001</v>
          </cell>
          <cell r="U643">
            <v>34166.160000000003</v>
          </cell>
          <cell r="V643">
            <v>30708.87</v>
          </cell>
          <cell r="W643">
            <v>36403.230000000003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D643">
            <v>376344.96</v>
          </cell>
          <cell r="BE643">
            <v>364438.49</v>
          </cell>
          <cell r="BF643">
            <v>304886.98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O643">
            <v>-192286.34</v>
          </cell>
          <cell r="BP643">
            <v>0</v>
          </cell>
          <cell r="BQ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C644" t="str">
            <v>O&amp;M</v>
          </cell>
          <cell r="E644" t="str">
            <v>LE-P-ER&amp;TGCSAT6</v>
          </cell>
          <cell r="G644" t="str">
            <v>ER&amp;T General Counsel</v>
          </cell>
          <cell r="I644">
            <v>6318.96</v>
          </cell>
          <cell r="J644">
            <v>0</v>
          </cell>
          <cell r="K644">
            <v>-6318.96</v>
          </cell>
          <cell r="L644" t="str">
            <v xml:space="preserve"> </v>
          </cell>
          <cell r="M644">
            <v>206419.37</v>
          </cell>
          <cell r="N644">
            <v>0</v>
          </cell>
          <cell r="O644">
            <v>-206419.37</v>
          </cell>
          <cell r="P644" t="str">
            <v xml:space="preserve"> </v>
          </cell>
          <cell r="R644">
            <v>51209.91</v>
          </cell>
          <cell r="S644">
            <v>40020.080000000002</v>
          </cell>
          <cell r="T644">
            <v>38966.92</v>
          </cell>
          <cell r="U644">
            <v>38308.699999999997</v>
          </cell>
          <cell r="V644">
            <v>31594.799999999999</v>
          </cell>
          <cell r="W644">
            <v>6318.96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D644">
            <v>442823.06</v>
          </cell>
          <cell r="BE644">
            <v>430848.19</v>
          </cell>
          <cell r="BF644">
            <v>409849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O644">
            <v>-206419.37</v>
          </cell>
          <cell r="BP644">
            <v>0</v>
          </cell>
          <cell r="BQ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C645" t="str">
            <v>O&amp;M</v>
          </cell>
          <cell r="E645" t="str">
            <v>LE-P-E-Regulatory AT5</v>
          </cell>
          <cell r="G645" t="str">
            <v>Regulatory</v>
          </cell>
          <cell r="I645">
            <v>6175.94</v>
          </cell>
          <cell r="J645">
            <v>0</v>
          </cell>
          <cell r="K645">
            <v>-6175.94</v>
          </cell>
          <cell r="L645" t="str">
            <v xml:space="preserve"> </v>
          </cell>
          <cell r="M645">
            <v>15970.24</v>
          </cell>
          <cell r="N645">
            <v>0</v>
          </cell>
          <cell r="O645">
            <v>-15970.24</v>
          </cell>
          <cell r="P645" t="str">
            <v xml:space="preserve"> </v>
          </cell>
          <cell r="R645">
            <v>0</v>
          </cell>
          <cell r="S645">
            <v>0</v>
          </cell>
          <cell r="T645">
            <v>462.06</v>
          </cell>
          <cell r="U645">
            <v>1652.99</v>
          </cell>
          <cell r="V645">
            <v>7679.25</v>
          </cell>
          <cell r="W645">
            <v>6175.94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D645">
            <v>16638.5</v>
          </cell>
          <cell r="BE645">
            <v>40970.550000000003</v>
          </cell>
          <cell r="BF645">
            <v>17524.900000000001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O645">
            <v>-15970.24</v>
          </cell>
          <cell r="BP645">
            <v>0</v>
          </cell>
          <cell r="BQ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</row>
        <row r="646">
          <cell r="C646" t="str">
            <v>O&amp;M</v>
          </cell>
          <cell r="E646" t="str">
            <v>LE-P-E-Regulatory AT6</v>
          </cell>
          <cell r="G646" t="str">
            <v>Regulatory</v>
          </cell>
          <cell r="I646">
            <v>4086.26</v>
          </cell>
          <cell r="J646">
            <v>0</v>
          </cell>
          <cell r="K646">
            <v>-4086.26</v>
          </cell>
          <cell r="L646" t="str">
            <v xml:space="preserve"> </v>
          </cell>
          <cell r="M646">
            <v>37854.78</v>
          </cell>
          <cell r="N646">
            <v>0</v>
          </cell>
          <cell r="O646">
            <v>-37854.78</v>
          </cell>
          <cell r="P646" t="str">
            <v xml:space="preserve"> </v>
          </cell>
          <cell r="R646">
            <v>11155.07</v>
          </cell>
          <cell r="S646">
            <v>4945.6400000000003</v>
          </cell>
          <cell r="T646">
            <v>6807.63</v>
          </cell>
          <cell r="U646">
            <v>4886.66</v>
          </cell>
          <cell r="V646">
            <v>5973.52</v>
          </cell>
          <cell r="W646">
            <v>4086.26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1</v>
          </cell>
          <cell r="AV646">
            <v>1</v>
          </cell>
          <cell r="AW646" t="e">
            <v>#REF!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D646">
            <v>33419.79</v>
          </cell>
          <cell r="BE646">
            <v>24176.76</v>
          </cell>
          <cell r="BF646">
            <v>44434.31</v>
          </cell>
          <cell r="BH646">
            <v>0</v>
          </cell>
          <cell r="BI646">
            <v>0</v>
          </cell>
          <cell r="BJ646">
            <v>0</v>
          </cell>
          <cell r="BK646">
            <v>1</v>
          </cell>
          <cell r="BL646">
            <v>1</v>
          </cell>
          <cell r="BO646">
            <v>-37853.78</v>
          </cell>
          <cell r="BP646">
            <v>-1</v>
          </cell>
          <cell r="BQ646">
            <v>0</v>
          </cell>
          <cell r="BS646">
            <v>0</v>
          </cell>
          <cell r="BT646">
            <v>1</v>
          </cell>
          <cell r="BU646">
            <v>0</v>
          </cell>
          <cell r="BV646">
            <v>1</v>
          </cell>
        </row>
        <row r="647">
          <cell r="C647" t="str">
            <v>O&amp;M</v>
          </cell>
          <cell r="E647" t="str">
            <v>LE-P-GovAffAT5</v>
          </cell>
          <cell r="G647" t="str">
            <v>Governmental Affairs</v>
          </cell>
          <cell r="I647">
            <v>0</v>
          </cell>
          <cell r="J647">
            <v>0</v>
          </cell>
          <cell r="K647">
            <v>0</v>
          </cell>
          <cell r="L647" t="str">
            <v xml:space="preserve"> </v>
          </cell>
          <cell r="M647">
            <v>427.08</v>
          </cell>
          <cell r="N647">
            <v>0</v>
          </cell>
          <cell r="O647">
            <v>-427.08</v>
          </cell>
          <cell r="P647" t="str">
            <v xml:space="preserve"> </v>
          </cell>
          <cell r="R647">
            <v>0</v>
          </cell>
          <cell r="S647">
            <v>0</v>
          </cell>
          <cell r="T647">
            <v>0</v>
          </cell>
          <cell r="U647">
            <v>427.08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D647">
            <v>472.31</v>
          </cell>
          <cell r="BE647">
            <v>901.54</v>
          </cell>
          <cell r="BF647">
            <v>5615.55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O647">
            <v>-427.08</v>
          </cell>
          <cell r="BP647">
            <v>0</v>
          </cell>
          <cell r="BQ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C648" t="str">
            <v>O&amp;M</v>
          </cell>
          <cell r="E648" t="str">
            <v>LE-P-GovAffAT6</v>
          </cell>
          <cell r="G648" t="str">
            <v>Governmental Affairs</v>
          </cell>
          <cell r="I648">
            <v>0</v>
          </cell>
          <cell r="J648">
            <v>0</v>
          </cell>
          <cell r="K648">
            <v>0</v>
          </cell>
          <cell r="L648" t="str">
            <v xml:space="preserve"> </v>
          </cell>
          <cell r="M648">
            <v>1395.44</v>
          </cell>
          <cell r="N648">
            <v>0</v>
          </cell>
          <cell r="O648">
            <v>-1395.44</v>
          </cell>
          <cell r="P648" t="str">
            <v xml:space="preserve"> </v>
          </cell>
          <cell r="R648">
            <v>263.29000000000002</v>
          </cell>
          <cell r="S648">
            <v>0</v>
          </cell>
          <cell r="T648">
            <v>473.92</v>
          </cell>
          <cell r="U648">
            <v>131.65</v>
          </cell>
          <cell r="V648">
            <v>526.58000000000004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D648">
            <v>1159.43</v>
          </cell>
          <cell r="BE648">
            <v>653.55999999999995</v>
          </cell>
          <cell r="BF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O648">
            <v>-1395.44</v>
          </cell>
          <cell r="BP648">
            <v>0</v>
          </cell>
          <cell r="BQ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C649" t="str">
            <v>O&amp;M</v>
          </cell>
          <cell r="E649" t="str">
            <v>LE-P-Labor Employment AT6</v>
          </cell>
          <cell r="G649" t="str">
            <v>Labor &amp; Employment</v>
          </cell>
          <cell r="I649">
            <v>1211.1400000000001</v>
          </cell>
          <cell r="J649">
            <v>0</v>
          </cell>
          <cell r="K649">
            <v>-1211.1400000000001</v>
          </cell>
          <cell r="L649" t="str">
            <v xml:space="preserve"> </v>
          </cell>
          <cell r="M649">
            <v>47234.25</v>
          </cell>
          <cell r="N649">
            <v>0</v>
          </cell>
          <cell r="O649">
            <v>-47234.25</v>
          </cell>
          <cell r="P649" t="str">
            <v xml:space="preserve"> </v>
          </cell>
          <cell r="R649">
            <v>17324.48</v>
          </cell>
          <cell r="S649">
            <v>19062.21</v>
          </cell>
          <cell r="T649">
            <v>3133.15</v>
          </cell>
          <cell r="U649">
            <v>5871.37</v>
          </cell>
          <cell r="V649">
            <v>631.9</v>
          </cell>
          <cell r="W649">
            <v>1211.1400000000001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D649">
            <v>196818.94</v>
          </cell>
          <cell r="BE649">
            <v>309109.71999999997</v>
          </cell>
          <cell r="BF649">
            <v>229105.13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O649">
            <v>-47234.25</v>
          </cell>
          <cell r="BP649">
            <v>0</v>
          </cell>
          <cell r="BQ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C650" t="str">
            <v>O&amp;M</v>
          </cell>
          <cell r="E650" t="str">
            <v>LE-P-Litigation AT5</v>
          </cell>
          <cell r="G650" t="str">
            <v>Litigation</v>
          </cell>
          <cell r="I650">
            <v>2399.77</v>
          </cell>
          <cell r="J650">
            <v>0</v>
          </cell>
          <cell r="K650">
            <v>-2399.77</v>
          </cell>
          <cell r="L650" t="str">
            <v xml:space="preserve"> </v>
          </cell>
          <cell r="M650">
            <v>12039.5</v>
          </cell>
          <cell r="N650">
            <v>0</v>
          </cell>
          <cell r="O650">
            <v>-12039.5</v>
          </cell>
          <cell r="P650" t="str">
            <v xml:space="preserve"> </v>
          </cell>
          <cell r="R650">
            <v>894.82</v>
          </cell>
          <cell r="S650">
            <v>4555.49</v>
          </cell>
          <cell r="T650">
            <v>3050.55</v>
          </cell>
          <cell r="U650">
            <v>406.74</v>
          </cell>
          <cell r="V650">
            <v>732.13</v>
          </cell>
          <cell r="W650">
            <v>2399.77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D650">
            <v>35546.089999999997</v>
          </cell>
          <cell r="BE650">
            <v>48682.63</v>
          </cell>
          <cell r="BF650">
            <v>23605.47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O650">
            <v>-12039.5</v>
          </cell>
          <cell r="BP650">
            <v>0</v>
          </cell>
          <cell r="BQ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C651" t="str">
            <v>O&amp;M</v>
          </cell>
          <cell r="E651" t="str">
            <v>LE-P-Litigation AT6</v>
          </cell>
          <cell r="G651" t="str">
            <v>Litigation</v>
          </cell>
          <cell r="I651">
            <v>500.25</v>
          </cell>
          <cell r="J651">
            <v>0</v>
          </cell>
          <cell r="K651">
            <v>-500.25</v>
          </cell>
          <cell r="L651" t="str">
            <v xml:space="preserve"> </v>
          </cell>
          <cell r="M651">
            <v>3475.44</v>
          </cell>
          <cell r="N651">
            <v>0</v>
          </cell>
          <cell r="O651">
            <v>-3475.44</v>
          </cell>
          <cell r="P651" t="str">
            <v xml:space="preserve"> </v>
          </cell>
          <cell r="R651">
            <v>131.65</v>
          </cell>
          <cell r="S651">
            <v>0</v>
          </cell>
          <cell r="T651">
            <v>842.53</v>
          </cell>
          <cell r="U651">
            <v>974.17</v>
          </cell>
          <cell r="V651">
            <v>1026.8399999999999</v>
          </cell>
          <cell r="W651">
            <v>500.25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D651">
            <v>18731.189999999999</v>
          </cell>
          <cell r="BE651">
            <v>47634.63</v>
          </cell>
          <cell r="BF651">
            <v>55938.22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O651">
            <v>-3475.44</v>
          </cell>
          <cell r="BP651">
            <v>0</v>
          </cell>
          <cell r="BQ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C652" t="str">
            <v>O&amp;M</v>
          </cell>
          <cell r="E652" t="str">
            <v>LE-P-Property AT5</v>
          </cell>
          <cell r="G652" t="str">
            <v>Property</v>
          </cell>
          <cell r="I652">
            <v>955.84</v>
          </cell>
          <cell r="J652">
            <v>0</v>
          </cell>
          <cell r="K652">
            <v>-955.84</v>
          </cell>
          <cell r="L652" t="str">
            <v xml:space="preserve"> </v>
          </cell>
          <cell r="M652">
            <v>2786.17</v>
          </cell>
          <cell r="N652">
            <v>0</v>
          </cell>
          <cell r="O652">
            <v>-2786.17</v>
          </cell>
          <cell r="P652" t="str">
            <v xml:space="preserve"> </v>
          </cell>
          <cell r="R652">
            <v>101.69</v>
          </cell>
          <cell r="S652">
            <v>0</v>
          </cell>
          <cell r="T652">
            <v>447.41</v>
          </cell>
          <cell r="U652">
            <v>691.46</v>
          </cell>
          <cell r="V652">
            <v>589.77</v>
          </cell>
          <cell r="W652">
            <v>955.84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D652">
            <v>10821.96</v>
          </cell>
          <cell r="BE652">
            <v>3806.46</v>
          </cell>
          <cell r="BF652">
            <v>4674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O652">
            <v>-2786.17</v>
          </cell>
          <cell r="BP652">
            <v>0</v>
          </cell>
          <cell r="BQ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C653" t="str">
            <v>O&amp;M</v>
          </cell>
          <cell r="E653" t="str">
            <v>LE-P-Property AT6</v>
          </cell>
          <cell r="G653" t="str">
            <v>Property</v>
          </cell>
          <cell r="I653">
            <v>0</v>
          </cell>
          <cell r="J653">
            <v>0</v>
          </cell>
          <cell r="K653">
            <v>0</v>
          </cell>
          <cell r="L653" t="str">
            <v xml:space="preserve"> </v>
          </cell>
          <cell r="M653">
            <v>289.62</v>
          </cell>
          <cell r="N653">
            <v>0</v>
          </cell>
          <cell r="O653">
            <v>-289.62</v>
          </cell>
          <cell r="P653" t="str">
            <v xml:space="preserve"> 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289.62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D653">
            <v>1623.21</v>
          </cell>
          <cell r="BE653">
            <v>1005.48</v>
          </cell>
          <cell r="BF653">
            <v>2207.23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O653">
            <v>-289.62</v>
          </cell>
          <cell r="BP653">
            <v>0</v>
          </cell>
          <cell r="BQ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C654" t="str">
            <v>O&amp;M</v>
          </cell>
          <cell r="E654" t="str">
            <v>LE-P-Regulatory AT5</v>
          </cell>
          <cell r="G654" t="str">
            <v>Regulatory</v>
          </cell>
          <cell r="I654">
            <v>72015.38</v>
          </cell>
          <cell r="J654">
            <v>0</v>
          </cell>
          <cell r="K654">
            <v>-72015.38</v>
          </cell>
          <cell r="L654" t="str">
            <v xml:space="preserve"> </v>
          </cell>
          <cell r="M654">
            <v>328863.58</v>
          </cell>
          <cell r="N654">
            <v>0</v>
          </cell>
          <cell r="O654">
            <v>-328863.58</v>
          </cell>
          <cell r="P654" t="str">
            <v xml:space="preserve"> </v>
          </cell>
          <cell r="R654">
            <v>29285.279999999999</v>
          </cell>
          <cell r="S654">
            <v>43826.239999999998</v>
          </cell>
          <cell r="T654">
            <v>64905.53</v>
          </cell>
          <cell r="U654">
            <v>53262.63</v>
          </cell>
          <cell r="V654">
            <v>65568.52</v>
          </cell>
          <cell r="W654">
            <v>72015.38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D654">
            <v>529766.13</v>
          </cell>
          <cell r="BE654">
            <v>737976.41</v>
          </cell>
          <cell r="BF654">
            <v>841710.9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O654">
            <v>-328863.58</v>
          </cell>
          <cell r="BP654">
            <v>0</v>
          </cell>
          <cell r="BQ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C655" t="str">
            <v>O&amp;M</v>
          </cell>
          <cell r="E655" t="str">
            <v>LE-P-Regulatory AT6</v>
          </cell>
          <cell r="G655" t="str">
            <v>Regulatory</v>
          </cell>
          <cell r="I655">
            <v>27355.85</v>
          </cell>
          <cell r="J655">
            <v>0</v>
          </cell>
          <cell r="K655">
            <v>-27355.85</v>
          </cell>
          <cell r="L655" t="str">
            <v xml:space="preserve"> </v>
          </cell>
          <cell r="M655">
            <v>244077.79</v>
          </cell>
          <cell r="N655">
            <v>0</v>
          </cell>
          <cell r="O655">
            <v>-244077.79</v>
          </cell>
          <cell r="P655" t="str">
            <v xml:space="preserve"> </v>
          </cell>
          <cell r="R655">
            <v>50570.13</v>
          </cell>
          <cell r="S655">
            <v>33306.199999999997</v>
          </cell>
          <cell r="T655">
            <v>53397.84</v>
          </cell>
          <cell r="U655">
            <v>44772.47</v>
          </cell>
          <cell r="V655">
            <v>34675.300000000003</v>
          </cell>
          <cell r="W655">
            <v>27355.85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D655">
            <v>492405.41</v>
          </cell>
          <cell r="BE655">
            <v>368287.3</v>
          </cell>
          <cell r="BF655">
            <v>494904.6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O655">
            <v>-244077.79</v>
          </cell>
          <cell r="BP655">
            <v>0</v>
          </cell>
          <cell r="BQ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C656" t="str">
            <v>O&amp;M</v>
          </cell>
          <cell r="E656" t="str">
            <v>FP-P-E-FedPlcyInitia</v>
          </cell>
          <cell r="G656" t="str">
            <v>Federal Policy</v>
          </cell>
          <cell r="I656">
            <v>0</v>
          </cell>
          <cell r="J656">
            <v>0</v>
          </cell>
          <cell r="K656">
            <v>0</v>
          </cell>
          <cell r="L656" t="str">
            <v xml:space="preserve"> </v>
          </cell>
          <cell r="M656">
            <v>0</v>
          </cell>
          <cell r="N656">
            <v>0</v>
          </cell>
          <cell r="O656">
            <v>0</v>
          </cell>
          <cell r="P656" t="str">
            <v xml:space="preserve"> 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D656">
            <v>0</v>
          </cell>
          <cell r="BE656">
            <v>31056.37</v>
          </cell>
          <cell r="BF656">
            <v>431431.05</v>
          </cell>
          <cell r="BH656">
            <v>0</v>
          </cell>
          <cell r="BI656">
            <v>0</v>
          </cell>
          <cell r="BJ656">
            <v>341415.25</v>
          </cell>
          <cell r="BK656">
            <v>0</v>
          </cell>
          <cell r="BL656">
            <v>0</v>
          </cell>
          <cell r="BO656">
            <v>0</v>
          </cell>
          <cell r="BP656">
            <v>0</v>
          </cell>
          <cell r="BQ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C657" t="str">
            <v>O&amp;M</v>
          </cell>
          <cell r="E657" t="str">
            <v>LE-P-E-Sarbanes Oxley 404</v>
          </cell>
          <cell r="G657" t="str">
            <v>Sarbanes Oxley</v>
          </cell>
          <cell r="I657">
            <v>0</v>
          </cell>
          <cell r="J657">
            <v>0</v>
          </cell>
          <cell r="K657">
            <v>0</v>
          </cell>
          <cell r="L657" t="str">
            <v xml:space="preserve"> </v>
          </cell>
          <cell r="M657">
            <v>0</v>
          </cell>
          <cell r="N657">
            <v>0</v>
          </cell>
          <cell r="O657">
            <v>0</v>
          </cell>
          <cell r="P657" t="str">
            <v xml:space="preserve"> 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D657">
            <v>0</v>
          </cell>
          <cell r="BE657">
            <v>0</v>
          </cell>
          <cell r="BF657">
            <v>0</v>
          </cell>
          <cell r="BH657">
            <v>0</v>
          </cell>
          <cell r="BI657">
            <v>18060.75</v>
          </cell>
          <cell r="BJ657">
            <v>18325.32</v>
          </cell>
          <cell r="BK657">
            <v>0</v>
          </cell>
          <cell r="BL657">
            <v>0</v>
          </cell>
          <cell r="BO657">
            <v>0</v>
          </cell>
          <cell r="BP657">
            <v>0</v>
          </cell>
          <cell r="BQ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C658" t="str">
            <v>O&amp;M</v>
          </cell>
          <cell r="E658" t="str">
            <v>LE-P-C&amp;FT</v>
          </cell>
          <cell r="G658" t="str">
            <v>Corp &amp; Financial Transactions</v>
          </cell>
          <cell r="I658">
            <v>0</v>
          </cell>
          <cell r="J658">
            <v>11496.23</v>
          </cell>
          <cell r="K658">
            <v>11496.23</v>
          </cell>
          <cell r="L658">
            <v>1</v>
          </cell>
          <cell r="M658">
            <v>0</v>
          </cell>
          <cell r="N658">
            <v>68977.38</v>
          </cell>
          <cell r="O658">
            <v>68977.38</v>
          </cell>
          <cell r="P658">
            <v>1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D658">
            <v>11496.23</v>
          </cell>
          <cell r="AE658">
            <v>11496.23</v>
          </cell>
          <cell r="AF658">
            <v>11496.23</v>
          </cell>
          <cell r="AG658">
            <v>11496.23</v>
          </cell>
          <cell r="AH658">
            <v>11496.23</v>
          </cell>
          <cell r="AI658">
            <v>11496.23</v>
          </cell>
          <cell r="AJ658">
            <v>11496.23</v>
          </cell>
          <cell r="AK658">
            <v>11496.23</v>
          </cell>
          <cell r="AL658">
            <v>11496.23</v>
          </cell>
          <cell r="AM658">
            <v>11496.23</v>
          </cell>
          <cell r="AN658">
            <v>11496.23</v>
          </cell>
          <cell r="AO658">
            <v>11256.54</v>
          </cell>
          <cell r="AQ658">
            <v>137715.07</v>
          </cell>
          <cell r="AR658">
            <v>137715.07</v>
          </cell>
          <cell r="AS658">
            <v>137715.07</v>
          </cell>
          <cell r="AT658">
            <v>137715.07</v>
          </cell>
          <cell r="AU658">
            <v>137715.07</v>
          </cell>
          <cell r="AV658">
            <v>137715.07</v>
          </cell>
          <cell r="AW658" t="e">
            <v>#REF!</v>
          </cell>
          <cell r="AX658" t="e">
            <v>#REF!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D658">
            <v>0</v>
          </cell>
          <cell r="BE658">
            <v>0</v>
          </cell>
          <cell r="BF658">
            <v>0</v>
          </cell>
          <cell r="BH658">
            <v>137715.07</v>
          </cell>
          <cell r="BI658">
            <v>102199.2</v>
          </cell>
          <cell r="BJ658">
            <v>99706.3</v>
          </cell>
          <cell r="BK658">
            <v>137715.07</v>
          </cell>
          <cell r="BL658">
            <v>137715.07</v>
          </cell>
          <cell r="BO658">
            <v>137715.07</v>
          </cell>
          <cell r="BP658">
            <v>0</v>
          </cell>
          <cell r="BQ658">
            <v>0</v>
          </cell>
          <cell r="BS658">
            <v>192000</v>
          </cell>
          <cell r="BT658">
            <v>137715.07</v>
          </cell>
          <cell r="BU658">
            <v>192000</v>
          </cell>
          <cell r="BV658">
            <v>-54284.929999999993</v>
          </cell>
        </row>
        <row r="659">
          <cell r="C659" t="str">
            <v>O&amp;M</v>
          </cell>
          <cell r="E659" t="str">
            <v>LE-P-E-C&amp;FT</v>
          </cell>
          <cell r="G659" t="str">
            <v>Corp &amp; Financial Transactions</v>
          </cell>
          <cell r="I659">
            <v>0</v>
          </cell>
          <cell r="J659">
            <v>34488.69</v>
          </cell>
          <cell r="K659">
            <v>34488.69</v>
          </cell>
          <cell r="L659">
            <v>1</v>
          </cell>
          <cell r="M659">
            <v>0</v>
          </cell>
          <cell r="N659">
            <v>213439.44</v>
          </cell>
          <cell r="O659">
            <v>213439.44</v>
          </cell>
          <cell r="P659">
            <v>1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D659">
            <v>37742.339999999997</v>
          </cell>
          <cell r="AE659">
            <v>32753.41</v>
          </cell>
          <cell r="AF659">
            <v>36223.97</v>
          </cell>
          <cell r="AG659">
            <v>34488.69</v>
          </cell>
          <cell r="AH659">
            <v>37742.339999999997</v>
          </cell>
          <cell r="AI659">
            <v>34488.69</v>
          </cell>
          <cell r="AJ659">
            <v>36223.97</v>
          </cell>
          <cell r="AK659">
            <v>37742.339999999997</v>
          </cell>
          <cell r="AL659">
            <v>32753.41</v>
          </cell>
          <cell r="AM659">
            <v>37742.339999999997</v>
          </cell>
          <cell r="AN659">
            <v>36223.97</v>
          </cell>
          <cell r="AO659">
            <v>34720.35</v>
          </cell>
          <cell r="AQ659">
            <v>428845.82</v>
          </cell>
          <cell r="AR659">
            <v>428845.82</v>
          </cell>
          <cell r="AS659">
            <v>428827.2</v>
          </cell>
          <cell r="AT659">
            <v>620827.19999999995</v>
          </cell>
          <cell r="AU659">
            <v>620829</v>
          </cell>
          <cell r="AV659">
            <v>620828</v>
          </cell>
          <cell r="AW659" t="e">
            <v>#REF!</v>
          </cell>
          <cell r="AX659" t="e">
            <v>#REF!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D659">
            <v>0</v>
          </cell>
          <cell r="BE659">
            <v>0</v>
          </cell>
          <cell r="BF659">
            <v>0</v>
          </cell>
          <cell r="BH659">
            <v>428845.82</v>
          </cell>
          <cell r="BI659">
            <v>429447.36</v>
          </cell>
          <cell r="BJ659">
            <v>419177.62</v>
          </cell>
          <cell r="BK659">
            <v>620828</v>
          </cell>
          <cell r="BL659">
            <v>620828</v>
          </cell>
          <cell r="BO659">
            <v>620828</v>
          </cell>
          <cell r="BP659">
            <v>-191982.18</v>
          </cell>
          <cell r="BQ659">
            <v>0</v>
          </cell>
          <cell r="BS659">
            <v>463735.2</v>
          </cell>
          <cell r="BT659">
            <v>620828</v>
          </cell>
          <cell r="BU659">
            <v>463735.2</v>
          </cell>
          <cell r="BV659">
            <v>157092.79999999999</v>
          </cell>
        </row>
        <row r="660">
          <cell r="C660" t="str">
            <v>O&amp;M</v>
          </cell>
          <cell r="E660" t="str">
            <v>LE-P-E-Compliance</v>
          </cell>
          <cell r="G660" t="str">
            <v>Compliance</v>
          </cell>
          <cell r="I660">
            <v>0</v>
          </cell>
          <cell r="J660">
            <v>12363.87</v>
          </cell>
          <cell r="K660">
            <v>12363.87</v>
          </cell>
          <cell r="L660">
            <v>1</v>
          </cell>
          <cell r="M660">
            <v>0</v>
          </cell>
          <cell r="N660">
            <v>74183.22</v>
          </cell>
          <cell r="O660">
            <v>74183.22</v>
          </cell>
          <cell r="P660">
            <v>1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12363.87</v>
          </cell>
          <cell r="AE660">
            <v>12363.87</v>
          </cell>
          <cell r="AF660">
            <v>12363.87</v>
          </cell>
          <cell r="AG660">
            <v>12363.87</v>
          </cell>
          <cell r="AH660">
            <v>12363.87</v>
          </cell>
          <cell r="AI660">
            <v>12363.87</v>
          </cell>
          <cell r="AJ660">
            <v>12363.87</v>
          </cell>
          <cell r="AK660">
            <v>12363.87</v>
          </cell>
          <cell r="AL660">
            <v>12363.87</v>
          </cell>
          <cell r="AM660">
            <v>12363.87</v>
          </cell>
          <cell r="AN660">
            <v>12363.87</v>
          </cell>
          <cell r="AO660">
            <v>11653.92</v>
          </cell>
          <cell r="AQ660">
            <v>147656.49</v>
          </cell>
          <cell r="AR660">
            <v>147656.49</v>
          </cell>
          <cell r="AS660">
            <v>147688</v>
          </cell>
          <cell r="AT660">
            <v>147688</v>
          </cell>
          <cell r="AU660">
            <v>147690</v>
          </cell>
          <cell r="AV660">
            <v>176496</v>
          </cell>
          <cell r="AW660" t="e">
            <v>#REF!</v>
          </cell>
          <cell r="AX660" t="e">
            <v>#REF!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D660">
            <v>0</v>
          </cell>
          <cell r="BE660">
            <v>0</v>
          </cell>
          <cell r="BF660">
            <v>0</v>
          </cell>
          <cell r="BH660">
            <v>147656.49</v>
          </cell>
          <cell r="BI660">
            <v>212684.22</v>
          </cell>
          <cell r="BJ660">
            <v>207495.26</v>
          </cell>
          <cell r="BK660">
            <v>176496</v>
          </cell>
          <cell r="BL660">
            <v>176496</v>
          </cell>
          <cell r="BO660">
            <v>176496</v>
          </cell>
          <cell r="BP660">
            <v>-28839.510000000009</v>
          </cell>
          <cell r="BQ660">
            <v>0</v>
          </cell>
          <cell r="BS660">
            <v>114650.4</v>
          </cell>
          <cell r="BT660">
            <v>176496</v>
          </cell>
          <cell r="BU660">
            <v>114650.4</v>
          </cell>
          <cell r="BV660">
            <v>61845.600000000006</v>
          </cell>
        </row>
        <row r="661">
          <cell r="C661" t="str">
            <v>O&amp;M</v>
          </cell>
          <cell r="E661" t="str">
            <v>LE-P-E-Environmental</v>
          </cell>
          <cell r="G661" t="str">
            <v>Environmental</v>
          </cell>
          <cell r="I661">
            <v>0</v>
          </cell>
          <cell r="J661">
            <v>1952.19</v>
          </cell>
          <cell r="K661">
            <v>1952.19</v>
          </cell>
          <cell r="L661">
            <v>1</v>
          </cell>
          <cell r="M661">
            <v>0</v>
          </cell>
          <cell r="N661">
            <v>12363.87</v>
          </cell>
          <cell r="O661">
            <v>12363.87</v>
          </cell>
          <cell r="P661">
            <v>1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2169.1</v>
          </cell>
          <cell r="AE661">
            <v>1952.19</v>
          </cell>
          <cell r="AF661">
            <v>2169.1</v>
          </cell>
          <cell r="AG661">
            <v>1952.19</v>
          </cell>
          <cell r="AH661">
            <v>2169.1</v>
          </cell>
          <cell r="AI661">
            <v>1952.19</v>
          </cell>
          <cell r="AJ661">
            <v>2169.1</v>
          </cell>
          <cell r="AK661">
            <v>2169.1</v>
          </cell>
          <cell r="AL661">
            <v>1952.19</v>
          </cell>
          <cell r="AM661">
            <v>2169.1</v>
          </cell>
          <cell r="AN661">
            <v>2169.1</v>
          </cell>
          <cell r="AO661">
            <v>1772.59</v>
          </cell>
          <cell r="AQ661">
            <v>24765.05</v>
          </cell>
          <cell r="AR661">
            <v>24765.05</v>
          </cell>
          <cell r="AS661">
            <v>24652.799999999999</v>
          </cell>
          <cell r="AT661">
            <v>24652.799999999999</v>
          </cell>
          <cell r="AU661">
            <v>24655</v>
          </cell>
          <cell r="AV661">
            <v>38188</v>
          </cell>
          <cell r="AW661" t="e">
            <v>#REF!</v>
          </cell>
          <cell r="AX661" t="e">
            <v>#REF!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D661">
            <v>0</v>
          </cell>
          <cell r="BE661">
            <v>0</v>
          </cell>
          <cell r="BF661">
            <v>0</v>
          </cell>
          <cell r="BH661">
            <v>24765.05</v>
          </cell>
          <cell r="BI661">
            <v>21466.2</v>
          </cell>
          <cell r="BJ661">
            <v>20943.3</v>
          </cell>
          <cell r="BK661">
            <v>38188</v>
          </cell>
          <cell r="BL661">
            <v>38188</v>
          </cell>
          <cell r="BO661">
            <v>38188</v>
          </cell>
          <cell r="BP661">
            <v>-13422.95</v>
          </cell>
          <cell r="BQ661">
            <v>0</v>
          </cell>
          <cell r="BS661">
            <v>24254.400000000001</v>
          </cell>
          <cell r="BT661">
            <v>38188</v>
          </cell>
          <cell r="BU661">
            <v>24254.400000000001</v>
          </cell>
          <cell r="BV661">
            <v>13933.599999999999</v>
          </cell>
        </row>
        <row r="662">
          <cell r="C662" t="str">
            <v>O&amp;M</v>
          </cell>
          <cell r="E662" t="str">
            <v>LE-P-Property</v>
          </cell>
          <cell r="G662" t="str">
            <v>Property</v>
          </cell>
          <cell r="I662">
            <v>0</v>
          </cell>
          <cell r="J662">
            <v>1301.46</v>
          </cell>
          <cell r="K662">
            <v>1301.46</v>
          </cell>
          <cell r="L662">
            <v>1</v>
          </cell>
          <cell r="M662">
            <v>0</v>
          </cell>
          <cell r="N662">
            <v>7808.76</v>
          </cell>
          <cell r="O662">
            <v>7808.76</v>
          </cell>
          <cell r="P662">
            <v>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1301.46</v>
          </cell>
          <cell r="AE662">
            <v>1301.46</v>
          </cell>
          <cell r="AF662">
            <v>1301.46</v>
          </cell>
          <cell r="AG662">
            <v>1301.46</v>
          </cell>
          <cell r="AH662">
            <v>1301.46</v>
          </cell>
          <cell r="AI662">
            <v>1301.46</v>
          </cell>
          <cell r="AJ662">
            <v>1301.46</v>
          </cell>
          <cell r="AK662">
            <v>1301.46</v>
          </cell>
          <cell r="AL662">
            <v>1084.55</v>
          </cell>
          <cell r="AM662">
            <v>1084.55</v>
          </cell>
          <cell r="AN662">
            <v>1084.55</v>
          </cell>
          <cell r="AO662">
            <v>1518.37</v>
          </cell>
          <cell r="AQ662">
            <v>15183.7</v>
          </cell>
          <cell r="AR662">
            <v>15183.7</v>
          </cell>
          <cell r="AS662">
            <v>15183.7</v>
          </cell>
          <cell r="AT662">
            <v>15183.7</v>
          </cell>
          <cell r="AU662">
            <v>15183.7</v>
          </cell>
          <cell r="AV662">
            <v>15183.7</v>
          </cell>
          <cell r="AW662" t="e">
            <v>#REF!</v>
          </cell>
          <cell r="AX662" t="e">
            <v>#REF!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D662">
            <v>0</v>
          </cell>
          <cell r="BE662">
            <v>0</v>
          </cell>
          <cell r="BF662">
            <v>0</v>
          </cell>
          <cell r="BH662">
            <v>15183.7</v>
          </cell>
          <cell r="BI662">
            <v>8172</v>
          </cell>
          <cell r="BJ662">
            <v>7972.4</v>
          </cell>
          <cell r="BK662">
            <v>15183.7</v>
          </cell>
          <cell r="BL662">
            <v>15183.7</v>
          </cell>
          <cell r="BO662">
            <v>15183.7</v>
          </cell>
          <cell r="BP662">
            <v>0</v>
          </cell>
          <cell r="BQ662">
            <v>0</v>
          </cell>
          <cell r="BS662">
            <v>27600</v>
          </cell>
          <cell r="BT662">
            <v>15183.7</v>
          </cell>
          <cell r="BU662">
            <v>27600</v>
          </cell>
          <cell r="BV662">
            <v>-12416.3</v>
          </cell>
        </row>
        <row r="663">
          <cell r="C663" t="str">
            <v>O&amp;M</v>
          </cell>
          <cell r="E663" t="str">
            <v>LE-P-Regulatory</v>
          </cell>
          <cell r="G663" t="str">
            <v>Regulatory</v>
          </cell>
          <cell r="I663">
            <v>0</v>
          </cell>
          <cell r="J663">
            <v>134701.10999999999</v>
          </cell>
          <cell r="K663">
            <v>134701.10999999999</v>
          </cell>
          <cell r="L663">
            <v>1</v>
          </cell>
          <cell r="M663">
            <v>0</v>
          </cell>
          <cell r="N663">
            <v>833585.13</v>
          </cell>
          <cell r="O663">
            <v>833585.13</v>
          </cell>
          <cell r="P663">
            <v>1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D663">
            <v>147498.79999999999</v>
          </cell>
          <cell r="AE663">
            <v>128193.81</v>
          </cell>
          <cell r="AF663">
            <v>140991.5</v>
          </cell>
          <cell r="AG663">
            <v>134701.10999999999</v>
          </cell>
          <cell r="AH663">
            <v>147498.79999999999</v>
          </cell>
          <cell r="AI663">
            <v>134701.10999999999</v>
          </cell>
          <cell r="AJ663">
            <v>140991.5</v>
          </cell>
          <cell r="AK663">
            <v>147498.79999999999</v>
          </cell>
          <cell r="AL663">
            <v>128193.81</v>
          </cell>
          <cell r="AM663">
            <v>147498.79999999999</v>
          </cell>
          <cell r="AN663">
            <v>140991.5</v>
          </cell>
          <cell r="AO663">
            <v>133509.19</v>
          </cell>
          <cell r="AQ663">
            <v>1672268.73</v>
          </cell>
          <cell r="AR663">
            <v>1672268.73</v>
          </cell>
          <cell r="AS663">
            <v>1672268.73</v>
          </cell>
          <cell r="AT663">
            <v>1672268.73</v>
          </cell>
          <cell r="AU663">
            <v>1672268.73</v>
          </cell>
          <cell r="AV663">
            <v>1607195.73</v>
          </cell>
          <cell r="AW663" t="e">
            <v>#REF!</v>
          </cell>
          <cell r="AX663" t="e">
            <v>#REF!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D663">
            <v>0</v>
          </cell>
          <cell r="BE663">
            <v>0</v>
          </cell>
          <cell r="BF663">
            <v>169.12</v>
          </cell>
          <cell r="BH663">
            <v>1672268.73</v>
          </cell>
          <cell r="BI663">
            <v>1550648.4</v>
          </cell>
          <cell r="BJ663">
            <v>1512774</v>
          </cell>
          <cell r="BK663">
            <v>1607195.73</v>
          </cell>
          <cell r="BL663">
            <v>1607195.73</v>
          </cell>
          <cell r="BO663">
            <v>1607195.73</v>
          </cell>
          <cell r="BP663">
            <v>65073</v>
          </cell>
          <cell r="BQ663">
            <v>0</v>
          </cell>
          <cell r="BS663">
            <v>1776000</v>
          </cell>
          <cell r="BT663">
            <v>1607195.73</v>
          </cell>
          <cell r="BU663">
            <v>1776000</v>
          </cell>
          <cell r="BV663">
            <v>-168804.27000000002</v>
          </cell>
        </row>
        <row r="664">
          <cell r="C664" t="str">
            <v>O&amp;M</v>
          </cell>
          <cell r="E664" t="str">
            <v>LE-P-E-Litigation</v>
          </cell>
          <cell r="G664" t="str">
            <v>Litigation</v>
          </cell>
          <cell r="I664">
            <v>0</v>
          </cell>
          <cell r="J664">
            <v>6290.39</v>
          </cell>
          <cell r="K664">
            <v>6290.39</v>
          </cell>
          <cell r="L664">
            <v>1</v>
          </cell>
          <cell r="M664">
            <v>0</v>
          </cell>
          <cell r="N664">
            <v>38826.89</v>
          </cell>
          <cell r="O664">
            <v>38826.89</v>
          </cell>
          <cell r="P664">
            <v>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D664">
            <v>6941.12</v>
          </cell>
          <cell r="AE664">
            <v>5856.57</v>
          </cell>
          <cell r="AF664">
            <v>6507.3</v>
          </cell>
          <cell r="AG664">
            <v>6290.39</v>
          </cell>
          <cell r="AH664">
            <v>6941.12</v>
          </cell>
          <cell r="AI664">
            <v>6290.39</v>
          </cell>
          <cell r="AJ664">
            <v>6507.3</v>
          </cell>
          <cell r="AK664">
            <v>6941.12</v>
          </cell>
          <cell r="AL664">
            <v>5856.57</v>
          </cell>
          <cell r="AM664">
            <v>6941.12</v>
          </cell>
          <cell r="AN664">
            <v>6507.3</v>
          </cell>
          <cell r="AO664">
            <v>6030.97</v>
          </cell>
          <cell r="AQ664">
            <v>77611.27</v>
          </cell>
          <cell r="AR664">
            <v>77611.27</v>
          </cell>
          <cell r="AS664">
            <v>77588.160000000003</v>
          </cell>
          <cell r="AT664">
            <v>64122.239999999998</v>
          </cell>
          <cell r="AU664">
            <v>64124</v>
          </cell>
          <cell r="AV664">
            <v>64124</v>
          </cell>
          <cell r="AW664" t="e">
            <v>#REF!</v>
          </cell>
          <cell r="AX664" t="e">
            <v>#REF!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D664">
            <v>0</v>
          </cell>
          <cell r="BE664">
            <v>0</v>
          </cell>
          <cell r="BF664">
            <v>0</v>
          </cell>
          <cell r="BH664">
            <v>77611.27</v>
          </cell>
          <cell r="BI664">
            <v>80018.149999999994</v>
          </cell>
          <cell r="BJ664">
            <v>77667.740000000005</v>
          </cell>
          <cell r="BK664">
            <v>64124</v>
          </cell>
          <cell r="BL664">
            <v>64124</v>
          </cell>
          <cell r="BO664">
            <v>64124</v>
          </cell>
          <cell r="BP664">
            <v>13487.270000000004</v>
          </cell>
          <cell r="BQ664">
            <v>0</v>
          </cell>
          <cell r="BS664">
            <v>68373.600000000006</v>
          </cell>
          <cell r="BT664">
            <v>64124</v>
          </cell>
          <cell r="BU664">
            <v>68373.600000000006</v>
          </cell>
          <cell r="BV664">
            <v>-4249.6000000000058</v>
          </cell>
        </row>
        <row r="665">
          <cell r="C665" t="str">
            <v>O&amp;M</v>
          </cell>
          <cell r="E665" t="str">
            <v>LE-P-Litigation</v>
          </cell>
          <cell r="G665" t="str">
            <v>Litigation</v>
          </cell>
          <cell r="I665">
            <v>0</v>
          </cell>
          <cell r="J665">
            <v>8676.4</v>
          </cell>
          <cell r="K665">
            <v>8676.4</v>
          </cell>
          <cell r="L665">
            <v>1</v>
          </cell>
          <cell r="M665">
            <v>0</v>
          </cell>
          <cell r="N665">
            <v>53793.68</v>
          </cell>
          <cell r="O665">
            <v>53793.68</v>
          </cell>
          <cell r="P665">
            <v>1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9544.0400000000009</v>
          </cell>
          <cell r="AE665">
            <v>8242.58</v>
          </cell>
          <cell r="AF665">
            <v>9110.2199999999993</v>
          </cell>
          <cell r="AG665">
            <v>8676.4</v>
          </cell>
          <cell r="AH665">
            <v>9544.0400000000009</v>
          </cell>
          <cell r="AI665">
            <v>8676.4</v>
          </cell>
          <cell r="AJ665">
            <v>9110.2199999999993</v>
          </cell>
          <cell r="AK665">
            <v>9544.0400000000009</v>
          </cell>
          <cell r="AL665">
            <v>8242.58</v>
          </cell>
          <cell r="AM665">
            <v>9544.0400000000009</v>
          </cell>
          <cell r="AN665">
            <v>9110.2199999999993</v>
          </cell>
          <cell r="AO665">
            <v>9110.2199999999993</v>
          </cell>
          <cell r="AQ665">
            <v>108455</v>
          </cell>
          <cell r="AR665">
            <v>108455</v>
          </cell>
          <cell r="AS665">
            <v>108455</v>
          </cell>
          <cell r="AT665">
            <v>75918.5</v>
          </cell>
          <cell r="AU665">
            <v>75918.5</v>
          </cell>
          <cell r="AV665">
            <v>75918.5</v>
          </cell>
          <cell r="AW665" t="e">
            <v>#REF!</v>
          </cell>
          <cell r="AX665" t="e">
            <v>#REF!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D665">
            <v>0</v>
          </cell>
          <cell r="BE665">
            <v>0</v>
          </cell>
          <cell r="BF665">
            <v>0</v>
          </cell>
          <cell r="BH665">
            <v>108455</v>
          </cell>
          <cell r="BI665">
            <v>117673.75</v>
          </cell>
          <cell r="BJ665">
            <v>114804.5</v>
          </cell>
          <cell r="BK665">
            <v>75918.5</v>
          </cell>
          <cell r="BL665">
            <v>75918.5</v>
          </cell>
          <cell r="BO665">
            <v>75918.5</v>
          </cell>
          <cell r="BP665">
            <v>32536.5</v>
          </cell>
          <cell r="BQ665">
            <v>0</v>
          </cell>
          <cell r="BS665">
            <v>132000</v>
          </cell>
          <cell r="BT665">
            <v>75918.5</v>
          </cell>
          <cell r="BU665">
            <v>132000</v>
          </cell>
          <cell r="BV665">
            <v>-56081.5</v>
          </cell>
        </row>
        <row r="666">
          <cell r="C666" t="str">
            <v>O&amp;M</v>
          </cell>
          <cell r="E666" t="str">
            <v>LE-P-Labor/ Employment</v>
          </cell>
          <cell r="G666" t="str">
            <v>Labor &amp; Employment</v>
          </cell>
          <cell r="I666">
            <v>0</v>
          </cell>
          <cell r="J666">
            <v>32319.59</v>
          </cell>
          <cell r="K666">
            <v>32319.59</v>
          </cell>
          <cell r="L666">
            <v>1</v>
          </cell>
          <cell r="M666">
            <v>0</v>
          </cell>
          <cell r="N666">
            <v>199991.02</v>
          </cell>
          <cell r="O666">
            <v>199991.02</v>
          </cell>
          <cell r="P666">
            <v>1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35356.33</v>
          </cell>
          <cell r="AE666">
            <v>30801.22</v>
          </cell>
          <cell r="AF666">
            <v>33837.96</v>
          </cell>
          <cell r="AG666">
            <v>32319.59</v>
          </cell>
          <cell r="AH666">
            <v>35356.33</v>
          </cell>
          <cell r="AI666">
            <v>32319.59</v>
          </cell>
          <cell r="AJ666">
            <v>33837.96</v>
          </cell>
          <cell r="AK666">
            <v>35356.33</v>
          </cell>
          <cell r="AL666">
            <v>30801.22</v>
          </cell>
          <cell r="AM666">
            <v>35356.33</v>
          </cell>
          <cell r="AN666">
            <v>33837.96</v>
          </cell>
          <cell r="AO666">
            <v>34271.78</v>
          </cell>
          <cell r="AQ666">
            <v>403452.6</v>
          </cell>
          <cell r="AR666">
            <v>403452.6</v>
          </cell>
          <cell r="AS666">
            <v>403452.6</v>
          </cell>
          <cell r="AT666">
            <v>388268.9</v>
          </cell>
          <cell r="AU666">
            <v>372000.65</v>
          </cell>
          <cell r="AV666">
            <v>372000.65</v>
          </cell>
          <cell r="AW666" t="e">
            <v>#REF!</v>
          </cell>
          <cell r="AX666" t="e">
            <v>#REF!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D666">
            <v>0</v>
          </cell>
          <cell r="BE666">
            <v>15050.88</v>
          </cell>
          <cell r="BF666">
            <v>0</v>
          </cell>
          <cell r="BH666">
            <v>403452.6</v>
          </cell>
          <cell r="BI666">
            <v>314725.5</v>
          </cell>
          <cell r="BJ666">
            <v>301900.5</v>
          </cell>
          <cell r="BK666">
            <v>372000.65</v>
          </cell>
          <cell r="BL666">
            <v>372000.65</v>
          </cell>
          <cell r="BO666">
            <v>372000.65</v>
          </cell>
          <cell r="BP666">
            <v>31451.949999999953</v>
          </cell>
          <cell r="BQ666">
            <v>0</v>
          </cell>
          <cell r="BS666">
            <v>374400</v>
          </cell>
          <cell r="BT666">
            <v>372000.65</v>
          </cell>
          <cell r="BU666">
            <v>374400</v>
          </cell>
          <cell r="BV666">
            <v>-2399.3499999999767</v>
          </cell>
        </row>
        <row r="667">
          <cell r="C667" t="str">
            <v>O&amp;M</v>
          </cell>
          <cell r="E667" t="str">
            <v>LE-P-Governmental Affairs</v>
          </cell>
          <cell r="G667" t="str">
            <v>Governmental Affairs</v>
          </cell>
          <cell r="I667">
            <v>0</v>
          </cell>
          <cell r="J667">
            <v>1301.46</v>
          </cell>
          <cell r="K667">
            <v>1301.46</v>
          </cell>
          <cell r="L667">
            <v>1</v>
          </cell>
          <cell r="M667">
            <v>0</v>
          </cell>
          <cell r="N667">
            <v>7808.76</v>
          </cell>
          <cell r="O667">
            <v>7808.76</v>
          </cell>
          <cell r="P667">
            <v>1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1301.46</v>
          </cell>
          <cell r="AE667">
            <v>1301.46</v>
          </cell>
          <cell r="AF667">
            <v>1301.46</v>
          </cell>
          <cell r="AG667">
            <v>1301.46</v>
          </cell>
          <cell r="AH667">
            <v>1301.46</v>
          </cell>
          <cell r="AI667">
            <v>1301.46</v>
          </cell>
          <cell r="AJ667">
            <v>1301.46</v>
          </cell>
          <cell r="AK667">
            <v>1301.46</v>
          </cell>
          <cell r="AL667">
            <v>1301.46</v>
          </cell>
          <cell r="AM667">
            <v>1301.46</v>
          </cell>
          <cell r="AN667">
            <v>1301.46</v>
          </cell>
          <cell r="AO667">
            <v>1952.19</v>
          </cell>
          <cell r="AQ667">
            <v>16268.25</v>
          </cell>
          <cell r="AR667">
            <v>16268.25</v>
          </cell>
          <cell r="AS667">
            <v>16268.25</v>
          </cell>
          <cell r="AT667">
            <v>16268.25</v>
          </cell>
          <cell r="AU667">
            <v>16268.25</v>
          </cell>
          <cell r="AV667">
            <v>16268.25</v>
          </cell>
          <cell r="AW667" t="e">
            <v>#REF!</v>
          </cell>
          <cell r="AX667" t="e">
            <v>#REF!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D667">
            <v>0</v>
          </cell>
          <cell r="BE667">
            <v>0</v>
          </cell>
          <cell r="BF667">
            <v>0</v>
          </cell>
          <cell r="BH667">
            <v>16268.25</v>
          </cell>
          <cell r="BI667">
            <v>15802.8</v>
          </cell>
          <cell r="BJ667">
            <v>15417.48</v>
          </cell>
          <cell r="BK667">
            <v>16268.25</v>
          </cell>
          <cell r="BL667">
            <v>16268.25</v>
          </cell>
          <cell r="BO667">
            <v>16268.25</v>
          </cell>
          <cell r="BP667">
            <v>0</v>
          </cell>
          <cell r="BQ667">
            <v>0</v>
          </cell>
          <cell r="BS667">
            <v>18000</v>
          </cell>
          <cell r="BT667">
            <v>16268.25</v>
          </cell>
          <cell r="BU667">
            <v>18000</v>
          </cell>
          <cell r="BV667">
            <v>-1731.75</v>
          </cell>
        </row>
        <row r="668">
          <cell r="C668" t="str">
            <v>O&amp;M</v>
          </cell>
          <cell r="E668" t="str">
            <v>LE-P-Labor Employment AT2</v>
          </cell>
          <cell r="G668" t="str">
            <v>Labor &amp; Employment</v>
          </cell>
          <cell r="I668">
            <v>1008.08</v>
          </cell>
          <cell r="J668">
            <v>0</v>
          </cell>
          <cell r="K668">
            <v>-1008.08</v>
          </cell>
          <cell r="L668" t="str">
            <v xml:space="preserve"> </v>
          </cell>
          <cell r="M668">
            <v>25806.85</v>
          </cell>
          <cell r="N668">
            <v>0</v>
          </cell>
          <cell r="O668">
            <v>-25806.85</v>
          </cell>
          <cell r="P668" t="str">
            <v xml:space="preserve"> </v>
          </cell>
          <cell r="R668">
            <v>17553.189999999999</v>
          </cell>
          <cell r="S668">
            <v>4221.34</v>
          </cell>
          <cell r="T668">
            <v>-882.07</v>
          </cell>
          <cell r="U668">
            <v>1386.11</v>
          </cell>
          <cell r="V668">
            <v>2520.1999999999998</v>
          </cell>
          <cell r="W668">
            <v>1008.08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D668">
            <v>44877.59</v>
          </cell>
          <cell r="BE668">
            <v>81367.33</v>
          </cell>
          <cell r="BF668">
            <v>53769.89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O668">
            <v>-25806.85</v>
          </cell>
          <cell r="BP668">
            <v>0</v>
          </cell>
          <cell r="BQ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C669" t="str">
            <v>O&amp;M</v>
          </cell>
          <cell r="E669" t="str">
            <v>LE-P-Labor Employment AT3</v>
          </cell>
          <cell r="G669" t="str">
            <v>Labor &amp; Employment</v>
          </cell>
          <cell r="I669">
            <v>0</v>
          </cell>
          <cell r="J669">
            <v>0</v>
          </cell>
          <cell r="K669">
            <v>0</v>
          </cell>
          <cell r="L669" t="str">
            <v xml:space="preserve"> </v>
          </cell>
          <cell r="M669">
            <v>351.81</v>
          </cell>
          <cell r="N669">
            <v>0</v>
          </cell>
          <cell r="O669">
            <v>-351.81</v>
          </cell>
          <cell r="P669" t="str">
            <v xml:space="preserve"> </v>
          </cell>
          <cell r="R669">
            <v>351.81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D669">
            <v>1536.55</v>
          </cell>
          <cell r="BE669">
            <v>10295.66</v>
          </cell>
          <cell r="BF669">
            <v>7568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O669">
            <v>-351.81</v>
          </cell>
          <cell r="BP669">
            <v>0</v>
          </cell>
          <cell r="BQ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C670" t="str">
            <v>O&amp;M</v>
          </cell>
          <cell r="E670" t="str">
            <v>LE-P-Litigation AT2</v>
          </cell>
          <cell r="G670" t="str">
            <v>Litigation</v>
          </cell>
          <cell r="I670">
            <v>0</v>
          </cell>
          <cell r="J670">
            <v>0</v>
          </cell>
          <cell r="K670">
            <v>0</v>
          </cell>
          <cell r="L670" t="str">
            <v xml:space="preserve"> </v>
          </cell>
          <cell r="M670">
            <v>365.43</v>
          </cell>
          <cell r="N670">
            <v>0</v>
          </cell>
          <cell r="O670">
            <v>-365.43</v>
          </cell>
          <cell r="P670" t="str">
            <v xml:space="preserve"> </v>
          </cell>
          <cell r="R670">
            <v>0</v>
          </cell>
          <cell r="S670">
            <v>252.02</v>
          </cell>
          <cell r="T670">
            <v>113.41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D670">
            <v>609.89</v>
          </cell>
          <cell r="BE670">
            <v>4326.21</v>
          </cell>
          <cell r="BF670">
            <v>34216.58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O670">
            <v>-365.43</v>
          </cell>
          <cell r="BP670">
            <v>0</v>
          </cell>
          <cell r="BQ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C671" t="str">
            <v>O&amp;M</v>
          </cell>
          <cell r="E671" t="str">
            <v>LE-P-Litigation AT3</v>
          </cell>
          <cell r="G671" t="str">
            <v>Litigation</v>
          </cell>
          <cell r="I671">
            <v>0</v>
          </cell>
          <cell r="J671">
            <v>0</v>
          </cell>
          <cell r="K671">
            <v>0</v>
          </cell>
          <cell r="L671" t="str">
            <v xml:space="preserve"> </v>
          </cell>
          <cell r="M671">
            <v>0</v>
          </cell>
          <cell r="N671">
            <v>0</v>
          </cell>
          <cell r="O671">
            <v>0</v>
          </cell>
          <cell r="P671" t="str">
            <v xml:space="preserve"> 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D671">
            <v>84.43</v>
          </cell>
          <cell r="BE671">
            <v>0</v>
          </cell>
          <cell r="BF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O671">
            <v>0</v>
          </cell>
          <cell r="BP671">
            <v>0</v>
          </cell>
          <cell r="BQ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C672" t="str">
            <v>O&amp;M</v>
          </cell>
          <cell r="E672" t="str">
            <v>LE-P-Regulatory AT2</v>
          </cell>
          <cell r="G672" t="str">
            <v>Regulatory</v>
          </cell>
          <cell r="I672">
            <v>8719.92</v>
          </cell>
          <cell r="J672">
            <v>0</v>
          </cell>
          <cell r="K672">
            <v>-8719.92</v>
          </cell>
          <cell r="L672" t="str">
            <v xml:space="preserve"> </v>
          </cell>
          <cell r="M672">
            <v>45857.59</v>
          </cell>
          <cell r="N672">
            <v>0</v>
          </cell>
          <cell r="O672">
            <v>-45857.59</v>
          </cell>
          <cell r="P672" t="str">
            <v xml:space="preserve"> </v>
          </cell>
          <cell r="R672">
            <v>9893.0499999999993</v>
          </cell>
          <cell r="S672">
            <v>7278.34</v>
          </cell>
          <cell r="T672">
            <v>7415.68</v>
          </cell>
          <cell r="U672">
            <v>6061.08</v>
          </cell>
          <cell r="V672">
            <v>6489.52</v>
          </cell>
          <cell r="W672">
            <v>8719.92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D672">
            <v>93542.91</v>
          </cell>
          <cell r="BE672">
            <v>79785.649999999994</v>
          </cell>
          <cell r="BF672">
            <v>111578.27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O672">
            <v>-45857.59</v>
          </cell>
          <cell r="BP672">
            <v>0</v>
          </cell>
          <cell r="BQ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C673" t="str">
            <v>O&amp;M</v>
          </cell>
          <cell r="E673" t="str">
            <v>LE-P-Regulatory AT3</v>
          </cell>
          <cell r="G673" t="str">
            <v>Regulatory</v>
          </cell>
          <cell r="I673">
            <v>0</v>
          </cell>
          <cell r="J673">
            <v>0</v>
          </cell>
          <cell r="K673">
            <v>0</v>
          </cell>
          <cell r="L673" t="str">
            <v xml:space="preserve"> </v>
          </cell>
          <cell r="M673">
            <v>0</v>
          </cell>
          <cell r="N673">
            <v>0</v>
          </cell>
          <cell r="O673">
            <v>0</v>
          </cell>
          <cell r="P673" t="str">
            <v xml:space="preserve"> 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D673">
            <v>709.18</v>
          </cell>
          <cell r="BE673">
            <v>131.78</v>
          </cell>
          <cell r="BF673">
            <v>6408.63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O673">
            <v>0</v>
          </cell>
          <cell r="BP673">
            <v>0</v>
          </cell>
          <cell r="BQ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C674" t="str">
            <v>O&amp;M</v>
          </cell>
          <cell r="E674" t="str">
            <v>LE-P-E-Compliance AT3</v>
          </cell>
          <cell r="G674" t="str">
            <v>Compliance</v>
          </cell>
          <cell r="I674">
            <v>0</v>
          </cell>
          <cell r="J674">
            <v>0</v>
          </cell>
          <cell r="K674">
            <v>0</v>
          </cell>
          <cell r="L674" t="str">
            <v xml:space="preserve"> </v>
          </cell>
          <cell r="M674">
            <v>132.15</v>
          </cell>
          <cell r="N674">
            <v>0</v>
          </cell>
          <cell r="O674">
            <v>-132.15</v>
          </cell>
          <cell r="P674" t="str">
            <v xml:space="preserve"> </v>
          </cell>
          <cell r="R674">
            <v>34.26</v>
          </cell>
          <cell r="S674">
            <v>97.89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D674">
            <v>1447.91</v>
          </cell>
          <cell r="BE674">
            <v>836</v>
          </cell>
          <cell r="BF674">
            <v>1092.05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O674">
            <v>-132.15</v>
          </cell>
          <cell r="BP674">
            <v>0</v>
          </cell>
          <cell r="BQ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</row>
        <row r="675">
          <cell r="C675" t="str">
            <v>O&amp;M</v>
          </cell>
          <cell r="E675" t="str">
            <v>LE-P-E-Lab/EAT3</v>
          </cell>
          <cell r="G675" t="str">
            <v>Labor &amp; Employment</v>
          </cell>
          <cell r="I675">
            <v>0</v>
          </cell>
          <cell r="J675">
            <v>0</v>
          </cell>
          <cell r="K675">
            <v>0</v>
          </cell>
          <cell r="L675" t="str">
            <v xml:space="preserve"> </v>
          </cell>
          <cell r="M675">
            <v>0</v>
          </cell>
          <cell r="N675">
            <v>0</v>
          </cell>
          <cell r="O675">
            <v>0</v>
          </cell>
          <cell r="P675" t="str">
            <v xml:space="preserve"> 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D675">
            <v>325.04000000000002</v>
          </cell>
          <cell r="BE675">
            <v>2340.84</v>
          </cell>
          <cell r="BF675">
            <v>166.41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O675">
            <v>0</v>
          </cell>
          <cell r="BP675">
            <v>0</v>
          </cell>
          <cell r="BQ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C676" t="str">
            <v>O&amp;M</v>
          </cell>
          <cell r="E676" t="str">
            <v>LE-P-E-Litigation AT2</v>
          </cell>
          <cell r="G676" t="str">
            <v>Litigation</v>
          </cell>
          <cell r="I676">
            <v>189.52</v>
          </cell>
          <cell r="J676">
            <v>0</v>
          </cell>
          <cell r="K676">
            <v>-189.52</v>
          </cell>
          <cell r="L676" t="str">
            <v xml:space="preserve"> </v>
          </cell>
          <cell r="M676">
            <v>745.99</v>
          </cell>
          <cell r="N676">
            <v>0</v>
          </cell>
          <cell r="O676">
            <v>-745.99</v>
          </cell>
          <cell r="P676" t="str">
            <v xml:space="preserve"> </v>
          </cell>
          <cell r="R676">
            <v>112.91</v>
          </cell>
          <cell r="S676">
            <v>153.22999999999999</v>
          </cell>
          <cell r="T676">
            <v>68.55</v>
          </cell>
          <cell r="U676">
            <v>60.49</v>
          </cell>
          <cell r="V676">
            <v>161.29</v>
          </cell>
          <cell r="W676">
            <v>189.52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D676">
            <v>6319.33</v>
          </cell>
          <cell r="BE676">
            <v>10343.219999999999</v>
          </cell>
          <cell r="BF676">
            <v>10076.68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O676">
            <v>-745.99</v>
          </cell>
          <cell r="BP676">
            <v>0</v>
          </cell>
          <cell r="BQ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</row>
        <row r="677">
          <cell r="C677" t="str">
            <v>O&amp;M</v>
          </cell>
          <cell r="E677" t="str">
            <v>LE-P-E-Regulatory AT2</v>
          </cell>
          <cell r="G677" t="str">
            <v>Regulatory</v>
          </cell>
          <cell r="I677">
            <v>963.72</v>
          </cell>
          <cell r="J677">
            <v>0</v>
          </cell>
          <cell r="K677">
            <v>-963.72</v>
          </cell>
          <cell r="L677" t="str">
            <v xml:space="preserve"> </v>
          </cell>
          <cell r="M677">
            <v>6020.25</v>
          </cell>
          <cell r="N677">
            <v>0</v>
          </cell>
          <cell r="O677">
            <v>-6020.25</v>
          </cell>
          <cell r="P677" t="str">
            <v xml:space="preserve"> </v>
          </cell>
          <cell r="R677">
            <v>1229.8599999999999</v>
          </cell>
          <cell r="S677">
            <v>100.81</v>
          </cell>
          <cell r="T677">
            <v>1395.18</v>
          </cell>
          <cell r="U677">
            <v>1100.82</v>
          </cell>
          <cell r="V677">
            <v>1229.8599999999999</v>
          </cell>
          <cell r="W677">
            <v>963.72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D677">
            <v>3433.17</v>
          </cell>
          <cell r="BE677">
            <v>1379.68</v>
          </cell>
          <cell r="BF677">
            <v>2468.8200000000002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O677">
            <v>-6020.25</v>
          </cell>
          <cell r="BP677">
            <v>0</v>
          </cell>
          <cell r="BQ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</row>
        <row r="678">
          <cell r="C678" t="str">
            <v>O&amp;M</v>
          </cell>
          <cell r="E678" t="str">
            <v>LE-P-Environmental AT3</v>
          </cell>
          <cell r="G678" t="str">
            <v>Environmental</v>
          </cell>
          <cell r="I678">
            <v>0</v>
          </cell>
          <cell r="J678">
            <v>0</v>
          </cell>
          <cell r="K678">
            <v>0</v>
          </cell>
          <cell r="L678" t="str">
            <v xml:space="preserve"> </v>
          </cell>
          <cell r="M678">
            <v>0</v>
          </cell>
          <cell r="N678">
            <v>0</v>
          </cell>
          <cell r="O678">
            <v>0</v>
          </cell>
          <cell r="P678" t="str">
            <v xml:space="preserve"> 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D678">
            <v>3157.51</v>
          </cell>
          <cell r="BE678">
            <v>3212.26</v>
          </cell>
          <cell r="BF678">
            <v>1059.96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O678">
            <v>0</v>
          </cell>
          <cell r="BP678">
            <v>0</v>
          </cell>
          <cell r="BQ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C679" t="str">
            <v>O&amp;M</v>
          </cell>
          <cell r="E679" t="str">
            <v>LE-P-E-C&amp;FTAT2</v>
          </cell>
          <cell r="G679" t="str">
            <v>Corp &amp; Financial Transactions</v>
          </cell>
          <cell r="I679">
            <v>362.91</v>
          </cell>
          <cell r="J679">
            <v>0</v>
          </cell>
          <cell r="K679">
            <v>-362.91</v>
          </cell>
          <cell r="L679" t="str">
            <v xml:space="preserve"> </v>
          </cell>
          <cell r="M679">
            <v>685.5</v>
          </cell>
          <cell r="N679">
            <v>0</v>
          </cell>
          <cell r="O679">
            <v>-685.5</v>
          </cell>
          <cell r="P679" t="str">
            <v xml:space="preserve"> </v>
          </cell>
          <cell r="R679">
            <v>322.58999999999997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362.91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D679">
            <v>30066.85</v>
          </cell>
          <cell r="BE679">
            <v>22261.35</v>
          </cell>
          <cell r="BF679">
            <v>21889.040000000001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O679">
            <v>-685.5</v>
          </cell>
          <cell r="BP679">
            <v>0</v>
          </cell>
          <cell r="BQ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C680" t="str">
            <v>O&amp;M</v>
          </cell>
          <cell r="E680" t="str">
            <v>LE-P-E-C&amp;FTAT3</v>
          </cell>
          <cell r="G680" t="str">
            <v>Corp &amp; Financial Transactions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  <cell r="M680">
            <v>704.84</v>
          </cell>
          <cell r="N680">
            <v>0</v>
          </cell>
          <cell r="O680">
            <v>-704.84</v>
          </cell>
          <cell r="P680" t="str">
            <v xml:space="preserve"> </v>
          </cell>
          <cell r="R680">
            <v>337.73</v>
          </cell>
          <cell r="S680">
            <v>318.16000000000003</v>
          </cell>
          <cell r="T680">
            <v>48.95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D680">
            <v>4272.76</v>
          </cell>
          <cell r="BE680">
            <v>2732.89</v>
          </cell>
          <cell r="BF680">
            <v>6240.38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O680">
            <v>-704.84</v>
          </cell>
          <cell r="BP680">
            <v>0</v>
          </cell>
          <cell r="BQ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</row>
        <row r="681">
          <cell r="C681" t="str">
            <v>O&amp;M</v>
          </cell>
          <cell r="E681" t="str">
            <v>LE-P-E-C&amp;FTAT5</v>
          </cell>
          <cell r="G681" t="str">
            <v>Corp &amp; Financial Transactions</v>
          </cell>
          <cell r="I681">
            <v>15625.32</v>
          </cell>
          <cell r="J681">
            <v>0</v>
          </cell>
          <cell r="K681">
            <v>-15625.32</v>
          </cell>
          <cell r="L681" t="str">
            <v xml:space="preserve"> </v>
          </cell>
          <cell r="M681">
            <v>99713.12</v>
          </cell>
          <cell r="N681">
            <v>0</v>
          </cell>
          <cell r="O681">
            <v>-99713.12</v>
          </cell>
          <cell r="P681" t="str">
            <v xml:space="preserve"> </v>
          </cell>
          <cell r="R681">
            <v>14004.87</v>
          </cell>
          <cell r="S681">
            <v>15098.19</v>
          </cell>
          <cell r="T681">
            <v>15280.41</v>
          </cell>
          <cell r="U681">
            <v>20057.16</v>
          </cell>
          <cell r="V681">
            <v>19647.169999999998</v>
          </cell>
          <cell r="W681">
            <v>15625.32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-1</v>
          </cell>
          <cell r="AV681">
            <v>-1</v>
          </cell>
          <cell r="AW681" t="e">
            <v>#REF!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D681">
            <v>102382.39</v>
          </cell>
          <cell r="BE681">
            <v>108789.62</v>
          </cell>
          <cell r="BF681">
            <v>143870.85</v>
          </cell>
          <cell r="BH681">
            <v>0</v>
          </cell>
          <cell r="BI681">
            <v>0</v>
          </cell>
          <cell r="BJ681">
            <v>0</v>
          </cell>
          <cell r="BK681">
            <v>-1</v>
          </cell>
          <cell r="BL681">
            <v>-1</v>
          </cell>
          <cell r="BO681">
            <v>-99714.12</v>
          </cell>
          <cell r="BP681">
            <v>1</v>
          </cell>
          <cell r="BQ681">
            <v>0</v>
          </cell>
          <cell r="BS681">
            <v>0</v>
          </cell>
          <cell r="BT681">
            <v>-1</v>
          </cell>
          <cell r="BU681">
            <v>0</v>
          </cell>
          <cell r="BV681">
            <v>-1</v>
          </cell>
        </row>
        <row r="682">
          <cell r="C682" t="str">
            <v>O&amp;M</v>
          </cell>
          <cell r="E682" t="str">
            <v>LE-P-E-C&amp;FTAT6</v>
          </cell>
          <cell r="G682" t="str">
            <v>Corp &amp; Financial Transactions</v>
          </cell>
          <cell r="I682">
            <v>14643.14</v>
          </cell>
          <cell r="J682">
            <v>0</v>
          </cell>
          <cell r="K682">
            <v>-14643.14</v>
          </cell>
          <cell r="L682" t="str">
            <v xml:space="preserve"> </v>
          </cell>
          <cell r="M682">
            <v>192020.56</v>
          </cell>
          <cell r="N682">
            <v>0</v>
          </cell>
          <cell r="O682">
            <v>-192020.56</v>
          </cell>
          <cell r="P682" t="str">
            <v xml:space="preserve"> </v>
          </cell>
          <cell r="R682">
            <v>40854.18</v>
          </cell>
          <cell r="S682">
            <v>42808.85</v>
          </cell>
          <cell r="T682">
            <v>25671.83</v>
          </cell>
          <cell r="U682">
            <v>37458.79</v>
          </cell>
          <cell r="V682">
            <v>30583.77</v>
          </cell>
          <cell r="W682">
            <v>14643.14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1</v>
          </cell>
          <cell r="AW682" t="e">
            <v>#REF!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D682">
            <v>246401.01</v>
          </cell>
          <cell r="BE682">
            <v>216236.02</v>
          </cell>
          <cell r="BF682">
            <v>246882.8</v>
          </cell>
          <cell r="BH682">
            <v>0</v>
          </cell>
          <cell r="BI682">
            <v>0</v>
          </cell>
          <cell r="BJ682">
            <v>0</v>
          </cell>
          <cell r="BK682">
            <v>1</v>
          </cell>
          <cell r="BL682">
            <v>1</v>
          </cell>
          <cell r="BO682">
            <v>-192019.56</v>
          </cell>
          <cell r="BP682">
            <v>-1</v>
          </cell>
          <cell r="BQ682">
            <v>0</v>
          </cell>
          <cell r="BS682">
            <v>0</v>
          </cell>
          <cell r="BT682">
            <v>1</v>
          </cell>
          <cell r="BU682">
            <v>0</v>
          </cell>
          <cell r="BV682">
            <v>1</v>
          </cell>
        </row>
        <row r="683">
          <cell r="C683" t="str">
            <v>O&amp;M</v>
          </cell>
          <cell r="E683" t="str">
            <v>LE-P-C&amp;FTAT2</v>
          </cell>
          <cell r="G683" t="str">
            <v>Corp &amp; Financial Transactions</v>
          </cell>
          <cell r="I683">
            <v>1839.75</v>
          </cell>
          <cell r="J683">
            <v>0</v>
          </cell>
          <cell r="K683">
            <v>-1839.75</v>
          </cell>
          <cell r="L683" t="str">
            <v xml:space="preserve"> </v>
          </cell>
          <cell r="M683">
            <v>2847.83</v>
          </cell>
          <cell r="N683">
            <v>0</v>
          </cell>
          <cell r="O683">
            <v>-2847.83</v>
          </cell>
          <cell r="P683" t="str">
            <v xml:space="preserve"> </v>
          </cell>
          <cell r="R683">
            <v>0</v>
          </cell>
          <cell r="S683">
            <v>1008.08</v>
          </cell>
          <cell r="T683">
            <v>0</v>
          </cell>
          <cell r="U683">
            <v>0</v>
          </cell>
          <cell r="V683">
            <v>0</v>
          </cell>
          <cell r="W683">
            <v>1839.75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D683">
            <v>15818.97</v>
          </cell>
          <cell r="BE683">
            <v>22275.62</v>
          </cell>
          <cell r="BF683">
            <v>18796.34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O683">
            <v>-2847.83</v>
          </cell>
          <cell r="BP683">
            <v>0</v>
          </cell>
          <cell r="BQ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C684" t="str">
            <v>O&amp;M</v>
          </cell>
          <cell r="E684" t="str">
            <v>LE-P-C&amp;FTAT5</v>
          </cell>
          <cell r="G684" t="str">
            <v>Corp &amp; Financial Transactions</v>
          </cell>
          <cell r="I684">
            <v>2135.39</v>
          </cell>
          <cell r="J684">
            <v>0</v>
          </cell>
          <cell r="K684">
            <v>-2135.39</v>
          </cell>
          <cell r="L684" t="str">
            <v xml:space="preserve"> </v>
          </cell>
          <cell r="M684">
            <v>13910.52</v>
          </cell>
          <cell r="N684">
            <v>0</v>
          </cell>
          <cell r="O684">
            <v>-13910.52</v>
          </cell>
          <cell r="P684" t="str">
            <v xml:space="preserve"> </v>
          </cell>
          <cell r="R684">
            <v>711.8</v>
          </cell>
          <cell r="S684">
            <v>3253.92</v>
          </cell>
          <cell r="T684">
            <v>4270.7700000000004</v>
          </cell>
          <cell r="U684">
            <v>1423.59</v>
          </cell>
          <cell r="V684">
            <v>2115.0500000000002</v>
          </cell>
          <cell r="W684">
            <v>2135.39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D684">
            <v>11088.91</v>
          </cell>
          <cell r="BE684">
            <v>18511.419999999998</v>
          </cell>
          <cell r="BF684">
            <v>16644.89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O684">
            <v>-13910.52</v>
          </cell>
          <cell r="BP684">
            <v>0</v>
          </cell>
          <cell r="BQ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C685" t="str">
            <v>O&amp;M</v>
          </cell>
          <cell r="E685" t="str">
            <v>LE-P-C&amp;FTAT6</v>
          </cell>
          <cell r="G685" t="str">
            <v>Corp &amp; Financial Transactions</v>
          </cell>
          <cell r="I685">
            <v>25512.799999999999</v>
          </cell>
          <cell r="J685">
            <v>0</v>
          </cell>
          <cell r="K685">
            <v>-25512.799999999999</v>
          </cell>
          <cell r="L685" t="str">
            <v xml:space="preserve"> </v>
          </cell>
          <cell r="M685">
            <v>70351.09</v>
          </cell>
          <cell r="N685">
            <v>0</v>
          </cell>
          <cell r="O685">
            <v>-70351.09</v>
          </cell>
          <cell r="P685" t="str">
            <v xml:space="preserve"> </v>
          </cell>
          <cell r="R685">
            <v>14454.62</v>
          </cell>
          <cell r="S685">
            <v>9109.83</v>
          </cell>
          <cell r="T685">
            <v>9820.7199999999993</v>
          </cell>
          <cell r="U685">
            <v>4028.34</v>
          </cell>
          <cell r="V685">
            <v>7424.78</v>
          </cell>
          <cell r="W685">
            <v>25512.799999999999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D685">
            <v>73456.05</v>
          </cell>
          <cell r="BE685">
            <v>25488.93</v>
          </cell>
          <cell r="BF685">
            <v>40331.67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O685">
            <v>-70351.09</v>
          </cell>
          <cell r="BP685">
            <v>0</v>
          </cell>
          <cell r="BQ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C686" t="str">
            <v>O&amp;M</v>
          </cell>
          <cell r="E686" t="str">
            <v>LE-P-E-SarbOx404-AT5</v>
          </cell>
          <cell r="G686" t="str">
            <v>Sarbanes Oxley</v>
          </cell>
          <cell r="I686">
            <v>0</v>
          </cell>
          <cell r="J686">
            <v>0</v>
          </cell>
          <cell r="K686">
            <v>0</v>
          </cell>
          <cell r="L686" t="str">
            <v xml:space="preserve"> </v>
          </cell>
          <cell r="M686">
            <v>194.83</v>
          </cell>
          <cell r="N686">
            <v>0</v>
          </cell>
          <cell r="O686">
            <v>-194.83</v>
          </cell>
          <cell r="P686" t="str">
            <v xml:space="preserve"> </v>
          </cell>
          <cell r="R686">
            <v>0</v>
          </cell>
          <cell r="S686">
            <v>0</v>
          </cell>
          <cell r="T686">
            <v>194.83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D686">
            <v>3057.97</v>
          </cell>
          <cell r="BE686">
            <v>4792.25</v>
          </cell>
          <cell r="BF686">
            <v>6162.12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O686">
            <v>-194.83</v>
          </cell>
          <cell r="BP686">
            <v>0</v>
          </cell>
          <cell r="BQ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</row>
        <row r="687">
          <cell r="C687" t="str">
            <v>O&amp;M</v>
          </cell>
          <cell r="E687" t="str">
            <v>LE-P-E-PrevLAT5</v>
          </cell>
          <cell r="G687" t="str">
            <v>Preventative Law</v>
          </cell>
          <cell r="I687">
            <v>2538.06</v>
          </cell>
          <cell r="J687">
            <v>0</v>
          </cell>
          <cell r="K687">
            <v>-2538.06</v>
          </cell>
          <cell r="L687" t="str">
            <v xml:space="preserve"> </v>
          </cell>
          <cell r="M687">
            <v>7262.75</v>
          </cell>
          <cell r="N687">
            <v>0</v>
          </cell>
          <cell r="O687">
            <v>-7262.75</v>
          </cell>
          <cell r="P687" t="str">
            <v xml:space="preserve"> </v>
          </cell>
          <cell r="R687">
            <v>403.48</v>
          </cell>
          <cell r="S687">
            <v>806.97</v>
          </cell>
          <cell r="T687">
            <v>4379.78</v>
          </cell>
          <cell r="U687">
            <v>-2577.1</v>
          </cell>
          <cell r="V687">
            <v>1711.56</v>
          </cell>
          <cell r="W687">
            <v>2538.06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D687">
            <v>5275.46</v>
          </cell>
          <cell r="BE687">
            <v>11247.09</v>
          </cell>
          <cell r="BF687">
            <v>8128.75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O687">
            <v>-7262.75</v>
          </cell>
          <cell r="BP687">
            <v>0</v>
          </cell>
          <cell r="BQ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</row>
        <row r="688">
          <cell r="C688" t="str">
            <v>O&amp;M</v>
          </cell>
          <cell r="E688" t="str">
            <v>LE-P-E-Preventative Law</v>
          </cell>
          <cell r="G688" t="str">
            <v>Preventative Law</v>
          </cell>
          <cell r="I688">
            <v>0</v>
          </cell>
          <cell r="J688">
            <v>2169.1</v>
          </cell>
          <cell r="K688">
            <v>2169.1</v>
          </cell>
          <cell r="L688">
            <v>1</v>
          </cell>
          <cell r="M688">
            <v>0</v>
          </cell>
          <cell r="N688">
            <v>13665.33</v>
          </cell>
          <cell r="O688">
            <v>13665.33</v>
          </cell>
          <cell r="P688">
            <v>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2386.0100000000002</v>
          </cell>
          <cell r="AE688">
            <v>2169.1</v>
          </cell>
          <cell r="AF688">
            <v>2386.0100000000002</v>
          </cell>
          <cell r="AG688">
            <v>2169.1</v>
          </cell>
          <cell r="AH688">
            <v>2386.0100000000002</v>
          </cell>
          <cell r="AI688">
            <v>2169.1</v>
          </cell>
          <cell r="AJ688">
            <v>2386.0100000000002</v>
          </cell>
          <cell r="AK688">
            <v>2386.0100000000002</v>
          </cell>
          <cell r="AL688">
            <v>2169.1</v>
          </cell>
          <cell r="AM688">
            <v>2386.0100000000002</v>
          </cell>
          <cell r="AN688">
            <v>2386.0100000000002</v>
          </cell>
          <cell r="AO688">
            <v>2216.39</v>
          </cell>
          <cell r="AQ688">
            <v>27594.86</v>
          </cell>
          <cell r="AR688">
            <v>27594.86</v>
          </cell>
          <cell r="AS688">
            <v>27571.52</v>
          </cell>
          <cell r="AT688">
            <v>27571.52</v>
          </cell>
          <cell r="AU688">
            <v>27570</v>
          </cell>
          <cell r="AV688">
            <v>27571</v>
          </cell>
          <cell r="AW688" t="e">
            <v>#REF!</v>
          </cell>
          <cell r="AX688" t="e">
            <v>#REF!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D688">
            <v>0</v>
          </cell>
          <cell r="BE688">
            <v>0</v>
          </cell>
          <cell r="BF688">
            <v>0</v>
          </cell>
          <cell r="BH688">
            <v>27594.86</v>
          </cell>
          <cell r="BI688">
            <v>29216.11</v>
          </cell>
          <cell r="BJ688">
            <v>28717.54</v>
          </cell>
          <cell r="BK688">
            <v>27571</v>
          </cell>
          <cell r="BL688">
            <v>27571</v>
          </cell>
          <cell r="BO688">
            <v>27571</v>
          </cell>
          <cell r="BP688">
            <v>23.860000000000582</v>
          </cell>
          <cell r="BQ688">
            <v>0</v>
          </cell>
          <cell r="BS688">
            <v>34819.199999999997</v>
          </cell>
          <cell r="BT688">
            <v>27571</v>
          </cell>
          <cell r="BU688">
            <v>34819.199999999997</v>
          </cell>
          <cell r="BV688">
            <v>-7248.1999999999971</v>
          </cell>
        </row>
        <row r="689">
          <cell r="C689" t="str">
            <v>O&amp;M</v>
          </cell>
          <cell r="E689" t="str">
            <v>LE-P-E-PrevLAT6</v>
          </cell>
          <cell r="G689" t="str">
            <v>Preventative Law</v>
          </cell>
          <cell r="I689">
            <v>-800.4</v>
          </cell>
          <cell r="J689">
            <v>0</v>
          </cell>
          <cell r="K689">
            <v>800.4</v>
          </cell>
          <cell r="L689" t="str">
            <v xml:space="preserve"> </v>
          </cell>
          <cell r="M689">
            <v>16420.87</v>
          </cell>
          <cell r="N689">
            <v>0</v>
          </cell>
          <cell r="O689">
            <v>-16420.87</v>
          </cell>
          <cell r="P689" t="str">
            <v xml:space="preserve"> </v>
          </cell>
          <cell r="R689">
            <v>1095.29</v>
          </cell>
          <cell r="S689">
            <v>84.25</v>
          </cell>
          <cell r="T689">
            <v>463.39</v>
          </cell>
          <cell r="U689">
            <v>3976.73</v>
          </cell>
          <cell r="V689">
            <v>11601.61</v>
          </cell>
          <cell r="W689">
            <v>-800.4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-1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D689">
            <v>17900.259999999998</v>
          </cell>
          <cell r="BE689">
            <v>17903.84</v>
          </cell>
          <cell r="BF689">
            <v>31064.080000000002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O689">
            <v>-16420.87</v>
          </cell>
          <cell r="BP689">
            <v>0</v>
          </cell>
          <cell r="BQ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</row>
        <row r="690">
          <cell r="C690" t="str">
            <v>O&amp;M</v>
          </cell>
          <cell r="E690" t="str">
            <v>FP-P-FedPolcyInitiat</v>
          </cell>
          <cell r="G690" t="str">
            <v>Federal Policy</v>
          </cell>
          <cell r="I690">
            <v>0</v>
          </cell>
          <cell r="J690">
            <v>0</v>
          </cell>
          <cell r="K690">
            <v>0</v>
          </cell>
          <cell r="L690" t="str">
            <v xml:space="preserve"> </v>
          </cell>
          <cell r="M690">
            <v>0</v>
          </cell>
          <cell r="N690">
            <v>0</v>
          </cell>
          <cell r="O690">
            <v>0</v>
          </cell>
          <cell r="P690" t="str">
            <v xml:space="preserve"> 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D690">
            <v>0</v>
          </cell>
          <cell r="BE690">
            <v>0</v>
          </cell>
          <cell r="BF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O690">
            <v>0</v>
          </cell>
          <cell r="BP690">
            <v>0</v>
          </cell>
          <cell r="BQ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</row>
        <row r="691">
          <cell r="C691" t="str">
            <v>O&amp;M</v>
          </cell>
          <cell r="E691" t="str">
            <v>LE-P-ER&amp;TGCS</v>
          </cell>
          <cell r="G691" t="str">
            <v>ER&amp;T General Counsel</v>
          </cell>
          <cell r="I691">
            <v>0</v>
          </cell>
          <cell r="J691">
            <v>62470.080000000002</v>
          </cell>
          <cell r="K691">
            <v>62470.080000000002</v>
          </cell>
          <cell r="L691">
            <v>1</v>
          </cell>
          <cell r="M691">
            <v>0</v>
          </cell>
          <cell r="N691">
            <v>386316.71</v>
          </cell>
          <cell r="O691">
            <v>386316.71</v>
          </cell>
          <cell r="P691">
            <v>1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D691">
            <v>68326.649999999994</v>
          </cell>
          <cell r="AE691">
            <v>59433.34</v>
          </cell>
          <cell r="AF691">
            <v>65289.91</v>
          </cell>
          <cell r="AG691">
            <v>62470.080000000002</v>
          </cell>
          <cell r="AH691">
            <v>68326.649999999994</v>
          </cell>
          <cell r="AI691">
            <v>62470.080000000002</v>
          </cell>
          <cell r="AJ691">
            <v>65289.91</v>
          </cell>
          <cell r="AK691">
            <v>68326.649999999994</v>
          </cell>
          <cell r="AL691">
            <v>59433.34</v>
          </cell>
          <cell r="AM691">
            <v>68326.649999999994</v>
          </cell>
          <cell r="AN691">
            <v>65289.91</v>
          </cell>
          <cell r="AO691">
            <v>62686.99</v>
          </cell>
          <cell r="AQ691">
            <v>775670.16</v>
          </cell>
          <cell r="AR691">
            <v>775670.16</v>
          </cell>
          <cell r="AS691">
            <v>775670.16</v>
          </cell>
          <cell r="AT691">
            <v>1307099.6599999999</v>
          </cell>
          <cell r="AU691">
            <v>871110.56</v>
          </cell>
          <cell r="AV691">
            <v>871110.56</v>
          </cell>
          <cell r="AW691" t="e">
            <v>#REF!</v>
          </cell>
          <cell r="AX691" t="e">
            <v>#REF!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D691">
            <v>0</v>
          </cell>
          <cell r="BE691">
            <v>0</v>
          </cell>
          <cell r="BF691">
            <v>0</v>
          </cell>
          <cell r="BH691">
            <v>775670.16</v>
          </cell>
          <cell r="BI691">
            <v>1048462.8</v>
          </cell>
          <cell r="BJ691">
            <v>1022914.2</v>
          </cell>
          <cell r="BK691">
            <v>871110.56</v>
          </cell>
          <cell r="BL691">
            <v>871110.56</v>
          </cell>
          <cell r="BO691">
            <v>871110.56</v>
          </cell>
          <cell r="BP691">
            <v>-95440.400000000023</v>
          </cell>
          <cell r="BQ691">
            <v>0</v>
          </cell>
          <cell r="BS691">
            <v>0</v>
          </cell>
          <cell r="BT691">
            <v>871110.56</v>
          </cell>
          <cell r="BU691">
            <v>0</v>
          </cell>
          <cell r="BV691">
            <v>871110.56</v>
          </cell>
        </row>
        <row r="692">
          <cell r="C692" t="str">
            <v>O&amp;M</v>
          </cell>
          <cell r="E692" t="str">
            <v>LE-P-E-Labor/ Employment</v>
          </cell>
          <cell r="G692" t="str">
            <v>Labor &amp; Employment</v>
          </cell>
          <cell r="I692">
            <v>0</v>
          </cell>
          <cell r="J692">
            <v>2386.0100000000002</v>
          </cell>
          <cell r="K692">
            <v>2386.0100000000002</v>
          </cell>
          <cell r="L692">
            <v>1</v>
          </cell>
          <cell r="M692">
            <v>0</v>
          </cell>
          <cell r="N692">
            <v>14966.79</v>
          </cell>
          <cell r="O692">
            <v>14966.79</v>
          </cell>
          <cell r="P692">
            <v>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D692">
            <v>2602.92</v>
          </cell>
          <cell r="AE692">
            <v>2386.0100000000002</v>
          </cell>
          <cell r="AF692">
            <v>2602.92</v>
          </cell>
          <cell r="AG692">
            <v>2386.0100000000002</v>
          </cell>
          <cell r="AH692">
            <v>2602.92</v>
          </cell>
          <cell r="AI692">
            <v>2386.0100000000002</v>
          </cell>
          <cell r="AJ692">
            <v>2602.92</v>
          </cell>
          <cell r="AK692">
            <v>2602.92</v>
          </cell>
          <cell r="AL692">
            <v>2386.0100000000002</v>
          </cell>
          <cell r="AM692">
            <v>2602.92</v>
          </cell>
          <cell r="AN692">
            <v>2602.92</v>
          </cell>
          <cell r="AO692">
            <v>2191.44</v>
          </cell>
          <cell r="AQ692">
            <v>29955.919999999998</v>
          </cell>
          <cell r="AR692">
            <v>29955.919999999998</v>
          </cell>
          <cell r="AS692">
            <v>29923.52</v>
          </cell>
          <cell r="AT692">
            <v>29923.52</v>
          </cell>
          <cell r="AU692">
            <v>9768</v>
          </cell>
          <cell r="AV692">
            <v>9768</v>
          </cell>
          <cell r="AW692" t="e">
            <v>#REF!</v>
          </cell>
          <cell r="AX692" t="e">
            <v>#REF!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D692">
            <v>0</v>
          </cell>
          <cell r="BE692">
            <v>0</v>
          </cell>
          <cell r="BF692">
            <v>0</v>
          </cell>
          <cell r="BH692">
            <v>29955.919999999998</v>
          </cell>
          <cell r="BI692">
            <v>28663.8</v>
          </cell>
          <cell r="BJ692">
            <v>27753.66</v>
          </cell>
          <cell r="BK692">
            <v>9768</v>
          </cell>
          <cell r="BL692">
            <v>9768</v>
          </cell>
          <cell r="BO692">
            <v>9768</v>
          </cell>
          <cell r="BP692">
            <v>20187.919999999998</v>
          </cell>
          <cell r="BQ692">
            <v>0</v>
          </cell>
          <cell r="BS692">
            <v>30578.400000000001</v>
          </cell>
          <cell r="BT692">
            <v>9768</v>
          </cell>
          <cell r="BU692">
            <v>30578.400000000001</v>
          </cell>
          <cell r="BV692">
            <v>-20810.400000000001</v>
          </cell>
        </row>
        <row r="693">
          <cell r="C693" t="str">
            <v>O&amp;M</v>
          </cell>
          <cell r="E693" t="str">
            <v>LE-P-E-Property</v>
          </cell>
          <cell r="G693" t="str">
            <v>Property</v>
          </cell>
          <cell r="I693">
            <v>0</v>
          </cell>
          <cell r="J693">
            <v>433.82</v>
          </cell>
          <cell r="K693">
            <v>433.82</v>
          </cell>
          <cell r="L693">
            <v>1</v>
          </cell>
          <cell r="M693">
            <v>0</v>
          </cell>
          <cell r="N693">
            <v>3253.65</v>
          </cell>
          <cell r="O693">
            <v>3253.65</v>
          </cell>
          <cell r="P693">
            <v>1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650.73</v>
          </cell>
          <cell r="AE693">
            <v>433.82</v>
          </cell>
          <cell r="AF693">
            <v>650.73</v>
          </cell>
          <cell r="AG693">
            <v>433.82</v>
          </cell>
          <cell r="AH693">
            <v>650.73</v>
          </cell>
          <cell r="AI693">
            <v>433.82</v>
          </cell>
          <cell r="AJ693">
            <v>650.73</v>
          </cell>
          <cell r="AK693">
            <v>650.73</v>
          </cell>
          <cell r="AL693">
            <v>433.82</v>
          </cell>
          <cell r="AM693">
            <v>650.73</v>
          </cell>
          <cell r="AN693">
            <v>650.73</v>
          </cell>
          <cell r="AO693">
            <v>306.49</v>
          </cell>
          <cell r="AQ693">
            <v>6553.32</v>
          </cell>
          <cell r="AR693">
            <v>6553.32</v>
          </cell>
          <cell r="AS693">
            <v>6553.28</v>
          </cell>
          <cell r="AT693">
            <v>6553.28</v>
          </cell>
          <cell r="AU693">
            <v>6552</v>
          </cell>
          <cell r="AV693">
            <v>6552</v>
          </cell>
          <cell r="AW693" t="e">
            <v>#REF!</v>
          </cell>
          <cell r="AX693" t="e">
            <v>#REF!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D693">
            <v>0</v>
          </cell>
          <cell r="BE693">
            <v>0</v>
          </cell>
          <cell r="BF693">
            <v>0</v>
          </cell>
          <cell r="BH693">
            <v>6596.88</v>
          </cell>
          <cell r="BI693">
            <v>7150.5</v>
          </cell>
          <cell r="BJ693">
            <v>6975.85</v>
          </cell>
          <cell r="BK693">
            <v>6552</v>
          </cell>
          <cell r="BL693">
            <v>6552</v>
          </cell>
          <cell r="BO693">
            <v>6552</v>
          </cell>
          <cell r="BP693">
            <v>44.880000000000109</v>
          </cell>
          <cell r="BQ693">
            <v>0</v>
          </cell>
          <cell r="BS693">
            <v>10788</v>
          </cell>
          <cell r="BT693">
            <v>6552</v>
          </cell>
          <cell r="BU693">
            <v>10788</v>
          </cell>
          <cell r="BV693">
            <v>-4236</v>
          </cell>
        </row>
        <row r="694">
          <cell r="C694" t="str">
            <v>O&amp;M</v>
          </cell>
          <cell r="E694" t="str">
            <v>LE-P-E-Regulatory</v>
          </cell>
          <cell r="G694" t="str">
            <v>Regulatory</v>
          </cell>
          <cell r="I694">
            <v>0</v>
          </cell>
          <cell r="J694">
            <v>8025.67</v>
          </cell>
          <cell r="K694">
            <v>8025.67</v>
          </cell>
          <cell r="L694">
            <v>1</v>
          </cell>
          <cell r="M694">
            <v>0</v>
          </cell>
          <cell r="N694">
            <v>49455.48</v>
          </cell>
          <cell r="O694">
            <v>49455.48</v>
          </cell>
          <cell r="P694">
            <v>1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8676.4</v>
          </cell>
          <cell r="AE694">
            <v>7591.85</v>
          </cell>
          <cell r="AF694">
            <v>8459.49</v>
          </cell>
          <cell r="AG694">
            <v>8025.67</v>
          </cell>
          <cell r="AH694">
            <v>8676.4</v>
          </cell>
          <cell r="AI694">
            <v>8025.67</v>
          </cell>
          <cell r="AJ694">
            <v>8459.49</v>
          </cell>
          <cell r="AK694">
            <v>8676.4</v>
          </cell>
          <cell r="AL694">
            <v>7591.85</v>
          </cell>
          <cell r="AM694">
            <v>8676.4</v>
          </cell>
          <cell r="AN694">
            <v>8459.49</v>
          </cell>
          <cell r="AO694">
            <v>7993.13</v>
          </cell>
          <cell r="AQ694">
            <v>99312.24</v>
          </cell>
          <cell r="AR694">
            <v>99312.24</v>
          </cell>
          <cell r="AS694">
            <v>99317.119999999995</v>
          </cell>
          <cell r="AT694">
            <v>99317.119999999995</v>
          </cell>
          <cell r="AU694">
            <v>99318</v>
          </cell>
          <cell r="AV694">
            <v>99317</v>
          </cell>
          <cell r="AW694" t="e">
            <v>#REF!</v>
          </cell>
          <cell r="AX694" t="e">
            <v>#REF!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D694">
            <v>0</v>
          </cell>
          <cell r="BE694">
            <v>0</v>
          </cell>
          <cell r="BF694">
            <v>0</v>
          </cell>
          <cell r="BH694">
            <v>99312.24</v>
          </cell>
          <cell r="BI694">
            <v>101827.32</v>
          </cell>
          <cell r="BJ694">
            <v>99134.1</v>
          </cell>
          <cell r="BK694">
            <v>99317</v>
          </cell>
          <cell r="BL694">
            <v>99317</v>
          </cell>
          <cell r="BO694">
            <v>99317</v>
          </cell>
          <cell r="BP694">
            <v>-4.7599999999947613</v>
          </cell>
          <cell r="BQ694">
            <v>0</v>
          </cell>
          <cell r="BS694">
            <v>79087.199999999997</v>
          </cell>
          <cell r="BT694">
            <v>99317</v>
          </cell>
          <cell r="BU694">
            <v>79087.199999999997</v>
          </cell>
          <cell r="BV694">
            <v>20229.800000000003</v>
          </cell>
        </row>
        <row r="695">
          <cell r="C695" t="str">
            <v>O&amp;M</v>
          </cell>
          <cell r="E695" t="str">
            <v>LE-P-Environmental</v>
          </cell>
          <cell r="G695" t="str">
            <v>Environmental</v>
          </cell>
          <cell r="I695">
            <v>0</v>
          </cell>
          <cell r="J695">
            <v>79389.06</v>
          </cell>
          <cell r="K695">
            <v>79389.06</v>
          </cell>
          <cell r="L695">
            <v>1</v>
          </cell>
          <cell r="M695">
            <v>0</v>
          </cell>
          <cell r="N695">
            <v>490650.42</v>
          </cell>
          <cell r="O695">
            <v>490650.42</v>
          </cell>
          <cell r="P695">
            <v>1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86764</v>
          </cell>
          <cell r="AE695">
            <v>75484.679999999993</v>
          </cell>
          <cell r="AF695">
            <v>82859.62</v>
          </cell>
          <cell r="AG695">
            <v>79389.06</v>
          </cell>
          <cell r="AH695">
            <v>86764</v>
          </cell>
          <cell r="AI695">
            <v>79389.06</v>
          </cell>
          <cell r="AJ695">
            <v>82859.62</v>
          </cell>
          <cell r="AK695">
            <v>86764</v>
          </cell>
          <cell r="AL695">
            <v>75484.679999999993</v>
          </cell>
          <cell r="AM695">
            <v>86764</v>
          </cell>
          <cell r="AN695">
            <v>82859.62</v>
          </cell>
          <cell r="AO695">
            <v>79389.06</v>
          </cell>
          <cell r="AQ695">
            <v>984771.4</v>
          </cell>
          <cell r="AR695">
            <v>984771.4</v>
          </cell>
          <cell r="AS695">
            <v>984771.4</v>
          </cell>
          <cell r="AT695">
            <v>984771.4</v>
          </cell>
          <cell r="AU695">
            <v>984771.4</v>
          </cell>
          <cell r="AV695">
            <v>984771.4</v>
          </cell>
          <cell r="AW695" t="e">
            <v>#REF!</v>
          </cell>
          <cell r="AX695" t="e">
            <v>#REF!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D695">
            <v>0</v>
          </cell>
          <cell r="BE695">
            <v>0</v>
          </cell>
          <cell r="BF695">
            <v>11124.86</v>
          </cell>
          <cell r="BH695">
            <v>984771.4</v>
          </cell>
          <cell r="BI695">
            <v>868052.24</v>
          </cell>
          <cell r="BJ695">
            <v>1146097.1599999999</v>
          </cell>
          <cell r="BK695">
            <v>984771.4</v>
          </cell>
          <cell r="BL695">
            <v>1024899.75</v>
          </cell>
          <cell r="BO695">
            <v>1024899.75</v>
          </cell>
          <cell r="BP695">
            <v>-40128.349999999977</v>
          </cell>
          <cell r="BQ695">
            <v>-40128.349999999977</v>
          </cell>
          <cell r="BS695">
            <v>1200000</v>
          </cell>
          <cell r="BT695">
            <v>1024899.75</v>
          </cell>
          <cell r="BU695">
            <v>1200000</v>
          </cell>
          <cell r="BV695">
            <v>-175100.25</v>
          </cell>
        </row>
        <row r="696">
          <cell r="C696" t="str">
            <v>O&amp;M</v>
          </cell>
          <cell r="E696" t="str">
            <v>LE-P-Environmental AT5</v>
          </cell>
          <cell r="G696" t="str">
            <v>Environmental</v>
          </cell>
          <cell r="I696">
            <v>22736.78</v>
          </cell>
          <cell r="J696">
            <v>0</v>
          </cell>
          <cell r="K696">
            <v>-22736.78</v>
          </cell>
          <cell r="L696" t="str">
            <v xml:space="preserve"> </v>
          </cell>
          <cell r="M696">
            <v>203064.98</v>
          </cell>
          <cell r="N696">
            <v>0</v>
          </cell>
          <cell r="O696">
            <v>-203064.98</v>
          </cell>
          <cell r="P696" t="str">
            <v xml:space="preserve"> </v>
          </cell>
          <cell r="R696">
            <v>42372.15</v>
          </cell>
          <cell r="S696">
            <v>34125.49</v>
          </cell>
          <cell r="T696">
            <v>30413.98</v>
          </cell>
          <cell r="U696">
            <v>41487.480000000003</v>
          </cell>
          <cell r="V696">
            <v>31929.1</v>
          </cell>
          <cell r="W696">
            <v>22736.78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D696">
            <v>297439.28999999998</v>
          </cell>
          <cell r="BE696">
            <v>299247.89</v>
          </cell>
          <cell r="BF696">
            <v>314243.40999999997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O696">
            <v>-203064.98</v>
          </cell>
          <cell r="BP696">
            <v>0</v>
          </cell>
          <cell r="BQ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</row>
        <row r="697">
          <cell r="C697" t="str">
            <v>O&amp;M</v>
          </cell>
          <cell r="E697" t="str">
            <v>LE-P-Environmental AT6</v>
          </cell>
          <cell r="G697" t="str">
            <v>Environmental</v>
          </cell>
          <cell r="I697">
            <v>45075.26</v>
          </cell>
          <cell r="J697">
            <v>0</v>
          </cell>
          <cell r="K697">
            <v>-45075.26</v>
          </cell>
          <cell r="L697" t="str">
            <v xml:space="preserve"> </v>
          </cell>
          <cell r="M697">
            <v>278613.5</v>
          </cell>
          <cell r="N697">
            <v>0</v>
          </cell>
          <cell r="O697">
            <v>-278613.5</v>
          </cell>
          <cell r="P697" t="str">
            <v xml:space="preserve"> </v>
          </cell>
          <cell r="R697">
            <v>27316.34</v>
          </cell>
          <cell r="S697">
            <v>30949.74</v>
          </cell>
          <cell r="T697">
            <v>39967.42</v>
          </cell>
          <cell r="U697">
            <v>53092.43</v>
          </cell>
          <cell r="V697">
            <v>82212.31</v>
          </cell>
          <cell r="W697">
            <v>45075.26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D697">
            <v>405296.44</v>
          </cell>
          <cell r="BE697">
            <v>340632.78</v>
          </cell>
          <cell r="BF697">
            <v>345626.07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O697">
            <v>-278613.5</v>
          </cell>
          <cell r="BP697">
            <v>0</v>
          </cell>
          <cell r="BQ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</row>
        <row r="698">
          <cell r="C698" t="str">
            <v>O&amp;M</v>
          </cell>
          <cell r="E698" t="str">
            <v>LE-P-Regulatory Integration AT5</v>
          </cell>
          <cell r="F698" t="str">
            <v>Integration</v>
          </cell>
          <cell r="G698" t="str">
            <v>Regulatory</v>
          </cell>
          <cell r="I698">
            <v>0</v>
          </cell>
          <cell r="J698">
            <v>0</v>
          </cell>
          <cell r="K698">
            <v>0</v>
          </cell>
          <cell r="L698" t="str">
            <v xml:space="preserve"> </v>
          </cell>
          <cell r="M698">
            <v>0</v>
          </cell>
          <cell r="N698">
            <v>0</v>
          </cell>
          <cell r="O698">
            <v>0</v>
          </cell>
          <cell r="P698" t="str">
            <v xml:space="preserve"> 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D698">
            <v>0</v>
          </cell>
          <cell r="BE698">
            <v>0</v>
          </cell>
          <cell r="BF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O698">
            <v>0</v>
          </cell>
          <cell r="BP698">
            <v>0</v>
          </cell>
          <cell r="BQ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</row>
        <row r="699">
          <cell r="C699" t="str">
            <v>O&amp;M</v>
          </cell>
          <cell r="E699" t="str">
            <v>LE-P-Regulatory Integration AT6</v>
          </cell>
          <cell r="F699" t="str">
            <v>Integration</v>
          </cell>
          <cell r="G699" t="str">
            <v>Regulatory</v>
          </cell>
          <cell r="I699">
            <v>0</v>
          </cell>
          <cell r="J699">
            <v>0</v>
          </cell>
          <cell r="K699">
            <v>0</v>
          </cell>
          <cell r="L699" t="str">
            <v xml:space="preserve"> </v>
          </cell>
          <cell r="M699">
            <v>0</v>
          </cell>
          <cell r="N699">
            <v>0</v>
          </cell>
          <cell r="O699">
            <v>0</v>
          </cell>
          <cell r="P699" t="str">
            <v xml:space="preserve"> 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D699">
            <v>0</v>
          </cell>
          <cell r="BE699">
            <v>0</v>
          </cell>
          <cell r="BF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O699">
            <v>0</v>
          </cell>
          <cell r="BP699">
            <v>0</v>
          </cell>
          <cell r="BQ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</row>
        <row r="700">
          <cell r="C700" t="str">
            <v>O&amp;M</v>
          </cell>
          <cell r="E700" t="str">
            <v>LE-P-Corp &amp; Fin Tran Integration AT5</v>
          </cell>
          <cell r="F700" t="str">
            <v>Integration</v>
          </cell>
          <cell r="G700" t="str">
            <v>Corp &amp; Financial Transactions</v>
          </cell>
          <cell r="I700">
            <v>0</v>
          </cell>
          <cell r="J700">
            <v>0</v>
          </cell>
          <cell r="K700">
            <v>0</v>
          </cell>
          <cell r="L700" t="str">
            <v xml:space="preserve"> </v>
          </cell>
          <cell r="M700">
            <v>0</v>
          </cell>
          <cell r="N700">
            <v>0</v>
          </cell>
          <cell r="O700">
            <v>0</v>
          </cell>
          <cell r="P700" t="str">
            <v xml:space="preserve"> 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D700">
            <v>0</v>
          </cell>
          <cell r="BE700">
            <v>0</v>
          </cell>
          <cell r="BF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O700">
            <v>0</v>
          </cell>
          <cell r="BP700">
            <v>0</v>
          </cell>
          <cell r="BQ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</row>
        <row r="701">
          <cell r="C701" t="str">
            <v>O&amp;M</v>
          </cell>
          <cell r="E701" t="str">
            <v>LE-P-Corp &amp; Fin Tran Integration AT6</v>
          </cell>
          <cell r="F701" t="str">
            <v>Integration</v>
          </cell>
          <cell r="G701" t="str">
            <v>Corp &amp; Financial Transactions</v>
          </cell>
          <cell r="I701">
            <v>0</v>
          </cell>
          <cell r="J701">
            <v>0</v>
          </cell>
          <cell r="K701">
            <v>0</v>
          </cell>
          <cell r="L701" t="str">
            <v xml:space="preserve"> </v>
          </cell>
          <cell r="M701">
            <v>0</v>
          </cell>
          <cell r="N701">
            <v>0</v>
          </cell>
          <cell r="O701">
            <v>0</v>
          </cell>
          <cell r="P701" t="str">
            <v xml:space="preserve"> 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D701">
            <v>0</v>
          </cell>
          <cell r="BE701">
            <v>0</v>
          </cell>
          <cell r="BF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O701">
            <v>0</v>
          </cell>
          <cell r="BP701">
            <v>0</v>
          </cell>
          <cell r="BQ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</row>
        <row r="702">
          <cell r="C702" t="str">
            <v>O&amp;M</v>
          </cell>
          <cell r="E702" t="str">
            <v>LE-P-Environmental Integration AT6</v>
          </cell>
          <cell r="F702" t="str">
            <v>Integration</v>
          </cell>
          <cell r="G702" t="str">
            <v>Environmental</v>
          </cell>
          <cell r="I702">
            <v>0</v>
          </cell>
          <cell r="J702">
            <v>0</v>
          </cell>
          <cell r="K702">
            <v>0</v>
          </cell>
          <cell r="L702" t="str">
            <v xml:space="preserve"> </v>
          </cell>
          <cell r="M702">
            <v>0</v>
          </cell>
          <cell r="N702">
            <v>0</v>
          </cell>
          <cell r="O702">
            <v>0</v>
          </cell>
          <cell r="P702" t="str">
            <v xml:space="preserve"> 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D702">
            <v>0</v>
          </cell>
          <cell r="BE702">
            <v>0</v>
          </cell>
          <cell r="BF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O702">
            <v>0</v>
          </cell>
          <cell r="BP702">
            <v>0</v>
          </cell>
          <cell r="BQ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</row>
        <row r="703">
          <cell r="C703" t="str">
            <v>O&amp;M</v>
          </cell>
          <cell r="E703" t="str">
            <v>LE-P-Integration</v>
          </cell>
          <cell r="F703" t="str">
            <v>Integration</v>
          </cell>
          <cell r="G703" t="str">
            <v>Regulatory</v>
          </cell>
          <cell r="I703">
            <v>0</v>
          </cell>
          <cell r="J703">
            <v>0</v>
          </cell>
          <cell r="K703">
            <v>0</v>
          </cell>
          <cell r="L703" t="str">
            <v xml:space="preserve"> </v>
          </cell>
          <cell r="M703">
            <v>0</v>
          </cell>
          <cell r="N703">
            <v>0</v>
          </cell>
          <cell r="O703">
            <v>0</v>
          </cell>
          <cell r="P703" t="str">
            <v xml:space="preserve"> 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D703">
            <v>0</v>
          </cell>
          <cell r="BE703">
            <v>0</v>
          </cell>
          <cell r="BF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O703">
            <v>0</v>
          </cell>
          <cell r="BP703">
            <v>0</v>
          </cell>
          <cell r="BQ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</row>
        <row r="704">
          <cell r="C704" t="str">
            <v>O&amp;M</v>
          </cell>
          <cell r="E704" t="str">
            <v>LE-P-E-Regulatory AT3</v>
          </cell>
          <cell r="G704" t="str">
            <v>Regulatory</v>
          </cell>
          <cell r="I704">
            <v>0</v>
          </cell>
          <cell r="J704">
            <v>0</v>
          </cell>
          <cell r="K704">
            <v>0</v>
          </cell>
          <cell r="L704" t="str">
            <v xml:space="preserve"> </v>
          </cell>
          <cell r="M704">
            <v>73.42</v>
          </cell>
          <cell r="N704">
            <v>0</v>
          </cell>
          <cell r="O704">
            <v>-73.42</v>
          </cell>
          <cell r="P704" t="str">
            <v xml:space="preserve"> </v>
          </cell>
          <cell r="R704">
            <v>0</v>
          </cell>
          <cell r="S704">
            <v>73.42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D704">
            <v>1418.36</v>
          </cell>
          <cell r="BE704">
            <v>276.75</v>
          </cell>
          <cell r="BF704">
            <v>540.44000000000005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O704">
            <v>-73.42</v>
          </cell>
          <cell r="BP704">
            <v>0</v>
          </cell>
          <cell r="BQ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</row>
        <row r="705">
          <cell r="C705" t="str">
            <v>O&amp;M</v>
          </cell>
          <cell r="E705" t="str">
            <v>LE-P-GovAffAT2</v>
          </cell>
          <cell r="G705" t="str">
            <v>Governmental Affairs</v>
          </cell>
          <cell r="I705">
            <v>0</v>
          </cell>
          <cell r="J705">
            <v>0</v>
          </cell>
          <cell r="K705">
            <v>0</v>
          </cell>
          <cell r="L705" t="str">
            <v xml:space="preserve"> </v>
          </cell>
          <cell r="M705">
            <v>0</v>
          </cell>
          <cell r="N705">
            <v>0</v>
          </cell>
          <cell r="O705">
            <v>0</v>
          </cell>
          <cell r="P705" t="str">
            <v xml:space="preserve"> 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D705">
            <v>63.53</v>
          </cell>
          <cell r="BE705">
            <v>309.89999999999998</v>
          </cell>
          <cell r="BF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O705">
            <v>0</v>
          </cell>
          <cell r="BP705">
            <v>0</v>
          </cell>
          <cell r="BQ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</row>
        <row r="706">
          <cell r="C706" t="str">
            <v>O&amp;M</v>
          </cell>
          <cell r="E706" t="str">
            <v>LE-P-Labor Employment AT5</v>
          </cell>
          <cell r="G706" t="str">
            <v>Labor &amp; Employment</v>
          </cell>
          <cell r="I706">
            <v>6304.47</v>
          </cell>
          <cell r="J706">
            <v>0</v>
          </cell>
          <cell r="K706">
            <v>-6304.47</v>
          </cell>
          <cell r="L706" t="str">
            <v xml:space="preserve"> </v>
          </cell>
          <cell r="M706">
            <v>32600.21</v>
          </cell>
          <cell r="N706">
            <v>0</v>
          </cell>
          <cell r="O706">
            <v>-32600.21</v>
          </cell>
          <cell r="P706" t="str">
            <v xml:space="preserve"> </v>
          </cell>
          <cell r="R706">
            <v>1382.91</v>
          </cell>
          <cell r="S706">
            <v>1809.99</v>
          </cell>
          <cell r="T706">
            <v>6263.8</v>
          </cell>
          <cell r="U706">
            <v>8297.5</v>
          </cell>
          <cell r="V706">
            <v>8541.5400000000009</v>
          </cell>
          <cell r="W706">
            <v>6304.47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D706">
            <v>55382.97</v>
          </cell>
          <cell r="BE706">
            <v>12861.82</v>
          </cell>
          <cell r="BF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O706">
            <v>-32600.21</v>
          </cell>
          <cell r="BP706">
            <v>0</v>
          </cell>
          <cell r="BQ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</row>
        <row r="707">
          <cell r="C707" t="str">
            <v>O&amp;M</v>
          </cell>
          <cell r="E707" t="str">
            <v>LE-P-Property AT2</v>
          </cell>
          <cell r="G707" t="str">
            <v>Property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  <cell r="M707">
            <v>0</v>
          </cell>
          <cell r="N707">
            <v>0</v>
          </cell>
          <cell r="O707">
            <v>0</v>
          </cell>
          <cell r="P707" t="str">
            <v xml:space="preserve"> 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D707">
            <v>0</v>
          </cell>
          <cell r="BE707">
            <v>0</v>
          </cell>
          <cell r="BF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O707">
            <v>0</v>
          </cell>
          <cell r="BP707">
            <v>0</v>
          </cell>
          <cell r="BQ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</row>
        <row r="708">
          <cell r="C708" t="str">
            <v>O&amp;M</v>
          </cell>
          <cell r="E708" t="str">
            <v>LE-P-Environmental AT2</v>
          </cell>
          <cell r="G708" t="str">
            <v>Environmental</v>
          </cell>
          <cell r="I708">
            <v>13357.07</v>
          </cell>
          <cell r="J708">
            <v>0</v>
          </cell>
          <cell r="K708">
            <v>-13357.07</v>
          </cell>
          <cell r="L708" t="str">
            <v xml:space="preserve"> </v>
          </cell>
          <cell r="M708">
            <v>50580.43</v>
          </cell>
          <cell r="N708">
            <v>0</v>
          </cell>
          <cell r="O708">
            <v>-50580.43</v>
          </cell>
          <cell r="P708" t="str">
            <v xml:space="preserve"> </v>
          </cell>
          <cell r="R708">
            <v>63.01</v>
          </cell>
          <cell r="S708">
            <v>2709.22</v>
          </cell>
          <cell r="T708">
            <v>9501.15</v>
          </cell>
          <cell r="U708">
            <v>10080.799999999999</v>
          </cell>
          <cell r="V708">
            <v>14869.18</v>
          </cell>
          <cell r="W708">
            <v>13357.07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D708">
            <v>18195</v>
          </cell>
          <cell r="BE708">
            <v>47941.54</v>
          </cell>
          <cell r="BF708">
            <v>48229.15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O708">
            <v>-50580.43</v>
          </cell>
          <cell r="BP708">
            <v>0</v>
          </cell>
          <cell r="BQ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</row>
        <row r="709">
          <cell r="C709" t="str">
            <v>O&amp;M</v>
          </cell>
          <cell r="E709" t="str">
            <v>LE-P-E-Labor Employment -AT2</v>
          </cell>
          <cell r="G709" t="str">
            <v>Labor &amp; Employment</v>
          </cell>
          <cell r="I709">
            <v>0</v>
          </cell>
          <cell r="J709">
            <v>0</v>
          </cell>
          <cell r="K709">
            <v>0</v>
          </cell>
          <cell r="L709" t="str">
            <v xml:space="preserve"> </v>
          </cell>
          <cell r="M709">
            <v>60.49</v>
          </cell>
          <cell r="N709">
            <v>0</v>
          </cell>
          <cell r="O709">
            <v>-60.49</v>
          </cell>
          <cell r="P709" t="str">
            <v xml:space="preserve"> </v>
          </cell>
          <cell r="R709">
            <v>60.49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D709">
            <v>146.76</v>
          </cell>
          <cell r="BE709">
            <v>0</v>
          </cell>
          <cell r="BF709">
            <v>2267.94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O709">
            <v>-60.49</v>
          </cell>
          <cell r="BP709">
            <v>0</v>
          </cell>
          <cell r="BQ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</row>
        <row r="710">
          <cell r="C710" t="str">
            <v>O&amp;M</v>
          </cell>
          <cell r="E710" t="str">
            <v>LE-P-Labor/Empl Integration AT6</v>
          </cell>
          <cell r="F710" t="str">
            <v>Integration</v>
          </cell>
          <cell r="G710" t="str">
            <v>Labor &amp; Employment</v>
          </cell>
          <cell r="I710">
            <v>0</v>
          </cell>
          <cell r="J710">
            <v>0</v>
          </cell>
          <cell r="K710">
            <v>0</v>
          </cell>
          <cell r="L710" t="str">
            <v xml:space="preserve"> </v>
          </cell>
          <cell r="M710">
            <v>0</v>
          </cell>
          <cell r="N710">
            <v>0</v>
          </cell>
          <cell r="O710">
            <v>0</v>
          </cell>
          <cell r="P710" t="str">
            <v xml:space="preserve"> 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D710">
            <v>0</v>
          </cell>
          <cell r="BE710">
            <v>0</v>
          </cell>
          <cell r="BF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O710">
            <v>0</v>
          </cell>
          <cell r="BP710">
            <v>0</v>
          </cell>
          <cell r="BQ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</row>
        <row r="711">
          <cell r="C711" t="str">
            <v>O&amp;M</v>
          </cell>
          <cell r="E711" t="str">
            <v>LE-P-Research Services</v>
          </cell>
          <cell r="F711" t="str">
            <v>Integration</v>
          </cell>
          <cell r="I711">
            <v>0</v>
          </cell>
          <cell r="J711">
            <v>3470.56</v>
          </cell>
          <cell r="K711">
            <v>3470.56</v>
          </cell>
          <cell r="L711">
            <v>1</v>
          </cell>
          <cell r="M711">
            <v>0</v>
          </cell>
          <cell r="N711">
            <v>20823.36</v>
          </cell>
          <cell r="O711">
            <v>20823.36</v>
          </cell>
          <cell r="P711">
            <v>1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3470.56</v>
          </cell>
          <cell r="AE711">
            <v>3470.56</v>
          </cell>
          <cell r="AF711">
            <v>3470.56</v>
          </cell>
          <cell r="AG711">
            <v>3470.56</v>
          </cell>
          <cell r="AH711">
            <v>3470.56</v>
          </cell>
          <cell r="AI711">
            <v>3470.56</v>
          </cell>
          <cell r="AJ711">
            <v>3470.56</v>
          </cell>
          <cell r="AK711">
            <v>3470.56</v>
          </cell>
          <cell r="AL711">
            <v>3470.56</v>
          </cell>
          <cell r="AM711">
            <v>3470.56</v>
          </cell>
          <cell r="AN711">
            <v>3470.56</v>
          </cell>
          <cell r="AO711">
            <v>5205.84</v>
          </cell>
          <cell r="AQ711">
            <v>43382</v>
          </cell>
          <cell r="AR711">
            <v>43382</v>
          </cell>
          <cell r="AS711">
            <v>43382</v>
          </cell>
          <cell r="AT711">
            <v>43382</v>
          </cell>
          <cell r="AU711">
            <v>43382</v>
          </cell>
          <cell r="AV711">
            <v>43382</v>
          </cell>
          <cell r="AW711" t="e">
            <v>#REF!</v>
          </cell>
          <cell r="AX711" t="e">
            <v>#REF!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D711">
            <v>0</v>
          </cell>
          <cell r="BE711">
            <v>0</v>
          </cell>
          <cell r="BF711">
            <v>0</v>
          </cell>
          <cell r="BH711">
            <v>43382</v>
          </cell>
          <cell r="BI711">
            <v>0</v>
          </cell>
          <cell r="BJ711">
            <v>0</v>
          </cell>
          <cell r="BK711">
            <v>43382</v>
          </cell>
          <cell r="BL711">
            <v>43382</v>
          </cell>
          <cell r="BO711">
            <v>43382</v>
          </cell>
          <cell r="BP711">
            <v>0</v>
          </cell>
          <cell r="BQ711">
            <v>0</v>
          </cell>
          <cell r="BS711">
            <v>0</v>
          </cell>
          <cell r="BT711">
            <v>43382</v>
          </cell>
          <cell r="BU711">
            <v>0</v>
          </cell>
          <cell r="BV711">
            <v>43382</v>
          </cell>
        </row>
        <row r="712">
          <cell r="C712" t="str">
            <v>O&amp;M</v>
          </cell>
          <cell r="E712" t="str">
            <v>LE-P-ER&amp;T GCSAT2</v>
          </cell>
          <cell r="G712" t="str">
            <v>ER&amp;T General Counsel</v>
          </cell>
          <cell r="I712">
            <v>0</v>
          </cell>
          <cell r="J712">
            <v>0</v>
          </cell>
          <cell r="K712">
            <v>0</v>
          </cell>
          <cell r="L712" t="str">
            <v xml:space="preserve"> </v>
          </cell>
          <cell r="M712">
            <v>0</v>
          </cell>
          <cell r="N712">
            <v>0</v>
          </cell>
          <cell r="O712">
            <v>0</v>
          </cell>
          <cell r="P712" t="str">
            <v xml:space="preserve"> 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D712">
            <v>63.53</v>
          </cell>
          <cell r="BE712">
            <v>0</v>
          </cell>
          <cell r="BF712">
            <v>179528.98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O712">
            <v>0</v>
          </cell>
          <cell r="BP712">
            <v>0</v>
          </cell>
          <cell r="BQ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</row>
        <row r="713">
          <cell r="C713" t="str">
            <v>O&amp;M</v>
          </cell>
          <cell r="E713" t="str">
            <v>LE-P-Propert Integr AT2</v>
          </cell>
          <cell r="G713" t="str">
            <v>Property</v>
          </cell>
          <cell r="I713">
            <v>0</v>
          </cell>
          <cell r="J713">
            <v>0</v>
          </cell>
          <cell r="K713">
            <v>0</v>
          </cell>
          <cell r="L713" t="str">
            <v xml:space="preserve"> </v>
          </cell>
          <cell r="M713">
            <v>0</v>
          </cell>
          <cell r="N713">
            <v>0</v>
          </cell>
          <cell r="O713">
            <v>0</v>
          </cell>
          <cell r="P713" t="str">
            <v xml:space="preserve"> 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D713">
            <v>0</v>
          </cell>
          <cell r="BE713">
            <v>0</v>
          </cell>
          <cell r="BF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O713">
            <v>0</v>
          </cell>
          <cell r="BP713">
            <v>0</v>
          </cell>
          <cell r="BQ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</row>
        <row r="714">
          <cell r="C714" t="str">
            <v>O&amp;M</v>
          </cell>
          <cell r="E714" t="str">
            <v>LE-P-E-Environmental AT3</v>
          </cell>
          <cell r="G714" t="str">
            <v>Environmental</v>
          </cell>
          <cell r="I714">
            <v>0</v>
          </cell>
          <cell r="J714">
            <v>0</v>
          </cell>
          <cell r="K714">
            <v>0</v>
          </cell>
          <cell r="L714" t="str">
            <v xml:space="preserve"> </v>
          </cell>
          <cell r="M714">
            <v>318.16000000000003</v>
          </cell>
          <cell r="N714">
            <v>0</v>
          </cell>
          <cell r="O714">
            <v>-318.16000000000003</v>
          </cell>
          <cell r="P714" t="str">
            <v xml:space="preserve"> </v>
          </cell>
          <cell r="R714">
            <v>0</v>
          </cell>
          <cell r="S714">
            <v>318.16000000000003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D714">
            <v>59.1</v>
          </cell>
          <cell r="BE714">
            <v>0</v>
          </cell>
          <cell r="BF714">
            <v>192.41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O714">
            <v>-318.16000000000003</v>
          </cell>
          <cell r="BP714">
            <v>0</v>
          </cell>
          <cell r="BQ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</row>
        <row r="715">
          <cell r="C715" t="str">
            <v>O&amp;M</v>
          </cell>
          <cell r="E715" t="str">
            <v>LE-P-E-PrevLAT2</v>
          </cell>
          <cell r="G715" t="str">
            <v>Preventative Law</v>
          </cell>
          <cell r="I715">
            <v>0</v>
          </cell>
          <cell r="J715">
            <v>0</v>
          </cell>
          <cell r="K715">
            <v>0</v>
          </cell>
          <cell r="L715" t="str">
            <v xml:space="preserve"> </v>
          </cell>
          <cell r="M715">
            <v>846.79</v>
          </cell>
          <cell r="N715">
            <v>0</v>
          </cell>
          <cell r="O715">
            <v>-846.79</v>
          </cell>
          <cell r="P715" t="str">
            <v xml:space="preserve"> </v>
          </cell>
          <cell r="R715">
            <v>0</v>
          </cell>
          <cell r="S715">
            <v>0</v>
          </cell>
          <cell r="T715">
            <v>0</v>
          </cell>
          <cell r="U715">
            <v>120.97</v>
          </cell>
          <cell r="V715">
            <v>725.82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D715">
            <v>711.53</v>
          </cell>
          <cell r="BE715">
            <v>0</v>
          </cell>
          <cell r="BF715">
            <v>39.72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O715">
            <v>-846.79</v>
          </cell>
          <cell r="BP715">
            <v>0</v>
          </cell>
          <cell r="BQ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</row>
        <row r="716">
          <cell r="C716" t="str">
            <v>O&amp;M</v>
          </cell>
          <cell r="E716" t="str">
            <v>LE-P-E-Lab/EAT5</v>
          </cell>
          <cell r="G716" t="str">
            <v>Labor &amp; Employment</v>
          </cell>
          <cell r="I716">
            <v>1737.59</v>
          </cell>
          <cell r="J716">
            <v>0</v>
          </cell>
          <cell r="K716">
            <v>-1737.59</v>
          </cell>
          <cell r="L716" t="str">
            <v xml:space="preserve"> </v>
          </cell>
          <cell r="M716">
            <v>7529.56</v>
          </cell>
          <cell r="N716">
            <v>0</v>
          </cell>
          <cell r="O716">
            <v>-7529.56</v>
          </cell>
          <cell r="P716" t="str">
            <v xml:space="preserve"> </v>
          </cell>
          <cell r="R716">
            <v>0</v>
          </cell>
          <cell r="S716">
            <v>0</v>
          </cell>
          <cell r="T716">
            <v>0</v>
          </cell>
          <cell r="U716">
            <v>169.2</v>
          </cell>
          <cell r="V716">
            <v>5622.77</v>
          </cell>
          <cell r="W716">
            <v>1737.59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D716">
            <v>0</v>
          </cell>
          <cell r="BE716">
            <v>0</v>
          </cell>
          <cell r="BF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O716">
            <v>-7529.56</v>
          </cell>
          <cell r="BP716">
            <v>0</v>
          </cell>
          <cell r="BQ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</row>
        <row r="717">
          <cell r="C717" t="str">
            <v>O&amp;M</v>
          </cell>
          <cell r="E717" t="str">
            <v>LE-P-Commercial</v>
          </cell>
          <cell r="I717">
            <v>129847.5</v>
          </cell>
          <cell r="J717">
            <v>0</v>
          </cell>
          <cell r="K717">
            <v>-129847.5</v>
          </cell>
          <cell r="L717" t="str">
            <v xml:space="preserve"> </v>
          </cell>
          <cell r="M717">
            <v>184174.5</v>
          </cell>
          <cell r="N717">
            <v>0</v>
          </cell>
          <cell r="O717">
            <v>-184174.5</v>
          </cell>
          <cell r="P717" t="str">
            <v xml:space="preserve"> 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54327</v>
          </cell>
          <cell r="W717">
            <v>129847.5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392428</v>
          </cell>
          <cell r="AV717">
            <v>392428</v>
          </cell>
          <cell r="AW717" t="e">
            <v>#REF!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392428</v>
          </cell>
          <cell r="BL717">
            <v>392428</v>
          </cell>
          <cell r="BO717">
            <v>208253.5</v>
          </cell>
          <cell r="BP717">
            <v>-392428</v>
          </cell>
          <cell r="BQ717">
            <v>0</v>
          </cell>
          <cell r="BS717">
            <v>1440000</v>
          </cell>
          <cell r="BT717">
            <v>392428</v>
          </cell>
          <cell r="BU717">
            <v>1440000</v>
          </cell>
          <cell r="BV717">
            <v>-1047572</v>
          </cell>
        </row>
        <row r="718">
          <cell r="C718" t="str">
            <v>O&amp;M</v>
          </cell>
          <cell r="E718" t="str">
            <v>LE-P-E-Commercial</v>
          </cell>
          <cell r="I718">
            <v>0</v>
          </cell>
          <cell r="J718">
            <v>0</v>
          </cell>
          <cell r="K718">
            <v>0</v>
          </cell>
          <cell r="L718" t="str">
            <v xml:space="preserve"> </v>
          </cell>
          <cell r="M718">
            <v>0</v>
          </cell>
          <cell r="N718">
            <v>0</v>
          </cell>
          <cell r="O718">
            <v>0</v>
          </cell>
          <cell r="P718" t="str">
            <v xml:space="preserve"> 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D718">
            <v>0</v>
          </cell>
          <cell r="BE718">
            <v>0</v>
          </cell>
          <cell r="BF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O718">
            <v>0</v>
          </cell>
          <cell r="BP718">
            <v>0</v>
          </cell>
          <cell r="BQ718">
            <v>0</v>
          </cell>
          <cell r="BS718">
            <v>9002.4</v>
          </cell>
          <cell r="BT718">
            <v>0</v>
          </cell>
          <cell r="BU718">
            <v>9002.4</v>
          </cell>
          <cell r="BV718">
            <v>-9002.4</v>
          </cell>
        </row>
        <row r="719">
          <cell r="E719" t="str">
            <v>LESS: DSM</v>
          </cell>
          <cell r="BP719">
            <v>0</v>
          </cell>
          <cell r="BQ719">
            <v>0</v>
          </cell>
          <cell r="BT719">
            <v>0</v>
          </cell>
          <cell r="BU719">
            <v>0</v>
          </cell>
          <cell r="BV719">
            <v>0</v>
          </cell>
        </row>
        <row r="721">
          <cell r="D721" t="str">
            <v>Non-PT</v>
          </cell>
          <cell r="I721">
            <v>477329.51</v>
          </cell>
          <cell r="J721">
            <v>403235.69</v>
          </cell>
          <cell r="K721">
            <v>-74093.820000000007</v>
          </cell>
          <cell r="L721">
            <v>-0.18374816971186259</v>
          </cell>
          <cell r="M721">
            <v>2480383.7200000007</v>
          </cell>
          <cell r="N721">
            <v>2489909.8899999997</v>
          </cell>
          <cell r="O721">
            <v>9526.1700000001583</v>
          </cell>
          <cell r="P721">
            <v>3.825909539240458E-3</v>
          </cell>
          <cell r="R721">
            <v>394847.74</v>
          </cell>
          <cell r="S721">
            <v>351385.9599999999</v>
          </cell>
          <cell r="T721">
            <v>374850.02</v>
          </cell>
          <cell r="U721">
            <v>397927.25999999995</v>
          </cell>
          <cell r="V721">
            <v>484043.23</v>
          </cell>
          <cell r="W721">
            <v>477329.51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438592.02</v>
          </cell>
          <cell r="AE721">
            <v>385232.16</v>
          </cell>
          <cell r="AF721">
            <v>421022.30999999994</v>
          </cell>
          <cell r="AG721">
            <v>403235.69</v>
          </cell>
          <cell r="AH721">
            <v>438592.02</v>
          </cell>
          <cell r="AI721">
            <v>403235.69</v>
          </cell>
          <cell r="AJ721">
            <v>421022.30999999994</v>
          </cell>
          <cell r="AK721">
            <v>438592.02</v>
          </cell>
          <cell r="AL721">
            <v>385015.24999999994</v>
          </cell>
          <cell r="AM721">
            <v>438375.11</v>
          </cell>
          <cell r="AN721">
            <v>420805.39999999991</v>
          </cell>
          <cell r="AO721">
            <v>405785.46</v>
          </cell>
          <cell r="AQ721">
            <v>4999461.88</v>
          </cell>
          <cell r="AR721">
            <v>4999461.88</v>
          </cell>
          <cell r="AS721">
            <v>4999288.5100000007</v>
          </cell>
          <cell r="AT721">
            <v>5661531.8900000006</v>
          </cell>
          <cell r="AU721">
            <v>5581549.8600000003</v>
          </cell>
          <cell r="AV721">
            <v>5558815.8600000003</v>
          </cell>
          <cell r="AW721" t="e">
            <v>#REF!</v>
          </cell>
          <cell r="AX721" t="e">
            <v>#REF!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D721">
            <v>3874390.53</v>
          </cell>
          <cell r="BE721">
            <v>4025640.0999999996</v>
          </cell>
          <cell r="BF721">
            <v>4761495.9200000018</v>
          </cell>
          <cell r="BH721">
            <v>4999505.4400000004</v>
          </cell>
          <cell r="BI721">
            <v>4954271.0999999987</v>
          </cell>
          <cell r="BJ721">
            <v>5469192.1799999997</v>
          </cell>
          <cell r="BK721">
            <v>5558815.8600000003</v>
          </cell>
          <cell r="BL721">
            <v>5598944.21</v>
          </cell>
          <cell r="BM721">
            <v>0</v>
          </cell>
          <cell r="BN721">
            <v>0</v>
          </cell>
          <cell r="BO721">
            <v>3118560.4899999988</v>
          </cell>
          <cell r="BP721">
            <v>-599438.77</v>
          </cell>
          <cell r="BQ721">
            <v>-40128.349999999977</v>
          </cell>
          <cell r="BS721">
            <v>5995288.8000000007</v>
          </cell>
          <cell r="BT721">
            <v>5598944.21</v>
          </cell>
          <cell r="BU721">
            <v>5995288.8000000007</v>
          </cell>
          <cell r="BV721">
            <v>-396344.58999999997</v>
          </cell>
        </row>
        <row r="723">
          <cell r="C723" t="str">
            <v>O&amp;M</v>
          </cell>
          <cell r="E723" t="str">
            <v>LE-P-E-PT-Integratio</v>
          </cell>
          <cell r="F723" t="str">
            <v>T&amp;E</v>
          </cell>
          <cell r="G723" t="str">
            <v>Integration</v>
          </cell>
          <cell r="I723">
            <v>0</v>
          </cell>
          <cell r="J723">
            <v>0</v>
          </cell>
          <cell r="K723">
            <v>0</v>
          </cell>
          <cell r="L723" t="str">
            <v xml:space="preserve"> </v>
          </cell>
          <cell r="M723">
            <v>0</v>
          </cell>
          <cell r="N723">
            <v>0</v>
          </cell>
          <cell r="O723">
            <v>0</v>
          </cell>
          <cell r="P723" t="str">
            <v xml:space="preserve"> 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D723">
            <v>0</v>
          </cell>
          <cell r="BE723">
            <v>0</v>
          </cell>
          <cell r="BF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O723">
            <v>0</v>
          </cell>
          <cell r="BP723">
            <v>0</v>
          </cell>
          <cell r="BQ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</row>
        <row r="724">
          <cell r="C724" t="str">
            <v>O&amp;M</v>
          </cell>
          <cell r="E724" t="str">
            <v>LE-P-PT-Corp&amp;FinTran</v>
          </cell>
          <cell r="G724" t="str">
            <v>Corp &amp; Financial Transactions</v>
          </cell>
          <cell r="I724">
            <v>0</v>
          </cell>
          <cell r="J724">
            <v>4023</v>
          </cell>
          <cell r="K724">
            <v>4023</v>
          </cell>
          <cell r="L724">
            <v>1</v>
          </cell>
          <cell r="M724">
            <v>25813</v>
          </cell>
          <cell r="N724">
            <v>24904</v>
          </cell>
          <cell r="O724">
            <v>-909</v>
          </cell>
          <cell r="P724">
            <v>-3.650016061676839E-2</v>
          </cell>
          <cell r="R724">
            <v>-1418</v>
          </cell>
          <cell r="S724">
            <v>909</v>
          </cell>
          <cell r="T724">
            <v>24215</v>
          </cell>
          <cell r="U724">
            <v>0</v>
          </cell>
          <cell r="V724">
            <v>2107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>
            <v>4406</v>
          </cell>
          <cell r="AE724">
            <v>3831</v>
          </cell>
          <cell r="AF724">
            <v>4215</v>
          </cell>
          <cell r="AG724">
            <v>4023</v>
          </cell>
          <cell r="AH724">
            <v>4406</v>
          </cell>
          <cell r="AI724">
            <v>4023</v>
          </cell>
          <cell r="AJ724">
            <v>4215</v>
          </cell>
          <cell r="AK724">
            <v>4406</v>
          </cell>
          <cell r="AL724">
            <v>3831</v>
          </cell>
          <cell r="AM724">
            <v>4406</v>
          </cell>
          <cell r="AN724">
            <v>4215</v>
          </cell>
          <cell r="AO724">
            <v>4023</v>
          </cell>
          <cell r="AQ724">
            <v>50000</v>
          </cell>
          <cell r="AR724">
            <v>50000</v>
          </cell>
          <cell r="AS724">
            <v>50000</v>
          </cell>
          <cell r="AT724">
            <v>50000</v>
          </cell>
          <cell r="AU724">
            <v>50000.04</v>
          </cell>
          <cell r="AV724">
            <v>50000.04</v>
          </cell>
          <cell r="AW724" t="e">
            <v>#REF!</v>
          </cell>
          <cell r="AX724" t="e">
            <v>#REF!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D724">
            <v>72898</v>
          </cell>
          <cell r="BE724">
            <v>39919</v>
          </cell>
          <cell r="BF724">
            <v>0</v>
          </cell>
          <cell r="BH724">
            <v>50000</v>
          </cell>
          <cell r="BI724">
            <v>0</v>
          </cell>
          <cell r="BJ724">
            <v>0</v>
          </cell>
          <cell r="BK724">
            <v>50000.04</v>
          </cell>
          <cell r="BL724">
            <v>50000.04</v>
          </cell>
          <cell r="BO724">
            <v>24187.040000000001</v>
          </cell>
          <cell r="BP724">
            <v>-4.0000000000873115E-2</v>
          </cell>
          <cell r="BQ724">
            <v>0</v>
          </cell>
          <cell r="BS724">
            <v>35000</v>
          </cell>
          <cell r="BT724">
            <v>50000.04</v>
          </cell>
          <cell r="BU724">
            <v>35000</v>
          </cell>
          <cell r="BV724">
            <v>15000.04</v>
          </cell>
        </row>
        <row r="725">
          <cell r="C725" t="str">
            <v>O&amp;M</v>
          </cell>
          <cell r="E725" t="str">
            <v>LE-P-E-PT-Compliance</v>
          </cell>
          <cell r="G725" t="str">
            <v>Compliance</v>
          </cell>
          <cell r="I725">
            <v>1760.32</v>
          </cell>
          <cell r="J725">
            <v>28322</v>
          </cell>
          <cell r="K725">
            <v>26561.68</v>
          </cell>
          <cell r="L725">
            <v>0.93784619730245045</v>
          </cell>
          <cell r="M725">
            <v>135698.23999999999</v>
          </cell>
          <cell r="N725">
            <v>175325</v>
          </cell>
          <cell r="O725">
            <v>39626.760000000009</v>
          </cell>
          <cell r="P725">
            <v>0.22601887922429778</v>
          </cell>
          <cell r="R725">
            <v>94584.639999999999</v>
          </cell>
          <cell r="S725">
            <v>34786.559999999998</v>
          </cell>
          <cell r="T725">
            <v>20465.919999999998</v>
          </cell>
          <cell r="U725">
            <v>-19489.919999999998</v>
          </cell>
          <cell r="V725">
            <v>3590.72</v>
          </cell>
          <cell r="W725">
            <v>1760.32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D725">
            <v>31019</v>
          </cell>
          <cell r="AE725">
            <v>26973</v>
          </cell>
          <cell r="AF725">
            <v>29670</v>
          </cell>
          <cell r="AG725">
            <v>28322</v>
          </cell>
          <cell r="AH725">
            <v>31019</v>
          </cell>
          <cell r="AI725">
            <v>28322</v>
          </cell>
          <cell r="AJ725">
            <v>29670</v>
          </cell>
          <cell r="AK725">
            <v>31019</v>
          </cell>
          <cell r="AL725">
            <v>26973</v>
          </cell>
          <cell r="AM725">
            <v>31019</v>
          </cell>
          <cell r="AN725">
            <v>29670</v>
          </cell>
          <cell r="AO725">
            <v>28324</v>
          </cell>
          <cell r="AQ725">
            <v>352000</v>
          </cell>
          <cell r="AR725">
            <v>352000</v>
          </cell>
          <cell r="AS725">
            <v>352000</v>
          </cell>
          <cell r="AT725">
            <v>352000</v>
          </cell>
          <cell r="AU725">
            <v>352002</v>
          </cell>
          <cell r="AV725">
            <v>352002</v>
          </cell>
          <cell r="AW725" t="e">
            <v>#REF!</v>
          </cell>
          <cell r="AX725" t="e">
            <v>#REF!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D725">
            <v>137358.9</v>
          </cell>
          <cell r="BE725">
            <v>229064.15</v>
          </cell>
          <cell r="BF725">
            <v>243267.26</v>
          </cell>
          <cell r="BH725">
            <v>352000</v>
          </cell>
          <cell r="BI725">
            <v>385656</v>
          </cell>
          <cell r="BJ725">
            <v>376250</v>
          </cell>
          <cell r="BK725">
            <v>352002</v>
          </cell>
          <cell r="BL725">
            <v>352002</v>
          </cell>
          <cell r="BO725">
            <v>216303.76</v>
          </cell>
          <cell r="BP725">
            <v>-2</v>
          </cell>
          <cell r="BQ725">
            <v>0</v>
          </cell>
          <cell r="BS725">
            <v>341000</v>
          </cell>
          <cell r="BT725">
            <v>352002</v>
          </cell>
          <cell r="BU725">
            <v>341000</v>
          </cell>
          <cell r="BV725">
            <v>11002</v>
          </cell>
        </row>
        <row r="726">
          <cell r="C726" t="str">
            <v>O&amp;M</v>
          </cell>
          <cell r="E726" t="str">
            <v>LE-P-PT-Environmental</v>
          </cell>
          <cell r="G726" t="str">
            <v>Environmental</v>
          </cell>
          <cell r="I726">
            <v>577</v>
          </cell>
          <cell r="J726">
            <v>40230</v>
          </cell>
          <cell r="K726">
            <v>39653</v>
          </cell>
          <cell r="L726">
            <v>0.98565746955008704</v>
          </cell>
          <cell r="M726">
            <v>443160.29</v>
          </cell>
          <cell r="N726">
            <v>249042</v>
          </cell>
          <cell r="O726">
            <v>-194118.28999999998</v>
          </cell>
          <cell r="P726">
            <v>-0.77946005091510662</v>
          </cell>
          <cell r="R726">
            <v>26552.46</v>
          </cell>
          <cell r="S726">
            <v>99872</v>
          </cell>
          <cell r="T726">
            <v>96959.18</v>
          </cell>
          <cell r="U726">
            <v>147727.88</v>
          </cell>
          <cell r="V726">
            <v>71471.77</v>
          </cell>
          <cell r="W726">
            <v>577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D726">
            <v>44061</v>
          </cell>
          <cell r="AE726">
            <v>38314</v>
          </cell>
          <cell r="AF726">
            <v>42146</v>
          </cell>
          <cell r="AG726">
            <v>40230</v>
          </cell>
          <cell r="AH726">
            <v>44061</v>
          </cell>
          <cell r="AI726">
            <v>40230</v>
          </cell>
          <cell r="AJ726">
            <v>42146</v>
          </cell>
          <cell r="AK726">
            <v>44061</v>
          </cell>
          <cell r="AL726">
            <v>38314</v>
          </cell>
          <cell r="AM726">
            <v>44061</v>
          </cell>
          <cell r="AN726">
            <v>42146</v>
          </cell>
          <cell r="AO726">
            <v>40230</v>
          </cell>
          <cell r="AQ726">
            <v>500000</v>
          </cell>
          <cell r="AR726">
            <v>500000</v>
          </cell>
          <cell r="AS726">
            <v>500000</v>
          </cell>
          <cell r="AT726">
            <v>750000</v>
          </cell>
          <cell r="AU726">
            <v>750000</v>
          </cell>
          <cell r="AV726">
            <v>815000</v>
          </cell>
          <cell r="AW726" t="e">
            <v>#REF!</v>
          </cell>
          <cell r="AX726" t="e">
            <v>#REF!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D726">
            <v>1066023.0900000001</v>
          </cell>
          <cell r="BE726">
            <v>840132</v>
          </cell>
          <cell r="BF726">
            <v>287033.5</v>
          </cell>
          <cell r="BH726">
            <v>500000</v>
          </cell>
          <cell r="BI726">
            <v>400000</v>
          </cell>
          <cell r="BJ726">
            <v>600000</v>
          </cell>
          <cell r="BK726">
            <v>815000</v>
          </cell>
          <cell r="BL726">
            <v>815000</v>
          </cell>
          <cell r="BO726">
            <v>371839.71</v>
          </cell>
          <cell r="BP726">
            <v>-315000</v>
          </cell>
          <cell r="BQ726">
            <v>0</v>
          </cell>
          <cell r="BS726">
            <v>750000</v>
          </cell>
          <cell r="BT726">
            <v>815000</v>
          </cell>
          <cell r="BU726">
            <v>750000</v>
          </cell>
          <cell r="BV726">
            <v>65000</v>
          </cell>
        </row>
        <row r="727">
          <cell r="C727" t="str">
            <v>O&amp;M</v>
          </cell>
          <cell r="E727" t="str">
            <v>LE-P-PT-Property</v>
          </cell>
          <cell r="G727" t="str">
            <v>Property</v>
          </cell>
          <cell r="I727">
            <v>53</v>
          </cell>
          <cell r="J727">
            <v>0</v>
          </cell>
          <cell r="K727">
            <v>-53</v>
          </cell>
          <cell r="L727" t="str">
            <v xml:space="preserve"> </v>
          </cell>
          <cell r="M727">
            <v>53</v>
          </cell>
          <cell r="N727">
            <v>0</v>
          </cell>
          <cell r="O727">
            <v>-53</v>
          </cell>
          <cell r="P727" t="str">
            <v xml:space="preserve"> 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53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D727">
            <v>0</v>
          </cell>
          <cell r="BE727">
            <v>0</v>
          </cell>
          <cell r="BF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O727">
            <v>-53</v>
          </cell>
          <cell r="BP727">
            <v>0</v>
          </cell>
          <cell r="BQ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</row>
        <row r="728">
          <cell r="C728" t="str">
            <v>O&amp;M</v>
          </cell>
          <cell r="E728" t="str">
            <v>LE-P-E-PT-Litigation</v>
          </cell>
          <cell r="G728" t="str">
            <v>Litigation</v>
          </cell>
          <cell r="I728">
            <v>14664.32</v>
          </cell>
          <cell r="J728">
            <v>3862</v>
          </cell>
          <cell r="K728">
            <v>-10802.32</v>
          </cell>
          <cell r="L728">
            <v>-2.7970792335577421</v>
          </cell>
          <cell r="M728">
            <v>50480.959999999999</v>
          </cell>
          <cell r="N728">
            <v>23908</v>
          </cell>
          <cell r="O728">
            <v>-26572.959999999999</v>
          </cell>
          <cell r="P728">
            <v>-1.1114672912832524</v>
          </cell>
          <cell r="R728">
            <v>13792.32</v>
          </cell>
          <cell r="S728">
            <v>527.67999999999995</v>
          </cell>
          <cell r="T728">
            <v>22501.119999999999</v>
          </cell>
          <cell r="U728">
            <v>-1350.72</v>
          </cell>
          <cell r="V728">
            <v>346.24</v>
          </cell>
          <cell r="W728">
            <v>14664.32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4230</v>
          </cell>
          <cell r="AE728">
            <v>3678</v>
          </cell>
          <cell r="AF728">
            <v>4046</v>
          </cell>
          <cell r="AG728">
            <v>3862</v>
          </cell>
          <cell r="AH728">
            <v>4230</v>
          </cell>
          <cell r="AI728">
            <v>3862</v>
          </cell>
          <cell r="AJ728">
            <v>4046</v>
          </cell>
          <cell r="AK728">
            <v>4230</v>
          </cell>
          <cell r="AL728">
            <v>3678</v>
          </cell>
          <cell r="AM728">
            <v>4230</v>
          </cell>
          <cell r="AN728">
            <v>4046</v>
          </cell>
          <cell r="AO728">
            <v>3862</v>
          </cell>
          <cell r="AQ728">
            <v>48000</v>
          </cell>
          <cell r="AR728">
            <v>48000</v>
          </cell>
          <cell r="AS728">
            <v>48000</v>
          </cell>
          <cell r="AT728">
            <v>72000</v>
          </cell>
          <cell r="AU728">
            <v>72001</v>
          </cell>
          <cell r="AV728">
            <v>72001</v>
          </cell>
          <cell r="AW728" t="e">
            <v>#REF!</v>
          </cell>
          <cell r="AX728" t="e">
            <v>#REF!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D728">
            <v>36248.800000000003</v>
          </cell>
          <cell r="BE728">
            <v>23696.05</v>
          </cell>
          <cell r="BF728">
            <v>13040.02</v>
          </cell>
          <cell r="BH728">
            <v>48000</v>
          </cell>
          <cell r="BI728">
            <v>21525</v>
          </cell>
          <cell r="BJ728">
            <v>21000</v>
          </cell>
          <cell r="BK728">
            <v>72001</v>
          </cell>
          <cell r="BL728">
            <v>120002</v>
          </cell>
          <cell r="BO728">
            <v>69521.040000000008</v>
          </cell>
          <cell r="BP728">
            <v>-72002</v>
          </cell>
          <cell r="BQ728">
            <v>-48001</v>
          </cell>
          <cell r="BS728">
            <v>93000</v>
          </cell>
          <cell r="BT728">
            <v>120002</v>
          </cell>
          <cell r="BU728">
            <v>93000</v>
          </cell>
          <cell r="BV728">
            <v>27002</v>
          </cell>
        </row>
        <row r="729">
          <cell r="C729" t="str">
            <v>O&amp;M</v>
          </cell>
          <cell r="E729" t="str">
            <v>LE-P-PT-Litigation</v>
          </cell>
          <cell r="G729" t="str">
            <v>Litigation</v>
          </cell>
          <cell r="I729">
            <v>169726</v>
          </cell>
          <cell r="J729">
            <v>16092</v>
          </cell>
          <cell r="K729">
            <v>-153634</v>
          </cell>
          <cell r="L729">
            <v>-9.5472284364901814</v>
          </cell>
          <cell r="M729">
            <v>690824</v>
          </cell>
          <cell r="N729">
            <v>99618</v>
          </cell>
          <cell r="O729">
            <v>-591206</v>
          </cell>
          <cell r="P729">
            <v>-5.9347306711638455</v>
          </cell>
          <cell r="R729">
            <v>91271</v>
          </cell>
          <cell r="S729">
            <v>113402</v>
          </cell>
          <cell r="T729">
            <v>69146</v>
          </cell>
          <cell r="U729">
            <v>62937</v>
          </cell>
          <cell r="V729">
            <v>184342</v>
          </cell>
          <cell r="W729">
            <v>169726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17625</v>
          </cell>
          <cell r="AE729">
            <v>15326</v>
          </cell>
          <cell r="AF729">
            <v>16858</v>
          </cell>
          <cell r="AG729">
            <v>16092</v>
          </cell>
          <cell r="AH729">
            <v>17625</v>
          </cell>
          <cell r="AI729">
            <v>16092</v>
          </cell>
          <cell r="AJ729">
            <v>16858</v>
          </cell>
          <cell r="AK729">
            <v>17625</v>
          </cell>
          <cell r="AL729">
            <v>15326</v>
          </cell>
          <cell r="AM729">
            <v>17625</v>
          </cell>
          <cell r="AN729">
            <v>16858</v>
          </cell>
          <cell r="AO729">
            <v>16090</v>
          </cell>
          <cell r="AQ729">
            <v>200000</v>
          </cell>
          <cell r="AR729">
            <v>200000</v>
          </cell>
          <cell r="AS729">
            <v>200000</v>
          </cell>
          <cell r="AT729">
            <v>470000</v>
          </cell>
          <cell r="AU729">
            <v>470000</v>
          </cell>
          <cell r="AV729">
            <v>570000</v>
          </cell>
          <cell r="AW729" t="e">
            <v>#REF!</v>
          </cell>
          <cell r="AX729" t="e">
            <v>#REF!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D729">
            <v>145746</v>
          </cell>
          <cell r="BE729">
            <v>292519</v>
          </cell>
          <cell r="BF729">
            <v>179035</v>
          </cell>
          <cell r="BH729">
            <v>200000</v>
          </cell>
          <cell r="BI729">
            <v>205000</v>
          </cell>
          <cell r="BJ729">
            <v>200000</v>
          </cell>
          <cell r="BK729">
            <v>570000</v>
          </cell>
          <cell r="BL729">
            <v>900000</v>
          </cell>
          <cell r="BO729">
            <v>209176</v>
          </cell>
          <cell r="BP729">
            <v>-700000</v>
          </cell>
          <cell r="BQ729">
            <v>-330000</v>
          </cell>
          <cell r="BS729">
            <v>450000</v>
          </cell>
          <cell r="BT729">
            <v>900000</v>
          </cell>
          <cell r="BU729">
            <v>450000</v>
          </cell>
          <cell r="BV729">
            <v>450000</v>
          </cell>
        </row>
        <row r="730">
          <cell r="C730" t="str">
            <v>O&amp;M</v>
          </cell>
          <cell r="E730" t="str">
            <v>FP-P-PT-Fed PlcyInit</v>
          </cell>
          <cell r="G730" t="str">
            <v>Federal Policy</v>
          </cell>
          <cell r="I730">
            <v>0</v>
          </cell>
          <cell r="J730">
            <v>0</v>
          </cell>
          <cell r="K730">
            <v>0</v>
          </cell>
          <cell r="L730" t="str">
            <v xml:space="preserve"> </v>
          </cell>
          <cell r="M730">
            <v>0</v>
          </cell>
          <cell r="N730">
            <v>0</v>
          </cell>
          <cell r="O730">
            <v>0</v>
          </cell>
          <cell r="P730" t="str">
            <v xml:space="preserve"> 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D730">
            <v>0</v>
          </cell>
          <cell r="BE730">
            <v>0</v>
          </cell>
          <cell r="BF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O730">
            <v>0</v>
          </cell>
          <cell r="BP730">
            <v>0</v>
          </cell>
          <cell r="BQ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</row>
        <row r="731">
          <cell r="C731" t="str">
            <v>O&amp;M</v>
          </cell>
          <cell r="E731" t="str">
            <v>FP-P-E-PT-FedPlcyInt</v>
          </cell>
          <cell r="G731" t="str">
            <v>Federal Policy</v>
          </cell>
          <cell r="I731">
            <v>0</v>
          </cell>
          <cell r="J731">
            <v>0</v>
          </cell>
          <cell r="K731">
            <v>0</v>
          </cell>
          <cell r="L731" t="str">
            <v xml:space="preserve"> </v>
          </cell>
          <cell r="M731">
            <v>0</v>
          </cell>
          <cell r="N731">
            <v>0</v>
          </cell>
          <cell r="O731">
            <v>0</v>
          </cell>
          <cell r="P731" t="str">
            <v xml:space="preserve"> 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D731">
            <v>0</v>
          </cell>
          <cell r="BE731">
            <v>112.77</v>
          </cell>
          <cell r="BF731">
            <v>44375.040000000001</v>
          </cell>
          <cell r="BH731">
            <v>0</v>
          </cell>
          <cell r="BI731">
            <v>0</v>
          </cell>
          <cell r="BJ731">
            <v>88000</v>
          </cell>
          <cell r="BK731">
            <v>0</v>
          </cell>
          <cell r="BL731">
            <v>0</v>
          </cell>
          <cell r="BO731">
            <v>0</v>
          </cell>
          <cell r="BP731">
            <v>0</v>
          </cell>
          <cell r="BQ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</row>
        <row r="732">
          <cell r="C732" t="str">
            <v>O&amp;M</v>
          </cell>
          <cell r="E732" t="str">
            <v>LE-P-PT-Labor/ Employment</v>
          </cell>
          <cell r="G732" t="str">
            <v>Labor &amp; Employment</v>
          </cell>
          <cell r="I732">
            <v>39575</v>
          </cell>
          <cell r="J732">
            <v>54310</v>
          </cell>
          <cell r="K732">
            <v>14735</v>
          </cell>
          <cell r="L732">
            <v>0.27131283373227766</v>
          </cell>
          <cell r="M732">
            <v>391602</v>
          </cell>
          <cell r="N732">
            <v>336205</v>
          </cell>
          <cell r="O732">
            <v>-55397</v>
          </cell>
          <cell r="P732">
            <v>-0.16477149358278431</v>
          </cell>
          <cell r="R732">
            <v>41324</v>
          </cell>
          <cell r="S732">
            <v>96258</v>
          </cell>
          <cell r="T732">
            <v>203213</v>
          </cell>
          <cell r="U732">
            <v>167434</v>
          </cell>
          <cell r="V732">
            <v>-156202</v>
          </cell>
          <cell r="W732">
            <v>39575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59482</v>
          </cell>
          <cell r="AE732">
            <v>51724</v>
          </cell>
          <cell r="AF732">
            <v>56897</v>
          </cell>
          <cell r="AG732">
            <v>54310</v>
          </cell>
          <cell r="AH732">
            <v>59482</v>
          </cell>
          <cell r="AI732">
            <v>54310</v>
          </cell>
          <cell r="AJ732">
            <v>56897</v>
          </cell>
          <cell r="AK732">
            <v>59482</v>
          </cell>
          <cell r="AL732">
            <v>51724</v>
          </cell>
          <cell r="AM732">
            <v>59482</v>
          </cell>
          <cell r="AN732">
            <v>56897</v>
          </cell>
          <cell r="AO732">
            <v>54313</v>
          </cell>
          <cell r="AQ732">
            <v>675000</v>
          </cell>
          <cell r="AR732">
            <v>675000</v>
          </cell>
          <cell r="AS732">
            <v>675000</v>
          </cell>
          <cell r="AT732">
            <v>750000</v>
          </cell>
          <cell r="AU732">
            <v>800000</v>
          </cell>
          <cell r="AV732">
            <v>800000</v>
          </cell>
          <cell r="AW732" t="e">
            <v>#REF!</v>
          </cell>
          <cell r="AX732" t="e">
            <v>#REF!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D732">
            <v>1213316.07</v>
          </cell>
          <cell r="BE732">
            <v>1473067.37</v>
          </cell>
          <cell r="BF732">
            <v>344508.97</v>
          </cell>
          <cell r="BH732">
            <v>675000</v>
          </cell>
          <cell r="BI732">
            <v>322875</v>
          </cell>
          <cell r="BJ732">
            <v>315000</v>
          </cell>
          <cell r="BK732">
            <v>800000</v>
          </cell>
          <cell r="BL732">
            <v>800000</v>
          </cell>
          <cell r="BO732">
            <v>408398</v>
          </cell>
          <cell r="BP732">
            <v>-125000</v>
          </cell>
          <cell r="BQ732">
            <v>0</v>
          </cell>
          <cell r="BS732">
            <v>475000</v>
          </cell>
          <cell r="BT732">
            <v>800000</v>
          </cell>
          <cell r="BU732">
            <v>475000</v>
          </cell>
          <cell r="BV732">
            <v>325000</v>
          </cell>
        </row>
        <row r="733">
          <cell r="C733" t="str">
            <v>O&amp;M</v>
          </cell>
          <cell r="E733" t="str">
            <v>LE-P-E-PT-Labor / Employment</v>
          </cell>
          <cell r="G733" t="str">
            <v>Labor &amp; Employment</v>
          </cell>
          <cell r="I733">
            <v>14216.96</v>
          </cell>
          <cell r="J733">
            <v>2575</v>
          </cell>
          <cell r="K733">
            <v>-11641.96</v>
          </cell>
          <cell r="L733">
            <v>-4.5211495145631062</v>
          </cell>
          <cell r="M733">
            <v>16252.48</v>
          </cell>
          <cell r="N733">
            <v>15939</v>
          </cell>
          <cell r="O733">
            <v>-313.47999999999956</v>
          </cell>
          <cell r="P733">
            <v>-1.96674822761779E-2</v>
          </cell>
          <cell r="R733">
            <v>604.16</v>
          </cell>
          <cell r="S733">
            <v>769.92</v>
          </cell>
          <cell r="T733">
            <v>252.16</v>
          </cell>
          <cell r="U733">
            <v>256</v>
          </cell>
          <cell r="V733">
            <v>153.28</v>
          </cell>
          <cell r="W733">
            <v>14216.96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D733">
            <v>2820</v>
          </cell>
          <cell r="AE733">
            <v>2452</v>
          </cell>
          <cell r="AF733">
            <v>2697</v>
          </cell>
          <cell r="AG733">
            <v>2575</v>
          </cell>
          <cell r="AH733">
            <v>2820</v>
          </cell>
          <cell r="AI733">
            <v>2575</v>
          </cell>
          <cell r="AJ733">
            <v>2697</v>
          </cell>
          <cell r="AK733">
            <v>2820</v>
          </cell>
          <cell r="AL733">
            <v>2452</v>
          </cell>
          <cell r="AM733">
            <v>2820</v>
          </cell>
          <cell r="AN733">
            <v>2697</v>
          </cell>
          <cell r="AO733">
            <v>2575</v>
          </cell>
          <cell r="AQ733">
            <v>32000</v>
          </cell>
          <cell r="AR733">
            <v>32000</v>
          </cell>
          <cell r="AS733">
            <v>32000</v>
          </cell>
          <cell r="AT733">
            <v>27200</v>
          </cell>
          <cell r="AU733">
            <v>16002</v>
          </cell>
          <cell r="AV733">
            <v>16001</v>
          </cell>
          <cell r="AW733" t="e">
            <v>#REF!</v>
          </cell>
          <cell r="AX733" t="e">
            <v>#REF!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D733">
            <v>61217.45</v>
          </cell>
          <cell r="BE733">
            <v>0</v>
          </cell>
          <cell r="BF733">
            <v>0</v>
          </cell>
          <cell r="BH733">
            <v>32000</v>
          </cell>
          <cell r="BI733">
            <v>0</v>
          </cell>
          <cell r="BJ733">
            <v>0</v>
          </cell>
          <cell r="BK733">
            <v>16001</v>
          </cell>
          <cell r="BL733">
            <v>23998</v>
          </cell>
          <cell r="BO733">
            <v>7745.52</v>
          </cell>
          <cell r="BP733">
            <v>8002</v>
          </cell>
          <cell r="BQ733">
            <v>-7997</v>
          </cell>
          <cell r="BS733">
            <v>31000</v>
          </cell>
          <cell r="BT733">
            <v>23998</v>
          </cell>
          <cell r="BU733">
            <v>31000</v>
          </cell>
          <cell r="BV733">
            <v>-7002</v>
          </cell>
        </row>
        <row r="734">
          <cell r="C734" t="str">
            <v>O&amp;M</v>
          </cell>
          <cell r="E734" t="str">
            <v>IAA-LE-P-E-PT-Property</v>
          </cell>
          <cell r="G734" t="str">
            <v>Property</v>
          </cell>
          <cell r="I734">
            <v>2240</v>
          </cell>
          <cell r="J734">
            <v>657</v>
          </cell>
          <cell r="K734">
            <v>-1583</v>
          </cell>
          <cell r="L734">
            <v>-2.4094368340943682</v>
          </cell>
          <cell r="M734">
            <v>1942.4</v>
          </cell>
          <cell r="N734">
            <v>4065</v>
          </cell>
          <cell r="O734">
            <v>2122.6</v>
          </cell>
          <cell r="P734">
            <v>0.52216482164821643</v>
          </cell>
          <cell r="R734">
            <v>0</v>
          </cell>
          <cell r="S734">
            <v>-297.60000000000002</v>
          </cell>
          <cell r="T734">
            <v>0</v>
          </cell>
          <cell r="U734">
            <v>0</v>
          </cell>
          <cell r="V734">
            <v>0</v>
          </cell>
          <cell r="W734">
            <v>2240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719</v>
          </cell>
          <cell r="AE734">
            <v>625</v>
          </cell>
          <cell r="AF734">
            <v>688</v>
          </cell>
          <cell r="AG734">
            <v>657</v>
          </cell>
          <cell r="AH734">
            <v>719</v>
          </cell>
          <cell r="AI734">
            <v>657</v>
          </cell>
          <cell r="AJ734">
            <v>688</v>
          </cell>
          <cell r="AK734">
            <v>719</v>
          </cell>
          <cell r="AL734">
            <v>625</v>
          </cell>
          <cell r="AM734">
            <v>719</v>
          </cell>
          <cell r="AN734">
            <v>688</v>
          </cell>
          <cell r="AO734">
            <v>656</v>
          </cell>
          <cell r="AQ734">
            <v>8160</v>
          </cell>
          <cell r="AR734">
            <v>8160</v>
          </cell>
          <cell r="AS734">
            <v>8160</v>
          </cell>
          <cell r="AT734">
            <v>8160</v>
          </cell>
          <cell r="AU734">
            <v>8160</v>
          </cell>
          <cell r="AV734">
            <v>8160</v>
          </cell>
          <cell r="AW734" t="e">
            <v>#REF!</v>
          </cell>
          <cell r="AX734" t="e">
            <v>#REF!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D734">
            <v>1841.35</v>
          </cell>
          <cell r="BE734">
            <v>-4041.45</v>
          </cell>
          <cell r="BF734">
            <v>8243.4500000000007</v>
          </cell>
          <cell r="BH734">
            <v>8160</v>
          </cell>
          <cell r="BI734">
            <v>5381</v>
          </cell>
          <cell r="BJ734">
            <v>5250</v>
          </cell>
          <cell r="BK734">
            <v>8160</v>
          </cell>
          <cell r="BL734">
            <v>8160</v>
          </cell>
          <cell r="BO734">
            <v>6217.6</v>
          </cell>
          <cell r="BP734">
            <v>0</v>
          </cell>
          <cell r="BQ734">
            <v>0</v>
          </cell>
          <cell r="BS734">
            <v>7905</v>
          </cell>
          <cell r="BT734">
            <v>8160</v>
          </cell>
          <cell r="BU734">
            <v>7905</v>
          </cell>
          <cell r="BV734">
            <v>255</v>
          </cell>
        </row>
        <row r="735">
          <cell r="C735" t="str">
            <v>O&amp;M</v>
          </cell>
          <cell r="E735" t="str">
            <v>IAA-LE-P-E-PT-Regulatory</v>
          </cell>
          <cell r="G735" t="str">
            <v>Regulatory</v>
          </cell>
          <cell r="I735">
            <v>-96</v>
          </cell>
          <cell r="J735">
            <v>1030</v>
          </cell>
          <cell r="K735">
            <v>1126</v>
          </cell>
          <cell r="L735">
            <v>1.0932038834951456</v>
          </cell>
          <cell r="M735">
            <v>8806.4</v>
          </cell>
          <cell r="N735">
            <v>6376</v>
          </cell>
          <cell r="O735">
            <v>-2430.3999999999996</v>
          </cell>
          <cell r="P735">
            <v>-0.38117942283563355</v>
          </cell>
          <cell r="R735">
            <v>3071.68</v>
          </cell>
          <cell r="S735">
            <v>63.68</v>
          </cell>
          <cell r="T735">
            <v>7760.32</v>
          </cell>
          <cell r="U735">
            <v>-2223.36</v>
          </cell>
          <cell r="V735">
            <v>230.08</v>
          </cell>
          <cell r="W735">
            <v>-96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1128</v>
          </cell>
          <cell r="AE735">
            <v>981</v>
          </cell>
          <cell r="AF735">
            <v>1079</v>
          </cell>
          <cell r="AG735">
            <v>1030</v>
          </cell>
          <cell r="AH735">
            <v>1128</v>
          </cell>
          <cell r="AI735">
            <v>1030</v>
          </cell>
          <cell r="AJ735">
            <v>1079</v>
          </cell>
          <cell r="AK735">
            <v>1128</v>
          </cell>
          <cell r="AL735">
            <v>981</v>
          </cell>
          <cell r="AM735">
            <v>1128</v>
          </cell>
          <cell r="AN735">
            <v>1079</v>
          </cell>
          <cell r="AO735">
            <v>1029</v>
          </cell>
          <cell r="AQ735">
            <v>12800</v>
          </cell>
          <cell r="AR735">
            <v>12800</v>
          </cell>
          <cell r="AS735">
            <v>12800</v>
          </cell>
          <cell r="AT735">
            <v>12800</v>
          </cell>
          <cell r="AU735">
            <v>12803</v>
          </cell>
          <cell r="AV735">
            <v>19844</v>
          </cell>
          <cell r="AW735" t="e">
            <v>#REF!</v>
          </cell>
          <cell r="AX735" t="e">
            <v>#REF!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D735">
            <v>19210.8</v>
          </cell>
          <cell r="BE735">
            <v>16783.900000000001</v>
          </cell>
          <cell r="BF735">
            <v>6921.73</v>
          </cell>
          <cell r="BH735">
            <v>12800</v>
          </cell>
          <cell r="BI735">
            <v>14350</v>
          </cell>
          <cell r="BJ735">
            <v>14000</v>
          </cell>
          <cell r="BK735">
            <v>19844</v>
          </cell>
          <cell r="BL735">
            <v>19844</v>
          </cell>
          <cell r="BO735">
            <v>11037.6</v>
          </cell>
          <cell r="BP735">
            <v>-7044</v>
          </cell>
          <cell r="BQ735">
            <v>0</v>
          </cell>
          <cell r="BS735">
            <v>12400</v>
          </cell>
          <cell r="BT735">
            <v>19844</v>
          </cell>
          <cell r="BU735">
            <v>12400</v>
          </cell>
          <cell r="BV735">
            <v>7444</v>
          </cell>
        </row>
        <row r="736">
          <cell r="C736" t="str">
            <v>O&amp;M</v>
          </cell>
          <cell r="E736" t="str">
            <v>LE-P-PT-Regulatory</v>
          </cell>
          <cell r="G736" t="str">
            <v>Regulatory</v>
          </cell>
          <cell r="I736">
            <v>21719.71</v>
          </cell>
          <cell r="J736">
            <v>55919</v>
          </cell>
          <cell r="K736">
            <v>34199.29</v>
          </cell>
          <cell r="L736">
            <v>0.61158622292959464</v>
          </cell>
          <cell r="M736">
            <v>167822.11</v>
          </cell>
          <cell r="N736">
            <v>346167</v>
          </cell>
          <cell r="O736">
            <v>178344.89</v>
          </cell>
          <cell r="P736">
            <v>0.51519899354935628</v>
          </cell>
          <cell r="R736">
            <v>110453.86</v>
          </cell>
          <cell r="S736">
            <v>18732.5</v>
          </cell>
          <cell r="T736">
            <v>17090.95</v>
          </cell>
          <cell r="U736">
            <v>-2574.41</v>
          </cell>
          <cell r="V736">
            <v>2399.5</v>
          </cell>
          <cell r="W736">
            <v>21719.71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61245</v>
          </cell>
          <cell r="AE736">
            <v>53257</v>
          </cell>
          <cell r="AF736">
            <v>58582</v>
          </cell>
          <cell r="AG736">
            <v>55919</v>
          </cell>
          <cell r="AH736">
            <v>61245</v>
          </cell>
          <cell r="AI736">
            <v>55919</v>
          </cell>
          <cell r="AJ736">
            <v>58582</v>
          </cell>
          <cell r="AK736">
            <v>61245</v>
          </cell>
          <cell r="AL736">
            <v>53257</v>
          </cell>
          <cell r="AM736">
            <v>61245</v>
          </cell>
          <cell r="AN736">
            <v>58582</v>
          </cell>
          <cell r="AO736">
            <v>55924</v>
          </cell>
          <cell r="AQ736">
            <v>695002</v>
          </cell>
          <cell r="AR736">
            <v>695002</v>
          </cell>
          <cell r="AS736">
            <v>695002</v>
          </cell>
          <cell r="AT736">
            <v>595002</v>
          </cell>
          <cell r="AU736">
            <v>595002</v>
          </cell>
          <cell r="AV736">
            <v>615002</v>
          </cell>
          <cell r="AW736" t="e">
            <v>#REF!</v>
          </cell>
          <cell r="AX736" t="e">
            <v>#REF!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D736">
            <v>549180.78</v>
          </cell>
          <cell r="BE736">
            <v>1229210.97</v>
          </cell>
          <cell r="BF736">
            <v>1756769.53</v>
          </cell>
          <cell r="BH736">
            <v>695002</v>
          </cell>
          <cell r="BI736">
            <v>780025</v>
          </cell>
          <cell r="BJ736">
            <v>761000</v>
          </cell>
          <cell r="BK736">
            <v>615002</v>
          </cell>
          <cell r="BL736">
            <v>615002</v>
          </cell>
          <cell r="BO736">
            <v>447179.89</v>
          </cell>
          <cell r="BP736">
            <v>80000</v>
          </cell>
          <cell r="BQ736">
            <v>0</v>
          </cell>
          <cell r="BS736">
            <v>695000</v>
          </cell>
          <cell r="BT736">
            <v>615002</v>
          </cell>
          <cell r="BU736">
            <v>695000</v>
          </cell>
          <cell r="BV736">
            <v>-79998</v>
          </cell>
        </row>
        <row r="737">
          <cell r="C737" t="str">
            <v>O&amp;M</v>
          </cell>
          <cell r="E737" t="str">
            <v>LE-P-PT-ER&amp;TGen</v>
          </cell>
          <cell r="G737" t="str">
            <v>ER&amp;T General Counsel</v>
          </cell>
          <cell r="I737">
            <v>0</v>
          </cell>
          <cell r="J737">
            <v>10057</v>
          </cell>
          <cell r="K737">
            <v>10057</v>
          </cell>
          <cell r="L737">
            <v>1</v>
          </cell>
          <cell r="M737">
            <v>533</v>
          </cell>
          <cell r="N737">
            <v>62259</v>
          </cell>
          <cell r="O737">
            <v>61726</v>
          </cell>
          <cell r="P737">
            <v>0.99143898874058367</v>
          </cell>
          <cell r="R737">
            <v>0</v>
          </cell>
          <cell r="S737">
            <v>1000</v>
          </cell>
          <cell r="T737">
            <v>-467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11015</v>
          </cell>
          <cell r="AE737">
            <v>9579</v>
          </cell>
          <cell r="AF737">
            <v>10536</v>
          </cell>
          <cell r="AG737">
            <v>10057</v>
          </cell>
          <cell r="AH737">
            <v>11015</v>
          </cell>
          <cell r="AI737">
            <v>10057</v>
          </cell>
          <cell r="AJ737">
            <v>10536</v>
          </cell>
          <cell r="AK737">
            <v>11015</v>
          </cell>
          <cell r="AL737">
            <v>9579</v>
          </cell>
          <cell r="AM737">
            <v>11015</v>
          </cell>
          <cell r="AN737">
            <v>10536</v>
          </cell>
          <cell r="AO737">
            <v>10060</v>
          </cell>
          <cell r="AQ737">
            <v>125000</v>
          </cell>
          <cell r="AR737">
            <v>125000</v>
          </cell>
          <cell r="AS737">
            <v>125000</v>
          </cell>
          <cell r="AT737">
            <v>100000</v>
          </cell>
          <cell r="AU737">
            <v>100000</v>
          </cell>
          <cell r="AV737">
            <v>100000</v>
          </cell>
          <cell r="AW737" t="e">
            <v>#REF!</v>
          </cell>
          <cell r="AX737" t="e">
            <v>#REF!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D737">
            <v>7514</v>
          </cell>
          <cell r="BE737">
            <v>123152</v>
          </cell>
          <cell r="BF737">
            <v>126701</v>
          </cell>
          <cell r="BH737">
            <v>125000</v>
          </cell>
          <cell r="BI737">
            <v>205000</v>
          </cell>
          <cell r="BJ737">
            <v>200000</v>
          </cell>
          <cell r="BK737">
            <v>100000</v>
          </cell>
          <cell r="BL737">
            <v>100000</v>
          </cell>
          <cell r="BO737">
            <v>99467</v>
          </cell>
          <cell r="BP737">
            <v>25000</v>
          </cell>
          <cell r="BQ737">
            <v>0</v>
          </cell>
          <cell r="BS737">
            <v>0</v>
          </cell>
          <cell r="BT737">
            <v>100000</v>
          </cell>
          <cell r="BU737">
            <v>0</v>
          </cell>
          <cell r="BV737">
            <v>100000</v>
          </cell>
        </row>
        <row r="738">
          <cell r="C738" t="str">
            <v>O&amp;M</v>
          </cell>
          <cell r="E738" t="str">
            <v>LE-P-PT-Integration Pass Through</v>
          </cell>
          <cell r="F738" t="str">
            <v>Integration</v>
          </cell>
          <cell r="G738" t="str">
            <v>Integration</v>
          </cell>
          <cell r="I738">
            <v>0</v>
          </cell>
          <cell r="J738">
            <v>0</v>
          </cell>
          <cell r="K738">
            <v>0</v>
          </cell>
          <cell r="L738" t="str">
            <v xml:space="preserve"> </v>
          </cell>
          <cell r="M738">
            <v>0</v>
          </cell>
          <cell r="N738">
            <v>0</v>
          </cell>
          <cell r="O738">
            <v>0</v>
          </cell>
          <cell r="P738" t="str">
            <v xml:space="preserve"> 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D738">
            <v>0</v>
          </cell>
          <cell r="BE738">
            <v>0</v>
          </cell>
          <cell r="BF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O738">
            <v>0</v>
          </cell>
          <cell r="BP738">
            <v>0</v>
          </cell>
          <cell r="BQ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</row>
        <row r="739">
          <cell r="C739" t="str">
            <v>O&amp;M</v>
          </cell>
          <cell r="E739" t="str">
            <v>LE-P-PT-Commercial</v>
          </cell>
          <cell r="I739">
            <v>1356</v>
          </cell>
          <cell r="J739">
            <v>0</v>
          </cell>
          <cell r="K739">
            <v>-1356</v>
          </cell>
          <cell r="L739" t="str">
            <v xml:space="preserve"> </v>
          </cell>
          <cell r="M739">
            <v>1356</v>
          </cell>
          <cell r="N739">
            <v>0</v>
          </cell>
          <cell r="O739">
            <v>-1356</v>
          </cell>
          <cell r="P739" t="str">
            <v xml:space="preserve"> 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1356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D739">
            <v>0</v>
          </cell>
          <cell r="BE739">
            <v>0</v>
          </cell>
          <cell r="BF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754749</v>
          </cell>
          <cell r="BN739">
            <v>1175128</v>
          </cell>
          <cell r="BO739">
            <v>-1356</v>
          </cell>
          <cell r="BP739">
            <v>0</v>
          </cell>
          <cell r="BQ739">
            <v>0</v>
          </cell>
          <cell r="BS739">
            <v>150000</v>
          </cell>
          <cell r="BT739">
            <v>-754749</v>
          </cell>
          <cell r="BU739">
            <v>-1025128</v>
          </cell>
          <cell r="BV739">
            <v>1025128</v>
          </cell>
        </row>
        <row r="741">
          <cell r="D741" t="str">
            <v>PT</v>
          </cell>
          <cell r="I741">
            <v>265792.31</v>
          </cell>
          <cell r="J741">
            <v>217077</v>
          </cell>
          <cell r="K741">
            <v>-48715.310000000005</v>
          </cell>
          <cell r="L741">
            <v>-0.22441488504079199</v>
          </cell>
          <cell r="M741">
            <v>1934343.88</v>
          </cell>
          <cell r="N741">
            <v>1343808</v>
          </cell>
          <cell r="O741">
            <v>-590535.88</v>
          </cell>
          <cell r="P741">
            <v>-0.43944959398961758</v>
          </cell>
          <cell r="R741">
            <v>380236.12</v>
          </cell>
          <cell r="S741">
            <v>366023.74</v>
          </cell>
          <cell r="T741">
            <v>461136.64999999997</v>
          </cell>
          <cell r="U741">
            <v>352716.47000000003</v>
          </cell>
          <cell r="V741">
            <v>108438.59000000001</v>
          </cell>
          <cell r="W741">
            <v>265792.31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D741">
            <v>237750</v>
          </cell>
          <cell r="AE741">
            <v>206740</v>
          </cell>
          <cell r="AF741">
            <v>227414</v>
          </cell>
          <cell r="AG741">
            <v>217077</v>
          </cell>
          <cell r="AH741">
            <v>237750</v>
          </cell>
          <cell r="AI741">
            <v>217077</v>
          </cell>
          <cell r="AJ741">
            <v>227414</v>
          </cell>
          <cell r="AK741">
            <v>237750</v>
          </cell>
          <cell r="AL741">
            <v>206740</v>
          </cell>
          <cell r="AM741">
            <v>237750</v>
          </cell>
          <cell r="AN741">
            <v>227414</v>
          </cell>
          <cell r="AO741">
            <v>217086</v>
          </cell>
          <cell r="AQ741">
            <v>2697962</v>
          </cell>
          <cell r="AR741">
            <v>2697962</v>
          </cell>
          <cell r="AS741">
            <v>2697962</v>
          </cell>
          <cell r="AT741">
            <v>3187162</v>
          </cell>
          <cell r="AU741">
            <v>3225970.04</v>
          </cell>
          <cell r="AV741">
            <v>3418010.04</v>
          </cell>
          <cell r="AW741" t="e">
            <v>#REF!</v>
          </cell>
          <cell r="AX741" t="e">
            <v>#REF!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D741">
            <v>3310555.24</v>
          </cell>
          <cell r="BE741">
            <v>4263615.76</v>
          </cell>
          <cell r="BF741">
            <v>3009895.5</v>
          </cell>
          <cell r="BH741">
            <v>2697962</v>
          </cell>
          <cell r="BI741">
            <v>2339812</v>
          </cell>
          <cell r="BJ741">
            <v>2580500</v>
          </cell>
          <cell r="BK741">
            <v>3418010.04</v>
          </cell>
          <cell r="BL741">
            <v>3804008.04</v>
          </cell>
          <cell r="BM741">
            <v>754749</v>
          </cell>
          <cell r="BN741">
            <v>1175128</v>
          </cell>
          <cell r="BO741">
            <v>1869664.1600000001</v>
          </cell>
          <cell r="BP741">
            <v>-1106046.04</v>
          </cell>
          <cell r="BQ741">
            <v>-385998</v>
          </cell>
          <cell r="BS741">
            <v>3040305</v>
          </cell>
          <cell r="BT741">
            <v>3049259.04</v>
          </cell>
          <cell r="BU741">
            <v>1865177</v>
          </cell>
          <cell r="BV741">
            <v>1938831.04</v>
          </cell>
        </row>
        <row r="743">
          <cell r="C743" t="str">
            <v>O&amp;M Total</v>
          </cell>
          <cell r="I743">
            <v>743121.82</v>
          </cell>
          <cell r="J743">
            <v>620312.68999999994</v>
          </cell>
          <cell r="K743">
            <v>-122809.13</v>
          </cell>
          <cell r="L743">
            <v>-0.19797939326374253</v>
          </cell>
          <cell r="M743">
            <v>4414727.6000000024</v>
          </cell>
          <cell r="N743">
            <v>3833717.8899999997</v>
          </cell>
          <cell r="O743">
            <v>-581009.70999999985</v>
          </cell>
          <cell r="P743">
            <v>-0.15155254681507091</v>
          </cell>
          <cell r="R743">
            <v>775083.8600000001</v>
          </cell>
          <cell r="S743">
            <v>717409.70000000007</v>
          </cell>
          <cell r="T743">
            <v>835986.66999999993</v>
          </cell>
          <cell r="U743">
            <v>750643.73</v>
          </cell>
          <cell r="V743">
            <v>592481.81999999995</v>
          </cell>
          <cell r="W743">
            <v>743121.82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676342.02</v>
          </cell>
          <cell r="AE743">
            <v>591972.15999999992</v>
          </cell>
          <cell r="AF743">
            <v>648436.30999999994</v>
          </cell>
          <cell r="AG743">
            <v>620312.68999999994</v>
          </cell>
          <cell r="AH743">
            <v>676342.02</v>
          </cell>
          <cell r="AI743">
            <v>620312.68999999994</v>
          </cell>
          <cell r="AJ743">
            <v>648436.30999999994</v>
          </cell>
          <cell r="AK743">
            <v>676342.02</v>
          </cell>
          <cell r="AL743">
            <v>591755.25</v>
          </cell>
          <cell r="AM743">
            <v>676125.11</v>
          </cell>
          <cell r="AN743">
            <v>648219.39999999991</v>
          </cell>
          <cell r="AO743">
            <v>622871.46</v>
          </cell>
          <cell r="AQ743">
            <v>7697423.8799999999</v>
          </cell>
          <cell r="AR743">
            <v>7697423.8799999999</v>
          </cell>
          <cell r="AS743">
            <v>7697250.5100000007</v>
          </cell>
          <cell r="AT743">
            <v>8848693.8900000006</v>
          </cell>
          <cell r="AU743">
            <v>8807519.9000000004</v>
          </cell>
          <cell r="AV743">
            <v>8976825.9000000004</v>
          </cell>
          <cell r="AW743" t="e">
            <v>#REF!</v>
          </cell>
          <cell r="AX743" t="e">
            <v>#REF!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D743">
            <v>7184945.7699999996</v>
          </cell>
          <cell r="BE743">
            <v>8289255.8599999994</v>
          </cell>
          <cell r="BF743">
            <v>7771391.4200000018</v>
          </cell>
          <cell r="BH743">
            <v>7697467.4400000004</v>
          </cell>
          <cell r="BI743">
            <v>7294083.0999999987</v>
          </cell>
          <cell r="BJ743">
            <v>8049692.1799999997</v>
          </cell>
          <cell r="BK743">
            <v>8976825.9000000004</v>
          </cell>
          <cell r="BL743">
            <v>9402952.25</v>
          </cell>
          <cell r="BM743">
            <v>754749</v>
          </cell>
          <cell r="BN743">
            <v>1175128</v>
          </cell>
          <cell r="BO743">
            <v>4988224.6499999976</v>
          </cell>
          <cell r="BP743">
            <v>-1705484.81</v>
          </cell>
          <cell r="BQ743">
            <v>-426126.35</v>
          </cell>
          <cell r="BS743">
            <v>9035593.8000000007</v>
          </cell>
          <cell r="BT743">
            <v>8648203.25</v>
          </cell>
          <cell r="BU743">
            <v>7860465.8000000007</v>
          </cell>
          <cell r="BV743">
            <v>1542486.45</v>
          </cell>
        </row>
        <row r="745">
          <cell r="I745">
            <v>42101.300999999999</v>
          </cell>
          <cell r="J745">
            <v>39472.972699999998</v>
          </cell>
          <cell r="K745">
            <v>-2628.328300000001</v>
          </cell>
          <cell r="L745">
            <v>-6.6585517132840652E-2</v>
          </cell>
          <cell r="M745">
            <v>-6968.3098999999802</v>
          </cell>
          <cell r="N745">
            <v>251510.5007</v>
          </cell>
          <cell r="O745">
            <v>258478.8106</v>
          </cell>
          <cell r="P745">
            <v>1.027705840832116</v>
          </cell>
          <cell r="W745">
            <v>42101.300999999999</v>
          </cell>
          <cell r="AV745">
            <v>448511.41</v>
          </cell>
          <cell r="BH745">
            <v>508915.36409999989</v>
          </cell>
          <cell r="BK745">
            <v>448511.41</v>
          </cell>
          <cell r="BL745">
            <v>448511.41</v>
          </cell>
          <cell r="BP745">
            <v>60403.954099999915</v>
          </cell>
        </row>
        <row r="746">
          <cell r="I746">
            <v>701020.51899999997</v>
          </cell>
          <cell r="J746">
            <v>580839.7172999999</v>
          </cell>
          <cell r="K746">
            <v>-120180.80170000007</v>
          </cell>
          <cell r="L746">
            <v>-0.2069087187402639</v>
          </cell>
          <cell r="M746">
            <v>4421695.9099000022</v>
          </cell>
          <cell r="N746">
            <v>3582207.3892999995</v>
          </cell>
          <cell r="O746">
            <v>-839488.52060000272</v>
          </cell>
          <cell r="P746">
            <v>-0.23434950279750483</v>
          </cell>
          <cell r="W746">
            <v>701020.51899999997</v>
          </cell>
          <cell r="AV746">
            <v>8528314.4900000002</v>
          </cell>
          <cell r="BH746">
            <v>7188552.0759000005</v>
          </cell>
          <cell r="BK746">
            <v>8528314.4900000002</v>
          </cell>
          <cell r="BL746">
            <v>8954440.8399999999</v>
          </cell>
          <cell r="BP746">
            <v>-1765888.7640999993</v>
          </cell>
        </row>
        <row r="748">
          <cell r="B748" t="str">
            <v>Law</v>
          </cell>
          <cell r="I748">
            <v>757079.82</v>
          </cell>
          <cell r="J748">
            <v>624335.68999999994</v>
          </cell>
          <cell r="K748">
            <v>-132744.13000000003</v>
          </cell>
          <cell r="L748">
            <v>-0.21261659733083663</v>
          </cell>
          <cell r="M748">
            <v>4428685.6000000024</v>
          </cell>
          <cell r="N748">
            <v>3858621.8899999997</v>
          </cell>
          <cell r="O748">
            <v>-570063.70999999985</v>
          </cell>
          <cell r="P748">
            <v>-0.14773764474756554</v>
          </cell>
          <cell r="R748">
            <v>775083.8600000001</v>
          </cell>
          <cell r="S748">
            <v>717409.70000000007</v>
          </cell>
          <cell r="T748">
            <v>835986.66999999993</v>
          </cell>
          <cell r="U748">
            <v>751116.73</v>
          </cell>
          <cell r="V748">
            <v>592008.81999999995</v>
          </cell>
          <cell r="W748">
            <v>757079.82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D748">
            <v>680748.02</v>
          </cell>
          <cell r="AE748">
            <v>595803.15999999992</v>
          </cell>
          <cell r="AF748">
            <v>652651.30999999994</v>
          </cell>
          <cell r="AG748">
            <v>624335.68999999994</v>
          </cell>
          <cell r="AH748">
            <v>680748.02</v>
          </cell>
          <cell r="AI748">
            <v>624335.68999999994</v>
          </cell>
          <cell r="AJ748">
            <v>652651.30999999994</v>
          </cell>
          <cell r="AK748">
            <v>680748.02</v>
          </cell>
          <cell r="AL748">
            <v>595586.25</v>
          </cell>
          <cell r="AM748">
            <v>680531.11</v>
          </cell>
          <cell r="AN748">
            <v>652434.39999999991</v>
          </cell>
          <cell r="AO748">
            <v>626894.46</v>
          </cell>
          <cell r="AQ748">
            <v>7747423.8799999999</v>
          </cell>
          <cell r="AR748">
            <v>7747423.8799999999</v>
          </cell>
          <cell r="AS748">
            <v>7747250.5100000007</v>
          </cell>
          <cell r="AT748">
            <v>8898693.8900000006</v>
          </cell>
          <cell r="AU748">
            <v>8857519.9000000004</v>
          </cell>
          <cell r="AV748">
            <v>9026825.9000000004</v>
          </cell>
          <cell r="AW748" t="e">
            <v>#REF!</v>
          </cell>
          <cell r="AX748" t="e">
            <v>#REF!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D748">
            <v>7186187.7699999996</v>
          </cell>
          <cell r="BE748">
            <v>8292235.96</v>
          </cell>
          <cell r="BF748">
            <v>7782191.5800000019</v>
          </cell>
          <cell r="BH748">
            <v>7747467.4400000004</v>
          </cell>
          <cell r="BI748">
            <v>7345333.0999999987</v>
          </cell>
          <cell r="BJ748">
            <v>8099692.1799999997</v>
          </cell>
          <cell r="BK748">
            <v>9026825.9000000004</v>
          </cell>
          <cell r="BL748">
            <v>9452952.25</v>
          </cell>
          <cell r="BM748">
            <v>754749</v>
          </cell>
          <cell r="BN748">
            <v>1175128</v>
          </cell>
          <cell r="BO748">
            <v>5024266.6499999976</v>
          </cell>
          <cell r="BP748">
            <v>-1705484.81</v>
          </cell>
          <cell r="BQ748">
            <v>-426126.35</v>
          </cell>
          <cell r="BS748">
            <v>9085593.8000000007</v>
          </cell>
          <cell r="BT748">
            <v>8698203.25</v>
          </cell>
          <cell r="BU748">
            <v>7910465.8000000007</v>
          </cell>
          <cell r="BV748">
            <v>1542486.45</v>
          </cell>
        </row>
        <row r="750">
          <cell r="C750" t="str">
            <v>O&amp;M</v>
          </cell>
          <cell r="E750" t="str">
            <v>PF-P-Pwr FinConstEst</v>
          </cell>
          <cell r="I750">
            <v>88494.399999999994</v>
          </cell>
          <cell r="J750">
            <v>0</v>
          </cell>
          <cell r="K750">
            <v>-88494.399999999994</v>
          </cell>
          <cell r="L750" t="str">
            <v xml:space="preserve"> </v>
          </cell>
          <cell r="M750">
            <v>107380.4</v>
          </cell>
          <cell r="N750">
            <v>0</v>
          </cell>
          <cell r="O750">
            <v>-107380.4</v>
          </cell>
          <cell r="P750" t="str">
            <v xml:space="preserve"> 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18886</v>
          </cell>
          <cell r="W750">
            <v>88494.399999999994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818910.45</v>
          </cell>
          <cell r="AW750" t="e">
            <v>#REF!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D750">
            <v>0</v>
          </cell>
          <cell r="BE750">
            <v>0</v>
          </cell>
          <cell r="BF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818910.45</v>
          </cell>
          <cell r="BL750">
            <v>818910.45</v>
          </cell>
          <cell r="BO750">
            <v>711530.04999999993</v>
          </cell>
          <cell r="BP750">
            <v>-818910.45</v>
          </cell>
          <cell r="BQ750">
            <v>0</v>
          </cell>
          <cell r="BS750">
            <v>1623494.24</v>
          </cell>
          <cell r="BT750">
            <v>818910.45</v>
          </cell>
          <cell r="BU750">
            <v>1623494.24</v>
          </cell>
          <cell r="BV750">
            <v>-804583.79</v>
          </cell>
        </row>
        <row r="751">
          <cell r="C751" t="str">
            <v>O&amp;M</v>
          </cell>
          <cell r="E751" t="str">
            <v>PF-T-Power Dedicated</v>
          </cell>
          <cell r="I751">
            <v>0</v>
          </cell>
          <cell r="J751">
            <v>0</v>
          </cell>
          <cell r="K751">
            <v>0</v>
          </cell>
          <cell r="L751" t="str">
            <v xml:space="preserve"> </v>
          </cell>
          <cell r="M751">
            <v>73935.03</v>
          </cell>
          <cell r="N751">
            <v>0</v>
          </cell>
          <cell r="O751">
            <v>-73935.03</v>
          </cell>
          <cell r="P751" t="str">
            <v xml:space="preserve"> 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73935.03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124000</v>
          </cell>
          <cell r="AW751" t="e">
            <v>#REF!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D751">
            <v>0</v>
          </cell>
          <cell r="BE751">
            <v>0</v>
          </cell>
          <cell r="BF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124000</v>
          </cell>
          <cell r="BL751">
            <v>124000</v>
          </cell>
          <cell r="BO751">
            <v>50064.97</v>
          </cell>
          <cell r="BP751">
            <v>-124000</v>
          </cell>
          <cell r="BQ751">
            <v>0</v>
          </cell>
          <cell r="BS751">
            <v>18032505.93</v>
          </cell>
          <cell r="BT751">
            <v>124000</v>
          </cell>
          <cell r="BU751">
            <v>18032505.93</v>
          </cell>
          <cell r="BV751">
            <v>-17908505.93</v>
          </cell>
        </row>
        <row r="753">
          <cell r="D753" t="str">
            <v>Non-PT</v>
          </cell>
          <cell r="I753">
            <v>88494.399999999994</v>
          </cell>
          <cell r="J753">
            <v>0</v>
          </cell>
          <cell r="K753">
            <v>-88494.399999999994</v>
          </cell>
          <cell r="L753" t="str">
            <v xml:space="preserve"> </v>
          </cell>
          <cell r="M753">
            <v>181315.43</v>
          </cell>
          <cell r="N753">
            <v>0</v>
          </cell>
          <cell r="O753">
            <v>-181315.43</v>
          </cell>
          <cell r="P753" t="str">
            <v xml:space="preserve"> 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92821.03</v>
          </cell>
          <cell r="W753">
            <v>88494.399999999994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942910.45</v>
          </cell>
          <cell r="AW753" t="e">
            <v>#REF!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D753">
            <v>0</v>
          </cell>
          <cell r="BE753">
            <v>0</v>
          </cell>
          <cell r="BF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942910.45</v>
          </cell>
          <cell r="BL753">
            <v>942910.45</v>
          </cell>
          <cell r="BM753">
            <v>0</v>
          </cell>
          <cell r="BN753">
            <v>0</v>
          </cell>
          <cell r="BO753">
            <v>761595.0199999999</v>
          </cell>
          <cell r="BP753">
            <v>-942910.45</v>
          </cell>
          <cell r="BQ753">
            <v>0</v>
          </cell>
          <cell r="BS753">
            <v>19656000.169999998</v>
          </cell>
          <cell r="BT753">
            <v>942910.45</v>
          </cell>
          <cell r="BU753">
            <v>19656000.169999998</v>
          </cell>
          <cell r="BV753">
            <v>-18713089.719999999</v>
          </cell>
        </row>
        <row r="755">
          <cell r="C755" t="str">
            <v>O&amp;M</v>
          </cell>
          <cell r="I755">
            <v>0</v>
          </cell>
          <cell r="J755">
            <v>0</v>
          </cell>
          <cell r="K755">
            <v>0</v>
          </cell>
          <cell r="L755" t="str">
            <v xml:space="preserve"> </v>
          </cell>
          <cell r="M755">
            <v>0</v>
          </cell>
          <cell r="N755">
            <v>0</v>
          </cell>
          <cell r="O755">
            <v>0</v>
          </cell>
          <cell r="P755" t="str">
            <v xml:space="preserve"> 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D755">
            <v>0</v>
          </cell>
          <cell r="BE755">
            <v>0</v>
          </cell>
          <cell r="BF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818930</v>
          </cell>
          <cell r="BN755">
            <v>18118082</v>
          </cell>
          <cell r="BO755">
            <v>0</v>
          </cell>
          <cell r="BP755">
            <v>0</v>
          </cell>
          <cell r="BQ755">
            <v>0</v>
          </cell>
          <cell r="BS755">
            <v>0</v>
          </cell>
          <cell r="BT755">
            <v>-818930</v>
          </cell>
          <cell r="BU755">
            <v>-18118082</v>
          </cell>
          <cell r="BV755">
            <v>18118082</v>
          </cell>
        </row>
        <row r="757">
          <cell r="D757" t="str">
            <v>PT</v>
          </cell>
          <cell r="I757">
            <v>0</v>
          </cell>
          <cell r="J757">
            <v>0</v>
          </cell>
          <cell r="K757">
            <v>0</v>
          </cell>
          <cell r="L757" t="str">
            <v xml:space="preserve"> </v>
          </cell>
          <cell r="M757">
            <v>0</v>
          </cell>
          <cell r="N757">
            <v>0</v>
          </cell>
          <cell r="O757">
            <v>0</v>
          </cell>
          <cell r="P757" t="str">
            <v xml:space="preserve"> 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D757">
            <v>0</v>
          </cell>
          <cell r="BE757">
            <v>0</v>
          </cell>
          <cell r="BF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818930</v>
          </cell>
          <cell r="BN757">
            <v>18118082</v>
          </cell>
          <cell r="BO757">
            <v>0</v>
          </cell>
          <cell r="BP757">
            <v>0</v>
          </cell>
          <cell r="BQ757">
            <v>0</v>
          </cell>
          <cell r="BS757">
            <v>0</v>
          </cell>
          <cell r="BT757">
            <v>-818930</v>
          </cell>
          <cell r="BU757">
            <v>-18118082</v>
          </cell>
          <cell r="BV757">
            <v>18118082</v>
          </cell>
        </row>
        <row r="759">
          <cell r="C759" t="str">
            <v>O &amp; M Total</v>
          </cell>
          <cell r="I759">
            <v>88494.399999999994</v>
          </cell>
          <cell r="J759">
            <v>0</v>
          </cell>
          <cell r="K759">
            <v>-88494.399999999994</v>
          </cell>
          <cell r="L759" t="str">
            <v xml:space="preserve"> </v>
          </cell>
          <cell r="M759">
            <v>181315.43</v>
          </cell>
          <cell r="N759">
            <v>0</v>
          </cell>
          <cell r="O759">
            <v>-181315.43</v>
          </cell>
          <cell r="P759" t="str">
            <v xml:space="preserve"> 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92821.03</v>
          </cell>
          <cell r="W759">
            <v>88494.399999999994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942910.45</v>
          </cell>
          <cell r="AW759" t="e">
            <v>#REF!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D759">
            <v>0</v>
          </cell>
          <cell r="BE759">
            <v>0</v>
          </cell>
          <cell r="BF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942910.45</v>
          </cell>
          <cell r="BL759">
            <v>942910.45</v>
          </cell>
          <cell r="BM759">
            <v>818930</v>
          </cell>
          <cell r="BN759">
            <v>18118082</v>
          </cell>
          <cell r="BO759">
            <v>761595.0199999999</v>
          </cell>
          <cell r="BP759">
            <v>-942910.45</v>
          </cell>
          <cell r="BQ759">
            <v>0</v>
          </cell>
          <cell r="BS759">
            <v>19656000.169999998</v>
          </cell>
          <cell r="BT759">
            <v>123980.44999999995</v>
          </cell>
          <cell r="BU759">
            <v>1537918.1699999981</v>
          </cell>
          <cell r="BV759">
            <v>-595007.71999999881</v>
          </cell>
        </row>
        <row r="761">
          <cell r="I761">
            <v>-14684.571099999999</v>
          </cell>
          <cell r="J761">
            <v>0</v>
          </cell>
          <cell r="K761">
            <v>14684.571099999999</v>
          </cell>
          <cell r="L761" t="str">
            <v xml:space="preserve"> </v>
          </cell>
          <cell r="M761">
            <v>-10556.107400000001</v>
          </cell>
          <cell r="N761">
            <v>0</v>
          </cell>
          <cell r="O761">
            <v>10556.107400000001</v>
          </cell>
          <cell r="P761" t="str">
            <v xml:space="preserve"> </v>
          </cell>
          <cell r="W761">
            <v>-14684.571099999999</v>
          </cell>
          <cell r="AV761">
            <v>-304669.09999999998</v>
          </cell>
          <cell r="BH761">
            <v>0</v>
          </cell>
          <cell r="BK761">
            <v>-304669.09999999998</v>
          </cell>
          <cell r="BL761">
            <v>-304669.09999999998</v>
          </cell>
          <cell r="BP761">
            <v>304669.09999999998</v>
          </cell>
        </row>
        <row r="762">
          <cell r="I762">
            <v>103178.9711</v>
          </cell>
          <cell r="J762">
            <v>0</v>
          </cell>
          <cell r="K762">
            <v>-103178.9711</v>
          </cell>
          <cell r="L762" t="str">
            <v xml:space="preserve"> </v>
          </cell>
          <cell r="M762">
            <v>191871.5374</v>
          </cell>
          <cell r="N762">
            <v>0</v>
          </cell>
          <cell r="O762">
            <v>-191871.5374</v>
          </cell>
          <cell r="P762" t="str">
            <v xml:space="preserve"> </v>
          </cell>
          <cell r="W762">
            <v>103178.9711</v>
          </cell>
          <cell r="AV762">
            <v>1247579.5499999998</v>
          </cell>
          <cell r="BH762">
            <v>0</v>
          </cell>
          <cell r="BK762">
            <v>1247579.5499999998</v>
          </cell>
          <cell r="BL762">
            <v>1247579.5499999998</v>
          </cell>
          <cell r="BP762">
            <v>-1247579.5499999998</v>
          </cell>
        </row>
        <row r="764">
          <cell r="B764" t="str">
            <v>Power Dedicated Finance</v>
          </cell>
          <cell r="I764">
            <v>88494.399999999994</v>
          </cell>
          <cell r="J764">
            <v>0</v>
          </cell>
          <cell r="K764">
            <v>-88494.399999999994</v>
          </cell>
          <cell r="L764" t="str">
            <v xml:space="preserve"> </v>
          </cell>
          <cell r="M764">
            <v>181315.43</v>
          </cell>
          <cell r="N764">
            <v>0</v>
          </cell>
          <cell r="O764">
            <v>-181315.43</v>
          </cell>
          <cell r="P764" t="str">
            <v xml:space="preserve"> 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92821.03</v>
          </cell>
          <cell r="W764">
            <v>88494.399999999994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942910.45</v>
          </cell>
          <cell r="AW764" t="e">
            <v>#REF!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942910.45</v>
          </cell>
          <cell r="BL764">
            <v>942910.45</v>
          </cell>
          <cell r="BM764">
            <v>818930</v>
          </cell>
          <cell r="BN764">
            <v>18118082</v>
          </cell>
          <cell r="BO764">
            <v>761595.0199999999</v>
          </cell>
          <cell r="BP764">
            <v>-942910.45</v>
          </cell>
          <cell r="BQ764">
            <v>0</v>
          </cell>
          <cell r="BS764">
            <v>19656000.169999998</v>
          </cell>
          <cell r="BT764">
            <v>123980.44999999995</v>
          </cell>
          <cell r="BU764">
            <v>1537918.1699999981</v>
          </cell>
          <cell r="BV764">
            <v>-595007.71999999881</v>
          </cell>
        </row>
        <row r="766">
          <cell r="C766" t="str">
            <v>O&amp;M</v>
          </cell>
          <cell r="E766" t="str">
            <v>TF-T-PSE&amp;G dedicated Finance</v>
          </cell>
          <cell r="I766">
            <v>0</v>
          </cell>
          <cell r="J766">
            <v>0</v>
          </cell>
          <cell r="K766">
            <v>0</v>
          </cell>
          <cell r="L766" t="str">
            <v xml:space="preserve"> </v>
          </cell>
          <cell r="M766">
            <v>0</v>
          </cell>
          <cell r="N766">
            <v>0</v>
          </cell>
          <cell r="O766">
            <v>0</v>
          </cell>
          <cell r="P766" t="str">
            <v xml:space="preserve"> 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D766">
            <v>0</v>
          </cell>
          <cell r="BE766">
            <v>0</v>
          </cell>
          <cell r="BF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O766">
            <v>0</v>
          </cell>
          <cell r="BP766">
            <v>0</v>
          </cell>
          <cell r="BQ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</row>
        <row r="768">
          <cell r="D768" t="str">
            <v>Non-PT</v>
          </cell>
          <cell r="I768">
            <v>0</v>
          </cell>
          <cell r="J768">
            <v>0</v>
          </cell>
          <cell r="K768">
            <v>0</v>
          </cell>
          <cell r="L768" t="str">
            <v xml:space="preserve"> </v>
          </cell>
          <cell r="M768">
            <v>0</v>
          </cell>
          <cell r="N768">
            <v>0</v>
          </cell>
          <cell r="O768">
            <v>0</v>
          </cell>
          <cell r="P768" t="str">
            <v xml:space="preserve"> 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D768">
            <v>0</v>
          </cell>
          <cell r="BE768">
            <v>0</v>
          </cell>
          <cell r="BF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</row>
        <row r="770">
          <cell r="C770" t="str">
            <v>O&amp;M</v>
          </cell>
          <cell r="I770">
            <v>0</v>
          </cell>
          <cell r="J770">
            <v>0</v>
          </cell>
          <cell r="K770">
            <v>0</v>
          </cell>
          <cell r="L770" t="str">
            <v xml:space="preserve"> </v>
          </cell>
          <cell r="M770">
            <v>0</v>
          </cell>
          <cell r="N770">
            <v>0</v>
          </cell>
          <cell r="O770">
            <v>0</v>
          </cell>
          <cell r="P770" t="str">
            <v xml:space="preserve"> 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D770">
            <v>0</v>
          </cell>
          <cell r="BE770">
            <v>0</v>
          </cell>
          <cell r="BF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O770">
            <v>0</v>
          </cell>
          <cell r="BP770">
            <v>0</v>
          </cell>
          <cell r="BQ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</row>
        <row r="772">
          <cell r="D772" t="str">
            <v>PT</v>
          </cell>
          <cell r="I772">
            <v>0</v>
          </cell>
          <cell r="J772">
            <v>0</v>
          </cell>
          <cell r="K772">
            <v>0</v>
          </cell>
          <cell r="L772" t="str">
            <v xml:space="preserve"> </v>
          </cell>
          <cell r="M772">
            <v>0</v>
          </cell>
          <cell r="N772">
            <v>0</v>
          </cell>
          <cell r="O772">
            <v>0</v>
          </cell>
          <cell r="P772" t="str">
            <v xml:space="preserve"> 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D772">
            <v>0</v>
          </cell>
          <cell r="BE772">
            <v>0</v>
          </cell>
          <cell r="BF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</row>
        <row r="774">
          <cell r="C774" t="str">
            <v>O &amp; M Total</v>
          </cell>
          <cell r="I774">
            <v>0</v>
          </cell>
          <cell r="J774">
            <v>0</v>
          </cell>
          <cell r="K774">
            <v>0</v>
          </cell>
          <cell r="L774" t="str">
            <v xml:space="preserve"> </v>
          </cell>
          <cell r="M774">
            <v>0</v>
          </cell>
          <cell r="N774">
            <v>0</v>
          </cell>
          <cell r="O774">
            <v>0</v>
          </cell>
          <cell r="P774" t="str">
            <v xml:space="preserve"> 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D774">
            <v>0</v>
          </cell>
          <cell r="BE774">
            <v>0</v>
          </cell>
          <cell r="BF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</row>
        <row r="776">
          <cell r="I776">
            <v>0</v>
          </cell>
          <cell r="J776">
            <v>0</v>
          </cell>
          <cell r="K776">
            <v>0</v>
          </cell>
          <cell r="L776" t="str">
            <v xml:space="preserve"> </v>
          </cell>
          <cell r="M776">
            <v>0</v>
          </cell>
          <cell r="N776">
            <v>0</v>
          </cell>
          <cell r="O776">
            <v>0</v>
          </cell>
          <cell r="P776" t="str">
            <v xml:space="preserve"> </v>
          </cell>
          <cell r="W776">
            <v>0</v>
          </cell>
          <cell r="AV776">
            <v>0</v>
          </cell>
          <cell r="BH776">
            <v>0</v>
          </cell>
          <cell r="BK776">
            <v>0</v>
          </cell>
          <cell r="BL776">
            <v>0</v>
          </cell>
          <cell r="BP776">
            <v>0</v>
          </cell>
        </row>
        <row r="777">
          <cell r="I777">
            <v>0</v>
          </cell>
          <cell r="J777">
            <v>0</v>
          </cell>
          <cell r="K777">
            <v>0</v>
          </cell>
          <cell r="L777" t="str">
            <v xml:space="preserve"> </v>
          </cell>
          <cell r="M777">
            <v>0</v>
          </cell>
          <cell r="N777">
            <v>0</v>
          </cell>
          <cell r="O777">
            <v>0</v>
          </cell>
          <cell r="P777" t="str">
            <v xml:space="preserve"> </v>
          </cell>
          <cell r="W777">
            <v>0</v>
          </cell>
          <cell r="AV777">
            <v>0</v>
          </cell>
          <cell r="BH777">
            <v>0</v>
          </cell>
          <cell r="BK777">
            <v>0</v>
          </cell>
          <cell r="BL777">
            <v>0</v>
          </cell>
          <cell r="BP777">
            <v>0</v>
          </cell>
        </row>
        <row r="779">
          <cell r="B779" t="str">
            <v>PSE&amp;G Dedicated Finance</v>
          </cell>
          <cell r="I779">
            <v>0</v>
          </cell>
          <cell r="J779">
            <v>0</v>
          </cell>
          <cell r="K779">
            <v>0</v>
          </cell>
          <cell r="L779" t="str">
            <v xml:space="preserve"> </v>
          </cell>
          <cell r="M779">
            <v>0</v>
          </cell>
          <cell r="N779">
            <v>0</v>
          </cell>
          <cell r="O779">
            <v>0</v>
          </cell>
          <cell r="P779" t="str">
            <v xml:space="preserve"> 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</row>
        <row r="781">
          <cell r="C781" t="str">
            <v>O&amp;M</v>
          </cell>
          <cell r="E781" t="str">
            <v>EO-T-E-Executive Svcs</v>
          </cell>
          <cell r="I781">
            <v>462675.46</v>
          </cell>
          <cell r="J781">
            <v>427553</v>
          </cell>
          <cell r="K781">
            <v>-35122.460000000021</v>
          </cell>
          <cell r="L781">
            <v>-8.2147616786690816E-2</v>
          </cell>
          <cell r="M781">
            <v>3372510.17</v>
          </cell>
          <cell r="N781">
            <v>3991826</v>
          </cell>
          <cell r="O781">
            <v>619315.83000000007</v>
          </cell>
          <cell r="P781">
            <v>0.15514599834762338</v>
          </cell>
          <cell r="R781">
            <v>528538.69999999995</v>
          </cell>
          <cell r="S781">
            <v>574971.86</v>
          </cell>
          <cell r="T781">
            <v>851548.28</v>
          </cell>
          <cell r="U781">
            <v>462675.46</v>
          </cell>
          <cell r="V781">
            <v>492100.41</v>
          </cell>
          <cell r="W781">
            <v>462675.46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732741</v>
          </cell>
          <cell r="AE781">
            <v>506974</v>
          </cell>
          <cell r="AF781">
            <v>1469452</v>
          </cell>
          <cell r="AG781">
            <v>427553</v>
          </cell>
          <cell r="AH781">
            <v>427553</v>
          </cell>
          <cell r="AI781">
            <v>427553</v>
          </cell>
          <cell r="AJ781">
            <v>427553</v>
          </cell>
          <cell r="AK781">
            <v>427553</v>
          </cell>
          <cell r="AL781">
            <v>427553</v>
          </cell>
          <cell r="AM781">
            <v>427553</v>
          </cell>
          <cell r="AN781">
            <v>427553</v>
          </cell>
          <cell r="AO781">
            <v>427557</v>
          </cell>
          <cell r="AQ781">
            <v>6557148</v>
          </cell>
          <cell r="AR781">
            <v>6557147.7599999998</v>
          </cell>
          <cell r="AS781">
            <v>6384591.2400000002</v>
          </cell>
          <cell r="AT781">
            <v>6384591.2400000002</v>
          </cell>
          <cell r="AU781">
            <v>6028229</v>
          </cell>
          <cell r="AV781">
            <v>6337423</v>
          </cell>
          <cell r="AW781" t="e">
            <v>#REF!</v>
          </cell>
          <cell r="AX781" t="e">
            <v>#REF!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D781">
            <v>7222066.6500000004</v>
          </cell>
          <cell r="BE781">
            <v>5355600.03</v>
          </cell>
          <cell r="BF781">
            <v>5030930.0199999996</v>
          </cell>
          <cell r="BH781">
            <v>6557148</v>
          </cell>
          <cell r="BI781">
            <v>7621780</v>
          </cell>
          <cell r="BJ781">
            <v>5355601</v>
          </cell>
          <cell r="BK781">
            <v>6337423</v>
          </cell>
          <cell r="BL781">
            <v>6337423</v>
          </cell>
          <cell r="BO781">
            <v>2964912.83</v>
          </cell>
          <cell r="BP781">
            <v>219725</v>
          </cell>
          <cell r="BQ781">
            <v>0</v>
          </cell>
          <cell r="BS781">
            <v>7840634.04</v>
          </cell>
          <cell r="BT781">
            <v>6337423</v>
          </cell>
          <cell r="BU781">
            <v>7840634.04</v>
          </cell>
          <cell r="BV781">
            <v>-1503211.04</v>
          </cell>
        </row>
        <row r="782">
          <cell r="C782" t="str">
            <v>O&amp;M</v>
          </cell>
          <cell r="E782" t="str">
            <v>EO-P-Integration</v>
          </cell>
          <cell r="F782" t="str">
            <v>Integration</v>
          </cell>
          <cell r="I782">
            <v>0</v>
          </cell>
          <cell r="J782">
            <v>0</v>
          </cell>
          <cell r="K782">
            <v>0</v>
          </cell>
          <cell r="L782" t="str">
            <v xml:space="preserve"> </v>
          </cell>
          <cell r="M782">
            <v>0</v>
          </cell>
          <cell r="N782">
            <v>0</v>
          </cell>
          <cell r="O782">
            <v>0</v>
          </cell>
          <cell r="P782" t="str">
            <v xml:space="preserve"> 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D782">
            <v>0</v>
          </cell>
          <cell r="BE782">
            <v>0</v>
          </cell>
          <cell r="BF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O782">
            <v>0</v>
          </cell>
          <cell r="BP782">
            <v>0</v>
          </cell>
          <cell r="BQ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</row>
        <row r="784">
          <cell r="D784" t="str">
            <v>Non-PT</v>
          </cell>
          <cell r="I784">
            <v>462675.46</v>
          </cell>
          <cell r="J784">
            <v>427553</v>
          </cell>
          <cell r="K784">
            <v>-35122.460000000021</v>
          </cell>
          <cell r="L784">
            <v>-8.2147616786690816E-2</v>
          </cell>
          <cell r="M784">
            <v>3372510.17</v>
          </cell>
          <cell r="N784">
            <v>3991826</v>
          </cell>
          <cell r="O784">
            <v>619315.83000000007</v>
          </cell>
          <cell r="P784">
            <v>0.15514599834762338</v>
          </cell>
          <cell r="R784">
            <v>528538.69999999995</v>
          </cell>
          <cell r="S784">
            <v>574971.86</v>
          </cell>
          <cell r="T784">
            <v>851548.28</v>
          </cell>
          <cell r="U784">
            <v>462675.46</v>
          </cell>
          <cell r="V784">
            <v>492100.41</v>
          </cell>
          <cell r="W784">
            <v>462675.46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732741</v>
          </cell>
          <cell r="AE784">
            <v>506974</v>
          </cell>
          <cell r="AF784">
            <v>1469452</v>
          </cell>
          <cell r="AG784">
            <v>427553</v>
          </cell>
          <cell r="AH784">
            <v>427553</v>
          </cell>
          <cell r="AI784">
            <v>427553</v>
          </cell>
          <cell r="AJ784">
            <v>427553</v>
          </cell>
          <cell r="AK784">
            <v>427553</v>
          </cell>
          <cell r="AL784">
            <v>427553</v>
          </cell>
          <cell r="AM784">
            <v>427553</v>
          </cell>
          <cell r="AN784">
            <v>427553</v>
          </cell>
          <cell r="AO784">
            <v>427557</v>
          </cell>
          <cell r="AQ784">
            <v>6557148</v>
          </cell>
          <cell r="AR784">
            <v>6557147.7599999998</v>
          </cell>
          <cell r="AS784">
            <v>6384591.2400000002</v>
          </cell>
          <cell r="AT784">
            <v>6384591.2400000002</v>
          </cell>
          <cell r="AU784">
            <v>6028229</v>
          </cell>
          <cell r="AV784">
            <v>6337423</v>
          </cell>
          <cell r="AW784" t="e">
            <v>#REF!</v>
          </cell>
          <cell r="AX784" t="e">
            <v>#REF!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D784">
            <v>7222066.6500000004</v>
          </cell>
          <cell r="BE784">
            <v>5355600.03</v>
          </cell>
          <cell r="BF784">
            <v>5030930.0199999996</v>
          </cell>
          <cell r="BH784">
            <v>6557148</v>
          </cell>
          <cell r="BI784">
            <v>7621780</v>
          </cell>
          <cell r="BJ784">
            <v>5355601</v>
          </cell>
          <cell r="BK784">
            <v>6337423</v>
          </cell>
          <cell r="BL784">
            <v>6337423</v>
          </cell>
          <cell r="BM784">
            <v>0</v>
          </cell>
          <cell r="BN784">
            <v>0</v>
          </cell>
          <cell r="BO784">
            <v>2964912.83</v>
          </cell>
          <cell r="BP784">
            <v>219725</v>
          </cell>
          <cell r="BQ784">
            <v>0</v>
          </cell>
          <cell r="BS784">
            <v>7840634.04</v>
          </cell>
          <cell r="BT784">
            <v>6337423</v>
          </cell>
          <cell r="BU784">
            <v>7840634.04</v>
          </cell>
          <cell r="BV784">
            <v>-1503211.04</v>
          </cell>
        </row>
        <row r="786">
          <cell r="C786" t="str">
            <v>O&amp;M</v>
          </cell>
          <cell r="E786" t="str">
            <v>EO-P-E-PT-Integratio</v>
          </cell>
          <cell r="F786" t="str">
            <v>T&amp;E</v>
          </cell>
          <cell r="I786">
            <v>0</v>
          </cell>
          <cell r="J786">
            <v>0</v>
          </cell>
          <cell r="K786">
            <v>0</v>
          </cell>
          <cell r="L786" t="str">
            <v xml:space="preserve"> </v>
          </cell>
          <cell r="M786">
            <v>0</v>
          </cell>
          <cell r="N786">
            <v>0</v>
          </cell>
          <cell r="O786">
            <v>0</v>
          </cell>
          <cell r="P786" t="str">
            <v xml:space="preserve"> 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D786">
            <v>0</v>
          </cell>
          <cell r="BE786">
            <v>0</v>
          </cell>
          <cell r="BF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O786">
            <v>0</v>
          </cell>
          <cell r="BP786">
            <v>0</v>
          </cell>
          <cell r="BQ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</row>
        <row r="787">
          <cell r="C787" t="str">
            <v>O&amp;M</v>
          </cell>
          <cell r="E787" t="str">
            <v>EO-T-E-PT-Executive Svcs</v>
          </cell>
          <cell r="I787">
            <v>69046.81</v>
          </cell>
          <cell r="J787">
            <v>158270</v>
          </cell>
          <cell r="K787">
            <v>89223.19</v>
          </cell>
          <cell r="L787">
            <v>0.56374038036267138</v>
          </cell>
          <cell r="M787">
            <v>371484.31</v>
          </cell>
          <cell r="N787">
            <v>950380</v>
          </cell>
          <cell r="O787">
            <v>578895.68999999994</v>
          </cell>
          <cell r="P787">
            <v>0.60912023611607979</v>
          </cell>
          <cell r="R787">
            <v>2189.56</v>
          </cell>
          <cell r="S787">
            <v>31647.919999999998</v>
          </cell>
          <cell r="T787">
            <v>20633.79</v>
          </cell>
          <cell r="U787">
            <v>208571.96</v>
          </cell>
          <cell r="V787">
            <v>39394.269999999997</v>
          </cell>
          <cell r="W787">
            <v>69046.81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158460</v>
          </cell>
          <cell r="AE787">
            <v>158460</v>
          </cell>
          <cell r="AF787">
            <v>158460</v>
          </cell>
          <cell r="AG787">
            <v>158460</v>
          </cell>
          <cell r="AH787">
            <v>158270</v>
          </cell>
          <cell r="AI787">
            <v>158270</v>
          </cell>
          <cell r="AJ787">
            <v>158270</v>
          </cell>
          <cell r="AK787">
            <v>158270</v>
          </cell>
          <cell r="AL787">
            <v>158270</v>
          </cell>
          <cell r="AM787">
            <v>158270</v>
          </cell>
          <cell r="AN787">
            <v>158270</v>
          </cell>
          <cell r="AO787">
            <v>158270</v>
          </cell>
          <cell r="AQ787">
            <v>3094834</v>
          </cell>
          <cell r="AR787">
            <v>3094834</v>
          </cell>
          <cell r="AS787">
            <v>3013391</v>
          </cell>
          <cell r="AT787">
            <v>2032891</v>
          </cell>
          <cell r="AU787">
            <v>1983988</v>
          </cell>
          <cell r="AV787">
            <v>1848780</v>
          </cell>
          <cell r="AW787" t="e">
            <v>#REF!</v>
          </cell>
          <cell r="AX787" t="e">
            <v>#REF!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D787">
            <v>317.3</v>
          </cell>
          <cell r="BE787">
            <v>5850</v>
          </cell>
          <cell r="BF787">
            <v>9511.9599999999991</v>
          </cell>
          <cell r="BH787">
            <v>1900000</v>
          </cell>
          <cell r="BI787">
            <v>950000</v>
          </cell>
          <cell r="BJ787">
            <v>975000</v>
          </cell>
          <cell r="BK787">
            <v>1848780</v>
          </cell>
          <cell r="BL787">
            <v>1848780</v>
          </cell>
          <cell r="BO787">
            <v>1477295.69</v>
          </cell>
          <cell r="BP787">
            <v>51220</v>
          </cell>
          <cell r="BQ787">
            <v>0</v>
          </cell>
          <cell r="BS787">
            <v>1480000</v>
          </cell>
          <cell r="BT787">
            <v>1848780</v>
          </cell>
          <cell r="BU787">
            <v>1480000</v>
          </cell>
          <cell r="BV787">
            <v>368780</v>
          </cell>
        </row>
        <row r="788">
          <cell r="C788" t="str">
            <v>O&amp;M</v>
          </cell>
          <cell r="E788" t="str">
            <v>EO-P-PT-Integration Pass Through</v>
          </cell>
          <cell r="F788" t="str">
            <v>Integration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  <cell r="M788">
            <v>0</v>
          </cell>
          <cell r="N788">
            <v>0</v>
          </cell>
          <cell r="O788">
            <v>0</v>
          </cell>
          <cell r="P788" t="str">
            <v xml:space="preserve"> 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D788">
            <v>0</v>
          </cell>
          <cell r="BE788">
            <v>0</v>
          </cell>
          <cell r="BF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O788">
            <v>0</v>
          </cell>
          <cell r="BP788">
            <v>0</v>
          </cell>
          <cell r="BQ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</row>
        <row r="789">
          <cell r="C789" t="str">
            <v>O&amp;M</v>
          </cell>
          <cell r="E789" t="str">
            <v>EO-T-PT-Executive Svcs</v>
          </cell>
          <cell r="I789">
            <v>0</v>
          </cell>
          <cell r="J789">
            <v>0</v>
          </cell>
          <cell r="K789">
            <v>0</v>
          </cell>
          <cell r="L789" t="str">
            <v xml:space="preserve"> </v>
          </cell>
          <cell r="M789">
            <v>25494</v>
          </cell>
          <cell r="N789">
            <v>0</v>
          </cell>
          <cell r="O789">
            <v>-25494</v>
          </cell>
          <cell r="P789" t="str">
            <v xml:space="preserve"> </v>
          </cell>
          <cell r="R789">
            <v>0</v>
          </cell>
          <cell r="S789">
            <v>1803</v>
          </cell>
          <cell r="T789">
            <v>0</v>
          </cell>
          <cell r="U789">
            <v>856</v>
          </cell>
          <cell r="V789">
            <v>22835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Q789">
            <v>150000</v>
          </cell>
          <cell r="AR789">
            <v>150000</v>
          </cell>
          <cell r="AS789">
            <v>150000</v>
          </cell>
          <cell r="AT789">
            <v>150000</v>
          </cell>
          <cell r="AU789">
            <v>150000</v>
          </cell>
          <cell r="AV789">
            <v>150000</v>
          </cell>
          <cell r="AW789" t="e">
            <v>#REF!</v>
          </cell>
          <cell r="AX789" t="e">
            <v>#REF!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D789">
            <v>0</v>
          </cell>
          <cell r="BE789">
            <v>0</v>
          </cell>
          <cell r="BF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150000</v>
          </cell>
          <cell r="BL789">
            <v>150000</v>
          </cell>
          <cell r="BO789">
            <v>124506</v>
          </cell>
          <cell r="BP789">
            <v>-150000</v>
          </cell>
          <cell r="BQ789">
            <v>0</v>
          </cell>
          <cell r="BS789">
            <v>0</v>
          </cell>
          <cell r="BT789">
            <v>150000</v>
          </cell>
          <cell r="BU789">
            <v>0</v>
          </cell>
          <cell r="BV789">
            <v>150000</v>
          </cell>
        </row>
        <row r="791">
          <cell r="D791" t="str">
            <v>PT</v>
          </cell>
          <cell r="I791">
            <v>69046.81</v>
          </cell>
          <cell r="J791">
            <v>158270</v>
          </cell>
          <cell r="K791">
            <v>89223.19</v>
          </cell>
          <cell r="L791">
            <v>0.56374038036267138</v>
          </cell>
          <cell r="M791">
            <v>396978.31</v>
          </cell>
          <cell r="N791">
            <v>950380</v>
          </cell>
          <cell r="O791">
            <v>553401.68999999994</v>
          </cell>
          <cell r="P791">
            <v>0.58229517666617558</v>
          </cell>
          <cell r="R791">
            <v>2189.56</v>
          </cell>
          <cell r="S791">
            <v>33450.92</v>
          </cell>
          <cell r="T791">
            <v>20633.79</v>
          </cell>
          <cell r="U791">
            <v>209427.96</v>
          </cell>
          <cell r="V791">
            <v>62229.27</v>
          </cell>
          <cell r="W791">
            <v>69046.81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158460</v>
          </cell>
          <cell r="AE791">
            <v>158460</v>
          </cell>
          <cell r="AF791">
            <v>158460</v>
          </cell>
          <cell r="AG791">
            <v>158460</v>
          </cell>
          <cell r="AH791">
            <v>158270</v>
          </cell>
          <cell r="AI791">
            <v>158270</v>
          </cell>
          <cell r="AJ791">
            <v>158270</v>
          </cell>
          <cell r="AK791">
            <v>158270</v>
          </cell>
          <cell r="AL791">
            <v>158270</v>
          </cell>
          <cell r="AM791">
            <v>158270</v>
          </cell>
          <cell r="AN791">
            <v>158270</v>
          </cell>
          <cell r="AO791">
            <v>158270</v>
          </cell>
          <cell r="AQ791">
            <v>3244834</v>
          </cell>
          <cell r="AR791">
            <v>3244834</v>
          </cell>
          <cell r="AS791">
            <v>3163391</v>
          </cell>
          <cell r="AT791">
            <v>2182891</v>
          </cell>
          <cell r="AU791">
            <v>2133988</v>
          </cell>
          <cell r="AV791">
            <v>1998780</v>
          </cell>
          <cell r="AW791" t="e">
            <v>#REF!</v>
          </cell>
          <cell r="AX791" t="e">
            <v>#REF!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D791">
            <v>317.3</v>
          </cell>
          <cell r="BE791">
            <v>5850</v>
          </cell>
          <cell r="BF791">
            <v>9511.9599999999991</v>
          </cell>
          <cell r="BH791">
            <v>1900000</v>
          </cell>
          <cell r="BI791">
            <v>950000</v>
          </cell>
          <cell r="BJ791">
            <v>975000</v>
          </cell>
          <cell r="BK791">
            <v>1998780</v>
          </cell>
          <cell r="BL791">
            <v>1998780</v>
          </cell>
          <cell r="BM791">
            <v>0</v>
          </cell>
          <cell r="BN791">
            <v>0</v>
          </cell>
          <cell r="BO791">
            <v>1601801.69</v>
          </cell>
          <cell r="BP791">
            <v>-98780</v>
          </cell>
          <cell r="BQ791">
            <v>0</v>
          </cell>
          <cell r="BS791">
            <v>1480000</v>
          </cell>
          <cell r="BT791">
            <v>1998780</v>
          </cell>
          <cell r="BU791">
            <v>1480000</v>
          </cell>
          <cell r="BV791">
            <v>518780</v>
          </cell>
        </row>
        <row r="793">
          <cell r="C793" t="str">
            <v>O &amp; M Total</v>
          </cell>
          <cell r="I793">
            <v>531722.27</v>
          </cell>
          <cell r="J793">
            <v>585823</v>
          </cell>
          <cell r="K793">
            <v>54100.729999999981</v>
          </cell>
          <cell r="L793">
            <v>9.2349958946644259E-2</v>
          </cell>
          <cell r="M793">
            <v>3769488.48</v>
          </cell>
          <cell r="N793">
            <v>4942206</v>
          </cell>
          <cell r="O793">
            <v>1172717.52</v>
          </cell>
          <cell r="P793">
            <v>0.23728624828669626</v>
          </cell>
          <cell r="R793">
            <v>530728.26</v>
          </cell>
          <cell r="S793">
            <v>608422.78</v>
          </cell>
          <cell r="T793">
            <v>872182.07000000007</v>
          </cell>
          <cell r="U793">
            <v>672103.42</v>
          </cell>
          <cell r="V793">
            <v>554329.67999999993</v>
          </cell>
          <cell r="W793">
            <v>531722.27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D793">
            <v>891201</v>
          </cell>
          <cell r="AE793">
            <v>665434</v>
          </cell>
          <cell r="AF793">
            <v>1627912</v>
          </cell>
          <cell r="AG793">
            <v>586013</v>
          </cell>
          <cell r="AH793">
            <v>585823</v>
          </cell>
          <cell r="AI793">
            <v>585823</v>
          </cell>
          <cell r="AJ793">
            <v>585823</v>
          </cell>
          <cell r="AK793">
            <v>585823</v>
          </cell>
          <cell r="AL793">
            <v>585823</v>
          </cell>
          <cell r="AM793">
            <v>585823</v>
          </cell>
          <cell r="AN793">
            <v>585823</v>
          </cell>
          <cell r="AO793">
            <v>585827</v>
          </cell>
          <cell r="AQ793">
            <v>9801982</v>
          </cell>
          <cell r="AR793">
            <v>9801981.7599999998</v>
          </cell>
          <cell r="AS793">
            <v>9547982.2400000002</v>
          </cell>
          <cell r="AT793">
            <v>8567482.2400000002</v>
          </cell>
          <cell r="AU793">
            <v>8162217</v>
          </cell>
          <cell r="AV793">
            <v>8336203</v>
          </cell>
          <cell r="AW793" t="e">
            <v>#REF!</v>
          </cell>
          <cell r="AX793" t="e">
            <v>#REF!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D793">
            <v>7222383.9500000002</v>
          </cell>
          <cell r="BE793">
            <v>5361450.03</v>
          </cell>
          <cell r="BF793">
            <v>5040441.9799999995</v>
          </cell>
          <cell r="BH793">
            <v>8457148</v>
          </cell>
          <cell r="BI793">
            <v>8571780</v>
          </cell>
          <cell r="BJ793">
            <v>6330601</v>
          </cell>
          <cell r="BK793">
            <v>8336203</v>
          </cell>
          <cell r="BL793">
            <v>8336203</v>
          </cell>
          <cell r="BM793">
            <v>0</v>
          </cell>
          <cell r="BN793">
            <v>0</v>
          </cell>
          <cell r="BO793">
            <v>4566714.5199999996</v>
          </cell>
          <cell r="BP793">
            <v>120945</v>
          </cell>
          <cell r="BQ793">
            <v>0</v>
          </cell>
          <cell r="BS793">
            <v>9320634.0399999991</v>
          </cell>
          <cell r="BT793">
            <v>8336203</v>
          </cell>
          <cell r="BU793">
            <v>9320634.0399999991</v>
          </cell>
          <cell r="BV793">
            <v>-984431.04</v>
          </cell>
        </row>
        <row r="795">
          <cell r="I795">
            <v>-84669.090599999996</v>
          </cell>
          <cell r="J795">
            <v>137491.85939999999</v>
          </cell>
          <cell r="K795">
            <v>222160.94999999998</v>
          </cell>
          <cell r="L795">
            <v>1.6158116631012702</v>
          </cell>
          <cell r="M795">
            <v>-314514.58910000004</v>
          </cell>
          <cell r="N795">
            <v>-442461.88779999997</v>
          </cell>
          <cell r="O795">
            <v>-127947.29869999993</v>
          </cell>
          <cell r="P795">
            <v>0.28917134385557342</v>
          </cell>
          <cell r="W795">
            <v>-84669.090599999996</v>
          </cell>
          <cell r="AV795">
            <v>92115.569999999992</v>
          </cell>
          <cell r="BH795">
            <v>550367.6</v>
          </cell>
          <cell r="BK795">
            <v>92115.569999999992</v>
          </cell>
          <cell r="BL795">
            <v>92115.569999999992</v>
          </cell>
          <cell r="BP795">
            <v>458252.02999999997</v>
          </cell>
        </row>
        <row r="796">
          <cell r="I796">
            <v>616391.36060000001</v>
          </cell>
          <cell r="J796">
            <v>448331.14060000004</v>
          </cell>
          <cell r="K796">
            <v>-168060.21999999997</v>
          </cell>
          <cell r="L796">
            <v>-0.37485734266659582</v>
          </cell>
          <cell r="M796">
            <v>4084003.0691</v>
          </cell>
          <cell r="N796">
            <v>5384667.8877999997</v>
          </cell>
          <cell r="O796">
            <v>1300664.8186999997</v>
          </cell>
          <cell r="P796">
            <v>0.24154968250630757</v>
          </cell>
          <cell r="W796">
            <v>616391.36060000001</v>
          </cell>
          <cell r="AV796">
            <v>8244087.4299999997</v>
          </cell>
          <cell r="BH796">
            <v>7906780.4000000004</v>
          </cell>
          <cell r="BK796">
            <v>8244087.4299999997</v>
          </cell>
          <cell r="BL796">
            <v>8244087.4299999997</v>
          </cell>
          <cell r="BP796">
            <v>-337307.02999999933</v>
          </cell>
        </row>
        <row r="798">
          <cell r="B798" t="str">
            <v>PSEG Executive Office</v>
          </cell>
          <cell r="I798">
            <v>531722.27</v>
          </cell>
          <cell r="J798">
            <v>585823</v>
          </cell>
          <cell r="K798">
            <v>54100.729999999981</v>
          </cell>
          <cell r="L798">
            <v>9.2349958946644259E-2</v>
          </cell>
          <cell r="M798">
            <v>3769488.48</v>
          </cell>
          <cell r="N798">
            <v>4942206</v>
          </cell>
          <cell r="O798">
            <v>1172717.52</v>
          </cell>
          <cell r="P798">
            <v>0.23728624828669626</v>
          </cell>
          <cell r="R798">
            <v>530728.26</v>
          </cell>
          <cell r="S798">
            <v>608422.78</v>
          </cell>
          <cell r="T798">
            <v>872182.07000000007</v>
          </cell>
          <cell r="U798">
            <v>672103.42</v>
          </cell>
          <cell r="V798">
            <v>554329.67999999993</v>
          </cell>
          <cell r="W798">
            <v>531722.27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891201</v>
          </cell>
          <cell r="AE798">
            <v>665434</v>
          </cell>
          <cell r="AF798">
            <v>1627912</v>
          </cell>
          <cell r="AG798">
            <v>586013</v>
          </cell>
          <cell r="AH798">
            <v>585823</v>
          </cell>
          <cell r="AI798">
            <v>585823</v>
          </cell>
          <cell r="AJ798">
            <v>585823</v>
          </cell>
          <cell r="AK798">
            <v>585823</v>
          </cell>
          <cell r="AL798">
            <v>585823</v>
          </cell>
          <cell r="AM798">
            <v>585823</v>
          </cell>
          <cell r="AN798">
            <v>585823</v>
          </cell>
          <cell r="AO798">
            <v>585827</v>
          </cell>
          <cell r="AQ798">
            <v>9801982</v>
          </cell>
          <cell r="AR798">
            <v>9801981.7599999998</v>
          </cell>
          <cell r="AS798">
            <v>9547982.2400000002</v>
          </cell>
          <cell r="AT798">
            <v>8567482.2400000002</v>
          </cell>
          <cell r="AU798">
            <v>8162217</v>
          </cell>
          <cell r="AV798">
            <v>8336203</v>
          </cell>
          <cell r="AW798" t="e">
            <v>#REF!</v>
          </cell>
          <cell r="AX798" t="e">
            <v>#REF!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D798">
            <v>7222383.9500000002</v>
          </cell>
          <cell r="BE798">
            <v>5361450.03</v>
          </cell>
          <cell r="BF798">
            <v>5040441.9799999995</v>
          </cell>
          <cell r="BH798">
            <v>8457148</v>
          </cell>
          <cell r="BI798">
            <v>8571780</v>
          </cell>
          <cell r="BJ798">
            <v>6330601</v>
          </cell>
          <cell r="BK798">
            <v>8336203</v>
          </cell>
          <cell r="BL798">
            <v>8336203</v>
          </cell>
          <cell r="BM798">
            <v>0</v>
          </cell>
          <cell r="BN798">
            <v>0</v>
          </cell>
          <cell r="BO798">
            <v>4566714.5199999996</v>
          </cell>
          <cell r="BP798">
            <v>120945</v>
          </cell>
          <cell r="BQ798">
            <v>0</v>
          </cell>
          <cell r="BS798">
            <v>9320634.0399999991</v>
          </cell>
          <cell r="BT798">
            <v>8336203</v>
          </cell>
          <cell r="BU798">
            <v>9320634.0399999991</v>
          </cell>
          <cell r="BV798">
            <v>-984431.04</v>
          </cell>
        </row>
        <row r="800">
          <cell r="C800" t="str">
            <v>O&amp;M</v>
          </cell>
          <cell r="E800" t="str">
            <v>RM-P-Records &amp; E-Library</v>
          </cell>
          <cell r="I800">
            <v>1079.25</v>
          </cell>
          <cell r="J800">
            <v>0</v>
          </cell>
          <cell r="K800">
            <v>-1079.25</v>
          </cell>
          <cell r="L800" t="str">
            <v xml:space="preserve"> </v>
          </cell>
          <cell r="M800">
            <v>1555.39</v>
          </cell>
          <cell r="N800">
            <v>0</v>
          </cell>
          <cell r="O800">
            <v>-1555.39</v>
          </cell>
          <cell r="P800" t="str">
            <v xml:space="preserve"> 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476.14</v>
          </cell>
          <cell r="W800">
            <v>1079.25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135603.96</v>
          </cell>
          <cell r="AV800">
            <v>135603.96</v>
          </cell>
          <cell r="AW800" t="e">
            <v>#REF!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D800">
            <v>0</v>
          </cell>
          <cell r="BE800">
            <v>0</v>
          </cell>
          <cell r="BF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135603.96</v>
          </cell>
          <cell r="BL800">
            <v>135603.96</v>
          </cell>
          <cell r="BO800">
            <v>134048.56999999998</v>
          </cell>
          <cell r="BP800">
            <v>-135603.96</v>
          </cell>
          <cell r="BQ800">
            <v>0</v>
          </cell>
          <cell r="BS800">
            <v>168109.6</v>
          </cell>
          <cell r="BT800">
            <v>135603.96</v>
          </cell>
          <cell r="BU800">
            <v>168109.6</v>
          </cell>
          <cell r="BV800">
            <v>-32505.640000000014</v>
          </cell>
        </row>
        <row r="801">
          <cell r="C801" t="str">
            <v>O&amp;M</v>
          </cell>
          <cell r="E801" t="str">
            <v>RM-P-E-Records &amp; E-Library</v>
          </cell>
          <cell r="I801">
            <v>40307.9</v>
          </cell>
          <cell r="J801">
            <v>0</v>
          </cell>
          <cell r="K801">
            <v>-40307.9</v>
          </cell>
          <cell r="L801" t="str">
            <v xml:space="preserve"> </v>
          </cell>
          <cell r="M801">
            <v>65089.27</v>
          </cell>
          <cell r="N801">
            <v>0</v>
          </cell>
          <cell r="O801">
            <v>-65089.27</v>
          </cell>
          <cell r="P801" t="str">
            <v xml:space="preserve"> 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24781.37</v>
          </cell>
          <cell r="W801">
            <v>40307.9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329624</v>
          </cell>
          <cell r="AV801">
            <v>329624</v>
          </cell>
          <cell r="AW801" t="e">
            <v>#REF!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D801">
            <v>0</v>
          </cell>
          <cell r="BE801">
            <v>0</v>
          </cell>
          <cell r="BF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329624</v>
          </cell>
          <cell r="BL801">
            <v>329624</v>
          </cell>
          <cell r="BO801">
            <v>264534.73</v>
          </cell>
          <cell r="BP801">
            <v>-329624</v>
          </cell>
          <cell r="BQ801">
            <v>0</v>
          </cell>
          <cell r="BS801">
            <v>499878.29</v>
          </cell>
          <cell r="BT801">
            <v>329624</v>
          </cell>
          <cell r="BU801">
            <v>499878.29</v>
          </cell>
          <cell r="BV801">
            <v>-170254.28999999998</v>
          </cell>
        </row>
        <row r="803">
          <cell r="D803" t="str">
            <v>Non-PT</v>
          </cell>
          <cell r="I803">
            <v>41387.15</v>
          </cell>
          <cell r="J803">
            <v>0</v>
          </cell>
          <cell r="K803">
            <v>-41387.15</v>
          </cell>
          <cell r="L803" t="str">
            <v xml:space="preserve"> </v>
          </cell>
          <cell r="M803">
            <v>66644.66</v>
          </cell>
          <cell r="N803">
            <v>0</v>
          </cell>
          <cell r="O803">
            <v>-66644.66</v>
          </cell>
          <cell r="P803" t="str">
            <v xml:space="preserve"> 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25257.51</v>
          </cell>
          <cell r="W803">
            <v>41387.15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465227.95999999996</v>
          </cell>
          <cell r="AV803">
            <v>465227.95999999996</v>
          </cell>
          <cell r="AW803" t="e">
            <v>#REF!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D803">
            <v>0</v>
          </cell>
          <cell r="BE803">
            <v>0</v>
          </cell>
          <cell r="BF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465227.95999999996</v>
          </cell>
          <cell r="BL803">
            <v>465227.95999999996</v>
          </cell>
          <cell r="BM803">
            <v>0</v>
          </cell>
          <cell r="BN803">
            <v>0</v>
          </cell>
          <cell r="BO803">
            <v>398583.29999999993</v>
          </cell>
          <cell r="BP803">
            <v>-465227.95999999996</v>
          </cell>
          <cell r="BQ803">
            <v>0</v>
          </cell>
          <cell r="BS803">
            <v>667987.89</v>
          </cell>
          <cell r="BT803">
            <v>465227.95999999996</v>
          </cell>
          <cell r="BU803">
            <v>667987.89</v>
          </cell>
          <cell r="BV803">
            <v>-202759.93</v>
          </cell>
        </row>
        <row r="805">
          <cell r="C805" t="str">
            <v>O&amp;M</v>
          </cell>
          <cell r="E805" t="str">
            <v>RM-P-PT-Rec&amp;E-Librar</v>
          </cell>
          <cell r="I805">
            <v>6204</v>
          </cell>
          <cell r="J805">
            <v>0</v>
          </cell>
          <cell r="K805">
            <v>-6204</v>
          </cell>
          <cell r="L805" t="str">
            <v xml:space="preserve"> </v>
          </cell>
          <cell r="M805">
            <v>9036</v>
          </cell>
          <cell r="N805">
            <v>0</v>
          </cell>
          <cell r="O805">
            <v>-9036</v>
          </cell>
          <cell r="P805" t="str">
            <v xml:space="preserve"> 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2832</v>
          </cell>
          <cell r="W805">
            <v>6204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112796</v>
          </cell>
          <cell r="AV805">
            <v>112796</v>
          </cell>
          <cell r="AW805" t="e">
            <v>#REF!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D805">
            <v>0</v>
          </cell>
          <cell r="BE805">
            <v>0</v>
          </cell>
          <cell r="BF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112796</v>
          </cell>
          <cell r="BL805">
            <v>112796</v>
          </cell>
          <cell r="BO805">
            <v>103760</v>
          </cell>
          <cell r="BP805">
            <v>-112796</v>
          </cell>
          <cell r="BQ805">
            <v>0</v>
          </cell>
          <cell r="BS805">
            <v>316000</v>
          </cell>
          <cell r="BT805">
            <v>112796</v>
          </cell>
          <cell r="BU805">
            <v>316000</v>
          </cell>
          <cell r="BV805">
            <v>-203204</v>
          </cell>
        </row>
        <row r="806">
          <cell r="C806" t="str">
            <v>O&amp;M</v>
          </cell>
          <cell r="E806" t="str">
            <v>RM-P-E-PT-Rec&amp;E-Librar</v>
          </cell>
          <cell r="I806">
            <v>0</v>
          </cell>
          <cell r="J806">
            <v>0</v>
          </cell>
          <cell r="K806">
            <v>0</v>
          </cell>
          <cell r="L806" t="str">
            <v xml:space="preserve"> </v>
          </cell>
          <cell r="M806">
            <v>0</v>
          </cell>
          <cell r="N806">
            <v>0</v>
          </cell>
          <cell r="O806">
            <v>0</v>
          </cell>
          <cell r="P806" t="str">
            <v xml:space="preserve"> 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84400</v>
          </cell>
          <cell r="AV806">
            <v>84401</v>
          </cell>
          <cell r="AW806" t="e">
            <v>#REF!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D806">
            <v>0</v>
          </cell>
          <cell r="BE806">
            <v>0</v>
          </cell>
          <cell r="BF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84401</v>
          </cell>
          <cell r="BL806">
            <v>84401</v>
          </cell>
          <cell r="BO806">
            <v>84401</v>
          </cell>
          <cell r="BP806">
            <v>-84401</v>
          </cell>
          <cell r="BQ806">
            <v>0</v>
          </cell>
          <cell r="BS806">
            <v>185000</v>
          </cell>
          <cell r="BT806">
            <v>84401</v>
          </cell>
          <cell r="BU806">
            <v>185000</v>
          </cell>
          <cell r="BV806">
            <v>-100599</v>
          </cell>
        </row>
        <row r="808">
          <cell r="D808" t="str">
            <v>PT</v>
          </cell>
          <cell r="I808">
            <v>6204</v>
          </cell>
          <cell r="J808">
            <v>0</v>
          </cell>
          <cell r="K808">
            <v>-6204</v>
          </cell>
          <cell r="L808" t="str">
            <v xml:space="preserve"> </v>
          </cell>
          <cell r="M808">
            <v>9036</v>
          </cell>
          <cell r="N808">
            <v>0</v>
          </cell>
          <cell r="O808">
            <v>-9036</v>
          </cell>
          <cell r="P808" t="str">
            <v xml:space="preserve"> 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2832</v>
          </cell>
          <cell r="W808">
            <v>6204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197196</v>
          </cell>
          <cell r="AV808">
            <v>197197</v>
          </cell>
          <cell r="AW808" t="e">
            <v>#REF!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D808">
            <v>0</v>
          </cell>
          <cell r="BE808">
            <v>0</v>
          </cell>
          <cell r="BF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197197</v>
          </cell>
          <cell r="BL808">
            <v>197197</v>
          </cell>
          <cell r="BM808">
            <v>0</v>
          </cell>
          <cell r="BN808">
            <v>0</v>
          </cell>
          <cell r="BO808">
            <v>188161</v>
          </cell>
          <cell r="BP808">
            <v>-197197</v>
          </cell>
          <cell r="BQ808">
            <v>0</v>
          </cell>
          <cell r="BS808">
            <v>501000</v>
          </cell>
          <cell r="BT808">
            <v>197197</v>
          </cell>
          <cell r="BU808">
            <v>501000</v>
          </cell>
          <cell r="BV808">
            <v>-303803</v>
          </cell>
        </row>
        <row r="810">
          <cell r="C810" t="str">
            <v>O &amp; M Total</v>
          </cell>
          <cell r="I810">
            <v>47591.15</v>
          </cell>
          <cell r="J810">
            <v>0</v>
          </cell>
          <cell r="K810">
            <v>-47591.15</v>
          </cell>
          <cell r="L810" t="str">
            <v xml:space="preserve"> </v>
          </cell>
          <cell r="M810">
            <v>75680.66</v>
          </cell>
          <cell r="N810">
            <v>0</v>
          </cell>
          <cell r="O810">
            <v>-75680.66</v>
          </cell>
          <cell r="P810" t="str">
            <v xml:space="preserve"> 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28089.51</v>
          </cell>
          <cell r="W810">
            <v>47591.15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662423.96</v>
          </cell>
          <cell r="AV810">
            <v>662424.96</v>
          </cell>
          <cell r="AW810" t="e">
            <v>#REF!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D810">
            <v>0</v>
          </cell>
          <cell r="BE810">
            <v>0</v>
          </cell>
          <cell r="BF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662424.96</v>
          </cell>
          <cell r="BL810">
            <v>662424.96</v>
          </cell>
          <cell r="BM810">
            <v>0</v>
          </cell>
          <cell r="BN810">
            <v>0</v>
          </cell>
          <cell r="BO810">
            <v>586744.29999999993</v>
          </cell>
          <cell r="BP810">
            <v>-662424.96</v>
          </cell>
          <cell r="BQ810">
            <v>0</v>
          </cell>
          <cell r="BS810">
            <v>1168987.8900000001</v>
          </cell>
          <cell r="BT810">
            <v>662424.96</v>
          </cell>
          <cell r="BU810">
            <v>1168987.8900000001</v>
          </cell>
          <cell r="BV810">
            <v>-506562.93</v>
          </cell>
        </row>
        <row r="812">
          <cell r="I812">
            <v>16870.038999999997</v>
          </cell>
          <cell r="J812">
            <v>0</v>
          </cell>
          <cell r="K812">
            <v>-16870.038999999997</v>
          </cell>
          <cell r="L812" t="str">
            <v xml:space="preserve"> </v>
          </cell>
          <cell r="M812">
            <v>14967.502699999999</v>
          </cell>
          <cell r="N812">
            <v>0</v>
          </cell>
          <cell r="O812">
            <v>-14967.502699999999</v>
          </cell>
          <cell r="P812" t="str">
            <v xml:space="preserve"> </v>
          </cell>
          <cell r="W812">
            <v>16870.038999999997</v>
          </cell>
          <cell r="AV812">
            <v>109313.91</v>
          </cell>
          <cell r="BH812">
            <v>0</v>
          </cell>
          <cell r="BK812">
            <v>109313.91</v>
          </cell>
          <cell r="BL812">
            <v>109313.91</v>
          </cell>
          <cell r="BP812">
            <v>-109313.91</v>
          </cell>
        </row>
        <row r="813">
          <cell r="I813">
            <v>30721.111000000004</v>
          </cell>
          <cell r="J813">
            <v>0</v>
          </cell>
          <cell r="K813">
            <v>-30721.111000000004</v>
          </cell>
          <cell r="L813" t="str">
            <v xml:space="preserve"> </v>
          </cell>
          <cell r="M813">
            <v>60713.157300000006</v>
          </cell>
          <cell r="N813">
            <v>0</v>
          </cell>
          <cell r="O813">
            <v>-60713.157300000006</v>
          </cell>
          <cell r="P813" t="str">
            <v xml:space="preserve"> </v>
          </cell>
          <cell r="W813">
            <v>30721.111000000004</v>
          </cell>
          <cell r="AV813">
            <v>553111.04999999993</v>
          </cell>
          <cell r="BH813">
            <v>0</v>
          </cell>
          <cell r="BK813">
            <v>553111.04999999993</v>
          </cell>
          <cell r="BL813">
            <v>553111.04999999993</v>
          </cell>
          <cell r="BP813">
            <v>-553111.04999999993</v>
          </cell>
        </row>
        <row r="815">
          <cell r="B815" t="str">
            <v>Records Management &amp; Library services</v>
          </cell>
          <cell r="I815">
            <v>47591.15</v>
          </cell>
          <cell r="J815">
            <v>0</v>
          </cell>
          <cell r="K815">
            <v>-47591.15</v>
          </cell>
          <cell r="L815" t="str">
            <v xml:space="preserve"> </v>
          </cell>
          <cell r="M815">
            <v>75680.66</v>
          </cell>
          <cell r="N815">
            <v>0</v>
          </cell>
          <cell r="O815">
            <v>-75680.66</v>
          </cell>
          <cell r="P815" t="str">
            <v xml:space="preserve"> 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28089.51</v>
          </cell>
          <cell r="W815">
            <v>47591.15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662423.96</v>
          </cell>
          <cell r="AV815">
            <v>662424.96</v>
          </cell>
          <cell r="AW815" t="e">
            <v>#REF!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662424.96</v>
          </cell>
          <cell r="BL815">
            <v>662424.96</v>
          </cell>
          <cell r="BM815">
            <v>0</v>
          </cell>
          <cell r="BN815">
            <v>0</v>
          </cell>
          <cell r="BO815">
            <v>586744.29999999993</v>
          </cell>
          <cell r="BP815">
            <v>-662424.96</v>
          </cell>
          <cell r="BQ815">
            <v>0</v>
          </cell>
          <cell r="BS815">
            <v>1168987.8900000001</v>
          </cell>
          <cell r="BT815">
            <v>662424.96</v>
          </cell>
          <cell r="BU815">
            <v>1168987.8900000001</v>
          </cell>
          <cell r="BV815">
            <v>-506562.93</v>
          </cell>
        </row>
        <row r="817">
          <cell r="C817" t="str">
            <v>O&amp;M</v>
          </cell>
          <cell r="E817" t="str">
            <v>SG-P-E-State Governm</v>
          </cell>
          <cell r="I817">
            <v>24749.06</v>
          </cell>
          <cell r="J817">
            <v>0</v>
          </cell>
          <cell r="K817">
            <v>-24749.06</v>
          </cell>
          <cell r="L817" t="str">
            <v xml:space="preserve"> </v>
          </cell>
          <cell r="M817">
            <v>40679.49</v>
          </cell>
          <cell r="N817">
            <v>0</v>
          </cell>
          <cell r="O817">
            <v>-40679.49</v>
          </cell>
          <cell r="P817" t="str">
            <v xml:space="preserve"> 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15930.43</v>
          </cell>
          <cell r="W817">
            <v>24749.06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O817">
            <v>-40679.49</v>
          </cell>
          <cell r="BP817">
            <v>0</v>
          </cell>
          <cell r="BQ817">
            <v>0</v>
          </cell>
          <cell r="BS817">
            <v>54592.21</v>
          </cell>
          <cell r="BT817">
            <v>0</v>
          </cell>
          <cell r="BU817">
            <v>54592.21</v>
          </cell>
          <cell r="BV817">
            <v>-54592.21</v>
          </cell>
        </row>
        <row r="818">
          <cell r="C818" t="str">
            <v>O&amp;M</v>
          </cell>
          <cell r="E818" t="str">
            <v>SG-P-State Governmen</v>
          </cell>
          <cell r="I818">
            <v>5531.4</v>
          </cell>
          <cell r="J818">
            <v>0</v>
          </cell>
          <cell r="K818">
            <v>-5531.4</v>
          </cell>
          <cell r="L818" t="str">
            <v xml:space="preserve"> </v>
          </cell>
          <cell r="M818">
            <v>7638.6</v>
          </cell>
          <cell r="N818">
            <v>0</v>
          </cell>
          <cell r="O818">
            <v>-7638.6</v>
          </cell>
          <cell r="P818" t="str">
            <v xml:space="preserve"> 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2107.1999999999998</v>
          </cell>
          <cell r="W818">
            <v>5531.4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115237.5</v>
          </cell>
          <cell r="AW818" t="e">
            <v>#REF!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D818">
            <v>0</v>
          </cell>
          <cell r="BE818">
            <v>0</v>
          </cell>
          <cell r="BF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115237.5</v>
          </cell>
          <cell r="BL818">
            <v>115237.5</v>
          </cell>
          <cell r="BO818">
            <v>107598.9</v>
          </cell>
          <cell r="BP818">
            <v>-115237.5</v>
          </cell>
          <cell r="BQ818">
            <v>0</v>
          </cell>
          <cell r="BS818">
            <v>505483.4</v>
          </cell>
          <cell r="BT818">
            <v>115237.5</v>
          </cell>
          <cell r="BU818">
            <v>505483.4</v>
          </cell>
          <cell r="BV818">
            <v>-390245.9</v>
          </cell>
        </row>
        <row r="819">
          <cell r="C819" t="str">
            <v>O&amp;M</v>
          </cell>
          <cell r="E819" t="str">
            <v>SG-P-Corporate Respo</v>
          </cell>
          <cell r="I819">
            <v>0</v>
          </cell>
          <cell r="J819">
            <v>0</v>
          </cell>
          <cell r="K819">
            <v>0</v>
          </cell>
          <cell r="L819" t="str">
            <v xml:space="preserve"> </v>
          </cell>
          <cell r="M819">
            <v>0</v>
          </cell>
          <cell r="N819">
            <v>0</v>
          </cell>
          <cell r="O819">
            <v>0</v>
          </cell>
          <cell r="P819" t="str">
            <v xml:space="preserve"> 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D819">
            <v>0</v>
          </cell>
          <cell r="BE819">
            <v>0</v>
          </cell>
          <cell r="BF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O819">
            <v>0</v>
          </cell>
          <cell r="BP819">
            <v>0</v>
          </cell>
          <cell r="BQ819">
            <v>0</v>
          </cell>
          <cell r="BS819">
            <v>64822.26</v>
          </cell>
          <cell r="BT819">
            <v>0</v>
          </cell>
          <cell r="BU819">
            <v>64822.26</v>
          </cell>
          <cell r="BV819">
            <v>-64822.26</v>
          </cell>
        </row>
        <row r="820">
          <cell r="C820" t="str">
            <v>O&amp;M</v>
          </cell>
          <cell r="E820" t="str">
            <v>SG-P-E-Corporate Responsibility</v>
          </cell>
          <cell r="I820">
            <v>0</v>
          </cell>
          <cell r="J820">
            <v>0</v>
          </cell>
          <cell r="K820">
            <v>0</v>
          </cell>
          <cell r="L820" t="str">
            <v xml:space="preserve"> </v>
          </cell>
          <cell r="M820">
            <v>0</v>
          </cell>
          <cell r="N820">
            <v>0</v>
          </cell>
          <cell r="O820">
            <v>0</v>
          </cell>
          <cell r="P820" t="str">
            <v xml:space="preserve"> 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D820">
            <v>0</v>
          </cell>
          <cell r="BE820">
            <v>0</v>
          </cell>
          <cell r="BF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O820">
            <v>0</v>
          </cell>
          <cell r="BP820">
            <v>0</v>
          </cell>
          <cell r="BQ820">
            <v>0</v>
          </cell>
          <cell r="BS820">
            <v>437755.47</v>
          </cell>
          <cell r="BT820">
            <v>0</v>
          </cell>
          <cell r="BU820">
            <v>437755.47</v>
          </cell>
          <cell r="BV820">
            <v>-437755.47</v>
          </cell>
        </row>
        <row r="822">
          <cell r="D822" t="str">
            <v>Non-PT</v>
          </cell>
          <cell r="I822">
            <v>30280.46</v>
          </cell>
          <cell r="J822">
            <v>0</v>
          </cell>
          <cell r="K822">
            <v>-30280.46</v>
          </cell>
          <cell r="L822" t="str">
            <v xml:space="preserve"> </v>
          </cell>
          <cell r="M822">
            <v>48318.09</v>
          </cell>
          <cell r="N822">
            <v>0</v>
          </cell>
          <cell r="O822">
            <v>-48318.09</v>
          </cell>
          <cell r="P822" t="str">
            <v xml:space="preserve"> 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18037.63</v>
          </cell>
          <cell r="W822">
            <v>30280.46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115237.5</v>
          </cell>
          <cell r="AW822" t="e">
            <v>#REF!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D822">
            <v>0</v>
          </cell>
          <cell r="BE822">
            <v>0</v>
          </cell>
          <cell r="BF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115237.5</v>
          </cell>
          <cell r="BL822">
            <v>115237.5</v>
          </cell>
          <cell r="BM822">
            <v>0</v>
          </cell>
          <cell r="BN822">
            <v>0</v>
          </cell>
          <cell r="BO822">
            <v>66919.41</v>
          </cell>
          <cell r="BP822">
            <v>-115237.5</v>
          </cell>
          <cell r="BQ822">
            <v>0</v>
          </cell>
          <cell r="BS822">
            <v>1062653.3399999999</v>
          </cell>
          <cell r="BT822">
            <v>115237.5</v>
          </cell>
          <cell r="BU822">
            <v>1062653.3399999999</v>
          </cell>
          <cell r="BV822">
            <v>-947415.84000000008</v>
          </cell>
        </row>
        <row r="824">
          <cell r="C824" t="str">
            <v>O&amp;M</v>
          </cell>
          <cell r="E824" t="str">
            <v>SG-P-PT-State Government Affairs</v>
          </cell>
          <cell r="I824">
            <v>5546</v>
          </cell>
          <cell r="J824">
            <v>0</v>
          </cell>
          <cell r="K824">
            <v>-5546</v>
          </cell>
          <cell r="L824" t="str">
            <v xml:space="preserve"> </v>
          </cell>
          <cell r="M824">
            <v>7796</v>
          </cell>
          <cell r="N824">
            <v>0</v>
          </cell>
          <cell r="O824">
            <v>-7796</v>
          </cell>
          <cell r="P824" t="str">
            <v xml:space="preserve"> 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2250</v>
          </cell>
          <cell r="W824">
            <v>5546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68000</v>
          </cell>
          <cell r="AW824" t="e">
            <v>#REF!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D824">
            <v>0</v>
          </cell>
          <cell r="BE824">
            <v>0</v>
          </cell>
          <cell r="BF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68000</v>
          </cell>
          <cell r="BL824">
            <v>68000</v>
          </cell>
          <cell r="BO824">
            <v>60204</v>
          </cell>
          <cell r="BP824">
            <v>-68000</v>
          </cell>
          <cell r="BQ824">
            <v>0</v>
          </cell>
          <cell r="BS824">
            <v>320250</v>
          </cell>
          <cell r="BT824">
            <v>68000</v>
          </cell>
          <cell r="BU824">
            <v>320250</v>
          </cell>
          <cell r="BV824">
            <v>-252250</v>
          </cell>
        </row>
        <row r="825">
          <cell r="C825" t="str">
            <v>O&amp;M</v>
          </cell>
          <cell r="E825" t="str">
            <v>SG-P-PT-Corporate Responsibility</v>
          </cell>
          <cell r="I825">
            <v>0</v>
          </cell>
          <cell r="J825">
            <v>0</v>
          </cell>
          <cell r="K825">
            <v>0</v>
          </cell>
          <cell r="L825" t="str">
            <v xml:space="preserve"> </v>
          </cell>
          <cell r="M825">
            <v>0</v>
          </cell>
          <cell r="N825">
            <v>0</v>
          </cell>
          <cell r="O825">
            <v>0</v>
          </cell>
          <cell r="P825" t="str">
            <v xml:space="preserve"> 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D825">
            <v>0</v>
          </cell>
          <cell r="BE825">
            <v>0</v>
          </cell>
          <cell r="BF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O825">
            <v>0</v>
          </cell>
          <cell r="BP825">
            <v>0</v>
          </cell>
          <cell r="BQ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</row>
        <row r="826">
          <cell r="C826" t="str">
            <v>O&amp;M</v>
          </cell>
          <cell r="E826" t="str">
            <v>SG-P-E-PT-Corporate Responsibility</v>
          </cell>
          <cell r="I826">
            <v>3510</v>
          </cell>
          <cell r="J826">
            <v>0</v>
          </cell>
          <cell r="K826">
            <v>-3510</v>
          </cell>
          <cell r="L826" t="str">
            <v xml:space="preserve"> </v>
          </cell>
          <cell r="M826">
            <v>3510</v>
          </cell>
          <cell r="N826">
            <v>0</v>
          </cell>
          <cell r="O826">
            <v>-3510</v>
          </cell>
          <cell r="P826" t="str">
            <v xml:space="preserve"> 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3510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D826">
            <v>0</v>
          </cell>
          <cell r="BE826">
            <v>0</v>
          </cell>
          <cell r="BF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O826">
            <v>-3510</v>
          </cell>
          <cell r="BP826">
            <v>0</v>
          </cell>
          <cell r="BQ826">
            <v>0</v>
          </cell>
          <cell r="BS826">
            <v>189000</v>
          </cell>
          <cell r="BT826">
            <v>0</v>
          </cell>
          <cell r="BU826">
            <v>189000</v>
          </cell>
          <cell r="BV826">
            <v>-189000</v>
          </cell>
        </row>
        <row r="827">
          <cell r="C827" t="str">
            <v>O&amp;M</v>
          </cell>
          <cell r="E827" t="str">
            <v>SG-P-E-PT-State Government Affairs</v>
          </cell>
          <cell r="I827">
            <v>214.92</v>
          </cell>
          <cell r="J827">
            <v>0</v>
          </cell>
          <cell r="K827">
            <v>-214.92</v>
          </cell>
          <cell r="L827" t="str">
            <v xml:space="preserve"> </v>
          </cell>
          <cell r="M827">
            <v>214.92</v>
          </cell>
          <cell r="N827">
            <v>0</v>
          </cell>
          <cell r="O827">
            <v>-214.92</v>
          </cell>
          <cell r="P827" t="str">
            <v xml:space="preserve"> 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214.92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D827">
            <v>0</v>
          </cell>
          <cell r="BE827">
            <v>0</v>
          </cell>
          <cell r="BF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O827">
            <v>-214.92</v>
          </cell>
          <cell r="BP827">
            <v>0</v>
          </cell>
          <cell r="BQ827">
            <v>0</v>
          </cell>
          <cell r="BS827">
            <v>214165.62</v>
          </cell>
          <cell r="BT827">
            <v>0</v>
          </cell>
          <cell r="BU827">
            <v>214165.62</v>
          </cell>
          <cell r="BV827">
            <v>-214165.62</v>
          </cell>
        </row>
        <row r="829">
          <cell r="D829" t="str">
            <v>PT</v>
          </cell>
          <cell r="I829">
            <v>9270.92</v>
          </cell>
          <cell r="J829">
            <v>0</v>
          </cell>
          <cell r="K829">
            <v>-9270.92</v>
          </cell>
          <cell r="L829" t="str">
            <v xml:space="preserve"> </v>
          </cell>
          <cell r="M829">
            <v>11520.92</v>
          </cell>
          <cell r="N829">
            <v>0</v>
          </cell>
          <cell r="O829">
            <v>-11520.92</v>
          </cell>
          <cell r="P829" t="str">
            <v xml:space="preserve"> 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2250</v>
          </cell>
          <cell r="W829">
            <v>9270.92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68000</v>
          </cell>
          <cell r="AW829" t="e">
            <v>#REF!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D829">
            <v>0</v>
          </cell>
          <cell r="BE829">
            <v>0</v>
          </cell>
          <cell r="BF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68000</v>
          </cell>
          <cell r="BL829">
            <v>68000</v>
          </cell>
          <cell r="BM829">
            <v>0</v>
          </cell>
          <cell r="BN829">
            <v>0</v>
          </cell>
          <cell r="BO829">
            <v>56479.08</v>
          </cell>
          <cell r="BP829">
            <v>-68000</v>
          </cell>
          <cell r="BQ829">
            <v>0</v>
          </cell>
          <cell r="BS829">
            <v>723415.62</v>
          </cell>
          <cell r="BT829">
            <v>68000</v>
          </cell>
          <cell r="BU829">
            <v>723415.62</v>
          </cell>
          <cell r="BV829">
            <v>-655415.62</v>
          </cell>
        </row>
        <row r="831">
          <cell r="C831" t="str">
            <v>O &amp; M Total</v>
          </cell>
          <cell r="I831">
            <v>39551.379999999997</v>
          </cell>
          <cell r="J831">
            <v>0</v>
          </cell>
          <cell r="K831">
            <v>-39551.379999999997</v>
          </cell>
          <cell r="L831" t="str">
            <v xml:space="preserve"> </v>
          </cell>
          <cell r="M831">
            <v>59839.009999999995</v>
          </cell>
          <cell r="N831">
            <v>0</v>
          </cell>
          <cell r="O831">
            <v>-59839.009999999995</v>
          </cell>
          <cell r="P831" t="str">
            <v xml:space="preserve"> 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20287.63</v>
          </cell>
          <cell r="W831">
            <v>39551.379999999997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183237.5</v>
          </cell>
          <cell r="AW831" t="e">
            <v>#REF!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D831">
            <v>0</v>
          </cell>
          <cell r="BE831">
            <v>0</v>
          </cell>
          <cell r="BF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183237.5</v>
          </cell>
          <cell r="BL831">
            <v>183237.5</v>
          </cell>
          <cell r="BM831">
            <v>0</v>
          </cell>
          <cell r="BN831">
            <v>0</v>
          </cell>
          <cell r="BO831">
            <v>123398.49</v>
          </cell>
          <cell r="BP831">
            <v>-183237.5</v>
          </cell>
          <cell r="BQ831">
            <v>0</v>
          </cell>
          <cell r="BS831">
            <v>1786068.96</v>
          </cell>
          <cell r="BT831">
            <v>183237.5</v>
          </cell>
          <cell r="BU831">
            <v>1786068.96</v>
          </cell>
          <cell r="BV831">
            <v>-1602831.46</v>
          </cell>
        </row>
        <row r="833">
          <cell r="I833">
            <v>-4716.9782999999998</v>
          </cell>
          <cell r="J833">
            <v>0</v>
          </cell>
          <cell r="K833">
            <v>4716.9782999999998</v>
          </cell>
          <cell r="L833" t="str">
            <v xml:space="preserve"> </v>
          </cell>
          <cell r="M833">
            <v>-34710.280900000005</v>
          </cell>
          <cell r="N833">
            <v>0</v>
          </cell>
          <cell r="O833">
            <v>34710.280900000005</v>
          </cell>
          <cell r="P833" t="str">
            <v xml:space="preserve"> </v>
          </cell>
          <cell r="W833">
            <v>-4716.9782999999998</v>
          </cell>
          <cell r="AV833">
            <v>-762365.02</v>
          </cell>
          <cell r="BH833">
            <v>0</v>
          </cell>
          <cell r="BK833">
            <v>-762365.02</v>
          </cell>
          <cell r="BL833">
            <v>-762365.02</v>
          </cell>
          <cell r="BP833">
            <v>762365.02</v>
          </cell>
        </row>
        <row r="834">
          <cell r="I834">
            <v>44268.3583</v>
          </cell>
          <cell r="J834">
            <v>0</v>
          </cell>
          <cell r="K834">
            <v>-44268.3583</v>
          </cell>
          <cell r="L834" t="str">
            <v xml:space="preserve"> </v>
          </cell>
          <cell r="M834">
            <v>94549.290899999993</v>
          </cell>
          <cell r="N834">
            <v>0</v>
          </cell>
          <cell r="O834">
            <v>-94549.290899999993</v>
          </cell>
          <cell r="P834" t="str">
            <v xml:space="preserve"> </v>
          </cell>
          <cell r="W834">
            <v>44268.3583</v>
          </cell>
          <cell r="AV834">
            <v>945602.52</v>
          </cell>
          <cell r="BH834">
            <v>0</v>
          </cell>
          <cell r="BK834">
            <v>945602.52</v>
          </cell>
          <cell r="BL834">
            <v>945602.52</v>
          </cell>
          <cell r="BP834">
            <v>-945602.52</v>
          </cell>
        </row>
        <row r="836">
          <cell r="B836" t="str">
            <v>State Government Affairs</v>
          </cell>
          <cell r="I836">
            <v>39551.379999999997</v>
          </cell>
          <cell r="J836">
            <v>0</v>
          </cell>
          <cell r="K836">
            <v>-39551.379999999997</v>
          </cell>
          <cell r="L836" t="str">
            <v xml:space="preserve"> </v>
          </cell>
          <cell r="M836">
            <v>59839.009999999995</v>
          </cell>
          <cell r="N836">
            <v>0</v>
          </cell>
          <cell r="O836">
            <v>-59839.009999999995</v>
          </cell>
          <cell r="P836" t="str">
            <v xml:space="preserve"> 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20287.63</v>
          </cell>
          <cell r="W836">
            <v>39551.379999999997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183237.5</v>
          </cell>
          <cell r="AW836" t="e">
            <v>#REF!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183237.5</v>
          </cell>
          <cell r="BL836">
            <v>183237.5</v>
          </cell>
          <cell r="BM836">
            <v>0</v>
          </cell>
          <cell r="BN836">
            <v>0</v>
          </cell>
          <cell r="BO836">
            <v>123398.49</v>
          </cell>
          <cell r="BP836">
            <v>-183237.5</v>
          </cell>
          <cell r="BQ836">
            <v>0</v>
          </cell>
          <cell r="BS836">
            <v>1786068.96</v>
          </cell>
          <cell r="BT836">
            <v>183237.5</v>
          </cell>
          <cell r="BU836">
            <v>1786068.96</v>
          </cell>
          <cell r="BV836">
            <v>-1602831.46</v>
          </cell>
        </row>
        <row r="838">
          <cell r="E838" t="str">
            <v>ADD: DSM</v>
          </cell>
          <cell r="BP838">
            <v>0</v>
          </cell>
          <cell r="BQ838">
            <v>0</v>
          </cell>
          <cell r="BT838">
            <v>0</v>
          </cell>
          <cell r="BU838">
            <v>0</v>
          </cell>
          <cell r="BV838">
            <v>0</v>
          </cell>
        </row>
        <row r="840">
          <cell r="D840" t="str">
            <v>Non-PT</v>
          </cell>
          <cell r="I840">
            <v>0</v>
          </cell>
          <cell r="J840">
            <v>0</v>
          </cell>
          <cell r="K840">
            <v>0</v>
          </cell>
          <cell r="L840" t="str">
            <v xml:space="preserve"> </v>
          </cell>
          <cell r="M840">
            <v>0</v>
          </cell>
          <cell r="N840">
            <v>0</v>
          </cell>
          <cell r="O840">
            <v>0</v>
          </cell>
          <cell r="P840" t="str">
            <v xml:space="preserve"> 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D840">
            <v>0</v>
          </cell>
          <cell r="BE840">
            <v>0</v>
          </cell>
          <cell r="BF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</row>
        <row r="842">
          <cell r="C842" t="str">
            <v>Capital Total</v>
          </cell>
          <cell r="I842">
            <v>0</v>
          </cell>
          <cell r="J842">
            <v>0</v>
          </cell>
          <cell r="K842">
            <v>0</v>
          </cell>
          <cell r="L842" t="str">
            <v xml:space="preserve"> </v>
          </cell>
          <cell r="M842">
            <v>0</v>
          </cell>
          <cell r="N842">
            <v>0</v>
          </cell>
          <cell r="O842">
            <v>0</v>
          </cell>
          <cell r="P842" t="str">
            <v xml:space="preserve"> 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D842">
            <v>0</v>
          </cell>
          <cell r="BE842">
            <v>0</v>
          </cell>
          <cell r="BF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</row>
        <row r="844">
          <cell r="C844" t="str">
            <v>O&amp;M</v>
          </cell>
          <cell r="E844" t="str">
            <v>PA-P-Corporate Procurement</v>
          </cell>
          <cell r="I844">
            <v>423831.81</v>
          </cell>
          <cell r="J844">
            <v>466155.45</v>
          </cell>
          <cell r="K844">
            <v>42323.640000000014</v>
          </cell>
          <cell r="L844">
            <v>9.0792974746943353E-2</v>
          </cell>
          <cell r="M844">
            <v>2359126.7999999998</v>
          </cell>
          <cell r="N844">
            <v>2779120.17</v>
          </cell>
          <cell r="O844">
            <v>419993.37000000011</v>
          </cell>
          <cell r="P844">
            <v>0.15112458055385208</v>
          </cell>
          <cell r="R844">
            <v>407868.18</v>
          </cell>
          <cell r="S844">
            <v>344064.99</v>
          </cell>
          <cell r="T844">
            <v>405917.64</v>
          </cell>
          <cell r="U844">
            <v>367779.45</v>
          </cell>
          <cell r="V844">
            <v>409664.73</v>
          </cell>
          <cell r="W844">
            <v>423831.81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465594.93</v>
          </cell>
          <cell r="AE844">
            <v>440901.09</v>
          </cell>
          <cell r="AF844">
            <v>457363.65</v>
          </cell>
          <cell r="AG844">
            <v>466487.03999999998</v>
          </cell>
          <cell r="AH844">
            <v>482618.01</v>
          </cell>
          <cell r="AI844">
            <v>466155.45</v>
          </cell>
          <cell r="AJ844">
            <v>477729.34</v>
          </cell>
          <cell r="AK844">
            <v>485960.62</v>
          </cell>
          <cell r="AL844">
            <v>461265.76</v>
          </cell>
          <cell r="AM844">
            <v>485960.62</v>
          </cell>
          <cell r="AN844">
            <v>477729.34</v>
          </cell>
          <cell r="AO844">
            <v>469500.11</v>
          </cell>
          <cell r="AQ844">
            <v>5637265.96</v>
          </cell>
          <cell r="AR844">
            <v>5637265.96</v>
          </cell>
          <cell r="AS844">
            <v>5544871.9199999999</v>
          </cell>
          <cell r="AT844">
            <v>4858795.1399999997</v>
          </cell>
          <cell r="AU844">
            <v>4858795.1399999997</v>
          </cell>
          <cell r="AV844">
            <v>4784982.5999999996</v>
          </cell>
          <cell r="AW844" t="e">
            <v>#REF!</v>
          </cell>
          <cell r="AX844" t="e">
            <v>#REF!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D844">
            <v>4527981.99</v>
          </cell>
          <cell r="BE844">
            <v>5285333.49</v>
          </cell>
          <cell r="BF844">
            <v>5203732.33</v>
          </cell>
          <cell r="BH844">
            <v>5637265.96</v>
          </cell>
          <cell r="BI844">
            <v>5202865.32</v>
          </cell>
          <cell r="BJ844">
            <v>5782025.7199999997</v>
          </cell>
          <cell r="BK844">
            <v>4784982.5999999996</v>
          </cell>
          <cell r="BL844">
            <v>4902117.66</v>
          </cell>
          <cell r="BO844">
            <v>2542990.8600000003</v>
          </cell>
          <cell r="BP844">
            <v>735148.29999999981</v>
          </cell>
          <cell r="BQ844">
            <v>-117135.06000000052</v>
          </cell>
          <cell r="BS844">
            <v>8235227.5199999996</v>
          </cell>
          <cell r="BT844">
            <v>4902117.66</v>
          </cell>
          <cell r="BU844">
            <v>8235227.5199999996</v>
          </cell>
          <cell r="BV844">
            <v>-3333109.8599999994</v>
          </cell>
        </row>
        <row r="845">
          <cell r="C845" t="str">
            <v>O&amp;M</v>
          </cell>
          <cell r="E845" t="str">
            <v>SC-T-SCM Exc&amp;EnterLg</v>
          </cell>
          <cell r="I845">
            <v>121045</v>
          </cell>
          <cell r="J845">
            <v>168890</v>
          </cell>
          <cell r="K845">
            <v>47845</v>
          </cell>
          <cell r="L845">
            <v>0.2832908994019776</v>
          </cell>
          <cell r="M845">
            <v>822096</v>
          </cell>
          <cell r="N845">
            <v>1014152</v>
          </cell>
          <cell r="O845">
            <v>192056</v>
          </cell>
          <cell r="P845">
            <v>0.18937595153389236</v>
          </cell>
          <cell r="R845">
            <v>168958</v>
          </cell>
          <cell r="S845">
            <v>168958</v>
          </cell>
          <cell r="T845">
            <v>121045</v>
          </cell>
          <cell r="U845">
            <v>121045</v>
          </cell>
          <cell r="V845">
            <v>121045</v>
          </cell>
          <cell r="W845">
            <v>121045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169093</v>
          </cell>
          <cell r="AE845">
            <v>169093</v>
          </cell>
          <cell r="AF845">
            <v>169093</v>
          </cell>
          <cell r="AG845">
            <v>169093</v>
          </cell>
          <cell r="AH845">
            <v>168890</v>
          </cell>
          <cell r="AI845">
            <v>168890</v>
          </cell>
          <cell r="AJ845">
            <v>168890</v>
          </cell>
          <cell r="AK845">
            <v>168890</v>
          </cell>
          <cell r="AL845">
            <v>168890</v>
          </cell>
          <cell r="AM845">
            <v>168890</v>
          </cell>
          <cell r="AN845">
            <v>168890</v>
          </cell>
          <cell r="AO845">
            <v>168891</v>
          </cell>
          <cell r="AQ845">
            <v>2027493</v>
          </cell>
          <cell r="AR845">
            <v>2027493</v>
          </cell>
          <cell r="AS845">
            <v>1548363</v>
          </cell>
          <cell r="AT845">
            <v>1548363</v>
          </cell>
          <cell r="AU845">
            <v>1548363</v>
          </cell>
          <cell r="AV845">
            <v>1548363</v>
          </cell>
          <cell r="AW845" t="e">
            <v>#REF!</v>
          </cell>
          <cell r="AX845" t="e">
            <v>#REF!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D845">
            <v>1088145</v>
          </cell>
          <cell r="BE845">
            <v>1917518</v>
          </cell>
          <cell r="BF845">
            <v>2914182</v>
          </cell>
          <cell r="BH845">
            <v>2027493</v>
          </cell>
          <cell r="BI845">
            <v>2378674</v>
          </cell>
          <cell r="BJ845">
            <v>2413766</v>
          </cell>
          <cell r="BK845">
            <v>1548363</v>
          </cell>
          <cell r="BL845">
            <v>1548363</v>
          </cell>
          <cell r="BO845">
            <v>726267</v>
          </cell>
          <cell r="BP845">
            <v>479130</v>
          </cell>
          <cell r="BQ845">
            <v>0</v>
          </cell>
          <cell r="BS845">
            <v>1592594.47</v>
          </cell>
          <cell r="BT845">
            <v>1548363</v>
          </cell>
          <cell r="BU845">
            <v>1592594.47</v>
          </cell>
          <cell r="BV845">
            <v>-44231.469999999972</v>
          </cell>
        </row>
        <row r="846">
          <cell r="C846" t="str">
            <v>O&amp;M</v>
          </cell>
          <cell r="E846" t="str">
            <v>SC-P-Integration</v>
          </cell>
          <cell r="F846" t="str">
            <v>Integration</v>
          </cell>
          <cell r="I846">
            <v>0</v>
          </cell>
          <cell r="J846">
            <v>0</v>
          </cell>
          <cell r="K846">
            <v>0</v>
          </cell>
          <cell r="L846" t="str">
            <v xml:space="preserve"> </v>
          </cell>
          <cell r="M846">
            <v>0</v>
          </cell>
          <cell r="N846">
            <v>0</v>
          </cell>
          <cell r="O846">
            <v>0</v>
          </cell>
          <cell r="P846" t="str">
            <v xml:space="preserve"> 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D846">
            <v>0</v>
          </cell>
          <cell r="BE846">
            <v>0</v>
          </cell>
          <cell r="BF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O846">
            <v>0</v>
          </cell>
          <cell r="BP846">
            <v>0</v>
          </cell>
          <cell r="BQ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</row>
        <row r="847">
          <cell r="E847" t="str">
            <v>LESS: DSM</v>
          </cell>
          <cell r="BP847">
            <v>0</v>
          </cell>
          <cell r="BQ847">
            <v>0</v>
          </cell>
          <cell r="BT847">
            <v>0</v>
          </cell>
          <cell r="BU847">
            <v>0</v>
          </cell>
          <cell r="BV847">
            <v>0</v>
          </cell>
        </row>
        <row r="849">
          <cell r="D849" t="str">
            <v>Non-PT</v>
          </cell>
          <cell r="I849">
            <v>544876.81000000006</v>
          </cell>
          <cell r="J849">
            <v>635045.44999999995</v>
          </cell>
          <cell r="K849">
            <v>90168.640000000014</v>
          </cell>
          <cell r="L849">
            <v>0.14198769552635959</v>
          </cell>
          <cell r="M849">
            <v>3181222.8</v>
          </cell>
          <cell r="N849">
            <v>3793272.17</v>
          </cell>
          <cell r="O849">
            <v>612049.37000000011</v>
          </cell>
          <cell r="P849">
            <v>0.16135129317651892</v>
          </cell>
          <cell r="R849">
            <v>576826.17999999993</v>
          </cell>
          <cell r="S849">
            <v>513022.99</v>
          </cell>
          <cell r="T849">
            <v>526962.64</v>
          </cell>
          <cell r="U849">
            <v>488824.45</v>
          </cell>
          <cell r="V849">
            <v>530709.73</v>
          </cell>
          <cell r="W849">
            <v>544876.81000000006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634687.92999999993</v>
          </cell>
          <cell r="AE849">
            <v>609994.09000000008</v>
          </cell>
          <cell r="AF849">
            <v>626456.65</v>
          </cell>
          <cell r="AG849">
            <v>635580.04</v>
          </cell>
          <cell r="AH849">
            <v>651508.01</v>
          </cell>
          <cell r="AI849">
            <v>635045.44999999995</v>
          </cell>
          <cell r="AJ849">
            <v>646619.34000000008</v>
          </cell>
          <cell r="AK849">
            <v>654850.62</v>
          </cell>
          <cell r="AL849">
            <v>630155.76</v>
          </cell>
          <cell r="AM849">
            <v>654850.62</v>
          </cell>
          <cell r="AN849">
            <v>646619.34000000008</v>
          </cell>
          <cell r="AO849">
            <v>638391.11</v>
          </cell>
          <cell r="AQ849">
            <v>7664758.96</v>
          </cell>
          <cell r="AR849">
            <v>7664758.96</v>
          </cell>
          <cell r="AS849">
            <v>7093234.9199999999</v>
          </cell>
          <cell r="AT849">
            <v>6407158.1399999997</v>
          </cell>
          <cell r="AU849">
            <v>6407158.1399999997</v>
          </cell>
          <cell r="AV849">
            <v>6333345.5999999996</v>
          </cell>
          <cell r="AW849" t="e">
            <v>#REF!</v>
          </cell>
          <cell r="AX849" t="e">
            <v>#REF!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D849">
            <v>5616126.9900000002</v>
          </cell>
          <cell r="BE849">
            <v>7202851.4900000002</v>
          </cell>
          <cell r="BF849">
            <v>8117914.3300000001</v>
          </cell>
          <cell r="BH849">
            <v>7664758.96</v>
          </cell>
          <cell r="BI849">
            <v>7581539.3200000003</v>
          </cell>
          <cell r="BJ849">
            <v>8195791.7199999997</v>
          </cell>
          <cell r="BK849">
            <v>6333345.5999999996</v>
          </cell>
          <cell r="BL849">
            <v>6450480.6600000001</v>
          </cell>
          <cell r="BM849">
            <v>0</v>
          </cell>
          <cell r="BN849">
            <v>0</v>
          </cell>
          <cell r="BO849">
            <v>3269257.8600000003</v>
          </cell>
          <cell r="BP849">
            <v>1214278.2999999998</v>
          </cell>
          <cell r="BQ849">
            <v>-117135.06000000052</v>
          </cell>
          <cell r="BS849">
            <v>9827821.9900000002</v>
          </cell>
          <cell r="BT849">
            <v>6450480.6600000001</v>
          </cell>
          <cell r="BU849">
            <v>9827821.9900000002</v>
          </cell>
          <cell r="BV849">
            <v>-3377341.3299999991</v>
          </cell>
        </row>
        <row r="851">
          <cell r="C851" t="str">
            <v>O&amp;M</v>
          </cell>
          <cell r="E851" t="str">
            <v>SC-P-E-PT-Integratio</v>
          </cell>
          <cell r="F851" t="str">
            <v>T&amp;E</v>
          </cell>
          <cell r="I851">
            <v>0</v>
          </cell>
          <cell r="J851">
            <v>0</v>
          </cell>
          <cell r="K851">
            <v>0</v>
          </cell>
          <cell r="L851" t="str">
            <v xml:space="preserve"> </v>
          </cell>
          <cell r="M851">
            <v>0</v>
          </cell>
          <cell r="N851">
            <v>0</v>
          </cell>
          <cell r="O851">
            <v>0</v>
          </cell>
          <cell r="P851" t="str">
            <v xml:space="preserve"> 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D851">
            <v>0</v>
          </cell>
          <cell r="BE851">
            <v>0</v>
          </cell>
          <cell r="BF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O851">
            <v>0</v>
          </cell>
          <cell r="BP851">
            <v>0</v>
          </cell>
          <cell r="BQ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</row>
        <row r="852">
          <cell r="C852" t="str">
            <v>O&amp;M</v>
          </cell>
          <cell r="E852" t="str">
            <v>SC-P-PT-Integration Pass Through</v>
          </cell>
          <cell r="F852" t="str">
            <v>Integration</v>
          </cell>
          <cell r="I852">
            <v>0</v>
          </cell>
          <cell r="J852">
            <v>0</v>
          </cell>
          <cell r="K852">
            <v>0</v>
          </cell>
          <cell r="L852" t="str">
            <v xml:space="preserve"> </v>
          </cell>
          <cell r="M852">
            <v>0</v>
          </cell>
          <cell r="N852">
            <v>0</v>
          </cell>
          <cell r="O852">
            <v>0</v>
          </cell>
          <cell r="P852" t="str">
            <v xml:space="preserve"> 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D852">
            <v>0</v>
          </cell>
          <cell r="BE852">
            <v>0</v>
          </cell>
          <cell r="BF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O852">
            <v>0</v>
          </cell>
          <cell r="BP852">
            <v>0</v>
          </cell>
          <cell r="BQ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</row>
        <row r="853">
          <cell r="C853" t="str">
            <v>O&amp;M</v>
          </cell>
          <cell r="E853" t="str">
            <v>SC-P-PT-CP Spend Management &amp; Procurement Ops</v>
          </cell>
          <cell r="F853" t="str">
            <v>Integration</v>
          </cell>
          <cell r="I853">
            <v>166379</v>
          </cell>
          <cell r="J853">
            <v>0</v>
          </cell>
          <cell r="K853">
            <v>-166379</v>
          </cell>
          <cell r="L853" t="str">
            <v xml:space="preserve"> </v>
          </cell>
          <cell r="M853">
            <v>423484</v>
          </cell>
          <cell r="N853">
            <v>0</v>
          </cell>
          <cell r="O853">
            <v>-423484</v>
          </cell>
          <cell r="P853" t="str">
            <v xml:space="preserve"> </v>
          </cell>
          <cell r="R853">
            <v>174189</v>
          </cell>
          <cell r="S853">
            <v>9461</v>
          </cell>
          <cell r="T853">
            <v>61401</v>
          </cell>
          <cell r="U853">
            <v>-4153</v>
          </cell>
          <cell r="V853">
            <v>16207</v>
          </cell>
          <cell r="W853">
            <v>166379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Q853">
            <v>0</v>
          </cell>
          <cell r="AR853">
            <v>0</v>
          </cell>
          <cell r="AS853">
            <v>638545</v>
          </cell>
          <cell r="AT853">
            <v>963526</v>
          </cell>
          <cell r="AU853">
            <v>963526</v>
          </cell>
          <cell r="AV853">
            <v>963526</v>
          </cell>
          <cell r="AW853" t="e">
            <v>#REF!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D853">
            <v>568025.46</v>
          </cell>
          <cell r="BE853">
            <v>307863</v>
          </cell>
          <cell r="BF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963526</v>
          </cell>
          <cell r="BL853">
            <v>1088526</v>
          </cell>
          <cell r="BN853">
            <v>2404115</v>
          </cell>
          <cell r="BO853">
            <v>665042</v>
          </cell>
          <cell r="BP853">
            <v>-1088526</v>
          </cell>
          <cell r="BQ853">
            <v>-125000</v>
          </cell>
          <cell r="BS853">
            <v>850000</v>
          </cell>
          <cell r="BT853">
            <v>1088526</v>
          </cell>
          <cell r="BU853">
            <v>-1554115</v>
          </cell>
          <cell r="BV853">
            <v>2642641</v>
          </cell>
        </row>
        <row r="855">
          <cell r="D855" t="str">
            <v>PT</v>
          </cell>
          <cell r="I855">
            <v>166379</v>
          </cell>
          <cell r="J855">
            <v>0</v>
          </cell>
          <cell r="K855">
            <v>-166379</v>
          </cell>
          <cell r="L855" t="str">
            <v xml:space="preserve"> </v>
          </cell>
          <cell r="M855">
            <v>423484</v>
          </cell>
          <cell r="N855">
            <v>0</v>
          </cell>
          <cell r="O855">
            <v>-423484</v>
          </cell>
          <cell r="P855" t="str">
            <v xml:space="preserve"> </v>
          </cell>
          <cell r="R855">
            <v>174189</v>
          </cell>
          <cell r="S855">
            <v>9461</v>
          </cell>
          <cell r="T855">
            <v>61401</v>
          </cell>
          <cell r="U855">
            <v>-4153</v>
          </cell>
          <cell r="V855">
            <v>16207</v>
          </cell>
          <cell r="W855">
            <v>166379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Q855">
            <v>0</v>
          </cell>
          <cell r="AR855">
            <v>0</v>
          </cell>
          <cell r="AS855">
            <v>638545</v>
          </cell>
          <cell r="AT855">
            <v>963526</v>
          </cell>
          <cell r="AU855">
            <v>963526</v>
          </cell>
          <cell r="AV855">
            <v>963526</v>
          </cell>
          <cell r="AW855" t="e">
            <v>#REF!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D855">
            <v>568025.46</v>
          </cell>
          <cell r="BE855">
            <v>307863</v>
          </cell>
          <cell r="BF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963526</v>
          </cell>
          <cell r="BL855">
            <v>1088526</v>
          </cell>
          <cell r="BM855">
            <v>0</v>
          </cell>
          <cell r="BN855">
            <v>2404115</v>
          </cell>
          <cell r="BO855">
            <v>665042</v>
          </cell>
          <cell r="BP855">
            <v>-1088526</v>
          </cell>
          <cell r="BQ855">
            <v>-125000</v>
          </cell>
          <cell r="BS855">
            <v>850000</v>
          </cell>
          <cell r="BT855">
            <v>1088526</v>
          </cell>
          <cell r="BU855">
            <v>-1554115</v>
          </cell>
          <cell r="BV855">
            <v>2642641</v>
          </cell>
        </row>
        <row r="857">
          <cell r="C857" t="str">
            <v>O &amp; M Total</v>
          </cell>
          <cell r="I857">
            <v>711255.81</v>
          </cell>
          <cell r="J857">
            <v>635045.44999999995</v>
          </cell>
          <cell r="K857">
            <v>-76210.359999999986</v>
          </cell>
          <cell r="L857">
            <v>-0.12000772543130574</v>
          </cell>
          <cell r="M857">
            <v>3604706.8</v>
          </cell>
          <cell r="N857">
            <v>3793272.17</v>
          </cell>
          <cell r="O857">
            <v>188565.37000000011</v>
          </cell>
          <cell r="P857">
            <v>4.9710477273767602E-2</v>
          </cell>
          <cell r="R857">
            <v>751015.17999999993</v>
          </cell>
          <cell r="S857">
            <v>522483.99</v>
          </cell>
          <cell r="T857">
            <v>588363.64</v>
          </cell>
          <cell r="U857">
            <v>484671.45</v>
          </cell>
          <cell r="V857">
            <v>546916.73</v>
          </cell>
          <cell r="W857">
            <v>711255.81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>
            <v>634687.92999999993</v>
          </cell>
          <cell r="AE857">
            <v>609994.09000000008</v>
          </cell>
          <cell r="AF857">
            <v>626456.65</v>
          </cell>
          <cell r="AG857">
            <v>635580.04</v>
          </cell>
          <cell r="AH857">
            <v>651508.01</v>
          </cell>
          <cell r="AI857">
            <v>635045.44999999995</v>
          </cell>
          <cell r="AJ857">
            <v>646619.34000000008</v>
          </cell>
          <cell r="AK857">
            <v>654850.62</v>
          </cell>
          <cell r="AL857">
            <v>630155.76</v>
          </cell>
          <cell r="AM857">
            <v>654850.62</v>
          </cell>
          <cell r="AN857">
            <v>646619.34000000008</v>
          </cell>
          <cell r="AO857">
            <v>638391.11</v>
          </cell>
          <cell r="AQ857">
            <v>7664758.96</v>
          </cell>
          <cell r="AR857">
            <v>7664758.96</v>
          </cell>
          <cell r="AS857">
            <v>7731779.9199999999</v>
          </cell>
          <cell r="AT857">
            <v>7370684.1399999997</v>
          </cell>
          <cell r="AU857">
            <v>7370684.1399999997</v>
          </cell>
          <cell r="AV857">
            <v>7296871.5999999996</v>
          </cell>
          <cell r="AW857" t="e">
            <v>#REF!</v>
          </cell>
          <cell r="AX857" t="e">
            <v>#REF!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D857">
            <v>6184152.4500000002</v>
          </cell>
          <cell r="BE857">
            <v>7510714.4900000002</v>
          </cell>
          <cell r="BF857">
            <v>8117914.3300000001</v>
          </cell>
          <cell r="BH857">
            <v>7664758.96</v>
          </cell>
          <cell r="BI857">
            <v>7581539.3200000003</v>
          </cell>
          <cell r="BJ857">
            <v>8195791.7199999997</v>
          </cell>
          <cell r="BK857">
            <v>7296871.5999999996</v>
          </cell>
          <cell r="BL857">
            <v>7539006.6600000001</v>
          </cell>
          <cell r="BM857">
            <v>0</v>
          </cell>
          <cell r="BN857">
            <v>2404115</v>
          </cell>
          <cell r="BO857">
            <v>3934299.8600000003</v>
          </cell>
          <cell r="BP857">
            <v>125752.29999999981</v>
          </cell>
          <cell r="BQ857">
            <v>-242135.06000000052</v>
          </cell>
          <cell r="BS857">
            <v>10677821.99</v>
          </cell>
          <cell r="BT857">
            <v>7539006.6600000001</v>
          </cell>
          <cell r="BU857">
            <v>8273706.9900000002</v>
          </cell>
          <cell r="BV857">
            <v>-734700.32999999914</v>
          </cell>
        </row>
        <row r="859">
          <cell r="I859">
            <v>102200.71550000001</v>
          </cell>
          <cell r="J859">
            <v>48865.896299999993</v>
          </cell>
          <cell r="K859">
            <v>-53334.819200000013</v>
          </cell>
          <cell r="L859">
            <v>-1.0914527971115926</v>
          </cell>
          <cell r="M859">
            <v>284746.84589999996</v>
          </cell>
          <cell r="N859">
            <v>130498.39689999999</v>
          </cell>
          <cell r="O859">
            <v>-154248.44899999996</v>
          </cell>
          <cell r="P859">
            <v>-1.181994972077699</v>
          </cell>
          <cell r="W859">
            <v>102200.71550000001</v>
          </cell>
          <cell r="AV859">
            <v>311201.45</v>
          </cell>
          <cell r="BH859">
            <v>379523.07109999977</v>
          </cell>
          <cell r="BK859">
            <v>311201.45</v>
          </cell>
          <cell r="BL859">
            <v>311201.45</v>
          </cell>
          <cell r="BP859">
            <v>68321.621099999757</v>
          </cell>
        </row>
        <row r="860">
          <cell r="I860">
            <v>609055.09450000001</v>
          </cell>
          <cell r="J860">
            <v>586179.55369999993</v>
          </cell>
          <cell r="K860">
            <v>-22875.540800000075</v>
          </cell>
          <cell r="L860">
            <v>-3.9024801625386477E-2</v>
          </cell>
          <cell r="M860">
            <v>3319959.9540999997</v>
          </cell>
          <cell r="N860">
            <v>3662773.7730999999</v>
          </cell>
          <cell r="O860">
            <v>342813.81900000013</v>
          </cell>
          <cell r="P860">
            <v>9.35940465440918E-2</v>
          </cell>
          <cell r="W860">
            <v>609055.09450000001</v>
          </cell>
          <cell r="AV860">
            <v>6985670.1499999994</v>
          </cell>
          <cell r="BH860">
            <v>7285235.8889000006</v>
          </cell>
          <cell r="BK860">
            <v>6985670.1499999994</v>
          </cell>
          <cell r="BL860">
            <v>7227805.21</v>
          </cell>
          <cell r="BP860">
            <v>57430.678900000639</v>
          </cell>
        </row>
        <row r="862">
          <cell r="B862" t="str">
            <v>Supply Chain Management</v>
          </cell>
          <cell r="I862">
            <v>711255.81</v>
          </cell>
          <cell r="J862">
            <v>635045.44999999995</v>
          </cell>
          <cell r="K862">
            <v>-76210.359999999986</v>
          </cell>
          <cell r="L862">
            <v>-0.12000772543130574</v>
          </cell>
          <cell r="M862">
            <v>3604706.8</v>
          </cell>
          <cell r="N862">
            <v>3793272.17</v>
          </cell>
          <cell r="O862">
            <v>188565.37000000011</v>
          </cell>
          <cell r="P862">
            <v>4.9710477273767602E-2</v>
          </cell>
          <cell r="R862">
            <v>751015.17999999993</v>
          </cell>
          <cell r="S862">
            <v>522483.99</v>
          </cell>
          <cell r="T862">
            <v>588363.64</v>
          </cell>
          <cell r="U862">
            <v>484671.45</v>
          </cell>
          <cell r="V862">
            <v>546916.73</v>
          </cell>
          <cell r="W862">
            <v>711255.81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>
            <v>634687.92999999993</v>
          </cell>
          <cell r="AE862">
            <v>609994.09000000008</v>
          </cell>
          <cell r="AF862">
            <v>626456.65</v>
          </cell>
          <cell r="AG862">
            <v>635580.04</v>
          </cell>
          <cell r="AH862">
            <v>651508.01</v>
          </cell>
          <cell r="AI862">
            <v>635045.44999999995</v>
          </cell>
          <cell r="AJ862">
            <v>646619.34000000008</v>
          </cell>
          <cell r="AK862">
            <v>654850.62</v>
          </cell>
          <cell r="AL862">
            <v>630155.76</v>
          </cell>
          <cell r="AM862">
            <v>654850.62</v>
          </cell>
          <cell r="AN862">
            <v>646619.34000000008</v>
          </cell>
          <cell r="AO862">
            <v>638391.11</v>
          </cell>
          <cell r="AQ862">
            <v>7664758.96</v>
          </cell>
          <cell r="AR862">
            <v>7664758.96</v>
          </cell>
          <cell r="AS862">
            <v>7731779.9199999999</v>
          </cell>
          <cell r="AT862">
            <v>7370684.1399999997</v>
          </cell>
          <cell r="AU862">
            <v>7370684.1399999997</v>
          </cell>
          <cell r="AV862">
            <v>7296871.5999999996</v>
          </cell>
          <cell r="AW862" t="e">
            <v>#REF!</v>
          </cell>
          <cell r="AX862" t="e">
            <v>#REF!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D862">
            <v>6184152.4500000002</v>
          </cell>
          <cell r="BE862">
            <v>7510714.4900000002</v>
          </cell>
          <cell r="BF862">
            <v>8117914.3300000001</v>
          </cell>
          <cell r="BH862">
            <v>7664758.96</v>
          </cell>
          <cell r="BI862">
            <v>7581539.3200000003</v>
          </cell>
          <cell r="BJ862">
            <v>8195791.7199999997</v>
          </cell>
          <cell r="BK862">
            <v>7296871.5999999996</v>
          </cell>
          <cell r="BL862">
            <v>7539006.6600000001</v>
          </cell>
          <cell r="BM862">
            <v>0</v>
          </cell>
          <cell r="BN862">
            <v>2404115</v>
          </cell>
          <cell r="BO862">
            <v>3934299.8600000003</v>
          </cell>
          <cell r="BP862">
            <v>125752.29999999981</v>
          </cell>
          <cell r="BQ862">
            <v>-242135.06000000052</v>
          </cell>
          <cell r="BS862">
            <v>10677821.99</v>
          </cell>
          <cell r="BT862">
            <v>7539006.6600000001</v>
          </cell>
          <cell r="BU862">
            <v>8273706.9900000002</v>
          </cell>
          <cell r="BV862">
            <v>-734700.32999999914</v>
          </cell>
        </row>
        <row r="864">
          <cell r="C864" t="str">
            <v>O&amp;M</v>
          </cell>
          <cell r="E864" t="str">
            <v>TH-P-Treas -Hld</v>
          </cell>
          <cell r="I864">
            <v>0</v>
          </cell>
          <cell r="J864">
            <v>0</v>
          </cell>
          <cell r="K864">
            <v>0</v>
          </cell>
          <cell r="L864" t="str">
            <v xml:space="preserve"> </v>
          </cell>
          <cell r="M864">
            <v>0</v>
          </cell>
          <cell r="N864">
            <v>0</v>
          </cell>
          <cell r="O864">
            <v>0</v>
          </cell>
          <cell r="P864" t="str">
            <v xml:space="preserve"> 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D864">
            <v>0</v>
          </cell>
          <cell r="BE864">
            <v>141.51</v>
          </cell>
          <cell r="BF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O864">
            <v>0</v>
          </cell>
          <cell r="BP864">
            <v>0</v>
          </cell>
          <cell r="BQ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</row>
        <row r="866">
          <cell r="D866" t="str">
            <v>Non-PT</v>
          </cell>
          <cell r="I866">
            <v>0</v>
          </cell>
          <cell r="J866">
            <v>0</v>
          </cell>
          <cell r="K866">
            <v>0</v>
          </cell>
          <cell r="L866" t="str">
            <v xml:space="preserve"> </v>
          </cell>
          <cell r="M866">
            <v>0</v>
          </cell>
          <cell r="N866">
            <v>0</v>
          </cell>
          <cell r="O866">
            <v>0</v>
          </cell>
          <cell r="P866" t="str">
            <v xml:space="preserve"> 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D866">
            <v>0</v>
          </cell>
          <cell r="BE866">
            <v>141.51</v>
          </cell>
          <cell r="BF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</row>
        <row r="868">
          <cell r="D868" t="str">
            <v>PT</v>
          </cell>
          <cell r="E868" t="str">
            <v>TH-P-PT-TreasHlg</v>
          </cell>
          <cell r="I868">
            <v>0</v>
          </cell>
          <cell r="J868">
            <v>0</v>
          </cell>
          <cell r="K868">
            <v>0</v>
          </cell>
          <cell r="L868" t="str">
            <v xml:space="preserve"> </v>
          </cell>
          <cell r="M868">
            <v>0</v>
          </cell>
          <cell r="N868">
            <v>0</v>
          </cell>
          <cell r="O868">
            <v>0</v>
          </cell>
          <cell r="P868" t="str">
            <v xml:space="preserve"> 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D868">
            <v>0</v>
          </cell>
          <cell r="BE868">
            <v>0</v>
          </cell>
          <cell r="BF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O868">
            <v>0</v>
          </cell>
          <cell r="BP868">
            <v>0</v>
          </cell>
          <cell r="BQ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</row>
        <row r="869">
          <cell r="D869" t="str">
            <v>PT</v>
          </cell>
          <cell r="E869" t="str">
            <v>TH-P-E-PT-Integratio</v>
          </cell>
          <cell r="I869">
            <v>0</v>
          </cell>
          <cell r="J869">
            <v>0</v>
          </cell>
          <cell r="K869">
            <v>0</v>
          </cell>
          <cell r="L869" t="str">
            <v xml:space="preserve"> </v>
          </cell>
          <cell r="M869">
            <v>0</v>
          </cell>
          <cell r="N869">
            <v>0</v>
          </cell>
          <cell r="O869">
            <v>0</v>
          </cell>
          <cell r="P869" t="str">
            <v xml:space="preserve"> 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D869">
            <v>0</v>
          </cell>
          <cell r="BE869">
            <v>0</v>
          </cell>
          <cell r="BF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O869">
            <v>0</v>
          </cell>
          <cell r="BP869">
            <v>0</v>
          </cell>
          <cell r="BQ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</row>
        <row r="871">
          <cell r="C871" t="str">
            <v>O&amp;M</v>
          </cell>
          <cell r="D871" t="str">
            <v>PT</v>
          </cell>
          <cell r="I871">
            <v>0</v>
          </cell>
          <cell r="J871">
            <v>0</v>
          </cell>
          <cell r="K871">
            <v>0</v>
          </cell>
          <cell r="L871" t="str">
            <v xml:space="preserve"> </v>
          </cell>
          <cell r="M871">
            <v>0</v>
          </cell>
          <cell r="N871">
            <v>0</v>
          </cell>
          <cell r="O871">
            <v>0</v>
          </cell>
          <cell r="P871" t="str">
            <v xml:space="preserve"> 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D871">
            <v>0</v>
          </cell>
          <cell r="BE871">
            <v>0</v>
          </cell>
          <cell r="BF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</row>
        <row r="873">
          <cell r="C873" t="str">
            <v>O &amp; M Total</v>
          </cell>
          <cell r="I873">
            <v>0</v>
          </cell>
          <cell r="J873">
            <v>0</v>
          </cell>
          <cell r="K873">
            <v>0</v>
          </cell>
          <cell r="L873" t="str">
            <v xml:space="preserve"> </v>
          </cell>
          <cell r="M873">
            <v>0</v>
          </cell>
          <cell r="N873">
            <v>0</v>
          </cell>
          <cell r="O873">
            <v>0</v>
          </cell>
          <cell r="P873" t="str">
            <v xml:space="preserve"> 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D873">
            <v>0</v>
          </cell>
          <cell r="BE873">
            <v>141.51</v>
          </cell>
          <cell r="BF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</row>
        <row r="875">
          <cell r="I875">
            <v>-6790.7950000000001</v>
          </cell>
          <cell r="J875">
            <v>-384.36339999999996</v>
          </cell>
          <cell r="K875">
            <v>6406.4315999999999</v>
          </cell>
          <cell r="L875">
            <v>-16.667642132419477</v>
          </cell>
          <cell r="M875">
            <v>-53223.870999999992</v>
          </cell>
          <cell r="N875">
            <v>-1842.7406000000001</v>
          </cell>
          <cell r="O875">
            <v>51381.130399999995</v>
          </cell>
          <cell r="P875">
            <v>-27.88299687975616</v>
          </cell>
          <cell r="W875">
            <v>-6790.7950000000001</v>
          </cell>
          <cell r="AV875">
            <v>155619.6912</v>
          </cell>
          <cell r="BH875">
            <v>37219.861399999987</v>
          </cell>
          <cell r="BK875">
            <v>155619.6912</v>
          </cell>
          <cell r="BL875">
            <v>155619.6912</v>
          </cell>
          <cell r="BP875">
            <v>-118399.82980000001</v>
          </cell>
        </row>
        <row r="876">
          <cell r="I876">
            <v>6790.7950000000001</v>
          </cell>
          <cell r="J876">
            <v>384.36339999999996</v>
          </cell>
          <cell r="K876">
            <v>-6406.4315999999999</v>
          </cell>
          <cell r="L876">
            <v>-16.667642132419477</v>
          </cell>
          <cell r="M876">
            <v>53223.870999999992</v>
          </cell>
          <cell r="N876">
            <v>1842.7406000000001</v>
          </cell>
          <cell r="O876">
            <v>-51381.130399999995</v>
          </cell>
          <cell r="P876">
            <v>-27.88299687975616</v>
          </cell>
          <cell r="W876">
            <v>6790.7950000000001</v>
          </cell>
          <cell r="AV876">
            <v>-155619.6912</v>
          </cell>
          <cell r="BH876">
            <v>-37219.861399999987</v>
          </cell>
          <cell r="BK876">
            <v>-155619.6912</v>
          </cell>
          <cell r="BL876">
            <v>-155619.6912</v>
          </cell>
          <cell r="BP876">
            <v>118399.82980000001</v>
          </cell>
        </row>
        <row r="878">
          <cell r="B878" t="str">
            <v>Treasury - Holdings</v>
          </cell>
          <cell r="I878">
            <v>0</v>
          </cell>
          <cell r="J878">
            <v>0</v>
          </cell>
          <cell r="K878">
            <v>0</v>
          </cell>
          <cell r="L878" t="str">
            <v xml:space="preserve"> </v>
          </cell>
          <cell r="M878">
            <v>0</v>
          </cell>
          <cell r="N878">
            <v>0</v>
          </cell>
          <cell r="O878">
            <v>0</v>
          </cell>
          <cell r="P878" t="str">
            <v xml:space="preserve"> 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D878">
            <v>0</v>
          </cell>
          <cell r="BE878">
            <v>141.51</v>
          </cell>
          <cell r="BF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</row>
        <row r="880">
          <cell r="E880" t="str">
            <v>PR-P-C-CorpPrpSvsDef</v>
          </cell>
          <cell r="I880">
            <v>0</v>
          </cell>
          <cell r="J880">
            <v>0</v>
          </cell>
          <cell r="K880">
            <v>0</v>
          </cell>
          <cell r="L880" t="str">
            <v xml:space="preserve"> </v>
          </cell>
          <cell r="M880">
            <v>0</v>
          </cell>
          <cell r="N880">
            <v>0</v>
          </cell>
          <cell r="O880">
            <v>0</v>
          </cell>
          <cell r="P880" t="str">
            <v xml:space="preserve"> 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D880">
            <v>0</v>
          </cell>
          <cell r="BE880">
            <v>0</v>
          </cell>
          <cell r="BF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O880">
            <v>0</v>
          </cell>
          <cell r="BP880">
            <v>0</v>
          </cell>
          <cell r="BQ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</row>
        <row r="881">
          <cell r="E881">
            <v>0</v>
          </cell>
          <cell r="I881">
            <v>0</v>
          </cell>
          <cell r="J881">
            <v>0</v>
          </cell>
          <cell r="K881">
            <v>0</v>
          </cell>
          <cell r="L881" t="str">
            <v xml:space="preserve"> </v>
          </cell>
          <cell r="M881">
            <v>0</v>
          </cell>
          <cell r="N881">
            <v>0</v>
          </cell>
          <cell r="O881">
            <v>0</v>
          </cell>
          <cell r="P881" t="str">
            <v xml:space="preserve"> 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D881">
            <v>0</v>
          </cell>
          <cell r="BE881">
            <v>0</v>
          </cell>
          <cell r="BF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O881">
            <v>0</v>
          </cell>
          <cell r="BP881">
            <v>0</v>
          </cell>
          <cell r="BQ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</row>
        <row r="882">
          <cell r="E882" t="str">
            <v>PR-P-C-CorpProp</v>
          </cell>
          <cell r="I882">
            <v>0</v>
          </cell>
          <cell r="J882">
            <v>0</v>
          </cell>
          <cell r="K882">
            <v>0</v>
          </cell>
          <cell r="L882" t="str">
            <v xml:space="preserve"> </v>
          </cell>
          <cell r="M882">
            <v>0</v>
          </cell>
          <cell r="N882">
            <v>0</v>
          </cell>
          <cell r="O882">
            <v>0</v>
          </cell>
          <cell r="P882" t="str">
            <v xml:space="preserve"> 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D882">
            <v>5354.8</v>
          </cell>
          <cell r="BE882">
            <v>70919.81</v>
          </cell>
          <cell r="BF882">
            <v>84760.22</v>
          </cell>
          <cell r="BH882">
            <v>0</v>
          </cell>
          <cell r="BI882">
            <v>425892.6</v>
          </cell>
          <cell r="BJ882">
            <v>415981.76</v>
          </cell>
          <cell r="BK882">
            <v>0</v>
          </cell>
          <cell r="BL882">
            <v>0</v>
          </cell>
          <cell r="BO882">
            <v>0</v>
          </cell>
          <cell r="BP882">
            <v>0</v>
          </cell>
          <cell r="BQ882">
            <v>0</v>
          </cell>
          <cell r="BS882">
            <v>20040.330000000002</v>
          </cell>
          <cell r="BT882">
            <v>0</v>
          </cell>
          <cell r="BU882">
            <v>20040.330000000002</v>
          </cell>
          <cell r="BV882">
            <v>-20040.330000000002</v>
          </cell>
        </row>
        <row r="883">
          <cell r="E883" t="str">
            <v>ADD: DSM</v>
          </cell>
          <cell r="I883">
            <v>0</v>
          </cell>
          <cell r="J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D883">
            <v>0</v>
          </cell>
          <cell r="BE883">
            <v>0</v>
          </cell>
          <cell r="BF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O883">
            <v>0</v>
          </cell>
          <cell r="BP883">
            <v>0</v>
          </cell>
          <cell r="BQ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</row>
        <row r="885">
          <cell r="D885" t="str">
            <v>Non-PT</v>
          </cell>
          <cell r="I885">
            <v>0</v>
          </cell>
          <cell r="J885">
            <v>0</v>
          </cell>
          <cell r="K885">
            <v>0</v>
          </cell>
          <cell r="L885" t="str">
            <v xml:space="preserve"> </v>
          </cell>
          <cell r="M885">
            <v>0</v>
          </cell>
          <cell r="N885">
            <v>0</v>
          </cell>
          <cell r="O885">
            <v>0</v>
          </cell>
          <cell r="P885" t="str">
            <v xml:space="preserve"> 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D885">
            <v>5354.8</v>
          </cell>
          <cell r="BE885">
            <v>70919.81</v>
          </cell>
          <cell r="BF885">
            <v>84760.22</v>
          </cell>
          <cell r="BH885">
            <v>0</v>
          </cell>
          <cell r="BI885">
            <v>425892.6</v>
          </cell>
          <cell r="BJ885">
            <v>415981.76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S885">
            <v>20040.330000000002</v>
          </cell>
          <cell r="BT885">
            <v>0</v>
          </cell>
          <cell r="BU885">
            <v>20040.330000000002</v>
          </cell>
          <cell r="BV885">
            <v>-20040.330000000002</v>
          </cell>
        </row>
        <row r="887">
          <cell r="E887">
            <v>0</v>
          </cell>
          <cell r="I887">
            <v>0</v>
          </cell>
          <cell r="J887">
            <v>0</v>
          </cell>
          <cell r="K887">
            <v>0</v>
          </cell>
          <cell r="L887" t="str">
            <v xml:space="preserve"> </v>
          </cell>
          <cell r="M887">
            <v>0</v>
          </cell>
          <cell r="N887">
            <v>0</v>
          </cell>
          <cell r="O887">
            <v>0</v>
          </cell>
          <cell r="P887" t="str">
            <v xml:space="preserve"> 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D887">
            <v>0</v>
          </cell>
          <cell r="BE887">
            <v>0</v>
          </cell>
          <cell r="BF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O887">
            <v>0</v>
          </cell>
          <cell r="BP887">
            <v>0</v>
          </cell>
          <cell r="BQ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</row>
        <row r="888">
          <cell r="E888" t="str">
            <v>PR-P-PT-C-CrpPrpSvDf</v>
          </cell>
          <cell r="I888">
            <v>0</v>
          </cell>
          <cell r="J888">
            <v>0</v>
          </cell>
          <cell r="K888">
            <v>0</v>
          </cell>
          <cell r="L888" t="str">
            <v xml:space="preserve"> </v>
          </cell>
          <cell r="M888">
            <v>0</v>
          </cell>
          <cell r="N888">
            <v>0</v>
          </cell>
          <cell r="O888">
            <v>0</v>
          </cell>
          <cell r="P888" t="str">
            <v xml:space="preserve"> 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D888">
            <v>0</v>
          </cell>
          <cell r="BE888">
            <v>0</v>
          </cell>
          <cell r="BF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O888">
            <v>0</v>
          </cell>
          <cell r="BP888">
            <v>0</v>
          </cell>
          <cell r="BQ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</row>
        <row r="889">
          <cell r="E889" t="str">
            <v>PR-P-PT-C-CrpPrpPrfS</v>
          </cell>
          <cell r="I889">
            <v>0</v>
          </cell>
          <cell r="J889">
            <v>10689</v>
          </cell>
          <cell r="K889">
            <v>10689</v>
          </cell>
          <cell r="L889">
            <v>1</v>
          </cell>
          <cell r="M889">
            <v>0</v>
          </cell>
          <cell r="N889">
            <v>64904</v>
          </cell>
          <cell r="O889">
            <v>64904</v>
          </cell>
          <cell r="P889">
            <v>1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D889">
            <v>11073</v>
          </cell>
          <cell r="AE889">
            <v>10498</v>
          </cell>
          <cell r="AF889">
            <v>10881</v>
          </cell>
          <cell r="AG889">
            <v>10690</v>
          </cell>
          <cell r="AH889">
            <v>11073</v>
          </cell>
          <cell r="AI889">
            <v>10689</v>
          </cell>
          <cell r="AJ889">
            <v>10882</v>
          </cell>
          <cell r="AK889">
            <v>11073</v>
          </cell>
          <cell r="AL889">
            <v>10497</v>
          </cell>
          <cell r="AM889">
            <v>11073</v>
          </cell>
          <cell r="AN889">
            <v>10882</v>
          </cell>
          <cell r="AO889">
            <v>10689</v>
          </cell>
          <cell r="AQ889">
            <v>130000</v>
          </cell>
          <cell r="AR889">
            <v>130000</v>
          </cell>
          <cell r="AS889">
            <v>130000</v>
          </cell>
          <cell r="AT889">
            <v>130000</v>
          </cell>
          <cell r="AU889">
            <v>130000</v>
          </cell>
          <cell r="AV889">
            <v>130000</v>
          </cell>
          <cell r="AW889" t="e">
            <v>#REF!</v>
          </cell>
          <cell r="AX889" t="e">
            <v>#REF!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D889">
            <v>39901</v>
          </cell>
          <cell r="BE889">
            <v>31954</v>
          </cell>
          <cell r="BF889">
            <v>20992</v>
          </cell>
          <cell r="BH889">
            <v>130000</v>
          </cell>
          <cell r="BI889">
            <v>51902</v>
          </cell>
          <cell r="BJ889">
            <v>50636</v>
          </cell>
          <cell r="BK889">
            <v>130000</v>
          </cell>
          <cell r="BL889">
            <v>130000</v>
          </cell>
          <cell r="BO889">
            <v>130000</v>
          </cell>
          <cell r="BP889">
            <v>0</v>
          </cell>
          <cell r="BQ889">
            <v>0</v>
          </cell>
          <cell r="BS889">
            <v>65000</v>
          </cell>
          <cell r="BT889">
            <v>130000</v>
          </cell>
          <cell r="BU889">
            <v>65000</v>
          </cell>
          <cell r="BV889">
            <v>65000</v>
          </cell>
        </row>
        <row r="891">
          <cell r="D891" t="str">
            <v>PT</v>
          </cell>
          <cell r="I891">
            <v>0</v>
          </cell>
          <cell r="J891">
            <v>10689</v>
          </cell>
          <cell r="K891">
            <v>10689</v>
          </cell>
          <cell r="L891">
            <v>1</v>
          </cell>
          <cell r="M891">
            <v>0</v>
          </cell>
          <cell r="N891">
            <v>64904</v>
          </cell>
          <cell r="O891">
            <v>64904</v>
          </cell>
          <cell r="P891">
            <v>1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>
            <v>11073</v>
          </cell>
          <cell r="AE891">
            <v>10498</v>
          </cell>
          <cell r="AF891">
            <v>10881</v>
          </cell>
          <cell r="AG891">
            <v>10690</v>
          </cell>
          <cell r="AH891">
            <v>11073</v>
          </cell>
          <cell r="AI891">
            <v>10689</v>
          </cell>
          <cell r="AJ891">
            <v>10882</v>
          </cell>
          <cell r="AK891">
            <v>11073</v>
          </cell>
          <cell r="AL891">
            <v>10497</v>
          </cell>
          <cell r="AM891">
            <v>11073</v>
          </cell>
          <cell r="AN891">
            <v>10882</v>
          </cell>
          <cell r="AO891">
            <v>10689</v>
          </cell>
          <cell r="AQ891">
            <v>130000</v>
          </cell>
          <cell r="AR891">
            <v>130000</v>
          </cell>
          <cell r="AS891">
            <v>130000</v>
          </cell>
          <cell r="AT891">
            <v>130000</v>
          </cell>
          <cell r="AU891">
            <v>130000</v>
          </cell>
          <cell r="AV891">
            <v>130000</v>
          </cell>
          <cell r="AW891" t="e">
            <v>#REF!</v>
          </cell>
          <cell r="AX891" t="e">
            <v>#REF!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D891">
            <v>39901</v>
          </cell>
          <cell r="BE891">
            <v>31954</v>
          </cell>
          <cell r="BF891">
            <v>20992</v>
          </cell>
          <cell r="BH891">
            <v>130000</v>
          </cell>
          <cell r="BI891">
            <v>51902</v>
          </cell>
          <cell r="BJ891">
            <v>50636</v>
          </cell>
          <cell r="BK891">
            <v>130000</v>
          </cell>
          <cell r="BL891">
            <v>130000</v>
          </cell>
          <cell r="BM891">
            <v>0</v>
          </cell>
          <cell r="BN891">
            <v>0</v>
          </cell>
          <cell r="BO891">
            <v>130000</v>
          </cell>
          <cell r="BP891">
            <v>0</v>
          </cell>
          <cell r="BQ891">
            <v>0</v>
          </cell>
          <cell r="BS891">
            <v>65000</v>
          </cell>
          <cell r="BT891">
            <v>130000</v>
          </cell>
          <cell r="BU891">
            <v>65000</v>
          </cell>
          <cell r="BV891">
            <v>65000</v>
          </cell>
        </row>
        <row r="893">
          <cell r="C893" t="str">
            <v>Capital Total</v>
          </cell>
          <cell r="I893">
            <v>0</v>
          </cell>
          <cell r="J893">
            <v>10689</v>
          </cell>
          <cell r="K893">
            <v>10689</v>
          </cell>
          <cell r="L893">
            <v>1</v>
          </cell>
          <cell r="M893">
            <v>0</v>
          </cell>
          <cell r="N893">
            <v>64904</v>
          </cell>
          <cell r="O893">
            <v>64904</v>
          </cell>
          <cell r="P893">
            <v>1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D893">
            <v>11073</v>
          </cell>
          <cell r="AE893">
            <v>10498</v>
          </cell>
          <cell r="AF893">
            <v>10881</v>
          </cell>
          <cell r="AG893">
            <v>10690</v>
          </cell>
          <cell r="AH893">
            <v>11073</v>
          </cell>
          <cell r="AI893">
            <v>10689</v>
          </cell>
          <cell r="AJ893">
            <v>10882</v>
          </cell>
          <cell r="AK893">
            <v>11073</v>
          </cell>
          <cell r="AL893">
            <v>10497</v>
          </cell>
          <cell r="AM893">
            <v>11073</v>
          </cell>
          <cell r="AN893">
            <v>10882</v>
          </cell>
          <cell r="AO893">
            <v>10689</v>
          </cell>
          <cell r="AQ893">
            <v>130000</v>
          </cell>
          <cell r="AR893">
            <v>130000</v>
          </cell>
          <cell r="AS893">
            <v>130000</v>
          </cell>
          <cell r="AT893">
            <v>130000</v>
          </cell>
          <cell r="AU893">
            <v>130000</v>
          </cell>
          <cell r="AV893">
            <v>130000</v>
          </cell>
          <cell r="AW893" t="e">
            <v>#REF!</v>
          </cell>
          <cell r="AX893" t="e">
            <v>#REF!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D893">
            <v>45255.8</v>
          </cell>
          <cell r="BE893">
            <v>102873.81</v>
          </cell>
          <cell r="BF893">
            <v>105752.22</v>
          </cell>
          <cell r="BH893">
            <v>130000</v>
          </cell>
          <cell r="BI893">
            <v>477794.6</v>
          </cell>
          <cell r="BJ893">
            <v>466617.76</v>
          </cell>
          <cell r="BK893">
            <v>130000</v>
          </cell>
          <cell r="BL893">
            <v>130000</v>
          </cell>
          <cell r="BM893">
            <v>0</v>
          </cell>
          <cell r="BN893">
            <v>0</v>
          </cell>
          <cell r="BO893">
            <v>130000</v>
          </cell>
          <cell r="BP893">
            <v>0</v>
          </cell>
          <cell r="BQ893">
            <v>0</v>
          </cell>
          <cell r="BS893">
            <v>85040.33</v>
          </cell>
          <cell r="BT893">
            <v>130000</v>
          </cell>
          <cell r="BU893">
            <v>85040.33</v>
          </cell>
          <cell r="BV893">
            <v>44959.67</v>
          </cell>
        </row>
        <row r="895">
          <cell r="C895" t="str">
            <v>O&amp;M</v>
          </cell>
          <cell r="E895" t="str">
            <v>PR-P-Corp Prop</v>
          </cell>
          <cell r="I895">
            <v>20033.48</v>
          </cell>
          <cell r="J895">
            <v>78331.600000000006</v>
          </cell>
          <cell r="K895">
            <v>58298.12000000001</v>
          </cell>
          <cell r="L895">
            <v>0.74424778761061949</v>
          </cell>
          <cell r="M895">
            <v>93408.7</v>
          </cell>
          <cell r="N895">
            <v>485101.36</v>
          </cell>
          <cell r="O895">
            <v>391692.66</v>
          </cell>
          <cell r="P895">
            <v>0.80744498428122313</v>
          </cell>
          <cell r="R895">
            <v>14869.14</v>
          </cell>
          <cell r="S895">
            <v>15943.6</v>
          </cell>
          <cell r="T895">
            <v>6134.82</v>
          </cell>
          <cell r="U895">
            <v>12477.6</v>
          </cell>
          <cell r="V895">
            <v>23950.06</v>
          </cell>
          <cell r="W895">
            <v>20033.48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>
            <v>85818.16</v>
          </cell>
          <cell r="AE895">
            <v>74726.960000000006</v>
          </cell>
          <cell r="AF895">
            <v>82074.880000000005</v>
          </cell>
          <cell r="AG895">
            <v>78331.600000000006</v>
          </cell>
          <cell r="AH895">
            <v>85818.16</v>
          </cell>
          <cell r="AI895">
            <v>78331.600000000006</v>
          </cell>
          <cell r="AJ895">
            <v>82074.880000000005</v>
          </cell>
          <cell r="AK895">
            <v>85818.16</v>
          </cell>
          <cell r="AL895">
            <v>74726.960000000006</v>
          </cell>
          <cell r="AM895">
            <v>85818.16</v>
          </cell>
          <cell r="AN895">
            <v>82074.880000000005</v>
          </cell>
          <cell r="AO895">
            <v>77638.399999999994</v>
          </cell>
          <cell r="AQ895">
            <v>973252.8</v>
          </cell>
          <cell r="AR895">
            <v>973252.8</v>
          </cell>
          <cell r="AS895">
            <v>973252.8</v>
          </cell>
          <cell r="AT895">
            <v>973252.8</v>
          </cell>
          <cell r="AU895">
            <v>873986.56000000006</v>
          </cell>
          <cell r="AV895">
            <v>873986.56000000006</v>
          </cell>
          <cell r="AW895" t="e">
            <v>#REF!</v>
          </cell>
          <cell r="AX895" t="e">
            <v>#REF!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D895">
            <v>122911.15</v>
          </cell>
          <cell r="BE895">
            <v>225272.95999999999</v>
          </cell>
          <cell r="BF895">
            <v>353083.23</v>
          </cell>
          <cell r="BH895">
            <v>973252.8</v>
          </cell>
          <cell r="BI895">
            <v>277701.90000000002</v>
          </cell>
          <cell r="BJ895">
            <v>270922.7</v>
          </cell>
          <cell r="BK895">
            <v>873986.56000000006</v>
          </cell>
          <cell r="BL895">
            <v>789000.24</v>
          </cell>
          <cell r="BO895">
            <v>695591.54</v>
          </cell>
          <cell r="BP895">
            <v>184252.56000000006</v>
          </cell>
          <cell r="BQ895">
            <v>84986.320000000065</v>
          </cell>
          <cell r="BS895">
            <v>461835</v>
          </cell>
          <cell r="BT895">
            <v>789000.24</v>
          </cell>
          <cell r="BU895">
            <v>461835</v>
          </cell>
          <cell r="BV895">
            <v>327165.24</v>
          </cell>
        </row>
        <row r="896">
          <cell r="C896" t="str">
            <v>O&amp;M</v>
          </cell>
          <cell r="E896" t="str">
            <v>TR-T-Treasury Mgmt Svcs</v>
          </cell>
          <cell r="I896">
            <v>173906</v>
          </cell>
          <cell r="J896">
            <v>167909</v>
          </cell>
          <cell r="K896">
            <v>-5997</v>
          </cell>
          <cell r="L896">
            <v>-3.5715774616012247E-2</v>
          </cell>
          <cell r="M896">
            <v>1043436</v>
          </cell>
          <cell r="N896">
            <v>1039439</v>
          </cell>
          <cell r="O896">
            <v>-3997</v>
          </cell>
          <cell r="P896">
            <v>-3.8453434977906353E-3</v>
          </cell>
          <cell r="R896">
            <v>173906</v>
          </cell>
          <cell r="S896">
            <v>173906</v>
          </cell>
          <cell r="T896">
            <v>173906</v>
          </cell>
          <cell r="U896">
            <v>173906</v>
          </cell>
          <cell r="V896">
            <v>173906</v>
          </cell>
          <cell r="W896">
            <v>173906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>
            <v>183901</v>
          </cell>
          <cell r="AE896">
            <v>159914</v>
          </cell>
          <cell r="AF896">
            <v>175905</v>
          </cell>
          <cell r="AG896">
            <v>167909</v>
          </cell>
          <cell r="AH896">
            <v>183901</v>
          </cell>
          <cell r="AI896">
            <v>167909</v>
          </cell>
          <cell r="AJ896">
            <v>175905</v>
          </cell>
          <cell r="AK896">
            <v>183901</v>
          </cell>
          <cell r="AL896">
            <v>159914</v>
          </cell>
          <cell r="AM896">
            <v>183901</v>
          </cell>
          <cell r="AN896">
            <v>175905</v>
          </cell>
          <cell r="AO896">
            <v>167907</v>
          </cell>
          <cell r="AQ896">
            <v>2086872</v>
          </cell>
          <cell r="AR896">
            <v>2086872</v>
          </cell>
          <cell r="AS896">
            <v>2086872</v>
          </cell>
          <cell r="AT896">
            <v>2086872</v>
          </cell>
          <cell r="AU896">
            <v>2086872</v>
          </cell>
          <cell r="AV896">
            <v>2086872</v>
          </cell>
          <cell r="AW896" t="e">
            <v>#REF!</v>
          </cell>
          <cell r="AX896" t="e">
            <v>#REF!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D896">
            <v>2153232</v>
          </cell>
          <cell r="BE896">
            <v>2168966</v>
          </cell>
          <cell r="BF896">
            <v>2165904</v>
          </cell>
          <cell r="BH896">
            <v>2086872</v>
          </cell>
          <cell r="BI896">
            <v>2246508</v>
          </cell>
          <cell r="BJ896">
            <v>2191715</v>
          </cell>
          <cell r="BK896">
            <v>2086872</v>
          </cell>
          <cell r="BL896">
            <v>2086872</v>
          </cell>
          <cell r="BO896">
            <v>1043436</v>
          </cell>
          <cell r="BP896">
            <v>0</v>
          </cell>
          <cell r="BQ896">
            <v>0</v>
          </cell>
          <cell r="BS896">
            <v>2282833.4900000002</v>
          </cell>
          <cell r="BT896">
            <v>2086872</v>
          </cell>
          <cell r="BU896">
            <v>2282833.4900000002</v>
          </cell>
          <cell r="BV896">
            <v>-195961.49000000022</v>
          </cell>
        </row>
        <row r="897">
          <cell r="C897" t="str">
            <v>O&amp;M</v>
          </cell>
          <cell r="E897" t="str">
            <v>TR-T-E-Treasury Mgmt Svcs</v>
          </cell>
          <cell r="I897">
            <v>71592.66</v>
          </cell>
          <cell r="J897">
            <v>69124</v>
          </cell>
          <cell r="K897">
            <v>-2468.6600000000035</v>
          </cell>
          <cell r="L897">
            <v>-3.5713500376135694E-2</v>
          </cell>
          <cell r="M897">
            <v>426904.38</v>
          </cell>
          <cell r="N897">
            <v>427910</v>
          </cell>
          <cell r="O897">
            <v>1005.6199999999953</v>
          </cell>
          <cell r="P897">
            <v>2.3500736136103277E-3</v>
          </cell>
          <cell r="R897">
            <v>70266.87</v>
          </cell>
          <cell r="S897">
            <v>70266.87</v>
          </cell>
          <cell r="T897">
            <v>71592.66</v>
          </cell>
          <cell r="U897">
            <v>71592.66</v>
          </cell>
          <cell r="V897">
            <v>71592.66</v>
          </cell>
          <cell r="W897">
            <v>71592.66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>
            <v>75707</v>
          </cell>
          <cell r="AE897">
            <v>65832</v>
          </cell>
          <cell r="AF897">
            <v>72416</v>
          </cell>
          <cell r="AG897">
            <v>69124</v>
          </cell>
          <cell r="AH897">
            <v>75707</v>
          </cell>
          <cell r="AI897">
            <v>69124</v>
          </cell>
          <cell r="AJ897">
            <v>72416</v>
          </cell>
          <cell r="AK897">
            <v>75707</v>
          </cell>
          <cell r="AL897">
            <v>65832</v>
          </cell>
          <cell r="AM897">
            <v>75707</v>
          </cell>
          <cell r="AN897">
            <v>72416</v>
          </cell>
          <cell r="AO897">
            <v>69126</v>
          </cell>
          <cell r="AQ897">
            <v>843204.56</v>
          </cell>
          <cell r="AR897">
            <v>843204.56</v>
          </cell>
          <cell r="AS897">
            <v>859114.08</v>
          </cell>
          <cell r="AT897">
            <v>859114.08</v>
          </cell>
          <cell r="AU897">
            <v>856463</v>
          </cell>
          <cell r="AV897">
            <v>856463</v>
          </cell>
          <cell r="AW897" t="e">
            <v>#REF!</v>
          </cell>
          <cell r="AX897" t="e">
            <v>#REF!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D897">
            <v>892303.84</v>
          </cell>
          <cell r="BE897">
            <v>773444.54</v>
          </cell>
          <cell r="BF897">
            <v>866391.24</v>
          </cell>
          <cell r="BH897">
            <v>859114</v>
          </cell>
          <cell r="BI897">
            <v>795841</v>
          </cell>
          <cell r="BJ897">
            <v>776432</v>
          </cell>
          <cell r="BK897">
            <v>856463</v>
          </cell>
          <cell r="BL897">
            <v>856463</v>
          </cell>
          <cell r="BO897">
            <v>429558.62</v>
          </cell>
          <cell r="BP897">
            <v>2651</v>
          </cell>
          <cell r="BQ897">
            <v>0</v>
          </cell>
          <cell r="BS897">
            <v>1360079.55</v>
          </cell>
          <cell r="BT897">
            <v>856463</v>
          </cell>
          <cell r="BU897">
            <v>1360079.55</v>
          </cell>
          <cell r="BV897">
            <v>-503616.55000000005</v>
          </cell>
        </row>
        <row r="898">
          <cell r="C898" t="str">
            <v>O&amp;M</v>
          </cell>
          <cell r="E898" t="str">
            <v>PR-T-Corp Properties Svcs</v>
          </cell>
          <cell r="I898">
            <v>14355</v>
          </cell>
          <cell r="J898">
            <v>13860</v>
          </cell>
          <cell r="K898">
            <v>-495</v>
          </cell>
          <cell r="L898">
            <v>-3.5714285714285712E-2</v>
          </cell>
          <cell r="M898">
            <v>86130</v>
          </cell>
          <cell r="N898">
            <v>85815</v>
          </cell>
          <cell r="O898">
            <v>-315</v>
          </cell>
          <cell r="P898">
            <v>-3.6706869428421605E-3</v>
          </cell>
          <cell r="R898">
            <v>14355</v>
          </cell>
          <cell r="S898">
            <v>14355</v>
          </cell>
          <cell r="T898">
            <v>14355</v>
          </cell>
          <cell r="U898">
            <v>14355</v>
          </cell>
          <cell r="V898">
            <v>14355</v>
          </cell>
          <cell r="W898">
            <v>14355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>
            <v>15183</v>
          </cell>
          <cell r="AE898">
            <v>13203</v>
          </cell>
          <cell r="AF898">
            <v>14526</v>
          </cell>
          <cell r="AG898">
            <v>13860</v>
          </cell>
          <cell r="AH898">
            <v>15183</v>
          </cell>
          <cell r="AI898">
            <v>13860</v>
          </cell>
          <cell r="AJ898">
            <v>14526</v>
          </cell>
          <cell r="AK898">
            <v>15183</v>
          </cell>
          <cell r="AL898">
            <v>13203</v>
          </cell>
          <cell r="AM898">
            <v>15183</v>
          </cell>
          <cell r="AN898">
            <v>14526</v>
          </cell>
          <cell r="AO898">
            <v>13869</v>
          </cell>
          <cell r="AQ898">
            <v>172305</v>
          </cell>
          <cell r="AR898">
            <v>172305</v>
          </cell>
          <cell r="AS898">
            <v>172305</v>
          </cell>
          <cell r="AT898">
            <v>172305</v>
          </cell>
          <cell r="AU898">
            <v>172305</v>
          </cell>
          <cell r="AV898">
            <v>172305</v>
          </cell>
          <cell r="AW898" t="e">
            <v>#REF!</v>
          </cell>
          <cell r="AX898" t="e">
            <v>#REF!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D898">
            <v>142975.79999999999</v>
          </cell>
          <cell r="BE898">
            <v>139530.6</v>
          </cell>
          <cell r="BF898">
            <v>130343.4</v>
          </cell>
          <cell r="BH898">
            <v>172305</v>
          </cell>
          <cell r="BI898">
            <v>143013.15</v>
          </cell>
          <cell r="BJ898">
            <v>139567.04999999999</v>
          </cell>
          <cell r="BK898">
            <v>172305</v>
          </cell>
          <cell r="BL898">
            <v>172305</v>
          </cell>
          <cell r="BO898">
            <v>86175</v>
          </cell>
          <cell r="BP898">
            <v>0</v>
          </cell>
          <cell r="BQ898">
            <v>0</v>
          </cell>
          <cell r="BS898">
            <v>19145</v>
          </cell>
          <cell r="BT898">
            <v>172305</v>
          </cell>
          <cell r="BU898">
            <v>19145</v>
          </cell>
          <cell r="BV898">
            <v>153160</v>
          </cell>
        </row>
        <row r="899">
          <cell r="C899" t="str">
            <v>O&amp;M</v>
          </cell>
          <cell r="E899" t="str">
            <v>PR-P-Integration</v>
          </cell>
          <cell r="F899" t="str">
            <v>Integration</v>
          </cell>
          <cell r="I899">
            <v>0</v>
          </cell>
          <cell r="J899">
            <v>0</v>
          </cell>
          <cell r="K899">
            <v>0</v>
          </cell>
          <cell r="L899" t="str">
            <v xml:space="preserve"> </v>
          </cell>
          <cell r="M899">
            <v>0</v>
          </cell>
          <cell r="N899">
            <v>0</v>
          </cell>
          <cell r="O899">
            <v>0</v>
          </cell>
          <cell r="P899" t="str">
            <v xml:space="preserve"> 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D899">
            <v>0</v>
          </cell>
          <cell r="BE899">
            <v>0</v>
          </cell>
          <cell r="BF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O899">
            <v>0</v>
          </cell>
          <cell r="BP899">
            <v>0</v>
          </cell>
          <cell r="BQ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</row>
        <row r="900">
          <cell r="C900" t="str">
            <v>O&amp;M</v>
          </cell>
          <cell r="E900" t="str">
            <v>TR-P-Integration</v>
          </cell>
          <cell r="F900" t="str">
            <v>Integration</v>
          </cell>
          <cell r="I900">
            <v>0</v>
          </cell>
          <cell r="J900">
            <v>0</v>
          </cell>
          <cell r="K900">
            <v>0</v>
          </cell>
          <cell r="L900" t="str">
            <v xml:space="preserve"> </v>
          </cell>
          <cell r="M900">
            <v>0</v>
          </cell>
          <cell r="N900">
            <v>0</v>
          </cell>
          <cell r="O900">
            <v>0</v>
          </cell>
          <cell r="P900" t="str">
            <v xml:space="preserve"> 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D900">
            <v>0</v>
          </cell>
          <cell r="BE900">
            <v>0</v>
          </cell>
          <cell r="BF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O900">
            <v>0</v>
          </cell>
          <cell r="BP900">
            <v>0</v>
          </cell>
          <cell r="BQ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</row>
        <row r="901">
          <cell r="C901" t="str">
            <v>O&amp;M</v>
          </cell>
          <cell r="E901" t="str">
            <v>SM-P-S&amp;M-Svc</v>
          </cell>
          <cell r="I901">
            <v>0</v>
          </cell>
          <cell r="J901">
            <v>0</v>
          </cell>
          <cell r="K901">
            <v>0</v>
          </cell>
          <cell r="L901" t="str">
            <v xml:space="preserve"> </v>
          </cell>
          <cell r="M901">
            <v>0</v>
          </cell>
          <cell r="N901">
            <v>0</v>
          </cell>
          <cell r="O901">
            <v>0</v>
          </cell>
          <cell r="P901" t="str">
            <v xml:space="preserve"> </v>
          </cell>
          <cell r="R901">
            <v>1200.33</v>
          </cell>
          <cell r="S901">
            <v>-1200.33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D901">
            <v>0</v>
          </cell>
          <cell r="BE901">
            <v>0</v>
          </cell>
          <cell r="BF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O901">
            <v>0</v>
          </cell>
          <cell r="BP901">
            <v>0</v>
          </cell>
          <cell r="BQ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</row>
        <row r="902">
          <cell r="E902" t="str">
            <v>Less: DSM</v>
          </cell>
          <cell r="I902">
            <v>0</v>
          </cell>
          <cell r="J902">
            <v>0</v>
          </cell>
          <cell r="K902">
            <v>0</v>
          </cell>
          <cell r="L902" t="str">
            <v xml:space="preserve"> </v>
          </cell>
          <cell r="M902">
            <v>0</v>
          </cell>
          <cell r="N902">
            <v>0</v>
          </cell>
          <cell r="O902">
            <v>0</v>
          </cell>
          <cell r="P902" t="str">
            <v xml:space="preserve"> 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D902">
            <v>0</v>
          </cell>
          <cell r="BE902">
            <v>0</v>
          </cell>
          <cell r="BF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O902">
            <v>0</v>
          </cell>
          <cell r="BP902">
            <v>0</v>
          </cell>
          <cell r="BQ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</row>
        <row r="904">
          <cell r="D904" t="str">
            <v>Non-PT</v>
          </cell>
          <cell r="I904">
            <v>279887.14</v>
          </cell>
          <cell r="J904">
            <v>329224.59999999998</v>
          </cell>
          <cell r="K904">
            <v>49337.460000000006</v>
          </cell>
          <cell r="L904">
            <v>0.14985957914445036</v>
          </cell>
          <cell r="M904">
            <v>1649879.08</v>
          </cell>
          <cell r="N904">
            <v>2038265.3599999999</v>
          </cell>
          <cell r="O904">
            <v>388386.27999999997</v>
          </cell>
          <cell r="P904">
            <v>0.19054745649015983</v>
          </cell>
          <cell r="R904">
            <v>274597.34000000003</v>
          </cell>
          <cell r="S904">
            <v>273271.13999999996</v>
          </cell>
          <cell r="T904">
            <v>265988.47999999998</v>
          </cell>
          <cell r="U904">
            <v>272331.26</v>
          </cell>
          <cell r="V904">
            <v>283803.71999999997</v>
          </cell>
          <cell r="W904">
            <v>279887.14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>
            <v>360609.16000000003</v>
          </cell>
          <cell r="AE904">
            <v>313675.96000000002</v>
          </cell>
          <cell r="AF904">
            <v>344921.88</v>
          </cell>
          <cell r="AG904">
            <v>329224.59999999998</v>
          </cell>
          <cell r="AH904">
            <v>360609.16000000003</v>
          </cell>
          <cell r="AI904">
            <v>329224.59999999998</v>
          </cell>
          <cell r="AJ904">
            <v>344921.88</v>
          </cell>
          <cell r="AK904">
            <v>360609.16000000003</v>
          </cell>
          <cell r="AL904">
            <v>313675.96000000002</v>
          </cell>
          <cell r="AM904">
            <v>360609.16000000003</v>
          </cell>
          <cell r="AN904">
            <v>344921.88</v>
          </cell>
          <cell r="AO904">
            <v>328540.40000000002</v>
          </cell>
          <cell r="AQ904">
            <v>4075634.36</v>
          </cell>
          <cell r="AR904">
            <v>4075634.36</v>
          </cell>
          <cell r="AS904">
            <v>4091543.88</v>
          </cell>
          <cell r="AT904">
            <v>4091543.88</v>
          </cell>
          <cell r="AU904">
            <v>3989626.56</v>
          </cell>
          <cell r="AV904">
            <v>3989626.56</v>
          </cell>
          <cell r="AW904" t="e">
            <v>#REF!</v>
          </cell>
          <cell r="AX904" t="e">
            <v>#REF!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D904">
            <v>3311422.7899999996</v>
          </cell>
          <cell r="BE904">
            <v>3307214.1</v>
          </cell>
          <cell r="BF904">
            <v>3515721.8699999996</v>
          </cell>
          <cell r="BH904">
            <v>4091543.8</v>
          </cell>
          <cell r="BI904">
            <v>3463064.05</v>
          </cell>
          <cell r="BJ904">
            <v>3378636.75</v>
          </cell>
          <cell r="BK904">
            <v>3989626.56</v>
          </cell>
          <cell r="BL904">
            <v>3904640.24</v>
          </cell>
          <cell r="BM904">
            <v>0</v>
          </cell>
          <cell r="BN904">
            <v>0</v>
          </cell>
          <cell r="BO904">
            <v>2254761.16</v>
          </cell>
          <cell r="BP904">
            <v>186903.56000000006</v>
          </cell>
          <cell r="BQ904">
            <v>84986.320000000065</v>
          </cell>
          <cell r="BS904">
            <v>4123893.04</v>
          </cell>
          <cell r="BT904">
            <v>3904640.24</v>
          </cell>
          <cell r="BU904">
            <v>4123893.04</v>
          </cell>
          <cell r="BV904">
            <v>-219252.80000000028</v>
          </cell>
        </row>
        <row r="906">
          <cell r="C906" t="str">
            <v>O&amp;M</v>
          </cell>
          <cell r="E906" t="str">
            <v>PR-P-E-PT-Integratio</v>
          </cell>
          <cell r="F906" t="str">
            <v>T&amp;E</v>
          </cell>
          <cell r="I906">
            <v>0</v>
          </cell>
          <cell r="J906">
            <v>0</v>
          </cell>
          <cell r="K906">
            <v>0</v>
          </cell>
          <cell r="L906" t="str">
            <v xml:space="preserve"> </v>
          </cell>
          <cell r="M906">
            <v>0</v>
          </cell>
          <cell r="N906">
            <v>0</v>
          </cell>
          <cell r="O906">
            <v>0</v>
          </cell>
          <cell r="P906" t="str">
            <v xml:space="preserve"> 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D906">
            <v>0</v>
          </cell>
          <cell r="BE906">
            <v>0</v>
          </cell>
          <cell r="BF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O906">
            <v>0</v>
          </cell>
          <cell r="BP906">
            <v>0</v>
          </cell>
          <cell r="BQ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</row>
        <row r="907">
          <cell r="C907" t="str">
            <v>O&amp;M</v>
          </cell>
          <cell r="E907" t="str">
            <v>TR-P-E-PT-Integratio</v>
          </cell>
          <cell r="F907" t="str">
            <v>T&amp;E</v>
          </cell>
          <cell r="I907">
            <v>0</v>
          </cell>
          <cell r="J907">
            <v>0</v>
          </cell>
          <cell r="K907">
            <v>0</v>
          </cell>
          <cell r="L907" t="str">
            <v xml:space="preserve"> </v>
          </cell>
          <cell r="M907">
            <v>0</v>
          </cell>
          <cell r="N907">
            <v>0</v>
          </cell>
          <cell r="O907">
            <v>0</v>
          </cell>
          <cell r="P907" t="str">
            <v xml:space="preserve"> 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D907">
            <v>0</v>
          </cell>
          <cell r="BE907">
            <v>0</v>
          </cell>
          <cell r="BF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O907">
            <v>0</v>
          </cell>
          <cell r="BP907">
            <v>0</v>
          </cell>
          <cell r="BQ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</row>
        <row r="908">
          <cell r="C908" t="str">
            <v>O&amp;M</v>
          </cell>
          <cell r="E908" t="str">
            <v>PR-P-PT-CorpProp</v>
          </cell>
          <cell r="I908">
            <v>2322</v>
          </cell>
          <cell r="J908">
            <v>2011</v>
          </cell>
          <cell r="K908">
            <v>-311</v>
          </cell>
          <cell r="L908">
            <v>-0.15464942814520138</v>
          </cell>
          <cell r="M908">
            <v>28114</v>
          </cell>
          <cell r="N908">
            <v>12451</v>
          </cell>
          <cell r="O908">
            <v>-15663</v>
          </cell>
          <cell r="P908">
            <v>-1.2579712472893743</v>
          </cell>
          <cell r="R908">
            <v>3346</v>
          </cell>
          <cell r="S908">
            <v>15424</v>
          </cell>
          <cell r="T908">
            <v>2296</v>
          </cell>
          <cell r="U908">
            <v>2430</v>
          </cell>
          <cell r="V908">
            <v>2296</v>
          </cell>
          <cell r="W908">
            <v>2322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>
            <v>2203</v>
          </cell>
          <cell r="AE908">
            <v>1916</v>
          </cell>
          <cell r="AF908">
            <v>2107</v>
          </cell>
          <cell r="AG908">
            <v>2011</v>
          </cell>
          <cell r="AH908">
            <v>2203</v>
          </cell>
          <cell r="AI908">
            <v>2011</v>
          </cell>
          <cell r="AJ908">
            <v>2107</v>
          </cell>
          <cell r="AK908">
            <v>2203</v>
          </cell>
          <cell r="AL908">
            <v>1916</v>
          </cell>
          <cell r="AM908">
            <v>2203</v>
          </cell>
          <cell r="AN908">
            <v>2107</v>
          </cell>
          <cell r="AO908">
            <v>2013</v>
          </cell>
          <cell r="AQ908">
            <v>25000</v>
          </cell>
          <cell r="AR908">
            <v>25000</v>
          </cell>
          <cell r="AS908">
            <v>25000</v>
          </cell>
          <cell r="AT908">
            <v>25000</v>
          </cell>
          <cell r="AU908">
            <v>25000</v>
          </cell>
          <cell r="AV908">
            <v>25000</v>
          </cell>
          <cell r="AW908" t="e">
            <v>#REF!</v>
          </cell>
          <cell r="AX908" t="e">
            <v>#REF!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D908">
            <v>46301</v>
          </cell>
          <cell r="BE908">
            <v>96748</v>
          </cell>
          <cell r="BF908">
            <v>77121</v>
          </cell>
          <cell r="BH908">
            <v>25000</v>
          </cell>
          <cell r="BI908">
            <v>58907</v>
          </cell>
          <cell r="BJ908">
            <v>57471</v>
          </cell>
          <cell r="BK908">
            <v>25000</v>
          </cell>
          <cell r="BL908">
            <v>31654</v>
          </cell>
          <cell r="BO908">
            <v>3540</v>
          </cell>
          <cell r="BP908">
            <v>-6654</v>
          </cell>
          <cell r="BQ908">
            <v>-6654</v>
          </cell>
          <cell r="BS908">
            <v>92554</v>
          </cell>
          <cell r="BT908">
            <v>31654</v>
          </cell>
          <cell r="BU908">
            <v>92554</v>
          </cell>
          <cell r="BV908">
            <v>-60900</v>
          </cell>
        </row>
        <row r="909">
          <cell r="C909" t="str">
            <v>O&amp;M</v>
          </cell>
          <cell r="E909" t="str">
            <v>TR-T-PT-Treasury Mgmt Svcs</v>
          </cell>
          <cell r="I909">
            <v>21998</v>
          </cell>
          <cell r="J909">
            <v>17911</v>
          </cell>
          <cell r="K909">
            <v>-4087</v>
          </cell>
          <cell r="L909">
            <v>-0.22818379766623861</v>
          </cell>
          <cell r="M909">
            <v>96631</v>
          </cell>
          <cell r="N909">
            <v>110878</v>
          </cell>
          <cell r="O909">
            <v>14247</v>
          </cell>
          <cell r="P909">
            <v>0.12849257742744277</v>
          </cell>
          <cell r="R909">
            <v>0</v>
          </cell>
          <cell r="S909">
            <v>24075</v>
          </cell>
          <cell r="T909">
            <v>0</v>
          </cell>
          <cell r="U909">
            <v>23372</v>
          </cell>
          <cell r="V909">
            <v>27186</v>
          </cell>
          <cell r="W909">
            <v>21998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>
            <v>19617</v>
          </cell>
          <cell r="AE909">
            <v>17058</v>
          </cell>
          <cell r="AF909">
            <v>18764</v>
          </cell>
          <cell r="AG909">
            <v>17911</v>
          </cell>
          <cell r="AH909">
            <v>19617</v>
          </cell>
          <cell r="AI909">
            <v>17911</v>
          </cell>
          <cell r="AJ909">
            <v>18764</v>
          </cell>
          <cell r="AK909">
            <v>19617</v>
          </cell>
          <cell r="AL909">
            <v>17058</v>
          </cell>
          <cell r="AM909">
            <v>19617</v>
          </cell>
          <cell r="AN909">
            <v>18764</v>
          </cell>
          <cell r="AO909">
            <v>17908</v>
          </cell>
          <cell r="AQ909">
            <v>222606</v>
          </cell>
          <cell r="AR909">
            <v>222606</v>
          </cell>
          <cell r="AS909">
            <v>222606</v>
          </cell>
          <cell r="AT909">
            <v>222606</v>
          </cell>
          <cell r="AU909">
            <v>222606</v>
          </cell>
          <cell r="AV909">
            <v>222606</v>
          </cell>
          <cell r="AW909" t="e">
            <v>#REF!</v>
          </cell>
          <cell r="AX909" t="e">
            <v>#REF!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D909">
            <v>289429</v>
          </cell>
          <cell r="BE909">
            <v>299615</v>
          </cell>
          <cell r="BF909">
            <v>217676</v>
          </cell>
          <cell r="BH909">
            <v>222606</v>
          </cell>
          <cell r="BI909">
            <v>295406</v>
          </cell>
          <cell r="BJ909">
            <v>288200</v>
          </cell>
          <cell r="BK909">
            <v>222606</v>
          </cell>
          <cell r="BL909">
            <v>222606</v>
          </cell>
          <cell r="BO909">
            <v>125975</v>
          </cell>
          <cell r="BP909">
            <v>0</v>
          </cell>
          <cell r="BQ909">
            <v>0</v>
          </cell>
          <cell r="BS909">
            <v>272000</v>
          </cell>
          <cell r="BT909">
            <v>222606</v>
          </cell>
          <cell r="BU909">
            <v>272000</v>
          </cell>
          <cell r="BV909">
            <v>-49394</v>
          </cell>
        </row>
        <row r="910">
          <cell r="C910" t="str">
            <v>O&amp;M</v>
          </cell>
          <cell r="E910" t="str">
            <v>TR-T-E-PT-TreasMgtSv</v>
          </cell>
          <cell r="I910">
            <v>5614.38</v>
          </cell>
          <cell r="J910">
            <v>8690</v>
          </cell>
          <cell r="K910">
            <v>3075.62</v>
          </cell>
          <cell r="L910">
            <v>0.35392635212888374</v>
          </cell>
          <cell r="M910">
            <v>13386.27</v>
          </cell>
          <cell r="N910">
            <v>53793</v>
          </cell>
          <cell r="O910">
            <v>40406.729999999996</v>
          </cell>
          <cell r="P910">
            <v>0.75115219452345094</v>
          </cell>
          <cell r="R910">
            <v>7401.98</v>
          </cell>
          <cell r="S910">
            <v>4292.47</v>
          </cell>
          <cell r="T910">
            <v>4061.88</v>
          </cell>
          <cell r="U910">
            <v>-13053.96</v>
          </cell>
          <cell r="V910">
            <v>5069.5200000000004</v>
          </cell>
          <cell r="W910">
            <v>5614.38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D910">
            <v>9517</v>
          </cell>
          <cell r="AE910">
            <v>8276</v>
          </cell>
          <cell r="AF910">
            <v>9103</v>
          </cell>
          <cell r="AG910">
            <v>8690</v>
          </cell>
          <cell r="AH910">
            <v>9517</v>
          </cell>
          <cell r="AI910">
            <v>8690</v>
          </cell>
          <cell r="AJ910">
            <v>9103</v>
          </cell>
          <cell r="AK910">
            <v>9517</v>
          </cell>
          <cell r="AL910">
            <v>8276</v>
          </cell>
          <cell r="AM910">
            <v>9517</v>
          </cell>
          <cell r="AN910">
            <v>9103</v>
          </cell>
          <cell r="AO910">
            <v>8691</v>
          </cell>
          <cell r="AQ910">
            <v>106000</v>
          </cell>
          <cell r="AR910">
            <v>106000</v>
          </cell>
          <cell r="AS910">
            <v>108000</v>
          </cell>
          <cell r="AT910">
            <v>108000</v>
          </cell>
          <cell r="AU910">
            <v>107779</v>
          </cell>
          <cell r="AV910">
            <v>107780</v>
          </cell>
          <cell r="AW910" t="e">
            <v>#REF!</v>
          </cell>
          <cell r="AX910" t="e">
            <v>#REF!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D910">
            <v>161261.15</v>
          </cell>
          <cell r="BE910">
            <v>77660.94</v>
          </cell>
          <cell r="BF910">
            <v>106137.75</v>
          </cell>
          <cell r="BH910">
            <v>108000</v>
          </cell>
          <cell r="BI910">
            <v>91463</v>
          </cell>
          <cell r="BJ910">
            <v>89232</v>
          </cell>
          <cell r="BK910">
            <v>107780</v>
          </cell>
          <cell r="BL910">
            <v>107780</v>
          </cell>
          <cell r="BO910">
            <v>94393.73</v>
          </cell>
          <cell r="BP910">
            <v>220</v>
          </cell>
          <cell r="BQ910">
            <v>0</v>
          </cell>
          <cell r="BS910">
            <v>688500</v>
          </cell>
          <cell r="BT910">
            <v>107780</v>
          </cell>
          <cell r="BU910">
            <v>688500</v>
          </cell>
          <cell r="BV910">
            <v>-580720</v>
          </cell>
        </row>
        <row r="911">
          <cell r="C911" t="str">
            <v>O&amp;M</v>
          </cell>
          <cell r="E911" t="str">
            <v>SM-P-PT-S&amp;M-Svc</v>
          </cell>
          <cell r="I911">
            <v>0</v>
          </cell>
          <cell r="J911">
            <v>0</v>
          </cell>
          <cell r="K911">
            <v>0</v>
          </cell>
          <cell r="L911" t="str">
            <v xml:space="preserve"> </v>
          </cell>
          <cell r="M911">
            <v>0</v>
          </cell>
          <cell r="N911">
            <v>0</v>
          </cell>
          <cell r="O911">
            <v>0</v>
          </cell>
          <cell r="P911" t="str">
            <v xml:space="preserve"> </v>
          </cell>
          <cell r="R911">
            <v>2800</v>
          </cell>
          <cell r="S911">
            <v>-2800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D911">
            <v>0</v>
          </cell>
          <cell r="BE911">
            <v>0</v>
          </cell>
          <cell r="BF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O911">
            <v>0</v>
          </cell>
          <cell r="BP911">
            <v>0</v>
          </cell>
          <cell r="BQ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</row>
        <row r="913">
          <cell r="D913" t="str">
            <v>PT</v>
          </cell>
          <cell r="I913">
            <v>29934.38</v>
          </cell>
          <cell r="J913">
            <v>28612</v>
          </cell>
          <cell r="K913">
            <v>-1322.38</v>
          </cell>
          <cell r="L913">
            <v>-4.6217670907311624E-2</v>
          </cell>
          <cell r="M913">
            <v>138131.26999999999</v>
          </cell>
          <cell r="N913">
            <v>177122</v>
          </cell>
          <cell r="O913">
            <v>38990.729999999996</v>
          </cell>
          <cell r="P913">
            <v>0.22013487878411489</v>
          </cell>
          <cell r="R913">
            <v>13547.98</v>
          </cell>
          <cell r="S913">
            <v>40991.47</v>
          </cell>
          <cell r="T913">
            <v>6357.88</v>
          </cell>
          <cell r="U913">
            <v>12748.04</v>
          </cell>
          <cell r="V913">
            <v>34551.520000000004</v>
          </cell>
          <cell r="W913">
            <v>29934.38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>
            <v>31337</v>
          </cell>
          <cell r="AE913">
            <v>27250</v>
          </cell>
          <cell r="AF913">
            <v>29974</v>
          </cell>
          <cell r="AG913">
            <v>28612</v>
          </cell>
          <cell r="AH913">
            <v>31337</v>
          </cell>
          <cell r="AI913">
            <v>28612</v>
          </cell>
          <cell r="AJ913">
            <v>29974</v>
          </cell>
          <cell r="AK913">
            <v>31337</v>
          </cell>
          <cell r="AL913">
            <v>27250</v>
          </cell>
          <cell r="AM913">
            <v>31337</v>
          </cell>
          <cell r="AN913">
            <v>29974</v>
          </cell>
          <cell r="AO913">
            <v>28612</v>
          </cell>
          <cell r="AQ913">
            <v>353606</v>
          </cell>
          <cell r="AR913">
            <v>353606</v>
          </cell>
          <cell r="AS913">
            <v>355606</v>
          </cell>
          <cell r="AT913">
            <v>355606</v>
          </cell>
          <cell r="AU913">
            <v>355385</v>
          </cell>
          <cell r="AV913">
            <v>355386</v>
          </cell>
          <cell r="AW913" t="e">
            <v>#REF!</v>
          </cell>
          <cell r="AX913" t="e">
            <v>#REF!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D913">
            <v>496991.15</v>
          </cell>
          <cell r="BE913">
            <v>474023.94</v>
          </cell>
          <cell r="BF913">
            <v>400934.75</v>
          </cell>
          <cell r="BH913">
            <v>355606</v>
          </cell>
          <cell r="BI913">
            <v>445776</v>
          </cell>
          <cell r="BJ913">
            <v>434903</v>
          </cell>
          <cell r="BK913">
            <v>355386</v>
          </cell>
          <cell r="BL913">
            <v>362040</v>
          </cell>
          <cell r="BM913">
            <v>0</v>
          </cell>
          <cell r="BN913">
            <v>0</v>
          </cell>
          <cell r="BO913">
            <v>223908.72999999998</v>
          </cell>
          <cell r="BP913">
            <v>-6434</v>
          </cell>
          <cell r="BQ913">
            <v>-6654</v>
          </cell>
          <cell r="BS913">
            <v>1053054</v>
          </cell>
          <cell r="BT913">
            <v>362040</v>
          </cell>
          <cell r="BU913">
            <v>1053054</v>
          </cell>
          <cell r="BV913">
            <v>-691014</v>
          </cell>
        </row>
        <row r="915">
          <cell r="C915" t="str">
            <v>O&amp;M Total</v>
          </cell>
          <cell r="I915">
            <v>309821.52</v>
          </cell>
          <cell r="J915">
            <v>357836.6</v>
          </cell>
          <cell r="K915">
            <v>48015.080000000009</v>
          </cell>
          <cell r="L915">
            <v>0.13418157896648922</v>
          </cell>
          <cell r="M915">
            <v>1788010.35</v>
          </cell>
          <cell r="N915">
            <v>2215387.36</v>
          </cell>
          <cell r="O915">
            <v>427377.00999999995</v>
          </cell>
          <cell r="P915">
            <v>0.19291299468278991</v>
          </cell>
          <cell r="R915">
            <v>288145.32</v>
          </cell>
          <cell r="S915">
            <v>314262.60999999993</v>
          </cell>
          <cell r="T915">
            <v>272346.36</v>
          </cell>
          <cell r="U915">
            <v>285079.3</v>
          </cell>
          <cell r="V915">
            <v>318355.24</v>
          </cell>
          <cell r="W915">
            <v>309821.52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D915">
            <v>391946.16000000003</v>
          </cell>
          <cell r="AE915">
            <v>340925.96</v>
          </cell>
          <cell r="AF915">
            <v>374895.88</v>
          </cell>
          <cell r="AG915">
            <v>357836.6</v>
          </cell>
          <cell r="AH915">
            <v>391946.16000000003</v>
          </cell>
          <cell r="AI915">
            <v>357836.6</v>
          </cell>
          <cell r="AJ915">
            <v>374895.88</v>
          </cell>
          <cell r="AK915">
            <v>391946.16000000003</v>
          </cell>
          <cell r="AL915">
            <v>340925.96</v>
          </cell>
          <cell r="AM915">
            <v>391946.16000000003</v>
          </cell>
          <cell r="AN915">
            <v>374895.88</v>
          </cell>
          <cell r="AO915">
            <v>357152.4</v>
          </cell>
          <cell r="AQ915">
            <v>4429240.3599999994</v>
          </cell>
          <cell r="AR915">
            <v>4429240.3599999994</v>
          </cell>
          <cell r="AS915">
            <v>4447149.88</v>
          </cell>
          <cell r="AT915">
            <v>4447149.88</v>
          </cell>
          <cell r="AU915">
            <v>4345011.5600000005</v>
          </cell>
          <cell r="AV915">
            <v>4345012.5600000005</v>
          </cell>
          <cell r="AW915" t="e">
            <v>#REF!</v>
          </cell>
          <cell r="AX915" t="e">
            <v>#REF!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D915">
            <v>3808413.9399999995</v>
          </cell>
          <cell r="BE915">
            <v>3781238.04</v>
          </cell>
          <cell r="BF915">
            <v>3916656.6199999996</v>
          </cell>
          <cell r="BH915">
            <v>4447149.8</v>
          </cell>
          <cell r="BI915">
            <v>3908840.05</v>
          </cell>
          <cell r="BJ915">
            <v>3813539.75</v>
          </cell>
          <cell r="BK915">
            <v>4345012.5600000005</v>
          </cell>
          <cell r="BL915">
            <v>4266680.24</v>
          </cell>
          <cell r="BM915">
            <v>0</v>
          </cell>
          <cell r="BN915">
            <v>0</v>
          </cell>
          <cell r="BO915">
            <v>2478669.89</v>
          </cell>
          <cell r="BP915">
            <v>180469.56000000006</v>
          </cell>
          <cell r="BQ915">
            <v>78332.320000000065</v>
          </cell>
          <cell r="BS915">
            <v>5176947.04</v>
          </cell>
          <cell r="BT915">
            <v>4266680.24</v>
          </cell>
          <cell r="BU915">
            <v>5176947.04</v>
          </cell>
          <cell r="BV915">
            <v>-910266.80000000028</v>
          </cell>
        </row>
        <row r="917">
          <cell r="I917">
            <v>20893.5818</v>
          </cell>
          <cell r="J917">
            <v>22005.095100000002</v>
          </cell>
          <cell r="K917">
            <v>1111.5133000000023</v>
          </cell>
          <cell r="L917">
            <v>5.0511633553449273E-2</v>
          </cell>
          <cell r="M917">
            <v>208897.13819999999</v>
          </cell>
          <cell r="N917">
            <v>166762.80360000001</v>
          </cell>
          <cell r="O917">
            <v>-42134.334599999973</v>
          </cell>
          <cell r="P917">
            <v>-0.25266026770012862</v>
          </cell>
          <cell r="W917">
            <v>20893.5818</v>
          </cell>
          <cell r="AV917">
            <v>246099.58</v>
          </cell>
          <cell r="BH917">
            <v>340475.59840000013</v>
          </cell>
          <cell r="BK917">
            <v>246099.58</v>
          </cell>
          <cell r="BL917">
            <v>246099.58</v>
          </cell>
          <cell r="BP917">
            <v>94376.018400000146</v>
          </cell>
        </row>
        <row r="918">
          <cell r="I918">
            <v>288927.93820000003</v>
          </cell>
          <cell r="J918">
            <v>335831.5049</v>
          </cell>
          <cell r="K918">
            <v>46903.566699999967</v>
          </cell>
          <cell r="L918">
            <v>0.13966398630160196</v>
          </cell>
          <cell r="M918">
            <v>1579113.2118000002</v>
          </cell>
          <cell r="N918">
            <v>2048624.5563999999</v>
          </cell>
          <cell r="O918">
            <v>469511.34459999972</v>
          </cell>
          <cell r="P918">
            <v>0.22918369455897816</v>
          </cell>
          <cell r="W918">
            <v>288927.93820000003</v>
          </cell>
          <cell r="AV918">
            <v>4098912.9800000004</v>
          </cell>
          <cell r="BH918">
            <v>4106674.2015999998</v>
          </cell>
          <cell r="BK918">
            <v>4098912.9800000004</v>
          </cell>
          <cell r="BL918">
            <v>4020580.66</v>
          </cell>
          <cell r="BP918">
            <v>86093.541599999648</v>
          </cell>
        </row>
        <row r="920">
          <cell r="B920" t="str">
            <v>Treasury Mgmt Svcs</v>
          </cell>
          <cell r="I920">
            <v>309821.52</v>
          </cell>
          <cell r="J920">
            <v>368525.6</v>
          </cell>
          <cell r="K920">
            <v>58704.080000000009</v>
          </cell>
          <cell r="L920">
            <v>0.15929444250277325</v>
          </cell>
          <cell r="M920">
            <v>1788010.35</v>
          </cell>
          <cell r="N920">
            <v>2280291.36</v>
          </cell>
          <cell r="O920">
            <v>492281.00999999995</v>
          </cell>
          <cell r="P920">
            <v>0.21588513583632574</v>
          </cell>
          <cell r="R920">
            <v>288145.32</v>
          </cell>
          <cell r="S920">
            <v>314262.60999999993</v>
          </cell>
          <cell r="T920">
            <v>272346.36</v>
          </cell>
          <cell r="U920">
            <v>285079.3</v>
          </cell>
          <cell r="V920">
            <v>318355.24</v>
          </cell>
          <cell r="W920">
            <v>309821.52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403019.16000000003</v>
          </cell>
          <cell r="AE920">
            <v>351423.96</v>
          </cell>
          <cell r="AF920">
            <v>385776.88</v>
          </cell>
          <cell r="AG920">
            <v>368526.6</v>
          </cell>
          <cell r="AH920">
            <v>403019.16000000003</v>
          </cell>
          <cell r="AI920">
            <v>368525.6</v>
          </cell>
          <cell r="AJ920">
            <v>385777.88</v>
          </cell>
          <cell r="AK920">
            <v>403019.16000000003</v>
          </cell>
          <cell r="AL920">
            <v>351422.96</v>
          </cell>
          <cell r="AM920">
            <v>403019.16000000003</v>
          </cell>
          <cell r="AN920">
            <v>385777.88</v>
          </cell>
          <cell r="AO920">
            <v>367841.4</v>
          </cell>
          <cell r="AQ920">
            <v>4559240.3599999994</v>
          </cell>
          <cell r="AR920">
            <v>4559240.3599999994</v>
          </cell>
          <cell r="AS920">
            <v>4577149.88</v>
          </cell>
          <cell r="AT920">
            <v>4577149.88</v>
          </cell>
          <cell r="AU920">
            <v>4475011.5600000005</v>
          </cell>
          <cell r="AV920">
            <v>4475012.5600000005</v>
          </cell>
          <cell r="AW920" t="e">
            <v>#REF!</v>
          </cell>
          <cell r="AX920" t="e">
            <v>#REF!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D920">
            <v>3853669.7399999998</v>
          </cell>
          <cell r="BE920">
            <v>3884111.85</v>
          </cell>
          <cell r="BF920">
            <v>4022408.8400000003</v>
          </cell>
          <cell r="BH920">
            <v>4577149.8</v>
          </cell>
          <cell r="BI920">
            <v>4386634.6500000004</v>
          </cell>
          <cell r="BJ920">
            <v>4280157.51</v>
          </cell>
          <cell r="BK920">
            <v>4475012.5600000005</v>
          </cell>
          <cell r="BL920">
            <v>4396680.24</v>
          </cell>
          <cell r="BM920">
            <v>0</v>
          </cell>
          <cell r="BN920">
            <v>0</v>
          </cell>
          <cell r="BO920">
            <v>2608669.89</v>
          </cell>
          <cell r="BP920">
            <v>180469.56000000006</v>
          </cell>
          <cell r="BQ920">
            <v>78332.320000000065</v>
          </cell>
          <cell r="BS920">
            <v>5261987.37</v>
          </cell>
          <cell r="BT920">
            <v>4396680.24</v>
          </cell>
          <cell r="BU920">
            <v>5261987.37</v>
          </cell>
          <cell r="BV920">
            <v>-865307.13000000035</v>
          </cell>
        </row>
        <row r="924">
          <cell r="E924" t="str">
            <v>Jr Contractor IT</v>
          </cell>
          <cell r="I924">
            <v>0</v>
          </cell>
          <cell r="J924">
            <v>0</v>
          </cell>
          <cell r="K924">
            <v>0</v>
          </cell>
          <cell r="L924" t="str">
            <v xml:space="preserve"> </v>
          </cell>
          <cell r="M924">
            <v>0</v>
          </cell>
          <cell r="N924">
            <v>0</v>
          </cell>
          <cell r="O924">
            <v>0</v>
          </cell>
          <cell r="P924" t="str">
            <v xml:space="preserve"> 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D924">
            <v>0</v>
          </cell>
          <cell r="BE924">
            <v>0</v>
          </cell>
          <cell r="BF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</row>
        <row r="925">
          <cell r="E925" t="str">
            <v>Sr Contractor IT</v>
          </cell>
          <cell r="I925">
            <v>0</v>
          </cell>
          <cell r="J925">
            <v>0</v>
          </cell>
          <cell r="K925">
            <v>0</v>
          </cell>
          <cell r="L925" t="str">
            <v xml:space="preserve"> </v>
          </cell>
          <cell r="M925">
            <v>0</v>
          </cell>
          <cell r="N925">
            <v>0</v>
          </cell>
          <cell r="O925">
            <v>0</v>
          </cell>
          <cell r="P925" t="str">
            <v xml:space="preserve"> 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D925">
            <v>0</v>
          </cell>
          <cell r="BF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</row>
        <row r="926">
          <cell r="E926" t="str">
            <v>Expert Contractor IT</v>
          </cell>
          <cell r="I926">
            <v>0</v>
          </cell>
          <cell r="J926">
            <v>0</v>
          </cell>
          <cell r="K926">
            <v>0</v>
          </cell>
          <cell r="L926" t="str">
            <v xml:space="preserve"> </v>
          </cell>
          <cell r="M926">
            <v>0</v>
          </cell>
          <cell r="N926">
            <v>0</v>
          </cell>
          <cell r="O926">
            <v>0</v>
          </cell>
          <cell r="P926" t="str">
            <v xml:space="preserve"> 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D926">
            <v>0</v>
          </cell>
          <cell r="BE926">
            <v>0</v>
          </cell>
          <cell r="BF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</row>
      </sheetData>
      <sheetData sheetId="123" refreshError="1">
        <row r="39">
          <cell r="B39" t="str">
            <v>Accounting Services Department</v>
          </cell>
          <cell r="I39">
            <v>880159.05999999994</v>
          </cell>
          <cell r="J39">
            <v>914250.1399999999</v>
          </cell>
          <cell r="K39">
            <v>34091.079999999987</v>
          </cell>
          <cell r="L39">
            <v>3.728856962493874E-2</v>
          </cell>
          <cell r="M39">
            <v>5410095.0499999998</v>
          </cell>
          <cell r="N39">
            <v>5400702.9100000001</v>
          </cell>
          <cell r="O39">
            <v>-9392.1399999999849</v>
          </cell>
          <cell r="P39">
            <v>-1.7390588144756854E-3</v>
          </cell>
          <cell r="R39">
            <v>1075292.7</v>
          </cell>
          <cell r="S39">
            <v>886143.76</v>
          </cell>
          <cell r="T39">
            <v>732849.03</v>
          </cell>
          <cell r="U39">
            <v>1123292.56</v>
          </cell>
          <cell r="V39">
            <v>712357.94000000006</v>
          </cell>
          <cell r="W39">
            <v>880159.05999999994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926832.65</v>
          </cell>
          <cell r="AE39">
            <v>806620.52</v>
          </cell>
          <cell r="AF39">
            <v>897110.3</v>
          </cell>
          <cell r="AG39">
            <v>875746.84</v>
          </cell>
          <cell r="AH39">
            <v>980142.46</v>
          </cell>
          <cell r="AI39">
            <v>914250.1399999999</v>
          </cell>
          <cell r="AJ39">
            <v>967860.27</v>
          </cell>
          <cell r="AK39">
            <v>1043561.75</v>
          </cell>
          <cell r="AL39">
            <v>925726.23</v>
          </cell>
          <cell r="AM39">
            <v>1085678.8699999999</v>
          </cell>
          <cell r="AN39">
            <v>1038490.1900000001</v>
          </cell>
          <cell r="AO39">
            <v>991276.27</v>
          </cell>
          <cell r="AQ39">
            <v>11817696.49</v>
          </cell>
          <cell r="AR39">
            <v>11441296.49</v>
          </cell>
          <cell r="AS39">
            <v>11496882.219999999</v>
          </cell>
          <cell r="AT39">
            <v>10710160.559999999</v>
          </cell>
          <cell r="AU39">
            <v>10701902.57</v>
          </cell>
          <cell r="AV39">
            <v>10253903.57</v>
          </cell>
          <cell r="AW39" t="e">
            <v>#REF!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9718177.040000001</v>
          </cell>
          <cell r="BE39">
            <v>9068415.4900000021</v>
          </cell>
          <cell r="BF39">
            <v>10002947.089999998</v>
          </cell>
          <cell r="BH39">
            <v>11453296.49</v>
          </cell>
          <cell r="BI39">
            <v>10895286.16</v>
          </cell>
          <cell r="BJ39">
            <v>10716194.279999999</v>
          </cell>
          <cell r="BK39">
            <v>10253903.57</v>
          </cell>
          <cell r="BL39">
            <v>11142270.57</v>
          </cell>
          <cell r="BM39">
            <v>0</v>
          </cell>
          <cell r="BN39">
            <v>0</v>
          </cell>
          <cell r="BO39">
            <v>5732175.5199999996</v>
          </cell>
          <cell r="BP39">
            <v>311025.92000000016</v>
          </cell>
          <cell r="BQ39">
            <v>-888367</v>
          </cell>
          <cell r="BS39">
            <v>11215788.830000002</v>
          </cell>
          <cell r="BT39">
            <v>11142270.57</v>
          </cell>
          <cell r="BU39">
            <v>11215788.830000002</v>
          </cell>
          <cell r="BV39">
            <v>-73518.259999999776</v>
          </cell>
        </row>
        <row r="41">
          <cell r="C41" t="str">
            <v>O&amp;M</v>
          </cell>
          <cell r="E41" t="str">
            <v>BC-T-A/P-Purcha</v>
          </cell>
          <cell r="I41">
            <v>19578.439999999999</v>
          </cell>
          <cell r="J41">
            <v>21348.32</v>
          </cell>
          <cell r="K41">
            <v>1769.880000000001</v>
          </cell>
          <cell r="L41">
            <v>8.2904884318766109E-2</v>
          </cell>
          <cell r="M41">
            <v>113903.44</v>
          </cell>
          <cell r="N41">
            <v>128144.8</v>
          </cell>
          <cell r="O41">
            <v>14241.36</v>
          </cell>
          <cell r="P41">
            <v>0.11113490364025697</v>
          </cell>
          <cell r="R41">
            <v>18974.759999999998</v>
          </cell>
          <cell r="S41">
            <v>15366.4</v>
          </cell>
          <cell r="T41">
            <v>19221.72</v>
          </cell>
          <cell r="U41">
            <v>20593.72</v>
          </cell>
          <cell r="V41">
            <v>20168.400000000001</v>
          </cell>
          <cell r="W41">
            <v>19578.439999999999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21362.04</v>
          </cell>
          <cell r="AE41">
            <v>21362.04</v>
          </cell>
          <cell r="AF41">
            <v>21362.04</v>
          </cell>
          <cell r="AG41">
            <v>21362.04</v>
          </cell>
          <cell r="AH41">
            <v>21348.32</v>
          </cell>
          <cell r="AI41">
            <v>21348.32</v>
          </cell>
          <cell r="AJ41">
            <v>21348.32</v>
          </cell>
          <cell r="AK41">
            <v>21348.32</v>
          </cell>
          <cell r="AL41">
            <v>21348.32</v>
          </cell>
          <cell r="AM41">
            <v>21348.32</v>
          </cell>
          <cell r="AN41">
            <v>21348.32</v>
          </cell>
          <cell r="AO41">
            <v>21416.92</v>
          </cell>
          <cell r="AQ41">
            <v>256303.32</v>
          </cell>
          <cell r="AR41">
            <v>256303.32</v>
          </cell>
          <cell r="AS41">
            <v>256303.32</v>
          </cell>
          <cell r="AT41">
            <v>256303.32</v>
          </cell>
          <cell r="AU41">
            <v>256303.32</v>
          </cell>
          <cell r="AV41">
            <v>256303.32</v>
          </cell>
          <cell r="AW41" t="e">
            <v>#REF!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227143.63</v>
          </cell>
          <cell r="BE41">
            <v>220277.34</v>
          </cell>
          <cell r="BF41">
            <v>221000.5</v>
          </cell>
          <cell r="BH41">
            <v>256303.32</v>
          </cell>
          <cell r="BI41">
            <v>208972.68</v>
          </cell>
          <cell r="BJ41">
            <v>203868.24</v>
          </cell>
          <cell r="BK41">
            <v>256303.32</v>
          </cell>
          <cell r="BL41">
            <v>256303.32</v>
          </cell>
          <cell r="BO41">
            <v>142399.88</v>
          </cell>
          <cell r="BP41">
            <v>0</v>
          </cell>
          <cell r="BQ41">
            <v>0</v>
          </cell>
          <cell r="BS41">
            <v>248985.44</v>
          </cell>
          <cell r="BT41">
            <v>256303.32</v>
          </cell>
          <cell r="BU41">
            <v>248985.44</v>
          </cell>
          <cell r="BV41">
            <v>7317.8800000000047</v>
          </cell>
        </row>
        <row r="42">
          <cell r="C42" t="str">
            <v>O&amp;M</v>
          </cell>
          <cell r="E42" t="str">
            <v>BC-T-P/R Check&amp;</v>
          </cell>
          <cell r="I42">
            <v>78971.75</v>
          </cell>
          <cell r="J42">
            <v>79917.5</v>
          </cell>
          <cell r="K42">
            <v>945.75</v>
          </cell>
          <cell r="L42">
            <v>1.1834078893859292E-2</v>
          </cell>
          <cell r="M42">
            <v>474181.5</v>
          </cell>
          <cell r="N42">
            <v>479882</v>
          </cell>
          <cell r="O42">
            <v>5700.5</v>
          </cell>
          <cell r="P42">
            <v>1.1878961911469903E-2</v>
          </cell>
          <cell r="R42">
            <v>72306</v>
          </cell>
          <cell r="S42">
            <v>72338.5</v>
          </cell>
          <cell r="T42">
            <v>88390.25</v>
          </cell>
          <cell r="U42">
            <v>72423</v>
          </cell>
          <cell r="V42">
            <v>89752</v>
          </cell>
          <cell r="W42">
            <v>78971.75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80011.75</v>
          </cell>
          <cell r="AE42">
            <v>80011.75</v>
          </cell>
          <cell r="AF42">
            <v>80011.75</v>
          </cell>
          <cell r="AG42">
            <v>80011.75</v>
          </cell>
          <cell r="AH42">
            <v>79917.5</v>
          </cell>
          <cell r="AI42">
            <v>79917.5</v>
          </cell>
          <cell r="AJ42">
            <v>79917.5</v>
          </cell>
          <cell r="AK42">
            <v>79917.5</v>
          </cell>
          <cell r="AL42">
            <v>79917.5</v>
          </cell>
          <cell r="AM42">
            <v>79917.5</v>
          </cell>
          <cell r="AN42">
            <v>79917.5</v>
          </cell>
          <cell r="AO42">
            <v>79930.5</v>
          </cell>
          <cell r="AQ42">
            <v>959400</v>
          </cell>
          <cell r="AR42">
            <v>959400</v>
          </cell>
          <cell r="AS42">
            <v>959400</v>
          </cell>
          <cell r="AT42">
            <v>959400</v>
          </cell>
          <cell r="AU42">
            <v>959400</v>
          </cell>
          <cell r="AV42">
            <v>959400</v>
          </cell>
          <cell r="AW42" t="e">
            <v>#REF!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932291.64</v>
          </cell>
          <cell r="BE42">
            <v>920853.99</v>
          </cell>
          <cell r="BF42">
            <v>921752.32</v>
          </cell>
          <cell r="BH42">
            <v>959400</v>
          </cell>
          <cell r="BI42">
            <v>935979.36</v>
          </cell>
          <cell r="BJ42">
            <v>915245.64</v>
          </cell>
          <cell r="BK42">
            <v>959400</v>
          </cell>
          <cell r="BL42">
            <v>959400</v>
          </cell>
          <cell r="BO42">
            <v>485218.5</v>
          </cell>
          <cell r="BP42">
            <v>0</v>
          </cell>
          <cell r="BQ42">
            <v>0</v>
          </cell>
          <cell r="BS42">
            <v>1071873.6000000001</v>
          </cell>
          <cell r="BT42">
            <v>959400</v>
          </cell>
          <cell r="BU42">
            <v>1071873.6000000001</v>
          </cell>
          <cell r="BV42">
            <v>-112473.60000000009</v>
          </cell>
        </row>
        <row r="43">
          <cell r="C43" t="str">
            <v>O&amp;M</v>
          </cell>
          <cell r="E43" t="str">
            <v>BC-T-EmpInq&amp;Adm</v>
          </cell>
          <cell r="I43">
            <v>99201.55</v>
          </cell>
          <cell r="J43">
            <v>99232.77</v>
          </cell>
          <cell r="K43">
            <v>31.220000000001164</v>
          </cell>
          <cell r="L43">
            <v>3.1461381154633859E-4</v>
          </cell>
          <cell r="M43">
            <v>582174.94999999995</v>
          </cell>
          <cell r="N43">
            <v>595896.14</v>
          </cell>
          <cell r="O43">
            <v>13721.190000000061</v>
          </cell>
          <cell r="P43">
            <v>2.3026143448420491E-2</v>
          </cell>
          <cell r="R43">
            <v>96141.99</v>
          </cell>
          <cell r="S43">
            <v>96235.65</v>
          </cell>
          <cell r="T43">
            <v>96110.77</v>
          </cell>
          <cell r="U43">
            <v>96157.6</v>
          </cell>
          <cell r="V43">
            <v>98327.39</v>
          </cell>
          <cell r="W43">
            <v>99201.55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99357.65</v>
          </cell>
          <cell r="AE43">
            <v>99357.65</v>
          </cell>
          <cell r="AF43">
            <v>99357.65</v>
          </cell>
          <cell r="AG43">
            <v>99357.65</v>
          </cell>
          <cell r="AH43">
            <v>99232.77</v>
          </cell>
          <cell r="AI43">
            <v>99232.77</v>
          </cell>
          <cell r="AJ43">
            <v>99232.77</v>
          </cell>
          <cell r="AK43">
            <v>99232.77</v>
          </cell>
          <cell r="AL43">
            <v>99232.77</v>
          </cell>
          <cell r="AM43">
            <v>99232.77</v>
          </cell>
          <cell r="AN43">
            <v>99232.77</v>
          </cell>
          <cell r="AO43">
            <v>99295.21</v>
          </cell>
          <cell r="AQ43">
            <v>1191355.2</v>
          </cell>
          <cell r="AR43">
            <v>1191355.2</v>
          </cell>
          <cell r="AS43">
            <v>1191355.2</v>
          </cell>
          <cell r="AT43">
            <v>1191355.2</v>
          </cell>
          <cell r="AU43">
            <v>1191355.2</v>
          </cell>
          <cell r="AV43">
            <v>1191355.2</v>
          </cell>
          <cell r="AW43" t="e">
            <v>#REF!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1117266.8</v>
          </cell>
          <cell r="BE43">
            <v>1104024.8700000001</v>
          </cell>
          <cell r="BF43">
            <v>1242849.3600000001</v>
          </cell>
          <cell r="BH43">
            <v>1191355.2</v>
          </cell>
          <cell r="BI43">
            <v>1128115.2</v>
          </cell>
          <cell r="BJ43">
            <v>1099912.32</v>
          </cell>
          <cell r="BK43">
            <v>1191355.2</v>
          </cell>
          <cell r="BL43">
            <v>1191355.2</v>
          </cell>
          <cell r="BO43">
            <v>609180.25</v>
          </cell>
          <cell r="BP43">
            <v>0</v>
          </cell>
          <cell r="BQ43">
            <v>0</v>
          </cell>
          <cell r="BS43">
            <v>1173498.24</v>
          </cell>
          <cell r="BT43">
            <v>1191355.2</v>
          </cell>
          <cell r="BU43">
            <v>1173498.24</v>
          </cell>
          <cell r="BV43">
            <v>17856.959999999963</v>
          </cell>
        </row>
        <row r="44">
          <cell r="C44" t="str">
            <v>O&amp;M</v>
          </cell>
          <cell r="E44" t="str">
            <v>BC-T-MainHihSpdCpies</v>
          </cell>
          <cell r="I44">
            <v>17447.64</v>
          </cell>
          <cell r="J44">
            <v>15603.84</v>
          </cell>
          <cell r="K44">
            <v>-1843.7999999999993</v>
          </cell>
          <cell r="L44">
            <v>-0.11816322136089573</v>
          </cell>
          <cell r="M44">
            <v>125931.75</v>
          </cell>
          <cell r="N44">
            <v>93698.64</v>
          </cell>
          <cell r="O44">
            <v>-32233.11</v>
          </cell>
          <cell r="P44">
            <v>-0.34400830150789807</v>
          </cell>
          <cell r="R44">
            <v>22613.85</v>
          </cell>
          <cell r="S44">
            <v>22199.94</v>
          </cell>
          <cell r="T44">
            <v>39910.29</v>
          </cell>
          <cell r="U44">
            <v>12583.41</v>
          </cell>
          <cell r="V44">
            <v>11176.62</v>
          </cell>
          <cell r="W44">
            <v>17447.64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15622.74</v>
          </cell>
          <cell r="AE44">
            <v>15622.74</v>
          </cell>
          <cell r="AF44">
            <v>15622.74</v>
          </cell>
          <cell r="AG44">
            <v>15622.74</v>
          </cell>
          <cell r="AH44">
            <v>15603.84</v>
          </cell>
          <cell r="AI44">
            <v>15603.84</v>
          </cell>
          <cell r="AJ44">
            <v>15603.84</v>
          </cell>
          <cell r="AK44">
            <v>15603.84</v>
          </cell>
          <cell r="AL44">
            <v>15603.84</v>
          </cell>
          <cell r="AM44">
            <v>15603.84</v>
          </cell>
          <cell r="AN44">
            <v>15603.84</v>
          </cell>
          <cell r="AO44">
            <v>15602.16</v>
          </cell>
          <cell r="AQ44">
            <v>187320</v>
          </cell>
          <cell r="AR44">
            <v>187320</v>
          </cell>
          <cell r="AS44">
            <v>187320</v>
          </cell>
          <cell r="AT44">
            <v>187320</v>
          </cell>
          <cell r="AU44">
            <v>187320</v>
          </cell>
          <cell r="AV44">
            <v>187320</v>
          </cell>
          <cell r="AW44" t="e">
            <v>#REF!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192508.38</v>
          </cell>
          <cell r="BE44">
            <v>183474.62</v>
          </cell>
          <cell r="BF44">
            <v>151978.5</v>
          </cell>
          <cell r="BH44">
            <v>187320</v>
          </cell>
          <cell r="BI44">
            <v>193022.52</v>
          </cell>
          <cell r="BJ44">
            <v>189670.44</v>
          </cell>
          <cell r="BK44">
            <v>187320</v>
          </cell>
          <cell r="BL44">
            <v>187320</v>
          </cell>
          <cell r="BO44">
            <v>61388.25</v>
          </cell>
          <cell r="BP44">
            <v>0</v>
          </cell>
          <cell r="BQ44">
            <v>0</v>
          </cell>
          <cell r="BS44">
            <v>220640</v>
          </cell>
          <cell r="BT44">
            <v>187320</v>
          </cell>
          <cell r="BU44">
            <v>220640</v>
          </cell>
          <cell r="BV44">
            <v>-33320</v>
          </cell>
        </row>
        <row r="45">
          <cell r="C45" t="str">
            <v>O&amp;M</v>
          </cell>
          <cell r="E45" t="str">
            <v>BC-T-Mainframe Impac</v>
          </cell>
          <cell r="I45">
            <v>13941.83</v>
          </cell>
          <cell r="J45">
            <v>14723.31</v>
          </cell>
          <cell r="K45">
            <v>781.47999999999956</v>
          </cell>
          <cell r="L45">
            <v>5.3077738633500182E-2</v>
          </cell>
          <cell r="M45">
            <v>72297.33</v>
          </cell>
          <cell r="N45">
            <v>88410.42</v>
          </cell>
          <cell r="O45">
            <v>16113.089999999997</v>
          </cell>
          <cell r="P45">
            <v>0.1822532909582377</v>
          </cell>
          <cell r="R45">
            <v>10240.370000000001</v>
          </cell>
          <cell r="S45">
            <v>10246.6</v>
          </cell>
          <cell r="T45">
            <v>14551.32</v>
          </cell>
          <cell r="U45">
            <v>6099.52</v>
          </cell>
          <cell r="V45">
            <v>17217.689999999999</v>
          </cell>
          <cell r="W45">
            <v>13941.83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14740.95</v>
          </cell>
          <cell r="AE45">
            <v>14740.95</v>
          </cell>
          <cell r="AF45">
            <v>14740.95</v>
          </cell>
          <cell r="AG45">
            <v>14740.95</v>
          </cell>
          <cell r="AH45">
            <v>14723.31</v>
          </cell>
          <cell r="AI45">
            <v>14723.31</v>
          </cell>
          <cell r="AJ45">
            <v>14723.31</v>
          </cell>
          <cell r="AK45">
            <v>14723.31</v>
          </cell>
          <cell r="AL45">
            <v>14723.31</v>
          </cell>
          <cell r="AM45">
            <v>14723.31</v>
          </cell>
          <cell r="AN45">
            <v>14723.31</v>
          </cell>
          <cell r="AO45">
            <v>14723.03</v>
          </cell>
          <cell r="AQ45">
            <v>176750</v>
          </cell>
          <cell r="AR45">
            <v>176750</v>
          </cell>
          <cell r="AS45">
            <v>176750</v>
          </cell>
          <cell r="AT45">
            <v>176750</v>
          </cell>
          <cell r="AU45">
            <v>176750</v>
          </cell>
          <cell r="AV45">
            <v>176750</v>
          </cell>
          <cell r="AW45" t="e">
            <v>#REF!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D45">
            <v>182367.78</v>
          </cell>
          <cell r="BE45">
            <v>188602.12</v>
          </cell>
          <cell r="BF45">
            <v>166231.32</v>
          </cell>
          <cell r="BH45">
            <v>176750</v>
          </cell>
          <cell r="BI45">
            <v>210000</v>
          </cell>
          <cell r="BJ45">
            <v>210000</v>
          </cell>
          <cell r="BK45">
            <v>176750</v>
          </cell>
          <cell r="BL45">
            <v>176750</v>
          </cell>
          <cell r="BO45">
            <v>104452.67</v>
          </cell>
          <cell r="BP45">
            <v>0</v>
          </cell>
          <cell r="BQ45">
            <v>0</v>
          </cell>
          <cell r="BS45">
            <v>183200</v>
          </cell>
          <cell r="BT45">
            <v>176750</v>
          </cell>
          <cell r="BU45">
            <v>183200</v>
          </cell>
          <cell r="BV45">
            <v>-6450</v>
          </cell>
        </row>
        <row r="46">
          <cell r="C46" t="str">
            <v>O&amp;M</v>
          </cell>
          <cell r="E46" t="str">
            <v>BC-P-CorpHqtsProfSvc</v>
          </cell>
          <cell r="I46">
            <v>0</v>
          </cell>
          <cell r="J46">
            <v>349.24</v>
          </cell>
          <cell r="K46">
            <v>349.24</v>
          </cell>
          <cell r="L46">
            <v>1</v>
          </cell>
          <cell r="M46">
            <v>261.93</v>
          </cell>
          <cell r="N46">
            <v>2095.44</v>
          </cell>
          <cell r="O46">
            <v>1833.51</v>
          </cell>
          <cell r="P46">
            <v>0.875</v>
          </cell>
          <cell r="R46">
            <v>87.31</v>
          </cell>
          <cell r="S46">
            <v>87.31</v>
          </cell>
          <cell r="T46">
            <v>87.31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349.24</v>
          </cell>
          <cell r="AE46">
            <v>349.24</v>
          </cell>
          <cell r="AF46">
            <v>349.24</v>
          </cell>
          <cell r="AG46">
            <v>349.24</v>
          </cell>
          <cell r="AH46">
            <v>349.24</v>
          </cell>
          <cell r="AI46">
            <v>349.24</v>
          </cell>
          <cell r="AJ46">
            <v>349.24</v>
          </cell>
          <cell r="AK46">
            <v>349.24</v>
          </cell>
          <cell r="AL46">
            <v>349.24</v>
          </cell>
          <cell r="AM46">
            <v>349.24</v>
          </cell>
          <cell r="AN46">
            <v>349.24</v>
          </cell>
          <cell r="AO46">
            <v>523.86</v>
          </cell>
          <cell r="AQ46">
            <v>4365.5</v>
          </cell>
          <cell r="AR46">
            <v>4365.5</v>
          </cell>
          <cell r="AS46">
            <v>4365.5</v>
          </cell>
          <cell r="AT46">
            <v>4365.5</v>
          </cell>
          <cell r="AU46">
            <v>4365.5</v>
          </cell>
          <cell r="AV46">
            <v>4365.5</v>
          </cell>
          <cell r="AW46" t="e">
            <v>#REF!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D46">
            <v>781.2</v>
          </cell>
          <cell r="BE46">
            <v>762.1</v>
          </cell>
          <cell r="BF46">
            <v>1345.56</v>
          </cell>
          <cell r="BH46">
            <v>4365.5</v>
          </cell>
          <cell r="BI46">
            <v>3749.76</v>
          </cell>
          <cell r="BJ46">
            <v>3658.08</v>
          </cell>
          <cell r="BK46">
            <v>4365.5</v>
          </cell>
          <cell r="BL46">
            <v>4365.5</v>
          </cell>
          <cell r="BO46">
            <v>4103.57</v>
          </cell>
          <cell r="BP46">
            <v>0</v>
          </cell>
          <cell r="BQ46">
            <v>0</v>
          </cell>
          <cell r="BS46">
            <v>3595.55</v>
          </cell>
          <cell r="BT46">
            <v>4365.5</v>
          </cell>
          <cell r="BU46">
            <v>3595.55</v>
          </cell>
          <cell r="BV46">
            <v>769.94999999999982</v>
          </cell>
        </row>
        <row r="47">
          <cell r="C47" t="str">
            <v>O&amp;M</v>
          </cell>
          <cell r="E47" t="str">
            <v>BC-P-Payroll ProfSvs</v>
          </cell>
          <cell r="I47">
            <v>1091.53</v>
          </cell>
          <cell r="J47">
            <v>2051.75</v>
          </cell>
          <cell r="K47">
            <v>960.22</v>
          </cell>
          <cell r="L47">
            <v>0.46800048738881445</v>
          </cell>
          <cell r="M47">
            <v>10324.4</v>
          </cell>
          <cell r="N47">
            <v>12638.78</v>
          </cell>
          <cell r="O47">
            <v>2314.380000000001</v>
          </cell>
          <cell r="P47">
            <v>0.18311735784624789</v>
          </cell>
          <cell r="R47">
            <v>3672.63</v>
          </cell>
          <cell r="S47">
            <v>1374.67</v>
          </cell>
          <cell r="T47">
            <v>993.05</v>
          </cell>
          <cell r="U47">
            <v>2125.61</v>
          </cell>
          <cell r="V47">
            <v>1066.9100000000001</v>
          </cell>
          <cell r="W47">
            <v>1091.53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2133.8200000000002</v>
          </cell>
          <cell r="AE47">
            <v>2133.8200000000002</v>
          </cell>
          <cell r="AF47">
            <v>2133.8200000000002</v>
          </cell>
          <cell r="AG47">
            <v>2133.8200000000002</v>
          </cell>
          <cell r="AH47">
            <v>2051.75</v>
          </cell>
          <cell r="AI47">
            <v>2051.75</v>
          </cell>
          <cell r="AJ47">
            <v>2051.75</v>
          </cell>
          <cell r="AK47">
            <v>2051.75</v>
          </cell>
          <cell r="AL47">
            <v>2051.75</v>
          </cell>
          <cell r="AM47">
            <v>2051.75</v>
          </cell>
          <cell r="AN47">
            <v>2051.75</v>
          </cell>
          <cell r="AO47">
            <v>2215.89</v>
          </cell>
          <cell r="AQ47">
            <v>25113.42</v>
          </cell>
          <cell r="AR47">
            <v>25113.42</v>
          </cell>
          <cell r="AS47">
            <v>25113.42</v>
          </cell>
          <cell r="AT47">
            <v>25113.42</v>
          </cell>
          <cell r="AU47">
            <v>25113.42</v>
          </cell>
          <cell r="AV47">
            <v>25113.42</v>
          </cell>
          <cell r="AW47" t="e">
            <v>#REF!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16265.67</v>
          </cell>
          <cell r="BE47">
            <v>35239.58</v>
          </cell>
          <cell r="BF47">
            <v>32149.38</v>
          </cell>
          <cell r="BH47">
            <v>25113.42</v>
          </cell>
          <cell r="BI47">
            <v>38109.24</v>
          </cell>
          <cell r="BJ47">
            <v>37177.919999999998</v>
          </cell>
          <cell r="BK47">
            <v>25113.42</v>
          </cell>
          <cell r="BL47">
            <v>25113.42</v>
          </cell>
          <cell r="BO47">
            <v>14789.019999999999</v>
          </cell>
          <cell r="BP47">
            <v>0</v>
          </cell>
          <cell r="BQ47">
            <v>0</v>
          </cell>
          <cell r="BS47">
            <v>39842.160000000003</v>
          </cell>
          <cell r="BT47">
            <v>25113.42</v>
          </cell>
          <cell r="BU47">
            <v>39842.160000000003</v>
          </cell>
          <cell r="BV47">
            <v>-14728.740000000005</v>
          </cell>
        </row>
        <row r="48">
          <cell r="C48" t="str">
            <v>O&amp;M</v>
          </cell>
          <cell r="E48" t="str">
            <v>BC-P-E-Sarbanes Oxley 404</v>
          </cell>
          <cell r="I48">
            <v>631.22</v>
          </cell>
          <cell r="J48">
            <v>5154.78</v>
          </cell>
          <cell r="K48">
            <v>4523.5599999999995</v>
          </cell>
          <cell r="L48">
            <v>0.87754666542510051</v>
          </cell>
          <cell r="M48">
            <v>4889.16</v>
          </cell>
          <cell r="N48">
            <v>31317.72</v>
          </cell>
          <cell r="O48">
            <v>26428.560000000001</v>
          </cell>
          <cell r="P48">
            <v>0.84388518704426763</v>
          </cell>
          <cell r="R48">
            <v>648.72</v>
          </cell>
          <cell r="S48">
            <v>676.93</v>
          </cell>
          <cell r="T48">
            <v>229.53</v>
          </cell>
          <cell r="U48">
            <v>1721.5</v>
          </cell>
          <cell r="V48">
            <v>981.26</v>
          </cell>
          <cell r="W48">
            <v>631.22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5252.04</v>
          </cell>
          <cell r="AE48">
            <v>5252.04</v>
          </cell>
          <cell r="AF48">
            <v>5252.04</v>
          </cell>
          <cell r="AG48">
            <v>5252.04</v>
          </cell>
          <cell r="AH48">
            <v>5154.78</v>
          </cell>
          <cell r="AI48">
            <v>5154.78</v>
          </cell>
          <cell r="AJ48">
            <v>5154.78</v>
          </cell>
          <cell r="AK48">
            <v>5154.78</v>
          </cell>
          <cell r="AL48">
            <v>5154.78</v>
          </cell>
          <cell r="AM48">
            <v>5154.78</v>
          </cell>
          <cell r="AN48">
            <v>5154.78</v>
          </cell>
          <cell r="AO48">
            <v>5349.3</v>
          </cell>
          <cell r="AQ48">
            <v>62440.92</v>
          </cell>
          <cell r="AR48">
            <v>62440.92</v>
          </cell>
          <cell r="AS48">
            <v>63527.66</v>
          </cell>
          <cell r="AT48">
            <v>63527.66</v>
          </cell>
          <cell r="AU48">
            <v>63505</v>
          </cell>
          <cell r="AV48">
            <v>63505</v>
          </cell>
          <cell r="AW48" t="e">
            <v>#REF!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D48">
            <v>8882.99</v>
          </cell>
          <cell r="BE48">
            <v>19021.03</v>
          </cell>
          <cell r="BF48">
            <v>68367.61</v>
          </cell>
          <cell r="BH48">
            <v>62440.92</v>
          </cell>
          <cell r="BI48">
            <v>61065.760000000002</v>
          </cell>
          <cell r="BJ48">
            <v>57448.44</v>
          </cell>
          <cell r="BK48">
            <v>63505</v>
          </cell>
          <cell r="BL48">
            <v>63505</v>
          </cell>
          <cell r="BO48">
            <v>58615.839999999997</v>
          </cell>
          <cell r="BP48">
            <v>-1064.0800000000017</v>
          </cell>
          <cell r="BQ48">
            <v>0</v>
          </cell>
          <cell r="BS48">
            <v>64126.19</v>
          </cell>
          <cell r="BT48">
            <v>63505</v>
          </cell>
          <cell r="BU48">
            <v>64126.19</v>
          </cell>
          <cell r="BV48">
            <v>-621.19000000000233</v>
          </cell>
        </row>
        <row r="49">
          <cell r="C49" t="str">
            <v>O&amp;M</v>
          </cell>
          <cell r="E49" t="str">
            <v>BC-T-E-Travel Svcs</v>
          </cell>
          <cell r="I49">
            <v>0</v>
          </cell>
          <cell r="J49">
            <v>0</v>
          </cell>
          <cell r="K49">
            <v>0</v>
          </cell>
          <cell r="L49" t="str">
            <v xml:space="preserve"> </v>
          </cell>
          <cell r="M49">
            <v>0</v>
          </cell>
          <cell r="N49">
            <v>0</v>
          </cell>
          <cell r="O49">
            <v>0</v>
          </cell>
          <cell r="P49" t="str">
            <v xml:space="preserve"> 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47790.28</v>
          </cell>
          <cell r="BE49">
            <v>286465.68</v>
          </cell>
          <cell r="BF49">
            <v>152201.01</v>
          </cell>
          <cell r="BH49">
            <v>0</v>
          </cell>
          <cell r="BI49">
            <v>114208</v>
          </cell>
          <cell r="BJ49">
            <v>143256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Q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</row>
        <row r="50">
          <cell r="C50" t="str">
            <v>O&amp;M</v>
          </cell>
          <cell r="E50" t="str">
            <v>BC-T-Travel Svcs</v>
          </cell>
          <cell r="I50">
            <v>28720</v>
          </cell>
          <cell r="J50">
            <v>28720</v>
          </cell>
          <cell r="K50">
            <v>0</v>
          </cell>
          <cell r="L50">
            <v>0</v>
          </cell>
          <cell r="M50">
            <v>172460</v>
          </cell>
          <cell r="N50">
            <v>172460</v>
          </cell>
          <cell r="O50">
            <v>0</v>
          </cell>
          <cell r="P50">
            <v>0</v>
          </cell>
          <cell r="R50">
            <v>28755</v>
          </cell>
          <cell r="S50">
            <v>28755</v>
          </cell>
          <cell r="T50">
            <v>28755</v>
          </cell>
          <cell r="U50">
            <v>28755</v>
          </cell>
          <cell r="V50">
            <v>28720</v>
          </cell>
          <cell r="W50">
            <v>28720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28755</v>
          </cell>
          <cell r="AE50">
            <v>28755</v>
          </cell>
          <cell r="AF50">
            <v>28755</v>
          </cell>
          <cell r="AG50">
            <v>28755</v>
          </cell>
          <cell r="AH50">
            <v>28720</v>
          </cell>
          <cell r="AI50">
            <v>28720</v>
          </cell>
          <cell r="AJ50">
            <v>28720</v>
          </cell>
          <cell r="AK50">
            <v>28720</v>
          </cell>
          <cell r="AL50">
            <v>28720</v>
          </cell>
          <cell r="AM50">
            <v>28720</v>
          </cell>
          <cell r="AN50">
            <v>28720</v>
          </cell>
          <cell r="AO50">
            <v>28720</v>
          </cell>
          <cell r="AQ50">
            <v>344780</v>
          </cell>
          <cell r="AR50">
            <v>344780</v>
          </cell>
          <cell r="AS50">
            <v>344780</v>
          </cell>
          <cell r="AT50">
            <v>344780</v>
          </cell>
          <cell r="AU50">
            <v>344780</v>
          </cell>
          <cell r="AV50">
            <v>344780</v>
          </cell>
          <cell r="AW50" t="e">
            <v>#REF!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243430</v>
          </cell>
          <cell r="BE50">
            <v>237492</v>
          </cell>
          <cell r="BF50">
            <v>274632</v>
          </cell>
          <cell r="BH50">
            <v>344780</v>
          </cell>
          <cell r="BI50">
            <v>243430</v>
          </cell>
          <cell r="BJ50">
            <v>237492</v>
          </cell>
          <cell r="BK50">
            <v>344780</v>
          </cell>
          <cell r="BL50">
            <v>344780</v>
          </cell>
          <cell r="BO50">
            <v>172320</v>
          </cell>
          <cell r="BP50">
            <v>0</v>
          </cell>
          <cell r="BQ50">
            <v>0</v>
          </cell>
          <cell r="BS50">
            <v>309434.40999999997</v>
          </cell>
          <cell r="BT50">
            <v>344780</v>
          </cell>
          <cell r="BU50">
            <v>309434.40999999997</v>
          </cell>
          <cell r="BV50">
            <v>35345.590000000026</v>
          </cell>
        </row>
        <row r="51">
          <cell r="C51" t="str">
            <v>O&amp;M</v>
          </cell>
          <cell r="E51" t="str">
            <v>BC-T-Corp Hdqtrs Svcs</v>
          </cell>
          <cell r="I51">
            <v>790874.58</v>
          </cell>
          <cell r="J51">
            <v>827087.4</v>
          </cell>
          <cell r="K51">
            <v>36212.820000000065</v>
          </cell>
          <cell r="L51">
            <v>4.3783546938328484E-2</v>
          </cell>
          <cell r="M51">
            <v>4883010.82</v>
          </cell>
          <cell r="N51">
            <v>4966462.4800000004</v>
          </cell>
          <cell r="O51">
            <v>83451.660000000149</v>
          </cell>
          <cell r="P51">
            <v>1.6803038447599457E-2</v>
          </cell>
          <cell r="R51">
            <v>823874.12</v>
          </cell>
          <cell r="S51">
            <v>825429.42</v>
          </cell>
          <cell r="T51">
            <v>825429.42</v>
          </cell>
          <cell r="U51">
            <v>826528.7</v>
          </cell>
          <cell r="V51">
            <v>790874.58</v>
          </cell>
          <cell r="W51">
            <v>790874.58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828071.92</v>
          </cell>
          <cell r="AE51">
            <v>828071.92</v>
          </cell>
          <cell r="AF51">
            <v>828071.92</v>
          </cell>
          <cell r="AG51">
            <v>828071.92</v>
          </cell>
          <cell r="AH51">
            <v>827087.4</v>
          </cell>
          <cell r="AI51">
            <v>827087.4</v>
          </cell>
          <cell r="AJ51">
            <v>827087.4</v>
          </cell>
          <cell r="AK51">
            <v>827087.4</v>
          </cell>
          <cell r="AL51">
            <v>827087.4</v>
          </cell>
          <cell r="AM51">
            <v>827087.4</v>
          </cell>
          <cell r="AN51">
            <v>827087.4</v>
          </cell>
          <cell r="AO51">
            <v>826987.74</v>
          </cell>
          <cell r="AQ51">
            <v>9928887.2200000007</v>
          </cell>
          <cell r="AR51">
            <v>9928887.2200000007</v>
          </cell>
          <cell r="AS51">
            <v>9928887.2200000007</v>
          </cell>
          <cell r="AT51">
            <v>9928887.2200000007</v>
          </cell>
          <cell r="AU51">
            <v>9928887.2200000007</v>
          </cell>
          <cell r="AV51">
            <v>9642496.7599999998</v>
          </cell>
          <cell r="AW51" t="e">
            <v>#REF!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10151974.560000001</v>
          </cell>
          <cell r="BE51">
            <v>9811807.75</v>
          </cell>
          <cell r="BF51">
            <v>10210799.57</v>
          </cell>
          <cell r="BH51">
            <v>9928887.2200000007</v>
          </cell>
          <cell r="BI51">
            <v>10684776.960000001</v>
          </cell>
          <cell r="BJ51">
            <v>9538987.9199999999</v>
          </cell>
          <cell r="BK51">
            <v>9642496.7599999998</v>
          </cell>
          <cell r="BL51">
            <v>9642496.7599999998</v>
          </cell>
          <cell r="BO51">
            <v>4759485.9399999995</v>
          </cell>
          <cell r="BP51">
            <v>286390.46000000089</v>
          </cell>
          <cell r="BQ51">
            <v>0</v>
          </cell>
          <cell r="BS51">
            <v>8936712</v>
          </cell>
          <cell r="BT51">
            <v>9642496.7599999998</v>
          </cell>
          <cell r="BU51">
            <v>8936712</v>
          </cell>
          <cell r="BV51">
            <v>705784.75999999978</v>
          </cell>
        </row>
        <row r="52">
          <cell r="C52" t="str">
            <v>O&amp;M</v>
          </cell>
          <cell r="E52" t="str">
            <v>BC-T-Corp Motor Pool</v>
          </cell>
          <cell r="I52">
            <v>14927.75</v>
          </cell>
          <cell r="J52">
            <v>13203.7</v>
          </cell>
          <cell r="K52">
            <v>-1724.0499999999993</v>
          </cell>
          <cell r="L52">
            <v>-0.13057324840764326</v>
          </cell>
          <cell r="M52">
            <v>73293.149999999994</v>
          </cell>
          <cell r="N52">
            <v>79222.2</v>
          </cell>
          <cell r="O52">
            <v>5929.0500000000029</v>
          </cell>
          <cell r="P52">
            <v>7.484076433121023E-2</v>
          </cell>
          <cell r="R52">
            <v>10638.65</v>
          </cell>
          <cell r="S52">
            <v>10386.35</v>
          </cell>
          <cell r="T52">
            <v>12194.5</v>
          </cell>
          <cell r="U52">
            <v>12657.05</v>
          </cell>
          <cell r="V52">
            <v>12488.85</v>
          </cell>
          <cell r="W52">
            <v>14927.75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13203.7</v>
          </cell>
          <cell r="AE52">
            <v>13203.7</v>
          </cell>
          <cell r="AF52">
            <v>13203.7</v>
          </cell>
          <cell r="AG52">
            <v>13203.7</v>
          </cell>
          <cell r="AH52">
            <v>13203.7</v>
          </cell>
          <cell r="AI52">
            <v>13203.7</v>
          </cell>
          <cell r="AJ52">
            <v>13203.7</v>
          </cell>
          <cell r="AK52">
            <v>13203.7</v>
          </cell>
          <cell r="AL52">
            <v>13203.7</v>
          </cell>
          <cell r="AM52">
            <v>13203.7</v>
          </cell>
          <cell r="AN52">
            <v>13161.65</v>
          </cell>
          <cell r="AO52">
            <v>13119.6</v>
          </cell>
          <cell r="AQ52">
            <v>158318.25</v>
          </cell>
          <cell r="AR52">
            <v>158318.25</v>
          </cell>
          <cell r="AS52">
            <v>158318.25</v>
          </cell>
          <cell r="AT52">
            <v>158318.25</v>
          </cell>
          <cell r="AU52">
            <v>158318.25</v>
          </cell>
          <cell r="AV52">
            <v>158318.25</v>
          </cell>
          <cell r="AW52" t="e">
            <v>#REF!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216616.92</v>
          </cell>
          <cell r="BE52">
            <v>201261.5</v>
          </cell>
          <cell r="BF52">
            <v>156564.76</v>
          </cell>
          <cell r="BH52">
            <v>158318.25</v>
          </cell>
          <cell r="BI52">
            <v>162789.84</v>
          </cell>
          <cell r="BJ52">
            <v>158796.6</v>
          </cell>
          <cell r="BK52">
            <v>158318.25</v>
          </cell>
          <cell r="BL52">
            <v>158318.25</v>
          </cell>
          <cell r="BO52">
            <v>85025.1</v>
          </cell>
          <cell r="BP52">
            <v>0</v>
          </cell>
          <cell r="BQ52">
            <v>0</v>
          </cell>
          <cell r="BS52">
            <v>127725.35</v>
          </cell>
          <cell r="BT52">
            <v>158318.25</v>
          </cell>
          <cell r="BU52">
            <v>127725.35</v>
          </cell>
          <cell r="BV52">
            <v>30592.899999999994</v>
          </cell>
        </row>
        <row r="53">
          <cell r="C53" t="str">
            <v>O&amp;M</v>
          </cell>
          <cell r="E53" t="str">
            <v>BC-T-Vehicle Parking</v>
          </cell>
          <cell r="I53">
            <v>21099.54</v>
          </cell>
          <cell r="J53">
            <v>21921.599999999999</v>
          </cell>
          <cell r="K53">
            <v>822.05999999999767</v>
          </cell>
          <cell r="L53">
            <v>3.7499999999999895E-2</v>
          </cell>
          <cell r="M53">
            <v>126597.24</v>
          </cell>
          <cell r="N53">
            <v>131529.60000000001</v>
          </cell>
          <cell r="O53">
            <v>4932.3600000000006</v>
          </cell>
          <cell r="P53">
            <v>3.7500000000000006E-2</v>
          </cell>
          <cell r="R53">
            <v>21099.54</v>
          </cell>
          <cell r="S53">
            <v>21099.54</v>
          </cell>
          <cell r="T53">
            <v>21282.22</v>
          </cell>
          <cell r="U53">
            <v>21556.240000000002</v>
          </cell>
          <cell r="V53">
            <v>20460.16</v>
          </cell>
          <cell r="W53">
            <v>21099.54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21921.599999999999</v>
          </cell>
          <cell r="AE53">
            <v>21921.599999999999</v>
          </cell>
          <cell r="AF53">
            <v>21921.599999999999</v>
          </cell>
          <cell r="AG53">
            <v>21921.599999999999</v>
          </cell>
          <cell r="AH53">
            <v>21921.599999999999</v>
          </cell>
          <cell r="AI53">
            <v>21921.599999999999</v>
          </cell>
          <cell r="AJ53">
            <v>21921.599999999999</v>
          </cell>
          <cell r="AK53">
            <v>21921.599999999999</v>
          </cell>
          <cell r="AL53">
            <v>21921.599999999999</v>
          </cell>
          <cell r="AM53">
            <v>21921.599999999999</v>
          </cell>
          <cell r="AN53">
            <v>21921.599999999999</v>
          </cell>
          <cell r="AO53">
            <v>21830.26</v>
          </cell>
          <cell r="AQ53">
            <v>262967.86</v>
          </cell>
          <cell r="AR53">
            <v>262967.86</v>
          </cell>
          <cell r="AS53">
            <v>262967.86</v>
          </cell>
          <cell r="AT53">
            <v>262967.86</v>
          </cell>
          <cell r="AU53">
            <v>262967.86</v>
          </cell>
          <cell r="AV53">
            <v>262967.86</v>
          </cell>
          <cell r="AW53" t="e">
            <v>#REF!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273456</v>
          </cell>
          <cell r="BE53">
            <v>272424.83</v>
          </cell>
          <cell r="BF53">
            <v>328215.78999999998</v>
          </cell>
          <cell r="BH53">
            <v>262967.86</v>
          </cell>
          <cell r="BI53">
            <v>270037.8</v>
          </cell>
          <cell r="BJ53">
            <v>263439.71999999997</v>
          </cell>
          <cell r="BK53">
            <v>262967.86</v>
          </cell>
          <cell r="BL53">
            <v>262967.86</v>
          </cell>
          <cell r="BO53">
            <v>136370.62</v>
          </cell>
          <cell r="BP53">
            <v>0</v>
          </cell>
          <cell r="BQ53">
            <v>0</v>
          </cell>
          <cell r="BS53">
            <v>219125.76000000001</v>
          </cell>
          <cell r="BT53">
            <v>262967.86</v>
          </cell>
          <cell r="BU53">
            <v>219125.76000000001</v>
          </cell>
          <cell r="BV53">
            <v>43842.099999999977</v>
          </cell>
        </row>
        <row r="54">
          <cell r="C54" t="str">
            <v>O&amp;M</v>
          </cell>
          <cell r="E54" t="str">
            <v>BC-T-E-MgeStkhl</v>
          </cell>
          <cell r="I54">
            <v>107436.79</v>
          </cell>
          <cell r="J54">
            <v>104938</v>
          </cell>
          <cell r="K54">
            <v>-2498.7899999999936</v>
          </cell>
          <cell r="L54">
            <v>-2.3812060454744644E-2</v>
          </cell>
          <cell r="M54">
            <v>645136.74</v>
          </cell>
          <cell r="N54">
            <v>630132</v>
          </cell>
          <cell r="O54">
            <v>-15004.739999999991</v>
          </cell>
          <cell r="P54">
            <v>-2.3812058425853617E-2</v>
          </cell>
          <cell r="R54">
            <v>107565.79</v>
          </cell>
          <cell r="S54">
            <v>107565.79</v>
          </cell>
          <cell r="T54">
            <v>107565.79</v>
          </cell>
          <cell r="U54">
            <v>107565.79</v>
          </cell>
          <cell r="V54">
            <v>107436.79</v>
          </cell>
          <cell r="W54">
            <v>107436.79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105064</v>
          </cell>
          <cell r="AE54">
            <v>105064</v>
          </cell>
          <cell r="AF54">
            <v>105064</v>
          </cell>
          <cell r="AG54">
            <v>105064</v>
          </cell>
          <cell r="AH54">
            <v>104938</v>
          </cell>
          <cell r="AI54">
            <v>104938</v>
          </cell>
          <cell r="AJ54">
            <v>104938</v>
          </cell>
          <cell r="AK54">
            <v>104938</v>
          </cell>
          <cell r="AL54">
            <v>104938</v>
          </cell>
          <cell r="AM54">
            <v>104938</v>
          </cell>
          <cell r="AN54">
            <v>104938</v>
          </cell>
          <cell r="AO54">
            <v>104941</v>
          </cell>
          <cell r="AQ54">
            <v>1289757.05</v>
          </cell>
          <cell r="AR54">
            <v>1289757.05</v>
          </cell>
          <cell r="AS54">
            <v>1289757.05</v>
          </cell>
          <cell r="AT54">
            <v>1289757.05</v>
          </cell>
          <cell r="AU54">
            <v>1289759</v>
          </cell>
          <cell r="AV54">
            <v>1289759</v>
          </cell>
          <cell r="AW54" t="e">
            <v>#REF!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1467707.04</v>
          </cell>
          <cell r="BE54">
            <v>1466712.97</v>
          </cell>
          <cell r="BF54">
            <v>1370968.68</v>
          </cell>
          <cell r="BH54">
            <v>1259763</v>
          </cell>
          <cell r="BI54">
            <v>1498284</v>
          </cell>
          <cell r="BJ54">
            <v>1461744</v>
          </cell>
          <cell r="BK54">
            <v>1289759</v>
          </cell>
          <cell r="BL54">
            <v>1289759</v>
          </cell>
          <cell r="BO54">
            <v>644622.26</v>
          </cell>
          <cell r="BP54">
            <v>-29996</v>
          </cell>
          <cell r="BQ54">
            <v>0</v>
          </cell>
          <cell r="BS54">
            <v>0</v>
          </cell>
          <cell r="BT54">
            <v>1289759</v>
          </cell>
          <cell r="BU54">
            <v>0</v>
          </cell>
          <cell r="BV54">
            <v>1289759</v>
          </cell>
        </row>
        <row r="55">
          <cell r="C55" t="str">
            <v>O&amp;M</v>
          </cell>
          <cell r="E55" t="str">
            <v>BC-T-B&amp;W Copy Svcs</v>
          </cell>
          <cell r="I55">
            <v>18612.080000000002</v>
          </cell>
          <cell r="J55">
            <v>34746.080000000002</v>
          </cell>
          <cell r="K55">
            <v>16134</v>
          </cell>
          <cell r="L55">
            <v>0.46434015002555684</v>
          </cell>
          <cell r="M55">
            <v>147846</v>
          </cell>
          <cell r="N55">
            <v>208642.88</v>
          </cell>
          <cell r="O55">
            <v>60796.880000000005</v>
          </cell>
          <cell r="P55">
            <v>0.29139206667392631</v>
          </cell>
          <cell r="R55">
            <v>11506.48</v>
          </cell>
          <cell r="S55">
            <v>15576.8</v>
          </cell>
          <cell r="T55">
            <v>31886.720000000001</v>
          </cell>
          <cell r="U55">
            <v>26552</v>
          </cell>
          <cell r="V55">
            <v>43711.92</v>
          </cell>
          <cell r="W55">
            <v>18612.080000000002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34787.68</v>
          </cell>
          <cell r="AE55">
            <v>34787.68</v>
          </cell>
          <cell r="AF55">
            <v>34787.68</v>
          </cell>
          <cell r="AG55">
            <v>34787.68</v>
          </cell>
          <cell r="AH55">
            <v>34746.080000000002</v>
          </cell>
          <cell r="AI55">
            <v>34746.080000000002</v>
          </cell>
          <cell r="AJ55">
            <v>34746.080000000002</v>
          </cell>
          <cell r="AK55">
            <v>34746.080000000002</v>
          </cell>
          <cell r="AL55">
            <v>34746.080000000002</v>
          </cell>
          <cell r="AM55">
            <v>34746.080000000002</v>
          </cell>
          <cell r="AN55">
            <v>34746.080000000002</v>
          </cell>
          <cell r="AO55">
            <v>34746.800000000003</v>
          </cell>
          <cell r="AQ55">
            <v>417120.08</v>
          </cell>
          <cell r="AR55">
            <v>417120.08</v>
          </cell>
          <cell r="AS55">
            <v>417120.08</v>
          </cell>
          <cell r="AT55">
            <v>417120.08</v>
          </cell>
          <cell r="AU55">
            <v>417216.08</v>
          </cell>
          <cell r="AV55">
            <v>417216.08</v>
          </cell>
          <cell r="AW55" t="e">
            <v>#REF!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432956.15999999997</v>
          </cell>
          <cell r="BE55">
            <v>852576.72</v>
          </cell>
          <cell r="BF55">
            <v>274604.82</v>
          </cell>
          <cell r="BH55">
            <v>417120.08</v>
          </cell>
          <cell r="BI55">
            <v>340886.4</v>
          </cell>
          <cell r="BJ55">
            <v>340886.4</v>
          </cell>
          <cell r="BK55">
            <v>417216.08</v>
          </cell>
          <cell r="BL55">
            <v>417216.08</v>
          </cell>
          <cell r="BO55">
            <v>269370.08</v>
          </cell>
          <cell r="BP55">
            <v>-96</v>
          </cell>
          <cell r="BQ55">
            <v>0</v>
          </cell>
          <cell r="BS55">
            <v>351549</v>
          </cell>
          <cell r="BT55">
            <v>417216.08</v>
          </cell>
          <cell r="BU55">
            <v>351549</v>
          </cell>
          <cell r="BV55">
            <v>65667.080000000016</v>
          </cell>
        </row>
        <row r="56">
          <cell r="C56" t="str">
            <v>O&amp;M</v>
          </cell>
          <cell r="E56" t="str">
            <v>BC-T-Color Copy Svcs</v>
          </cell>
          <cell r="I56">
            <v>9412.4</v>
          </cell>
          <cell r="J56">
            <v>10562.8</v>
          </cell>
          <cell r="K56">
            <v>1150.3999999999996</v>
          </cell>
          <cell r="L56">
            <v>0.10891051615102054</v>
          </cell>
          <cell r="M56">
            <v>81967.600000000006</v>
          </cell>
          <cell r="N56">
            <v>63424.800000000003</v>
          </cell>
          <cell r="O56">
            <v>-18542.800000000003</v>
          </cell>
          <cell r="P56">
            <v>-0.29235882493914056</v>
          </cell>
          <cell r="R56">
            <v>20642</v>
          </cell>
          <cell r="S56">
            <v>6590</v>
          </cell>
          <cell r="T56">
            <v>12248</v>
          </cell>
          <cell r="U56">
            <v>19334.8</v>
          </cell>
          <cell r="V56">
            <v>13740.4</v>
          </cell>
          <cell r="W56">
            <v>9412.4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10574.8</v>
          </cell>
          <cell r="AE56">
            <v>10574.8</v>
          </cell>
          <cell r="AF56">
            <v>10574.8</v>
          </cell>
          <cell r="AG56">
            <v>10574.8</v>
          </cell>
          <cell r="AH56">
            <v>10562.8</v>
          </cell>
          <cell r="AI56">
            <v>10562.8</v>
          </cell>
          <cell r="AJ56">
            <v>10562.8</v>
          </cell>
          <cell r="AK56">
            <v>10562.8</v>
          </cell>
          <cell r="AL56">
            <v>10562.8</v>
          </cell>
          <cell r="AM56">
            <v>10562.8</v>
          </cell>
          <cell r="AN56">
            <v>10562.8</v>
          </cell>
          <cell r="AO56">
            <v>10561.6</v>
          </cell>
          <cell r="AQ56">
            <v>126800.4</v>
          </cell>
          <cell r="AR56">
            <v>126800.4</v>
          </cell>
          <cell r="AS56">
            <v>126800.4</v>
          </cell>
          <cell r="AT56">
            <v>126800.4</v>
          </cell>
          <cell r="AU56">
            <v>126800.4</v>
          </cell>
          <cell r="AV56">
            <v>126800.4</v>
          </cell>
          <cell r="AW56" t="e">
            <v>#REF!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210013.02</v>
          </cell>
          <cell r="BE56">
            <v>237469.39</v>
          </cell>
          <cell r="BF56">
            <v>75062.12</v>
          </cell>
          <cell r="BH56">
            <v>126800.4</v>
          </cell>
          <cell r="BI56">
            <v>71442</v>
          </cell>
          <cell r="BJ56">
            <v>69182.28</v>
          </cell>
          <cell r="BK56">
            <v>126800.4</v>
          </cell>
          <cell r="BL56">
            <v>126800.4</v>
          </cell>
          <cell r="BO56">
            <v>44832.799999999988</v>
          </cell>
          <cell r="BP56">
            <v>0</v>
          </cell>
          <cell r="BQ56">
            <v>0</v>
          </cell>
          <cell r="BS56">
            <v>141472</v>
          </cell>
          <cell r="BT56">
            <v>126800.4</v>
          </cell>
          <cell r="BU56">
            <v>141472</v>
          </cell>
          <cell r="BV56">
            <v>-14671.600000000006</v>
          </cell>
        </row>
        <row r="57">
          <cell r="C57" t="str">
            <v>O&amp;M</v>
          </cell>
          <cell r="E57" t="str">
            <v>BC-T-Printing Service</v>
          </cell>
          <cell r="I57">
            <v>30671.9</v>
          </cell>
          <cell r="J57">
            <v>37194</v>
          </cell>
          <cell r="K57">
            <v>6522.0999999999985</v>
          </cell>
          <cell r="L57">
            <v>0.17535355164811525</v>
          </cell>
          <cell r="M57">
            <v>207193.9</v>
          </cell>
          <cell r="N57">
            <v>223340</v>
          </cell>
          <cell r="O57">
            <v>16146.100000000006</v>
          </cell>
          <cell r="P57">
            <v>7.2293812125011223E-2</v>
          </cell>
          <cell r="R57">
            <v>37967</v>
          </cell>
          <cell r="S57">
            <v>26514</v>
          </cell>
          <cell r="T57">
            <v>39641</v>
          </cell>
          <cell r="U57">
            <v>38095</v>
          </cell>
          <cell r="V57">
            <v>34305</v>
          </cell>
          <cell r="W57">
            <v>30671.9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37238</v>
          </cell>
          <cell r="AE57">
            <v>37238</v>
          </cell>
          <cell r="AF57">
            <v>37238</v>
          </cell>
          <cell r="AG57">
            <v>37238</v>
          </cell>
          <cell r="AH57">
            <v>37194</v>
          </cell>
          <cell r="AI57">
            <v>37194</v>
          </cell>
          <cell r="AJ57">
            <v>37194</v>
          </cell>
          <cell r="AK57">
            <v>37194</v>
          </cell>
          <cell r="AL57">
            <v>37194</v>
          </cell>
          <cell r="AM57">
            <v>37194</v>
          </cell>
          <cell r="AN57">
            <v>37194</v>
          </cell>
          <cell r="AO57">
            <v>37169</v>
          </cell>
          <cell r="AQ57">
            <v>446479</v>
          </cell>
          <cell r="AR57">
            <v>446479</v>
          </cell>
          <cell r="AS57">
            <v>446479</v>
          </cell>
          <cell r="AT57">
            <v>446479</v>
          </cell>
          <cell r="AU57">
            <v>446479</v>
          </cell>
          <cell r="AV57">
            <v>446479</v>
          </cell>
          <cell r="AW57" t="e">
            <v>#REF!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324795</v>
          </cell>
          <cell r="BE57">
            <v>370494</v>
          </cell>
          <cell r="BF57">
            <v>284784</v>
          </cell>
          <cell r="BH57">
            <v>446479</v>
          </cell>
          <cell r="BI57">
            <v>412960</v>
          </cell>
          <cell r="BJ57">
            <v>402888</v>
          </cell>
          <cell r="BK57">
            <v>446479</v>
          </cell>
          <cell r="BL57">
            <v>446479</v>
          </cell>
          <cell r="BO57">
            <v>239285.1</v>
          </cell>
          <cell r="BP57">
            <v>0</v>
          </cell>
          <cell r="BQ57">
            <v>0</v>
          </cell>
          <cell r="BS57">
            <v>432915</v>
          </cell>
          <cell r="BT57">
            <v>446479</v>
          </cell>
          <cell r="BU57">
            <v>432915</v>
          </cell>
          <cell r="BV57">
            <v>13564</v>
          </cell>
        </row>
        <row r="58">
          <cell r="C58" t="str">
            <v>O&amp;M</v>
          </cell>
          <cell r="E58" t="str">
            <v>BC-T-Corp Copiers</v>
          </cell>
          <cell r="I58">
            <v>10665.84</v>
          </cell>
          <cell r="J58">
            <v>15494.28</v>
          </cell>
          <cell r="K58">
            <v>4828.4400000000005</v>
          </cell>
          <cell r="L58">
            <v>0.31162725857542267</v>
          </cell>
          <cell r="M58">
            <v>70003.92</v>
          </cell>
          <cell r="N58">
            <v>93038.64</v>
          </cell>
          <cell r="O58">
            <v>23034.720000000001</v>
          </cell>
          <cell r="P58">
            <v>0.24758229484007938</v>
          </cell>
          <cell r="R58">
            <v>11300.52</v>
          </cell>
          <cell r="S58">
            <v>12014.4</v>
          </cell>
          <cell r="T58">
            <v>12769.8</v>
          </cell>
          <cell r="U58">
            <v>12702.84</v>
          </cell>
          <cell r="V58">
            <v>10550.52</v>
          </cell>
          <cell r="W58">
            <v>10665.84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15512.52</v>
          </cell>
          <cell r="AE58">
            <v>15512.52</v>
          </cell>
          <cell r="AF58">
            <v>15512.52</v>
          </cell>
          <cell r="AG58">
            <v>15512.52</v>
          </cell>
          <cell r="AH58">
            <v>15494.28</v>
          </cell>
          <cell r="AI58">
            <v>15494.28</v>
          </cell>
          <cell r="AJ58">
            <v>15494.28</v>
          </cell>
          <cell r="AK58">
            <v>15494.28</v>
          </cell>
          <cell r="AL58">
            <v>15494.28</v>
          </cell>
          <cell r="AM58">
            <v>15494.28</v>
          </cell>
          <cell r="AN58">
            <v>15494.28</v>
          </cell>
          <cell r="AO58">
            <v>15489.6</v>
          </cell>
          <cell r="AQ58">
            <v>185999.64</v>
          </cell>
          <cell r="AR58">
            <v>185999.64</v>
          </cell>
          <cell r="AS58">
            <v>185999.64</v>
          </cell>
          <cell r="AT58">
            <v>185999.64</v>
          </cell>
          <cell r="AU58">
            <v>185999.64</v>
          </cell>
          <cell r="AV58">
            <v>185999.64</v>
          </cell>
          <cell r="AW58" t="e">
            <v>#REF!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177404.26</v>
          </cell>
          <cell r="BE58">
            <v>249878.15</v>
          </cell>
          <cell r="BF58">
            <v>170474.48</v>
          </cell>
          <cell r="BH58">
            <v>185999.64</v>
          </cell>
          <cell r="BI58">
            <v>219666.48</v>
          </cell>
          <cell r="BJ58">
            <v>220464.96</v>
          </cell>
          <cell r="BK58">
            <v>185999.64</v>
          </cell>
          <cell r="BL58">
            <v>185999.64</v>
          </cell>
          <cell r="BO58">
            <v>115995.72000000002</v>
          </cell>
          <cell r="BP58">
            <v>0</v>
          </cell>
          <cell r="BQ58">
            <v>0</v>
          </cell>
          <cell r="BS58">
            <v>189600</v>
          </cell>
          <cell r="BT58">
            <v>185999.64</v>
          </cell>
          <cell r="BU58">
            <v>189600</v>
          </cell>
          <cell r="BV58">
            <v>-3600.359999999986</v>
          </cell>
        </row>
        <row r="59">
          <cell r="C59" t="str">
            <v>O&amp;M</v>
          </cell>
          <cell r="E59" t="str">
            <v>BC-T-E-Mailroom</v>
          </cell>
          <cell r="I59">
            <v>99460.35</v>
          </cell>
          <cell r="J59">
            <v>99460</v>
          </cell>
          <cell r="K59">
            <v>-0.35000000000582077</v>
          </cell>
          <cell r="L59">
            <v>-3.5190026141747514E-6</v>
          </cell>
          <cell r="M59">
            <v>597242.06000000006</v>
          </cell>
          <cell r="N59">
            <v>597240</v>
          </cell>
          <cell r="O59">
            <v>-2.0600000000558794</v>
          </cell>
          <cell r="P59">
            <v>-3.4491996518248598E-6</v>
          </cell>
          <cell r="R59">
            <v>99580.34</v>
          </cell>
          <cell r="S59">
            <v>99580.34</v>
          </cell>
          <cell r="T59">
            <v>99580.34</v>
          </cell>
          <cell r="U59">
            <v>99580.34</v>
          </cell>
          <cell r="V59">
            <v>99460.35</v>
          </cell>
          <cell r="W59">
            <v>99460.35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99580</v>
          </cell>
          <cell r="AE59">
            <v>99580</v>
          </cell>
          <cell r="AF59">
            <v>99580</v>
          </cell>
          <cell r="AG59">
            <v>99580</v>
          </cell>
          <cell r="AH59">
            <v>99460</v>
          </cell>
          <cell r="AI59">
            <v>99460</v>
          </cell>
          <cell r="AJ59">
            <v>99460</v>
          </cell>
          <cell r="AK59">
            <v>99460</v>
          </cell>
          <cell r="AL59">
            <v>99460</v>
          </cell>
          <cell r="AM59">
            <v>99460</v>
          </cell>
          <cell r="AN59">
            <v>99460</v>
          </cell>
          <cell r="AO59">
            <v>99460</v>
          </cell>
          <cell r="AQ59">
            <v>1194000</v>
          </cell>
          <cell r="AR59">
            <v>1194000</v>
          </cell>
          <cell r="AS59">
            <v>1193999.8999999999</v>
          </cell>
          <cell r="AT59">
            <v>1193999.8999999999</v>
          </cell>
          <cell r="AU59">
            <v>1193996</v>
          </cell>
          <cell r="AV59">
            <v>1193996</v>
          </cell>
          <cell r="AW59" t="e">
            <v>#REF!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1427842.86</v>
          </cell>
          <cell r="BE59">
            <v>1344311.13</v>
          </cell>
          <cell r="BF59">
            <v>1399644</v>
          </cell>
          <cell r="BH59">
            <v>1194000</v>
          </cell>
          <cell r="BI59">
            <v>1437828</v>
          </cell>
          <cell r="BJ59">
            <v>1344312</v>
          </cell>
          <cell r="BK59">
            <v>1193996</v>
          </cell>
          <cell r="BL59">
            <v>1193996</v>
          </cell>
          <cell r="BO59">
            <v>596753.93999999994</v>
          </cell>
          <cell r="BP59">
            <v>4</v>
          </cell>
          <cell r="BQ59">
            <v>0</v>
          </cell>
          <cell r="BS59">
            <v>1062278.22</v>
          </cell>
          <cell r="BT59">
            <v>1193996</v>
          </cell>
          <cell r="BU59">
            <v>1062278.22</v>
          </cell>
          <cell r="BV59">
            <v>131717.78000000003</v>
          </cell>
        </row>
        <row r="60">
          <cell r="C60" t="str">
            <v>O&amp;M</v>
          </cell>
          <cell r="E60" t="str">
            <v>BC-T-A/P Auto</v>
          </cell>
          <cell r="I60">
            <v>18538.8</v>
          </cell>
          <cell r="J60">
            <v>16991.099999999999</v>
          </cell>
          <cell r="K60">
            <v>-1547.7000000000007</v>
          </cell>
          <cell r="L60">
            <v>-9.108886417006555E-2</v>
          </cell>
          <cell r="M60">
            <v>103177.2</v>
          </cell>
          <cell r="N60">
            <v>102039</v>
          </cell>
          <cell r="O60">
            <v>-1138.1999999999971</v>
          </cell>
          <cell r="P60">
            <v>-1.1154558551142182E-2</v>
          </cell>
          <cell r="R60">
            <v>12807.9</v>
          </cell>
          <cell r="S60">
            <v>16573.2</v>
          </cell>
          <cell r="T60">
            <v>20638.8</v>
          </cell>
          <cell r="U60">
            <v>16251.9</v>
          </cell>
          <cell r="V60">
            <v>18366.599999999999</v>
          </cell>
          <cell r="W60">
            <v>18538.8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17014.2</v>
          </cell>
          <cell r="AE60">
            <v>17014.2</v>
          </cell>
          <cell r="AF60">
            <v>17014.2</v>
          </cell>
          <cell r="AG60">
            <v>17014.2</v>
          </cell>
          <cell r="AH60">
            <v>16991.099999999999</v>
          </cell>
          <cell r="AI60">
            <v>16991.099999999999</v>
          </cell>
          <cell r="AJ60">
            <v>16991.099999999999</v>
          </cell>
          <cell r="AK60">
            <v>16991.099999999999</v>
          </cell>
          <cell r="AL60">
            <v>16991.099999999999</v>
          </cell>
          <cell r="AM60">
            <v>16991.099999999999</v>
          </cell>
          <cell r="AN60">
            <v>16991.099999999999</v>
          </cell>
          <cell r="AO60">
            <v>17003.7</v>
          </cell>
          <cell r="AQ60">
            <v>203998.2</v>
          </cell>
          <cell r="AR60">
            <v>203998.2</v>
          </cell>
          <cell r="AS60">
            <v>203998.2</v>
          </cell>
          <cell r="AT60">
            <v>203998.2</v>
          </cell>
          <cell r="AU60">
            <v>203998.2</v>
          </cell>
          <cell r="AV60">
            <v>203998.2</v>
          </cell>
          <cell r="AW60" t="e">
            <v>#REF!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D60">
            <v>206776.95999999999</v>
          </cell>
          <cell r="BE60">
            <v>199012.42</v>
          </cell>
          <cell r="BF60">
            <v>202024.16</v>
          </cell>
          <cell r="BH60">
            <v>203998.2</v>
          </cell>
          <cell r="BI60">
            <v>196659.84</v>
          </cell>
          <cell r="BJ60">
            <v>190986.96</v>
          </cell>
          <cell r="BK60">
            <v>203998.2</v>
          </cell>
          <cell r="BL60">
            <v>203998.2</v>
          </cell>
          <cell r="BO60">
            <v>100821.00000000001</v>
          </cell>
          <cell r="BP60">
            <v>0</v>
          </cell>
          <cell r="BQ60">
            <v>0</v>
          </cell>
          <cell r="BS60">
            <v>252628.48000000001</v>
          </cell>
          <cell r="BT60">
            <v>203998.2</v>
          </cell>
          <cell r="BU60">
            <v>252628.48000000001</v>
          </cell>
          <cell r="BV60">
            <v>-48630.28</v>
          </cell>
        </row>
        <row r="61">
          <cell r="C61" t="str">
            <v>O&amp;M</v>
          </cell>
          <cell r="E61" t="str">
            <v>BC-T-AP Pay Inv</v>
          </cell>
          <cell r="I61">
            <v>8041.86</v>
          </cell>
          <cell r="J61">
            <v>10722.48</v>
          </cell>
          <cell r="K61">
            <v>2680.62</v>
          </cell>
          <cell r="L61">
            <v>0.25</v>
          </cell>
          <cell r="M61">
            <v>56583.94</v>
          </cell>
          <cell r="N61">
            <v>64501.120000000003</v>
          </cell>
          <cell r="O61">
            <v>7917.18</v>
          </cell>
          <cell r="P61">
            <v>0.12274484536082474</v>
          </cell>
          <cell r="R61">
            <v>8478.24</v>
          </cell>
          <cell r="S61">
            <v>9163.98</v>
          </cell>
          <cell r="T61">
            <v>9496.4599999999991</v>
          </cell>
          <cell r="U61">
            <v>11138.08</v>
          </cell>
          <cell r="V61">
            <v>10265.32</v>
          </cell>
          <cell r="W61">
            <v>8041.86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10764.04</v>
          </cell>
          <cell r="AE61">
            <v>10764.04</v>
          </cell>
          <cell r="AF61">
            <v>10764.04</v>
          </cell>
          <cell r="AG61">
            <v>10764.04</v>
          </cell>
          <cell r="AH61">
            <v>10722.48</v>
          </cell>
          <cell r="AI61">
            <v>10722.48</v>
          </cell>
          <cell r="AJ61">
            <v>10722.48</v>
          </cell>
          <cell r="AK61">
            <v>10722.48</v>
          </cell>
          <cell r="AL61">
            <v>10722.48</v>
          </cell>
          <cell r="AM61">
            <v>10722.48</v>
          </cell>
          <cell r="AN61">
            <v>10722.48</v>
          </cell>
          <cell r="AO61">
            <v>10805.6</v>
          </cell>
          <cell r="AQ61">
            <v>128919.12</v>
          </cell>
          <cell r="AR61">
            <v>128919.12</v>
          </cell>
          <cell r="AS61">
            <v>128919.12</v>
          </cell>
          <cell r="AT61">
            <v>128919.12</v>
          </cell>
          <cell r="AU61">
            <v>128919.12</v>
          </cell>
          <cell r="AV61">
            <v>128919.12</v>
          </cell>
          <cell r="AW61" t="e">
            <v>#REF!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D61">
            <v>125526.62</v>
          </cell>
          <cell r="BE61">
            <v>116994.8</v>
          </cell>
          <cell r="BF61">
            <v>133942.79999999999</v>
          </cell>
          <cell r="BH61">
            <v>128919.12</v>
          </cell>
          <cell r="BI61">
            <v>132002.04</v>
          </cell>
          <cell r="BJ61">
            <v>128851.32</v>
          </cell>
          <cell r="BK61">
            <v>128919.12</v>
          </cell>
          <cell r="BL61">
            <v>128919.12</v>
          </cell>
          <cell r="BO61">
            <v>72335.179999999993</v>
          </cell>
          <cell r="BP61">
            <v>0</v>
          </cell>
          <cell r="BQ61">
            <v>0</v>
          </cell>
          <cell r="BS61">
            <v>139310.84</v>
          </cell>
          <cell r="BT61">
            <v>128919.12</v>
          </cell>
          <cell r="BU61">
            <v>139310.84</v>
          </cell>
          <cell r="BV61">
            <v>-10391.720000000001</v>
          </cell>
        </row>
        <row r="62">
          <cell r="C62" t="str">
            <v>O&amp;M</v>
          </cell>
          <cell r="E62" t="str">
            <v>BC-P-AP Consult</v>
          </cell>
          <cell r="I62">
            <v>1096.47</v>
          </cell>
          <cell r="J62">
            <v>893.42</v>
          </cell>
          <cell r="K62">
            <v>-203.05000000000007</v>
          </cell>
          <cell r="L62">
            <v>-0.22727272727272735</v>
          </cell>
          <cell r="M62">
            <v>11411.41</v>
          </cell>
          <cell r="N62">
            <v>5360.52</v>
          </cell>
          <cell r="O62">
            <v>-6050.8899999999994</v>
          </cell>
          <cell r="P62">
            <v>-1.1287878787878787</v>
          </cell>
          <cell r="R62">
            <v>2314.77</v>
          </cell>
          <cell r="S62">
            <v>1218.3</v>
          </cell>
          <cell r="T62">
            <v>3898.56</v>
          </cell>
          <cell r="U62">
            <v>1299.52</v>
          </cell>
          <cell r="V62">
            <v>1583.79</v>
          </cell>
          <cell r="W62">
            <v>1096.47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893.42</v>
          </cell>
          <cell r="AE62">
            <v>893.42</v>
          </cell>
          <cell r="AF62">
            <v>893.42</v>
          </cell>
          <cell r="AG62">
            <v>893.42</v>
          </cell>
          <cell r="AH62">
            <v>893.42</v>
          </cell>
          <cell r="AI62">
            <v>893.42</v>
          </cell>
          <cell r="AJ62">
            <v>893.42</v>
          </cell>
          <cell r="AK62">
            <v>893.42</v>
          </cell>
          <cell r="AL62">
            <v>893.42</v>
          </cell>
          <cell r="AM62">
            <v>893.42</v>
          </cell>
          <cell r="AN62">
            <v>893.42</v>
          </cell>
          <cell r="AO62">
            <v>812.2</v>
          </cell>
          <cell r="AQ62">
            <v>10639.82</v>
          </cell>
          <cell r="AR62">
            <v>10639.82</v>
          </cell>
          <cell r="AS62">
            <v>10639.82</v>
          </cell>
          <cell r="AT62">
            <v>10639.82</v>
          </cell>
          <cell r="AU62">
            <v>10639.82</v>
          </cell>
          <cell r="AV62">
            <v>10639.82</v>
          </cell>
          <cell r="AW62" t="e">
            <v>#REF!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D62">
            <v>25943.79</v>
          </cell>
          <cell r="BE62">
            <v>23730.91</v>
          </cell>
          <cell r="BF62">
            <v>16566.05</v>
          </cell>
          <cell r="BH62">
            <v>10639.82</v>
          </cell>
          <cell r="BI62">
            <v>11851.32</v>
          </cell>
          <cell r="BJ62">
            <v>11561.16</v>
          </cell>
          <cell r="BK62">
            <v>10639.82</v>
          </cell>
          <cell r="BL62">
            <v>10639.82</v>
          </cell>
          <cell r="BO62">
            <v>-771.59000000000015</v>
          </cell>
          <cell r="BP62">
            <v>0</v>
          </cell>
          <cell r="BQ62">
            <v>0</v>
          </cell>
          <cell r="BS62">
            <v>25788</v>
          </cell>
          <cell r="BT62">
            <v>10639.82</v>
          </cell>
          <cell r="BU62">
            <v>25788</v>
          </cell>
          <cell r="BV62">
            <v>-15148.18</v>
          </cell>
        </row>
        <row r="63">
          <cell r="C63" t="str">
            <v>O&amp;M</v>
          </cell>
          <cell r="E63" t="str">
            <v>BC-T-BusExpReim</v>
          </cell>
          <cell r="I63">
            <v>4120.22</v>
          </cell>
          <cell r="J63">
            <v>3789.5</v>
          </cell>
          <cell r="K63">
            <v>-330.72000000000025</v>
          </cell>
          <cell r="L63">
            <v>-8.7272727272727335E-2</v>
          </cell>
          <cell r="M63">
            <v>22172.02</v>
          </cell>
          <cell r="N63">
            <v>22737</v>
          </cell>
          <cell r="O63">
            <v>564.97999999999956</v>
          </cell>
          <cell r="P63">
            <v>2.4848484848484828E-2</v>
          </cell>
          <cell r="R63">
            <v>4175.34</v>
          </cell>
          <cell r="S63">
            <v>2852.46</v>
          </cell>
          <cell r="T63">
            <v>3706.82</v>
          </cell>
          <cell r="U63">
            <v>3431.22</v>
          </cell>
          <cell r="V63">
            <v>3885.96</v>
          </cell>
          <cell r="W63">
            <v>4120.22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3789.5</v>
          </cell>
          <cell r="AE63">
            <v>3789.5</v>
          </cell>
          <cell r="AF63">
            <v>3789.5</v>
          </cell>
          <cell r="AG63">
            <v>3789.5</v>
          </cell>
          <cell r="AH63">
            <v>3789.5</v>
          </cell>
          <cell r="AI63">
            <v>3789.5</v>
          </cell>
          <cell r="AJ63">
            <v>3789.5</v>
          </cell>
          <cell r="AK63">
            <v>3789.5</v>
          </cell>
          <cell r="AL63">
            <v>3789.5</v>
          </cell>
          <cell r="AM63">
            <v>3789.5</v>
          </cell>
          <cell r="AN63">
            <v>3789.5</v>
          </cell>
          <cell r="AO63">
            <v>3734.38</v>
          </cell>
          <cell r="AQ63">
            <v>45418.879999999997</v>
          </cell>
          <cell r="AR63">
            <v>45418.879999999997</v>
          </cell>
          <cell r="AS63">
            <v>45418.879999999997</v>
          </cell>
          <cell r="AT63">
            <v>45418.879999999997</v>
          </cell>
          <cell r="AU63">
            <v>45418.879999999997</v>
          </cell>
          <cell r="AV63">
            <v>45418.879999999997</v>
          </cell>
          <cell r="AW63" t="e">
            <v>#REF!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>
            <v>40666.080000000002</v>
          </cell>
          <cell r="BE63">
            <v>43852.25</v>
          </cell>
          <cell r="BF63">
            <v>38832.04</v>
          </cell>
          <cell r="BH63">
            <v>45418.879999999997</v>
          </cell>
          <cell r="BI63">
            <v>38361.120000000003</v>
          </cell>
          <cell r="BJ63">
            <v>37438.44</v>
          </cell>
          <cell r="BK63">
            <v>45418.879999999997</v>
          </cell>
          <cell r="BL63">
            <v>45418.879999999997</v>
          </cell>
          <cell r="BO63">
            <v>23246.859999999997</v>
          </cell>
          <cell r="BP63">
            <v>0</v>
          </cell>
          <cell r="BQ63">
            <v>0</v>
          </cell>
          <cell r="BS63">
            <v>65128.959999999999</v>
          </cell>
          <cell r="BT63">
            <v>45418.879999999997</v>
          </cell>
          <cell r="BU63">
            <v>65128.959999999999</v>
          </cell>
          <cell r="BV63">
            <v>-19710.080000000002</v>
          </cell>
        </row>
        <row r="64">
          <cell r="C64" t="str">
            <v>O&amp;M</v>
          </cell>
          <cell r="E64" t="str">
            <v>BC-T-Pensio Inq</v>
          </cell>
          <cell r="I64">
            <v>13598.91</v>
          </cell>
          <cell r="J64">
            <v>13922.82</v>
          </cell>
          <cell r="K64">
            <v>323.90999999999985</v>
          </cell>
          <cell r="L64">
            <v>2.32646834477498E-2</v>
          </cell>
          <cell r="M64">
            <v>82016.490000000005</v>
          </cell>
          <cell r="N64">
            <v>83600.639999999999</v>
          </cell>
          <cell r="O64">
            <v>1584.1499999999942</v>
          </cell>
          <cell r="P64">
            <v>1.8949017615176082E-2</v>
          </cell>
          <cell r="R64">
            <v>13763.52</v>
          </cell>
          <cell r="S64">
            <v>13719.27</v>
          </cell>
          <cell r="T64">
            <v>13676.79</v>
          </cell>
          <cell r="U64">
            <v>13639.62</v>
          </cell>
          <cell r="V64">
            <v>13618.38</v>
          </cell>
          <cell r="W64">
            <v>13598.91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13938.75</v>
          </cell>
          <cell r="AE64">
            <v>13938.75</v>
          </cell>
          <cell r="AF64">
            <v>13938.75</v>
          </cell>
          <cell r="AG64">
            <v>13938.75</v>
          </cell>
          <cell r="AH64">
            <v>13922.82</v>
          </cell>
          <cell r="AI64">
            <v>13922.82</v>
          </cell>
          <cell r="AJ64">
            <v>13922.82</v>
          </cell>
          <cell r="AK64">
            <v>13922.82</v>
          </cell>
          <cell r="AL64">
            <v>13922.82</v>
          </cell>
          <cell r="AM64">
            <v>13922.82</v>
          </cell>
          <cell r="AN64">
            <v>13922.82</v>
          </cell>
          <cell r="AO64">
            <v>13922.82</v>
          </cell>
          <cell r="AQ64">
            <v>167137.56</v>
          </cell>
          <cell r="AR64">
            <v>167137.56</v>
          </cell>
          <cell r="AS64">
            <v>167137.56</v>
          </cell>
          <cell r="AT64">
            <v>167137.56</v>
          </cell>
          <cell r="AU64">
            <v>167137.56</v>
          </cell>
          <cell r="AV64">
            <v>167137.56</v>
          </cell>
          <cell r="AW64" t="e">
            <v>#REF!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>
            <v>160857.84</v>
          </cell>
          <cell r="BE64">
            <v>155898.96</v>
          </cell>
          <cell r="BF64">
            <v>164065.44</v>
          </cell>
          <cell r="BH64">
            <v>167137.56</v>
          </cell>
          <cell r="BI64">
            <v>160517.28</v>
          </cell>
          <cell r="BJ64">
            <v>156784.32000000001</v>
          </cell>
          <cell r="BK64">
            <v>167137.56</v>
          </cell>
          <cell r="BL64">
            <v>167137.56</v>
          </cell>
          <cell r="BO64">
            <v>85121.069999999992</v>
          </cell>
          <cell r="BP64">
            <v>0</v>
          </cell>
          <cell r="BQ64">
            <v>0</v>
          </cell>
          <cell r="BS64">
            <v>157202.4</v>
          </cell>
          <cell r="BT64">
            <v>167137.56</v>
          </cell>
          <cell r="BU64">
            <v>157202.4</v>
          </cell>
          <cell r="BV64">
            <v>9935.1600000000035</v>
          </cell>
        </row>
        <row r="65">
          <cell r="C65" t="str">
            <v>O&amp;M</v>
          </cell>
          <cell r="E65" t="str">
            <v>BC-P-Integration</v>
          </cell>
          <cell r="F65" t="str">
            <v>Integration</v>
          </cell>
          <cell r="I65">
            <v>0</v>
          </cell>
          <cell r="J65">
            <v>0</v>
          </cell>
          <cell r="K65">
            <v>0</v>
          </cell>
          <cell r="L65" t="str">
            <v xml:space="preserve"> </v>
          </cell>
          <cell r="M65">
            <v>0</v>
          </cell>
          <cell r="N65">
            <v>0</v>
          </cell>
          <cell r="O65">
            <v>0</v>
          </cell>
          <cell r="P65" t="str">
            <v xml:space="preserve"> 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Q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</row>
        <row r="66">
          <cell r="C66" t="str">
            <v>O&amp;M</v>
          </cell>
          <cell r="E66" t="str">
            <v>BC-T-Campus Space (HQ)</v>
          </cell>
          <cell r="F66" t="str">
            <v>Campus Space</v>
          </cell>
          <cell r="I66">
            <v>0</v>
          </cell>
          <cell r="J66">
            <v>0</v>
          </cell>
          <cell r="K66">
            <v>0</v>
          </cell>
          <cell r="L66" t="str">
            <v xml:space="preserve"> </v>
          </cell>
          <cell r="M66">
            <v>0</v>
          </cell>
          <cell r="N66">
            <v>0</v>
          </cell>
          <cell r="O66">
            <v>0</v>
          </cell>
          <cell r="P66" t="str">
            <v xml:space="preserve"> 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>
            <v>418801.32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Q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</row>
        <row r="67">
          <cell r="C67" t="str">
            <v>O&amp;M</v>
          </cell>
          <cell r="E67" t="str">
            <v>BC-T-Campus Space</v>
          </cell>
          <cell r="F67" t="str">
            <v>Campus Space</v>
          </cell>
          <cell r="I67">
            <v>16409.48</v>
          </cell>
          <cell r="J67">
            <v>14451.09</v>
          </cell>
          <cell r="K67">
            <v>-1958.3899999999994</v>
          </cell>
          <cell r="L67">
            <v>-0.13551849722062484</v>
          </cell>
          <cell r="M67">
            <v>97285.17</v>
          </cell>
          <cell r="N67">
            <v>86706.54</v>
          </cell>
          <cell r="O67">
            <v>-10578.630000000005</v>
          </cell>
          <cell r="P67">
            <v>-0.12200498370711144</v>
          </cell>
          <cell r="R67">
            <v>16024.45</v>
          </cell>
          <cell r="S67">
            <v>16016.14</v>
          </cell>
          <cell r="T67">
            <v>16016.14</v>
          </cell>
          <cell r="U67">
            <v>16409.48</v>
          </cell>
          <cell r="V67">
            <v>16409.48</v>
          </cell>
          <cell r="W67">
            <v>16409.48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14451.09</v>
          </cell>
          <cell r="AE67">
            <v>14451.09</v>
          </cell>
          <cell r="AF67">
            <v>14451.09</v>
          </cell>
          <cell r="AG67">
            <v>14451.09</v>
          </cell>
          <cell r="AH67">
            <v>14451.09</v>
          </cell>
          <cell r="AI67">
            <v>14451.09</v>
          </cell>
          <cell r="AJ67">
            <v>14451.09</v>
          </cell>
          <cell r="AK67">
            <v>14451.09</v>
          </cell>
          <cell r="AL67">
            <v>14451.09</v>
          </cell>
          <cell r="AM67">
            <v>14451.09</v>
          </cell>
          <cell r="AN67">
            <v>14451.09</v>
          </cell>
          <cell r="AO67">
            <v>14451.09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>
            <v>195148.88</v>
          </cell>
          <cell r="BE67">
            <v>180630.87</v>
          </cell>
          <cell r="BF67">
            <v>178457.25</v>
          </cell>
          <cell r="BH67">
            <v>173413.08</v>
          </cell>
          <cell r="BI67">
            <v>164621.04</v>
          </cell>
          <cell r="BJ67">
            <v>186348.36</v>
          </cell>
          <cell r="BO67">
            <v>-97285.17</v>
          </cell>
          <cell r="BP67">
            <v>173413.08</v>
          </cell>
          <cell r="BQ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</row>
        <row r="68">
          <cell r="E68" t="str">
            <v>Less :  DSM</v>
          </cell>
          <cell r="I68">
            <v>-24374</v>
          </cell>
          <cell r="J68">
            <v>-23550</v>
          </cell>
          <cell r="K68">
            <v>824</v>
          </cell>
          <cell r="L68">
            <v>-3.4989384288747344E-2</v>
          </cell>
          <cell r="M68">
            <v>-145644</v>
          </cell>
          <cell r="N68">
            <v>-141414</v>
          </cell>
          <cell r="O68">
            <v>4230</v>
          </cell>
          <cell r="P68">
            <v>-2.9912172769315626E-2</v>
          </cell>
          <cell r="R68">
            <v>-23389.99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-24374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-23579</v>
          </cell>
          <cell r="AE68">
            <v>-23579</v>
          </cell>
          <cell r="AF68">
            <v>-23579</v>
          </cell>
          <cell r="AG68">
            <v>-23579</v>
          </cell>
          <cell r="AH68">
            <v>-23550</v>
          </cell>
          <cell r="AI68">
            <v>-23550</v>
          </cell>
          <cell r="AJ68">
            <v>-23550</v>
          </cell>
          <cell r="AK68">
            <v>-23546</v>
          </cell>
          <cell r="AL68">
            <v>-23550</v>
          </cell>
          <cell r="AM68">
            <v>-23550</v>
          </cell>
          <cell r="AN68">
            <v>-23550</v>
          </cell>
          <cell r="AO68">
            <v>-23600</v>
          </cell>
          <cell r="AQ68">
            <v>-282762</v>
          </cell>
          <cell r="AR68">
            <v>-43102</v>
          </cell>
          <cell r="AS68">
            <v>-282762</v>
          </cell>
          <cell r="AT68">
            <v>-282762</v>
          </cell>
          <cell r="AU68">
            <v>-282762</v>
          </cell>
          <cell r="AV68">
            <v>-282762</v>
          </cell>
          <cell r="AW68">
            <v>-43102</v>
          </cell>
          <cell r="AX68">
            <v>-43102</v>
          </cell>
          <cell r="AY68">
            <v>-43102</v>
          </cell>
          <cell r="AZ68">
            <v>-43102</v>
          </cell>
          <cell r="BA68">
            <v>-43102</v>
          </cell>
          <cell r="BB68">
            <v>-43102</v>
          </cell>
          <cell r="BD68">
            <v>-403524.9</v>
          </cell>
          <cell r="BE68">
            <v>-403524.9</v>
          </cell>
          <cell r="BF68">
            <v>-403524.9</v>
          </cell>
          <cell r="BH68">
            <v>-282762</v>
          </cell>
          <cell r="BI68">
            <v>-517215</v>
          </cell>
          <cell r="BJ68">
            <v>-484262</v>
          </cell>
          <cell r="BK68">
            <v>-282762</v>
          </cell>
          <cell r="BL68">
            <v>-282762</v>
          </cell>
          <cell r="BO68">
            <v>-137118</v>
          </cell>
          <cell r="BP68">
            <v>0</v>
          </cell>
          <cell r="BQ68">
            <v>0</v>
          </cell>
          <cell r="BS68">
            <v>-265464</v>
          </cell>
          <cell r="BT68">
            <v>-282762</v>
          </cell>
          <cell r="BU68">
            <v>-265464</v>
          </cell>
          <cell r="BV68">
            <v>-17298</v>
          </cell>
        </row>
        <row r="70">
          <cell r="D70" t="str">
            <v>Non-PT</v>
          </cell>
          <cell r="I70">
            <v>1400176.9300000002</v>
          </cell>
          <cell r="J70">
            <v>1468929.7800000005</v>
          </cell>
          <cell r="K70">
            <v>68752.850000000064</v>
          </cell>
          <cell r="L70">
            <v>4.6804722006520992E-2</v>
          </cell>
          <cell r="M70">
            <v>8615718.1199999992</v>
          </cell>
          <cell r="N70">
            <v>8821107.3599999975</v>
          </cell>
          <cell r="O70">
            <v>205389.24000000011</v>
          </cell>
          <cell r="P70">
            <v>2.3283838595067295E-2</v>
          </cell>
          <cell r="R70">
            <v>1431789.3</v>
          </cell>
          <cell r="S70">
            <v>1431580.99</v>
          </cell>
          <cell r="T70">
            <v>1518280.6000000003</v>
          </cell>
          <cell r="U70">
            <v>1467201.9400000004</v>
          </cell>
          <cell r="V70">
            <v>1464568.37</v>
          </cell>
          <cell r="W70">
            <v>1400176.9300000002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1470811.45</v>
          </cell>
          <cell r="AE70">
            <v>1470811.45</v>
          </cell>
          <cell r="AF70">
            <v>1470811.45</v>
          </cell>
          <cell r="AG70">
            <v>1470811.45</v>
          </cell>
          <cell r="AH70">
            <v>1468929.7800000005</v>
          </cell>
          <cell r="AI70">
            <v>1468929.7800000005</v>
          </cell>
          <cell r="AJ70">
            <v>1468929.7800000005</v>
          </cell>
          <cell r="AK70">
            <v>1468933.7800000005</v>
          </cell>
          <cell r="AL70">
            <v>1468929.7800000005</v>
          </cell>
          <cell r="AM70">
            <v>1468929.7800000005</v>
          </cell>
          <cell r="AN70">
            <v>1468887.7300000004</v>
          </cell>
          <cell r="AO70">
            <v>1469212.2600000002</v>
          </cell>
          <cell r="AQ70">
            <v>17491509.439999998</v>
          </cell>
          <cell r="AR70">
            <v>17731169.439999998</v>
          </cell>
          <cell r="AS70">
            <v>17492596.079999998</v>
          </cell>
          <cell r="AT70">
            <v>17492596.079999998</v>
          </cell>
          <cell r="AU70">
            <v>17492667.469999999</v>
          </cell>
          <cell r="AV70">
            <v>17206277.009999998</v>
          </cell>
          <cell r="AW70" t="e">
            <v>#REF!</v>
          </cell>
          <cell r="AX70">
            <v>-43102</v>
          </cell>
          <cell r="AY70">
            <v>-43102</v>
          </cell>
          <cell r="AZ70">
            <v>-43102</v>
          </cell>
          <cell r="BA70">
            <v>-43102</v>
          </cell>
          <cell r="BB70">
            <v>-43102</v>
          </cell>
          <cell r="BD70">
            <v>18421690.780000001</v>
          </cell>
          <cell r="BE70">
            <v>18319745.080000009</v>
          </cell>
          <cell r="BF70">
            <v>17833988.620000001</v>
          </cell>
          <cell r="BH70">
            <v>17634928.469999999</v>
          </cell>
          <cell r="BI70">
            <v>18422121.640000001</v>
          </cell>
          <cell r="BJ70">
            <v>17126139.520000003</v>
          </cell>
          <cell r="BK70">
            <v>17206277.009999998</v>
          </cell>
          <cell r="BL70">
            <v>17206277.009999998</v>
          </cell>
          <cell r="BM70">
            <v>0</v>
          </cell>
          <cell r="BN70">
            <v>0</v>
          </cell>
          <cell r="BO70">
            <v>8590558.8899999987</v>
          </cell>
          <cell r="BP70">
            <v>428651.46000000089</v>
          </cell>
          <cell r="BQ70">
            <v>0</v>
          </cell>
          <cell r="BS70">
            <v>15151167.600000001</v>
          </cell>
          <cell r="BT70">
            <v>17206277.009999998</v>
          </cell>
          <cell r="BU70">
            <v>15151167.600000001</v>
          </cell>
          <cell r="BV70">
            <v>2055109.4099999997</v>
          </cell>
        </row>
        <row r="72">
          <cell r="C72" t="str">
            <v>O&amp;M</v>
          </cell>
          <cell r="E72" t="str">
            <v>BC-P-E-PT-Integratio</v>
          </cell>
          <cell r="F72" t="str">
            <v>T&amp;E</v>
          </cell>
          <cell r="I72">
            <v>0</v>
          </cell>
          <cell r="J72">
            <v>0</v>
          </cell>
          <cell r="K72">
            <v>0</v>
          </cell>
          <cell r="L72" t="str">
            <v xml:space="preserve"> </v>
          </cell>
          <cell r="M72">
            <v>0</v>
          </cell>
          <cell r="N72">
            <v>0</v>
          </cell>
          <cell r="O72">
            <v>0</v>
          </cell>
          <cell r="P72" t="str">
            <v xml:space="preserve"> 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Q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</row>
        <row r="73">
          <cell r="C73" t="str">
            <v>O&amp;M</v>
          </cell>
          <cell r="E73" t="str">
            <v>BC-T-PT-Postage</v>
          </cell>
          <cell r="I73">
            <v>146210</v>
          </cell>
          <cell r="J73">
            <v>67058</v>
          </cell>
          <cell r="K73">
            <v>-79152</v>
          </cell>
          <cell r="L73">
            <v>-1.1803513376480061</v>
          </cell>
          <cell r="M73">
            <v>610703</v>
          </cell>
          <cell r="N73">
            <v>402664</v>
          </cell>
          <cell r="O73">
            <v>-208039</v>
          </cell>
          <cell r="P73">
            <v>-0.51665656726203479</v>
          </cell>
          <cell r="R73">
            <v>76659</v>
          </cell>
          <cell r="S73">
            <v>75312</v>
          </cell>
          <cell r="T73">
            <v>136634</v>
          </cell>
          <cell r="U73">
            <v>78546</v>
          </cell>
          <cell r="V73">
            <v>97342</v>
          </cell>
          <cell r="W73">
            <v>146210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67137</v>
          </cell>
          <cell r="AE73">
            <v>67137</v>
          </cell>
          <cell r="AF73">
            <v>67137</v>
          </cell>
          <cell r="AG73">
            <v>67137</v>
          </cell>
          <cell r="AH73">
            <v>67058</v>
          </cell>
          <cell r="AI73">
            <v>67058</v>
          </cell>
          <cell r="AJ73">
            <v>67058</v>
          </cell>
          <cell r="AK73">
            <v>67058</v>
          </cell>
          <cell r="AL73">
            <v>67058</v>
          </cell>
          <cell r="AM73">
            <v>67058</v>
          </cell>
          <cell r="AN73">
            <v>67058</v>
          </cell>
          <cell r="AO73">
            <v>67046</v>
          </cell>
          <cell r="AQ73">
            <v>805000</v>
          </cell>
          <cell r="AR73">
            <v>805000</v>
          </cell>
          <cell r="AS73">
            <v>805000</v>
          </cell>
          <cell r="AT73">
            <v>805000</v>
          </cell>
          <cell r="AU73">
            <v>805000</v>
          </cell>
          <cell r="AV73">
            <v>1110000</v>
          </cell>
          <cell r="AW73" t="e">
            <v>#REF!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D73">
            <v>958930</v>
          </cell>
          <cell r="BE73">
            <v>817038.28</v>
          </cell>
          <cell r="BF73">
            <v>727549.02</v>
          </cell>
          <cell r="BH73">
            <v>805000</v>
          </cell>
          <cell r="BI73">
            <v>737988</v>
          </cell>
          <cell r="BJ73">
            <v>719988</v>
          </cell>
          <cell r="BK73">
            <v>1110000</v>
          </cell>
          <cell r="BL73">
            <v>1110000</v>
          </cell>
          <cell r="BO73">
            <v>499297</v>
          </cell>
          <cell r="BP73">
            <v>-305000</v>
          </cell>
          <cell r="BQ73">
            <v>0</v>
          </cell>
          <cell r="BS73">
            <v>959000</v>
          </cell>
          <cell r="BT73">
            <v>1110000</v>
          </cell>
          <cell r="BU73">
            <v>959000</v>
          </cell>
          <cell r="BV73">
            <v>151000</v>
          </cell>
        </row>
        <row r="74">
          <cell r="C74" t="str">
            <v>O&amp;M</v>
          </cell>
          <cell r="E74" t="str">
            <v>BC-T-E-PT-Postage</v>
          </cell>
          <cell r="I74">
            <v>18149.07</v>
          </cell>
          <cell r="J74">
            <v>10204</v>
          </cell>
          <cell r="K74">
            <v>-7945.07</v>
          </cell>
          <cell r="L74">
            <v>-0.77862308898471189</v>
          </cell>
          <cell r="M74">
            <v>74683.53</v>
          </cell>
          <cell r="N74">
            <v>61276</v>
          </cell>
          <cell r="O74">
            <v>-13407.529999999999</v>
          </cell>
          <cell r="P74">
            <v>-0.21880556824858016</v>
          </cell>
          <cell r="R74">
            <v>53423.94</v>
          </cell>
          <cell r="S74">
            <v>-11905.95</v>
          </cell>
          <cell r="T74">
            <v>-311.88</v>
          </cell>
          <cell r="U74">
            <v>24483.27</v>
          </cell>
          <cell r="V74">
            <v>-9154.92</v>
          </cell>
          <cell r="W74">
            <v>18149.07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10217</v>
          </cell>
          <cell r="AE74">
            <v>10217</v>
          </cell>
          <cell r="AF74">
            <v>10217</v>
          </cell>
          <cell r="AG74">
            <v>10217</v>
          </cell>
          <cell r="AH74">
            <v>10204</v>
          </cell>
          <cell r="AI74">
            <v>10204</v>
          </cell>
          <cell r="AJ74">
            <v>10204</v>
          </cell>
          <cell r="AK74">
            <v>10204</v>
          </cell>
          <cell r="AL74">
            <v>10204</v>
          </cell>
          <cell r="AM74">
            <v>10204</v>
          </cell>
          <cell r="AN74">
            <v>10204</v>
          </cell>
          <cell r="AO74">
            <v>10204</v>
          </cell>
          <cell r="AQ74">
            <v>120750</v>
          </cell>
          <cell r="AR74">
            <v>120750</v>
          </cell>
          <cell r="AS74">
            <v>120750</v>
          </cell>
          <cell r="AT74">
            <v>120750</v>
          </cell>
          <cell r="AU74">
            <v>120749</v>
          </cell>
          <cell r="AV74">
            <v>120749</v>
          </cell>
          <cell r="AW74" t="e">
            <v>#REF!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D74">
            <v>113558.7</v>
          </cell>
          <cell r="BE74">
            <v>54802.559999999998</v>
          </cell>
          <cell r="BF74">
            <v>175108.86</v>
          </cell>
          <cell r="BH74">
            <v>122500</v>
          </cell>
          <cell r="BI74">
            <v>179372</v>
          </cell>
          <cell r="BJ74">
            <v>167496</v>
          </cell>
          <cell r="BK74">
            <v>120749</v>
          </cell>
          <cell r="BL74">
            <v>120749</v>
          </cell>
          <cell r="BO74">
            <v>46065.47</v>
          </cell>
          <cell r="BP74">
            <v>1751</v>
          </cell>
          <cell r="BQ74">
            <v>0</v>
          </cell>
          <cell r="BS74">
            <v>70000</v>
          </cell>
          <cell r="BT74">
            <v>120749</v>
          </cell>
          <cell r="BU74">
            <v>70000</v>
          </cell>
          <cell r="BV74">
            <v>50749</v>
          </cell>
        </row>
        <row r="75">
          <cell r="C75" t="str">
            <v>O&amp;M</v>
          </cell>
          <cell r="E75" t="str">
            <v>BC-P-PT-CorpHqtProSv</v>
          </cell>
          <cell r="I75">
            <v>1959</v>
          </cell>
          <cell r="J75">
            <v>10246</v>
          </cell>
          <cell r="K75">
            <v>8287</v>
          </cell>
          <cell r="L75">
            <v>0.80880343548701927</v>
          </cell>
          <cell r="M75">
            <v>44896</v>
          </cell>
          <cell r="N75">
            <v>61524</v>
          </cell>
          <cell r="O75">
            <v>16628</v>
          </cell>
          <cell r="P75">
            <v>0.27026851310057864</v>
          </cell>
          <cell r="R75">
            <v>3600</v>
          </cell>
          <cell r="S75">
            <v>9222</v>
          </cell>
          <cell r="T75">
            <v>11617</v>
          </cell>
          <cell r="U75">
            <v>9401</v>
          </cell>
          <cell r="V75">
            <v>9097</v>
          </cell>
          <cell r="W75">
            <v>1959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10258</v>
          </cell>
          <cell r="AE75">
            <v>10258</v>
          </cell>
          <cell r="AF75">
            <v>10258</v>
          </cell>
          <cell r="AG75">
            <v>10258</v>
          </cell>
          <cell r="AH75">
            <v>10246</v>
          </cell>
          <cell r="AI75">
            <v>10246</v>
          </cell>
          <cell r="AJ75">
            <v>10246</v>
          </cell>
          <cell r="AK75">
            <v>10246</v>
          </cell>
          <cell r="AL75">
            <v>10246</v>
          </cell>
          <cell r="AM75">
            <v>10246</v>
          </cell>
          <cell r="AN75">
            <v>10246</v>
          </cell>
          <cell r="AO75">
            <v>10246</v>
          </cell>
          <cell r="AQ75">
            <v>123000</v>
          </cell>
          <cell r="AR75">
            <v>123000</v>
          </cell>
          <cell r="AS75">
            <v>123000</v>
          </cell>
          <cell r="AT75">
            <v>123000</v>
          </cell>
          <cell r="AU75">
            <v>123000</v>
          </cell>
          <cell r="AV75">
            <v>123000</v>
          </cell>
          <cell r="AW75" t="e">
            <v>#REF!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D75">
            <v>114399</v>
          </cell>
          <cell r="BE75">
            <v>102347</v>
          </cell>
          <cell r="BF75">
            <v>115077</v>
          </cell>
          <cell r="BH75">
            <v>123000</v>
          </cell>
          <cell r="BI75">
            <v>123000</v>
          </cell>
          <cell r="BJ75">
            <v>120000</v>
          </cell>
          <cell r="BK75">
            <v>123000</v>
          </cell>
          <cell r="BL75">
            <v>123000</v>
          </cell>
          <cell r="BO75">
            <v>78104</v>
          </cell>
          <cell r="BP75">
            <v>0</v>
          </cell>
          <cell r="BQ75">
            <v>0</v>
          </cell>
          <cell r="BS75">
            <v>123000</v>
          </cell>
          <cell r="BT75">
            <v>123000</v>
          </cell>
          <cell r="BU75">
            <v>123000</v>
          </cell>
          <cell r="BV75">
            <v>0</v>
          </cell>
        </row>
        <row r="76">
          <cell r="C76" t="str">
            <v>O&amp;M</v>
          </cell>
          <cell r="E76" t="str">
            <v>BC-P-PT-Integration Pass Through</v>
          </cell>
          <cell r="F76" t="str">
            <v>Integration</v>
          </cell>
          <cell r="I76">
            <v>0</v>
          </cell>
          <cell r="J76">
            <v>0</v>
          </cell>
          <cell r="K76">
            <v>0</v>
          </cell>
          <cell r="L76" t="str">
            <v xml:space="preserve"> </v>
          </cell>
          <cell r="M76">
            <v>0</v>
          </cell>
          <cell r="N76">
            <v>0</v>
          </cell>
          <cell r="O76">
            <v>0</v>
          </cell>
          <cell r="P76" t="str">
            <v xml:space="preserve"> 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Q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</row>
        <row r="77">
          <cell r="C77" t="str">
            <v>O&amp;M</v>
          </cell>
          <cell r="E77" t="str">
            <v>BC-T-PT-Mge Stkh</v>
          </cell>
          <cell r="I77">
            <v>0</v>
          </cell>
          <cell r="J77">
            <v>0</v>
          </cell>
          <cell r="K77">
            <v>0</v>
          </cell>
          <cell r="L77" t="str">
            <v xml:space="preserve"> </v>
          </cell>
          <cell r="M77">
            <v>0</v>
          </cell>
          <cell r="N77">
            <v>0</v>
          </cell>
          <cell r="O77">
            <v>0</v>
          </cell>
          <cell r="P77" t="str">
            <v xml:space="preserve"> 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32534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Q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</row>
        <row r="78">
          <cell r="E78" t="str">
            <v>Less :  DSM</v>
          </cell>
          <cell r="I78">
            <v>0</v>
          </cell>
          <cell r="J78">
            <v>-2083</v>
          </cell>
          <cell r="K78">
            <v>-2083</v>
          </cell>
          <cell r="L78">
            <v>1</v>
          </cell>
          <cell r="M78">
            <v>-5311</v>
          </cell>
          <cell r="N78">
            <v>-12506</v>
          </cell>
          <cell r="O78">
            <v>-7195</v>
          </cell>
          <cell r="P78">
            <v>0.57532384455461383</v>
          </cell>
          <cell r="R78">
            <v>-1589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-2085</v>
          </cell>
          <cell r="AE78">
            <v>-2085</v>
          </cell>
          <cell r="AF78">
            <v>-2083</v>
          </cell>
          <cell r="AG78">
            <v>-2083</v>
          </cell>
          <cell r="AH78">
            <v>-2083</v>
          </cell>
          <cell r="AI78">
            <v>-2083</v>
          </cell>
          <cell r="AJ78">
            <v>-2083</v>
          </cell>
          <cell r="AK78">
            <v>-2083</v>
          </cell>
          <cell r="AL78">
            <v>-2083</v>
          </cell>
          <cell r="AM78">
            <v>-2083</v>
          </cell>
          <cell r="AN78">
            <v>-2083</v>
          </cell>
          <cell r="AO78">
            <v>-2083</v>
          </cell>
          <cell r="AQ78">
            <v>-25000</v>
          </cell>
          <cell r="AR78">
            <v>-1111</v>
          </cell>
          <cell r="AS78">
            <v>-25000</v>
          </cell>
          <cell r="AT78">
            <v>-25000</v>
          </cell>
          <cell r="AU78">
            <v>-25000</v>
          </cell>
          <cell r="AV78">
            <v>-25000</v>
          </cell>
          <cell r="AW78">
            <v>-1111</v>
          </cell>
          <cell r="AX78">
            <v>-1111</v>
          </cell>
          <cell r="AY78">
            <v>-1111</v>
          </cell>
          <cell r="AZ78">
            <v>-1111</v>
          </cell>
          <cell r="BA78">
            <v>-1111</v>
          </cell>
          <cell r="BB78">
            <v>-1111</v>
          </cell>
          <cell r="BD78">
            <v>-19693</v>
          </cell>
          <cell r="BE78">
            <v>-19693</v>
          </cell>
          <cell r="BF78">
            <v>-19693</v>
          </cell>
          <cell r="BH78">
            <v>-25000</v>
          </cell>
          <cell r="BI78">
            <v>-13321</v>
          </cell>
          <cell r="BJ78">
            <v>-12996</v>
          </cell>
          <cell r="BK78">
            <v>-25000</v>
          </cell>
          <cell r="BL78">
            <v>-25000</v>
          </cell>
          <cell r="BO78">
            <v>-19689</v>
          </cell>
          <cell r="BP78">
            <v>0</v>
          </cell>
          <cell r="BQ78">
            <v>0</v>
          </cell>
          <cell r="BT78">
            <v>-25000</v>
          </cell>
          <cell r="BU78">
            <v>0</v>
          </cell>
          <cell r="BV78">
            <v>-25000</v>
          </cell>
        </row>
        <row r="80">
          <cell r="D80" t="str">
            <v>PT</v>
          </cell>
          <cell r="I80">
            <v>166318.07</v>
          </cell>
          <cell r="J80">
            <v>85425</v>
          </cell>
          <cell r="K80">
            <v>-80893.070000000007</v>
          </cell>
          <cell r="L80">
            <v>-0.94694843429909281</v>
          </cell>
          <cell r="M80">
            <v>724971.53</v>
          </cell>
          <cell r="N80">
            <v>512958</v>
          </cell>
          <cell r="O80">
            <v>-212013.53</v>
          </cell>
          <cell r="P80">
            <v>-0.41331557359471927</v>
          </cell>
          <cell r="R80">
            <v>132093.94</v>
          </cell>
          <cell r="S80">
            <v>72628.05</v>
          </cell>
          <cell r="T80">
            <v>147939.12</v>
          </cell>
          <cell r="U80">
            <v>112430.27</v>
          </cell>
          <cell r="V80">
            <v>97284.08</v>
          </cell>
          <cell r="W80">
            <v>166318.07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85527</v>
          </cell>
          <cell r="AE80">
            <v>85527</v>
          </cell>
          <cell r="AF80">
            <v>85529</v>
          </cell>
          <cell r="AG80">
            <v>85529</v>
          </cell>
          <cell r="AH80">
            <v>85425</v>
          </cell>
          <cell r="AI80">
            <v>85425</v>
          </cell>
          <cell r="AJ80">
            <v>85425</v>
          </cell>
          <cell r="AK80">
            <v>85425</v>
          </cell>
          <cell r="AL80">
            <v>85425</v>
          </cell>
          <cell r="AM80">
            <v>85425</v>
          </cell>
          <cell r="AN80">
            <v>85425</v>
          </cell>
          <cell r="AO80">
            <v>85413</v>
          </cell>
          <cell r="AQ80">
            <v>1023750</v>
          </cell>
          <cell r="AR80">
            <v>1047639</v>
          </cell>
          <cell r="AS80">
            <v>1023750</v>
          </cell>
          <cell r="AT80">
            <v>1023750</v>
          </cell>
          <cell r="AU80">
            <v>1023749</v>
          </cell>
          <cell r="AV80">
            <v>1328749</v>
          </cell>
          <cell r="AW80" t="e">
            <v>#REF!</v>
          </cell>
          <cell r="AX80">
            <v>-1111</v>
          </cell>
          <cell r="AY80">
            <v>-1111</v>
          </cell>
          <cell r="AZ80">
            <v>-1111</v>
          </cell>
          <cell r="BA80">
            <v>-1111</v>
          </cell>
          <cell r="BB80">
            <v>-1111</v>
          </cell>
          <cell r="BD80">
            <v>1167194.7</v>
          </cell>
          <cell r="BE80">
            <v>954494.84000000008</v>
          </cell>
          <cell r="BF80">
            <v>1030575.8799999999</v>
          </cell>
          <cell r="BH80">
            <v>1025500</v>
          </cell>
          <cell r="BI80">
            <v>1027039</v>
          </cell>
          <cell r="BJ80">
            <v>994488</v>
          </cell>
          <cell r="BK80">
            <v>1328749</v>
          </cell>
          <cell r="BL80">
            <v>1328749</v>
          </cell>
          <cell r="BM80">
            <v>0</v>
          </cell>
          <cell r="BN80">
            <v>0</v>
          </cell>
          <cell r="BO80">
            <v>603777.47</v>
          </cell>
          <cell r="BP80">
            <v>-303249</v>
          </cell>
          <cell r="BQ80">
            <v>0</v>
          </cell>
          <cell r="BS80">
            <v>1152000</v>
          </cell>
          <cell r="BT80">
            <v>1328749</v>
          </cell>
          <cell r="BU80">
            <v>1152000</v>
          </cell>
          <cell r="BV80">
            <v>176749</v>
          </cell>
        </row>
        <row r="82">
          <cell r="C82" t="str">
            <v>O &amp; M Total</v>
          </cell>
          <cell r="I82">
            <v>1566495.0000000002</v>
          </cell>
          <cell r="J82">
            <v>1554354.7800000005</v>
          </cell>
          <cell r="K82">
            <v>-12140.219999999936</v>
          </cell>
          <cell r="L82">
            <v>-7.8104562460315089E-3</v>
          </cell>
          <cell r="M82">
            <v>9340689.6499999985</v>
          </cell>
          <cell r="N82">
            <v>9334065.3599999975</v>
          </cell>
          <cell r="O82">
            <v>-6624.2899999998917</v>
          </cell>
          <cell r="P82">
            <v>-7.0968969516621138E-4</v>
          </cell>
          <cell r="R82">
            <v>1563883.24</v>
          </cell>
          <cell r="S82">
            <v>1504209.04</v>
          </cell>
          <cell r="T82">
            <v>1666219.7200000004</v>
          </cell>
          <cell r="U82">
            <v>1579632.2100000004</v>
          </cell>
          <cell r="V82">
            <v>1561852.4500000002</v>
          </cell>
          <cell r="W82">
            <v>1566495.0000000002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1556338.45</v>
          </cell>
          <cell r="AE82">
            <v>1556338.45</v>
          </cell>
          <cell r="AF82">
            <v>1556340.45</v>
          </cell>
          <cell r="AG82">
            <v>1556340.45</v>
          </cell>
          <cell r="AH82">
            <v>1554354.7800000005</v>
          </cell>
          <cell r="AI82">
            <v>1554354.7800000005</v>
          </cell>
          <cell r="AJ82">
            <v>1554354.7800000005</v>
          </cell>
          <cell r="AK82">
            <v>1554358.7800000005</v>
          </cell>
          <cell r="AL82">
            <v>1554354.7800000005</v>
          </cell>
          <cell r="AM82">
            <v>1554354.7800000005</v>
          </cell>
          <cell r="AN82">
            <v>1554312.7300000004</v>
          </cell>
          <cell r="AO82">
            <v>1554625.2600000002</v>
          </cell>
          <cell r="AQ82">
            <v>18515259.439999998</v>
          </cell>
          <cell r="AR82">
            <v>18778808.439999998</v>
          </cell>
          <cell r="AS82">
            <v>18516346.079999998</v>
          </cell>
          <cell r="AT82">
            <v>18516346.079999998</v>
          </cell>
          <cell r="AU82">
            <v>18516416.469999999</v>
          </cell>
          <cell r="AV82">
            <v>18535026.009999998</v>
          </cell>
          <cell r="AW82" t="e">
            <v>#REF!</v>
          </cell>
          <cell r="AX82">
            <v>-44213</v>
          </cell>
          <cell r="AY82">
            <v>-44213</v>
          </cell>
          <cell r="AZ82">
            <v>-44213</v>
          </cell>
          <cell r="BA82">
            <v>-44213</v>
          </cell>
          <cell r="BB82">
            <v>-44213</v>
          </cell>
          <cell r="BD82">
            <v>19588885.48</v>
          </cell>
          <cell r="BE82">
            <v>19274239.920000009</v>
          </cell>
          <cell r="BF82">
            <v>18864564.5</v>
          </cell>
          <cell r="BH82">
            <v>18660428.469999999</v>
          </cell>
          <cell r="BI82">
            <v>19449160.640000001</v>
          </cell>
          <cell r="BJ82">
            <v>18120627.520000003</v>
          </cell>
          <cell r="BK82">
            <v>18535026.009999998</v>
          </cell>
          <cell r="BL82">
            <v>18535026.009999998</v>
          </cell>
          <cell r="BM82">
            <v>0</v>
          </cell>
          <cell r="BN82">
            <v>0</v>
          </cell>
          <cell r="BO82">
            <v>9194336.3599999994</v>
          </cell>
          <cell r="BP82">
            <v>125402.46000000089</v>
          </cell>
          <cell r="BQ82">
            <v>0</v>
          </cell>
          <cell r="BS82">
            <v>16303167.600000001</v>
          </cell>
          <cell r="BT82">
            <v>18535026.009999998</v>
          </cell>
          <cell r="BU82">
            <v>16303167.600000001</v>
          </cell>
          <cell r="BV82">
            <v>2231858.4099999997</v>
          </cell>
        </row>
        <row r="84">
          <cell r="E84" t="str">
            <v>Add: DSM</v>
          </cell>
          <cell r="I84">
            <v>24374</v>
          </cell>
          <cell r="J84">
            <v>23550</v>
          </cell>
          <cell r="K84">
            <v>-824</v>
          </cell>
          <cell r="L84">
            <v>-3.4989384288747344E-2</v>
          </cell>
          <cell r="M84">
            <v>145644</v>
          </cell>
          <cell r="N84">
            <v>141414</v>
          </cell>
          <cell r="O84">
            <v>-4230</v>
          </cell>
          <cell r="P84">
            <v>-2.9912172769315626E-2</v>
          </cell>
          <cell r="R84">
            <v>23389.99</v>
          </cell>
          <cell r="W84">
            <v>24374</v>
          </cell>
          <cell r="AD84">
            <v>23579</v>
          </cell>
          <cell r="AE84">
            <v>23579</v>
          </cell>
          <cell r="AF84">
            <v>23579</v>
          </cell>
          <cell r="AG84">
            <v>23579</v>
          </cell>
          <cell r="AH84">
            <v>23550</v>
          </cell>
          <cell r="AI84">
            <v>23550</v>
          </cell>
          <cell r="AJ84">
            <v>23550</v>
          </cell>
          <cell r="AK84">
            <v>23546</v>
          </cell>
          <cell r="AL84">
            <v>23550</v>
          </cell>
          <cell r="AM84">
            <v>23550</v>
          </cell>
          <cell r="AN84">
            <v>23550</v>
          </cell>
          <cell r="AO84">
            <v>23600</v>
          </cell>
          <cell r="AQ84">
            <v>282762</v>
          </cell>
          <cell r="AR84">
            <v>43102</v>
          </cell>
          <cell r="AS84">
            <v>282762</v>
          </cell>
          <cell r="AT84">
            <v>282762</v>
          </cell>
          <cell r="AU84">
            <v>282762</v>
          </cell>
          <cell r="AV84">
            <v>282762</v>
          </cell>
          <cell r="AW84">
            <v>43102</v>
          </cell>
          <cell r="AX84">
            <v>43102</v>
          </cell>
          <cell r="AY84">
            <v>43102</v>
          </cell>
          <cell r="AZ84">
            <v>43102</v>
          </cell>
          <cell r="BA84">
            <v>43102</v>
          </cell>
          <cell r="BB84">
            <v>43102</v>
          </cell>
          <cell r="BD84">
            <v>403524.9</v>
          </cell>
          <cell r="BE84">
            <v>403524.9</v>
          </cell>
          <cell r="BF84">
            <v>403524.9</v>
          </cell>
          <cell r="BH84">
            <v>282762</v>
          </cell>
          <cell r="BI84">
            <v>517215</v>
          </cell>
          <cell r="BJ84">
            <v>484262</v>
          </cell>
          <cell r="BK84">
            <v>282762</v>
          </cell>
          <cell r="BL84">
            <v>282762</v>
          </cell>
          <cell r="BO84">
            <v>137118</v>
          </cell>
          <cell r="BP84">
            <v>0</v>
          </cell>
          <cell r="BQ84">
            <v>0</v>
          </cell>
          <cell r="BS84">
            <v>265464</v>
          </cell>
          <cell r="BT84">
            <v>282762</v>
          </cell>
          <cell r="BU84">
            <v>265464</v>
          </cell>
          <cell r="BV84">
            <v>17298</v>
          </cell>
        </row>
        <row r="86">
          <cell r="D86" t="str">
            <v>Non-PT</v>
          </cell>
          <cell r="I86">
            <v>24374</v>
          </cell>
          <cell r="J86">
            <v>23550</v>
          </cell>
          <cell r="K86">
            <v>-824</v>
          </cell>
          <cell r="L86">
            <v>-3.4989384288747344E-2</v>
          </cell>
          <cell r="M86">
            <v>145644</v>
          </cell>
          <cell r="N86">
            <v>141414</v>
          </cell>
          <cell r="O86">
            <v>-4230</v>
          </cell>
          <cell r="P86">
            <v>-2.9912172769315626E-2</v>
          </cell>
          <cell r="R86">
            <v>23389.99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24374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23579</v>
          </cell>
          <cell r="AE86">
            <v>23579</v>
          </cell>
          <cell r="AF86">
            <v>23579</v>
          </cell>
          <cell r="AG86">
            <v>23579</v>
          </cell>
          <cell r="AH86">
            <v>23550</v>
          </cell>
          <cell r="AI86">
            <v>23550</v>
          </cell>
          <cell r="AJ86">
            <v>23550</v>
          </cell>
          <cell r="AK86">
            <v>23546</v>
          </cell>
          <cell r="AL86">
            <v>23550</v>
          </cell>
          <cell r="AM86">
            <v>23550</v>
          </cell>
          <cell r="AN86">
            <v>23550</v>
          </cell>
          <cell r="AO86">
            <v>23600</v>
          </cell>
          <cell r="AQ86">
            <v>282762</v>
          </cell>
          <cell r="AR86">
            <v>43102</v>
          </cell>
          <cell r="AS86">
            <v>282762</v>
          </cell>
          <cell r="AT86">
            <v>282762</v>
          </cell>
          <cell r="AU86">
            <v>282762</v>
          </cell>
          <cell r="AV86">
            <v>282762</v>
          </cell>
          <cell r="AW86">
            <v>43102</v>
          </cell>
          <cell r="AX86">
            <v>43102</v>
          </cell>
          <cell r="AY86">
            <v>43102</v>
          </cell>
          <cell r="AZ86">
            <v>43102</v>
          </cell>
          <cell r="BA86">
            <v>43102</v>
          </cell>
          <cell r="BB86">
            <v>43102</v>
          </cell>
          <cell r="BD86">
            <v>403524.9</v>
          </cell>
          <cell r="BE86">
            <v>403524.9</v>
          </cell>
          <cell r="BF86">
            <v>403524.9</v>
          </cell>
          <cell r="BH86">
            <v>282762</v>
          </cell>
          <cell r="BI86">
            <v>517215</v>
          </cell>
          <cell r="BJ86">
            <v>484262</v>
          </cell>
          <cell r="BK86">
            <v>282762</v>
          </cell>
          <cell r="BL86">
            <v>282762</v>
          </cell>
          <cell r="BM86">
            <v>0</v>
          </cell>
          <cell r="BN86">
            <v>0</v>
          </cell>
          <cell r="BO86">
            <v>137118</v>
          </cell>
          <cell r="BP86">
            <v>0</v>
          </cell>
          <cell r="BQ86">
            <v>0</v>
          </cell>
          <cell r="BS86">
            <v>265464</v>
          </cell>
          <cell r="BT86">
            <v>282762</v>
          </cell>
          <cell r="BU86">
            <v>265464</v>
          </cell>
          <cell r="BV86">
            <v>17298</v>
          </cell>
        </row>
        <row r="88">
          <cell r="E88" t="str">
            <v>Add: DSM</v>
          </cell>
          <cell r="I88">
            <v>0</v>
          </cell>
          <cell r="J88">
            <v>2083</v>
          </cell>
          <cell r="K88">
            <v>2083</v>
          </cell>
          <cell r="L88">
            <v>1</v>
          </cell>
          <cell r="M88">
            <v>5311</v>
          </cell>
          <cell r="N88">
            <v>12506</v>
          </cell>
          <cell r="O88">
            <v>7195</v>
          </cell>
          <cell r="P88">
            <v>0.57532384455461383</v>
          </cell>
          <cell r="R88">
            <v>1589</v>
          </cell>
          <cell r="W88">
            <v>0</v>
          </cell>
          <cell r="AD88">
            <v>2085</v>
          </cell>
          <cell r="AE88">
            <v>2085</v>
          </cell>
          <cell r="AF88">
            <v>2083</v>
          </cell>
          <cell r="AG88">
            <v>2083</v>
          </cell>
          <cell r="AH88">
            <v>2083</v>
          </cell>
          <cell r="AI88">
            <v>2083</v>
          </cell>
          <cell r="AJ88">
            <v>2083</v>
          </cell>
          <cell r="AK88">
            <v>2083</v>
          </cell>
          <cell r="AL88">
            <v>2083</v>
          </cell>
          <cell r="AM88">
            <v>2083</v>
          </cell>
          <cell r="AN88">
            <v>2083</v>
          </cell>
          <cell r="AO88">
            <v>2083</v>
          </cell>
          <cell r="AQ88">
            <v>25000</v>
          </cell>
          <cell r="AR88">
            <v>1111</v>
          </cell>
          <cell r="AS88">
            <v>25000</v>
          </cell>
          <cell r="AT88">
            <v>25000</v>
          </cell>
          <cell r="AU88">
            <v>25000</v>
          </cell>
          <cell r="AV88">
            <v>25000</v>
          </cell>
          <cell r="AW88">
            <v>1111</v>
          </cell>
          <cell r="AX88">
            <v>1111</v>
          </cell>
          <cell r="AY88">
            <v>1111</v>
          </cell>
          <cell r="AZ88">
            <v>1111</v>
          </cell>
          <cell r="BA88">
            <v>1111</v>
          </cell>
          <cell r="BB88">
            <v>1111</v>
          </cell>
          <cell r="BD88">
            <v>19693</v>
          </cell>
          <cell r="BE88">
            <v>19693</v>
          </cell>
          <cell r="BF88">
            <v>19693</v>
          </cell>
          <cell r="BH88">
            <v>25000</v>
          </cell>
          <cell r="BI88">
            <v>13321</v>
          </cell>
          <cell r="BJ88">
            <v>12996</v>
          </cell>
          <cell r="BK88">
            <v>25000</v>
          </cell>
          <cell r="BL88">
            <v>25000</v>
          </cell>
          <cell r="BO88">
            <v>19689</v>
          </cell>
          <cell r="BP88">
            <v>0</v>
          </cell>
          <cell r="BQ88">
            <v>0</v>
          </cell>
          <cell r="BS88">
            <v>0</v>
          </cell>
          <cell r="BT88">
            <v>25000</v>
          </cell>
          <cell r="BU88">
            <v>0</v>
          </cell>
          <cell r="BV88">
            <v>25000</v>
          </cell>
        </row>
        <row r="90">
          <cell r="D90" t="str">
            <v>PT</v>
          </cell>
          <cell r="I90">
            <v>0</v>
          </cell>
          <cell r="J90">
            <v>2083</v>
          </cell>
          <cell r="K90">
            <v>2083</v>
          </cell>
          <cell r="L90">
            <v>1</v>
          </cell>
          <cell r="M90">
            <v>5311</v>
          </cell>
          <cell r="N90">
            <v>12506</v>
          </cell>
          <cell r="O90">
            <v>7195</v>
          </cell>
          <cell r="P90">
            <v>0.57532384455461383</v>
          </cell>
          <cell r="R90">
            <v>1589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2085</v>
          </cell>
          <cell r="AE90">
            <v>2085</v>
          </cell>
          <cell r="AF90">
            <v>2083</v>
          </cell>
          <cell r="AG90">
            <v>2083</v>
          </cell>
          <cell r="AH90">
            <v>2083</v>
          </cell>
          <cell r="AI90">
            <v>2083</v>
          </cell>
          <cell r="AJ90">
            <v>2083</v>
          </cell>
          <cell r="AK90">
            <v>2083</v>
          </cell>
          <cell r="AL90">
            <v>2083</v>
          </cell>
          <cell r="AM90">
            <v>2083</v>
          </cell>
          <cell r="AN90">
            <v>2083</v>
          </cell>
          <cell r="AO90">
            <v>2083</v>
          </cell>
          <cell r="AQ90">
            <v>25000</v>
          </cell>
          <cell r="AR90">
            <v>1111</v>
          </cell>
          <cell r="AS90">
            <v>25000</v>
          </cell>
          <cell r="AT90">
            <v>25000</v>
          </cell>
          <cell r="AU90">
            <v>25000</v>
          </cell>
          <cell r="AV90">
            <v>25000</v>
          </cell>
          <cell r="AW90">
            <v>1111</v>
          </cell>
          <cell r="AX90">
            <v>1111</v>
          </cell>
          <cell r="AY90">
            <v>1111</v>
          </cell>
          <cell r="AZ90">
            <v>1111</v>
          </cell>
          <cell r="BA90">
            <v>1111</v>
          </cell>
          <cell r="BB90">
            <v>1111</v>
          </cell>
          <cell r="BD90">
            <v>19693</v>
          </cell>
          <cell r="BE90">
            <v>19693</v>
          </cell>
          <cell r="BF90">
            <v>19693</v>
          </cell>
          <cell r="BH90">
            <v>25000</v>
          </cell>
          <cell r="BI90">
            <v>13321</v>
          </cell>
          <cell r="BJ90">
            <v>12996</v>
          </cell>
          <cell r="BK90">
            <v>25000</v>
          </cell>
          <cell r="BL90">
            <v>25000</v>
          </cell>
          <cell r="BM90">
            <v>0</v>
          </cell>
          <cell r="BN90">
            <v>0</v>
          </cell>
          <cell r="BO90">
            <v>19689</v>
          </cell>
          <cell r="BP90">
            <v>0</v>
          </cell>
          <cell r="BQ90">
            <v>0</v>
          </cell>
          <cell r="BS90">
            <v>0</v>
          </cell>
          <cell r="BT90">
            <v>25000</v>
          </cell>
          <cell r="BU90">
            <v>0</v>
          </cell>
          <cell r="BV90">
            <v>25000</v>
          </cell>
        </row>
        <row r="92">
          <cell r="C92" t="str">
            <v>Capital Total</v>
          </cell>
          <cell r="I92">
            <v>24374</v>
          </cell>
          <cell r="J92">
            <v>25633</v>
          </cell>
          <cell r="K92">
            <v>1259</v>
          </cell>
          <cell r="L92">
            <v>4.9116373424881989E-2</v>
          </cell>
          <cell r="M92">
            <v>150955</v>
          </cell>
          <cell r="N92">
            <v>153920</v>
          </cell>
          <cell r="O92">
            <v>2965</v>
          </cell>
          <cell r="P92">
            <v>1.9263253638253638E-2</v>
          </cell>
          <cell r="R92">
            <v>24978.99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24374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25664</v>
          </cell>
          <cell r="AE92">
            <v>25664</v>
          </cell>
          <cell r="AF92">
            <v>25662</v>
          </cell>
          <cell r="AG92">
            <v>25662</v>
          </cell>
          <cell r="AH92">
            <v>25633</v>
          </cell>
          <cell r="AI92">
            <v>25633</v>
          </cell>
          <cell r="AJ92">
            <v>25633</v>
          </cell>
          <cell r="AK92">
            <v>25629</v>
          </cell>
          <cell r="AL92">
            <v>25633</v>
          </cell>
          <cell r="AM92">
            <v>25633</v>
          </cell>
          <cell r="AN92">
            <v>25633</v>
          </cell>
          <cell r="AO92">
            <v>25683</v>
          </cell>
          <cell r="AQ92">
            <v>307762</v>
          </cell>
          <cell r="AR92">
            <v>44213</v>
          </cell>
          <cell r="AS92">
            <v>307762</v>
          </cell>
          <cell r="AT92">
            <v>307762</v>
          </cell>
          <cell r="AU92">
            <v>307762</v>
          </cell>
          <cell r="AV92">
            <v>307762</v>
          </cell>
          <cell r="AW92">
            <v>44213</v>
          </cell>
          <cell r="AX92">
            <v>44213</v>
          </cell>
          <cell r="AY92">
            <v>44213</v>
          </cell>
          <cell r="AZ92">
            <v>44213</v>
          </cell>
          <cell r="BA92">
            <v>44213</v>
          </cell>
          <cell r="BB92">
            <v>44213</v>
          </cell>
          <cell r="BD92">
            <v>423217.9</v>
          </cell>
          <cell r="BE92">
            <v>423217.9</v>
          </cell>
          <cell r="BF92">
            <v>423217.9</v>
          </cell>
          <cell r="BH92">
            <v>307762</v>
          </cell>
          <cell r="BI92">
            <v>530536</v>
          </cell>
          <cell r="BJ92">
            <v>497258</v>
          </cell>
          <cell r="BK92">
            <v>307762</v>
          </cell>
          <cell r="BL92">
            <v>307762</v>
          </cell>
          <cell r="BM92">
            <v>0</v>
          </cell>
          <cell r="BN92">
            <v>0</v>
          </cell>
          <cell r="BO92">
            <v>156807</v>
          </cell>
          <cell r="BP92">
            <v>0</v>
          </cell>
          <cell r="BQ92">
            <v>0</v>
          </cell>
          <cell r="BS92">
            <v>265464</v>
          </cell>
          <cell r="BT92">
            <v>307762</v>
          </cell>
          <cell r="BU92">
            <v>265464</v>
          </cell>
          <cell r="BV92">
            <v>42298</v>
          </cell>
        </row>
        <row r="94">
          <cell r="I94">
            <v>520384.16059999994</v>
          </cell>
          <cell r="J94">
            <v>336386.72959999996</v>
          </cell>
          <cell r="K94">
            <v>-183997.43099999998</v>
          </cell>
          <cell r="L94">
            <v>-0.54698183611105211</v>
          </cell>
          <cell r="M94">
            <v>952327.65339999995</v>
          </cell>
          <cell r="N94">
            <v>389526.59639999992</v>
          </cell>
          <cell r="O94">
            <v>-562801.05700000003</v>
          </cell>
          <cell r="P94">
            <v>-1.4448334521991582</v>
          </cell>
          <cell r="W94">
            <v>520384.16059999994</v>
          </cell>
          <cell r="AV94">
            <v>1912704.2799999998</v>
          </cell>
          <cell r="BH94">
            <v>1402887.8295999984</v>
          </cell>
          <cell r="BK94">
            <v>1912704.2799999998</v>
          </cell>
          <cell r="BL94">
            <v>1912704.2799999998</v>
          </cell>
          <cell r="BP94">
            <v>-509816.45040000137</v>
          </cell>
        </row>
        <row r="95">
          <cell r="I95">
            <v>1046110.8394000003</v>
          </cell>
          <cell r="J95">
            <v>1217968.0504000005</v>
          </cell>
          <cell r="K95">
            <v>171857.21100000024</v>
          </cell>
          <cell r="L95">
            <v>0.14110157564770237</v>
          </cell>
          <cell r="M95">
            <v>8388361.9965999983</v>
          </cell>
          <cell r="N95">
            <v>8944538.7635999974</v>
          </cell>
          <cell r="O95">
            <v>556176.76699999906</v>
          </cell>
          <cell r="P95">
            <v>6.2180597759089934E-2</v>
          </cell>
          <cell r="W95">
            <v>1046110.8394000003</v>
          </cell>
          <cell r="AV95">
            <v>16622321.729999999</v>
          </cell>
          <cell r="BH95">
            <v>17257540.6404</v>
          </cell>
          <cell r="BK95">
            <v>16622321.729999999</v>
          </cell>
          <cell r="BL95">
            <v>16622321.729999999</v>
          </cell>
          <cell r="BP95">
            <v>635218.91040000133</v>
          </cell>
        </row>
        <row r="97">
          <cell r="B97" t="str">
            <v>Business Center</v>
          </cell>
          <cell r="I97">
            <v>1590869.0000000002</v>
          </cell>
          <cell r="J97">
            <v>1579987.7800000005</v>
          </cell>
          <cell r="K97">
            <v>-10881.219999999936</v>
          </cell>
          <cell r="L97">
            <v>-6.886901365781406E-3</v>
          </cell>
          <cell r="M97">
            <v>9491644.6499999985</v>
          </cell>
          <cell r="N97">
            <v>9487985.3599999975</v>
          </cell>
          <cell r="O97">
            <v>-3659.2899999998917</v>
          </cell>
          <cell r="P97">
            <v>-3.8567618531821731E-4</v>
          </cell>
          <cell r="R97">
            <v>1588862.23</v>
          </cell>
          <cell r="S97">
            <v>1504209.04</v>
          </cell>
          <cell r="T97">
            <v>1666219.7200000004</v>
          </cell>
          <cell r="U97">
            <v>1579632.2100000004</v>
          </cell>
          <cell r="V97">
            <v>1561852.4500000002</v>
          </cell>
          <cell r="W97">
            <v>1590869.0000000002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1582002.45</v>
          </cell>
          <cell r="AE97">
            <v>1582002.45</v>
          </cell>
          <cell r="AF97">
            <v>1582002.45</v>
          </cell>
          <cell r="AG97">
            <v>1582002.45</v>
          </cell>
          <cell r="AH97">
            <v>1579987.7800000005</v>
          </cell>
          <cell r="AI97">
            <v>1579987.7800000005</v>
          </cell>
          <cell r="AJ97">
            <v>1579987.7800000005</v>
          </cell>
          <cell r="AK97">
            <v>1579987.7800000005</v>
          </cell>
          <cell r="AL97">
            <v>1579987.7800000005</v>
          </cell>
          <cell r="AM97">
            <v>1579987.7800000005</v>
          </cell>
          <cell r="AN97">
            <v>1579945.7300000004</v>
          </cell>
          <cell r="AO97">
            <v>1580308.2600000002</v>
          </cell>
          <cell r="AQ97">
            <v>18823021.439999998</v>
          </cell>
          <cell r="AR97">
            <v>18823021.439999998</v>
          </cell>
          <cell r="AS97">
            <v>18824108.079999998</v>
          </cell>
          <cell r="AT97">
            <v>18824108.079999998</v>
          </cell>
          <cell r="AU97">
            <v>18824178.469999999</v>
          </cell>
          <cell r="AV97">
            <v>18842788.009999998</v>
          </cell>
          <cell r="AW97" t="e">
            <v>#REF!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20012103.379999999</v>
          </cell>
          <cell r="BE97">
            <v>19697457.820000008</v>
          </cell>
          <cell r="BF97">
            <v>19287782.399999999</v>
          </cell>
          <cell r="BH97">
            <v>18968190.469999999</v>
          </cell>
          <cell r="BI97">
            <v>19979696.640000001</v>
          </cell>
          <cell r="BJ97">
            <v>18617885.520000003</v>
          </cell>
          <cell r="BK97">
            <v>18842788.009999998</v>
          </cell>
          <cell r="BL97">
            <v>18842788.009999998</v>
          </cell>
          <cell r="BM97">
            <v>0</v>
          </cell>
          <cell r="BN97">
            <v>0</v>
          </cell>
          <cell r="BO97">
            <v>9351143.3599999994</v>
          </cell>
          <cell r="BP97">
            <v>125402.46000000089</v>
          </cell>
          <cell r="BQ97">
            <v>0</v>
          </cell>
          <cell r="BS97">
            <v>16568631.600000001</v>
          </cell>
          <cell r="BT97">
            <v>18842788.009999998</v>
          </cell>
          <cell r="BU97">
            <v>16568631.600000001</v>
          </cell>
          <cell r="BV97">
            <v>2274156.4099999997</v>
          </cell>
        </row>
        <row r="99">
          <cell r="C99" t="str">
            <v>O&amp;M</v>
          </cell>
          <cell r="E99" t="str">
            <v>CL-P-Claims Prof Svcs</v>
          </cell>
          <cell r="I99">
            <v>342489.01</v>
          </cell>
          <cell r="J99">
            <v>349398</v>
          </cell>
          <cell r="K99">
            <v>6908.9899999999907</v>
          </cell>
          <cell r="L99">
            <v>1.97739826787789E-2</v>
          </cell>
          <cell r="M99">
            <v>2010601.3</v>
          </cell>
          <cell r="N99">
            <v>2162763.75</v>
          </cell>
          <cell r="O99">
            <v>152162.44999999995</v>
          </cell>
          <cell r="P99">
            <v>7.0355557790350409E-2</v>
          </cell>
          <cell r="R99">
            <v>368521.13</v>
          </cell>
          <cell r="S99">
            <v>315469.88</v>
          </cell>
          <cell r="T99">
            <v>319993.63</v>
          </cell>
          <cell r="U99">
            <v>320610.51</v>
          </cell>
          <cell r="V99">
            <v>343517.14</v>
          </cell>
          <cell r="W99">
            <v>342489.01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382627</v>
          </cell>
          <cell r="AE99">
            <v>332701.25</v>
          </cell>
          <cell r="AF99">
            <v>366012.5</v>
          </cell>
          <cell r="AG99">
            <v>349398</v>
          </cell>
          <cell r="AH99">
            <v>382627</v>
          </cell>
          <cell r="AI99">
            <v>349398</v>
          </cell>
          <cell r="AJ99">
            <v>366012.5</v>
          </cell>
          <cell r="AK99">
            <v>382627</v>
          </cell>
          <cell r="AL99">
            <v>332701.25</v>
          </cell>
          <cell r="AM99">
            <v>382627</v>
          </cell>
          <cell r="AN99">
            <v>366012.5</v>
          </cell>
          <cell r="AO99">
            <v>349398</v>
          </cell>
          <cell r="AQ99">
            <v>4236368.5</v>
          </cell>
          <cell r="AR99">
            <v>4236368.5</v>
          </cell>
          <cell r="AS99">
            <v>4236368.5</v>
          </cell>
          <cell r="AT99">
            <v>4236368.5</v>
          </cell>
          <cell r="AU99">
            <v>4236368.5</v>
          </cell>
          <cell r="AV99">
            <v>4236368.5</v>
          </cell>
          <cell r="AW99" t="e">
            <v>#REF!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D99">
            <v>4220682.8600000003</v>
          </cell>
          <cell r="BE99">
            <v>4109564.16</v>
          </cell>
          <cell r="BF99">
            <v>3979497.97</v>
          </cell>
          <cell r="BH99">
            <v>4342142</v>
          </cell>
          <cell r="BI99">
            <v>4299253.2</v>
          </cell>
          <cell r="BJ99">
            <v>4193937</v>
          </cell>
          <cell r="BK99">
            <v>4236368.5</v>
          </cell>
          <cell r="BL99">
            <v>4236368.5</v>
          </cell>
          <cell r="BO99">
            <v>2225767.2000000002</v>
          </cell>
          <cell r="BP99">
            <v>105773.5</v>
          </cell>
          <cell r="BQ99">
            <v>0</v>
          </cell>
          <cell r="BS99">
            <v>4461976.8</v>
          </cell>
          <cell r="BT99">
            <v>4236368.5</v>
          </cell>
          <cell r="BU99">
            <v>4461976.8</v>
          </cell>
          <cell r="BV99">
            <v>-225608.29999999981</v>
          </cell>
        </row>
        <row r="100">
          <cell r="C100" t="str">
            <v>O&amp;M</v>
          </cell>
          <cell r="E100" t="str">
            <v>CL-P-Integration</v>
          </cell>
          <cell r="F100" t="str">
            <v>Integration</v>
          </cell>
          <cell r="I100">
            <v>0</v>
          </cell>
          <cell r="J100">
            <v>0</v>
          </cell>
          <cell r="K100">
            <v>0</v>
          </cell>
          <cell r="L100" t="str">
            <v xml:space="preserve"> </v>
          </cell>
          <cell r="M100">
            <v>0</v>
          </cell>
          <cell r="N100">
            <v>0</v>
          </cell>
          <cell r="O100">
            <v>0</v>
          </cell>
          <cell r="P100" t="str">
            <v xml:space="preserve"> 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O100">
            <v>0</v>
          </cell>
          <cell r="BP100">
            <v>0</v>
          </cell>
          <cell r="BQ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</row>
        <row r="102">
          <cell r="D102" t="str">
            <v>Non-PT</v>
          </cell>
          <cell r="I102">
            <v>342489.01</v>
          </cell>
          <cell r="J102">
            <v>349398</v>
          </cell>
          <cell r="K102">
            <v>6908.9899999999907</v>
          </cell>
          <cell r="L102">
            <v>1.97739826787789E-2</v>
          </cell>
          <cell r="M102">
            <v>2010601.3</v>
          </cell>
          <cell r="N102">
            <v>2162763.75</v>
          </cell>
          <cell r="O102">
            <v>152162.44999999995</v>
          </cell>
          <cell r="P102">
            <v>7.0355557790350409E-2</v>
          </cell>
          <cell r="R102">
            <v>368521.13</v>
          </cell>
          <cell r="S102">
            <v>315469.88</v>
          </cell>
          <cell r="T102">
            <v>319993.63</v>
          </cell>
          <cell r="U102">
            <v>320610.51</v>
          </cell>
          <cell r="V102">
            <v>343517.14</v>
          </cell>
          <cell r="W102">
            <v>342489.01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382627</v>
          </cell>
          <cell r="AE102">
            <v>332701.25</v>
          </cell>
          <cell r="AF102">
            <v>366012.5</v>
          </cell>
          <cell r="AG102">
            <v>349398</v>
          </cell>
          <cell r="AH102">
            <v>382627</v>
          </cell>
          <cell r="AI102">
            <v>349398</v>
          </cell>
          <cell r="AJ102">
            <v>366012.5</v>
          </cell>
          <cell r="AK102">
            <v>382627</v>
          </cell>
          <cell r="AL102">
            <v>332701.25</v>
          </cell>
          <cell r="AM102">
            <v>382627</v>
          </cell>
          <cell r="AN102">
            <v>366012.5</v>
          </cell>
          <cell r="AO102">
            <v>349398</v>
          </cell>
          <cell r="AQ102">
            <v>4236368.5</v>
          </cell>
          <cell r="AR102">
            <v>4236368.5</v>
          </cell>
          <cell r="AS102">
            <v>4236368.5</v>
          </cell>
          <cell r="AT102">
            <v>4236368.5</v>
          </cell>
          <cell r="AU102">
            <v>4236368.5</v>
          </cell>
          <cell r="AV102">
            <v>4236368.5</v>
          </cell>
          <cell r="AW102" t="e">
            <v>#REF!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D102">
            <v>4220682.8600000003</v>
          </cell>
          <cell r="BE102">
            <v>4109564.16</v>
          </cell>
          <cell r="BF102">
            <v>3979497.97</v>
          </cell>
          <cell r="BH102">
            <v>4342142</v>
          </cell>
          <cell r="BI102">
            <v>4299253.2</v>
          </cell>
          <cell r="BJ102">
            <v>4193937</v>
          </cell>
          <cell r="BK102">
            <v>4236368.5</v>
          </cell>
          <cell r="BL102">
            <v>4236368.5</v>
          </cell>
          <cell r="BM102">
            <v>0</v>
          </cell>
          <cell r="BN102">
            <v>0</v>
          </cell>
          <cell r="BO102">
            <v>2225767.2000000002</v>
          </cell>
          <cell r="BP102">
            <v>105773.5</v>
          </cell>
          <cell r="BQ102">
            <v>0</v>
          </cell>
          <cell r="BS102">
            <v>4461976.8</v>
          </cell>
          <cell r="BT102">
            <v>4236368.5</v>
          </cell>
          <cell r="BU102">
            <v>4461976.8</v>
          </cell>
          <cell r="BV102">
            <v>-225608.29999999981</v>
          </cell>
        </row>
        <row r="104">
          <cell r="C104" t="str">
            <v>O&amp;M</v>
          </cell>
          <cell r="E104" t="str">
            <v>CL-P-E-PT-Integration Pass Through</v>
          </cell>
          <cell r="I104">
            <v>0</v>
          </cell>
          <cell r="J104">
            <v>0</v>
          </cell>
          <cell r="K104">
            <v>0</v>
          </cell>
          <cell r="L104" t="str">
            <v xml:space="preserve"> </v>
          </cell>
          <cell r="M104">
            <v>0</v>
          </cell>
          <cell r="N104">
            <v>0</v>
          </cell>
          <cell r="O104">
            <v>0</v>
          </cell>
          <cell r="P104" t="str">
            <v xml:space="preserve"> 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O104">
            <v>0</v>
          </cell>
          <cell r="BP104">
            <v>0</v>
          </cell>
          <cell r="BQ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</row>
        <row r="106">
          <cell r="D106" t="str">
            <v>PT</v>
          </cell>
          <cell r="I106">
            <v>0</v>
          </cell>
          <cell r="J106">
            <v>0</v>
          </cell>
          <cell r="K106">
            <v>0</v>
          </cell>
          <cell r="L106" t="str">
            <v xml:space="preserve"> </v>
          </cell>
          <cell r="M106">
            <v>0</v>
          </cell>
          <cell r="N106">
            <v>0</v>
          </cell>
          <cell r="O106">
            <v>0</v>
          </cell>
          <cell r="P106" t="str">
            <v xml:space="preserve"> 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</row>
        <row r="108">
          <cell r="C108" t="str">
            <v>O &amp; M Total</v>
          </cell>
          <cell r="I108">
            <v>342489.01</v>
          </cell>
          <cell r="J108">
            <v>349398</v>
          </cell>
          <cell r="K108">
            <v>6908.9899999999907</v>
          </cell>
          <cell r="L108">
            <v>1.97739826787789E-2</v>
          </cell>
          <cell r="M108">
            <v>2010601.3</v>
          </cell>
          <cell r="N108">
            <v>2162763.75</v>
          </cell>
          <cell r="O108">
            <v>152162.44999999995</v>
          </cell>
          <cell r="P108">
            <v>7.0355557790350409E-2</v>
          </cell>
          <cell r="R108">
            <v>368521.13</v>
          </cell>
          <cell r="S108">
            <v>315469.88</v>
          </cell>
          <cell r="T108">
            <v>319993.63</v>
          </cell>
          <cell r="U108">
            <v>320610.51</v>
          </cell>
          <cell r="V108">
            <v>343517.14</v>
          </cell>
          <cell r="W108">
            <v>342489.01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382627</v>
          </cell>
          <cell r="AE108">
            <v>332701.25</v>
          </cell>
          <cell r="AF108">
            <v>366012.5</v>
          </cell>
          <cell r="AG108">
            <v>349398</v>
          </cell>
          <cell r="AH108">
            <v>382627</v>
          </cell>
          <cell r="AI108">
            <v>349398</v>
          </cell>
          <cell r="AJ108">
            <v>366012.5</v>
          </cell>
          <cell r="AK108">
            <v>382627</v>
          </cell>
          <cell r="AL108">
            <v>332701.25</v>
          </cell>
          <cell r="AM108">
            <v>382627</v>
          </cell>
          <cell r="AN108">
            <v>366012.5</v>
          </cell>
          <cell r="AO108">
            <v>349398</v>
          </cell>
          <cell r="AQ108">
            <v>4236368.5</v>
          </cell>
          <cell r="AR108">
            <v>4236368.5</v>
          </cell>
          <cell r="AS108">
            <v>4236368.5</v>
          </cell>
          <cell r="AT108">
            <v>4236368.5</v>
          </cell>
          <cell r="AU108">
            <v>4236368.5</v>
          </cell>
          <cell r="AV108">
            <v>4236368.5</v>
          </cell>
          <cell r="AW108" t="e">
            <v>#REF!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4220682.8600000003</v>
          </cell>
          <cell r="BE108">
            <v>4109564.16</v>
          </cell>
          <cell r="BF108">
            <v>3979497.97</v>
          </cell>
          <cell r="BH108">
            <v>4342142</v>
          </cell>
          <cell r="BI108">
            <v>4299253.2</v>
          </cell>
          <cell r="BJ108">
            <v>4193937</v>
          </cell>
          <cell r="BK108">
            <v>4236368.5</v>
          </cell>
          <cell r="BL108">
            <v>4236368.5</v>
          </cell>
          <cell r="BM108">
            <v>0</v>
          </cell>
          <cell r="BN108">
            <v>0</v>
          </cell>
          <cell r="BO108">
            <v>2225767.2000000002</v>
          </cell>
          <cell r="BP108">
            <v>105773.5</v>
          </cell>
          <cell r="BQ108">
            <v>0</v>
          </cell>
          <cell r="BS108">
            <v>4461976.8</v>
          </cell>
          <cell r="BT108">
            <v>4236368.5</v>
          </cell>
          <cell r="BU108">
            <v>4461976.8</v>
          </cell>
          <cell r="BV108">
            <v>-225608.29999999981</v>
          </cell>
        </row>
        <row r="110">
          <cell r="I110">
            <v>20943.370800000001</v>
          </cell>
          <cell r="J110">
            <v>17160.755799999999</v>
          </cell>
          <cell r="K110">
            <v>-3782.6150000000016</v>
          </cell>
          <cell r="L110">
            <v>-0.22042240120915896</v>
          </cell>
          <cell r="M110">
            <v>21721.284199999998</v>
          </cell>
          <cell r="N110">
            <v>108202.1262</v>
          </cell>
          <cell r="O110">
            <v>86480.842000000004</v>
          </cell>
          <cell r="P110">
            <v>0.79925270451848107</v>
          </cell>
          <cell r="W110">
            <v>20943.370800000001</v>
          </cell>
          <cell r="AV110">
            <v>219097.9</v>
          </cell>
          <cell r="BH110">
            <v>217677.89759999982</v>
          </cell>
          <cell r="BK110">
            <v>219097.9</v>
          </cell>
          <cell r="BL110">
            <v>219097.9</v>
          </cell>
          <cell r="BP110">
            <v>-1420.0024000001722</v>
          </cell>
        </row>
        <row r="111">
          <cell r="I111">
            <v>321545.63920000003</v>
          </cell>
          <cell r="J111">
            <v>332237.24420000002</v>
          </cell>
          <cell r="K111">
            <v>10691.604999999981</v>
          </cell>
          <cell r="L111">
            <v>3.2180633528141878E-2</v>
          </cell>
          <cell r="M111">
            <v>1988880.0157999999</v>
          </cell>
          <cell r="N111">
            <v>2054561.6237999999</v>
          </cell>
          <cell r="O111">
            <v>65681.608000000007</v>
          </cell>
          <cell r="P111">
            <v>3.1968672654616732E-2</v>
          </cell>
          <cell r="W111">
            <v>321545.63920000003</v>
          </cell>
          <cell r="AV111">
            <v>4017270.6</v>
          </cell>
          <cell r="BH111">
            <v>4124464.1024000002</v>
          </cell>
          <cell r="BK111">
            <v>4017270.6</v>
          </cell>
          <cell r="BL111">
            <v>4017270.6</v>
          </cell>
          <cell r="BP111">
            <v>107193.50240000011</v>
          </cell>
        </row>
        <row r="113">
          <cell r="B113" t="str">
            <v>Claims</v>
          </cell>
          <cell r="I113">
            <v>342489.01</v>
          </cell>
          <cell r="J113">
            <v>349398</v>
          </cell>
          <cell r="K113">
            <v>6908.9899999999907</v>
          </cell>
          <cell r="L113">
            <v>1.97739826787789E-2</v>
          </cell>
          <cell r="M113">
            <v>2010601.3</v>
          </cell>
          <cell r="N113">
            <v>2162763.75</v>
          </cell>
          <cell r="O113">
            <v>152162.44999999995</v>
          </cell>
          <cell r="P113">
            <v>7.0355557790350409E-2</v>
          </cell>
          <cell r="R113">
            <v>368521.13</v>
          </cell>
          <cell r="S113">
            <v>315469.88</v>
          </cell>
          <cell r="T113">
            <v>319993.63</v>
          </cell>
          <cell r="U113">
            <v>320610.51</v>
          </cell>
          <cell r="V113">
            <v>343517.14</v>
          </cell>
          <cell r="W113">
            <v>342489.01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382627</v>
          </cell>
          <cell r="AE113">
            <v>332701.25</v>
          </cell>
          <cell r="AF113">
            <v>366012.5</v>
          </cell>
          <cell r="AG113">
            <v>349398</v>
          </cell>
          <cell r="AH113">
            <v>382627</v>
          </cell>
          <cell r="AI113">
            <v>349398</v>
          </cell>
          <cell r="AJ113">
            <v>366012.5</v>
          </cell>
          <cell r="AK113">
            <v>382627</v>
          </cell>
          <cell r="AL113">
            <v>332701.25</v>
          </cell>
          <cell r="AM113">
            <v>382627</v>
          </cell>
          <cell r="AN113">
            <v>366012.5</v>
          </cell>
          <cell r="AO113">
            <v>349398</v>
          </cell>
          <cell r="AQ113">
            <v>4236368.5</v>
          </cell>
          <cell r="AR113">
            <v>4236368.5</v>
          </cell>
          <cell r="AS113">
            <v>4236368.5</v>
          </cell>
          <cell r="AT113">
            <v>4236368.5</v>
          </cell>
          <cell r="AU113">
            <v>4236368.5</v>
          </cell>
          <cell r="AV113">
            <v>4236368.5</v>
          </cell>
          <cell r="AW113" t="e">
            <v>#REF!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4220682.8600000003</v>
          </cell>
          <cell r="BE113">
            <v>4109564.16</v>
          </cell>
          <cell r="BF113">
            <v>3979497.97</v>
          </cell>
          <cell r="BH113">
            <v>4342142</v>
          </cell>
          <cell r="BI113">
            <v>4299253.2</v>
          </cell>
          <cell r="BJ113">
            <v>4193937</v>
          </cell>
          <cell r="BK113">
            <v>4236368.5</v>
          </cell>
          <cell r="BL113">
            <v>4236368.5</v>
          </cell>
          <cell r="BM113">
            <v>0</v>
          </cell>
          <cell r="BN113">
            <v>0</v>
          </cell>
          <cell r="BO113">
            <v>2225767.2000000002</v>
          </cell>
          <cell r="BP113">
            <v>105773.5</v>
          </cell>
          <cell r="BQ113">
            <v>0</v>
          </cell>
          <cell r="BS113">
            <v>4461976.8</v>
          </cell>
          <cell r="BT113">
            <v>4236368.5</v>
          </cell>
          <cell r="BU113">
            <v>4461976.8</v>
          </cell>
          <cell r="BV113">
            <v>-225608.29999999981</v>
          </cell>
        </row>
        <row r="115">
          <cell r="C115" t="str">
            <v>O&amp;M</v>
          </cell>
          <cell r="E115" t="str">
            <v>CO-P-E-D/McoAll</v>
          </cell>
          <cell r="I115">
            <v>6506.96</v>
          </cell>
          <cell r="J115">
            <v>12845.25</v>
          </cell>
          <cell r="K115">
            <v>6338.29</v>
          </cell>
          <cell r="L115">
            <v>0.49343453805881549</v>
          </cell>
          <cell r="M115">
            <v>35795.769999999997</v>
          </cell>
          <cell r="N115">
            <v>71751.75</v>
          </cell>
          <cell r="O115">
            <v>35955.980000000003</v>
          </cell>
          <cell r="P115">
            <v>0.50111641876330548</v>
          </cell>
          <cell r="R115">
            <v>11927.92</v>
          </cell>
          <cell r="S115">
            <v>2069.52</v>
          </cell>
          <cell r="T115">
            <v>2583.65</v>
          </cell>
          <cell r="U115">
            <v>6239.03</v>
          </cell>
          <cell r="V115">
            <v>6468.69</v>
          </cell>
          <cell r="W115">
            <v>6506.96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11288.25</v>
          </cell>
          <cell r="AE115">
            <v>10380</v>
          </cell>
          <cell r="AF115">
            <v>10899</v>
          </cell>
          <cell r="AG115">
            <v>12845.25</v>
          </cell>
          <cell r="AH115">
            <v>13494</v>
          </cell>
          <cell r="AI115">
            <v>12845.25</v>
          </cell>
          <cell r="AJ115">
            <v>13234.5</v>
          </cell>
          <cell r="AK115">
            <v>13494</v>
          </cell>
          <cell r="AL115">
            <v>12585.75</v>
          </cell>
          <cell r="AM115">
            <v>13494</v>
          </cell>
          <cell r="AN115">
            <v>13234.5</v>
          </cell>
          <cell r="AO115">
            <v>12715.5</v>
          </cell>
          <cell r="AQ115">
            <v>150510</v>
          </cell>
          <cell r="AR115">
            <v>150510</v>
          </cell>
          <cell r="AS115">
            <v>153106.76999999999</v>
          </cell>
          <cell r="AT115">
            <v>153106.76999999999</v>
          </cell>
          <cell r="AU115">
            <v>152866</v>
          </cell>
          <cell r="AV115">
            <v>152866</v>
          </cell>
          <cell r="AW115" t="e">
            <v>#REF!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D115">
            <v>24769.69</v>
          </cell>
          <cell r="BE115">
            <v>91972.23</v>
          </cell>
          <cell r="BF115">
            <v>146184.79999999999</v>
          </cell>
          <cell r="BH115">
            <v>150510</v>
          </cell>
          <cell r="BI115">
            <v>117786.24000000001</v>
          </cell>
          <cell r="BJ115">
            <v>110996.4</v>
          </cell>
          <cell r="BK115">
            <v>152866</v>
          </cell>
          <cell r="BL115">
            <v>152866</v>
          </cell>
          <cell r="BO115">
            <v>117070.23000000001</v>
          </cell>
          <cell r="BP115">
            <v>-2356</v>
          </cell>
          <cell r="BQ115">
            <v>0</v>
          </cell>
          <cell r="BS115">
            <v>115958.39999999999</v>
          </cell>
          <cell r="BT115">
            <v>152866</v>
          </cell>
          <cell r="BU115">
            <v>115958.39999999999</v>
          </cell>
          <cell r="BV115">
            <v>36907.600000000006</v>
          </cell>
        </row>
        <row r="116">
          <cell r="C116" t="str">
            <v>O&amp;M</v>
          </cell>
          <cell r="E116" t="str">
            <v>CO-P-E-Sarbanes Oxley 404</v>
          </cell>
          <cell r="I116">
            <v>0</v>
          </cell>
          <cell r="J116">
            <v>333.46</v>
          </cell>
          <cell r="K116">
            <v>333.46</v>
          </cell>
          <cell r="L116">
            <v>1</v>
          </cell>
          <cell r="M116">
            <v>0</v>
          </cell>
          <cell r="N116">
            <v>2000.76</v>
          </cell>
          <cell r="O116">
            <v>2000.76</v>
          </cell>
          <cell r="P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333.46</v>
          </cell>
          <cell r="AE116">
            <v>333.46</v>
          </cell>
          <cell r="AF116">
            <v>333.46</v>
          </cell>
          <cell r="AG116">
            <v>333.46</v>
          </cell>
          <cell r="AH116">
            <v>333.46</v>
          </cell>
          <cell r="AI116">
            <v>333.46</v>
          </cell>
          <cell r="AJ116">
            <v>333.46</v>
          </cell>
          <cell r="AK116">
            <v>333.46</v>
          </cell>
          <cell r="AL116">
            <v>333.46</v>
          </cell>
          <cell r="AM116">
            <v>333.46</v>
          </cell>
          <cell r="AN116">
            <v>333.46</v>
          </cell>
          <cell r="AO116">
            <v>166.73</v>
          </cell>
          <cell r="AQ116">
            <v>3895.5</v>
          </cell>
          <cell r="AR116">
            <v>3895.5</v>
          </cell>
          <cell r="AS116">
            <v>3962.44</v>
          </cell>
          <cell r="AT116">
            <v>3962.44</v>
          </cell>
          <cell r="AU116">
            <v>3962</v>
          </cell>
          <cell r="AV116">
            <v>3962</v>
          </cell>
          <cell r="AW116" t="e">
            <v>#REF!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229.75</v>
          </cell>
          <cell r="BH116">
            <v>3834.79</v>
          </cell>
          <cell r="BI116">
            <v>5778.08</v>
          </cell>
          <cell r="BJ116">
            <v>5521.92</v>
          </cell>
          <cell r="BK116">
            <v>3962</v>
          </cell>
          <cell r="BL116">
            <v>3962</v>
          </cell>
          <cell r="BO116">
            <v>3962</v>
          </cell>
          <cell r="BP116">
            <v>-127.21000000000004</v>
          </cell>
          <cell r="BQ116">
            <v>0</v>
          </cell>
          <cell r="BS116">
            <v>0</v>
          </cell>
          <cell r="BT116">
            <v>3962</v>
          </cell>
          <cell r="BU116">
            <v>0</v>
          </cell>
          <cell r="BV116">
            <v>3962</v>
          </cell>
        </row>
        <row r="117">
          <cell r="C117" t="str">
            <v>O&amp;M</v>
          </cell>
          <cell r="E117" t="str">
            <v>CO-P-Mgt Acct C</v>
          </cell>
          <cell r="I117">
            <v>0</v>
          </cell>
          <cell r="J117">
            <v>12883.68</v>
          </cell>
          <cell r="K117">
            <v>12883.68</v>
          </cell>
          <cell r="L117">
            <v>1</v>
          </cell>
          <cell r="M117">
            <v>16769.79</v>
          </cell>
          <cell r="N117">
            <v>71700.479999999996</v>
          </cell>
          <cell r="O117">
            <v>54930.689999999995</v>
          </cell>
          <cell r="P117">
            <v>0.76611328125</v>
          </cell>
          <cell r="R117">
            <v>0</v>
          </cell>
          <cell r="S117">
            <v>7457.13</v>
          </cell>
          <cell r="T117">
            <v>7632.18</v>
          </cell>
          <cell r="U117">
            <v>1400.4</v>
          </cell>
          <cell r="V117">
            <v>280.08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11203.2</v>
          </cell>
          <cell r="AE117">
            <v>10362.959999999999</v>
          </cell>
          <cell r="AF117">
            <v>10923.12</v>
          </cell>
          <cell r="AG117">
            <v>12883.68</v>
          </cell>
          <cell r="AH117">
            <v>13443.84</v>
          </cell>
          <cell r="AI117">
            <v>12883.68</v>
          </cell>
          <cell r="AJ117">
            <v>13023.72</v>
          </cell>
          <cell r="AK117">
            <v>13443.84</v>
          </cell>
          <cell r="AL117">
            <v>12603.6</v>
          </cell>
          <cell r="AM117">
            <v>13443.84</v>
          </cell>
          <cell r="AN117">
            <v>13023.72</v>
          </cell>
          <cell r="AO117">
            <v>12603.6</v>
          </cell>
          <cell r="AQ117">
            <v>149842.79999999999</v>
          </cell>
          <cell r="AR117">
            <v>149842.79999999999</v>
          </cell>
          <cell r="AS117">
            <v>149842.79999999999</v>
          </cell>
          <cell r="AT117">
            <v>149842.79999999999</v>
          </cell>
          <cell r="AU117">
            <v>149842.79999999999</v>
          </cell>
          <cell r="AV117">
            <v>149842.79999999999</v>
          </cell>
          <cell r="AW117" t="e">
            <v>#REF!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D117">
            <v>71904.960000000006</v>
          </cell>
          <cell r="BE117">
            <v>77907.47</v>
          </cell>
          <cell r="BF117">
            <v>152916.94</v>
          </cell>
          <cell r="BH117">
            <v>149842.79999999999</v>
          </cell>
          <cell r="BI117">
            <v>175511.16</v>
          </cell>
          <cell r="BJ117">
            <v>171245.52</v>
          </cell>
          <cell r="BK117">
            <v>149842.79999999999</v>
          </cell>
          <cell r="BL117">
            <v>149842.79999999999</v>
          </cell>
          <cell r="BO117">
            <v>133073.00999999998</v>
          </cell>
          <cell r="BP117">
            <v>0</v>
          </cell>
          <cell r="BQ117">
            <v>0</v>
          </cell>
          <cell r="BS117">
            <v>172578</v>
          </cell>
          <cell r="BT117">
            <v>149842.79999999999</v>
          </cell>
          <cell r="BU117">
            <v>172578</v>
          </cell>
          <cell r="BV117">
            <v>-22735.200000000012</v>
          </cell>
        </row>
        <row r="118">
          <cell r="C118" t="str">
            <v>O&amp;M</v>
          </cell>
          <cell r="E118" t="str">
            <v>CO-P-Service Company Business Planning and Analysis</v>
          </cell>
          <cell r="F118" t="str">
            <v>SC BusPlng</v>
          </cell>
          <cell r="I118">
            <v>0</v>
          </cell>
          <cell r="J118">
            <v>0</v>
          </cell>
          <cell r="K118">
            <v>0</v>
          </cell>
          <cell r="L118" t="str">
            <v xml:space="preserve"> </v>
          </cell>
          <cell r="M118">
            <v>0</v>
          </cell>
          <cell r="N118">
            <v>0</v>
          </cell>
          <cell r="O118">
            <v>0</v>
          </cell>
          <cell r="P118" t="str">
            <v xml:space="preserve"> 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Q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</row>
        <row r="120">
          <cell r="D120" t="str">
            <v>Non-PT</v>
          </cell>
          <cell r="I120">
            <v>6506.96</v>
          </cell>
          <cell r="J120">
            <v>26062.39</v>
          </cell>
          <cell r="K120">
            <v>19555.43</v>
          </cell>
          <cell r="L120">
            <v>0.75033141626688882</v>
          </cell>
          <cell r="M120">
            <v>52565.56</v>
          </cell>
          <cell r="N120">
            <v>145452.99</v>
          </cell>
          <cell r="O120">
            <v>92887.43</v>
          </cell>
          <cell r="P120">
            <v>0.63860791036334141</v>
          </cell>
          <cell r="R120">
            <v>11927.92</v>
          </cell>
          <cell r="S120">
            <v>9526.65</v>
          </cell>
          <cell r="T120">
            <v>10215.83</v>
          </cell>
          <cell r="U120">
            <v>7639.43</v>
          </cell>
          <cell r="V120">
            <v>6748.7699999999995</v>
          </cell>
          <cell r="W120">
            <v>6506.96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22824.91</v>
          </cell>
          <cell r="AE120">
            <v>21076.42</v>
          </cell>
          <cell r="AF120">
            <v>22155.58</v>
          </cell>
          <cell r="AG120">
            <v>26062.39</v>
          </cell>
          <cell r="AH120">
            <v>27271.3</v>
          </cell>
          <cell r="AI120">
            <v>26062.39</v>
          </cell>
          <cell r="AJ120">
            <v>26591.68</v>
          </cell>
          <cell r="AK120">
            <v>27271.3</v>
          </cell>
          <cell r="AL120">
            <v>25522.809999999998</v>
          </cell>
          <cell r="AM120">
            <v>27271.3</v>
          </cell>
          <cell r="AN120">
            <v>26591.68</v>
          </cell>
          <cell r="AO120">
            <v>25485.83</v>
          </cell>
          <cell r="AQ120">
            <v>304248.3</v>
          </cell>
          <cell r="AR120">
            <v>304248.3</v>
          </cell>
          <cell r="AS120">
            <v>306912.01</v>
          </cell>
          <cell r="AT120">
            <v>306912.01</v>
          </cell>
          <cell r="AU120">
            <v>306670.8</v>
          </cell>
          <cell r="AV120">
            <v>306670.8</v>
          </cell>
          <cell r="AW120" t="e">
            <v>#REF!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D120">
            <v>96674.650000000009</v>
          </cell>
          <cell r="BE120">
            <v>169879.7</v>
          </cell>
          <cell r="BF120">
            <v>299331.49</v>
          </cell>
          <cell r="BH120">
            <v>304187.58999999997</v>
          </cell>
          <cell r="BI120">
            <v>299075.48</v>
          </cell>
          <cell r="BJ120">
            <v>287763.83999999997</v>
          </cell>
          <cell r="BK120">
            <v>306670.8</v>
          </cell>
          <cell r="BL120">
            <v>306670.8</v>
          </cell>
          <cell r="BM120">
            <v>0</v>
          </cell>
          <cell r="BN120">
            <v>0</v>
          </cell>
          <cell r="BO120">
            <v>254105.24</v>
          </cell>
          <cell r="BP120">
            <v>-2483.21</v>
          </cell>
          <cell r="BQ120">
            <v>0</v>
          </cell>
          <cell r="BS120">
            <v>288536.40000000002</v>
          </cell>
          <cell r="BT120">
            <v>306670.8</v>
          </cell>
          <cell r="BU120">
            <v>288536.40000000002</v>
          </cell>
          <cell r="BV120">
            <v>18134.399999999994</v>
          </cell>
        </row>
        <row r="122">
          <cell r="C122" t="str">
            <v>O&amp;M</v>
          </cell>
          <cell r="E122" t="str">
            <v>CO-P-E-PT-Integratio</v>
          </cell>
          <cell r="F122" t="str">
            <v>T&amp;E</v>
          </cell>
          <cell r="I122">
            <v>0</v>
          </cell>
          <cell r="J122">
            <v>0</v>
          </cell>
          <cell r="K122">
            <v>0</v>
          </cell>
          <cell r="L122" t="str">
            <v xml:space="preserve"> </v>
          </cell>
          <cell r="M122">
            <v>0</v>
          </cell>
          <cell r="N122">
            <v>0</v>
          </cell>
          <cell r="O122">
            <v>0</v>
          </cell>
          <cell r="P122" t="str">
            <v xml:space="preserve"> 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O122">
            <v>0</v>
          </cell>
          <cell r="BP122">
            <v>0</v>
          </cell>
          <cell r="BQ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</row>
        <row r="123">
          <cell r="C123" t="str">
            <v>O&amp;M</v>
          </cell>
          <cell r="E123" t="str">
            <v>CO-P-Integration</v>
          </cell>
          <cell r="F123" t="str">
            <v>Integration</v>
          </cell>
          <cell r="I123">
            <v>0</v>
          </cell>
          <cell r="J123">
            <v>0</v>
          </cell>
          <cell r="K123">
            <v>0</v>
          </cell>
          <cell r="L123" t="str">
            <v xml:space="preserve"> </v>
          </cell>
          <cell r="M123">
            <v>0</v>
          </cell>
          <cell r="N123">
            <v>0</v>
          </cell>
          <cell r="O123">
            <v>0</v>
          </cell>
          <cell r="P123" t="str">
            <v xml:space="preserve"> 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O123">
            <v>0</v>
          </cell>
          <cell r="BP123">
            <v>0</v>
          </cell>
          <cell r="BQ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</row>
        <row r="125">
          <cell r="D125" t="str">
            <v>PT</v>
          </cell>
          <cell r="I125">
            <v>0</v>
          </cell>
          <cell r="J125">
            <v>0</v>
          </cell>
          <cell r="K125">
            <v>0</v>
          </cell>
          <cell r="L125" t="str">
            <v xml:space="preserve"> </v>
          </cell>
          <cell r="M125">
            <v>0</v>
          </cell>
          <cell r="N125">
            <v>0</v>
          </cell>
          <cell r="O125">
            <v>0</v>
          </cell>
          <cell r="P125" t="str">
            <v xml:space="preserve"> 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</row>
        <row r="127">
          <cell r="C127" t="str">
            <v>O &amp; M Total</v>
          </cell>
          <cell r="I127">
            <v>6506.96</v>
          </cell>
          <cell r="J127">
            <v>26062.39</v>
          </cell>
          <cell r="K127">
            <v>19555.43</v>
          </cell>
          <cell r="L127">
            <v>0.75033141626688882</v>
          </cell>
          <cell r="M127">
            <v>52565.56</v>
          </cell>
          <cell r="N127">
            <v>145452.99</v>
          </cell>
          <cell r="O127">
            <v>92887.43</v>
          </cell>
          <cell r="P127">
            <v>0.63860791036334141</v>
          </cell>
          <cell r="R127">
            <v>11927.92</v>
          </cell>
          <cell r="S127">
            <v>9526.65</v>
          </cell>
          <cell r="T127">
            <v>10215.83</v>
          </cell>
          <cell r="U127">
            <v>7639.43</v>
          </cell>
          <cell r="V127">
            <v>6748.7699999999995</v>
          </cell>
          <cell r="W127">
            <v>6506.96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22824.91</v>
          </cell>
          <cell r="AE127">
            <v>21076.42</v>
          </cell>
          <cell r="AF127">
            <v>22155.58</v>
          </cell>
          <cell r="AG127">
            <v>26062.39</v>
          </cell>
          <cell r="AH127">
            <v>27271.3</v>
          </cell>
          <cell r="AI127">
            <v>26062.39</v>
          </cell>
          <cell r="AJ127">
            <v>26591.68</v>
          </cell>
          <cell r="AK127">
            <v>27271.3</v>
          </cell>
          <cell r="AL127">
            <v>25522.809999999998</v>
          </cell>
          <cell r="AM127">
            <v>27271.3</v>
          </cell>
          <cell r="AN127">
            <v>26591.68</v>
          </cell>
          <cell r="AO127">
            <v>25485.83</v>
          </cell>
          <cell r="AQ127">
            <v>304248.3</v>
          </cell>
          <cell r="AR127">
            <v>304248.3</v>
          </cell>
          <cell r="AS127">
            <v>306912.01</v>
          </cell>
          <cell r="AT127">
            <v>306912.01</v>
          </cell>
          <cell r="AU127">
            <v>306670.8</v>
          </cell>
          <cell r="AV127">
            <v>306670.8</v>
          </cell>
          <cell r="AW127" t="e">
            <v>#REF!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96674.650000000009</v>
          </cell>
          <cell r="BE127">
            <v>169879.7</v>
          </cell>
          <cell r="BF127">
            <v>299331.49</v>
          </cell>
          <cell r="BH127">
            <v>304187.58999999997</v>
          </cell>
          <cell r="BI127">
            <v>299075.48</v>
          </cell>
          <cell r="BJ127">
            <v>287763.83999999997</v>
          </cell>
          <cell r="BK127">
            <v>306670.8</v>
          </cell>
          <cell r="BL127">
            <v>306670.8</v>
          </cell>
          <cell r="BM127">
            <v>0</v>
          </cell>
          <cell r="BN127">
            <v>0</v>
          </cell>
          <cell r="BO127">
            <v>254105.24</v>
          </cell>
          <cell r="BP127">
            <v>-2483.21</v>
          </cell>
          <cell r="BQ127">
            <v>0</v>
          </cell>
          <cell r="BS127">
            <v>288536.40000000002</v>
          </cell>
          <cell r="BT127">
            <v>306670.8</v>
          </cell>
          <cell r="BU127">
            <v>288536.40000000002</v>
          </cell>
          <cell r="BV127">
            <v>18134.399999999994</v>
          </cell>
        </row>
        <row r="129">
          <cell r="I129">
            <v>13992.064999999999</v>
          </cell>
          <cell r="J129">
            <v>529.26159999999993</v>
          </cell>
          <cell r="K129">
            <v>-13462.803399999999</v>
          </cell>
          <cell r="L129">
            <v>-25.436954806469995</v>
          </cell>
          <cell r="M129">
            <v>23878.112799999999</v>
          </cell>
          <cell r="N129">
            <v>49152.378399999994</v>
          </cell>
          <cell r="O129">
            <v>25274.265599999995</v>
          </cell>
          <cell r="P129">
            <v>0.51420229137884399</v>
          </cell>
          <cell r="W129">
            <v>13992.064999999999</v>
          </cell>
          <cell r="AV129">
            <v>123545.21999999999</v>
          </cell>
          <cell r="BH129">
            <v>36540.075399999936</v>
          </cell>
          <cell r="BK129">
            <v>123545.21999999999</v>
          </cell>
          <cell r="BL129">
            <v>123545.21999999999</v>
          </cell>
          <cell r="BP129">
            <v>-87005.144600000058</v>
          </cell>
        </row>
        <row r="130">
          <cell r="I130">
            <v>-7485.1049999999987</v>
          </cell>
          <cell r="J130">
            <v>25533.128399999998</v>
          </cell>
          <cell r="K130">
            <v>33018.233399999997</v>
          </cell>
          <cell r="L130">
            <v>1.2931526792463082</v>
          </cell>
          <cell r="M130">
            <v>28687.447199999999</v>
          </cell>
          <cell r="N130">
            <v>96300.611600000004</v>
          </cell>
          <cell r="O130">
            <v>67613.164400000009</v>
          </cell>
          <cell r="P130">
            <v>0.70210524395049645</v>
          </cell>
          <cell r="W130">
            <v>-7485.1049999999987</v>
          </cell>
          <cell r="AV130">
            <v>183125.58000000002</v>
          </cell>
          <cell r="BH130">
            <v>267647.51460000005</v>
          </cell>
          <cell r="BK130">
            <v>183125.58000000002</v>
          </cell>
          <cell r="BL130">
            <v>183125.58000000002</v>
          </cell>
          <cell r="BP130">
            <v>84521.934600000037</v>
          </cell>
        </row>
        <row r="132">
          <cell r="B132" t="str">
            <v>Commercial Operations Group</v>
          </cell>
          <cell r="I132">
            <v>6506.96</v>
          </cell>
          <cell r="J132">
            <v>26062.39</v>
          </cell>
          <cell r="K132">
            <v>19555.43</v>
          </cell>
          <cell r="L132">
            <v>0.75033141626688882</v>
          </cell>
          <cell r="M132">
            <v>52565.56</v>
          </cell>
          <cell r="N132">
            <v>145452.99</v>
          </cell>
          <cell r="O132">
            <v>92887.43</v>
          </cell>
          <cell r="P132">
            <v>0.63860791036334141</v>
          </cell>
          <cell r="R132">
            <v>11927.92</v>
          </cell>
          <cell r="S132">
            <v>9526.65</v>
          </cell>
          <cell r="T132">
            <v>10215.83</v>
          </cell>
          <cell r="U132">
            <v>7639.43</v>
          </cell>
          <cell r="V132">
            <v>6748.7699999999995</v>
          </cell>
          <cell r="W132">
            <v>6506.96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 t="str">
            <v>`</v>
          </cell>
          <cell r="AE132">
            <v>21076.42</v>
          </cell>
          <cell r="AF132">
            <v>22155.58</v>
          </cell>
          <cell r="AG132">
            <v>26062.39</v>
          </cell>
          <cell r="AH132">
            <v>27271.3</v>
          </cell>
          <cell r="AI132">
            <v>26062.39</v>
          </cell>
          <cell r="AJ132">
            <v>26591.68</v>
          </cell>
          <cell r="AK132">
            <v>27271.3</v>
          </cell>
          <cell r="AL132">
            <v>25522.809999999998</v>
          </cell>
          <cell r="AM132">
            <v>27271.3</v>
          </cell>
          <cell r="AN132">
            <v>26591.68</v>
          </cell>
          <cell r="AO132">
            <v>25485.83</v>
          </cell>
          <cell r="AQ132">
            <v>304248.3</v>
          </cell>
          <cell r="AR132">
            <v>304248.3</v>
          </cell>
          <cell r="AS132">
            <v>306912.01</v>
          </cell>
          <cell r="AT132">
            <v>306912.01</v>
          </cell>
          <cell r="AU132">
            <v>306670.8</v>
          </cell>
          <cell r="AV132">
            <v>306670.8</v>
          </cell>
          <cell r="AW132" t="e">
            <v>#REF!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D132">
            <v>96674.650000000009</v>
          </cell>
          <cell r="BE132">
            <v>169879.7</v>
          </cell>
          <cell r="BF132">
            <v>299331.49</v>
          </cell>
          <cell r="BH132">
            <v>304187.58999999997</v>
          </cell>
          <cell r="BI132">
            <v>299075.48</v>
          </cell>
          <cell r="BJ132">
            <v>287763.83999999997</v>
          </cell>
          <cell r="BK132">
            <v>306670.8</v>
          </cell>
          <cell r="BL132">
            <v>306670.8</v>
          </cell>
          <cell r="BM132">
            <v>0</v>
          </cell>
          <cell r="BN132">
            <v>0</v>
          </cell>
          <cell r="BO132">
            <v>254105.24</v>
          </cell>
          <cell r="BP132">
            <v>-2483.21</v>
          </cell>
          <cell r="BQ132">
            <v>0</v>
          </cell>
          <cell r="BS132">
            <v>288536.40000000002</v>
          </cell>
          <cell r="BT132">
            <v>306670.8</v>
          </cell>
          <cell r="BU132">
            <v>288536.40000000002</v>
          </cell>
          <cell r="BV132">
            <v>18134.399999999994</v>
          </cell>
        </row>
        <row r="134">
          <cell r="C134" t="str">
            <v>O&amp;M</v>
          </cell>
          <cell r="E134" t="str">
            <v>FP-P-E-FedRegPol</v>
          </cell>
          <cell r="I134">
            <v>0</v>
          </cell>
          <cell r="J134">
            <v>0</v>
          </cell>
          <cell r="K134">
            <v>0</v>
          </cell>
          <cell r="L134" t="str">
            <v xml:space="preserve"> </v>
          </cell>
          <cell r="M134">
            <v>0</v>
          </cell>
          <cell r="N134">
            <v>0</v>
          </cell>
          <cell r="O134">
            <v>0</v>
          </cell>
          <cell r="P134" t="str">
            <v xml:space="preserve"> 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D134">
            <v>0</v>
          </cell>
          <cell r="BE134">
            <v>215920.95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O134">
            <v>0</v>
          </cell>
          <cell r="BP134">
            <v>0</v>
          </cell>
          <cell r="BQ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</row>
        <row r="135">
          <cell r="C135" t="str">
            <v>O&amp;M</v>
          </cell>
          <cell r="E135" t="str">
            <v>FP-P-Federal Reg Pol</v>
          </cell>
          <cell r="I135">
            <v>0</v>
          </cell>
          <cell r="J135">
            <v>0</v>
          </cell>
          <cell r="K135">
            <v>0</v>
          </cell>
          <cell r="L135" t="str">
            <v xml:space="preserve"> </v>
          </cell>
          <cell r="M135">
            <v>0</v>
          </cell>
          <cell r="N135">
            <v>0</v>
          </cell>
          <cell r="O135">
            <v>0</v>
          </cell>
          <cell r="P135" t="str">
            <v xml:space="preserve"> 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D135">
            <v>0</v>
          </cell>
          <cell r="BE135">
            <v>91350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O135">
            <v>0</v>
          </cell>
          <cell r="BP135">
            <v>0</v>
          </cell>
          <cell r="BQ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</row>
        <row r="136">
          <cell r="C136" t="str">
            <v>O&amp;M</v>
          </cell>
          <cell r="E136" t="str">
            <v>CF-P-E-Ext Comm</v>
          </cell>
          <cell r="I136">
            <v>27609.9</v>
          </cell>
          <cell r="J136">
            <v>42575.9</v>
          </cell>
          <cell r="K136">
            <v>14966</v>
          </cell>
          <cell r="L136">
            <v>0.35151341486615667</v>
          </cell>
          <cell r="M136">
            <v>112715.67</v>
          </cell>
          <cell r="N136">
            <v>255915.68</v>
          </cell>
          <cell r="O136">
            <v>143200.01</v>
          </cell>
          <cell r="P136">
            <v>0.55955934392140416</v>
          </cell>
          <cell r="R136">
            <v>17590.18</v>
          </cell>
          <cell r="S136">
            <v>12023.66</v>
          </cell>
          <cell r="T136">
            <v>20633.2</v>
          </cell>
          <cell r="U136">
            <v>19668.34</v>
          </cell>
          <cell r="V136">
            <v>15190.39</v>
          </cell>
          <cell r="W136">
            <v>27609.9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42690.97</v>
          </cell>
          <cell r="AE136">
            <v>42690.97</v>
          </cell>
          <cell r="AF136">
            <v>42690.97</v>
          </cell>
          <cell r="AG136">
            <v>42690.97</v>
          </cell>
          <cell r="AH136">
            <v>42575.9</v>
          </cell>
          <cell r="AI136">
            <v>42575.9</v>
          </cell>
          <cell r="AJ136">
            <v>42575.9</v>
          </cell>
          <cell r="AK136">
            <v>42575.9</v>
          </cell>
          <cell r="AL136">
            <v>42575.9</v>
          </cell>
          <cell r="AM136">
            <v>42575.9</v>
          </cell>
          <cell r="AN136">
            <v>42575.9</v>
          </cell>
          <cell r="AO136">
            <v>42575.9</v>
          </cell>
          <cell r="AQ136">
            <v>523547.75</v>
          </cell>
          <cell r="AR136">
            <v>523547.75</v>
          </cell>
          <cell r="AS136">
            <v>523547.79</v>
          </cell>
          <cell r="AT136">
            <v>523547.79</v>
          </cell>
          <cell r="AU136">
            <v>523548</v>
          </cell>
          <cell r="AV136">
            <v>281140</v>
          </cell>
          <cell r="AW136" t="e">
            <v>#REF!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D136">
            <v>250820</v>
          </cell>
          <cell r="BE136">
            <v>263937.90000000002</v>
          </cell>
          <cell r="BF136">
            <v>300692.45</v>
          </cell>
          <cell r="BH136">
            <v>511371.08</v>
          </cell>
          <cell r="BI136">
            <v>322672.40999999997</v>
          </cell>
          <cell r="BJ136">
            <v>315141.24</v>
          </cell>
          <cell r="BK136">
            <v>281140</v>
          </cell>
          <cell r="BL136">
            <v>281140</v>
          </cell>
          <cell r="BO136">
            <v>168424.33000000002</v>
          </cell>
          <cell r="BP136">
            <v>230231.08000000002</v>
          </cell>
          <cell r="BQ136">
            <v>0</v>
          </cell>
          <cell r="BS136">
            <v>380434.45</v>
          </cell>
          <cell r="BT136">
            <v>281140</v>
          </cell>
          <cell r="BU136">
            <v>380434.45</v>
          </cell>
          <cell r="BV136">
            <v>-99294.450000000012</v>
          </cell>
        </row>
        <row r="137">
          <cell r="C137" t="str">
            <v>O&amp;M</v>
          </cell>
          <cell r="E137" t="str">
            <v>CF-P-E-R&amp;CMC</v>
          </cell>
          <cell r="I137">
            <v>0</v>
          </cell>
          <cell r="J137">
            <v>0</v>
          </cell>
          <cell r="K137">
            <v>0</v>
          </cell>
          <cell r="L137" t="str">
            <v xml:space="preserve"> </v>
          </cell>
          <cell r="M137">
            <v>0</v>
          </cell>
          <cell r="N137">
            <v>0</v>
          </cell>
          <cell r="O137">
            <v>0</v>
          </cell>
          <cell r="P137" t="str">
            <v xml:space="preserve"> 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D137">
            <v>11728.02</v>
          </cell>
          <cell r="BE137">
            <v>19428.939999999999</v>
          </cell>
          <cell r="BF137">
            <v>29294.06</v>
          </cell>
          <cell r="BH137">
            <v>0</v>
          </cell>
          <cell r="BI137">
            <v>47728.85</v>
          </cell>
          <cell r="BJ137">
            <v>44937.36</v>
          </cell>
          <cell r="BK137">
            <v>0</v>
          </cell>
          <cell r="BL137">
            <v>0</v>
          </cell>
          <cell r="BO137">
            <v>0</v>
          </cell>
          <cell r="BP137">
            <v>0</v>
          </cell>
          <cell r="BQ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</row>
        <row r="138">
          <cell r="C138" t="str">
            <v>O&amp;M</v>
          </cell>
          <cell r="E138" t="str">
            <v>CF-P-Ext Commun</v>
          </cell>
          <cell r="I138">
            <v>31011.37</v>
          </cell>
          <cell r="J138">
            <v>28077.08</v>
          </cell>
          <cell r="K138">
            <v>-2934.2899999999972</v>
          </cell>
          <cell r="L138">
            <v>-0.10450837480250785</v>
          </cell>
          <cell r="M138">
            <v>181350.34</v>
          </cell>
          <cell r="N138">
            <v>168462.48</v>
          </cell>
          <cell r="O138">
            <v>-12887.859999999986</v>
          </cell>
          <cell r="P138">
            <v>-7.6502850961234728E-2</v>
          </cell>
          <cell r="R138">
            <v>30205.88</v>
          </cell>
          <cell r="S138">
            <v>20309.86</v>
          </cell>
          <cell r="T138">
            <v>30033.27</v>
          </cell>
          <cell r="U138">
            <v>31011.37</v>
          </cell>
          <cell r="V138">
            <v>38778.589999999997</v>
          </cell>
          <cell r="W138">
            <v>31011.37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28077.08</v>
          </cell>
          <cell r="AE138">
            <v>28077.08</v>
          </cell>
          <cell r="AF138">
            <v>28077.08</v>
          </cell>
          <cell r="AG138">
            <v>28077.08</v>
          </cell>
          <cell r="AH138">
            <v>28077.08</v>
          </cell>
          <cell r="AI138">
            <v>28077.08</v>
          </cell>
          <cell r="AJ138">
            <v>28077.08</v>
          </cell>
          <cell r="AK138">
            <v>28077.08</v>
          </cell>
          <cell r="AL138">
            <v>28077.08</v>
          </cell>
          <cell r="AM138">
            <v>28077.08</v>
          </cell>
          <cell r="AN138">
            <v>28077.08</v>
          </cell>
          <cell r="AO138">
            <v>28077.08</v>
          </cell>
          <cell r="AQ138">
            <v>336924.96</v>
          </cell>
          <cell r="AR138">
            <v>336924.96</v>
          </cell>
          <cell r="AS138">
            <v>336924.96</v>
          </cell>
          <cell r="AT138">
            <v>336924.96</v>
          </cell>
          <cell r="AU138">
            <v>336924.96</v>
          </cell>
          <cell r="AV138">
            <v>336924.96</v>
          </cell>
          <cell r="AW138" t="e">
            <v>#REF!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364165.28</v>
          </cell>
          <cell r="BE138">
            <v>317429.65000000002</v>
          </cell>
          <cell r="BF138">
            <v>273909.58</v>
          </cell>
          <cell r="BH138">
            <v>336924.96</v>
          </cell>
          <cell r="BI138">
            <v>336410.28</v>
          </cell>
          <cell r="BJ138">
            <v>328217.64</v>
          </cell>
          <cell r="BK138">
            <v>336924.96</v>
          </cell>
          <cell r="BL138">
            <v>336924.96</v>
          </cell>
          <cell r="BO138">
            <v>155574.62000000002</v>
          </cell>
          <cell r="BP138">
            <v>0</v>
          </cell>
          <cell r="BQ138">
            <v>0</v>
          </cell>
          <cell r="BS138">
            <v>357674.72</v>
          </cell>
          <cell r="BT138">
            <v>336924.96</v>
          </cell>
          <cell r="BU138">
            <v>357674.72</v>
          </cell>
          <cell r="BV138">
            <v>-20749.759999999951</v>
          </cell>
        </row>
        <row r="139">
          <cell r="C139" t="str">
            <v>O&amp;M</v>
          </cell>
          <cell r="E139" t="str">
            <v>CF-T-Outlook&amp;WebSrvs</v>
          </cell>
          <cell r="I139">
            <v>68868.36</v>
          </cell>
          <cell r="J139">
            <v>68839.320000000007</v>
          </cell>
          <cell r="K139">
            <v>-29.039999999993597</v>
          </cell>
          <cell r="L139">
            <v>-4.2185192997248655E-4</v>
          </cell>
          <cell r="M139">
            <v>413210.16</v>
          </cell>
          <cell r="N139">
            <v>413365.04</v>
          </cell>
          <cell r="O139">
            <v>154.88000000000466</v>
          </cell>
          <cell r="P139">
            <v>3.7468093576564836E-4</v>
          </cell>
          <cell r="R139">
            <v>68868.36</v>
          </cell>
          <cell r="S139">
            <v>68868.36</v>
          </cell>
          <cell r="T139">
            <v>68868.36</v>
          </cell>
          <cell r="U139">
            <v>68868.36</v>
          </cell>
          <cell r="V139">
            <v>68868.36</v>
          </cell>
          <cell r="W139">
            <v>68868.36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68921.600000000006</v>
          </cell>
          <cell r="AE139">
            <v>68921.600000000006</v>
          </cell>
          <cell r="AF139">
            <v>68921.600000000006</v>
          </cell>
          <cell r="AG139">
            <v>68921.600000000006</v>
          </cell>
          <cell r="AH139">
            <v>68839.320000000007</v>
          </cell>
          <cell r="AI139">
            <v>68839.320000000007</v>
          </cell>
          <cell r="AJ139">
            <v>68839.320000000007</v>
          </cell>
          <cell r="AK139">
            <v>68839.320000000007</v>
          </cell>
          <cell r="AL139">
            <v>68839.320000000007</v>
          </cell>
          <cell r="AM139">
            <v>68839.320000000007</v>
          </cell>
          <cell r="AN139">
            <v>68839.320000000007</v>
          </cell>
          <cell r="AO139">
            <v>68858.679999999993</v>
          </cell>
          <cell r="AQ139">
            <v>826420.32</v>
          </cell>
          <cell r="AR139">
            <v>826420.32</v>
          </cell>
          <cell r="AS139">
            <v>826420.32</v>
          </cell>
          <cell r="AT139">
            <v>826420.32</v>
          </cell>
          <cell r="AU139">
            <v>826420.32</v>
          </cell>
          <cell r="AV139">
            <v>826420.32</v>
          </cell>
          <cell r="AW139" t="e">
            <v>#REF!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692955</v>
          </cell>
          <cell r="BE139">
            <v>674685</v>
          </cell>
          <cell r="BF139">
            <v>1126755</v>
          </cell>
          <cell r="BH139">
            <v>826420.32</v>
          </cell>
          <cell r="BI139">
            <v>692955</v>
          </cell>
          <cell r="BJ139">
            <v>674685</v>
          </cell>
          <cell r="BK139">
            <v>826420.32</v>
          </cell>
          <cell r="BL139">
            <v>826420.32</v>
          </cell>
          <cell r="BO139">
            <v>413210.16</v>
          </cell>
          <cell r="BP139">
            <v>0</v>
          </cell>
          <cell r="BQ139">
            <v>0</v>
          </cell>
          <cell r="BS139">
            <v>1168669.44</v>
          </cell>
          <cell r="BT139">
            <v>826420.32</v>
          </cell>
          <cell r="BU139">
            <v>1168669.44</v>
          </cell>
          <cell r="BV139">
            <v>-342249.12</v>
          </cell>
        </row>
        <row r="140">
          <cell r="C140" t="str">
            <v>O&amp;M</v>
          </cell>
          <cell r="E140" t="str">
            <v>CF-P-E-Adv &amp; Br</v>
          </cell>
          <cell r="I140">
            <v>10070.959999999999</v>
          </cell>
          <cell r="J140">
            <v>6724.23</v>
          </cell>
          <cell r="K140">
            <v>-3346.7299999999996</v>
          </cell>
          <cell r="L140">
            <v>-0.49771200568689644</v>
          </cell>
          <cell r="M140">
            <v>41435.51</v>
          </cell>
          <cell r="N140">
            <v>40801.26</v>
          </cell>
          <cell r="O140">
            <v>-634.25</v>
          </cell>
          <cell r="P140">
            <v>-1.5544863075306987E-2</v>
          </cell>
          <cell r="R140">
            <v>6910</v>
          </cell>
          <cell r="S140">
            <v>4116.6000000000004</v>
          </cell>
          <cell r="T140">
            <v>3479.5</v>
          </cell>
          <cell r="U140">
            <v>8527.24</v>
          </cell>
          <cell r="V140">
            <v>8331.2099999999991</v>
          </cell>
          <cell r="W140">
            <v>10070.959999999999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6838.2</v>
          </cell>
          <cell r="AE140">
            <v>6838.2</v>
          </cell>
          <cell r="AF140">
            <v>6838.2</v>
          </cell>
          <cell r="AG140">
            <v>6838.2</v>
          </cell>
          <cell r="AH140">
            <v>6724.23</v>
          </cell>
          <cell r="AI140">
            <v>6724.23</v>
          </cell>
          <cell r="AJ140">
            <v>6724.23</v>
          </cell>
          <cell r="AK140">
            <v>6724.23</v>
          </cell>
          <cell r="AL140">
            <v>6724.23</v>
          </cell>
          <cell r="AM140">
            <v>6724.23</v>
          </cell>
          <cell r="AN140">
            <v>6724.23</v>
          </cell>
          <cell r="AO140">
            <v>6952.17</v>
          </cell>
          <cell r="AQ140">
            <v>83335.05</v>
          </cell>
          <cell r="AR140">
            <v>83335.05</v>
          </cell>
          <cell r="AS140">
            <v>87354.5</v>
          </cell>
          <cell r="AT140">
            <v>87354.5</v>
          </cell>
          <cell r="AU140">
            <v>87355</v>
          </cell>
          <cell r="AV140">
            <v>87354</v>
          </cell>
          <cell r="AW140" t="e">
            <v>#REF!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76710.86</v>
          </cell>
          <cell r="BE140">
            <v>75039.820000000007</v>
          </cell>
          <cell r="BF140">
            <v>87881.2</v>
          </cell>
          <cell r="BH140">
            <v>81374.58</v>
          </cell>
          <cell r="BI140">
            <v>80022.3</v>
          </cell>
          <cell r="BJ140">
            <v>78181.679999999993</v>
          </cell>
          <cell r="BK140">
            <v>87354</v>
          </cell>
          <cell r="BL140">
            <v>87354</v>
          </cell>
          <cell r="BO140">
            <v>45918.49</v>
          </cell>
          <cell r="BP140">
            <v>-5979.4199999999983</v>
          </cell>
          <cell r="BQ140">
            <v>0</v>
          </cell>
          <cell r="BS140">
            <v>95147.48</v>
          </cell>
          <cell r="BT140">
            <v>87354</v>
          </cell>
          <cell r="BU140">
            <v>95147.48</v>
          </cell>
          <cell r="BV140">
            <v>-7793.4799999999959</v>
          </cell>
        </row>
        <row r="141">
          <cell r="C141" t="str">
            <v>O&amp;M</v>
          </cell>
          <cell r="E141" t="str">
            <v>CF-P-Advertising Svcs</v>
          </cell>
          <cell r="I141">
            <v>16402.509999999998</v>
          </cell>
          <cell r="J141">
            <v>28653.75</v>
          </cell>
          <cell r="K141">
            <v>12251.240000000002</v>
          </cell>
          <cell r="L141">
            <v>0.42756148846137071</v>
          </cell>
          <cell r="M141">
            <v>125879.15</v>
          </cell>
          <cell r="N141">
            <v>171922.5</v>
          </cell>
          <cell r="O141">
            <v>46043.350000000006</v>
          </cell>
          <cell r="P141">
            <v>0.2678145676104059</v>
          </cell>
          <cell r="R141">
            <v>25995.95</v>
          </cell>
          <cell r="S141">
            <v>13466.26</v>
          </cell>
          <cell r="T141">
            <v>22680.02</v>
          </cell>
          <cell r="U141">
            <v>28704.39</v>
          </cell>
          <cell r="V141">
            <v>18630.02</v>
          </cell>
          <cell r="W141">
            <v>16402.509999999998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28653.75</v>
          </cell>
          <cell r="AE141">
            <v>28653.75</v>
          </cell>
          <cell r="AF141">
            <v>28653.75</v>
          </cell>
          <cell r="AG141">
            <v>28653.75</v>
          </cell>
          <cell r="AH141">
            <v>28653.75</v>
          </cell>
          <cell r="AI141">
            <v>28653.75</v>
          </cell>
          <cell r="AJ141">
            <v>28653.75</v>
          </cell>
          <cell r="AK141">
            <v>28653.75</v>
          </cell>
          <cell r="AL141">
            <v>28653.75</v>
          </cell>
          <cell r="AM141">
            <v>28653.75</v>
          </cell>
          <cell r="AN141">
            <v>28653.75</v>
          </cell>
          <cell r="AO141">
            <v>28755</v>
          </cell>
          <cell r="AQ141">
            <v>343946.25</v>
          </cell>
          <cell r="AR141">
            <v>343946.25</v>
          </cell>
          <cell r="AS141">
            <v>343946.25</v>
          </cell>
          <cell r="AT141">
            <v>343946.25</v>
          </cell>
          <cell r="AU141">
            <v>343946.25</v>
          </cell>
          <cell r="AV141">
            <v>343946.25</v>
          </cell>
          <cell r="AW141" t="e">
            <v>#REF!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321830.53999999998</v>
          </cell>
          <cell r="BE141">
            <v>285437.8</v>
          </cell>
          <cell r="BF141">
            <v>464620.3</v>
          </cell>
          <cell r="BH141">
            <v>343946.25</v>
          </cell>
          <cell r="BI141">
            <v>418331.52</v>
          </cell>
          <cell r="BJ141">
            <v>408135.36</v>
          </cell>
          <cell r="BK141">
            <v>343946.25</v>
          </cell>
          <cell r="BL141">
            <v>343946.25</v>
          </cell>
          <cell r="BO141">
            <v>218067.1</v>
          </cell>
          <cell r="BP141">
            <v>0</v>
          </cell>
          <cell r="BQ141">
            <v>0</v>
          </cell>
          <cell r="BS141">
            <v>485400.66</v>
          </cell>
          <cell r="BT141">
            <v>343946.25</v>
          </cell>
          <cell r="BU141">
            <v>485400.66</v>
          </cell>
          <cell r="BV141">
            <v>-141454.40999999997</v>
          </cell>
        </row>
        <row r="142">
          <cell r="C142" t="str">
            <v>O&amp;M</v>
          </cell>
          <cell r="E142" t="str">
            <v>CF-P-E-Advertising Svcs</v>
          </cell>
          <cell r="I142">
            <v>18873.509999999998</v>
          </cell>
          <cell r="J142">
            <v>12251.25</v>
          </cell>
          <cell r="K142">
            <v>-6622.2599999999984</v>
          </cell>
          <cell r="L142">
            <v>-0.54053749617385971</v>
          </cell>
          <cell r="M142">
            <v>89600.18</v>
          </cell>
          <cell r="N142">
            <v>73507.5</v>
          </cell>
          <cell r="O142">
            <v>-16092.679999999993</v>
          </cell>
          <cell r="P142">
            <v>-0.21892568785498068</v>
          </cell>
          <cell r="R142">
            <v>16217.72</v>
          </cell>
          <cell r="S142">
            <v>13017.71</v>
          </cell>
          <cell r="T142">
            <v>16217.72</v>
          </cell>
          <cell r="U142">
            <v>14585.06</v>
          </cell>
          <cell r="V142">
            <v>10688.46</v>
          </cell>
          <cell r="W142">
            <v>18873.509999999998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12251.25</v>
          </cell>
          <cell r="AE142">
            <v>12251.25</v>
          </cell>
          <cell r="AF142">
            <v>12251.25</v>
          </cell>
          <cell r="AG142">
            <v>12251.25</v>
          </cell>
          <cell r="AH142">
            <v>12251.25</v>
          </cell>
          <cell r="AI142">
            <v>12251.25</v>
          </cell>
          <cell r="AJ142">
            <v>12251.25</v>
          </cell>
          <cell r="AK142">
            <v>12251.25</v>
          </cell>
          <cell r="AL142">
            <v>12251.25</v>
          </cell>
          <cell r="AM142">
            <v>12251.25</v>
          </cell>
          <cell r="AN142">
            <v>12251.25</v>
          </cell>
          <cell r="AO142">
            <v>12251.25</v>
          </cell>
          <cell r="AQ142">
            <v>150488.28</v>
          </cell>
          <cell r="AR142">
            <v>150488.28</v>
          </cell>
          <cell r="AS142">
            <v>150488.39000000001</v>
          </cell>
          <cell r="AT142">
            <v>150488.39000000001</v>
          </cell>
          <cell r="AU142">
            <v>150487</v>
          </cell>
          <cell r="AV142">
            <v>150487</v>
          </cell>
          <cell r="AW142" t="e">
            <v>#REF!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215294.82</v>
          </cell>
          <cell r="BE142">
            <v>199435.12</v>
          </cell>
          <cell r="BF142">
            <v>160977.51</v>
          </cell>
          <cell r="BH142">
            <v>147015</v>
          </cell>
          <cell r="BI142">
            <v>127384.38</v>
          </cell>
          <cell r="BJ142">
            <v>124576.2</v>
          </cell>
          <cell r="BK142">
            <v>150487</v>
          </cell>
          <cell r="BL142">
            <v>150487</v>
          </cell>
          <cell r="BO142">
            <v>60886.820000000007</v>
          </cell>
          <cell r="BP142">
            <v>-3472</v>
          </cell>
          <cell r="BQ142">
            <v>0</v>
          </cell>
          <cell r="BS142">
            <v>126704.65</v>
          </cell>
          <cell r="BT142">
            <v>150487</v>
          </cell>
          <cell r="BU142">
            <v>126704.65</v>
          </cell>
          <cell r="BV142">
            <v>23782.350000000006</v>
          </cell>
        </row>
        <row r="143">
          <cell r="C143" t="str">
            <v>O&amp;M</v>
          </cell>
          <cell r="E143" t="str">
            <v>CF-P-FedAff/Cor</v>
          </cell>
          <cell r="I143">
            <v>0</v>
          </cell>
          <cell r="J143">
            <v>27261.9</v>
          </cell>
          <cell r="K143">
            <v>27261.9</v>
          </cell>
          <cell r="L143">
            <v>1</v>
          </cell>
          <cell r="M143">
            <v>37995.449999999997</v>
          </cell>
          <cell r="N143">
            <v>163571.4</v>
          </cell>
          <cell r="O143">
            <v>125575.95</v>
          </cell>
          <cell r="P143">
            <v>0.76771336553945246</v>
          </cell>
          <cell r="R143">
            <v>10009.200000000001</v>
          </cell>
          <cell r="S143">
            <v>4543.6499999999996</v>
          </cell>
          <cell r="T143">
            <v>5992.35</v>
          </cell>
          <cell r="U143">
            <v>16660.05</v>
          </cell>
          <cell r="V143">
            <v>790.2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27261.9</v>
          </cell>
          <cell r="AE143">
            <v>27261.9</v>
          </cell>
          <cell r="AF143">
            <v>27261.9</v>
          </cell>
          <cell r="AG143">
            <v>27261.9</v>
          </cell>
          <cell r="AH143">
            <v>27261.9</v>
          </cell>
          <cell r="AI143">
            <v>27261.9</v>
          </cell>
          <cell r="AJ143">
            <v>27261.9</v>
          </cell>
          <cell r="AK143">
            <v>27261.9</v>
          </cell>
          <cell r="AL143">
            <v>27261.9</v>
          </cell>
          <cell r="AM143">
            <v>27261.9</v>
          </cell>
          <cell r="AN143">
            <v>27261.9</v>
          </cell>
          <cell r="AO143">
            <v>27788.7</v>
          </cell>
          <cell r="AQ143">
            <v>327669.59999999998</v>
          </cell>
          <cell r="AR143">
            <v>327669.59999999998</v>
          </cell>
          <cell r="AS143">
            <v>327669.59999999998</v>
          </cell>
          <cell r="AT143">
            <v>327669.59999999998</v>
          </cell>
          <cell r="AU143">
            <v>327669.59999999998</v>
          </cell>
          <cell r="AV143">
            <v>39114.9</v>
          </cell>
          <cell r="AW143" t="e">
            <v>#REF!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109863.7</v>
          </cell>
          <cell r="BE143">
            <v>123910.03</v>
          </cell>
          <cell r="BF143">
            <v>131102.39000000001</v>
          </cell>
          <cell r="BH143">
            <v>327669.59999999998</v>
          </cell>
          <cell r="BI143">
            <v>302029.78000000003</v>
          </cell>
          <cell r="BJ143">
            <v>228985.68</v>
          </cell>
          <cell r="BK143">
            <v>39114.9</v>
          </cell>
          <cell r="BL143">
            <v>39114.9</v>
          </cell>
          <cell r="BO143">
            <v>1119.4500000000044</v>
          </cell>
          <cell r="BP143">
            <v>288554.69999999995</v>
          </cell>
          <cell r="BQ143">
            <v>0</v>
          </cell>
          <cell r="BS143">
            <v>0</v>
          </cell>
          <cell r="BT143">
            <v>39114.9</v>
          </cell>
          <cell r="BU143">
            <v>0</v>
          </cell>
          <cell r="BV143">
            <v>39114.9</v>
          </cell>
        </row>
        <row r="144">
          <cell r="C144" t="str">
            <v>O&amp;M</v>
          </cell>
          <cell r="E144" t="str">
            <v>CF-P-E-FA/CoIss</v>
          </cell>
          <cell r="I144">
            <v>8183.18</v>
          </cell>
          <cell r="J144">
            <v>50046</v>
          </cell>
          <cell r="K144">
            <v>41862.82</v>
          </cell>
          <cell r="L144">
            <v>0.83648683211445474</v>
          </cell>
          <cell r="M144">
            <v>231054.49</v>
          </cell>
          <cell r="N144">
            <v>300276</v>
          </cell>
          <cell r="O144">
            <v>69221.510000000009</v>
          </cell>
          <cell r="P144">
            <v>0.23052628248677887</v>
          </cell>
          <cell r="R144">
            <v>64191.24</v>
          </cell>
          <cell r="S144">
            <v>49693.7</v>
          </cell>
          <cell r="T144">
            <v>56461.11</v>
          </cell>
          <cell r="U144">
            <v>31288.63</v>
          </cell>
          <cell r="V144">
            <v>21236.63</v>
          </cell>
          <cell r="W144">
            <v>8183.18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50046</v>
          </cell>
          <cell r="AE144">
            <v>50046</v>
          </cell>
          <cell r="AF144">
            <v>50046</v>
          </cell>
          <cell r="AG144">
            <v>50046</v>
          </cell>
          <cell r="AH144">
            <v>50046</v>
          </cell>
          <cell r="AI144">
            <v>50046</v>
          </cell>
          <cell r="AJ144">
            <v>50046</v>
          </cell>
          <cell r="AK144">
            <v>50046</v>
          </cell>
          <cell r="AL144">
            <v>50046</v>
          </cell>
          <cell r="AM144">
            <v>50046</v>
          </cell>
          <cell r="AN144">
            <v>50046</v>
          </cell>
          <cell r="AO144">
            <v>50309.4</v>
          </cell>
          <cell r="AQ144">
            <v>615043.81000000006</v>
          </cell>
          <cell r="AR144">
            <v>615043.81000000006</v>
          </cell>
          <cell r="AS144">
            <v>615043.62</v>
          </cell>
          <cell r="AT144">
            <v>615043.62</v>
          </cell>
          <cell r="AU144">
            <v>615044</v>
          </cell>
          <cell r="AV144">
            <v>615044</v>
          </cell>
          <cell r="AW144" t="e">
            <v>#REF!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670589.55000000005</v>
          </cell>
          <cell r="BE144">
            <v>383276.83</v>
          </cell>
          <cell r="BF144">
            <v>485800.99</v>
          </cell>
          <cell r="BH144">
            <v>600815.4</v>
          </cell>
          <cell r="BI144">
            <v>684329.88</v>
          </cell>
          <cell r="BJ144">
            <v>377677.68</v>
          </cell>
          <cell r="BK144">
            <v>615044</v>
          </cell>
          <cell r="BL144">
            <v>615044</v>
          </cell>
          <cell r="BO144">
            <v>383989.51</v>
          </cell>
          <cell r="BP144">
            <v>-14228.599999999977</v>
          </cell>
          <cell r="BQ144">
            <v>0</v>
          </cell>
          <cell r="BS144">
            <v>0</v>
          </cell>
          <cell r="BT144">
            <v>615044</v>
          </cell>
          <cell r="BU144">
            <v>0</v>
          </cell>
          <cell r="BV144">
            <v>615044</v>
          </cell>
        </row>
        <row r="145">
          <cell r="C145" t="str">
            <v>O&amp;M</v>
          </cell>
          <cell r="E145" t="str">
            <v>CF-P-Public Affairs</v>
          </cell>
          <cell r="I145">
            <v>0</v>
          </cell>
          <cell r="J145">
            <v>3280.25</v>
          </cell>
          <cell r="K145">
            <v>3280.25</v>
          </cell>
          <cell r="L145">
            <v>1</v>
          </cell>
          <cell r="M145">
            <v>0</v>
          </cell>
          <cell r="N145">
            <v>19681.5</v>
          </cell>
          <cell r="O145">
            <v>19681.5</v>
          </cell>
          <cell r="P145">
            <v>1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3280.25</v>
          </cell>
          <cell r="AE145">
            <v>3280.25</v>
          </cell>
          <cell r="AF145">
            <v>3280.25</v>
          </cell>
          <cell r="AG145">
            <v>3280.25</v>
          </cell>
          <cell r="AH145">
            <v>3280.25</v>
          </cell>
          <cell r="AI145">
            <v>3280.25</v>
          </cell>
          <cell r="AJ145">
            <v>3280.25</v>
          </cell>
          <cell r="AK145">
            <v>3280.25</v>
          </cell>
          <cell r="AL145">
            <v>3280.25</v>
          </cell>
          <cell r="AM145">
            <v>3280.25</v>
          </cell>
          <cell r="AN145">
            <v>3280.25</v>
          </cell>
          <cell r="AO145">
            <v>3280.25</v>
          </cell>
          <cell r="AQ145">
            <v>39363</v>
          </cell>
          <cell r="AR145">
            <v>39363</v>
          </cell>
          <cell r="AS145">
            <v>39363</v>
          </cell>
          <cell r="AT145">
            <v>39363</v>
          </cell>
          <cell r="AU145">
            <v>39363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39363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O145">
            <v>0</v>
          </cell>
          <cell r="BP145">
            <v>39363</v>
          </cell>
          <cell r="BQ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</row>
        <row r="146">
          <cell r="C146" t="str">
            <v>O&amp;M</v>
          </cell>
          <cell r="E146" t="str">
            <v>CF-P-E-Records &amp; E-Library</v>
          </cell>
          <cell r="I146">
            <v>0</v>
          </cell>
          <cell r="J146">
            <v>36821.300000000003</v>
          </cell>
          <cell r="K146">
            <v>36821.300000000003</v>
          </cell>
          <cell r="L146">
            <v>1</v>
          </cell>
          <cell r="M146">
            <v>298276.98</v>
          </cell>
          <cell r="N146">
            <v>220927.8</v>
          </cell>
          <cell r="O146">
            <v>-77349.179999999993</v>
          </cell>
          <cell r="P146">
            <v>-0.35011066963958359</v>
          </cell>
          <cell r="R146">
            <v>78042.75</v>
          </cell>
          <cell r="S146">
            <v>63461.51</v>
          </cell>
          <cell r="T146">
            <v>70979.41</v>
          </cell>
          <cell r="U146">
            <v>73058.22</v>
          </cell>
          <cell r="V146">
            <v>12735.09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36821.300000000003</v>
          </cell>
          <cell r="AE146">
            <v>36821.300000000003</v>
          </cell>
          <cell r="AF146">
            <v>36821.300000000003</v>
          </cell>
          <cell r="AG146">
            <v>36821.300000000003</v>
          </cell>
          <cell r="AH146">
            <v>36821.300000000003</v>
          </cell>
          <cell r="AI146">
            <v>36821.300000000003</v>
          </cell>
          <cell r="AJ146">
            <v>36821.300000000003</v>
          </cell>
          <cell r="AK146">
            <v>36821.300000000003</v>
          </cell>
          <cell r="AL146">
            <v>36821.300000000003</v>
          </cell>
          <cell r="AM146">
            <v>36821.300000000003</v>
          </cell>
          <cell r="AN146">
            <v>36821.300000000003</v>
          </cell>
          <cell r="AO146">
            <v>36694.33</v>
          </cell>
          <cell r="AQ146">
            <v>441728.63</v>
          </cell>
          <cell r="AR146">
            <v>441728.63</v>
          </cell>
          <cell r="AS146">
            <v>449312.14</v>
          </cell>
          <cell r="AT146">
            <v>449312.14</v>
          </cell>
          <cell r="AU146">
            <v>446871</v>
          </cell>
          <cell r="AV146">
            <v>446871</v>
          </cell>
          <cell r="AW146" t="e">
            <v>#REF!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D146">
            <v>717777.44</v>
          </cell>
          <cell r="BE146">
            <v>684071.91</v>
          </cell>
          <cell r="BF146">
            <v>998041.3</v>
          </cell>
          <cell r="BH146">
            <v>441728.63</v>
          </cell>
          <cell r="BI146">
            <v>847491.3</v>
          </cell>
          <cell r="BJ146">
            <v>798111.72</v>
          </cell>
          <cell r="BK146">
            <v>446871</v>
          </cell>
          <cell r="BL146">
            <v>446871</v>
          </cell>
          <cell r="BO146">
            <v>148594.02000000002</v>
          </cell>
          <cell r="BP146">
            <v>-5142.3699999999953</v>
          </cell>
          <cell r="BQ146">
            <v>0</v>
          </cell>
          <cell r="BS146">
            <v>0</v>
          </cell>
          <cell r="BT146">
            <v>446871</v>
          </cell>
          <cell r="BU146">
            <v>0</v>
          </cell>
          <cell r="BV146">
            <v>446871</v>
          </cell>
        </row>
        <row r="147">
          <cell r="C147" t="str">
            <v>O&amp;M</v>
          </cell>
          <cell r="E147" t="str">
            <v>CF-P-Records &amp; E-Library</v>
          </cell>
          <cell r="I147">
            <v>0</v>
          </cell>
          <cell r="J147">
            <v>9141.84</v>
          </cell>
          <cell r="K147">
            <v>9141.84</v>
          </cell>
          <cell r="L147">
            <v>1</v>
          </cell>
          <cell r="M147">
            <v>12157.39</v>
          </cell>
          <cell r="N147">
            <v>54851.040000000001</v>
          </cell>
          <cell r="O147">
            <v>42693.65</v>
          </cell>
          <cell r="P147">
            <v>0.77835625359154537</v>
          </cell>
          <cell r="R147">
            <v>2539.4</v>
          </cell>
          <cell r="S147">
            <v>3745.63</v>
          </cell>
          <cell r="T147">
            <v>4888.34</v>
          </cell>
          <cell r="U147">
            <v>984.02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9141.84</v>
          </cell>
          <cell r="AE147">
            <v>9141.84</v>
          </cell>
          <cell r="AF147">
            <v>9141.84</v>
          </cell>
          <cell r="AG147">
            <v>9141.84</v>
          </cell>
          <cell r="AH147">
            <v>9141.84</v>
          </cell>
          <cell r="AI147">
            <v>9141.84</v>
          </cell>
          <cell r="AJ147">
            <v>9141.84</v>
          </cell>
          <cell r="AK147">
            <v>9141.84</v>
          </cell>
          <cell r="AL147">
            <v>9141.84</v>
          </cell>
          <cell r="AM147">
            <v>9141.84</v>
          </cell>
          <cell r="AN147">
            <v>9141.84</v>
          </cell>
          <cell r="AO147">
            <v>10538.51</v>
          </cell>
          <cell r="AQ147">
            <v>111098.75</v>
          </cell>
          <cell r="AR147">
            <v>111098.75</v>
          </cell>
          <cell r="AS147">
            <v>111098.75</v>
          </cell>
          <cell r="AT147">
            <v>111098.75</v>
          </cell>
          <cell r="AU147">
            <v>12189.12</v>
          </cell>
          <cell r="AV147">
            <v>12189.12</v>
          </cell>
          <cell r="AW147" t="e">
            <v>#REF!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D147">
            <v>3177.16</v>
          </cell>
          <cell r="BE147">
            <v>3598.65</v>
          </cell>
          <cell r="BF147">
            <v>6076.8</v>
          </cell>
          <cell r="BH147">
            <v>111098.75</v>
          </cell>
          <cell r="BI147">
            <v>10339.200000000001</v>
          </cell>
          <cell r="BJ147">
            <v>10086.719999999999</v>
          </cell>
          <cell r="BK147">
            <v>12189.12</v>
          </cell>
          <cell r="BL147">
            <v>12189.12</v>
          </cell>
          <cell r="BO147">
            <v>31.730000000001382</v>
          </cell>
          <cell r="BP147">
            <v>98909.63</v>
          </cell>
          <cell r="BQ147">
            <v>0</v>
          </cell>
          <cell r="BS147">
            <v>0</v>
          </cell>
          <cell r="BT147">
            <v>12189.12</v>
          </cell>
          <cell r="BU147">
            <v>0</v>
          </cell>
          <cell r="BV147">
            <v>12189.12</v>
          </cell>
        </row>
        <row r="148">
          <cell r="C148" t="str">
            <v>O&amp;M</v>
          </cell>
          <cell r="E148" t="str">
            <v>CF-P-E-CommCons</v>
          </cell>
          <cell r="I148">
            <v>3308.51</v>
          </cell>
          <cell r="J148">
            <v>17601.8</v>
          </cell>
          <cell r="K148">
            <v>14293.289999999999</v>
          </cell>
          <cell r="L148">
            <v>0.81203570089422672</v>
          </cell>
          <cell r="M148">
            <v>32020</v>
          </cell>
          <cell r="N148">
            <v>106032.4</v>
          </cell>
          <cell r="O148">
            <v>74012.399999999994</v>
          </cell>
          <cell r="P148">
            <v>0.69801683259079295</v>
          </cell>
          <cell r="R148">
            <v>5189.37</v>
          </cell>
          <cell r="S148">
            <v>3625.76</v>
          </cell>
          <cell r="T148">
            <v>6730.32</v>
          </cell>
          <cell r="U148">
            <v>7954.01</v>
          </cell>
          <cell r="V148">
            <v>5212.03</v>
          </cell>
          <cell r="W148">
            <v>3308.51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17707.2</v>
          </cell>
          <cell r="AE148">
            <v>17707.2</v>
          </cell>
          <cell r="AF148">
            <v>17707.2</v>
          </cell>
          <cell r="AG148">
            <v>17707.2</v>
          </cell>
          <cell r="AH148">
            <v>17601.8</v>
          </cell>
          <cell r="AI148">
            <v>17601.8</v>
          </cell>
          <cell r="AJ148">
            <v>17601.8</v>
          </cell>
          <cell r="AK148">
            <v>17601.8</v>
          </cell>
          <cell r="AL148">
            <v>17601.8</v>
          </cell>
          <cell r="AM148">
            <v>17601.8</v>
          </cell>
          <cell r="AN148">
            <v>17601.8</v>
          </cell>
          <cell r="AO148">
            <v>17707.2</v>
          </cell>
          <cell r="AQ148">
            <v>216782.51</v>
          </cell>
          <cell r="AR148">
            <v>216782.51</v>
          </cell>
          <cell r="AS148">
            <v>216782.35</v>
          </cell>
          <cell r="AT148">
            <v>216782.35</v>
          </cell>
          <cell r="AU148">
            <v>216781</v>
          </cell>
          <cell r="AV148">
            <v>133004</v>
          </cell>
          <cell r="AW148" t="e">
            <v>#REF!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D148">
            <v>90456.08</v>
          </cell>
          <cell r="BE148">
            <v>138731.76</v>
          </cell>
          <cell r="BF148">
            <v>134465.09</v>
          </cell>
          <cell r="BH148">
            <v>211748.6</v>
          </cell>
          <cell r="BI148">
            <v>111861.32</v>
          </cell>
          <cell r="BJ148">
            <v>109032.48</v>
          </cell>
          <cell r="BK148">
            <v>133004</v>
          </cell>
          <cell r="BL148">
            <v>133004</v>
          </cell>
          <cell r="BO148">
            <v>100984</v>
          </cell>
          <cell r="BP148">
            <v>78744.600000000006</v>
          </cell>
          <cell r="BQ148">
            <v>0</v>
          </cell>
          <cell r="BS148">
            <v>478565.96</v>
          </cell>
          <cell r="BT148">
            <v>133004</v>
          </cell>
          <cell r="BU148">
            <v>478565.96</v>
          </cell>
          <cell r="BV148">
            <v>-345561.96</v>
          </cell>
        </row>
        <row r="149">
          <cell r="C149" t="str">
            <v>O&amp;M</v>
          </cell>
          <cell r="E149" t="str">
            <v>CF-P-Comm Cons</v>
          </cell>
          <cell r="I149">
            <v>34887.4</v>
          </cell>
          <cell r="J149">
            <v>44478.8</v>
          </cell>
          <cell r="K149">
            <v>9591.4000000000015</v>
          </cell>
          <cell r="L149">
            <v>0.21563981042654029</v>
          </cell>
          <cell r="M149">
            <v>226293.8</v>
          </cell>
          <cell r="N149">
            <v>267294.40000000002</v>
          </cell>
          <cell r="O149">
            <v>41000.600000000035</v>
          </cell>
          <cell r="P149">
            <v>0.15339116719242915</v>
          </cell>
          <cell r="R149">
            <v>46850.3</v>
          </cell>
          <cell r="S149">
            <v>28510.7</v>
          </cell>
          <cell r="T149">
            <v>38418.300000000003</v>
          </cell>
          <cell r="U149">
            <v>34834.699999999997</v>
          </cell>
          <cell r="V149">
            <v>42792.4</v>
          </cell>
          <cell r="W149">
            <v>34887.4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44584.2</v>
          </cell>
          <cell r="AE149">
            <v>44584.2</v>
          </cell>
          <cell r="AF149">
            <v>44584.2</v>
          </cell>
          <cell r="AG149">
            <v>44584.2</v>
          </cell>
          <cell r="AH149">
            <v>44478.8</v>
          </cell>
          <cell r="AI149">
            <v>44478.8</v>
          </cell>
          <cell r="AJ149">
            <v>44478.8</v>
          </cell>
          <cell r="AK149">
            <v>44478.8</v>
          </cell>
          <cell r="AL149">
            <v>44478.8</v>
          </cell>
          <cell r="AM149">
            <v>44478.8</v>
          </cell>
          <cell r="AN149">
            <v>44478.8</v>
          </cell>
          <cell r="AO149">
            <v>44794.89</v>
          </cell>
          <cell r="AQ149">
            <v>534483.29</v>
          </cell>
          <cell r="AR149">
            <v>534483.29</v>
          </cell>
          <cell r="AS149">
            <v>534483.29</v>
          </cell>
          <cell r="AT149">
            <v>534483.29</v>
          </cell>
          <cell r="AU149">
            <v>534483.29</v>
          </cell>
          <cell r="AV149">
            <v>534483.29</v>
          </cell>
          <cell r="AW149" t="e">
            <v>#REF!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D149">
            <v>433920.86</v>
          </cell>
          <cell r="BE149">
            <v>454978.62</v>
          </cell>
          <cell r="BF149">
            <v>470851.91</v>
          </cell>
          <cell r="BH149">
            <v>534483.29</v>
          </cell>
          <cell r="BI149">
            <v>500552.16</v>
          </cell>
          <cell r="BJ149">
            <v>488326.32</v>
          </cell>
          <cell r="BK149">
            <v>534483.29</v>
          </cell>
          <cell r="BL149">
            <v>534483.29</v>
          </cell>
          <cell r="BO149">
            <v>308189.49000000005</v>
          </cell>
          <cell r="BP149">
            <v>0</v>
          </cell>
          <cell r="BQ149">
            <v>0</v>
          </cell>
          <cell r="BS149">
            <v>615171</v>
          </cell>
          <cell r="BT149">
            <v>534483.29</v>
          </cell>
          <cell r="BU149">
            <v>615171</v>
          </cell>
          <cell r="BV149">
            <v>-80687.709999999963</v>
          </cell>
        </row>
        <row r="150">
          <cell r="C150" t="str">
            <v>O&amp;M</v>
          </cell>
          <cell r="E150" t="str">
            <v>CF-P-R&amp;CMC</v>
          </cell>
          <cell r="I150">
            <v>0</v>
          </cell>
          <cell r="J150">
            <v>0</v>
          </cell>
          <cell r="K150">
            <v>0</v>
          </cell>
          <cell r="L150" t="str">
            <v xml:space="preserve"> </v>
          </cell>
          <cell r="M150">
            <v>0</v>
          </cell>
          <cell r="N150">
            <v>0</v>
          </cell>
          <cell r="O150">
            <v>0</v>
          </cell>
          <cell r="P150" t="str">
            <v xml:space="preserve"> 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D150">
            <v>46769.41</v>
          </cell>
          <cell r="BE150">
            <v>86826.18</v>
          </cell>
          <cell r="BF150">
            <v>142841.31</v>
          </cell>
          <cell r="BH150">
            <v>0</v>
          </cell>
          <cell r="BI150">
            <v>161786.04</v>
          </cell>
          <cell r="BJ150">
            <v>157856.88</v>
          </cell>
          <cell r="BK150">
            <v>0</v>
          </cell>
          <cell r="BL150">
            <v>0</v>
          </cell>
          <cell r="BO150">
            <v>0</v>
          </cell>
          <cell r="BP150">
            <v>0</v>
          </cell>
          <cell r="BQ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</row>
        <row r="151">
          <cell r="C151" t="str">
            <v>O&amp;M</v>
          </cell>
          <cell r="E151" t="str">
            <v>CF-P-Integration</v>
          </cell>
          <cell r="F151" t="str">
            <v>Integration</v>
          </cell>
          <cell r="I151">
            <v>0</v>
          </cell>
          <cell r="J151">
            <v>0</v>
          </cell>
          <cell r="K151">
            <v>0</v>
          </cell>
          <cell r="L151" t="str">
            <v xml:space="preserve"> </v>
          </cell>
          <cell r="M151">
            <v>0</v>
          </cell>
          <cell r="N151">
            <v>0</v>
          </cell>
          <cell r="O151">
            <v>0</v>
          </cell>
          <cell r="P151" t="str">
            <v xml:space="preserve">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O151">
            <v>0</v>
          </cell>
          <cell r="BP151">
            <v>0</v>
          </cell>
          <cell r="BQ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</row>
        <row r="152">
          <cell r="C152" t="str">
            <v>O&amp;M</v>
          </cell>
          <cell r="E152" t="str">
            <v>FP-P-Integration</v>
          </cell>
          <cell r="F152" t="str">
            <v>Integration</v>
          </cell>
          <cell r="I152">
            <v>0</v>
          </cell>
          <cell r="J152">
            <v>0</v>
          </cell>
          <cell r="K152">
            <v>0</v>
          </cell>
          <cell r="L152" t="str">
            <v xml:space="preserve"> </v>
          </cell>
          <cell r="M152">
            <v>0</v>
          </cell>
          <cell r="N152">
            <v>0</v>
          </cell>
          <cell r="O152">
            <v>0</v>
          </cell>
          <cell r="P152" t="str">
            <v xml:space="preserve">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D152">
            <v>0</v>
          </cell>
          <cell r="BE152">
            <v>0</v>
          </cell>
          <cell r="BF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O152">
            <v>0</v>
          </cell>
          <cell r="BP152">
            <v>0</v>
          </cell>
          <cell r="BQ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</row>
        <row r="154">
          <cell r="D154" t="str">
            <v>Non-PT</v>
          </cell>
          <cell r="I154">
            <v>219215.7</v>
          </cell>
          <cell r="J154">
            <v>375753.42000000004</v>
          </cell>
          <cell r="K154">
            <v>156537.72000000003</v>
          </cell>
          <cell r="L154">
            <v>0.41659692678246285</v>
          </cell>
          <cell r="M154">
            <v>1801989.1199999999</v>
          </cell>
          <cell r="N154">
            <v>2256609</v>
          </cell>
          <cell r="O154">
            <v>454619.88000000006</v>
          </cell>
          <cell r="P154">
            <v>0.20146152036086007</v>
          </cell>
          <cell r="R154">
            <v>372610.35000000003</v>
          </cell>
          <cell r="S154">
            <v>285383.40000000002</v>
          </cell>
          <cell r="T154">
            <v>345381.90000000008</v>
          </cell>
          <cell r="U154">
            <v>336144.39000000007</v>
          </cell>
          <cell r="V154">
            <v>243253.37999999998</v>
          </cell>
          <cell r="W154">
            <v>219215.7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376275.54000000004</v>
          </cell>
          <cell r="AE154">
            <v>376275.54000000004</v>
          </cell>
          <cell r="AF154">
            <v>376275.54000000004</v>
          </cell>
          <cell r="AG154">
            <v>376275.54000000004</v>
          </cell>
          <cell r="AH154">
            <v>375753.42000000004</v>
          </cell>
          <cell r="AI154">
            <v>375753.42000000004</v>
          </cell>
          <cell r="AJ154">
            <v>375753.42000000004</v>
          </cell>
          <cell r="AK154">
            <v>375753.42000000004</v>
          </cell>
          <cell r="AL154">
            <v>375753.42000000004</v>
          </cell>
          <cell r="AM154">
            <v>375753.42000000004</v>
          </cell>
          <cell r="AN154">
            <v>375753.42000000004</v>
          </cell>
          <cell r="AO154">
            <v>378583.3600000001</v>
          </cell>
          <cell r="AQ154">
            <v>4550832.2</v>
          </cell>
          <cell r="AR154">
            <v>4550832.2</v>
          </cell>
          <cell r="AS154">
            <v>4562434.9600000009</v>
          </cell>
          <cell r="AT154">
            <v>4562434.9600000009</v>
          </cell>
          <cell r="AU154">
            <v>4461082.54</v>
          </cell>
          <cell r="AV154">
            <v>3806978.84</v>
          </cell>
          <cell r="AW154" t="e">
            <v>#REF!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D154">
            <v>4006058.7200000007</v>
          </cell>
          <cell r="BE154">
            <v>4018059.1600000006</v>
          </cell>
          <cell r="BF154">
            <v>4813309.8899999987</v>
          </cell>
          <cell r="BH154">
            <v>4513959.46</v>
          </cell>
          <cell r="BI154">
            <v>4643894.42</v>
          </cell>
          <cell r="BJ154">
            <v>4143951.9599999995</v>
          </cell>
          <cell r="BK154">
            <v>3806978.84</v>
          </cell>
          <cell r="BL154">
            <v>3806978.84</v>
          </cell>
          <cell r="BM154">
            <v>0</v>
          </cell>
          <cell r="BN154">
            <v>0</v>
          </cell>
          <cell r="BO154">
            <v>2004989.72</v>
          </cell>
          <cell r="BP154">
            <v>706980.62</v>
          </cell>
          <cell r="BQ154">
            <v>0</v>
          </cell>
          <cell r="BS154">
            <v>3707768.36</v>
          </cell>
          <cell r="BT154">
            <v>3806978.84</v>
          </cell>
          <cell r="BU154">
            <v>3707768.36</v>
          </cell>
          <cell r="BV154">
            <v>99210.48000000004</v>
          </cell>
        </row>
        <row r="156">
          <cell r="C156" t="str">
            <v>O&amp;M</v>
          </cell>
          <cell r="E156" t="str">
            <v>FP-P-PT-FederaRegPol</v>
          </cell>
          <cell r="I156">
            <v>0</v>
          </cell>
          <cell r="J156">
            <v>0</v>
          </cell>
          <cell r="K156">
            <v>0</v>
          </cell>
          <cell r="L156" t="str">
            <v xml:space="preserve"> </v>
          </cell>
          <cell r="M156">
            <v>0</v>
          </cell>
          <cell r="N156">
            <v>0</v>
          </cell>
          <cell r="O156">
            <v>0</v>
          </cell>
          <cell r="P156" t="str">
            <v xml:space="preserve"> 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D156">
            <v>0</v>
          </cell>
          <cell r="BE156">
            <v>22652</v>
          </cell>
          <cell r="BF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O156">
            <v>0</v>
          </cell>
          <cell r="BP156">
            <v>0</v>
          </cell>
          <cell r="BQ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</row>
        <row r="157">
          <cell r="C157" t="str">
            <v>O&amp;M</v>
          </cell>
          <cell r="E157" t="str">
            <v>FP-P-E-PT-FedRegPol</v>
          </cell>
          <cell r="I157">
            <v>0</v>
          </cell>
          <cell r="J157">
            <v>0</v>
          </cell>
          <cell r="K157">
            <v>0</v>
          </cell>
          <cell r="L157" t="str">
            <v xml:space="preserve"> </v>
          </cell>
          <cell r="M157">
            <v>0</v>
          </cell>
          <cell r="N157">
            <v>0</v>
          </cell>
          <cell r="O157">
            <v>0</v>
          </cell>
          <cell r="P157" t="str">
            <v xml:space="preserve"> 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D157">
            <v>0</v>
          </cell>
          <cell r="BE157">
            <v>43697.64</v>
          </cell>
          <cell r="BF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O157">
            <v>0</v>
          </cell>
          <cell r="BP157">
            <v>0</v>
          </cell>
          <cell r="BQ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</row>
        <row r="158">
          <cell r="C158" t="str">
            <v>O&amp;M</v>
          </cell>
          <cell r="E158" t="str">
            <v>CF-P-E-PT-Integratio</v>
          </cell>
          <cell r="F158" t="str">
            <v>T&amp;E</v>
          </cell>
          <cell r="I158">
            <v>0</v>
          </cell>
          <cell r="J158">
            <v>0</v>
          </cell>
          <cell r="K158">
            <v>0</v>
          </cell>
          <cell r="L158" t="str">
            <v xml:space="preserve"> </v>
          </cell>
          <cell r="M158">
            <v>0</v>
          </cell>
          <cell r="N158">
            <v>0</v>
          </cell>
          <cell r="O158">
            <v>0</v>
          </cell>
          <cell r="P158" t="str">
            <v xml:space="preserve"> 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D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O158">
            <v>0</v>
          </cell>
          <cell r="BP158">
            <v>0</v>
          </cell>
          <cell r="BQ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</row>
        <row r="159">
          <cell r="C159" t="str">
            <v>O&amp;M</v>
          </cell>
          <cell r="E159" t="str">
            <v>FP-P-E-PT-Integratio</v>
          </cell>
          <cell r="F159" t="str">
            <v>T&amp;E</v>
          </cell>
          <cell r="I159">
            <v>0</v>
          </cell>
          <cell r="J159">
            <v>0</v>
          </cell>
          <cell r="K159">
            <v>0</v>
          </cell>
          <cell r="L159" t="str">
            <v xml:space="preserve"> </v>
          </cell>
          <cell r="M159">
            <v>0</v>
          </cell>
          <cell r="N159">
            <v>0</v>
          </cell>
          <cell r="O159">
            <v>0</v>
          </cell>
          <cell r="P159" t="str">
            <v xml:space="preserve"> 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D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O159">
            <v>0</v>
          </cell>
          <cell r="BP159">
            <v>0</v>
          </cell>
          <cell r="BQ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</row>
        <row r="160">
          <cell r="C160" t="str">
            <v>O&amp;M</v>
          </cell>
          <cell r="E160" t="str">
            <v>CF-P-E-PT-ExtCom</v>
          </cell>
          <cell r="I160">
            <v>844.09</v>
          </cell>
          <cell r="J160">
            <v>4198</v>
          </cell>
          <cell r="K160">
            <v>3353.91</v>
          </cell>
          <cell r="L160">
            <v>0.79893044306812766</v>
          </cell>
          <cell r="M160">
            <v>33055.39</v>
          </cell>
          <cell r="N160">
            <v>25208</v>
          </cell>
          <cell r="O160">
            <v>-7847.3899999999994</v>
          </cell>
          <cell r="P160">
            <v>-0.31130553792446841</v>
          </cell>
          <cell r="R160">
            <v>2960.55</v>
          </cell>
          <cell r="S160">
            <v>1352.78</v>
          </cell>
          <cell r="T160">
            <v>936.97</v>
          </cell>
          <cell r="U160">
            <v>22154.03</v>
          </cell>
          <cell r="V160">
            <v>4806.97</v>
          </cell>
          <cell r="W160">
            <v>844.09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4203</v>
          </cell>
          <cell r="AE160">
            <v>4203</v>
          </cell>
          <cell r="AF160">
            <v>4203</v>
          </cell>
          <cell r="AG160">
            <v>4203</v>
          </cell>
          <cell r="AH160">
            <v>4198</v>
          </cell>
          <cell r="AI160">
            <v>4198</v>
          </cell>
          <cell r="AJ160">
            <v>4198</v>
          </cell>
          <cell r="AK160">
            <v>4198</v>
          </cell>
          <cell r="AL160">
            <v>4198</v>
          </cell>
          <cell r="AM160">
            <v>4198</v>
          </cell>
          <cell r="AN160">
            <v>4198</v>
          </cell>
          <cell r="AO160">
            <v>4202</v>
          </cell>
          <cell r="AQ160">
            <v>51600</v>
          </cell>
          <cell r="AR160">
            <v>51600</v>
          </cell>
          <cell r="AS160">
            <v>51600</v>
          </cell>
          <cell r="AT160">
            <v>51600</v>
          </cell>
          <cell r="AU160">
            <v>51599</v>
          </cell>
          <cell r="AV160">
            <v>51599</v>
          </cell>
          <cell r="AW160" t="e">
            <v>#REF!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D160">
            <v>49921.440000000002</v>
          </cell>
          <cell r="BE160">
            <v>50854.400000000001</v>
          </cell>
          <cell r="BF160">
            <v>77803.91</v>
          </cell>
          <cell r="BH160">
            <v>50400</v>
          </cell>
          <cell r="BI160">
            <v>57760</v>
          </cell>
          <cell r="BJ160">
            <v>56352</v>
          </cell>
          <cell r="BK160">
            <v>51599</v>
          </cell>
          <cell r="BL160">
            <v>51599</v>
          </cell>
          <cell r="BO160">
            <v>18543.61</v>
          </cell>
          <cell r="BP160">
            <v>-1199</v>
          </cell>
          <cell r="BQ160">
            <v>0</v>
          </cell>
          <cell r="BS160">
            <v>65100</v>
          </cell>
          <cell r="BT160">
            <v>51599</v>
          </cell>
          <cell r="BU160">
            <v>65100</v>
          </cell>
          <cell r="BV160">
            <v>-13501</v>
          </cell>
        </row>
        <row r="161">
          <cell r="C161" t="str">
            <v>O&amp;M</v>
          </cell>
          <cell r="E161" t="str">
            <v>CF-P-PT-ExtComm</v>
          </cell>
          <cell r="I161">
            <v>2682</v>
          </cell>
          <cell r="J161">
            <v>2499</v>
          </cell>
          <cell r="K161">
            <v>-183</v>
          </cell>
          <cell r="L161">
            <v>-7.322929171668667E-2</v>
          </cell>
          <cell r="M161">
            <v>13844</v>
          </cell>
          <cell r="N161">
            <v>15006</v>
          </cell>
          <cell r="O161">
            <v>1162</v>
          </cell>
          <cell r="P161">
            <v>7.7435692389710778E-2</v>
          </cell>
          <cell r="R161">
            <v>309</v>
          </cell>
          <cell r="S161">
            <v>319</v>
          </cell>
          <cell r="T161">
            <v>757</v>
          </cell>
          <cell r="U161">
            <v>4088</v>
          </cell>
          <cell r="V161">
            <v>5689</v>
          </cell>
          <cell r="W161">
            <v>2682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2502</v>
          </cell>
          <cell r="AE161">
            <v>2502</v>
          </cell>
          <cell r="AF161">
            <v>2502</v>
          </cell>
          <cell r="AG161">
            <v>2502</v>
          </cell>
          <cell r="AH161">
            <v>2499</v>
          </cell>
          <cell r="AI161">
            <v>2499</v>
          </cell>
          <cell r="AJ161">
            <v>2499</v>
          </cell>
          <cell r="AK161">
            <v>2499</v>
          </cell>
          <cell r="AL161">
            <v>2499</v>
          </cell>
          <cell r="AM161">
            <v>2499</v>
          </cell>
          <cell r="AN161">
            <v>2499</v>
          </cell>
          <cell r="AO161">
            <v>2499</v>
          </cell>
          <cell r="AQ161">
            <v>30000</v>
          </cell>
          <cell r="AR161">
            <v>30000</v>
          </cell>
          <cell r="AS161">
            <v>30000</v>
          </cell>
          <cell r="AT161">
            <v>30000</v>
          </cell>
          <cell r="AU161">
            <v>30000</v>
          </cell>
          <cell r="AV161">
            <v>30000</v>
          </cell>
          <cell r="AW161" t="e">
            <v>#REF!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D161">
            <v>19414</v>
          </cell>
          <cell r="BE161">
            <v>44101</v>
          </cell>
          <cell r="BF161">
            <v>14297</v>
          </cell>
          <cell r="BH161">
            <v>30000</v>
          </cell>
          <cell r="BI161">
            <v>30750</v>
          </cell>
          <cell r="BJ161">
            <v>30000</v>
          </cell>
          <cell r="BK161">
            <v>30000</v>
          </cell>
          <cell r="BL161">
            <v>30000</v>
          </cell>
          <cell r="BO161">
            <v>16156</v>
          </cell>
          <cell r="BP161">
            <v>0</v>
          </cell>
          <cell r="BQ161">
            <v>0</v>
          </cell>
          <cell r="BS161">
            <v>36000</v>
          </cell>
          <cell r="BT161">
            <v>30000</v>
          </cell>
          <cell r="BU161">
            <v>36000</v>
          </cell>
          <cell r="BV161">
            <v>-6000</v>
          </cell>
        </row>
        <row r="162">
          <cell r="C162" t="str">
            <v>O&amp;M</v>
          </cell>
          <cell r="E162" t="str">
            <v>CF-P-PT-Public Affairs</v>
          </cell>
          <cell r="I162">
            <v>0</v>
          </cell>
          <cell r="J162">
            <v>0</v>
          </cell>
          <cell r="K162">
            <v>0</v>
          </cell>
          <cell r="L162" t="str">
            <v xml:space="preserve"> </v>
          </cell>
          <cell r="M162">
            <v>0</v>
          </cell>
          <cell r="N162">
            <v>0</v>
          </cell>
          <cell r="O162">
            <v>0</v>
          </cell>
          <cell r="P162" t="str">
            <v xml:space="preserve"> 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D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O162">
            <v>0</v>
          </cell>
          <cell r="BP162">
            <v>0</v>
          </cell>
          <cell r="BQ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</row>
        <row r="163">
          <cell r="C163" t="str">
            <v>O&amp;M</v>
          </cell>
          <cell r="E163" t="str">
            <v>CF-P-E-PT-Rec&amp; E-Lib</v>
          </cell>
          <cell r="I163">
            <v>0</v>
          </cell>
          <cell r="J163">
            <v>23193</v>
          </cell>
          <cell r="K163">
            <v>23193</v>
          </cell>
          <cell r="L163">
            <v>1</v>
          </cell>
          <cell r="M163">
            <v>147222.10999999999</v>
          </cell>
          <cell r="N163">
            <v>139270</v>
          </cell>
          <cell r="O163">
            <v>-7952.109999999986</v>
          </cell>
          <cell r="P163">
            <v>-5.709851367846619E-2</v>
          </cell>
          <cell r="R163">
            <v>50457.1</v>
          </cell>
          <cell r="S163">
            <v>22876.36</v>
          </cell>
          <cell r="T163">
            <v>48797.13</v>
          </cell>
          <cell r="U163">
            <v>25247.279999999999</v>
          </cell>
          <cell r="V163">
            <v>-155.76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23221</v>
          </cell>
          <cell r="AE163">
            <v>23221</v>
          </cell>
          <cell r="AF163">
            <v>23221</v>
          </cell>
          <cell r="AG163">
            <v>23221</v>
          </cell>
          <cell r="AH163">
            <v>23193</v>
          </cell>
          <cell r="AI163">
            <v>23193</v>
          </cell>
          <cell r="AJ163">
            <v>23193</v>
          </cell>
          <cell r="AK163">
            <v>23193</v>
          </cell>
          <cell r="AL163">
            <v>23193</v>
          </cell>
          <cell r="AM163">
            <v>23193</v>
          </cell>
          <cell r="AN163">
            <v>23193</v>
          </cell>
          <cell r="AO163">
            <v>23194</v>
          </cell>
          <cell r="AQ163">
            <v>278429</v>
          </cell>
          <cell r="AR163">
            <v>278429</v>
          </cell>
          <cell r="AS163">
            <v>283229.5</v>
          </cell>
          <cell r="AT163">
            <v>283229.5</v>
          </cell>
          <cell r="AU163">
            <v>281968</v>
          </cell>
          <cell r="AV163">
            <v>281967</v>
          </cell>
          <cell r="AW163" t="e">
            <v>#REF!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D163">
            <v>209899.79</v>
          </cell>
          <cell r="BE163">
            <v>167452.34</v>
          </cell>
          <cell r="BF163">
            <v>162284.94</v>
          </cell>
          <cell r="BH163">
            <v>278429</v>
          </cell>
          <cell r="BI163">
            <v>189002</v>
          </cell>
          <cell r="BJ163">
            <v>173688</v>
          </cell>
          <cell r="BK163">
            <v>281967</v>
          </cell>
          <cell r="BL163">
            <v>281967</v>
          </cell>
          <cell r="BO163">
            <v>134744.89000000001</v>
          </cell>
          <cell r="BP163">
            <v>-3538</v>
          </cell>
          <cell r="BQ163">
            <v>0</v>
          </cell>
          <cell r="BS163">
            <v>0</v>
          </cell>
          <cell r="BT163">
            <v>281967</v>
          </cell>
          <cell r="BU163">
            <v>0</v>
          </cell>
          <cell r="BV163">
            <v>281967</v>
          </cell>
        </row>
        <row r="164">
          <cell r="C164" t="str">
            <v>O&amp;M</v>
          </cell>
          <cell r="E164" t="str">
            <v>CF-P-PT-Recrds&amp;E-Lib</v>
          </cell>
          <cell r="I164">
            <v>0</v>
          </cell>
          <cell r="J164">
            <v>18867</v>
          </cell>
          <cell r="K164">
            <v>18867</v>
          </cell>
          <cell r="L164">
            <v>1</v>
          </cell>
          <cell r="M164">
            <v>94215</v>
          </cell>
          <cell r="N164">
            <v>113294</v>
          </cell>
          <cell r="O164">
            <v>19079</v>
          </cell>
          <cell r="P164">
            <v>0.16840256324253711</v>
          </cell>
          <cell r="R164">
            <v>18684</v>
          </cell>
          <cell r="S164">
            <v>44436</v>
          </cell>
          <cell r="T164">
            <v>9313</v>
          </cell>
          <cell r="U164">
            <v>19857</v>
          </cell>
          <cell r="V164">
            <v>1925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18890</v>
          </cell>
          <cell r="AE164">
            <v>18890</v>
          </cell>
          <cell r="AF164">
            <v>18890</v>
          </cell>
          <cell r="AG164">
            <v>18890</v>
          </cell>
          <cell r="AH164">
            <v>18867</v>
          </cell>
          <cell r="AI164">
            <v>18867</v>
          </cell>
          <cell r="AJ164">
            <v>18867</v>
          </cell>
          <cell r="AK164">
            <v>18867</v>
          </cell>
          <cell r="AL164">
            <v>18867</v>
          </cell>
          <cell r="AM164">
            <v>18867</v>
          </cell>
          <cell r="AN164">
            <v>18867</v>
          </cell>
          <cell r="AO164">
            <v>18871</v>
          </cell>
          <cell r="AQ164">
            <v>226500</v>
          </cell>
          <cell r="AR164">
            <v>226500</v>
          </cell>
          <cell r="AS164">
            <v>226500</v>
          </cell>
          <cell r="AT164">
            <v>216500</v>
          </cell>
          <cell r="AU164">
            <v>92290</v>
          </cell>
          <cell r="AV164">
            <v>92290</v>
          </cell>
          <cell r="AW164" t="e">
            <v>#REF!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D164">
            <v>212128</v>
          </cell>
          <cell r="BE164">
            <v>158688</v>
          </cell>
          <cell r="BF164">
            <v>184007</v>
          </cell>
          <cell r="BH164">
            <v>226500</v>
          </cell>
          <cell r="BI164">
            <v>212726</v>
          </cell>
          <cell r="BJ164">
            <v>202596</v>
          </cell>
          <cell r="BK164">
            <v>92290</v>
          </cell>
          <cell r="BL164">
            <v>92290</v>
          </cell>
          <cell r="BO164">
            <v>-1925</v>
          </cell>
          <cell r="BP164">
            <v>134210</v>
          </cell>
          <cell r="BQ164">
            <v>0</v>
          </cell>
          <cell r="BS164">
            <v>0</v>
          </cell>
          <cell r="BT164">
            <v>92290</v>
          </cell>
          <cell r="BU164">
            <v>0</v>
          </cell>
          <cell r="BV164">
            <v>92290</v>
          </cell>
        </row>
        <row r="165">
          <cell r="C165" t="str">
            <v>O&amp;M</v>
          </cell>
          <cell r="E165" t="str">
            <v>CF-P-PT-Commu Conslt</v>
          </cell>
          <cell r="I165">
            <v>0</v>
          </cell>
          <cell r="J165">
            <v>4165</v>
          </cell>
          <cell r="K165">
            <v>4165</v>
          </cell>
          <cell r="L165">
            <v>1</v>
          </cell>
          <cell r="M165">
            <v>0</v>
          </cell>
          <cell r="N165">
            <v>25010</v>
          </cell>
          <cell r="O165">
            <v>25010</v>
          </cell>
          <cell r="P165">
            <v>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4170</v>
          </cell>
          <cell r="AE165">
            <v>4170</v>
          </cell>
          <cell r="AF165">
            <v>4170</v>
          </cell>
          <cell r="AG165">
            <v>4170</v>
          </cell>
          <cell r="AH165">
            <v>4165</v>
          </cell>
          <cell r="AI165">
            <v>4165</v>
          </cell>
          <cell r="AJ165">
            <v>4165</v>
          </cell>
          <cell r="AK165">
            <v>4165</v>
          </cell>
          <cell r="AL165">
            <v>4165</v>
          </cell>
          <cell r="AM165">
            <v>4165</v>
          </cell>
          <cell r="AN165">
            <v>4165</v>
          </cell>
          <cell r="AO165">
            <v>4165</v>
          </cell>
          <cell r="AQ165">
            <v>50000</v>
          </cell>
          <cell r="AR165">
            <v>50000</v>
          </cell>
          <cell r="AS165">
            <v>50000</v>
          </cell>
          <cell r="AT165">
            <v>50000</v>
          </cell>
          <cell r="AU165">
            <v>50000</v>
          </cell>
          <cell r="AV165">
            <v>50000</v>
          </cell>
          <cell r="AW165" t="e">
            <v>#REF!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D165">
            <v>100</v>
          </cell>
          <cell r="BE165">
            <v>375</v>
          </cell>
          <cell r="BF165">
            <v>9337</v>
          </cell>
          <cell r="BH165">
            <v>50000</v>
          </cell>
          <cell r="BI165">
            <v>5129</v>
          </cell>
          <cell r="BJ165">
            <v>5004</v>
          </cell>
          <cell r="BK165">
            <v>50000</v>
          </cell>
          <cell r="BL165">
            <v>50000</v>
          </cell>
          <cell r="BO165">
            <v>50000</v>
          </cell>
          <cell r="BP165">
            <v>0</v>
          </cell>
          <cell r="BQ165">
            <v>0</v>
          </cell>
          <cell r="BS165">
            <v>1000</v>
          </cell>
          <cell r="BT165">
            <v>50000</v>
          </cell>
          <cell r="BU165">
            <v>1000</v>
          </cell>
          <cell r="BV165">
            <v>49000</v>
          </cell>
        </row>
        <row r="166">
          <cell r="C166" t="str">
            <v>O&amp;M</v>
          </cell>
          <cell r="E166" t="str">
            <v>CF-P-E-PT-Adv&amp;B</v>
          </cell>
          <cell r="I166">
            <v>41800.300000000003</v>
          </cell>
          <cell r="J166">
            <v>174930</v>
          </cell>
          <cell r="K166">
            <v>133129.70000000001</v>
          </cell>
          <cell r="L166">
            <v>0.76104556108157551</v>
          </cell>
          <cell r="M166">
            <v>801916.89</v>
          </cell>
          <cell r="N166">
            <v>1050420</v>
          </cell>
          <cell r="O166">
            <v>248503.11</v>
          </cell>
          <cell r="P166">
            <v>0.23657499857199976</v>
          </cell>
          <cell r="R166">
            <v>44278.39</v>
          </cell>
          <cell r="S166">
            <v>370002.96</v>
          </cell>
          <cell r="T166">
            <v>103116.15</v>
          </cell>
          <cell r="U166">
            <v>115132.07</v>
          </cell>
          <cell r="V166">
            <v>127587.02</v>
          </cell>
          <cell r="W166">
            <v>41800.300000000003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175140</v>
          </cell>
          <cell r="AE166">
            <v>175140</v>
          </cell>
          <cell r="AF166">
            <v>175140</v>
          </cell>
          <cell r="AG166">
            <v>175140</v>
          </cell>
          <cell r="AH166">
            <v>174930</v>
          </cell>
          <cell r="AI166">
            <v>174930</v>
          </cell>
          <cell r="AJ166">
            <v>174930</v>
          </cell>
          <cell r="AK166">
            <v>174930</v>
          </cell>
          <cell r="AL166">
            <v>174930</v>
          </cell>
          <cell r="AM166">
            <v>174930</v>
          </cell>
          <cell r="AN166">
            <v>174930</v>
          </cell>
          <cell r="AO166">
            <v>174930</v>
          </cell>
          <cell r="AQ166">
            <v>2150000</v>
          </cell>
          <cell r="AR166">
            <v>2150000</v>
          </cell>
          <cell r="AS166">
            <v>2150000</v>
          </cell>
          <cell r="AT166">
            <v>2150000</v>
          </cell>
          <cell r="AU166">
            <v>2150000</v>
          </cell>
          <cell r="AV166">
            <v>2150000</v>
          </cell>
          <cell r="AW166" t="e">
            <v>#REF!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D166">
            <v>1440261.1200000001</v>
          </cell>
          <cell r="BE166">
            <v>1278081.6100000001</v>
          </cell>
          <cell r="BF166">
            <v>1242342.83</v>
          </cell>
          <cell r="BH166">
            <v>2100000</v>
          </cell>
          <cell r="BI166">
            <v>1488669</v>
          </cell>
          <cell r="BJ166">
            <v>1378860</v>
          </cell>
          <cell r="BK166">
            <v>2150000</v>
          </cell>
          <cell r="BL166">
            <v>2150000</v>
          </cell>
          <cell r="BO166">
            <v>1348083.1099999999</v>
          </cell>
          <cell r="BP166">
            <v>-50000</v>
          </cell>
          <cell r="BQ166">
            <v>0</v>
          </cell>
          <cell r="BS166">
            <v>2100000</v>
          </cell>
          <cell r="BT166">
            <v>2150000</v>
          </cell>
          <cell r="BU166">
            <v>2100000</v>
          </cell>
          <cell r="BV166">
            <v>50000</v>
          </cell>
        </row>
        <row r="167">
          <cell r="C167" t="str">
            <v>O&amp;M</v>
          </cell>
          <cell r="E167" t="str">
            <v>CF-P-PT-FedAff/</v>
          </cell>
          <cell r="I167">
            <v>0</v>
          </cell>
          <cell r="J167">
            <v>11662</v>
          </cell>
          <cell r="K167">
            <v>11662</v>
          </cell>
          <cell r="L167">
            <v>1</v>
          </cell>
          <cell r="M167">
            <v>8916</v>
          </cell>
          <cell r="N167">
            <v>70028</v>
          </cell>
          <cell r="O167">
            <v>61112</v>
          </cell>
          <cell r="P167">
            <v>0.87267949962871993</v>
          </cell>
          <cell r="R167">
            <v>566</v>
          </cell>
          <cell r="S167">
            <v>0</v>
          </cell>
          <cell r="T167">
            <v>1977</v>
          </cell>
          <cell r="U167">
            <v>6373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11676</v>
          </cell>
          <cell r="AE167">
            <v>11676</v>
          </cell>
          <cell r="AF167">
            <v>11676</v>
          </cell>
          <cell r="AG167">
            <v>11676</v>
          </cell>
          <cell r="AH167">
            <v>11662</v>
          </cell>
          <cell r="AI167">
            <v>11662</v>
          </cell>
          <cell r="AJ167">
            <v>11662</v>
          </cell>
          <cell r="AK167">
            <v>11662</v>
          </cell>
          <cell r="AL167">
            <v>11662</v>
          </cell>
          <cell r="AM167">
            <v>11662</v>
          </cell>
          <cell r="AN167">
            <v>11662</v>
          </cell>
          <cell r="AO167">
            <v>11662</v>
          </cell>
          <cell r="AQ167">
            <v>140000</v>
          </cell>
          <cell r="AR167">
            <v>140000</v>
          </cell>
          <cell r="AS167">
            <v>140000</v>
          </cell>
          <cell r="AT167">
            <v>140000</v>
          </cell>
          <cell r="AU167">
            <v>1000</v>
          </cell>
          <cell r="AV167">
            <v>1000</v>
          </cell>
          <cell r="AW167" t="e">
            <v>#REF!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D167">
            <v>18269.080000000002</v>
          </cell>
          <cell r="BE167">
            <v>0</v>
          </cell>
          <cell r="BF167">
            <v>0</v>
          </cell>
          <cell r="BH167">
            <v>140000</v>
          </cell>
          <cell r="BI167">
            <v>45000</v>
          </cell>
          <cell r="BJ167">
            <v>0</v>
          </cell>
          <cell r="BK167">
            <v>1000</v>
          </cell>
          <cell r="BL167">
            <v>1000</v>
          </cell>
          <cell r="BO167">
            <v>-7916</v>
          </cell>
          <cell r="BP167">
            <v>139000</v>
          </cell>
          <cell r="BQ167">
            <v>0</v>
          </cell>
          <cell r="BS167">
            <v>0</v>
          </cell>
          <cell r="BT167">
            <v>1000</v>
          </cell>
          <cell r="BU167">
            <v>0</v>
          </cell>
          <cell r="BV167">
            <v>1000</v>
          </cell>
        </row>
        <row r="168">
          <cell r="C168" t="str">
            <v>O&amp;M</v>
          </cell>
          <cell r="E168" t="str">
            <v>CF-P-E-PT-FA/CI</v>
          </cell>
          <cell r="I168">
            <v>0</v>
          </cell>
          <cell r="J168">
            <v>39359</v>
          </cell>
          <cell r="K168">
            <v>39359</v>
          </cell>
          <cell r="L168">
            <v>1</v>
          </cell>
          <cell r="M168">
            <v>114966.95</v>
          </cell>
          <cell r="N168">
            <v>236346</v>
          </cell>
          <cell r="O168">
            <v>121379.05</v>
          </cell>
          <cell r="P168">
            <v>0.51356506985521233</v>
          </cell>
          <cell r="R168">
            <v>28974.69</v>
          </cell>
          <cell r="S168">
            <v>15033.23</v>
          </cell>
          <cell r="T168">
            <v>32342.45</v>
          </cell>
          <cell r="U168">
            <v>34334.639999999999</v>
          </cell>
          <cell r="V168">
            <v>4281.9399999999996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39407</v>
          </cell>
          <cell r="AE168">
            <v>39407</v>
          </cell>
          <cell r="AF168">
            <v>39407</v>
          </cell>
          <cell r="AG168">
            <v>39407</v>
          </cell>
          <cell r="AH168">
            <v>39359</v>
          </cell>
          <cell r="AI168">
            <v>39359</v>
          </cell>
          <cell r="AJ168">
            <v>39359</v>
          </cell>
          <cell r="AK168">
            <v>39359</v>
          </cell>
          <cell r="AL168">
            <v>39359</v>
          </cell>
          <cell r="AM168">
            <v>39359</v>
          </cell>
          <cell r="AN168">
            <v>39359</v>
          </cell>
          <cell r="AO168">
            <v>39359</v>
          </cell>
          <cell r="AQ168">
            <v>483750</v>
          </cell>
          <cell r="AR168">
            <v>483750</v>
          </cell>
          <cell r="AS168">
            <v>483750</v>
          </cell>
          <cell r="AT168">
            <v>432150</v>
          </cell>
          <cell r="AU168">
            <v>111797</v>
          </cell>
          <cell r="AV168">
            <v>111798</v>
          </cell>
          <cell r="AW168" t="e">
            <v>#REF!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D168">
            <v>346061.49</v>
          </cell>
          <cell r="BE168">
            <v>399844.96</v>
          </cell>
          <cell r="BF168">
            <v>427746.31</v>
          </cell>
          <cell r="BH168">
            <v>472500</v>
          </cell>
          <cell r="BI168">
            <v>550774</v>
          </cell>
          <cell r="BJ168">
            <v>396708</v>
          </cell>
          <cell r="BK168">
            <v>111798</v>
          </cell>
          <cell r="BL168">
            <v>111798</v>
          </cell>
          <cell r="BO168">
            <v>-3168.9499999999971</v>
          </cell>
          <cell r="BP168">
            <v>360702</v>
          </cell>
          <cell r="BQ168">
            <v>0</v>
          </cell>
          <cell r="BS168">
            <v>0</v>
          </cell>
          <cell r="BT168">
            <v>111798</v>
          </cell>
          <cell r="BU168">
            <v>0</v>
          </cell>
          <cell r="BV168">
            <v>111798</v>
          </cell>
        </row>
        <row r="169">
          <cell r="C169" t="str">
            <v>O&amp;M</v>
          </cell>
          <cell r="E169" t="str">
            <v>CF-P-E-PT-Advertising Svcs</v>
          </cell>
          <cell r="I169">
            <v>0</v>
          </cell>
          <cell r="J169">
            <v>10846</v>
          </cell>
          <cell r="K169">
            <v>10846</v>
          </cell>
          <cell r="L169">
            <v>1</v>
          </cell>
          <cell r="M169">
            <v>76769.19</v>
          </cell>
          <cell r="N169">
            <v>65128</v>
          </cell>
          <cell r="O169">
            <v>-11641.190000000002</v>
          </cell>
          <cell r="P169">
            <v>-0.17874324407320971</v>
          </cell>
          <cell r="R169">
            <v>29.67</v>
          </cell>
          <cell r="S169">
            <v>140.61000000000001</v>
          </cell>
          <cell r="T169">
            <v>23822.43</v>
          </cell>
          <cell r="U169">
            <v>57403.28</v>
          </cell>
          <cell r="V169">
            <v>-4626.8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10859</v>
          </cell>
          <cell r="AE169">
            <v>10859</v>
          </cell>
          <cell r="AF169">
            <v>10859</v>
          </cell>
          <cell r="AG169">
            <v>10859</v>
          </cell>
          <cell r="AH169">
            <v>10846</v>
          </cell>
          <cell r="AI169">
            <v>10846</v>
          </cell>
          <cell r="AJ169">
            <v>10846</v>
          </cell>
          <cell r="AK169">
            <v>10846</v>
          </cell>
          <cell r="AL169">
            <v>10846</v>
          </cell>
          <cell r="AM169">
            <v>10846</v>
          </cell>
          <cell r="AN169">
            <v>10846</v>
          </cell>
          <cell r="AO169">
            <v>10842</v>
          </cell>
          <cell r="AQ169">
            <v>133300</v>
          </cell>
          <cell r="AR169">
            <v>133300</v>
          </cell>
          <cell r="AS169">
            <v>133300</v>
          </cell>
          <cell r="AT169">
            <v>94600</v>
          </cell>
          <cell r="AU169">
            <v>94600</v>
          </cell>
          <cell r="AV169">
            <v>94600</v>
          </cell>
          <cell r="AW169" t="e">
            <v>#REF!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D169">
            <v>128283.36</v>
          </cell>
          <cell r="BE169">
            <v>137771.99</v>
          </cell>
          <cell r="BF169">
            <v>105400.48</v>
          </cell>
          <cell r="BH169">
            <v>130200</v>
          </cell>
          <cell r="BI169">
            <v>150675</v>
          </cell>
          <cell r="BJ169">
            <v>147000</v>
          </cell>
          <cell r="BK169">
            <v>94600</v>
          </cell>
          <cell r="BL169">
            <v>94600</v>
          </cell>
          <cell r="BO169">
            <v>17830.809999999998</v>
          </cell>
          <cell r="BP169">
            <v>35600</v>
          </cell>
          <cell r="BQ169">
            <v>0</v>
          </cell>
          <cell r="BS169">
            <v>130200</v>
          </cell>
          <cell r="BT169">
            <v>94600</v>
          </cell>
          <cell r="BU169">
            <v>130200</v>
          </cell>
          <cell r="BV169">
            <v>-35600</v>
          </cell>
        </row>
        <row r="170">
          <cell r="C170" t="str">
            <v>O&amp;M</v>
          </cell>
          <cell r="E170" t="str">
            <v>CF-P-E-PT-ComCo</v>
          </cell>
          <cell r="I170">
            <v>1242.7</v>
          </cell>
          <cell r="J170">
            <v>6472</v>
          </cell>
          <cell r="K170">
            <v>5229.3</v>
          </cell>
          <cell r="L170">
            <v>0.80798825710754019</v>
          </cell>
          <cell r="M170">
            <v>4186.4799999999996</v>
          </cell>
          <cell r="N170">
            <v>38864</v>
          </cell>
          <cell r="O170">
            <v>34677.520000000004</v>
          </cell>
          <cell r="P170">
            <v>0.89227871552079052</v>
          </cell>
          <cell r="R170">
            <v>0</v>
          </cell>
          <cell r="S170">
            <v>0</v>
          </cell>
          <cell r="T170">
            <v>80.41</v>
          </cell>
          <cell r="U170">
            <v>1007.06</v>
          </cell>
          <cell r="V170">
            <v>1856.31</v>
          </cell>
          <cell r="W170">
            <v>1242.7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6480</v>
          </cell>
          <cell r="AE170">
            <v>6480</v>
          </cell>
          <cell r="AF170">
            <v>6480</v>
          </cell>
          <cell r="AG170">
            <v>6480</v>
          </cell>
          <cell r="AH170">
            <v>6472</v>
          </cell>
          <cell r="AI170">
            <v>6472</v>
          </cell>
          <cell r="AJ170">
            <v>6472</v>
          </cell>
          <cell r="AK170">
            <v>6472</v>
          </cell>
          <cell r="AL170">
            <v>6472</v>
          </cell>
          <cell r="AM170">
            <v>6472</v>
          </cell>
          <cell r="AN170">
            <v>6472</v>
          </cell>
          <cell r="AO170">
            <v>6476</v>
          </cell>
          <cell r="AQ170">
            <v>79550</v>
          </cell>
          <cell r="AR170">
            <v>79550</v>
          </cell>
          <cell r="AS170">
            <v>79550</v>
          </cell>
          <cell r="AT170">
            <v>58050</v>
          </cell>
          <cell r="AU170">
            <v>58050</v>
          </cell>
          <cell r="AV170">
            <v>58049</v>
          </cell>
          <cell r="AW170" t="e">
            <v>#REF!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D170">
            <v>25618.080000000002</v>
          </cell>
          <cell r="BE170">
            <v>16206.08</v>
          </cell>
          <cell r="BF170">
            <v>47059.47</v>
          </cell>
          <cell r="BH170">
            <v>77700</v>
          </cell>
          <cell r="BI170">
            <v>37672</v>
          </cell>
          <cell r="BJ170">
            <v>36756</v>
          </cell>
          <cell r="BK170">
            <v>58049</v>
          </cell>
          <cell r="BL170">
            <v>58049</v>
          </cell>
          <cell r="BO170">
            <v>53862.520000000004</v>
          </cell>
          <cell r="BP170">
            <v>19651</v>
          </cell>
          <cell r="BQ170">
            <v>0</v>
          </cell>
          <cell r="BS170">
            <v>38640</v>
          </cell>
          <cell r="BT170">
            <v>58049</v>
          </cell>
          <cell r="BU170">
            <v>38640</v>
          </cell>
          <cell r="BV170">
            <v>19409</v>
          </cell>
        </row>
        <row r="171">
          <cell r="C171" t="str">
            <v>O&amp;M</v>
          </cell>
          <cell r="E171" t="str">
            <v>CF-P-PT-Advertising Svcs</v>
          </cell>
          <cell r="I171">
            <v>6059</v>
          </cell>
          <cell r="J171">
            <v>39167</v>
          </cell>
          <cell r="K171">
            <v>33108</v>
          </cell>
          <cell r="L171">
            <v>0.84530344422600656</v>
          </cell>
          <cell r="M171">
            <v>151464</v>
          </cell>
          <cell r="N171">
            <v>235194</v>
          </cell>
          <cell r="O171">
            <v>83730</v>
          </cell>
          <cell r="P171">
            <v>0.35600397969335951</v>
          </cell>
          <cell r="R171">
            <v>38792</v>
          </cell>
          <cell r="S171">
            <v>14654</v>
          </cell>
          <cell r="T171">
            <v>6690</v>
          </cell>
          <cell r="U171">
            <v>5799</v>
          </cell>
          <cell r="V171">
            <v>79470</v>
          </cell>
          <cell r="W171">
            <v>6059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39215</v>
          </cell>
          <cell r="AE171">
            <v>39215</v>
          </cell>
          <cell r="AF171">
            <v>39215</v>
          </cell>
          <cell r="AG171">
            <v>39215</v>
          </cell>
          <cell r="AH171">
            <v>39167</v>
          </cell>
          <cell r="AI171">
            <v>39167</v>
          </cell>
          <cell r="AJ171">
            <v>39167</v>
          </cell>
          <cell r="AK171">
            <v>39167</v>
          </cell>
          <cell r="AL171">
            <v>39167</v>
          </cell>
          <cell r="AM171">
            <v>39167</v>
          </cell>
          <cell r="AN171">
            <v>39167</v>
          </cell>
          <cell r="AO171">
            <v>39171</v>
          </cell>
          <cell r="AQ171">
            <v>470200</v>
          </cell>
          <cell r="AR171">
            <v>470200</v>
          </cell>
          <cell r="AS171">
            <v>470200</v>
          </cell>
          <cell r="AT171">
            <v>470200</v>
          </cell>
          <cell r="AU171">
            <v>470200</v>
          </cell>
          <cell r="AV171">
            <v>470200</v>
          </cell>
          <cell r="AW171" t="e">
            <v>#REF!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D171">
            <v>636857.15</v>
          </cell>
          <cell r="BE171">
            <v>667375</v>
          </cell>
          <cell r="BF171">
            <v>217296</v>
          </cell>
          <cell r="BH171">
            <v>470200</v>
          </cell>
          <cell r="BI171">
            <v>148617</v>
          </cell>
          <cell r="BJ171">
            <v>144992</v>
          </cell>
          <cell r="BK171">
            <v>470200</v>
          </cell>
          <cell r="BL171">
            <v>470200</v>
          </cell>
          <cell r="BO171">
            <v>318736</v>
          </cell>
          <cell r="BP171">
            <v>0</v>
          </cell>
          <cell r="BQ171">
            <v>0</v>
          </cell>
          <cell r="BS171">
            <v>539000</v>
          </cell>
          <cell r="BT171">
            <v>470200</v>
          </cell>
          <cell r="BU171">
            <v>539000</v>
          </cell>
          <cell r="BV171">
            <v>-68800</v>
          </cell>
        </row>
        <row r="172">
          <cell r="C172" t="str">
            <v>O&amp;M</v>
          </cell>
          <cell r="E172" t="str">
            <v>CF-P-PT-Integration Pass Through</v>
          </cell>
          <cell r="F172" t="str">
            <v>Integration</v>
          </cell>
          <cell r="I172">
            <v>0</v>
          </cell>
          <cell r="J172">
            <v>0</v>
          </cell>
          <cell r="K172">
            <v>0</v>
          </cell>
          <cell r="L172" t="str">
            <v xml:space="preserve"> </v>
          </cell>
          <cell r="M172">
            <v>0</v>
          </cell>
          <cell r="N172">
            <v>0</v>
          </cell>
          <cell r="O172">
            <v>0</v>
          </cell>
          <cell r="P172" t="str">
            <v xml:space="preserve"> 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D172">
            <v>0</v>
          </cell>
          <cell r="BE172">
            <v>0</v>
          </cell>
          <cell r="BF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O172">
            <v>0</v>
          </cell>
          <cell r="BP172">
            <v>0</v>
          </cell>
          <cell r="BQ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</row>
        <row r="173">
          <cell r="C173" t="str">
            <v>O&amp;M</v>
          </cell>
          <cell r="E173" t="str">
            <v>CF-P-PT-Res and Content Mgmt Cons</v>
          </cell>
          <cell r="I173">
            <v>0</v>
          </cell>
          <cell r="J173">
            <v>0</v>
          </cell>
          <cell r="K173">
            <v>0</v>
          </cell>
          <cell r="L173" t="str">
            <v xml:space="preserve"> </v>
          </cell>
          <cell r="M173">
            <v>0</v>
          </cell>
          <cell r="N173">
            <v>0</v>
          </cell>
          <cell r="O173">
            <v>0</v>
          </cell>
          <cell r="P173" t="str">
            <v xml:space="preserve"> 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-563938</v>
          </cell>
          <cell r="BN173">
            <v>-790180</v>
          </cell>
          <cell r="BO173">
            <v>0</v>
          </cell>
          <cell r="BP173">
            <v>0</v>
          </cell>
          <cell r="BQ173">
            <v>0</v>
          </cell>
          <cell r="BS173">
            <v>0</v>
          </cell>
          <cell r="BT173">
            <v>563938</v>
          </cell>
          <cell r="BU173">
            <v>790180</v>
          </cell>
          <cell r="BV173">
            <v>-790180</v>
          </cell>
        </row>
        <row r="175">
          <cell r="D175" t="str">
            <v>PT</v>
          </cell>
          <cell r="I175">
            <v>52628.09</v>
          </cell>
          <cell r="J175">
            <v>335358</v>
          </cell>
          <cell r="K175">
            <v>282729.91000000003</v>
          </cell>
          <cell r="L175">
            <v>0.84306892932329047</v>
          </cell>
          <cell r="M175">
            <v>1446556.01</v>
          </cell>
          <cell r="N175">
            <v>2013768</v>
          </cell>
          <cell r="O175">
            <v>567211.99</v>
          </cell>
          <cell r="P175">
            <v>0.28166699937629358</v>
          </cell>
          <cell r="R175">
            <v>185051.4</v>
          </cell>
          <cell r="S175">
            <v>468814.94</v>
          </cell>
          <cell r="T175">
            <v>227832.54</v>
          </cell>
          <cell r="U175">
            <v>291395.36000000004</v>
          </cell>
          <cell r="V175">
            <v>220833.68000000002</v>
          </cell>
          <cell r="W175">
            <v>52628.09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335763</v>
          </cell>
          <cell r="AE175">
            <v>335763</v>
          </cell>
          <cell r="AF175">
            <v>335763</v>
          </cell>
          <cell r="AG175">
            <v>335763</v>
          </cell>
          <cell r="AH175">
            <v>335358</v>
          </cell>
          <cell r="AI175">
            <v>335358</v>
          </cell>
          <cell r="AJ175">
            <v>335358</v>
          </cell>
          <cell r="AK175">
            <v>335358</v>
          </cell>
          <cell r="AL175">
            <v>335358</v>
          </cell>
          <cell r="AM175">
            <v>335358</v>
          </cell>
          <cell r="AN175">
            <v>335358</v>
          </cell>
          <cell r="AO175">
            <v>335371</v>
          </cell>
          <cell r="AQ175">
            <v>4093329</v>
          </cell>
          <cell r="AR175">
            <v>4093329</v>
          </cell>
          <cell r="AS175">
            <v>4098129.5</v>
          </cell>
          <cell r="AT175">
            <v>3976329.5</v>
          </cell>
          <cell r="AU175">
            <v>3391504</v>
          </cell>
          <cell r="AV175">
            <v>3391503</v>
          </cell>
          <cell r="AW175" t="e">
            <v>#REF!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D175">
            <v>3086813.51</v>
          </cell>
          <cell r="BE175">
            <v>2987100.0200000005</v>
          </cell>
          <cell r="BF175">
            <v>2487574.9400000004</v>
          </cell>
          <cell r="BH175">
            <v>4025929</v>
          </cell>
          <cell r="BI175">
            <v>2916774</v>
          </cell>
          <cell r="BJ175">
            <v>2571956</v>
          </cell>
          <cell r="BK175">
            <v>3391503</v>
          </cell>
          <cell r="BL175">
            <v>3391503</v>
          </cell>
          <cell r="BM175">
            <v>-563938</v>
          </cell>
          <cell r="BN175">
            <v>-790180</v>
          </cell>
          <cell r="BO175">
            <v>1944946.99</v>
          </cell>
          <cell r="BP175">
            <v>634426</v>
          </cell>
          <cell r="BQ175">
            <v>0</v>
          </cell>
          <cell r="BS175">
            <v>2909940</v>
          </cell>
          <cell r="BT175">
            <v>3955441</v>
          </cell>
          <cell r="BU175">
            <v>3700120</v>
          </cell>
          <cell r="BV175">
            <v>-308617</v>
          </cell>
        </row>
        <row r="177">
          <cell r="C177" t="str">
            <v>O &amp; M Total</v>
          </cell>
          <cell r="I177">
            <v>271843.79000000004</v>
          </cell>
          <cell r="J177">
            <v>711111.42</v>
          </cell>
          <cell r="K177">
            <v>439267.63000000006</v>
          </cell>
          <cell r="L177">
            <v>0.61771983636544614</v>
          </cell>
          <cell r="M177">
            <v>3248545.13</v>
          </cell>
          <cell r="N177">
            <v>4270377</v>
          </cell>
          <cell r="O177">
            <v>1021831.8700000001</v>
          </cell>
          <cell r="P177">
            <v>0.23928376112928673</v>
          </cell>
          <cell r="R177">
            <v>557661.75</v>
          </cell>
          <cell r="S177">
            <v>754198.34</v>
          </cell>
          <cell r="T177">
            <v>573214.44000000006</v>
          </cell>
          <cell r="U177">
            <v>627539.75000000012</v>
          </cell>
          <cell r="V177">
            <v>464087.06</v>
          </cell>
          <cell r="W177">
            <v>271843.79000000004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712038.54</v>
          </cell>
          <cell r="AE177">
            <v>712038.54</v>
          </cell>
          <cell r="AF177">
            <v>712038.54</v>
          </cell>
          <cell r="AG177">
            <v>712038.54</v>
          </cell>
          <cell r="AH177">
            <v>711111.42</v>
          </cell>
          <cell r="AI177">
            <v>711111.42</v>
          </cell>
          <cell r="AJ177">
            <v>711111.42</v>
          </cell>
          <cell r="AK177">
            <v>711111.42</v>
          </cell>
          <cell r="AL177">
            <v>711111.42</v>
          </cell>
          <cell r="AM177">
            <v>711111.42</v>
          </cell>
          <cell r="AN177">
            <v>711111.42</v>
          </cell>
          <cell r="AO177">
            <v>713954.3600000001</v>
          </cell>
          <cell r="AQ177">
            <v>8644161.1999999993</v>
          </cell>
          <cell r="AR177">
            <v>8644161.1999999993</v>
          </cell>
          <cell r="AS177">
            <v>8660564.4600000009</v>
          </cell>
          <cell r="AT177">
            <v>8538764.4600000009</v>
          </cell>
          <cell r="AU177">
            <v>7852586.54</v>
          </cell>
          <cell r="AV177">
            <v>7198481.8399999999</v>
          </cell>
          <cell r="AW177" t="e">
            <v>#REF!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D177">
            <v>7092872.2300000014</v>
          </cell>
          <cell r="BE177">
            <v>7005159.1800000016</v>
          </cell>
          <cell r="BF177">
            <v>7300884.8299999991</v>
          </cell>
          <cell r="BH177">
            <v>8539888.4600000009</v>
          </cell>
          <cell r="BI177">
            <v>7560668.4199999999</v>
          </cell>
          <cell r="BJ177">
            <v>6715907.959999999</v>
          </cell>
          <cell r="BK177">
            <v>7198481.8399999999</v>
          </cell>
          <cell r="BL177">
            <v>7198481.8399999999</v>
          </cell>
          <cell r="BM177">
            <v>-563938</v>
          </cell>
          <cell r="BN177">
            <v>-790180</v>
          </cell>
          <cell r="BO177">
            <v>3949936.71</v>
          </cell>
          <cell r="BP177">
            <v>1341406.6200000001</v>
          </cell>
          <cell r="BQ177">
            <v>0</v>
          </cell>
          <cell r="BS177">
            <v>6617708.3599999994</v>
          </cell>
          <cell r="BT177">
            <v>7762419.8399999999</v>
          </cell>
          <cell r="BU177">
            <v>7407888.3599999994</v>
          </cell>
          <cell r="BV177">
            <v>-209406.52000000002</v>
          </cell>
        </row>
        <row r="179">
          <cell r="I179">
            <v>-5691.2847999999994</v>
          </cell>
          <cell r="J179">
            <v>32014.201999999997</v>
          </cell>
          <cell r="K179">
            <v>37705.486799999999</v>
          </cell>
          <cell r="L179">
            <v>1.1777737517867852</v>
          </cell>
          <cell r="M179">
            <v>-449629.42119999998</v>
          </cell>
          <cell r="N179">
            <v>230611.10299999997</v>
          </cell>
          <cell r="O179">
            <v>680240.52419999999</v>
          </cell>
          <cell r="P179">
            <v>2.9497301532788733</v>
          </cell>
          <cell r="W179">
            <v>-5691.2847999999994</v>
          </cell>
          <cell r="AV179">
            <v>-513403.81999999995</v>
          </cell>
          <cell r="BH179">
            <v>442342.42879999964</v>
          </cell>
          <cell r="BK179">
            <v>-513403.81999999995</v>
          </cell>
          <cell r="BL179">
            <v>-513403.81999999995</v>
          </cell>
          <cell r="BP179">
            <v>955746.24879999959</v>
          </cell>
        </row>
        <row r="180">
          <cell r="I180">
            <v>277535.07480000006</v>
          </cell>
          <cell r="J180">
            <v>679097.21799999999</v>
          </cell>
          <cell r="K180">
            <v>401562.14319999993</v>
          </cell>
          <cell r="L180">
            <v>0.59131760896125474</v>
          </cell>
          <cell r="M180">
            <v>3698174.5511999996</v>
          </cell>
          <cell r="N180">
            <v>4039765.8969999999</v>
          </cell>
          <cell r="O180">
            <v>341591.34580000024</v>
          </cell>
          <cell r="P180">
            <v>8.4557213093380462E-2</v>
          </cell>
          <cell r="W180">
            <v>277535.07480000006</v>
          </cell>
          <cell r="AV180">
            <v>7711885.6600000001</v>
          </cell>
          <cell r="BH180">
            <v>8097546.031200001</v>
          </cell>
          <cell r="BK180">
            <v>7711885.6600000001</v>
          </cell>
          <cell r="BL180">
            <v>7711885.6600000001</v>
          </cell>
          <cell r="BP180">
            <v>385660.37120000087</v>
          </cell>
        </row>
        <row r="182">
          <cell r="B182" t="str">
            <v>Corporate Communications &amp; Federal Affairs</v>
          </cell>
          <cell r="I182">
            <v>271843.79000000004</v>
          </cell>
          <cell r="J182">
            <v>711111.42</v>
          </cell>
          <cell r="K182">
            <v>439267.63000000006</v>
          </cell>
          <cell r="L182">
            <v>0.61771983636544614</v>
          </cell>
          <cell r="M182">
            <v>3248545.13</v>
          </cell>
          <cell r="N182">
            <v>4270377</v>
          </cell>
          <cell r="O182">
            <v>1021831.8700000001</v>
          </cell>
          <cell r="P182">
            <v>0.23928376112928673</v>
          </cell>
          <cell r="R182">
            <v>557661.75</v>
          </cell>
          <cell r="S182">
            <v>754198.34</v>
          </cell>
          <cell r="T182">
            <v>573214.44000000006</v>
          </cell>
          <cell r="U182">
            <v>627539.75000000012</v>
          </cell>
          <cell r="V182">
            <v>464087.06</v>
          </cell>
          <cell r="W182">
            <v>271843.79000000004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712038.54</v>
          </cell>
          <cell r="AE182">
            <v>712038.54</v>
          </cell>
          <cell r="AF182">
            <v>712038.54</v>
          </cell>
          <cell r="AG182">
            <v>712038.54</v>
          </cell>
          <cell r="AH182">
            <v>711111.42</v>
          </cell>
          <cell r="AI182">
            <v>711111.42</v>
          </cell>
          <cell r="AJ182">
            <v>711111.42</v>
          </cell>
          <cell r="AK182">
            <v>711111.42</v>
          </cell>
          <cell r="AL182">
            <v>711111.42</v>
          </cell>
          <cell r="AM182">
            <v>711111.42</v>
          </cell>
          <cell r="AN182">
            <v>711111.42</v>
          </cell>
          <cell r="AO182">
            <v>713954.3600000001</v>
          </cell>
          <cell r="AQ182">
            <v>8644161.1999999993</v>
          </cell>
          <cell r="AR182">
            <v>8644161.1999999993</v>
          </cell>
          <cell r="AS182">
            <v>8660564.4600000009</v>
          </cell>
          <cell r="AT182">
            <v>8538764.4600000009</v>
          </cell>
          <cell r="AU182">
            <v>7852586.54</v>
          </cell>
          <cell r="AV182">
            <v>7198481.8399999999</v>
          </cell>
          <cell r="AW182" t="e">
            <v>#REF!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D182">
            <v>7092872.2300000014</v>
          </cell>
          <cell r="BE182">
            <v>7005159.1800000016</v>
          </cell>
          <cell r="BF182">
            <v>7300884.8299999991</v>
          </cell>
          <cell r="BH182">
            <v>8539888.4600000009</v>
          </cell>
          <cell r="BI182">
            <v>7560668.4199999999</v>
          </cell>
          <cell r="BJ182">
            <v>6715907.959999999</v>
          </cell>
          <cell r="BK182">
            <v>7198481.8399999999</v>
          </cell>
          <cell r="BL182">
            <v>7198481.8399999999</v>
          </cell>
          <cell r="BM182">
            <v>-563938</v>
          </cell>
          <cell r="BN182">
            <v>-790180</v>
          </cell>
          <cell r="BO182">
            <v>3949936.71</v>
          </cell>
          <cell r="BP182">
            <v>1341406.6200000001</v>
          </cell>
          <cell r="BQ182">
            <v>0</v>
          </cell>
          <cell r="BS182">
            <v>6617708.3599999994</v>
          </cell>
          <cell r="BT182">
            <v>7762419.8399999999</v>
          </cell>
          <cell r="BU182">
            <v>7407888.3599999994</v>
          </cell>
          <cell r="BV182">
            <v>-209406.52000000002</v>
          </cell>
        </row>
        <row r="184">
          <cell r="C184" t="str">
            <v>O&amp;M</v>
          </cell>
          <cell r="E184" t="str">
            <v>CD-T-E-Corp Dev</v>
          </cell>
          <cell r="I184">
            <v>0</v>
          </cell>
          <cell r="J184">
            <v>0</v>
          </cell>
          <cell r="K184">
            <v>0</v>
          </cell>
          <cell r="L184" t="str">
            <v xml:space="preserve"> </v>
          </cell>
          <cell r="M184">
            <v>0</v>
          </cell>
          <cell r="N184">
            <v>0</v>
          </cell>
          <cell r="O184">
            <v>0</v>
          </cell>
          <cell r="P184" t="str">
            <v xml:space="preserve">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O184">
            <v>0</v>
          </cell>
          <cell r="BP184">
            <v>0</v>
          </cell>
          <cell r="BQ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</row>
        <row r="185">
          <cell r="C185" t="str">
            <v>O&amp;M</v>
          </cell>
          <cell r="E185" t="str">
            <v>CD-P-Integration</v>
          </cell>
          <cell r="F185" t="str">
            <v>Integration</v>
          </cell>
          <cell r="I185">
            <v>0</v>
          </cell>
          <cell r="J185">
            <v>0</v>
          </cell>
          <cell r="K185">
            <v>0</v>
          </cell>
          <cell r="L185" t="str">
            <v xml:space="preserve"> </v>
          </cell>
          <cell r="M185">
            <v>0</v>
          </cell>
          <cell r="N185">
            <v>0</v>
          </cell>
          <cell r="O185">
            <v>0</v>
          </cell>
          <cell r="P185" t="str">
            <v xml:space="preserve"> 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O185">
            <v>0</v>
          </cell>
          <cell r="BP185">
            <v>0</v>
          </cell>
          <cell r="BQ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</row>
        <row r="186">
          <cell r="C186" t="str">
            <v>O&amp;M</v>
          </cell>
          <cell r="E186" t="str">
            <v>CD-P-Corp Dev</v>
          </cell>
          <cell r="I186">
            <v>0</v>
          </cell>
          <cell r="J186">
            <v>0</v>
          </cell>
          <cell r="K186">
            <v>0</v>
          </cell>
          <cell r="L186" t="str">
            <v xml:space="preserve"> </v>
          </cell>
          <cell r="M186">
            <v>0</v>
          </cell>
          <cell r="N186">
            <v>0</v>
          </cell>
          <cell r="O186">
            <v>0</v>
          </cell>
          <cell r="P186" t="str">
            <v xml:space="preserve"> 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O186">
            <v>0</v>
          </cell>
          <cell r="BP186">
            <v>0</v>
          </cell>
          <cell r="BQ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</row>
        <row r="187">
          <cell r="C187" t="str">
            <v>O&amp;M</v>
          </cell>
          <cell r="E187" t="str">
            <v>CD-P-E-Corp Dev</v>
          </cell>
          <cell r="I187">
            <v>0</v>
          </cell>
          <cell r="J187">
            <v>0</v>
          </cell>
          <cell r="K187">
            <v>0</v>
          </cell>
          <cell r="L187" t="str">
            <v xml:space="preserve"> </v>
          </cell>
          <cell r="M187">
            <v>0</v>
          </cell>
          <cell r="N187">
            <v>0</v>
          </cell>
          <cell r="O187">
            <v>0</v>
          </cell>
          <cell r="P187" t="str">
            <v xml:space="preserve"> 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O187">
            <v>0</v>
          </cell>
          <cell r="BP187">
            <v>0</v>
          </cell>
          <cell r="BQ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</row>
        <row r="189">
          <cell r="D189" t="str">
            <v>Non-PT</v>
          </cell>
          <cell r="I189">
            <v>0</v>
          </cell>
          <cell r="J189">
            <v>0</v>
          </cell>
          <cell r="K189">
            <v>0</v>
          </cell>
          <cell r="L189" t="str">
            <v xml:space="preserve"> </v>
          </cell>
          <cell r="M189">
            <v>0</v>
          </cell>
          <cell r="N189">
            <v>0</v>
          </cell>
          <cell r="O189">
            <v>0</v>
          </cell>
          <cell r="P189" t="str">
            <v xml:space="preserve"> 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D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</row>
        <row r="191">
          <cell r="C191" t="str">
            <v>O&amp;M</v>
          </cell>
          <cell r="E191" t="str">
            <v>CD-P-E-PT-Integratio</v>
          </cell>
          <cell r="F191" t="str">
            <v>T&amp;E</v>
          </cell>
          <cell r="I191">
            <v>0</v>
          </cell>
          <cell r="J191">
            <v>0</v>
          </cell>
          <cell r="K191">
            <v>0</v>
          </cell>
          <cell r="L191" t="str">
            <v xml:space="preserve"> </v>
          </cell>
          <cell r="M191">
            <v>0</v>
          </cell>
          <cell r="N191">
            <v>0</v>
          </cell>
          <cell r="O191">
            <v>0</v>
          </cell>
          <cell r="P191" t="str">
            <v xml:space="preserve"> 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D191">
            <v>0</v>
          </cell>
          <cell r="BE191">
            <v>0</v>
          </cell>
          <cell r="BF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O191">
            <v>0</v>
          </cell>
          <cell r="BP191">
            <v>0</v>
          </cell>
          <cell r="BQ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</row>
        <row r="192">
          <cell r="C192" t="str">
            <v>O&amp;M</v>
          </cell>
          <cell r="E192" t="str">
            <v>CD-T-E-PT-Corp Dev</v>
          </cell>
          <cell r="I192">
            <v>0</v>
          </cell>
          <cell r="J192">
            <v>0</v>
          </cell>
          <cell r="K192">
            <v>0</v>
          </cell>
          <cell r="L192" t="str">
            <v xml:space="preserve"> </v>
          </cell>
          <cell r="M192">
            <v>0</v>
          </cell>
          <cell r="N192">
            <v>0</v>
          </cell>
          <cell r="O192">
            <v>0</v>
          </cell>
          <cell r="P192" t="str">
            <v xml:space="preserve"> 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D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O192">
            <v>0</v>
          </cell>
          <cell r="BP192">
            <v>0</v>
          </cell>
          <cell r="BQ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</row>
        <row r="193">
          <cell r="C193" t="str">
            <v>O&amp;M</v>
          </cell>
          <cell r="E193" t="str">
            <v>CD-P-PT-Corp Dev</v>
          </cell>
          <cell r="I193">
            <v>0</v>
          </cell>
          <cell r="J193">
            <v>0</v>
          </cell>
          <cell r="K193">
            <v>0</v>
          </cell>
          <cell r="L193" t="str">
            <v xml:space="preserve"> 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O193">
            <v>0</v>
          </cell>
          <cell r="BP193">
            <v>0</v>
          </cell>
          <cell r="BQ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</row>
        <row r="194">
          <cell r="C194" t="str">
            <v>O&amp;M</v>
          </cell>
          <cell r="E194" t="str">
            <v>CD-P-E-PT-Corp Dev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  <cell r="M194">
            <v>0</v>
          </cell>
          <cell r="N194">
            <v>0</v>
          </cell>
          <cell r="O194">
            <v>0</v>
          </cell>
          <cell r="P194" t="str">
            <v xml:space="preserve"> 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D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O194">
            <v>0</v>
          </cell>
          <cell r="BP194">
            <v>0</v>
          </cell>
          <cell r="BQ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</row>
        <row r="196">
          <cell r="D196" t="str">
            <v>PT</v>
          </cell>
          <cell r="I196">
            <v>0</v>
          </cell>
          <cell r="J196">
            <v>0</v>
          </cell>
          <cell r="K196">
            <v>0</v>
          </cell>
          <cell r="L196" t="str">
            <v xml:space="preserve"> </v>
          </cell>
          <cell r="M196">
            <v>0</v>
          </cell>
          <cell r="N196">
            <v>0</v>
          </cell>
          <cell r="O196">
            <v>0</v>
          </cell>
          <cell r="P196" t="str">
            <v xml:space="preserve"> 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</row>
        <row r="198">
          <cell r="C198" t="str">
            <v>O &amp; M Total</v>
          </cell>
          <cell r="I198">
            <v>0</v>
          </cell>
          <cell r="J198">
            <v>0</v>
          </cell>
          <cell r="K198">
            <v>0</v>
          </cell>
          <cell r="L198" t="str">
            <v xml:space="preserve"> </v>
          </cell>
          <cell r="M198">
            <v>0</v>
          </cell>
          <cell r="N198">
            <v>0</v>
          </cell>
          <cell r="O198">
            <v>0</v>
          </cell>
          <cell r="P198" t="str">
            <v xml:space="preserve"> 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</row>
        <row r="200">
          <cell r="I200">
            <v>-54387.991999999991</v>
          </cell>
          <cell r="J200">
            <v>6609.4596000000001</v>
          </cell>
          <cell r="K200">
            <v>60997.451599999993</v>
          </cell>
          <cell r="L200">
            <v>9.2288107185041266</v>
          </cell>
          <cell r="M200">
            <v>-164220.60259999998</v>
          </cell>
          <cell r="N200">
            <v>11991.2448</v>
          </cell>
          <cell r="O200">
            <v>176211.84739999997</v>
          </cell>
          <cell r="P200">
            <v>14.695042119396975</v>
          </cell>
          <cell r="W200">
            <v>-54387.991999999991</v>
          </cell>
          <cell r="AV200">
            <v>-16192.439999999999</v>
          </cell>
          <cell r="BH200">
            <v>55526.276799999978</v>
          </cell>
          <cell r="BK200">
            <v>-16192.439999999999</v>
          </cell>
          <cell r="BL200">
            <v>-16192.439999999999</v>
          </cell>
          <cell r="BP200">
            <v>71718.71679999998</v>
          </cell>
        </row>
        <row r="201">
          <cell r="I201">
            <v>54387.991999999991</v>
          </cell>
          <cell r="J201">
            <v>-6609.4596000000001</v>
          </cell>
          <cell r="K201">
            <v>-60997.451599999993</v>
          </cell>
          <cell r="L201">
            <v>9.2288107185041266</v>
          </cell>
          <cell r="M201">
            <v>164220.60259999998</v>
          </cell>
          <cell r="N201">
            <v>-11991.2448</v>
          </cell>
          <cell r="O201">
            <v>-176211.84739999997</v>
          </cell>
          <cell r="P201">
            <v>14.695042119396975</v>
          </cell>
          <cell r="W201">
            <v>54387.991999999991</v>
          </cell>
          <cell r="AV201">
            <v>16192.439999999999</v>
          </cell>
          <cell r="BH201">
            <v>-55526.276799999978</v>
          </cell>
          <cell r="BK201">
            <v>16192.439999999999</v>
          </cell>
          <cell r="BL201">
            <v>16192.439999999999</v>
          </cell>
          <cell r="BP201">
            <v>-71718.71679999998</v>
          </cell>
        </row>
        <row r="203">
          <cell r="B203" t="str">
            <v>Corporate Development</v>
          </cell>
          <cell r="I203">
            <v>0</v>
          </cell>
          <cell r="J203">
            <v>0</v>
          </cell>
          <cell r="K203">
            <v>0</v>
          </cell>
          <cell r="L203" t="str">
            <v xml:space="preserve"> </v>
          </cell>
          <cell r="M203">
            <v>0</v>
          </cell>
          <cell r="N203">
            <v>0</v>
          </cell>
          <cell r="O203">
            <v>0</v>
          </cell>
          <cell r="P203" t="str">
            <v xml:space="preserve"> 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D203">
            <v>0</v>
          </cell>
          <cell r="BE203">
            <v>0</v>
          </cell>
          <cell r="BF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</row>
        <row r="205">
          <cell r="C205" t="str">
            <v>O&amp;M</v>
          </cell>
          <cell r="E205" t="str">
            <v>CP-T-E-Strategic Planning</v>
          </cell>
          <cell r="I205">
            <v>72385.919999999998</v>
          </cell>
          <cell r="J205">
            <v>71158</v>
          </cell>
          <cell r="K205">
            <v>-1227.9199999999983</v>
          </cell>
          <cell r="L205">
            <v>-1.7256246662356985E-2</v>
          </cell>
          <cell r="M205">
            <v>435853.44</v>
          </cell>
          <cell r="N205">
            <v>430782</v>
          </cell>
          <cell r="O205">
            <v>-5071.4400000000023</v>
          </cell>
          <cell r="P205">
            <v>-1.1772636739696651E-2</v>
          </cell>
          <cell r="R205">
            <v>74990.52</v>
          </cell>
          <cell r="S205">
            <v>61627.9</v>
          </cell>
          <cell r="T205">
            <v>75616.17</v>
          </cell>
          <cell r="U205">
            <v>72385.919999999998</v>
          </cell>
          <cell r="V205">
            <v>78847.009999999995</v>
          </cell>
          <cell r="W205">
            <v>72385.919999999998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73075</v>
          </cell>
          <cell r="AE205">
            <v>63544</v>
          </cell>
          <cell r="AF205">
            <v>74335</v>
          </cell>
          <cell r="AG205">
            <v>71158</v>
          </cell>
          <cell r="AH205">
            <v>77512</v>
          </cell>
          <cell r="AI205">
            <v>71158</v>
          </cell>
          <cell r="AJ205">
            <v>78714</v>
          </cell>
          <cell r="AK205">
            <v>81891</v>
          </cell>
          <cell r="AL205">
            <v>72360</v>
          </cell>
          <cell r="AM205">
            <v>81891</v>
          </cell>
          <cell r="AN205">
            <v>78714</v>
          </cell>
          <cell r="AO205">
            <v>75537</v>
          </cell>
          <cell r="AQ205">
            <v>899889</v>
          </cell>
          <cell r="AR205">
            <v>899888.56</v>
          </cell>
          <cell r="AS205">
            <v>915403.88</v>
          </cell>
          <cell r="AT205">
            <v>915403.88</v>
          </cell>
          <cell r="AU205">
            <v>913048</v>
          </cell>
          <cell r="AV205">
            <v>913048</v>
          </cell>
          <cell r="AW205" t="e">
            <v>#REF!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D205">
            <v>746643.33</v>
          </cell>
          <cell r="BE205">
            <v>834431.43</v>
          </cell>
          <cell r="BF205">
            <v>1058046.56</v>
          </cell>
          <cell r="BH205">
            <v>899889</v>
          </cell>
          <cell r="BI205">
            <v>1054138</v>
          </cell>
          <cell r="BJ205">
            <v>990792</v>
          </cell>
          <cell r="BK205">
            <v>913048</v>
          </cell>
          <cell r="BL205">
            <v>913048</v>
          </cell>
          <cell r="BO205">
            <v>477194.56</v>
          </cell>
          <cell r="BP205">
            <v>-13159</v>
          </cell>
          <cell r="BQ205">
            <v>0</v>
          </cell>
          <cell r="BS205">
            <v>801047.69</v>
          </cell>
          <cell r="BT205">
            <v>913048</v>
          </cell>
          <cell r="BU205">
            <v>801047.69</v>
          </cell>
          <cell r="BV205">
            <v>112000.31000000006</v>
          </cell>
        </row>
        <row r="206">
          <cell r="C206" t="str">
            <v>O&amp;M</v>
          </cell>
          <cell r="E206" t="str">
            <v>CP-T-E-FinAnal&amp;</v>
          </cell>
          <cell r="I206">
            <v>57147.4</v>
          </cell>
          <cell r="J206">
            <v>56178</v>
          </cell>
          <cell r="K206">
            <v>-969.40000000000146</v>
          </cell>
          <cell r="L206">
            <v>-1.7255865285343043E-2</v>
          </cell>
          <cell r="M206">
            <v>344101.03</v>
          </cell>
          <cell r="N206">
            <v>340097</v>
          </cell>
          <cell r="O206">
            <v>-4004.0300000000279</v>
          </cell>
          <cell r="P206">
            <v>-1.1773199998823947E-2</v>
          </cell>
          <cell r="R206">
            <v>59204.08</v>
          </cell>
          <cell r="S206">
            <v>48654.46</v>
          </cell>
          <cell r="T206">
            <v>59698.559999999998</v>
          </cell>
          <cell r="U206">
            <v>57147.4</v>
          </cell>
          <cell r="V206">
            <v>62249.13</v>
          </cell>
          <cell r="W206">
            <v>57147.4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57692</v>
          </cell>
          <cell r="AE206">
            <v>50167</v>
          </cell>
          <cell r="AF206">
            <v>58687</v>
          </cell>
          <cell r="AG206">
            <v>56178</v>
          </cell>
          <cell r="AH206">
            <v>61195</v>
          </cell>
          <cell r="AI206">
            <v>56178</v>
          </cell>
          <cell r="AJ206">
            <v>62143</v>
          </cell>
          <cell r="AK206">
            <v>64652</v>
          </cell>
          <cell r="AL206">
            <v>57127</v>
          </cell>
          <cell r="AM206">
            <v>64652</v>
          </cell>
          <cell r="AN206">
            <v>62143</v>
          </cell>
          <cell r="AO206">
            <v>59635</v>
          </cell>
          <cell r="AQ206">
            <v>710449</v>
          </cell>
          <cell r="AR206">
            <v>710449.54</v>
          </cell>
          <cell r="AS206">
            <v>722698.67</v>
          </cell>
          <cell r="AT206">
            <v>722698.67</v>
          </cell>
          <cell r="AU206">
            <v>720839</v>
          </cell>
          <cell r="AV206">
            <v>720839</v>
          </cell>
          <cell r="AW206" t="e">
            <v>#REF!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D206">
            <v>611805.80000000005</v>
          </cell>
          <cell r="BE206">
            <v>570398.16</v>
          </cell>
          <cell r="BF206">
            <v>790231.4</v>
          </cell>
          <cell r="BH206">
            <v>710449</v>
          </cell>
          <cell r="BI206">
            <v>735307</v>
          </cell>
          <cell r="BJ206">
            <v>690228</v>
          </cell>
          <cell r="BK206">
            <v>720839</v>
          </cell>
          <cell r="BL206">
            <v>720839</v>
          </cell>
          <cell r="BO206">
            <v>376737.97</v>
          </cell>
          <cell r="BP206">
            <v>-10390</v>
          </cell>
          <cell r="BQ206">
            <v>0</v>
          </cell>
          <cell r="BS206">
            <v>756120.23</v>
          </cell>
          <cell r="BT206">
            <v>720839</v>
          </cell>
          <cell r="BU206">
            <v>756120.23</v>
          </cell>
          <cell r="BV206">
            <v>-35281.229999999981</v>
          </cell>
        </row>
        <row r="207">
          <cell r="C207" t="str">
            <v>O&amp;M</v>
          </cell>
          <cell r="E207" t="str">
            <v>CP-T-E-Ent Budget</v>
          </cell>
          <cell r="I207">
            <v>64155.53</v>
          </cell>
          <cell r="J207">
            <v>63104</v>
          </cell>
          <cell r="K207">
            <v>-1051.5299999999988</v>
          </cell>
          <cell r="L207">
            <v>-1.6663444472616615E-2</v>
          </cell>
          <cell r="M207">
            <v>386372.61</v>
          </cell>
          <cell r="N207">
            <v>382025</v>
          </cell>
          <cell r="O207">
            <v>-4347.609999999986</v>
          </cell>
          <cell r="P207">
            <v>-1.1380433217721317E-2</v>
          </cell>
          <cell r="R207">
            <v>66502.8</v>
          </cell>
          <cell r="S207">
            <v>54653.4</v>
          </cell>
          <cell r="T207">
            <v>67020.7</v>
          </cell>
          <cell r="U207">
            <v>64155.53</v>
          </cell>
          <cell r="V207">
            <v>69884.649999999994</v>
          </cell>
          <cell r="W207">
            <v>64155.53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64804</v>
          </cell>
          <cell r="AE207">
            <v>56352</v>
          </cell>
          <cell r="AF207">
            <v>65922</v>
          </cell>
          <cell r="AG207">
            <v>63104</v>
          </cell>
          <cell r="AH207">
            <v>68739</v>
          </cell>
          <cell r="AI207">
            <v>63104</v>
          </cell>
          <cell r="AJ207">
            <v>69805</v>
          </cell>
          <cell r="AK207">
            <v>72622</v>
          </cell>
          <cell r="AL207">
            <v>64170</v>
          </cell>
          <cell r="AM207">
            <v>72622</v>
          </cell>
          <cell r="AN207">
            <v>69805</v>
          </cell>
          <cell r="AO207">
            <v>66986</v>
          </cell>
          <cell r="AQ207">
            <v>798035</v>
          </cell>
          <cell r="AR207">
            <v>798034.8</v>
          </cell>
          <cell r="AS207">
            <v>811335.38</v>
          </cell>
          <cell r="AT207">
            <v>811335.38</v>
          </cell>
          <cell r="AU207">
            <v>809319</v>
          </cell>
          <cell r="AV207">
            <v>809319</v>
          </cell>
          <cell r="AW207" t="e">
            <v>#REF!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D207">
            <v>497496</v>
          </cell>
          <cell r="BE207">
            <v>823220.44</v>
          </cell>
          <cell r="BF207">
            <v>1064242.71</v>
          </cell>
          <cell r="BH207">
            <v>798035</v>
          </cell>
          <cell r="BI207">
            <v>1104689</v>
          </cell>
          <cell r="BJ207">
            <v>1041552</v>
          </cell>
          <cell r="BK207">
            <v>809319</v>
          </cell>
          <cell r="BL207">
            <v>809319</v>
          </cell>
          <cell r="BO207">
            <v>422946.39</v>
          </cell>
          <cell r="BP207">
            <v>-11284</v>
          </cell>
          <cell r="BQ207">
            <v>0</v>
          </cell>
          <cell r="BS207">
            <v>924223.22</v>
          </cell>
          <cell r="BT207">
            <v>809319</v>
          </cell>
          <cell r="BU207">
            <v>924223.22</v>
          </cell>
          <cell r="BV207">
            <v>-114904.21999999997</v>
          </cell>
        </row>
        <row r="208">
          <cell r="C208" t="str">
            <v>O&amp;M</v>
          </cell>
          <cell r="E208" t="str">
            <v>CP-T-E-EStrategy</v>
          </cell>
          <cell r="I208">
            <v>0</v>
          </cell>
          <cell r="J208">
            <v>0</v>
          </cell>
          <cell r="K208">
            <v>0</v>
          </cell>
          <cell r="L208" t="str">
            <v xml:space="preserve"> </v>
          </cell>
          <cell r="M208">
            <v>0</v>
          </cell>
          <cell r="N208">
            <v>0</v>
          </cell>
          <cell r="O208">
            <v>0</v>
          </cell>
          <cell r="P208" t="str">
            <v xml:space="preserve"> 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D208">
            <v>0</v>
          </cell>
          <cell r="BE208">
            <v>61061.88</v>
          </cell>
          <cell r="BF208">
            <v>323777.98</v>
          </cell>
          <cell r="BH208">
            <v>0</v>
          </cell>
          <cell r="BI208">
            <v>0</v>
          </cell>
          <cell r="BJ208">
            <v>241320</v>
          </cell>
          <cell r="BK208">
            <v>0</v>
          </cell>
          <cell r="BL208">
            <v>0</v>
          </cell>
          <cell r="BO208">
            <v>0</v>
          </cell>
          <cell r="BP208">
            <v>0</v>
          </cell>
          <cell r="BQ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</row>
        <row r="209">
          <cell r="C209" t="str">
            <v>O&amp;M</v>
          </cell>
          <cell r="E209" t="str">
            <v>CP-T-E-Bus&amp;Comp</v>
          </cell>
          <cell r="I209">
            <v>14546.9</v>
          </cell>
          <cell r="J209">
            <v>14208</v>
          </cell>
          <cell r="K209">
            <v>-338.89999999999964</v>
          </cell>
          <cell r="L209">
            <v>-2.3852759009008982E-2</v>
          </cell>
          <cell r="M209">
            <v>88063.57</v>
          </cell>
          <cell r="N209">
            <v>86015</v>
          </cell>
          <cell r="O209">
            <v>-2048.570000000007</v>
          </cell>
          <cell r="P209">
            <v>-2.3816427367319735E-2</v>
          </cell>
          <cell r="R209">
            <v>15329.93</v>
          </cell>
          <cell r="S209">
            <v>12598.57</v>
          </cell>
          <cell r="T209">
            <v>15196.2</v>
          </cell>
          <cell r="U209">
            <v>14546.9</v>
          </cell>
          <cell r="V209">
            <v>15845.07</v>
          </cell>
          <cell r="W209">
            <v>14546.9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14591</v>
          </cell>
          <cell r="AE209">
            <v>12688</v>
          </cell>
          <cell r="AF209">
            <v>14843</v>
          </cell>
          <cell r="AG209">
            <v>14208</v>
          </cell>
          <cell r="AH209">
            <v>15477</v>
          </cell>
          <cell r="AI209">
            <v>14208</v>
          </cell>
          <cell r="AJ209">
            <v>15717</v>
          </cell>
          <cell r="AK209">
            <v>16351</v>
          </cell>
          <cell r="AL209">
            <v>14448</v>
          </cell>
          <cell r="AM209">
            <v>16351</v>
          </cell>
          <cell r="AN209">
            <v>15717</v>
          </cell>
          <cell r="AO209">
            <v>15083</v>
          </cell>
          <cell r="AQ209">
            <v>183960.45</v>
          </cell>
          <cell r="AR209">
            <v>183960.45</v>
          </cell>
          <cell r="AS209">
            <v>183960.45</v>
          </cell>
          <cell r="AT209">
            <v>183826.72</v>
          </cell>
          <cell r="AU209">
            <v>183828</v>
          </cell>
          <cell r="AV209">
            <v>183827</v>
          </cell>
          <cell r="AW209" t="e">
            <v>#REF!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D209">
            <v>151037.76000000001</v>
          </cell>
          <cell r="BE209">
            <v>163003.84</v>
          </cell>
          <cell r="BF209">
            <v>190135</v>
          </cell>
          <cell r="BH209">
            <v>179682</v>
          </cell>
          <cell r="BI209">
            <v>213828</v>
          </cell>
          <cell r="BJ209">
            <v>208092</v>
          </cell>
          <cell r="BK209">
            <v>183827</v>
          </cell>
          <cell r="BL209">
            <v>183827</v>
          </cell>
          <cell r="BO209">
            <v>95763.43</v>
          </cell>
          <cell r="BP209">
            <v>-4145</v>
          </cell>
          <cell r="BQ209">
            <v>0</v>
          </cell>
          <cell r="BS209">
            <v>0</v>
          </cell>
          <cell r="BT209">
            <v>183827</v>
          </cell>
          <cell r="BU209">
            <v>0</v>
          </cell>
          <cell r="BV209">
            <v>183827</v>
          </cell>
        </row>
        <row r="210">
          <cell r="C210" t="str">
            <v>O&amp;M</v>
          </cell>
          <cell r="E210" t="str">
            <v>CP-P-Integration</v>
          </cell>
          <cell r="F210" t="str">
            <v>Integration</v>
          </cell>
          <cell r="I210">
            <v>0</v>
          </cell>
          <cell r="J210">
            <v>0</v>
          </cell>
          <cell r="K210">
            <v>0</v>
          </cell>
          <cell r="L210" t="str">
            <v xml:space="preserve"> </v>
          </cell>
          <cell r="M210">
            <v>0</v>
          </cell>
          <cell r="N210">
            <v>0</v>
          </cell>
          <cell r="O210">
            <v>0</v>
          </cell>
          <cell r="P210" t="str">
            <v xml:space="preserve"> 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D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O210">
            <v>0</v>
          </cell>
          <cell r="BP210">
            <v>0</v>
          </cell>
          <cell r="BQ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</row>
        <row r="212">
          <cell r="D212" t="str">
            <v>Non-PT</v>
          </cell>
          <cell r="I212">
            <v>208235.75</v>
          </cell>
          <cell r="J212">
            <v>204648</v>
          </cell>
          <cell r="K212">
            <v>-3587.7499999999982</v>
          </cell>
          <cell r="L212">
            <v>-1.7531322074977512E-2</v>
          </cell>
          <cell r="M212">
            <v>1254390.6500000001</v>
          </cell>
          <cell r="N212">
            <v>1238919</v>
          </cell>
          <cell r="O212">
            <v>-15471.650000000023</v>
          </cell>
          <cell r="P212">
            <v>-1.2488023833680832E-2</v>
          </cell>
          <cell r="R212">
            <v>216027.33000000002</v>
          </cell>
          <cell r="S212">
            <v>177534.33000000002</v>
          </cell>
          <cell r="T212">
            <v>217531.63</v>
          </cell>
          <cell r="U212">
            <v>208235.75</v>
          </cell>
          <cell r="V212">
            <v>226825.86</v>
          </cell>
          <cell r="W212">
            <v>208235.75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210162</v>
          </cell>
          <cell r="AE212">
            <v>182751</v>
          </cell>
          <cell r="AF212">
            <v>213787</v>
          </cell>
          <cell r="AG212">
            <v>204648</v>
          </cell>
          <cell r="AH212">
            <v>222923</v>
          </cell>
          <cell r="AI212">
            <v>204648</v>
          </cell>
          <cell r="AJ212">
            <v>226379</v>
          </cell>
          <cell r="AK212">
            <v>235516</v>
          </cell>
          <cell r="AL212">
            <v>208105</v>
          </cell>
          <cell r="AM212">
            <v>235516</v>
          </cell>
          <cell r="AN212">
            <v>226379</v>
          </cell>
          <cell r="AO212">
            <v>217241</v>
          </cell>
          <cell r="AQ212">
            <v>2592333.4500000002</v>
          </cell>
          <cell r="AR212">
            <v>2592333.3500000006</v>
          </cell>
          <cell r="AS212">
            <v>2633398.3800000004</v>
          </cell>
          <cell r="AT212">
            <v>2633264.6500000004</v>
          </cell>
          <cell r="AU212">
            <v>2627034</v>
          </cell>
          <cell r="AV212">
            <v>2627033</v>
          </cell>
          <cell r="AW212" t="e">
            <v>#REF!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D212">
            <v>2006982.89</v>
          </cell>
          <cell r="BE212">
            <v>2452115.75</v>
          </cell>
          <cell r="BF212">
            <v>3426433.65</v>
          </cell>
          <cell r="BH212">
            <v>2588055</v>
          </cell>
          <cell r="BI212">
            <v>3107962</v>
          </cell>
          <cell r="BJ212">
            <v>3171984</v>
          </cell>
          <cell r="BK212">
            <v>2627033</v>
          </cell>
          <cell r="BL212">
            <v>2627033</v>
          </cell>
          <cell r="BM212">
            <v>0</v>
          </cell>
          <cell r="BN212">
            <v>0</v>
          </cell>
          <cell r="BO212">
            <v>1372642.3499999999</v>
          </cell>
          <cell r="BP212">
            <v>-38978</v>
          </cell>
          <cell r="BQ212">
            <v>0</v>
          </cell>
          <cell r="BS212">
            <v>2481391.1399999997</v>
          </cell>
          <cell r="BT212">
            <v>2627033</v>
          </cell>
          <cell r="BU212">
            <v>2481391.1399999997</v>
          </cell>
          <cell r="BV212">
            <v>145641.8600000001</v>
          </cell>
        </row>
        <row r="214">
          <cell r="C214" t="str">
            <v>O&amp;M</v>
          </cell>
          <cell r="E214" t="str">
            <v>CP-P-E-PT-Integratio</v>
          </cell>
          <cell r="F214" t="str">
            <v>T&amp;E</v>
          </cell>
          <cell r="I214">
            <v>0</v>
          </cell>
          <cell r="J214">
            <v>0</v>
          </cell>
          <cell r="K214">
            <v>0</v>
          </cell>
          <cell r="L214" t="str">
            <v xml:space="preserve"> </v>
          </cell>
          <cell r="M214">
            <v>0</v>
          </cell>
          <cell r="N214">
            <v>0</v>
          </cell>
          <cell r="O214">
            <v>0</v>
          </cell>
          <cell r="P214" t="str">
            <v xml:space="preserve"> 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O214">
            <v>0</v>
          </cell>
          <cell r="BP214">
            <v>0</v>
          </cell>
          <cell r="BQ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</row>
        <row r="215">
          <cell r="C215" t="str">
            <v>O&amp;M</v>
          </cell>
          <cell r="E215" t="str">
            <v>CP-T-E-PT-EStrategy</v>
          </cell>
          <cell r="I215">
            <v>0</v>
          </cell>
          <cell r="J215">
            <v>0</v>
          </cell>
          <cell r="K215">
            <v>0</v>
          </cell>
          <cell r="L215" t="str">
            <v xml:space="preserve"> </v>
          </cell>
          <cell r="M215">
            <v>0</v>
          </cell>
          <cell r="N215">
            <v>0</v>
          </cell>
          <cell r="O215">
            <v>0</v>
          </cell>
          <cell r="P215" t="str">
            <v xml:space="preserve"> 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D215">
            <v>0</v>
          </cell>
          <cell r="BE215">
            <v>778.8</v>
          </cell>
          <cell r="BF215">
            <v>58390.23</v>
          </cell>
          <cell r="BH215">
            <v>0</v>
          </cell>
          <cell r="BI215">
            <v>0</v>
          </cell>
          <cell r="BJ215">
            <v>19248</v>
          </cell>
          <cell r="BK215">
            <v>0</v>
          </cell>
          <cell r="BL215">
            <v>0</v>
          </cell>
          <cell r="BO215">
            <v>0</v>
          </cell>
          <cell r="BP215">
            <v>0</v>
          </cell>
          <cell r="BQ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</row>
        <row r="216">
          <cell r="C216" t="str">
            <v>O&amp;M</v>
          </cell>
          <cell r="E216" t="str">
            <v>CP-T-E-PT-Bus&amp;C</v>
          </cell>
          <cell r="I216">
            <v>0</v>
          </cell>
          <cell r="J216">
            <v>1661</v>
          </cell>
          <cell r="K216">
            <v>1661</v>
          </cell>
          <cell r="L216">
            <v>1</v>
          </cell>
          <cell r="M216">
            <v>-3756.05</v>
          </cell>
          <cell r="N216">
            <v>10054</v>
          </cell>
          <cell r="O216">
            <v>13810.05</v>
          </cell>
          <cell r="P216">
            <v>1.3735876268151979</v>
          </cell>
          <cell r="R216">
            <v>-3756.05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1705</v>
          </cell>
          <cell r="AE216">
            <v>1483</v>
          </cell>
          <cell r="AF216">
            <v>1735</v>
          </cell>
          <cell r="AG216">
            <v>1661</v>
          </cell>
          <cell r="AH216">
            <v>1809</v>
          </cell>
          <cell r="AI216">
            <v>1661</v>
          </cell>
          <cell r="AJ216">
            <v>1837</v>
          </cell>
          <cell r="AK216">
            <v>1911</v>
          </cell>
          <cell r="AL216">
            <v>1689</v>
          </cell>
          <cell r="AM216">
            <v>1911</v>
          </cell>
          <cell r="AN216">
            <v>1837</v>
          </cell>
          <cell r="AO216">
            <v>1761</v>
          </cell>
          <cell r="AQ216">
            <v>21500</v>
          </cell>
          <cell r="AR216">
            <v>21500</v>
          </cell>
          <cell r="AS216">
            <v>21500</v>
          </cell>
          <cell r="AT216">
            <v>21500</v>
          </cell>
          <cell r="AU216">
            <v>21501</v>
          </cell>
          <cell r="AV216">
            <v>21501</v>
          </cell>
          <cell r="AW216" t="e">
            <v>#REF!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D216">
            <v>10192.799999999999</v>
          </cell>
          <cell r="BE216">
            <v>6125</v>
          </cell>
          <cell r="BF216">
            <v>20556.240000000002</v>
          </cell>
          <cell r="BH216">
            <v>21000</v>
          </cell>
          <cell r="BI216">
            <v>17578</v>
          </cell>
          <cell r="BJ216">
            <v>17148</v>
          </cell>
          <cell r="BK216">
            <v>21501</v>
          </cell>
          <cell r="BL216">
            <v>21501</v>
          </cell>
          <cell r="BO216">
            <v>25257.05</v>
          </cell>
          <cell r="BP216">
            <v>-501</v>
          </cell>
          <cell r="BQ216">
            <v>0</v>
          </cell>
          <cell r="BS216">
            <v>0</v>
          </cell>
          <cell r="BT216">
            <v>21501</v>
          </cell>
          <cell r="BU216">
            <v>0</v>
          </cell>
          <cell r="BV216">
            <v>21501</v>
          </cell>
        </row>
        <row r="217">
          <cell r="C217" t="str">
            <v>O&amp;M</v>
          </cell>
          <cell r="E217" t="str">
            <v>CP-T-E-PT-FinAn</v>
          </cell>
          <cell r="I217">
            <v>0</v>
          </cell>
          <cell r="J217">
            <v>0</v>
          </cell>
          <cell r="K217">
            <v>0</v>
          </cell>
          <cell r="L217" t="str">
            <v xml:space="preserve"> </v>
          </cell>
          <cell r="M217">
            <v>0</v>
          </cell>
          <cell r="N217">
            <v>0</v>
          </cell>
          <cell r="O217">
            <v>0</v>
          </cell>
          <cell r="P217" t="str">
            <v xml:space="preserve"> 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11687</v>
          </cell>
          <cell r="BJ217">
            <v>11004</v>
          </cell>
          <cell r="BK217">
            <v>0</v>
          </cell>
          <cell r="BL217">
            <v>0</v>
          </cell>
          <cell r="BO217">
            <v>0</v>
          </cell>
          <cell r="BP217">
            <v>0</v>
          </cell>
          <cell r="BQ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</row>
        <row r="218">
          <cell r="C218" t="str">
            <v>O&amp;M</v>
          </cell>
          <cell r="E218" t="str">
            <v>CP-T-E-PT-Strat</v>
          </cell>
          <cell r="I218">
            <v>6846.95</v>
          </cell>
          <cell r="J218">
            <v>32104</v>
          </cell>
          <cell r="K218">
            <v>25257.05</v>
          </cell>
          <cell r="L218">
            <v>0.78672595315225513</v>
          </cell>
          <cell r="M218">
            <v>147602.29999999999</v>
          </cell>
          <cell r="N218">
            <v>194355</v>
          </cell>
          <cell r="O218">
            <v>46752.700000000012</v>
          </cell>
          <cell r="P218">
            <v>0.24055311157418133</v>
          </cell>
          <cell r="R218">
            <v>97364.02</v>
          </cell>
          <cell r="S218">
            <v>10005</v>
          </cell>
          <cell r="T218">
            <v>4547.13</v>
          </cell>
          <cell r="U218">
            <v>21417</v>
          </cell>
          <cell r="V218">
            <v>7422.2</v>
          </cell>
          <cell r="W218">
            <v>6846.95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32969</v>
          </cell>
          <cell r="AE218">
            <v>28669</v>
          </cell>
          <cell r="AF218">
            <v>33538</v>
          </cell>
          <cell r="AG218">
            <v>32104</v>
          </cell>
          <cell r="AH218">
            <v>34971</v>
          </cell>
          <cell r="AI218">
            <v>32104</v>
          </cell>
          <cell r="AJ218">
            <v>35513</v>
          </cell>
          <cell r="AK218">
            <v>36947</v>
          </cell>
          <cell r="AL218">
            <v>32646</v>
          </cell>
          <cell r="AM218">
            <v>36947</v>
          </cell>
          <cell r="AN218">
            <v>35513</v>
          </cell>
          <cell r="AO218">
            <v>34079</v>
          </cell>
          <cell r="AQ218">
            <v>406000</v>
          </cell>
          <cell r="AR218">
            <v>406000</v>
          </cell>
          <cell r="AS218">
            <v>413000</v>
          </cell>
          <cell r="AT218">
            <v>413000</v>
          </cell>
          <cell r="AU218">
            <v>411149</v>
          </cell>
          <cell r="AV218">
            <v>411150</v>
          </cell>
          <cell r="AW218" t="e">
            <v>#REF!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D218">
            <v>79037.22</v>
          </cell>
          <cell r="BE218">
            <v>241571.55</v>
          </cell>
          <cell r="BF218">
            <v>216988.86</v>
          </cell>
          <cell r="BH218">
            <v>406000</v>
          </cell>
          <cell r="BI218">
            <v>233700</v>
          </cell>
          <cell r="BJ218">
            <v>219996</v>
          </cell>
          <cell r="BK218">
            <v>411150</v>
          </cell>
          <cell r="BL218">
            <v>411150</v>
          </cell>
          <cell r="BO218">
            <v>263547.7</v>
          </cell>
          <cell r="BP218">
            <v>-5150</v>
          </cell>
          <cell r="BQ218">
            <v>0</v>
          </cell>
          <cell r="BS218">
            <v>510000</v>
          </cell>
          <cell r="BT218">
            <v>411150</v>
          </cell>
          <cell r="BU218">
            <v>510000</v>
          </cell>
          <cell r="BV218">
            <v>-98850</v>
          </cell>
        </row>
        <row r="220">
          <cell r="D220" t="str">
            <v>PT</v>
          </cell>
          <cell r="I220">
            <v>6846.95</v>
          </cell>
          <cell r="J220">
            <v>33765</v>
          </cell>
          <cell r="K220">
            <v>26918.05</v>
          </cell>
          <cell r="L220">
            <v>0.79721753294831921</v>
          </cell>
          <cell r="M220">
            <v>143846.25</v>
          </cell>
          <cell r="N220">
            <v>204409</v>
          </cell>
          <cell r="O220">
            <v>60562.750000000015</v>
          </cell>
          <cell r="P220">
            <v>0.29628220870900995</v>
          </cell>
          <cell r="R220">
            <v>93607.97</v>
          </cell>
          <cell r="S220">
            <v>10005</v>
          </cell>
          <cell r="T220">
            <v>4547.13</v>
          </cell>
          <cell r="U220">
            <v>21417</v>
          </cell>
          <cell r="V220">
            <v>7422.2</v>
          </cell>
          <cell r="W220">
            <v>6846.95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34674</v>
          </cell>
          <cell r="AE220">
            <v>30152</v>
          </cell>
          <cell r="AF220">
            <v>35273</v>
          </cell>
          <cell r="AG220">
            <v>33765</v>
          </cell>
          <cell r="AH220">
            <v>36780</v>
          </cell>
          <cell r="AI220">
            <v>33765</v>
          </cell>
          <cell r="AJ220">
            <v>37350</v>
          </cell>
          <cell r="AK220">
            <v>38858</v>
          </cell>
          <cell r="AL220">
            <v>34335</v>
          </cell>
          <cell r="AM220">
            <v>38858</v>
          </cell>
          <cell r="AN220">
            <v>37350</v>
          </cell>
          <cell r="AO220">
            <v>35840</v>
          </cell>
          <cell r="AQ220">
            <v>427500</v>
          </cell>
          <cell r="AR220">
            <v>427500</v>
          </cell>
          <cell r="AS220">
            <v>434500</v>
          </cell>
          <cell r="AT220">
            <v>434500</v>
          </cell>
          <cell r="AU220">
            <v>432650</v>
          </cell>
          <cell r="AV220">
            <v>432651</v>
          </cell>
          <cell r="AW220" t="e">
            <v>#REF!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D220">
            <v>89230.02</v>
          </cell>
          <cell r="BE220">
            <v>248475.34999999998</v>
          </cell>
          <cell r="BF220">
            <v>295935.32999999996</v>
          </cell>
          <cell r="BH220">
            <v>427000</v>
          </cell>
          <cell r="BI220">
            <v>262965</v>
          </cell>
          <cell r="BJ220">
            <v>267396</v>
          </cell>
          <cell r="BK220">
            <v>432651</v>
          </cell>
          <cell r="BL220">
            <v>432651</v>
          </cell>
          <cell r="BM220">
            <v>0</v>
          </cell>
          <cell r="BN220">
            <v>0</v>
          </cell>
          <cell r="BO220">
            <v>288804.75</v>
          </cell>
          <cell r="BP220">
            <v>-5651</v>
          </cell>
          <cell r="BQ220">
            <v>0</v>
          </cell>
          <cell r="BS220">
            <v>510000</v>
          </cell>
          <cell r="BT220">
            <v>432651</v>
          </cell>
          <cell r="BU220">
            <v>510000</v>
          </cell>
          <cell r="BV220">
            <v>-77349</v>
          </cell>
        </row>
        <row r="222">
          <cell r="C222" t="str">
            <v>O &amp; M Total</v>
          </cell>
          <cell r="I222">
            <v>215082.7</v>
          </cell>
          <cell r="J222">
            <v>238413</v>
          </cell>
          <cell r="K222">
            <v>23330.300000000003</v>
          </cell>
          <cell r="L222">
            <v>9.7856660500895518E-2</v>
          </cell>
          <cell r="M222">
            <v>1398236.9000000001</v>
          </cell>
          <cell r="N222">
            <v>1443328</v>
          </cell>
          <cell r="O222">
            <v>45091.099999999991</v>
          </cell>
          <cell r="P222">
            <v>3.1241062322632133E-2</v>
          </cell>
          <cell r="R222">
            <v>309635.30000000005</v>
          </cell>
          <cell r="S222">
            <v>187539.33000000002</v>
          </cell>
          <cell r="T222">
            <v>222078.76</v>
          </cell>
          <cell r="U222">
            <v>229652.75</v>
          </cell>
          <cell r="V222">
            <v>234248.06</v>
          </cell>
          <cell r="W222">
            <v>215082.7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244836</v>
          </cell>
          <cell r="AE222">
            <v>212903</v>
          </cell>
          <cell r="AF222">
            <v>249060</v>
          </cell>
          <cell r="AG222">
            <v>238413</v>
          </cell>
          <cell r="AH222">
            <v>259703</v>
          </cell>
          <cell r="AI222">
            <v>238413</v>
          </cell>
          <cell r="AJ222">
            <v>263729</v>
          </cell>
          <cell r="AK222">
            <v>274374</v>
          </cell>
          <cell r="AL222">
            <v>242440</v>
          </cell>
          <cell r="AM222">
            <v>274374</v>
          </cell>
          <cell r="AN222">
            <v>263729</v>
          </cell>
          <cell r="AO222">
            <v>253081</v>
          </cell>
          <cell r="AQ222">
            <v>3019833.45</v>
          </cell>
          <cell r="AR222">
            <v>3019833.3500000006</v>
          </cell>
          <cell r="AS222">
            <v>3067898.3800000004</v>
          </cell>
          <cell r="AT222">
            <v>3067764.6500000004</v>
          </cell>
          <cell r="AU222">
            <v>3059684</v>
          </cell>
          <cell r="AV222">
            <v>3059684</v>
          </cell>
          <cell r="AW222" t="e">
            <v>#REF!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D222">
            <v>2096212.91</v>
          </cell>
          <cell r="BE222">
            <v>2700591.0999999996</v>
          </cell>
          <cell r="BF222">
            <v>3722368.98</v>
          </cell>
          <cell r="BH222">
            <v>3015055</v>
          </cell>
          <cell r="BI222">
            <v>3370927</v>
          </cell>
          <cell r="BJ222">
            <v>3439380</v>
          </cell>
          <cell r="BK222">
            <v>3059684</v>
          </cell>
          <cell r="BL222">
            <v>3059684</v>
          </cell>
          <cell r="BM222">
            <v>0</v>
          </cell>
          <cell r="BN222">
            <v>0</v>
          </cell>
          <cell r="BO222">
            <v>1661447.0999999999</v>
          </cell>
          <cell r="BP222">
            <v>-44629</v>
          </cell>
          <cell r="BQ222">
            <v>0</v>
          </cell>
          <cell r="BS222">
            <v>2991391.1399999997</v>
          </cell>
          <cell r="BT222">
            <v>3059684</v>
          </cell>
          <cell r="BU222">
            <v>2991391.1399999997</v>
          </cell>
          <cell r="BV222">
            <v>68292.860000000102</v>
          </cell>
        </row>
        <row r="224">
          <cell r="I224">
            <v>31589.015599999999</v>
          </cell>
          <cell r="J224">
            <v>17313.498799999998</v>
          </cell>
          <cell r="K224">
            <v>-14275.516800000001</v>
          </cell>
          <cell r="L224">
            <v>-0.82453101853681954</v>
          </cell>
          <cell r="M224">
            <v>173395.18759999998</v>
          </cell>
          <cell r="N224">
            <v>113668.21439999998</v>
          </cell>
          <cell r="O224">
            <v>-59726.973199999993</v>
          </cell>
          <cell r="P224">
            <v>-0.52545008747845701</v>
          </cell>
          <cell r="W224">
            <v>31589.015599999999</v>
          </cell>
          <cell r="AV224">
            <v>248569.43999999997</v>
          </cell>
          <cell r="BH224">
            <v>239857.17880000017</v>
          </cell>
          <cell r="BK224">
            <v>248569.43999999997</v>
          </cell>
          <cell r="BL224">
            <v>248569.43999999997</v>
          </cell>
          <cell r="BP224">
            <v>-8712.2611999998044</v>
          </cell>
        </row>
        <row r="225">
          <cell r="I225">
            <v>183493.68440000003</v>
          </cell>
          <cell r="J225">
            <v>221099.5012</v>
          </cell>
          <cell r="K225">
            <v>37605.816799999971</v>
          </cell>
          <cell r="L225">
            <v>0.17008548909381244</v>
          </cell>
          <cell r="M225">
            <v>1224841.7124000001</v>
          </cell>
          <cell r="N225">
            <v>1329659.7856000001</v>
          </cell>
          <cell r="O225">
            <v>104818.07319999998</v>
          </cell>
          <cell r="P225">
            <v>7.8830746281990868E-2</v>
          </cell>
          <cell r="W225">
            <v>183493.68440000003</v>
          </cell>
          <cell r="AV225">
            <v>2811114.56</v>
          </cell>
          <cell r="BH225">
            <v>2775197.8211999997</v>
          </cell>
          <cell r="BK225">
            <v>2811114.56</v>
          </cell>
          <cell r="BL225">
            <v>2811114.56</v>
          </cell>
          <cell r="BP225">
            <v>-35916.738800000399</v>
          </cell>
        </row>
        <row r="227">
          <cell r="B227" t="str">
            <v>Corporate Planning</v>
          </cell>
          <cell r="I227">
            <v>215082.7</v>
          </cell>
          <cell r="J227">
            <v>238413</v>
          </cell>
          <cell r="K227">
            <v>23330.300000000003</v>
          </cell>
          <cell r="L227">
            <v>9.7856660500895518E-2</v>
          </cell>
          <cell r="M227">
            <v>1398236.9000000001</v>
          </cell>
          <cell r="N227">
            <v>1443328</v>
          </cell>
          <cell r="O227">
            <v>45091.099999999991</v>
          </cell>
          <cell r="P227">
            <v>3.1241062322632133E-2</v>
          </cell>
          <cell r="R227">
            <v>309635.30000000005</v>
          </cell>
          <cell r="S227">
            <v>187539.33000000002</v>
          </cell>
          <cell r="T227">
            <v>222078.76</v>
          </cell>
          <cell r="U227">
            <v>229652.75</v>
          </cell>
          <cell r="V227">
            <v>234248.06</v>
          </cell>
          <cell r="W227">
            <v>215082.7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244836</v>
          </cell>
          <cell r="AE227">
            <v>212903</v>
          </cell>
          <cell r="AF227">
            <v>249060</v>
          </cell>
          <cell r="AG227">
            <v>238413</v>
          </cell>
          <cell r="AH227">
            <v>259703</v>
          </cell>
          <cell r="AI227">
            <v>238413</v>
          </cell>
          <cell r="AJ227">
            <v>263729</v>
          </cell>
          <cell r="AK227">
            <v>274374</v>
          </cell>
          <cell r="AL227">
            <v>242440</v>
          </cell>
          <cell r="AM227">
            <v>274374</v>
          </cell>
          <cell r="AN227">
            <v>263729</v>
          </cell>
          <cell r="AO227">
            <v>253081</v>
          </cell>
          <cell r="AQ227">
            <v>3019833.45</v>
          </cell>
          <cell r="AR227">
            <v>3019833.3500000006</v>
          </cell>
          <cell r="AS227">
            <v>3067898.3800000004</v>
          </cell>
          <cell r="AT227">
            <v>3067764.6500000004</v>
          </cell>
          <cell r="AU227">
            <v>3059684</v>
          </cell>
          <cell r="AV227">
            <v>3059684</v>
          </cell>
          <cell r="AW227" t="e">
            <v>#REF!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D227">
            <v>2096212.91</v>
          </cell>
          <cell r="BE227">
            <v>2700591.0999999996</v>
          </cell>
          <cell r="BF227">
            <v>3722368.98</v>
          </cell>
          <cell r="BH227">
            <v>3015055</v>
          </cell>
          <cell r="BI227">
            <v>3370927</v>
          </cell>
          <cell r="BJ227">
            <v>3439380</v>
          </cell>
          <cell r="BK227">
            <v>3059684</v>
          </cell>
          <cell r="BL227">
            <v>3059684</v>
          </cell>
          <cell r="BM227">
            <v>0</v>
          </cell>
          <cell r="BN227">
            <v>0</v>
          </cell>
          <cell r="BO227">
            <v>1661447.0999999999</v>
          </cell>
          <cell r="BP227">
            <v>-44629</v>
          </cell>
          <cell r="BQ227">
            <v>0</v>
          </cell>
          <cell r="BS227">
            <v>2991391.1399999997</v>
          </cell>
          <cell r="BT227">
            <v>3059684</v>
          </cell>
          <cell r="BU227">
            <v>2991391.1399999997</v>
          </cell>
          <cell r="BV227">
            <v>68292.860000000102</v>
          </cell>
        </row>
        <row r="229">
          <cell r="C229" t="str">
            <v>O&amp;M</v>
          </cell>
          <cell r="E229" t="str">
            <v>SS-P-Integration</v>
          </cell>
          <cell r="F229" t="str">
            <v>Integration</v>
          </cell>
          <cell r="I229">
            <v>0</v>
          </cell>
          <cell r="J229">
            <v>0</v>
          </cell>
          <cell r="K229">
            <v>0</v>
          </cell>
          <cell r="L229" t="str">
            <v xml:space="preserve"> </v>
          </cell>
          <cell r="M229">
            <v>0</v>
          </cell>
          <cell r="N229">
            <v>0</v>
          </cell>
          <cell r="O229">
            <v>0</v>
          </cell>
          <cell r="P229" t="str">
            <v xml:space="preserve"> 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D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O229">
            <v>0</v>
          </cell>
          <cell r="BP229">
            <v>0</v>
          </cell>
          <cell r="BQ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</row>
        <row r="230">
          <cell r="C230" t="str">
            <v>O&amp;M</v>
          </cell>
          <cell r="E230" t="str">
            <v>SS-P-LEA Work</v>
          </cell>
          <cell r="I230">
            <v>0</v>
          </cell>
          <cell r="J230">
            <v>0</v>
          </cell>
          <cell r="K230">
            <v>0</v>
          </cell>
          <cell r="L230" t="str">
            <v xml:space="preserve"> </v>
          </cell>
          <cell r="M230">
            <v>0</v>
          </cell>
          <cell r="N230">
            <v>0</v>
          </cell>
          <cell r="O230">
            <v>0</v>
          </cell>
          <cell r="P230" t="str">
            <v xml:space="preserve"> 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D230">
            <v>4519.24</v>
          </cell>
          <cell r="BE230">
            <v>4208.3999999999996</v>
          </cell>
          <cell r="BF230">
            <v>9023.31</v>
          </cell>
          <cell r="BH230">
            <v>0</v>
          </cell>
          <cell r="BI230">
            <v>52998.36</v>
          </cell>
          <cell r="BJ230">
            <v>51703.199999999997</v>
          </cell>
          <cell r="BK230">
            <v>0</v>
          </cell>
          <cell r="BL230">
            <v>0</v>
          </cell>
          <cell r="BO230">
            <v>0</v>
          </cell>
          <cell r="BP230">
            <v>0</v>
          </cell>
          <cell r="BQ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</row>
        <row r="231">
          <cell r="C231" t="str">
            <v>O&amp;M</v>
          </cell>
          <cell r="E231" t="str">
            <v>SS-T-E-Security</v>
          </cell>
          <cell r="I231">
            <v>457676.57</v>
          </cell>
          <cell r="J231">
            <v>449915</v>
          </cell>
          <cell r="K231">
            <v>-7761.570000000007</v>
          </cell>
          <cell r="L231">
            <v>-1.7251191891801802E-2</v>
          </cell>
          <cell r="M231">
            <v>2672139.6</v>
          </cell>
          <cell r="N231">
            <v>2661529</v>
          </cell>
          <cell r="O231">
            <v>-10610.600000000093</v>
          </cell>
          <cell r="P231">
            <v>-3.9866557907128168E-3</v>
          </cell>
          <cell r="R231">
            <v>455678.16</v>
          </cell>
          <cell r="S231">
            <v>383766.86</v>
          </cell>
          <cell r="T231">
            <v>436880.84</v>
          </cell>
          <cell r="U231">
            <v>436880.84</v>
          </cell>
          <cell r="V231">
            <v>501256.33</v>
          </cell>
          <cell r="W231">
            <v>457676.57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449008</v>
          </cell>
          <cell r="AE231">
            <v>390441</v>
          </cell>
          <cell r="AF231">
            <v>429486</v>
          </cell>
          <cell r="AG231">
            <v>449915</v>
          </cell>
          <cell r="AH231">
            <v>492764</v>
          </cell>
          <cell r="AI231">
            <v>449915</v>
          </cell>
          <cell r="AJ231">
            <v>471339</v>
          </cell>
          <cell r="AK231">
            <v>492764</v>
          </cell>
          <cell r="AL231">
            <v>428490</v>
          </cell>
          <cell r="AM231">
            <v>492764</v>
          </cell>
          <cell r="AN231">
            <v>471339</v>
          </cell>
          <cell r="AO231">
            <v>449914</v>
          </cell>
          <cell r="AQ231">
            <v>5468139</v>
          </cell>
          <cell r="AR231">
            <v>5468139</v>
          </cell>
          <cell r="AS231">
            <v>5562417.3399999999</v>
          </cell>
          <cell r="AT231">
            <v>5562417.3399999999</v>
          </cell>
          <cell r="AU231">
            <v>5547943</v>
          </cell>
          <cell r="AV231">
            <v>5547943</v>
          </cell>
          <cell r="AW231" t="e">
            <v>#REF!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D231">
            <v>4754167.26</v>
          </cell>
          <cell r="BE231">
            <v>4430732.6100000003</v>
          </cell>
          <cell r="BF231">
            <v>2975701.68</v>
          </cell>
          <cell r="BH231">
            <v>5468139</v>
          </cell>
          <cell r="BI231">
            <v>4692427</v>
          </cell>
          <cell r="BJ231">
            <v>4417344</v>
          </cell>
          <cell r="BK231">
            <v>5547943</v>
          </cell>
          <cell r="BL231">
            <v>5547943</v>
          </cell>
          <cell r="BO231">
            <v>2875803.4</v>
          </cell>
          <cell r="BP231">
            <v>-79804</v>
          </cell>
          <cell r="BQ231">
            <v>0</v>
          </cell>
          <cell r="BS231">
            <v>5923273.2300000004</v>
          </cell>
          <cell r="BT231">
            <v>5547943</v>
          </cell>
          <cell r="BU231">
            <v>5923273.2300000004</v>
          </cell>
          <cell r="BV231">
            <v>-375330.23000000045</v>
          </cell>
        </row>
        <row r="232">
          <cell r="C232" t="str">
            <v>O&amp;M</v>
          </cell>
          <cell r="E232" t="str">
            <v>SS-T-E-CrisiMgt</v>
          </cell>
          <cell r="I232">
            <v>28662.2</v>
          </cell>
          <cell r="J232">
            <v>28176</v>
          </cell>
          <cell r="K232">
            <v>-486.20000000000073</v>
          </cell>
          <cell r="L232">
            <v>-1.7255820556502013E-2</v>
          </cell>
          <cell r="M232">
            <v>167343.91</v>
          </cell>
          <cell r="N232">
            <v>166679</v>
          </cell>
          <cell r="O232">
            <v>-664.91000000000349</v>
          </cell>
          <cell r="P232">
            <v>-3.9891648018046877E-3</v>
          </cell>
          <cell r="R232">
            <v>28537.16</v>
          </cell>
          <cell r="S232">
            <v>24033.46</v>
          </cell>
          <cell r="T232">
            <v>27360.07</v>
          </cell>
          <cell r="U232">
            <v>27360.07</v>
          </cell>
          <cell r="V232">
            <v>31390.95</v>
          </cell>
          <cell r="W232">
            <v>28662.2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28119</v>
          </cell>
          <cell r="AE232">
            <v>24452</v>
          </cell>
          <cell r="AF232">
            <v>26897</v>
          </cell>
          <cell r="AG232">
            <v>28176</v>
          </cell>
          <cell r="AH232">
            <v>30859</v>
          </cell>
          <cell r="AI232">
            <v>28176</v>
          </cell>
          <cell r="AJ232">
            <v>29518</v>
          </cell>
          <cell r="AK232">
            <v>30859</v>
          </cell>
          <cell r="AL232">
            <v>26834</v>
          </cell>
          <cell r="AM232">
            <v>30859</v>
          </cell>
          <cell r="AN232">
            <v>29518</v>
          </cell>
          <cell r="AO232">
            <v>28177</v>
          </cell>
          <cell r="AQ232">
            <v>342444</v>
          </cell>
          <cell r="AR232">
            <v>342444</v>
          </cell>
          <cell r="AS232">
            <v>348348.39</v>
          </cell>
          <cell r="AT232">
            <v>348348.39</v>
          </cell>
          <cell r="AU232">
            <v>347442</v>
          </cell>
          <cell r="AV232">
            <v>347442</v>
          </cell>
          <cell r="AW232" t="e">
            <v>#REF!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D232">
            <v>300429.36</v>
          </cell>
          <cell r="BE232">
            <v>279992.59000000003</v>
          </cell>
          <cell r="BF232">
            <v>272360.09999999998</v>
          </cell>
          <cell r="BH232">
            <v>342444</v>
          </cell>
          <cell r="BI232">
            <v>296528</v>
          </cell>
          <cell r="BJ232">
            <v>279144</v>
          </cell>
          <cell r="BK232">
            <v>347442</v>
          </cell>
          <cell r="BL232">
            <v>347442</v>
          </cell>
          <cell r="BO232">
            <v>180098.09</v>
          </cell>
          <cell r="BP232">
            <v>-4998</v>
          </cell>
          <cell r="BQ232">
            <v>0</v>
          </cell>
          <cell r="BS232">
            <v>252887.46</v>
          </cell>
          <cell r="BT232">
            <v>347442</v>
          </cell>
          <cell r="BU232">
            <v>252887.46</v>
          </cell>
          <cell r="BV232">
            <v>94554.540000000008</v>
          </cell>
        </row>
        <row r="234">
          <cell r="D234" t="str">
            <v>Non-PT</v>
          </cell>
          <cell r="I234">
            <v>486338.77</v>
          </cell>
          <cell r="J234">
            <v>478091</v>
          </cell>
          <cell r="K234">
            <v>-8247.7700000000077</v>
          </cell>
          <cell r="L234">
            <v>-1.7251464679318387E-2</v>
          </cell>
          <cell r="M234">
            <v>2839483.5100000002</v>
          </cell>
          <cell r="N234">
            <v>2828208</v>
          </cell>
          <cell r="O234">
            <v>-11275.510000000097</v>
          </cell>
          <cell r="P234">
            <v>-3.986803658005386E-3</v>
          </cell>
          <cell r="R234">
            <v>484215.31999999995</v>
          </cell>
          <cell r="S234">
            <v>407800.32000000001</v>
          </cell>
          <cell r="T234">
            <v>464240.91000000003</v>
          </cell>
          <cell r="U234">
            <v>464240.91000000003</v>
          </cell>
          <cell r="V234">
            <v>532647.28</v>
          </cell>
          <cell r="W234">
            <v>486338.77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477127</v>
          </cell>
          <cell r="AE234">
            <v>414893</v>
          </cell>
          <cell r="AF234">
            <v>456383</v>
          </cell>
          <cell r="AG234">
            <v>478091</v>
          </cell>
          <cell r="AH234">
            <v>523623</v>
          </cell>
          <cell r="AI234">
            <v>478091</v>
          </cell>
          <cell r="AJ234">
            <v>500857</v>
          </cell>
          <cell r="AK234">
            <v>523623</v>
          </cell>
          <cell r="AL234">
            <v>455324</v>
          </cell>
          <cell r="AM234">
            <v>523623</v>
          </cell>
          <cell r="AN234">
            <v>500857</v>
          </cell>
          <cell r="AO234">
            <v>478091</v>
          </cell>
          <cell r="AQ234">
            <v>5810583</v>
          </cell>
          <cell r="AR234">
            <v>5810583</v>
          </cell>
          <cell r="AS234">
            <v>5910765.7299999995</v>
          </cell>
          <cell r="AT234">
            <v>5910765.7299999995</v>
          </cell>
          <cell r="AU234">
            <v>5895385</v>
          </cell>
          <cell r="AV234">
            <v>5895385</v>
          </cell>
          <cell r="AW234" t="e">
            <v>#REF!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D234">
            <v>5059115.8600000003</v>
          </cell>
          <cell r="BE234">
            <v>4714933.6000000006</v>
          </cell>
          <cell r="BF234">
            <v>3257085.0900000003</v>
          </cell>
          <cell r="BH234">
            <v>5810583</v>
          </cell>
          <cell r="BI234">
            <v>5041953.3600000003</v>
          </cell>
          <cell r="BJ234">
            <v>4748191.2</v>
          </cell>
          <cell r="BK234">
            <v>5895385</v>
          </cell>
          <cell r="BL234">
            <v>5895385</v>
          </cell>
          <cell r="BM234">
            <v>0</v>
          </cell>
          <cell r="BN234">
            <v>0</v>
          </cell>
          <cell r="BO234">
            <v>3055901.4899999998</v>
          </cell>
          <cell r="BP234">
            <v>-84802</v>
          </cell>
          <cell r="BQ234">
            <v>0</v>
          </cell>
          <cell r="BS234">
            <v>6176160.6900000004</v>
          </cell>
          <cell r="BT234">
            <v>5895385</v>
          </cell>
          <cell r="BU234">
            <v>6176160.6900000004</v>
          </cell>
          <cell r="BV234">
            <v>-280775.69000000041</v>
          </cell>
        </row>
        <row r="238">
          <cell r="D238" t="str">
            <v>PT</v>
          </cell>
          <cell r="I238">
            <v>0</v>
          </cell>
          <cell r="J238">
            <v>0</v>
          </cell>
          <cell r="K238">
            <v>0</v>
          </cell>
          <cell r="L238" t="str">
            <v xml:space="preserve"> </v>
          </cell>
          <cell r="M238">
            <v>0</v>
          </cell>
          <cell r="N238">
            <v>0</v>
          </cell>
          <cell r="O238">
            <v>0</v>
          </cell>
          <cell r="P238" t="str">
            <v xml:space="preserve"> 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D238">
            <v>0</v>
          </cell>
          <cell r="BE238">
            <v>0</v>
          </cell>
          <cell r="BF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</row>
        <row r="240">
          <cell r="C240" t="str">
            <v>O &amp; M Total</v>
          </cell>
          <cell r="I240">
            <v>486338.77</v>
          </cell>
          <cell r="J240">
            <v>478091</v>
          </cell>
          <cell r="K240">
            <v>-8247.7700000000077</v>
          </cell>
          <cell r="L240">
            <v>-1.7251464679318387E-2</v>
          </cell>
          <cell r="M240">
            <v>2839483.5100000002</v>
          </cell>
          <cell r="N240">
            <v>2828208</v>
          </cell>
          <cell r="O240">
            <v>-11275.510000000097</v>
          </cell>
          <cell r="P240">
            <v>-3.986803658005386E-3</v>
          </cell>
          <cell r="R240">
            <v>484215.31999999995</v>
          </cell>
          <cell r="S240">
            <v>407800.32000000001</v>
          </cell>
          <cell r="T240">
            <v>464240.91000000003</v>
          </cell>
          <cell r="U240">
            <v>464240.91000000003</v>
          </cell>
          <cell r="V240">
            <v>532647.28</v>
          </cell>
          <cell r="W240">
            <v>486338.77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477127</v>
          </cell>
          <cell r="AE240">
            <v>414893</v>
          </cell>
          <cell r="AF240">
            <v>456383</v>
          </cell>
          <cell r="AG240">
            <v>478091</v>
          </cell>
          <cell r="AH240">
            <v>523623</v>
          </cell>
          <cell r="AI240">
            <v>478091</v>
          </cell>
          <cell r="AJ240">
            <v>500857</v>
          </cell>
          <cell r="AK240">
            <v>523623</v>
          </cell>
          <cell r="AL240">
            <v>455324</v>
          </cell>
          <cell r="AM240">
            <v>523623</v>
          </cell>
          <cell r="AN240">
            <v>500857</v>
          </cell>
          <cell r="AO240">
            <v>478091</v>
          </cell>
          <cell r="AQ240">
            <v>5810583</v>
          </cell>
          <cell r="AR240">
            <v>5810583</v>
          </cell>
          <cell r="AS240">
            <v>5910765.7299999995</v>
          </cell>
          <cell r="AT240">
            <v>5910765.7299999995</v>
          </cell>
          <cell r="AU240">
            <v>5895385</v>
          </cell>
          <cell r="AV240">
            <v>5895385</v>
          </cell>
          <cell r="AW240" t="e">
            <v>#REF!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D240">
            <v>5059115.8600000003</v>
          </cell>
          <cell r="BE240">
            <v>4714933.6000000006</v>
          </cell>
          <cell r="BF240">
            <v>3257085.0900000003</v>
          </cell>
          <cell r="BH240">
            <v>5810583</v>
          </cell>
          <cell r="BI240">
            <v>5041953.3600000003</v>
          </cell>
          <cell r="BJ240">
            <v>4748191.2</v>
          </cell>
          <cell r="BK240">
            <v>5895385</v>
          </cell>
          <cell r="BL240">
            <v>5895385</v>
          </cell>
          <cell r="BM240">
            <v>0</v>
          </cell>
          <cell r="BN240">
            <v>0</v>
          </cell>
          <cell r="BO240">
            <v>3055901.4899999998</v>
          </cell>
          <cell r="BP240">
            <v>-84802</v>
          </cell>
          <cell r="BQ240">
            <v>0</v>
          </cell>
          <cell r="BS240">
            <v>6176160.6900000004</v>
          </cell>
          <cell r="BT240">
            <v>5895385</v>
          </cell>
          <cell r="BU240">
            <v>6176160.6900000004</v>
          </cell>
          <cell r="BV240">
            <v>-280775.69000000041</v>
          </cell>
        </row>
        <row r="242">
          <cell r="I242">
            <v>84907.232399999994</v>
          </cell>
          <cell r="J242">
            <v>42982.866199999997</v>
          </cell>
          <cell r="K242">
            <v>-41924.366199999997</v>
          </cell>
          <cell r="L242">
            <v>-0.9753739084063221</v>
          </cell>
          <cell r="M242">
            <v>627599.26599999995</v>
          </cell>
          <cell r="N242">
            <v>238332.0166</v>
          </cell>
          <cell r="O242">
            <v>-389267.24939999997</v>
          </cell>
          <cell r="P242">
            <v>-1.6332981818943748</v>
          </cell>
          <cell r="W242">
            <v>84907.232399999994</v>
          </cell>
          <cell r="AV242">
            <v>752825.5</v>
          </cell>
          <cell r="BH242">
            <v>512125.90599999955</v>
          </cell>
          <cell r="BK242">
            <v>752825.5</v>
          </cell>
          <cell r="BL242">
            <v>752825.5</v>
          </cell>
          <cell r="BP242">
            <v>-240699.59400000045</v>
          </cell>
        </row>
        <row r="243">
          <cell r="I243">
            <v>401431.53760000004</v>
          </cell>
          <cell r="J243">
            <v>435108.13380000001</v>
          </cell>
          <cell r="K243">
            <v>33676.596199999971</v>
          </cell>
          <cell r="L243">
            <v>7.739822261166833E-2</v>
          </cell>
          <cell r="M243">
            <v>2211884.2440000004</v>
          </cell>
          <cell r="N243">
            <v>2589875.9833999998</v>
          </cell>
          <cell r="O243">
            <v>377991.73939999938</v>
          </cell>
          <cell r="P243">
            <v>0.14594974501588692</v>
          </cell>
          <cell r="W243">
            <v>401431.53760000004</v>
          </cell>
          <cell r="AV243">
            <v>5142559.5</v>
          </cell>
          <cell r="BH243">
            <v>5298457.0940000005</v>
          </cell>
          <cell r="BK243">
            <v>5142559.5</v>
          </cell>
          <cell r="BL243">
            <v>5142559.5</v>
          </cell>
          <cell r="BP243">
            <v>155897.59400000051</v>
          </cell>
        </row>
        <row r="245">
          <cell r="B245" t="str">
            <v>Corporate Security Services</v>
          </cell>
          <cell r="I245">
            <v>486338.77</v>
          </cell>
          <cell r="J245">
            <v>478091</v>
          </cell>
          <cell r="K245">
            <v>-8247.7700000000077</v>
          </cell>
          <cell r="L245">
            <v>-1.7251464679318387E-2</v>
          </cell>
          <cell r="M245">
            <v>2839483.5100000002</v>
          </cell>
          <cell r="N245">
            <v>2828208</v>
          </cell>
          <cell r="O245">
            <v>-11275.510000000097</v>
          </cell>
          <cell r="P245">
            <v>-3.986803658005386E-3</v>
          </cell>
          <cell r="R245">
            <v>484215.31999999995</v>
          </cell>
          <cell r="S245">
            <v>407800.32000000001</v>
          </cell>
          <cell r="T245">
            <v>464240.91000000003</v>
          </cell>
          <cell r="U245">
            <v>464240.91000000003</v>
          </cell>
          <cell r="V245">
            <v>532647.28</v>
          </cell>
          <cell r="W245">
            <v>486338.77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477127</v>
          </cell>
          <cell r="AE245">
            <v>414893</v>
          </cell>
          <cell r="AF245">
            <v>456383</v>
          </cell>
          <cell r="AG245">
            <v>478091</v>
          </cell>
          <cell r="AH245">
            <v>523623</v>
          </cell>
          <cell r="AI245">
            <v>478091</v>
          </cell>
          <cell r="AJ245">
            <v>500857</v>
          </cell>
          <cell r="AK245">
            <v>523623</v>
          </cell>
          <cell r="AL245">
            <v>455324</v>
          </cell>
          <cell r="AM245">
            <v>523623</v>
          </cell>
          <cell r="AN245">
            <v>500857</v>
          </cell>
          <cell r="AO245">
            <v>478091</v>
          </cell>
          <cell r="AQ245">
            <v>5810583</v>
          </cell>
          <cell r="AR245">
            <v>5810583</v>
          </cell>
          <cell r="AS245">
            <v>5910765.7299999995</v>
          </cell>
          <cell r="AT245">
            <v>5910765.7299999995</v>
          </cell>
          <cell r="AU245">
            <v>5895385</v>
          </cell>
          <cell r="AV245">
            <v>5895385</v>
          </cell>
          <cell r="AW245" t="e">
            <v>#REF!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D245">
            <v>5059115.8600000003</v>
          </cell>
          <cell r="BE245">
            <v>4714933.6000000006</v>
          </cell>
          <cell r="BF245">
            <v>3257085.0900000003</v>
          </cell>
          <cell r="BH245">
            <v>5810583</v>
          </cell>
          <cell r="BI245">
            <v>5041953.3600000003</v>
          </cell>
          <cell r="BJ245">
            <v>4748191.2</v>
          </cell>
          <cell r="BK245">
            <v>5895385</v>
          </cell>
          <cell r="BL245">
            <v>5895385</v>
          </cell>
          <cell r="BM245">
            <v>0</v>
          </cell>
          <cell r="BN245">
            <v>0</v>
          </cell>
          <cell r="BO245">
            <v>3055901.4899999998</v>
          </cell>
          <cell r="BP245">
            <v>-84802</v>
          </cell>
          <cell r="BQ245">
            <v>0</v>
          </cell>
          <cell r="BS245">
            <v>6176160.6900000004</v>
          </cell>
          <cell r="BT245">
            <v>5895385</v>
          </cell>
          <cell r="BU245">
            <v>6176160.6900000004</v>
          </cell>
          <cell r="BV245">
            <v>-280775.69000000041</v>
          </cell>
        </row>
        <row r="247">
          <cell r="C247" t="str">
            <v>O&amp;M</v>
          </cell>
          <cell r="E247" t="str">
            <v>CS-T-E-Corp Secretary Svcs</v>
          </cell>
          <cell r="I247">
            <v>44164.44</v>
          </cell>
          <cell r="J247">
            <v>43137</v>
          </cell>
          <cell r="K247">
            <v>-1027.4400000000023</v>
          </cell>
          <cell r="L247">
            <v>-2.3818068015856512E-2</v>
          </cell>
          <cell r="M247">
            <v>273166.53000000003</v>
          </cell>
          <cell r="N247">
            <v>267040</v>
          </cell>
          <cell r="O247">
            <v>-6126.5300000000279</v>
          </cell>
          <cell r="P247">
            <v>-2.2942368184541748E-2</v>
          </cell>
          <cell r="R247">
            <v>45741.68</v>
          </cell>
          <cell r="S247">
            <v>44458.13</v>
          </cell>
          <cell r="T247">
            <v>46267.14</v>
          </cell>
          <cell r="U247">
            <v>44164.44</v>
          </cell>
          <cell r="V247">
            <v>48370.7</v>
          </cell>
          <cell r="W247">
            <v>44164.44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47246</v>
          </cell>
          <cell r="AE247">
            <v>41083</v>
          </cell>
          <cell r="AF247">
            <v>45191</v>
          </cell>
          <cell r="AG247">
            <v>43137</v>
          </cell>
          <cell r="AH247">
            <v>47246</v>
          </cell>
          <cell r="AI247">
            <v>43137</v>
          </cell>
          <cell r="AJ247">
            <v>45191</v>
          </cell>
          <cell r="AK247">
            <v>47246</v>
          </cell>
          <cell r="AL247">
            <v>41083</v>
          </cell>
          <cell r="AM247">
            <v>47246</v>
          </cell>
          <cell r="AN247">
            <v>45191</v>
          </cell>
          <cell r="AO247">
            <v>43138</v>
          </cell>
          <cell r="AQ247">
            <v>548900.16</v>
          </cell>
          <cell r="AR247">
            <v>548900.16</v>
          </cell>
          <cell r="AS247">
            <v>548900.16</v>
          </cell>
          <cell r="AT247">
            <v>548900.16</v>
          </cell>
          <cell r="AU247">
            <v>548900</v>
          </cell>
          <cell r="AV247">
            <v>548900</v>
          </cell>
          <cell r="AW247" t="e">
            <v>#REF!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D247">
            <v>560862.71999999997</v>
          </cell>
          <cell r="BE247">
            <v>669709.06000000006</v>
          </cell>
          <cell r="BF247">
            <v>713919.79</v>
          </cell>
          <cell r="BH247">
            <v>536135</v>
          </cell>
          <cell r="BI247">
            <v>684127</v>
          </cell>
          <cell r="BJ247">
            <v>667440</v>
          </cell>
          <cell r="BK247">
            <v>548900</v>
          </cell>
          <cell r="BL247">
            <v>548900</v>
          </cell>
          <cell r="BO247">
            <v>275733.46999999997</v>
          </cell>
          <cell r="BP247">
            <v>-12765</v>
          </cell>
          <cell r="BQ247">
            <v>0</v>
          </cell>
          <cell r="BS247">
            <v>615614.57999999996</v>
          </cell>
          <cell r="BT247">
            <v>548900</v>
          </cell>
          <cell r="BU247">
            <v>615614.57999999996</v>
          </cell>
          <cell r="BV247">
            <v>-66714.579999999958</v>
          </cell>
        </row>
        <row r="248">
          <cell r="C248" t="str">
            <v>O&amp;M</v>
          </cell>
          <cell r="E248" t="str">
            <v>CS-P-Integration</v>
          </cell>
          <cell r="F248" t="str">
            <v>Integration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  <cell r="M248">
            <v>0</v>
          </cell>
          <cell r="N248">
            <v>0</v>
          </cell>
          <cell r="O248">
            <v>0</v>
          </cell>
          <cell r="P248" t="str">
            <v xml:space="preserve"> 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D248">
            <v>0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BQ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</row>
        <row r="250">
          <cell r="D250" t="str">
            <v>Non-PT</v>
          </cell>
          <cell r="I250">
            <v>44164.44</v>
          </cell>
          <cell r="J250">
            <v>43137</v>
          </cell>
          <cell r="K250">
            <v>-1027.4400000000023</v>
          </cell>
          <cell r="L250">
            <v>-2.3818068015856512E-2</v>
          </cell>
          <cell r="M250">
            <v>273166.53000000003</v>
          </cell>
          <cell r="N250">
            <v>267040</v>
          </cell>
          <cell r="O250">
            <v>-6126.5300000000279</v>
          </cell>
          <cell r="P250">
            <v>-2.2942368184541748E-2</v>
          </cell>
          <cell r="R250">
            <v>45741.68</v>
          </cell>
          <cell r="S250">
            <v>44458.13</v>
          </cell>
          <cell r="T250">
            <v>46267.14</v>
          </cell>
          <cell r="U250">
            <v>44164.44</v>
          </cell>
          <cell r="V250">
            <v>48370.7</v>
          </cell>
          <cell r="W250">
            <v>44164.44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47246</v>
          </cell>
          <cell r="AE250">
            <v>41083</v>
          </cell>
          <cell r="AF250">
            <v>45191</v>
          </cell>
          <cell r="AG250">
            <v>43137</v>
          </cell>
          <cell r="AH250">
            <v>47246</v>
          </cell>
          <cell r="AI250">
            <v>43137</v>
          </cell>
          <cell r="AJ250">
            <v>45191</v>
          </cell>
          <cell r="AK250">
            <v>47246</v>
          </cell>
          <cell r="AL250">
            <v>41083</v>
          </cell>
          <cell r="AM250">
            <v>47246</v>
          </cell>
          <cell r="AN250">
            <v>45191</v>
          </cell>
          <cell r="AO250">
            <v>43138</v>
          </cell>
          <cell r="AQ250">
            <v>548900.16</v>
          </cell>
          <cell r="AR250">
            <v>548900.16</v>
          </cell>
          <cell r="AS250">
            <v>548900.16</v>
          </cell>
          <cell r="AT250">
            <v>548900.16</v>
          </cell>
          <cell r="AU250">
            <v>548900</v>
          </cell>
          <cell r="AV250">
            <v>548900</v>
          </cell>
          <cell r="AW250" t="e">
            <v>#REF!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D250">
            <v>560862.71999999997</v>
          </cell>
          <cell r="BE250">
            <v>669709.06000000006</v>
          </cell>
          <cell r="BF250">
            <v>713919.79</v>
          </cell>
          <cell r="BH250">
            <v>536135</v>
          </cell>
          <cell r="BI250">
            <v>684127</v>
          </cell>
          <cell r="BJ250">
            <v>667440</v>
          </cell>
          <cell r="BK250">
            <v>548900</v>
          </cell>
          <cell r="BL250">
            <v>548900</v>
          </cell>
          <cell r="BM250">
            <v>0</v>
          </cell>
          <cell r="BN250">
            <v>0</v>
          </cell>
          <cell r="BO250">
            <v>275733.46999999997</v>
          </cell>
          <cell r="BP250">
            <v>-12765</v>
          </cell>
          <cell r="BQ250">
            <v>0</v>
          </cell>
          <cell r="BS250">
            <v>615614.57999999996</v>
          </cell>
          <cell r="BT250">
            <v>548900</v>
          </cell>
          <cell r="BU250">
            <v>615614.57999999996</v>
          </cell>
          <cell r="BV250">
            <v>-66714.579999999958</v>
          </cell>
        </row>
        <row r="252">
          <cell r="C252" t="str">
            <v>O&amp;M</v>
          </cell>
          <cell r="E252" t="str">
            <v>CS-P-E-PT-Integratio</v>
          </cell>
          <cell r="F252" t="str">
            <v>T&amp;E</v>
          </cell>
          <cell r="I252">
            <v>0</v>
          </cell>
          <cell r="J252">
            <v>0</v>
          </cell>
          <cell r="K252">
            <v>0</v>
          </cell>
          <cell r="L252" t="str">
            <v xml:space="preserve"> </v>
          </cell>
          <cell r="M252">
            <v>0</v>
          </cell>
          <cell r="N252">
            <v>0</v>
          </cell>
          <cell r="O252">
            <v>0</v>
          </cell>
          <cell r="P252" t="str">
            <v xml:space="preserve"> 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D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BQ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</row>
        <row r="253">
          <cell r="C253" t="str">
            <v>O&amp;M</v>
          </cell>
          <cell r="E253" t="str">
            <v>CS-T-E-PT-Corp Secretary</v>
          </cell>
          <cell r="I253">
            <v>6338.63</v>
          </cell>
          <cell r="J253">
            <v>3379</v>
          </cell>
          <cell r="K253">
            <v>-2959.63</v>
          </cell>
          <cell r="L253">
            <v>-0.87588931636578871</v>
          </cell>
          <cell r="M253">
            <v>30078.07</v>
          </cell>
          <cell r="N253">
            <v>20918</v>
          </cell>
          <cell r="O253">
            <v>-9160.07</v>
          </cell>
          <cell r="P253">
            <v>-0.43790371928482646</v>
          </cell>
          <cell r="R253">
            <v>14369.31</v>
          </cell>
          <cell r="S253">
            <v>2709</v>
          </cell>
          <cell r="T253">
            <v>-149.21</v>
          </cell>
          <cell r="U253">
            <v>2552.91</v>
          </cell>
          <cell r="V253">
            <v>4257.43</v>
          </cell>
          <cell r="W253">
            <v>6338.63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3701</v>
          </cell>
          <cell r="AE253">
            <v>3218</v>
          </cell>
          <cell r="AF253">
            <v>3540</v>
          </cell>
          <cell r="AG253">
            <v>3379</v>
          </cell>
          <cell r="AH253">
            <v>3701</v>
          </cell>
          <cell r="AI253">
            <v>3379</v>
          </cell>
          <cell r="AJ253">
            <v>3540</v>
          </cell>
          <cell r="AK253">
            <v>3701</v>
          </cell>
          <cell r="AL253">
            <v>3218</v>
          </cell>
          <cell r="AM253">
            <v>3701</v>
          </cell>
          <cell r="AN253">
            <v>3540</v>
          </cell>
          <cell r="AO253">
            <v>3382</v>
          </cell>
          <cell r="AQ253">
            <v>43000</v>
          </cell>
          <cell r="AR253">
            <v>43000</v>
          </cell>
          <cell r="AS253">
            <v>43000</v>
          </cell>
          <cell r="AT253">
            <v>43000</v>
          </cell>
          <cell r="AU253">
            <v>42999</v>
          </cell>
          <cell r="AV253">
            <v>42999</v>
          </cell>
          <cell r="AW253" t="e">
            <v>#REF!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D253">
            <v>27130.560000000001</v>
          </cell>
          <cell r="BE253">
            <v>38387.06</v>
          </cell>
          <cell r="BF253">
            <v>28392.62</v>
          </cell>
          <cell r="BH253">
            <v>42000</v>
          </cell>
          <cell r="BI253">
            <v>37672</v>
          </cell>
          <cell r="BJ253">
            <v>36756</v>
          </cell>
          <cell r="BK253">
            <v>42999</v>
          </cell>
          <cell r="BL253">
            <v>42999</v>
          </cell>
          <cell r="BO253">
            <v>12920.93</v>
          </cell>
          <cell r="BP253">
            <v>-999</v>
          </cell>
          <cell r="BQ253">
            <v>0</v>
          </cell>
          <cell r="BS253">
            <v>31500</v>
          </cell>
          <cell r="BT253">
            <v>42999</v>
          </cell>
          <cell r="BU253">
            <v>31500</v>
          </cell>
          <cell r="BV253">
            <v>11499</v>
          </cell>
        </row>
        <row r="254">
          <cell r="C254" t="str">
            <v>O&amp;M</v>
          </cell>
          <cell r="E254" t="str">
            <v>CS-P-PT-Integration Pass Through</v>
          </cell>
          <cell r="F254" t="str">
            <v>Integration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M254">
            <v>0</v>
          </cell>
          <cell r="N254">
            <v>0</v>
          </cell>
          <cell r="O254">
            <v>0</v>
          </cell>
          <cell r="P254" t="str">
            <v xml:space="preserve"> 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D254">
            <v>0</v>
          </cell>
          <cell r="BE254">
            <v>0</v>
          </cell>
          <cell r="BF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BQ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</row>
        <row r="256">
          <cell r="D256" t="str">
            <v>PT</v>
          </cell>
          <cell r="I256">
            <v>6338.63</v>
          </cell>
          <cell r="J256">
            <v>3379</v>
          </cell>
          <cell r="K256">
            <v>-2959.63</v>
          </cell>
          <cell r="L256">
            <v>-0.87588931636578871</v>
          </cell>
          <cell r="M256">
            <v>30078.07</v>
          </cell>
          <cell r="N256">
            <v>20918</v>
          </cell>
          <cell r="O256">
            <v>-9160.07</v>
          </cell>
          <cell r="P256">
            <v>-0.43790371928482646</v>
          </cell>
          <cell r="R256">
            <v>14369.31</v>
          </cell>
          <cell r="S256">
            <v>2709</v>
          </cell>
          <cell r="T256">
            <v>-149.21</v>
          </cell>
          <cell r="U256">
            <v>2552.91</v>
          </cell>
          <cell r="V256">
            <v>4257.43</v>
          </cell>
          <cell r="W256">
            <v>6338.63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3701</v>
          </cell>
          <cell r="AE256">
            <v>3218</v>
          </cell>
          <cell r="AF256">
            <v>3540</v>
          </cell>
          <cell r="AG256">
            <v>3379</v>
          </cell>
          <cell r="AH256">
            <v>3701</v>
          </cell>
          <cell r="AI256">
            <v>3379</v>
          </cell>
          <cell r="AJ256">
            <v>3540</v>
          </cell>
          <cell r="AK256">
            <v>3701</v>
          </cell>
          <cell r="AL256">
            <v>3218</v>
          </cell>
          <cell r="AM256">
            <v>3701</v>
          </cell>
          <cell r="AN256">
            <v>3540</v>
          </cell>
          <cell r="AO256">
            <v>3382</v>
          </cell>
          <cell r="AQ256">
            <v>43000</v>
          </cell>
          <cell r="AR256">
            <v>43000</v>
          </cell>
          <cell r="AS256">
            <v>43000</v>
          </cell>
          <cell r="AT256">
            <v>43000</v>
          </cell>
          <cell r="AU256">
            <v>42999</v>
          </cell>
          <cell r="AV256">
            <v>42999</v>
          </cell>
          <cell r="AW256" t="e">
            <v>#REF!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D256">
            <v>27130.560000000001</v>
          </cell>
          <cell r="BE256">
            <v>38387.06</v>
          </cell>
          <cell r="BF256">
            <v>28392.62</v>
          </cell>
          <cell r="BH256">
            <v>42000</v>
          </cell>
          <cell r="BI256">
            <v>37672</v>
          </cell>
          <cell r="BJ256">
            <v>36756</v>
          </cell>
          <cell r="BK256">
            <v>42999</v>
          </cell>
          <cell r="BL256">
            <v>42999</v>
          </cell>
          <cell r="BM256">
            <v>0</v>
          </cell>
          <cell r="BN256">
            <v>0</v>
          </cell>
          <cell r="BO256">
            <v>12920.93</v>
          </cell>
          <cell r="BP256">
            <v>-999</v>
          </cell>
          <cell r="BQ256">
            <v>0</v>
          </cell>
          <cell r="BS256">
            <v>31500</v>
          </cell>
          <cell r="BT256">
            <v>42999</v>
          </cell>
          <cell r="BU256">
            <v>31500</v>
          </cell>
          <cell r="BV256">
            <v>11499</v>
          </cell>
        </row>
        <row r="258">
          <cell r="C258" t="str">
            <v>O &amp; M Total</v>
          </cell>
          <cell r="I258">
            <v>50503.07</v>
          </cell>
          <cell r="J258">
            <v>46516</v>
          </cell>
          <cell r="K258">
            <v>-3987.0700000000024</v>
          </cell>
          <cell r="L258">
            <v>-8.5713947888898495E-2</v>
          </cell>
          <cell r="M258">
            <v>303244.60000000003</v>
          </cell>
          <cell r="N258">
            <v>287958</v>
          </cell>
          <cell r="O258">
            <v>-15286.600000000028</v>
          </cell>
          <cell r="P258">
            <v>-5.3086213961758409E-2</v>
          </cell>
          <cell r="R258">
            <v>60110.99</v>
          </cell>
          <cell r="S258">
            <v>47167.13</v>
          </cell>
          <cell r="T258">
            <v>46117.93</v>
          </cell>
          <cell r="U258">
            <v>46717.350000000006</v>
          </cell>
          <cell r="V258">
            <v>52628.13</v>
          </cell>
          <cell r="W258">
            <v>50503.07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50947</v>
          </cell>
          <cell r="AE258">
            <v>44301</v>
          </cell>
          <cell r="AF258">
            <v>48731</v>
          </cell>
          <cell r="AG258">
            <v>46516</v>
          </cell>
          <cell r="AH258">
            <v>50947</v>
          </cell>
          <cell r="AI258">
            <v>46516</v>
          </cell>
          <cell r="AJ258">
            <v>48731</v>
          </cell>
          <cell r="AK258">
            <v>50947</v>
          </cell>
          <cell r="AL258">
            <v>44301</v>
          </cell>
          <cell r="AM258">
            <v>50947</v>
          </cell>
          <cell r="AN258">
            <v>48731</v>
          </cell>
          <cell r="AO258">
            <v>46520</v>
          </cell>
          <cell r="AQ258">
            <v>591900.16000000003</v>
          </cell>
          <cell r="AR258">
            <v>591900.16000000003</v>
          </cell>
          <cell r="AS258">
            <v>591900.16000000003</v>
          </cell>
          <cell r="AT258">
            <v>591900.16000000003</v>
          </cell>
          <cell r="AU258">
            <v>591899</v>
          </cell>
          <cell r="AV258">
            <v>591899</v>
          </cell>
          <cell r="AW258" t="e">
            <v>#REF!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D258">
            <v>587993.28</v>
          </cell>
          <cell r="BE258">
            <v>708096.12000000011</v>
          </cell>
          <cell r="BF258">
            <v>742312.41</v>
          </cell>
          <cell r="BH258">
            <v>578135</v>
          </cell>
          <cell r="BI258">
            <v>721799</v>
          </cell>
          <cell r="BJ258">
            <v>704196</v>
          </cell>
          <cell r="BK258">
            <v>591899</v>
          </cell>
          <cell r="BL258">
            <v>591899</v>
          </cell>
          <cell r="BM258">
            <v>0</v>
          </cell>
          <cell r="BN258">
            <v>0</v>
          </cell>
          <cell r="BO258">
            <v>288654.39999999997</v>
          </cell>
          <cell r="BP258">
            <v>-13764</v>
          </cell>
          <cell r="BQ258">
            <v>0</v>
          </cell>
          <cell r="BS258">
            <v>647114.57999999996</v>
          </cell>
          <cell r="BT258">
            <v>591899</v>
          </cell>
          <cell r="BU258">
            <v>647114.57999999996</v>
          </cell>
          <cell r="BV258">
            <v>-55215.579999999958</v>
          </cell>
        </row>
        <row r="260">
          <cell r="I260">
            <v>4147.7713999999996</v>
          </cell>
          <cell r="J260">
            <v>5323.0833999999995</v>
          </cell>
          <cell r="K260">
            <v>1175.3119999999999</v>
          </cell>
          <cell r="L260">
            <v>0.22079533828081671</v>
          </cell>
          <cell r="M260">
            <v>144102.2702</v>
          </cell>
          <cell r="N260">
            <v>35428.882399999995</v>
          </cell>
          <cell r="O260">
            <v>-108673.3878</v>
          </cell>
          <cell r="P260">
            <v>-3.0673670869166343</v>
          </cell>
          <cell r="W260">
            <v>4147.7713999999996</v>
          </cell>
          <cell r="AV260">
            <v>111143.07999999999</v>
          </cell>
          <cell r="BH260">
            <v>71733.773599999957</v>
          </cell>
          <cell r="BK260">
            <v>111143.07999999999</v>
          </cell>
          <cell r="BL260">
            <v>111143.07999999999</v>
          </cell>
          <cell r="BP260">
            <v>-39409.30640000003</v>
          </cell>
        </row>
        <row r="261">
          <cell r="I261">
            <v>46355.298600000002</v>
          </cell>
          <cell r="J261">
            <v>41192.916599999997</v>
          </cell>
          <cell r="K261">
            <v>-5162.3820000000051</v>
          </cell>
          <cell r="L261">
            <v>-0.12532208025299199</v>
          </cell>
          <cell r="M261">
            <v>159142.32980000004</v>
          </cell>
          <cell r="N261">
            <v>252529.1176</v>
          </cell>
          <cell r="O261">
            <v>93386.787799999962</v>
          </cell>
          <cell r="P261">
            <v>0.36980601954948567</v>
          </cell>
          <cell r="W261">
            <v>46355.298600000002</v>
          </cell>
          <cell r="AV261">
            <v>480755.92000000004</v>
          </cell>
          <cell r="BH261">
            <v>506401.22640000004</v>
          </cell>
          <cell r="BK261">
            <v>480755.92000000004</v>
          </cell>
          <cell r="BL261">
            <v>480755.92000000004</v>
          </cell>
          <cell r="BP261">
            <v>25645.306400000001</v>
          </cell>
        </row>
        <row r="263">
          <cell r="B263" t="str">
            <v>Corporate Secretary</v>
          </cell>
          <cell r="I263">
            <v>50503.07</v>
          </cell>
          <cell r="J263">
            <v>46516</v>
          </cell>
          <cell r="K263">
            <v>-3987.0700000000024</v>
          </cell>
          <cell r="L263">
            <v>-8.5713947888898495E-2</v>
          </cell>
          <cell r="M263">
            <v>303244.60000000003</v>
          </cell>
          <cell r="N263">
            <v>287958</v>
          </cell>
          <cell r="O263">
            <v>-15286.600000000028</v>
          </cell>
          <cell r="P263">
            <v>-5.3086213961758409E-2</v>
          </cell>
          <cell r="R263">
            <v>60110.99</v>
          </cell>
          <cell r="S263">
            <v>47167.13</v>
          </cell>
          <cell r="T263">
            <v>46117.93</v>
          </cell>
          <cell r="U263">
            <v>46717.350000000006</v>
          </cell>
          <cell r="V263">
            <v>52628.13</v>
          </cell>
          <cell r="W263">
            <v>50503.07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50947</v>
          </cell>
          <cell r="AE263">
            <v>44301</v>
          </cell>
          <cell r="AF263">
            <v>48731</v>
          </cell>
          <cell r="AG263">
            <v>46516</v>
          </cell>
          <cell r="AH263">
            <v>50947</v>
          </cell>
          <cell r="AI263">
            <v>46516</v>
          </cell>
          <cell r="AJ263">
            <v>48731</v>
          </cell>
          <cell r="AK263">
            <v>50947</v>
          </cell>
          <cell r="AL263">
            <v>44301</v>
          </cell>
          <cell r="AM263">
            <v>50947</v>
          </cell>
          <cell r="AN263">
            <v>48731</v>
          </cell>
          <cell r="AO263">
            <v>46520</v>
          </cell>
          <cell r="AQ263">
            <v>591900.16000000003</v>
          </cell>
          <cell r="AR263">
            <v>591900.16000000003</v>
          </cell>
          <cell r="AS263">
            <v>591900.16000000003</v>
          </cell>
          <cell r="AT263">
            <v>591900.16000000003</v>
          </cell>
          <cell r="AU263">
            <v>591899</v>
          </cell>
          <cell r="AV263">
            <v>591899</v>
          </cell>
          <cell r="AW263" t="e">
            <v>#REF!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D263">
            <v>587993.28</v>
          </cell>
          <cell r="BE263">
            <v>708096.12000000011</v>
          </cell>
          <cell r="BF263">
            <v>742312.41</v>
          </cell>
          <cell r="BH263">
            <v>578135</v>
          </cell>
          <cell r="BI263">
            <v>721799</v>
          </cell>
          <cell r="BJ263">
            <v>704196</v>
          </cell>
          <cell r="BK263">
            <v>591899</v>
          </cell>
          <cell r="BL263">
            <v>591899</v>
          </cell>
          <cell r="BM263">
            <v>0</v>
          </cell>
          <cell r="BN263">
            <v>0</v>
          </cell>
          <cell r="BO263">
            <v>288654.39999999997</v>
          </cell>
          <cell r="BP263">
            <v>-13764</v>
          </cell>
          <cell r="BQ263">
            <v>0</v>
          </cell>
          <cell r="BS263">
            <v>647114.57999999996</v>
          </cell>
          <cell r="BT263">
            <v>591899</v>
          </cell>
          <cell r="BU263">
            <v>647114.57999999996</v>
          </cell>
          <cell r="BV263">
            <v>-55215.579999999958</v>
          </cell>
        </row>
        <row r="265">
          <cell r="E265" t="str">
            <v>EN-P-C-EnviFieldSrvs</v>
          </cell>
          <cell r="I265">
            <v>34963.25</v>
          </cell>
          <cell r="J265">
            <v>4836.92</v>
          </cell>
          <cell r="K265">
            <v>-30126.33</v>
          </cell>
          <cell r="L265">
            <v>-6.2284118819414012</v>
          </cell>
          <cell r="M265">
            <v>83038.98</v>
          </cell>
          <cell r="N265">
            <v>29900.959999999999</v>
          </cell>
          <cell r="O265">
            <v>-53138.02</v>
          </cell>
          <cell r="P265">
            <v>-1.7771342458569892</v>
          </cell>
          <cell r="R265">
            <v>11515.19</v>
          </cell>
          <cell r="S265">
            <v>4930.3599999999997</v>
          </cell>
          <cell r="T265">
            <v>18812.32</v>
          </cell>
          <cell r="U265">
            <v>12817.86</v>
          </cell>
          <cell r="V265">
            <v>0</v>
          </cell>
          <cell r="W265">
            <v>34963.25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5716.36</v>
          </cell>
          <cell r="AE265">
            <v>5716.36</v>
          </cell>
          <cell r="AF265">
            <v>4836.92</v>
          </cell>
          <cell r="AG265">
            <v>4836.92</v>
          </cell>
          <cell r="AH265">
            <v>3957.48</v>
          </cell>
          <cell r="AI265">
            <v>4836.92</v>
          </cell>
          <cell r="AJ265">
            <v>5276.64</v>
          </cell>
          <cell r="AK265">
            <v>4836.92</v>
          </cell>
          <cell r="AL265">
            <v>3957.48</v>
          </cell>
          <cell r="AM265">
            <v>3957.48</v>
          </cell>
          <cell r="AN265">
            <v>23634.95</v>
          </cell>
          <cell r="AO265">
            <v>23525.02</v>
          </cell>
          <cell r="AQ265">
            <v>95089.45</v>
          </cell>
          <cell r="AR265">
            <v>95089.45</v>
          </cell>
          <cell r="AS265">
            <v>95089.45</v>
          </cell>
          <cell r="AT265">
            <v>95089.45</v>
          </cell>
          <cell r="AU265">
            <v>95089.45</v>
          </cell>
          <cell r="AV265">
            <v>95089.45</v>
          </cell>
          <cell r="AW265" t="e">
            <v>#REF!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D265">
            <v>102526.56</v>
          </cell>
          <cell r="BE265">
            <v>164059.51999999999</v>
          </cell>
          <cell r="BF265">
            <v>0</v>
          </cell>
          <cell r="BH265">
            <v>95089.45</v>
          </cell>
          <cell r="BI265">
            <v>112359.6</v>
          </cell>
          <cell r="BJ265">
            <v>109629.96</v>
          </cell>
          <cell r="BK265">
            <v>95089.45</v>
          </cell>
          <cell r="BL265">
            <v>170061.71</v>
          </cell>
          <cell r="BO265">
            <v>87022.73</v>
          </cell>
          <cell r="BP265">
            <v>-74972.259999999995</v>
          </cell>
          <cell r="BQ265">
            <v>-74972.259999999995</v>
          </cell>
          <cell r="BS265">
            <v>0</v>
          </cell>
          <cell r="BT265">
            <v>170061.71</v>
          </cell>
          <cell r="BU265">
            <v>0</v>
          </cell>
          <cell r="BV265">
            <v>170061.71</v>
          </cell>
        </row>
        <row r="266">
          <cell r="E266" t="str">
            <v>EN-P-C-EEP-CapitaImp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M266">
            <v>0</v>
          </cell>
          <cell r="N266">
            <v>0</v>
          </cell>
          <cell r="O266">
            <v>0</v>
          </cell>
          <cell r="P266" t="str">
            <v xml:space="preserve"> 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D266">
            <v>0</v>
          </cell>
          <cell r="BE266">
            <v>0</v>
          </cell>
          <cell r="BF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O266">
            <v>0</v>
          </cell>
          <cell r="BP266">
            <v>0</v>
          </cell>
          <cell r="BQ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</row>
        <row r="267">
          <cell r="E267" t="str">
            <v>EN-P-C-Env Rem</v>
          </cell>
          <cell r="I267">
            <v>0</v>
          </cell>
          <cell r="J267">
            <v>0</v>
          </cell>
          <cell r="K267">
            <v>0</v>
          </cell>
          <cell r="L267" t="str">
            <v xml:space="preserve"> </v>
          </cell>
          <cell r="M267">
            <v>0</v>
          </cell>
          <cell r="N267">
            <v>0</v>
          </cell>
          <cell r="O267">
            <v>0</v>
          </cell>
          <cell r="P267" t="str">
            <v xml:space="preserve"> 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D267">
            <v>0</v>
          </cell>
          <cell r="BE267">
            <v>0</v>
          </cell>
          <cell r="BF267">
            <v>4979.25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O267">
            <v>0</v>
          </cell>
          <cell r="BP267">
            <v>0</v>
          </cell>
          <cell r="BQ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</row>
        <row r="268">
          <cell r="E268" t="str">
            <v>IAA-MS-P-C-PwrSymsRe</v>
          </cell>
          <cell r="I268">
            <v>23378.61</v>
          </cell>
          <cell r="J268">
            <v>0</v>
          </cell>
          <cell r="K268">
            <v>-23378.61</v>
          </cell>
          <cell r="L268" t="str">
            <v xml:space="preserve"> </v>
          </cell>
          <cell r="M268">
            <v>241136.58</v>
          </cell>
          <cell r="N268">
            <v>93003.99</v>
          </cell>
          <cell r="O268">
            <v>-148132.58999999997</v>
          </cell>
          <cell r="P268">
            <v>-1.5927552140504935</v>
          </cell>
          <cell r="R268">
            <v>816.72</v>
          </cell>
          <cell r="S268">
            <v>68094.03</v>
          </cell>
          <cell r="T268">
            <v>1225.08</v>
          </cell>
          <cell r="U268">
            <v>85040.97</v>
          </cell>
          <cell r="V268">
            <v>62581.17</v>
          </cell>
          <cell r="W268">
            <v>23378.61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15109.32</v>
          </cell>
          <cell r="AE268">
            <v>17151.12</v>
          </cell>
          <cell r="AF268">
            <v>13067.52</v>
          </cell>
          <cell r="AG268">
            <v>24807.87</v>
          </cell>
          <cell r="AH268">
            <v>22868.16</v>
          </cell>
          <cell r="AI268">
            <v>0</v>
          </cell>
          <cell r="AJ268">
            <v>4900.32</v>
          </cell>
          <cell r="AK268">
            <v>0</v>
          </cell>
          <cell r="AL268">
            <v>13884.24</v>
          </cell>
          <cell r="AM268">
            <v>13884.24</v>
          </cell>
          <cell r="AN268">
            <v>16232.31</v>
          </cell>
          <cell r="AO268">
            <v>8065.11</v>
          </cell>
          <cell r="AQ268">
            <v>149970.21</v>
          </cell>
          <cell r="AR268">
            <v>149970.21</v>
          </cell>
          <cell r="AS268">
            <v>149970.21</v>
          </cell>
          <cell r="AT268">
            <v>149970.21</v>
          </cell>
          <cell r="AU268">
            <v>149970.21</v>
          </cell>
          <cell r="AV268">
            <v>149970.21</v>
          </cell>
          <cell r="AW268" t="e">
            <v>#REF!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D268">
            <v>270806.28999999998</v>
          </cell>
          <cell r="BE268">
            <v>405665.83</v>
          </cell>
          <cell r="BF268">
            <v>215344.52</v>
          </cell>
          <cell r="BH268">
            <v>149970.21</v>
          </cell>
          <cell r="BI268">
            <v>195054.91</v>
          </cell>
          <cell r="BJ268">
            <v>145860</v>
          </cell>
          <cell r="BK268">
            <v>149970.21</v>
          </cell>
          <cell r="BL268">
            <v>149970.21</v>
          </cell>
          <cell r="BO268">
            <v>-91166.37</v>
          </cell>
          <cell r="BP268">
            <v>0</v>
          </cell>
          <cell r="BQ268">
            <v>0</v>
          </cell>
          <cell r="BS268">
            <v>240312</v>
          </cell>
          <cell r="BT268">
            <v>149970.21</v>
          </cell>
          <cell r="BU268">
            <v>240312</v>
          </cell>
          <cell r="BV268">
            <v>-90341.790000000008</v>
          </cell>
        </row>
        <row r="269">
          <cell r="E269" t="str">
            <v>MS-P-C-ElcSysPrTlCon</v>
          </cell>
          <cell r="I269">
            <v>5937.46</v>
          </cell>
          <cell r="J269">
            <v>14331.8</v>
          </cell>
          <cell r="K269">
            <v>8394.34</v>
          </cell>
          <cell r="L269">
            <v>0.58571428571428574</v>
          </cell>
          <cell r="M269">
            <v>144239.32999999999</v>
          </cell>
          <cell r="N269">
            <v>278356.40999999997</v>
          </cell>
          <cell r="O269">
            <v>134117.07999999999</v>
          </cell>
          <cell r="P269">
            <v>0.48181782485267716</v>
          </cell>
          <cell r="R269">
            <v>36136.61</v>
          </cell>
          <cell r="S269">
            <v>46987.83</v>
          </cell>
          <cell r="T269">
            <v>32656.03</v>
          </cell>
          <cell r="U269">
            <v>14946.02</v>
          </cell>
          <cell r="V269">
            <v>7575.38</v>
          </cell>
          <cell r="W269">
            <v>5937.46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12169.64</v>
          </cell>
          <cell r="AE269">
            <v>14946.02</v>
          </cell>
          <cell r="AF269">
            <v>125529.06</v>
          </cell>
          <cell r="AG269">
            <v>29482.560000000001</v>
          </cell>
          <cell r="AH269">
            <v>81897.33</v>
          </cell>
          <cell r="AI269">
            <v>14331.8</v>
          </cell>
          <cell r="AJ269">
            <v>14331.8</v>
          </cell>
          <cell r="AK269">
            <v>14331.8</v>
          </cell>
          <cell r="AL269">
            <v>14331.8</v>
          </cell>
          <cell r="AM269">
            <v>24454.04</v>
          </cell>
          <cell r="AN269">
            <v>14331.8</v>
          </cell>
          <cell r="AO269">
            <v>14843.65</v>
          </cell>
          <cell r="AQ269">
            <v>374981.3</v>
          </cell>
          <cell r="AR269">
            <v>374981.3</v>
          </cell>
          <cell r="AS269">
            <v>374981.3</v>
          </cell>
          <cell r="AT269">
            <v>374981.3</v>
          </cell>
          <cell r="AU269">
            <v>374981.3</v>
          </cell>
          <cell r="AV269">
            <v>374981.3</v>
          </cell>
          <cell r="AW269" t="e">
            <v>#REF!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D269">
            <v>411390.68</v>
          </cell>
          <cell r="BE269">
            <v>496285.72</v>
          </cell>
          <cell r="BF269">
            <v>308879.24</v>
          </cell>
          <cell r="BH269">
            <v>374981.3</v>
          </cell>
          <cell r="BI269">
            <v>372027.98</v>
          </cell>
          <cell r="BJ269">
            <v>577612.80000000005</v>
          </cell>
          <cell r="BK269">
            <v>374981.3</v>
          </cell>
          <cell r="BL269">
            <v>374981.3</v>
          </cell>
          <cell r="BO269">
            <v>230741.97</v>
          </cell>
          <cell r="BP269">
            <v>0</v>
          </cell>
          <cell r="BQ269">
            <v>0</v>
          </cell>
          <cell r="BS269">
            <v>281151</v>
          </cell>
          <cell r="BT269">
            <v>374981.3</v>
          </cell>
          <cell r="BU269">
            <v>281151</v>
          </cell>
          <cell r="BV269">
            <v>93830.299999999988</v>
          </cell>
        </row>
        <row r="270">
          <cell r="E270" t="str">
            <v>MS-P-C-VibraAnalyGrp</v>
          </cell>
          <cell r="I270">
            <v>0</v>
          </cell>
          <cell r="J270">
            <v>0</v>
          </cell>
          <cell r="K270">
            <v>0</v>
          </cell>
          <cell r="L270" t="str">
            <v xml:space="preserve"> </v>
          </cell>
          <cell r="M270">
            <v>0</v>
          </cell>
          <cell r="N270">
            <v>0</v>
          </cell>
          <cell r="O270">
            <v>0</v>
          </cell>
          <cell r="P270" t="str">
            <v xml:space="preserve"> 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D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Q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</row>
        <row r="271">
          <cell r="E271" t="str">
            <v>MS-P-C-MatTst&amp;Inspct</v>
          </cell>
          <cell r="I271">
            <v>504.35</v>
          </cell>
          <cell r="J271">
            <v>0</v>
          </cell>
          <cell r="K271">
            <v>-504.35</v>
          </cell>
          <cell r="L271" t="str">
            <v xml:space="preserve"> </v>
          </cell>
          <cell r="M271">
            <v>133476.23000000001</v>
          </cell>
          <cell r="N271">
            <v>0</v>
          </cell>
          <cell r="O271">
            <v>-133476.23000000001</v>
          </cell>
          <cell r="P271" t="str">
            <v xml:space="preserve"> </v>
          </cell>
          <cell r="R271">
            <v>0</v>
          </cell>
          <cell r="S271">
            <v>0</v>
          </cell>
          <cell r="T271">
            <v>0</v>
          </cell>
          <cell r="U271">
            <v>76585.55</v>
          </cell>
          <cell r="V271">
            <v>56386.33</v>
          </cell>
          <cell r="W271">
            <v>504.35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D271">
            <v>14069.4</v>
          </cell>
          <cell r="BE271">
            <v>11147.15</v>
          </cell>
          <cell r="BF271">
            <v>18967.41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O271">
            <v>-133476.23000000001</v>
          </cell>
          <cell r="BP271">
            <v>0</v>
          </cell>
          <cell r="BQ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</row>
        <row r="272"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 t="str">
            <v xml:space="preserve"> </v>
          </cell>
          <cell r="M272">
            <v>0</v>
          </cell>
          <cell r="N272">
            <v>0</v>
          </cell>
          <cell r="O272">
            <v>0</v>
          </cell>
          <cell r="P272" t="str">
            <v xml:space="preserve"> 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O272">
            <v>0</v>
          </cell>
          <cell r="BP272">
            <v>0</v>
          </cell>
          <cell r="BQ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</row>
        <row r="273">
          <cell r="E273" t="str">
            <v>MS-P-C-EnvronEmisGrp</v>
          </cell>
          <cell r="I273">
            <v>0</v>
          </cell>
          <cell r="J273">
            <v>0</v>
          </cell>
          <cell r="K273">
            <v>0</v>
          </cell>
          <cell r="L273" t="str">
            <v xml:space="preserve"> </v>
          </cell>
          <cell r="M273">
            <v>0</v>
          </cell>
          <cell r="N273">
            <v>0</v>
          </cell>
          <cell r="O273">
            <v>0</v>
          </cell>
          <cell r="P273" t="str">
            <v xml:space="preserve"> 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Q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</row>
        <row r="274">
          <cell r="E274">
            <v>0</v>
          </cell>
          <cell r="I274">
            <v>0</v>
          </cell>
          <cell r="J274">
            <v>0</v>
          </cell>
          <cell r="K274">
            <v>0</v>
          </cell>
          <cell r="L274" t="str">
            <v xml:space="preserve"> </v>
          </cell>
          <cell r="M274">
            <v>153134.57999999999</v>
          </cell>
          <cell r="N274">
            <v>0</v>
          </cell>
          <cell r="O274">
            <v>-153134.57999999999</v>
          </cell>
          <cell r="P274" t="str">
            <v xml:space="preserve"> </v>
          </cell>
          <cell r="R274">
            <v>6092.34</v>
          </cell>
          <cell r="S274">
            <v>52146.3</v>
          </cell>
          <cell r="T274">
            <v>55966.92</v>
          </cell>
          <cell r="U274">
            <v>22097.64</v>
          </cell>
          <cell r="V274">
            <v>16831.38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8260.7999999999993</v>
          </cell>
          <cell r="AK274">
            <v>8260.7999999999993</v>
          </cell>
          <cell r="AL274">
            <v>8260.7999999999993</v>
          </cell>
          <cell r="AM274">
            <v>8260.7999999999993</v>
          </cell>
          <cell r="AN274">
            <v>8260.7999999999993</v>
          </cell>
          <cell r="AO274">
            <v>8673.84</v>
          </cell>
          <cell r="AQ274">
            <v>49977.84</v>
          </cell>
          <cell r="AR274">
            <v>49977.84</v>
          </cell>
          <cell r="AS274">
            <v>49977.84</v>
          </cell>
          <cell r="AT274">
            <v>49977.84</v>
          </cell>
          <cell r="AU274">
            <v>49977.84</v>
          </cell>
          <cell r="AV274">
            <v>49977.84</v>
          </cell>
          <cell r="AW274" t="e">
            <v>#REF!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D274">
            <v>88031.75</v>
          </cell>
          <cell r="BE274">
            <v>0</v>
          </cell>
          <cell r="BF274">
            <v>0</v>
          </cell>
          <cell r="BH274">
            <v>49977.84</v>
          </cell>
          <cell r="BI274">
            <v>0</v>
          </cell>
          <cell r="BJ274">
            <v>0</v>
          </cell>
          <cell r="BK274">
            <v>49977.84</v>
          </cell>
          <cell r="BL274">
            <v>49977.84</v>
          </cell>
          <cell r="BO274">
            <v>-103156.73999999999</v>
          </cell>
          <cell r="BP274">
            <v>0</v>
          </cell>
          <cell r="BQ274">
            <v>0</v>
          </cell>
          <cell r="BS274">
            <v>0</v>
          </cell>
          <cell r="BT274">
            <v>49977.84</v>
          </cell>
          <cell r="BU274">
            <v>0</v>
          </cell>
          <cell r="BV274">
            <v>49977.84</v>
          </cell>
        </row>
        <row r="275">
          <cell r="E275" t="str">
            <v>MS-P-C-NndstrExamGrp</v>
          </cell>
          <cell r="I275">
            <v>3493.84</v>
          </cell>
          <cell r="J275">
            <v>822.08</v>
          </cell>
          <cell r="K275">
            <v>-2671.76</v>
          </cell>
          <cell r="L275">
            <v>-3.25</v>
          </cell>
          <cell r="M275">
            <v>75014.8</v>
          </cell>
          <cell r="N275">
            <v>6165.6</v>
          </cell>
          <cell r="O275">
            <v>-68849.2</v>
          </cell>
          <cell r="P275">
            <v>-11.166666666666666</v>
          </cell>
          <cell r="R275">
            <v>7398.72</v>
          </cell>
          <cell r="S275">
            <v>25381.72</v>
          </cell>
          <cell r="T275">
            <v>17469.2</v>
          </cell>
          <cell r="U275">
            <v>4007.64</v>
          </cell>
          <cell r="V275">
            <v>17263.68</v>
          </cell>
          <cell r="W275">
            <v>3493.84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1644.16</v>
          </cell>
          <cell r="AE275">
            <v>1233.1199999999999</v>
          </cell>
          <cell r="AF275">
            <v>822.08</v>
          </cell>
          <cell r="AG275">
            <v>822.08</v>
          </cell>
          <cell r="AH275">
            <v>822.08</v>
          </cell>
          <cell r="AI275">
            <v>822.08</v>
          </cell>
          <cell r="AJ275">
            <v>7295.96</v>
          </cell>
          <cell r="AK275">
            <v>7295.96</v>
          </cell>
          <cell r="AL275">
            <v>7295.96</v>
          </cell>
          <cell r="AM275">
            <v>7295.96</v>
          </cell>
          <cell r="AN275">
            <v>7295.96</v>
          </cell>
          <cell r="AO275">
            <v>7398.72</v>
          </cell>
          <cell r="AQ275">
            <v>50044.12</v>
          </cell>
          <cell r="AR275">
            <v>50044.12</v>
          </cell>
          <cell r="AS275">
            <v>50044.12</v>
          </cell>
          <cell r="AT275">
            <v>50044.12</v>
          </cell>
          <cell r="AU275">
            <v>50044.12</v>
          </cell>
          <cell r="AV275">
            <v>50044.12</v>
          </cell>
          <cell r="AW275" t="e">
            <v>#REF!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D275">
            <v>74789.69</v>
          </cell>
          <cell r="BE275">
            <v>0</v>
          </cell>
          <cell r="BF275">
            <v>0</v>
          </cell>
          <cell r="BH275">
            <v>50044.12</v>
          </cell>
          <cell r="BI275">
            <v>0</v>
          </cell>
          <cell r="BJ275">
            <v>0</v>
          </cell>
          <cell r="BK275">
            <v>50044.12</v>
          </cell>
          <cell r="BL275">
            <v>50044.12</v>
          </cell>
          <cell r="BO275">
            <v>-24970.68</v>
          </cell>
          <cell r="BP275">
            <v>0</v>
          </cell>
          <cell r="BQ275">
            <v>0</v>
          </cell>
          <cell r="BS275">
            <v>0</v>
          </cell>
          <cell r="BT275">
            <v>50044.12</v>
          </cell>
          <cell r="BU275">
            <v>0</v>
          </cell>
          <cell r="BV275">
            <v>50044.12</v>
          </cell>
        </row>
        <row r="276">
          <cell r="E276" t="str">
            <v>MS-P-C-Metlrgy&amp;Corrs</v>
          </cell>
          <cell r="I276">
            <v>0</v>
          </cell>
          <cell r="J276">
            <v>0</v>
          </cell>
          <cell r="K276">
            <v>0</v>
          </cell>
          <cell r="L276" t="str">
            <v xml:space="preserve"> </v>
          </cell>
          <cell r="M276">
            <v>11018.71</v>
          </cell>
          <cell r="N276">
            <v>0</v>
          </cell>
          <cell r="O276">
            <v>-11018.71</v>
          </cell>
          <cell r="P276" t="str">
            <v xml:space="preserve"> </v>
          </cell>
          <cell r="R276">
            <v>0</v>
          </cell>
          <cell r="S276">
            <v>0</v>
          </cell>
          <cell r="T276">
            <v>0</v>
          </cell>
          <cell r="U276">
            <v>9875.26</v>
          </cell>
          <cell r="V276">
            <v>1143.45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D276">
            <v>51494.1</v>
          </cell>
          <cell r="BE276">
            <v>38296.5</v>
          </cell>
          <cell r="BF276">
            <v>26375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O276">
            <v>-11018.71</v>
          </cell>
          <cell r="BP276">
            <v>0</v>
          </cell>
          <cell r="BQ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</row>
        <row r="277">
          <cell r="E277" t="str">
            <v>MS-P-C-InslFld&amp;PtrPr</v>
          </cell>
          <cell r="I277">
            <v>4684.18</v>
          </cell>
          <cell r="J277">
            <v>0</v>
          </cell>
          <cell r="K277">
            <v>-4684.18</v>
          </cell>
          <cell r="L277" t="str">
            <v xml:space="preserve"> </v>
          </cell>
          <cell r="M277">
            <v>9368.36</v>
          </cell>
          <cell r="N277">
            <v>0</v>
          </cell>
          <cell r="O277">
            <v>-9368.36</v>
          </cell>
          <cell r="P277" t="str">
            <v xml:space="preserve"> </v>
          </cell>
          <cell r="R277">
            <v>0</v>
          </cell>
          <cell r="S277">
            <v>0</v>
          </cell>
          <cell r="T277">
            <v>0</v>
          </cell>
          <cell r="U277">
            <v>1731.11</v>
          </cell>
          <cell r="V277">
            <v>2953.07</v>
          </cell>
          <cell r="W277">
            <v>4684.18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D277">
            <v>30915.84</v>
          </cell>
          <cell r="BE277">
            <v>14460.35</v>
          </cell>
          <cell r="BF277">
            <v>2638.5</v>
          </cell>
          <cell r="BH277">
            <v>0</v>
          </cell>
          <cell r="BI277">
            <v>34952.959999999999</v>
          </cell>
          <cell r="BJ277">
            <v>34514.85</v>
          </cell>
          <cell r="BK277">
            <v>0</v>
          </cell>
          <cell r="BL277">
            <v>0</v>
          </cell>
          <cell r="BO277">
            <v>-9368.36</v>
          </cell>
          <cell r="BP277">
            <v>0</v>
          </cell>
          <cell r="BQ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</row>
        <row r="278">
          <cell r="E278">
            <v>0</v>
          </cell>
          <cell r="I278">
            <v>0</v>
          </cell>
          <cell r="J278">
            <v>0</v>
          </cell>
          <cell r="K278">
            <v>0</v>
          </cell>
          <cell r="L278" t="str">
            <v xml:space="preserve"> </v>
          </cell>
          <cell r="M278">
            <v>0</v>
          </cell>
          <cell r="N278">
            <v>0</v>
          </cell>
          <cell r="O278">
            <v>0</v>
          </cell>
          <cell r="P278" t="str">
            <v xml:space="preserve"> 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D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O278">
            <v>0</v>
          </cell>
          <cell r="BP278">
            <v>0</v>
          </cell>
          <cell r="BQ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</row>
        <row r="279">
          <cell r="E279" t="str">
            <v>MS-P-C-PhtDgt ImgVid</v>
          </cell>
          <cell r="I279">
            <v>0</v>
          </cell>
          <cell r="J279">
            <v>0</v>
          </cell>
          <cell r="K279">
            <v>0</v>
          </cell>
          <cell r="L279" t="str">
            <v xml:space="preserve"> </v>
          </cell>
          <cell r="M279">
            <v>0</v>
          </cell>
          <cell r="N279">
            <v>0</v>
          </cell>
          <cell r="O279">
            <v>0</v>
          </cell>
          <cell r="P279" t="str">
            <v xml:space="preserve"> 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D279">
            <v>0</v>
          </cell>
          <cell r="BE279">
            <v>5384.34</v>
          </cell>
          <cell r="BF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O279">
            <v>0</v>
          </cell>
          <cell r="BP279">
            <v>0</v>
          </cell>
          <cell r="BQ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</row>
        <row r="280">
          <cell r="E280">
            <v>0</v>
          </cell>
          <cell r="I280">
            <v>0</v>
          </cell>
          <cell r="J280">
            <v>0</v>
          </cell>
          <cell r="K280">
            <v>0</v>
          </cell>
          <cell r="L280" t="str">
            <v xml:space="preserve"> </v>
          </cell>
          <cell r="M280">
            <v>0</v>
          </cell>
          <cell r="N280">
            <v>0</v>
          </cell>
          <cell r="O280">
            <v>0</v>
          </cell>
          <cell r="P280" t="str">
            <v xml:space="preserve"> 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O280">
            <v>0</v>
          </cell>
          <cell r="BP280">
            <v>0</v>
          </cell>
          <cell r="BQ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</row>
        <row r="281">
          <cell r="E281" t="str">
            <v>MS-P-C-AnlytChmstryG</v>
          </cell>
          <cell r="I281">
            <v>0</v>
          </cell>
          <cell r="J281">
            <v>0</v>
          </cell>
          <cell r="K281">
            <v>0</v>
          </cell>
          <cell r="L281" t="str">
            <v xml:space="preserve"> </v>
          </cell>
          <cell r="M281">
            <v>0</v>
          </cell>
          <cell r="N281">
            <v>0</v>
          </cell>
          <cell r="O281">
            <v>0</v>
          </cell>
          <cell r="P281" t="str">
            <v xml:space="preserve"> 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O281">
            <v>0</v>
          </cell>
          <cell r="BP281">
            <v>0</v>
          </cell>
          <cell r="BQ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</row>
        <row r="282">
          <cell r="E282">
            <v>0</v>
          </cell>
          <cell r="I282">
            <v>0</v>
          </cell>
          <cell r="J282">
            <v>0</v>
          </cell>
          <cell r="K282">
            <v>0</v>
          </cell>
          <cell r="L282" t="str">
            <v xml:space="preserve"> </v>
          </cell>
          <cell r="M282">
            <v>0</v>
          </cell>
          <cell r="N282">
            <v>0</v>
          </cell>
          <cell r="O282">
            <v>0</v>
          </cell>
          <cell r="P282" t="str">
            <v xml:space="preserve"> 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D282">
            <v>0</v>
          </cell>
          <cell r="BE282">
            <v>0</v>
          </cell>
          <cell r="BF282">
            <v>1788.3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O282">
            <v>0</v>
          </cell>
          <cell r="BP282">
            <v>0</v>
          </cell>
          <cell r="BQ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</row>
        <row r="283">
          <cell r="E283" t="str">
            <v>EN-P-C-Lic&amp;Perm</v>
          </cell>
          <cell r="I283">
            <v>41513.1</v>
          </cell>
          <cell r="J283">
            <v>129079.09</v>
          </cell>
          <cell r="K283">
            <v>87565.989999999991</v>
          </cell>
          <cell r="L283">
            <v>0.67839020247198822</v>
          </cell>
          <cell r="M283">
            <v>222182.49</v>
          </cell>
          <cell r="N283">
            <v>718977.78</v>
          </cell>
          <cell r="O283">
            <v>496795.29000000004</v>
          </cell>
          <cell r="P283">
            <v>0.69097446933617335</v>
          </cell>
          <cell r="R283">
            <v>33210.480000000003</v>
          </cell>
          <cell r="S283">
            <v>29350.49</v>
          </cell>
          <cell r="T283">
            <v>47339.5</v>
          </cell>
          <cell r="U283">
            <v>42132.160000000003</v>
          </cell>
          <cell r="V283">
            <v>28636.76</v>
          </cell>
          <cell r="W283">
            <v>41513.1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109706.31</v>
          </cell>
          <cell r="AE283">
            <v>109706.16</v>
          </cell>
          <cell r="AF283">
            <v>109706.31</v>
          </cell>
          <cell r="AG283">
            <v>130390.03</v>
          </cell>
          <cell r="AH283">
            <v>130389.88</v>
          </cell>
          <cell r="AI283">
            <v>129079.09</v>
          </cell>
          <cell r="AJ283">
            <v>72101.7</v>
          </cell>
          <cell r="AK283">
            <v>72247.360000000001</v>
          </cell>
          <cell r="AL283">
            <v>71956.039999999994</v>
          </cell>
          <cell r="AM283">
            <v>51563.64</v>
          </cell>
          <cell r="AN283">
            <v>51563.64</v>
          </cell>
          <cell r="AO283">
            <v>52146.28</v>
          </cell>
          <cell r="AQ283">
            <v>883427.9</v>
          </cell>
          <cell r="AR283">
            <v>883427.9</v>
          </cell>
          <cell r="AS283">
            <v>883427.9</v>
          </cell>
          <cell r="AT283">
            <v>960045.06</v>
          </cell>
          <cell r="AU283">
            <v>960045.06</v>
          </cell>
          <cell r="AV283">
            <v>960045.06</v>
          </cell>
          <cell r="AW283" t="e">
            <v>#REF!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D283">
            <v>433409.92</v>
          </cell>
          <cell r="BE283">
            <v>460487.93</v>
          </cell>
          <cell r="BF283">
            <v>770037.72</v>
          </cell>
          <cell r="BH283">
            <v>1090556.44</v>
          </cell>
          <cell r="BI283">
            <v>1077601.28</v>
          </cell>
          <cell r="BJ283">
            <v>713263.56</v>
          </cell>
          <cell r="BK283">
            <v>960045.06</v>
          </cell>
          <cell r="BL283">
            <v>960045.06</v>
          </cell>
          <cell r="BO283">
            <v>737862.57000000007</v>
          </cell>
          <cell r="BP283">
            <v>130511.37999999989</v>
          </cell>
          <cell r="BQ283">
            <v>0</v>
          </cell>
          <cell r="BS283">
            <v>1146006.3400000001</v>
          </cell>
          <cell r="BT283">
            <v>960045.06</v>
          </cell>
          <cell r="BU283">
            <v>1146006.3400000001</v>
          </cell>
          <cell r="BV283">
            <v>-185961.28000000003</v>
          </cell>
        </row>
        <row r="284">
          <cell r="E284">
            <v>0</v>
          </cell>
          <cell r="I284">
            <v>0</v>
          </cell>
          <cell r="J284">
            <v>0</v>
          </cell>
          <cell r="K284">
            <v>0</v>
          </cell>
          <cell r="L284" t="str">
            <v xml:space="preserve"> </v>
          </cell>
          <cell r="M284">
            <v>0</v>
          </cell>
          <cell r="N284">
            <v>0</v>
          </cell>
          <cell r="O284">
            <v>0</v>
          </cell>
          <cell r="P284" t="str">
            <v xml:space="preserve"> 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D284">
            <v>0</v>
          </cell>
          <cell r="BE284">
            <v>0</v>
          </cell>
          <cell r="BF284">
            <v>170266.4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O284">
            <v>0</v>
          </cell>
          <cell r="BP284">
            <v>0</v>
          </cell>
          <cell r="BQ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</row>
        <row r="285">
          <cell r="E285" t="str">
            <v>EN-P-C-Resource Recovery</v>
          </cell>
          <cell r="I285">
            <v>0</v>
          </cell>
          <cell r="J285">
            <v>0</v>
          </cell>
          <cell r="K285">
            <v>0</v>
          </cell>
          <cell r="L285" t="str">
            <v xml:space="preserve"> </v>
          </cell>
          <cell r="M285">
            <v>0</v>
          </cell>
          <cell r="N285">
            <v>0</v>
          </cell>
          <cell r="O285">
            <v>0</v>
          </cell>
          <cell r="P285" t="str">
            <v xml:space="preserve"> 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O285">
            <v>0</v>
          </cell>
          <cell r="BP285">
            <v>0</v>
          </cell>
          <cell r="BQ285">
            <v>0</v>
          </cell>
          <cell r="BS285">
            <v>86534.84</v>
          </cell>
          <cell r="BT285">
            <v>0</v>
          </cell>
          <cell r="BU285">
            <v>86534.84</v>
          </cell>
          <cell r="BV285">
            <v>-86534.84</v>
          </cell>
        </row>
        <row r="287">
          <cell r="C287" t="str">
            <v>Cap</v>
          </cell>
          <cell r="D287" t="str">
            <v>Non-PT</v>
          </cell>
          <cell r="I287">
            <v>114474.79000000001</v>
          </cell>
          <cell r="J287">
            <v>149069.89000000001</v>
          </cell>
          <cell r="K287">
            <v>34595.099999999984</v>
          </cell>
          <cell r="L287">
            <v>0.23207302292904342</v>
          </cell>
          <cell r="M287">
            <v>1072610.06</v>
          </cell>
          <cell r="N287">
            <v>1126404.74</v>
          </cell>
          <cell r="O287">
            <v>53794.680000000051</v>
          </cell>
          <cell r="P287">
            <v>4.7757860109857185E-2</v>
          </cell>
          <cell r="R287">
            <v>95170.06</v>
          </cell>
          <cell r="S287">
            <v>226890.73</v>
          </cell>
          <cell r="T287">
            <v>173469.05</v>
          </cell>
          <cell r="U287">
            <v>269234.21000000008</v>
          </cell>
          <cell r="V287">
            <v>193371.22000000003</v>
          </cell>
          <cell r="W287">
            <v>114474.79000000001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144345.79</v>
          </cell>
          <cell r="AE287">
            <v>148752.78</v>
          </cell>
          <cell r="AF287">
            <v>253961.88999999998</v>
          </cell>
          <cell r="AG287">
            <v>190339.46000000002</v>
          </cell>
          <cell r="AH287">
            <v>239934.93</v>
          </cell>
          <cell r="AI287">
            <v>149069.89000000001</v>
          </cell>
          <cell r="AJ287">
            <v>112167.22</v>
          </cell>
          <cell r="AK287">
            <v>106972.84</v>
          </cell>
          <cell r="AL287">
            <v>119686.31999999999</v>
          </cell>
          <cell r="AM287">
            <v>109416.16</v>
          </cell>
          <cell r="AN287">
            <v>121319.46</v>
          </cell>
          <cell r="AO287">
            <v>114652.62</v>
          </cell>
          <cell r="AQ287">
            <v>1603490.8199999998</v>
          </cell>
          <cell r="AR287">
            <v>1603490.8199999998</v>
          </cell>
          <cell r="AS287">
            <v>1603490.8199999998</v>
          </cell>
          <cell r="AT287">
            <v>1680107.98</v>
          </cell>
          <cell r="AU287">
            <v>1680107.98</v>
          </cell>
          <cell r="AV287">
            <v>1680107.98</v>
          </cell>
          <cell r="AW287" t="e">
            <v>#REF!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D287">
            <v>1477434.23</v>
          </cell>
          <cell r="BE287">
            <v>1595787.3399999999</v>
          </cell>
          <cell r="BF287">
            <v>1519276.3399999999</v>
          </cell>
          <cell r="BH287">
            <v>1810619.3599999999</v>
          </cell>
          <cell r="BI287">
            <v>1791996.73</v>
          </cell>
          <cell r="BJ287">
            <v>1580881.17</v>
          </cell>
          <cell r="BK287">
            <v>1680107.98</v>
          </cell>
          <cell r="BL287">
            <v>1755080.24</v>
          </cell>
          <cell r="BM287">
            <v>0</v>
          </cell>
          <cell r="BN287">
            <v>0</v>
          </cell>
          <cell r="BO287">
            <v>682470.18</v>
          </cell>
          <cell r="BP287">
            <v>55539.119999999893</v>
          </cell>
          <cell r="BQ287">
            <v>-74972.259999999995</v>
          </cell>
          <cell r="BS287">
            <v>1754004.1800000002</v>
          </cell>
          <cell r="BT287">
            <v>1755080.24</v>
          </cell>
          <cell r="BU287">
            <v>1754004.1800000002</v>
          </cell>
          <cell r="BV287">
            <v>1076.0599999999686</v>
          </cell>
        </row>
        <row r="289">
          <cell r="D289" t="str">
            <v>PT</v>
          </cell>
          <cell r="E289" t="str">
            <v>EN-P-PT-C-EnvFieldSr</v>
          </cell>
          <cell r="I289">
            <v>5115</v>
          </cell>
          <cell r="J289">
            <v>107</v>
          </cell>
          <cell r="K289">
            <v>-5008</v>
          </cell>
          <cell r="L289">
            <v>-46.803738317757009</v>
          </cell>
          <cell r="M289">
            <v>14707</v>
          </cell>
          <cell r="N289">
            <v>642</v>
          </cell>
          <cell r="O289">
            <v>-14065</v>
          </cell>
          <cell r="P289">
            <v>-21.90809968847352</v>
          </cell>
          <cell r="R289">
            <v>1974</v>
          </cell>
          <cell r="S289">
            <v>3989</v>
          </cell>
          <cell r="T289">
            <v>2897</v>
          </cell>
          <cell r="U289">
            <v>732</v>
          </cell>
          <cell r="V289">
            <v>0</v>
          </cell>
          <cell r="W289">
            <v>5115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107</v>
          </cell>
          <cell r="AE289">
            <v>107</v>
          </cell>
          <cell r="AF289">
            <v>107</v>
          </cell>
          <cell r="AG289">
            <v>107</v>
          </cell>
          <cell r="AH289">
            <v>107</v>
          </cell>
          <cell r="AI289">
            <v>107</v>
          </cell>
          <cell r="AJ289">
            <v>107</v>
          </cell>
          <cell r="AK289">
            <v>107</v>
          </cell>
          <cell r="AL289">
            <v>107</v>
          </cell>
          <cell r="AM289">
            <v>107</v>
          </cell>
          <cell r="AN289">
            <v>2107</v>
          </cell>
          <cell r="AO289">
            <v>2222</v>
          </cell>
          <cell r="AQ289">
            <v>5399</v>
          </cell>
          <cell r="AR289">
            <v>5399</v>
          </cell>
          <cell r="AS289">
            <v>5399</v>
          </cell>
          <cell r="AT289">
            <v>5399</v>
          </cell>
          <cell r="AU289">
            <v>5399</v>
          </cell>
          <cell r="AV289">
            <v>5399</v>
          </cell>
          <cell r="AW289" t="e">
            <v>#REF!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D289">
            <v>18652</v>
          </cell>
          <cell r="BE289">
            <v>163449.29999999999</v>
          </cell>
          <cell r="BF289">
            <v>0</v>
          </cell>
          <cell r="BH289">
            <v>5399</v>
          </cell>
          <cell r="BI289">
            <v>169438</v>
          </cell>
          <cell r="BJ289">
            <v>416720</v>
          </cell>
          <cell r="BK289">
            <v>5399</v>
          </cell>
          <cell r="BL289">
            <v>5399</v>
          </cell>
          <cell r="BO289">
            <v>-9308</v>
          </cell>
          <cell r="BP289">
            <v>0</v>
          </cell>
          <cell r="BQ289">
            <v>0</v>
          </cell>
          <cell r="BS289">
            <v>0</v>
          </cell>
          <cell r="BT289">
            <v>5399</v>
          </cell>
          <cell r="BU289">
            <v>0</v>
          </cell>
          <cell r="BV289">
            <v>5399</v>
          </cell>
        </row>
        <row r="290">
          <cell r="D290" t="str">
            <v>PT</v>
          </cell>
          <cell r="E290" t="str">
            <v>EN-P-PT-C-EEP-CapImp</v>
          </cell>
          <cell r="I290">
            <v>0</v>
          </cell>
          <cell r="J290">
            <v>0</v>
          </cell>
          <cell r="K290">
            <v>0</v>
          </cell>
          <cell r="L290" t="str">
            <v xml:space="preserve"> </v>
          </cell>
          <cell r="M290">
            <v>0</v>
          </cell>
          <cell r="N290">
            <v>0</v>
          </cell>
          <cell r="O290">
            <v>0</v>
          </cell>
          <cell r="P290" t="str">
            <v xml:space="preserve"> 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D290">
            <v>0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O290">
            <v>0</v>
          </cell>
          <cell r="BP290">
            <v>0</v>
          </cell>
          <cell r="BQ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</row>
        <row r="291">
          <cell r="D291" t="str">
            <v>PT</v>
          </cell>
          <cell r="E291" t="str">
            <v>EN-P-PT-C-EnvRem</v>
          </cell>
          <cell r="I291">
            <v>0</v>
          </cell>
          <cell r="J291">
            <v>0</v>
          </cell>
          <cell r="K291">
            <v>0</v>
          </cell>
          <cell r="L291" t="str">
            <v xml:space="preserve"> </v>
          </cell>
          <cell r="M291">
            <v>0</v>
          </cell>
          <cell r="N291">
            <v>0</v>
          </cell>
          <cell r="O291">
            <v>0</v>
          </cell>
          <cell r="P291" t="str">
            <v xml:space="preserve"> 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D291">
            <v>0</v>
          </cell>
          <cell r="BE291">
            <v>0</v>
          </cell>
          <cell r="BF291">
            <v>2814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O291">
            <v>0</v>
          </cell>
          <cell r="BP291">
            <v>0</v>
          </cell>
          <cell r="BQ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</row>
        <row r="292">
          <cell r="D292" t="str">
            <v>PT</v>
          </cell>
          <cell r="E292" t="str">
            <v>MS-P-PT-C-PwrSysRlGp</v>
          </cell>
          <cell r="I292">
            <v>447</v>
          </cell>
          <cell r="J292">
            <v>0</v>
          </cell>
          <cell r="K292">
            <v>-447</v>
          </cell>
          <cell r="L292" t="str">
            <v xml:space="preserve"> </v>
          </cell>
          <cell r="M292">
            <v>893</v>
          </cell>
          <cell r="N292">
            <v>3300</v>
          </cell>
          <cell r="O292">
            <v>2407</v>
          </cell>
          <cell r="P292">
            <v>0.72939393939393937</v>
          </cell>
          <cell r="R292">
            <v>0</v>
          </cell>
          <cell r="S292">
            <v>0</v>
          </cell>
          <cell r="T292">
            <v>173</v>
          </cell>
          <cell r="U292">
            <v>88</v>
          </cell>
          <cell r="V292">
            <v>185</v>
          </cell>
          <cell r="W292">
            <v>447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500</v>
          </cell>
          <cell r="AE292">
            <v>700</v>
          </cell>
          <cell r="AF292">
            <v>700</v>
          </cell>
          <cell r="AG292">
            <v>700</v>
          </cell>
          <cell r="AH292">
            <v>700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3000</v>
          </cell>
          <cell r="AO292">
            <v>3700</v>
          </cell>
          <cell r="AQ292">
            <v>10000</v>
          </cell>
          <cell r="AR292">
            <v>10000</v>
          </cell>
          <cell r="AS292">
            <v>10000</v>
          </cell>
          <cell r="AT292">
            <v>10000</v>
          </cell>
          <cell r="AU292">
            <v>10000</v>
          </cell>
          <cell r="AV292">
            <v>10000</v>
          </cell>
          <cell r="AW292" t="e">
            <v>#REF!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D292">
            <v>1625</v>
          </cell>
          <cell r="BE292">
            <v>2709</v>
          </cell>
          <cell r="BF292">
            <v>251</v>
          </cell>
          <cell r="BH292">
            <v>10000</v>
          </cell>
          <cell r="BI292">
            <v>13125</v>
          </cell>
          <cell r="BJ292">
            <v>12500</v>
          </cell>
          <cell r="BK292">
            <v>10000</v>
          </cell>
          <cell r="BL292">
            <v>10000</v>
          </cell>
          <cell r="BO292">
            <v>9107</v>
          </cell>
          <cell r="BP292">
            <v>0</v>
          </cell>
          <cell r="BQ292">
            <v>0</v>
          </cell>
          <cell r="BS292">
            <v>1625</v>
          </cell>
          <cell r="BT292">
            <v>10000</v>
          </cell>
          <cell r="BU292">
            <v>1625</v>
          </cell>
          <cell r="BV292">
            <v>8375</v>
          </cell>
        </row>
        <row r="293">
          <cell r="D293" t="str">
            <v>PT</v>
          </cell>
          <cell r="E293" t="str">
            <v>MS-P-PT-C-ElSyPrTlCn</v>
          </cell>
          <cell r="I293">
            <v>213</v>
          </cell>
          <cell r="J293">
            <v>4000</v>
          </cell>
          <cell r="K293">
            <v>3787</v>
          </cell>
          <cell r="L293">
            <v>0.94674999999999998</v>
          </cell>
          <cell r="M293">
            <v>3861</v>
          </cell>
          <cell r="N293">
            <v>4000</v>
          </cell>
          <cell r="O293">
            <v>139</v>
          </cell>
          <cell r="P293">
            <v>3.4750000000000003E-2</v>
          </cell>
          <cell r="R293">
            <v>636</v>
          </cell>
          <cell r="S293">
            <v>498</v>
          </cell>
          <cell r="T293">
            <v>2151</v>
          </cell>
          <cell r="U293">
            <v>232</v>
          </cell>
          <cell r="V293">
            <v>131</v>
          </cell>
          <cell r="W293">
            <v>213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4000</v>
          </cell>
          <cell r="AJ293">
            <v>4000</v>
          </cell>
          <cell r="AK293">
            <v>4000</v>
          </cell>
          <cell r="AL293">
            <v>4000</v>
          </cell>
          <cell r="AM293">
            <v>4000</v>
          </cell>
          <cell r="AN293">
            <v>0</v>
          </cell>
          <cell r="AO293">
            <v>0</v>
          </cell>
          <cell r="AQ293">
            <v>20000</v>
          </cell>
          <cell r="AR293">
            <v>20000</v>
          </cell>
          <cell r="AS293">
            <v>20000</v>
          </cell>
          <cell r="AT293">
            <v>20000</v>
          </cell>
          <cell r="AU293">
            <v>20000</v>
          </cell>
          <cell r="AV293">
            <v>20000</v>
          </cell>
          <cell r="AW293" t="e">
            <v>#REF!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D293">
            <v>31067</v>
          </cell>
          <cell r="BE293">
            <v>24141</v>
          </cell>
          <cell r="BF293">
            <v>14836</v>
          </cell>
          <cell r="BH293">
            <v>20000</v>
          </cell>
          <cell r="BI293">
            <v>24000</v>
          </cell>
          <cell r="BJ293">
            <v>25000</v>
          </cell>
          <cell r="BK293">
            <v>20000</v>
          </cell>
          <cell r="BL293">
            <v>20000</v>
          </cell>
          <cell r="BO293">
            <v>16139</v>
          </cell>
          <cell r="BP293">
            <v>0</v>
          </cell>
          <cell r="BQ293">
            <v>0</v>
          </cell>
          <cell r="BS293">
            <v>31239</v>
          </cell>
          <cell r="BT293">
            <v>20000</v>
          </cell>
          <cell r="BU293">
            <v>31239</v>
          </cell>
          <cell r="BV293">
            <v>-11239</v>
          </cell>
        </row>
        <row r="294">
          <cell r="D294" t="str">
            <v>PT</v>
          </cell>
          <cell r="E294">
            <v>0</v>
          </cell>
          <cell r="I294">
            <v>0</v>
          </cell>
          <cell r="J294">
            <v>0</v>
          </cell>
          <cell r="K294">
            <v>0</v>
          </cell>
          <cell r="L294" t="str">
            <v xml:space="preserve"> </v>
          </cell>
          <cell r="M294">
            <v>0</v>
          </cell>
          <cell r="N294">
            <v>0</v>
          </cell>
          <cell r="O294">
            <v>0</v>
          </cell>
          <cell r="P294" t="str">
            <v xml:space="preserve"> 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D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O294">
            <v>0</v>
          </cell>
          <cell r="BP294">
            <v>0</v>
          </cell>
          <cell r="BQ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</row>
        <row r="295">
          <cell r="D295" t="str">
            <v>PT</v>
          </cell>
          <cell r="E295" t="str">
            <v>MS-P-PT-C-MtTst&amp;Insp</v>
          </cell>
          <cell r="I295">
            <v>-230</v>
          </cell>
          <cell r="J295">
            <v>0</v>
          </cell>
          <cell r="K295">
            <v>230</v>
          </cell>
          <cell r="L295" t="str">
            <v xml:space="preserve"> </v>
          </cell>
          <cell r="M295">
            <v>7686.33</v>
          </cell>
          <cell r="N295">
            <v>0</v>
          </cell>
          <cell r="O295">
            <v>-7686.33</v>
          </cell>
          <cell r="P295" t="str">
            <v xml:space="preserve"> </v>
          </cell>
          <cell r="R295">
            <v>0</v>
          </cell>
          <cell r="S295">
            <v>0</v>
          </cell>
          <cell r="T295">
            <v>0</v>
          </cell>
          <cell r="U295">
            <v>5348.33</v>
          </cell>
          <cell r="V295">
            <v>2568</v>
          </cell>
          <cell r="W295">
            <v>-230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D295">
            <v>0</v>
          </cell>
          <cell r="BE295">
            <v>2034</v>
          </cell>
          <cell r="BF295">
            <v>85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O295">
            <v>-7686.33</v>
          </cell>
          <cell r="BP295">
            <v>0</v>
          </cell>
          <cell r="BQ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D296" t="str">
            <v>PT</v>
          </cell>
          <cell r="E296">
            <v>0</v>
          </cell>
          <cell r="I296">
            <v>0</v>
          </cell>
          <cell r="J296">
            <v>0</v>
          </cell>
          <cell r="K296">
            <v>0</v>
          </cell>
          <cell r="L296" t="str">
            <v xml:space="preserve"> </v>
          </cell>
          <cell r="M296">
            <v>0</v>
          </cell>
          <cell r="N296">
            <v>0</v>
          </cell>
          <cell r="O296">
            <v>0</v>
          </cell>
          <cell r="P296" t="str">
            <v xml:space="preserve"> 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O296">
            <v>0</v>
          </cell>
          <cell r="BP296">
            <v>0</v>
          </cell>
          <cell r="BQ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</row>
        <row r="297">
          <cell r="D297" t="str">
            <v>PT</v>
          </cell>
          <cell r="E297" t="str">
            <v>MS-P-PT-C-EnvrEmsGrp</v>
          </cell>
          <cell r="I297">
            <v>0</v>
          </cell>
          <cell r="J297">
            <v>0</v>
          </cell>
          <cell r="K297">
            <v>0</v>
          </cell>
          <cell r="L297" t="str">
            <v xml:space="preserve"> </v>
          </cell>
          <cell r="M297">
            <v>0</v>
          </cell>
          <cell r="N297">
            <v>0</v>
          </cell>
          <cell r="O297">
            <v>0</v>
          </cell>
          <cell r="P297" t="str">
            <v xml:space="preserve"> 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O297">
            <v>0</v>
          </cell>
          <cell r="BP297">
            <v>0</v>
          </cell>
          <cell r="BQ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</row>
        <row r="298">
          <cell r="D298" t="str">
            <v>PT</v>
          </cell>
          <cell r="E298">
            <v>0</v>
          </cell>
          <cell r="I298">
            <v>426</v>
          </cell>
          <cell r="J298">
            <v>0</v>
          </cell>
          <cell r="K298">
            <v>-426</v>
          </cell>
          <cell r="L298" t="str">
            <v xml:space="preserve"> </v>
          </cell>
          <cell r="M298">
            <v>8327</v>
          </cell>
          <cell r="N298">
            <v>720</v>
          </cell>
          <cell r="O298">
            <v>-7607</v>
          </cell>
          <cell r="P298">
            <v>-10.565277777777778</v>
          </cell>
          <cell r="R298">
            <v>0</v>
          </cell>
          <cell r="S298">
            <v>1777</v>
          </cell>
          <cell r="T298">
            <v>1610</v>
          </cell>
          <cell r="U298">
            <v>2445</v>
          </cell>
          <cell r="V298">
            <v>2069</v>
          </cell>
          <cell r="W298">
            <v>426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60</v>
          </cell>
          <cell r="AE298">
            <v>180</v>
          </cell>
          <cell r="AF298">
            <v>240</v>
          </cell>
          <cell r="AG298">
            <v>60</v>
          </cell>
          <cell r="AH298">
            <v>180</v>
          </cell>
          <cell r="AI298">
            <v>0</v>
          </cell>
          <cell r="AJ298">
            <v>713</v>
          </cell>
          <cell r="AK298">
            <v>713</v>
          </cell>
          <cell r="AL298">
            <v>713</v>
          </cell>
          <cell r="AM298">
            <v>713</v>
          </cell>
          <cell r="AN298">
            <v>713</v>
          </cell>
          <cell r="AO298">
            <v>715</v>
          </cell>
          <cell r="AQ298">
            <v>5000</v>
          </cell>
          <cell r="AR298">
            <v>5000</v>
          </cell>
          <cell r="AS298">
            <v>5000</v>
          </cell>
          <cell r="AT298">
            <v>5000</v>
          </cell>
          <cell r="AU298">
            <v>5000</v>
          </cell>
          <cell r="AV298">
            <v>5000</v>
          </cell>
          <cell r="AW298" t="e">
            <v>#REF!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D298">
            <v>0</v>
          </cell>
          <cell r="BE298">
            <v>0</v>
          </cell>
          <cell r="BF298">
            <v>0</v>
          </cell>
          <cell r="BH298">
            <v>5000</v>
          </cell>
          <cell r="BI298">
            <v>0</v>
          </cell>
          <cell r="BJ298">
            <v>0</v>
          </cell>
          <cell r="BK298">
            <v>5000</v>
          </cell>
          <cell r="BL298">
            <v>5000</v>
          </cell>
          <cell r="BO298">
            <v>-3327</v>
          </cell>
          <cell r="BP298">
            <v>0</v>
          </cell>
          <cell r="BQ298">
            <v>0</v>
          </cell>
          <cell r="BS298">
            <v>0</v>
          </cell>
          <cell r="BT298">
            <v>5000</v>
          </cell>
          <cell r="BU298">
            <v>0</v>
          </cell>
          <cell r="BV298">
            <v>5000</v>
          </cell>
        </row>
        <row r="299">
          <cell r="D299" t="str">
            <v>PT</v>
          </cell>
          <cell r="E299" t="str">
            <v>MS-P-PT-C-NndstrExmG</v>
          </cell>
          <cell r="I299">
            <v>368</v>
          </cell>
          <cell r="J299">
            <v>0</v>
          </cell>
          <cell r="K299">
            <v>-368</v>
          </cell>
          <cell r="L299" t="str">
            <v xml:space="preserve"> </v>
          </cell>
          <cell r="M299">
            <v>2325</v>
          </cell>
          <cell r="N299">
            <v>0</v>
          </cell>
          <cell r="O299">
            <v>-2325</v>
          </cell>
          <cell r="P299" t="str">
            <v xml:space="preserve"> </v>
          </cell>
          <cell r="R299">
            <v>349</v>
          </cell>
          <cell r="S299">
            <v>729</v>
          </cell>
          <cell r="T299">
            <v>492</v>
          </cell>
          <cell r="U299">
            <v>76</v>
          </cell>
          <cell r="V299">
            <v>311</v>
          </cell>
          <cell r="W299">
            <v>368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830</v>
          </cell>
          <cell r="AK299">
            <v>830</v>
          </cell>
          <cell r="AL299">
            <v>830</v>
          </cell>
          <cell r="AM299">
            <v>830</v>
          </cell>
          <cell r="AN299">
            <v>830</v>
          </cell>
          <cell r="AO299">
            <v>850</v>
          </cell>
          <cell r="AQ299">
            <v>5000</v>
          </cell>
          <cell r="AR299">
            <v>5000</v>
          </cell>
          <cell r="AS299">
            <v>5000</v>
          </cell>
          <cell r="AT299">
            <v>5000</v>
          </cell>
          <cell r="AU299">
            <v>5000</v>
          </cell>
          <cell r="AV299">
            <v>5000</v>
          </cell>
          <cell r="AW299" t="e">
            <v>#REF!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D299">
            <v>3592</v>
          </cell>
          <cell r="BE299">
            <v>0</v>
          </cell>
          <cell r="BF299">
            <v>0</v>
          </cell>
          <cell r="BH299">
            <v>5000</v>
          </cell>
          <cell r="BI299">
            <v>0</v>
          </cell>
          <cell r="BJ299">
            <v>0</v>
          </cell>
          <cell r="BK299">
            <v>5000</v>
          </cell>
          <cell r="BL299">
            <v>5000</v>
          </cell>
          <cell r="BO299">
            <v>2675</v>
          </cell>
          <cell r="BP299">
            <v>0</v>
          </cell>
          <cell r="BQ299">
            <v>0</v>
          </cell>
          <cell r="BS299">
            <v>0</v>
          </cell>
          <cell r="BT299">
            <v>5000</v>
          </cell>
          <cell r="BU299">
            <v>0</v>
          </cell>
          <cell r="BV299">
            <v>5000</v>
          </cell>
        </row>
        <row r="300">
          <cell r="D300" t="str">
            <v>PT</v>
          </cell>
          <cell r="E300" t="str">
            <v>MS-P-PT-C-Mtlrgy&amp;Crs</v>
          </cell>
          <cell r="I300">
            <v>0</v>
          </cell>
          <cell r="J300">
            <v>0</v>
          </cell>
          <cell r="K300">
            <v>0</v>
          </cell>
          <cell r="L300" t="str">
            <v xml:space="preserve"> </v>
          </cell>
          <cell r="M300">
            <v>431.72</v>
          </cell>
          <cell r="N300">
            <v>0</v>
          </cell>
          <cell r="O300">
            <v>-431.72</v>
          </cell>
          <cell r="P300" t="str">
            <v xml:space="preserve"> </v>
          </cell>
          <cell r="R300">
            <v>0</v>
          </cell>
          <cell r="S300">
            <v>0</v>
          </cell>
          <cell r="T300">
            <v>0</v>
          </cell>
          <cell r="U300">
            <v>431.72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D300">
            <v>0</v>
          </cell>
          <cell r="BE300">
            <v>1100</v>
          </cell>
          <cell r="BF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O300">
            <v>-431.72</v>
          </cell>
          <cell r="BP300">
            <v>0</v>
          </cell>
          <cell r="BQ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</row>
        <row r="301">
          <cell r="D301" t="str">
            <v>PT</v>
          </cell>
          <cell r="E301" t="str">
            <v>MS-P-PT-C-AnlytChmGr</v>
          </cell>
          <cell r="I301">
            <v>0</v>
          </cell>
          <cell r="J301">
            <v>0</v>
          </cell>
          <cell r="K301">
            <v>0</v>
          </cell>
          <cell r="L301" t="str">
            <v xml:space="preserve"> </v>
          </cell>
          <cell r="M301">
            <v>650</v>
          </cell>
          <cell r="N301">
            <v>0</v>
          </cell>
          <cell r="O301">
            <v>-650</v>
          </cell>
          <cell r="P301" t="str">
            <v xml:space="preserve"> </v>
          </cell>
          <cell r="R301">
            <v>0</v>
          </cell>
          <cell r="S301">
            <v>0</v>
          </cell>
          <cell r="T301">
            <v>0</v>
          </cell>
          <cell r="U301">
            <v>650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O301">
            <v>-650</v>
          </cell>
          <cell r="BP301">
            <v>0</v>
          </cell>
          <cell r="BQ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</row>
        <row r="302">
          <cell r="D302" t="str">
            <v>PT</v>
          </cell>
          <cell r="E302" t="str">
            <v>MS-P-PT-C-InsFld&amp;Ptr</v>
          </cell>
          <cell r="I302">
            <v>39</v>
          </cell>
          <cell r="J302">
            <v>0</v>
          </cell>
          <cell r="K302">
            <v>-39</v>
          </cell>
          <cell r="L302" t="str">
            <v xml:space="preserve"> </v>
          </cell>
          <cell r="M302">
            <v>1321.9</v>
          </cell>
          <cell r="N302">
            <v>0</v>
          </cell>
          <cell r="O302">
            <v>-1321.9</v>
          </cell>
          <cell r="P302" t="str">
            <v xml:space="preserve"> </v>
          </cell>
          <cell r="R302">
            <v>0</v>
          </cell>
          <cell r="S302">
            <v>0</v>
          </cell>
          <cell r="T302">
            <v>0</v>
          </cell>
          <cell r="U302">
            <v>1203.9000000000001</v>
          </cell>
          <cell r="V302">
            <v>79</v>
          </cell>
          <cell r="W302">
            <v>39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D302">
            <v>0</v>
          </cell>
          <cell r="BE302">
            <v>36</v>
          </cell>
          <cell r="BF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O302">
            <v>-1321.9</v>
          </cell>
          <cell r="BP302">
            <v>0</v>
          </cell>
          <cell r="BQ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</row>
        <row r="303">
          <cell r="D303" t="str">
            <v>PT</v>
          </cell>
          <cell r="E303">
            <v>0</v>
          </cell>
          <cell r="I303">
            <v>0</v>
          </cell>
          <cell r="J303">
            <v>0</v>
          </cell>
          <cell r="K303">
            <v>0</v>
          </cell>
          <cell r="L303" t="str">
            <v xml:space="preserve"> </v>
          </cell>
          <cell r="M303">
            <v>0</v>
          </cell>
          <cell r="N303">
            <v>0</v>
          </cell>
          <cell r="O303">
            <v>0</v>
          </cell>
          <cell r="P303" t="str">
            <v xml:space="preserve"> 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D303">
            <v>0</v>
          </cell>
          <cell r="BE303">
            <v>0</v>
          </cell>
          <cell r="BF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O303">
            <v>0</v>
          </cell>
          <cell r="BP303">
            <v>0</v>
          </cell>
          <cell r="BQ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</row>
        <row r="304">
          <cell r="D304" t="str">
            <v>PT</v>
          </cell>
          <cell r="E304" t="str">
            <v>MS-P-PT-C-PhtDgtImgV</v>
          </cell>
          <cell r="I304">
            <v>0</v>
          </cell>
          <cell r="J304">
            <v>0</v>
          </cell>
          <cell r="K304">
            <v>0</v>
          </cell>
          <cell r="L304" t="str">
            <v xml:space="preserve"> </v>
          </cell>
          <cell r="M304">
            <v>0</v>
          </cell>
          <cell r="N304">
            <v>0</v>
          </cell>
          <cell r="O304">
            <v>0</v>
          </cell>
          <cell r="P304" t="str">
            <v xml:space="preserve"> 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D304">
            <v>489</v>
          </cell>
          <cell r="BE304">
            <v>248</v>
          </cell>
          <cell r="BF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O304">
            <v>0</v>
          </cell>
          <cell r="BP304">
            <v>0</v>
          </cell>
          <cell r="BQ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</row>
        <row r="305">
          <cell r="D305" t="str">
            <v>PT</v>
          </cell>
          <cell r="E305">
            <v>0</v>
          </cell>
          <cell r="I305">
            <v>0</v>
          </cell>
          <cell r="J305">
            <v>0</v>
          </cell>
          <cell r="K305">
            <v>0</v>
          </cell>
          <cell r="L305" t="str">
            <v xml:space="preserve"> </v>
          </cell>
          <cell r="M305">
            <v>0</v>
          </cell>
          <cell r="N305">
            <v>0</v>
          </cell>
          <cell r="O305">
            <v>0</v>
          </cell>
          <cell r="P305" t="str">
            <v xml:space="preserve"> 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O305">
            <v>0</v>
          </cell>
          <cell r="BP305">
            <v>0</v>
          </cell>
          <cell r="BQ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</row>
        <row r="306">
          <cell r="D306" t="str">
            <v>PT</v>
          </cell>
          <cell r="E306">
            <v>0</v>
          </cell>
          <cell r="I306">
            <v>0</v>
          </cell>
          <cell r="J306">
            <v>0</v>
          </cell>
          <cell r="K306">
            <v>0</v>
          </cell>
          <cell r="L306" t="str">
            <v xml:space="preserve"> </v>
          </cell>
          <cell r="M306">
            <v>0</v>
          </cell>
          <cell r="N306">
            <v>0</v>
          </cell>
          <cell r="O306">
            <v>0</v>
          </cell>
          <cell r="P306" t="str">
            <v xml:space="preserve"> 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D306">
            <v>0</v>
          </cell>
          <cell r="BE306">
            <v>0</v>
          </cell>
          <cell r="BF306">
            <v>322320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O306">
            <v>0</v>
          </cell>
          <cell r="BP306">
            <v>0</v>
          </cell>
          <cell r="BQ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</row>
        <row r="307">
          <cell r="D307" t="str">
            <v>PT</v>
          </cell>
          <cell r="E307">
            <v>0</v>
          </cell>
          <cell r="I307">
            <v>0</v>
          </cell>
          <cell r="J307">
            <v>0</v>
          </cell>
          <cell r="K307">
            <v>0</v>
          </cell>
          <cell r="L307" t="str">
            <v xml:space="preserve"> </v>
          </cell>
          <cell r="M307">
            <v>0</v>
          </cell>
          <cell r="N307">
            <v>0</v>
          </cell>
          <cell r="O307">
            <v>0</v>
          </cell>
          <cell r="P307" t="str">
            <v xml:space="preserve"> 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D307">
            <v>0</v>
          </cell>
          <cell r="BE307">
            <v>0</v>
          </cell>
          <cell r="BF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O307">
            <v>0</v>
          </cell>
          <cell r="BP307">
            <v>0</v>
          </cell>
          <cell r="BQ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</row>
        <row r="308">
          <cell r="D308" t="str">
            <v>PT</v>
          </cell>
          <cell r="E308" t="str">
            <v>EN-P-PT-C-L&amp;Per</v>
          </cell>
          <cell r="I308">
            <v>17143</v>
          </cell>
          <cell r="J308">
            <v>82443</v>
          </cell>
          <cell r="K308">
            <v>65300</v>
          </cell>
          <cell r="L308">
            <v>0.79206239462416461</v>
          </cell>
          <cell r="M308">
            <v>187522</v>
          </cell>
          <cell r="N308">
            <v>467306</v>
          </cell>
          <cell r="O308">
            <v>279784</v>
          </cell>
          <cell r="P308">
            <v>0.59871690070317951</v>
          </cell>
          <cell r="R308">
            <v>64306</v>
          </cell>
          <cell r="S308">
            <v>61663</v>
          </cell>
          <cell r="T308">
            <v>37390</v>
          </cell>
          <cell r="U308">
            <v>-14191</v>
          </cell>
          <cell r="V308">
            <v>21211</v>
          </cell>
          <cell r="W308">
            <v>17143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72978</v>
          </cell>
          <cell r="AE308">
            <v>72978</v>
          </cell>
          <cell r="AF308">
            <v>72978</v>
          </cell>
          <cell r="AG308">
            <v>82978</v>
          </cell>
          <cell r="AH308">
            <v>82951</v>
          </cell>
          <cell r="AI308">
            <v>82443</v>
          </cell>
          <cell r="AJ308">
            <v>60449</v>
          </cell>
          <cell r="AK308">
            <v>60449</v>
          </cell>
          <cell r="AL308">
            <v>60449</v>
          </cell>
          <cell r="AM308">
            <v>50449</v>
          </cell>
          <cell r="AN308">
            <v>50449</v>
          </cell>
          <cell r="AO308">
            <v>50449</v>
          </cell>
          <cell r="AQ308">
            <v>800000</v>
          </cell>
          <cell r="AR308">
            <v>800000</v>
          </cell>
          <cell r="AS308">
            <v>800000</v>
          </cell>
          <cell r="AT308">
            <v>800000</v>
          </cell>
          <cell r="AU308">
            <v>800000</v>
          </cell>
          <cell r="AV308">
            <v>800000</v>
          </cell>
          <cell r="AW308" t="e">
            <v>#REF!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D308">
            <v>346263</v>
          </cell>
          <cell r="BE308">
            <v>252104.24</v>
          </cell>
          <cell r="BF308">
            <v>458443.5</v>
          </cell>
          <cell r="BH308">
            <v>800000</v>
          </cell>
          <cell r="BI308">
            <v>602400</v>
          </cell>
          <cell r="BJ308">
            <v>2032500</v>
          </cell>
          <cell r="BK308">
            <v>800000</v>
          </cell>
          <cell r="BL308">
            <v>800000</v>
          </cell>
          <cell r="BO308">
            <v>612478</v>
          </cell>
          <cell r="BP308">
            <v>0</v>
          </cell>
          <cell r="BQ308">
            <v>0</v>
          </cell>
          <cell r="BS308">
            <v>320000</v>
          </cell>
          <cell r="BT308">
            <v>800000</v>
          </cell>
          <cell r="BU308">
            <v>320000</v>
          </cell>
          <cell r="BV308">
            <v>480000</v>
          </cell>
        </row>
        <row r="309">
          <cell r="D309" t="str">
            <v>PT</v>
          </cell>
          <cell r="E309" t="str">
            <v>EN-P-PT-C-Resource Recovery</v>
          </cell>
          <cell r="I309">
            <v>0</v>
          </cell>
          <cell r="J309">
            <v>0</v>
          </cell>
          <cell r="K309">
            <v>0</v>
          </cell>
          <cell r="L309" t="str">
            <v xml:space="preserve"> </v>
          </cell>
          <cell r="M309">
            <v>0</v>
          </cell>
          <cell r="N309">
            <v>0</v>
          </cell>
          <cell r="O309">
            <v>0</v>
          </cell>
          <cell r="P309" t="str">
            <v xml:space="preserve"> 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O309">
            <v>0</v>
          </cell>
          <cell r="BP309">
            <v>0</v>
          </cell>
          <cell r="BQ309">
            <v>0</v>
          </cell>
          <cell r="BS309">
            <v>35782</v>
          </cell>
          <cell r="BT309">
            <v>0</v>
          </cell>
          <cell r="BU309">
            <v>35782</v>
          </cell>
          <cell r="BV309">
            <v>-35782</v>
          </cell>
        </row>
        <row r="311">
          <cell r="C311" t="str">
            <v>Cap</v>
          </cell>
          <cell r="D311" t="str">
            <v>PT</v>
          </cell>
          <cell r="I311">
            <v>23521</v>
          </cell>
          <cell r="J311">
            <v>86550</v>
          </cell>
          <cell r="K311">
            <v>63029</v>
          </cell>
          <cell r="L311">
            <v>0.72823801270941657</v>
          </cell>
          <cell r="M311">
            <v>227724.95</v>
          </cell>
          <cell r="N311">
            <v>475968</v>
          </cell>
          <cell r="O311">
            <v>248243.05</v>
          </cell>
          <cell r="P311">
            <v>0.52155407506386986</v>
          </cell>
          <cell r="R311">
            <v>67265</v>
          </cell>
          <cell r="S311">
            <v>68656</v>
          </cell>
          <cell r="T311">
            <v>44713</v>
          </cell>
          <cell r="U311">
            <v>-2984.0500000000011</v>
          </cell>
          <cell r="V311">
            <v>26554</v>
          </cell>
          <cell r="W311">
            <v>23521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73645</v>
          </cell>
          <cell r="AE311">
            <v>73965</v>
          </cell>
          <cell r="AF311">
            <v>74025</v>
          </cell>
          <cell r="AG311">
            <v>83845</v>
          </cell>
          <cell r="AH311">
            <v>83938</v>
          </cell>
          <cell r="AI311">
            <v>86550</v>
          </cell>
          <cell r="AJ311">
            <v>66099</v>
          </cell>
          <cell r="AK311">
            <v>66099</v>
          </cell>
          <cell r="AL311">
            <v>66099</v>
          </cell>
          <cell r="AM311">
            <v>56099</v>
          </cell>
          <cell r="AN311">
            <v>57099</v>
          </cell>
          <cell r="AO311">
            <v>57936</v>
          </cell>
          <cell r="AQ311">
            <v>845399</v>
          </cell>
          <cell r="AR311">
            <v>845399</v>
          </cell>
          <cell r="AS311">
            <v>845399</v>
          </cell>
          <cell r="AT311">
            <v>845399</v>
          </cell>
          <cell r="AU311">
            <v>845399</v>
          </cell>
          <cell r="AV311">
            <v>845399</v>
          </cell>
          <cell r="AW311" t="e">
            <v>#REF!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D311">
            <v>401688</v>
          </cell>
          <cell r="BE311">
            <v>445821.54</v>
          </cell>
          <cell r="BF311">
            <v>798749.5</v>
          </cell>
          <cell r="BH311">
            <v>845399</v>
          </cell>
          <cell r="BI311">
            <v>808963</v>
          </cell>
          <cell r="BJ311">
            <v>2486720</v>
          </cell>
          <cell r="BK311">
            <v>845399</v>
          </cell>
          <cell r="BL311">
            <v>845399</v>
          </cell>
          <cell r="BM311">
            <v>0</v>
          </cell>
          <cell r="BN311">
            <v>0</v>
          </cell>
          <cell r="BO311">
            <v>617674.05000000005</v>
          </cell>
          <cell r="BP311">
            <v>0</v>
          </cell>
          <cell r="BQ311">
            <v>0</v>
          </cell>
          <cell r="BS311">
            <v>388646</v>
          </cell>
          <cell r="BT311">
            <v>845399</v>
          </cell>
          <cell r="BU311">
            <v>388646</v>
          </cell>
          <cell r="BV311">
            <v>456753</v>
          </cell>
        </row>
        <row r="313">
          <cell r="C313" t="str">
            <v>Capital Total</v>
          </cell>
          <cell r="I313">
            <v>137995.79</v>
          </cell>
          <cell r="J313">
            <v>235619.89</v>
          </cell>
          <cell r="K313">
            <v>97624.099999999977</v>
          </cell>
          <cell r="L313">
            <v>0.41432877334761498</v>
          </cell>
          <cell r="M313">
            <v>1300335.01</v>
          </cell>
          <cell r="N313">
            <v>1602372.74</v>
          </cell>
          <cell r="O313">
            <v>302037.73000000004</v>
          </cell>
          <cell r="P313">
            <v>0.18849405163994493</v>
          </cell>
          <cell r="R313">
            <v>162435.06</v>
          </cell>
          <cell r="S313">
            <v>295546.73</v>
          </cell>
          <cell r="T313">
            <v>218182.05</v>
          </cell>
          <cell r="U313">
            <v>266250.16000000009</v>
          </cell>
          <cell r="V313">
            <v>219925.22000000003</v>
          </cell>
          <cell r="W313">
            <v>137995.79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217990.79</v>
          </cell>
          <cell r="AE313">
            <v>222717.78</v>
          </cell>
          <cell r="AF313">
            <v>327986.89</v>
          </cell>
          <cell r="AG313">
            <v>274184.46000000002</v>
          </cell>
          <cell r="AH313">
            <v>323872.93</v>
          </cell>
          <cell r="AI313">
            <v>235619.89</v>
          </cell>
          <cell r="AJ313">
            <v>178266.22</v>
          </cell>
          <cell r="AK313">
            <v>173071.84</v>
          </cell>
          <cell r="AL313">
            <v>185785.32</v>
          </cell>
          <cell r="AM313">
            <v>165515.16</v>
          </cell>
          <cell r="AN313">
            <v>178418.46000000002</v>
          </cell>
          <cell r="AO313">
            <v>172588.62</v>
          </cell>
          <cell r="AQ313">
            <v>2448889.8199999998</v>
          </cell>
          <cell r="AR313">
            <v>2448889.8199999998</v>
          </cell>
          <cell r="AS313">
            <v>2448889.8199999998</v>
          </cell>
          <cell r="AT313">
            <v>2525506.98</v>
          </cell>
          <cell r="AU313">
            <v>2525506.98</v>
          </cell>
          <cell r="AV313">
            <v>2525506.98</v>
          </cell>
          <cell r="AW313" t="e">
            <v>#REF!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D313">
            <v>1879122.23</v>
          </cell>
          <cell r="BE313">
            <v>2041608.88</v>
          </cell>
          <cell r="BF313">
            <v>2318025.84</v>
          </cell>
          <cell r="BH313">
            <v>2656018.36</v>
          </cell>
          <cell r="BI313">
            <v>2600959.73</v>
          </cell>
          <cell r="BJ313">
            <v>4067601.17</v>
          </cell>
          <cell r="BK313">
            <v>2525506.98</v>
          </cell>
          <cell r="BL313">
            <v>2600479.2400000002</v>
          </cell>
          <cell r="BM313">
            <v>0</v>
          </cell>
          <cell r="BN313">
            <v>0</v>
          </cell>
          <cell r="BO313">
            <v>1300144.23</v>
          </cell>
          <cell r="BP313">
            <v>55539.119999999893</v>
          </cell>
          <cell r="BQ313">
            <v>-74972.259999999995</v>
          </cell>
          <cell r="BS313">
            <v>2142650.1800000002</v>
          </cell>
          <cell r="BT313">
            <v>2600479.2400000002</v>
          </cell>
          <cell r="BU313">
            <v>2142650.1800000002</v>
          </cell>
          <cell r="BV313">
            <v>457829.05999999994</v>
          </cell>
        </row>
        <row r="315">
          <cell r="C315" t="str">
            <v>O&amp;M</v>
          </cell>
          <cell r="E315" t="str">
            <v>MS-P-E-PhotoDigitlma</v>
          </cell>
          <cell r="I315">
            <v>0</v>
          </cell>
          <cell r="J315">
            <v>0</v>
          </cell>
          <cell r="K315">
            <v>0</v>
          </cell>
          <cell r="L315" t="str">
            <v xml:space="preserve"> </v>
          </cell>
          <cell r="M315">
            <v>0</v>
          </cell>
          <cell r="N315">
            <v>0</v>
          </cell>
          <cell r="O315">
            <v>0</v>
          </cell>
          <cell r="P315" t="str">
            <v xml:space="preserve"> 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D315">
            <v>15400.59</v>
          </cell>
          <cell r="BE315">
            <v>15701.22</v>
          </cell>
          <cell r="BF315">
            <v>17996.66</v>
          </cell>
          <cell r="BH315">
            <v>0</v>
          </cell>
          <cell r="BI315">
            <v>19655.400000000001</v>
          </cell>
          <cell r="BJ315">
            <v>19524.84</v>
          </cell>
          <cell r="BK315">
            <v>0</v>
          </cell>
          <cell r="BL315">
            <v>0</v>
          </cell>
          <cell r="BO315">
            <v>0</v>
          </cell>
          <cell r="BP315">
            <v>0</v>
          </cell>
          <cell r="BQ315">
            <v>0</v>
          </cell>
          <cell r="BS315">
            <v>54256.88</v>
          </cell>
          <cell r="BT315">
            <v>0</v>
          </cell>
          <cell r="BU315">
            <v>54256.88</v>
          </cell>
          <cell r="BV315">
            <v>-54256.88</v>
          </cell>
        </row>
        <row r="316">
          <cell r="C316" t="str">
            <v>O&amp;M</v>
          </cell>
          <cell r="E316" t="str">
            <v>EN-P-EnviroFieldSrvs</v>
          </cell>
          <cell r="I316">
            <v>263751.43</v>
          </cell>
          <cell r="J316">
            <v>159642.81</v>
          </cell>
          <cell r="K316">
            <v>-104108.62</v>
          </cell>
          <cell r="L316">
            <v>-0.652134725015176</v>
          </cell>
          <cell r="M316">
            <v>898339.27</v>
          </cell>
          <cell r="N316">
            <v>958974.22</v>
          </cell>
          <cell r="O316">
            <v>60634.949999999953</v>
          </cell>
          <cell r="P316">
            <v>6.3228967719278162E-2</v>
          </cell>
          <cell r="R316">
            <v>183347.6</v>
          </cell>
          <cell r="S316">
            <v>159313.19</v>
          </cell>
          <cell r="T316">
            <v>154624.46</v>
          </cell>
          <cell r="U316">
            <v>137302.59</v>
          </cell>
          <cell r="V316">
            <v>0</v>
          </cell>
          <cell r="W316">
            <v>263751.43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159922.15</v>
          </cell>
          <cell r="AE316">
            <v>159922.15</v>
          </cell>
          <cell r="AF316">
            <v>159922.15</v>
          </cell>
          <cell r="AG316">
            <v>159922.15</v>
          </cell>
          <cell r="AH316">
            <v>159642.81</v>
          </cell>
          <cell r="AI316">
            <v>159642.81</v>
          </cell>
          <cell r="AJ316">
            <v>159642.81</v>
          </cell>
          <cell r="AK316">
            <v>159642.81</v>
          </cell>
          <cell r="AL316">
            <v>159642.81</v>
          </cell>
          <cell r="AM316">
            <v>159642.81</v>
          </cell>
          <cell r="AN316">
            <v>159642.81</v>
          </cell>
          <cell r="AO316">
            <v>159642.67000000001</v>
          </cell>
          <cell r="AQ316">
            <v>1916830.94</v>
          </cell>
          <cell r="AR316">
            <v>1916830.94</v>
          </cell>
          <cell r="AS316">
            <v>1916830.94</v>
          </cell>
          <cell r="AT316">
            <v>1877723.34</v>
          </cell>
          <cell r="AU316">
            <v>1877723.34</v>
          </cell>
          <cell r="AV316">
            <v>1877723.34</v>
          </cell>
          <cell r="AW316" t="e">
            <v>#REF!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D316">
            <v>1597397.05</v>
          </cell>
          <cell r="BE316">
            <v>1483458.12</v>
          </cell>
          <cell r="BF316">
            <v>0</v>
          </cell>
          <cell r="BH316">
            <v>1916830.94</v>
          </cell>
          <cell r="BI316">
            <v>1755541.44</v>
          </cell>
          <cell r="BJ316">
            <v>1712891.6</v>
          </cell>
          <cell r="BK316">
            <v>1877723.34</v>
          </cell>
          <cell r="BL316">
            <v>1696152.48</v>
          </cell>
          <cell r="BO316">
            <v>797813.21</v>
          </cell>
          <cell r="BP316">
            <v>220678.45999999996</v>
          </cell>
          <cell r="BQ316">
            <v>181570.8600000001</v>
          </cell>
          <cell r="BS316">
            <v>0</v>
          </cell>
          <cell r="BT316">
            <v>1696152.48</v>
          </cell>
          <cell r="BU316">
            <v>0</v>
          </cell>
          <cell r="BV316">
            <v>1696152.48</v>
          </cell>
        </row>
        <row r="317">
          <cell r="C317" t="str">
            <v>O&amp;M</v>
          </cell>
          <cell r="E317" t="str">
            <v>EN-P-ManufGsPlntRemd</v>
          </cell>
          <cell r="I317">
            <v>232453.76000000001</v>
          </cell>
          <cell r="J317">
            <v>127977.7</v>
          </cell>
          <cell r="K317">
            <v>-104476.06000000001</v>
          </cell>
          <cell r="L317">
            <v>-0.81636144422036039</v>
          </cell>
          <cell r="M317">
            <v>658213.98</v>
          </cell>
          <cell r="N317">
            <v>768482.96</v>
          </cell>
          <cell r="O317">
            <v>110268.97999999998</v>
          </cell>
          <cell r="P317">
            <v>0.14348916728095049</v>
          </cell>
          <cell r="R317">
            <v>116837.47</v>
          </cell>
          <cell r="S317">
            <v>94646.45</v>
          </cell>
          <cell r="T317">
            <v>106107.39</v>
          </cell>
          <cell r="U317">
            <v>108168.91</v>
          </cell>
          <cell r="V317">
            <v>0</v>
          </cell>
          <cell r="W317">
            <v>232453.76000000001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128131.89</v>
          </cell>
          <cell r="AE317">
            <v>128131.89</v>
          </cell>
          <cell r="AF317">
            <v>128131.89</v>
          </cell>
          <cell r="AG317">
            <v>128131.89</v>
          </cell>
          <cell r="AH317">
            <v>127977.7</v>
          </cell>
          <cell r="AI317">
            <v>127977.7</v>
          </cell>
          <cell r="AJ317">
            <v>127977.7</v>
          </cell>
          <cell r="AK317">
            <v>127977.7</v>
          </cell>
          <cell r="AL317">
            <v>127977.7</v>
          </cell>
          <cell r="AM317">
            <v>127977.7</v>
          </cell>
          <cell r="AN317">
            <v>127977.7</v>
          </cell>
          <cell r="AO317">
            <v>128748.65</v>
          </cell>
          <cell r="AQ317">
            <v>1349625.07</v>
          </cell>
          <cell r="AR317">
            <v>1349625.07</v>
          </cell>
          <cell r="AS317">
            <v>1349625.07</v>
          </cell>
          <cell r="AT317">
            <v>1272684.26</v>
          </cell>
          <cell r="AU317">
            <v>1272684.26</v>
          </cell>
          <cell r="AV317">
            <v>1272684.26</v>
          </cell>
          <cell r="AW317" t="e">
            <v>#REF!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D317">
            <v>1369822.24</v>
          </cell>
          <cell r="BE317">
            <v>1346142.76</v>
          </cell>
          <cell r="BF317">
            <v>1724771.2</v>
          </cell>
          <cell r="BH317">
            <v>1537120.11</v>
          </cell>
          <cell r="BI317">
            <v>1583223.2</v>
          </cell>
          <cell r="BJ317">
            <v>2079604.8</v>
          </cell>
          <cell r="BK317">
            <v>1272684.26</v>
          </cell>
          <cell r="BL317">
            <v>1272684.26</v>
          </cell>
          <cell r="BO317">
            <v>614470.28</v>
          </cell>
          <cell r="BP317">
            <v>264435.85000000009</v>
          </cell>
          <cell r="BQ317">
            <v>0</v>
          </cell>
          <cell r="BS317">
            <v>1569687.2</v>
          </cell>
          <cell r="BT317">
            <v>1272684.26</v>
          </cell>
          <cell r="BU317">
            <v>1569687.2</v>
          </cell>
          <cell r="BV317">
            <v>-297002.93999999994</v>
          </cell>
        </row>
        <row r="318">
          <cell r="C318" t="str">
            <v>O&amp;M</v>
          </cell>
          <cell r="E318" t="str">
            <v>EN-P-EEP-O&amp;M Impleme</v>
          </cell>
          <cell r="I318">
            <v>0</v>
          </cell>
          <cell r="J318">
            <v>0</v>
          </cell>
          <cell r="K318">
            <v>0</v>
          </cell>
          <cell r="L318" t="str">
            <v xml:space="preserve"> </v>
          </cell>
          <cell r="M318">
            <v>0</v>
          </cell>
          <cell r="N318">
            <v>0</v>
          </cell>
          <cell r="O318">
            <v>0</v>
          </cell>
          <cell r="P318" t="str">
            <v xml:space="preserve"> 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O318">
            <v>0</v>
          </cell>
          <cell r="BP318">
            <v>0</v>
          </cell>
          <cell r="BQ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</row>
        <row r="319">
          <cell r="C319" t="str">
            <v>O&amp;M</v>
          </cell>
          <cell r="E319" t="str">
            <v>EN-P-E-CorpEnvS</v>
          </cell>
          <cell r="I319">
            <v>34445.760000000002</v>
          </cell>
          <cell r="J319">
            <v>18681.25</v>
          </cell>
          <cell r="K319">
            <v>-15764.510000000002</v>
          </cell>
          <cell r="L319">
            <v>-0.84386804951488803</v>
          </cell>
          <cell r="M319">
            <v>106552.18</v>
          </cell>
          <cell r="N319">
            <v>112087.5</v>
          </cell>
          <cell r="O319">
            <v>5535.320000000007</v>
          </cell>
          <cell r="P319">
            <v>4.9383918813427075E-2</v>
          </cell>
          <cell r="R319">
            <v>2448.7399999999998</v>
          </cell>
          <cell r="S319">
            <v>26394.37</v>
          </cell>
          <cell r="T319">
            <v>14209.48</v>
          </cell>
          <cell r="U319">
            <v>29053.83</v>
          </cell>
          <cell r="V319">
            <v>0</v>
          </cell>
          <cell r="W319">
            <v>34445.760000000002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D319">
            <v>18681.25</v>
          </cell>
          <cell r="AE319">
            <v>18681.25</v>
          </cell>
          <cell r="AF319">
            <v>18681.25</v>
          </cell>
          <cell r="AG319">
            <v>18681.25</v>
          </cell>
          <cell r="AH319">
            <v>18681.25</v>
          </cell>
          <cell r="AI319">
            <v>18681.25</v>
          </cell>
          <cell r="AJ319">
            <v>18681.25</v>
          </cell>
          <cell r="AK319">
            <v>18681.25</v>
          </cell>
          <cell r="AL319">
            <v>18681.25</v>
          </cell>
          <cell r="AM319">
            <v>18681.25</v>
          </cell>
          <cell r="AN319">
            <v>18681.25</v>
          </cell>
          <cell r="AO319">
            <v>18681.25</v>
          </cell>
          <cell r="AQ319">
            <v>224175</v>
          </cell>
          <cell r="AR319">
            <v>224175</v>
          </cell>
          <cell r="AS319">
            <v>228011.4</v>
          </cell>
          <cell r="AT319">
            <v>228011.4</v>
          </cell>
          <cell r="AU319">
            <v>237738</v>
          </cell>
          <cell r="AV319">
            <v>237739</v>
          </cell>
          <cell r="AW319" t="e">
            <v>#REF!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D319">
            <v>150199.4</v>
          </cell>
          <cell r="BE319">
            <v>157534.57999999999</v>
          </cell>
          <cell r="BF319">
            <v>119975.07</v>
          </cell>
          <cell r="BH319">
            <v>224175</v>
          </cell>
          <cell r="BI319">
            <v>151219.20000000001</v>
          </cell>
          <cell r="BJ319">
            <v>142504.20000000001</v>
          </cell>
          <cell r="BK319">
            <v>237739</v>
          </cell>
          <cell r="BL319">
            <v>237739</v>
          </cell>
          <cell r="BO319">
            <v>131186.82</v>
          </cell>
          <cell r="BP319">
            <v>-13564</v>
          </cell>
          <cell r="BQ319">
            <v>0</v>
          </cell>
          <cell r="BS319">
            <v>231406.89</v>
          </cell>
          <cell r="BT319">
            <v>237739</v>
          </cell>
          <cell r="BU319">
            <v>231406.89</v>
          </cell>
          <cell r="BV319">
            <v>6332.109999999986</v>
          </cell>
        </row>
        <row r="320">
          <cell r="C320" t="str">
            <v>O&amp;M</v>
          </cell>
          <cell r="E320" t="str">
            <v>EN-P-Env Remed</v>
          </cell>
          <cell r="I320">
            <v>21162.65</v>
          </cell>
          <cell r="J320">
            <v>13454.4</v>
          </cell>
          <cell r="K320">
            <v>-7708.2500000000018</v>
          </cell>
          <cell r="L320">
            <v>-0.57291666666666685</v>
          </cell>
          <cell r="M320">
            <v>46950.25</v>
          </cell>
          <cell r="N320">
            <v>80726.399999999994</v>
          </cell>
          <cell r="O320">
            <v>33776.149999999994</v>
          </cell>
          <cell r="P320">
            <v>0.41840277777777773</v>
          </cell>
          <cell r="R320">
            <v>5886.3</v>
          </cell>
          <cell r="S320">
            <v>6026.45</v>
          </cell>
          <cell r="T320">
            <v>7147.65</v>
          </cell>
          <cell r="U320">
            <v>6727.2</v>
          </cell>
          <cell r="V320">
            <v>0</v>
          </cell>
          <cell r="W320">
            <v>21162.65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13454.4</v>
          </cell>
          <cell r="AE320">
            <v>13454.4</v>
          </cell>
          <cell r="AF320">
            <v>13454.4</v>
          </cell>
          <cell r="AG320">
            <v>13454.4</v>
          </cell>
          <cell r="AH320">
            <v>13454.4</v>
          </cell>
          <cell r="AI320">
            <v>13454.4</v>
          </cell>
          <cell r="AJ320">
            <v>13454.4</v>
          </cell>
          <cell r="AK320">
            <v>13454.4</v>
          </cell>
          <cell r="AL320">
            <v>13454.4</v>
          </cell>
          <cell r="AM320">
            <v>13454.4</v>
          </cell>
          <cell r="AN320">
            <v>13454.4</v>
          </cell>
          <cell r="AO320">
            <v>13174.1</v>
          </cell>
          <cell r="AQ320">
            <v>161172.5</v>
          </cell>
          <cell r="AR320">
            <v>161172.5</v>
          </cell>
          <cell r="AS320">
            <v>161172.5</v>
          </cell>
          <cell r="AT320">
            <v>141131.04999999999</v>
          </cell>
          <cell r="AU320">
            <v>141131.04999999999</v>
          </cell>
          <cell r="AV320">
            <v>141131.04999999999</v>
          </cell>
          <cell r="AW320" t="e">
            <v>#REF!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D320">
            <v>104308.18</v>
          </cell>
          <cell r="BE320">
            <v>173532.79999999999</v>
          </cell>
          <cell r="BF320">
            <v>224448.69</v>
          </cell>
          <cell r="BH320">
            <v>161172.5</v>
          </cell>
          <cell r="BI320">
            <v>189839.4</v>
          </cell>
          <cell r="BJ320">
            <v>271767</v>
          </cell>
          <cell r="BK320">
            <v>141131.04999999999</v>
          </cell>
          <cell r="BL320">
            <v>91097.5</v>
          </cell>
          <cell r="BO320">
            <v>44147.25</v>
          </cell>
          <cell r="BP320">
            <v>70075</v>
          </cell>
          <cell r="BQ320">
            <v>50033.549999999988</v>
          </cell>
          <cell r="BS320">
            <v>0</v>
          </cell>
          <cell r="BT320">
            <v>91097.5</v>
          </cell>
          <cell r="BU320">
            <v>0</v>
          </cell>
          <cell r="BV320">
            <v>91097.5</v>
          </cell>
        </row>
        <row r="321">
          <cell r="C321" t="str">
            <v>O&amp;M</v>
          </cell>
          <cell r="E321" t="str">
            <v>EN-P-LicPermit</v>
          </cell>
          <cell r="I321">
            <v>55661.78</v>
          </cell>
          <cell r="J321">
            <v>31395.94</v>
          </cell>
          <cell r="K321">
            <v>-24265.84</v>
          </cell>
          <cell r="L321">
            <v>-0.77289738736919489</v>
          </cell>
          <cell r="M321">
            <v>162011.91</v>
          </cell>
          <cell r="N321">
            <v>188962.48</v>
          </cell>
          <cell r="O321">
            <v>26950.570000000007</v>
          </cell>
          <cell r="P321">
            <v>0.14262392195530035</v>
          </cell>
          <cell r="R321">
            <v>38217.97</v>
          </cell>
          <cell r="S321">
            <v>16460.87</v>
          </cell>
          <cell r="T321">
            <v>29195.3</v>
          </cell>
          <cell r="U321">
            <v>20451.39</v>
          </cell>
          <cell r="V321">
            <v>2024.6</v>
          </cell>
          <cell r="W321">
            <v>55661.78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31542.65</v>
          </cell>
          <cell r="AE321">
            <v>31542.65</v>
          </cell>
          <cell r="AF321">
            <v>31542.65</v>
          </cell>
          <cell r="AG321">
            <v>31542.65</v>
          </cell>
          <cell r="AH321">
            <v>31395.94</v>
          </cell>
          <cell r="AI321">
            <v>31395.94</v>
          </cell>
          <cell r="AJ321">
            <v>31395.94</v>
          </cell>
          <cell r="AK321">
            <v>31542.65</v>
          </cell>
          <cell r="AL321">
            <v>31542.65</v>
          </cell>
          <cell r="AM321">
            <v>31542.65</v>
          </cell>
          <cell r="AN321">
            <v>31542.65</v>
          </cell>
          <cell r="AO321">
            <v>32129.49</v>
          </cell>
          <cell r="AQ321">
            <v>378658.51</v>
          </cell>
          <cell r="AR321">
            <v>378658.51</v>
          </cell>
          <cell r="AS321">
            <v>378658.51</v>
          </cell>
          <cell r="AT321">
            <v>378658.51</v>
          </cell>
          <cell r="AU321">
            <v>387167.69</v>
          </cell>
          <cell r="AV321">
            <v>387167.69</v>
          </cell>
          <cell r="AW321" t="e">
            <v>#REF!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D321">
            <v>306694.27</v>
          </cell>
          <cell r="BE321">
            <v>316824.7</v>
          </cell>
          <cell r="BF321">
            <v>181503.41</v>
          </cell>
          <cell r="BH321">
            <v>378658.51</v>
          </cell>
          <cell r="BI321">
            <v>380447.25</v>
          </cell>
          <cell r="BJ321">
            <v>270245.76000000001</v>
          </cell>
          <cell r="BK321">
            <v>387167.69</v>
          </cell>
          <cell r="BL321">
            <v>387167.69</v>
          </cell>
          <cell r="BO321">
            <v>225155.78</v>
          </cell>
          <cell r="BP321">
            <v>-8509.179999999993</v>
          </cell>
          <cell r="BQ321">
            <v>0</v>
          </cell>
          <cell r="BS321">
            <v>795895.92</v>
          </cell>
          <cell r="BT321">
            <v>387167.69</v>
          </cell>
          <cell r="BU321">
            <v>795895.92</v>
          </cell>
          <cell r="BV321">
            <v>-408728.23000000004</v>
          </cell>
        </row>
        <row r="322">
          <cell r="C322" t="str">
            <v>O&amp;M</v>
          </cell>
          <cell r="E322" t="str">
            <v>MS-P-PhotDigImgVidGr</v>
          </cell>
          <cell r="I322">
            <v>6664.02</v>
          </cell>
          <cell r="J322">
            <v>5149.47</v>
          </cell>
          <cell r="K322">
            <v>-1514.5500000000002</v>
          </cell>
          <cell r="L322">
            <v>-0.29411764705882354</v>
          </cell>
          <cell r="M322">
            <v>43215.16</v>
          </cell>
          <cell r="N322">
            <v>30896.82</v>
          </cell>
          <cell r="O322">
            <v>-12318.340000000004</v>
          </cell>
          <cell r="P322">
            <v>-0.39869281045751648</v>
          </cell>
          <cell r="R322">
            <v>8683.42</v>
          </cell>
          <cell r="S322">
            <v>8784.39</v>
          </cell>
          <cell r="T322">
            <v>6563.05</v>
          </cell>
          <cell r="U322">
            <v>7067.9</v>
          </cell>
          <cell r="V322">
            <v>5452.38</v>
          </cell>
          <cell r="W322">
            <v>6664.02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5149.47</v>
          </cell>
          <cell r="AE322">
            <v>5149.47</v>
          </cell>
          <cell r="AF322">
            <v>5149.47</v>
          </cell>
          <cell r="AG322">
            <v>5149.47</v>
          </cell>
          <cell r="AH322">
            <v>5149.47</v>
          </cell>
          <cell r="AI322">
            <v>5149.47</v>
          </cell>
          <cell r="AJ322">
            <v>5149.47</v>
          </cell>
          <cell r="AK322">
            <v>5250.44</v>
          </cell>
          <cell r="AL322">
            <v>5250.44</v>
          </cell>
          <cell r="AM322">
            <v>5250.44</v>
          </cell>
          <cell r="AN322">
            <v>4846.5600000000004</v>
          </cell>
          <cell r="AO322">
            <v>8683.42</v>
          </cell>
          <cell r="AQ322">
            <v>65327.59</v>
          </cell>
          <cell r="AR322">
            <v>65327.59</v>
          </cell>
          <cell r="AS322">
            <v>65327.59</v>
          </cell>
          <cell r="AT322">
            <v>65327.59</v>
          </cell>
          <cell r="AU322">
            <v>67953.59</v>
          </cell>
          <cell r="AV322">
            <v>67953.59</v>
          </cell>
          <cell r="AW322" t="e">
            <v>#REF!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D322">
            <v>94137.26</v>
          </cell>
          <cell r="BE322">
            <v>94509.6</v>
          </cell>
          <cell r="BF322">
            <v>92331.46</v>
          </cell>
          <cell r="BH322">
            <v>65327.59</v>
          </cell>
          <cell r="BI322">
            <v>84355.6</v>
          </cell>
          <cell r="BJ322">
            <v>82383.839999999997</v>
          </cell>
          <cell r="BK322">
            <v>67953.59</v>
          </cell>
          <cell r="BL322">
            <v>67953.59</v>
          </cell>
          <cell r="BO322">
            <v>24738.429999999993</v>
          </cell>
          <cell r="BP322">
            <v>-2626</v>
          </cell>
          <cell r="BQ322">
            <v>0</v>
          </cell>
          <cell r="BS322">
            <v>9248</v>
          </cell>
          <cell r="BT322">
            <v>67953.59</v>
          </cell>
          <cell r="BU322">
            <v>9248</v>
          </cell>
          <cell r="BV322">
            <v>58705.59</v>
          </cell>
        </row>
        <row r="323">
          <cell r="C323" t="str">
            <v>O&amp;M</v>
          </cell>
          <cell r="E323" t="str">
            <v>MS-P-PwrSysts RelGrp</v>
          </cell>
          <cell r="I323">
            <v>161608.47</v>
          </cell>
          <cell r="J323">
            <v>148540.95000000001</v>
          </cell>
          <cell r="K323">
            <v>-13067.51999999999</v>
          </cell>
          <cell r="L323">
            <v>-8.7972508591065215E-2</v>
          </cell>
          <cell r="M323">
            <v>748217.61</v>
          </cell>
          <cell r="N323">
            <v>891654.06</v>
          </cell>
          <cell r="O323">
            <v>143436.45000000007</v>
          </cell>
          <cell r="P323">
            <v>0.16086558277994054</v>
          </cell>
          <cell r="R323">
            <v>139761.21</v>
          </cell>
          <cell r="S323">
            <v>95249.97</v>
          </cell>
          <cell r="T323">
            <v>124856.07</v>
          </cell>
          <cell r="U323">
            <v>159260.4</v>
          </cell>
          <cell r="V323">
            <v>67481.490000000005</v>
          </cell>
          <cell r="W323">
            <v>161608.47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148643.04</v>
          </cell>
          <cell r="AE323">
            <v>148643.04</v>
          </cell>
          <cell r="AF323">
            <v>148643.04</v>
          </cell>
          <cell r="AG323">
            <v>148643.04</v>
          </cell>
          <cell r="AH323">
            <v>148540.95000000001</v>
          </cell>
          <cell r="AI323">
            <v>148540.95000000001</v>
          </cell>
          <cell r="AJ323">
            <v>148540.95000000001</v>
          </cell>
          <cell r="AK323">
            <v>148540.95000000001</v>
          </cell>
          <cell r="AL323">
            <v>148540.95000000001</v>
          </cell>
          <cell r="AM323">
            <v>148540.95000000001</v>
          </cell>
          <cell r="AN323">
            <v>148540.95000000001</v>
          </cell>
          <cell r="AO323">
            <v>147009.60000000001</v>
          </cell>
          <cell r="AQ323">
            <v>1781368.41</v>
          </cell>
          <cell r="AR323">
            <v>1781368.41</v>
          </cell>
          <cell r="AS323">
            <v>1781368.41</v>
          </cell>
          <cell r="AT323">
            <v>1687751.88</v>
          </cell>
          <cell r="AU323">
            <v>1687751.88</v>
          </cell>
          <cell r="AV323">
            <v>1687751.88</v>
          </cell>
          <cell r="AW323" t="e">
            <v>#REF!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D323">
            <v>1906507.6</v>
          </cell>
          <cell r="BE323">
            <v>1427872.16</v>
          </cell>
          <cell r="BF323">
            <v>1546078.86</v>
          </cell>
          <cell r="BH323">
            <v>1781368.41</v>
          </cell>
          <cell r="BI323">
            <v>1817935.25</v>
          </cell>
          <cell r="BJ323">
            <v>1773657.6</v>
          </cell>
          <cell r="BK323">
            <v>1687751.88</v>
          </cell>
          <cell r="BL323">
            <v>1687751.88</v>
          </cell>
          <cell r="BO323">
            <v>939534.2699999999</v>
          </cell>
          <cell r="BP323">
            <v>93616.530000000028</v>
          </cell>
          <cell r="BQ323">
            <v>0</v>
          </cell>
          <cell r="BS323">
            <v>1902328.56</v>
          </cell>
          <cell r="BT323">
            <v>1687751.88</v>
          </cell>
          <cell r="BU323">
            <v>1902328.56</v>
          </cell>
          <cell r="BV323">
            <v>-214576.68000000017</v>
          </cell>
        </row>
        <row r="324">
          <cell r="C324" t="str">
            <v>O&amp;M</v>
          </cell>
          <cell r="E324" t="str">
            <v>MS-P-Metrl&amp;InstrSvGr</v>
          </cell>
          <cell r="I324">
            <v>114396.66</v>
          </cell>
          <cell r="J324">
            <v>136783.07999999999</v>
          </cell>
          <cell r="K324">
            <v>22386.419999999984</v>
          </cell>
          <cell r="L324">
            <v>0.16366366366366356</v>
          </cell>
          <cell r="M324">
            <v>668717.28</v>
          </cell>
          <cell r="N324">
            <v>822341.52</v>
          </cell>
          <cell r="O324">
            <v>153624.24</v>
          </cell>
          <cell r="P324">
            <v>0.18681318681318679</v>
          </cell>
          <cell r="R324">
            <v>143560.62</v>
          </cell>
          <cell r="S324">
            <v>70548.03</v>
          </cell>
          <cell r="T324">
            <v>102279.24</v>
          </cell>
          <cell r="U324">
            <v>97144.74</v>
          </cell>
          <cell r="V324">
            <v>140787.99</v>
          </cell>
          <cell r="W324">
            <v>114396.66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137193.84</v>
          </cell>
          <cell r="AE324">
            <v>137193.84</v>
          </cell>
          <cell r="AF324">
            <v>137193.84</v>
          </cell>
          <cell r="AG324">
            <v>137193.84</v>
          </cell>
          <cell r="AH324">
            <v>136783.07999999999</v>
          </cell>
          <cell r="AI324">
            <v>136783.07999999999</v>
          </cell>
          <cell r="AJ324">
            <v>136783.07999999999</v>
          </cell>
          <cell r="AK324">
            <v>136783.07999999999</v>
          </cell>
          <cell r="AL324">
            <v>136783.07999999999</v>
          </cell>
          <cell r="AM324">
            <v>136783.07999999999</v>
          </cell>
          <cell r="AN324">
            <v>136783.07999999999</v>
          </cell>
          <cell r="AO324">
            <v>136269.63</v>
          </cell>
          <cell r="AQ324">
            <v>1642526.55</v>
          </cell>
          <cell r="AR324">
            <v>1642526.55</v>
          </cell>
          <cell r="AS324">
            <v>1642526.55</v>
          </cell>
          <cell r="AT324">
            <v>1642526.55</v>
          </cell>
          <cell r="AU324">
            <v>1642526.55</v>
          </cell>
          <cell r="AV324">
            <v>1642526.55</v>
          </cell>
          <cell r="AW324" t="e">
            <v>#REF!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D324">
            <v>1573196.17</v>
          </cell>
          <cell r="BE324">
            <v>1619236</v>
          </cell>
          <cell r="BF324">
            <v>1545795.68</v>
          </cell>
          <cell r="BH324">
            <v>1642526.55</v>
          </cell>
          <cell r="BI324">
            <v>1613505.53</v>
          </cell>
          <cell r="BJ324">
            <v>1574081.28</v>
          </cell>
          <cell r="BK324">
            <v>1642526.55</v>
          </cell>
          <cell r="BL324">
            <v>1642526.55</v>
          </cell>
          <cell r="BO324">
            <v>973809.27</v>
          </cell>
          <cell r="BP324">
            <v>0</v>
          </cell>
          <cell r="BQ324">
            <v>0</v>
          </cell>
          <cell r="BS324">
            <v>1687839.33</v>
          </cell>
          <cell r="BT324">
            <v>1642526.55</v>
          </cell>
          <cell r="BU324">
            <v>1687839.33</v>
          </cell>
          <cell r="BV324">
            <v>-45312.780000000028</v>
          </cell>
        </row>
        <row r="325">
          <cell r="C325" t="str">
            <v>O&amp;M</v>
          </cell>
          <cell r="E325" t="str">
            <v>MS-P-EnvironmEmissGr</v>
          </cell>
          <cell r="I325">
            <v>917.19</v>
          </cell>
          <cell r="J325">
            <v>3974.49</v>
          </cell>
          <cell r="K325">
            <v>3057.2999999999997</v>
          </cell>
          <cell r="L325">
            <v>0.76923076923076916</v>
          </cell>
          <cell r="M325">
            <v>31592.1</v>
          </cell>
          <cell r="N325">
            <v>23846.94</v>
          </cell>
          <cell r="O325">
            <v>-7745.16</v>
          </cell>
          <cell r="P325">
            <v>-0.3247863247863248</v>
          </cell>
          <cell r="R325">
            <v>6216.51</v>
          </cell>
          <cell r="S325">
            <v>8866.17</v>
          </cell>
          <cell r="T325">
            <v>7541.34</v>
          </cell>
          <cell r="U325">
            <v>1324.83</v>
          </cell>
          <cell r="V325">
            <v>6726.06</v>
          </cell>
          <cell r="W325">
            <v>917.19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3974.49</v>
          </cell>
          <cell r="AE325">
            <v>3974.49</v>
          </cell>
          <cell r="AF325">
            <v>3974.49</v>
          </cell>
          <cell r="AG325">
            <v>3974.49</v>
          </cell>
          <cell r="AH325">
            <v>3974.49</v>
          </cell>
          <cell r="AI325">
            <v>3974.49</v>
          </cell>
          <cell r="AJ325">
            <v>3974.49</v>
          </cell>
          <cell r="AK325">
            <v>3974.49</v>
          </cell>
          <cell r="AL325">
            <v>3974.49</v>
          </cell>
          <cell r="AM325">
            <v>3974.49</v>
          </cell>
          <cell r="AN325">
            <v>3974.49</v>
          </cell>
          <cell r="AO325">
            <v>2955.39</v>
          </cell>
          <cell r="AQ325">
            <v>46674.78</v>
          </cell>
          <cell r="AR325">
            <v>46674.78</v>
          </cell>
          <cell r="AS325">
            <v>46674.78</v>
          </cell>
          <cell r="AT325">
            <v>46674.78</v>
          </cell>
          <cell r="AU325">
            <v>46674.78</v>
          </cell>
          <cell r="AV325">
            <v>46674.78</v>
          </cell>
          <cell r="AW325" t="e">
            <v>#REF!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D325">
            <v>34605.120000000003</v>
          </cell>
          <cell r="BE325">
            <v>47464.56</v>
          </cell>
          <cell r="BF325">
            <v>54188.55</v>
          </cell>
          <cell r="BH325">
            <v>46674.78</v>
          </cell>
          <cell r="BI325">
            <v>42363.199999999997</v>
          </cell>
          <cell r="BJ325">
            <v>41379.360000000001</v>
          </cell>
          <cell r="BK325">
            <v>46674.78</v>
          </cell>
          <cell r="BL325">
            <v>46674.78</v>
          </cell>
          <cell r="BO325">
            <v>15082.68</v>
          </cell>
          <cell r="BP325">
            <v>0</v>
          </cell>
          <cell r="BQ325">
            <v>0</v>
          </cell>
          <cell r="BS325">
            <v>43960.5</v>
          </cell>
          <cell r="BT325">
            <v>46674.78</v>
          </cell>
          <cell r="BU325">
            <v>43960.5</v>
          </cell>
          <cell r="BV325">
            <v>2714.2799999999988</v>
          </cell>
        </row>
        <row r="326">
          <cell r="C326" t="str">
            <v>O&amp;M</v>
          </cell>
          <cell r="E326" t="str">
            <v>MS-P-ThermalPerforGr</v>
          </cell>
          <cell r="I326">
            <v>3923.88</v>
          </cell>
          <cell r="J326">
            <v>10635.78</v>
          </cell>
          <cell r="K326">
            <v>6711.9000000000005</v>
          </cell>
          <cell r="L326">
            <v>0.6310679611650486</v>
          </cell>
          <cell r="M326">
            <v>11771.64</v>
          </cell>
          <cell r="N326">
            <v>63814.68</v>
          </cell>
          <cell r="O326">
            <v>52043.040000000001</v>
          </cell>
          <cell r="P326">
            <v>0.81553398058252424</v>
          </cell>
          <cell r="R326">
            <v>1858.68</v>
          </cell>
          <cell r="S326">
            <v>0</v>
          </cell>
          <cell r="T326">
            <v>413.04</v>
          </cell>
          <cell r="U326">
            <v>206.52</v>
          </cell>
          <cell r="V326">
            <v>5369.52</v>
          </cell>
          <cell r="W326">
            <v>3923.88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10635.78</v>
          </cell>
          <cell r="AE326">
            <v>10635.78</v>
          </cell>
          <cell r="AF326">
            <v>10635.78</v>
          </cell>
          <cell r="AG326">
            <v>10635.78</v>
          </cell>
          <cell r="AH326">
            <v>10635.78</v>
          </cell>
          <cell r="AI326">
            <v>10635.78</v>
          </cell>
          <cell r="AJ326">
            <v>10635.78</v>
          </cell>
          <cell r="AK326">
            <v>10635.78</v>
          </cell>
          <cell r="AL326">
            <v>10222.74</v>
          </cell>
          <cell r="AM326">
            <v>10222.74</v>
          </cell>
          <cell r="AN326">
            <v>10222.74</v>
          </cell>
          <cell r="AO326">
            <v>12391.2</v>
          </cell>
          <cell r="AQ326">
            <v>128145.66</v>
          </cell>
          <cell r="AR326">
            <v>128145.66</v>
          </cell>
          <cell r="AS326">
            <v>128145.66</v>
          </cell>
          <cell r="AT326">
            <v>128145.66</v>
          </cell>
          <cell r="AU326">
            <v>128145.66</v>
          </cell>
          <cell r="AV326">
            <v>128145.66</v>
          </cell>
          <cell r="AW326" t="e">
            <v>#REF!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D326">
            <v>83724.95</v>
          </cell>
          <cell r="BE326">
            <v>33781.86</v>
          </cell>
          <cell r="BF326">
            <v>40620</v>
          </cell>
          <cell r="BH326">
            <v>128145.66</v>
          </cell>
          <cell r="BI326">
            <v>123070.54</v>
          </cell>
          <cell r="BJ326">
            <v>120022.56</v>
          </cell>
          <cell r="BK326">
            <v>128145.66</v>
          </cell>
          <cell r="BL326">
            <v>128145.66</v>
          </cell>
          <cell r="BO326">
            <v>116374.02</v>
          </cell>
          <cell r="BP326">
            <v>0</v>
          </cell>
          <cell r="BQ326">
            <v>0</v>
          </cell>
          <cell r="BS326">
            <v>162188.64000000001</v>
          </cell>
          <cell r="BT326">
            <v>128145.66</v>
          </cell>
          <cell r="BU326">
            <v>162188.64000000001</v>
          </cell>
          <cell r="BV326">
            <v>-34042.98000000001</v>
          </cell>
        </row>
        <row r="327">
          <cell r="C327" t="str">
            <v>O&amp;M</v>
          </cell>
          <cell r="E327" t="str">
            <v>MS-P-NondestrcExamGr</v>
          </cell>
          <cell r="I327">
            <v>22298.92</v>
          </cell>
          <cell r="J327">
            <v>16749.88</v>
          </cell>
          <cell r="K327">
            <v>-5549.0399999999972</v>
          </cell>
          <cell r="L327">
            <v>-0.33128834355828202</v>
          </cell>
          <cell r="M327">
            <v>33294.239999999998</v>
          </cell>
          <cell r="N327">
            <v>100499.28</v>
          </cell>
          <cell r="O327">
            <v>67205.040000000008</v>
          </cell>
          <cell r="P327">
            <v>0.66871165644171793</v>
          </cell>
          <cell r="R327">
            <v>2466.2399999999998</v>
          </cell>
          <cell r="S327">
            <v>308.27999999999997</v>
          </cell>
          <cell r="T327">
            <v>411.04</v>
          </cell>
          <cell r="U327">
            <v>2466.2399999999998</v>
          </cell>
          <cell r="V327">
            <v>5343.52</v>
          </cell>
          <cell r="W327">
            <v>22298.92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16749.88</v>
          </cell>
          <cell r="AE327">
            <v>16749.88</v>
          </cell>
          <cell r="AF327">
            <v>16749.88</v>
          </cell>
          <cell r="AG327">
            <v>16749.88</v>
          </cell>
          <cell r="AH327">
            <v>16749.88</v>
          </cell>
          <cell r="AI327">
            <v>16749.88</v>
          </cell>
          <cell r="AJ327">
            <v>16749.88</v>
          </cell>
          <cell r="AK327">
            <v>16749.88</v>
          </cell>
          <cell r="AL327">
            <v>16749.88</v>
          </cell>
          <cell r="AM327">
            <v>16749.88</v>
          </cell>
          <cell r="AN327">
            <v>16647.12</v>
          </cell>
          <cell r="AO327">
            <v>13872.6</v>
          </cell>
          <cell r="AQ327">
            <v>198018.52</v>
          </cell>
          <cell r="AR327">
            <v>198018.52</v>
          </cell>
          <cell r="AS327">
            <v>198018.52</v>
          </cell>
          <cell r="AT327">
            <v>198018.52</v>
          </cell>
          <cell r="AU327">
            <v>198018.52</v>
          </cell>
          <cell r="AV327">
            <v>198018.52</v>
          </cell>
          <cell r="AW327" t="e">
            <v>#REF!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D327">
            <v>167813.75</v>
          </cell>
          <cell r="BE327">
            <v>277738.2</v>
          </cell>
          <cell r="BF327">
            <v>298946.48</v>
          </cell>
          <cell r="BH327">
            <v>198018.52</v>
          </cell>
          <cell r="BI327">
            <v>302890.90999999997</v>
          </cell>
          <cell r="BJ327">
            <v>295488</v>
          </cell>
          <cell r="BK327">
            <v>198018.52</v>
          </cell>
          <cell r="BL327">
            <v>198018.52</v>
          </cell>
          <cell r="BO327">
            <v>164724.28</v>
          </cell>
          <cell r="BP327">
            <v>0</v>
          </cell>
          <cell r="BQ327">
            <v>0</v>
          </cell>
          <cell r="BS327">
            <v>349147.54</v>
          </cell>
          <cell r="BT327">
            <v>198018.52</v>
          </cell>
          <cell r="BU327">
            <v>349147.54</v>
          </cell>
          <cell r="BV327">
            <v>-151129.01999999999</v>
          </cell>
        </row>
        <row r="328">
          <cell r="C328" t="str">
            <v>O&amp;M</v>
          </cell>
          <cell r="E328" t="str">
            <v>MS-P-Metlrgy &amp;CorrGr</v>
          </cell>
          <cell r="I328">
            <v>1039.5</v>
          </cell>
          <cell r="J328">
            <v>7068.6</v>
          </cell>
          <cell r="K328">
            <v>6029.1</v>
          </cell>
          <cell r="L328">
            <v>0.8529411764705882</v>
          </cell>
          <cell r="M328">
            <v>51871.05</v>
          </cell>
          <cell r="N328">
            <v>42411.6</v>
          </cell>
          <cell r="O328">
            <v>-9459.4500000000044</v>
          </cell>
          <cell r="P328">
            <v>-0.22303921568627463</v>
          </cell>
          <cell r="R328">
            <v>7484.4</v>
          </cell>
          <cell r="S328">
            <v>12993.75</v>
          </cell>
          <cell r="T328">
            <v>26715.15</v>
          </cell>
          <cell r="U328">
            <v>3326.4</v>
          </cell>
          <cell r="V328">
            <v>311.85000000000002</v>
          </cell>
          <cell r="W328">
            <v>1039.5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7068.6</v>
          </cell>
          <cell r="AE328">
            <v>7068.6</v>
          </cell>
          <cell r="AF328">
            <v>7068.6</v>
          </cell>
          <cell r="AG328">
            <v>7068.6</v>
          </cell>
          <cell r="AH328">
            <v>7068.6</v>
          </cell>
          <cell r="AI328">
            <v>7068.6</v>
          </cell>
          <cell r="AJ328">
            <v>7068.6</v>
          </cell>
          <cell r="AK328">
            <v>7068.6</v>
          </cell>
          <cell r="AL328">
            <v>7068.6</v>
          </cell>
          <cell r="AM328">
            <v>7068.6</v>
          </cell>
          <cell r="AN328">
            <v>7068.6</v>
          </cell>
          <cell r="AO328">
            <v>11226.6</v>
          </cell>
          <cell r="AQ328">
            <v>88981.2</v>
          </cell>
          <cell r="AR328">
            <v>88981.2</v>
          </cell>
          <cell r="AS328">
            <v>88981.2</v>
          </cell>
          <cell r="AT328">
            <v>88981.2</v>
          </cell>
          <cell r="AU328">
            <v>88981.2</v>
          </cell>
          <cell r="AV328">
            <v>88981.2</v>
          </cell>
          <cell r="AW328" t="e">
            <v>#REF!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D328">
            <v>28689.57</v>
          </cell>
          <cell r="BE328">
            <v>37378.78</v>
          </cell>
          <cell r="BF328">
            <v>54965.5</v>
          </cell>
          <cell r="BH328">
            <v>88981.2</v>
          </cell>
          <cell r="BI328">
            <v>73247.73</v>
          </cell>
          <cell r="BJ328">
            <v>71416.44</v>
          </cell>
          <cell r="BK328">
            <v>88981.2</v>
          </cell>
          <cell r="BL328">
            <v>88981.2</v>
          </cell>
          <cell r="BO328">
            <v>37110.149999999994</v>
          </cell>
          <cell r="BP328">
            <v>0</v>
          </cell>
          <cell r="BQ328">
            <v>0</v>
          </cell>
          <cell r="BS328">
            <v>66618.5</v>
          </cell>
          <cell r="BT328">
            <v>88981.2</v>
          </cell>
          <cell r="BU328">
            <v>66618.5</v>
          </cell>
          <cell r="BV328">
            <v>22362.699999999997</v>
          </cell>
        </row>
        <row r="329">
          <cell r="C329" t="str">
            <v>O&amp;M</v>
          </cell>
          <cell r="E329" t="str">
            <v>MS-P-ESyPrtTel &amp;CnGp</v>
          </cell>
          <cell r="I329">
            <v>118544.46</v>
          </cell>
          <cell r="J329">
            <v>96227.8</v>
          </cell>
          <cell r="K329">
            <v>-22316.660000000003</v>
          </cell>
          <cell r="L329">
            <v>-0.23191489361702131</v>
          </cell>
          <cell r="M329">
            <v>665916.85</v>
          </cell>
          <cell r="N329">
            <v>577366.80000000005</v>
          </cell>
          <cell r="O329">
            <v>-88550.04999999993</v>
          </cell>
          <cell r="P329">
            <v>-0.15336879432624101</v>
          </cell>
          <cell r="R329">
            <v>121820.3</v>
          </cell>
          <cell r="S329">
            <v>92440.11</v>
          </cell>
          <cell r="T329">
            <v>108512.2</v>
          </cell>
          <cell r="U329">
            <v>91621.15</v>
          </cell>
          <cell r="V329">
            <v>132978.63</v>
          </cell>
          <cell r="W329">
            <v>118544.46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96227.8</v>
          </cell>
          <cell r="AE329">
            <v>96227.8</v>
          </cell>
          <cell r="AF329">
            <v>96227.8</v>
          </cell>
          <cell r="AG329">
            <v>96227.8</v>
          </cell>
          <cell r="AH329">
            <v>96227.8</v>
          </cell>
          <cell r="AI329">
            <v>96227.8</v>
          </cell>
          <cell r="AJ329">
            <v>96227.8</v>
          </cell>
          <cell r="AK329">
            <v>96227.8</v>
          </cell>
          <cell r="AL329">
            <v>96227.8</v>
          </cell>
          <cell r="AM329">
            <v>96227.8</v>
          </cell>
          <cell r="AN329">
            <v>96227.8</v>
          </cell>
          <cell r="AO329">
            <v>97251.5</v>
          </cell>
          <cell r="AQ329">
            <v>1155757.3</v>
          </cell>
          <cell r="AR329">
            <v>1155757.3</v>
          </cell>
          <cell r="AS329">
            <v>1155757.3</v>
          </cell>
          <cell r="AT329">
            <v>1155757.3</v>
          </cell>
          <cell r="AU329">
            <v>1155757.3</v>
          </cell>
          <cell r="AV329">
            <v>1155757.3</v>
          </cell>
          <cell r="AW329" t="e">
            <v>#REF!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D329">
            <v>1315218.83</v>
          </cell>
          <cell r="BE329">
            <v>1083926.52</v>
          </cell>
          <cell r="BF329">
            <v>892271.52</v>
          </cell>
          <cell r="BH329">
            <v>1155757.3</v>
          </cell>
          <cell r="BI329">
            <v>728916.46</v>
          </cell>
          <cell r="BJ329">
            <v>711185.76</v>
          </cell>
          <cell r="BK329">
            <v>1155757.3</v>
          </cell>
          <cell r="BL329">
            <v>1155757.3</v>
          </cell>
          <cell r="BO329">
            <v>489840.45000000007</v>
          </cell>
          <cell r="BP329">
            <v>0</v>
          </cell>
          <cell r="BQ329">
            <v>0</v>
          </cell>
          <cell r="BS329">
            <v>1417488.41</v>
          </cell>
          <cell r="BT329">
            <v>1155757.3</v>
          </cell>
          <cell r="BU329">
            <v>1417488.41</v>
          </cell>
          <cell r="BV329">
            <v>-261731.10999999987</v>
          </cell>
        </row>
        <row r="330">
          <cell r="C330" t="str">
            <v>O&amp;M</v>
          </cell>
          <cell r="E330" t="str">
            <v>MS-P-VibratnAnalyGrp</v>
          </cell>
          <cell r="I330">
            <v>0</v>
          </cell>
          <cell r="J330">
            <v>1145.32</v>
          </cell>
          <cell r="K330">
            <v>1145.32</v>
          </cell>
          <cell r="L330">
            <v>1</v>
          </cell>
          <cell r="M330">
            <v>2394.7600000000002</v>
          </cell>
          <cell r="N330">
            <v>6871.92</v>
          </cell>
          <cell r="O330">
            <v>4477.16</v>
          </cell>
          <cell r="P330">
            <v>0.65151515151515149</v>
          </cell>
          <cell r="R330">
            <v>312.36</v>
          </cell>
          <cell r="S330">
            <v>0</v>
          </cell>
          <cell r="T330">
            <v>728.84</v>
          </cell>
          <cell r="U330">
            <v>0</v>
          </cell>
          <cell r="V330">
            <v>1353.56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1145.32</v>
          </cell>
          <cell r="AE330">
            <v>1145.32</v>
          </cell>
          <cell r="AF330">
            <v>1145.32</v>
          </cell>
          <cell r="AG330">
            <v>1145.32</v>
          </cell>
          <cell r="AH330">
            <v>1145.32</v>
          </cell>
          <cell r="AI330">
            <v>1145.32</v>
          </cell>
          <cell r="AJ330">
            <v>1145.32</v>
          </cell>
          <cell r="AK330">
            <v>1145.32</v>
          </cell>
          <cell r="AL330">
            <v>1145.32</v>
          </cell>
          <cell r="AM330">
            <v>1145.32</v>
          </cell>
          <cell r="AN330">
            <v>937.08</v>
          </cell>
          <cell r="AO330">
            <v>1457.68</v>
          </cell>
          <cell r="AQ330">
            <v>13847.96</v>
          </cell>
          <cell r="AR330">
            <v>13847.96</v>
          </cell>
          <cell r="AS330">
            <v>13847.96</v>
          </cell>
          <cell r="AT330">
            <v>13847.96</v>
          </cell>
          <cell r="AU330">
            <v>13847.96</v>
          </cell>
          <cell r="AV330">
            <v>13847.96</v>
          </cell>
          <cell r="AW330" t="e">
            <v>#REF!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D330">
            <v>10856.88</v>
          </cell>
          <cell r="BE330">
            <v>13853.25</v>
          </cell>
          <cell r="BF330">
            <v>12009.64</v>
          </cell>
          <cell r="BH330">
            <v>13847.96</v>
          </cell>
          <cell r="BI330">
            <v>9153.84</v>
          </cell>
          <cell r="BJ330">
            <v>8883</v>
          </cell>
          <cell r="BK330">
            <v>13847.96</v>
          </cell>
          <cell r="BL330">
            <v>13847.96</v>
          </cell>
          <cell r="BO330">
            <v>11453.199999999999</v>
          </cell>
          <cell r="BP330">
            <v>0</v>
          </cell>
          <cell r="BQ330">
            <v>0</v>
          </cell>
          <cell r="BS330">
            <v>10064</v>
          </cell>
          <cell r="BT330">
            <v>13847.96</v>
          </cell>
          <cell r="BU330">
            <v>10064</v>
          </cell>
          <cell r="BV330">
            <v>3783.9599999999991</v>
          </cell>
        </row>
        <row r="331">
          <cell r="C331" t="str">
            <v>O&amp;M</v>
          </cell>
          <cell r="E331" t="str">
            <v>MS-P-MatTst&amp;InspctGr</v>
          </cell>
          <cell r="I331">
            <v>205673.93</v>
          </cell>
          <cell r="J331">
            <v>181465.13</v>
          </cell>
          <cell r="K331">
            <v>-24208.799999999988</v>
          </cell>
          <cell r="L331">
            <v>-0.1334074485825458</v>
          </cell>
          <cell r="M331">
            <v>1177657.25</v>
          </cell>
          <cell r="N331">
            <v>1090001.22</v>
          </cell>
          <cell r="O331">
            <v>-87656.030000000028</v>
          </cell>
          <cell r="P331">
            <v>-8.0418286137331138E-2</v>
          </cell>
          <cell r="R331">
            <v>200529.56</v>
          </cell>
          <cell r="S331">
            <v>157558.94</v>
          </cell>
          <cell r="T331">
            <v>185600.8</v>
          </cell>
          <cell r="U331">
            <v>184087.75</v>
          </cell>
          <cell r="V331">
            <v>244206.27</v>
          </cell>
          <cell r="W331">
            <v>205673.93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181767.74</v>
          </cell>
          <cell r="AE331">
            <v>181767.74</v>
          </cell>
          <cell r="AF331">
            <v>181767.74</v>
          </cell>
          <cell r="AG331">
            <v>181767.74</v>
          </cell>
          <cell r="AH331">
            <v>181465.13</v>
          </cell>
          <cell r="AI331">
            <v>181465.13</v>
          </cell>
          <cell r="AJ331">
            <v>181465.13</v>
          </cell>
          <cell r="AK331">
            <v>181465.13</v>
          </cell>
          <cell r="AL331">
            <v>181465.13</v>
          </cell>
          <cell r="AM331">
            <v>181465.13</v>
          </cell>
          <cell r="AN331">
            <v>181465.13</v>
          </cell>
          <cell r="AO331">
            <v>184289.49</v>
          </cell>
          <cell r="AQ331">
            <v>2181616.36</v>
          </cell>
          <cell r="AR331">
            <v>2181616.36</v>
          </cell>
          <cell r="AS331">
            <v>2181616.36</v>
          </cell>
          <cell r="AT331">
            <v>2088311.61</v>
          </cell>
          <cell r="AU331">
            <v>2088311.61</v>
          </cell>
          <cell r="AV331">
            <v>2088311.61</v>
          </cell>
          <cell r="AW331" t="e">
            <v>#REF!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D331">
            <v>2714105.4</v>
          </cell>
          <cell r="BE331">
            <v>2723730.9</v>
          </cell>
          <cell r="BF331">
            <v>2310169.6800000002</v>
          </cell>
          <cell r="BH331">
            <v>2181616.36</v>
          </cell>
          <cell r="BI331">
            <v>2233597.7999999998</v>
          </cell>
          <cell r="BJ331">
            <v>1975657.2</v>
          </cell>
          <cell r="BK331">
            <v>2088311.61</v>
          </cell>
          <cell r="BL331">
            <v>2088311.61</v>
          </cell>
          <cell r="BO331">
            <v>910654.3600000001</v>
          </cell>
          <cell r="BP331">
            <v>93304.749999999767</v>
          </cell>
          <cell r="BQ331">
            <v>0</v>
          </cell>
          <cell r="BS331">
            <v>2233748.4</v>
          </cell>
          <cell r="BT331">
            <v>2088311.61</v>
          </cell>
          <cell r="BU331">
            <v>2233748.4</v>
          </cell>
          <cell r="BV331">
            <v>-145436.7899999998</v>
          </cell>
        </row>
        <row r="332">
          <cell r="C332" t="str">
            <v>O&amp;M</v>
          </cell>
          <cell r="E332" t="str">
            <v>MS-P-Analytic ChemGr</v>
          </cell>
          <cell r="I332">
            <v>925.38</v>
          </cell>
          <cell r="J332">
            <v>4524.08</v>
          </cell>
          <cell r="K332">
            <v>3598.7</v>
          </cell>
          <cell r="L332">
            <v>0.79545454545454541</v>
          </cell>
          <cell r="M332">
            <v>5243.82</v>
          </cell>
          <cell r="N332">
            <v>27144.48</v>
          </cell>
          <cell r="O332">
            <v>21900.66</v>
          </cell>
          <cell r="P332">
            <v>0.80681818181818188</v>
          </cell>
          <cell r="R332">
            <v>925.38</v>
          </cell>
          <cell r="S332">
            <v>1336.66</v>
          </cell>
          <cell r="T332">
            <v>1645.12</v>
          </cell>
          <cell r="U332">
            <v>0</v>
          </cell>
          <cell r="V332">
            <v>411.28</v>
          </cell>
          <cell r="W332">
            <v>925.38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4524.08</v>
          </cell>
          <cell r="AE332">
            <v>4524.08</v>
          </cell>
          <cell r="AF332">
            <v>4524.08</v>
          </cell>
          <cell r="AG332">
            <v>4524.08</v>
          </cell>
          <cell r="AH332">
            <v>4524.08</v>
          </cell>
          <cell r="AI332">
            <v>4524.08</v>
          </cell>
          <cell r="AJ332">
            <v>4524.08</v>
          </cell>
          <cell r="AK332">
            <v>4524.08</v>
          </cell>
          <cell r="AL332">
            <v>4112.8</v>
          </cell>
          <cell r="AM332">
            <v>3907.16</v>
          </cell>
          <cell r="AN332">
            <v>3598.7</v>
          </cell>
          <cell r="AO332">
            <v>5346.64</v>
          </cell>
          <cell r="AQ332">
            <v>53157.94</v>
          </cell>
          <cell r="AR332">
            <v>53157.94</v>
          </cell>
          <cell r="AS332">
            <v>53157.94</v>
          </cell>
          <cell r="AT332">
            <v>53157.94</v>
          </cell>
          <cell r="AU332">
            <v>53157.94</v>
          </cell>
          <cell r="AV332">
            <v>53157.94</v>
          </cell>
          <cell r="AW332" t="e">
            <v>#REF!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D332">
            <v>34502.76</v>
          </cell>
          <cell r="BE332">
            <v>70152.03</v>
          </cell>
          <cell r="BF332">
            <v>54507.31</v>
          </cell>
          <cell r="BH332">
            <v>53157.94</v>
          </cell>
          <cell r="BI332">
            <v>65065.39</v>
          </cell>
          <cell r="BJ332">
            <v>63486</v>
          </cell>
          <cell r="BK332">
            <v>53157.94</v>
          </cell>
          <cell r="BL332">
            <v>53157.94</v>
          </cell>
          <cell r="BO332">
            <v>47914.12</v>
          </cell>
          <cell r="BP332">
            <v>0</v>
          </cell>
          <cell r="BQ332">
            <v>0</v>
          </cell>
          <cell r="BS332">
            <v>40620</v>
          </cell>
          <cell r="BT332">
            <v>53157.94</v>
          </cell>
          <cell r="BU332">
            <v>40620</v>
          </cell>
          <cell r="BV332">
            <v>12537.940000000002</v>
          </cell>
        </row>
        <row r="333">
          <cell r="C333" t="str">
            <v>O&amp;M</v>
          </cell>
          <cell r="E333" t="str">
            <v>MS-P-InslFld&amp;PtrPrdG</v>
          </cell>
          <cell r="I333">
            <v>84926.22</v>
          </cell>
          <cell r="J333">
            <v>80853.02</v>
          </cell>
          <cell r="K333">
            <v>-4073.1999999999971</v>
          </cell>
          <cell r="L333">
            <v>-5.0377833753148575E-2</v>
          </cell>
          <cell r="M333">
            <v>515565.29</v>
          </cell>
          <cell r="N333">
            <v>485932.76</v>
          </cell>
          <cell r="O333">
            <v>-29632.52999999997</v>
          </cell>
          <cell r="P333">
            <v>-6.0980720871751826E-2</v>
          </cell>
          <cell r="R333">
            <v>78307.27</v>
          </cell>
          <cell r="S333">
            <v>68735.25</v>
          </cell>
          <cell r="T333">
            <v>89508.57</v>
          </cell>
          <cell r="U333">
            <v>97960.46</v>
          </cell>
          <cell r="V333">
            <v>96127.52</v>
          </cell>
          <cell r="W333">
            <v>84926.22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81056.679999999993</v>
          </cell>
          <cell r="AE333">
            <v>81056.679999999993</v>
          </cell>
          <cell r="AF333">
            <v>81056.679999999993</v>
          </cell>
          <cell r="AG333">
            <v>81056.679999999993</v>
          </cell>
          <cell r="AH333">
            <v>80853.02</v>
          </cell>
          <cell r="AI333">
            <v>80853.02</v>
          </cell>
          <cell r="AJ333">
            <v>80853.02</v>
          </cell>
          <cell r="AK333">
            <v>80853.02</v>
          </cell>
          <cell r="AL333">
            <v>80853.02</v>
          </cell>
          <cell r="AM333">
            <v>80853.02</v>
          </cell>
          <cell r="AN333">
            <v>80853.02</v>
          </cell>
          <cell r="AO333">
            <v>78714.59</v>
          </cell>
          <cell r="AQ333">
            <v>968912.45</v>
          </cell>
          <cell r="AR333">
            <v>968912.45</v>
          </cell>
          <cell r="AS333">
            <v>968912.45</v>
          </cell>
          <cell r="AT333">
            <v>968912.45</v>
          </cell>
          <cell r="AU333">
            <v>968912.45</v>
          </cell>
          <cell r="AV333">
            <v>968912.45</v>
          </cell>
          <cell r="AW333" t="e">
            <v>#REF!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D333">
            <v>1065693.44</v>
          </cell>
          <cell r="BE333">
            <v>1092125.8500000001</v>
          </cell>
          <cell r="BF333">
            <v>977617.02</v>
          </cell>
          <cell r="BH333">
            <v>968912.45</v>
          </cell>
          <cell r="BI333">
            <v>945111.04000000004</v>
          </cell>
          <cell r="BJ333">
            <v>922084.8</v>
          </cell>
          <cell r="BK333">
            <v>968912.45</v>
          </cell>
          <cell r="BL333">
            <v>968912.45</v>
          </cell>
          <cell r="BO333">
            <v>453347.16</v>
          </cell>
          <cell r="BP333">
            <v>0</v>
          </cell>
          <cell r="BQ333">
            <v>0</v>
          </cell>
          <cell r="BS333">
            <v>949969.86</v>
          </cell>
          <cell r="BT333">
            <v>968912.45</v>
          </cell>
          <cell r="BU333">
            <v>949969.86</v>
          </cell>
          <cell r="BV333">
            <v>18942.589999999967</v>
          </cell>
        </row>
        <row r="334">
          <cell r="C334" t="str">
            <v>O&amp;M</v>
          </cell>
          <cell r="E334" t="str">
            <v>MS-P-RadEnvirAnalyGr</v>
          </cell>
          <cell r="I334">
            <v>0</v>
          </cell>
          <cell r="J334">
            <v>305.04000000000002</v>
          </cell>
          <cell r="K334">
            <v>305.04000000000002</v>
          </cell>
          <cell r="L334">
            <v>1</v>
          </cell>
          <cell r="M334">
            <v>0</v>
          </cell>
          <cell r="N334">
            <v>1830.24</v>
          </cell>
          <cell r="O334">
            <v>1830.24</v>
          </cell>
          <cell r="P334">
            <v>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305.04000000000002</v>
          </cell>
          <cell r="AE334">
            <v>305.04000000000002</v>
          </cell>
          <cell r="AF334">
            <v>305.04000000000002</v>
          </cell>
          <cell r="AG334">
            <v>305.04000000000002</v>
          </cell>
          <cell r="AH334">
            <v>305.04000000000002</v>
          </cell>
          <cell r="AI334">
            <v>305.04000000000002</v>
          </cell>
          <cell r="AJ334">
            <v>305.04000000000002</v>
          </cell>
          <cell r="AK334">
            <v>305.04000000000002</v>
          </cell>
          <cell r="AL334">
            <v>305.04000000000002</v>
          </cell>
          <cell r="AM334">
            <v>203.36</v>
          </cell>
          <cell r="AN334">
            <v>0</v>
          </cell>
          <cell r="AO334">
            <v>305.04000000000002</v>
          </cell>
          <cell r="AQ334">
            <v>3253.76</v>
          </cell>
          <cell r="AR334">
            <v>3253.76</v>
          </cell>
          <cell r="AS334">
            <v>3253.76</v>
          </cell>
          <cell r="AT334">
            <v>3253.76</v>
          </cell>
          <cell r="AU334">
            <v>3253.76</v>
          </cell>
          <cell r="AV334">
            <v>3253.76</v>
          </cell>
          <cell r="AW334" t="e">
            <v>#REF!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D334">
            <v>2095.6</v>
          </cell>
          <cell r="BE334">
            <v>3331.52</v>
          </cell>
          <cell r="BF334">
            <v>3130.69</v>
          </cell>
          <cell r="BH334">
            <v>3253.76</v>
          </cell>
          <cell r="BI334">
            <v>1257.3599999999999</v>
          </cell>
          <cell r="BJ334">
            <v>1249.32</v>
          </cell>
          <cell r="BK334">
            <v>3253.76</v>
          </cell>
          <cell r="BL334">
            <v>3253.76</v>
          </cell>
          <cell r="BO334">
            <v>3253.76</v>
          </cell>
          <cell r="BP334">
            <v>0</v>
          </cell>
          <cell r="BQ334">
            <v>0</v>
          </cell>
          <cell r="BS334">
            <v>0</v>
          </cell>
          <cell r="BT334">
            <v>3253.76</v>
          </cell>
          <cell r="BU334">
            <v>0</v>
          </cell>
          <cell r="BV334">
            <v>3253.76</v>
          </cell>
        </row>
        <row r="335">
          <cell r="C335" t="str">
            <v>O&amp;M</v>
          </cell>
          <cell r="E335" t="str">
            <v>EN-P-Env Strategy</v>
          </cell>
          <cell r="I335">
            <v>13672.15</v>
          </cell>
          <cell r="J335">
            <v>4933.25</v>
          </cell>
          <cell r="K335">
            <v>-8738.9</v>
          </cell>
          <cell r="L335">
            <v>-1.7714285714285714</v>
          </cell>
          <cell r="M335">
            <v>23679.599999999999</v>
          </cell>
          <cell r="N335">
            <v>30163.3</v>
          </cell>
          <cell r="O335">
            <v>6483.7000000000007</v>
          </cell>
          <cell r="P335">
            <v>0.21495327102803741</v>
          </cell>
          <cell r="R335">
            <v>4369.45</v>
          </cell>
          <cell r="S335">
            <v>1550.45</v>
          </cell>
          <cell r="T335">
            <v>2678.05</v>
          </cell>
          <cell r="U335">
            <v>1409.5</v>
          </cell>
          <cell r="V335">
            <v>0</v>
          </cell>
          <cell r="W335">
            <v>13672.15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5074.2</v>
          </cell>
          <cell r="AE335">
            <v>5074.2</v>
          </cell>
          <cell r="AF335">
            <v>5074.2</v>
          </cell>
          <cell r="AG335">
            <v>5074.2</v>
          </cell>
          <cell r="AH335">
            <v>4933.25</v>
          </cell>
          <cell r="AI335">
            <v>4933.25</v>
          </cell>
          <cell r="AJ335">
            <v>4933.25</v>
          </cell>
          <cell r="AK335">
            <v>4933.25</v>
          </cell>
          <cell r="AL335">
            <v>4933.25</v>
          </cell>
          <cell r="AM335">
            <v>4933.25</v>
          </cell>
          <cell r="AN335">
            <v>4933.25</v>
          </cell>
          <cell r="AO335">
            <v>4651.3500000000004</v>
          </cell>
          <cell r="AQ335">
            <v>59480.9</v>
          </cell>
          <cell r="AR335">
            <v>59480.9</v>
          </cell>
          <cell r="AS335">
            <v>59480.9</v>
          </cell>
          <cell r="AT335">
            <v>59480.9</v>
          </cell>
          <cell r="AU335">
            <v>59480.9</v>
          </cell>
          <cell r="AV335">
            <v>59480.9</v>
          </cell>
          <cell r="AW335" t="e">
            <v>#REF!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D335">
            <v>75689.320000000007</v>
          </cell>
          <cell r="BE335">
            <v>93525.31</v>
          </cell>
          <cell r="BF335">
            <v>108662.47</v>
          </cell>
          <cell r="BH335">
            <v>59480.9</v>
          </cell>
          <cell r="BI335">
            <v>53225.760000000002</v>
          </cell>
          <cell r="BJ335">
            <v>51927.48</v>
          </cell>
          <cell r="BK335">
            <v>59480.9</v>
          </cell>
          <cell r="BL335">
            <v>59480.9</v>
          </cell>
          <cell r="BO335">
            <v>35801.300000000003</v>
          </cell>
          <cell r="BP335">
            <v>0</v>
          </cell>
          <cell r="BQ335">
            <v>0</v>
          </cell>
          <cell r="BS335">
            <v>125025.12</v>
          </cell>
          <cell r="BT335">
            <v>59480.9</v>
          </cell>
          <cell r="BU335">
            <v>125025.12</v>
          </cell>
          <cell r="BV335">
            <v>-65544.22</v>
          </cell>
        </row>
        <row r="336">
          <cell r="C336" t="str">
            <v>O&amp;M</v>
          </cell>
          <cell r="E336" t="str">
            <v>EN-P-Hlth&amp;SfyIm</v>
          </cell>
          <cell r="I336">
            <v>47584.19</v>
          </cell>
          <cell r="J336">
            <v>38504.28</v>
          </cell>
          <cell r="K336">
            <v>-9079.9100000000035</v>
          </cell>
          <cell r="L336">
            <v>-0.23581560283687952</v>
          </cell>
          <cell r="M336">
            <v>155177.73000000001</v>
          </cell>
          <cell r="N336">
            <v>231025.68</v>
          </cell>
          <cell r="O336">
            <v>75847.949999999983</v>
          </cell>
          <cell r="P336">
            <v>0.32830960610093207</v>
          </cell>
          <cell r="R336">
            <v>33657.11</v>
          </cell>
          <cell r="S336">
            <v>27581.1</v>
          </cell>
          <cell r="T336">
            <v>22870.45</v>
          </cell>
          <cell r="U336">
            <v>23484.880000000001</v>
          </cell>
          <cell r="V336">
            <v>0</v>
          </cell>
          <cell r="W336">
            <v>47584.19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38504.28</v>
          </cell>
          <cell r="AE336">
            <v>38504.28</v>
          </cell>
          <cell r="AF336">
            <v>38504.28</v>
          </cell>
          <cell r="AG336">
            <v>38504.28</v>
          </cell>
          <cell r="AH336">
            <v>38504.28</v>
          </cell>
          <cell r="AI336">
            <v>38504.28</v>
          </cell>
          <cell r="AJ336">
            <v>38504.28</v>
          </cell>
          <cell r="AK336">
            <v>38504.28</v>
          </cell>
          <cell r="AL336">
            <v>38504.28</v>
          </cell>
          <cell r="AM336">
            <v>38504.28</v>
          </cell>
          <cell r="AN336">
            <v>38504.28</v>
          </cell>
          <cell r="AO336">
            <v>39460.06</v>
          </cell>
          <cell r="AQ336">
            <v>463007.14</v>
          </cell>
          <cell r="AR336">
            <v>463007.14</v>
          </cell>
          <cell r="AS336">
            <v>463007.14</v>
          </cell>
          <cell r="AT336">
            <v>463007.14</v>
          </cell>
          <cell r="AU336">
            <v>463007.14</v>
          </cell>
          <cell r="AV336">
            <v>463007.14</v>
          </cell>
          <cell r="AW336" t="e">
            <v>#REF!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D336">
            <v>401568.47</v>
          </cell>
          <cell r="BE336">
            <v>445293.29</v>
          </cell>
          <cell r="BF336">
            <v>380041.69</v>
          </cell>
          <cell r="BH336">
            <v>463007.14</v>
          </cell>
          <cell r="BI336">
            <v>494276.2</v>
          </cell>
          <cell r="BJ336">
            <v>473977.92</v>
          </cell>
          <cell r="BK336">
            <v>463007.14</v>
          </cell>
          <cell r="BL336">
            <v>463007.14</v>
          </cell>
          <cell r="BO336">
            <v>307829.41000000003</v>
          </cell>
          <cell r="BP336">
            <v>0</v>
          </cell>
          <cell r="BQ336">
            <v>0</v>
          </cell>
          <cell r="BS336">
            <v>458159.24</v>
          </cell>
          <cell r="BT336">
            <v>463007.14</v>
          </cell>
          <cell r="BU336">
            <v>458159.24</v>
          </cell>
          <cell r="BV336">
            <v>4847.9000000000233</v>
          </cell>
        </row>
        <row r="337">
          <cell r="C337" t="str">
            <v>O&amp;M</v>
          </cell>
          <cell r="E337" t="str">
            <v>EN-P-E-Hlth&amp;Sfy</v>
          </cell>
          <cell r="I337">
            <v>57490.25</v>
          </cell>
          <cell r="J337">
            <v>39761.279999999999</v>
          </cell>
          <cell r="K337">
            <v>-17728.97</v>
          </cell>
          <cell r="L337">
            <v>-0.44588529343119743</v>
          </cell>
          <cell r="M337">
            <v>206698.19</v>
          </cell>
          <cell r="N337">
            <v>238567.67999999999</v>
          </cell>
          <cell r="O337">
            <v>31869.489999999991</v>
          </cell>
          <cell r="P337">
            <v>0.13358678761515386</v>
          </cell>
          <cell r="R337">
            <v>38676.129999999997</v>
          </cell>
          <cell r="S337">
            <v>33798.75</v>
          </cell>
          <cell r="T337">
            <v>35818.29</v>
          </cell>
          <cell r="U337">
            <v>40914.769999999997</v>
          </cell>
          <cell r="V337">
            <v>0</v>
          </cell>
          <cell r="W337">
            <v>57490.25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39761.279999999999</v>
          </cell>
          <cell r="AE337">
            <v>39761.279999999999</v>
          </cell>
          <cell r="AF337">
            <v>39761.279999999999</v>
          </cell>
          <cell r="AG337">
            <v>39761.279999999999</v>
          </cell>
          <cell r="AH337">
            <v>39761.279999999999</v>
          </cell>
          <cell r="AI337">
            <v>39761.279999999999</v>
          </cell>
          <cell r="AJ337">
            <v>39761.279999999999</v>
          </cell>
          <cell r="AK337">
            <v>39761.279999999999</v>
          </cell>
          <cell r="AL337">
            <v>39761.279999999999</v>
          </cell>
          <cell r="AM337">
            <v>39761.279999999999</v>
          </cell>
          <cell r="AN337">
            <v>39761.279999999999</v>
          </cell>
          <cell r="AO337">
            <v>40037.4</v>
          </cell>
          <cell r="AQ337">
            <v>470626.37</v>
          </cell>
          <cell r="AR337">
            <v>470626.37</v>
          </cell>
          <cell r="AS337">
            <v>470626.23</v>
          </cell>
          <cell r="AT337">
            <v>449287.98</v>
          </cell>
          <cell r="AU337">
            <v>449285</v>
          </cell>
          <cell r="AV337">
            <v>449285</v>
          </cell>
          <cell r="AW337" t="e">
            <v>#REF!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D337">
            <v>413511.72</v>
          </cell>
          <cell r="BE337">
            <v>356724.19</v>
          </cell>
          <cell r="BF337">
            <v>463475.45</v>
          </cell>
          <cell r="BH337">
            <v>477411.48</v>
          </cell>
          <cell r="BI337">
            <v>439650.88</v>
          </cell>
          <cell r="BJ337">
            <v>450209.52</v>
          </cell>
          <cell r="BK337">
            <v>449285</v>
          </cell>
          <cell r="BL337">
            <v>449285</v>
          </cell>
          <cell r="BO337">
            <v>242586.81</v>
          </cell>
          <cell r="BP337">
            <v>28126.479999999981</v>
          </cell>
          <cell r="BQ337">
            <v>0</v>
          </cell>
          <cell r="BS337">
            <v>492147.43</v>
          </cell>
          <cell r="BT337">
            <v>449285</v>
          </cell>
          <cell r="BU337">
            <v>492147.43</v>
          </cell>
          <cell r="BV337">
            <v>-42862.429999999993</v>
          </cell>
        </row>
        <row r="338">
          <cell r="C338" t="str">
            <v>O&amp;M</v>
          </cell>
          <cell r="E338" t="str">
            <v>EN-P-M&amp;Acquis</v>
          </cell>
          <cell r="I338">
            <v>0</v>
          </cell>
          <cell r="J338">
            <v>0</v>
          </cell>
          <cell r="K338">
            <v>0</v>
          </cell>
          <cell r="L338" t="str">
            <v xml:space="preserve"> </v>
          </cell>
          <cell r="M338">
            <v>0</v>
          </cell>
          <cell r="N338">
            <v>0</v>
          </cell>
          <cell r="O338">
            <v>0</v>
          </cell>
          <cell r="P338" t="str">
            <v xml:space="preserve"> 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D338">
            <v>0</v>
          </cell>
          <cell r="BE338">
            <v>0</v>
          </cell>
          <cell r="BF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O338">
            <v>0</v>
          </cell>
          <cell r="BP338">
            <v>0</v>
          </cell>
          <cell r="BQ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</row>
        <row r="339">
          <cell r="C339" t="str">
            <v>O&amp;M</v>
          </cell>
          <cell r="E339" t="str">
            <v>EN-P-E-ComAudit</v>
          </cell>
          <cell r="I339">
            <v>85460.51</v>
          </cell>
          <cell r="J339">
            <v>51119.01</v>
          </cell>
          <cell r="K339">
            <v>-34341.499999999993</v>
          </cell>
          <cell r="L339">
            <v>-0.67179509149336014</v>
          </cell>
          <cell r="M339">
            <v>262319.62</v>
          </cell>
          <cell r="N339">
            <v>306714.06</v>
          </cell>
          <cell r="O339">
            <v>44394.44</v>
          </cell>
          <cell r="P339">
            <v>0.1447421093118457</v>
          </cell>
          <cell r="R339">
            <v>48808.65</v>
          </cell>
          <cell r="S339">
            <v>38396.65</v>
          </cell>
          <cell r="T339">
            <v>50870.76</v>
          </cell>
          <cell r="U339">
            <v>38783.050000000003</v>
          </cell>
          <cell r="V339">
            <v>0</v>
          </cell>
          <cell r="W339">
            <v>85460.51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D339">
            <v>51119.01</v>
          </cell>
          <cell r="AE339">
            <v>51119.01</v>
          </cell>
          <cell r="AF339">
            <v>51119.01</v>
          </cell>
          <cell r="AG339">
            <v>51119.01</v>
          </cell>
          <cell r="AH339">
            <v>51119.01</v>
          </cell>
          <cell r="AI339">
            <v>51119.01</v>
          </cell>
          <cell r="AJ339">
            <v>51119.01</v>
          </cell>
          <cell r="AK339">
            <v>51119.01</v>
          </cell>
          <cell r="AL339">
            <v>51119.01</v>
          </cell>
          <cell r="AM339">
            <v>51119.01</v>
          </cell>
          <cell r="AN339">
            <v>51119.01</v>
          </cell>
          <cell r="AO339">
            <v>50852.07</v>
          </cell>
          <cell r="AQ339">
            <v>566118.28</v>
          </cell>
          <cell r="AR339">
            <v>566118.28</v>
          </cell>
          <cell r="AS339">
            <v>575878.93999999994</v>
          </cell>
          <cell r="AT339">
            <v>508480.88</v>
          </cell>
          <cell r="AU339">
            <v>534380</v>
          </cell>
          <cell r="AV339">
            <v>534381</v>
          </cell>
          <cell r="AW339" t="e">
            <v>#REF!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D339">
            <v>537074.87</v>
          </cell>
          <cell r="BE339">
            <v>507246.37</v>
          </cell>
          <cell r="BF339">
            <v>512209.11</v>
          </cell>
          <cell r="BH339">
            <v>613161.18000000005</v>
          </cell>
          <cell r="BI339">
            <v>571051.88</v>
          </cell>
          <cell r="BJ339">
            <v>537546.23999999999</v>
          </cell>
          <cell r="BK339">
            <v>534381</v>
          </cell>
          <cell r="BL339">
            <v>534381</v>
          </cell>
          <cell r="BO339">
            <v>272061.38</v>
          </cell>
          <cell r="BP339">
            <v>78780.180000000051</v>
          </cell>
          <cell r="BQ339">
            <v>0</v>
          </cell>
          <cell r="BS339">
            <v>558255.18000000005</v>
          </cell>
          <cell r="BT339">
            <v>534381</v>
          </cell>
          <cell r="BU339">
            <v>558255.18000000005</v>
          </cell>
          <cell r="BV339">
            <v>-23874.180000000051</v>
          </cell>
        </row>
        <row r="340">
          <cell r="C340" t="str">
            <v>O&amp;M</v>
          </cell>
          <cell r="E340" t="str">
            <v>EN-P-Env Policy</v>
          </cell>
          <cell r="I340">
            <v>15050.7</v>
          </cell>
          <cell r="J340">
            <v>15767.4</v>
          </cell>
          <cell r="K340">
            <v>716.69999999999891</v>
          </cell>
          <cell r="L340">
            <v>4.5454545454545386E-2</v>
          </cell>
          <cell r="M340">
            <v>32753.19</v>
          </cell>
          <cell r="N340">
            <v>94604.4</v>
          </cell>
          <cell r="O340">
            <v>61851.209999999992</v>
          </cell>
          <cell r="P340">
            <v>0.6537878787878787</v>
          </cell>
          <cell r="R340">
            <v>4085.19</v>
          </cell>
          <cell r="S340">
            <v>2866.8</v>
          </cell>
          <cell r="T340">
            <v>8170.38</v>
          </cell>
          <cell r="U340">
            <v>2580.12</v>
          </cell>
          <cell r="V340">
            <v>0</v>
          </cell>
          <cell r="W340">
            <v>15050.7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15767.4</v>
          </cell>
          <cell r="AE340">
            <v>15767.4</v>
          </cell>
          <cell r="AF340">
            <v>15767.4</v>
          </cell>
          <cell r="AG340">
            <v>15767.4</v>
          </cell>
          <cell r="AH340">
            <v>15767.4</v>
          </cell>
          <cell r="AI340">
            <v>15767.4</v>
          </cell>
          <cell r="AJ340">
            <v>15767.4</v>
          </cell>
          <cell r="AK340">
            <v>15767.4</v>
          </cell>
          <cell r="AL340">
            <v>15767.4</v>
          </cell>
          <cell r="AM340">
            <v>15767.4</v>
          </cell>
          <cell r="AN340">
            <v>15767.4</v>
          </cell>
          <cell r="AO340">
            <v>17630.82</v>
          </cell>
          <cell r="AQ340">
            <v>191072.22</v>
          </cell>
          <cell r="AR340">
            <v>191072.22</v>
          </cell>
          <cell r="AS340">
            <v>191072.22</v>
          </cell>
          <cell r="AT340">
            <v>191072.22</v>
          </cell>
          <cell r="AU340">
            <v>107218.32</v>
          </cell>
          <cell r="AV340">
            <v>107218.32</v>
          </cell>
          <cell r="AW340" t="e">
            <v>#REF!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D340">
            <v>207300.44</v>
          </cell>
          <cell r="BE340">
            <v>160644.06</v>
          </cell>
          <cell r="BF340">
            <v>115463.79</v>
          </cell>
          <cell r="BH340">
            <v>191072.22</v>
          </cell>
          <cell r="BI340">
            <v>253305.60000000001</v>
          </cell>
          <cell r="BJ340">
            <v>247124.64</v>
          </cell>
          <cell r="BK340">
            <v>107218.32</v>
          </cell>
          <cell r="BL340">
            <v>87150.720000000001</v>
          </cell>
          <cell r="BO340">
            <v>54397.53</v>
          </cell>
          <cell r="BP340">
            <v>103921.5</v>
          </cell>
          <cell r="BQ340">
            <v>20067.600000000006</v>
          </cell>
          <cell r="BS340">
            <v>128653.5</v>
          </cell>
          <cell r="BT340">
            <v>87150.720000000001</v>
          </cell>
          <cell r="BU340">
            <v>128653.5</v>
          </cell>
          <cell r="BV340">
            <v>-41502.78</v>
          </cell>
        </row>
        <row r="341">
          <cell r="C341" t="str">
            <v>O&amp;M</v>
          </cell>
          <cell r="E341" t="str">
            <v>EN-P-Integration</v>
          </cell>
          <cell r="F341" t="str">
            <v>Integration</v>
          </cell>
          <cell r="I341">
            <v>0</v>
          </cell>
          <cell r="J341">
            <v>0</v>
          </cell>
          <cell r="K341">
            <v>0</v>
          </cell>
          <cell r="L341" t="str">
            <v xml:space="preserve"> </v>
          </cell>
          <cell r="M341">
            <v>0</v>
          </cell>
          <cell r="N341">
            <v>0</v>
          </cell>
          <cell r="O341">
            <v>0</v>
          </cell>
          <cell r="P341" t="str">
            <v xml:space="preserve"> 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D341">
            <v>0</v>
          </cell>
          <cell r="BE341">
            <v>0</v>
          </cell>
          <cell r="BF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O341">
            <v>0</v>
          </cell>
          <cell r="BP341">
            <v>0</v>
          </cell>
          <cell r="BQ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</row>
        <row r="342">
          <cell r="C342" t="str">
            <v>O&amp;M</v>
          </cell>
          <cell r="E342" t="str">
            <v>MS-P-Integration</v>
          </cell>
          <cell r="F342" t="str">
            <v>Integration</v>
          </cell>
          <cell r="I342">
            <v>0</v>
          </cell>
          <cell r="J342">
            <v>0</v>
          </cell>
          <cell r="K342">
            <v>0</v>
          </cell>
          <cell r="L342" t="str">
            <v xml:space="preserve"> </v>
          </cell>
          <cell r="M342">
            <v>0</v>
          </cell>
          <cell r="N342">
            <v>0</v>
          </cell>
          <cell r="O342">
            <v>0</v>
          </cell>
          <cell r="P342" t="str">
            <v xml:space="preserve"> 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D342">
            <v>0</v>
          </cell>
          <cell r="BE342">
            <v>0</v>
          </cell>
          <cell r="BF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O342">
            <v>0</v>
          </cell>
          <cell r="BP342">
            <v>0</v>
          </cell>
          <cell r="BQ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</row>
        <row r="343">
          <cell r="C343" t="str">
            <v>O&amp;M</v>
          </cell>
          <cell r="E343" t="str">
            <v>EN-P-waste Mana&amp;FldSrv</v>
          </cell>
          <cell r="I343">
            <v>0</v>
          </cell>
          <cell r="J343">
            <v>0</v>
          </cell>
          <cell r="K343">
            <v>0</v>
          </cell>
          <cell r="L343" t="str">
            <v xml:space="preserve"> </v>
          </cell>
          <cell r="M343">
            <v>0</v>
          </cell>
          <cell r="N343">
            <v>0</v>
          </cell>
          <cell r="O343">
            <v>0</v>
          </cell>
          <cell r="P343" t="str">
            <v xml:space="preserve"> 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D343">
            <v>0</v>
          </cell>
          <cell r="BE343">
            <v>0</v>
          </cell>
          <cell r="BF343">
            <v>1415406.3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O343">
            <v>0</v>
          </cell>
          <cell r="BP343">
            <v>0</v>
          </cell>
          <cell r="BQ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</row>
        <row r="344">
          <cell r="C344" t="str">
            <v>O&amp;M</v>
          </cell>
          <cell r="E344" t="str">
            <v>EN-P-Investment Recovery</v>
          </cell>
          <cell r="I344">
            <v>0</v>
          </cell>
          <cell r="J344">
            <v>0</v>
          </cell>
          <cell r="K344">
            <v>0</v>
          </cell>
          <cell r="L344" t="str">
            <v xml:space="preserve"> </v>
          </cell>
          <cell r="M344">
            <v>0</v>
          </cell>
          <cell r="N344">
            <v>0</v>
          </cell>
          <cell r="O344">
            <v>0</v>
          </cell>
          <cell r="P344" t="str">
            <v xml:space="preserve"> 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D344">
            <v>0</v>
          </cell>
          <cell r="BE344">
            <v>0</v>
          </cell>
          <cell r="BF344">
            <v>154320.28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O344">
            <v>0</v>
          </cell>
          <cell r="BP344">
            <v>0</v>
          </cell>
          <cell r="BQ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</row>
        <row r="345">
          <cell r="C345" t="str">
            <v>O&amp;M</v>
          </cell>
          <cell r="E345" t="str">
            <v>MS-P-Auto Maint group</v>
          </cell>
          <cell r="I345">
            <v>0</v>
          </cell>
          <cell r="J345">
            <v>0</v>
          </cell>
          <cell r="K345">
            <v>0</v>
          </cell>
          <cell r="L345" t="str">
            <v xml:space="preserve"> </v>
          </cell>
          <cell r="M345">
            <v>0</v>
          </cell>
          <cell r="N345">
            <v>0</v>
          </cell>
          <cell r="O345">
            <v>0</v>
          </cell>
          <cell r="P345" t="str">
            <v xml:space="preserve"> 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D345">
            <v>0</v>
          </cell>
          <cell r="BE345">
            <v>0</v>
          </cell>
          <cell r="BF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O345">
            <v>0</v>
          </cell>
          <cell r="BP345">
            <v>0</v>
          </cell>
          <cell r="BQ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</row>
        <row r="346">
          <cell r="C346" t="str">
            <v>O&amp;M</v>
          </cell>
          <cell r="E346" t="str">
            <v>EN-P-Coal Ash mar</v>
          </cell>
          <cell r="I346">
            <v>0</v>
          </cell>
          <cell r="J346">
            <v>0</v>
          </cell>
          <cell r="K346">
            <v>0</v>
          </cell>
          <cell r="L346" t="str">
            <v xml:space="preserve"> </v>
          </cell>
          <cell r="M346">
            <v>0</v>
          </cell>
          <cell r="N346">
            <v>0</v>
          </cell>
          <cell r="O346">
            <v>0</v>
          </cell>
          <cell r="P346" t="str">
            <v xml:space="preserve"> 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O346">
            <v>0</v>
          </cell>
          <cell r="BP346">
            <v>0</v>
          </cell>
          <cell r="BQ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</row>
        <row r="347">
          <cell r="C347" t="str">
            <v>O&amp;M</v>
          </cell>
          <cell r="E347" t="str">
            <v>EN-P-EH&amp;S Global</v>
          </cell>
          <cell r="I347">
            <v>0</v>
          </cell>
          <cell r="J347">
            <v>0</v>
          </cell>
          <cell r="K347">
            <v>0</v>
          </cell>
          <cell r="L347" t="str">
            <v xml:space="preserve"> </v>
          </cell>
          <cell r="M347">
            <v>0</v>
          </cell>
          <cell r="N347">
            <v>0</v>
          </cell>
          <cell r="O347">
            <v>0</v>
          </cell>
          <cell r="P347" t="str">
            <v xml:space="preserve"> 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D347">
            <v>0</v>
          </cell>
          <cell r="BE347">
            <v>0</v>
          </cell>
          <cell r="BF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O347">
            <v>0</v>
          </cell>
          <cell r="BP347">
            <v>0</v>
          </cell>
          <cell r="BQ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</row>
        <row r="348">
          <cell r="C348" t="str">
            <v>O&amp;M</v>
          </cell>
          <cell r="E348" t="str">
            <v>EN-P-Resource Recovery</v>
          </cell>
          <cell r="I348">
            <v>0</v>
          </cell>
          <cell r="J348">
            <v>0</v>
          </cell>
          <cell r="K348">
            <v>0</v>
          </cell>
          <cell r="L348" t="str">
            <v xml:space="preserve"> </v>
          </cell>
          <cell r="M348">
            <v>0</v>
          </cell>
          <cell r="N348">
            <v>0</v>
          </cell>
          <cell r="O348">
            <v>0</v>
          </cell>
          <cell r="P348" t="str">
            <v xml:space="preserve"> 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D348">
            <v>0</v>
          </cell>
          <cell r="BE348">
            <v>0</v>
          </cell>
          <cell r="BF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O348">
            <v>0</v>
          </cell>
          <cell r="BP348">
            <v>0</v>
          </cell>
          <cell r="BQ348">
            <v>0</v>
          </cell>
          <cell r="BS348">
            <v>1600845.03</v>
          </cell>
          <cell r="BT348">
            <v>0</v>
          </cell>
          <cell r="BU348">
            <v>1600845.03</v>
          </cell>
          <cell r="BV348">
            <v>-1600845.03</v>
          </cell>
        </row>
        <row r="350">
          <cell r="D350" t="str">
            <v>Non-PT</v>
          </cell>
          <cell r="I350">
            <v>1547651.8099999996</v>
          </cell>
          <cell r="J350">
            <v>1194659.96</v>
          </cell>
          <cell r="K350">
            <v>-352991.85000000003</v>
          </cell>
          <cell r="L350">
            <v>-0.2954747474754239</v>
          </cell>
          <cell r="M350">
            <v>6508152.9700000007</v>
          </cell>
          <cell r="N350">
            <v>7174920.9999999991</v>
          </cell>
          <cell r="O350">
            <v>666768.03000000026</v>
          </cell>
          <cell r="P350">
            <v>9.2930365365695364E-2</v>
          </cell>
          <cell r="R350">
            <v>1188260.5599999998</v>
          </cell>
          <cell r="S350">
            <v>923856.63000000024</v>
          </cell>
          <cell r="T350">
            <v>1086466.67</v>
          </cell>
          <cell r="U350">
            <v>1053342.6300000001</v>
          </cell>
          <cell r="V350">
            <v>708574.67</v>
          </cell>
          <cell r="W350">
            <v>1547651.8099999996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D350">
            <v>1196400.2699999998</v>
          </cell>
          <cell r="AE350">
            <v>1196400.2699999998</v>
          </cell>
          <cell r="AF350">
            <v>1196400.2699999998</v>
          </cell>
          <cell r="AG350">
            <v>1196400.2699999998</v>
          </cell>
          <cell r="AH350">
            <v>1194659.96</v>
          </cell>
          <cell r="AI350">
            <v>1194659.96</v>
          </cell>
          <cell r="AJ350">
            <v>1194659.96</v>
          </cell>
          <cell r="AK350">
            <v>1194907.6399999999</v>
          </cell>
          <cell r="AL350">
            <v>1194083.32</v>
          </cell>
          <cell r="AM350">
            <v>1193776</v>
          </cell>
          <cell r="AN350">
            <v>1192549.2999999998</v>
          </cell>
          <cell r="AO350">
            <v>1204781.2400000002</v>
          </cell>
          <cell r="AQ350">
            <v>14108355.409999998</v>
          </cell>
          <cell r="AR350">
            <v>14108355.409999998</v>
          </cell>
          <cell r="AS350">
            <v>14121952.33</v>
          </cell>
          <cell r="AT350">
            <v>13710204.880000001</v>
          </cell>
          <cell r="AU350">
            <v>13673108.9</v>
          </cell>
          <cell r="AV350">
            <v>13673110.9</v>
          </cell>
          <cell r="AW350" t="e">
            <v>#REF!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D350">
            <v>14210113.880000001</v>
          </cell>
          <cell r="BE350">
            <v>13581728.629999999</v>
          </cell>
          <cell r="BF350">
            <v>13300906.509999996</v>
          </cell>
          <cell r="BH350">
            <v>14349678.460000001</v>
          </cell>
          <cell r="BI350">
            <v>13931906.859999999</v>
          </cell>
          <cell r="BJ350">
            <v>13898299.160000002</v>
          </cell>
          <cell r="BK350">
            <v>13673110.9</v>
          </cell>
          <cell r="BL350">
            <v>13421438.890000001</v>
          </cell>
          <cell r="BM350">
            <v>0</v>
          </cell>
          <cell r="BN350">
            <v>0</v>
          </cell>
          <cell r="BO350">
            <v>6913285.9199999999</v>
          </cell>
          <cell r="BP350">
            <v>928239.57</v>
          </cell>
          <cell r="BQ350">
            <v>251672.0100000001</v>
          </cell>
          <cell r="BS350">
            <v>14887554.129999997</v>
          </cell>
          <cell r="BT350">
            <v>13421438.890000001</v>
          </cell>
          <cell r="BU350">
            <v>14887554.129999997</v>
          </cell>
          <cell r="BV350">
            <v>-1466115.2399999998</v>
          </cell>
        </row>
        <row r="352">
          <cell r="C352" t="str">
            <v>O&amp;M</v>
          </cell>
          <cell r="E352" t="str">
            <v>MS-P-E-PT-PhtoDigtlm</v>
          </cell>
          <cell r="I352">
            <v>0</v>
          </cell>
          <cell r="J352">
            <v>431</v>
          </cell>
          <cell r="K352">
            <v>431</v>
          </cell>
          <cell r="L352">
            <v>1</v>
          </cell>
          <cell r="M352">
            <v>656.61</v>
          </cell>
          <cell r="N352">
            <v>2586</v>
          </cell>
          <cell r="O352">
            <v>1929.3899999999999</v>
          </cell>
          <cell r="P352">
            <v>0.74609048723897908</v>
          </cell>
          <cell r="R352">
            <v>309.17</v>
          </cell>
          <cell r="S352">
            <v>145.34</v>
          </cell>
          <cell r="T352">
            <v>137.6</v>
          </cell>
          <cell r="U352">
            <v>0</v>
          </cell>
          <cell r="V352">
            <v>64.5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431</v>
          </cell>
          <cell r="AE352">
            <v>431</v>
          </cell>
          <cell r="AF352">
            <v>431</v>
          </cell>
          <cell r="AG352">
            <v>431</v>
          </cell>
          <cell r="AH352">
            <v>431</v>
          </cell>
          <cell r="AI352">
            <v>431</v>
          </cell>
          <cell r="AJ352">
            <v>431</v>
          </cell>
          <cell r="AK352">
            <v>431</v>
          </cell>
          <cell r="AL352">
            <v>431</v>
          </cell>
          <cell r="AM352">
            <v>431</v>
          </cell>
          <cell r="AN352">
            <v>431</v>
          </cell>
          <cell r="AO352">
            <v>432</v>
          </cell>
          <cell r="AQ352">
            <v>5296.31</v>
          </cell>
          <cell r="AR352">
            <v>5296.31</v>
          </cell>
          <cell r="AS352">
            <v>5296.31</v>
          </cell>
          <cell r="AT352">
            <v>5296.31</v>
          </cell>
          <cell r="AU352">
            <v>5295</v>
          </cell>
          <cell r="AV352">
            <v>5296</v>
          </cell>
          <cell r="AW352" t="e">
            <v>#REF!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D352">
            <v>727.68</v>
          </cell>
          <cell r="BE352">
            <v>2121.6999999999998</v>
          </cell>
          <cell r="BF352">
            <v>602.91</v>
          </cell>
          <cell r="BH352">
            <v>5173</v>
          </cell>
          <cell r="BI352">
            <v>1908</v>
          </cell>
          <cell r="BJ352">
            <v>1860</v>
          </cell>
          <cell r="BK352">
            <v>5296</v>
          </cell>
          <cell r="BL352">
            <v>5296</v>
          </cell>
          <cell r="BO352">
            <v>4639.3900000000003</v>
          </cell>
          <cell r="BP352">
            <v>-123</v>
          </cell>
          <cell r="BQ352">
            <v>0</v>
          </cell>
          <cell r="BS352">
            <v>636.72</v>
          </cell>
          <cell r="BT352">
            <v>5296</v>
          </cell>
          <cell r="BU352">
            <v>636.72</v>
          </cell>
          <cell r="BV352">
            <v>4659.28</v>
          </cell>
        </row>
        <row r="353">
          <cell r="C353" t="str">
            <v>O&amp;M</v>
          </cell>
          <cell r="E353" t="str">
            <v>EN-P-PT-EnvFieldSrvs</v>
          </cell>
          <cell r="I353">
            <v>393271</v>
          </cell>
          <cell r="J353">
            <v>169031</v>
          </cell>
          <cell r="K353">
            <v>-224240</v>
          </cell>
          <cell r="L353">
            <v>-1.3266205607255475</v>
          </cell>
          <cell r="M353">
            <v>1057024</v>
          </cell>
          <cell r="N353">
            <v>1014998</v>
          </cell>
          <cell r="O353">
            <v>-42026</v>
          </cell>
          <cell r="P353">
            <v>-4.1405007694596443E-2</v>
          </cell>
          <cell r="R353">
            <v>162392</v>
          </cell>
          <cell r="S353">
            <v>129879</v>
          </cell>
          <cell r="T353">
            <v>210253</v>
          </cell>
          <cell r="U353">
            <v>161229</v>
          </cell>
          <cell r="V353">
            <v>0</v>
          </cell>
          <cell r="W353">
            <v>393271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169234</v>
          </cell>
          <cell r="AE353">
            <v>169234</v>
          </cell>
          <cell r="AF353">
            <v>169234</v>
          </cell>
          <cell r="AG353">
            <v>169234</v>
          </cell>
          <cell r="AH353">
            <v>169031</v>
          </cell>
          <cell r="AI353">
            <v>169031</v>
          </cell>
          <cell r="AJ353">
            <v>169031</v>
          </cell>
          <cell r="AK353">
            <v>169031</v>
          </cell>
          <cell r="AL353">
            <v>169031</v>
          </cell>
          <cell r="AM353">
            <v>169031</v>
          </cell>
          <cell r="AN353">
            <v>169031</v>
          </cell>
          <cell r="AO353">
            <v>169037</v>
          </cell>
          <cell r="AQ353">
            <v>2029190</v>
          </cell>
          <cell r="AR353">
            <v>2029190</v>
          </cell>
          <cell r="AS353">
            <v>2029190</v>
          </cell>
          <cell r="AT353">
            <v>2029190</v>
          </cell>
          <cell r="AU353">
            <v>2029190</v>
          </cell>
          <cell r="AV353">
            <v>2029190</v>
          </cell>
          <cell r="AW353" t="e">
            <v>#REF!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D353">
            <v>1949959</v>
          </cell>
          <cell r="BE353">
            <v>1797793</v>
          </cell>
          <cell r="BF353">
            <v>0</v>
          </cell>
          <cell r="BH353">
            <v>2029190</v>
          </cell>
          <cell r="BI353">
            <v>1996880</v>
          </cell>
          <cell r="BJ353">
            <v>1948176</v>
          </cell>
          <cell r="BK353">
            <v>2029190</v>
          </cell>
          <cell r="BL353">
            <v>2029190</v>
          </cell>
          <cell r="BO353">
            <v>972166</v>
          </cell>
          <cell r="BP353">
            <v>0</v>
          </cell>
          <cell r="BQ353">
            <v>0</v>
          </cell>
          <cell r="BS353">
            <v>0</v>
          </cell>
          <cell r="BT353">
            <v>2029190</v>
          </cell>
          <cell r="BU353">
            <v>0</v>
          </cell>
          <cell r="BV353">
            <v>2029190</v>
          </cell>
        </row>
        <row r="354">
          <cell r="C354" t="str">
            <v>O&amp;M</v>
          </cell>
          <cell r="E354" t="str">
            <v>EN-P-E-PT-Integratio</v>
          </cell>
          <cell r="F354" t="str">
            <v>T&amp;E</v>
          </cell>
          <cell r="I354">
            <v>0</v>
          </cell>
          <cell r="J354">
            <v>0</v>
          </cell>
          <cell r="K354">
            <v>0</v>
          </cell>
          <cell r="L354" t="str">
            <v xml:space="preserve"> </v>
          </cell>
          <cell r="M354">
            <v>0</v>
          </cell>
          <cell r="N354">
            <v>0</v>
          </cell>
          <cell r="O354">
            <v>0</v>
          </cell>
          <cell r="P354" t="str">
            <v xml:space="preserve"> 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D354">
            <v>0</v>
          </cell>
          <cell r="BE354">
            <v>0</v>
          </cell>
          <cell r="BF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O354">
            <v>0</v>
          </cell>
          <cell r="BP354">
            <v>0</v>
          </cell>
          <cell r="BQ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</row>
        <row r="355">
          <cell r="C355" t="str">
            <v>O&amp;M</v>
          </cell>
          <cell r="E355" t="str">
            <v>EN-P-PT-MnfGsPlntRmd</v>
          </cell>
          <cell r="I355">
            <v>5704</v>
          </cell>
          <cell r="J355">
            <v>4165</v>
          </cell>
          <cell r="K355">
            <v>-1539</v>
          </cell>
          <cell r="L355">
            <v>-0.36950780312124848</v>
          </cell>
          <cell r="M355">
            <v>13542</v>
          </cell>
          <cell r="N355">
            <v>25010</v>
          </cell>
          <cell r="O355">
            <v>11468</v>
          </cell>
          <cell r="P355">
            <v>0.45853658536585368</v>
          </cell>
          <cell r="R355">
            <v>2848</v>
          </cell>
          <cell r="S355">
            <v>2715</v>
          </cell>
          <cell r="T355">
            <v>1281</v>
          </cell>
          <cell r="U355">
            <v>994</v>
          </cell>
          <cell r="V355">
            <v>0</v>
          </cell>
          <cell r="W355">
            <v>5704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D355">
            <v>4170</v>
          </cell>
          <cell r="AE355">
            <v>4170</v>
          </cell>
          <cell r="AF355">
            <v>4170</v>
          </cell>
          <cell r="AG355">
            <v>4170</v>
          </cell>
          <cell r="AH355">
            <v>4165</v>
          </cell>
          <cell r="AI355">
            <v>4165</v>
          </cell>
          <cell r="AJ355">
            <v>4165</v>
          </cell>
          <cell r="AK355">
            <v>4165</v>
          </cell>
          <cell r="AL355">
            <v>4165</v>
          </cell>
          <cell r="AM355">
            <v>4165</v>
          </cell>
          <cell r="AN355">
            <v>4165</v>
          </cell>
          <cell r="AO355">
            <v>4165</v>
          </cell>
          <cell r="AQ355">
            <v>50000</v>
          </cell>
          <cell r="AR355">
            <v>50000</v>
          </cell>
          <cell r="AS355">
            <v>50000</v>
          </cell>
          <cell r="AT355">
            <v>50000</v>
          </cell>
          <cell r="AU355">
            <v>50000</v>
          </cell>
          <cell r="AV355">
            <v>50000</v>
          </cell>
          <cell r="AW355" t="e">
            <v>#REF!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D355">
            <v>33705</v>
          </cell>
          <cell r="BE355">
            <v>19728</v>
          </cell>
          <cell r="BF355">
            <v>26209</v>
          </cell>
          <cell r="BH355">
            <v>50000</v>
          </cell>
          <cell r="BI355">
            <v>25621</v>
          </cell>
          <cell r="BJ355">
            <v>24996</v>
          </cell>
          <cell r="BK355">
            <v>50000</v>
          </cell>
          <cell r="BL355">
            <v>50000</v>
          </cell>
          <cell r="BO355">
            <v>36458</v>
          </cell>
          <cell r="BP355">
            <v>0</v>
          </cell>
          <cell r="BQ355">
            <v>0</v>
          </cell>
          <cell r="BS355">
            <v>50000</v>
          </cell>
          <cell r="BT355">
            <v>50000</v>
          </cell>
          <cell r="BU355">
            <v>50000</v>
          </cell>
          <cell r="BV355">
            <v>0</v>
          </cell>
        </row>
        <row r="356">
          <cell r="C356" t="str">
            <v>O&amp;M</v>
          </cell>
          <cell r="E356" t="str">
            <v>EN-P-PT-EEP-O&amp;M Impl</v>
          </cell>
          <cell r="I356">
            <v>0</v>
          </cell>
          <cell r="J356">
            <v>0</v>
          </cell>
          <cell r="K356">
            <v>0</v>
          </cell>
          <cell r="L356" t="str">
            <v xml:space="preserve"> </v>
          </cell>
          <cell r="M356">
            <v>0</v>
          </cell>
          <cell r="N356">
            <v>0</v>
          </cell>
          <cell r="O356">
            <v>0</v>
          </cell>
          <cell r="P356" t="str">
            <v xml:space="preserve"> 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O356">
            <v>0</v>
          </cell>
          <cell r="BP356">
            <v>0</v>
          </cell>
          <cell r="BQ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</row>
        <row r="357">
          <cell r="C357" t="str">
            <v>O&amp;M</v>
          </cell>
          <cell r="E357" t="str">
            <v>EN-P-E-PT-EnSup</v>
          </cell>
          <cell r="I357">
            <v>24899.77</v>
          </cell>
          <cell r="J357">
            <v>19809</v>
          </cell>
          <cell r="K357">
            <v>-5090.7700000000004</v>
          </cell>
          <cell r="L357">
            <v>-0.25699278105911455</v>
          </cell>
          <cell r="M357">
            <v>63181.26</v>
          </cell>
          <cell r="N357">
            <v>118950</v>
          </cell>
          <cell r="O357">
            <v>55768.74</v>
          </cell>
          <cell r="P357">
            <v>0.46884186633039088</v>
          </cell>
          <cell r="R357">
            <v>4754.84</v>
          </cell>
          <cell r="S357">
            <v>8218.6</v>
          </cell>
          <cell r="T357">
            <v>13775.91</v>
          </cell>
          <cell r="U357">
            <v>11532.14</v>
          </cell>
          <cell r="V357">
            <v>0</v>
          </cell>
          <cell r="W357">
            <v>24899.77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19833</v>
          </cell>
          <cell r="AE357">
            <v>19833</v>
          </cell>
          <cell r="AF357">
            <v>19833</v>
          </cell>
          <cell r="AG357">
            <v>19833</v>
          </cell>
          <cell r="AH357">
            <v>19809</v>
          </cell>
          <cell r="AI357">
            <v>19809</v>
          </cell>
          <cell r="AJ357">
            <v>19809</v>
          </cell>
          <cell r="AK357">
            <v>19809</v>
          </cell>
          <cell r="AL357">
            <v>19809</v>
          </cell>
          <cell r="AM357">
            <v>19809</v>
          </cell>
          <cell r="AN357">
            <v>19809</v>
          </cell>
          <cell r="AO357">
            <v>19805</v>
          </cell>
          <cell r="AQ357">
            <v>237800</v>
          </cell>
          <cell r="AR357">
            <v>237800</v>
          </cell>
          <cell r="AS357">
            <v>241900</v>
          </cell>
          <cell r="AT357">
            <v>185850</v>
          </cell>
          <cell r="AU357">
            <v>185625</v>
          </cell>
          <cell r="AV357">
            <v>185625</v>
          </cell>
          <cell r="AW357" t="e">
            <v>#REF!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D357">
            <v>133213.9</v>
          </cell>
          <cell r="BE357">
            <v>67325.710000000006</v>
          </cell>
          <cell r="BF357">
            <v>111496.15</v>
          </cell>
          <cell r="BH357">
            <v>237800</v>
          </cell>
          <cell r="BI357">
            <v>123405</v>
          </cell>
          <cell r="BJ357">
            <v>165000</v>
          </cell>
          <cell r="BK357">
            <v>185625</v>
          </cell>
          <cell r="BL357">
            <v>185625</v>
          </cell>
          <cell r="BO357">
            <v>122443.73999999999</v>
          </cell>
          <cell r="BP357">
            <v>52175</v>
          </cell>
          <cell r="BQ357">
            <v>0</v>
          </cell>
          <cell r="BS357">
            <v>249000</v>
          </cell>
          <cell r="BT357">
            <v>185625</v>
          </cell>
          <cell r="BU357">
            <v>249000</v>
          </cell>
          <cell r="BV357">
            <v>-63375</v>
          </cell>
        </row>
        <row r="358">
          <cell r="C358" t="str">
            <v>O&amp;M</v>
          </cell>
          <cell r="E358" t="str">
            <v>EN-P-PT-Env Rem</v>
          </cell>
          <cell r="I358">
            <v>82974</v>
          </cell>
          <cell r="J358">
            <v>83924</v>
          </cell>
          <cell r="K358">
            <v>950</v>
          </cell>
          <cell r="L358">
            <v>1.1319765502120967E-2</v>
          </cell>
          <cell r="M358">
            <v>135559</v>
          </cell>
          <cell r="N358">
            <v>503948</v>
          </cell>
          <cell r="O358">
            <v>368389</v>
          </cell>
          <cell r="P358">
            <v>0.73100597680713086</v>
          </cell>
          <cell r="R358">
            <v>1282</v>
          </cell>
          <cell r="S358">
            <v>20688</v>
          </cell>
          <cell r="T358">
            <v>24593</v>
          </cell>
          <cell r="U358">
            <v>6022</v>
          </cell>
          <cell r="V358">
            <v>0</v>
          </cell>
          <cell r="W358">
            <v>82974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84025</v>
          </cell>
          <cell r="AE358">
            <v>84025</v>
          </cell>
          <cell r="AF358">
            <v>84025</v>
          </cell>
          <cell r="AG358">
            <v>84025</v>
          </cell>
          <cell r="AH358">
            <v>83924</v>
          </cell>
          <cell r="AI358">
            <v>83924</v>
          </cell>
          <cell r="AJ358">
            <v>83924</v>
          </cell>
          <cell r="AK358">
            <v>83924</v>
          </cell>
          <cell r="AL358">
            <v>83924</v>
          </cell>
          <cell r="AM358">
            <v>83924</v>
          </cell>
          <cell r="AN358">
            <v>83924</v>
          </cell>
          <cell r="AO358">
            <v>83932</v>
          </cell>
          <cell r="AQ358">
            <v>1007500</v>
          </cell>
          <cell r="AR358">
            <v>1007500</v>
          </cell>
          <cell r="AS358">
            <v>1007500</v>
          </cell>
          <cell r="AT358">
            <v>617500</v>
          </cell>
          <cell r="AU358">
            <v>617500</v>
          </cell>
          <cell r="AV358">
            <v>617500</v>
          </cell>
          <cell r="AW358" t="e">
            <v>#REF!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D358">
            <v>895724</v>
          </cell>
          <cell r="BE358">
            <v>863916</v>
          </cell>
          <cell r="BF358">
            <v>2003369.09</v>
          </cell>
          <cell r="BH358">
            <v>1007500</v>
          </cell>
          <cell r="BI358">
            <v>1608000</v>
          </cell>
          <cell r="BJ358">
            <v>949992</v>
          </cell>
          <cell r="BK358">
            <v>617500</v>
          </cell>
          <cell r="BL358">
            <v>617500</v>
          </cell>
          <cell r="BO358">
            <v>481941</v>
          </cell>
          <cell r="BP358">
            <v>390000</v>
          </cell>
          <cell r="BQ358">
            <v>0</v>
          </cell>
          <cell r="BS358">
            <v>495000</v>
          </cell>
          <cell r="BT358">
            <v>617500</v>
          </cell>
          <cell r="BU358">
            <v>495000</v>
          </cell>
          <cell r="BV358">
            <v>122500</v>
          </cell>
        </row>
        <row r="359">
          <cell r="C359" t="str">
            <v>O&amp;M</v>
          </cell>
          <cell r="E359" t="str">
            <v>EN-P-PT-L&amp;P Tec</v>
          </cell>
          <cell r="I359">
            <v>34577</v>
          </cell>
          <cell r="J359">
            <v>16558</v>
          </cell>
          <cell r="K359">
            <v>-18019</v>
          </cell>
          <cell r="L359">
            <v>-1.088235294117647</v>
          </cell>
          <cell r="M359">
            <v>99958</v>
          </cell>
          <cell r="N359">
            <v>83243</v>
          </cell>
          <cell r="O359">
            <v>-16715</v>
          </cell>
          <cell r="P359">
            <v>-0.20079766466850066</v>
          </cell>
          <cell r="R359">
            <v>12092</v>
          </cell>
          <cell r="S359">
            <v>12377</v>
          </cell>
          <cell r="T359">
            <v>20017</v>
          </cell>
          <cell r="U359">
            <v>9369</v>
          </cell>
          <cell r="V359">
            <v>11526</v>
          </cell>
          <cell r="W359">
            <v>34577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8402</v>
          </cell>
          <cell r="AE359">
            <v>10920</v>
          </cell>
          <cell r="AF359">
            <v>14423</v>
          </cell>
          <cell r="AG359">
            <v>19417</v>
          </cell>
          <cell r="AH359">
            <v>13523</v>
          </cell>
          <cell r="AI359">
            <v>16558</v>
          </cell>
          <cell r="AJ359">
            <v>16305</v>
          </cell>
          <cell r="AK359">
            <v>17449</v>
          </cell>
          <cell r="AL359">
            <v>17000</v>
          </cell>
          <cell r="AM359">
            <v>22344</v>
          </cell>
          <cell r="AN359">
            <v>15290</v>
          </cell>
          <cell r="AO359">
            <v>13369</v>
          </cell>
          <cell r="AQ359">
            <v>185000</v>
          </cell>
          <cell r="AR359">
            <v>185000</v>
          </cell>
          <cell r="AS359">
            <v>185000</v>
          </cell>
          <cell r="AT359">
            <v>146000</v>
          </cell>
          <cell r="AU359">
            <v>146000</v>
          </cell>
          <cell r="AV359">
            <v>146000</v>
          </cell>
          <cell r="AW359" t="e">
            <v>#REF!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D359">
            <v>108417</v>
          </cell>
          <cell r="BE359">
            <v>109733</v>
          </cell>
          <cell r="BF359">
            <v>92506</v>
          </cell>
          <cell r="BH359">
            <v>185000</v>
          </cell>
          <cell r="BI359">
            <v>124562</v>
          </cell>
          <cell r="BJ359">
            <v>35748</v>
          </cell>
          <cell r="BK359">
            <v>146000</v>
          </cell>
          <cell r="BL359">
            <v>146000</v>
          </cell>
          <cell r="BO359">
            <v>46042</v>
          </cell>
          <cell r="BP359">
            <v>39000</v>
          </cell>
          <cell r="BQ359">
            <v>0</v>
          </cell>
          <cell r="BS359">
            <v>260000</v>
          </cell>
          <cell r="BT359">
            <v>146000</v>
          </cell>
          <cell r="BU359">
            <v>260000</v>
          </cell>
          <cell r="BV359">
            <v>-114000</v>
          </cell>
        </row>
        <row r="360">
          <cell r="C360" t="str">
            <v>O&amp;M</v>
          </cell>
          <cell r="E360" t="str">
            <v>MS-P-PT-PhotDigVidGp</v>
          </cell>
          <cell r="I360">
            <v>853</v>
          </cell>
          <cell r="J360">
            <v>436</v>
          </cell>
          <cell r="K360">
            <v>-417</v>
          </cell>
          <cell r="L360">
            <v>-0.95642201834862384</v>
          </cell>
          <cell r="M360">
            <v>2002</v>
          </cell>
          <cell r="N360">
            <v>2620</v>
          </cell>
          <cell r="O360">
            <v>618</v>
          </cell>
          <cell r="P360">
            <v>0.23587786259541985</v>
          </cell>
          <cell r="R360">
            <v>13</v>
          </cell>
          <cell r="S360">
            <v>478</v>
          </cell>
          <cell r="T360">
            <v>131</v>
          </cell>
          <cell r="U360">
            <v>417</v>
          </cell>
          <cell r="V360">
            <v>110</v>
          </cell>
          <cell r="W360">
            <v>853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D360">
            <v>437</v>
          </cell>
          <cell r="AE360">
            <v>437</v>
          </cell>
          <cell r="AF360">
            <v>437</v>
          </cell>
          <cell r="AG360">
            <v>437</v>
          </cell>
          <cell r="AH360">
            <v>436</v>
          </cell>
          <cell r="AI360">
            <v>436</v>
          </cell>
          <cell r="AJ360">
            <v>436</v>
          </cell>
          <cell r="AK360">
            <v>436</v>
          </cell>
          <cell r="AL360">
            <v>436</v>
          </cell>
          <cell r="AM360">
            <v>436</v>
          </cell>
          <cell r="AN360">
            <v>436</v>
          </cell>
          <cell r="AO360">
            <v>447</v>
          </cell>
          <cell r="AQ360">
            <v>5247</v>
          </cell>
          <cell r="AR360">
            <v>5247</v>
          </cell>
          <cell r="AS360">
            <v>5247</v>
          </cell>
          <cell r="AT360">
            <v>5247</v>
          </cell>
          <cell r="AU360">
            <v>5764</v>
          </cell>
          <cell r="AV360">
            <v>5764</v>
          </cell>
          <cell r="AW360" t="e">
            <v>#REF!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D360">
            <v>3443</v>
          </cell>
          <cell r="BE360">
            <v>2917</v>
          </cell>
          <cell r="BF360">
            <v>7237.07</v>
          </cell>
          <cell r="BH360">
            <v>5247</v>
          </cell>
          <cell r="BI360">
            <v>7134</v>
          </cell>
          <cell r="BJ360">
            <v>6960</v>
          </cell>
          <cell r="BK360">
            <v>5764</v>
          </cell>
          <cell r="BL360">
            <v>5764</v>
          </cell>
          <cell r="BO360">
            <v>3762</v>
          </cell>
          <cell r="BP360">
            <v>-517</v>
          </cell>
          <cell r="BQ360">
            <v>0</v>
          </cell>
          <cell r="BS360">
            <v>0</v>
          </cell>
          <cell r="BT360">
            <v>5764</v>
          </cell>
          <cell r="BU360">
            <v>0</v>
          </cell>
          <cell r="BV360">
            <v>5764</v>
          </cell>
        </row>
        <row r="361">
          <cell r="C361" t="str">
            <v>O&amp;M</v>
          </cell>
          <cell r="E361" t="str">
            <v>MS-P-PT-PwrSysRelGrp</v>
          </cell>
          <cell r="I361">
            <v>2695</v>
          </cell>
          <cell r="J361">
            <v>10835</v>
          </cell>
          <cell r="K361">
            <v>8140</v>
          </cell>
          <cell r="L361">
            <v>0.75126903553299496</v>
          </cell>
          <cell r="M361">
            <v>82203</v>
          </cell>
          <cell r="N361">
            <v>65062</v>
          </cell>
          <cell r="O361">
            <v>-17141</v>
          </cell>
          <cell r="P361">
            <v>-0.26345639543819743</v>
          </cell>
          <cell r="R361">
            <v>1934</v>
          </cell>
          <cell r="S361">
            <v>73011</v>
          </cell>
          <cell r="T361">
            <v>864</v>
          </cell>
          <cell r="U361">
            <v>1363</v>
          </cell>
          <cell r="V361">
            <v>2336</v>
          </cell>
          <cell r="W361">
            <v>2695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D361">
            <v>10848</v>
          </cell>
          <cell r="AE361">
            <v>10848</v>
          </cell>
          <cell r="AF361">
            <v>10848</v>
          </cell>
          <cell r="AG361">
            <v>10848</v>
          </cell>
          <cell r="AH361">
            <v>10835</v>
          </cell>
          <cell r="AI361">
            <v>10835</v>
          </cell>
          <cell r="AJ361">
            <v>10835</v>
          </cell>
          <cell r="AK361">
            <v>10835</v>
          </cell>
          <cell r="AL361">
            <v>10835</v>
          </cell>
          <cell r="AM361">
            <v>10835</v>
          </cell>
          <cell r="AN361">
            <v>10835</v>
          </cell>
          <cell r="AO361">
            <v>10845</v>
          </cell>
          <cell r="AQ361">
            <v>130082</v>
          </cell>
          <cell r="AR361">
            <v>130082</v>
          </cell>
          <cell r="AS361">
            <v>130082</v>
          </cell>
          <cell r="AT361">
            <v>130082</v>
          </cell>
          <cell r="AU361">
            <v>130082</v>
          </cell>
          <cell r="AV361">
            <v>130082</v>
          </cell>
          <cell r="AW361" t="e">
            <v>#REF!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D361">
            <v>137054</v>
          </cell>
          <cell r="BE361">
            <v>95367</v>
          </cell>
          <cell r="BF361">
            <v>81899</v>
          </cell>
          <cell r="BH361">
            <v>130082</v>
          </cell>
          <cell r="BI361">
            <v>184500</v>
          </cell>
          <cell r="BJ361">
            <v>180000</v>
          </cell>
          <cell r="BK361">
            <v>130082</v>
          </cell>
          <cell r="BL361">
            <v>130082</v>
          </cell>
          <cell r="BO361">
            <v>47879</v>
          </cell>
          <cell r="BP361">
            <v>0</v>
          </cell>
          <cell r="BQ361">
            <v>0</v>
          </cell>
          <cell r="BS361">
            <v>100000</v>
          </cell>
          <cell r="BT361">
            <v>130082</v>
          </cell>
          <cell r="BU361">
            <v>100000</v>
          </cell>
          <cell r="BV361">
            <v>30082</v>
          </cell>
        </row>
        <row r="362">
          <cell r="C362" t="str">
            <v>O&amp;M</v>
          </cell>
          <cell r="E362" t="str">
            <v>MS-P-PT-ESPrTel&amp;CnGp</v>
          </cell>
          <cell r="I362">
            <v>1099</v>
          </cell>
          <cell r="J362">
            <v>3491</v>
          </cell>
          <cell r="K362">
            <v>2392</v>
          </cell>
          <cell r="L362">
            <v>0.68519048983099395</v>
          </cell>
          <cell r="M362">
            <v>10115</v>
          </cell>
          <cell r="N362">
            <v>20954</v>
          </cell>
          <cell r="O362">
            <v>10839</v>
          </cell>
          <cell r="P362">
            <v>0.51727593776844516</v>
          </cell>
          <cell r="R362">
            <v>1748</v>
          </cell>
          <cell r="S362">
            <v>1024</v>
          </cell>
          <cell r="T362">
            <v>3224</v>
          </cell>
          <cell r="U362">
            <v>452</v>
          </cell>
          <cell r="V362">
            <v>2568</v>
          </cell>
          <cell r="W362">
            <v>1099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3493</v>
          </cell>
          <cell r="AE362">
            <v>3493</v>
          </cell>
          <cell r="AF362">
            <v>3493</v>
          </cell>
          <cell r="AG362">
            <v>3493</v>
          </cell>
          <cell r="AH362">
            <v>3491</v>
          </cell>
          <cell r="AI362">
            <v>3491</v>
          </cell>
          <cell r="AJ362">
            <v>3491</v>
          </cell>
          <cell r="AK362">
            <v>3491</v>
          </cell>
          <cell r="AL362">
            <v>3491</v>
          </cell>
          <cell r="AM362">
            <v>3491</v>
          </cell>
          <cell r="AN362">
            <v>3491</v>
          </cell>
          <cell r="AO362">
            <v>3451</v>
          </cell>
          <cell r="AQ362">
            <v>41860</v>
          </cell>
          <cell r="AR362">
            <v>41860</v>
          </cell>
          <cell r="AS362">
            <v>41860</v>
          </cell>
          <cell r="AT362">
            <v>41860</v>
          </cell>
          <cell r="AU362">
            <v>41860</v>
          </cell>
          <cell r="AV362">
            <v>41860</v>
          </cell>
          <cell r="AW362" t="e">
            <v>#REF!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D362">
            <v>36987</v>
          </cell>
          <cell r="BE362">
            <v>37145</v>
          </cell>
          <cell r="BF362">
            <v>23763</v>
          </cell>
          <cell r="BH362">
            <v>41860</v>
          </cell>
          <cell r="BI362">
            <v>34895</v>
          </cell>
          <cell r="BJ362">
            <v>34044</v>
          </cell>
          <cell r="BK362">
            <v>41860</v>
          </cell>
          <cell r="BL362">
            <v>41860</v>
          </cell>
          <cell r="BO362">
            <v>31745</v>
          </cell>
          <cell r="BP362">
            <v>0</v>
          </cell>
          <cell r="BQ362">
            <v>0</v>
          </cell>
          <cell r="BS362">
            <v>32655</v>
          </cell>
          <cell r="BT362">
            <v>41860</v>
          </cell>
          <cell r="BU362">
            <v>32655</v>
          </cell>
          <cell r="BV362">
            <v>9205</v>
          </cell>
        </row>
        <row r="363">
          <cell r="C363" t="str">
            <v>O&amp;M</v>
          </cell>
          <cell r="E363" t="str">
            <v>MS-P-PT-VbrtnAnlyGrp</v>
          </cell>
          <cell r="I363">
            <v>0</v>
          </cell>
          <cell r="J363">
            <v>3</v>
          </cell>
          <cell r="K363">
            <v>3</v>
          </cell>
          <cell r="L363">
            <v>1</v>
          </cell>
          <cell r="M363">
            <v>0</v>
          </cell>
          <cell r="N363">
            <v>18</v>
          </cell>
          <cell r="O363">
            <v>18</v>
          </cell>
          <cell r="P363">
            <v>1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3</v>
          </cell>
          <cell r="AE363">
            <v>3</v>
          </cell>
          <cell r="AF363">
            <v>3</v>
          </cell>
          <cell r="AG363">
            <v>3</v>
          </cell>
          <cell r="AH363">
            <v>3</v>
          </cell>
          <cell r="AI363">
            <v>3</v>
          </cell>
          <cell r="AJ363">
            <v>3</v>
          </cell>
          <cell r="AK363">
            <v>3</v>
          </cell>
          <cell r="AL363">
            <v>3</v>
          </cell>
          <cell r="AM363">
            <v>3</v>
          </cell>
          <cell r="AN363">
            <v>3</v>
          </cell>
          <cell r="AO363">
            <v>3</v>
          </cell>
          <cell r="AQ363">
            <v>36</v>
          </cell>
          <cell r="AR363">
            <v>36</v>
          </cell>
          <cell r="AS363">
            <v>36</v>
          </cell>
          <cell r="AT363">
            <v>36</v>
          </cell>
          <cell r="AU363">
            <v>36</v>
          </cell>
          <cell r="AV363">
            <v>36</v>
          </cell>
          <cell r="AW363" t="e">
            <v>#REF!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D363">
            <v>243</v>
          </cell>
          <cell r="BE363">
            <v>36</v>
          </cell>
          <cell r="BF363">
            <v>0</v>
          </cell>
          <cell r="BH363">
            <v>36</v>
          </cell>
          <cell r="BI363">
            <v>0</v>
          </cell>
          <cell r="BJ363">
            <v>0</v>
          </cell>
          <cell r="BK363">
            <v>36</v>
          </cell>
          <cell r="BL363">
            <v>36</v>
          </cell>
          <cell r="BO363">
            <v>36</v>
          </cell>
          <cell r="BP363">
            <v>0</v>
          </cell>
          <cell r="BQ363">
            <v>0</v>
          </cell>
          <cell r="BS363">
            <v>0</v>
          </cell>
          <cell r="BT363">
            <v>36</v>
          </cell>
          <cell r="BU363">
            <v>0</v>
          </cell>
          <cell r="BV363">
            <v>36</v>
          </cell>
        </row>
        <row r="364">
          <cell r="C364" t="str">
            <v>O&amp;M</v>
          </cell>
          <cell r="E364" t="str">
            <v>MS-P-PT-MtTst&amp;InspGr</v>
          </cell>
          <cell r="I364">
            <v>21331</v>
          </cell>
          <cell r="J364">
            <v>26352</v>
          </cell>
          <cell r="K364">
            <v>5021</v>
          </cell>
          <cell r="L364">
            <v>0.19053582270795386</v>
          </cell>
          <cell r="M364">
            <v>216994</v>
          </cell>
          <cell r="N364">
            <v>158216</v>
          </cell>
          <cell r="O364">
            <v>-58778</v>
          </cell>
          <cell r="P364">
            <v>-0.37150477827779743</v>
          </cell>
          <cell r="R364">
            <v>39005</v>
          </cell>
          <cell r="S364">
            <v>28215</v>
          </cell>
          <cell r="T364">
            <v>32541</v>
          </cell>
          <cell r="U364">
            <v>62389</v>
          </cell>
          <cell r="V364">
            <v>33513</v>
          </cell>
          <cell r="W364">
            <v>21331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D364">
            <v>26378</v>
          </cell>
          <cell r="AE364">
            <v>26378</v>
          </cell>
          <cell r="AF364">
            <v>26378</v>
          </cell>
          <cell r="AG364">
            <v>26378</v>
          </cell>
          <cell r="AH364">
            <v>26352</v>
          </cell>
          <cell r="AI364">
            <v>26352</v>
          </cell>
          <cell r="AJ364">
            <v>26352</v>
          </cell>
          <cell r="AK364">
            <v>26352</v>
          </cell>
          <cell r="AL364">
            <v>26352</v>
          </cell>
          <cell r="AM364">
            <v>26352</v>
          </cell>
          <cell r="AN364">
            <v>26352</v>
          </cell>
          <cell r="AO364">
            <v>26329</v>
          </cell>
          <cell r="AQ364">
            <v>316305</v>
          </cell>
          <cell r="AR364">
            <v>316305</v>
          </cell>
          <cell r="AS364">
            <v>316305</v>
          </cell>
          <cell r="AT364">
            <v>316305</v>
          </cell>
          <cell r="AU364">
            <v>316305</v>
          </cell>
          <cell r="AV364">
            <v>316305</v>
          </cell>
          <cell r="AW364" t="e">
            <v>#REF!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D364">
            <v>343708</v>
          </cell>
          <cell r="BE364">
            <v>345530</v>
          </cell>
          <cell r="BF364">
            <v>348151</v>
          </cell>
          <cell r="BH364">
            <v>316305</v>
          </cell>
          <cell r="BI364">
            <v>297262</v>
          </cell>
          <cell r="BJ364">
            <v>250020</v>
          </cell>
          <cell r="BK364">
            <v>316305</v>
          </cell>
          <cell r="BL364">
            <v>316305</v>
          </cell>
          <cell r="BO364">
            <v>99311</v>
          </cell>
          <cell r="BP364">
            <v>0</v>
          </cell>
          <cell r="BQ364">
            <v>0</v>
          </cell>
          <cell r="BS364">
            <v>345000</v>
          </cell>
          <cell r="BT364">
            <v>316305</v>
          </cell>
          <cell r="BU364">
            <v>345000</v>
          </cell>
          <cell r="BV364">
            <v>-28695</v>
          </cell>
        </row>
        <row r="365">
          <cell r="C365" t="str">
            <v>O&amp;M</v>
          </cell>
          <cell r="E365" t="str">
            <v>MS-P-PT-EnviroEmisGr</v>
          </cell>
          <cell r="I365">
            <v>1164</v>
          </cell>
          <cell r="J365">
            <v>9441</v>
          </cell>
          <cell r="K365">
            <v>8277</v>
          </cell>
          <cell r="L365">
            <v>0.87670797585001592</v>
          </cell>
          <cell r="M365">
            <v>22226</v>
          </cell>
          <cell r="N365">
            <v>56690</v>
          </cell>
          <cell r="O365">
            <v>34464</v>
          </cell>
          <cell r="P365">
            <v>0.60793790792026814</v>
          </cell>
          <cell r="R365">
            <v>4695</v>
          </cell>
          <cell r="S365">
            <v>2595</v>
          </cell>
          <cell r="T365">
            <v>825</v>
          </cell>
          <cell r="U365">
            <v>8996</v>
          </cell>
          <cell r="V365">
            <v>3951</v>
          </cell>
          <cell r="W365">
            <v>1164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D365">
            <v>9452</v>
          </cell>
          <cell r="AE365">
            <v>9452</v>
          </cell>
          <cell r="AF365">
            <v>9452</v>
          </cell>
          <cell r="AG365">
            <v>9452</v>
          </cell>
          <cell r="AH365">
            <v>9441</v>
          </cell>
          <cell r="AI365">
            <v>9441</v>
          </cell>
          <cell r="AJ365">
            <v>9441</v>
          </cell>
          <cell r="AK365">
            <v>9441</v>
          </cell>
          <cell r="AL365">
            <v>9441</v>
          </cell>
          <cell r="AM365">
            <v>9441</v>
          </cell>
          <cell r="AN365">
            <v>9441</v>
          </cell>
          <cell r="AO365">
            <v>9444</v>
          </cell>
          <cell r="AQ365">
            <v>113339</v>
          </cell>
          <cell r="AR365">
            <v>113339</v>
          </cell>
          <cell r="AS365">
            <v>113339</v>
          </cell>
          <cell r="AT365">
            <v>113339</v>
          </cell>
          <cell r="AU365">
            <v>113339</v>
          </cell>
          <cell r="AV365">
            <v>113339</v>
          </cell>
          <cell r="AW365" t="e">
            <v>#REF!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D365">
            <v>124999</v>
          </cell>
          <cell r="BE365">
            <v>113339</v>
          </cell>
          <cell r="BF365">
            <v>147322</v>
          </cell>
          <cell r="BH365">
            <v>113339</v>
          </cell>
          <cell r="BI365">
            <v>173651</v>
          </cell>
          <cell r="BJ365">
            <v>169416</v>
          </cell>
          <cell r="BK365">
            <v>113339</v>
          </cell>
          <cell r="BL365">
            <v>113339</v>
          </cell>
          <cell r="BO365">
            <v>91113</v>
          </cell>
          <cell r="BP365">
            <v>0</v>
          </cell>
          <cell r="BQ365">
            <v>0</v>
          </cell>
          <cell r="BS365">
            <v>40000</v>
          </cell>
          <cell r="BT365">
            <v>113339</v>
          </cell>
          <cell r="BU365">
            <v>40000</v>
          </cell>
          <cell r="BV365">
            <v>73339</v>
          </cell>
        </row>
        <row r="366">
          <cell r="C366" t="str">
            <v>O&amp;M</v>
          </cell>
          <cell r="E366" t="str">
            <v>MS-P-PT-NndstrtExmGr</v>
          </cell>
          <cell r="I366">
            <v>389</v>
          </cell>
          <cell r="J366">
            <v>2406</v>
          </cell>
          <cell r="K366">
            <v>2017</v>
          </cell>
          <cell r="L366">
            <v>0.83832086450540311</v>
          </cell>
          <cell r="M366">
            <v>2530</v>
          </cell>
          <cell r="N366">
            <v>14452</v>
          </cell>
          <cell r="O366">
            <v>11922</v>
          </cell>
          <cell r="P366">
            <v>0.82493772488236927</v>
          </cell>
          <cell r="R366">
            <v>0</v>
          </cell>
          <cell r="S366">
            <v>0</v>
          </cell>
          <cell r="T366">
            <v>314</v>
          </cell>
          <cell r="U366">
            <v>152</v>
          </cell>
          <cell r="V366">
            <v>1675</v>
          </cell>
          <cell r="W366">
            <v>389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2410</v>
          </cell>
          <cell r="AE366">
            <v>2410</v>
          </cell>
          <cell r="AF366">
            <v>2410</v>
          </cell>
          <cell r="AG366">
            <v>2410</v>
          </cell>
          <cell r="AH366">
            <v>2406</v>
          </cell>
          <cell r="AI366">
            <v>2406</v>
          </cell>
          <cell r="AJ366">
            <v>2406</v>
          </cell>
          <cell r="AK366">
            <v>2406</v>
          </cell>
          <cell r="AL366">
            <v>2406</v>
          </cell>
          <cell r="AM366">
            <v>2406</v>
          </cell>
          <cell r="AN366">
            <v>2406</v>
          </cell>
          <cell r="AO366">
            <v>2402</v>
          </cell>
          <cell r="AQ366">
            <v>28884</v>
          </cell>
          <cell r="AR366">
            <v>28884</v>
          </cell>
          <cell r="AS366">
            <v>28884</v>
          </cell>
          <cell r="AT366">
            <v>28884</v>
          </cell>
          <cell r="AU366">
            <v>28884</v>
          </cell>
          <cell r="AV366">
            <v>28884</v>
          </cell>
          <cell r="AW366" t="e">
            <v>#REF!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D366">
            <v>22543</v>
          </cell>
          <cell r="BE366">
            <v>33885</v>
          </cell>
          <cell r="BF366">
            <v>41569</v>
          </cell>
          <cell r="BH366">
            <v>28884</v>
          </cell>
          <cell r="BI366">
            <v>21365</v>
          </cell>
          <cell r="BJ366">
            <v>20844</v>
          </cell>
          <cell r="BK366">
            <v>28884</v>
          </cell>
          <cell r="BL366">
            <v>28884</v>
          </cell>
          <cell r="BO366">
            <v>26354</v>
          </cell>
          <cell r="BP366">
            <v>0</v>
          </cell>
          <cell r="BQ366">
            <v>0</v>
          </cell>
          <cell r="BS366">
            <v>41684</v>
          </cell>
          <cell r="BT366">
            <v>28884</v>
          </cell>
          <cell r="BU366">
            <v>41684</v>
          </cell>
          <cell r="BV366">
            <v>-12800</v>
          </cell>
        </row>
        <row r="367">
          <cell r="C367" t="str">
            <v>O&amp;M</v>
          </cell>
          <cell r="E367" t="str">
            <v>MS-P-PT-Mtlrgy&amp;CorGr</v>
          </cell>
          <cell r="I367">
            <v>0</v>
          </cell>
          <cell r="J367">
            <v>143</v>
          </cell>
          <cell r="K367">
            <v>143</v>
          </cell>
          <cell r="L367">
            <v>1</v>
          </cell>
          <cell r="M367">
            <v>125</v>
          </cell>
          <cell r="N367">
            <v>858</v>
          </cell>
          <cell r="O367">
            <v>733</v>
          </cell>
          <cell r="P367">
            <v>0.85431235431235431</v>
          </cell>
          <cell r="R367">
            <v>0</v>
          </cell>
          <cell r="S367">
            <v>0</v>
          </cell>
          <cell r="T367">
            <v>125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143</v>
          </cell>
          <cell r="AE367">
            <v>143</v>
          </cell>
          <cell r="AF367">
            <v>143</v>
          </cell>
          <cell r="AG367">
            <v>143</v>
          </cell>
          <cell r="AH367">
            <v>143</v>
          </cell>
          <cell r="AI367">
            <v>143</v>
          </cell>
          <cell r="AJ367">
            <v>143</v>
          </cell>
          <cell r="AK367">
            <v>143</v>
          </cell>
          <cell r="AL367">
            <v>143</v>
          </cell>
          <cell r="AM367">
            <v>143</v>
          </cell>
          <cell r="AN367">
            <v>143</v>
          </cell>
          <cell r="AO367">
            <v>141</v>
          </cell>
          <cell r="AQ367">
            <v>1714</v>
          </cell>
          <cell r="AR367">
            <v>1714</v>
          </cell>
          <cell r="AS367">
            <v>1714</v>
          </cell>
          <cell r="AT367">
            <v>1714</v>
          </cell>
          <cell r="AU367">
            <v>1714</v>
          </cell>
          <cell r="AV367">
            <v>1714</v>
          </cell>
          <cell r="AW367" t="e">
            <v>#REF!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D367">
            <v>3326</v>
          </cell>
          <cell r="BE367">
            <v>614</v>
          </cell>
          <cell r="BF367">
            <v>1257</v>
          </cell>
          <cell r="BH367">
            <v>1714</v>
          </cell>
          <cell r="BI367">
            <v>3075</v>
          </cell>
          <cell r="BJ367">
            <v>3000</v>
          </cell>
          <cell r="BK367">
            <v>1714</v>
          </cell>
          <cell r="BL367">
            <v>1714</v>
          </cell>
          <cell r="BO367">
            <v>1589</v>
          </cell>
          <cell r="BP367">
            <v>0</v>
          </cell>
          <cell r="BQ367">
            <v>0</v>
          </cell>
          <cell r="BS367">
            <v>2500</v>
          </cell>
          <cell r="BT367">
            <v>1714</v>
          </cell>
          <cell r="BU367">
            <v>2500</v>
          </cell>
          <cell r="BV367">
            <v>-786</v>
          </cell>
        </row>
        <row r="368">
          <cell r="C368" t="str">
            <v>O&amp;M</v>
          </cell>
          <cell r="E368" t="str">
            <v>MS-P-PT-Mtr&amp;InstSvGr</v>
          </cell>
          <cell r="I368">
            <v>22519</v>
          </cell>
          <cell r="J368">
            <v>12328</v>
          </cell>
          <cell r="K368">
            <v>-10191</v>
          </cell>
          <cell r="L368">
            <v>-0.82665476963011031</v>
          </cell>
          <cell r="M368">
            <v>95247</v>
          </cell>
          <cell r="N368">
            <v>74020</v>
          </cell>
          <cell r="O368">
            <v>-21227</v>
          </cell>
          <cell r="P368">
            <v>-0.28677384490678193</v>
          </cell>
          <cell r="R368">
            <v>10458</v>
          </cell>
          <cell r="S368">
            <v>15059</v>
          </cell>
          <cell r="T368">
            <v>16443</v>
          </cell>
          <cell r="U368">
            <v>317</v>
          </cell>
          <cell r="V368">
            <v>30451</v>
          </cell>
          <cell r="W368">
            <v>22519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12341</v>
          </cell>
          <cell r="AE368">
            <v>12341</v>
          </cell>
          <cell r="AF368">
            <v>12341</v>
          </cell>
          <cell r="AG368">
            <v>12341</v>
          </cell>
          <cell r="AH368">
            <v>12328</v>
          </cell>
          <cell r="AI368">
            <v>12328</v>
          </cell>
          <cell r="AJ368">
            <v>12328</v>
          </cell>
          <cell r="AK368">
            <v>12328</v>
          </cell>
          <cell r="AL368">
            <v>12328</v>
          </cell>
          <cell r="AM368">
            <v>12328</v>
          </cell>
          <cell r="AN368">
            <v>12328</v>
          </cell>
          <cell r="AO368">
            <v>12338</v>
          </cell>
          <cell r="AQ368">
            <v>147998</v>
          </cell>
          <cell r="AR368">
            <v>147998</v>
          </cell>
          <cell r="AS368">
            <v>147998</v>
          </cell>
          <cell r="AT368">
            <v>147998</v>
          </cell>
          <cell r="AU368">
            <v>147998</v>
          </cell>
          <cell r="AV368">
            <v>147998</v>
          </cell>
          <cell r="AW368" t="e">
            <v>#REF!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D368">
            <v>174385</v>
          </cell>
          <cell r="BE368">
            <v>146687</v>
          </cell>
          <cell r="BF368">
            <v>267646</v>
          </cell>
          <cell r="BH368">
            <v>147998</v>
          </cell>
          <cell r="BI368">
            <v>381828</v>
          </cell>
          <cell r="BJ368">
            <v>372516</v>
          </cell>
          <cell r="BK368">
            <v>147998</v>
          </cell>
          <cell r="BL368">
            <v>147998</v>
          </cell>
          <cell r="BO368">
            <v>52751</v>
          </cell>
          <cell r="BP368">
            <v>0</v>
          </cell>
          <cell r="BQ368">
            <v>0</v>
          </cell>
          <cell r="BS368">
            <v>175405</v>
          </cell>
          <cell r="BT368">
            <v>147998</v>
          </cell>
          <cell r="BU368">
            <v>175405</v>
          </cell>
          <cell r="BV368">
            <v>-27407</v>
          </cell>
        </row>
        <row r="369">
          <cell r="C369" t="str">
            <v>O&amp;M</v>
          </cell>
          <cell r="E369" t="str">
            <v>MS-P-PT-ThrmPerfrmGr</v>
          </cell>
          <cell r="I369">
            <v>101</v>
          </cell>
          <cell r="J369">
            <v>421</v>
          </cell>
          <cell r="K369">
            <v>320</v>
          </cell>
          <cell r="L369">
            <v>0.76009501187648454</v>
          </cell>
          <cell r="M369">
            <v>6536</v>
          </cell>
          <cell r="N369">
            <v>2526</v>
          </cell>
          <cell r="O369">
            <v>-4010</v>
          </cell>
          <cell r="P369">
            <v>-1.587490102929533</v>
          </cell>
          <cell r="R369">
            <v>0</v>
          </cell>
          <cell r="S369">
            <v>705</v>
          </cell>
          <cell r="T369">
            <v>81</v>
          </cell>
          <cell r="U369">
            <v>0</v>
          </cell>
          <cell r="V369">
            <v>5649</v>
          </cell>
          <cell r="W369">
            <v>101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D369">
            <v>421</v>
          </cell>
          <cell r="AE369">
            <v>421</v>
          </cell>
          <cell r="AF369">
            <v>421</v>
          </cell>
          <cell r="AG369">
            <v>421</v>
          </cell>
          <cell r="AH369">
            <v>421</v>
          </cell>
          <cell r="AI369">
            <v>421</v>
          </cell>
          <cell r="AJ369">
            <v>417</v>
          </cell>
          <cell r="AK369">
            <v>417</v>
          </cell>
          <cell r="AL369">
            <v>417</v>
          </cell>
          <cell r="AM369">
            <v>417</v>
          </cell>
          <cell r="AN369">
            <v>417</v>
          </cell>
          <cell r="AO369">
            <v>425</v>
          </cell>
          <cell r="AQ369">
            <v>5036</v>
          </cell>
          <cell r="AR369">
            <v>5036</v>
          </cell>
          <cell r="AS369">
            <v>5036</v>
          </cell>
          <cell r="AT369">
            <v>5036</v>
          </cell>
          <cell r="AU369">
            <v>5036</v>
          </cell>
          <cell r="AV369">
            <v>5036</v>
          </cell>
          <cell r="AW369" t="e">
            <v>#REF!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D369">
            <v>4118</v>
          </cell>
          <cell r="BE369">
            <v>37</v>
          </cell>
          <cell r="BF369">
            <v>852.29</v>
          </cell>
          <cell r="BH369">
            <v>5036</v>
          </cell>
          <cell r="BI369">
            <v>2620</v>
          </cell>
          <cell r="BJ369">
            <v>2556</v>
          </cell>
          <cell r="BK369">
            <v>5036</v>
          </cell>
          <cell r="BL369">
            <v>5036</v>
          </cell>
          <cell r="BO369">
            <v>-1500</v>
          </cell>
          <cell r="BP369">
            <v>0</v>
          </cell>
          <cell r="BQ369">
            <v>0</v>
          </cell>
          <cell r="BS369">
            <v>4424</v>
          </cell>
          <cell r="BT369">
            <v>5036</v>
          </cell>
          <cell r="BU369">
            <v>4424</v>
          </cell>
          <cell r="BV369">
            <v>612</v>
          </cell>
        </row>
        <row r="370">
          <cell r="C370" t="str">
            <v>O&amp;M</v>
          </cell>
          <cell r="E370" t="str">
            <v>MS-P-PT-AnalytChemGr</v>
          </cell>
          <cell r="I370">
            <v>0</v>
          </cell>
          <cell r="J370">
            <v>400</v>
          </cell>
          <cell r="K370">
            <v>400</v>
          </cell>
          <cell r="L370">
            <v>1</v>
          </cell>
          <cell r="M370">
            <v>1209</v>
          </cell>
          <cell r="N370">
            <v>2408</v>
          </cell>
          <cell r="O370">
            <v>1199</v>
          </cell>
          <cell r="P370">
            <v>0.49792358803986708</v>
          </cell>
          <cell r="R370">
            <v>0</v>
          </cell>
          <cell r="S370">
            <v>0</v>
          </cell>
          <cell r="T370">
            <v>1149</v>
          </cell>
          <cell r="U370">
            <v>25</v>
          </cell>
          <cell r="V370">
            <v>35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402</v>
          </cell>
          <cell r="AE370">
            <v>402</v>
          </cell>
          <cell r="AF370">
            <v>402</v>
          </cell>
          <cell r="AG370">
            <v>402</v>
          </cell>
          <cell r="AH370">
            <v>400</v>
          </cell>
          <cell r="AI370">
            <v>400</v>
          </cell>
          <cell r="AJ370">
            <v>402</v>
          </cell>
          <cell r="AK370">
            <v>404</v>
          </cell>
          <cell r="AL370">
            <v>404</v>
          </cell>
          <cell r="AM370">
            <v>404</v>
          </cell>
          <cell r="AN370">
            <v>404</v>
          </cell>
          <cell r="AO370">
            <v>422</v>
          </cell>
          <cell r="AQ370">
            <v>4848</v>
          </cell>
          <cell r="AR370">
            <v>4848</v>
          </cell>
          <cell r="AS370">
            <v>4848</v>
          </cell>
          <cell r="AT370">
            <v>4848</v>
          </cell>
          <cell r="AU370">
            <v>4848</v>
          </cell>
          <cell r="AV370">
            <v>4848</v>
          </cell>
          <cell r="AW370" t="e">
            <v>#REF!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D370">
            <v>5521</v>
          </cell>
          <cell r="BE370">
            <v>4849</v>
          </cell>
          <cell r="BF370">
            <v>5835</v>
          </cell>
          <cell r="BH370">
            <v>4848</v>
          </cell>
          <cell r="BI370">
            <v>13334</v>
          </cell>
          <cell r="BJ370">
            <v>13008</v>
          </cell>
          <cell r="BK370">
            <v>4848</v>
          </cell>
          <cell r="BL370">
            <v>4848</v>
          </cell>
          <cell r="BO370">
            <v>3639</v>
          </cell>
          <cell r="BP370">
            <v>0</v>
          </cell>
          <cell r="BQ370">
            <v>0</v>
          </cell>
          <cell r="BS370">
            <v>4879</v>
          </cell>
          <cell r="BT370">
            <v>4848</v>
          </cell>
          <cell r="BU370">
            <v>4879</v>
          </cell>
          <cell r="BV370">
            <v>-31</v>
          </cell>
        </row>
        <row r="371">
          <cell r="C371" t="str">
            <v>O&amp;M</v>
          </cell>
          <cell r="E371" t="str">
            <v>MS-P-PT-InsFldPetPrG</v>
          </cell>
          <cell r="I371">
            <v>12775</v>
          </cell>
          <cell r="J371">
            <v>4758</v>
          </cell>
          <cell r="K371">
            <v>-8017</v>
          </cell>
          <cell r="L371">
            <v>-1.6849516603614965</v>
          </cell>
          <cell r="M371">
            <v>37658</v>
          </cell>
          <cell r="N371">
            <v>28576</v>
          </cell>
          <cell r="O371">
            <v>-9082</v>
          </cell>
          <cell r="P371">
            <v>-0.31781914893617019</v>
          </cell>
          <cell r="R371">
            <v>2768</v>
          </cell>
          <cell r="S371">
            <v>994</v>
          </cell>
          <cell r="T371">
            <v>15239</v>
          </cell>
          <cell r="U371">
            <v>4201</v>
          </cell>
          <cell r="V371">
            <v>1681</v>
          </cell>
          <cell r="W371">
            <v>12775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4765</v>
          </cell>
          <cell r="AE371">
            <v>4765</v>
          </cell>
          <cell r="AF371">
            <v>4765</v>
          </cell>
          <cell r="AG371">
            <v>4765</v>
          </cell>
          <cell r="AH371">
            <v>4758</v>
          </cell>
          <cell r="AI371">
            <v>4758</v>
          </cell>
          <cell r="AJ371">
            <v>4758</v>
          </cell>
          <cell r="AK371">
            <v>4758</v>
          </cell>
          <cell r="AL371">
            <v>4758</v>
          </cell>
          <cell r="AM371">
            <v>4758</v>
          </cell>
          <cell r="AN371">
            <v>4758</v>
          </cell>
          <cell r="AO371">
            <v>4768</v>
          </cell>
          <cell r="AQ371">
            <v>57134</v>
          </cell>
          <cell r="AR371">
            <v>57134</v>
          </cell>
          <cell r="AS371">
            <v>57134</v>
          </cell>
          <cell r="AT371">
            <v>57134</v>
          </cell>
          <cell r="AU371">
            <v>57134</v>
          </cell>
          <cell r="AV371">
            <v>57134</v>
          </cell>
          <cell r="AW371" t="e">
            <v>#REF!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D371">
            <v>76653</v>
          </cell>
          <cell r="BE371">
            <v>57104</v>
          </cell>
          <cell r="BF371">
            <v>41081</v>
          </cell>
          <cell r="BH371">
            <v>57134</v>
          </cell>
          <cell r="BI371">
            <v>67650</v>
          </cell>
          <cell r="BJ371">
            <v>66000</v>
          </cell>
          <cell r="BK371">
            <v>57134</v>
          </cell>
          <cell r="BL371">
            <v>57134</v>
          </cell>
          <cell r="BO371">
            <v>19476</v>
          </cell>
          <cell r="BP371">
            <v>0</v>
          </cell>
          <cell r="BQ371">
            <v>0</v>
          </cell>
          <cell r="BS371">
            <v>111654</v>
          </cell>
          <cell r="BT371">
            <v>57134</v>
          </cell>
          <cell r="BU371">
            <v>111654</v>
          </cell>
          <cell r="BV371">
            <v>-54520</v>
          </cell>
        </row>
        <row r="372">
          <cell r="C372" t="str">
            <v>O&amp;M</v>
          </cell>
          <cell r="E372" t="str">
            <v>MS-P-PT-RadEnvirAnlG</v>
          </cell>
          <cell r="I372">
            <v>0</v>
          </cell>
          <cell r="J372">
            <v>30</v>
          </cell>
          <cell r="K372">
            <v>30</v>
          </cell>
          <cell r="L372">
            <v>1</v>
          </cell>
          <cell r="M372">
            <v>0</v>
          </cell>
          <cell r="N372">
            <v>180</v>
          </cell>
          <cell r="O372">
            <v>180</v>
          </cell>
          <cell r="P372">
            <v>1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30</v>
          </cell>
          <cell r="AE372">
            <v>30</v>
          </cell>
          <cell r="AF372">
            <v>30</v>
          </cell>
          <cell r="AG372">
            <v>30</v>
          </cell>
          <cell r="AH372">
            <v>30</v>
          </cell>
          <cell r="AI372">
            <v>30</v>
          </cell>
          <cell r="AJ372">
            <v>30</v>
          </cell>
          <cell r="AK372">
            <v>30</v>
          </cell>
          <cell r="AL372">
            <v>30</v>
          </cell>
          <cell r="AM372">
            <v>30</v>
          </cell>
          <cell r="AN372">
            <v>30</v>
          </cell>
          <cell r="AO372">
            <v>30</v>
          </cell>
          <cell r="AQ372">
            <v>360</v>
          </cell>
          <cell r="AR372">
            <v>360</v>
          </cell>
          <cell r="AS372">
            <v>360</v>
          </cell>
          <cell r="AT372">
            <v>360</v>
          </cell>
          <cell r="AU372">
            <v>360</v>
          </cell>
          <cell r="AV372">
            <v>360</v>
          </cell>
          <cell r="AW372" t="e">
            <v>#REF!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D372">
            <v>12</v>
          </cell>
          <cell r="BE372">
            <v>360</v>
          </cell>
          <cell r="BF372">
            <v>0</v>
          </cell>
          <cell r="BH372">
            <v>360</v>
          </cell>
          <cell r="BI372">
            <v>0</v>
          </cell>
          <cell r="BJ372">
            <v>0</v>
          </cell>
          <cell r="BK372">
            <v>360</v>
          </cell>
          <cell r="BL372">
            <v>360</v>
          </cell>
          <cell r="BO372">
            <v>360</v>
          </cell>
          <cell r="BP372">
            <v>0</v>
          </cell>
          <cell r="BQ372">
            <v>0</v>
          </cell>
          <cell r="BS372">
            <v>0</v>
          </cell>
          <cell r="BT372">
            <v>360</v>
          </cell>
          <cell r="BU372">
            <v>0</v>
          </cell>
          <cell r="BV372">
            <v>360</v>
          </cell>
        </row>
        <row r="373">
          <cell r="C373" t="str">
            <v>O&amp;M</v>
          </cell>
          <cell r="E373" t="str">
            <v>EN-P-PT-Env Strategy</v>
          </cell>
          <cell r="I373">
            <v>0</v>
          </cell>
          <cell r="J373">
            <v>0</v>
          </cell>
          <cell r="K373">
            <v>0</v>
          </cell>
          <cell r="L373" t="str">
            <v xml:space="preserve"> </v>
          </cell>
          <cell r="M373">
            <v>0</v>
          </cell>
          <cell r="N373">
            <v>0</v>
          </cell>
          <cell r="O373">
            <v>0</v>
          </cell>
          <cell r="P373" t="str">
            <v xml:space="preserve"> 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D373">
            <v>0</v>
          </cell>
          <cell r="BE373">
            <v>0</v>
          </cell>
          <cell r="BF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O373">
            <v>0</v>
          </cell>
          <cell r="BP373">
            <v>0</v>
          </cell>
          <cell r="BQ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</row>
        <row r="374">
          <cell r="C374" t="str">
            <v>O&amp;M</v>
          </cell>
          <cell r="E374" t="str">
            <v>EN-P-PT-HlthSft</v>
          </cell>
          <cell r="I374">
            <v>52</v>
          </cell>
          <cell r="J374">
            <v>1006</v>
          </cell>
          <cell r="K374">
            <v>954</v>
          </cell>
          <cell r="L374">
            <v>0.94831013916500995</v>
          </cell>
          <cell r="M374">
            <v>3119</v>
          </cell>
          <cell r="N374">
            <v>6044</v>
          </cell>
          <cell r="O374">
            <v>2925</v>
          </cell>
          <cell r="P374">
            <v>0.48395102581072136</v>
          </cell>
          <cell r="R374">
            <v>0</v>
          </cell>
          <cell r="S374">
            <v>0</v>
          </cell>
          <cell r="T374">
            <v>2992</v>
          </cell>
          <cell r="U374">
            <v>75</v>
          </cell>
          <cell r="V374">
            <v>0</v>
          </cell>
          <cell r="W374">
            <v>52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D374">
            <v>1008</v>
          </cell>
          <cell r="AE374">
            <v>1008</v>
          </cell>
          <cell r="AF374">
            <v>1008</v>
          </cell>
          <cell r="AG374">
            <v>1008</v>
          </cell>
          <cell r="AH374">
            <v>1006</v>
          </cell>
          <cell r="AI374">
            <v>1006</v>
          </cell>
          <cell r="AJ374">
            <v>1006</v>
          </cell>
          <cell r="AK374">
            <v>1006</v>
          </cell>
          <cell r="AL374">
            <v>1006</v>
          </cell>
          <cell r="AM374">
            <v>1006</v>
          </cell>
          <cell r="AN374">
            <v>1006</v>
          </cell>
          <cell r="AO374">
            <v>998</v>
          </cell>
          <cell r="AQ374">
            <v>12072</v>
          </cell>
          <cell r="AR374">
            <v>12072</v>
          </cell>
          <cell r="AS374">
            <v>12072</v>
          </cell>
          <cell r="AT374">
            <v>12072</v>
          </cell>
          <cell r="AU374">
            <v>12072</v>
          </cell>
          <cell r="AV374">
            <v>12072</v>
          </cell>
          <cell r="AW374" t="e">
            <v>#REF!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D374">
            <v>5508</v>
          </cell>
          <cell r="BE374">
            <v>3132</v>
          </cell>
          <cell r="BF374">
            <v>88</v>
          </cell>
          <cell r="BH374">
            <v>12072</v>
          </cell>
          <cell r="BI374">
            <v>15383</v>
          </cell>
          <cell r="BJ374">
            <v>40008</v>
          </cell>
          <cell r="BK374">
            <v>12072</v>
          </cell>
          <cell r="BL374">
            <v>12072</v>
          </cell>
          <cell r="BO374">
            <v>8953</v>
          </cell>
          <cell r="BP374">
            <v>0</v>
          </cell>
          <cell r="BQ374">
            <v>0</v>
          </cell>
          <cell r="BS374">
            <v>12428</v>
          </cell>
          <cell r="BT374">
            <v>12072</v>
          </cell>
          <cell r="BU374">
            <v>12428</v>
          </cell>
          <cell r="BV374">
            <v>-356</v>
          </cell>
        </row>
        <row r="375">
          <cell r="C375" t="str">
            <v>O&amp;M</v>
          </cell>
          <cell r="E375" t="str">
            <v>EN-P-E-PT-Hlth&amp;</v>
          </cell>
          <cell r="I375">
            <v>22831.41</v>
          </cell>
          <cell r="J375">
            <v>40971</v>
          </cell>
          <cell r="K375">
            <v>18139.59</v>
          </cell>
          <cell r="L375">
            <v>0.44274218349564326</v>
          </cell>
          <cell r="M375">
            <v>45887.07</v>
          </cell>
          <cell r="N375">
            <v>88326</v>
          </cell>
          <cell r="O375">
            <v>42438.93</v>
          </cell>
          <cell r="P375">
            <v>0.48048060593709668</v>
          </cell>
          <cell r="R375">
            <v>1132.29</v>
          </cell>
          <cell r="S375">
            <v>11379.48</v>
          </cell>
          <cell r="T375">
            <v>1831.95</v>
          </cell>
          <cell r="U375">
            <v>8711.94</v>
          </cell>
          <cell r="V375">
            <v>0</v>
          </cell>
          <cell r="W375">
            <v>22831.41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9471</v>
          </cell>
          <cell r="AE375">
            <v>9471</v>
          </cell>
          <cell r="AF375">
            <v>9471</v>
          </cell>
          <cell r="AG375">
            <v>9471</v>
          </cell>
          <cell r="AH375">
            <v>9471</v>
          </cell>
          <cell r="AI375">
            <v>40971</v>
          </cell>
          <cell r="AJ375">
            <v>9471</v>
          </cell>
          <cell r="AK375">
            <v>9471</v>
          </cell>
          <cell r="AL375">
            <v>9471</v>
          </cell>
          <cell r="AM375">
            <v>9471</v>
          </cell>
          <cell r="AN375">
            <v>9471</v>
          </cell>
          <cell r="AO375">
            <v>9470</v>
          </cell>
          <cell r="AQ375">
            <v>143077.71</v>
          </cell>
          <cell r="AR375">
            <v>143077.71</v>
          </cell>
          <cell r="AS375">
            <v>143077.71</v>
          </cell>
          <cell r="AT375">
            <v>137902.71</v>
          </cell>
          <cell r="AU375">
            <v>137904</v>
          </cell>
          <cell r="AV375">
            <v>137904</v>
          </cell>
          <cell r="AW375" t="e">
            <v>#REF!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D375">
            <v>108208.62</v>
          </cell>
          <cell r="BE375">
            <v>86607.52</v>
          </cell>
          <cell r="BF375">
            <v>79769.53</v>
          </cell>
          <cell r="BH375">
            <v>145151</v>
          </cell>
          <cell r="BI375">
            <v>106908</v>
          </cell>
          <cell r="BJ375">
            <v>134000</v>
          </cell>
          <cell r="BK375">
            <v>137904</v>
          </cell>
          <cell r="BL375">
            <v>137904</v>
          </cell>
          <cell r="BO375">
            <v>92016.93</v>
          </cell>
          <cell r="BP375">
            <v>7247</v>
          </cell>
          <cell r="BQ375">
            <v>0</v>
          </cell>
          <cell r="BS375">
            <v>111833.82</v>
          </cell>
          <cell r="BT375">
            <v>137904</v>
          </cell>
          <cell r="BU375">
            <v>111833.82</v>
          </cell>
          <cell r="BV375">
            <v>26070.179999999993</v>
          </cell>
        </row>
        <row r="376">
          <cell r="C376" t="str">
            <v>O&amp;M</v>
          </cell>
          <cell r="E376" t="str">
            <v>EN-P-PT-EnvPol&amp;</v>
          </cell>
          <cell r="I376">
            <v>1953</v>
          </cell>
          <cell r="J376">
            <v>9306</v>
          </cell>
          <cell r="K376">
            <v>7353</v>
          </cell>
          <cell r="L376">
            <v>0.79013539651837528</v>
          </cell>
          <cell r="M376">
            <v>69589</v>
          </cell>
          <cell r="N376">
            <v>105668</v>
          </cell>
          <cell r="O376">
            <v>36079</v>
          </cell>
          <cell r="P376">
            <v>0.34143733202104704</v>
          </cell>
          <cell r="R376">
            <v>0</v>
          </cell>
          <cell r="S376">
            <v>0</v>
          </cell>
          <cell r="T376">
            <v>6660</v>
          </cell>
          <cell r="U376">
            <v>60976</v>
          </cell>
          <cell r="V376">
            <v>0</v>
          </cell>
          <cell r="W376">
            <v>1953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9306</v>
          </cell>
          <cell r="AE376">
            <v>59138</v>
          </cell>
          <cell r="AF376">
            <v>9306</v>
          </cell>
          <cell r="AG376">
            <v>9306</v>
          </cell>
          <cell r="AH376">
            <v>9306</v>
          </cell>
          <cell r="AI376">
            <v>9306</v>
          </cell>
          <cell r="AJ376">
            <v>9306</v>
          </cell>
          <cell r="AK376">
            <v>9306</v>
          </cell>
          <cell r="AL376">
            <v>9306</v>
          </cell>
          <cell r="AM376">
            <v>9306</v>
          </cell>
          <cell r="AN376">
            <v>9306</v>
          </cell>
          <cell r="AO376">
            <v>9302</v>
          </cell>
          <cell r="AQ376">
            <v>161500</v>
          </cell>
          <cell r="AR376">
            <v>161500</v>
          </cell>
          <cell r="AS376">
            <v>161500</v>
          </cell>
          <cell r="AT376">
            <v>161500</v>
          </cell>
          <cell r="AU376">
            <v>161500</v>
          </cell>
          <cell r="AV376">
            <v>161500</v>
          </cell>
          <cell r="AW376" t="e">
            <v>#REF!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D376">
            <v>75412</v>
          </cell>
          <cell r="BE376">
            <v>110652</v>
          </cell>
          <cell r="BF376">
            <v>111768</v>
          </cell>
          <cell r="BH376">
            <v>161500</v>
          </cell>
          <cell r="BI376">
            <v>215250</v>
          </cell>
          <cell r="BJ376">
            <v>210000</v>
          </cell>
          <cell r="BK376">
            <v>161500</v>
          </cell>
          <cell r="BL376">
            <v>181500</v>
          </cell>
          <cell r="BO376">
            <v>111911</v>
          </cell>
          <cell r="BP376">
            <v>-20000</v>
          </cell>
          <cell r="BQ376">
            <v>-20000</v>
          </cell>
          <cell r="BS376">
            <v>111500</v>
          </cell>
          <cell r="BT376">
            <v>181500</v>
          </cell>
          <cell r="BU376">
            <v>111500</v>
          </cell>
          <cell r="BV376">
            <v>70000</v>
          </cell>
        </row>
        <row r="377">
          <cell r="C377" t="str">
            <v>O&amp;M</v>
          </cell>
          <cell r="E377" t="str">
            <v>EN-P-E-PTComAud</v>
          </cell>
          <cell r="I377">
            <v>9737.9500000000007</v>
          </cell>
          <cell r="J377">
            <v>16434</v>
          </cell>
          <cell r="K377">
            <v>6696.0499999999993</v>
          </cell>
          <cell r="L377">
            <v>0.40745101618595592</v>
          </cell>
          <cell r="M377">
            <v>14065.77</v>
          </cell>
          <cell r="N377">
            <v>40600</v>
          </cell>
          <cell r="O377">
            <v>26534.23</v>
          </cell>
          <cell r="P377">
            <v>0.65355246305418713</v>
          </cell>
          <cell r="R377">
            <v>23.78</v>
          </cell>
          <cell r="S377">
            <v>308.56</v>
          </cell>
          <cell r="T377">
            <v>1466.74</v>
          </cell>
          <cell r="U377">
            <v>2528.7399999999998</v>
          </cell>
          <cell r="V377">
            <v>0</v>
          </cell>
          <cell r="W377">
            <v>9737.9500000000007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1933</v>
          </cell>
          <cell r="AE377">
            <v>1933</v>
          </cell>
          <cell r="AF377">
            <v>16434</v>
          </cell>
          <cell r="AG377">
            <v>1933</v>
          </cell>
          <cell r="AH377">
            <v>1933</v>
          </cell>
          <cell r="AI377">
            <v>16434</v>
          </cell>
          <cell r="AJ377">
            <v>1933</v>
          </cell>
          <cell r="AK377">
            <v>1933</v>
          </cell>
          <cell r="AL377">
            <v>1933</v>
          </cell>
          <cell r="AM377">
            <v>1933</v>
          </cell>
          <cell r="AN377">
            <v>1933</v>
          </cell>
          <cell r="AO377">
            <v>1935</v>
          </cell>
          <cell r="AQ377">
            <v>52200</v>
          </cell>
          <cell r="AR377">
            <v>52200</v>
          </cell>
          <cell r="AS377">
            <v>53100</v>
          </cell>
          <cell r="AT377">
            <v>53100</v>
          </cell>
          <cell r="AU377">
            <v>53093</v>
          </cell>
          <cell r="AV377">
            <v>53093</v>
          </cell>
          <cell r="AW377" t="e">
            <v>#REF!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D377">
            <v>19389.080000000002</v>
          </cell>
          <cell r="BE377">
            <v>52642.87</v>
          </cell>
          <cell r="BF377">
            <v>78168.28</v>
          </cell>
          <cell r="BH377">
            <v>52200</v>
          </cell>
          <cell r="BI377">
            <v>67830</v>
          </cell>
          <cell r="BJ377">
            <v>85690</v>
          </cell>
          <cell r="BK377">
            <v>53093</v>
          </cell>
          <cell r="BL377">
            <v>53093</v>
          </cell>
          <cell r="BO377">
            <v>39027.229999999996</v>
          </cell>
          <cell r="BP377">
            <v>-893</v>
          </cell>
          <cell r="BQ377">
            <v>0</v>
          </cell>
          <cell r="BS377">
            <v>105000</v>
          </cell>
          <cell r="BT377">
            <v>53093</v>
          </cell>
          <cell r="BU377">
            <v>105000</v>
          </cell>
          <cell r="BV377">
            <v>-51907</v>
          </cell>
        </row>
        <row r="378">
          <cell r="C378" t="str">
            <v>O&amp;M</v>
          </cell>
          <cell r="E378" t="str">
            <v>EN-P-PT-Integration Pass Through</v>
          </cell>
          <cell r="F378" t="str">
            <v>Integration</v>
          </cell>
          <cell r="I378">
            <v>0</v>
          </cell>
          <cell r="J378">
            <v>0</v>
          </cell>
          <cell r="K378">
            <v>0</v>
          </cell>
          <cell r="L378" t="str">
            <v xml:space="preserve"> </v>
          </cell>
          <cell r="M378">
            <v>0</v>
          </cell>
          <cell r="N378">
            <v>0</v>
          </cell>
          <cell r="O378">
            <v>0</v>
          </cell>
          <cell r="P378" t="str">
            <v xml:space="preserve"> 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O378">
            <v>0</v>
          </cell>
          <cell r="BP378">
            <v>0</v>
          </cell>
          <cell r="BQ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</row>
        <row r="379">
          <cell r="C379" t="str">
            <v>O&amp;M</v>
          </cell>
          <cell r="E379" t="str">
            <v>MS-P-PT-Integration Pass Through</v>
          </cell>
          <cell r="F379" t="str">
            <v>Integration</v>
          </cell>
          <cell r="I379">
            <v>0</v>
          </cell>
          <cell r="J379">
            <v>0</v>
          </cell>
          <cell r="K379">
            <v>0</v>
          </cell>
          <cell r="L379" t="str">
            <v xml:space="preserve"> </v>
          </cell>
          <cell r="M379">
            <v>0</v>
          </cell>
          <cell r="N379">
            <v>0</v>
          </cell>
          <cell r="O379">
            <v>0</v>
          </cell>
          <cell r="P379" t="str">
            <v xml:space="preserve"> 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O379">
            <v>0</v>
          </cell>
          <cell r="BP379">
            <v>0</v>
          </cell>
          <cell r="BQ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</row>
        <row r="380">
          <cell r="C380" t="str">
            <v>O&amp;M</v>
          </cell>
          <cell r="E380" t="str">
            <v>EN-P-PT-Investment recovery</v>
          </cell>
          <cell r="I380">
            <v>0</v>
          </cell>
          <cell r="J380">
            <v>0</v>
          </cell>
          <cell r="K380">
            <v>0</v>
          </cell>
          <cell r="L380" t="str">
            <v xml:space="preserve"> </v>
          </cell>
          <cell r="M380">
            <v>0</v>
          </cell>
          <cell r="N380">
            <v>0</v>
          </cell>
          <cell r="O380">
            <v>0</v>
          </cell>
          <cell r="P380" t="str">
            <v xml:space="preserve"> 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D380">
            <v>0</v>
          </cell>
          <cell r="BE380">
            <v>0</v>
          </cell>
          <cell r="BF380">
            <v>170052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O380">
            <v>0</v>
          </cell>
          <cell r="BP380">
            <v>0</v>
          </cell>
          <cell r="BQ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</row>
        <row r="381">
          <cell r="C381" t="str">
            <v>O&amp;M</v>
          </cell>
          <cell r="E381" t="str">
            <v>EN-P-PT-Waste Management &amp;Field Serv</v>
          </cell>
          <cell r="I381">
            <v>0</v>
          </cell>
          <cell r="J381">
            <v>0</v>
          </cell>
          <cell r="K381">
            <v>0</v>
          </cell>
          <cell r="L381" t="str">
            <v xml:space="preserve"> </v>
          </cell>
          <cell r="M381">
            <v>0</v>
          </cell>
          <cell r="N381">
            <v>0</v>
          </cell>
          <cell r="O381">
            <v>0</v>
          </cell>
          <cell r="P381" t="str">
            <v xml:space="preserve"> 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D381">
            <v>0</v>
          </cell>
          <cell r="BE381">
            <v>0</v>
          </cell>
          <cell r="BF381">
            <v>1812062.83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O381">
            <v>0</v>
          </cell>
          <cell r="BP381">
            <v>0</v>
          </cell>
          <cell r="BQ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</row>
        <row r="382">
          <cell r="C382" t="str">
            <v>O&amp;M</v>
          </cell>
          <cell r="E382" t="str">
            <v>MS-P-PT-Auto Maint group</v>
          </cell>
          <cell r="I382">
            <v>0</v>
          </cell>
          <cell r="J382">
            <v>0</v>
          </cell>
          <cell r="K382">
            <v>0</v>
          </cell>
          <cell r="L382" t="str">
            <v xml:space="preserve"> </v>
          </cell>
          <cell r="M382">
            <v>0</v>
          </cell>
          <cell r="N382">
            <v>0</v>
          </cell>
          <cell r="O382">
            <v>0</v>
          </cell>
          <cell r="P382" t="str">
            <v xml:space="preserve"> 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</row>
        <row r="383">
          <cell r="C383" t="str">
            <v>O&amp;M</v>
          </cell>
          <cell r="E383" t="str">
            <v>EN-P-PT-Coal Ash mar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  <cell r="M383">
            <v>0</v>
          </cell>
          <cell r="N383">
            <v>0</v>
          </cell>
          <cell r="O383">
            <v>0</v>
          </cell>
          <cell r="P383" t="str">
            <v xml:space="preserve"> 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</row>
        <row r="384">
          <cell r="C384" t="str">
            <v>O&amp;M</v>
          </cell>
          <cell r="E384" t="str">
            <v>EN-P-PT-EH&amp;S Global</v>
          </cell>
          <cell r="I384">
            <v>0</v>
          </cell>
          <cell r="J384">
            <v>0</v>
          </cell>
          <cell r="K384">
            <v>0</v>
          </cell>
          <cell r="L384" t="str">
            <v xml:space="preserve"> </v>
          </cell>
          <cell r="M384">
            <v>0</v>
          </cell>
          <cell r="N384">
            <v>0</v>
          </cell>
          <cell r="O384">
            <v>0</v>
          </cell>
          <cell r="P384" t="str">
            <v xml:space="preserve"> 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D384">
            <v>0</v>
          </cell>
          <cell r="BE384">
            <v>0</v>
          </cell>
          <cell r="BF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O384">
            <v>0</v>
          </cell>
          <cell r="BP384">
            <v>0</v>
          </cell>
          <cell r="BQ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</row>
        <row r="385">
          <cell r="C385" t="str">
            <v>O&amp;M</v>
          </cell>
          <cell r="E385" t="str">
            <v>EN-P-PT-Resource Recovery</v>
          </cell>
          <cell r="I385">
            <v>0</v>
          </cell>
          <cell r="J385">
            <v>0</v>
          </cell>
          <cell r="K385">
            <v>0</v>
          </cell>
          <cell r="L385" t="str">
            <v xml:space="preserve"> </v>
          </cell>
          <cell r="M385">
            <v>0</v>
          </cell>
          <cell r="N385">
            <v>0</v>
          </cell>
          <cell r="O385">
            <v>0</v>
          </cell>
          <cell r="P385" t="str">
            <v xml:space="preserve"> 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D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O385">
            <v>0</v>
          </cell>
          <cell r="BP385">
            <v>0</v>
          </cell>
          <cell r="BQ385">
            <v>0</v>
          </cell>
          <cell r="BS385">
            <v>2066262</v>
          </cell>
          <cell r="BT385">
            <v>0</v>
          </cell>
          <cell r="BU385">
            <v>2066262</v>
          </cell>
          <cell r="BV385">
            <v>-2066262</v>
          </cell>
        </row>
        <row r="387">
          <cell r="D387" t="str">
            <v>PT</v>
          </cell>
          <cell r="I387">
            <v>638926.13</v>
          </cell>
          <cell r="J387">
            <v>432679</v>
          </cell>
          <cell r="K387">
            <v>-206247.13</v>
          </cell>
          <cell r="L387">
            <v>-0.47667469417281633</v>
          </cell>
          <cell r="M387">
            <v>1979426.7100000002</v>
          </cell>
          <cell r="N387">
            <v>2415953</v>
          </cell>
          <cell r="O387">
            <v>436526.29</v>
          </cell>
          <cell r="P387">
            <v>0.1806849264037835</v>
          </cell>
          <cell r="R387">
            <v>245455.08000000002</v>
          </cell>
          <cell r="S387">
            <v>307791.98</v>
          </cell>
          <cell r="T387">
            <v>353944.2</v>
          </cell>
          <cell r="U387">
            <v>339749.82</v>
          </cell>
          <cell r="V387">
            <v>93559.5</v>
          </cell>
          <cell r="W387">
            <v>638926.13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378936</v>
          </cell>
          <cell r="AE387">
            <v>431286</v>
          </cell>
          <cell r="AF387">
            <v>399458</v>
          </cell>
          <cell r="AG387">
            <v>389951</v>
          </cell>
          <cell r="AH387">
            <v>383643</v>
          </cell>
          <cell r="AI387">
            <v>432679</v>
          </cell>
          <cell r="AJ387">
            <v>386423</v>
          </cell>
          <cell r="AK387">
            <v>387569</v>
          </cell>
          <cell r="AL387">
            <v>387120</v>
          </cell>
          <cell r="AM387">
            <v>392464</v>
          </cell>
          <cell r="AN387">
            <v>385410</v>
          </cell>
          <cell r="AO387">
            <v>383490</v>
          </cell>
          <cell r="AQ387">
            <v>4736479.0200000005</v>
          </cell>
          <cell r="AR387">
            <v>4736479.0200000005</v>
          </cell>
          <cell r="AS387">
            <v>4741479.0200000005</v>
          </cell>
          <cell r="AT387">
            <v>4251254.0199999996</v>
          </cell>
          <cell r="AU387">
            <v>4251539</v>
          </cell>
          <cell r="AV387">
            <v>4251540</v>
          </cell>
          <cell r="AW387" t="e">
            <v>#REF!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D387">
            <v>4263256.28</v>
          </cell>
          <cell r="BE387">
            <v>3951521.8000000003</v>
          </cell>
          <cell r="BF387">
            <v>5452704.1499999994</v>
          </cell>
          <cell r="BH387">
            <v>4738429</v>
          </cell>
          <cell r="BI387">
            <v>5473061</v>
          </cell>
          <cell r="BJ387">
            <v>4713834</v>
          </cell>
          <cell r="BK387">
            <v>4251540</v>
          </cell>
          <cell r="BL387">
            <v>4271540</v>
          </cell>
          <cell r="BM387">
            <v>0</v>
          </cell>
          <cell r="BN387">
            <v>0</v>
          </cell>
          <cell r="BO387">
            <v>2292113.29</v>
          </cell>
          <cell r="BP387">
            <v>466889</v>
          </cell>
          <cell r="BQ387">
            <v>-20000</v>
          </cell>
          <cell r="BS387">
            <v>4319861.54</v>
          </cell>
          <cell r="BT387">
            <v>4271540</v>
          </cell>
          <cell r="BU387">
            <v>4319861.54</v>
          </cell>
          <cell r="BV387">
            <v>-48321.540000000037</v>
          </cell>
        </row>
        <row r="389">
          <cell r="C389" t="str">
            <v>O&amp;M Total</v>
          </cell>
          <cell r="I389">
            <v>2186577.94</v>
          </cell>
          <cell r="J389">
            <v>1627338.96</v>
          </cell>
          <cell r="K389">
            <v>-559238.9800000001</v>
          </cell>
          <cell r="L389">
            <v>-0.34365242506084909</v>
          </cell>
          <cell r="M389">
            <v>8487579.6799999997</v>
          </cell>
          <cell r="N389">
            <v>9590874</v>
          </cell>
          <cell r="O389">
            <v>1103294.3200000003</v>
          </cell>
          <cell r="P389">
            <v>0.11503584761930981</v>
          </cell>
          <cell r="R389">
            <v>1433715.64</v>
          </cell>
          <cell r="S389">
            <v>1231648.6100000003</v>
          </cell>
          <cell r="T389">
            <v>1440410.8699999999</v>
          </cell>
          <cell r="U389">
            <v>1393092.45</v>
          </cell>
          <cell r="V389">
            <v>802134.17</v>
          </cell>
          <cell r="W389">
            <v>2186577.94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D389">
            <v>1575336.2699999998</v>
          </cell>
          <cell r="AE389">
            <v>1627686.2699999998</v>
          </cell>
          <cell r="AF389">
            <v>1595858.2699999998</v>
          </cell>
          <cell r="AG389">
            <v>1586351.2699999998</v>
          </cell>
          <cell r="AH389">
            <v>1578302.96</v>
          </cell>
          <cell r="AI389">
            <v>1627338.96</v>
          </cell>
          <cell r="AJ389">
            <v>1581082.96</v>
          </cell>
          <cell r="AK389">
            <v>1582476.64</v>
          </cell>
          <cell r="AL389">
            <v>1581203.32</v>
          </cell>
          <cell r="AM389">
            <v>1586240</v>
          </cell>
          <cell r="AN389">
            <v>1577959.2999999998</v>
          </cell>
          <cell r="AO389">
            <v>1588271.2400000002</v>
          </cell>
          <cell r="AQ389">
            <v>18844834.43</v>
          </cell>
          <cell r="AR389">
            <v>18844834.43</v>
          </cell>
          <cell r="AS389">
            <v>18863431.350000001</v>
          </cell>
          <cell r="AT389">
            <v>17961458.900000002</v>
          </cell>
          <cell r="AU389">
            <v>17924647.899999999</v>
          </cell>
          <cell r="AV389">
            <v>17924650.899999999</v>
          </cell>
          <cell r="AW389" t="e">
            <v>#REF!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D389">
            <v>18473370.16</v>
          </cell>
          <cell r="BE389">
            <v>17533250.43</v>
          </cell>
          <cell r="BF389">
            <v>18753610.659999996</v>
          </cell>
          <cell r="BH389">
            <v>19088107.460000001</v>
          </cell>
          <cell r="BI389">
            <v>19404967.859999999</v>
          </cell>
          <cell r="BJ389">
            <v>18612133.160000004</v>
          </cell>
          <cell r="BK389">
            <v>17924650.899999999</v>
          </cell>
          <cell r="BL389">
            <v>17692978.890000001</v>
          </cell>
          <cell r="BM389">
            <v>0</v>
          </cell>
          <cell r="BN389">
            <v>0</v>
          </cell>
          <cell r="BO389">
            <v>9205399.2100000009</v>
          </cell>
          <cell r="BP389">
            <v>1395128.5699999998</v>
          </cell>
          <cell r="BQ389">
            <v>231672.0100000001</v>
          </cell>
          <cell r="BS389">
            <v>19207415.669999998</v>
          </cell>
          <cell r="BT389">
            <v>17692978.890000001</v>
          </cell>
          <cell r="BU389">
            <v>19207415.669999998</v>
          </cell>
          <cell r="BV389">
            <v>-1514436.7799999998</v>
          </cell>
        </row>
        <row r="391">
          <cell r="I391">
            <v>951131.11339999991</v>
          </cell>
          <cell r="J391">
            <v>224531.35740000001</v>
          </cell>
          <cell r="K391">
            <v>-726599.75599999994</v>
          </cell>
          <cell r="L391">
            <v>-3.2360725219576834</v>
          </cell>
          <cell r="M391">
            <v>505982.40099999995</v>
          </cell>
          <cell r="N391">
            <v>1017986.5765999999</v>
          </cell>
          <cell r="O391">
            <v>512004.17559999996</v>
          </cell>
          <cell r="P391">
            <v>0.50295768860730572</v>
          </cell>
          <cell r="W391">
            <v>951131.11339999991</v>
          </cell>
          <cell r="AV391">
            <v>1738260.5799999998</v>
          </cell>
          <cell r="BH391">
            <v>1749925.2789999982</v>
          </cell>
          <cell r="BK391">
            <v>1738260.5799999998</v>
          </cell>
          <cell r="BL391">
            <v>1738260.5799999998</v>
          </cell>
          <cell r="BP391">
            <v>11664.698999998393</v>
          </cell>
        </row>
        <row r="392">
          <cell r="I392">
            <v>1235446.8266</v>
          </cell>
          <cell r="J392">
            <v>1402807.6025999999</v>
          </cell>
          <cell r="K392">
            <v>167360.77599999984</v>
          </cell>
          <cell r="L392">
            <v>0.11930415524538722</v>
          </cell>
          <cell r="M392">
            <v>7981597.2790000001</v>
          </cell>
          <cell r="N392">
            <v>8572887.4233999997</v>
          </cell>
          <cell r="O392">
            <v>591290.14439999964</v>
          </cell>
          <cell r="P392">
            <v>6.8972111168292285E-2</v>
          </cell>
          <cell r="W392">
            <v>1235446.8266</v>
          </cell>
          <cell r="AV392">
            <v>16186390.319999998</v>
          </cell>
          <cell r="BH392">
            <v>17338182.181000002</v>
          </cell>
          <cell r="BK392">
            <v>16186390.319999998</v>
          </cell>
          <cell r="BL392">
            <v>15954718.310000001</v>
          </cell>
          <cell r="BP392">
            <v>1383463.8710000012</v>
          </cell>
        </row>
        <row r="394">
          <cell r="B394" t="str">
            <v>Environmental, Health &amp; Safety</v>
          </cell>
          <cell r="I394">
            <v>2324573.73</v>
          </cell>
          <cell r="J394">
            <v>1862958.8499999999</v>
          </cell>
          <cell r="K394">
            <v>-461614.88</v>
          </cell>
          <cell r="L394">
            <v>-0.24778587031055466</v>
          </cell>
          <cell r="M394">
            <v>9787914.6899999995</v>
          </cell>
          <cell r="N394">
            <v>11193246.739999998</v>
          </cell>
          <cell r="O394">
            <v>1405332.05</v>
          </cell>
          <cell r="P394">
            <v>0.12555177980468607</v>
          </cell>
          <cell r="R394">
            <v>1596150.7</v>
          </cell>
          <cell r="S394">
            <v>1527195.34</v>
          </cell>
          <cell r="T394">
            <v>1658592.9200000002</v>
          </cell>
          <cell r="U394">
            <v>1659342.61</v>
          </cell>
          <cell r="V394">
            <v>1022059.3900000001</v>
          </cell>
          <cell r="W394">
            <v>2324573.73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D394">
            <v>1793327.06</v>
          </cell>
          <cell r="AE394">
            <v>1850404.05</v>
          </cell>
          <cell r="AF394">
            <v>1923845.1600000001</v>
          </cell>
          <cell r="AG394">
            <v>1860535.73</v>
          </cell>
          <cell r="AH394">
            <v>1902175.89</v>
          </cell>
          <cell r="AI394">
            <v>1862958.8499999999</v>
          </cell>
          <cell r="AJ394">
            <v>1759349.18</v>
          </cell>
          <cell r="AK394">
            <v>1755548.4800000002</v>
          </cell>
          <cell r="AL394">
            <v>1766988.6400000001</v>
          </cell>
          <cell r="AM394">
            <v>1751755.16</v>
          </cell>
          <cell r="AN394">
            <v>1756377.7599999998</v>
          </cell>
          <cell r="AO394">
            <v>1760859.8600000003</v>
          </cell>
          <cell r="AQ394">
            <v>21293724.25</v>
          </cell>
          <cell r="AR394">
            <v>21293724.25</v>
          </cell>
          <cell r="AS394">
            <v>21312321.170000002</v>
          </cell>
          <cell r="AT394">
            <v>20486965.880000003</v>
          </cell>
          <cell r="AU394">
            <v>20450154.879999999</v>
          </cell>
          <cell r="AV394">
            <v>20450157.879999999</v>
          </cell>
          <cell r="AW394" t="e">
            <v>#REF!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D394">
            <v>20352492.389999997</v>
          </cell>
          <cell r="BE394">
            <v>19574859.309999995</v>
          </cell>
          <cell r="BF394">
            <v>21071636.5</v>
          </cell>
          <cell r="BH394">
            <v>21744125.82</v>
          </cell>
          <cell r="BI394">
            <v>22005927.59</v>
          </cell>
          <cell r="BJ394">
            <v>22679734.329999998</v>
          </cell>
          <cell r="BK394">
            <v>20450157.879999999</v>
          </cell>
          <cell r="BL394">
            <v>20293458.130000003</v>
          </cell>
          <cell r="BM394">
            <v>0</v>
          </cell>
          <cell r="BN394">
            <v>0</v>
          </cell>
          <cell r="BO394">
            <v>10505543.439999999</v>
          </cell>
          <cell r="BP394">
            <v>1450667.69</v>
          </cell>
          <cell r="BQ394">
            <v>156699.75000000009</v>
          </cell>
          <cell r="BS394">
            <v>21350065.849999998</v>
          </cell>
          <cell r="BT394">
            <v>20293458.130000003</v>
          </cell>
          <cell r="BU394">
            <v>21350065.849999998</v>
          </cell>
          <cell r="BV394">
            <v>-1056607.72</v>
          </cell>
        </row>
        <row r="396">
          <cell r="C396" t="str">
            <v>O&amp;M</v>
          </cell>
          <cell r="D396" t="str">
            <v>Non-PT</v>
          </cell>
          <cell r="E396" t="str">
            <v>FR-T-E-Ind Risk</v>
          </cell>
          <cell r="I396">
            <v>0</v>
          </cell>
          <cell r="J396">
            <v>32020</v>
          </cell>
          <cell r="K396">
            <v>32020</v>
          </cell>
          <cell r="L396">
            <v>1</v>
          </cell>
          <cell r="M396">
            <v>120033</v>
          </cell>
          <cell r="N396">
            <v>187122</v>
          </cell>
          <cell r="O396">
            <v>67089</v>
          </cell>
          <cell r="P396">
            <v>0.35853079808894733</v>
          </cell>
          <cell r="R396">
            <v>36346.050000000003</v>
          </cell>
          <cell r="S396">
            <v>21878.7</v>
          </cell>
          <cell r="T396">
            <v>29789.25</v>
          </cell>
          <cell r="U396">
            <v>32019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31143</v>
          </cell>
          <cell r="AE396">
            <v>27081</v>
          </cell>
          <cell r="AF396">
            <v>29789</v>
          </cell>
          <cell r="AG396">
            <v>32020</v>
          </cell>
          <cell r="AH396">
            <v>35069</v>
          </cell>
          <cell r="AI396">
            <v>32020</v>
          </cell>
          <cell r="AJ396">
            <v>41822</v>
          </cell>
          <cell r="AK396">
            <v>43723</v>
          </cell>
          <cell r="AL396">
            <v>38020</v>
          </cell>
          <cell r="AM396">
            <v>43723</v>
          </cell>
          <cell r="AN396">
            <v>41822</v>
          </cell>
          <cell r="AO396">
            <v>39920</v>
          </cell>
          <cell r="AQ396">
            <v>436152</v>
          </cell>
          <cell r="AR396">
            <v>436152</v>
          </cell>
          <cell r="AS396">
            <v>436152.3</v>
          </cell>
          <cell r="AT396">
            <v>214796</v>
          </cell>
          <cell r="AU396">
            <v>120033</v>
          </cell>
          <cell r="AV396">
            <v>120033</v>
          </cell>
          <cell r="AW396" t="e">
            <v>#REF!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D396">
            <v>528878.61</v>
          </cell>
          <cell r="BE396">
            <v>626399.75</v>
          </cell>
          <cell r="BF396">
            <v>692335</v>
          </cell>
          <cell r="BH396">
            <v>436152</v>
          </cell>
          <cell r="BI396">
            <v>676119</v>
          </cell>
          <cell r="BJ396">
            <v>745992</v>
          </cell>
          <cell r="BK396">
            <v>120033</v>
          </cell>
          <cell r="BL396">
            <v>120033</v>
          </cell>
          <cell r="BO396">
            <v>0</v>
          </cell>
          <cell r="BP396">
            <v>316119</v>
          </cell>
          <cell r="BQ396">
            <v>0</v>
          </cell>
          <cell r="BS396">
            <v>0</v>
          </cell>
          <cell r="BT396">
            <v>120033</v>
          </cell>
          <cell r="BU396">
            <v>0</v>
          </cell>
          <cell r="BV396">
            <v>120033</v>
          </cell>
        </row>
        <row r="397">
          <cell r="C397" t="str">
            <v>O&amp;M</v>
          </cell>
          <cell r="D397" t="str">
            <v>Non-PT</v>
          </cell>
          <cell r="E397" t="str">
            <v>FR-T-E-Sarbanes Oxley 404</v>
          </cell>
          <cell r="I397">
            <v>0</v>
          </cell>
          <cell r="J397">
            <v>26895</v>
          </cell>
          <cell r="K397">
            <v>26895</v>
          </cell>
          <cell r="L397">
            <v>1</v>
          </cell>
          <cell r="M397">
            <v>101716.5</v>
          </cell>
          <cell r="N397">
            <v>157173</v>
          </cell>
          <cell r="O397">
            <v>55456.5</v>
          </cell>
          <cell r="P397">
            <v>0.35283731938691759</v>
          </cell>
          <cell r="R397">
            <v>30528.3</v>
          </cell>
          <cell r="S397">
            <v>18377.3</v>
          </cell>
          <cell r="T397">
            <v>25452.6</v>
          </cell>
          <cell r="U397">
            <v>27358.3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26159</v>
          </cell>
          <cell r="AE397">
            <v>22747</v>
          </cell>
          <cell r="AF397">
            <v>25021</v>
          </cell>
          <cell r="AG397">
            <v>26895</v>
          </cell>
          <cell r="AH397">
            <v>29456</v>
          </cell>
          <cell r="AI397">
            <v>26895</v>
          </cell>
          <cell r="AJ397">
            <v>35128</v>
          </cell>
          <cell r="AK397">
            <v>36724</v>
          </cell>
          <cell r="AL397">
            <v>31934</v>
          </cell>
          <cell r="AM397">
            <v>36724</v>
          </cell>
          <cell r="AN397">
            <v>35128</v>
          </cell>
          <cell r="AO397">
            <v>33531</v>
          </cell>
          <cell r="AQ397">
            <v>366342</v>
          </cell>
          <cell r="AR397">
            <v>366342</v>
          </cell>
          <cell r="AS397">
            <v>372658.16</v>
          </cell>
          <cell r="AT397">
            <v>102559.7</v>
          </cell>
          <cell r="AU397">
            <v>101716</v>
          </cell>
          <cell r="AV397">
            <v>101716</v>
          </cell>
          <cell r="AW397" t="e">
            <v>#REF!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D397">
            <v>871628.71</v>
          </cell>
          <cell r="BE397">
            <v>210469.57</v>
          </cell>
          <cell r="BF397">
            <v>229151.52</v>
          </cell>
          <cell r="BH397">
            <v>366342</v>
          </cell>
          <cell r="BI397">
            <v>855599</v>
          </cell>
          <cell r="BJ397">
            <v>209832</v>
          </cell>
          <cell r="BK397">
            <v>101716</v>
          </cell>
          <cell r="BL397">
            <v>101716</v>
          </cell>
          <cell r="BO397">
            <v>-0.5</v>
          </cell>
          <cell r="BP397">
            <v>264626</v>
          </cell>
          <cell r="BQ397">
            <v>0</v>
          </cell>
          <cell r="BS397">
            <v>0</v>
          </cell>
          <cell r="BT397">
            <v>101716</v>
          </cell>
          <cell r="BU397">
            <v>0</v>
          </cell>
          <cell r="BV397">
            <v>101716</v>
          </cell>
        </row>
        <row r="398">
          <cell r="C398" t="str">
            <v>O&amp;M</v>
          </cell>
          <cell r="D398" t="str">
            <v>Non-PT</v>
          </cell>
          <cell r="E398" t="str">
            <v>FR-P-Integration</v>
          </cell>
          <cell r="I398">
            <v>0</v>
          </cell>
          <cell r="J398">
            <v>0</v>
          </cell>
          <cell r="K398">
            <v>0</v>
          </cell>
          <cell r="L398" t="str">
            <v xml:space="preserve"> </v>
          </cell>
          <cell r="M398">
            <v>0</v>
          </cell>
          <cell r="N398">
            <v>0</v>
          </cell>
          <cell r="O398">
            <v>0</v>
          </cell>
          <cell r="P398" t="str">
            <v xml:space="preserve"> 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426046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O398">
            <v>0</v>
          </cell>
          <cell r="BP398">
            <v>0</v>
          </cell>
          <cell r="BQ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</row>
        <row r="399">
          <cell r="C399" t="str">
            <v>O&amp;M</v>
          </cell>
          <cell r="D399" t="str">
            <v>Non-PT</v>
          </cell>
          <cell r="E399" t="str">
            <v>FR-P-E-Sarbanes Oxley 404</v>
          </cell>
          <cell r="I399">
            <v>38537.760000000002</v>
          </cell>
          <cell r="J399">
            <v>0</v>
          </cell>
          <cell r="K399">
            <v>-38537.760000000002</v>
          </cell>
          <cell r="L399" t="str">
            <v xml:space="preserve"> </v>
          </cell>
          <cell r="M399">
            <v>53766.39</v>
          </cell>
          <cell r="N399">
            <v>0</v>
          </cell>
          <cell r="O399">
            <v>-53766.39</v>
          </cell>
          <cell r="P399" t="str">
            <v xml:space="preserve"> 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15228.63</v>
          </cell>
          <cell r="W399">
            <v>38537.760000000002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426046</v>
          </cell>
          <cell r="AU399">
            <v>489172</v>
          </cell>
          <cell r="AV399">
            <v>489172</v>
          </cell>
          <cell r="AW399" t="e">
            <v>#REF!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D399">
            <v>0</v>
          </cell>
          <cell r="BE399">
            <v>0</v>
          </cell>
          <cell r="BF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489172</v>
          </cell>
          <cell r="BL399">
            <v>489172</v>
          </cell>
          <cell r="BO399">
            <v>435405.61</v>
          </cell>
          <cell r="BP399">
            <v>-489172</v>
          </cell>
          <cell r="BQ399">
            <v>0</v>
          </cell>
          <cell r="BS399">
            <v>1275449.8999999999</v>
          </cell>
          <cell r="BT399">
            <v>489172</v>
          </cell>
          <cell r="BU399">
            <v>1275449.8999999999</v>
          </cell>
          <cell r="BV399">
            <v>-786277.89999999991</v>
          </cell>
        </row>
        <row r="400">
          <cell r="C400" t="str">
            <v>O&amp;M</v>
          </cell>
          <cell r="D400" t="str">
            <v>Non-PT</v>
          </cell>
          <cell r="E400" t="str">
            <v>FR-P-IndRskOvsgt-Hlg</v>
          </cell>
          <cell r="I400">
            <v>0</v>
          </cell>
          <cell r="J400">
            <v>0</v>
          </cell>
          <cell r="K400">
            <v>0</v>
          </cell>
          <cell r="L400" t="str">
            <v xml:space="preserve"> </v>
          </cell>
          <cell r="M400">
            <v>0</v>
          </cell>
          <cell r="N400">
            <v>0</v>
          </cell>
          <cell r="O400">
            <v>0</v>
          </cell>
          <cell r="P400" t="str">
            <v xml:space="preserve"> 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426046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D400">
            <v>0</v>
          </cell>
          <cell r="BE400">
            <v>0</v>
          </cell>
          <cell r="BF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O400">
            <v>0</v>
          </cell>
          <cell r="BP400">
            <v>0</v>
          </cell>
          <cell r="BQ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</row>
        <row r="401">
          <cell r="C401" t="str">
            <v>O&amp;M</v>
          </cell>
          <cell r="D401" t="str">
            <v>Non-PT</v>
          </cell>
          <cell r="E401" t="str">
            <v>FR-P-IndRskOvsgt-Utl</v>
          </cell>
          <cell r="I401">
            <v>231.13</v>
          </cell>
          <cell r="J401">
            <v>0</v>
          </cell>
          <cell r="K401">
            <v>-231.13</v>
          </cell>
          <cell r="L401" t="str">
            <v xml:space="preserve"> </v>
          </cell>
          <cell r="M401">
            <v>1155.6500000000001</v>
          </cell>
          <cell r="N401">
            <v>0</v>
          </cell>
          <cell r="O401">
            <v>-1155.6500000000001</v>
          </cell>
          <cell r="P401" t="str">
            <v xml:space="preserve"> 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924.52</v>
          </cell>
          <cell r="W401">
            <v>231.13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426046</v>
          </cell>
          <cell r="AU401">
            <v>11556.5</v>
          </cell>
          <cell r="AV401">
            <v>11556.5</v>
          </cell>
          <cell r="AW401" t="e">
            <v>#REF!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D401">
            <v>0</v>
          </cell>
          <cell r="BE401">
            <v>0</v>
          </cell>
          <cell r="BF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11556.5</v>
          </cell>
          <cell r="BL401">
            <v>11556.5</v>
          </cell>
          <cell r="BO401">
            <v>10400.85</v>
          </cell>
          <cell r="BP401">
            <v>-11556.5</v>
          </cell>
          <cell r="BQ401">
            <v>0</v>
          </cell>
          <cell r="BS401">
            <v>304554.3</v>
          </cell>
          <cell r="BT401">
            <v>11556.5</v>
          </cell>
          <cell r="BU401">
            <v>304554.3</v>
          </cell>
          <cell r="BV401">
            <v>-292997.8</v>
          </cell>
        </row>
        <row r="402">
          <cell r="C402" t="str">
            <v>O&amp;M</v>
          </cell>
          <cell r="D402" t="str">
            <v>Non-PT</v>
          </cell>
          <cell r="E402" t="str">
            <v>FR-P-IndRskOvsgt-Pwr</v>
          </cell>
          <cell r="I402">
            <v>0</v>
          </cell>
          <cell r="J402">
            <v>0</v>
          </cell>
          <cell r="K402">
            <v>0</v>
          </cell>
          <cell r="L402" t="str">
            <v xml:space="preserve"> </v>
          </cell>
          <cell r="M402">
            <v>0</v>
          </cell>
          <cell r="N402">
            <v>0</v>
          </cell>
          <cell r="O402">
            <v>0</v>
          </cell>
          <cell r="P402" t="str">
            <v xml:space="preserve"> 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426046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D402">
            <v>0</v>
          </cell>
          <cell r="BE402">
            <v>0</v>
          </cell>
          <cell r="BF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O402">
            <v>0</v>
          </cell>
          <cell r="BP402">
            <v>0</v>
          </cell>
          <cell r="BQ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</row>
        <row r="403">
          <cell r="C403" t="str">
            <v>O&amp;M</v>
          </cell>
          <cell r="D403" t="str">
            <v>Non-PT</v>
          </cell>
          <cell r="E403" t="str">
            <v>FR-P-IndRskOvsgt</v>
          </cell>
          <cell r="I403">
            <v>0</v>
          </cell>
          <cell r="J403">
            <v>0</v>
          </cell>
          <cell r="K403">
            <v>0</v>
          </cell>
          <cell r="L403" t="str">
            <v xml:space="preserve"> </v>
          </cell>
          <cell r="M403">
            <v>0</v>
          </cell>
          <cell r="N403">
            <v>0</v>
          </cell>
          <cell r="O403">
            <v>0</v>
          </cell>
          <cell r="P403" t="str">
            <v xml:space="preserve"> 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426046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O403">
            <v>0</v>
          </cell>
          <cell r="BP403">
            <v>0</v>
          </cell>
          <cell r="BQ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</row>
        <row r="405">
          <cell r="D405" t="str">
            <v>Non-PT</v>
          </cell>
          <cell r="I405">
            <v>38768.89</v>
          </cell>
          <cell r="J405">
            <v>58915</v>
          </cell>
          <cell r="K405">
            <v>20146.109999999997</v>
          </cell>
          <cell r="L405">
            <v>0.34195213443095979</v>
          </cell>
          <cell r="M405">
            <v>276671.54000000004</v>
          </cell>
          <cell r="N405">
            <v>344295</v>
          </cell>
          <cell r="O405">
            <v>67623.460000000006</v>
          </cell>
          <cell r="P405">
            <v>0.19641139139400807</v>
          </cell>
          <cell r="R405">
            <v>66874.350000000006</v>
          </cell>
          <cell r="S405">
            <v>40256</v>
          </cell>
          <cell r="T405">
            <v>55241.85</v>
          </cell>
          <cell r="U405">
            <v>59377.3</v>
          </cell>
          <cell r="V405">
            <v>16153.15</v>
          </cell>
          <cell r="W405">
            <v>38768.89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D405">
            <v>57302</v>
          </cell>
          <cell r="AE405">
            <v>49828</v>
          </cell>
          <cell r="AF405">
            <v>54810</v>
          </cell>
          <cell r="AG405">
            <v>58915</v>
          </cell>
          <cell r="AH405">
            <v>64525</v>
          </cell>
          <cell r="AI405">
            <v>58915</v>
          </cell>
          <cell r="AJ405">
            <v>76950</v>
          </cell>
          <cell r="AK405">
            <v>80447</v>
          </cell>
          <cell r="AL405">
            <v>69954</v>
          </cell>
          <cell r="AM405">
            <v>80447</v>
          </cell>
          <cell r="AN405">
            <v>76950</v>
          </cell>
          <cell r="AO405">
            <v>73451</v>
          </cell>
          <cell r="AQ405">
            <v>802494</v>
          </cell>
          <cell r="AR405">
            <v>802494</v>
          </cell>
          <cell r="AS405">
            <v>808810.46</v>
          </cell>
          <cell r="AT405">
            <v>2873631.7</v>
          </cell>
          <cell r="AU405">
            <v>722477.5</v>
          </cell>
          <cell r="AV405">
            <v>722477.5</v>
          </cell>
          <cell r="AW405" t="e">
            <v>#REF!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D405">
            <v>1400507.3199999998</v>
          </cell>
          <cell r="BE405">
            <v>836869.32000000007</v>
          </cell>
          <cell r="BF405">
            <v>921486.52</v>
          </cell>
          <cell r="BH405">
            <v>802494</v>
          </cell>
          <cell r="BI405">
            <v>1531718</v>
          </cell>
          <cell r="BJ405">
            <v>955824</v>
          </cell>
          <cell r="BK405">
            <v>722477.5</v>
          </cell>
          <cell r="BL405">
            <v>722477.5</v>
          </cell>
          <cell r="BM405">
            <v>0</v>
          </cell>
          <cell r="BN405">
            <v>0</v>
          </cell>
          <cell r="BO405">
            <v>445805.95999999996</v>
          </cell>
          <cell r="BP405">
            <v>80016.5</v>
          </cell>
          <cell r="BQ405">
            <v>0</v>
          </cell>
          <cell r="BS405">
            <v>1580004.2</v>
          </cell>
          <cell r="BT405">
            <v>722477.5</v>
          </cell>
          <cell r="BU405">
            <v>1580004.2</v>
          </cell>
          <cell r="BV405">
            <v>-857526.7</v>
          </cell>
        </row>
        <row r="407">
          <cell r="C407" t="str">
            <v>O&amp;M</v>
          </cell>
          <cell r="D407" t="str">
            <v>PT</v>
          </cell>
          <cell r="E407" t="str">
            <v>FR-P-E-PT-Integratio</v>
          </cell>
          <cell r="F407" t="str">
            <v>T&amp;E</v>
          </cell>
          <cell r="I407">
            <v>0</v>
          </cell>
          <cell r="J407">
            <v>0</v>
          </cell>
          <cell r="K407">
            <v>0</v>
          </cell>
          <cell r="L407" t="str">
            <v xml:space="preserve"> </v>
          </cell>
          <cell r="M407">
            <v>0</v>
          </cell>
          <cell r="N407">
            <v>0</v>
          </cell>
          <cell r="O407">
            <v>0</v>
          </cell>
          <cell r="P407" t="str">
            <v xml:space="preserve"> 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O407">
            <v>0</v>
          </cell>
          <cell r="BP407">
            <v>0</v>
          </cell>
          <cell r="BQ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</row>
        <row r="408">
          <cell r="C408" t="str">
            <v>O&amp;M</v>
          </cell>
          <cell r="D408" t="str">
            <v>PT</v>
          </cell>
          <cell r="E408" t="str">
            <v>FR-T-E-PT-SrbnsOx404</v>
          </cell>
          <cell r="I408">
            <v>0</v>
          </cell>
          <cell r="J408">
            <v>2237</v>
          </cell>
          <cell r="K408">
            <v>2237</v>
          </cell>
          <cell r="L408">
            <v>1</v>
          </cell>
          <cell r="M408">
            <v>10556</v>
          </cell>
          <cell r="N408">
            <v>13073</v>
          </cell>
          <cell r="O408">
            <v>2517</v>
          </cell>
          <cell r="P408">
            <v>0.19253423085749255</v>
          </cell>
          <cell r="R408">
            <v>10556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>
            <v>2176</v>
          </cell>
          <cell r="AE408">
            <v>1892</v>
          </cell>
          <cell r="AF408">
            <v>2081</v>
          </cell>
          <cell r="AG408">
            <v>2237</v>
          </cell>
          <cell r="AH408">
            <v>2450</v>
          </cell>
          <cell r="AI408">
            <v>2237</v>
          </cell>
          <cell r="AJ408">
            <v>2922</v>
          </cell>
          <cell r="AK408">
            <v>3054</v>
          </cell>
          <cell r="AL408">
            <v>2656</v>
          </cell>
          <cell r="AM408">
            <v>3054</v>
          </cell>
          <cell r="AN408">
            <v>2922</v>
          </cell>
          <cell r="AO408">
            <v>2787</v>
          </cell>
          <cell r="AQ408">
            <v>30468</v>
          </cell>
          <cell r="AR408">
            <v>30468</v>
          </cell>
          <cell r="AS408">
            <v>30993.29</v>
          </cell>
          <cell r="AT408">
            <v>10738</v>
          </cell>
          <cell r="AU408">
            <v>10556</v>
          </cell>
          <cell r="AV408">
            <v>10556</v>
          </cell>
          <cell r="AW408" t="e">
            <v>#REF!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D408">
            <v>24693.79</v>
          </cell>
          <cell r="BE408">
            <v>153884.19</v>
          </cell>
          <cell r="BF408">
            <v>1775048.53</v>
          </cell>
          <cell r="BH408">
            <v>30468</v>
          </cell>
          <cell r="BI408">
            <v>29213</v>
          </cell>
          <cell r="BJ408">
            <v>27500</v>
          </cell>
          <cell r="BK408">
            <v>10556</v>
          </cell>
          <cell r="BL408">
            <v>10556</v>
          </cell>
          <cell r="BO408">
            <v>0</v>
          </cell>
          <cell r="BP408">
            <v>19912</v>
          </cell>
          <cell r="BQ408">
            <v>0</v>
          </cell>
          <cell r="BS408">
            <v>0</v>
          </cell>
          <cell r="BT408">
            <v>10556</v>
          </cell>
          <cell r="BU408">
            <v>0</v>
          </cell>
          <cell r="BV408">
            <v>10556</v>
          </cell>
        </row>
        <row r="409">
          <cell r="C409" t="str">
            <v>O&amp;M</v>
          </cell>
          <cell r="D409" t="str">
            <v>PT</v>
          </cell>
          <cell r="E409" t="str">
            <v>FR-T-E-PTIndRsk</v>
          </cell>
          <cell r="I409">
            <v>0</v>
          </cell>
          <cell r="J409">
            <v>1735</v>
          </cell>
          <cell r="K409">
            <v>1735</v>
          </cell>
          <cell r="L409">
            <v>1</v>
          </cell>
          <cell r="M409">
            <v>18000</v>
          </cell>
          <cell r="N409">
            <v>10142</v>
          </cell>
          <cell r="O409">
            <v>-7858</v>
          </cell>
          <cell r="P409">
            <v>-0.77479787024255575</v>
          </cell>
          <cell r="R409">
            <v>0</v>
          </cell>
          <cell r="S409">
            <v>0</v>
          </cell>
          <cell r="T409">
            <v>18000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>
            <v>1688</v>
          </cell>
          <cell r="AE409">
            <v>1468</v>
          </cell>
          <cell r="AF409">
            <v>1615</v>
          </cell>
          <cell r="AG409">
            <v>1735</v>
          </cell>
          <cell r="AH409">
            <v>1901</v>
          </cell>
          <cell r="AI409">
            <v>1735</v>
          </cell>
          <cell r="AJ409">
            <v>2267</v>
          </cell>
          <cell r="AK409">
            <v>2370</v>
          </cell>
          <cell r="AL409">
            <v>2061</v>
          </cell>
          <cell r="AM409">
            <v>2370</v>
          </cell>
          <cell r="AN409">
            <v>2267</v>
          </cell>
          <cell r="AO409">
            <v>2162</v>
          </cell>
          <cell r="AQ409">
            <v>23639</v>
          </cell>
          <cell r="AR409">
            <v>23639</v>
          </cell>
          <cell r="AS409">
            <v>23639.1</v>
          </cell>
          <cell r="AT409">
            <v>18000</v>
          </cell>
          <cell r="AU409">
            <v>18000</v>
          </cell>
          <cell r="AV409">
            <v>18000</v>
          </cell>
          <cell r="AW409" t="e">
            <v>#REF!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D409">
            <v>17122.240000000002</v>
          </cell>
          <cell r="BE409">
            <v>30971.599999999999</v>
          </cell>
          <cell r="BF409">
            <v>4050</v>
          </cell>
          <cell r="BH409">
            <v>23639</v>
          </cell>
          <cell r="BI409">
            <v>33825</v>
          </cell>
          <cell r="BJ409">
            <v>33000</v>
          </cell>
          <cell r="BK409">
            <v>18000</v>
          </cell>
          <cell r="BL409">
            <v>18000</v>
          </cell>
          <cell r="BO409">
            <v>0</v>
          </cell>
          <cell r="BP409">
            <v>5639</v>
          </cell>
          <cell r="BQ409">
            <v>0</v>
          </cell>
          <cell r="BS409">
            <v>0</v>
          </cell>
          <cell r="BT409">
            <v>18000</v>
          </cell>
          <cell r="BU409">
            <v>0</v>
          </cell>
          <cell r="BV409">
            <v>18000</v>
          </cell>
        </row>
        <row r="411">
          <cell r="D411" t="str">
            <v>PT</v>
          </cell>
          <cell r="I411">
            <v>0</v>
          </cell>
          <cell r="J411">
            <v>3972</v>
          </cell>
          <cell r="K411">
            <v>3972</v>
          </cell>
          <cell r="L411">
            <v>1</v>
          </cell>
          <cell r="M411">
            <v>28556</v>
          </cell>
          <cell r="N411">
            <v>23215</v>
          </cell>
          <cell r="O411">
            <v>-5341</v>
          </cell>
          <cell r="P411">
            <v>-0.23006676717639457</v>
          </cell>
          <cell r="R411">
            <v>10556</v>
          </cell>
          <cell r="S411">
            <v>0</v>
          </cell>
          <cell r="T411">
            <v>18000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D411">
            <v>3864</v>
          </cell>
          <cell r="AE411">
            <v>3360</v>
          </cell>
          <cell r="AF411">
            <v>3696</v>
          </cell>
          <cell r="AG411">
            <v>3972</v>
          </cell>
          <cell r="AH411">
            <v>4351</v>
          </cell>
          <cell r="AI411">
            <v>3972</v>
          </cell>
          <cell r="AJ411">
            <v>5189</v>
          </cell>
          <cell r="AK411">
            <v>5424</v>
          </cell>
          <cell r="AL411">
            <v>4717</v>
          </cell>
          <cell r="AM411">
            <v>5424</v>
          </cell>
          <cell r="AN411">
            <v>5189</v>
          </cell>
          <cell r="AO411">
            <v>4949</v>
          </cell>
          <cell r="AQ411">
            <v>54107</v>
          </cell>
          <cell r="AR411">
            <v>54107</v>
          </cell>
          <cell r="AS411">
            <v>54632.39</v>
          </cell>
          <cell r="AT411">
            <v>28738</v>
          </cell>
          <cell r="AU411">
            <v>28556</v>
          </cell>
          <cell r="AV411">
            <v>28556</v>
          </cell>
          <cell r="AW411" t="e">
            <v>#REF!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D411">
            <v>41816.03</v>
          </cell>
          <cell r="BE411">
            <v>184855.79</v>
          </cell>
          <cell r="BF411">
            <v>1779098.53</v>
          </cell>
          <cell r="BH411">
            <v>54107</v>
          </cell>
          <cell r="BI411">
            <v>63038</v>
          </cell>
          <cell r="BJ411">
            <v>60500</v>
          </cell>
          <cell r="BK411">
            <v>28556</v>
          </cell>
          <cell r="BL411">
            <v>28556</v>
          </cell>
          <cell r="BM411">
            <v>0</v>
          </cell>
          <cell r="BN411">
            <v>0</v>
          </cell>
          <cell r="BO411">
            <v>0</v>
          </cell>
          <cell r="BP411">
            <v>25551</v>
          </cell>
          <cell r="BQ411">
            <v>0</v>
          </cell>
          <cell r="BS411">
            <v>0</v>
          </cell>
          <cell r="BT411">
            <v>28556</v>
          </cell>
          <cell r="BU411">
            <v>0</v>
          </cell>
          <cell r="BV411">
            <v>28556</v>
          </cell>
        </row>
        <row r="413">
          <cell r="C413" t="str">
            <v>O &amp; M Total</v>
          </cell>
          <cell r="I413">
            <v>38768.89</v>
          </cell>
          <cell r="J413">
            <v>62887</v>
          </cell>
          <cell r="K413">
            <v>24118.109999999997</v>
          </cell>
          <cell r="L413">
            <v>0.38351503490387517</v>
          </cell>
          <cell r="M413">
            <v>305227.54000000004</v>
          </cell>
          <cell r="N413">
            <v>367510</v>
          </cell>
          <cell r="O413">
            <v>62282.460000000006</v>
          </cell>
          <cell r="P413">
            <v>0.16947147016407718</v>
          </cell>
          <cell r="R413">
            <v>77430.350000000006</v>
          </cell>
          <cell r="S413">
            <v>40256</v>
          </cell>
          <cell r="T413">
            <v>73241.850000000006</v>
          </cell>
          <cell r="U413">
            <v>59377.3</v>
          </cell>
          <cell r="V413">
            <v>16153.15</v>
          </cell>
          <cell r="W413">
            <v>38768.89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61166</v>
          </cell>
          <cell r="AE413">
            <v>53188</v>
          </cell>
          <cell r="AF413">
            <v>58506</v>
          </cell>
          <cell r="AG413">
            <v>62887</v>
          </cell>
          <cell r="AH413">
            <v>68876</v>
          </cell>
          <cell r="AI413">
            <v>62887</v>
          </cell>
          <cell r="AJ413">
            <v>82139</v>
          </cell>
          <cell r="AK413">
            <v>85871</v>
          </cell>
          <cell r="AL413">
            <v>74671</v>
          </cell>
          <cell r="AM413">
            <v>85871</v>
          </cell>
          <cell r="AN413">
            <v>82139</v>
          </cell>
          <cell r="AO413">
            <v>78400</v>
          </cell>
          <cell r="AQ413">
            <v>856601</v>
          </cell>
          <cell r="AR413">
            <v>856601</v>
          </cell>
          <cell r="AS413">
            <v>863442.85</v>
          </cell>
          <cell r="AT413">
            <v>2902369.7</v>
          </cell>
          <cell r="AU413">
            <v>751033.5</v>
          </cell>
          <cell r="AV413">
            <v>751033.5</v>
          </cell>
          <cell r="AW413" t="e">
            <v>#REF!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D413">
            <v>1442323.3499999999</v>
          </cell>
          <cell r="BE413">
            <v>1021725.11</v>
          </cell>
          <cell r="BF413">
            <v>2700585.05</v>
          </cell>
          <cell r="BH413">
            <v>856601</v>
          </cell>
          <cell r="BI413">
            <v>1594756</v>
          </cell>
          <cell r="BJ413">
            <v>1016324</v>
          </cell>
          <cell r="BK413">
            <v>751033.5</v>
          </cell>
          <cell r="BL413">
            <v>751033.5</v>
          </cell>
          <cell r="BM413">
            <v>0</v>
          </cell>
          <cell r="BN413">
            <v>0</v>
          </cell>
          <cell r="BO413">
            <v>445805.95999999996</v>
          </cell>
          <cell r="BP413">
            <v>105567.5</v>
          </cell>
          <cell r="BQ413">
            <v>0</v>
          </cell>
          <cell r="BS413">
            <v>1580004.2</v>
          </cell>
          <cell r="BT413">
            <v>751033.5</v>
          </cell>
          <cell r="BU413">
            <v>1580004.2</v>
          </cell>
          <cell r="BV413">
            <v>-828970.7</v>
          </cell>
        </row>
        <row r="415">
          <cell r="I415">
            <v>32953.935399999995</v>
          </cell>
          <cell r="J415">
            <v>9680.8438000000006</v>
          </cell>
          <cell r="K415">
            <v>-23273.091599999992</v>
          </cell>
          <cell r="L415">
            <v>-2.4040354416213172</v>
          </cell>
          <cell r="M415">
            <v>167153.98740000001</v>
          </cell>
          <cell r="N415">
            <v>46308.551399999997</v>
          </cell>
          <cell r="O415">
            <v>-120845.43600000002</v>
          </cell>
          <cell r="P415">
            <v>-2.609570637530243</v>
          </cell>
          <cell r="W415">
            <v>32953.935399999995</v>
          </cell>
          <cell r="AV415">
            <v>21284.84</v>
          </cell>
          <cell r="BH415">
            <v>185716.64960000006</v>
          </cell>
          <cell r="BK415">
            <v>21284.84</v>
          </cell>
          <cell r="BL415">
            <v>21284.84</v>
          </cell>
          <cell r="BP415">
            <v>164431.80960000007</v>
          </cell>
        </row>
        <row r="416">
          <cell r="I416">
            <v>5814.9546000000046</v>
          </cell>
          <cell r="J416">
            <v>53206.156199999998</v>
          </cell>
          <cell r="K416">
            <v>47391.201599999993</v>
          </cell>
          <cell r="L416">
            <v>0.89070898904739892</v>
          </cell>
          <cell r="M416">
            <v>138073.55260000002</v>
          </cell>
          <cell r="N416">
            <v>321201.4486</v>
          </cell>
          <cell r="O416">
            <v>183127.89599999998</v>
          </cell>
          <cell r="P416">
            <v>0.57013409123211523</v>
          </cell>
          <cell r="W416">
            <v>5814.9546000000046</v>
          </cell>
          <cell r="AV416">
            <v>729748.66</v>
          </cell>
          <cell r="BH416">
            <v>670884.35039999988</v>
          </cell>
          <cell r="BK416">
            <v>729748.66</v>
          </cell>
          <cell r="BL416">
            <v>729748.66</v>
          </cell>
          <cell r="BP416">
            <v>-58864.309600000153</v>
          </cell>
        </row>
        <row r="418">
          <cell r="B418" t="str">
            <v>Enterprise Risk Management</v>
          </cell>
          <cell r="I418">
            <v>38768.89</v>
          </cell>
          <cell r="J418">
            <v>62887</v>
          </cell>
          <cell r="K418">
            <v>24118.109999999997</v>
          </cell>
          <cell r="L418">
            <v>0.38351503490387517</v>
          </cell>
          <cell r="M418">
            <v>305227.54000000004</v>
          </cell>
          <cell r="N418">
            <v>367510</v>
          </cell>
          <cell r="O418">
            <v>62282.460000000006</v>
          </cell>
          <cell r="P418">
            <v>0.16947147016407718</v>
          </cell>
          <cell r="R418">
            <v>77430.350000000006</v>
          </cell>
          <cell r="S418">
            <v>40256</v>
          </cell>
          <cell r="T418">
            <v>73241.850000000006</v>
          </cell>
          <cell r="U418">
            <v>59377.3</v>
          </cell>
          <cell r="V418">
            <v>16153.15</v>
          </cell>
          <cell r="W418">
            <v>38768.89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61166</v>
          </cell>
          <cell r="AE418">
            <v>53188</v>
          </cell>
          <cell r="AF418">
            <v>58506</v>
          </cell>
          <cell r="AG418">
            <v>62887</v>
          </cell>
          <cell r="AH418">
            <v>68876</v>
          </cell>
          <cell r="AI418">
            <v>62887</v>
          </cell>
          <cell r="AJ418">
            <v>82139</v>
          </cell>
          <cell r="AK418">
            <v>85871</v>
          </cell>
          <cell r="AL418">
            <v>74671</v>
          </cell>
          <cell r="AM418">
            <v>85871</v>
          </cell>
          <cell r="AN418">
            <v>82139</v>
          </cell>
          <cell r="AO418">
            <v>78400</v>
          </cell>
          <cell r="AQ418">
            <v>856601</v>
          </cell>
          <cell r="AR418">
            <v>856601</v>
          </cell>
          <cell r="AS418">
            <v>863442.85</v>
          </cell>
          <cell r="AT418">
            <v>2902369.7</v>
          </cell>
          <cell r="AU418">
            <v>751033.5</v>
          </cell>
          <cell r="AV418">
            <v>751033.5</v>
          </cell>
          <cell r="AW418" t="e">
            <v>#REF!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D418">
            <v>1442323.3499999999</v>
          </cell>
          <cell r="BE418">
            <v>1021725.11</v>
          </cell>
          <cell r="BF418">
            <v>2700585.05</v>
          </cell>
          <cell r="BH418">
            <v>856601</v>
          </cell>
          <cell r="BI418">
            <v>1594756</v>
          </cell>
          <cell r="BJ418">
            <v>1016324</v>
          </cell>
          <cell r="BK418">
            <v>751033.5</v>
          </cell>
          <cell r="BL418">
            <v>751033.5</v>
          </cell>
          <cell r="BM418">
            <v>0</v>
          </cell>
          <cell r="BN418">
            <v>0</v>
          </cell>
          <cell r="BO418">
            <v>445805.95999999996</v>
          </cell>
          <cell r="BP418">
            <v>105567.5</v>
          </cell>
          <cell r="BQ418">
            <v>0</v>
          </cell>
          <cell r="BS418">
            <v>1580004.2</v>
          </cell>
          <cell r="BT418">
            <v>751033.5</v>
          </cell>
          <cell r="BU418">
            <v>1580004.2</v>
          </cell>
          <cell r="BV418">
            <v>-828970.7</v>
          </cell>
        </row>
        <row r="420">
          <cell r="C420" t="str">
            <v>O&amp;M</v>
          </cell>
          <cell r="E420" t="str">
            <v>FA-P-E-Federal Affai</v>
          </cell>
          <cell r="I420">
            <v>22171.040000000001</v>
          </cell>
          <cell r="J420">
            <v>0</v>
          </cell>
          <cell r="K420">
            <v>-22171.040000000001</v>
          </cell>
          <cell r="L420" t="str">
            <v xml:space="preserve"> </v>
          </cell>
          <cell r="M420">
            <v>41312.32</v>
          </cell>
          <cell r="N420">
            <v>0</v>
          </cell>
          <cell r="O420">
            <v>-41312.32</v>
          </cell>
          <cell r="P420" t="str">
            <v xml:space="preserve"> 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19141.28</v>
          </cell>
          <cell r="W420">
            <v>22171.040000000001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D420">
            <v>0</v>
          </cell>
          <cell r="BE420">
            <v>0</v>
          </cell>
          <cell r="BF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O420">
            <v>-41312.32</v>
          </cell>
          <cell r="BP420">
            <v>0</v>
          </cell>
          <cell r="BQ420">
            <v>0</v>
          </cell>
          <cell r="BS420">
            <v>276468.63</v>
          </cell>
          <cell r="BT420">
            <v>0</v>
          </cell>
          <cell r="BU420">
            <v>276468.63</v>
          </cell>
          <cell r="BV420">
            <v>-276468.63</v>
          </cell>
        </row>
        <row r="421">
          <cell r="C421" t="str">
            <v>O&amp;M</v>
          </cell>
          <cell r="E421" t="str">
            <v>FA-P-Federal Affairs</v>
          </cell>
          <cell r="I421">
            <v>2765.7</v>
          </cell>
          <cell r="J421">
            <v>0</v>
          </cell>
          <cell r="K421">
            <v>-2765.7</v>
          </cell>
          <cell r="L421" t="str">
            <v xml:space="preserve"> </v>
          </cell>
          <cell r="M421">
            <v>4741.2</v>
          </cell>
          <cell r="N421">
            <v>0</v>
          </cell>
          <cell r="O421">
            <v>-4741.2</v>
          </cell>
          <cell r="P421" t="str">
            <v xml:space="preserve"> 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1975.5</v>
          </cell>
          <cell r="W421">
            <v>2765.7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302910</v>
          </cell>
          <cell r="AW421" t="e">
            <v>#REF!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D421">
            <v>0</v>
          </cell>
          <cell r="BE421">
            <v>0</v>
          </cell>
          <cell r="BF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302910</v>
          </cell>
          <cell r="BL421">
            <v>302910</v>
          </cell>
          <cell r="BO421">
            <v>298168.8</v>
          </cell>
          <cell r="BP421">
            <v>-302910</v>
          </cell>
          <cell r="BQ421">
            <v>0</v>
          </cell>
          <cell r="BS421">
            <v>513482.76</v>
          </cell>
          <cell r="BT421">
            <v>302910</v>
          </cell>
          <cell r="BU421">
            <v>513482.76</v>
          </cell>
          <cell r="BV421">
            <v>-210572.76</v>
          </cell>
        </row>
        <row r="423">
          <cell r="D423" t="str">
            <v>Non-PT</v>
          </cell>
          <cell r="I423">
            <v>24936.74</v>
          </cell>
          <cell r="J423">
            <v>0</v>
          </cell>
          <cell r="K423">
            <v>-24936.74</v>
          </cell>
          <cell r="L423" t="str">
            <v xml:space="preserve"> </v>
          </cell>
          <cell r="M423">
            <v>46053.52</v>
          </cell>
          <cell r="N423">
            <v>0</v>
          </cell>
          <cell r="O423">
            <v>-46053.52</v>
          </cell>
          <cell r="P423" t="str">
            <v xml:space="preserve"> 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21116.78</v>
          </cell>
          <cell r="W423">
            <v>24936.74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302910</v>
          </cell>
          <cell r="AW423" t="e">
            <v>#REF!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D423">
            <v>0</v>
          </cell>
          <cell r="BE423">
            <v>0</v>
          </cell>
          <cell r="BF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302910</v>
          </cell>
          <cell r="BL423">
            <v>302910</v>
          </cell>
          <cell r="BM423">
            <v>0</v>
          </cell>
          <cell r="BN423">
            <v>0</v>
          </cell>
          <cell r="BO423">
            <v>256856.47999999998</v>
          </cell>
          <cell r="BP423">
            <v>-302910</v>
          </cell>
          <cell r="BQ423">
            <v>0</v>
          </cell>
          <cell r="BS423">
            <v>789951.39</v>
          </cell>
          <cell r="BT423">
            <v>302910</v>
          </cell>
          <cell r="BU423">
            <v>789951.39</v>
          </cell>
          <cell r="BV423">
            <v>-487041.39</v>
          </cell>
        </row>
        <row r="425">
          <cell r="C425" t="str">
            <v>O&amp;M</v>
          </cell>
          <cell r="E425" t="str">
            <v>FA-P-E-PT-Federal Af</v>
          </cell>
          <cell r="I425">
            <v>20945.73</v>
          </cell>
          <cell r="J425">
            <v>0</v>
          </cell>
          <cell r="K425">
            <v>-20945.73</v>
          </cell>
          <cell r="L425" t="str">
            <v xml:space="preserve"> </v>
          </cell>
          <cell r="M425">
            <v>31197.360000000001</v>
          </cell>
          <cell r="N425">
            <v>0</v>
          </cell>
          <cell r="O425">
            <v>-31197.360000000001</v>
          </cell>
          <cell r="P425" t="str">
            <v xml:space="preserve"> 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10251.629999999999</v>
          </cell>
          <cell r="W425">
            <v>20945.73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D425">
            <v>0</v>
          </cell>
          <cell r="BE425">
            <v>0</v>
          </cell>
          <cell r="BF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O425">
            <v>-31197.360000000001</v>
          </cell>
          <cell r="BP425">
            <v>0</v>
          </cell>
          <cell r="BQ425">
            <v>0</v>
          </cell>
          <cell r="BS425">
            <v>518490</v>
          </cell>
          <cell r="BT425">
            <v>0</v>
          </cell>
          <cell r="BU425">
            <v>518490</v>
          </cell>
          <cell r="BV425">
            <v>-518490</v>
          </cell>
        </row>
        <row r="426">
          <cell r="C426" t="str">
            <v>O&amp;M</v>
          </cell>
          <cell r="E426" t="str">
            <v>FA-P-PT-Federal Affa</v>
          </cell>
          <cell r="I426">
            <v>1221</v>
          </cell>
          <cell r="J426">
            <v>0</v>
          </cell>
          <cell r="K426">
            <v>-1221</v>
          </cell>
          <cell r="L426" t="str">
            <v xml:space="preserve"> </v>
          </cell>
          <cell r="M426">
            <v>1221</v>
          </cell>
          <cell r="N426">
            <v>0</v>
          </cell>
          <cell r="O426">
            <v>-1221</v>
          </cell>
          <cell r="P426" t="str">
            <v xml:space="preserve"> 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1221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80000</v>
          </cell>
          <cell r="AW426" t="e">
            <v>#REF!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D426">
            <v>0</v>
          </cell>
          <cell r="BE426">
            <v>0</v>
          </cell>
          <cell r="BF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80000</v>
          </cell>
          <cell r="BL426">
            <v>80000</v>
          </cell>
          <cell r="BO426">
            <v>78779</v>
          </cell>
          <cell r="BP426">
            <v>-80000</v>
          </cell>
          <cell r="BQ426">
            <v>0</v>
          </cell>
          <cell r="BS426">
            <v>130000</v>
          </cell>
          <cell r="BT426">
            <v>80000</v>
          </cell>
          <cell r="BU426">
            <v>130000</v>
          </cell>
          <cell r="BV426">
            <v>-50000</v>
          </cell>
        </row>
        <row r="428">
          <cell r="D428" t="str">
            <v>PT</v>
          </cell>
          <cell r="I428">
            <v>22166.73</v>
          </cell>
          <cell r="J428">
            <v>0</v>
          </cell>
          <cell r="K428">
            <v>-22166.73</v>
          </cell>
          <cell r="L428" t="str">
            <v xml:space="preserve"> </v>
          </cell>
          <cell r="M428">
            <v>32418.36</v>
          </cell>
          <cell r="N428">
            <v>0</v>
          </cell>
          <cell r="O428">
            <v>-32418.36</v>
          </cell>
          <cell r="P428" t="str">
            <v xml:space="preserve"> 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10251.629999999999</v>
          </cell>
          <cell r="W428">
            <v>22166.73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80000</v>
          </cell>
          <cell r="AW428" t="e">
            <v>#REF!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D428">
            <v>0</v>
          </cell>
          <cell r="BE428">
            <v>0</v>
          </cell>
          <cell r="BF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80000</v>
          </cell>
          <cell r="BL428">
            <v>80000</v>
          </cell>
          <cell r="BM428">
            <v>0</v>
          </cell>
          <cell r="BN428">
            <v>0</v>
          </cell>
          <cell r="BO428">
            <v>47581.64</v>
          </cell>
          <cell r="BP428">
            <v>-80000</v>
          </cell>
          <cell r="BQ428">
            <v>0</v>
          </cell>
          <cell r="BS428">
            <v>648490</v>
          </cell>
          <cell r="BT428">
            <v>80000</v>
          </cell>
          <cell r="BU428">
            <v>648490</v>
          </cell>
          <cell r="BV428">
            <v>-568490</v>
          </cell>
        </row>
        <row r="430">
          <cell r="C430" t="str">
            <v>O &amp; M Total</v>
          </cell>
          <cell r="I430">
            <v>47103.47</v>
          </cell>
          <cell r="J430">
            <v>0</v>
          </cell>
          <cell r="K430">
            <v>-47103.47</v>
          </cell>
          <cell r="L430" t="str">
            <v xml:space="preserve"> </v>
          </cell>
          <cell r="M430">
            <v>78471.88</v>
          </cell>
          <cell r="N430">
            <v>0</v>
          </cell>
          <cell r="O430">
            <v>-78471.88</v>
          </cell>
          <cell r="P430" t="str">
            <v xml:space="preserve"> 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31368.409999999996</v>
          </cell>
          <cell r="W430">
            <v>47103.47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382910</v>
          </cell>
          <cell r="AW430" t="e">
            <v>#REF!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D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382910</v>
          </cell>
          <cell r="BL430">
            <v>382910</v>
          </cell>
          <cell r="BM430">
            <v>0</v>
          </cell>
          <cell r="BN430">
            <v>0</v>
          </cell>
          <cell r="BO430">
            <v>304438.12</v>
          </cell>
          <cell r="BP430">
            <v>-382910</v>
          </cell>
          <cell r="BQ430">
            <v>0</v>
          </cell>
          <cell r="BS430">
            <v>1438441.3900000001</v>
          </cell>
          <cell r="BT430">
            <v>382910</v>
          </cell>
          <cell r="BU430">
            <v>1438441.3900000001</v>
          </cell>
          <cell r="BV430">
            <v>-1055531.3900000001</v>
          </cell>
        </row>
        <row r="432">
          <cell r="I432">
            <v>-9946.4142000000011</v>
          </cell>
          <cell r="J432">
            <v>0</v>
          </cell>
          <cell r="K432">
            <v>9946.4142000000011</v>
          </cell>
          <cell r="L432" t="str">
            <v xml:space="preserve"> </v>
          </cell>
          <cell r="M432">
            <v>-44930.517800000001</v>
          </cell>
          <cell r="N432">
            <v>0</v>
          </cell>
          <cell r="O432">
            <v>44930.517800000001</v>
          </cell>
          <cell r="P432" t="str">
            <v xml:space="preserve"> </v>
          </cell>
          <cell r="W432">
            <v>-9946.4142000000011</v>
          </cell>
          <cell r="AV432">
            <v>-395682.95999999996</v>
          </cell>
          <cell r="BH432">
            <v>0</v>
          </cell>
          <cell r="BK432">
            <v>-395682.95999999996</v>
          </cell>
          <cell r="BL432">
            <v>-395682.95999999996</v>
          </cell>
          <cell r="BP432">
            <v>395682.95999999996</v>
          </cell>
        </row>
        <row r="433">
          <cell r="I433">
            <v>57049.8842</v>
          </cell>
          <cell r="J433">
            <v>0</v>
          </cell>
          <cell r="K433">
            <v>-57049.8842</v>
          </cell>
          <cell r="L433" t="str">
            <v xml:space="preserve"> </v>
          </cell>
          <cell r="M433">
            <v>123402.39780000001</v>
          </cell>
          <cell r="N433">
            <v>0</v>
          </cell>
          <cell r="O433">
            <v>-123402.39780000001</v>
          </cell>
          <cell r="P433" t="str">
            <v xml:space="preserve"> </v>
          </cell>
          <cell r="W433">
            <v>57049.8842</v>
          </cell>
          <cell r="AV433">
            <v>778592.96</v>
          </cell>
          <cell r="BH433">
            <v>0</v>
          </cell>
          <cell r="BK433">
            <v>778592.96</v>
          </cell>
          <cell r="BL433">
            <v>778592.96</v>
          </cell>
          <cell r="BP433">
            <v>-778592.96</v>
          </cell>
        </row>
        <row r="435">
          <cell r="B435" t="str">
            <v>Federal Affairs &amp; Policy</v>
          </cell>
          <cell r="I435">
            <v>47103.47</v>
          </cell>
          <cell r="J435">
            <v>0</v>
          </cell>
          <cell r="K435">
            <v>-47103.47</v>
          </cell>
          <cell r="L435" t="str">
            <v xml:space="preserve"> </v>
          </cell>
          <cell r="M435">
            <v>78471.88</v>
          </cell>
          <cell r="N435">
            <v>0</v>
          </cell>
          <cell r="O435">
            <v>-78471.88</v>
          </cell>
          <cell r="P435" t="str">
            <v xml:space="preserve"> 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31368.409999999996</v>
          </cell>
          <cell r="W435">
            <v>47103.47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382910</v>
          </cell>
          <cell r="AW435" t="e">
            <v>#REF!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382910</v>
          </cell>
          <cell r="BL435">
            <v>382910</v>
          </cell>
          <cell r="BM435">
            <v>0</v>
          </cell>
          <cell r="BN435">
            <v>0</v>
          </cell>
          <cell r="BO435">
            <v>304438.12</v>
          </cell>
          <cell r="BP435">
            <v>-382910</v>
          </cell>
          <cell r="BQ435">
            <v>0</v>
          </cell>
          <cell r="BS435">
            <v>1438441.3900000001</v>
          </cell>
          <cell r="BT435">
            <v>382910</v>
          </cell>
          <cell r="BU435">
            <v>1438441.3900000001</v>
          </cell>
          <cell r="BV435">
            <v>-1055531.3900000001</v>
          </cell>
        </row>
        <row r="437">
          <cell r="C437" t="str">
            <v>O&amp;M</v>
          </cell>
          <cell r="E437" t="str">
            <v>HF-T-Holdings Dedicated Finance</v>
          </cell>
          <cell r="I437">
            <v>0</v>
          </cell>
          <cell r="J437">
            <v>0</v>
          </cell>
          <cell r="K437">
            <v>0</v>
          </cell>
          <cell r="L437" t="str">
            <v xml:space="preserve"> </v>
          </cell>
          <cell r="M437">
            <v>0</v>
          </cell>
          <cell r="N437">
            <v>0</v>
          </cell>
          <cell r="O437">
            <v>0</v>
          </cell>
          <cell r="P437" t="str">
            <v xml:space="preserve"> 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D437">
            <v>0</v>
          </cell>
          <cell r="BE437">
            <v>0</v>
          </cell>
          <cell r="BF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O437">
            <v>0</v>
          </cell>
          <cell r="BP437">
            <v>0</v>
          </cell>
          <cell r="BQ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</row>
        <row r="439">
          <cell r="D439" t="str">
            <v>Non-PT</v>
          </cell>
          <cell r="I439">
            <v>0</v>
          </cell>
          <cell r="J439">
            <v>0</v>
          </cell>
          <cell r="K439">
            <v>0</v>
          </cell>
          <cell r="L439" t="str">
            <v xml:space="preserve"> </v>
          </cell>
          <cell r="M439">
            <v>0</v>
          </cell>
          <cell r="N439">
            <v>0</v>
          </cell>
          <cell r="O439">
            <v>0</v>
          </cell>
          <cell r="P439" t="str">
            <v xml:space="preserve"> 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D439">
            <v>0</v>
          </cell>
          <cell r="BE439">
            <v>0</v>
          </cell>
          <cell r="BF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</row>
        <row r="441">
          <cell r="C441" t="str">
            <v>O&amp;M</v>
          </cell>
          <cell r="I441">
            <v>0</v>
          </cell>
          <cell r="J441">
            <v>0</v>
          </cell>
          <cell r="K441">
            <v>0</v>
          </cell>
          <cell r="L441" t="str">
            <v xml:space="preserve"> </v>
          </cell>
          <cell r="M441">
            <v>0</v>
          </cell>
          <cell r="N441">
            <v>0</v>
          </cell>
          <cell r="O441">
            <v>0</v>
          </cell>
          <cell r="P441" t="str">
            <v xml:space="preserve"> 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D441">
            <v>0</v>
          </cell>
          <cell r="BE441">
            <v>0</v>
          </cell>
          <cell r="BF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O441">
            <v>0</v>
          </cell>
          <cell r="BP441">
            <v>0</v>
          </cell>
          <cell r="BQ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</row>
        <row r="443">
          <cell r="D443" t="str">
            <v>PT</v>
          </cell>
          <cell r="I443">
            <v>0</v>
          </cell>
          <cell r="J443">
            <v>0</v>
          </cell>
          <cell r="K443">
            <v>0</v>
          </cell>
          <cell r="L443" t="str">
            <v xml:space="preserve"> </v>
          </cell>
          <cell r="M443">
            <v>0</v>
          </cell>
          <cell r="N443">
            <v>0</v>
          </cell>
          <cell r="O443">
            <v>0</v>
          </cell>
          <cell r="P443" t="str">
            <v xml:space="preserve"> 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D443">
            <v>0</v>
          </cell>
          <cell r="BE443">
            <v>0</v>
          </cell>
          <cell r="BF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</row>
        <row r="445">
          <cell r="C445" t="str">
            <v>O &amp; M Total</v>
          </cell>
          <cell r="I445">
            <v>0</v>
          </cell>
          <cell r="J445">
            <v>0</v>
          </cell>
          <cell r="K445">
            <v>0</v>
          </cell>
          <cell r="L445" t="str">
            <v xml:space="preserve"> </v>
          </cell>
          <cell r="M445">
            <v>0</v>
          </cell>
          <cell r="N445">
            <v>0</v>
          </cell>
          <cell r="O445">
            <v>0</v>
          </cell>
          <cell r="P445" t="str">
            <v xml:space="preserve"> 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D445">
            <v>0</v>
          </cell>
          <cell r="BE445">
            <v>0</v>
          </cell>
          <cell r="BF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</row>
        <row r="447">
          <cell r="I447">
            <v>-12981.919599999999</v>
          </cell>
          <cell r="J447">
            <v>0</v>
          </cell>
          <cell r="K447">
            <v>12981.919599999999</v>
          </cell>
          <cell r="L447" t="str">
            <v xml:space="preserve"> </v>
          </cell>
          <cell r="M447">
            <v>-19966.702999999998</v>
          </cell>
          <cell r="N447">
            <v>0</v>
          </cell>
          <cell r="O447">
            <v>19966.702999999998</v>
          </cell>
          <cell r="P447" t="str">
            <v xml:space="preserve"> </v>
          </cell>
          <cell r="W447">
            <v>-12981.919599999999</v>
          </cell>
          <cell r="AV447">
            <v>0</v>
          </cell>
          <cell r="BH447">
            <v>0</v>
          </cell>
          <cell r="BK447">
            <v>0</v>
          </cell>
          <cell r="BL447">
            <v>0</v>
          </cell>
          <cell r="BP447">
            <v>0</v>
          </cell>
        </row>
        <row r="448">
          <cell r="I448">
            <v>12981.919599999999</v>
          </cell>
          <cell r="J448">
            <v>0</v>
          </cell>
          <cell r="K448">
            <v>-12981.919599999999</v>
          </cell>
          <cell r="L448" t="str">
            <v xml:space="preserve"> </v>
          </cell>
          <cell r="M448">
            <v>19966.702999999998</v>
          </cell>
          <cell r="N448">
            <v>0</v>
          </cell>
          <cell r="O448">
            <v>-19966.702999999998</v>
          </cell>
          <cell r="P448" t="str">
            <v xml:space="preserve"> </v>
          </cell>
          <cell r="W448">
            <v>12981.919599999999</v>
          </cell>
          <cell r="AV448">
            <v>0</v>
          </cell>
          <cell r="BH448">
            <v>0</v>
          </cell>
          <cell r="BK448">
            <v>0</v>
          </cell>
          <cell r="BL448">
            <v>0</v>
          </cell>
          <cell r="BP448">
            <v>0</v>
          </cell>
        </row>
        <row r="450">
          <cell r="B450" t="str">
            <v>Holdings Dedicated Finance</v>
          </cell>
          <cell r="I450">
            <v>0</v>
          </cell>
          <cell r="J450">
            <v>0</v>
          </cell>
          <cell r="K450">
            <v>0</v>
          </cell>
          <cell r="L450" t="str">
            <v xml:space="preserve"> </v>
          </cell>
          <cell r="M450">
            <v>0</v>
          </cell>
          <cell r="N450">
            <v>0</v>
          </cell>
          <cell r="O450">
            <v>0</v>
          </cell>
          <cell r="P450" t="str">
            <v xml:space="preserve"> 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</row>
        <row r="452">
          <cell r="E452" t="str">
            <v>ADD: DSM</v>
          </cell>
          <cell r="I452">
            <v>0</v>
          </cell>
          <cell r="J452">
            <v>1388</v>
          </cell>
          <cell r="K452">
            <v>1388</v>
          </cell>
          <cell r="L452">
            <v>1</v>
          </cell>
          <cell r="M452">
            <v>0</v>
          </cell>
          <cell r="N452">
            <v>8112</v>
          </cell>
          <cell r="O452">
            <v>8112</v>
          </cell>
          <cell r="P452">
            <v>1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1388</v>
          </cell>
          <cell r="AE452">
            <v>1281</v>
          </cell>
          <cell r="AF452">
            <v>1388</v>
          </cell>
          <cell r="AG452">
            <v>1281</v>
          </cell>
          <cell r="AH452">
            <v>1388</v>
          </cell>
          <cell r="AI452">
            <v>1388</v>
          </cell>
          <cell r="AJ452">
            <v>1494</v>
          </cell>
          <cell r="AK452">
            <v>1386</v>
          </cell>
          <cell r="AL452">
            <v>1494</v>
          </cell>
          <cell r="AM452">
            <v>1388</v>
          </cell>
          <cell r="AN452">
            <v>1388</v>
          </cell>
          <cell r="AO452">
            <v>1388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D452">
            <v>0</v>
          </cell>
          <cell r="BE452">
            <v>0</v>
          </cell>
          <cell r="BF452">
            <v>0</v>
          </cell>
          <cell r="BH452">
            <v>16652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O452">
            <v>0</v>
          </cell>
          <cell r="BP452">
            <v>16652</v>
          </cell>
          <cell r="BQ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</row>
        <row r="454">
          <cell r="D454" t="str">
            <v>Non-PT</v>
          </cell>
          <cell r="I454">
            <v>0</v>
          </cell>
          <cell r="J454">
            <v>1388</v>
          </cell>
          <cell r="K454">
            <v>1388</v>
          </cell>
          <cell r="L454">
            <v>1</v>
          </cell>
          <cell r="M454">
            <v>0</v>
          </cell>
          <cell r="N454">
            <v>8112</v>
          </cell>
          <cell r="O454">
            <v>8112</v>
          </cell>
          <cell r="P454">
            <v>1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>
            <v>1388</v>
          </cell>
          <cell r="AE454">
            <v>1281</v>
          </cell>
          <cell r="AF454">
            <v>1388</v>
          </cell>
          <cell r="AG454">
            <v>1281</v>
          </cell>
          <cell r="AH454">
            <v>1388</v>
          </cell>
          <cell r="AI454">
            <v>1388</v>
          </cell>
          <cell r="AJ454">
            <v>1494</v>
          </cell>
          <cell r="AK454">
            <v>1386</v>
          </cell>
          <cell r="AL454">
            <v>1494</v>
          </cell>
          <cell r="AM454">
            <v>1388</v>
          </cell>
          <cell r="AN454">
            <v>1388</v>
          </cell>
          <cell r="AO454">
            <v>1388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D454">
            <v>0</v>
          </cell>
          <cell r="BE454">
            <v>0</v>
          </cell>
          <cell r="BF454">
            <v>0</v>
          </cell>
          <cell r="BH454">
            <v>16652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16652</v>
          </cell>
          <cell r="BQ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</row>
        <row r="456">
          <cell r="C456" t="str">
            <v>Capital Total</v>
          </cell>
          <cell r="I456">
            <v>0</v>
          </cell>
          <cell r="J456">
            <v>1388</v>
          </cell>
          <cell r="K456">
            <v>1388</v>
          </cell>
          <cell r="L456">
            <v>1</v>
          </cell>
          <cell r="M456">
            <v>0</v>
          </cell>
          <cell r="N456">
            <v>8112</v>
          </cell>
          <cell r="O456">
            <v>8112</v>
          </cell>
          <cell r="P456">
            <v>1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>
            <v>1388</v>
          </cell>
          <cell r="AE456">
            <v>1281</v>
          </cell>
          <cell r="AF456">
            <v>1388</v>
          </cell>
          <cell r="AG456">
            <v>1281</v>
          </cell>
          <cell r="AH456">
            <v>1388</v>
          </cell>
          <cell r="AI456">
            <v>1388</v>
          </cell>
          <cell r="AJ456">
            <v>1494</v>
          </cell>
          <cell r="AK456">
            <v>1386</v>
          </cell>
          <cell r="AL456">
            <v>1494</v>
          </cell>
          <cell r="AM456">
            <v>1388</v>
          </cell>
          <cell r="AN456">
            <v>1388</v>
          </cell>
          <cell r="AO456">
            <v>1388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D456">
            <v>0</v>
          </cell>
          <cell r="BE456">
            <v>0</v>
          </cell>
          <cell r="BF456">
            <v>0</v>
          </cell>
          <cell r="BH456">
            <v>16652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16652</v>
          </cell>
          <cell r="BQ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</row>
        <row r="458">
          <cell r="C458" t="str">
            <v>O&amp;M</v>
          </cell>
          <cell r="E458" t="str">
            <v>HR-P-CompensaConsult</v>
          </cell>
          <cell r="I458">
            <v>305.60000000000002</v>
          </cell>
          <cell r="J458">
            <v>9320.7999999999993</v>
          </cell>
          <cell r="K458">
            <v>9015.1999999999989</v>
          </cell>
          <cell r="L458">
            <v>0.96721311475409832</v>
          </cell>
          <cell r="M458">
            <v>12224</v>
          </cell>
          <cell r="N458">
            <v>53327.199999999997</v>
          </cell>
          <cell r="O458">
            <v>41103.199999999997</v>
          </cell>
          <cell r="P458">
            <v>0.77077363896848139</v>
          </cell>
          <cell r="R458">
            <v>764</v>
          </cell>
          <cell r="S458">
            <v>764</v>
          </cell>
          <cell r="T458">
            <v>7181.6</v>
          </cell>
          <cell r="U458">
            <v>0</v>
          </cell>
          <cell r="V458">
            <v>3208.8</v>
          </cell>
          <cell r="W458">
            <v>305.60000000000002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D458">
            <v>8862.4</v>
          </cell>
          <cell r="AE458">
            <v>8251.2000000000007</v>
          </cell>
          <cell r="AF458">
            <v>9015.2000000000007</v>
          </cell>
          <cell r="AG458">
            <v>8709.6</v>
          </cell>
          <cell r="AH458">
            <v>9168</v>
          </cell>
          <cell r="AI458">
            <v>9320.7999999999993</v>
          </cell>
          <cell r="AJ458">
            <v>9473.6</v>
          </cell>
          <cell r="AK458">
            <v>9626.4</v>
          </cell>
          <cell r="AL458">
            <v>9015.2000000000007</v>
          </cell>
          <cell r="AM458">
            <v>9626.4</v>
          </cell>
          <cell r="AN458">
            <v>9473.6</v>
          </cell>
          <cell r="AO458">
            <v>9473.6</v>
          </cell>
          <cell r="AQ458">
            <v>110016</v>
          </cell>
          <cell r="AR458">
            <v>110016</v>
          </cell>
          <cell r="AS458">
            <v>110016</v>
          </cell>
          <cell r="AT458">
            <v>110016</v>
          </cell>
          <cell r="AU458">
            <v>110016</v>
          </cell>
          <cell r="AV458">
            <v>110016</v>
          </cell>
          <cell r="AW458" t="e">
            <v>#REF!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D458">
            <v>246.98</v>
          </cell>
          <cell r="BE458">
            <v>12710.64</v>
          </cell>
          <cell r="BF458">
            <v>0</v>
          </cell>
          <cell r="BH458">
            <v>110016</v>
          </cell>
          <cell r="BI458">
            <v>48902.04</v>
          </cell>
          <cell r="BJ458">
            <v>47710.080000000002</v>
          </cell>
          <cell r="BK458">
            <v>110016</v>
          </cell>
          <cell r="BL458">
            <v>110016</v>
          </cell>
          <cell r="BO458">
            <v>97792</v>
          </cell>
          <cell r="BP458">
            <v>0</v>
          </cell>
          <cell r="BQ458">
            <v>0</v>
          </cell>
          <cell r="BS458">
            <v>69705</v>
          </cell>
          <cell r="BT458">
            <v>110016</v>
          </cell>
          <cell r="BU458">
            <v>69705</v>
          </cell>
          <cell r="BV458">
            <v>40311</v>
          </cell>
        </row>
        <row r="459">
          <cell r="C459" t="str">
            <v>O&amp;M</v>
          </cell>
          <cell r="E459" t="str">
            <v>HR-P-E-EmpEnterprSol</v>
          </cell>
          <cell r="I459">
            <v>44861.57</v>
          </cell>
          <cell r="J459">
            <v>52716.3</v>
          </cell>
          <cell r="K459">
            <v>7854.7300000000032</v>
          </cell>
          <cell r="L459">
            <v>0.14900002466030435</v>
          </cell>
          <cell r="M459">
            <v>274905.37</v>
          </cell>
          <cell r="N459">
            <v>303591.82</v>
          </cell>
          <cell r="O459">
            <v>28686.450000000012</v>
          </cell>
          <cell r="P459">
            <v>9.44901941033853E-2</v>
          </cell>
          <cell r="R459">
            <v>55074.34</v>
          </cell>
          <cell r="S459">
            <v>46493.75</v>
          </cell>
          <cell r="T459">
            <v>43182.76</v>
          </cell>
          <cell r="U459">
            <v>13990.1</v>
          </cell>
          <cell r="V459">
            <v>71302.850000000006</v>
          </cell>
          <cell r="W459">
            <v>44861.57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>
            <v>50418.41</v>
          </cell>
          <cell r="AE459">
            <v>47174.33</v>
          </cell>
          <cell r="AF459">
            <v>51094.26</v>
          </cell>
          <cell r="AG459">
            <v>49877.73</v>
          </cell>
          <cell r="AH459">
            <v>52310.79</v>
          </cell>
          <cell r="AI459">
            <v>52716.3</v>
          </cell>
          <cell r="AJ459">
            <v>53932.83</v>
          </cell>
          <cell r="AK459">
            <v>55149.36</v>
          </cell>
          <cell r="AL459">
            <v>51499.77</v>
          </cell>
          <cell r="AM459">
            <v>55149.36</v>
          </cell>
          <cell r="AN459">
            <v>53932.83</v>
          </cell>
          <cell r="AO459">
            <v>53121.81</v>
          </cell>
          <cell r="AQ459">
            <v>617403.51</v>
          </cell>
          <cell r="AR459">
            <v>617403.51</v>
          </cell>
          <cell r="AS459">
            <v>617403.72</v>
          </cell>
          <cell r="AT459">
            <v>617403.72</v>
          </cell>
          <cell r="AU459">
            <v>617403</v>
          </cell>
          <cell r="AV459">
            <v>617403</v>
          </cell>
          <cell r="AW459" t="e">
            <v>#REF!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D459">
            <v>367258.7</v>
          </cell>
          <cell r="BE459">
            <v>492677.87</v>
          </cell>
          <cell r="BF459">
            <v>0</v>
          </cell>
          <cell r="BH459">
            <v>626377.78</v>
          </cell>
          <cell r="BI459">
            <v>736802.3</v>
          </cell>
          <cell r="BJ459">
            <v>687927.84</v>
          </cell>
          <cell r="BK459">
            <v>617403</v>
          </cell>
          <cell r="BL459">
            <v>617403</v>
          </cell>
          <cell r="BO459">
            <v>342497.63</v>
          </cell>
          <cell r="BP459">
            <v>8974.7800000000279</v>
          </cell>
          <cell r="BQ459">
            <v>0</v>
          </cell>
          <cell r="BS459">
            <v>576282.19999999995</v>
          </cell>
          <cell r="BT459">
            <v>617403</v>
          </cell>
          <cell r="BU459">
            <v>576282.19999999995</v>
          </cell>
          <cell r="BV459">
            <v>41120.800000000047</v>
          </cell>
        </row>
        <row r="460">
          <cell r="C460" t="str">
            <v>O&amp;M</v>
          </cell>
          <cell r="E460" t="str">
            <v>HR-P-EmpBnftsConsult</v>
          </cell>
          <cell r="I460">
            <v>0</v>
          </cell>
          <cell r="J460">
            <v>2295.4</v>
          </cell>
          <cell r="K460">
            <v>2295.4</v>
          </cell>
          <cell r="L460">
            <v>1</v>
          </cell>
          <cell r="M460">
            <v>344.31</v>
          </cell>
          <cell r="N460">
            <v>13542.86</v>
          </cell>
          <cell r="O460">
            <v>13198.550000000001</v>
          </cell>
          <cell r="P460">
            <v>0.97457627118644075</v>
          </cell>
          <cell r="R460">
            <v>344.31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>
            <v>2295.4</v>
          </cell>
          <cell r="AE460">
            <v>2065.86</v>
          </cell>
          <cell r="AF460">
            <v>2295.4</v>
          </cell>
          <cell r="AG460">
            <v>2295.4</v>
          </cell>
          <cell r="AH460">
            <v>2295.4</v>
          </cell>
          <cell r="AI460">
            <v>2295.4</v>
          </cell>
          <cell r="AJ460">
            <v>2295.4</v>
          </cell>
          <cell r="AK460">
            <v>2524.94</v>
          </cell>
          <cell r="AL460">
            <v>2295.4</v>
          </cell>
          <cell r="AM460">
            <v>2524.94</v>
          </cell>
          <cell r="AN460">
            <v>2295.4</v>
          </cell>
          <cell r="AO460">
            <v>2065.86</v>
          </cell>
          <cell r="AQ460">
            <v>27544.799999999999</v>
          </cell>
          <cell r="AR460">
            <v>27544.799999999999</v>
          </cell>
          <cell r="AS460">
            <v>27544.799999999999</v>
          </cell>
          <cell r="AT460">
            <v>27544.799999999999</v>
          </cell>
          <cell r="AU460">
            <v>27544.799999999999</v>
          </cell>
          <cell r="AV460">
            <v>27544.799999999999</v>
          </cell>
          <cell r="AW460" t="e">
            <v>#REF!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D460">
            <v>0</v>
          </cell>
          <cell r="BE460">
            <v>0</v>
          </cell>
          <cell r="BF460">
            <v>0</v>
          </cell>
          <cell r="BH460">
            <v>27544.799999999999</v>
          </cell>
          <cell r="BI460">
            <v>3654.36</v>
          </cell>
          <cell r="BJ460">
            <v>3565.44</v>
          </cell>
          <cell r="BK460">
            <v>27544.799999999999</v>
          </cell>
          <cell r="BL460">
            <v>27544.799999999999</v>
          </cell>
          <cell r="BO460">
            <v>27200.489999999998</v>
          </cell>
          <cell r="BP460">
            <v>0</v>
          </cell>
          <cell r="BQ460">
            <v>0</v>
          </cell>
          <cell r="BS460">
            <v>0</v>
          </cell>
          <cell r="BT460">
            <v>27544.799999999999</v>
          </cell>
          <cell r="BU460">
            <v>0</v>
          </cell>
          <cell r="BV460">
            <v>27544.799999999999</v>
          </cell>
        </row>
        <row r="461">
          <cell r="C461" t="str">
            <v>O&amp;M</v>
          </cell>
          <cell r="E461" t="str">
            <v>HR-P-EmRtntDvlp&amp;CrDv</v>
          </cell>
          <cell r="I461">
            <v>0</v>
          </cell>
          <cell r="J461">
            <v>0</v>
          </cell>
          <cell r="K461">
            <v>0</v>
          </cell>
          <cell r="L461" t="str">
            <v xml:space="preserve"> </v>
          </cell>
          <cell r="M461">
            <v>0</v>
          </cell>
          <cell r="N461">
            <v>0</v>
          </cell>
          <cell r="O461">
            <v>0</v>
          </cell>
          <cell r="P461" t="str">
            <v xml:space="preserve"> 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D461">
            <v>27627.9</v>
          </cell>
          <cell r="BE461">
            <v>24825.5</v>
          </cell>
          <cell r="BF461">
            <v>0</v>
          </cell>
          <cell r="BH461">
            <v>0</v>
          </cell>
          <cell r="BI461">
            <v>43623</v>
          </cell>
          <cell r="BJ461">
            <v>42558</v>
          </cell>
          <cell r="BK461">
            <v>0</v>
          </cell>
          <cell r="BL461">
            <v>0</v>
          </cell>
          <cell r="BO461">
            <v>0</v>
          </cell>
          <cell r="BP461">
            <v>0</v>
          </cell>
          <cell r="BQ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</row>
        <row r="462">
          <cell r="C462" t="str">
            <v>O&amp;M</v>
          </cell>
          <cell r="E462" t="str">
            <v>HR-P-Employee Solutions</v>
          </cell>
          <cell r="I462">
            <v>19158.88</v>
          </cell>
          <cell r="J462">
            <v>19032</v>
          </cell>
          <cell r="K462">
            <v>-126.88000000000102</v>
          </cell>
          <cell r="L462">
            <v>-6.66666666666672E-3</v>
          </cell>
          <cell r="M462">
            <v>105373.84</v>
          </cell>
          <cell r="N462">
            <v>109497.44</v>
          </cell>
          <cell r="O462">
            <v>4123.6000000000058</v>
          </cell>
          <cell r="P462">
            <v>3.7659327925840147E-2</v>
          </cell>
          <cell r="R462">
            <v>21315.84</v>
          </cell>
          <cell r="S462">
            <v>7359.04</v>
          </cell>
          <cell r="T462">
            <v>16748.16</v>
          </cell>
          <cell r="U462">
            <v>1015.04</v>
          </cell>
          <cell r="V462">
            <v>39776.879999999997</v>
          </cell>
          <cell r="W462">
            <v>19158.88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D462">
            <v>18143.84</v>
          </cell>
          <cell r="AE462">
            <v>17001.919999999998</v>
          </cell>
          <cell r="AF462">
            <v>18397.599999999999</v>
          </cell>
          <cell r="AG462">
            <v>18016.96</v>
          </cell>
          <cell r="AH462">
            <v>18905.12</v>
          </cell>
          <cell r="AI462">
            <v>19032</v>
          </cell>
          <cell r="AJ462">
            <v>19412.64</v>
          </cell>
          <cell r="AK462">
            <v>19920.16</v>
          </cell>
          <cell r="AL462">
            <v>18651.36</v>
          </cell>
          <cell r="AM462">
            <v>19920.16</v>
          </cell>
          <cell r="AN462">
            <v>19412.64</v>
          </cell>
          <cell r="AO462">
            <v>19158.88</v>
          </cell>
          <cell r="AQ462">
            <v>225973.28</v>
          </cell>
          <cell r="AR462">
            <v>225973.28</v>
          </cell>
          <cell r="AS462">
            <v>225973.28</v>
          </cell>
          <cell r="AT462">
            <v>225973.28</v>
          </cell>
          <cell r="AU462">
            <v>225973.28</v>
          </cell>
          <cell r="AV462">
            <v>225973.28</v>
          </cell>
          <cell r="AW462" t="e">
            <v>#REF!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D462">
            <v>269687.64</v>
          </cell>
          <cell r="BE462">
            <v>357260.64</v>
          </cell>
          <cell r="BF462">
            <v>0</v>
          </cell>
          <cell r="BH462">
            <v>225973.28</v>
          </cell>
          <cell r="BI462">
            <v>236335.68</v>
          </cell>
          <cell r="BJ462">
            <v>230549.76000000001</v>
          </cell>
          <cell r="BK462">
            <v>225973.28</v>
          </cell>
          <cell r="BL462">
            <v>225973.28</v>
          </cell>
          <cell r="BO462">
            <v>120599.44</v>
          </cell>
          <cell r="BP462">
            <v>0</v>
          </cell>
          <cell r="BQ462">
            <v>0</v>
          </cell>
          <cell r="BS462">
            <v>262890</v>
          </cell>
          <cell r="BT462">
            <v>225973.28</v>
          </cell>
          <cell r="BU462">
            <v>262890</v>
          </cell>
          <cell r="BV462">
            <v>-36916.720000000001</v>
          </cell>
        </row>
        <row r="463">
          <cell r="C463" t="str">
            <v>O&amp;M</v>
          </cell>
          <cell r="E463" t="str">
            <v>HR-P-E-WrkfrcPlan&amp;St</v>
          </cell>
          <cell r="I463">
            <v>36502.97</v>
          </cell>
          <cell r="J463">
            <v>59181.43</v>
          </cell>
          <cell r="K463">
            <v>22678.46</v>
          </cell>
          <cell r="L463">
            <v>0.38320229842367781</v>
          </cell>
          <cell r="M463">
            <v>304619.26</v>
          </cell>
          <cell r="N463">
            <v>340787.37</v>
          </cell>
          <cell r="O463">
            <v>36168.109999999986</v>
          </cell>
          <cell r="P463">
            <v>0.10613101653385801</v>
          </cell>
          <cell r="R463">
            <v>69315.520000000004</v>
          </cell>
          <cell r="S463">
            <v>45889.440000000002</v>
          </cell>
          <cell r="T463">
            <v>58725.65</v>
          </cell>
          <cell r="U463">
            <v>47574.2</v>
          </cell>
          <cell r="V463">
            <v>46611.48</v>
          </cell>
          <cell r="W463">
            <v>36502.97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D463">
            <v>56623.49</v>
          </cell>
          <cell r="AE463">
            <v>52902.85</v>
          </cell>
          <cell r="AF463">
            <v>57321.11</v>
          </cell>
          <cell r="AG463">
            <v>56042.14</v>
          </cell>
          <cell r="AH463">
            <v>58716.35</v>
          </cell>
          <cell r="AI463">
            <v>59181.43</v>
          </cell>
          <cell r="AJ463">
            <v>60460.4</v>
          </cell>
          <cell r="AK463">
            <v>61855.64</v>
          </cell>
          <cell r="AL463">
            <v>57786.19</v>
          </cell>
          <cell r="AM463">
            <v>61855.64</v>
          </cell>
          <cell r="AN463">
            <v>60460.4</v>
          </cell>
          <cell r="AO463">
            <v>59065.16</v>
          </cell>
          <cell r="AQ463">
            <v>692171.9</v>
          </cell>
          <cell r="AR463">
            <v>692171.9</v>
          </cell>
          <cell r="AS463">
            <v>692172.12</v>
          </cell>
          <cell r="AT463">
            <v>692172.12</v>
          </cell>
          <cell r="AU463">
            <v>692172</v>
          </cell>
          <cell r="AV463">
            <v>692172</v>
          </cell>
          <cell r="AW463" t="e">
            <v>#REF!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D463">
            <v>454909.43</v>
          </cell>
          <cell r="BE463">
            <v>490233.91</v>
          </cell>
          <cell r="BF463">
            <v>0</v>
          </cell>
          <cell r="BH463">
            <v>702270.8</v>
          </cell>
          <cell r="BI463">
            <v>860206.23</v>
          </cell>
          <cell r="BJ463">
            <v>803329.56</v>
          </cell>
          <cell r="BK463">
            <v>692172</v>
          </cell>
          <cell r="BL463">
            <v>692172</v>
          </cell>
          <cell r="BO463">
            <v>387552.74</v>
          </cell>
          <cell r="BP463">
            <v>10098.800000000047</v>
          </cell>
          <cell r="BQ463">
            <v>0</v>
          </cell>
          <cell r="BS463">
            <v>447369.56</v>
          </cell>
          <cell r="BT463">
            <v>692172</v>
          </cell>
          <cell r="BU463">
            <v>447369.56</v>
          </cell>
          <cell r="BV463">
            <v>244802.44</v>
          </cell>
        </row>
        <row r="464">
          <cell r="C464" t="str">
            <v>O&amp;M</v>
          </cell>
          <cell r="E464" t="str">
            <v>HR-P-MngrSpSr-Hld/SC</v>
          </cell>
          <cell r="I464">
            <v>0</v>
          </cell>
          <cell r="J464">
            <v>0</v>
          </cell>
          <cell r="K464">
            <v>0</v>
          </cell>
          <cell r="L464" t="str">
            <v xml:space="preserve"> </v>
          </cell>
          <cell r="M464">
            <v>0</v>
          </cell>
          <cell r="N464">
            <v>0</v>
          </cell>
          <cell r="O464">
            <v>0</v>
          </cell>
          <cell r="P464" t="str">
            <v xml:space="preserve"> 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D464">
            <v>0</v>
          </cell>
          <cell r="BE464">
            <v>0</v>
          </cell>
          <cell r="BF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O464">
            <v>0</v>
          </cell>
          <cell r="BP464">
            <v>0</v>
          </cell>
          <cell r="BQ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</row>
        <row r="465">
          <cell r="C465" t="str">
            <v>O&amp;M</v>
          </cell>
          <cell r="E465" t="str">
            <v>HR-P-MngrSupSrvs-Pwr</v>
          </cell>
          <cell r="I465">
            <v>0</v>
          </cell>
          <cell r="J465">
            <v>0</v>
          </cell>
          <cell r="K465">
            <v>0</v>
          </cell>
          <cell r="L465" t="str">
            <v xml:space="preserve"> </v>
          </cell>
          <cell r="M465">
            <v>0</v>
          </cell>
          <cell r="N465">
            <v>0</v>
          </cell>
          <cell r="O465">
            <v>0</v>
          </cell>
          <cell r="P465" t="str">
            <v xml:space="preserve"> 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D465">
            <v>0</v>
          </cell>
          <cell r="BE465">
            <v>0</v>
          </cell>
          <cell r="BF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O465">
            <v>0</v>
          </cell>
          <cell r="BP465">
            <v>0</v>
          </cell>
          <cell r="BQ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</row>
        <row r="466">
          <cell r="C466" t="str">
            <v>O&amp;M</v>
          </cell>
          <cell r="E466" t="str">
            <v>HR-P-MngrSupSrvs-Utl</v>
          </cell>
          <cell r="I466">
            <v>142700.38</v>
          </cell>
          <cell r="J466">
            <v>184067.45</v>
          </cell>
          <cell r="K466">
            <v>41367.070000000007</v>
          </cell>
          <cell r="L466">
            <v>0.2247386487942328</v>
          </cell>
          <cell r="M466">
            <v>1007304.33</v>
          </cell>
          <cell r="N466">
            <v>1060279.82</v>
          </cell>
          <cell r="O466">
            <v>52975.490000000107</v>
          </cell>
          <cell r="P466">
            <v>4.9963687887599431E-2</v>
          </cell>
          <cell r="R466">
            <v>196894.45</v>
          </cell>
          <cell r="S466">
            <v>167071.67999999999</v>
          </cell>
          <cell r="T466">
            <v>166109.65</v>
          </cell>
          <cell r="U466">
            <v>185157.75</v>
          </cell>
          <cell r="V466">
            <v>149370.42000000001</v>
          </cell>
          <cell r="W466">
            <v>142700.38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176114.71</v>
          </cell>
          <cell r="AE466">
            <v>164698.68</v>
          </cell>
          <cell r="AF466">
            <v>178423.57</v>
          </cell>
          <cell r="AG466">
            <v>174318.93</v>
          </cell>
          <cell r="AH466">
            <v>182656.48</v>
          </cell>
          <cell r="AI466">
            <v>184067.45</v>
          </cell>
          <cell r="AJ466">
            <v>188300.36</v>
          </cell>
          <cell r="AK466">
            <v>192533.27</v>
          </cell>
          <cell r="AL466">
            <v>179962.81</v>
          </cell>
          <cell r="AM466">
            <v>192533.27</v>
          </cell>
          <cell r="AN466">
            <v>188300.36</v>
          </cell>
          <cell r="AO466">
            <v>184067.45</v>
          </cell>
          <cell r="AQ466">
            <v>2185977.34</v>
          </cell>
          <cell r="AR466">
            <v>2185977.34</v>
          </cell>
          <cell r="AS466">
            <v>2185977.34</v>
          </cell>
          <cell r="AT466">
            <v>2185977.34</v>
          </cell>
          <cell r="AU466">
            <v>2185977.34</v>
          </cell>
          <cell r="AV466">
            <v>2185977.34</v>
          </cell>
          <cell r="AW466" t="e">
            <v>#REF!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D466">
            <v>1714230.42</v>
          </cell>
          <cell r="BE466">
            <v>1941063.91</v>
          </cell>
          <cell r="BF466">
            <v>0</v>
          </cell>
          <cell r="BH466">
            <v>2185977.34</v>
          </cell>
          <cell r="BI466">
            <v>2301273</v>
          </cell>
          <cell r="BJ466">
            <v>2244989.4</v>
          </cell>
          <cell r="BK466">
            <v>2185977.34</v>
          </cell>
          <cell r="BL466">
            <v>2185977.34</v>
          </cell>
          <cell r="BO466">
            <v>1178673.0099999998</v>
          </cell>
          <cell r="BP466">
            <v>0</v>
          </cell>
          <cell r="BQ466">
            <v>0</v>
          </cell>
          <cell r="BS466">
            <v>2147017.6</v>
          </cell>
          <cell r="BT466">
            <v>2185977.34</v>
          </cell>
          <cell r="BU466">
            <v>2147017.6</v>
          </cell>
          <cell r="BV466">
            <v>38959.739999999758</v>
          </cell>
        </row>
        <row r="467">
          <cell r="C467" t="str">
            <v>O&amp;M</v>
          </cell>
          <cell r="E467" t="str">
            <v>HR-P-OrgnztDsgn&amp;Effc</v>
          </cell>
          <cell r="I467">
            <v>0</v>
          </cell>
          <cell r="J467">
            <v>2483.6799999999998</v>
          </cell>
          <cell r="K467">
            <v>2483.6799999999998</v>
          </cell>
          <cell r="L467">
            <v>1</v>
          </cell>
          <cell r="M467">
            <v>0</v>
          </cell>
          <cell r="N467">
            <v>14591.62</v>
          </cell>
          <cell r="O467">
            <v>14591.62</v>
          </cell>
          <cell r="P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D467">
            <v>2483.6799999999998</v>
          </cell>
          <cell r="AE467">
            <v>2328.4499999999998</v>
          </cell>
          <cell r="AF467">
            <v>2483.6799999999998</v>
          </cell>
          <cell r="AG467">
            <v>2328.4499999999998</v>
          </cell>
          <cell r="AH467">
            <v>2483.6799999999998</v>
          </cell>
          <cell r="AI467">
            <v>2483.6799999999998</v>
          </cell>
          <cell r="AJ467">
            <v>2638.91</v>
          </cell>
          <cell r="AK467">
            <v>2638.91</v>
          </cell>
          <cell r="AL467">
            <v>2483.6799999999998</v>
          </cell>
          <cell r="AM467">
            <v>2638.91</v>
          </cell>
          <cell r="AN467">
            <v>2638.91</v>
          </cell>
          <cell r="AO467">
            <v>2483.6799999999998</v>
          </cell>
          <cell r="AQ467">
            <v>30114.62</v>
          </cell>
          <cell r="AR467">
            <v>30114.62</v>
          </cell>
          <cell r="AS467">
            <v>30114.62</v>
          </cell>
          <cell r="AT467">
            <v>30114.62</v>
          </cell>
          <cell r="AU467">
            <v>30114.62</v>
          </cell>
          <cell r="AV467">
            <v>30114.62</v>
          </cell>
          <cell r="AW467" t="e">
            <v>#REF!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D467">
            <v>0</v>
          </cell>
          <cell r="BE467">
            <v>1190.28</v>
          </cell>
          <cell r="BF467">
            <v>0</v>
          </cell>
          <cell r="BH467">
            <v>30114.62</v>
          </cell>
          <cell r="BI467">
            <v>4182.72</v>
          </cell>
          <cell r="BJ467">
            <v>4080.96</v>
          </cell>
          <cell r="BK467">
            <v>30114.62</v>
          </cell>
          <cell r="BL467">
            <v>30114.62</v>
          </cell>
          <cell r="BO467">
            <v>30114.62</v>
          </cell>
          <cell r="BP467">
            <v>0</v>
          </cell>
          <cell r="BQ467">
            <v>0</v>
          </cell>
          <cell r="BS467">
            <v>50256</v>
          </cell>
          <cell r="BT467">
            <v>30114.62</v>
          </cell>
          <cell r="BU467">
            <v>50256</v>
          </cell>
          <cell r="BV467">
            <v>-20141.38</v>
          </cell>
        </row>
        <row r="468">
          <cell r="C468" t="str">
            <v>O&amp;M</v>
          </cell>
          <cell r="E468" t="str">
            <v>HR-P-PerfrmPartnMgmt</v>
          </cell>
          <cell r="I468">
            <v>0</v>
          </cell>
          <cell r="J468">
            <v>0</v>
          </cell>
          <cell r="K468">
            <v>0</v>
          </cell>
          <cell r="L468" t="str">
            <v xml:space="preserve"> </v>
          </cell>
          <cell r="M468">
            <v>0</v>
          </cell>
          <cell r="N468">
            <v>0</v>
          </cell>
          <cell r="O468">
            <v>0</v>
          </cell>
          <cell r="P468" t="str">
            <v xml:space="preserve"> 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D468">
            <v>0</v>
          </cell>
          <cell r="BE468">
            <v>0</v>
          </cell>
          <cell r="BF468">
            <v>0</v>
          </cell>
          <cell r="BH468">
            <v>0</v>
          </cell>
          <cell r="BI468">
            <v>10624.32</v>
          </cell>
          <cell r="BJ468">
            <v>10364.16</v>
          </cell>
          <cell r="BK468">
            <v>0</v>
          </cell>
          <cell r="BL468">
            <v>0</v>
          </cell>
          <cell r="BO468">
            <v>0</v>
          </cell>
          <cell r="BP468">
            <v>0</v>
          </cell>
          <cell r="BQ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</row>
        <row r="469">
          <cell r="C469" t="str">
            <v>O&amp;M</v>
          </cell>
          <cell r="E469" t="str">
            <v>HR-T-Compensation Planning</v>
          </cell>
          <cell r="I469">
            <v>35951.339999999997</v>
          </cell>
          <cell r="J469">
            <v>41792.68</v>
          </cell>
          <cell r="K469">
            <v>5841.3400000000038</v>
          </cell>
          <cell r="L469">
            <v>0.13976945244956782</v>
          </cell>
          <cell r="M469">
            <v>215256.39</v>
          </cell>
          <cell r="N469">
            <v>240729.45</v>
          </cell>
          <cell r="O469">
            <v>25473.059999999998</v>
          </cell>
          <cell r="P469">
            <v>0.10581613508442775</v>
          </cell>
          <cell r="R469">
            <v>35981.449999999997</v>
          </cell>
          <cell r="S469">
            <v>35921.230000000003</v>
          </cell>
          <cell r="T469">
            <v>35921.230000000003</v>
          </cell>
          <cell r="U469">
            <v>35800.79</v>
          </cell>
          <cell r="V469">
            <v>35680.35</v>
          </cell>
          <cell r="W469">
            <v>35951.339999999997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40016.19</v>
          </cell>
          <cell r="AE469">
            <v>37366.51</v>
          </cell>
          <cell r="AF469">
            <v>40528.06</v>
          </cell>
          <cell r="AG469">
            <v>39564.54</v>
          </cell>
          <cell r="AH469">
            <v>41461.47</v>
          </cell>
          <cell r="AI469">
            <v>41792.68</v>
          </cell>
          <cell r="AJ469">
            <v>42756.2</v>
          </cell>
          <cell r="AK469">
            <v>43749.83</v>
          </cell>
          <cell r="AL469">
            <v>40889.379999999997</v>
          </cell>
          <cell r="AM469">
            <v>43749.83</v>
          </cell>
          <cell r="AN469">
            <v>42756.2</v>
          </cell>
          <cell r="AO469">
            <v>41822.79</v>
          </cell>
          <cell r="AQ469">
            <v>496453.68</v>
          </cell>
          <cell r="AR469">
            <v>496453.68</v>
          </cell>
          <cell r="AS469">
            <v>496453.68</v>
          </cell>
          <cell r="AT469">
            <v>496453.68</v>
          </cell>
          <cell r="AU469">
            <v>496453.68</v>
          </cell>
          <cell r="AV469">
            <v>496453.68</v>
          </cell>
          <cell r="AW469" t="e">
            <v>#REF!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D469">
            <v>304130.2</v>
          </cell>
          <cell r="BE469">
            <v>484627</v>
          </cell>
          <cell r="BF469">
            <v>0</v>
          </cell>
          <cell r="BH469">
            <v>496453.68</v>
          </cell>
          <cell r="BI469">
            <v>508414.08</v>
          </cell>
          <cell r="BJ469">
            <v>495456</v>
          </cell>
          <cell r="BK469">
            <v>496453.68</v>
          </cell>
          <cell r="BL469">
            <v>496453.68</v>
          </cell>
          <cell r="BO469">
            <v>281197.28999999998</v>
          </cell>
          <cell r="BP469">
            <v>0</v>
          </cell>
          <cell r="BQ469">
            <v>0</v>
          </cell>
          <cell r="BS469">
            <v>520897.8</v>
          </cell>
          <cell r="BT469">
            <v>496453.68</v>
          </cell>
          <cell r="BU469">
            <v>520897.8</v>
          </cell>
          <cell r="BV469">
            <v>-24444.119999999995</v>
          </cell>
        </row>
        <row r="470">
          <cell r="C470" t="str">
            <v>O&amp;M</v>
          </cell>
          <cell r="E470" t="str">
            <v>HR-T-Employee Benefits</v>
          </cell>
          <cell r="I470">
            <v>101522.4</v>
          </cell>
          <cell r="J470">
            <v>107973.6</v>
          </cell>
          <cell r="K470">
            <v>6451.2000000000116</v>
          </cell>
          <cell r="L470">
            <v>5.9747938384938644E-2</v>
          </cell>
          <cell r="M470">
            <v>605740.80000000005</v>
          </cell>
          <cell r="N470">
            <v>621902.4</v>
          </cell>
          <cell r="O470">
            <v>16161.599999999977</v>
          </cell>
          <cell r="P470">
            <v>2.5987357501755865E-2</v>
          </cell>
          <cell r="R470">
            <v>100396.8</v>
          </cell>
          <cell r="S470">
            <v>100632</v>
          </cell>
          <cell r="T470">
            <v>100699.2</v>
          </cell>
          <cell r="U470">
            <v>101052</v>
          </cell>
          <cell r="V470">
            <v>101438.39999999999</v>
          </cell>
          <cell r="W470">
            <v>101522.4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103320</v>
          </cell>
          <cell r="AE470">
            <v>96566.399999999994</v>
          </cell>
          <cell r="AF470">
            <v>104680.8</v>
          </cell>
          <cell r="AG470">
            <v>102228</v>
          </cell>
          <cell r="AH470">
            <v>107133.6</v>
          </cell>
          <cell r="AI470">
            <v>107973.6</v>
          </cell>
          <cell r="AJ470">
            <v>110443.2</v>
          </cell>
          <cell r="AK470">
            <v>112946.4</v>
          </cell>
          <cell r="AL470">
            <v>105571.2</v>
          </cell>
          <cell r="AM470">
            <v>112946.4</v>
          </cell>
          <cell r="AN470">
            <v>110443.2</v>
          </cell>
          <cell r="AO470">
            <v>107923.2</v>
          </cell>
          <cell r="AQ470">
            <v>1282176</v>
          </cell>
          <cell r="AR470">
            <v>1282176</v>
          </cell>
          <cell r="AS470">
            <v>1282176</v>
          </cell>
          <cell r="AT470">
            <v>1282176</v>
          </cell>
          <cell r="AU470">
            <v>1282176</v>
          </cell>
          <cell r="AV470">
            <v>1282176</v>
          </cell>
          <cell r="AW470" t="e">
            <v>#REF!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D470">
            <v>1101677.28</v>
          </cell>
          <cell r="BE470">
            <v>1108677.46</v>
          </cell>
          <cell r="BF470">
            <v>0</v>
          </cell>
          <cell r="BH470">
            <v>1282176</v>
          </cell>
          <cell r="BI470">
            <v>1160891.52</v>
          </cell>
          <cell r="BJ470">
            <v>1133450.8799999999</v>
          </cell>
          <cell r="BK470">
            <v>1282176</v>
          </cell>
          <cell r="BL470">
            <v>1282176</v>
          </cell>
          <cell r="BO470">
            <v>676435.2</v>
          </cell>
          <cell r="BP470">
            <v>0</v>
          </cell>
          <cell r="BQ470">
            <v>0</v>
          </cell>
          <cell r="BS470">
            <v>994297.8</v>
          </cell>
          <cell r="BT470">
            <v>1282176</v>
          </cell>
          <cell r="BU470">
            <v>994297.8</v>
          </cell>
          <cell r="BV470">
            <v>287878.19999999995</v>
          </cell>
        </row>
        <row r="471">
          <cell r="C471" t="str">
            <v>O&amp;M</v>
          </cell>
          <cell r="E471" t="str">
            <v>HR-T-SccsPln&amp;PrfrmMg</v>
          </cell>
          <cell r="I471">
            <v>24488.94</v>
          </cell>
          <cell r="J471">
            <v>28467.88</v>
          </cell>
          <cell r="K471">
            <v>3978.9400000000023</v>
          </cell>
          <cell r="L471">
            <v>0.13976945244956779</v>
          </cell>
          <cell r="M471">
            <v>146625.99</v>
          </cell>
          <cell r="N471">
            <v>163977.45000000001</v>
          </cell>
          <cell r="O471">
            <v>17351.460000000021</v>
          </cell>
          <cell r="P471">
            <v>0.10581613508442789</v>
          </cell>
          <cell r="R471">
            <v>24509.45</v>
          </cell>
          <cell r="S471">
            <v>24468.43</v>
          </cell>
          <cell r="T471">
            <v>24468.43</v>
          </cell>
          <cell r="U471">
            <v>24386.39</v>
          </cell>
          <cell r="V471">
            <v>24304.35</v>
          </cell>
          <cell r="W471">
            <v>24488.94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27257.79</v>
          </cell>
          <cell r="AE471">
            <v>25452.91</v>
          </cell>
          <cell r="AF471">
            <v>27606.46</v>
          </cell>
          <cell r="AG471">
            <v>26950.14</v>
          </cell>
          <cell r="AH471">
            <v>28242.27</v>
          </cell>
          <cell r="AI471">
            <v>28467.88</v>
          </cell>
          <cell r="AJ471">
            <v>29124.2</v>
          </cell>
          <cell r="AK471">
            <v>29801.03</v>
          </cell>
          <cell r="AL471">
            <v>27852.58</v>
          </cell>
          <cell r="AM471">
            <v>29801.03</v>
          </cell>
          <cell r="AN471">
            <v>29124.2</v>
          </cell>
          <cell r="AO471">
            <v>28488.39</v>
          </cell>
          <cell r="AQ471">
            <v>338168.88</v>
          </cell>
          <cell r="AR471">
            <v>338168.88</v>
          </cell>
          <cell r="AS471">
            <v>338168.88</v>
          </cell>
          <cell r="AT471">
            <v>338168.88</v>
          </cell>
          <cell r="AU471">
            <v>338168.88</v>
          </cell>
          <cell r="AV471">
            <v>338168.88</v>
          </cell>
          <cell r="AW471" t="e">
            <v>#REF!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D471">
            <v>235804.18</v>
          </cell>
          <cell r="BE471">
            <v>424235.02</v>
          </cell>
          <cell r="BF471">
            <v>0</v>
          </cell>
          <cell r="BH471">
            <v>338168.88</v>
          </cell>
          <cell r="BI471">
            <v>394200</v>
          </cell>
          <cell r="BJ471">
            <v>384075</v>
          </cell>
          <cell r="BK471">
            <v>338168.88</v>
          </cell>
          <cell r="BL471">
            <v>338168.88</v>
          </cell>
          <cell r="BO471">
            <v>191542.89</v>
          </cell>
          <cell r="BP471">
            <v>0</v>
          </cell>
          <cell r="BQ471">
            <v>0</v>
          </cell>
          <cell r="BS471">
            <v>490915.8</v>
          </cell>
          <cell r="BT471">
            <v>338168.88</v>
          </cell>
          <cell r="BU471">
            <v>490915.8</v>
          </cell>
          <cell r="BV471">
            <v>-152746.91999999998</v>
          </cell>
        </row>
        <row r="472">
          <cell r="C472" t="str">
            <v>O&amp;M</v>
          </cell>
          <cell r="E472" t="str">
            <v>HR-T-Outr&amp;RecruitSup</v>
          </cell>
          <cell r="I472">
            <v>77592.12</v>
          </cell>
          <cell r="J472">
            <v>82522.679999999993</v>
          </cell>
          <cell r="K472">
            <v>4930.5599999999977</v>
          </cell>
          <cell r="L472">
            <v>5.9747938384938519E-2</v>
          </cell>
          <cell r="M472">
            <v>462959.04</v>
          </cell>
          <cell r="N472">
            <v>475311.12</v>
          </cell>
          <cell r="O472">
            <v>12352.080000000016</v>
          </cell>
          <cell r="P472">
            <v>2.5987357501755938E-2</v>
          </cell>
          <cell r="R472">
            <v>76731.839999999997</v>
          </cell>
          <cell r="S472">
            <v>76911.600000000006</v>
          </cell>
          <cell r="T472">
            <v>76962.960000000006</v>
          </cell>
          <cell r="U472">
            <v>77232.600000000006</v>
          </cell>
          <cell r="V472">
            <v>77527.92</v>
          </cell>
          <cell r="W472">
            <v>77592.12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78966</v>
          </cell>
          <cell r="AE472">
            <v>73804.320000000007</v>
          </cell>
          <cell r="AF472">
            <v>80006.039999999994</v>
          </cell>
          <cell r="AG472">
            <v>78131.399999999994</v>
          </cell>
          <cell r="AH472">
            <v>81880.679999999993</v>
          </cell>
          <cell r="AI472">
            <v>82522.679999999993</v>
          </cell>
          <cell r="AJ472">
            <v>84410.16</v>
          </cell>
          <cell r="AK472">
            <v>86323.32</v>
          </cell>
          <cell r="AL472">
            <v>80686.559999999998</v>
          </cell>
          <cell r="AM472">
            <v>86323.32</v>
          </cell>
          <cell r="AN472">
            <v>84410.16</v>
          </cell>
          <cell r="AO472">
            <v>82484.160000000003</v>
          </cell>
          <cell r="AQ472">
            <v>979948.8</v>
          </cell>
          <cell r="AR472">
            <v>979948.8</v>
          </cell>
          <cell r="AS472">
            <v>979948.8</v>
          </cell>
          <cell r="AT472">
            <v>979948.8</v>
          </cell>
          <cell r="AU472">
            <v>979948.8</v>
          </cell>
          <cell r="AV472">
            <v>979948.8</v>
          </cell>
          <cell r="AW472" t="e">
            <v>#REF!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D472">
            <v>969302.4</v>
          </cell>
          <cell r="BE472">
            <v>975218.64</v>
          </cell>
          <cell r="BF472">
            <v>0</v>
          </cell>
          <cell r="BH472">
            <v>979948.8</v>
          </cell>
          <cell r="BI472">
            <v>1021401.6</v>
          </cell>
          <cell r="BJ472">
            <v>997009.92000000004</v>
          </cell>
          <cell r="BK472">
            <v>979948.8</v>
          </cell>
          <cell r="BL472">
            <v>979948.8</v>
          </cell>
          <cell r="BO472">
            <v>516989.76000000007</v>
          </cell>
          <cell r="BP472">
            <v>0</v>
          </cell>
          <cell r="BQ472">
            <v>0</v>
          </cell>
          <cell r="BS472">
            <v>747802.68</v>
          </cell>
          <cell r="BT472">
            <v>979948.8</v>
          </cell>
          <cell r="BU472">
            <v>747802.68</v>
          </cell>
          <cell r="BV472">
            <v>232146.12</v>
          </cell>
        </row>
        <row r="473">
          <cell r="C473" t="str">
            <v>O&amp;M</v>
          </cell>
          <cell r="E473" t="str">
            <v>HR-P-EmplConsult&amp;Adm</v>
          </cell>
          <cell r="I473">
            <v>0</v>
          </cell>
          <cell r="J473">
            <v>54535.02</v>
          </cell>
          <cell r="K473">
            <v>54535.02</v>
          </cell>
          <cell r="L473">
            <v>1</v>
          </cell>
          <cell r="M473">
            <v>2738.16</v>
          </cell>
          <cell r="N473">
            <v>313861.59000000003</v>
          </cell>
          <cell r="O473">
            <v>311123.43000000005</v>
          </cell>
          <cell r="P473">
            <v>0.99127589967284635</v>
          </cell>
          <cell r="R473">
            <v>0</v>
          </cell>
          <cell r="S473">
            <v>0</v>
          </cell>
          <cell r="T473">
            <v>1825.44</v>
          </cell>
          <cell r="U473">
            <v>912.72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52139.13</v>
          </cell>
          <cell r="AE473">
            <v>48716.43</v>
          </cell>
          <cell r="AF473">
            <v>52823.67</v>
          </cell>
          <cell r="AG473">
            <v>51568.68</v>
          </cell>
          <cell r="AH473">
            <v>54078.66</v>
          </cell>
          <cell r="AI473">
            <v>54535.02</v>
          </cell>
          <cell r="AJ473">
            <v>55790.01</v>
          </cell>
          <cell r="AK473">
            <v>57045</v>
          </cell>
          <cell r="AL473">
            <v>53280.03</v>
          </cell>
          <cell r="AM473">
            <v>57045</v>
          </cell>
          <cell r="AN473">
            <v>55790.01</v>
          </cell>
          <cell r="AO473">
            <v>54535.02</v>
          </cell>
          <cell r="AQ473">
            <v>647346.66</v>
          </cell>
          <cell r="AR473">
            <v>647346.66</v>
          </cell>
          <cell r="AS473">
            <v>647346.66</v>
          </cell>
          <cell r="AT473">
            <v>647346.66</v>
          </cell>
          <cell r="AU473">
            <v>647346.66</v>
          </cell>
          <cell r="AV473">
            <v>647346.66</v>
          </cell>
          <cell r="AW473" t="e">
            <v>#REF!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D473">
            <v>60272.639999999999</v>
          </cell>
          <cell r="BE473">
            <v>176072.79</v>
          </cell>
          <cell r="BF473">
            <v>0</v>
          </cell>
          <cell r="BH473">
            <v>647346.66</v>
          </cell>
          <cell r="BI473">
            <v>247173.12</v>
          </cell>
          <cell r="BJ473">
            <v>241147.56</v>
          </cell>
          <cell r="BK473">
            <v>647346.66</v>
          </cell>
          <cell r="BL473">
            <v>647346.66</v>
          </cell>
          <cell r="BO473">
            <v>644608.5</v>
          </cell>
          <cell r="BP473">
            <v>0</v>
          </cell>
          <cell r="BQ473">
            <v>0</v>
          </cell>
          <cell r="BS473">
            <v>608494.68000000005</v>
          </cell>
          <cell r="BT473">
            <v>647346.66</v>
          </cell>
          <cell r="BU473">
            <v>608494.68000000005</v>
          </cell>
          <cell r="BV473">
            <v>38851.979999999981</v>
          </cell>
        </row>
        <row r="474">
          <cell r="C474" t="str">
            <v>O&amp;M</v>
          </cell>
          <cell r="E474" t="str">
            <v>HR-P-EmplConsult&amp;Adm</v>
          </cell>
          <cell r="I474">
            <v>0</v>
          </cell>
          <cell r="J474">
            <v>0</v>
          </cell>
          <cell r="K474">
            <v>0</v>
          </cell>
          <cell r="L474" t="str">
            <v xml:space="preserve"> </v>
          </cell>
          <cell r="M474">
            <v>0</v>
          </cell>
          <cell r="N474">
            <v>0</v>
          </cell>
          <cell r="O474">
            <v>0</v>
          </cell>
          <cell r="P474" t="str">
            <v xml:space="preserve"> 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D474">
            <v>0</v>
          </cell>
          <cell r="BE474">
            <v>0</v>
          </cell>
          <cell r="BF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O474">
            <v>0</v>
          </cell>
          <cell r="BP474">
            <v>0</v>
          </cell>
          <cell r="BQ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C475" t="str">
            <v>O&amp;M</v>
          </cell>
          <cell r="E475" t="str">
            <v>HR-P-MedSrvs Consult</v>
          </cell>
          <cell r="I475">
            <v>0</v>
          </cell>
          <cell r="J475">
            <v>0</v>
          </cell>
          <cell r="K475">
            <v>0</v>
          </cell>
          <cell r="L475" t="str">
            <v xml:space="preserve"> </v>
          </cell>
          <cell r="M475">
            <v>0</v>
          </cell>
          <cell r="N475">
            <v>0</v>
          </cell>
          <cell r="O475">
            <v>0</v>
          </cell>
          <cell r="P475" t="str">
            <v xml:space="preserve"> 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D475">
            <v>62042.65</v>
          </cell>
          <cell r="BE475">
            <v>111961.3</v>
          </cell>
          <cell r="BF475">
            <v>118949.25</v>
          </cell>
          <cell r="BH475">
            <v>0</v>
          </cell>
          <cell r="BI475">
            <v>52708.800000000003</v>
          </cell>
          <cell r="BJ475">
            <v>51427.199999999997</v>
          </cell>
          <cell r="BK475">
            <v>0</v>
          </cell>
          <cell r="BL475">
            <v>0</v>
          </cell>
          <cell r="BO475">
            <v>0</v>
          </cell>
          <cell r="BP475">
            <v>0</v>
          </cell>
          <cell r="BQ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</row>
        <row r="476">
          <cell r="C476" t="str">
            <v>O&amp;M</v>
          </cell>
          <cell r="E476" t="str">
            <v>HR-P-E-EntResPr</v>
          </cell>
          <cell r="I476">
            <v>12464.6</v>
          </cell>
          <cell r="J476">
            <v>85242.52</v>
          </cell>
          <cell r="K476">
            <v>72777.919999999998</v>
          </cell>
          <cell r="L476">
            <v>0.85377485320706137</v>
          </cell>
          <cell r="M476">
            <v>77514.240000000005</v>
          </cell>
          <cell r="N476">
            <v>491132.4</v>
          </cell>
          <cell r="O476">
            <v>413618.16000000003</v>
          </cell>
          <cell r="P476">
            <v>0.84217241623643646</v>
          </cell>
          <cell r="R476">
            <v>16359.79</v>
          </cell>
          <cell r="S476">
            <v>9348.4500000000007</v>
          </cell>
          <cell r="T476">
            <v>14412.2</v>
          </cell>
          <cell r="U476">
            <v>13243.64</v>
          </cell>
          <cell r="V476">
            <v>11685.56</v>
          </cell>
          <cell r="W476">
            <v>12464.6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D476">
            <v>81573.14</v>
          </cell>
          <cell r="AE476">
            <v>76210.2</v>
          </cell>
          <cell r="AF476">
            <v>82702.179999999993</v>
          </cell>
          <cell r="AG476">
            <v>80726.36</v>
          </cell>
          <cell r="AH476">
            <v>84678</v>
          </cell>
          <cell r="AI476">
            <v>85242.52</v>
          </cell>
          <cell r="AJ476">
            <v>87218.34</v>
          </cell>
          <cell r="AK476">
            <v>89194.16</v>
          </cell>
          <cell r="AL476">
            <v>83407.83</v>
          </cell>
          <cell r="AM476">
            <v>89194.16</v>
          </cell>
          <cell r="AN476">
            <v>87218.34</v>
          </cell>
          <cell r="AO476">
            <v>85383.65</v>
          </cell>
          <cell r="AQ476">
            <v>998377.1</v>
          </cell>
          <cell r="AR476">
            <v>998377.1</v>
          </cell>
          <cell r="AS476">
            <v>998376.87</v>
          </cell>
          <cell r="AT476">
            <v>998376.87</v>
          </cell>
          <cell r="AU476">
            <v>998376</v>
          </cell>
          <cell r="AV476">
            <v>998377</v>
          </cell>
          <cell r="AW476" t="e">
            <v>#REF!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D476">
            <v>517862.48</v>
          </cell>
          <cell r="BE476">
            <v>1400683.11</v>
          </cell>
          <cell r="BF476">
            <v>2079235.05</v>
          </cell>
          <cell r="BH476">
            <v>1012748.88</v>
          </cell>
          <cell r="BI476">
            <v>2742802.2</v>
          </cell>
          <cell r="BJ476">
            <v>2561156.2799999998</v>
          </cell>
          <cell r="BK476">
            <v>998377</v>
          </cell>
          <cell r="BL476">
            <v>998377</v>
          </cell>
          <cell r="BO476">
            <v>920862.76</v>
          </cell>
          <cell r="BP476">
            <v>14371.880000000005</v>
          </cell>
          <cell r="BQ476">
            <v>0</v>
          </cell>
          <cell r="BS476">
            <v>1128115.98</v>
          </cell>
          <cell r="BT476">
            <v>998377</v>
          </cell>
          <cell r="BU476">
            <v>1128115.98</v>
          </cell>
          <cell r="BV476">
            <v>-129738.97999999998</v>
          </cell>
        </row>
        <row r="477">
          <cell r="C477" t="str">
            <v>O&amp;M</v>
          </cell>
          <cell r="E477" t="str">
            <v>HR-T-HR Sys Sup</v>
          </cell>
          <cell r="I477">
            <v>73785.03</v>
          </cell>
          <cell r="J477">
            <v>78473.67</v>
          </cell>
          <cell r="K477">
            <v>4688.6399999999994</v>
          </cell>
          <cell r="L477">
            <v>5.9747938384938533E-2</v>
          </cell>
          <cell r="M477">
            <v>440243.76</v>
          </cell>
          <cell r="N477">
            <v>451989.78</v>
          </cell>
          <cell r="O477">
            <v>11746.020000000019</v>
          </cell>
          <cell r="P477">
            <v>2.5987357501755941E-2</v>
          </cell>
          <cell r="R477">
            <v>72966.960000000006</v>
          </cell>
          <cell r="S477">
            <v>73137.899999999994</v>
          </cell>
          <cell r="T477">
            <v>73186.740000000005</v>
          </cell>
          <cell r="U477">
            <v>73443.149999999994</v>
          </cell>
          <cell r="V477">
            <v>73723.98</v>
          </cell>
          <cell r="W477">
            <v>73785.03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D477">
            <v>75091.5</v>
          </cell>
          <cell r="AE477">
            <v>70183.08</v>
          </cell>
          <cell r="AF477">
            <v>76080.509999999995</v>
          </cell>
          <cell r="AG477">
            <v>74297.850000000006</v>
          </cell>
          <cell r="AH477">
            <v>77863.17</v>
          </cell>
          <cell r="AI477">
            <v>78473.67</v>
          </cell>
          <cell r="AJ477">
            <v>80268.539999999994</v>
          </cell>
          <cell r="AK477">
            <v>82087.83</v>
          </cell>
          <cell r="AL477">
            <v>76727.64</v>
          </cell>
          <cell r="AM477">
            <v>82087.83</v>
          </cell>
          <cell r="AN477">
            <v>80268.539999999994</v>
          </cell>
          <cell r="AO477">
            <v>78437.039999999994</v>
          </cell>
          <cell r="AQ477">
            <v>931867.2</v>
          </cell>
          <cell r="AR477">
            <v>931867.2</v>
          </cell>
          <cell r="AS477">
            <v>931867.2</v>
          </cell>
          <cell r="AT477">
            <v>931867.2</v>
          </cell>
          <cell r="AU477">
            <v>931867.2</v>
          </cell>
          <cell r="AV477">
            <v>931867.2</v>
          </cell>
          <cell r="AW477" t="e">
            <v>#REF!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D477">
            <v>954835.2</v>
          </cell>
          <cell r="BE477">
            <v>959561.46</v>
          </cell>
          <cell r="BF477">
            <v>847925.87</v>
          </cell>
          <cell r="BH477">
            <v>931867.2</v>
          </cell>
          <cell r="BI477">
            <v>1006156.8</v>
          </cell>
          <cell r="BJ477">
            <v>981002.88</v>
          </cell>
          <cell r="BK477">
            <v>931867.2</v>
          </cell>
          <cell r="BL477">
            <v>931867.2</v>
          </cell>
          <cell r="BO477">
            <v>491623.43999999994</v>
          </cell>
          <cell r="BP477">
            <v>0</v>
          </cell>
          <cell r="BQ477">
            <v>0</v>
          </cell>
          <cell r="BS477">
            <v>1137960.6000000001</v>
          </cell>
          <cell r="BT477">
            <v>931867.2</v>
          </cell>
          <cell r="BU477">
            <v>1137960.6000000001</v>
          </cell>
          <cell r="BV477">
            <v>-206093.40000000014</v>
          </cell>
        </row>
        <row r="478">
          <cell r="C478" t="str">
            <v>O&amp;M</v>
          </cell>
          <cell r="E478" t="str">
            <v>HR-P-Labor Mgmt Relations</v>
          </cell>
          <cell r="I478">
            <v>178302.67</v>
          </cell>
          <cell r="J478">
            <v>175613.1</v>
          </cell>
          <cell r="K478">
            <v>-2689.570000000007</v>
          </cell>
          <cell r="L478">
            <v>-1.5315315315315355E-2</v>
          </cell>
          <cell r="M478">
            <v>1026624.69</v>
          </cell>
          <cell r="N478">
            <v>1011911.16</v>
          </cell>
          <cell r="O478">
            <v>-14713.529999999912</v>
          </cell>
          <cell r="P478">
            <v>-1.4540337711069331E-2</v>
          </cell>
          <cell r="R478">
            <v>185738.54</v>
          </cell>
          <cell r="S478">
            <v>150141.29</v>
          </cell>
          <cell r="T478">
            <v>188586.32</v>
          </cell>
          <cell r="U478">
            <v>166278.71</v>
          </cell>
          <cell r="V478">
            <v>157577.16</v>
          </cell>
          <cell r="W478">
            <v>178302.67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168177.23</v>
          </cell>
          <cell r="AE478">
            <v>157102.53</v>
          </cell>
          <cell r="AF478">
            <v>170392.17</v>
          </cell>
          <cell r="AG478">
            <v>166278.71</v>
          </cell>
          <cell r="AH478">
            <v>174347.42</v>
          </cell>
          <cell r="AI478">
            <v>175613.1</v>
          </cell>
          <cell r="AJ478">
            <v>179726.56</v>
          </cell>
          <cell r="AK478">
            <v>183681.81</v>
          </cell>
          <cell r="AL478">
            <v>171816.06</v>
          </cell>
          <cell r="AM478">
            <v>183681.81</v>
          </cell>
          <cell r="AN478">
            <v>179726.56</v>
          </cell>
          <cell r="AO478">
            <v>175613.1</v>
          </cell>
          <cell r="AQ478">
            <v>2086157.06</v>
          </cell>
          <cell r="AR478">
            <v>2086157.06</v>
          </cell>
          <cell r="AS478">
            <v>2086157.06</v>
          </cell>
          <cell r="AT478">
            <v>2086157.06</v>
          </cell>
          <cell r="AU478">
            <v>2086157.06</v>
          </cell>
          <cell r="AV478">
            <v>2086157.06</v>
          </cell>
          <cell r="AW478" t="e">
            <v>#REF!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D478">
            <v>1786998.85</v>
          </cell>
          <cell r="BE478">
            <v>2035736.23</v>
          </cell>
          <cell r="BF478">
            <v>2145576.2000000002</v>
          </cell>
          <cell r="BH478">
            <v>2086157.06</v>
          </cell>
          <cell r="BI478">
            <v>2183508.6</v>
          </cell>
          <cell r="BJ478">
            <v>2130224.04</v>
          </cell>
          <cell r="BK478">
            <v>2086157.06</v>
          </cell>
          <cell r="BL478">
            <v>2086157.06</v>
          </cell>
          <cell r="BO478">
            <v>1059532.3700000001</v>
          </cell>
          <cell r="BP478">
            <v>0</v>
          </cell>
          <cell r="BQ478">
            <v>0</v>
          </cell>
          <cell r="BS478">
            <v>2042750.46</v>
          </cell>
          <cell r="BT478">
            <v>2086157.06</v>
          </cell>
          <cell r="BU478">
            <v>2042750.46</v>
          </cell>
          <cell r="BV478">
            <v>43406.600000000093</v>
          </cell>
        </row>
        <row r="479">
          <cell r="C479" t="str">
            <v>O&amp;M</v>
          </cell>
          <cell r="E479" t="str">
            <v>HR-T-Medical Svcs</v>
          </cell>
          <cell r="I479">
            <v>86233.61</v>
          </cell>
          <cell r="J479">
            <v>91713.29</v>
          </cell>
          <cell r="K479">
            <v>5479.679999999993</v>
          </cell>
          <cell r="L479">
            <v>5.974793838493847E-2</v>
          </cell>
          <cell r="M479">
            <v>514519.12</v>
          </cell>
          <cell r="N479">
            <v>528246.86</v>
          </cell>
          <cell r="O479">
            <v>13727.739999999991</v>
          </cell>
          <cell r="P479">
            <v>2.5987357501755886E-2</v>
          </cell>
          <cell r="R479">
            <v>85277.52</v>
          </cell>
          <cell r="S479">
            <v>85477.3</v>
          </cell>
          <cell r="T479">
            <v>85534.38</v>
          </cell>
          <cell r="U479">
            <v>85834.05</v>
          </cell>
          <cell r="V479">
            <v>86162.26</v>
          </cell>
          <cell r="W479">
            <v>86233.61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87760.5</v>
          </cell>
          <cell r="AE479">
            <v>82023.960000000006</v>
          </cell>
          <cell r="AF479">
            <v>88916.37</v>
          </cell>
          <cell r="AG479">
            <v>86832.95</v>
          </cell>
          <cell r="AH479">
            <v>90999.79</v>
          </cell>
          <cell r="AI479">
            <v>91713.29</v>
          </cell>
          <cell r="AJ479">
            <v>93810.98</v>
          </cell>
          <cell r="AK479">
            <v>95937.21</v>
          </cell>
          <cell r="AL479">
            <v>89672.68</v>
          </cell>
          <cell r="AM479">
            <v>95937.21</v>
          </cell>
          <cell r="AN479">
            <v>93810.98</v>
          </cell>
          <cell r="AO479">
            <v>91670.48</v>
          </cell>
          <cell r="AQ479">
            <v>1089086.3999999999</v>
          </cell>
          <cell r="AR479">
            <v>1089086.3999999999</v>
          </cell>
          <cell r="AS479">
            <v>1089086.3999999999</v>
          </cell>
          <cell r="AT479">
            <v>1089086.3999999999</v>
          </cell>
          <cell r="AU479">
            <v>1089086.3999999999</v>
          </cell>
          <cell r="AV479">
            <v>1089086.3999999999</v>
          </cell>
          <cell r="AW479" t="e">
            <v>#REF!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D479">
            <v>776165.28</v>
          </cell>
          <cell r="BE479">
            <v>780622.26</v>
          </cell>
          <cell r="BF479">
            <v>782067.55</v>
          </cell>
          <cell r="BH479">
            <v>1089086.3999999999</v>
          </cell>
          <cell r="BI479">
            <v>817883.52</v>
          </cell>
          <cell r="BJ479">
            <v>798065.28</v>
          </cell>
          <cell r="BK479">
            <v>1089086.3999999999</v>
          </cell>
          <cell r="BL479">
            <v>1089086.3999999999</v>
          </cell>
          <cell r="BO479">
            <v>574567.27999999991</v>
          </cell>
          <cell r="BP479">
            <v>0</v>
          </cell>
          <cell r="BQ479">
            <v>0</v>
          </cell>
          <cell r="BS479">
            <v>1009420.2</v>
          </cell>
          <cell r="BT479">
            <v>1089086.3999999999</v>
          </cell>
          <cell r="BU479">
            <v>1009420.2</v>
          </cell>
          <cell r="BV479">
            <v>79666.199999999953</v>
          </cell>
        </row>
        <row r="480">
          <cell r="C480" t="str">
            <v>O&amp;M</v>
          </cell>
          <cell r="E480" t="str">
            <v>HR-T-Skill Dev</v>
          </cell>
          <cell r="I480">
            <v>700</v>
          </cell>
          <cell r="J480">
            <v>52376</v>
          </cell>
          <cell r="K480">
            <v>51676</v>
          </cell>
          <cell r="L480">
            <v>0.98663510004582256</v>
          </cell>
          <cell r="M480">
            <v>2100</v>
          </cell>
          <cell r="N480">
            <v>301610</v>
          </cell>
          <cell r="O480">
            <v>299510</v>
          </cell>
          <cell r="P480">
            <v>0.99303736613507509</v>
          </cell>
          <cell r="R480">
            <v>0</v>
          </cell>
          <cell r="S480">
            <v>0</v>
          </cell>
          <cell r="T480">
            <v>0</v>
          </cell>
          <cell r="U480">
            <v>525</v>
          </cell>
          <cell r="V480">
            <v>875</v>
          </cell>
          <cell r="W480">
            <v>700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50095</v>
          </cell>
          <cell r="AE480">
            <v>46832</v>
          </cell>
          <cell r="AF480">
            <v>50769</v>
          </cell>
          <cell r="AG480">
            <v>49578</v>
          </cell>
          <cell r="AH480">
            <v>51960</v>
          </cell>
          <cell r="AI480">
            <v>52376</v>
          </cell>
          <cell r="AJ480">
            <v>53567</v>
          </cell>
          <cell r="AK480">
            <v>54758</v>
          </cell>
          <cell r="AL480">
            <v>51185</v>
          </cell>
          <cell r="AM480">
            <v>54758</v>
          </cell>
          <cell r="AN480">
            <v>53567</v>
          </cell>
          <cell r="AO480">
            <v>52376</v>
          </cell>
          <cell r="AQ480">
            <v>621821</v>
          </cell>
          <cell r="AR480">
            <v>621821</v>
          </cell>
          <cell r="AS480">
            <v>621821</v>
          </cell>
          <cell r="AT480">
            <v>621821</v>
          </cell>
          <cell r="AU480">
            <v>621821</v>
          </cell>
          <cell r="AV480">
            <v>621821</v>
          </cell>
          <cell r="AW480" t="e">
            <v>#REF!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D480">
            <v>115136</v>
          </cell>
          <cell r="BE480">
            <v>298061</v>
          </cell>
          <cell r="BF480">
            <v>325062.52</v>
          </cell>
          <cell r="BH480">
            <v>621821</v>
          </cell>
          <cell r="BI480">
            <v>321744</v>
          </cell>
          <cell r="BJ480">
            <v>313896</v>
          </cell>
          <cell r="BK480">
            <v>621821</v>
          </cell>
          <cell r="BL480">
            <v>621821</v>
          </cell>
          <cell r="BO480">
            <v>619721</v>
          </cell>
          <cell r="BP480">
            <v>0</v>
          </cell>
          <cell r="BQ480">
            <v>0</v>
          </cell>
          <cell r="BS480">
            <v>530302.43000000005</v>
          </cell>
          <cell r="BT480">
            <v>621821</v>
          </cell>
          <cell r="BU480">
            <v>530302.43000000005</v>
          </cell>
          <cell r="BV480">
            <v>91518.569999999949</v>
          </cell>
        </row>
        <row r="481">
          <cell r="C481" t="str">
            <v>O&amp;M</v>
          </cell>
          <cell r="E481" t="str">
            <v>HR-Sarbanes Oxley 404</v>
          </cell>
          <cell r="I481">
            <v>0</v>
          </cell>
          <cell r="J481">
            <v>725.55</v>
          </cell>
          <cell r="K481">
            <v>725.55</v>
          </cell>
          <cell r="L481">
            <v>1</v>
          </cell>
          <cell r="M481">
            <v>0</v>
          </cell>
          <cell r="N481">
            <v>4208.1899999999996</v>
          </cell>
          <cell r="O481">
            <v>4208.1899999999996</v>
          </cell>
          <cell r="P481">
            <v>1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725.55</v>
          </cell>
          <cell r="AE481">
            <v>580.44000000000005</v>
          </cell>
          <cell r="AF481">
            <v>725.55</v>
          </cell>
          <cell r="AG481">
            <v>725.55</v>
          </cell>
          <cell r="AH481">
            <v>725.55</v>
          </cell>
          <cell r="AI481">
            <v>725.55</v>
          </cell>
          <cell r="AJ481">
            <v>725.55</v>
          </cell>
          <cell r="AK481">
            <v>725.55</v>
          </cell>
          <cell r="AL481">
            <v>725.55</v>
          </cell>
          <cell r="AM481">
            <v>725.55</v>
          </cell>
          <cell r="AN481">
            <v>725.55</v>
          </cell>
          <cell r="AO481">
            <v>580.44000000000005</v>
          </cell>
          <cell r="AQ481">
            <v>8416.3799999999992</v>
          </cell>
          <cell r="AR481">
            <v>8416.3799999999992</v>
          </cell>
          <cell r="AS481">
            <v>8578.6</v>
          </cell>
          <cell r="AT481">
            <v>8578.6</v>
          </cell>
          <cell r="AU481">
            <v>8579</v>
          </cell>
          <cell r="AV481">
            <v>8579</v>
          </cell>
          <cell r="AW481" t="e">
            <v>#REF!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D481">
            <v>313.27</v>
          </cell>
          <cell r="BE481">
            <v>10266.5</v>
          </cell>
          <cell r="BF481">
            <v>0</v>
          </cell>
          <cell r="BH481">
            <v>8416.3799999999992</v>
          </cell>
          <cell r="BI481">
            <v>52633.36</v>
          </cell>
          <cell r="BJ481">
            <v>49776.84</v>
          </cell>
          <cell r="BK481">
            <v>8579</v>
          </cell>
          <cell r="BL481">
            <v>8579</v>
          </cell>
          <cell r="BO481">
            <v>8579</v>
          </cell>
          <cell r="BP481">
            <v>-162.6200000000008</v>
          </cell>
          <cell r="BQ481">
            <v>0</v>
          </cell>
          <cell r="BS481">
            <v>36773.620000000003</v>
          </cell>
          <cell r="BT481">
            <v>8579</v>
          </cell>
          <cell r="BU481">
            <v>36773.620000000003</v>
          </cell>
          <cell r="BV481">
            <v>-28194.620000000003</v>
          </cell>
        </row>
        <row r="482">
          <cell r="C482" t="str">
            <v>O&amp;M</v>
          </cell>
          <cell r="E482" t="str">
            <v>HR-T-Medical Exams</v>
          </cell>
          <cell r="I482">
            <v>56797</v>
          </cell>
          <cell r="J482">
            <v>84956</v>
          </cell>
          <cell r="K482">
            <v>28159</v>
          </cell>
          <cell r="L482">
            <v>0.33145392909270682</v>
          </cell>
          <cell r="M482">
            <v>518423</v>
          </cell>
          <cell r="N482">
            <v>489231</v>
          </cell>
          <cell r="O482">
            <v>-29192</v>
          </cell>
          <cell r="P482">
            <v>-5.966915424410963E-2</v>
          </cell>
          <cell r="R482">
            <v>46306</v>
          </cell>
          <cell r="S482">
            <v>75341</v>
          </cell>
          <cell r="T482">
            <v>90594</v>
          </cell>
          <cell r="U482">
            <v>107079</v>
          </cell>
          <cell r="V482">
            <v>142306</v>
          </cell>
          <cell r="W482">
            <v>56797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81259</v>
          </cell>
          <cell r="AE482">
            <v>75964</v>
          </cell>
          <cell r="AF482">
            <v>82351</v>
          </cell>
          <cell r="AG482">
            <v>80419</v>
          </cell>
          <cell r="AH482">
            <v>84282</v>
          </cell>
          <cell r="AI482">
            <v>84956</v>
          </cell>
          <cell r="AJ482">
            <v>86888</v>
          </cell>
          <cell r="AK482">
            <v>88821</v>
          </cell>
          <cell r="AL482">
            <v>83026</v>
          </cell>
          <cell r="AM482">
            <v>88821</v>
          </cell>
          <cell r="AN482">
            <v>86888</v>
          </cell>
          <cell r="AO482">
            <v>84958</v>
          </cell>
          <cell r="AQ482">
            <v>1008633</v>
          </cell>
          <cell r="AR482">
            <v>1008633</v>
          </cell>
          <cell r="AS482">
            <v>1008633</v>
          </cell>
          <cell r="AT482">
            <v>1008633</v>
          </cell>
          <cell r="AU482">
            <v>1008633</v>
          </cell>
          <cell r="AV482">
            <v>1008633</v>
          </cell>
          <cell r="AW482" t="e">
            <v>#REF!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D482">
            <v>1007397</v>
          </cell>
          <cell r="BE482">
            <v>849851</v>
          </cell>
          <cell r="BF482">
            <v>936069.4</v>
          </cell>
          <cell r="BH482">
            <v>1008633</v>
          </cell>
          <cell r="BI482">
            <v>769512</v>
          </cell>
          <cell r="BJ482">
            <v>750744</v>
          </cell>
          <cell r="BK482">
            <v>1008633</v>
          </cell>
          <cell r="BL482">
            <v>1008633</v>
          </cell>
          <cell r="BO482">
            <v>490210</v>
          </cell>
          <cell r="BP482">
            <v>0</v>
          </cell>
          <cell r="BQ482">
            <v>0</v>
          </cell>
          <cell r="BS482">
            <v>1011616.03</v>
          </cell>
          <cell r="BT482">
            <v>1008633</v>
          </cell>
          <cell r="BU482">
            <v>1011616.03</v>
          </cell>
          <cell r="BV482">
            <v>-2983.0300000000279</v>
          </cell>
        </row>
        <row r="483">
          <cell r="C483" t="str">
            <v>O&amp;M</v>
          </cell>
          <cell r="E483" t="str">
            <v>HR-P-Information Request</v>
          </cell>
          <cell r="I483">
            <v>520.88</v>
          </cell>
          <cell r="J483">
            <v>4427.4799999999996</v>
          </cell>
          <cell r="K483">
            <v>3906.5999999999995</v>
          </cell>
          <cell r="L483">
            <v>0.88235294117647056</v>
          </cell>
          <cell r="M483">
            <v>12436.01</v>
          </cell>
          <cell r="N483">
            <v>25262.68</v>
          </cell>
          <cell r="O483">
            <v>12826.67</v>
          </cell>
          <cell r="P483">
            <v>0.50773195876288657</v>
          </cell>
          <cell r="R483">
            <v>976.65</v>
          </cell>
          <cell r="S483">
            <v>0</v>
          </cell>
          <cell r="T483">
            <v>0</v>
          </cell>
          <cell r="U483">
            <v>0</v>
          </cell>
          <cell r="V483">
            <v>10938.48</v>
          </cell>
          <cell r="W483">
            <v>520.88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4167.04</v>
          </cell>
          <cell r="AE483">
            <v>3906.6</v>
          </cell>
          <cell r="AF483">
            <v>4297.26</v>
          </cell>
          <cell r="AG483">
            <v>4167.04</v>
          </cell>
          <cell r="AH483">
            <v>4297.26</v>
          </cell>
          <cell r="AI483">
            <v>4427.4799999999996</v>
          </cell>
          <cell r="AJ483">
            <v>4427.4799999999996</v>
          </cell>
          <cell r="AK483">
            <v>4557.7</v>
          </cell>
          <cell r="AL483">
            <v>4297.26</v>
          </cell>
          <cell r="AM483">
            <v>4557.7</v>
          </cell>
          <cell r="AN483">
            <v>4427.4799999999996</v>
          </cell>
          <cell r="AO483">
            <v>4557.7</v>
          </cell>
          <cell r="AQ483">
            <v>52088</v>
          </cell>
          <cell r="AR483">
            <v>52088</v>
          </cell>
          <cell r="AS483">
            <v>52088</v>
          </cell>
          <cell r="AT483">
            <v>52088</v>
          </cell>
          <cell r="AU483">
            <v>52088</v>
          </cell>
          <cell r="AV483">
            <v>52088</v>
          </cell>
          <cell r="AW483" t="e">
            <v>#REF!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D483">
            <v>40419.199999999997</v>
          </cell>
          <cell r="BE483">
            <v>58053.03</v>
          </cell>
          <cell r="BF483">
            <v>53272.7</v>
          </cell>
          <cell r="BH483">
            <v>52088</v>
          </cell>
          <cell r="BI483">
            <v>125537.28</v>
          </cell>
          <cell r="BJ483">
            <v>122485.44</v>
          </cell>
          <cell r="BK483">
            <v>52088</v>
          </cell>
          <cell r="BL483">
            <v>52088</v>
          </cell>
          <cell r="BO483">
            <v>39651.99</v>
          </cell>
          <cell r="BP483">
            <v>0</v>
          </cell>
          <cell r="BQ483">
            <v>0</v>
          </cell>
          <cell r="BS483">
            <v>102684.4</v>
          </cell>
          <cell r="BT483">
            <v>52088</v>
          </cell>
          <cell r="BU483">
            <v>102684.4</v>
          </cell>
          <cell r="BV483">
            <v>-50596.399999999994</v>
          </cell>
        </row>
        <row r="484">
          <cell r="C484" t="str">
            <v>O&amp;M</v>
          </cell>
          <cell r="E484" t="str">
            <v>HR-P-E-DQOE Prof Serv</v>
          </cell>
          <cell r="I484">
            <v>0</v>
          </cell>
          <cell r="J484">
            <v>0</v>
          </cell>
          <cell r="K484">
            <v>0</v>
          </cell>
          <cell r="L484" t="str">
            <v xml:space="preserve"> </v>
          </cell>
          <cell r="M484">
            <v>0</v>
          </cell>
          <cell r="N484">
            <v>0</v>
          </cell>
          <cell r="O484">
            <v>0</v>
          </cell>
          <cell r="P484" t="str">
            <v xml:space="preserve"> 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D484">
            <v>0</v>
          </cell>
          <cell r="BE484">
            <v>0</v>
          </cell>
          <cell r="BF484">
            <v>44234.29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O484">
            <v>0</v>
          </cell>
          <cell r="BP484">
            <v>0</v>
          </cell>
          <cell r="BQ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C485" t="str">
            <v>O&amp;M</v>
          </cell>
          <cell r="E485" t="str">
            <v>HR-P-E-Empl rel Cons</v>
          </cell>
          <cell r="I485">
            <v>0</v>
          </cell>
          <cell r="J485">
            <v>0</v>
          </cell>
          <cell r="K485">
            <v>0</v>
          </cell>
          <cell r="L485" t="str">
            <v xml:space="preserve"> </v>
          </cell>
          <cell r="M485">
            <v>0</v>
          </cell>
          <cell r="N485">
            <v>0</v>
          </cell>
          <cell r="O485">
            <v>0</v>
          </cell>
          <cell r="P485" t="str">
            <v xml:space="preserve"> 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D485">
            <v>0</v>
          </cell>
          <cell r="BE485">
            <v>0</v>
          </cell>
          <cell r="BF485">
            <v>159269.35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O485">
            <v>0</v>
          </cell>
          <cell r="BP485">
            <v>0</v>
          </cell>
          <cell r="BQ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C486" t="str">
            <v>O&amp;M</v>
          </cell>
          <cell r="E486" t="str">
            <v>HR-T-E-Pef &amp; Rewards Con</v>
          </cell>
          <cell r="I486">
            <v>0</v>
          </cell>
          <cell r="J486">
            <v>0</v>
          </cell>
          <cell r="K486">
            <v>0</v>
          </cell>
          <cell r="L486" t="str">
            <v xml:space="preserve"> </v>
          </cell>
          <cell r="M486">
            <v>0</v>
          </cell>
          <cell r="N486">
            <v>0</v>
          </cell>
          <cell r="O486">
            <v>0</v>
          </cell>
          <cell r="P486" t="str">
            <v xml:space="preserve"> 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D486">
            <v>0</v>
          </cell>
          <cell r="BE486">
            <v>0</v>
          </cell>
          <cell r="BF486">
            <v>1217065.6200000001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O486">
            <v>0</v>
          </cell>
          <cell r="BP486">
            <v>0</v>
          </cell>
          <cell r="BQ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C487" t="str">
            <v>O&amp;M</v>
          </cell>
          <cell r="E487" t="str">
            <v>HR-P-Employee Cons Adm</v>
          </cell>
          <cell r="I487">
            <v>0</v>
          </cell>
          <cell r="J487">
            <v>0</v>
          </cell>
          <cell r="K487">
            <v>0</v>
          </cell>
          <cell r="L487" t="str">
            <v xml:space="preserve"> </v>
          </cell>
          <cell r="M487">
            <v>0</v>
          </cell>
          <cell r="N487">
            <v>0</v>
          </cell>
          <cell r="O487">
            <v>0</v>
          </cell>
          <cell r="P487" t="str">
            <v xml:space="preserve"> 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D487">
            <v>0</v>
          </cell>
          <cell r="BE487">
            <v>0</v>
          </cell>
          <cell r="BF487">
            <v>564326.40000000002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O487">
            <v>0</v>
          </cell>
          <cell r="BP487">
            <v>0</v>
          </cell>
          <cell r="BQ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C488" t="str">
            <v>O&amp;M</v>
          </cell>
          <cell r="E488" t="str">
            <v>HR-T-Perf &amp; rewards</v>
          </cell>
          <cell r="I488">
            <v>0</v>
          </cell>
          <cell r="J488">
            <v>0</v>
          </cell>
          <cell r="K488">
            <v>0</v>
          </cell>
          <cell r="L488" t="str">
            <v xml:space="preserve"> </v>
          </cell>
          <cell r="M488">
            <v>0</v>
          </cell>
          <cell r="N488">
            <v>0</v>
          </cell>
          <cell r="O488">
            <v>0</v>
          </cell>
          <cell r="P488" t="str">
            <v xml:space="preserve"> 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D488">
            <v>0</v>
          </cell>
          <cell r="BE488">
            <v>0</v>
          </cell>
          <cell r="BF488">
            <v>611434.63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O488">
            <v>0</v>
          </cell>
          <cell r="BP488">
            <v>0</v>
          </cell>
          <cell r="BQ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C489" t="str">
            <v>O&amp;M</v>
          </cell>
          <cell r="E489" t="str">
            <v>HR-P-E-Assurance</v>
          </cell>
          <cell r="I489">
            <v>0</v>
          </cell>
          <cell r="J489">
            <v>0</v>
          </cell>
          <cell r="K489">
            <v>0</v>
          </cell>
          <cell r="L489" t="str">
            <v xml:space="preserve"> </v>
          </cell>
          <cell r="M489">
            <v>0</v>
          </cell>
          <cell r="N489">
            <v>0</v>
          </cell>
          <cell r="O489">
            <v>0</v>
          </cell>
          <cell r="P489" t="str">
            <v xml:space="preserve"> 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D489">
            <v>0</v>
          </cell>
          <cell r="BE489">
            <v>0</v>
          </cell>
          <cell r="BF489">
            <v>933993.72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BQ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C490" t="str">
            <v>O&amp;M</v>
          </cell>
          <cell r="E490" t="str">
            <v>HR-T-Attract &amp; recruit</v>
          </cell>
          <cell r="I490">
            <v>0</v>
          </cell>
          <cell r="J490">
            <v>0</v>
          </cell>
          <cell r="K490">
            <v>0</v>
          </cell>
          <cell r="L490" t="str">
            <v xml:space="preserve"> </v>
          </cell>
          <cell r="M490">
            <v>0</v>
          </cell>
          <cell r="N490">
            <v>0</v>
          </cell>
          <cell r="O490">
            <v>0</v>
          </cell>
          <cell r="P490" t="str">
            <v xml:space="preserve"> 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D490">
            <v>0</v>
          </cell>
          <cell r="BE490">
            <v>0</v>
          </cell>
          <cell r="BF490">
            <v>842687.14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BQ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C491" t="str">
            <v>O&amp;M</v>
          </cell>
          <cell r="E491" t="str">
            <v>HR-P-DQOE Prof Serv</v>
          </cell>
          <cell r="I491">
            <v>0</v>
          </cell>
          <cell r="J491">
            <v>0</v>
          </cell>
          <cell r="K491">
            <v>0</v>
          </cell>
          <cell r="L491" t="str">
            <v xml:space="preserve"> </v>
          </cell>
          <cell r="M491">
            <v>0</v>
          </cell>
          <cell r="N491">
            <v>0</v>
          </cell>
          <cell r="O491">
            <v>0</v>
          </cell>
          <cell r="P491" t="str">
            <v xml:space="preserve"> 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D491">
            <v>0</v>
          </cell>
          <cell r="BE491">
            <v>0</v>
          </cell>
          <cell r="BF491">
            <v>271181.11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BQ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C492" t="str">
            <v>O&amp;M</v>
          </cell>
          <cell r="E492" t="str">
            <v>HR-P-Employee Relations</v>
          </cell>
          <cell r="I492">
            <v>0</v>
          </cell>
          <cell r="J492">
            <v>0</v>
          </cell>
          <cell r="K492">
            <v>0</v>
          </cell>
          <cell r="L492" t="str">
            <v xml:space="preserve"> </v>
          </cell>
          <cell r="M492">
            <v>0</v>
          </cell>
          <cell r="N492">
            <v>0</v>
          </cell>
          <cell r="O492">
            <v>0</v>
          </cell>
          <cell r="P492" t="str">
            <v xml:space="preserve"> 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D492">
            <v>0</v>
          </cell>
          <cell r="BE492">
            <v>0</v>
          </cell>
          <cell r="BF492">
            <v>1795451.71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O492">
            <v>0</v>
          </cell>
          <cell r="BP492">
            <v>0</v>
          </cell>
          <cell r="BQ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C493" t="str">
            <v>O&amp;M</v>
          </cell>
          <cell r="E493" t="str">
            <v>HR-P-Performance &amp; rewards</v>
          </cell>
          <cell r="I493">
            <v>0</v>
          </cell>
          <cell r="J493">
            <v>0</v>
          </cell>
          <cell r="K493">
            <v>0</v>
          </cell>
          <cell r="L493" t="str">
            <v xml:space="preserve"> </v>
          </cell>
          <cell r="M493">
            <v>0</v>
          </cell>
          <cell r="N493">
            <v>0</v>
          </cell>
          <cell r="O493">
            <v>0</v>
          </cell>
          <cell r="P493" t="str">
            <v xml:space="preserve"> 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D493">
            <v>0</v>
          </cell>
          <cell r="BE493">
            <v>0</v>
          </cell>
          <cell r="BF493">
            <v>48419.05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O493">
            <v>0</v>
          </cell>
          <cell r="BP493">
            <v>0</v>
          </cell>
          <cell r="BQ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C494" t="str">
            <v>O&amp;M</v>
          </cell>
          <cell r="E494" t="str">
            <v>HR-T-Outreach &amp; Diversity</v>
          </cell>
          <cell r="I494">
            <v>0</v>
          </cell>
          <cell r="J494">
            <v>0</v>
          </cell>
          <cell r="K494">
            <v>0</v>
          </cell>
          <cell r="L494" t="str">
            <v xml:space="preserve"> </v>
          </cell>
          <cell r="M494">
            <v>0</v>
          </cell>
          <cell r="N494">
            <v>0</v>
          </cell>
          <cell r="O494">
            <v>0</v>
          </cell>
          <cell r="P494" t="str">
            <v xml:space="preserve"> 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D494">
            <v>0</v>
          </cell>
          <cell r="BE494">
            <v>0</v>
          </cell>
          <cell r="BF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O494">
            <v>0</v>
          </cell>
          <cell r="BP494">
            <v>0</v>
          </cell>
          <cell r="BQ494">
            <v>0</v>
          </cell>
          <cell r="BS494">
            <v>2074793.28</v>
          </cell>
          <cell r="BT494">
            <v>0</v>
          </cell>
          <cell r="BU494">
            <v>2074793.28</v>
          </cell>
          <cell r="BV494">
            <v>-2074793.28</v>
          </cell>
        </row>
        <row r="495">
          <cell r="E495" t="str">
            <v>Less: DSM</v>
          </cell>
          <cell r="I495">
            <v>0</v>
          </cell>
          <cell r="J495">
            <v>-1388</v>
          </cell>
          <cell r="K495">
            <v>-1388</v>
          </cell>
          <cell r="L495">
            <v>1</v>
          </cell>
          <cell r="M495">
            <v>0</v>
          </cell>
          <cell r="N495">
            <v>-8112</v>
          </cell>
          <cell r="O495">
            <v>-8112</v>
          </cell>
          <cell r="P495">
            <v>1</v>
          </cell>
          <cell r="R495">
            <v>0</v>
          </cell>
          <cell r="W495">
            <v>0</v>
          </cell>
          <cell r="AD495">
            <v>-1388</v>
          </cell>
          <cell r="AE495">
            <v>-1281</v>
          </cell>
          <cell r="AF495">
            <v>-1388</v>
          </cell>
          <cell r="AG495">
            <v>-1281</v>
          </cell>
          <cell r="AH495">
            <v>-1388</v>
          </cell>
          <cell r="AI495">
            <v>-1388</v>
          </cell>
          <cell r="AJ495">
            <v>-1494</v>
          </cell>
          <cell r="AK495">
            <v>-1386</v>
          </cell>
          <cell r="AL495">
            <v>-1494</v>
          </cell>
          <cell r="AM495">
            <v>-1388</v>
          </cell>
          <cell r="AN495">
            <v>-1388</v>
          </cell>
          <cell r="AO495">
            <v>-1388</v>
          </cell>
          <cell r="AQ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BH495">
            <v>-16652</v>
          </cell>
          <cell r="BK495">
            <v>0</v>
          </cell>
          <cell r="BL495">
            <v>0</v>
          </cell>
          <cell r="BO495">
            <v>0</v>
          </cell>
          <cell r="BP495">
            <v>-16652</v>
          </cell>
          <cell r="BQ495">
            <v>0</v>
          </cell>
          <cell r="BT495">
            <v>0</v>
          </cell>
          <cell r="BU495">
            <v>0</v>
          </cell>
          <cell r="BV495">
            <v>0</v>
          </cell>
        </row>
        <row r="497">
          <cell r="D497" t="str">
            <v>Non-PT</v>
          </cell>
          <cell r="I497">
            <v>891887.99</v>
          </cell>
          <cell r="J497">
            <v>1216528.53</v>
          </cell>
          <cell r="K497">
            <v>324640.53999999998</v>
          </cell>
          <cell r="L497">
            <v>0.26685813936480385</v>
          </cell>
          <cell r="M497">
            <v>5729952.3099999996</v>
          </cell>
          <cell r="N497">
            <v>7006880.2100000009</v>
          </cell>
          <cell r="O497">
            <v>1276927.9000000001</v>
          </cell>
          <cell r="P497">
            <v>0.18223915091021656</v>
          </cell>
          <cell r="R497">
            <v>988953.46000000008</v>
          </cell>
          <cell r="S497">
            <v>898957.1100000001</v>
          </cell>
          <cell r="T497">
            <v>984138.71999999986</v>
          </cell>
          <cell r="U497">
            <v>933525.14</v>
          </cell>
          <cell r="V497">
            <v>1032489.8900000001</v>
          </cell>
          <cell r="W497">
            <v>891887.99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D497">
            <v>1164102</v>
          </cell>
          <cell r="AE497">
            <v>1087851.67</v>
          </cell>
          <cell r="AF497">
            <v>1179521.8900000001</v>
          </cell>
          <cell r="AG497">
            <v>1151776.43</v>
          </cell>
          <cell r="AH497">
            <v>1207097.6900000002</v>
          </cell>
          <cell r="AI497">
            <v>1216528.53</v>
          </cell>
          <cell r="AJ497">
            <v>1244176.3600000001</v>
          </cell>
          <cell r="AK497">
            <v>1272491.52</v>
          </cell>
          <cell r="AL497">
            <v>1189338.18</v>
          </cell>
          <cell r="AM497">
            <v>1272489.52</v>
          </cell>
          <cell r="AN497">
            <v>1244282.3600000001</v>
          </cell>
          <cell r="AO497">
            <v>1216878.4099999999</v>
          </cell>
          <cell r="AQ497">
            <v>14429741.610000001</v>
          </cell>
          <cell r="AR497">
            <v>14429741.610000001</v>
          </cell>
          <cell r="AS497">
            <v>14429904.029999999</v>
          </cell>
          <cell r="AT497">
            <v>14429904.029999999</v>
          </cell>
          <cell r="AU497">
            <v>14429902.719999999</v>
          </cell>
          <cell r="AV497">
            <v>14429903.719999999</v>
          </cell>
          <cell r="AW497" t="e">
            <v>#REF!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D497">
            <v>10766317.699999999</v>
          </cell>
          <cell r="BE497">
            <v>12993589.549999997</v>
          </cell>
          <cell r="BF497">
            <v>13776221.560000002</v>
          </cell>
          <cell r="BH497">
            <v>14446534.560000001</v>
          </cell>
          <cell r="BI497">
            <v>15650170.529999997</v>
          </cell>
          <cell r="BJ497">
            <v>15084992.52</v>
          </cell>
          <cell r="BK497">
            <v>14429903.719999999</v>
          </cell>
          <cell r="BL497">
            <v>14429903.719999999</v>
          </cell>
          <cell r="BM497">
            <v>0</v>
          </cell>
          <cell r="BN497">
            <v>0</v>
          </cell>
          <cell r="BO497">
            <v>8699951.4100000001</v>
          </cell>
          <cell r="BP497">
            <v>16630.840000000077</v>
          </cell>
          <cell r="BQ497">
            <v>0</v>
          </cell>
          <cell r="BS497">
            <v>15990346.119999997</v>
          </cell>
          <cell r="BT497">
            <v>14429903.719999999</v>
          </cell>
          <cell r="BU497">
            <v>15990346.119999997</v>
          </cell>
          <cell r="BV497">
            <v>-1560442.4000000004</v>
          </cell>
        </row>
        <row r="499">
          <cell r="C499" t="str">
            <v>O&amp;M</v>
          </cell>
          <cell r="E499" t="str">
            <v>HR-P-E-PT-EmpEnteSol</v>
          </cell>
          <cell r="I499">
            <v>3503.82</v>
          </cell>
          <cell r="J499">
            <v>5006</v>
          </cell>
          <cell r="K499">
            <v>1502.1799999999998</v>
          </cell>
          <cell r="L499">
            <v>0.3000759089093088</v>
          </cell>
          <cell r="M499">
            <v>24993.18</v>
          </cell>
          <cell r="N499">
            <v>28830</v>
          </cell>
          <cell r="O499">
            <v>3836.8199999999997</v>
          </cell>
          <cell r="P499">
            <v>0.13308428720083246</v>
          </cell>
          <cell r="R499">
            <v>5313</v>
          </cell>
          <cell r="S499">
            <v>8387.64</v>
          </cell>
          <cell r="T499">
            <v>3775.68</v>
          </cell>
          <cell r="U499">
            <v>3038.76</v>
          </cell>
          <cell r="V499">
            <v>974.28</v>
          </cell>
          <cell r="W499">
            <v>3503.82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4788</v>
          </cell>
          <cell r="AE499">
            <v>4477</v>
          </cell>
          <cell r="AF499">
            <v>4853</v>
          </cell>
          <cell r="AG499">
            <v>4739</v>
          </cell>
          <cell r="AH499">
            <v>4967</v>
          </cell>
          <cell r="AI499">
            <v>5006</v>
          </cell>
          <cell r="AJ499">
            <v>5120</v>
          </cell>
          <cell r="AK499">
            <v>5234</v>
          </cell>
          <cell r="AL499">
            <v>4893</v>
          </cell>
          <cell r="AM499">
            <v>5234</v>
          </cell>
          <cell r="AN499">
            <v>5120</v>
          </cell>
          <cell r="AO499">
            <v>5007</v>
          </cell>
          <cell r="AQ499">
            <v>58588.59</v>
          </cell>
          <cell r="AR499">
            <v>58588.59</v>
          </cell>
          <cell r="AS499">
            <v>58588.59</v>
          </cell>
          <cell r="AT499">
            <v>1610398.59</v>
          </cell>
          <cell r="AU499">
            <v>1610397</v>
          </cell>
          <cell r="AV499">
            <v>506401</v>
          </cell>
          <cell r="AW499" t="e">
            <v>#REF!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D499">
            <v>21948.36</v>
          </cell>
          <cell r="BE499">
            <v>46201.919999999998</v>
          </cell>
          <cell r="BF499">
            <v>0</v>
          </cell>
          <cell r="BH499">
            <v>59438</v>
          </cell>
          <cell r="BI499">
            <v>59436</v>
          </cell>
          <cell r="BJ499">
            <v>55500</v>
          </cell>
          <cell r="BK499">
            <v>506401</v>
          </cell>
          <cell r="BL499">
            <v>506401</v>
          </cell>
          <cell r="BO499">
            <v>481407.82</v>
          </cell>
          <cell r="BP499">
            <v>-446963</v>
          </cell>
          <cell r="BQ499">
            <v>0</v>
          </cell>
          <cell r="BS499">
            <v>105752.85</v>
          </cell>
          <cell r="BT499">
            <v>506401</v>
          </cell>
          <cell r="BU499">
            <v>105752.85</v>
          </cell>
          <cell r="BV499">
            <v>400648.15</v>
          </cell>
        </row>
        <row r="500">
          <cell r="C500" t="str">
            <v>O&amp;M</v>
          </cell>
          <cell r="E500" t="str">
            <v>HR-P-E-PT-WrkfrPln&amp;S</v>
          </cell>
          <cell r="I500">
            <v>0</v>
          </cell>
          <cell r="J500">
            <v>16015</v>
          </cell>
          <cell r="K500">
            <v>16015</v>
          </cell>
          <cell r="L500">
            <v>1</v>
          </cell>
          <cell r="M500">
            <v>22645.11</v>
          </cell>
          <cell r="N500">
            <v>92225</v>
          </cell>
          <cell r="O500">
            <v>69579.89</v>
          </cell>
          <cell r="P500">
            <v>0.75445801030089454</v>
          </cell>
          <cell r="R500">
            <v>2537.8200000000002</v>
          </cell>
          <cell r="S500">
            <v>2792.43</v>
          </cell>
          <cell r="T500">
            <v>9529.59</v>
          </cell>
          <cell r="U500">
            <v>4164.1499999999996</v>
          </cell>
          <cell r="V500">
            <v>3621.12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15318</v>
          </cell>
          <cell r="AE500">
            <v>14320</v>
          </cell>
          <cell r="AF500">
            <v>15524</v>
          </cell>
          <cell r="AG500">
            <v>15160</v>
          </cell>
          <cell r="AH500">
            <v>15888</v>
          </cell>
          <cell r="AI500">
            <v>16015</v>
          </cell>
          <cell r="AJ500">
            <v>16380</v>
          </cell>
          <cell r="AK500">
            <v>16744</v>
          </cell>
          <cell r="AL500">
            <v>15651</v>
          </cell>
          <cell r="AM500">
            <v>16744</v>
          </cell>
          <cell r="AN500">
            <v>16380</v>
          </cell>
          <cell r="AO500">
            <v>16014</v>
          </cell>
          <cell r="AQ500">
            <v>187421.25</v>
          </cell>
          <cell r="AR500">
            <v>187421.25</v>
          </cell>
          <cell r="AS500">
            <v>187421.25</v>
          </cell>
          <cell r="AT500">
            <v>104621.25</v>
          </cell>
          <cell r="AU500">
            <v>104618</v>
          </cell>
          <cell r="AV500">
            <v>104618</v>
          </cell>
          <cell r="AW500" t="e">
            <v>#REF!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D500">
            <v>52628.55</v>
          </cell>
          <cell r="BE500">
            <v>89876.96</v>
          </cell>
          <cell r="BF500">
            <v>0</v>
          </cell>
          <cell r="BH500">
            <v>190138</v>
          </cell>
          <cell r="BI500">
            <v>190139</v>
          </cell>
          <cell r="BJ500">
            <v>177552</v>
          </cell>
          <cell r="BK500">
            <v>104618</v>
          </cell>
          <cell r="BL500">
            <v>104618</v>
          </cell>
          <cell r="BO500">
            <v>81972.89</v>
          </cell>
          <cell r="BP500">
            <v>85520</v>
          </cell>
          <cell r="BQ500">
            <v>0</v>
          </cell>
          <cell r="BS500">
            <v>71070</v>
          </cell>
          <cell r="BT500">
            <v>104618</v>
          </cell>
          <cell r="BU500">
            <v>71070</v>
          </cell>
          <cell r="BV500">
            <v>33548</v>
          </cell>
        </row>
        <row r="501">
          <cell r="C501" t="str">
            <v>O&amp;M</v>
          </cell>
          <cell r="E501" t="str">
            <v>HR-P-PT-EmpRetDv&amp;CrD</v>
          </cell>
          <cell r="I501">
            <v>0</v>
          </cell>
          <cell r="J501">
            <v>4574</v>
          </cell>
          <cell r="K501">
            <v>4574</v>
          </cell>
          <cell r="L501">
            <v>1</v>
          </cell>
          <cell r="M501">
            <v>0</v>
          </cell>
          <cell r="N501">
            <v>26337</v>
          </cell>
          <cell r="O501">
            <v>26337</v>
          </cell>
          <cell r="P501">
            <v>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4374</v>
          </cell>
          <cell r="AE501">
            <v>4090</v>
          </cell>
          <cell r="AF501">
            <v>4433</v>
          </cell>
          <cell r="AG501">
            <v>4329</v>
          </cell>
          <cell r="AH501">
            <v>4537</v>
          </cell>
          <cell r="AI501">
            <v>4574</v>
          </cell>
          <cell r="AJ501">
            <v>4678</v>
          </cell>
          <cell r="AK501">
            <v>4782</v>
          </cell>
          <cell r="AL501">
            <v>4470</v>
          </cell>
          <cell r="AM501">
            <v>4782</v>
          </cell>
          <cell r="AN501">
            <v>4678</v>
          </cell>
          <cell r="AO501">
            <v>4573</v>
          </cell>
          <cell r="AQ501">
            <v>54300</v>
          </cell>
          <cell r="AR501">
            <v>54300</v>
          </cell>
          <cell r="AS501">
            <v>54300</v>
          </cell>
          <cell r="AT501">
            <v>24300</v>
          </cell>
          <cell r="AU501">
            <v>24300</v>
          </cell>
          <cell r="AV501">
            <v>24300</v>
          </cell>
          <cell r="AW501" t="e">
            <v>#REF!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D501">
            <v>0</v>
          </cell>
          <cell r="BE501">
            <v>0</v>
          </cell>
          <cell r="BF501">
            <v>0</v>
          </cell>
          <cell r="BH501">
            <v>54300</v>
          </cell>
          <cell r="BI501">
            <v>12300</v>
          </cell>
          <cell r="BJ501">
            <v>12000</v>
          </cell>
          <cell r="BK501">
            <v>24300</v>
          </cell>
          <cell r="BL501">
            <v>24300</v>
          </cell>
          <cell r="BO501">
            <v>24300</v>
          </cell>
          <cell r="BP501">
            <v>30000</v>
          </cell>
          <cell r="BQ501">
            <v>0</v>
          </cell>
          <cell r="BS501">
            <v>0</v>
          </cell>
          <cell r="BT501">
            <v>24300</v>
          </cell>
          <cell r="BU501">
            <v>0</v>
          </cell>
          <cell r="BV501">
            <v>24300</v>
          </cell>
        </row>
        <row r="502">
          <cell r="C502" t="str">
            <v>O&amp;M</v>
          </cell>
          <cell r="E502" t="str">
            <v>HR-P-PT-MngrSpSvs-Pw</v>
          </cell>
          <cell r="I502">
            <v>0</v>
          </cell>
          <cell r="J502">
            <v>0</v>
          </cell>
          <cell r="K502">
            <v>0</v>
          </cell>
          <cell r="L502" t="str">
            <v xml:space="preserve"> </v>
          </cell>
          <cell r="M502">
            <v>0</v>
          </cell>
          <cell r="N502">
            <v>0</v>
          </cell>
          <cell r="O502">
            <v>0</v>
          </cell>
          <cell r="P502" t="str">
            <v xml:space="preserve"> 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D502">
            <v>0</v>
          </cell>
          <cell r="BE502">
            <v>0</v>
          </cell>
          <cell r="BF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BQ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</row>
        <row r="503">
          <cell r="C503" t="str">
            <v>O&amp;M</v>
          </cell>
          <cell r="E503" t="str">
            <v>HR-P-PT-MngrSpSvs-Ut</v>
          </cell>
          <cell r="I503">
            <v>0</v>
          </cell>
          <cell r="J503">
            <v>1381</v>
          </cell>
          <cell r="K503">
            <v>1381</v>
          </cell>
          <cell r="L503">
            <v>1</v>
          </cell>
          <cell r="M503">
            <v>0</v>
          </cell>
          <cell r="N503">
            <v>7954</v>
          </cell>
          <cell r="O503">
            <v>7954</v>
          </cell>
          <cell r="P503">
            <v>1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1321</v>
          </cell>
          <cell r="AE503">
            <v>1235</v>
          </cell>
          <cell r="AF503">
            <v>1339</v>
          </cell>
          <cell r="AG503">
            <v>1308</v>
          </cell>
          <cell r="AH503">
            <v>1370</v>
          </cell>
          <cell r="AI503">
            <v>1381</v>
          </cell>
          <cell r="AJ503">
            <v>1413</v>
          </cell>
          <cell r="AK503">
            <v>1444</v>
          </cell>
          <cell r="AL503">
            <v>1350</v>
          </cell>
          <cell r="AM503">
            <v>1444</v>
          </cell>
          <cell r="AN503">
            <v>1413</v>
          </cell>
          <cell r="AO503">
            <v>1382</v>
          </cell>
          <cell r="AQ503">
            <v>16400</v>
          </cell>
          <cell r="AR503">
            <v>16400</v>
          </cell>
          <cell r="AS503">
            <v>16400</v>
          </cell>
          <cell r="AT503">
            <v>16400</v>
          </cell>
          <cell r="AU503">
            <v>16400</v>
          </cell>
          <cell r="AV503">
            <v>16400</v>
          </cell>
          <cell r="AW503" t="e">
            <v>#REF!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D503">
            <v>0</v>
          </cell>
          <cell r="BE503">
            <v>5335</v>
          </cell>
          <cell r="BF503">
            <v>0</v>
          </cell>
          <cell r="BH503">
            <v>16400</v>
          </cell>
          <cell r="BI503">
            <v>16396</v>
          </cell>
          <cell r="BJ503">
            <v>15996</v>
          </cell>
          <cell r="BK503">
            <v>16400</v>
          </cell>
          <cell r="BL503">
            <v>16400</v>
          </cell>
          <cell r="BO503">
            <v>16400</v>
          </cell>
          <cell r="BP503">
            <v>0</v>
          </cell>
          <cell r="BQ503">
            <v>0</v>
          </cell>
          <cell r="BS503">
            <v>50000</v>
          </cell>
          <cell r="BT503">
            <v>16400</v>
          </cell>
          <cell r="BU503">
            <v>50000</v>
          </cell>
          <cell r="BV503">
            <v>-33600</v>
          </cell>
        </row>
        <row r="504">
          <cell r="C504" t="str">
            <v>O&amp;M</v>
          </cell>
          <cell r="E504" t="str">
            <v>HR-P-PT-PrfrmPartMgt</v>
          </cell>
          <cell r="I504">
            <v>0</v>
          </cell>
          <cell r="J504">
            <v>0</v>
          </cell>
          <cell r="K504">
            <v>0</v>
          </cell>
          <cell r="L504" t="str">
            <v xml:space="preserve"> </v>
          </cell>
          <cell r="M504">
            <v>0</v>
          </cell>
          <cell r="N504">
            <v>0</v>
          </cell>
          <cell r="O504">
            <v>0</v>
          </cell>
          <cell r="P504" t="str">
            <v xml:space="preserve"> 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D504">
            <v>0</v>
          </cell>
          <cell r="BE504">
            <v>0</v>
          </cell>
          <cell r="BF504">
            <v>0</v>
          </cell>
          <cell r="BH504">
            <v>0</v>
          </cell>
          <cell r="BI504">
            <v>30750</v>
          </cell>
          <cell r="BJ504">
            <v>30000</v>
          </cell>
          <cell r="BK504">
            <v>0</v>
          </cell>
          <cell r="BL504">
            <v>0</v>
          </cell>
          <cell r="BO504">
            <v>0</v>
          </cell>
          <cell r="BP504">
            <v>0</v>
          </cell>
          <cell r="BQ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C505" t="str">
            <v>O&amp;M</v>
          </cell>
          <cell r="E505" t="str">
            <v>HR-P-PT-EmpCons&amp;Admn</v>
          </cell>
          <cell r="I505">
            <v>15604</v>
          </cell>
          <cell r="J505">
            <v>4921</v>
          </cell>
          <cell r="K505">
            <v>-10683</v>
          </cell>
          <cell r="L505">
            <v>-2.1709002235318025</v>
          </cell>
          <cell r="M505">
            <v>60713</v>
          </cell>
          <cell r="N505">
            <v>28338</v>
          </cell>
          <cell r="O505">
            <v>-32375</v>
          </cell>
          <cell r="P505">
            <v>-1.1424588891241443</v>
          </cell>
          <cell r="R505">
            <v>20</v>
          </cell>
          <cell r="S505">
            <v>1998</v>
          </cell>
          <cell r="T505">
            <v>15705</v>
          </cell>
          <cell r="U505">
            <v>24034</v>
          </cell>
          <cell r="V505">
            <v>3352</v>
          </cell>
          <cell r="W505">
            <v>15604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D505">
            <v>4707</v>
          </cell>
          <cell r="AE505">
            <v>4400</v>
          </cell>
          <cell r="AF505">
            <v>4770</v>
          </cell>
          <cell r="AG505">
            <v>4658</v>
          </cell>
          <cell r="AH505">
            <v>4882</v>
          </cell>
          <cell r="AI505">
            <v>4921</v>
          </cell>
          <cell r="AJ505">
            <v>5033</v>
          </cell>
          <cell r="AK505">
            <v>5145</v>
          </cell>
          <cell r="AL505">
            <v>4809</v>
          </cell>
          <cell r="AM505">
            <v>5145</v>
          </cell>
          <cell r="AN505">
            <v>5033</v>
          </cell>
          <cell r="AO505">
            <v>4922</v>
          </cell>
          <cell r="AQ505">
            <v>58425</v>
          </cell>
          <cell r="AR505">
            <v>58425</v>
          </cell>
          <cell r="AS505">
            <v>58425</v>
          </cell>
          <cell r="AT505">
            <v>58425</v>
          </cell>
          <cell r="AU505">
            <v>58425</v>
          </cell>
          <cell r="AV505">
            <v>58425</v>
          </cell>
          <cell r="AW505" t="e">
            <v>#REF!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D505">
            <v>123558</v>
          </cell>
          <cell r="BE505">
            <v>119353.45</v>
          </cell>
          <cell r="BF505">
            <v>0</v>
          </cell>
          <cell r="BH505">
            <v>58425</v>
          </cell>
          <cell r="BI505">
            <v>58425</v>
          </cell>
          <cell r="BJ505">
            <v>57000</v>
          </cell>
          <cell r="BK505">
            <v>58425</v>
          </cell>
          <cell r="BL505">
            <v>58425</v>
          </cell>
          <cell r="BO505">
            <v>-2288</v>
          </cell>
          <cell r="BP505">
            <v>0</v>
          </cell>
          <cell r="BQ505">
            <v>0</v>
          </cell>
          <cell r="BS505">
            <v>60000</v>
          </cell>
          <cell r="BT505">
            <v>58425</v>
          </cell>
          <cell r="BU505">
            <v>60000</v>
          </cell>
          <cell r="BV505">
            <v>-1575</v>
          </cell>
        </row>
        <row r="506">
          <cell r="C506" t="str">
            <v>O&amp;M</v>
          </cell>
          <cell r="E506" t="str">
            <v>HR-P-E-PT-Integratio</v>
          </cell>
          <cell r="F506" t="str">
            <v>T&amp;E</v>
          </cell>
          <cell r="I506">
            <v>0</v>
          </cell>
          <cell r="J506">
            <v>0</v>
          </cell>
          <cell r="K506">
            <v>0</v>
          </cell>
          <cell r="L506" t="str">
            <v xml:space="preserve"> </v>
          </cell>
          <cell r="M506">
            <v>0</v>
          </cell>
          <cell r="N506">
            <v>0</v>
          </cell>
          <cell r="O506">
            <v>0</v>
          </cell>
          <cell r="P506" t="str">
            <v xml:space="preserve"> 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D506">
            <v>0</v>
          </cell>
          <cell r="BE506">
            <v>0</v>
          </cell>
          <cell r="BF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O506">
            <v>0</v>
          </cell>
          <cell r="BP506">
            <v>0</v>
          </cell>
          <cell r="BQ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C507" t="str">
            <v>O&amp;M</v>
          </cell>
          <cell r="E507" t="str">
            <v>HR-P-E-PT-EntRe</v>
          </cell>
          <cell r="I507">
            <v>0</v>
          </cell>
          <cell r="J507">
            <v>453</v>
          </cell>
          <cell r="K507">
            <v>453</v>
          </cell>
          <cell r="L507">
            <v>1</v>
          </cell>
          <cell r="M507">
            <v>0</v>
          </cell>
          <cell r="N507">
            <v>2610</v>
          </cell>
          <cell r="O507">
            <v>2610</v>
          </cell>
          <cell r="P507">
            <v>1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434</v>
          </cell>
          <cell r="AE507">
            <v>405</v>
          </cell>
          <cell r="AF507">
            <v>439</v>
          </cell>
          <cell r="AG507">
            <v>429</v>
          </cell>
          <cell r="AH507">
            <v>450</v>
          </cell>
          <cell r="AI507">
            <v>453</v>
          </cell>
          <cell r="AJ507">
            <v>464</v>
          </cell>
          <cell r="AK507">
            <v>474</v>
          </cell>
          <cell r="AL507">
            <v>443</v>
          </cell>
          <cell r="AM507">
            <v>474</v>
          </cell>
          <cell r="AN507">
            <v>464</v>
          </cell>
          <cell r="AO507">
            <v>452</v>
          </cell>
          <cell r="AQ507">
            <v>5304.03</v>
          </cell>
          <cell r="AR507">
            <v>5304.03</v>
          </cell>
          <cell r="AS507">
            <v>5304.03</v>
          </cell>
          <cell r="AT507">
            <v>5304.03</v>
          </cell>
          <cell r="AU507">
            <v>5302</v>
          </cell>
          <cell r="AV507">
            <v>5302</v>
          </cell>
          <cell r="AW507" t="e">
            <v>#REF!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D507">
            <v>8683.3799999999992</v>
          </cell>
          <cell r="BE507">
            <v>21071.84</v>
          </cell>
          <cell r="BF507">
            <v>42292.85</v>
          </cell>
          <cell r="BH507">
            <v>5381</v>
          </cell>
          <cell r="BI507">
            <v>5384</v>
          </cell>
          <cell r="BJ507">
            <v>5028</v>
          </cell>
          <cell r="BK507">
            <v>5302</v>
          </cell>
          <cell r="BL507">
            <v>5302</v>
          </cell>
          <cell r="BO507">
            <v>5302</v>
          </cell>
          <cell r="BP507">
            <v>79</v>
          </cell>
          <cell r="BQ507">
            <v>0</v>
          </cell>
          <cell r="BS507">
            <v>0</v>
          </cell>
          <cell r="BT507">
            <v>5302</v>
          </cell>
          <cell r="BU507">
            <v>0</v>
          </cell>
          <cell r="BV507">
            <v>5302</v>
          </cell>
        </row>
        <row r="508">
          <cell r="C508" t="str">
            <v>O&amp;M</v>
          </cell>
          <cell r="E508" t="str">
            <v>HR-P-PT-LaborMg</v>
          </cell>
          <cell r="I508">
            <v>4784</v>
          </cell>
          <cell r="J508">
            <v>1511</v>
          </cell>
          <cell r="K508">
            <v>-3273</v>
          </cell>
          <cell r="L508">
            <v>-2.1661151555261418</v>
          </cell>
          <cell r="M508">
            <v>6584</v>
          </cell>
          <cell r="N508">
            <v>8701</v>
          </cell>
          <cell r="O508">
            <v>2117</v>
          </cell>
          <cell r="P508">
            <v>0.24330536719917251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1800</v>
          </cell>
          <cell r="W508">
            <v>4784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1445</v>
          </cell>
          <cell r="AE508">
            <v>1351</v>
          </cell>
          <cell r="AF508">
            <v>1465</v>
          </cell>
          <cell r="AG508">
            <v>1430</v>
          </cell>
          <cell r="AH508">
            <v>1499</v>
          </cell>
          <cell r="AI508">
            <v>1511</v>
          </cell>
          <cell r="AJ508">
            <v>1545</v>
          </cell>
          <cell r="AK508">
            <v>1580</v>
          </cell>
          <cell r="AL508">
            <v>1477</v>
          </cell>
          <cell r="AM508">
            <v>1580</v>
          </cell>
          <cell r="AN508">
            <v>1545</v>
          </cell>
          <cell r="AO508">
            <v>1510</v>
          </cell>
          <cell r="AQ508">
            <v>17938</v>
          </cell>
          <cell r="AR508">
            <v>17938</v>
          </cell>
          <cell r="AS508">
            <v>17938</v>
          </cell>
          <cell r="AT508">
            <v>12738</v>
          </cell>
          <cell r="AU508">
            <v>12738</v>
          </cell>
          <cell r="AV508">
            <v>12738</v>
          </cell>
          <cell r="AW508" t="e">
            <v>#REF!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D508">
            <v>0</v>
          </cell>
          <cell r="BE508">
            <v>0</v>
          </cell>
          <cell r="BF508">
            <v>0</v>
          </cell>
          <cell r="BH508">
            <v>17938</v>
          </cell>
          <cell r="BI508">
            <v>17933</v>
          </cell>
          <cell r="BJ508">
            <v>17496</v>
          </cell>
          <cell r="BK508">
            <v>12738</v>
          </cell>
          <cell r="BL508">
            <v>12738</v>
          </cell>
          <cell r="BO508">
            <v>6154</v>
          </cell>
          <cell r="BP508">
            <v>5200</v>
          </cell>
          <cell r="BQ508">
            <v>0</v>
          </cell>
          <cell r="BS508">
            <v>128785</v>
          </cell>
          <cell r="BT508">
            <v>12738</v>
          </cell>
          <cell r="BU508">
            <v>128785</v>
          </cell>
          <cell r="BV508">
            <v>-116047</v>
          </cell>
        </row>
        <row r="509">
          <cell r="C509" t="str">
            <v>O&amp;M</v>
          </cell>
          <cell r="E509" t="str">
            <v>HR-P-PT-MedSrvsConst</v>
          </cell>
          <cell r="I509">
            <v>0</v>
          </cell>
          <cell r="J509">
            <v>7646</v>
          </cell>
          <cell r="K509">
            <v>7646</v>
          </cell>
          <cell r="L509">
            <v>1</v>
          </cell>
          <cell r="M509">
            <v>74963</v>
          </cell>
          <cell r="N509">
            <v>44029</v>
          </cell>
          <cell r="O509">
            <v>-30934</v>
          </cell>
          <cell r="P509">
            <v>-0.70258238888005631</v>
          </cell>
          <cell r="R509">
            <v>-13368</v>
          </cell>
          <cell r="S509">
            <v>0</v>
          </cell>
          <cell r="T509">
            <v>57591</v>
          </cell>
          <cell r="U509">
            <v>4961</v>
          </cell>
          <cell r="V509">
            <v>25779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D509">
            <v>7313</v>
          </cell>
          <cell r="AE509">
            <v>6837</v>
          </cell>
          <cell r="AF509">
            <v>7411</v>
          </cell>
          <cell r="AG509">
            <v>7237</v>
          </cell>
          <cell r="AH509">
            <v>7585</v>
          </cell>
          <cell r="AI509">
            <v>7646</v>
          </cell>
          <cell r="AJ509">
            <v>7820</v>
          </cell>
          <cell r="AK509">
            <v>7994</v>
          </cell>
          <cell r="AL509">
            <v>7472</v>
          </cell>
          <cell r="AM509">
            <v>7994</v>
          </cell>
          <cell r="AN509">
            <v>7820</v>
          </cell>
          <cell r="AO509">
            <v>7646</v>
          </cell>
          <cell r="AQ509">
            <v>90775</v>
          </cell>
          <cell r="AR509">
            <v>90775</v>
          </cell>
          <cell r="AS509">
            <v>90775</v>
          </cell>
          <cell r="AT509">
            <v>90775</v>
          </cell>
          <cell r="AU509">
            <v>90775</v>
          </cell>
          <cell r="AV509">
            <v>90775</v>
          </cell>
          <cell r="AW509" t="e">
            <v>#REF!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D509">
            <v>115484</v>
          </cell>
          <cell r="BE509">
            <v>147407</v>
          </cell>
          <cell r="BF509">
            <v>0</v>
          </cell>
          <cell r="BH509">
            <v>90775</v>
          </cell>
          <cell r="BI509">
            <v>128129</v>
          </cell>
          <cell r="BJ509">
            <v>125004</v>
          </cell>
          <cell r="BK509">
            <v>90775</v>
          </cell>
          <cell r="BL509">
            <v>90775</v>
          </cell>
          <cell r="BO509">
            <v>15812</v>
          </cell>
          <cell r="BP509">
            <v>0</v>
          </cell>
          <cell r="BQ509">
            <v>0</v>
          </cell>
          <cell r="BS509">
            <v>102120</v>
          </cell>
          <cell r="BT509">
            <v>90775</v>
          </cell>
          <cell r="BU509">
            <v>102120</v>
          </cell>
          <cell r="BV509">
            <v>-11345</v>
          </cell>
        </row>
        <row r="510">
          <cell r="C510" t="str">
            <v>O&amp;M</v>
          </cell>
          <cell r="E510" t="str">
            <v>HR-P-PT-Integration Pass Through</v>
          </cell>
          <cell r="F510" t="str">
            <v>Integration</v>
          </cell>
          <cell r="I510">
            <v>0</v>
          </cell>
          <cell r="J510">
            <v>0</v>
          </cell>
          <cell r="K510">
            <v>0</v>
          </cell>
          <cell r="L510" t="str">
            <v xml:space="preserve"> </v>
          </cell>
          <cell r="M510">
            <v>0</v>
          </cell>
          <cell r="N510">
            <v>0</v>
          </cell>
          <cell r="O510">
            <v>0</v>
          </cell>
          <cell r="P510" t="str">
            <v xml:space="preserve"> 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D510">
            <v>0</v>
          </cell>
          <cell r="BE510">
            <v>0</v>
          </cell>
          <cell r="BF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O510">
            <v>0</v>
          </cell>
          <cell r="BP510">
            <v>0</v>
          </cell>
          <cell r="BQ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C511" t="str">
            <v>O&amp;M</v>
          </cell>
          <cell r="E511" t="str">
            <v>HR-P-PT-DQOE Prof Serv</v>
          </cell>
          <cell r="I511">
            <v>0</v>
          </cell>
          <cell r="J511">
            <v>0</v>
          </cell>
          <cell r="K511">
            <v>0</v>
          </cell>
          <cell r="L511" t="str">
            <v xml:space="preserve"> </v>
          </cell>
          <cell r="M511">
            <v>0</v>
          </cell>
          <cell r="N511">
            <v>0</v>
          </cell>
          <cell r="O511">
            <v>0</v>
          </cell>
          <cell r="P511" t="str">
            <v xml:space="preserve"> 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D511">
            <v>0</v>
          </cell>
          <cell r="BE511">
            <v>0</v>
          </cell>
          <cell r="BF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O511">
            <v>0</v>
          </cell>
          <cell r="BP511">
            <v>0</v>
          </cell>
          <cell r="BQ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C512" t="str">
            <v>O&amp;M</v>
          </cell>
          <cell r="E512" t="str">
            <v>HR-T-E-PT-Pef&amp;Rewards</v>
          </cell>
          <cell r="I512">
            <v>0</v>
          </cell>
          <cell r="J512">
            <v>0</v>
          </cell>
          <cell r="K512">
            <v>0</v>
          </cell>
          <cell r="L512" t="str">
            <v xml:space="preserve"> </v>
          </cell>
          <cell r="M512">
            <v>0</v>
          </cell>
          <cell r="N512">
            <v>0</v>
          </cell>
          <cell r="O512">
            <v>0</v>
          </cell>
          <cell r="P512" t="str">
            <v xml:space="preserve"> 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D512">
            <v>0</v>
          </cell>
          <cell r="BE512">
            <v>0</v>
          </cell>
          <cell r="BF512">
            <v>175020.78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O512">
            <v>0</v>
          </cell>
          <cell r="BP512">
            <v>0</v>
          </cell>
          <cell r="BQ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C513" t="str">
            <v>O&amp;M</v>
          </cell>
          <cell r="E513" t="str">
            <v>HR-P-PT-Employee Comps</v>
          </cell>
          <cell r="I513">
            <v>0</v>
          </cell>
          <cell r="J513">
            <v>0</v>
          </cell>
          <cell r="K513">
            <v>0</v>
          </cell>
          <cell r="L513" t="str">
            <v xml:space="preserve"> </v>
          </cell>
          <cell r="M513">
            <v>0</v>
          </cell>
          <cell r="N513">
            <v>0</v>
          </cell>
          <cell r="O513">
            <v>0</v>
          </cell>
          <cell r="P513" t="str">
            <v xml:space="preserve"> 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D513">
            <v>0</v>
          </cell>
          <cell r="BE513">
            <v>0</v>
          </cell>
          <cell r="BF513">
            <v>107442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O513">
            <v>0</v>
          </cell>
          <cell r="BP513">
            <v>0</v>
          </cell>
          <cell r="BQ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C514" t="str">
            <v>O&amp;M</v>
          </cell>
          <cell r="E514" t="str">
            <v>HR-P-PT-Perf &amp; rewards</v>
          </cell>
          <cell r="I514">
            <v>0</v>
          </cell>
          <cell r="J514">
            <v>0</v>
          </cell>
          <cell r="K514">
            <v>0</v>
          </cell>
          <cell r="L514" t="str">
            <v xml:space="preserve"> </v>
          </cell>
          <cell r="M514">
            <v>0</v>
          </cell>
          <cell r="N514">
            <v>0</v>
          </cell>
          <cell r="O514">
            <v>0</v>
          </cell>
          <cell r="P514" t="str">
            <v xml:space="preserve"> 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D514">
            <v>0</v>
          </cell>
          <cell r="BE514">
            <v>0</v>
          </cell>
          <cell r="BF514">
            <v>37351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O514">
            <v>0</v>
          </cell>
          <cell r="BP514">
            <v>0</v>
          </cell>
          <cell r="BQ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C515" t="str">
            <v>O&amp;M</v>
          </cell>
          <cell r="E515" t="str">
            <v>HR-P-E-PT-Assurance</v>
          </cell>
          <cell r="I515">
            <v>0</v>
          </cell>
          <cell r="J515">
            <v>0</v>
          </cell>
          <cell r="K515">
            <v>0</v>
          </cell>
          <cell r="L515" t="str">
            <v xml:space="preserve"> </v>
          </cell>
          <cell r="M515">
            <v>0</v>
          </cell>
          <cell r="N515">
            <v>0</v>
          </cell>
          <cell r="O515">
            <v>0</v>
          </cell>
          <cell r="P515" t="str">
            <v xml:space="preserve"> 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D515">
            <v>0</v>
          </cell>
          <cell r="BE515">
            <v>0</v>
          </cell>
          <cell r="BF515">
            <v>16440.599999999999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O515">
            <v>0</v>
          </cell>
          <cell r="BP515">
            <v>0</v>
          </cell>
          <cell r="BQ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C516" t="str">
            <v>O&amp;M</v>
          </cell>
          <cell r="E516" t="str">
            <v>HR-P-E-PT-DQOE Prof Serv</v>
          </cell>
          <cell r="I516">
            <v>0</v>
          </cell>
          <cell r="J516">
            <v>0</v>
          </cell>
          <cell r="K516">
            <v>0</v>
          </cell>
          <cell r="L516" t="str">
            <v xml:space="preserve"> </v>
          </cell>
          <cell r="M516">
            <v>0</v>
          </cell>
          <cell r="N516">
            <v>0</v>
          </cell>
          <cell r="O516">
            <v>0</v>
          </cell>
          <cell r="P516" t="str">
            <v xml:space="preserve"> 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D516">
            <v>0</v>
          </cell>
          <cell r="BE516">
            <v>0</v>
          </cell>
          <cell r="BF516">
            <v>125609.88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O516">
            <v>0</v>
          </cell>
          <cell r="BP516">
            <v>0</v>
          </cell>
          <cell r="BQ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8">
          <cell r="D518" t="str">
            <v>PT</v>
          </cell>
          <cell r="I518">
            <v>23891.82</v>
          </cell>
          <cell r="J518">
            <v>41507</v>
          </cell>
          <cell r="K518">
            <v>17615.18</v>
          </cell>
          <cell r="L518">
            <v>0.42439058472064956</v>
          </cell>
          <cell r="M518">
            <v>189898.29</v>
          </cell>
          <cell r="N518">
            <v>239024</v>
          </cell>
          <cell r="O518">
            <v>49125.709999999992</v>
          </cell>
          <cell r="P518">
            <v>0.20552626514492264</v>
          </cell>
          <cell r="R518">
            <v>-5497.18</v>
          </cell>
          <cell r="S518">
            <v>13178.07</v>
          </cell>
          <cell r="T518">
            <v>86601.27</v>
          </cell>
          <cell r="U518">
            <v>36197.910000000003</v>
          </cell>
          <cell r="V518">
            <v>35526.400000000001</v>
          </cell>
          <cell r="W518">
            <v>23891.82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39700</v>
          </cell>
          <cell r="AE518">
            <v>37115</v>
          </cell>
          <cell r="AF518">
            <v>40234</v>
          </cell>
          <cell r="AG518">
            <v>39290</v>
          </cell>
          <cell r="AH518">
            <v>41178</v>
          </cell>
          <cell r="AI518">
            <v>41507</v>
          </cell>
          <cell r="AJ518">
            <v>42453</v>
          </cell>
          <cell r="AK518">
            <v>43397</v>
          </cell>
          <cell r="AL518">
            <v>40565</v>
          </cell>
          <cell r="AM518">
            <v>43397</v>
          </cell>
          <cell r="AN518">
            <v>42453</v>
          </cell>
          <cell r="AO518">
            <v>41506</v>
          </cell>
          <cell r="AQ518">
            <v>489151.87</v>
          </cell>
          <cell r="AR518">
            <v>489151.87</v>
          </cell>
          <cell r="AS518">
            <v>489151.87</v>
          </cell>
          <cell r="AT518">
            <v>1922961.87</v>
          </cell>
          <cell r="AU518">
            <v>1922955</v>
          </cell>
          <cell r="AV518">
            <v>818959</v>
          </cell>
          <cell r="AW518" t="e">
            <v>#REF!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D518">
            <v>322302.29000000004</v>
          </cell>
          <cell r="BE518">
            <v>429246.17000000004</v>
          </cell>
          <cell r="BF518">
            <v>504157.11</v>
          </cell>
          <cell r="BH518">
            <v>492795</v>
          </cell>
          <cell r="BI518">
            <v>518892</v>
          </cell>
          <cell r="BJ518">
            <v>495576</v>
          </cell>
          <cell r="BK518">
            <v>818959</v>
          </cell>
          <cell r="BL518">
            <v>818959</v>
          </cell>
          <cell r="BM518">
            <v>0</v>
          </cell>
          <cell r="BN518">
            <v>0</v>
          </cell>
          <cell r="BO518">
            <v>629060.71</v>
          </cell>
          <cell r="BP518">
            <v>-326164</v>
          </cell>
          <cell r="BQ518">
            <v>0</v>
          </cell>
          <cell r="BS518">
            <v>517727.85</v>
          </cell>
          <cell r="BT518">
            <v>818959</v>
          </cell>
          <cell r="BU518">
            <v>517727.85</v>
          </cell>
          <cell r="BV518">
            <v>301231.15000000002</v>
          </cell>
        </row>
        <row r="520">
          <cell r="C520" t="str">
            <v>O&amp;M Total</v>
          </cell>
          <cell r="I520">
            <v>915779.80999999994</v>
          </cell>
          <cell r="J520">
            <v>1258035.53</v>
          </cell>
          <cell r="K520">
            <v>342255.72</v>
          </cell>
          <cell r="L520">
            <v>0.27205568669431773</v>
          </cell>
          <cell r="M520">
            <v>5919850.5999999996</v>
          </cell>
          <cell r="N520">
            <v>7245904.2100000009</v>
          </cell>
          <cell r="O520">
            <v>1326053.6100000001</v>
          </cell>
          <cell r="P520">
            <v>0.18300733373895925</v>
          </cell>
          <cell r="R520">
            <v>983456.28</v>
          </cell>
          <cell r="S520">
            <v>912135.18000000017</v>
          </cell>
          <cell r="T520">
            <v>1070739.9899999998</v>
          </cell>
          <cell r="U520">
            <v>969723.05</v>
          </cell>
          <cell r="V520">
            <v>1068016.29</v>
          </cell>
          <cell r="W520">
            <v>915779.80999999994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>
            <v>1203802</v>
          </cell>
          <cell r="AE520">
            <v>1124966.67</v>
          </cell>
          <cell r="AF520">
            <v>1219755.8900000001</v>
          </cell>
          <cell r="AG520">
            <v>1191066.43</v>
          </cell>
          <cell r="AH520">
            <v>1248275.6900000002</v>
          </cell>
          <cell r="AI520">
            <v>1258035.53</v>
          </cell>
          <cell r="AJ520">
            <v>1286629.3600000001</v>
          </cell>
          <cell r="AK520">
            <v>1315888.52</v>
          </cell>
          <cell r="AL520">
            <v>1229903.18</v>
          </cell>
          <cell r="AM520">
            <v>1315886.52</v>
          </cell>
          <cell r="AN520">
            <v>1286735.3600000001</v>
          </cell>
          <cell r="AO520">
            <v>1258384.4099999999</v>
          </cell>
          <cell r="AQ520">
            <v>14918893.48</v>
          </cell>
          <cell r="AR520">
            <v>14918893.48</v>
          </cell>
          <cell r="AS520">
            <v>14919055.899999999</v>
          </cell>
          <cell r="AT520">
            <v>16352865.899999999</v>
          </cell>
          <cell r="AU520">
            <v>16352857.719999999</v>
          </cell>
          <cell r="AV520">
            <v>15248862.719999999</v>
          </cell>
          <cell r="AW520" t="e">
            <v>#REF!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D520">
            <v>11088619.99</v>
          </cell>
          <cell r="BE520">
            <v>13422835.719999997</v>
          </cell>
          <cell r="BF520">
            <v>14280378.670000002</v>
          </cell>
          <cell r="BH520">
            <v>14939329.560000001</v>
          </cell>
          <cell r="BI520">
            <v>16169062.529999997</v>
          </cell>
          <cell r="BJ520">
            <v>15580568.52</v>
          </cell>
          <cell r="BK520">
            <v>15248862.719999999</v>
          </cell>
          <cell r="BL520">
            <v>15248862.719999999</v>
          </cell>
          <cell r="BM520">
            <v>0</v>
          </cell>
          <cell r="BN520">
            <v>0</v>
          </cell>
          <cell r="BO520">
            <v>9329012.120000001</v>
          </cell>
          <cell r="BP520">
            <v>-309533.15999999992</v>
          </cell>
          <cell r="BQ520">
            <v>0</v>
          </cell>
          <cell r="BS520">
            <v>16508073.969999997</v>
          </cell>
          <cell r="BT520">
            <v>15248862.719999999</v>
          </cell>
          <cell r="BU520">
            <v>16508073.969999997</v>
          </cell>
          <cell r="BV520">
            <v>-1259211.2500000005</v>
          </cell>
        </row>
        <row r="522">
          <cell r="I522">
            <v>-56588.175600000002</v>
          </cell>
          <cell r="J522">
            <v>113905.29519999999</v>
          </cell>
          <cell r="K522">
            <v>170493.47080000001</v>
          </cell>
          <cell r="L522">
            <v>1.4968002189945602</v>
          </cell>
          <cell r="M522">
            <v>6725.3609999999999</v>
          </cell>
          <cell r="N522">
            <v>549827.03119999997</v>
          </cell>
          <cell r="O522">
            <v>543101.67019999993</v>
          </cell>
          <cell r="P522">
            <v>0.98776822415347254</v>
          </cell>
          <cell r="W522">
            <v>-56588.175600000002</v>
          </cell>
          <cell r="AV522">
            <v>1574129.2799999998</v>
          </cell>
          <cell r="BH522">
            <v>1215283.0132000016</v>
          </cell>
          <cell r="BK522">
            <v>1574129.2799999998</v>
          </cell>
          <cell r="BL522">
            <v>1574129.2799999998</v>
          </cell>
          <cell r="BP522">
            <v>-358846.26679999824</v>
          </cell>
        </row>
        <row r="523">
          <cell r="I523">
            <v>972367.9855999999</v>
          </cell>
          <cell r="J523">
            <v>1144130.2348</v>
          </cell>
          <cell r="K523">
            <v>171762.24920000008</v>
          </cell>
          <cell r="L523">
            <v>0.15012473578239546</v>
          </cell>
          <cell r="M523">
            <v>5913125.2390000001</v>
          </cell>
          <cell r="N523">
            <v>6696077.1788000008</v>
          </cell>
          <cell r="O523">
            <v>782951.93980000075</v>
          </cell>
          <cell r="P523">
            <v>0.11692695870932494</v>
          </cell>
          <cell r="W523">
            <v>972367.9855999999</v>
          </cell>
          <cell r="AV523">
            <v>13674733.439999999</v>
          </cell>
          <cell r="BH523">
            <v>13724046.546799999</v>
          </cell>
          <cell r="BK523">
            <v>13674733.439999999</v>
          </cell>
          <cell r="BL523">
            <v>13674733.439999999</v>
          </cell>
          <cell r="BP523">
            <v>49313.106799999252</v>
          </cell>
        </row>
        <row r="525">
          <cell r="B525" t="str">
            <v>Human Resources</v>
          </cell>
          <cell r="I525">
            <v>915779.80999999994</v>
          </cell>
          <cell r="J525">
            <v>1259423.53</v>
          </cell>
          <cell r="K525">
            <v>343643.72</v>
          </cell>
          <cell r="L525">
            <v>0.27285794795337831</v>
          </cell>
          <cell r="M525">
            <v>5919850.5999999996</v>
          </cell>
          <cell r="N525">
            <v>7254016.2100000009</v>
          </cell>
          <cell r="O525">
            <v>1334165.6100000001</v>
          </cell>
          <cell r="P525">
            <v>0.18392095790477975</v>
          </cell>
          <cell r="R525">
            <v>983456.28</v>
          </cell>
          <cell r="S525">
            <v>912135.18000000017</v>
          </cell>
          <cell r="T525">
            <v>1070739.9899999998</v>
          </cell>
          <cell r="U525">
            <v>969723.05</v>
          </cell>
          <cell r="V525">
            <v>1068016.29</v>
          </cell>
          <cell r="W525">
            <v>915779.80999999994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1205190</v>
          </cell>
          <cell r="AE525">
            <v>1126247.67</v>
          </cell>
          <cell r="AF525">
            <v>1221143.8900000001</v>
          </cell>
          <cell r="AG525">
            <v>1192347.43</v>
          </cell>
          <cell r="AH525">
            <v>1249663.6900000002</v>
          </cell>
          <cell r="AI525">
            <v>1259423.53</v>
          </cell>
          <cell r="AJ525">
            <v>1288123.3600000001</v>
          </cell>
          <cell r="AK525">
            <v>1317274.52</v>
          </cell>
          <cell r="AL525">
            <v>1231397.18</v>
          </cell>
          <cell r="AM525">
            <v>1317274.52</v>
          </cell>
          <cell r="AN525">
            <v>1288123.3600000001</v>
          </cell>
          <cell r="AO525">
            <v>1259772.4099999999</v>
          </cell>
          <cell r="AQ525">
            <v>14918893.48</v>
          </cell>
          <cell r="AR525">
            <v>14918893.48</v>
          </cell>
          <cell r="AS525">
            <v>14919055.899999999</v>
          </cell>
          <cell r="AT525">
            <v>16352865.899999999</v>
          </cell>
          <cell r="AU525">
            <v>16352857.719999999</v>
          </cell>
          <cell r="AV525">
            <v>15248862.719999999</v>
          </cell>
          <cell r="AW525" t="e">
            <v>#REF!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D525">
            <v>11088619.99</v>
          </cell>
          <cell r="BE525">
            <v>13422835.719999997</v>
          </cell>
          <cell r="BF525">
            <v>14280378.670000002</v>
          </cell>
          <cell r="BH525">
            <v>14955981.560000001</v>
          </cell>
          <cell r="BI525">
            <v>16169062.529999997</v>
          </cell>
          <cell r="BJ525">
            <v>15580568.52</v>
          </cell>
          <cell r="BK525">
            <v>15248862.719999999</v>
          </cell>
          <cell r="BL525">
            <v>15248862.719999999</v>
          </cell>
          <cell r="BM525">
            <v>0</v>
          </cell>
          <cell r="BN525">
            <v>0</v>
          </cell>
          <cell r="BO525">
            <v>9329012.120000001</v>
          </cell>
          <cell r="BP525">
            <v>-292881.15999999992</v>
          </cell>
          <cell r="BQ525">
            <v>0</v>
          </cell>
          <cell r="BS525">
            <v>16508073.969999997</v>
          </cell>
          <cell r="BT525">
            <v>15248862.719999999</v>
          </cell>
          <cell r="BU525">
            <v>16508073.969999997</v>
          </cell>
          <cell r="BV525">
            <v>-1259211.2500000005</v>
          </cell>
        </row>
        <row r="527">
          <cell r="E527">
            <v>0</v>
          </cell>
          <cell r="I527">
            <v>0</v>
          </cell>
          <cell r="J527">
            <v>0</v>
          </cell>
          <cell r="K527">
            <v>0</v>
          </cell>
          <cell r="L527" t="str">
            <v xml:space="preserve"> </v>
          </cell>
          <cell r="M527">
            <v>0</v>
          </cell>
          <cell r="N527">
            <v>0</v>
          </cell>
          <cell r="O527">
            <v>0</v>
          </cell>
          <cell r="P527" t="str">
            <v xml:space="preserve"> 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D527">
            <v>0</v>
          </cell>
          <cell r="BE527">
            <v>0</v>
          </cell>
          <cell r="BF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O527">
            <v>0</v>
          </cell>
          <cell r="BP527">
            <v>0</v>
          </cell>
          <cell r="BQ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E528" t="str">
            <v>IT-P-C-IT Client Pr</v>
          </cell>
          <cell r="I528">
            <v>727828.49</v>
          </cell>
          <cell r="J528">
            <v>1573681</v>
          </cell>
          <cell r="K528">
            <v>845852.51</v>
          </cell>
          <cell r="L528">
            <v>0.53749934707224656</v>
          </cell>
          <cell r="M528">
            <v>7941312.9900000002</v>
          </cell>
          <cell r="N528">
            <v>6513848</v>
          </cell>
          <cell r="O528">
            <v>-1427464.9900000002</v>
          </cell>
          <cell r="P528">
            <v>-0.21914312246770268</v>
          </cell>
          <cell r="R528">
            <v>469</v>
          </cell>
          <cell r="S528">
            <v>42423</v>
          </cell>
          <cell r="T528">
            <v>81739</v>
          </cell>
          <cell r="U528">
            <v>5771487.4100000001</v>
          </cell>
          <cell r="V528">
            <v>1317366.0900000001</v>
          </cell>
          <cell r="W528">
            <v>727828.49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185699</v>
          </cell>
          <cell r="AE528">
            <v>617700</v>
          </cell>
          <cell r="AF528">
            <v>1278587</v>
          </cell>
          <cell r="AG528">
            <v>1565824</v>
          </cell>
          <cell r="AH528">
            <v>1292357</v>
          </cell>
          <cell r="AI528">
            <v>1573681</v>
          </cell>
          <cell r="AJ528">
            <v>1289498</v>
          </cell>
          <cell r="AK528">
            <v>934535</v>
          </cell>
          <cell r="AL528">
            <v>1229035</v>
          </cell>
          <cell r="AM528">
            <v>1640835</v>
          </cell>
          <cell r="AN528">
            <v>2066169</v>
          </cell>
          <cell r="AO528">
            <v>691343</v>
          </cell>
          <cell r="AQ528">
            <v>14365263</v>
          </cell>
          <cell r="AR528">
            <v>14365263</v>
          </cell>
          <cell r="AS528">
            <v>10543617</v>
          </cell>
          <cell r="AT528">
            <v>32580405</v>
          </cell>
          <cell r="AU528">
            <v>31833389.41</v>
          </cell>
          <cell r="AV528">
            <v>28792968.5</v>
          </cell>
          <cell r="AW528" t="e">
            <v>#REF!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D528">
            <v>2933638.52</v>
          </cell>
          <cell r="BE528">
            <v>4857707</v>
          </cell>
          <cell r="BF528">
            <v>4746931.99</v>
          </cell>
          <cell r="BH528">
            <v>14365263</v>
          </cell>
          <cell r="BI528">
            <v>11775500</v>
          </cell>
          <cell r="BJ528">
            <v>8064874</v>
          </cell>
          <cell r="BK528">
            <v>28792968.5</v>
          </cell>
          <cell r="BL528">
            <v>30542500.699999999</v>
          </cell>
          <cell r="BO528">
            <v>22601187.710000001</v>
          </cell>
          <cell r="BP528">
            <v>-16177237.699999999</v>
          </cell>
          <cell r="BQ528">
            <v>-1749532.1999999993</v>
          </cell>
          <cell r="BS528">
            <v>92041000</v>
          </cell>
          <cell r="BT528">
            <v>30542500.699999999</v>
          </cell>
          <cell r="BU528">
            <v>92041000</v>
          </cell>
          <cell r="BV528">
            <v>-61498499.299999997</v>
          </cell>
        </row>
        <row r="529">
          <cell r="E529">
            <v>0</v>
          </cell>
          <cell r="I529">
            <v>0</v>
          </cell>
          <cell r="J529">
            <v>0</v>
          </cell>
          <cell r="K529">
            <v>0</v>
          </cell>
          <cell r="L529" t="str">
            <v xml:space="preserve"> </v>
          </cell>
          <cell r="M529">
            <v>0</v>
          </cell>
          <cell r="N529">
            <v>0</v>
          </cell>
          <cell r="O529">
            <v>0</v>
          </cell>
          <cell r="P529" t="str">
            <v xml:space="preserve"> 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D529">
            <v>0</v>
          </cell>
          <cell r="BE529">
            <v>0</v>
          </cell>
          <cell r="BF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O529">
            <v>0</v>
          </cell>
          <cell r="BP529">
            <v>0</v>
          </cell>
          <cell r="BQ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E530" t="str">
            <v>IT-T-C-Mobile Access (Def)</v>
          </cell>
          <cell r="I530">
            <v>141</v>
          </cell>
          <cell r="J530">
            <v>0</v>
          </cell>
          <cell r="K530">
            <v>-141</v>
          </cell>
          <cell r="L530" t="str">
            <v xml:space="preserve"> </v>
          </cell>
          <cell r="M530">
            <v>282</v>
          </cell>
          <cell r="N530">
            <v>0</v>
          </cell>
          <cell r="O530">
            <v>-282</v>
          </cell>
          <cell r="P530" t="str">
            <v xml:space="preserve"> 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141</v>
          </cell>
          <cell r="W530">
            <v>141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D530">
            <v>0</v>
          </cell>
          <cell r="BE530">
            <v>0</v>
          </cell>
          <cell r="BF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O530">
            <v>-282</v>
          </cell>
          <cell r="BP530">
            <v>0</v>
          </cell>
          <cell r="BQ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E531" t="str">
            <v>IT-T-C-StdDskSu(Def)</v>
          </cell>
          <cell r="I531">
            <v>9720</v>
          </cell>
          <cell r="J531">
            <v>0</v>
          </cell>
          <cell r="K531">
            <v>-9720</v>
          </cell>
          <cell r="L531" t="str">
            <v xml:space="preserve"> </v>
          </cell>
          <cell r="M531">
            <v>19800</v>
          </cell>
          <cell r="N531">
            <v>0</v>
          </cell>
          <cell r="O531">
            <v>-19800</v>
          </cell>
          <cell r="P531" t="str">
            <v xml:space="preserve"> 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10080</v>
          </cell>
          <cell r="W531">
            <v>9720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D531">
            <v>0</v>
          </cell>
          <cell r="BE531">
            <v>0</v>
          </cell>
          <cell r="BF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O531">
            <v>-19800</v>
          </cell>
          <cell r="BP531">
            <v>0</v>
          </cell>
          <cell r="BQ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E532" t="str">
            <v>ADD: DSM</v>
          </cell>
          <cell r="I532">
            <v>29119</v>
          </cell>
          <cell r="J532">
            <v>29428</v>
          </cell>
          <cell r="K532">
            <v>309</v>
          </cell>
          <cell r="L532">
            <v>1.0500203887454125E-2</v>
          </cell>
          <cell r="M532">
            <v>178505</v>
          </cell>
          <cell r="N532">
            <v>176636</v>
          </cell>
          <cell r="O532">
            <v>-1869</v>
          </cell>
          <cell r="P532">
            <v>-1.0581081999139473E-2</v>
          </cell>
          <cell r="R532">
            <v>29702</v>
          </cell>
          <cell r="S532">
            <v>21537</v>
          </cell>
          <cell r="T532">
            <v>29119</v>
          </cell>
          <cell r="U532">
            <v>29119</v>
          </cell>
          <cell r="V532">
            <v>29119</v>
          </cell>
          <cell r="W532">
            <v>29119</v>
          </cell>
          <cell r="X532">
            <v>29119</v>
          </cell>
          <cell r="Y532">
            <v>29119</v>
          </cell>
          <cell r="Z532">
            <v>29119</v>
          </cell>
          <cell r="AA532">
            <v>29119</v>
          </cell>
          <cell r="AB532">
            <v>29119</v>
          </cell>
          <cell r="AD532">
            <v>29445</v>
          </cell>
          <cell r="AE532">
            <v>29445</v>
          </cell>
          <cell r="AF532">
            <v>29445</v>
          </cell>
          <cell r="AG532">
            <v>29445</v>
          </cell>
          <cell r="AH532">
            <v>29428</v>
          </cell>
          <cell r="AI532">
            <v>29428</v>
          </cell>
          <cell r="AJ532">
            <v>29428</v>
          </cell>
          <cell r="AK532">
            <v>29428</v>
          </cell>
          <cell r="AL532">
            <v>29428</v>
          </cell>
          <cell r="AM532">
            <v>29428</v>
          </cell>
          <cell r="AN532">
            <v>29428</v>
          </cell>
          <cell r="AO532">
            <v>28778</v>
          </cell>
          <cell r="AQ532">
            <v>352554</v>
          </cell>
          <cell r="AR532">
            <v>30604</v>
          </cell>
          <cell r="AS532">
            <v>352554</v>
          </cell>
          <cell r="AT532">
            <v>352554</v>
          </cell>
          <cell r="AU532">
            <v>363733</v>
          </cell>
          <cell r="AV532">
            <v>363733</v>
          </cell>
          <cell r="AW532">
            <v>30604</v>
          </cell>
          <cell r="AX532">
            <v>30604</v>
          </cell>
          <cell r="AY532">
            <v>30604</v>
          </cell>
          <cell r="AZ532">
            <v>30604</v>
          </cell>
          <cell r="BA532">
            <v>30604</v>
          </cell>
          <cell r="BB532">
            <v>30604</v>
          </cell>
          <cell r="BD532">
            <v>400103</v>
          </cell>
          <cell r="BE532">
            <v>400103</v>
          </cell>
          <cell r="BF532">
            <v>400103</v>
          </cell>
          <cell r="BH532">
            <v>352554</v>
          </cell>
          <cell r="BI532">
            <v>367226</v>
          </cell>
          <cell r="BJ532">
            <v>360362</v>
          </cell>
          <cell r="BK532">
            <v>363733</v>
          </cell>
          <cell r="BL532">
            <v>363733</v>
          </cell>
          <cell r="BO532">
            <v>185228</v>
          </cell>
          <cell r="BP532">
            <v>-11179</v>
          </cell>
          <cell r="BQ532">
            <v>0</v>
          </cell>
          <cell r="BS532">
            <v>654970.03</v>
          </cell>
          <cell r="BT532">
            <v>363733</v>
          </cell>
          <cell r="BU532">
            <v>654970.03</v>
          </cell>
          <cell r="BV532">
            <v>-291237.03000000003</v>
          </cell>
        </row>
        <row r="534">
          <cell r="D534" t="str">
            <v>Non-PT</v>
          </cell>
          <cell r="I534">
            <v>766808.49</v>
          </cell>
          <cell r="J534">
            <v>1603109</v>
          </cell>
          <cell r="K534">
            <v>836300.51</v>
          </cell>
          <cell r="L534">
            <v>0.52167414068538076</v>
          </cell>
          <cell r="M534">
            <v>8139899.9900000002</v>
          </cell>
          <cell r="N534">
            <v>6690484</v>
          </cell>
          <cell r="O534">
            <v>-1449415.9900000002</v>
          </cell>
          <cell r="P534">
            <v>-0.21663843602346261</v>
          </cell>
          <cell r="R534">
            <v>30171</v>
          </cell>
          <cell r="S534">
            <v>63960</v>
          </cell>
          <cell r="T534">
            <v>110858</v>
          </cell>
          <cell r="U534">
            <v>5800606.4100000001</v>
          </cell>
          <cell r="V534">
            <v>1356706.09</v>
          </cell>
          <cell r="W534">
            <v>766808.49</v>
          </cell>
          <cell r="X534">
            <v>29119</v>
          </cell>
          <cell r="Y534">
            <v>29119</v>
          </cell>
          <cell r="Z534">
            <v>29119</v>
          </cell>
          <cell r="AA534">
            <v>29119</v>
          </cell>
          <cell r="AB534">
            <v>29119</v>
          </cell>
          <cell r="AD534">
            <v>215144</v>
          </cell>
          <cell r="AE534">
            <v>647145</v>
          </cell>
          <cell r="AF534">
            <v>1308032</v>
          </cell>
          <cell r="AG534">
            <v>1595269</v>
          </cell>
          <cell r="AH534">
            <v>1321785</v>
          </cell>
          <cell r="AI534">
            <v>1603109</v>
          </cell>
          <cell r="AJ534">
            <v>1318926</v>
          </cell>
          <cell r="AK534">
            <v>963963</v>
          </cell>
          <cell r="AL534">
            <v>1258463</v>
          </cell>
          <cell r="AM534">
            <v>1670263</v>
          </cell>
          <cell r="AN534">
            <v>2095597</v>
          </cell>
          <cell r="AO534">
            <v>720121</v>
          </cell>
          <cell r="AQ534">
            <v>14717817</v>
          </cell>
          <cell r="AR534">
            <v>14395867</v>
          </cell>
          <cell r="AS534">
            <v>10896171</v>
          </cell>
          <cell r="AT534">
            <v>32932959</v>
          </cell>
          <cell r="AU534">
            <v>32197122.41</v>
          </cell>
          <cell r="AV534">
            <v>29156701.5</v>
          </cell>
          <cell r="AW534" t="e">
            <v>#REF!</v>
          </cell>
          <cell r="AX534">
            <v>30604</v>
          </cell>
          <cell r="AY534">
            <v>30604</v>
          </cell>
          <cell r="AZ534">
            <v>30604</v>
          </cell>
          <cell r="BA534">
            <v>30604</v>
          </cell>
          <cell r="BB534">
            <v>30604</v>
          </cell>
          <cell r="BD534">
            <v>3333741.52</v>
          </cell>
          <cell r="BE534">
            <v>5257810</v>
          </cell>
          <cell r="BF534">
            <v>5147034.99</v>
          </cell>
          <cell r="BH534">
            <v>14717817</v>
          </cell>
          <cell r="BI534">
            <v>12142726</v>
          </cell>
          <cell r="BJ534">
            <v>8425236</v>
          </cell>
          <cell r="BK534">
            <v>29156701.5</v>
          </cell>
          <cell r="BL534">
            <v>30906233.699999999</v>
          </cell>
          <cell r="BM534">
            <v>0</v>
          </cell>
          <cell r="BN534">
            <v>0</v>
          </cell>
          <cell r="BO534">
            <v>22766333.710000001</v>
          </cell>
          <cell r="BP534">
            <v>-16188416.699999999</v>
          </cell>
          <cell r="BQ534">
            <v>-1749532.1999999993</v>
          </cell>
          <cell r="BS534">
            <v>92695970.030000001</v>
          </cell>
          <cell r="BT534">
            <v>30906233.699999999</v>
          </cell>
          <cell r="BU534">
            <v>92695970.030000001</v>
          </cell>
          <cell r="BV534">
            <v>-61789736.329999998</v>
          </cell>
        </row>
        <row r="536">
          <cell r="E536" t="str">
            <v>IT-T-PT-C-BasTelecSv</v>
          </cell>
          <cell r="I536">
            <v>10089</v>
          </cell>
          <cell r="J536">
            <v>0</v>
          </cell>
          <cell r="K536">
            <v>-10089</v>
          </cell>
          <cell r="L536" t="str">
            <v xml:space="preserve"> </v>
          </cell>
          <cell r="M536">
            <v>30179</v>
          </cell>
          <cell r="N536">
            <v>0</v>
          </cell>
          <cell r="O536">
            <v>-30179</v>
          </cell>
          <cell r="P536" t="str">
            <v xml:space="preserve"> </v>
          </cell>
          <cell r="R536">
            <v>0</v>
          </cell>
          <cell r="S536">
            <v>0</v>
          </cell>
          <cell r="T536">
            <v>0</v>
          </cell>
          <cell r="U536">
            <v>10948</v>
          </cell>
          <cell r="V536">
            <v>9142</v>
          </cell>
          <cell r="W536">
            <v>10089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111613</v>
          </cell>
          <cell r="AV536">
            <v>111613</v>
          </cell>
          <cell r="AW536" t="e">
            <v>#REF!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D536">
            <v>132408.84</v>
          </cell>
          <cell r="BE536">
            <v>193931.24</v>
          </cell>
          <cell r="BF536">
            <v>276622.38</v>
          </cell>
          <cell r="BH536">
            <v>0</v>
          </cell>
          <cell r="BI536">
            <v>0</v>
          </cell>
          <cell r="BJ536">
            <v>0</v>
          </cell>
          <cell r="BK536">
            <v>111613</v>
          </cell>
          <cell r="BL536">
            <v>111613</v>
          </cell>
          <cell r="BO536">
            <v>81434</v>
          </cell>
          <cell r="BP536">
            <v>-111613</v>
          </cell>
          <cell r="BQ536">
            <v>0</v>
          </cell>
          <cell r="BS536">
            <v>121480</v>
          </cell>
          <cell r="BT536">
            <v>111613</v>
          </cell>
          <cell r="BU536">
            <v>121480</v>
          </cell>
          <cell r="BV536">
            <v>-9867</v>
          </cell>
        </row>
        <row r="537">
          <cell r="E537">
            <v>0</v>
          </cell>
          <cell r="I537">
            <v>0</v>
          </cell>
          <cell r="J537">
            <v>0</v>
          </cell>
          <cell r="K537">
            <v>0</v>
          </cell>
          <cell r="L537" t="str">
            <v xml:space="preserve"> </v>
          </cell>
          <cell r="M537">
            <v>0</v>
          </cell>
          <cell r="N537">
            <v>0</v>
          </cell>
          <cell r="O537">
            <v>0</v>
          </cell>
          <cell r="P537" t="str">
            <v xml:space="preserve"> 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D537">
            <v>0</v>
          </cell>
          <cell r="BE537">
            <v>0</v>
          </cell>
          <cell r="BF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O537">
            <v>0</v>
          </cell>
          <cell r="BP537">
            <v>0</v>
          </cell>
          <cell r="BQ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E538" t="str">
            <v>IT-T-PT-C-PC/MDTwIns</v>
          </cell>
          <cell r="I538">
            <v>492077</v>
          </cell>
          <cell r="J538">
            <v>400188</v>
          </cell>
          <cell r="K538">
            <v>-91889</v>
          </cell>
          <cell r="L538">
            <v>-0.22961458114686098</v>
          </cell>
          <cell r="M538">
            <v>1721913</v>
          </cell>
          <cell r="N538">
            <v>3786862</v>
          </cell>
          <cell r="O538">
            <v>2064949</v>
          </cell>
          <cell r="P538">
            <v>0.54529291006643499</v>
          </cell>
          <cell r="R538">
            <v>10174</v>
          </cell>
          <cell r="S538">
            <v>59376</v>
          </cell>
          <cell r="T538">
            <v>843590</v>
          </cell>
          <cell r="U538">
            <v>51803</v>
          </cell>
          <cell r="V538">
            <v>264893</v>
          </cell>
          <cell r="W538">
            <v>492077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D538">
            <v>47173</v>
          </cell>
          <cell r="AE538">
            <v>356685</v>
          </cell>
          <cell r="AF538">
            <v>657943</v>
          </cell>
          <cell r="AG538">
            <v>1446344</v>
          </cell>
          <cell r="AH538">
            <v>878529</v>
          </cell>
          <cell r="AI538">
            <v>400188</v>
          </cell>
          <cell r="AJ538">
            <v>170973</v>
          </cell>
          <cell r="AK538">
            <v>13638</v>
          </cell>
          <cell r="AL538">
            <v>15114</v>
          </cell>
          <cell r="AM538">
            <v>15428</v>
          </cell>
          <cell r="AN538">
            <v>13565</v>
          </cell>
          <cell r="AO538">
            <v>5199</v>
          </cell>
          <cell r="AQ538">
            <v>4020779</v>
          </cell>
          <cell r="AR538">
            <v>4020779</v>
          </cell>
          <cell r="AS538">
            <v>4020779</v>
          </cell>
          <cell r="AT538">
            <v>4020779</v>
          </cell>
          <cell r="AU538">
            <v>4072798</v>
          </cell>
          <cell r="AV538">
            <v>4072798</v>
          </cell>
          <cell r="AW538" t="e">
            <v>#REF!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D538">
            <v>5774288</v>
          </cell>
          <cell r="BE538">
            <v>3388315</v>
          </cell>
          <cell r="BF538">
            <v>1505440.02</v>
          </cell>
          <cell r="BH538">
            <v>4020779</v>
          </cell>
          <cell r="BI538">
            <v>4548911</v>
          </cell>
          <cell r="BJ538">
            <v>4305000</v>
          </cell>
          <cell r="BK538">
            <v>4072798</v>
          </cell>
          <cell r="BL538">
            <v>4072798</v>
          </cell>
          <cell r="BO538">
            <v>2350885</v>
          </cell>
          <cell r="BP538">
            <v>-52019</v>
          </cell>
          <cell r="BQ538">
            <v>0</v>
          </cell>
          <cell r="BS538">
            <v>4596302</v>
          </cell>
          <cell r="BT538">
            <v>4072798</v>
          </cell>
          <cell r="BU538">
            <v>4596302</v>
          </cell>
          <cell r="BV538">
            <v>-523504</v>
          </cell>
        </row>
        <row r="539">
          <cell r="E539" t="str">
            <v>ADD: DSM</v>
          </cell>
          <cell r="I539">
            <v>241</v>
          </cell>
          <cell r="J539">
            <v>867</v>
          </cell>
          <cell r="K539">
            <v>626</v>
          </cell>
          <cell r="L539">
            <v>0.72202998846597466</v>
          </cell>
          <cell r="M539">
            <v>1959</v>
          </cell>
          <cell r="N539">
            <v>5206</v>
          </cell>
          <cell r="O539">
            <v>3247</v>
          </cell>
          <cell r="P539">
            <v>0.62370341913177108</v>
          </cell>
          <cell r="R539">
            <v>615</v>
          </cell>
          <cell r="T539">
            <v>241</v>
          </cell>
          <cell r="U539">
            <v>241</v>
          </cell>
          <cell r="V539">
            <v>241</v>
          </cell>
          <cell r="W539">
            <v>241</v>
          </cell>
          <cell r="X539">
            <v>241</v>
          </cell>
          <cell r="Y539">
            <v>241</v>
          </cell>
          <cell r="Z539">
            <v>241</v>
          </cell>
          <cell r="AA539">
            <v>241</v>
          </cell>
          <cell r="AB539">
            <v>241</v>
          </cell>
          <cell r="AD539">
            <v>868</v>
          </cell>
          <cell r="AE539">
            <v>868</v>
          </cell>
          <cell r="AF539">
            <v>866</v>
          </cell>
          <cell r="AG539">
            <v>866</v>
          </cell>
          <cell r="AH539">
            <v>866</v>
          </cell>
          <cell r="AI539">
            <v>866</v>
          </cell>
          <cell r="AJ539">
            <v>868</v>
          </cell>
          <cell r="AK539">
            <v>868</v>
          </cell>
          <cell r="AL539">
            <v>868</v>
          </cell>
          <cell r="AM539">
            <v>868</v>
          </cell>
          <cell r="AN539">
            <v>868</v>
          </cell>
          <cell r="AO539">
            <v>868</v>
          </cell>
          <cell r="AQ539">
            <v>10407</v>
          </cell>
          <cell r="AR539">
            <v>1580</v>
          </cell>
          <cell r="AS539">
            <v>10407</v>
          </cell>
          <cell r="AT539">
            <v>10407</v>
          </cell>
          <cell r="AU539">
            <v>4384</v>
          </cell>
          <cell r="AV539">
            <v>4384</v>
          </cell>
          <cell r="AW539">
            <v>1580</v>
          </cell>
          <cell r="AX539">
            <v>1580</v>
          </cell>
          <cell r="AY539">
            <v>1580</v>
          </cell>
          <cell r="AZ539">
            <v>1580</v>
          </cell>
          <cell r="BA539">
            <v>1580</v>
          </cell>
          <cell r="BB539">
            <v>1580</v>
          </cell>
          <cell r="BD539">
            <v>7157</v>
          </cell>
          <cell r="BE539">
            <v>7157</v>
          </cell>
          <cell r="BF539">
            <v>7157</v>
          </cell>
          <cell r="BH539">
            <v>10408</v>
          </cell>
          <cell r="BI539">
            <v>18970</v>
          </cell>
          <cell r="BJ539">
            <v>17640</v>
          </cell>
          <cell r="BK539">
            <v>4384</v>
          </cell>
          <cell r="BL539">
            <v>4384</v>
          </cell>
          <cell r="BO539">
            <v>17640</v>
          </cell>
          <cell r="BP539">
            <v>6024</v>
          </cell>
          <cell r="BQ539">
            <v>0</v>
          </cell>
          <cell r="BS539">
            <v>3946</v>
          </cell>
          <cell r="BT539">
            <v>4384</v>
          </cell>
          <cell r="BU539">
            <v>3946</v>
          </cell>
          <cell r="BV539">
            <v>438</v>
          </cell>
        </row>
        <row r="541">
          <cell r="D541" t="str">
            <v>PT</v>
          </cell>
          <cell r="I541">
            <v>502407</v>
          </cell>
          <cell r="J541">
            <v>401055</v>
          </cell>
          <cell r="K541">
            <v>-101352</v>
          </cell>
          <cell r="L541">
            <v>-0.25271346822754986</v>
          </cell>
          <cell r="M541">
            <v>1754051</v>
          </cell>
          <cell r="N541">
            <v>3792068</v>
          </cell>
          <cell r="O541">
            <v>2038017</v>
          </cell>
          <cell r="P541">
            <v>0.5374421028314893</v>
          </cell>
          <cell r="R541">
            <v>10789</v>
          </cell>
          <cell r="S541">
            <v>59376</v>
          </cell>
          <cell r="T541">
            <v>843831</v>
          </cell>
          <cell r="U541">
            <v>62992</v>
          </cell>
          <cell r="V541">
            <v>274276</v>
          </cell>
          <cell r="W541">
            <v>502407</v>
          </cell>
          <cell r="X541">
            <v>241</v>
          </cell>
          <cell r="Y541">
            <v>241</v>
          </cell>
          <cell r="Z541">
            <v>241</v>
          </cell>
          <cell r="AA541">
            <v>241</v>
          </cell>
          <cell r="AB541">
            <v>241</v>
          </cell>
          <cell r="AD541">
            <v>48041</v>
          </cell>
          <cell r="AE541">
            <v>357553</v>
          </cell>
          <cell r="AF541">
            <v>658809</v>
          </cell>
          <cell r="AG541">
            <v>1447210</v>
          </cell>
          <cell r="AH541">
            <v>879395</v>
          </cell>
          <cell r="AI541">
            <v>401054</v>
          </cell>
          <cell r="AJ541">
            <v>171841</v>
          </cell>
          <cell r="AK541">
            <v>14506</v>
          </cell>
          <cell r="AL541">
            <v>15982</v>
          </cell>
          <cell r="AM541">
            <v>16296</v>
          </cell>
          <cell r="AN541">
            <v>14433</v>
          </cell>
          <cell r="AO541">
            <v>6067</v>
          </cell>
          <cell r="AQ541">
            <v>4031186</v>
          </cell>
          <cell r="AR541">
            <v>4022359</v>
          </cell>
          <cell r="AS541">
            <v>4031186</v>
          </cell>
          <cell r="AT541">
            <v>4031186</v>
          </cell>
          <cell r="AU541">
            <v>4188795</v>
          </cell>
          <cell r="AV541">
            <v>4188795</v>
          </cell>
          <cell r="AW541" t="e">
            <v>#REF!</v>
          </cell>
          <cell r="AX541">
            <v>1580</v>
          </cell>
          <cell r="AY541">
            <v>1580</v>
          </cell>
          <cell r="AZ541">
            <v>1580</v>
          </cell>
          <cell r="BA541">
            <v>1580</v>
          </cell>
          <cell r="BB541">
            <v>1580</v>
          </cell>
          <cell r="BD541">
            <v>5913853.8399999999</v>
          </cell>
          <cell r="BE541">
            <v>3589403.24</v>
          </cell>
          <cell r="BF541">
            <v>1789219.4</v>
          </cell>
          <cell r="BH541">
            <v>4031187</v>
          </cell>
          <cell r="BI541">
            <v>4567881</v>
          </cell>
          <cell r="BJ541">
            <v>4322640</v>
          </cell>
          <cell r="BK541">
            <v>4188795</v>
          </cell>
          <cell r="BL541">
            <v>4188795</v>
          </cell>
          <cell r="BM541">
            <v>0</v>
          </cell>
          <cell r="BN541">
            <v>0</v>
          </cell>
          <cell r="BO541">
            <v>2449959</v>
          </cell>
          <cell r="BP541">
            <v>-157608</v>
          </cell>
          <cell r="BQ541">
            <v>0</v>
          </cell>
          <cell r="BS541">
            <v>4721728</v>
          </cell>
          <cell r="BT541">
            <v>4188795</v>
          </cell>
          <cell r="BU541">
            <v>4721728</v>
          </cell>
          <cell r="BV541">
            <v>-532933</v>
          </cell>
        </row>
        <row r="543">
          <cell r="C543" t="str">
            <v>Capital Total</v>
          </cell>
          <cell r="I543">
            <v>1269215.49</v>
          </cell>
          <cell r="J543">
            <v>2004164</v>
          </cell>
          <cell r="K543">
            <v>734948.51</v>
          </cell>
          <cell r="L543">
            <v>0.36671076319103629</v>
          </cell>
          <cell r="M543">
            <v>9893950.9900000002</v>
          </cell>
          <cell r="N543">
            <v>10482552</v>
          </cell>
          <cell r="O543">
            <v>588601.00999999978</v>
          </cell>
          <cell r="P543">
            <v>5.6150545210746368E-2</v>
          </cell>
          <cell r="R543">
            <v>40960</v>
          </cell>
          <cell r="S543">
            <v>123336</v>
          </cell>
          <cell r="T543">
            <v>954689</v>
          </cell>
          <cell r="U543">
            <v>5863598.4100000001</v>
          </cell>
          <cell r="V543">
            <v>1630982.09</v>
          </cell>
          <cell r="W543">
            <v>1269215.49</v>
          </cell>
          <cell r="X543">
            <v>29360</v>
          </cell>
          <cell r="Y543">
            <v>29360</v>
          </cell>
          <cell r="Z543">
            <v>29360</v>
          </cell>
          <cell r="AA543">
            <v>29360</v>
          </cell>
          <cell r="AB543">
            <v>29360</v>
          </cell>
          <cell r="AD543">
            <v>263185</v>
          </cell>
          <cell r="AE543">
            <v>1004698</v>
          </cell>
          <cell r="AF543">
            <v>1966841</v>
          </cell>
          <cell r="AG543">
            <v>3042479</v>
          </cell>
          <cell r="AH543">
            <v>2201180</v>
          </cell>
          <cell r="AI543">
            <v>2004163</v>
          </cell>
          <cell r="AJ543">
            <v>1490767</v>
          </cell>
          <cell r="AK543">
            <v>978469</v>
          </cell>
          <cell r="AL543">
            <v>1274445</v>
          </cell>
          <cell r="AM543">
            <v>1686559</v>
          </cell>
          <cell r="AN543">
            <v>2110030</v>
          </cell>
          <cell r="AO543">
            <v>726188</v>
          </cell>
          <cell r="AQ543">
            <v>18749003</v>
          </cell>
          <cell r="AR543">
            <v>18418226</v>
          </cell>
          <cell r="AS543">
            <v>14927357</v>
          </cell>
          <cell r="AT543">
            <v>36964145</v>
          </cell>
          <cell r="AU543">
            <v>36385917.409999996</v>
          </cell>
          <cell r="AV543">
            <v>33345496.5</v>
          </cell>
          <cell r="AW543" t="e">
            <v>#REF!</v>
          </cell>
          <cell r="AX543">
            <v>32184</v>
          </cell>
          <cell r="AY543">
            <v>32184</v>
          </cell>
          <cell r="AZ543">
            <v>32184</v>
          </cell>
          <cell r="BA543">
            <v>32184</v>
          </cell>
          <cell r="BB543">
            <v>32184</v>
          </cell>
          <cell r="BD543">
            <v>9247595.3599999994</v>
          </cell>
          <cell r="BE543">
            <v>8847213.2400000002</v>
          </cell>
          <cell r="BF543">
            <v>6936254.3900000006</v>
          </cell>
          <cell r="BH543">
            <v>18749004</v>
          </cell>
          <cell r="BI543">
            <v>16710607</v>
          </cell>
          <cell r="BJ543">
            <v>12747876</v>
          </cell>
          <cell r="BK543">
            <v>33345496.5</v>
          </cell>
          <cell r="BL543">
            <v>35095028.700000003</v>
          </cell>
          <cell r="BM543">
            <v>0</v>
          </cell>
          <cell r="BN543">
            <v>0</v>
          </cell>
          <cell r="BO543">
            <v>25216292.710000001</v>
          </cell>
          <cell r="BP543">
            <v>-16346024.699999999</v>
          </cell>
          <cell r="BQ543">
            <v>-1749532.1999999993</v>
          </cell>
          <cell r="BS543">
            <v>97417698.030000001</v>
          </cell>
          <cell r="BT543">
            <v>35095028.700000003</v>
          </cell>
          <cell r="BU543">
            <v>97417698.030000001</v>
          </cell>
          <cell r="BV543">
            <v>-62322669.329999998</v>
          </cell>
        </row>
        <row r="545">
          <cell r="C545" t="str">
            <v>O&amp;M</v>
          </cell>
          <cell r="E545" t="str">
            <v>IT-T-Cust Op Aps Sup</v>
          </cell>
          <cell r="I545">
            <v>1661858</v>
          </cell>
          <cell r="J545">
            <v>1684343</v>
          </cell>
          <cell r="K545">
            <v>22485</v>
          </cell>
          <cell r="L545">
            <v>1.3349418734782643E-2</v>
          </cell>
          <cell r="M545">
            <v>9971148</v>
          </cell>
          <cell r="N545">
            <v>10114146</v>
          </cell>
          <cell r="O545">
            <v>142998</v>
          </cell>
          <cell r="P545">
            <v>1.4138415640826225E-2</v>
          </cell>
          <cell r="R545">
            <v>1661858</v>
          </cell>
          <cell r="S545">
            <v>1661858</v>
          </cell>
          <cell r="T545">
            <v>1661858</v>
          </cell>
          <cell r="U545">
            <v>1661858</v>
          </cell>
          <cell r="V545">
            <v>1661858</v>
          </cell>
          <cell r="W545">
            <v>1661858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1686365</v>
          </cell>
          <cell r="AE545">
            <v>1686365</v>
          </cell>
          <cell r="AF545">
            <v>1686365</v>
          </cell>
          <cell r="AG545">
            <v>1686365</v>
          </cell>
          <cell r="AH545">
            <v>1684343</v>
          </cell>
          <cell r="AI545">
            <v>1684343</v>
          </cell>
          <cell r="AJ545">
            <v>1684343</v>
          </cell>
          <cell r="AK545">
            <v>1684343</v>
          </cell>
          <cell r="AL545">
            <v>1684343</v>
          </cell>
          <cell r="AM545">
            <v>1684343</v>
          </cell>
          <cell r="AN545">
            <v>1684343</v>
          </cell>
          <cell r="AO545">
            <v>1684342</v>
          </cell>
          <cell r="AQ545">
            <v>20220203</v>
          </cell>
          <cell r="AR545">
            <v>20220203</v>
          </cell>
          <cell r="AS545">
            <v>20220203</v>
          </cell>
          <cell r="AT545">
            <v>20220203</v>
          </cell>
          <cell r="AU545">
            <v>20220203</v>
          </cell>
          <cell r="AV545">
            <v>20220203</v>
          </cell>
          <cell r="AW545" t="e">
            <v>#REF!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D545">
            <v>20582604</v>
          </cell>
          <cell r="BE545">
            <v>20042412</v>
          </cell>
          <cell r="BF545">
            <v>0</v>
          </cell>
          <cell r="BH545">
            <v>20220203</v>
          </cell>
          <cell r="BI545">
            <v>20582609</v>
          </cell>
          <cell r="BJ545">
            <v>20042412</v>
          </cell>
          <cell r="BK545">
            <v>20220203</v>
          </cell>
          <cell r="BL545">
            <v>20220203</v>
          </cell>
          <cell r="BO545">
            <v>10249055</v>
          </cell>
          <cell r="BP545">
            <v>0</v>
          </cell>
          <cell r="BQ545">
            <v>0</v>
          </cell>
          <cell r="BS545">
            <v>23466495</v>
          </cell>
          <cell r="BT545">
            <v>20220203</v>
          </cell>
          <cell r="BU545">
            <v>23466495</v>
          </cell>
          <cell r="BV545">
            <v>-3246292</v>
          </cell>
        </row>
        <row r="546">
          <cell r="C546" t="str">
            <v>O&amp;M</v>
          </cell>
          <cell r="E546" t="str">
            <v>IT-T-Elec Del Aps Su</v>
          </cell>
          <cell r="I546">
            <v>633264</v>
          </cell>
          <cell r="J546">
            <v>633011</v>
          </cell>
          <cell r="K546">
            <v>-253</v>
          </cell>
          <cell r="L546">
            <v>-3.9967709881818798E-4</v>
          </cell>
          <cell r="M546">
            <v>3799584</v>
          </cell>
          <cell r="N546">
            <v>3801106</v>
          </cell>
          <cell r="O546">
            <v>1522</v>
          </cell>
          <cell r="P546">
            <v>4.0040977547061302E-4</v>
          </cell>
          <cell r="R546">
            <v>633264</v>
          </cell>
          <cell r="S546">
            <v>633264</v>
          </cell>
          <cell r="T546">
            <v>633264</v>
          </cell>
          <cell r="U546">
            <v>633264</v>
          </cell>
          <cell r="V546">
            <v>633264</v>
          </cell>
          <cell r="W546">
            <v>633264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D546">
            <v>633771</v>
          </cell>
          <cell r="AE546">
            <v>633771</v>
          </cell>
          <cell r="AF546">
            <v>633771</v>
          </cell>
          <cell r="AG546">
            <v>633771</v>
          </cell>
          <cell r="AH546">
            <v>633011</v>
          </cell>
          <cell r="AI546">
            <v>633011</v>
          </cell>
          <cell r="AJ546">
            <v>633011</v>
          </cell>
          <cell r="AK546">
            <v>633011</v>
          </cell>
          <cell r="AL546">
            <v>633011</v>
          </cell>
          <cell r="AM546">
            <v>633011</v>
          </cell>
          <cell r="AN546">
            <v>633011</v>
          </cell>
          <cell r="AO546">
            <v>633013</v>
          </cell>
          <cell r="AQ546">
            <v>7599174</v>
          </cell>
          <cell r="AR546">
            <v>7599174</v>
          </cell>
          <cell r="AS546">
            <v>7599174</v>
          </cell>
          <cell r="AT546">
            <v>7599174</v>
          </cell>
          <cell r="AU546">
            <v>7599174</v>
          </cell>
          <cell r="AV546">
            <v>7599174</v>
          </cell>
          <cell r="AW546" t="e">
            <v>#REF!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D546">
            <v>7704576</v>
          </cell>
          <cell r="BE546">
            <v>7881012</v>
          </cell>
          <cell r="BF546">
            <v>0</v>
          </cell>
          <cell r="BH546">
            <v>7599174</v>
          </cell>
          <cell r="BI546">
            <v>7704570</v>
          </cell>
          <cell r="BJ546">
            <v>7881012</v>
          </cell>
          <cell r="BK546">
            <v>7599174</v>
          </cell>
          <cell r="BL546">
            <v>7599174</v>
          </cell>
          <cell r="BO546">
            <v>3799590</v>
          </cell>
          <cell r="BP546">
            <v>0</v>
          </cell>
          <cell r="BQ546">
            <v>0</v>
          </cell>
          <cell r="BS546">
            <v>7956858</v>
          </cell>
          <cell r="BT546">
            <v>7599174</v>
          </cell>
          <cell r="BU546">
            <v>7956858</v>
          </cell>
          <cell r="BV546">
            <v>-357684</v>
          </cell>
        </row>
        <row r="547">
          <cell r="C547" t="str">
            <v>O&amp;M</v>
          </cell>
          <cell r="E547" t="str">
            <v>IT-T-Gas Del Aps Sup</v>
          </cell>
          <cell r="I547">
            <v>337731</v>
          </cell>
          <cell r="J547">
            <v>337595</v>
          </cell>
          <cell r="K547">
            <v>-136</v>
          </cell>
          <cell r="L547">
            <v>-4.0284956826967225E-4</v>
          </cell>
          <cell r="M547">
            <v>2026386</v>
          </cell>
          <cell r="N547">
            <v>2027194</v>
          </cell>
          <cell r="O547">
            <v>808</v>
          </cell>
          <cell r="P547">
            <v>3.9858050092887016E-4</v>
          </cell>
          <cell r="R547">
            <v>337731</v>
          </cell>
          <cell r="S547">
            <v>337731</v>
          </cell>
          <cell r="T547">
            <v>337731</v>
          </cell>
          <cell r="U547">
            <v>337731</v>
          </cell>
          <cell r="V547">
            <v>337731</v>
          </cell>
          <cell r="W547">
            <v>337731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338001</v>
          </cell>
          <cell r="AE547">
            <v>338001</v>
          </cell>
          <cell r="AF547">
            <v>338001</v>
          </cell>
          <cell r="AG547">
            <v>338001</v>
          </cell>
          <cell r="AH547">
            <v>337595</v>
          </cell>
          <cell r="AI547">
            <v>337595</v>
          </cell>
          <cell r="AJ547">
            <v>337595</v>
          </cell>
          <cell r="AK547">
            <v>337595</v>
          </cell>
          <cell r="AL547">
            <v>337595</v>
          </cell>
          <cell r="AM547">
            <v>337595</v>
          </cell>
          <cell r="AN547">
            <v>337595</v>
          </cell>
          <cell r="AO547">
            <v>337596</v>
          </cell>
          <cell r="AQ547">
            <v>4052765</v>
          </cell>
          <cell r="AR547">
            <v>4052765</v>
          </cell>
          <cell r="AS547">
            <v>4052765</v>
          </cell>
          <cell r="AT547">
            <v>4052765</v>
          </cell>
          <cell r="AU547">
            <v>4052765</v>
          </cell>
          <cell r="AV547">
            <v>4052765</v>
          </cell>
          <cell r="AW547" t="e">
            <v>#REF!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D547">
            <v>4104396</v>
          </cell>
          <cell r="BE547">
            <v>4168032</v>
          </cell>
          <cell r="BF547">
            <v>0</v>
          </cell>
          <cell r="BH547">
            <v>4052765</v>
          </cell>
          <cell r="BI547">
            <v>4104397</v>
          </cell>
          <cell r="BJ547">
            <v>4168032</v>
          </cell>
          <cell r="BK547">
            <v>4052765</v>
          </cell>
          <cell r="BL547">
            <v>4052765</v>
          </cell>
          <cell r="BO547">
            <v>2026379</v>
          </cell>
          <cell r="BP547">
            <v>0</v>
          </cell>
          <cell r="BQ547">
            <v>0</v>
          </cell>
          <cell r="BS547">
            <v>4354797</v>
          </cell>
          <cell r="BT547">
            <v>4052765</v>
          </cell>
          <cell r="BU547">
            <v>4354797</v>
          </cell>
          <cell r="BV547">
            <v>-302032</v>
          </cell>
        </row>
        <row r="548">
          <cell r="C548" t="str">
            <v>O&amp;M</v>
          </cell>
          <cell r="E548" t="str">
            <v>IT-T-Rat Cnsl Aps Su</v>
          </cell>
          <cell r="I548">
            <v>6194</v>
          </cell>
          <cell r="J548">
            <v>6192</v>
          </cell>
          <cell r="K548">
            <v>-2</v>
          </cell>
          <cell r="L548">
            <v>-3.2299741602067185E-4</v>
          </cell>
          <cell r="M548">
            <v>37164</v>
          </cell>
          <cell r="N548">
            <v>37180</v>
          </cell>
          <cell r="O548">
            <v>16</v>
          </cell>
          <cell r="P548">
            <v>4.3033889187735344E-4</v>
          </cell>
          <cell r="R548">
            <v>6194</v>
          </cell>
          <cell r="S548">
            <v>6194</v>
          </cell>
          <cell r="T548">
            <v>6194</v>
          </cell>
          <cell r="U548">
            <v>6194</v>
          </cell>
          <cell r="V548">
            <v>6194</v>
          </cell>
          <cell r="W548">
            <v>6194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6199</v>
          </cell>
          <cell r="AE548">
            <v>6199</v>
          </cell>
          <cell r="AF548">
            <v>6199</v>
          </cell>
          <cell r="AG548">
            <v>6199</v>
          </cell>
          <cell r="AH548">
            <v>6192</v>
          </cell>
          <cell r="AI548">
            <v>6192</v>
          </cell>
          <cell r="AJ548">
            <v>6192</v>
          </cell>
          <cell r="AK548">
            <v>6192</v>
          </cell>
          <cell r="AL548">
            <v>6192</v>
          </cell>
          <cell r="AM548">
            <v>6192</v>
          </cell>
          <cell r="AN548">
            <v>6192</v>
          </cell>
          <cell r="AO548">
            <v>6189</v>
          </cell>
          <cell r="AQ548">
            <v>74329</v>
          </cell>
          <cell r="AR548">
            <v>74329</v>
          </cell>
          <cell r="AS548">
            <v>74329</v>
          </cell>
          <cell r="AT548">
            <v>74329</v>
          </cell>
          <cell r="AU548">
            <v>74329</v>
          </cell>
          <cell r="AV548">
            <v>74329</v>
          </cell>
          <cell r="AW548" t="e">
            <v>#REF!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D548">
            <v>75696</v>
          </cell>
          <cell r="BE548">
            <v>78276</v>
          </cell>
          <cell r="BF548">
            <v>0</v>
          </cell>
          <cell r="BH548">
            <v>74329</v>
          </cell>
          <cell r="BI548">
            <v>75693</v>
          </cell>
          <cell r="BJ548">
            <v>78277</v>
          </cell>
          <cell r="BK548">
            <v>74329</v>
          </cell>
          <cell r="BL548">
            <v>74329</v>
          </cell>
          <cell r="BO548">
            <v>37165</v>
          </cell>
          <cell r="BP548">
            <v>0</v>
          </cell>
          <cell r="BQ548">
            <v>0</v>
          </cell>
          <cell r="BS548">
            <v>141635</v>
          </cell>
          <cell r="BT548">
            <v>74329</v>
          </cell>
          <cell r="BU548">
            <v>141635</v>
          </cell>
          <cell r="BV548">
            <v>-67306</v>
          </cell>
        </row>
        <row r="549">
          <cell r="C549" t="str">
            <v>O&amp;M</v>
          </cell>
          <cell r="E549" t="str">
            <v>IT-T-Nuc Apps Suport</v>
          </cell>
          <cell r="I549">
            <v>0</v>
          </cell>
          <cell r="J549">
            <v>0</v>
          </cell>
          <cell r="K549">
            <v>0</v>
          </cell>
          <cell r="L549" t="str">
            <v xml:space="preserve"> </v>
          </cell>
          <cell r="M549">
            <v>0</v>
          </cell>
          <cell r="N549">
            <v>0</v>
          </cell>
          <cell r="O549">
            <v>0</v>
          </cell>
          <cell r="P549" t="str">
            <v xml:space="preserve"> 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D549">
            <v>0</v>
          </cell>
          <cell r="BE549">
            <v>0</v>
          </cell>
          <cell r="BF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O549">
            <v>0</v>
          </cell>
          <cell r="BP549">
            <v>0</v>
          </cell>
          <cell r="BQ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</row>
        <row r="550">
          <cell r="C550" t="str">
            <v>O&amp;M</v>
          </cell>
          <cell r="E550" t="str">
            <v>IT-T-Fossil Apps Sup</v>
          </cell>
          <cell r="I550">
            <v>0</v>
          </cell>
          <cell r="J550">
            <v>0</v>
          </cell>
          <cell r="K550">
            <v>0</v>
          </cell>
          <cell r="L550" t="str">
            <v xml:space="preserve"> </v>
          </cell>
          <cell r="M550">
            <v>0</v>
          </cell>
          <cell r="N550">
            <v>0</v>
          </cell>
          <cell r="O550">
            <v>0</v>
          </cell>
          <cell r="P550" t="str">
            <v xml:space="preserve"> 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D550">
            <v>0</v>
          </cell>
          <cell r="BE550">
            <v>0</v>
          </cell>
          <cell r="BF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O550">
            <v>0</v>
          </cell>
          <cell r="BP550">
            <v>0</v>
          </cell>
          <cell r="BQ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</row>
        <row r="551">
          <cell r="C551" t="str">
            <v>O&amp;M</v>
          </cell>
          <cell r="E551" t="str">
            <v>IT-T-ER&amp;T Apps Suprt</v>
          </cell>
          <cell r="I551">
            <v>0</v>
          </cell>
          <cell r="J551">
            <v>0</v>
          </cell>
          <cell r="K551">
            <v>0</v>
          </cell>
          <cell r="L551" t="str">
            <v xml:space="preserve"> </v>
          </cell>
          <cell r="M551">
            <v>0</v>
          </cell>
          <cell r="N551">
            <v>0</v>
          </cell>
          <cell r="O551">
            <v>0</v>
          </cell>
          <cell r="P551" t="str">
            <v xml:space="preserve"> 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D551">
            <v>0</v>
          </cell>
          <cell r="BE551">
            <v>0</v>
          </cell>
          <cell r="BF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O551">
            <v>0</v>
          </cell>
          <cell r="BP551">
            <v>0</v>
          </cell>
          <cell r="BQ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</row>
        <row r="552">
          <cell r="C552" t="str">
            <v>O&amp;M</v>
          </cell>
          <cell r="E552" t="str">
            <v>IT-T-eAppl Host Svcs</v>
          </cell>
          <cell r="I552">
            <v>111627</v>
          </cell>
          <cell r="J552">
            <v>111578</v>
          </cell>
          <cell r="K552">
            <v>-49</v>
          </cell>
          <cell r="L552">
            <v>-4.3915467206797037E-4</v>
          </cell>
          <cell r="M552">
            <v>669762</v>
          </cell>
          <cell r="N552">
            <v>670012</v>
          </cell>
          <cell r="O552">
            <v>250</v>
          </cell>
          <cell r="P552">
            <v>3.7312764547500641E-4</v>
          </cell>
          <cell r="R552">
            <v>111627</v>
          </cell>
          <cell r="S552">
            <v>111627</v>
          </cell>
          <cell r="T552">
            <v>111627</v>
          </cell>
          <cell r="U552">
            <v>111627</v>
          </cell>
          <cell r="V552">
            <v>111627</v>
          </cell>
          <cell r="W552">
            <v>111627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111714</v>
          </cell>
          <cell r="AE552">
            <v>111714</v>
          </cell>
          <cell r="AF552">
            <v>111714</v>
          </cell>
          <cell r="AG552">
            <v>111714</v>
          </cell>
          <cell r="AH552">
            <v>111578</v>
          </cell>
          <cell r="AI552">
            <v>111578</v>
          </cell>
          <cell r="AJ552">
            <v>111578</v>
          </cell>
          <cell r="AK552">
            <v>111578</v>
          </cell>
          <cell r="AL552">
            <v>111578</v>
          </cell>
          <cell r="AM552">
            <v>111578</v>
          </cell>
          <cell r="AN552">
            <v>111578</v>
          </cell>
          <cell r="AO552">
            <v>111610</v>
          </cell>
          <cell r="AQ552">
            <v>1339512</v>
          </cell>
          <cell r="AR552">
            <v>1339512</v>
          </cell>
          <cell r="AS552">
            <v>1339512</v>
          </cell>
          <cell r="AT552">
            <v>1339512</v>
          </cell>
          <cell r="AU552">
            <v>1339512</v>
          </cell>
          <cell r="AV552">
            <v>1339512</v>
          </cell>
          <cell r="AW552" t="e">
            <v>#REF!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D552">
            <v>1364160</v>
          </cell>
          <cell r="BE552">
            <v>1287528</v>
          </cell>
          <cell r="BF552">
            <v>0</v>
          </cell>
          <cell r="BH552">
            <v>1339512</v>
          </cell>
          <cell r="BI552">
            <v>1364094</v>
          </cell>
          <cell r="BJ552">
            <v>1287528</v>
          </cell>
          <cell r="BK552">
            <v>1339512</v>
          </cell>
          <cell r="BL552">
            <v>1339512</v>
          </cell>
          <cell r="BO552">
            <v>669750</v>
          </cell>
          <cell r="BP552">
            <v>0</v>
          </cell>
          <cell r="BQ552">
            <v>0</v>
          </cell>
          <cell r="BS552">
            <v>0</v>
          </cell>
          <cell r="BT552">
            <v>1339512</v>
          </cell>
          <cell r="BU552">
            <v>0</v>
          </cell>
          <cell r="BV552">
            <v>1339512</v>
          </cell>
        </row>
        <row r="553">
          <cell r="C553" t="str">
            <v>O&amp;M</v>
          </cell>
          <cell r="E553" t="str">
            <v>IT-T-Mobile Acess</v>
          </cell>
          <cell r="I553">
            <v>35015</v>
          </cell>
          <cell r="J553">
            <v>29704</v>
          </cell>
          <cell r="K553">
            <v>-5311</v>
          </cell>
          <cell r="L553">
            <v>-0.17879746835443039</v>
          </cell>
          <cell r="M553">
            <v>194862</v>
          </cell>
          <cell r="N553">
            <v>178224</v>
          </cell>
          <cell r="O553">
            <v>-16638</v>
          </cell>
          <cell r="P553">
            <v>-9.3354430379746833E-2</v>
          </cell>
          <cell r="R553">
            <v>30550</v>
          </cell>
          <cell r="S553">
            <v>31490</v>
          </cell>
          <cell r="T553">
            <v>31302</v>
          </cell>
          <cell r="U553">
            <v>32101</v>
          </cell>
          <cell r="V553">
            <v>34404</v>
          </cell>
          <cell r="W553">
            <v>35015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29704</v>
          </cell>
          <cell r="AE553">
            <v>29704</v>
          </cell>
          <cell r="AF553">
            <v>29704</v>
          </cell>
          <cell r="AG553">
            <v>29704</v>
          </cell>
          <cell r="AH553">
            <v>29704</v>
          </cell>
          <cell r="AI553">
            <v>29704</v>
          </cell>
          <cell r="AJ553">
            <v>29657</v>
          </cell>
          <cell r="AK553">
            <v>29845</v>
          </cell>
          <cell r="AL553">
            <v>29845</v>
          </cell>
          <cell r="AM553">
            <v>29845</v>
          </cell>
          <cell r="AN553">
            <v>29657</v>
          </cell>
          <cell r="AO553">
            <v>29892</v>
          </cell>
          <cell r="AQ553">
            <v>356965</v>
          </cell>
          <cell r="AR553">
            <v>356965</v>
          </cell>
          <cell r="AS553">
            <v>356965</v>
          </cell>
          <cell r="AT553">
            <v>356965</v>
          </cell>
          <cell r="AU553">
            <v>376611</v>
          </cell>
          <cell r="AV553">
            <v>376611</v>
          </cell>
          <cell r="AW553" t="e">
            <v>#REF!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D553">
            <v>360020</v>
          </cell>
          <cell r="BE553">
            <v>280253.02</v>
          </cell>
          <cell r="BF553">
            <v>0</v>
          </cell>
          <cell r="BH553">
            <v>356965</v>
          </cell>
          <cell r="BI553">
            <v>341784</v>
          </cell>
          <cell r="BJ553">
            <v>293347.44</v>
          </cell>
          <cell r="BK553">
            <v>376611</v>
          </cell>
          <cell r="BL553">
            <v>376611</v>
          </cell>
          <cell r="BO553">
            <v>181749</v>
          </cell>
          <cell r="BP553">
            <v>-19646</v>
          </cell>
          <cell r="BQ553">
            <v>0</v>
          </cell>
          <cell r="BS553">
            <v>247788.62</v>
          </cell>
          <cell r="BT553">
            <v>376611</v>
          </cell>
          <cell r="BU553">
            <v>247788.62</v>
          </cell>
          <cell r="BV553">
            <v>128822.38</v>
          </cell>
        </row>
        <row r="554">
          <cell r="C554" t="str">
            <v>O&amp;M</v>
          </cell>
          <cell r="E554" t="str">
            <v>IT-T-LimiteDesktpSup</v>
          </cell>
          <cell r="I554">
            <v>74648</v>
          </cell>
          <cell r="J554">
            <v>74476</v>
          </cell>
          <cell r="K554">
            <v>-172</v>
          </cell>
          <cell r="L554">
            <v>-2.3094688221709007E-3</v>
          </cell>
          <cell r="M554">
            <v>447888</v>
          </cell>
          <cell r="N554">
            <v>447544</v>
          </cell>
          <cell r="O554">
            <v>-344</v>
          </cell>
          <cell r="P554">
            <v>-7.6863950807071484E-4</v>
          </cell>
          <cell r="R554">
            <v>74648</v>
          </cell>
          <cell r="S554">
            <v>74648</v>
          </cell>
          <cell r="T554">
            <v>74648</v>
          </cell>
          <cell r="U554">
            <v>74648</v>
          </cell>
          <cell r="V554">
            <v>74648</v>
          </cell>
          <cell r="W554">
            <v>74648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D554">
            <v>74648</v>
          </cell>
          <cell r="AE554">
            <v>74648</v>
          </cell>
          <cell r="AF554">
            <v>74648</v>
          </cell>
          <cell r="AG554">
            <v>74648</v>
          </cell>
          <cell r="AH554">
            <v>74476</v>
          </cell>
          <cell r="AI554">
            <v>74476</v>
          </cell>
          <cell r="AJ554">
            <v>74476</v>
          </cell>
          <cell r="AK554">
            <v>74476</v>
          </cell>
          <cell r="AL554">
            <v>74476</v>
          </cell>
          <cell r="AM554">
            <v>74476</v>
          </cell>
          <cell r="AN554">
            <v>74476</v>
          </cell>
          <cell r="AO554">
            <v>77744</v>
          </cell>
          <cell r="AQ554">
            <v>897668</v>
          </cell>
          <cell r="AR554">
            <v>897668</v>
          </cell>
          <cell r="AS554">
            <v>897668</v>
          </cell>
          <cell r="AT554">
            <v>897668</v>
          </cell>
          <cell r="AU554">
            <v>895776</v>
          </cell>
          <cell r="AV554">
            <v>895776</v>
          </cell>
          <cell r="AW554" t="e">
            <v>#REF!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D554">
            <v>913500</v>
          </cell>
          <cell r="BE554">
            <v>1016202</v>
          </cell>
          <cell r="BF554">
            <v>1070916</v>
          </cell>
          <cell r="BH554">
            <v>897668</v>
          </cell>
          <cell r="BI554">
            <v>896700</v>
          </cell>
          <cell r="BJ554">
            <v>1003279.2</v>
          </cell>
          <cell r="BK554">
            <v>895776</v>
          </cell>
          <cell r="BL554">
            <v>895776</v>
          </cell>
          <cell r="BO554">
            <v>447888</v>
          </cell>
          <cell r="BP554">
            <v>1892</v>
          </cell>
          <cell r="BQ554">
            <v>0</v>
          </cell>
          <cell r="BS554">
            <v>902372.8</v>
          </cell>
          <cell r="BT554">
            <v>895776</v>
          </cell>
          <cell r="BU554">
            <v>902372.8</v>
          </cell>
          <cell r="BV554">
            <v>-6596.8000000000466</v>
          </cell>
        </row>
        <row r="555">
          <cell r="C555" t="str">
            <v>O&amp;M</v>
          </cell>
          <cell r="E555" t="str">
            <v>IT-T-PremiuDesktpSup</v>
          </cell>
          <cell r="I555">
            <v>56388</v>
          </cell>
          <cell r="J555">
            <v>42402</v>
          </cell>
          <cell r="K555">
            <v>-13986</v>
          </cell>
          <cell r="L555">
            <v>-0.32984293193717279</v>
          </cell>
          <cell r="M555">
            <v>257298</v>
          </cell>
          <cell r="N555">
            <v>253302</v>
          </cell>
          <cell r="O555">
            <v>-3996</v>
          </cell>
          <cell r="P555">
            <v>-1.5775635407537247E-2</v>
          </cell>
          <cell r="R555">
            <v>40626</v>
          </cell>
          <cell r="S555">
            <v>39960</v>
          </cell>
          <cell r="T555">
            <v>37962</v>
          </cell>
          <cell r="U555">
            <v>37518</v>
          </cell>
          <cell r="V555">
            <v>44844</v>
          </cell>
          <cell r="W555">
            <v>56388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>
            <v>42180</v>
          </cell>
          <cell r="AE555">
            <v>42180</v>
          </cell>
          <cell r="AF555">
            <v>42180</v>
          </cell>
          <cell r="AG555">
            <v>42180</v>
          </cell>
          <cell r="AH555">
            <v>42180</v>
          </cell>
          <cell r="AI555">
            <v>42402</v>
          </cell>
          <cell r="AJ555">
            <v>42180</v>
          </cell>
          <cell r="AK555">
            <v>42846</v>
          </cell>
          <cell r="AL555">
            <v>42180</v>
          </cell>
          <cell r="AM555">
            <v>42180</v>
          </cell>
          <cell r="AN555">
            <v>41736</v>
          </cell>
          <cell r="AO555">
            <v>42180</v>
          </cell>
          <cell r="AQ555">
            <v>506501.88</v>
          </cell>
          <cell r="AR555">
            <v>506501.88</v>
          </cell>
          <cell r="AS555">
            <v>506501.88</v>
          </cell>
          <cell r="AT555">
            <v>506501.88</v>
          </cell>
          <cell r="AU555">
            <v>456210</v>
          </cell>
          <cell r="AV555">
            <v>456210</v>
          </cell>
          <cell r="AW555" t="e">
            <v>#REF!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D555">
            <v>500138</v>
          </cell>
          <cell r="BE555">
            <v>513669.7</v>
          </cell>
          <cell r="BF555">
            <v>670488</v>
          </cell>
          <cell r="BH555">
            <v>506604</v>
          </cell>
          <cell r="BI555">
            <v>574944</v>
          </cell>
          <cell r="BJ555">
            <v>604708.80000000005</v>
          </cell>
          <cell r="BK555">
            <v>456210</v>
          </cell>
          <cell r="BL555">
            <v>456210</v>
          </cell>
          <cell r="BO555">
            <v>198912</v>
          </cell>
          <cell r="BP555">
            <v>50394</v>
          </cell>
          <cell r="BQ555">
            <v>0</v>
          </cell>
          <cell r="BS555">
            <v>497270.4</v>
          </cell>
          <cell r="BT555">
            <v>456210</v>
          </cell>
          <cell r="BU555">
            <v>497270.4</v>
          </cell>
          <cell r="BV555">
            <v>-41060.400000000023</v>
          </cell>
        </row>
        <row r="556">
          <cell r="C556" t="str">
            <v>O&amp;M</v>
          </cell>
          <cell r="E556" t="str">
            <v>IT-T-StandaDesktpSup</v>
          </cell>
          <cell r="I556">
            <v>596700</v>
          </cell>
          <cell r="J556">
            <v>579420</v>
          </cell>
          <cell r="K556">
            <v>-17280</v>
          </cell>
          <cell r="L556">
            <v>-2.9822926374650512E-2</v>
          </cell>
          <cell r="M556">
            <v>3572460</v>
          </cell>
          <cell r="N556">
            <v>3482280</v>
          </cell>
          <cell r="O556">
            <v>-90180</v>
          </cell>
          <cell r="P556">
            <v>-2.5896826217305904E-2</v>
          </cell>
          <cell r="R556">
            <v>593820</v>
          </cell>
          <cell r="S556">
            <v>594180</v>
          </cell>
          <cell r="T556">
            <v>594540</v>
          </cell>
          <cell r="U556">
            <v>594720</v>
          </cell>
          <cell r="V556">
            <v>598500</v>
          </cell>
          <cell r="W556">
            <v>596700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D556">
            <v>580860</v>
          </cell>
          <cell r="AE556">
            <v>580860</v>
          </cell>
          <cell r="AF556">
            <v>580860</v>
          </cell>
          <cell r="AG556">
            <v>580860</v>
          </cell>
          <cell r="AH556">
            <v>579420</v>
          </cell>
          <cell r="AI556">
            <v>579420</v>
          </cell>
          <cell r="AJ556">
            <v>579420</v>
          </cell>
          <cell r="AK556">
            <v>579420</v>
          </cell>
          <cell r="AL556">
            <v>579420</v>
          </cell>
          <cell r="AM556">
            <v>579420</v>
          </cell>
          <cell r="AN556">
            <v>579600</v>
          </cell>
          <cell r="AO556">
            <v>570420</v>
          </cell>
          <cell r="AQ556">
            <v>6949980</v>
          </cell>
          <cell r="AR556">
            <v>6949980</v>
          </cell>
          <cell r="AS556">
            <v>6949980</v>
          </cell>
          <cell r="AT556">
            <v>6949980</v>
          </cell>
          <cell r="AU556">
            <v>7135020</v>
          </cell>
          <cell r="AV556">
            <v>7135020</v>
          </cell>
          <cell r="AW556" t="e">
            <v>#REF!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D556">
            <v>7117419</v>
          </cell>
          <cell r="BE556">
            <v>7355309.8499999996</v>
          </cell>
          <cell r="BF556">
            <v>8852916</v>
          </cell>
          <cell r="BH556">
            <v>6949980</v>
          </cell>
          <cell r="BI556">
            <v>7176528</v>
          </cell>
          <cell r="BJ556">
            <v>7544577.5999999996</v>
          </cell>
          <cell r="BK556">
            <v>7135020</v>
          </cell>
          <cell r="BL556">
            <v>7135020</v>
          </cell>
          <cell r="BO556">
            <v>3562560</v>
          </cell>
          <cell r="BP556">
            <v>-185040</v>
          </cell>
          <cell r="BQ556">
            <v>0</v>
          </cell>
          <cell r="BS556">
            <v>6947945.370000001</v>
          </cell>
          <cell r="BT556">
            <v>7135020</v>
          </cell>
          <cell r="BU556">
            <v>6947945.370000001</v>
          </cell>
          <cell r="BV556">
            <v>187074.62999999896</v>
          </cell>
        </row>
        <row r="557">
          <cell r="C557" t="str">
            <v>O&amp;M</v>
          </cell>
          <cell r="E557" t="str">
            <v>IT-T-UnconnDesktpSup</v>
          </cell>
          <cell r="I557">
            <v>979</v>
          </cell>
          <cell r="J557">
            <v>890</v>
          </cell>
          <cell r="K557">
            <v>-89</v>
          </cell>
          <cell r="L557">
            <v>-0.1</v>
          </cell>
          <cell r="M557">
            <v>5874</v>
          </cell>
          <cell r="N557">
            <v>5696</v>
          </cell>
          <cell r="O557">
            <v>-178</v>
          </cell>
          <cell r="P557">
            <v>-3.125E-2</v>
          </cell>
          <cell r="R557">
            <v>979</v>
          </cell>
          <cell r="S557">
            <v>979</v>
          </cell>
          <cell r="T557">
            <v>979</v>
          </cell>
          <cell r="U557">
            <v>979</v>
          </cell>
          <cell r="V557">
            <v>979</v>
          </cell>
          <cell r="W557">
            <v>979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979</v>
          </cell>
          <cell r="AE557">
            <v>979</v>
          </cell>
          <cell r="AF557">
            <v>979</v>
          </cell>
          <cell r="AG557">
            <v>979</v>
          </cell>
          <cell r="AH557">
            <v>890</v>
          </cell>
          <cell r="AI557">
            <v>890</v>
          </cell>
          <cell r="AJ557">
            <v>890</v>
          </cell>
          <cell r="AK557">
            <v>890</v>
          </cell>
          <cell r="AL557">
            <v>890</v>
          </cell>
          <cell r="AM557">
            <v>890</v>
          </cell>
          <cell r="AN557">
            <v>890</v>
          </cell>
          <cell r="AO557">
            <v>1068</v>
          </cell>
          <cell r="AQ557">
            <v>11214</v>
          </cell>
          <cell r="AR557">
            <v>11214</v>
          </cell>
          <cell r="AS557">
            <v>11214</v>
          </cell>
          <cell r="AT557">
            <v>11214</v>
          </cell>
          <cell r="AU557">
            <v>11748</v>
          </cell>
          <cell r="AV557">
            <v>11748</v>
          </cell>
          <cell r="AW557" t="e">
            <v>#REF!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D557">
            <v>11466</v>
          </cell>
          <cell r="BE557">
            <v>9116.16</v>
          </cell>
          <cell r="BF557">
            <v>12960</v>
          </cell>
          <cell r="BH557">
            <v>11214</v>
          </cell>
          <cell r="BI557">
            <v>8736</v>
          </cell>
          <cell r="BJ557">
            <v>9116.16</v>
          </cell>
          <cell r="BK557">
            <v>11748</v>
          </cell>
          <cell r="BL557">
            <v>11748</v>
          </cell>
          <cell r="BO557">
            <v>5874</v>
          </cell>
          <cell r="BP557">
            <v>-534</v>
          </cell>
          <cell r="BQ557">
            <v>0</v>
          </cell>
          <cell r="BS557">
            <v>14035.56</v>
          </cell>
          <cell r="BT557">
            <v>11748</v>
          </cell>
          <cell r="BU557">
            <v>14035.56</v>
          </cell>
          <cell r="BV557">
            <v>-2287.5599999999995</v>
          </cell>
        </row>
        <row r="558">
          <cell r="C558" t="str">
            <v>O&amp;M</v>
          </cell>
          <cell r="E558" t="str">
            <v>IT-T-MobiDataTermSup</v>
          </cell>
          <cell r="I558">
            <v>233876</v>
          </cell>
          <cell r="J558">
            <v>233758</v>
          </cell>
          <cell r="K558">
            <v>-118</v>
          </cell>
          <cell r="L558">
            <v>-5.0479555779909136E-4</v>
          </cell>
          <cell r="M558">
            <v>1403256</v>
          </cell>
          <cell r="N558">
            <v>1403964</v>
          </cell>
          <cell r="O558">
            <v>708</v>
          </cell>
          <cell r="P558">
            <v>5.0428643469490675E-4</v>
          </cell>
          <cell r="R558">
            <v>233876</v>
          </cell>
          <cell r="S558">
            <v>233876</v>
          </cell>
          <cell r="T558">
            <v>233876</v>
          </cell>
          <cell r="U558">
            <v>233876</v>
          </cell>
          <cell r="V558">
            <v>233876</v>
          </cell>
          <cell r="W558">
            <v>233876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234112</v>
          </cell>
          <cell r="AE558">
            <v>234112</v>
          </cell>
          <cell r="AF558">
            <v>234112</v>
          </cell>
          <cell r="AG558">
            <v>234112</v>
          </cell>
          <cell r="AH558">
            <v>233758</v>
          </cell>
          <cell r="AI558">
            <v>233758</v>
          </cell>
          <cell r="AJ558">
            <v>233758</v>
          </cell>
          <cell r="AK558">
            <v>233758</v>
          </cell>
          <cell r="AL558">
            <v>233758</v>
          </cell>
          <cell r="AM558">
            <v>233758</v>
          </cell>
          <cell r="AN558">
            <v>233758</v>
          </cell>
          <cell r="AO558">
            <v>234466</v>
          </cell>
          <cell r="AQ558">
            <v>2807220</v>
          </cell>
          <cell r="AR558">
            <v>2807220</v>
          </cell>
          <cell r="AS558">
            <v>2807220</v>
          </cell>
          <cell r="AT558">
            <v>2807220</v>
          </cell>
          <cell r="AU558">
            <v>2806984</v>
          </cell>
          <cell r="AV558">
            <v>2806984</v>
          </cell>
          <cell r="AW558" t="e">
            <v>#REF!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D558">
            <v>2927160</v>
          </cell>
          <cell r="BE558">
            <v>2894385.6</v>
          </cell>
          <cell r="BF558">
            <v>3350424</v>
          </cell>
          <cell r="BH558">
            <v>2807220</v>
          </cell>
          <cell r="BI558">
            <v>2753280</v>
          </cell>
          <cell r="BJ558">
            <v>2894385.6</v>
          </cell>
          <cell r="BK558">
            <v>2806984</v>
          </cell>
          <cell r="BL558">
            <v>2806984</v>
          </cell>
          <cell r="BO558">
            <v>1403728</v>
          </cell>
          <cell r="BP558">
            <v>236</v>
          </cell>
          <cell r="BQ558">
            <v>0</v>
          </cell>
          <cell r="BS558">
            <v>3639326.12</v>
          </cell>
          <cell r="BT558">
            <v>2806984</v>
          </cell>
          <cell r="BU558">
            <v>3639326.12</v>
          </cell>
          <cell r="BV558">
            <v>-832342.12000000011</v>
          </cell>
        </row>
        <row r="559">
          <cell r="C559" t="str">
            <v>O&amp;M</v>
          </cell>
          <cell r="E559" t="str">
            <v>IT-T-SAP</v>
          </cell>
          <cell r="I559">
            <v>1244980</v>
          </cell>
          <cell r="J559">
            <v>1244470</v>
          </cell>
          <cell r="K559">
            <v>-510</v>
          </cell>
          <cell r="L559">
            <v>-4.0981301276848779E-4</v>
          </cell>
          <cell r="M559">
            <v>7469880</v>
          </cell>
          <cell r="N559">
            <v>7472812</v>
          </cell>
          <cell r="O559">
            <v>2932</v>
          </cell>
          <cell r="P559">
            <v>3.9235564871697564E-4</v>
          </cell>
          <cell r="R559">
            <v>1244980</v>
          </cell>
          <cell r="S559">
            <v>1244980</v>
          </cell>
          <cell r="T559">
            <v>1244980</v>
          </cell>
          <cell r="U559">
            <v>1244980</v>
          </cell>
          <cell r="V559">
            <v>1244980</v>
          </cell>
          <cell r="W559">
            <v>1244980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1245968</v>
          </cell>
          <cell r="AE559">
            <v>1245968</v>
          </cell>
          <cell r="AF559">
            <v>1245968</v>
          </cell>
          <cell r="AG559">
            <v>1245968</v>
          </cell>
          <cell r="AH559">
            <v>1244470</v>
          </cell>
          <cell r="AI559">
            <v>1244470</v>
          </cell>
          <cell r="AJ559">
            <v>1244470</v>
          </cell>
          <cell r="AK559">
            <v>1244470</v>
          </cell>
          <cell r="AL559">
            <v>1244470</v>
          </cell>
          <cell r="AM559">
            <v>1244470</v>
          </cell>
          <cell r="AN559">
            <v>1244470</v>
          </cell>
          <cell r="AO559">
            <v>1244543</v>
          </cell>
          <cell r="AQ559">
            <v>14939705</v>
          </cell>
          <cell r="AR559">
            <v>14939705</v>
          </cell>
          <cell r="AS559">
            <v>14939705</v>
          </cell>
          <cell r="AT559">
            <v>14939705</v>
          </cell>
          <cell r="AU559">
            <v>14939705</v>
          </cell>
          <cell r="AV559">
            <v>14939705</v>
          </cell>
          <cell r="AW559" t="e">
            <v>#REF!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D559">
            <v>15213864</v>
          </cell>
          <cell r="BE559">
            <v>14629224</v>
          </cell>
          <cell r="BF559">
            <v>15793560</v>
          </cell>
          <cell r="BH559">
            <v>14939705</v>
          </cell>
          <cell r="BI559">
            <v>15213830</v>
          </cell>
          <cell r="BJ559">
            <v>14629224</v>
          </cell>
          <cell r="BK559">
            <v>14939705</v>
          </cell>
          <cell r="BL559">
            <v>14939705</v>
          </cell>
          <cell r="BO559">
            <v>7469825</v>
          </cell>
          <cell r="BP559">
            <v>0</v>
          </cell>
          <cell r="BQ559">
            <v>0</v>
          </cell>
          <cell r="BS559">
            <v>0</v>
          </cell>
          <cell r="BT559">
            <v>14939705</v>
          </cell>
          <cell r="BU559">
            <v>0</v>
          </cell>
          <cell r="BV559">
            <v>14939705</v>
          </cell>
        </row>
        <row r="560">
          <cell r="C560" t="str">
            <v>O&amp;M</v>
          </cell>
          <cell r="E560" t="str">
            <v>IT-T-Custom Support</v>
          </cell>
          <cell r="I560">
            <v>119871.79</v>
          </cell>
          <cell r="J560">
            <v>116862</v>
          </cell>
          <cell r="K560">
            <v>-3009.7899999999936</v>
          </cell>
          <cell r="L560">
            <v>-2.5755078639763083E-2</v>
          </cell>
          <cell r="M560">
            <v>808692.79</v>
          </cell>
          <cell r="N560">
            <v>701728</v>
          </cell>
          <cell r="O560">
            <v>-106964.79000000004</v>
          </cell>
          <cell r="P560">
            <v>-0.15243055713894849</v>
          </cell>
          <cell r="R560">
            <v>143552.25</v>
          </cell>
          <cell r="S560">
            <v>131071.78</v>
          </cell>
          <cell r="T560">
            <v>143405.59</v>
          </cell>
          <cell r="U560">
            <v>138281.76999999999</v>
          </cell>
          <cell r="V560">
            <v>132509.60999999999</v>
          </cell>
          <cell r="W560">
            <v>119871.79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117001</v>
          </cell>
          <cell r="AE560">
            <v>117001</v>
          </cell>
          <cell r="AF560">
            <v>117001</v>
          </cell>
          <cell r="AG560">
            <v>117001</v>
          </cell>
          <cell r="AH560">
            <v>116862</v>
          </cell>
          <cell r="AI560">
            <v>116862</v>
          </cell>
          <cell r="AJ560">
            <v>116862</v>
          </cell>
          <cell r="AK560">
            <v>116862</v>
          </cell>
          <cell r="AL560">
            <v>116862</v>
          </cell>
          <cell r="AM560">
            <v>116862</v>
          </cell>
          <cell r="AN560">
            <v>116862</v>
          </cell>
          <cell r="AO560">
            <v>116837</v>
          </cell>
          <cell r="AQ560">
            <v>1402875</v>
          </cell>
          <cell r="AR560">
            <v>1402875</v>
          </cell>
          <cell r="AS560">
            <v>1402875</v>
          </cell>
          <cell r="AT560">
            <v>1402875</v>
          </cell>
          <cell r="AU560">
            <v>1575765.48</v>
          </cell>
          <cell r="AV560">
            <v>1575765.48</v>
          </cell>
          <cell r="AW560" t="e">
            <v>#REF!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D560">
            <v>1679747.98</v>
          </cell>
          <cell r="BE560">
            <v>1295600.6499999999</v>
          </cell>
          <cell r="BF560">
            <v>1042264.02</v>
          </cell>
          <cell r="BH560">
            <v>1402875</v>
          </cell>
          <cell r="BI560">
            <v>1702379</v>
          </cell>
          <cell r="BJ560">
            <v>1598100</v>
          </cell>
          <cell r="BK560">
            <v>1575765.48</v>
          </cell>
          <cell r="BL560">
            <v>1575765.48</v>
          </cell>
          <cell r="BO560">
            <v>767072.69</v>
          </cell>
          <cell r="BP560">
            <v>-172890.47999999998</v>
          </cell>
          <cell r="BQ560">
            <v>0</v>
          </cell>
          <cell r="BS560">
            <v>1570157</v>
          </cell>
          <cell r="BT560">
            <v>1575765.48</v>
          </cell>
          <cell r="BU560">
            <v>1570157</v>
          </cell>
          <cell r="BV560">
            <v>5608.4799999999814</v>
          </cell>
        </row>
        <row r="561">
          <cell r="C561" t="str">
            <v>O&amp;M</v>
          </cell>
          <cell r="E561" t="str">
            <v>IT-T-E-Sarbanes Oxley 404</v>
          </cell>
          <cell r="I561">
            <v>27810.240000000002</v>
          </cell>
          <cell r="J561">
            <v>53924</v>
          </cell>
          <cell r="K561">
            <v>26113.759999999998</v>
          </cell>
          <cell r="L561">
            <v>0.48426971292930787</v>
          </cell>
          <cell r="M561">
            <v>151836.71</v>
          </cell>
          <cell r="N561">
            <v>323804</v>
          </cell>
          <cell r="O561">
            <v>171967.29</v>
          </cell>
          <cell r="P561">
            <v>0.53108451408876978</v>
          </cell>
          <cell r="R561">
            <v>15840.38</v>
          </cell>
          <cell r="S561">
            <v>25450.98</v>
          </cell>
          <cell r="T561">
            <v>26688.06</v>
          </cell>
          <cell r="U561">
            <v>21750.35</v>
          </cell>
          <cell r="V561">
            <v>34296.699999999997</v>
          </cell>
          <cell r="W561">
            <v>27810.240000000002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D561">
            <v>53989</v>
          </cell>
          <cell r="AE561">
            <v>53989</v>
          </cell>
          <cell r="AF561">
            <v>53989</v>
          </cell>
          <cell r="AG561">
            <v>53989</v>
          </cell>
          <cell r="AH561">
            <v>53924</v>
          </cell>
          <cell r="AI561">
            <v>53924</v>
          </cell>
          <cell r="AJ561">
            <v>53924</v>
          </cell>
          <cell r="AK561">
            <v>53924</v>
          </cell>
          <cell r="AL561">
            <v>53924</v>
          </cell>
          <cell r="AM561">
            <v>53924</v>
          </cell>
          <cell r="AN561">
            <v>53924</v>
          </cell>
          <cell r="AO561">
            <v>53928</v>
          </cell>
          <cell r="AQ561">
            <v>647352</v>
          </cell>
          <cell r="AR561">
            <v>647352</v>
          </cell>
          <cell r="AS561">
            <v>658513.16</v>
          </cell>
          <cell r="AT561">
            <v>658513.16</v>
          </cell>
          <cell r="AU561">
            <v>497755</v>
          </cell>
          <cell r="AV561">
            <v>497755</v>
          </cell>
          <cell r="AW561" t="e">
            <v>#REF!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D561">
            <v>344193.79</v>
          </cell>
          <cell r="BE561">
            <v>295982.40000000002</v>
          </cell>
          <cell r="BF561">
            <v>506151.79</v>
          </cell>
          <cell r="BH561">
            <v>647352</v>
          </cell>
          <cell r="BI561">
            <v>647864</v>
          </cell>
          <cell r="BJ561">
            <v>587856</v>
          </cell>
          <cell r="BK561">
            <v>497755</v>
          </cell>
          <cell r="BL561">
            <v>497755</v>
          </cell>
          <cell r="BO561">
            <v>345918.29000000004</v>
          </cell>
          <cell r="BP561">
            <v>149597</v>
          </cell>
          <cell r="BQ561">
            <v>0</v>
          </cell>
          <cell r="BS561">
            <v>466359.6</v>
          </cell>
          <cell r="BT561">
            <v>497755</v>
          </cell>
          <cell r="BU561">
            <v>466359.6</v>
          </cell>
          <cell r="BV561">
            <v>31395.400000000023</v>
          </cell>
        </row>
        <row r="562">
          <cell r="C562" t="str">
            <v>O&amp;M</v>
          </cell>
          <cell r="E562" t="str">
            <v>IT-T-MAC Activate</v>
          </cell>
          <cell r="I562">
            <v>10396</v>
          </cell>
          <cell r="J562">
            <v>5650</v>
          </cell>
          <cell r="K562">
            <v>-4746</v>
          </cell>
          <cell r="L562">
            <v>-0.84</v>
          </cell>
          <cell r="M562">
            <v>70286</v>
          </cell>
          <cell r="N562">
            <v>37290</v>
          </cell>
          <cell r="O562">
            <v>-32996</v>
          </cell>
          <cell r="P562">
            <v>-0.88484848484848488</v>
          </cell>
          <cell r="R562">
            <v>8136</v>
          </cell>
          <cell r="S562">
            <v>13560</v>
          </cell>
          <cell r="T562">
            <v>11752</v>
          </cell>
          <cell r="U562">
            <v>14690</v>
          </cell>
          <cell r="V562">
            <v>11752</v>
          </cell>
          <cell r="W562">
            <v>10396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D562">
            <v>6328</v>
          </cell>
          <cell r="AE562">
            <v>6328</v>
          </cell>
          <cell r="AF562">
            <v>6328</v>
          </cell>
          <cell r="AG562">
            <v>6328</v>
          </cell>
          <cell r="AH562">
            <v>6328</v>
          </cell>
          <cell r="AI562">
            <v>5650</v>
          </cell>
          <cell r="AJ562">
            <v>5650</v>
          </cell>
          <cell r="AK562">
            <v>4972</v>
          </cell>
          <cell r="AL562">
            <v>4746</v>
          </cell>
          <cell r="AM562">
            <v>4520</v>
          </cell>
          <cell r="AN562">
            <v>4520</v>
          </cell>
          <cell r="AO562">
            <v>12430</v>
          </cell>
          <cell r="AQ562">
            <v>74128</v>
          </cell>
          <cell r="AR562">
            <v>74128</v>
          </cell>
          <cell r="AS562">
            <v>74128</v>
          </cell>
          <cell r="AT562">
            <v>74128</v>
          </cell>
          <cell r="AU562">
            <v>154802.09</v>
          </cell>
          <cell r="AV562">
            <v>154802.09</v>
          </cell>
          <cell r="AW562" t="e">
            <v>#REF!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D562">
            <v>81420</v>
          </cell>
          <cell r="BE562">
            <v>74235.42</v>
          </cell>
          <cell r="BF562">
            <v>264200.58</v>
          </cell>
          <cell r="BH562">
            <v>74128</v>
          </cell>
          <cell r="BI562">
            <v>195500</v>
          </cell>
          <cell r="BJ562">
            <v>166577.04</v>
          </cell>
          <cell r="BK562">
            <v>154802.09</v>
          </cell>
          <cell r="BL562">
            <v>154802.09</v>
          </cell>
          <cell r="BO562">
            <v>84516.09</v>
          </cell>
          <cell r="BP562">
            <v>-80674.09</v>
          </cell>
          <cell r="BQ562">
            <v>0</v>
          </cell>
          <cell r="BS562">
            <v>230771.7</v>
          </cell>
          <cell r="BT562">
            <v>154802.09</v>
          </cell>
          <cell r="BU562">
            <v>230771.7</v>
          </cell>
          <cell r="BV562">
            <v>-75969.610000000015</v>
          </cell>
        </row>
        <row r="563">
          <cell r="C563" t="str">
            <v>O&amp;M</v>
          </cell>
          <cell r="E563" t="str">
            <v>IT-T-MAC Activate</v>
          </cell>
          <cell r="I563">
            <v>5992</v>
          </cell>
          <cell r="J563">
            <v>7490</v>
          </cell>
          <cell r="K563">
            <v>1498</v>
          </cell>
          <cell r="L563">
            <v>0.2</v>
          </cell>
          <cell r="M563">
            <v>56175</v>
          </cell>
          <cell r="N563">
            <v>56175</v>
          </cell>
          <cell r="O563">
            <v>0</v>
          </cell>
          <cell r="P563">
            <v>0</v>
          </cell>
          <cell r="R563">
            <v>4494</v>
          </cell>
          <cell r="S563">
            <v>20223</v>
          </cell>
          <cell r="T563">
            <v>3745</v>
          </cell>
          <cell r="U563">
            <v>11235</v>
          </cell>
          <cell r="V563">
            <v>10486</v>
          </cell>
          <cell r="W563">
            <v>5992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9737</v>
          </cell>
          <cell r="AE563">
            <v>9737</v>
          </cell>
          <cell r="AF563">
            <v>9737</v>
          </cell>
          <cell r="AG563">
            <v>9737</v>
          </cell>
          <cell r="AH563">
            <v>9737</v>
          </cell>
          <cell r="AI563">
            <v>7490</v>
          </cell>
          <cell r="AJ563">
            <v>6741</v>
          </cell>
          <cell r="AK563">
            <v>5992</v>
          </cell>
          <cell r="AL563">
            <v>5992</v>
          </cell>
          <cell r="AM563">
            <v>5243</v>
          </cell>
          <cell r="AN563">
            <v>5243</v>
          </cell>
          <cell r="AO563">
            <v>18725</v>
          </cell>
          <cell r="AQ563">
            <v>104111</v>
          </cell>
          <cell r="AR563">
            <v>104111</v>
          </cell>
          <cell r="AS563">
            <v>104111</v>
          </cell>
          <cell r="AT563">
            <v>104111</v>
          </cell>
          <cell r="AU563">
            <v>142912.95000000001</v>
          </cell>
          <cell r="AV563">
            <v>142912.95000000001</v>
          </cell>
          <cell r="AW563" t="e">
            <v>#REF!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D563">
            <v>112161</v>
          </cell>
          <cell r="BE563">
            <v>155980.16</v>
          </cell>
          <cell r="BF563">
            <v>179900.38</v>
          </cell>
          <cell r="BH563">
            <v>104111</v>
          </cell>
          <cell r="BI563">
            <v>183120</v>
          </cell>
          <cell r="BJ563">
            <v>174781.34</v>
          </cell>
          <cell r="BK563">
            <v>142912.95000000001</v>
          </cell>
          <cell r="BL563">
            <v>142912.95000000001</v>
          </cell>
          <cell r="BO563">
            <v>86737.950000000012</v>
          </cell>
          <cell r="BP563">
            <v>-38801.950000000012</v>
          </cell>
          <cell r="BQ563">
            <v>0</v>
          </cell>
          <cell r="BS563">
            <v>198238.48</v>
          </cell>
          <cell r="BT563">
            <v>142912.95000000001</v>
          </cell>
          <cell r="BU563">
            <v>198238.48</v>
          </cell>
          <cell r="BV563">
            <v>-55325.53</v>
          </cell>
        </row>
        <row r="564">
          <cell r="C564" t="str">
            <v>O&amp;M</v>
          </cell>
          <cell r="E564" t="str">
            <v>IT-T-Corp Extens</v>
          </cell>
          <cell r="I564">
            <v>130048</v>
          </cell>
          <cell r="J564">
            <v>129984</v>
          </cell>
          <cell r="K564">
            <v>-64</v>
          </cell>
          <cell r="L564">
            <v>-4.9236829148202859E-4</v>
          </cell>
          <cell r="M564">
            <v>780160</v>
          </cell>
          <cell r="N564">
            <v>780160</v>
          </cell>
          <cell r="O564">
            <v>0</v>
          </cell>
          <cell r="P564">
            <v>0</v>
          </cell>
          <cell r="R564">
            <v>122400</v>
          </cell>
          <cell r="S564">
            <v>122400</v>
          </cell>
          <cell r="T564">
            <v>122400</v>
          </cell>
          <cell r="U564">
            <v>122400</v>
          </cell>
          <cell r="V564">
            <v>160512</v>
          </cell>
          <cell r="W564">
            <v>130048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130048</v>
          </cell>
          <cell r="AE564">
            <v>130048</v>
          </cell>
          <cell r="AF564">
            <v>130048</v>
          </cell>
          <cell r="AG564">
            <v>130048</v>
          </cell>
          <cell r="AH564">
            <v>129984</v>
          </cell>
          <cell r="AI564">
            <v>129984</v>
          </cell>
          <cell r="AJ564">
            <v>129984</v>
          </cell>
          <cell r="AK564">
            <v>129984</v>
          </cell>
          <cell r="AL564">
            <v>129984</v>
          </cell>
          <cell r="AM564">
            <v>129984</v>
          </cell>
          <cell r="AN564">
            <v>130048</v>
          </cell>
          <cell r="AO564">
            <v>129600</v>
          </cell>
          <cell r="AQ564">
            <v>1559744</v>
          </cell>
          <cell r="AR564">
            <v>1559744</v>
          </cell>
          <cell r="AS564">
            <v>1559744</v>
          </cell>
          <cell r="AT564">
            <v>1559744</v>
          </cell>
          <cell r="AU564">
            <v>1559808</v>
          </cell>
          <cell r="AV564">
            <v>1559808</v>
          </cell>
          <cell r="AW564" t="e">
            <v>#REF!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D564">
            <v>1559808</v>
          </cell>
          <cell r="BE564">
            <v>1517005.68</v>
          </cell>
          <cell r="BF564">
            <v>1640673.18</v>
          </cell>
          <cell r="BH564">
            <v>1559744</v>
          </cell>
          <cell r="BI564">
            <v>1593216</v>
          </cell>
          <cell r="BJ564">
            <v>1522386</v>
          </cell>
          <cell r="BK564">
            <v>1559808</v>
          </cell>
          <cell r="BL564">
            <v>1559808</v>
          </cell>
          <cell r="BO564">
            <v>779648</v>
          </cell>
          <cell r="BP564">
            <v>-64</v>
          </cell>
          <cell r="BQ564">
            <v>0</v>
          </cell>
          <cell r="BS564">
            <v>2008445.29</v>
          </cell>
          <cell r="BT564">
            <v>1559808</v>
          </cell>
          <cell r="BU564">
            <v>2008445.29</v>
          </cell>
          <cell r="BV564">
            <v>-448637.29000000004</v>
          </cell>
        </row>
        <row r="565">
          <cell r="C565" t="str">
            <v>O&amp;M</v>
          </cell>
          <cell r="E565" t="str">
            <v>IT-T-Special Data Services</v>
          </cell>
          <cell r="I565">
            <v>120648</v>
          </cell>
          <cell r="J565">
            <v>122019</v>
          </cell>
          <cell r="K565">
            <v>1371</v>
          </cell>
          <cell r="L565">
            <v>1.1235955056179775E-2</v>
          </cell>
          <cell r="M565">
            <v>721603</v>
          </cell>
          <cell r="N565">
            <v>732114</v>
          </cell>
          <cell r="O565">
            <v>10511</v>
          </cell>
          <cell r="P565">
            <v>1.435705368289638E-2</v>
          </cell>
          <cell r="R565">
            <v>120191</v>
          </cell>
          <cell r="S565">
            <v>120191</v>
          </cell>
          <cell r="T565">
            <v>120191</v>
          </cell>
          <cell r="U565">
            <v>119734</v>
          </cell>
          <cell r="V565">
            <v>120648</v>
          </cell>
          <cell r="W565">
            <v>120648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122019</v>
          </cell>
          <cell r="AE565">
            <v>122019</v>
          </cell>
          <cell r="AF565">
            <v>122019</v>
          </cell>
          <cell r="AG565">
            <v>122019</v>
          </cell>
          <cell r="AH565">
            <v>122019</v>
          </cell>
          <cell r="AI565">
            <v>122019</v>
          </cell>
          <cell r="AJ565">
            <v>122019</v>
          </cell>
          <cell r="AK565">
            <v>122019</v>
          </cell>
          <cell r="AL565">
            <v>122019</v>
          </cell>
          <cell r="AM565">
            <v>122019</v>
          </cell>
          <cell r="AN565">
            <v>121562</v>
          </cell>
          <cell r="AO565">
            <v>119277</v>
          </cell>
          <cell r="AQ565">
            <v>1461029</v>
          </cell>
          <cell r="AR565">
            <v>1461029</v>
          </cell>
          <cell r="AS565">
            <v>1461029</v>
          </cell>
          <cell r="AT565">
            <v>1461029</v>
          </cell>
          <cell r="AU565">
            <v>1438179</v>
          </cell>
          <cell r="AV565">
            <v>1438179</v>
          </cell>
          <cell r="AW565" t="e">
            <v>#REF!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D565">
            <v>1491255</v>
          </cell>
          <cell r="BE565">
            <v>1404845.75</v>
          </cell>
          <cell r="BF565">
            <v>1424701.2</v>
          </cell>
          <cell r="BH565">
            <v>1461029</v>
          </cell>
          <cell r="BI565">
            <v>1512180</v>
          </cell>
          <cell r="BJ565">
            <v>1439823</v>
          </cell>
          <cell r="BK565">
            <v>1438179</v>
          </cell>
          <cell r="BL565">
            <v>1438179</v>
          </cell>
          <cell r="BO565">
            <v>716576</v>
          </cell>
          <cell r="BP565">
            <v>22850</v>
          </cell>
          <cell r="BQ565">
            <v>0</v>
          </cell>
          <cell r="BS565">
            <v>1400899.5</v>
          </cell>
          <cell r="BT565">
            <v>1438179</v>
          </cell>
          <cell r="BU565">
            <v>1400899.5</v>
          </cell>
          <cell r="BV565">
            <v>37279.5</v>
          </cell>
        </row>
        <row r="566">
          <cell r="C566" t="str">
            <v>O&amp;M</v>
          </cell>
          <cell r="E566" t="str">
            <v>IT-T-Radio Network</v>
          </cell>
          <cell r="I566">
            <v>110244</v>
          </cell>
          <cell r="J566">
            <v>110196</v>
          </cell>
          <cell r="K566">
            <v>-48</v>
          </cell>
          <cell r="L566">
            <v>-4.3558749863878909E-4</v>
          </cell>
          <cell r="M566">
            <v>661464</v>
          </cell>
          <cell r="N566">
            <v>661712</v>
          </cell>
          <cell r="O566">
            <v>248</v>
          </cell>
          <cell r="P566">
            <v>3.7478540513093307E-4</v>
          </cell>
          <cell r="R566">
            <v>110244</v>
          </cell>
          <cell r="S566">
            <v>110244</v>
          </cell>
          <cell r="T566">
            <v>110244</v>
          </cell>
          <cell r="U566">
            <v>110244</v>
          </cell>
          <cell r="V566">
            <v>110244</v>
          </cell>
          <cell r="W566">
            <v>110244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110330</v>
          </cell>
          <cell r="AE566">
            <v>110330</v>
          </cell>
          <cell r="AF566">
            <v>110330</v>
          </cell>
          <cell r="AG566">
            <v>110330</v>
          </cell>
          <cell r="AH566">
            <v>110196</v>
          </cell>
          <cell r="AI566">
            <v>110196</v>
          </cell>
          <cell r="AJ566">
            <v>110196</v>
          </cell>
          <cell r="AK566">
            <v>110196</v>
          </cell>
          <cell r="AL566">
            <v>110196</v>
          </cell>
          <cell r="AM566">
            <v>110196</v>
          </cell>
          <cell r="AN566">
            <v>110196</v>
          </cell>
          <cell r="AO566">
            <v>110200</v>
          </cell>
          <cell r="AQ566">
            <v>1322892</v>
          </cell>
          <cell r="AR566">
            <v>1322892</v>
          </cell>
          <cell r="AS566">
            <v>1322892</v>
          </cell>
          <cell r="AT566">
            <v>1322892</v>
          </cell>
          <cell r="AU566">
            <v>1322919</v>
          </cell>
          <cell r="AV566">
            <v>1322919</v>
          </cell>
          <cell r="AW566" t="e">
            <v>#REF!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D566">
            <v>1347168</v>
          </cell>
          <cell r="BE566">
            <v>1341324</v>
          </cell>
          <cell r="BF566">
            <v>1565316</v>
          </cell>
          <cell r="BH566">
            <v>1322892</v>
          </cell>
          <cell r="BI566">
            <v>1347165</v>
          </cell>
          <cell r="BJ566">
            <v>1341324</v>
          </cell>
          <cell r="BK566">
            <v>1322919</v>
          </cell>
          <cell r="BL566">
            <v>1322919</v>
          </cell>
          <cell r="BO566">
            <v>661455</v>
          </cell>
          <cell r="BP566">
            <v>-27</v>
          </cell>
          <cell r="BQ566">
            <v>0</v>
          </cell>
          <cell r="BS566">
            <v>1327587</v>
          </cell>
          <cell r="BT566">
            <v>1322919</v>
          </cell>
          <cell r="BU566">
            <v>1327587</v>
          </cell>
          <cell r="BV566">
            <v>-4668</v>
          </cell>
        </row>
        <row r="567">
          <cell r="C567" t="str">
            <v>O&amp;M</v>
          </cell>
          <cell r="E567" t="str">
            <v>IT-T-Enhanced Net Su</v>
          </cell>
          <cell r="I567">
            <v>9787</v>
          </cell>
          <cell r="J567">
            <v>9783</v>
          </cell>
          <cell r="K567">
            <v>-4</v>
          </cell>
          <cell r="L567">
            <v>-4.0887253398752939E-4</v>
          </cell>
          <cell r="M567">
            <v>58722</v>
          </cell>
          <cell r="N567">
            <v>58742</v>
          </cell>
          <cell r="O567">
            <v>20</v>
          </cell>
          <cell r="P567">
            <v>3.4047189404514658E-4</v>
          </cell>
          <cell r="R567">
            <v>9787</v>
          </cell>
          <cell r="S567">
            <v>9787</v>
          </cell>
          <cell r="T567">
            <v>9787</v>
          </cell>
          <cell r="U567">
            <v>9787</v>
          </cell>
          <cell r="V567">
            <v>9787</v>
          </cell>
          <cell r="W567">
            <v>9787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9794</v>
          </cell>
          <cell r="AE567">
            <v>9794</v>
          </cell>
          <cell r="AF567">
            <v>9794</v>
          </cell>
          <cell r="AG567">
            <v>9794</v>
          </cell>
          <cell r="AH567">
            <v>9783</v>
          </cell>
          <cell r="AI567">
            <v>9783</v>
          </cell>
          <cell r="AJ567">
            <v>9783</v>
          </cell>
          <cell r="AK567">
            <v>9783</v>
          </cell>
          <cell r="AL567">
            <v>9783</v>
          </cell>
          <cell r="AM567">
            <v>9783</v>
          </cell>
          <cell r="AN567">
            <v>9783</v>
          </cell>
          <cell r="AO567">
            <v>9783</v>
          </cell>
          <cell r="AQ567">
            <v>117440</v>
          </cell>
          <cell r="AR567">
            <v>117440</v>
          </cell>
          <cell r="AS567">
            <v>117440</v>
          </cell>
          <cell r="AT567">
            <v>117440</v>
          </cell>
          <cell r="AU567">
            <v>117444</v>
          </cell>
          <cell r="AV567">
            <v>117444</v>
          </cell>
          <cell r="AW567" t="e">
            <v>#REF!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D567">
            <v>119592</v>
          </cell>
          <cell r="BE567">
            <v>120000</v>
          </cell>
          <cell r="BF567">
            <v>116604</v>
          </cell>
          <cell r="BH567">
            <v>117440</v>
          </cell>
          <cell r="BI567">
            <v>119600</v>
          </cell>
          <cell r="BJ567">
            <v>120000</v>
          </cell>
          <cell r="BK567">
            <v>117444</v>
          </cell>
          <cell r="BL567">
            <v>117444</v>
          </cell>
          <cell r="BO567">
            <v>58722</v>
          </cell>
          <cell r="BP567">
            <v>-4</v>
          </cell>
          <cell r="BQ567">
            <v>0</v>
          </cell>
          <cell r="BS567">
            <v>82208</v>
          </cell>
          <cell r="BT567">
            <v>117444</v>
          </cell>
          <cell r="BU567">
            <v>82208</v>
          </cell>
          <cell r="BV567">
            <v>35236</v>
          </cell>
        </row>
        <row r="568">
          <cell r="C568" t="str">
            <v>O&amp;M</v>
          </cell>
          <cell r="E568" t="str">
            <v>IT-T-Call Ctr Voice</v>
          </cell>
          <cell r="I568">
            <v>71648</v>
          </cell>
          <cell r="J568">
            <v>71619</v>
          </cell>
          <cell r="K568">
            <v>-29</v>
          </cell>
          <cell r="L568">
            <v>-4.0492048199500133E-4</v>
          </cell>
          <cell r="M568">
            <v>429888</v>
          </cell>
          <cell r="N568">
            <v>430058</v>
          </cell>
          <cell r="O568">
            <v>170</v>
          </cell>
          <cell r="P568">
            <v>3.952955182789298E-4</v>
          </cell>
          <cell r="R568">
            <v>71648</v>
          </cell>
          <cell r="S568">
            <v>71648</v>
          </cell>
          <cell r="T568">
            <v>71648</v>
          </cell>
          <cell r="U568">
            <v>71648</v>
          </cell>
          <cell r="V568">
            <v>71648</v>
          </cell>
          <cell r="W568">
            <v>71648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71705</v>
          </cell>
          <cell r="AE568">
            <v>71705</v>
          </cell>
          <cell r="AF568">
            <v>71705</v>
          </cell>
          <cell r="AG568">
            <v>71705</v>
          </cell>
          <cell r="AH568">
            <v>71619</v>
          </cell>
          <cell r="AI568">
            <v>71619</v>
          </cell>
          <cell r="AJ568">
            <v>71619</v>
          </cell>
          <cell r="AK568">
            <v>71619</v>
          </cell>
          <cell r="AL568">
            <v>71619</v>
          </cell>
          <cell r="AM568">
            <v>71619</v>
          </cell>
          <cell r="AN568">
            <v>71619</v>
          </cell>
          <cell r="AO568">
            <v>71616</v>
          </cell>
          <cell r="AQ568">
            <v>859769</v>
          </cell>
          <cell r="AR568">
            <v>859769</v>
          </cell>
          <cell r="AS568">
            <v>859769</v>
          </cell>
          <cell r="AT568">
            <v>859769</v>
          </cell>
          <cell r="AU568">
            <v>859776</v>
          </cell>
          <cell r="AV568">
            <v>859776</v>
          </cell>
          <cell r="AW568" t="e">
            <v>#REF!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D568">
            <v>875544</v>
          </cell>
          <cell r="BE568">
            <v>820920</v>
          </cell>
          <cell r="BF568">
            <v>888720</v>
          </cell>
          <cell r="BH568">
            <v>859769</v>
          </cell>
          <cell r="BI568">
            <v>875545</v>
          </cell>
          <cell r="BJ568">
            <v>820920</v>
          </cell>
          <cell r="BK568">
            <v>859776</v>
          </cell>
          <cell r="BL568">
            <v>859776</v>
          </cell>
          <cell r="BO568">
            <v>429888</v>
          </cell>
          <cell r="BP568">
            <v>-7</v>
          </cell>
          <cell r="BQ568">
            <v>0</v>
          </cell>
          <cell r="BS568">
            <v>887348</v>
          </cell>
          <cell r="BT568">
            <v>859776</v>
          </cell>
          <cell r="BU568">
            <v>887348</v>
          </cell>
          <cell r="BV568">
            <v>-27572</v>
          </cell>
        </row>
        <row r="569">
          <cell r="C569" t="str">
            <v>O&amp;M</v>
          </cell>
          <cell r="E569" t="str">
            <v>IT-P-IT Client Proj</v>
          </cell>
          <cell r="I569">
            <v>318243.75</v>
          </cell>
          <cell r="J569">
            <v>1175660</v>
          </cell>
          <cell r="K569">
            <v>857416.25</v>
          </cell>
          <cell r="L569">
            <v>0.72930630454383072</v>
          </cell>
          <cell r="M569">
            <v>1654782.82</v>
          </cell>
          <cell r="N569">
            <v>5088380</v>
          </cell>
          <cell r="O569">
            <v>3433597.1799999997</v>
          </cell>
          <cell r="P569">
            <v>0.6747918158628089</v>
          </cell>
          <cell r="R569">
            <v>162293</v>
          </cell>
          <cell r="S569">
            <v>268457.11</v>
          </cell>
          <cell r="T569">
            <v>384341.91</v>
          </cell>
          <cell r="U569">
            <v>588635.9</v>
          </cell>
          <cell r="V569">
            <v>-67188.850000000006</v>
          </cell>
          <cell r="W569">
            <v>318243.75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185491</v>
          </cell>
          <cell r="AE569">
            <v>438755</v>
          </cell>
          <cell r="AF569">
            <v>978419</v>
          </cell>
          <cell r="AG569">
            <v>1126882</v>
          </cell>
          <cell r="AH569">
            <v>1183173</v>
          </cell>
          <cell r="AI569">
            <v>1175660</v>
          </cell>
          <cell r="AJ569">
            <v>780031</v>
          </cell>
          <cell r="AK569">
            <v>743654</v>
          </cell>
          <cell r="AL569">
            <v>766387</v>
          </cell>
          <cell r="AM569">
            <v>708418</v>
          </cell>
          <cell r="AN569">
            <v>836200</v>
          </cell>
          <cell r="AO569">
            <v>484930</v>
          </cell>
          <cell r="AQ569">
            <v>9408000</v>
          </cell>
          <cell r="AR569">
            <v>9408000</v>
          </cell>
          <cell r="AS569">
            <v>10096988.109999999</v>
          </cell>
          <cell r="AT569">
            <v>8221283.0199999996</v>
          </cell>
          <cell r="AU569">
            <v>8074497.9199999999</v>
          </cell>
          <cell r="AV569">
            <v>6735495.0700000003</v>
          </cell>
          <cell r="AW569" t="e">
            <v>#REF!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D569">
            <v>5333087</v>
          </cell>
          <cell r="BE569">
            <v>4888592.0199999996</v>
          </cell>
          <cell r="BF569">
            <v>5214108.55</v>
          </cell>
          <cell r="BH569">
            <v>9408000</v>
          </cell>
          <cell r="BI569">
            <v>9938000.0099999998</v>
          </cell>
          <cell r="BJ569">
            <v>9407962.0299999993</v>
          </cell>
          <cell r="BK569">
            <v>6735495.0700000003</v>
          </cell>
          <cell r="BL569">
            <v>6543867.8200000003</v>
          </cell>
          <cell r="BO569">
            <v>4889085</v>
          </cell>
          <cell r="BP569">
            <v>2864132.1799999997</v>
          </cell>
          <cell r="BQ569">
            <v>191627.25</v>
          </cell>
          <cell r="BS569">
            <v>6848000</v>
          </cell>
          <cell r="BT569">
            <v>6543867.8200000003</v>
          </cell>
          <cell r="BU569">
            <v>6848000</v>
          </cell>
          <cell r="BV569">
            <v>-304132.1799999997</v>
          </cell>
        </row>
        <row r="570">
          <cell r="C570" t="str">
            <v>O&amp;M</v>
          </cell>
          <cell r="E570" t="str">
            <v>IT-T-Services Corp Application Support</v>
          </cell>
          <cell r="F570" t="str">
            <v>Services Corp Application Support</v>
          </cell>
          <cell r="I570">
            <v>0</v>
          </cell>
          <cell r="J570">
            <v>0</v>
          </cell>
          <cell r="K570">
            <v>0</v>
          </cell>
          <cell r="L570" t="str">
            <v xml:space="preserve"> </v>
          </cell>
          <cell r="M570">
            <v>0</v>
          </cell>
          <cell r="N570">
            <v>0</v>
          </cell>
          <cell r="O570">
            <v>0</v>
          </cell>
          <cell r="P570" t="str">
            <v xml:space="preserve"> 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D570">
            <v>0</v>
          </cell>
          <cell r="BE570">
            <v>0</v>
          </cell>
          <cell r="BF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O570">
            <v>0</v>
          </cell>
          <cell r="BP570">
            <v>0</v>
          </cell>
          <cell r="BQ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C571" t="str">
            <v>O&amp;M</v>
          </cell>
          <cell r="E571" t="str">
            <v>IT-P-Integration</v>
          </cell>
          <cell r="F571" t="str">
            <v>Integration</v>
          </cell>
          <cell r="I571">
            <v>0</v>
          </cell>
          <cell r="J571">
            <v>0</v>
          </cell>
          <cell r="K571">
            <v>0</v>
          </cell>
          <cell r="L571" t="str">
            <v xml:space="preserve"> </v>
          </cell>
          <cell r="M571">
            <v>0</v>
          </cell>
          <cell r="N571">
            <v>0</v>
          </cell>
          <cell r="O571">
            <v>0</v>
          </cell>
          <cell r="P571" t="str">
            <v xml:space="preserve"> 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D571">
            <v>0</v>
          </cell>
          <cell r="BE571">
            <v>0</v>
          </cell>
          <cell r="BF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O571">
            <v>0</v>
          </cell>
          <cell r="BP571">
            <v>0</v>
          </cell>
          <cell r="BQ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C572" t="str">
            <v>O&amp;M</v>
          </cell>
          <cell r="E572" t="str">
            <v>IT-P-Remote Access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  <cell r="M572">
            <v>0</v>
          </cell>
          <cell r="N572">
            <v>0</v>
          </cell>
          <cell r="O572">
            <v>0</v>
          </cell>
          <cell r="P572" t="str">
            <v xml:space="preserve"> 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D572">
            <v>0</v>
          </cell>
          <cell r="BE572">
            <v>0</v>
          </cell>
          <cell r="BF572">
            <v>237713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O572">
            <v>0</v>
          </cell>
          <cell r="BP572">
            <v>0</v>
          </cell>
          <cell r="BQ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C573" t="str">
            <v>O&amp;M</v>
          </cell>
          <cell r="E573" t="str">
            <v>IT-P-DAS (Dept)</v>
          </cell>
          <cell r="I573">
            <v>0</v>
          </cell>
          <cell r="J573">
            <v>0</v>
          </cell>
          <cell r="K573">
            <v>0</v>
          </cell>
          <cell r="L573" t="str">
            <v xml:space="preserve"> </v>
          </cell>
          <cell r="M573">
            <v>0</v>
          </cell>
          <cell r="N573">
            <v>0</v>
          </cell>
          <cell r="O573">
            <v>0</v>
          </cell>
          <cell r="P573" t="str">
            <v xml:space="preserve"> 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D573">
            <v>0</v>
          </cell>
          <cell r="BE573">
            <v>0</v>
          </cell>
          <cell r="BF573">
            <v>30494948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O573">
            <v>0</v>
          </cell>
          <cell r="BP573">
            <v>0</v>
          </cell>
          <cell r="BQ573">
            <v>0</v>
          </cell>
          <cell r="BS573">
            <v>15315995</v>
          </cell>
          <cell r="BT573">
            <v>0</v>
          </cell>
          <cell r="BU573">
            <v>15315995</v>
          </cell>
          <cell r="BV573">
            <v>-15315995</v>
          </cell>
        </row>
        <row r="574">
          <cell r="C574" t="str">
            <v>O&amp;M</v>
          </cell>
          <cell r="E574" t="str">
            <v>IT-T-Retail Office A</v>
          </cell>
          <cell r="I574">
            <v>24013</v>
          </cell>
          <cell r="J574">
            <v>0</v>
          </cell>
          <cell r="K574">
            <v>-24013</v>
          </cell>
          <cell r="L574" t="str">
            <v xml:space="preserve"> </v>
          </cell>
          <cell r="M574">
            <v>144078</v>
          </cell>
          <cell r="N574">
            <v>0</v>
          </cell>
          <cell r="O574">
            <v>-144078</v>
          </cell>
          <cell r="P574" t="str">
            <v xml:space="preserve"> </v>
          </cell>
          <cell r="R574">
            <v>0</v>
          </cell>
          <cell r="S574">
            <v>48026</v>
          </cell>
          <cell r="T574">
            <v>24013</v>
          </cell>
          <cell r="U574">
            <v>24013</v>
          </cell>
          <cell r="V574">
            <v>24013</v>
          </cell>
          <cell r="W574">
            <v>24013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D574">
            <v>0</v>
          </cell>
          <cell r="BE574">
            <v>0</v>
          </cell>
          <cell r="BF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O574">
            <v>-144078</v>
          </cell>
          <cell r="BP574">
            <v>0</v>
          </cell>
          <cell r="BQ574">
            <v>0</v>
          </cell>
          <cell r="BS574">
            <v>280551</v>
          </cell>
          <cell r="BT574">
            <v>0</v>
          </cell>
          <cell r="BU574">
            <v>280551</v>
          </cell>
          <cell r="BV574">
            <v>-280551</v>
          </cell>
        </row>
        <row r="575">
          <cell r="E575" t="str">
            <v>LESS: DSM</v>
          </cell>
          <cell r="I575">
            <v>-29119</v>
          </cell>
          <cell r="J575">
            <v>-29428</v>
          </cell>
          <cell r="K575">
            <v>-309</v>
          </cell>
          <cell r="L575">
            <v>1.0500203887454125E-2</v>
          </cell>
          <cell r="M575">
            <v>-178505</v>
          </cell>
          <cell r="N575">
            <v>-176636</v>
          </cell>
          <cell r="O575">
            <v>1869</v>
          </cell>
          <cell r="P575">
            <v>-1.0581081999139473E-2</v>
          </cell>
          <cell r="R575">
            <v>-29702</v>
          </cell>
          <cell r="S575">
            <v>-29119</v>
          </cell>
          <cell r="T575">
            <v>-29119</v>
          </cell>
          <cell r="U575">
            <v>-29119</v>
          </cell>
          <cell r="V575">
            <v>-29119</v>
          </cell>
          <cell r="W575">
            <v>-29119</v>
          </cell>
          <cell r="X575">
            <v>-29119</v>
          </cell>
          <cell r="Y575">
            <v>-29119</v>
          </cell>
          <cell r="Z575">
            <v>-29119</v>
          </cell>
          <cell r="AA575">
            <v>-29119</v>
          </cell>
          <cell r="AB575">
            <v>-29119</v>
          </cell>
          <cell r="AD575">
            <v>-29445</v>
          </cell>
          <cell r="AE575">
            <v>-29445</v>
          </cell>
          <cell r="AF575">
            <v>-29445</v>
          </cell>
          <cell r="AG575">
            <v>-29445</v>
          </cell>
          <cell r="AH575">
            <v>-29428</v>
          </cell>
          <cell r="AI575">
            <v>-29428</v>
          </cell>
          <cell r="AJ575">
            <v>-29428</v>
          </cell>
          <cell r="AK575">
            <v>-29428</v>
          </cell>
          <cell r="AL575">
            <v>-29428</v>
          </cell>
          <cell r="AM575">
            <v>-29428</v>
          </cell>
          <cell r="AN575">
            <v>-29428</v>
          </cell>
          <cell r="AO575">
            <v>-28778</v>
          </cell>
          <cell r="AQ575">
            <v>-352554</v>
          </cell>
          <cell r="AR575">
            <v>-30604</v>
          </cell>
          <cell r="AS575">
            <v>-352554</v>
          </cell>
          <cell r="AT575">
            <v>-352554</v>
          </cell>
          <cell r="AU575">
            <v>-363733</v>
          </cell>
          <cell r="AV575">
            <v>-363733</v>
          </cell>
          <cell r="AW575">
            <v>-30604</v>
          </cell>
          <cell r="AX575">
            <v>-30604</v>
          </cell>
          <cell r="AY575">
            <v>-30604</v>
          </cell>
          <cell r="AZ575">
            <v>-30604</v>
          </cell>
          <cell r="BA575">
            <v>-30604</v>
          </cell>
          <cell r="BB575">
            <v>-30604</v>
          </cell>
          <cell r="BD575">
            <v>-400103</v>
          </cell>
          <cell r="BE575">
            <v>-400103</v>
          </cell>
          <cell r="BF575">
            <v>-400103</v>
          </cell>
          <cell r="BH575">
            <v>-352554</v>
          </cell>
          <cell r="BI575">
            <v>-367226</v>
          </cell>
          <cell r="BJ575">
            <v>-360362</v>
          </cell>
          <cell r="BK575">
            <v>-363733</v>
          </cell>
          <cell r="BL575">
            <v>-363733</v>
          </cell>
          <cell r="BO575">
            <v>-185228</v>
          </cell>
          <cell r="BP575">
            <v>11179</v>
          </cell>
          <cell r="BQ575">
            <v>0</v>
          </cell>
          <cell r="BS575">
            <v>-654970.03</v>
          </cell>
          <cell r="BT575">
            <v>-363733</v>
          </cell>
          <cell r="BU575">
            <v>-654970.03</v>
          </cell>
          <cell r="BV575">
            <v>291237.03000000003</v>
          </cell>
        </row>
        <row r="577">
          <cell r="D577" t="str">
            <v>Non-PT</v>
          </cell>
          <cell r="I577">
            <v>5912842.7800000003</v>
          </cell>
          <cell r="J577">
            <v>6751598</v>
          </cell>
          <cell r="K577">
            <v>838755.22</v>
          </cell>
          <cell r="L577">
            <v>0.12423062214308375</v>
          </cell>
          <cell r="M577">
            <v>35214745.32</v>
          </cell>
          <cell r="N577">
            <v>38586987</v>
          </cell>
          <cell r="O577">
            <v>3372241.6799999997</v>
          </cell>
          <cell r="P577">
            <v>8.7393236481511233E-2</v>
          </cell>
          <cell r="R577">
            <v>5709036.6299999999</v>
          </cell>
          <cell r="S577">
            <v>5882726.870000001</v>
          </cell>
          <cell r="T577">
            <v>5968057.5599999996</v>
          </cell>
          <cell r="U577">
            <v>6172796.0199999996</v>
          </cell>
          <cell r="V577">
            <v>5572493.4600000009</v>
          </cell>
          <cell r="W577">
            <v>5912842.7800000003</v>
          </cell>
          <cell r="X577">
            <v>-29119</v>
          </cell>
          <cell r="Y577">
            <v>-29119</v>
          </cell>
          <cell r="Z577">
            <v>-29119</v>
          </cell>
          <cell r="AA577">
            <v>-29119</v>
          </cell>
          <cell r="AB577">
            <v>-29119</v>
          </cell>
          <cell r="AD577">
            <v>5771498</v>
          </cell>
          <cell r="AE577">
            <v>6024762</v>
          </cell>
          <cell r="AF577">
            <v>6564426</v>
          </cell>
          <cell r="AG577">
            <v>6712889</v>
          </cell>
          <cell r="AH577">
            <v>6761814</v>
          </cell>
          <cell r="AI577">
            <v>6751598</v>
          </cell>
          <cell r="AJ577">
            <v>6354951</v>
          </cell>
          <cell r="AK577">
            <v>6318001</v>
          </cell>
          <cell r="AL577">
            <v>6339842</v>
          </cell>
          <cell r="AM577">
            <v>6280898</v>
          </cell>
          <cell r="AN577">
            <v>6407835</v>
          </cell>
          <cell r="AO577">
            <v>6071611</v>
          </cell>
          <cell r="AQ577">
            <v>76360022.879999995</v>
          </cell>
          <cell r="AR577">
            <v>76681972.879999995</v>
          </cell>
          <cell r="AS577">
            <v>77060172.149999991</v>
          </cell>
          <cell r="AT577">
            <v>75184467.059999987</v>
          </cell>
          <cell r="AU577">
            <v>75288163.440000013</v>
          </cell>
          <cell r="AV577">
            <v>73949160.590000004</v>
          </cell>
          <cell r="AW577" t="e">
            <v>#REF!</v>
          </cell>
          <cell r="AX577">
            <v>-30604</v>
          </cell>
          <cell r="AY577">
            <v>-30604</v>
          </cell>
          <cell r="AZ577">
            <v>-30604</v>
          </cell>
          <cell r="BA577">
            <v>-30604</v>
          </cell>
          <cell r="BB577">
            <v>-30604</v>
          </cell>
          <cell r="BD577">
            <v>73418872.769999996</v>
          </cell>
          <cell r="BE577">
            <v>71669803.409999996</v>
          </cell>
          <cell r="BF577">
            <v>72926461.699999988</v>
          </cell>
          <cell r="BH577">
            <v>76360125</v>
          </cell>
          <cell r="BI577">
            <v>78544508.010000005</v>
          </cell>
          <cell r="BJ577">
            <v>77255267.210000008</v>
          </cell>
          <cell r="BK577">
            <v>73949160.590000004</v>
          </cell>
          <cell r="BL577">
            <v>73757533.340000004</v>
          </cell>
          <cell r="BM577">
            <v>0</v>
          </cell>
          <cell r="BN577">
            <v>0</v>
          </cell>
          <cell r="BO577">
            <v>38542788.019999996</v>
          </cell>
          <cell r="BP577">
            <v>2602591.6599999997</v>
          </cell>
          <cell r="BQ577">
            <v>191627.25</v>
          </cell>
          <cell r="BS577">
            <v>78130114.409999996</v>
          </cell>
          <cell r="BT577">
            <v>73757533.340000004</v>
          </cell>
          <cell r="BU577">
            <v>78130114.409999996</v>
          </cell>
          <cell r="BV577">
            <v>-4372581.0699999975</v>
          </cell>
        </row>
        <row r="579">
          <cell r="C579" t="str">
            <v>O&amp;M</v>
          </cell>
          <cell r="E579" t="str">
            <v>IT-P-E-PT-Integratio</v>
          </cell>
          <cell r="F579" t="str">
            <v>T&amp;E</v>
          </cell>
          <cell r="I579">
            <v>0</v>
          </cell>
          <cell r="J579">
            <v>0</v>
          </cell>
          <cell r="K579">
            <v>0</v>
          </cell>
          <cell r="L579" t="str">
            <v xml:space="preserve"> </v>
          </cell>
          <cell r="M579">
            <v>0</v>
          </cell>
          <cell r="N579">
            <v>0</v>
          </cell>
          <cell r="O579">
            <v>0</v>
          </cell>
          <cell r="P579" t="str">
            <v xml:space="preserve"> 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D579">
            <v>0</v>
          </cell>
          <cell r="BE579">
            <v>0</v>
          </cell>
          <cell r="BF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BQ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C580" t="str">
            <v>O&amp;M</v>
          </cell>
          <cell r="E580" t="str">
            <v>IT-T-PT-BasTelecoSrv</v>
          </cell>
          <cell r="I580">
            <v>818237</v>
          </cell>
          <cell r="J580">
            <v>642845</v>
          </cell>
          <cell r="K580">
            <v>-175392</v>
          </cell>
          <cell r="L580">
            <v>-0.27283715359067895</v>
          </cell>
          <cell r="M580">
            <v>4439383</v>
          </cell>
          <cell r="N580">
            <v>3860178</v>
          </cell>
          <cell r="O580">
            <v>-579205</v>
          </cell>
          <cell r="P580">
            <v>-0.15004618957985874</v>
          </cell>
          <cell r="R580">
            <v>826652</v>
          </cell>
          <cell r="S580">
            <v>596427</v>
          </cell>
          <cell r="T580">
            <v>747291</v>
          </cell>
          <cell r="U580">
            <v>666564</v>
          </cell>
          <cell r="V580">
            <v>784212</v>
          </cell>
          <cell r="W580">
            <v>818237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643622</v>
          </cell>
          <cell r="AE580">
            <v>643622</v>
          </cell>
          <cell r="AF580">
            <v>643622</v>
          </cell>
          <cell r="AG580">
            <v>643622</v>
          </cell>
          <cell r="AH580">
            <v>642845</v>
          </cell>
          <cell r="AI580">
            <v>642845</v>
          </cell>
          <cell r="AJ580">
            <v>642845</v>
          </cell>
          <cell r="AK580">
            <v>642845</v>
          </cell>
          <cell r="AL580">
            <v>642845</v>
          </cell>
          <cell r="AM580">
            <v>642845</v>
          </cell>
          <cell r="AN580">
            <v>642845</v>
          </cell>
          <cell r="AO580">
            <v>642853</v>
          </cell>
          <cell r="AQ580">
            <v>7717256</v>
          </cell>
          <cell r="AR580">
            <v>7717256</v>
          </cell>
          <cell r="AS580">
            <v>7717256</v>
          </cell>
          <cell r="AT580">
            <v>7717256</v>
          </cell>
          <cell r="AU580">
            <v>8510822</v>
          </cell>
          <cell r="AV580">
            <v>8510822</v>
          </cell>
          <cell r="AW580" t="e">
            <v>#REF!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D580">
            <v>7834514</v>
          </cell>
          <cell r="BE580">
            <v>8301621</v>
          </cell>
          <cell r="BF580">
            <v>7995255.7699999996</v>
          </cell>
          <cell r="BH580">
            <v>7717256</v>
          </cell>
          <cell r="BI580">
            <v>7852386</v>
          </cell>
          <cell r="BJ580">
            <v>7852368</v>
          </cell>
          <cell r="BK580">
            <v>8510822</v>
          </cell>
          <cell r="BL580">
            <v>8510822</v>
          </cell>
          <cell r="BO580">
            <v>4071439</v>
          </cell>
          <cell r="BP580">
            <v>-793566</v>
          </cell>
          <cell r="BQ580">
            <v>0</v>
          </cell>
          <cell r="BS580">
            <v>8906811</v>
          </cell>
          <cell r="BT580">
            <v>8510822</v>
          </cell>
          <cell r="BU580">
            <v>8906811</v>
          </cell>
          <cell r="BV580">
            <v>-395989</v>
          </cell>
        </row>
        <row r="581">
          <cell r="C581" t="str">
            <v>O&amp;M</v>
          </cell>
          <cell r="E581" t="str">
            <v>IT-T-PT-PC/MDTwInsta</v>
          </cell>
          <cell r="I581">
            <v>0</v>
          </cell>
          <cell r="J581">
            <v>0</v>
          </cell>
          <cell r="K581">
            <v>0</v>
          </cell>
          <cell r="L581" t="str">
            <v xml:space="preserve"> </v>
          </cell>
          <cell r="M581">
            <v>0</v>
          </cell>
          <cell r="N581">
            <v>0</v>
          </cell>
          <cell r="O581">
            <v>0</v>
          </cell>
          <cell r="P581" t="str">
            <v xml:space="preserve"> 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D581">
            <v>0</v>
          </cell>
          <cell r="BE581">
            <v>36580</v>
          </cell>
          <cell r="BF581">
            <v>17855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O581">
            <v>0</v>
          </cell>
          <cell r="BP581">
            <v>0</v>
          </cell>
          <cell r="BQ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C582" t="str">
            <v>O&amp;M</v>
          </cell>
          <cell r="E582" t="str">
            <v>IT-T-PT-Corp Extension Use</v>
          </cell>
          <cell r="I582">
            <v>18080</v>
          </cell>
          <cell r="J582">
            <v>16807</v>
          </cell>
          <cell r="K582">
            <v>-1273</v>
          </cell>
          <cell r="L582">
            <v>-7.5742250252870832E-2</v>
          </cell>
          <cell r="M582">
            <v>98184</v>
          </cell>
          <cell r="N582">
            <v>100938</v>
          </cell>
          <cell r="O582">
            <v>2754</v>
          </cell>
          <cell r="P582">
            <v>2.7284075373001249E-2</v>
          </cell>
          <cell r="R582">
            <v>15059</v>
          </cell>
          <cell r="S582">
            <v>15277</v>
          </cell>
          <cell r="T582">
            <v>10477</v>
          </cell>
          <cell r="U582">
            <v>21212</v>
          </cell>
          <cell r="V582">
            <v>18079</v>
          </cell>
          <cell r="W582">
            <v>18080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16831</v>
          </cell>
          <cell r="AE582">
            <v>16831</v>
          </cell>
          <cell r="AF582">
            <v>16831</v>
          </cell>
          <cell r="AG582">
            <v>16831</v>
          </cell>
          <cell r="AH582">
            <v>16807</v>
          </cell>
          <cell r="AI582">
            <v>16807</v>
          </cell>
          <cell r="AJ582">
            <v>16806</v>
          </cell>
          <cell r="AK582">
            <v>16807</v>
          </cell>
          <cell r="AL582">
            <v>16807</v>
          </cell>
          <cell r="AM582">
            <v>16807</v>
          </cell>
          <cell r="AN582">
            <v>16807</v>
          </cell>
          <cell r="AO582">
            <v>16851</v>
          </cell>
          <cell r="AQ582">
            <v>201823</v>
          </cell>
          <cell r="AR582">
            <v>201823</v>
          </cell>
          <cell r="AS582">
            <v>201823</v>
          </cell>
          <cell r="AT582">
            <v>201823</v>
          </cell>
          <cell r="AU582">
            <v>186089</v>
          </cell>
          <cell r="AV582">
            <v>186089</v>
          </cell>
          <cell r="AW582" t="e">
            <v>#REF!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D582">
            <v>190692</v>
          </cell>
          <cell r="BE582">
            <v>165979</v>
          </cell>
          <cell r="BF582">
            <v>268904</v>
          </cell>
          <cell r="BH582">
            <v>201823</v>
          </cell>
          <cell r="BI582">
            <v>212444</v>
          </cell>
          <cell r="BJ582">
            <v>212472</v>
          </cell>
          <cell r="BK582">
            <v>186089</v>
          </cell>
          <cell r="BL582">
            <v>186089</v>
          </cell>
          <cell r="BO582">
            <v>87905</v>
          </cell>
          <cell r="BP582">
            <v>15734</v>
          </cell>
          <cell r="BQ582">
            <v>0</v>
          </cell>
          <cell r="BS582">
            <v>146961</v>
          </cell>
          <cell r="BT582">
            <v>186089</v>
          </cell>
          <cell r="BU582">
            <v>146961</v>
          </cell>
          <cell r="BV582">
            <v>39128</v>
          </cell>
        </row>
        <row r="583">
          <cell r="C583" t="str">
            <v>O&amp;M</v>
          </cell>
          <cell r="E583" t="str">
            <v>IT-T-PT-Calling Card</v>
          </cell>
          <cell r="I583">
            <v>243</v>
          </cell>
          <cell r="J583">
            <v>1056</v>
          </cell>
          <cell r="K583">
            <v>813</v>
          </cell>
          <cell r="L583">
            <v>0.76988636363636365</v>
          </cell>
          <cell r="M583">
            <v>1381</v>
          </cell>
          <cell r="N583">
            <v>6350</v>
          </cell>
          <cell r="O583">
            <v>4969</v>
          </cell>
          <cell r="P583">
            <v>0.78251968503937008</v>
          </cell>
          <cell r="R583">
            <v>224</v>
          </cell>
          <cell r="S583">
            <v>192</v>
          </cell>
          <cell r="T583">
            <v>225</v>
          </cell>
          <cell r="U583">
            <v>286</v>
          </cell>
          <cell r="V583">
            <v>211</v>
          </cell>
          <cell r="W583">
            <v>243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1059</v>
          </cell>
          <cell r="AE583">
            <v>1059</v>
          </cell>
          <cell r="AF583">
            <v>1059</v>
          </cell>
          <cell r="AG583">
            <v>1059</v>
          </cell>
          <cell r="AH583">
            <v>1058</v>
          </cell>
          <cell r="AI583">
            <v>1056</v>
          </cell>
          <cell r="AJ583">
            <v>1057</v>
          </cell>
          <cell r="AK583">
            <v>1058</v>
          </cell>
          <cell r="AL583">
            <v>1057</v>
          </cell>
          <cell r="AM583">
            <v>1056</v>
          </cell>
          <cell r="AN583">
            <v>1053</v>
          </cell>
          <cell r="AO583">
            <v>1083</v>
          </cell>
          <cell r="AQ583">
            <v>12714</v>
          </cell>
          <cell r="AR583">
            <v>12714</v>
          </cell>
          <cell r="AS583">
            <v>12714</v>
          </cell>
          <cell r="AT583">
            <v>12714</v>
          </cell>
          <cell r="AU583">
            <v>2775</v>
          </cell>
          <cell r="AV583">
            <v>2775</v>
          </cell>
          <cell r="AW583" t="e">
            <v>#REF!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D583">
            <v>12295</v>
          </cell>
          <cell r="BE583">
            <v>26417</v>
          </cell>
          <cell r="BF583">
            <v>44462</v>
          </cell>
          <cell r="BH583">
            <v>12714</v>
          </cell>
          <cell r="BI583">
            <v>44159</v>
          </cell>
          <cell r="BJ583">
            <v>44148</v>
          </cell>
          <cell r="BK583">
            <v>2775</v>
          </cell>
          <cell r="BL583">
            <v>2775</v>
          </cell>
          <cell r="BO583">
            <v>1394</v>
          </cell>
          <cell r="BP583">
            <v>9939</v>
          </cell>
          <cell r="BQ583">
            <v>0</v>
          </cell>
          <cell r="BS583">
            <v>0</v>
          </cell>
          <cell r="BT583">
            <v>2775</v>
          </cell>
          <cell r="BU583">
            <v>0</v>
          </cell>
          <cell r="BV583">
            <v>2775</v>
          </cell>
        </row>
        <row r="584">
          <cell r="C584" t="str">
            <v>O&amp;M</v>
          </cell>
          <cell r="E584" t="str">
            <v>IT-T-PT-Cellular</v>
          </cell>
          <cell r="I584">
            <v>37788</v>
          </cell>
          <cell r="J584">
            <v>26690</v>
          </cell>
          <cell r="K584">
            <v>-11098</v>
          </cell>
          <cell r="L584">
            <v>-0.41581116523042339</v>
          </cell>
          <cell r="M584">
            <v>188933</v>
          </cell>
          <cell r="N584">
            <v>160284</v>
          </cell>
          <cell r="O584">
            <v>-28649</v>
          </cell>
          <cell r="P584">
            <v>-0.178738988295775</v>
          </cell>
          <cell r="R584">
            <v>25458</v>
          </cell>
          <cell r="S584">
            <v>25509</v>
          </cell>
          <cell r="T584">
            <v>27345</v>
          </cell>
          <cell r="U584">
            <v>26577</v>
          </cell>
          <cell r="V584">
            <v>46256</v>
          </cell>
          <cell r="W584">
            <v>37788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26726</v>
          </cell>
          <cell r="AE584">
            <v>26726</v>
          </cell>
          <cell r="AF584">
            <v>26726</v>
          </cell>
          <cell r="AG584">
            <v>26726</v>
          </cell>
          <cell r="AH584">
            <v>26690</v>
          </cell>
          <cell r="AI584">
            <v>26690</v>
          </cell>
          <cell r="AJ584">
            <v>26690</v>
          </cell>
          <cell r="AK584">
            <v>26690</v>
          </cell>
          <cell r="AL584">
            <v>26690</v>
          </cell>
          <cell r="AM584">
            <v>26690</v>
          </cell>
          <cell r="AN584">
            <v>26690</v>
          </cell>
          <cell r="AO584">
            <v>26682</v>
          </cell>
          <cell r="AQ584">
            <v>320416</v>
          </cell>
          <cell r="AR584">
            <v>320416</v>
          </cell>
          <cell r="AS584">
            <v>320416</v>
          </cell>
          <cell r="AT584">
            <v>320416</v>
          </cell>
          <cell r="AU584">
            <v>335641</v>
          </cell>
          <cell r="AV584">
            <v>335641</v>
          </cell>
          <cell r="AW584" t="e">
            <v>#REF!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D584">
            <v>338335.92</v>
          </cell>
          <cell r="BE584">
            <v>295410.34000000003</v>
          </cell>
          <cell r="BF584">
            <v>923531</v>
          </cell>
          <cell r="BH584">
            <v>320416</v>
          </cell>
          <cell r="BI584">
            <v>190739</v>
          </cell>
          <cell r="BJ584">
            <v>162720</v>
          </cell>
          <cell r="BK584">
            <v>335641</v>
          </cell>
          <cell r="BL584">
            <v>335641</v>
          </cell>
          <cell r="BO584">
            <v>146708</v>
          </cell>
          <cell r="BP584">
            <v>-15225</v>
          </cell>
          <cell r="BQ584">
            <v>0</v>
          </cell>
          <cell r="BS584">
            <v>403506</v>
          </cell>
          <cell r="BT584">
            <v>335641</v>
          </cell>
          <cell r="BU584">
            <v>403506</v>
          </cell>
          <cell r="BV584">
            <v>-67865</v>
          </cell>
        </row>
        <row r="585">
          <cell r="C585" t="str">
            <v>O&amp;M</v>
          </cell>
          <cell r="E585" t="str">
            <v>Contractor IT</v>
          </cell>
          <cell r="I585">
            <v>0</v>
          </cell>
          <cell r="J585">
            <v>0</v>
          </cell>
          <cell r="K585">
            <v>0</v>
          </cell>
          <cell r="L585" t="str">
            <v xml:space="preserve"> </v>
          </cell>
          <cell r="M585">
            <v>0</v>
          </cell>
          <cell r="N585">
            <v>0</v>
          </cell>
          <cell r="O585">
            <v>0</v>
          </cell>
          <cell r="P585" t="str">
            <v xml:space="preserve"> 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D585">
            <v>0</v>
          </cell>
          <cell r="BE585">
            <v>496</v>
          </cell>
          <cell r="BF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O585">
            <v>0</v>
          </cell>
          <cell r="BP585">
            <v>0</v>
          </cell>
          <cell r="BQ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C586" t="str">
            <v>O&amp;M</v>
          </cell>
          <cell r="I586">
            <v>0</v>
          </cell>
          <cell r="J586">
            <v>0</v>
          </cell>
          <cell r="K586">
            <v>0</v>
          </cell>
          <cell r="L586" t="str">
            <v xml:space="preserve"> </v>
          </cell>
          <cell r="M586">
            <v>0</v>
          </cell>
          <cell r="N586">
            <v>0</v>
          </cell>
          <cell r="O586">
            <v>0</v>
          </cell>
          <cell r="P586" t="str">
            <v xml:space="preserve"> 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D586">
            <v>0</v>
          </cell>
          <cell r="BE586">
            <v>0</v>
          </cell>
          <cell r="BF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O586">
            <v>0</v>
          </cell>
          <cell r="BP586">
            <v>0</v>
          </cell>
          <cell r="BQ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</row>
        <row r="587">
          <cell r="E587" t="str">
            <v>LESS: DSM</v>
          </cell>
          <cell r="I587">
            <v>-241</v>
          </cell>
          <cell r="J587">
            <v>-867</v>
          </cell>
          <cell r="K587">
            <v>-626</v>
          </cell>
          <cell r="L587">
            <v>0.72202998846597466</v>
          </cell>
          <cell r="M587">
            <v>-1959</v>
          </cell>
          <cell r="N587">
            <v>-5206</v>
          </cell>
          <cell r="O587">
            <v>-3247</v>
          </cell>
          <cell r="P587">
            <v>0.62370341913177108</v>
          </cell>
          <cell r="R587">
            <v>-615</v>
          </cell>
          <cell r="S587">
            <v>-241</v>
          </cell>
          <cell r="T587">
            <v>-241</v>
          </cell>
          <cell r="U587">
            <v>-241</v>
          </cell>
          <cell r="V587">
            <v>-241</v>
          </cell>
          <cell r="W587">
            <v>-241</v>
          </cell>
          <cell r="X587">
            <v>-241</v>
          </cell>
          <cell r="Y587">
            <v>-241</v>
          </cell>
          <cell r="Z587">
            <v>-241</v>
          </cell>
          <cell r="AA587">
            <v>-241</v>
          </cell>
          <cell r="AB587">
            <v>-241</v>
          </cell>
          <cell r="AD587">
            <v>-868</v>
          </cell>
          <cell r="AE587">
            <v>-868</v>
          </cell>
          <cell r="AF587">
            <v>-866</v>
          </cell>
          <cell r="AG587">
            <v>-866</v>
          </cell>
          <cell r="AH587">
            <v>-866</v>
          </cell>
          <cell r="AI587">
            <v>-866</v>
          </cell>
          <cell r="AJ587">
            <v>-868</v>
          </cell>
          <cell r="AK587">
            <v>-868</v>
          </cell>
          <cell r="AL587">
            <v>-868</v>
          </cell>
          <cell r="AM587">
            <v>-868</v>
          </cell>
          <cell r="AN587">
            <v>-868</v>
          </cell>
          <cell r="AO587">
            <v>-868</v>
          </cell>
          <cell r="AQ587">
            <v>-10407</v>
          </cell>
          <cell r="AR587">
            <v>-1580</v>
          </cell>
          <cell r="AS587">
            <v>-10407</v>
          </cell>
          <cell r="AT587">
            <v>-10407</v>
          </cell>
          <cell r="AU587">
            <v>-4384</v>
          </cell>
          <cell r="AV587">
            <v>-4384</v>
          </cell>
          <cell r="AW587">
            <v>-1580</v>
          </cell>
          <cell r="AX587">
            <v>-1580</v>
          </cell>
          <cell r="AY587">
            <v>-1580</v>
          </cell>
          <cell r="AZ587">
            <v>-1580</v>
          </cell>
          <cell r="BA587">
            <v>-1580</v>
          </cell>
          <cell r="BB587">
            <v>-1580</v>
          </cell>
          <cell r="BD587">
            <v>-7157</v>
          </cell>
          <cell r="BE587">
            <v>-7157</v>
          </cell>
          <cell r="BF587">
            <v>-7157</v>
          </cell>
          <cell r="BH587">
            <v>-10408</v>
          </cell>
          <cell r="BI587">
            <v>-18970</v>
          </cell>
          <cell r="BJ587">
            <v>-17640</v>
          </cell>
          <cell r="BK587">
            <v>-4384</v>
          </cell>
          <cell r="BL587">
            <v>-4384</v>
          </cell>
          <cell r="BO587">
            <v>-2425</v>
          </cell>
          <cell r="BP587">
            <v>-6024</v>
          </cell>
          <cell r="BQ587">
            <v>0</v>
          </cell>
          <cell r="BS587">
            <v>-3946</v>
          </cell>
          <cell r="BT587">
            <v>-4384</v>
          </cell>
          <cell r="BU587">
            <v>-3946</v>
          </cell>
          <cell r="BV587">
            <v>-438</v>
          </cell>
        </row>
        <row r="589">
          <cell r="D589" t="str">
            <v>PT</v>
          </cell>
          <cell r="I589">
            <v>874107</v>
          </cell>
          <cell r="J589">
            <v>686531</v>
          </cell>
          <cell r="K589">
            <v>-187576</v>
          </cell>
          <cell r="L589">
            <v>-0.27322291345911548</v>
          </cell>
          <cell r="M589">
            <v>4725922</v>
          </cell>
          <cell r="N589">
            <v>4122544</v>
          </cell>
          <cell r="O589">
            <v>-603378</v>
          </cell>
          <cell r="P589">
            <v>-0.14636059675773017</v>
          </cell>
          <cell r="R589">
            <v>866778</v>
          </cell>
          <cell r="S589">
            <v>637164</v>
          </cell>
          <cell r="T589">
            <v>785097</v>
          </cell>
          <cell r="U589">
            <v>714398</v>
          </cell>
          <cell r="V589">
            <v>848517</v>
          </cell>
          <cell r="W589">
            <v>874107</v>
          </cell>
          <cell r="X589">
            <v>-241</v>
          </cell>
          <cell r="Y589">
            <v>-241</v>
          </cell>
          <cell r="Z589">
            <v>-241</v>
          </cell>
          <cell r="AA589">
            <v>-241</v>
          </cell>
          <cell r="AB589">
            <v>-241</v>
          </cell>
          <cell r="AD589">
            <v>687370</v>
          </cell>
          <cell r="AE589">
            <v>687370</v>
          </cell>
          <cell r="AF589">
            <v>687372</v>
          </cell>
          <cell r="AG589">
            <v>687372</v>
          </cell>
          <cell r="AH589">
            <v>686534</v>
          </cell>
          <cell r="AI589">
            <v>686532</v>
          </cell>
          <cell r="AJ589">
            <v>686530</v>
          </cell>
          <cell r="AK589">
            <v>686532</v>
          </cell>
          <cell r="AL589">
            <v>686531</v>
          </cell>
          <cell r="AM589">
            <v>686530</v>
          </cell>
          <cell r="AN589">
            <v>686527</v>
          </cell>
          <cell r="AO589">
            <v>686601</v>
          </cell>
          <cell r="AQ589">
            <v>8241802</v>
          </cell>
          <cell r="AR589">
            <v>8250629</v>
          </cell>
          <cell r="AS589">
            <v>8241802</v>
          </cell>
          <cell r="AT589">
            <v>8241802</v>
          </cell>
          <cell r="AU589">
            <v>9030943</v>
          </cell>
          <cell r="AV589">
            <v>9030943</v>
          </cell>
          <cell r="AW589" t="e">
            <v>#REF!</v>
          </cell>
          <cell r="AX589">
            <v>-1580</v>
          </cell>
          <cell r="AY589">
            <v>-1580</v>
          </cell>
          <cell r="AZ589">
            <v>-1580</v>
          </cell>
          <cell r="BA589">
            <v>-1580</v>
          </cell>
          <cell r="BB589">
            <v>-1580</v>
          </cell>
          <cell r="BD589">
            <v>8368679.9199999999</v>
          </cell>
          <cell r="BE589">
            <v>8819346.3399999999</v>
          </cell>
          <cell r="BF589">
            <v>9242850.7699999996</v>
          </cell>
          <cell r="BH589">
            <v>8241801</v>
          </cell>
          <cell r="BI589">
            <v>8280758</v>
          </cell>
          <cell r="BJ589">
            <v>8254068</v>
          </cell>
          <cell r="BK589">
            <v>9030943</v>
          </cell>
          <cell r="BL589">
            <v>9030943</v>
          </cell>
          <cell r="BM589">
            <v>0</v>
          </cell>
          <cell r="BN589">
            <v>0</v>
          </cell>
          <cell r="BO589">
            <v>4305021</v>
          </cell>
          <cell r="BP589">
            <v>-789142</v>
          </cell>
          <cell r="BQ589">
            <v>0</v>
          </cell>
          <cell r="BS589">
            <v>9453332</v>
          </cell>
          <cell r="BT589">
            <v>9030943</v>
          </cell>
          <cell r="BU589">
            <v>9453332</v>
          </cell>
          <cell r="BV589">
            <v>-422389</v>
          </cell>
        </row>
        <row r="591">
          <cell r="C591" t="str">
            <v>O&amp;M Total</v>
          </cell>
          <cell r="I591">
            <v>6786949.7800000003</v>
          </cell>
          <cell r="J591">
            <v>7438129</v>
          </cell>
          <cell r="K591">
            <v>651179.22</v>
          </cell>
          <cell r="L591">
            <v>8.754610467229057E-2</v>
          </cell>
          <cell r="M591">
            <v>39940667.32</v>
          </cell>
          <cell r="N591">
            <v>42709531</v>
          </cell>
          <cell r="O591">
            <v>2768863.6799999997</v>
          </cell>
          <cell r="P591">
            <v>6.4830112042204346E-2</v>
          </cell>
          <cell r="R591">
            <v>6575814.6299999999</v>
          </cell>
          <cell r="S591">
            <v>6519890.870000001</v>
          </cell>
          <cell r="T591">
            <v>6753154.5599999996</v>
          </cell>
          <cell r="U591">
            <v>6887194.0199999996</v>
          </cell>
          <cell r="V591">
            <v>6421010.4600000009</v>
          </cell>
          <cell r="W591">
            <v>6786949.7800000003</v>
          </cell>
          <cell r="X591">
            <v>-29360</v>
          </cell>
          <cell r="Y591">
            <v>-29360</v>
          </cell>
          <cell r="Z591">
            <v>-29360</v>
          </cell>
          <cell r="AA591">
            <v>-29360</v>
          </cell>
          <cell r="AB591">
            <v>-29360</v>
          </cell>
          <cell r="AD591">
            <v>6458868</v>
          </cell>
          <cell r="AE591">
            <v>6712132</v>
          </cell>
          <cell r="AF591">
            <v>7251798</v>
          </cell>
          <cell r="AG591">
            <v>7400261</v>
          </cell>
          <cell r="AH591">
            <v>7448348</v>
          </cell>
          <cell r="AI591">
            <v>7438130</v>
          </cell>
          <cell r="AJ591">
            <v>7041481</v>
          </cell>
          <cell r="AK591">
            <v>7004533</v>
          </cell>
          <cell r="AL591">
            <v>7026373</v>
          </cell>
          <cell r="AM591">
            <v>6967428</v>
          </cell>
          <cell r="AN591">
            <v>7094362</v>
          </cell>
          <cell r="AO591">
            <v>6758212</v>
          </cell>
          <cell r="AQ591">
            <v>84601824.879999995</v>
          </cell>
          <cell r="AR591">
            <v>84932601.879999995</v>
          </cell>
          <cell r="AS591">
            <v>85301974.149999991</v>
          </cell>
          <cell r="AT591">
            <v>83426269.059999987</v>
          </cell>
          <cell r="AU591">
            <v>84319106.440000013</v>
          </cell>
          <cell r="AV591">
            <v>82980103.590000004</v>
          </cell>
          <cell r="AW591" t="e">
            <v>#REF!</v>
          </cell>
          <cell r="AX591">
            <v>-32184</v>
          </cell>
          <cell r="AY591">
            <v>-32184</v>
          </cell>
          <cell r="AZ591">
            <v>-32184</v>
          </cell>
          <cell r="BA591">
            <v>-32184</v>
          </cell>
          <cell r="BB591">
            <v>-32184</v>
          </cell>
          <cell r="BD591">
            <v>81787552.689999998</v>
          </cell>
          <cell r="BE591">
            <v>80489149.75</v>
          </cell>
          <cell r="BF591">
            <v>82169312.469999984</v>
          </cell>
          <cell r="BH591">
            <v>84601926</v>
          </cell>
          <cell r="BI591">
            <v>86825266.010000005</v>
          </cell>
          <cell r="BJ591">
            <v>85509335.210000008</v>
          </cell>
          <cell r="BK591">
            <v>82980103.590000004</v>
          </cell>
          <cell r="BL591">
            <v>82788476.340000004</v>
          </cell>
          <cell r="BM591">
            <v>0</v>
          </cell>
          <cell r="BN591">
            <v>0</v>
          </cell>
          <cell r="BO591">
            <v>42847809.019999996</v>
          </cell>
          <cell r="BP591">
            <v>1813449.6599999997</v>
          </cell>
          <cell r="BQ591">
            <v>191627.25</v>
          </cell>
          <cell r="BS591">
            <v>87583446.409999996</v>
          </cell>
          <cell r="BT591">
            <v>82788476.340000004</v>
          </cell>
          <cell r="BU591">
            <v>87583446.409999996</v>
          </cell>
          <cell r="BV591">
            <v>-4794970.0699999975</v>
          </cell>
        </row>
        <row r="593">
          <cell r="I593">
            <v>2097870.0803999999</v>
          </cell>
          <cell r="J593">
            <v>1021528.0449999999</v>
          </cell>
          <cell r="K593">
            <v>-1076342.0353999999</v>
          </cell>
          <cell r="L593">
            <v>-1.0536588208892492</v>
          </cell>
          <cell r="M593">
            <v>5045974.0159999989</v>
          </cell>
          <cell r="N593">
            <v>3129491.0592</v>
          </cell>
          <cell r="O593">
            <v>-1916482.9567999989</v>
          </cell>
          <cell r="P593">
            <v>-0.61239445026243799</v>
          </cell>
          <cell r="W593">
            <v>2097870.0803999999</v>
          </cell>
          <cell r="AV593">
            <v>9833171.5199999996</v>
          </cell>
          <cell r="BH593">
            <v>6949142.0461999914</v>
          </cell>
          <cell r="BK593">
            <v>9833171.5199999996</v>
          </cell>
          <cell r="BL593">
            <v>9833171.5199999996</v>
          </cell>
          <cell r="BP593">
            <v>-2884029.4738000082</v>
          </cell>
        </row>
        <row r="594">
          <cell r="I594">
            <v>4689079.6995999999</v>
          </cell>
          <cell r="J594">
            <v>6416600.9550000001</v>
          </cell>
          <cell r="K594">
            <v>1727521.2554000001</v>
          </cell>
          <cell r="L594">
            <v>0.26922684884336867</v>
          </cell>
          <cell r="M594">
            <v>34894693.304000005</v>
          </cell>
          <cell r="N594">
            <v>39580039.940799996</v>
          </cell>
          <cell r="O594">
            <v>4685346.6367999911</v>
          </cell>
          <cell r="P594">
            <v>0.11837650097897527</v>
          </cell>
          <cell r="W594">
            <v>4689079.6995999999</v>
          </cell>
          <cell r="AV594">
            <v>73146932.070000008</v>
          </cell>
          <cell r="BH594">
            <v>77652783.953800008</v>
          </cell>
          <cell r="BK594">
            <v>73146932.070000008</v>
          </cell>
          <cell r="BL594">
            <v>72955304.820000008</v>
          </cell>
          <cell r="BP594">
            <v>4697479.1338</v>
          </cell>
        </row>
        <row r="596">
          <cell r="B596" t="str">
            <v>Information Technology</v>
          </cell>
          <cell r="I596">
            <v>8056165.2700000005</v>
          </cell>
          <cell r="J596">
            <v>9442293</v>
          </cell>
          <cell r="K596">
            <v>1386127.73</v>
          </cell>
          <cell r="L596">
            <v>0.14679990654812342</v>
          </cell>
          <cell r="M596">
            <v>49834618.310000002</v>
          </cell>
          <cell r="N596">
            <v>53192083</v>
          </cell>
          <cell r="O596">
            <v>3357464.6899999995</v>
          </cell>
          <cell r="P596">
            <v>6.3119631731662018E-2</v>
          </cell>
          <cell r="R596">
            <v>6616774.6299999999</v>
          </cell>
          <cell r="S596">
            <v>6643226.870000001</v>
          </cell>
          <cell r="T596">
            <v>7707843.5599999996</v>
          </cell>
          <cell r="U596">
            <v>12750792.43</v>
          </cell>
          <cell r="V596">
            <v>8051992.5500000007</v>
          </cell>
          <cell r="W596">
            <v>8056165.2700000005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D596">
            <v>6722053</v>
          </cell>
          <cell r="AE596">
            <v>7716830</v>
          </cell>
          <cell r="AF596">
            <v>9218639</v>
          </cell>
          <cell r="AG596">
            <v>10442740</v>
          </cell>
          <cell r="AH596">
            <v>9649528</v>
          </cell>
          <cell r="AI596">
            <v>9442293</v>
          </cell>
          <cell r="AJ596">
            <v>8532248</v>
          </cell>
          <cell r="AK596">
            <v>7983002</v>
          </cell>
          <cell r="AL596">
            <v>8300818</v>
          </cell>
          <cell r="AM596">
            <v>8653987</v>
          </cell>
          <cell r="AN596">
            <v>9204392</v>
          </cell>
          <cell r="AO596">
            <v>7484400</v>
          </cell>
          <cell r="AQ596">
            <v>103350827.88</v>
          </cell>
          <cell r="AR596">
            <v>103350827.88</v>
          </cell>
          <cell r="AS596">
            <v>100229331.14999999</v>
          </cell>
          <cell r="AT596">
            <v>120390414.05999999</v>
          </cell>
          <cell r="AU596">
            <v>120705023.85000001</v>
          </cell>
          <cell r="AV596">
            <v>116325600.09</v>
          </cell>
          <cell r="AW596" t="e">
            <v>#REF!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D596">
            <v>91035148.050000012</v>
          </cell>
          <cell r="BE596">
            <v>89336362.990000024</v>
          </cell>
          <cell r="BF596">
            <v>89105566.859999999</v>
          </cell>
          <cell r="BH596">
            <v>103350930</v>
          </cell>
          <cell r="BI596">
            <v>103535873.01000001</v>
          </cell>
          <cell r="BJ596">
            <v>98257211.210000008</v>
          </cell>
          <cell r="BK596">
            <v>116325600.09</v>
          </cell>
          <cell r="BL596">
            <v>117883505.04000002</v>
          </cell>
          <cell r="BM596">
            <v>0</v>
          </cell>
          <cell r="BN596">
            <v>0</v>
          </cell>
          <cell r="BO596">
            <v>68064101.730000004</v>
          </cell>
          <cell r="BP596">
            <v>-14532575.039999999</v>
          </cell>
          <cell r="BQ596">
            <v>-1557904.9499999993</v>
          </cell>
          <cell r="BS596">
            <v>185001144.44</v>
          </cell>
          <cell r="BT596">
            <v>117883505.04000002</v>
          </cell>
          <cell r="BU596">
            <v>185001144.44</v>
          </cell>
          <cell r="BV596">
            <v>-67117639.400000006</v>
          </cell>
        </row>
        <row r="598">
          <cell r="C598" t="str">
            <v>O&amp;M</v>
          </cell>
          <cell r="D598" t="str">
            <v>Non-PT</v>
          </cell>
          <cell r="E598" t="str">
            <v>IA-P-Sarbanes Oxley</v>
          </cell>
          <cell r="I598">
            <v>3760.64</v>
          </cell>
          <cell r="J598">
            <v>10269.44</v>
          </cell>
          <cell r="K598">
            <v>6508.8000000000011</v>
          </cell>
          <cell r="L598">
            <v>0.63380281690140849</v>
          </cell>
          <cell r="M598">
            <v>29217.279999999999</v>
          </cell>
          <cell r="N598">
            <v>60748.800000000003</v>
          </cell>
          <cell r="O598">
            <v>31531.520000000004</v>
          </cell>
          <cell r="P598">
            <v>0.51904761904761909</v>
          </cell>
          <cell r="R598">
            <v>15042.56</v>
          </cell>
          <cell r="S598">
            <v>10269.44</v>
          </cell>
          <cell r="T598">
            <v>0</v>
          </cell>
          <cell r="U598">
            <v>0</v>
          </cell>
          <cell r="V598">
            <v>144.63999999999999</v>
          </cell>
          <cell r="W598">
            <v>3760.64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10269.44</v>
          </cell>
          <cell r="AE598">
            <v>8967.68</v>
          </cell>
          <cell r="AF598">
            <v>9835.52</v>
          </cell>
          <cell r="AG598">
            <v>10269.44</v>
          </cell>
          <cell r="AH598">
            <v>11137.28</v>
          </cell>
          <cell r="AI598">
            <v>10269.44</v>
          </cell>
          <cell r="AJ598">
            <v>11571.2</v>
          </cell>
          <cell r="AK598">
            <v>12005.12</v>
          </cell>
          <cell r="AL598">
            <v>10558.72</v>
          </cell>
          <cell r="AM598">
            <v>12872.96</v>
          </cell>
          <cell r="AN598">
            <v>12294.4</v>
          </cell>
          <cell r="AO598">
            <v>11860.2</v>
          </cell>
          <cell r="AQ598">
            <v>131911.4</v>
          </cell>
          <cell r="AR598">
            <v>131911.4</v>
          </cell>
          <cell r="AS598">
            <v>131911.4</v>
          </cell>
          <cell r="AT598">
            <v>111517.44</v>
          </cell>
          <cell r="AU598">
            <v>111517.44</v>
          </cell>
          <cell r="AV598">
            <v>111517.44</v>
          </cell>
          <cell r="AW598" t="e">
            <v>#REF!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D598">
            <v>144598.74</v>
          </cell>
          <cell r="BE598">
            <v>112183.11</v>
          </cell>
          <cell r="BF598">
            <v>0</v>
          </cell>
          <cell r="BH598">
            <v>131911.4</v>
          </cell>
          <cell r="BI598">
            <v>0</v>
          </cell>
          <cell r="BJ598">
            <v>0</v>
          </cell>
          <cell r="BK598">
            <v>111517.44</v>
          </cell>
          <cell r="BL598">
            <v>111517.44</v>
          </cell>
          <cell r="BO598">
            <v>82300.160000000003</v>
          </cell>
          <cell r="BP598">
            <v>20393.959999999992</v>
          </cell>
          <cell r="BQ598">
            <v>0</v>
          </cell>
          <cell r="BS598">
            <v>157567.5</v>
          </cell>
          <cell r="BT598">
            <v>111517.44</v>
          </cell>
          <cell r="BU598">
            <v>157567.5</v>
          </cell>
          <cell r="BV598">
            <v>-46050.06</v>
          </cell>
        </row>
        <row r="599">
          <cell r="C599" t="str">
            <v>O&amp;M</v>
          </cell>
          <cell r="D599" t="str">
            <v>Non-PT</v>
          </cell>
          <cell r="E599" t="str">
            <v>IA-P-E-Sarbanes Oxley</v>
          </cell>
          <cell r="I599">
            <v>81326.73</v>
          </cell>
          <cell r="J599">
            <v>35436.800000000003</v>
          </cell>
          <cell r="K599">
            <v>-45889.929999999993</v>
          </cell>
          <cell r="L599">
            <v>-1.2949795128228279</v>
          </cell>
          <cell r="M599">
            <v>207964.84</v>
          </cell>
          <cell r="N599">
            <v>210885.12</v>
          </cell>
          <cell r="O599">
            <v>2920.2799999999988</v>
          </cell>
          <cell r="P599">
            <v>1.3847729038445191E-2</v>
          </cell>
          <cell r="R599">
            <v>34227.61</v>
          </cell>
          <cell r="S599">
            <v>10486.4</v>
          </cell>
          <cell r="T599">
            <v>7936.4</v>
          </cell>
          <cell r="U599">
            <v>30550.87</v>
          </cell>
          <cell r="V599">
            <v>43436.83</v>
          </cell>
          <cell r="W599">
            <v>81326.73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35870.720000000001</v>
          </cell>
          <cell r="AE599">
            <v>31097.599999999999</v>
          </cell>
          <cell r="AF599">
            <v>34279.68</v>
          </cell>
          <cell r="AG599">
            <v>35436.800000000003</v>
          </cell>
          <cell r="AH599">
            <v>38763.519999999997</v>
          </cell>
          <cell r="AI599">
            <v>35436.800000000003</v>
          </cell>
          <cell r="AJ599">
            <v>39920.639999999999</v>
          </cell>
          <cell r="AK599">
            <v>41800.959999999999</v>
          </cell>
          <cell r="AL599">
            <v>36304.639999999999</v>
          </cell>
          <cell r="AM599">
            <v>44693.760000000002</v>
          </cell>
          <cell r="AN599">
            <v>42813.440000000002</v>
          </cell>
          <cell r="AO599">
            <v>40788.480000000003</v>
          </cell>
          <cell r="AQ599">
            <v>457207.03999999998</v>
          </cell>
          <cell r="AR599">
            <v>457207.03999999998</v>
          </cell>
          <cell r="AS599">
            <v>465075.76</v>
          </cell>
          <cell r="AT599">
            <v>327550.89</v>
          </cell>
          <cell r="AU599">
            <v>326781</v>
          </cell>
          <cell r="AV599">
            <v>326781</v>
          </cell>
          <cell r="AW599" t="e">
            <v>#REF!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D599">
            <v>603372.79</v>
          </cell>
          <cell r="BE599">
            <v>304776.2</v>
          </cell>
          <cell r="BF599">
            <v>0</v>
          </cell>
          <cell r="BH599">
            <v>457207.03999999998</v>
          </cell>
          <cell r="BI599">
            <v>0</v>
          </cell>
          <cell r="BJ599">
            <v>0</v>
          </cell>
          <cell r="BK599">
            <v>326781</v>
          </cell>
          <cell r="BL599">
            <v>326781</v>
          </cell>
          <cell r="BO599">
            <v>118816.16</v>
          </cell>
          <cell r="BP599">
            <v>130426.03999999998</v>
          </cell>
          <cell r="BQ599">
            <v>0</v>
          </cell>
          <cell r="BS599">
            <v>709496.28</v>
          </cell>
          <cell r="BT599">
            <v>326781</v>
          </cell>
          <cell r="BU599">
            <v>709496.28</v>
          </cell>
          <cell r="BV599">
            <v>-382715.28</v>
          </cell>
        </row>
        <row r="600">
          <cell r="C600" t="str">
            <v>O&amp;M</v>
          </cell>
          <cell r="D600" t="str">
            <v>Non-PT</v>
          </cell>
          <cell r="E600" t="str">
            <v>IA-T-E-InterAud</v>
          </cell>
          <cell r="I600">
            <v>148953.17000000001</v>
          </cell>
          <cell r="J600">
            <v>146429</v>
          </cell>
          <cell r="K600">
            <v>-2524.1700000000128</v>
          </cell>
          <cell r="L600">
            <v>-1.7238183693120985E-2</v>
          </cell>
          <cell r="M600">
            <v>882104.48</v>
          </cell>
          <cell r="N600">
            <v>871848</v>
          </cell>
          <cell r="O600">
            <v>-10256.479999999981</v>
          </cell>
          <cell r="P600">
            <v>-1.1764068966150041E-2</v>
          </cell>
          <cell r="R600">
            <v>157471.74</v>
          </cell>
          <cell r="S600">
            <v>119459.12</v>
          </cell>
          <cell r="T600">
            <v>144128.15</v>
          </cell>
          <cell r="U600">
            <v>148953.17000000001</v>
          </cell>
          <cell r="V600">
            <v>163139.13</v>
          </cell>
          <cell r="W600">
            <v>148953.17000000001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148126</v>
          </cell>
          <cell r="AE600">
            <v>128805</v>
          </cell>
          <cell r="AF600">
            <v>141685</v>
          </cell>
          <cell r="AG600">
            <v>146429</v>
          </cell>
          <cell r="AH600">
            <v>160374</v>
          </cell>
          <cell r="AI600">
            <v>146429</v>
          </cell>
          <cell r="AJ600">
            <v>165087</v>
          </cell>
          <cell r="AK600">
            <v>172591</v>
          </cell>
          <cell r="AL600">
            <v>150080</v>
          </cell>
          <cell r="AM600">
            <v>184716</v>
          </cell>
          <cell r="AN600">
            <v>176685</v>
          </cell>
          <cell r="AO600">
            <v>168654</v>
          </cell>
          <cell r="AQ600">
            <v>1889661</v>
          </cell>
          <cell r="AR600">
            <v>1889661</v>
          </cell>
          <cell r="AS600">
            <v>1922241.24</v>
          </cell>
          <cell r="AT600">
            <v>1922241.24</v>
          </cell>
          <cell r="AU600">
            <v>1917464</v>
          </cell>
          <cell r="AV600">
            <v>1917465</v>
          </cell>
          <cell r="AW600" t="e">
            <v>#REF!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D600">
            <v>1802437.56</v>
          </cell>
          <cell r="BE600">
            <v>1703590.85</v>
          </cell>
          <cell r="BF600">
            <v>3057518.85</v>
          </cell>
          <cell r="BH600">
            <v>1889661</v>
          </cell>
          <cell r="BI600">
            <v>2403088</v>
          </cell>
          <cell r="BJ600">
            <v>2262216</v>
          </cell>
          <cell r="BK600">
            <v>1917465</v>
          </cell>
          <cell r="BL600">
            <v>1917465</v>
          </cell>
          <cell r="BO600">
            <v>1035360.52</v>
          </cell>
          <cell r="BP600">
            <v>-27804</v>
          </cell>
          <cell r="BQ600">
            <v>0</v>
          </cell>
          <cell r="BS600">
            <v>2205114.6800000002</v>
          </cell>
          <cell r="BT600">
            <v>1917465</v>
          </cell>
          <cell r="BU600">
            <v>2205114.6800000002</v>
          </cell>
          <cell r="BV600">
            <v>-287649.68000000017</v>
          </cell>
        </row>
        <row r="601">
          <cell r="C601" t="str">
            <v>O&amp;M</v>
          </cell>
          <cell r="D601" t="str">
            <v>Non-PT</v>
          </cell>
          <cell r="E601" t="str">
            <v>IA-T-E-Sarbanes Oxley 404</v>
          </cell>
          <cell r="I601">
            <v>0</v>
          </cell>
          <cell r="J601">
            <v>31962</v>
          </cell>
          <cell r="K601">
            <v>31962</v>
          </cell>
          <cell r="L601">
            <v>1</v>
          </cell>
          <cell r="M601">
            <v>0</v>
          </cell>
          <cell r="N601">
            <v>190303</v>
          </cell>
          <cell r="O601">
            <v>190303</v>
          </cell>
          <cell r="P601">
            <v>1</v>
          </cell>
          <cell r="R601">
            <v>34371.96</v>
          </cell>
          <cell r="S601">
            <v>-34371.96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D601">
            <v>32332</v>
          </cell>
          <cell r="AE601">
            <v>28115</v>
          </cell>
          <cell r="AF601">
            <v>30926</v>
          </cell>
          <cell r="AG601">
            <v>31962</v>
          </cell>
          <cell r="AH601">
            <v>35006</v>
          </cell>
          <cell r="AI601">
            <v>31962</v>
          </cell>
          <cell r="AJ601">
            <v>36034</v>
          </cell>
          <cell r="AK601">
            <v>37672</v>
          </cell>
          <cell r="AL601">
            <v>32758</v>
          </cell>
          <cell r="AM601">
            <v>40319</v>
          </cell>
          <cell r="AN601">
            <v>38566</v>
          </cell>
          <cell r="AO601">
            <v>36812</v>
          </cell>
          <cell r="AQ601">
            <v>412464</v>
          </cell>
          <cell r="AR601">
            <v>412464</v>
          </cell>
          <cell r="AS601">
            <v>419575.55</v>
          </cell>
          <cell r="AT601">
            <v>419575.55</v>
          </cell>
          <cell r="AU601">
            <v>419576</v>
          </cell>
          <cell r="AV601">
            <v>419576</v>
          </cell>
          <cell r="AW601" t="e">
            <v>#REF!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D601">
            <v>0</v>
          </cell>
          <cell r="BE601">
            <v>0</v>
          </cell>
          <cell r="BF601">
            <v>80587.92</v>
          </cell>
          <cell r="BH601">
            <v>412464</v>
          </cell>
          <cell r="BI601">
            <v>1208023</v>
          </cell>
          <cell r="BJ601">
            <v>1137204</v>
          </cell>
          <cell r="BK601">
            <v>419576</v>
          </cell>
          <cell r="BL601">
            <v>419576</v>
          </cell>
          <cell r="BO601">
            <v>419576</v>
          </cell>
          <cell r="BP601">
            <v>-7112</v>
          </cell>
          <cell r="BQ601">
            <v>0</v>
          </cell>
          <cell r="BS601">
            <v>0</v>
          </cell>
          <cell r="BT601">
            <v>419576</v>
          </cell>
          <cell r="BU601">
            <v>0</v>
          </cell>
          <cell r="BV601">
            <v>419576</v>
          </cell>
        </row>
        <row r="602">
          <cell r="C602" t="str">
            <v>O&amp;M</v>
          </cell>
          <cell r="D602" t="str">
            <v>Non-PT</v>
          </cell>
          <cell r="I602">
            <v>0</v>
          </cell>
          <cell r="J602">
            <v>0</v>
          </cell>
          <cell r="K602">
            <v>0</v>
          </cell>
          <cell r="L602" t="str">
            <v xml:space="preserve"> </v>
          </cell>
          <cell r="M602">
            <v>0</v>
          </cell>
          <cell r="N602">
            <v>0</v>
          </cell>
          <cell r="O602">
            <v>0</v>
          </cell>
          <cell r="P602" t="str">
            <v xml:space="preserve"> 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D602">
            <v>0</v>
          </cell>
          <cell r="BE602">
            <v>0</v>
          </cell>
          <cell r="BF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O602">
            <v>0</v>
          </cell>
          <cell r="BP602">
            <v>0</v>
          </cell>
          <cell r="BQ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4">
          <cell r="D604" t="str">
            <v>Non-PT</v>
          </cell>
          <cell r="I604">
            <v>234040.54</v>
          </cell>
          <cell r="J604">
            <v>224097.24</v>
          </cell>
          <cell r="K604">
            <v>-9943.3000000000029</v>
          </cell>
          <cell r="L604">
            <v>-4.4370470604635753E-2</v>
          </cell>
          <cell r="M604">
            <v>1119286.6000000001</v>
          </cell>
          <cell r="N604">
            <v>1333784.92</v>
          </cell>
          <cell r="O604">
            <v>214498.32</v>
          </cell>
          <cell r="P604">
            <v>0.16081927212072544</v>
          </cell>
          <cell r="R604">
            <v>241113.86999999997</v>
          </cell>
          <cell r="S604">
            <v>105843</v>
          </cell>
          <cell r="T604">
            <v>152064.54999999999</v>
          </cell>
          <cell r="U604">
            <v>179504.04</v>
          </cell>
          <cell r="V604">
            <v>206720.6</v>
          </cell>
          <cell r="W604">
            <v>234040.54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226598.16</v>
          </cell>
          <cell r="AE604">
            <v>196985.28</v>
          </cell>
          <cell r="AF604">
            <v>216726.2</v>
          </cell>
          <cell r="AG604">
            <v>224097.24</v>
          </cell>
          <cell r="AH604">
            <v>245280.8</v>
          </cell>
          <cell r="AI604">
            <v>224097.24</v>
          </cell>
          <cell r="AJ604">
            <v>252612.84</v>
          </cell>
          <cell r="AK604">
            <v>264069.08</v>
          </cell>
          <cell r="AL604">
            <v>229701.36</v>
          </cell>
          <cell r="AM604">
            <v>282601.71999999997</v>
          </cell>
          <cell r="AN604">
            <v>270358.83999999997</v>
          </cell>
          <cell r="AO604">
            <v>258114.68</v>
          </cell>
          <cell r="AQ604">
            <v>2891243.44</v>
          </cell>
          <cell r="AR604">
            <v>2891243.44</v>
          </cell>
          <cell r="AS604">
            <v>2938803.9499999997</v>
          </cell>
          <cell r="AT604">
            <v>2780885.1199999996</v>
          </cell>
          <cell r="AU604">
            <v>2775338.44</v>
          </cell>
          <cell r="AV604">
            <v>2775339.44</v>
          </cell>
          <cell r="AW604" t="e">
            <v>#REF!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D604">
            <v>2550409.09</v>
          </cell>
          <cell r="BE604">
            <v>2120550.16</v>
          </cell>
          <cell r="BF604">
            <v>3138106.77</v>
          </cell>
          <cell r="BH604">
            <v>2891243.44</v>
          </cell>
          <cell r="BI604">
            <v>3611111</v>
          </cell>
          <cell r="BJ604">
            <v>3399420</v>
          </cell>
          <cell r="BK604">
            <v>2775339.44</v>
          </cell>
          <cell r="BL604">
            <v>2775339.44</v>
          </cell>
          <cell r="BM604">
            <v>0</v>
          </cell>
          <cell r="BN604">
            <v>0</v>
          </cell>
          <cell r="BO604">
            <v>1656052.84</v>
          </cell>
          <cell r="BP604">
            <v>115903.99999999997</v>
          </cell>
          <cell r="BQ604">
            <v>0</v>
          </cell>
          <cell r="BS604">
            <v>3072178.46</v>
          </cell>
          <cell r="BT604">
            <v>2775339.44</v>
          </cell>
          <cell r="BU604">
            <v>3072178.46</v>
          </cell>
          <cell r="BV604">
            <v>-296839.02000000025</v>
          </cell>
        </row>
        <row r="606">
          <cell r="C606" t="str">
            <v>O&amp;M</v>
          </cell>
          <cell r="E606" t="str">
            <v>IA-P-PT-Sarbanes Oxley</v>
          </cell>
          <cell r="I606">
            <v>13221</v>
          </cell>
          <cell r="J606">
            <v>1128</v>
          </cell>
          <cell r="K606">
            <v>-12093</v>
          </cell>
          <cell r="L606">
            <v>-10.720744680851064</v>
          </cell>
          <cell r="M606">
            <v>20649</v>
          </cell>
          <cell r="N606">
            <v>6717</v>
          </cell>
          <cell r="O606">
            <v>-13932</v>
          </cell>
          <cell r="P606">
            <v>-2.0741402411790979</v>
          </cell>
          <cell r="R606">
            <v>-42</v>
          </cell>
          <cell r="S606">
            <v>0</v>
          </cell>
          <cell r="T606">
            <v>770</v>
          </cell>
          <cell r="U606">
            <v>-62</v>
          </cell>
          <cell r="V606">
            <v>6762</v>
          </cell>
          <cell r="W606">
            <v>13221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1142</v>
          </cell>
          <cell r="AE606">
            <v>993</v>
          </cell>
          <cell r="AF606">
            <v>1091</v>
          </cell>
          <cell r="AG606">
            <v>1128</v>
          </cell>
          <cell r="AH606">
            <v>1235</v>
          </cell>
          <cell r="AI606">
            <v>1128</v>
          </cell>
          <cell r="AJ606">
            <v>1272</v>
          </cell>
          <cell r="AK606">
            <v>1330</v>
          </cell>
          <cell r="AL606">
            <v>1157</v>
          </cell>
          <cell r="AM606">
            <v>1423</v>
          </cell>
          <cell r="AN606">
            <v>1361</v>
          </cell>
          <cell r="AO606">
            <v>1299</v>
          </cell>
          <cell r="AQ606">
            <v>14559</v>
          </cell>
          <cell r="AR606">
            <v>14559</v>
          </cell>
          <cell r="AS606">
            <v>14559</v>
          </cell>
          <cell r="AT606">
            <v>20098</v>
          </cell>
          <cell r="AU606">
            <v>20098</v>
          </cell>
          <cell r="AV606">
            <v>20098</v>
          </cell>
          <cell r="AW606" t="e">
            <v>#REF!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D606">
            <v>65613.820000000007</v>
          </cell>
          <cell r="BE606">
            <v>18174</v>
          </cell>
          <cell r="BF606">
            <v>0</v>
          </cell>
          <cell r="BH606">
            <v>14559</v>
          </cell>
          <cell r="BI606">
            <v>0</v>
          </cell>
          <cell r="BJ606">
            <v>0</v>
          </cell>
          <cell r="BK606">
            <v>20098</v>
          </cell>
          <cell r="BL606">
            <v>20098</v>
          </cell>
          <cell r="BO606">
            <v>-551</v>
          </cell>
          <cell r="BP606">
            <v>-5539</v>
          </cell>
          <cell r="BQ606">
            <v>0</v>
          </cell>
          <cell r="BS606">
            <v>4909</v>
          </cell>
          <cell r="BT606">
            <v>20098</v>
          </cell>
          <cell r="BU606">
            <v>4909</v>
          </cell>
          <cell r="BV606">
            <v>15189</v>
          </cell>
        </row>
        <row r="607">
          <cell r="C607" t="str">
            <v>O&amp;M</v>
          </cell>
          <cell r="E607" t="str">
            <v>IA-P-E-PT-Sarbanes Oxley</v>
          </cell>
          <cell r="I607">
            <v>28294.63</v>
          </cell>
          <cell r="J607">
            <v>21283</v>
          </cell>
          <cell r="K607">
            <v>-7011.630000000001</v>
          </cell>
          <cell r="L607">
            <v>-0.32944744631865813</v>
          </cell>
          <cell r="M607">
            <v>76078.179999999993</v>
          </cell>
          <cell r="N607">
            <v>126722</v>
          </cell>
          <cell r="O607">
            <v>50643.820000000007</v>
          </cell>
          <cell r="P607">
            <v>0.39964504979403742</v>
          </cell>
          <cell r="R607">
            <v>21607.9</v>
          </cell>
          <cell r="S607">
            <v>0</v>
          </cell>
          <cell r="T607">
            <v>6627.77</v>
          </cell>
          <cell r="U607">
            <v>2814.89</v>
          </cell>
          <cell r="V607">
            <v>16732.990000000002</v>
          </cell>
          <cell r="W607">
            <v>28294.63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D607">
            <v>21530</v>
          </cell>
          <cell r="AE607">
            <v>18722</v>
          </cell>
          <cell r="AF607">
            <v>20594</v>
          </cell>
          <cell r="AG607">
            <v>21283</v>
          </cell>
          <cell r="AH607">
            <v>23310</v>
          </cell>
          <cell r="AI607">
            <v>21283</v>
          </cell>
          <cell r="AJ607">
            <v>23995</v>
          </cell>
          <cell r="AK607">
            <v>25086</v>
          </cell>
          <cell r="AL607">
            <v>21814</v>
          </cell>
          <cell r="AM607">
            <v>26848</v>
          </cell>
          <cell r="AN607">
            <v>25681</v>
          </cell>
          <cell r="AO607">
            <v>24514</v>
          </cell>
          <cell r="AQ607">
            <v>274660</v>
          </cell>
          <cell r="AR607">
            <v>274660</v>
          </cell>
          <cell r="AS607">
            <v>279395.09000000003</v>
          </cell>
          <cell r="AT607">
            <v>384691.8</v>
          </cell>
          <cell r="AU607">
            <v>350277</v>
          </cell>
          <cell r="AV607">
            <v>350277</v>
          </cell>
          <cell r="AW607" t="e">
            <v>#REF!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D607">
            <v>277598.44</v>
          </cell>
          <cell r="BE607">
            <v>0</v>
          </cell>
          <cell r="BF607">
            <v>0</v>
          </cell>
          <cell r="BH607">
            <v>274660</v>
          </cell>
          <cell r="BI607">
            <v>0</v>
          </cell>
          <cell r="BJ607">
            <v>0</v>
          </cell>
          <cell r="BK607">
            <v>350277</v>
          </cell>
          <cell r="BL607">
            <v>350277</v>
          </cell>
          <cell r="BO607">
            <v>274198.82</v>
          </cell>
          <cell r="BP607">
            <v>-75617</v>
          </cell>
          <cell r="BQ607">
            <v>0</v>
          </cell>
          <cell r="BS607">
            <v>114971.4</v>
          </cell>
          <cell r="BT607">
            <v>350277</v>
          </cell>
          <cell r="BU607">
            <v>114971.4</v>
          </cell>
          <cell r="BV607">
            <v>235305.60000000001</v>
          </cell>
        </row>
        <row r="608">
          <cell r="C608" t="str">
            <v>O&amp;M</v>
          </cell>
          <cell r="E608" t="str">
            <v>IA-P-E-PT-Integratio</v>
          </cell>
          <cell r="F608" t="str">
            <v>T&amp;E</v>
          </cell>
          <cell r="I608">
            <v>0</v>
          </cell>
          <cell r="J608">
            <v>0</v>
          </cell>
          <cell r="K608">
            <v>0</v>
          </cell>
          <cell r="L608" t="str">
            <v xml:space="preserve"> </v>
          </cell>
          <cell r="M608">
            <v>0</v>
          </cell>
          <cell r="N608">
            <v>0</v>
          </cell>
          <cell r="O608">
            <v>0</v>
          </cell>
          <cell r="P608" t="str">
            <v xml:space="preserve"> 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D608">
            <v>0</v>
          </cell>
          <cell r="BE608">
            <v>0</v>
          </cell>
          <cell r="BF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O608">
            <v>0</v>
          </cell>
          <cell r="BP608">
            <v>0</v>
          </cell>
          <cell r="BQ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C609" t="str">
            <v>O&amp;M</v>
          </cell>
          <cell r="E609" t="str">
            <v>IA-T-E-PT-SarbOxleyS</v>
          </cell>
          <cell r="I609">
            <v>0</v>
          </cell>
          <cell r="J609">
            <v>391</v>
          </cell>
          <cell r="K609">
            <v>391</v>
          </cell>
          <cell r="L609">
            <v>1</v>
          </cell>
          <cell r="M609">
            <v>0</v>
          </cell>
          <cell r="N609">
            <v>2328</v>
          </cell>
          <cell r="O609">
            <v>2328</v>
          </cell>
          <cell r="P609">
            <v>1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396</v>
          </cell>
          <cell r="AE609">
            <v>344</v>
          </cell>
          <cell r="AF609">
            <v>378</v>
          </cell>
          <cell r="AG609">
            <v>391</v>
          </cell>
          <cell r="AH609">
            <v>428</v>
          </cell>
          <cell r="AI609">
            <v>391</v>
          </cell>
          <cell r="AJ609">
            <v>441</v>
          </cell>
          <cell r="AK609">
            <v>461</v>
          </cell>
          <cell r="AL609">
            <v>401</v>
          </cell>
          <cell r="AM609">
            <v>493</v>
          </cell>
          <cell r="AN609">
            <v>472</v>
          </cell>
          <cell r="AO609">
            <v>452</v>
          </cell>
          <cell r="AQ609">
            <v>5048</v>
          </cell>
          <cell r="AR609">
            <v>5048</v>
          </cell>
          <cell r="AS609">
            <v>5135.3599999999997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D609">
            <v>-49.62</v>
          </cell>
          <cell r="BE609">
            <v>0</v>
          </cell>
          <cell r="BF609">
            <v>0</v>
          </cell>
          <cell r="BH609">
            <v>5048</v>
          </cell>
          <cell r="BI609">
            <v>125614</v>
          </cell>
          <cell r="BJ609">
            <v>118250</v>
          </cell>
          <cell r="BK609">
            <v>0</v>
          </cell>
          <cell r="BL609">
            <v>0</v>
          </cell>
          <cell r="BO609">
            <v>0</v>
          </cell>
          <cell r="BP609">
            <v>5048</v>
          </cell>
          <cell r="BQ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C610" t="str">
            <v>O&amp;M</v>
          </cell>
          <cell r="E610" t="str">
            <v>IA-T-E-PT-Iaudi</v>
          </cell>
          <cell r="I610">
            <v>37522.230000000003</v>
          </cell>
          <cell r="J610">
            <v>24839</v>
          </cell>
          <cell r="K610">
            <v>-12683.230000000003</v>
          </cell>
          <cell r="L610">
            <v>-0.51061757719714973</v>
          </cell>
          <cell r="M610">
            <v>424636.1</v>
          </cell>
          <cell r="N610">
            <v>147891</v>
          </cell>
          <cell r="O610">
            <v>-276745.09999999998</v>
          </cell>
          <cell r="P610">
            <v>-1.871277494911793</v>
          </cell>
          <cell r="R610">
            <v>57901.98</v>
          </cell>
          <cell r="S610">
            <v>72708.800000000003</v>
          </cell>
          <cell r="T610">
            <v>132827.29</v>
          </cell>
          <cell r="U610">
            <v>83080.850000000006</v>
          </cell>
          <cell r="V610">
            <v>40594.949999999997</v>
          </cell>
          <cell r="W610">
            <v>37522.230000000003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25126</v>
          </cell>
          <cell r="AE610">
            <v>21849</v>
          </cell>
          <cell r="AF610">
            <v>24034</v>
          </cell>
          <cell r="AG610">
            <v>24839</v>
          </cell>
          <cell r="AH610">
            <v>27204</v>
          </cell>
          <cell r="AI610">
            <v>24839</v>
          </cell>
          <cell r="AJ610">
            <v>28004</v>
          </cell>
          <cell r="AK610">
            <v>29277</v>
          </cell>
          <cell r="AL610">
            <v>25458</v>
          </cell>
          <cell r="AM610">
            <v>31333</v>
          </cell>
          <cell r="AN610">
            <v>29971</v>
          </cell>
          <cell r="AO610">
            <v>28608</v>
          </cell>
          <cell r="AQ610">
            <v>320542</v>
          </cell>
          <cell r="AR610">
            <v>364042.22</v>
          </cell>
          <cell r="AS610">
            <v>370318.22</v>
          </cell>
          <cell r="AT610">
            <v>510357.67</v>
          </cell>
          <cell r="AU610">
            <v>508105</v>
          </cell>
          <cell r="AV610">
            <v>508105</v>
          </cell>
          <cell r="AW610" t="e">
            <v>#REF!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D610">
            <v>524933.76</v>
          </cell>
          <cell r="BE610">
            <v>198794.05</v>
          </cell>
          <cell r="BF610">
            <v>76433.25</v>
          </cell>
          <cell r="BH610">
            <v>320542</v>
          </cell>
          <cell r="BI610">
            <v>58425</v>
          </cell>
          <cell r="BJ610">
            <v>55000</v>
          </cell>
          <cell r="BK610">
            <v>508105</v>
          </cell>
          <cell r="BL610">
            <v>508105</v>
          </cell>
          <cell r="BO610">
            <v>83468.900000000023</v>
          </cell>
          <cell r="BP610">
            <v>-187563</v>
          </cell>
          <cell r="BQ610">
            <v>0</v>
          </cell>
          <cell r="BS610">
            <v>256494.6</v>
          </cell>
          <cell r="BT610">
            <v>508105</v>
          </cell>
          <cell r="BU610">
            <v>256494.6</v>
          </cell>
          <cell r="BV610">
            <v>251610.4</v>
          </cell>
        </row>
        <row r="611">
          <cell r="C611" t="str">
            <v>O&amp;M</v>
          </cell>
          <cell r="E611" t="str">
            <v>IA-P-PT-Integration Pass Through</v>
          </cell>
          <cell r="I611">
            <v>0</v>
          </cell>
          <cell r="J611">
            <v>0</v>
          </cell>
          <cell r="K611">
            <v>0</v>
          </cell>
          <cell r="L611" t="str">
            <v xml:space="preserve"> </v>
          </cell>
          <cell r="M611">
            <v>0</v>
          </cell>
          <cell r="N611">
            <v>0</v>
          </cell>
          <cell r="O611">
            <v>0</v>
          </cell>
          <cell r="P611" t="str">
            <v xml:space="preserve"> 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D611">
            <v>0</v>
          </cell>
          <cell r="BE611">
            <v>0</v>
          </cell>
          <cell r="BF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BQ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3">
          <cell r="D613" t="str">
            <v>PT</v>
          </cell>
          <cell r="I613">
            <v>79037.860000000015</v>
          </cell>
          <cell r="J613">
            <v>47641</v>
          </cell>
          <cell r="K613">
            <v>-31396.860000000004</v>
          </cell>
          <cell r="L613">
            <v>-0.65903024705610724</v>
          </cell>
          <cell r="M613">
            <v>521363.27999999997</v>
          </cell>
          <cell r="N613">
            <v>283658</v>
          </cell>
          <cell r="O613">
            <v>-237705.27999999997</v>
          </cell>
          <cell r="P613">
            <v>-0.83799956285385913</v>
          </cell>
          <cell r="R613">
            <v>79467.88</v>
          </cell>
          <cell r="S613">
            <v>72708.800000000003</v>
          </cell>
          <cell r="T613">
            <v>140225.06</v>
          </cell>
          <cell r="U613">
            <v>85833.74</v>
          </cell>
          <cell r="V613">
            <v>64089.94</v>
          </cell>
          <cell r="W613">
            <v>79037.860000000015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48194</v>
          </cell>
          <cell r="AE613">
            <v>41908</v>
          </cell>
          <cell r="AF613">
            <v>46097</v>
          </cell>
          <cell r="AG613">
            <v>47641</v>
          </cell>
          <cell r="AH613">
            <v>52177</v>
          </cell>
          <cell r="AI613">
            <v>47641</v>
          </cell>
          <cell r="AJ613">
            <v>53712</v>
          </cell>
          <cell r="AK613">
            <v>56154</v>
          </cell>
          <cell r="AL613">
            <v>48830</v>
          </cell>
          <cell r="AM613">
            <v>60097</v>
          </cell>
          <cell r="AN613">
            <v>57485</v>
          </cell>
          <cell r="AO613">
            <v>54873</v>
          </cell>
          <cell r="AQ613">
            <v>614809</v>
          </cell>
          <cell r="AR613">
            <v>658309.22</v>
          </cell>
          <cell r="AS613">
            <v>669407.66999999993</v>
          </cell>
          <cell r="AT613">
            <v>915147.47</v>
          </cell>
          <cell r="AU613">
            <v>878480</v>
          </cell>
          <cell r="AV613">
            <v>878480</v>
          </cell>
          <cell r="AW613" t="e">
            <v>#REF!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D613">
            <v>868096.4</v>
          </cell>
          <cell r="BE613">
            <v>216968.05</v>
          </cell>
          <cell r="BF613">
            <v>76433.25</v>
          </cell>
          <cell r="BH613">
            <v>614809</v>
          </cell>
          <cell r="BI613">
            <v>184039</v>
          </cell>
          <cell r="BJ613">
            <v>173250</v>
          </cell>
          <cell r="BK613">
            <v>878480</v>
          </cell>
          <cell r="BL613">
            <v>878480</v>
          </cell>
          <cell r="BM613">
            <v>0</v>
          </cell>
          <cell r="BN613">
            <v>0</v>
          </cell>
          <cell r="BO613">
            <v>357116.72000000003</v>
          </cell>
          <cell r="BP613">
            <v>-263671</v>
          </cell>
          <cell r="BQ613">
            <v>0</v>
          </cell>
          <cell r="BS613">
            <v>376375</v>
          </cell>
          <cell r="BT613">
            <v>878480</v>
          </cell>
          <cell r="BU613">
            <v>376375</v>
          </cell>
          <cell r="BV613">
            <v>502105</v>
          </cell>
        </row>
        <row r="615">
          <cell r="C615" t="str">
            <v>O &amp; M Total</v>
          </cell>
          <cell r="I615">
            <v>313078.39999999997</v>
          </cell>
          <cell r="J615">
            <v>271738.23999999999</v>
          </cell>
          <cell r="K615">
            <v>-41340.160000000003</v>
          </cell>
          <cell r="L615">
            <v>-0.15213228730707906</v>
          </cell>
          <cell r="M615">
            <v>1640649.88</v>
          </cell>
          <cell r="N615">
            <v>1617442.92</v>
          </cell>
          <cell r="O615">
            <v>-23206.959999999963</v>
          </cell>
          <cell r="P615">
            <v>-1.4347931363166722E-2</v>
          </cell>
          <cell r="R615">
            <v>320581.74999999994</v>
          </cell>
          <cell r="S615">
            <v>178551.8</v>
          </cell>
          <cell r="T615">
            <v>292289.61</v>
          </cell>
          <cell r="U615">
            <v>265337.78000000003</v>
          </cell>
          <cell r="V615">
            <v>270810.53999999998</v>
          </cell>
          <cell r="W615">
            <v>313078.39999999997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274792.16000000003</v>
          </cell>
          <cell r="AE615">
            <v>238893.28</v>
          </cell>
          <cell r="AF615">
            <v>262823.2</v>
          </cell>
          <cell r="AG615">
            <v>271738.23999999999</v>
          </cell>
          <cell r="AH615">
            <v>297457.8</v>
          </cell>
          <cell r="AI615">
            <v>271738.23999999999</v>
          </cell>
          <cell r="AJ615">
            <v>306324.83999999997</v>
          </cell>
          <cell r="AK615">
            <v>320223.08</v>
          </cell>
          <cell r="AL615">
            <v>278531.36</v>
          </cell>
          <cell r="AM615">
            <v>342698.72</v>
          </cell>
          <cell r="AN615">
            <v>327843.83999999997</v>
          </cell>
          <cell r="AO615">
            <v>312987.68</v>
          </cell>
          <cell r="AQ615">
            <v>3506052.44</v>
          </cell>
          <cell r="AR615">
            <v>3549552.66</v>
          </cell>
          <cell r="AS615">
            <v>3608211.6199999992</v>
          </cell>
          <cell r="AT615">
            <v>3696032.5899999994</v>
          </cell>
          <cell r="AU615">
            <v>3653818.44</v>
          </cell>
          <cell r="AV615">
            <v>3653819.44</v>
          </cell>
          <cell r="AW615" t="e">
            <v>#REF!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D615">
            <v>3418505.4899999993</v>
          </cell>
          <cell r="BE615">
            <v>2337518.21</v>
          </cell>
          <cell r="BF615">
            <v>3214540.02</v>
          </cell>
          <cell r="BH615">
            <v>3506052.44</v>
          </cell>
          <cell r="BI615">
            <v>3795150</v>
          </cell>
          <cell r="BJ615">
            <v>3572670</v>
          </cell>
          <cell r="BK615">
            <v>3653819.44</v>
          </cell>
          <cell r="BL615">
            <v>3653819.44</v>
          </cell>
          <cell r="BM615">
            <v>0</v>
          </cell>
          <cell r="BN615">
            <v>0</v>
          </cell>
          <cell r="BO615">
            <v>2013169.56</v>
          </cell>
          <cell r="BP615">
            <v>-147767.00000000003</v>
          </cell>
          <cell r="BQ615">
            <v>0</v>
          </cell>
          <cell r="BS615">
            <v>3448553.46</v>
          </cell>
          <cell r="BT615">
            <v>3653819.44</v>
          </cell>
          <cell r="BU615">
            <v>3448553.46</v>
          </cell>
          <cell r="BV615">
            <v>205265.97999999975</v>
          </cell>
        </row>
        <row r="617">
          <cell r="I617">
            <v>20777.0268</v>
          </cell>
          <cell r="J617">
            <v>-11949.763199999999</v>
          </cell>
          <cell r="K617">
            <v>-32726.79</v>
          </cell>
          <cell r="L617">
            <v>2.7386977844046316</v>
          </cell>
          <cell r="M617">
            <v>-168294.38339999999</v>
          </cell>
          <cell r="N617">
            <v>51610.719999999994</v>
          </cell>
          <cell r="O617">
            <v>219905.10339999999</v>
          </cell>
          <cell r="P617">
            <v>4.2608416119751871</v>
          </cell>
          <cell r="W617">
            <v>20777.0268</v>
          </cell>
          <cell r="AV617">
            <v>277742.27999999997</v>
          </cell>
          <cell r="BH617">
            <v>292494.7424000001</v>
          </cell>
          <cell r="BK617">
            <v>277742.27999999997</v>
          </cell>
          <cell r="BL617">
            <v>277742.27999999997</v>
          </cell>
          <cell r="BP617">
            <v>14752.462400000135</v>
          </cell>
        </row>
        <row r="618">
          <cell r="I618">
            <v>292301.37319999997</v>
          </cell>
          <cell r="J618">
            <v>283688.00319999998</v>
          </cell>
          <cell r="K618">
            <v>-8613.3699999999953</v>
          </cell>
          <cell r="L618">
            <v>-3.0362122835090672E-2</v>
          </cell>
          <cell r="M618">
            <v>1808944.2633999998</v>
          </cell>
          <cell r="N618">
            <v>1565832.2</v>
          </cell>
          <cell r="O618">
            <v>-243112.06339999987</v>
          </cell>
          <cell r="P618">
            <v>-0.15526061055584364</v>
          </cell>
          <cell r="W618">
            <v>292301.37319999997</v>
          </cell>
          <cell r="AV618">
            <v>3376077.16</v>
          </cell>
          <cell r="BH618">
            <v>3213557.6975999996</v>
          </cell>
          <cell r="BK618">
            <v>3376077.16</v>
          </cell>
          <cell r="BL618">
            <v>3376077.16</v>
          </cell>
          <cell r="BP618">
            <v>-162519.46240000054</v>
          </cell>
        </row>
        <row r="620">
          <cell r="B620" t="str">
            <v>Internal Audit</v>
          </cell>
          <cell r="I620">
            <v>313078.39999999997</v>
          </cell>
          <cell r="J620">
            <v>271738.23999999999</v>
          </cell>
          <cell r="K620">
            <v>-41340.160000000003</v>
          </cell>
          <cell r="L620">
            <v>-0.15213228730707906</v>
          </cell>
          <cell r="M620">
            <v>1640649.88</v>
          </cell>
          <cell r="N620">
            <v>1617442.92</v>
          </cell>
          <cell r="O620">
            <v>-23206.959999999963</v>
          </cell>
          <cell r="P620">
            <v>-1.4347931363166722E-2</v>
          </cell>
          <cell r="R620">
            <v>320581.74999999994</v>
          </cell>
          <cell r="S620">
            <v>178551.8</v>
          </cell>
          <cell r="T620">
            <v>292289.61</v>
          </cell>
          <cell r="U620">
            <v>265337.78000000003</v>
          </cell>
          <cell r="V620">
            <v>270810.53999999998</v>
          </cell>
          <cell r="W620">
            <v>313078.39999999997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274792.16000000003</v>
          </cell>
          <cell r="AE620">
            <v>238893.28</v>
          </cell>
          <cell r="AF620">
            <v>262823.2</v>
          </cell>
          <cell r="AG620">
            <v>271738.23999999999</v>
          </cell>
          <cell r="AH620">
            <v>297457.8</v>
          </cell>
          <cell r="AI620">
            <v>271738.23999999999</v>
          </cell>
          <cell r="AJ620">
            <v>306324.83999999997</v>
          </cell>
          <cell r="AK620">
            <v>320223.08</v>
          </cell>
          <cell r="AL620">
            <v>278531.36</v>
          </cell>
          <cell r="AM620">
            <v>342698.72</v>
          </cell>
          <cell r="AN620">
            <v>327843.83999999997</v>
          </cell>
          <cell r="AO620">
            <v>312987.68</v>
          </cell>
          <cell r="AQ620">
            <v>3506052.44</v>
          </cell>
          <cell r="AR620">
            <v>3549552.66</v>
          </cell>
          <cell r="AS620">
            <v>3608211.6199999992</v>
          </cell>
          <cell r="AT620">
            <v>3696032.5899999994</v>
          </cell>
          <cell r="AU620">
            <v>3653818.44</v>
          </cell>
          <cell r="AV620">
            <v>3653819.44</v>
          </cell>
          <cell r="AW620" t="e">
            <v>#REF!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D620">
            <v>3418505.4899999993</v>
          </cell>
          <cell r="BE620">
            <v>2337518.21</v>
          </cell>
          <cell r="BF620">
            <v>3214540.02</v>
          </cell>
          <cell r="BH620">
            <v>3506052.44</v>
          </cell>
          <cell r="BI620">
            <v>3795150</v>
          </cell>
          <cell r="BJ620">
            <v>3572670</v>
          </cell>
          <cell r="BK620">
            <v>3653819.44</v>
          </cell>
          <cell r="BL620">
            <v>3653819.44</v>
          </cell>
          <cell r="BM620">
            <v>0</v>
          </cell>
          <cell r="BN620">
            <v>0</v>
          </cell>
          <cell r="BO620">
            <v>2013169.56</v>
          </cell>
          <cell r="BP620">
            <v>-147767.00000000003</v>
          </cell>
          <cell r="BQ620">
            <v>0</v>
          </cell>
          <cell r="BS620">
            <v>3448553.46</v>
          </cell>
          <cell r="BT620">
            <v>3653819.44</v>
          </cell>
          <cell r="BU620">
            <v>3448553.46</v>
          </cell>
          <cell r="BV620">
            <v>205265.97999999975</v>
          </cell>
        </row>
        <row r="622">
          <cell r="E622" t="str">
            <v>LE-P-E-PT-C-C&amp;F</v>
          </cell>
          <cell r="G622" t="str">
            <v>Corp &amp; Financial Transactions</v>
          </cell>
          <cell r="I622">
            <v>0</v>
          </cell>
          <cell r="J622">
            <v>0</v>
          </cell>
          <cell r="K622">
            <v>0</v>
          </cell>
          <cell r="L622" t="str">
            <v xml:space="preserve"> </v>
          </cell>
          <cell r="M622">
            <v>0</v>
          </cell>
          <cell r="N622">
            <v>0</v>
          </cell>
          <cell r="O622">
            <v>0</v>
          </cell>
          <cell r="P622" t="str">
            <v xml:space="preserve"> 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D622">
            <v>0</v>
          </cell>
          <cell r="BE622">
            <v>0</v>
          </cell>
          <cell r="BF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O622">
            <v>0</v>
          </cell>
          <cell r="BP622">
            <v>0</v>
          </cell>
          <cell r="BQ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E623" t="str">
            <v>LE-P-PT-C-C&amp;FT Def</v>
          </cell>
          <cell r="G623" t="str">
            <v>Corp &amp; Financial Transactions</v>
          </cell>
          <cell r="I623">
            <v>22411</v>
          </cell>
          <cell r="J623">
            <v>24138</v>
          </cell>
          <cell r="K623">
            <v>1727</v>
          </cell>
          <cell r="L623">
            <v>7.1546938437318755E-2</v>
          </cell>
          <cell r="M623">
            <v>207235</v>
          </cell>
          <cell r="N623">
            <v>149426</v>
          </cell>
          <cell r="O623">
            <v>-57809</v>
          </cell>
          <cell r="P623">
            <v>-0.38687377029432629</v>
          </cell>
          <cell r="R623">
            <v>125685</v>
          </cell>
          <cell r="S623">
            <v>0</v>
          </cell>
          <cell r="T623">
            <v>25518</v>
          </cell>
          <cell r="U623">
            <v>9392</v>
          </cell>
          <cell r="V623">
            <v>24229</v>
          </cell>
          <cell r="W623">
            <v>22411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26437</v>
          </cell>
          <cell r="AE623">
            <v>22989</v>
          </cell>
          <cell r="AF623">
            <v>25287</v>
          </cell>
          <cell r="AG623">
            <v>24138</v>
          </cell>
          <cell r="AH623">
            <v>26437</v>
          </cell>
          <cell r="AI623">
            <v>24138</v>
          </cell>
          <cell r="AJ623">
            <v>25287</v>
          </cell>
          <cell r="AK623">
            <v>26437</v>
          </cell>
          <cell r="AL623">
            <v>22989</v>
          </cell>
          <cell r="AM623">
            <v>26437</v>
          </cell>
          <cell r="AN623">
            <v>25287</v>
          </cell>
          <cell r="AO623">
            <v>24137</v>
          </cell>
          <cell r="AQ623">
            <v>300000</v>
          </cell>
          <cell r="AR623">
            <v>300000</v>
          </cell>
          <cell r="AS623">
            <v>300000</v>
          </cell>
          <cell r="AT623">
            <v>300000</v>
          </cell>
          <cell r="AU623">
            <v>300000</v>
          </cell>
          <cell r="AV623">
            <v>300000</v>
          </cell>
          <cell r="AW623" t="e">
            <v>#REF!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D623">
            <v>-25033</v>
          </cell>
          <cell r="BE623">
            <v>943250</v>
          </cell>
          <cell r="BF623">
            <v>453694.21</v>
          </cell>
          <cell r="BH623">
            <v>300000</v>
          </cell>
          <cell r="BI623">
            <v>358754</v>
          </cell>
          <cell r="BJ623">
            <v>350004</v>
          </cell>
          <cell r="BK623">
            <v>300000</v>
          </cell>
          <cell r="BL623">
            <v>300000</v>
          </cell>
          <cell r="BO623">
            <v>92765</v>
          </cell>
          <cell r="BP623">
            <v>0</v>
          </cell>
          <cell r="BQ623">
            <v>0</v>
          </cell>
          <cell r="BS623">
            <v>300000</v>
          </cell>
          <cell r="BT623">
            <v>300000</v>
          </cell>
          <cell r="BU623">
            <v>300000</v>
          </cell>
          <cell r="BV623">
            <v>0</v>
          </cell>
        </row>
        <row r="624">
          <cell r="E624" t="str">
            <v>LE-P-C&amp;FTAT3</v>
          </cell>
          <cell r="G624" t="str">
            <v>Corp &amp; Financial Transactions</v>
          </cell>
          <cell r="I624">
            <v>0</v>
          </cell>
          <cell r="J624">
            <v>0</v>
          </cell>
          <cell r="K624">
            <v>0</v>
          </cell>
          <cell r="L624" t="str">
            <v xml:space="preserve"> </v>
          </cell>
          <cell r="M624">
            <v>0</v>
          </cell>
          <cell r="N624">
            <v>0</v>
          </cell>
          <cell r="O624">
            <v>0</v>
          </cell>
          <cell r="P624" t="str">
            <v xml:space="preserve"> 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D624">
            <v>84.43</v>
          </cell>
          <cell r="BE624">
            <v>0</v>
          </cell>
          <cell r="BF624">
            <v>688.28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BQ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6">
          <cell r="D626" t="str">
            <v>PT</v>
          </cell>
          <cell r="I626">
            <v>22411</v>
          </cell>
          <cell r="J626">
            <v>24138</v>
          </cell>
          <cell r="K626">
            <v>1727</v>
          </cell>
          <cell r="L626">
            <v>7.1546938437318755E-2</v>
          </cell>
          <cell r="M626">
            <v>207235</v>
          </cell>
          <cell r="N626">
            <v>149426</v>
          </cell>
          <cell r="O626">
            <v>-57809</v>
          </cell>
          <cell r="P626">
            <v>-0.38687377029432629</v>
          </cell>
          <cell r="R626">
            <v>125685</v>
          </cell>
          <cell r="S626">
            <v>0</v>
          </cell>
          <cell r="T626">
            <v>25518</v>
          </cell>
          <cell r="U626">
            <v>9392</v>
          </cell>
          <cell r="V626">
            <v>24229</v>
          </cell>
          <cell r="W626">
            <v>22411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D626">
            <v>26437</v>
          </cell>
          <cell r="AE626">
            <v>22989</v>
          </cell>
          <cell r="AF626">
            <v>25287</v>
          </cell>
          <cell r="AG626">
            <v>24138</v>
          </cell>
          <cell r="AH626">
            <v>26437</v>
          </cell>
          <cell r="AI626">
            <v>24138</v>
          </cell>
          <cell r="AJ626">
            <v>25287</v>
          </cell>
          <cell r="AK626">
            <v>26437</v>
          </cell>
          <cell r="AL626">
            <v>22989</v>
          </cell>
          <cell r="AM626">
            <v>26437</v>
          </cell>
          <cell r="AN626">
            <v>25287</v>
          </cell>
          <cell r="AO626">
            <v>24137</v>
          </cell>
          <cell r="AQ626">
            <v>300000</v>
          </cell>
          <cell r="AR626">
            <v>300000</v>
          </cell>
          <cell r="AS626">
            <v>300000</v>
          </cell>
          <cell r="AT626">
            <v>300000</v>
          </cell>
          <cell r="AU626">
            <v>300000</v>
          </cell>
          <cell r="AV626">
            <v>300000</v>
          </cell>
          <cell r="AW626" t="e">
            <v>#REF!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D626">
            <v>-24948.57</v>
          </cell>
          <cell r="BE626">
            <v>943250</v>
          </cell>
          <cell r="BF626">
            <v>454382.49000000005</v>
          </cell>
          <cell r="BH626">
            <v>300000</v>
          </cell>
          <cell r="BI626">
            <v>358754</v>
          </cell>
          <cell r="BJ626">
            <v>350004</v>
          </cell>
          <cell r="BK626">
            <v>300000</v>
          </cell>
          <cell r="BL626">
            <v>300000</v>
          </cell>
          <cell r="BM626">
            <v>0</v>
          </cell>
          <cell r="BN626">
            <v>0</v>
          </cell>
          <cell r="BO626">
            <v>92765</v>
          </cell>
          <cell r="BP626">
            <v>0</v>
          </cell>
          <cell r="BQ626">
            <v>0</v>
          </cell>
          <cell r="BS626">
            <v>300000</v>
          </cell>
          <cell r="BT626">
            <v>300000</v>
          </cell>
          <cell r="BU626">
            <v>300000</v>
          </cell>
          <cell r="BV626">
            <v>0</v>
          </cell>
        </row>
        <row r="628">
          <cell r="E628" t="str">
            <v>ADD: DSM</v>
          </cell>
          <cell r="I628">
            <v>12487</v>
          </cell>
          <cell r="J628">
            <v>0</v>
          </cell>
          <cell r="K628">
            <v>-12487</v>
          </cell>
          <cell r="L628" t="str">
            <v xml:space="preserve"> </v>
          </cell>
          <cell r="M628">
            <v>27984</v>
          </cell>
          <cell r="N628">
            <v>0</v>
          </cell>
          <cell r="O628">
            <v>-27984</v>
          </cell>
          <cell r="P628" t="str">
            <v xml:space="preserve"> </v>
          </cell>
          <cell r="R628">
            <v>0</v>
          </cell>
          <cell r="S628">
            <v>3260</v>
          </cell>
          <cell r="T628">
            <v>0</v>
          </cell>
          <cell r="U628">
            <v>0</v>
          </cell>
          <cell r="V628">
            <v>0</v>
          </cell>
          <cell r="W628">
            <v>12487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D628">
            <v>43096.68</v>
          </cell>
          <cell r="BE628">
            <v>43096.68</v>
          </cell>
          <cell r="BF628">
            <v>43096.68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O628">
            <v>-27984</v>
          </cell>
          <cell r="BP628">
            <v>0</v>
          </cell>
          <cell r="BQ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</row>
        <row r="630">
          <cell r="D630" t="str">
            <v>Non PT</v>
          </cell>
          <cell r="I630">
            <v>12487</v>
          </cell>
          <cell r="J630">
            <v>0</v>
          </cell>
          <cell r="K630">
            <v>-12487</v>
          </cell>
          <cell r="L630" t="str">
            <v xml:space="preserve"> </v>
          </cell>
          <cell r="M630">
            <v>27984</v>
          </cell>
          <cell r="N630">
            <v>0</v>
          </cell>
          <cell r="O630">
            <v>-27984</v>
          </cell>
          <cell r="P630" t="str">
            <v xml:space="preserve"> </v>
          </cell>
          <cell r="R630">
            <v>0</v>
          </cell>
          <cell r="S630">
            <v>3260</v>
          </cell>
          <cell r="T630">
            <v>0</v>
          </cell>
          <cell r="U630">
            <v>0</v>
          </cell>
          <cell r="V630">
            <v>0</v>
          </cell>
          <cell r="W630">
            <v>12487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D630">
            <v>43096.68</v>
          </cell>
          <cell r="BE630">
            <v>43096.68</v>
          </cell>
          <cell r="BF630">
            <v>43096.68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-27984</v>
          </cell>
          <cell r="BP630">
            <v>0</v>
          </cell>
          <cell r="BQ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2">
          <cell r="C632" t="str">
            <v>Capital Total</v>
          </cell>
          <cell r="I632">
            <v>34898</v>
          </cell>
          <cell r="J632">
            <v>24138</v>
          </cell>
          <cell r="K632">
            <v>-10760</v>
          </cell>
          <cell r="L632">
            <v>-0.44577015494241445</v>
          </cell>
          <cell r="M632">
            <v>235219</v>
          </cell>
          <cell r="N632">
            <v>149426</v>
          </cell>
          <cell r="O632">
            <v>-85793</v>
          </cell>
          <cell r="P632">
            <v>-0.57415041559032565</v>
          </cell>
          <cell r="R632">
            <v>125685</v>
          </cell>
          <cell r="S632">
            <v>3260</v>
          </cell>
          <cell r="T632">
            <v>25518</v>
          </cell>
          <cell r="U632">
            <v>9392</v>
          </cell>
          <cell r="V632">
            <v>24229</v>
          </cell>
          <cell r="W632">
            <v>34898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26437</v>
          </cell>
          <cell r="AE632">
            <v>22989</v>
          </cell>
          <cell r="AF632">
            <v>25287</v>
          </cell>
          <cell r="AG632">
            <v>24138</v>
          </cell>
          <cell r="AH632">
            <v>26437</v>
          </cell>
          <cell r="AI632">
            <v>24138</v>
          </cell>
          <cell r="AJ632">
            <v>25287</v>
          </cell>
          <cell r="AK632">
            <v>26437</v>
          </cell>
          <cell r="AL632">
            <v>22989</v>
          </cell>
          <cell r="AM632">
            <v>26437</v>
          </cell>
          <cell r="AN632">
            <v>25287</v>
          </cell>
          <cell r="AO632">
            <v>24137</v>
          </cell>
          <cell r="AQ632">
            <v>300000</v>
          </cell>
          <cell r="AR632">
            <v>300000</v>
          </cell>
          <cell r="AS632">
            <v>300000</v>
          </cell>
          <cell r="AT632">
            <v>300000</v>
          </cell>
          <cell r="AU632">
            <v>300000</v>
          </cell>
          <cell r="AV632">
            <v>300000</v>
          </cell>
          <cell r="AW632" t="e">
            <v>#REF!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D632">
            <v>18148.11</v>
          </cell>
          <cell r="BE632">
            <v>986346.68</v>
          </cell>
          <cell r="BF632">
            <v>497479.17000000004</v>
          </cell>
          <cell r="BH632">
            <v>300000</v>
          </cell>
          <cell r="BI632">
            <v>358754</v>
          </cell>
          <cell r="BJ632">
            <v>350004</v>
          </cell>
          <cell r="BK632">
            <v>300000</v>
          </cell>
          <cell r="BL632">
            <v>300000</v>
          </cell>
          <cell r="BM632">
            <v>0</v>
          </cell>
          <cell r="BN632">
            <v>0</v>
          </cell>
          <cell r="BO632">
            <v>64781</v>
          </cell>
          <cell r="BP632">
            <v>0</v>
          </cell>
          <cell r="BQ632">
            <v>0</v>
          </cell>
          <cell r="BS632">
            <v>300000</v>
          </cell>
          <cell r="BT632">
            <v>300000</v>
          </cell>
          <cell r="BU632">
            <v>300000</v>
          </cell>
          <cell r="BV632">
            <v>0</v>
          </cell>
        </row>
        <row r="634">
          <cell r="C634" t="str">
            <v>O&amp;M</v>
          </cell>
          <cell r="E634" t="str">
            <v>LE-P-E-Compliance AT5</v>
          </cell>
          <cell r="G634" t="str">
            <v>Compliance</v>
          </cell>
          <cell r="I634">
            <v>4476.18</v>
          </cell>
          <cell r="J634">
            <v>0</v>
          </cell>
          <cell r="K634">
            <v>-4476.18</v>
          </cell>
          <cell r="L634" t="str">
            <v xml:space="preserve"> </v>
          </cell>
          <cell r="M634">
            <v>15445.97</v>
          </cell>
          <cell r="N634">
            <v>0</v>
          </cell>
          <cell r="O634">
            <v>-15445.97</v>
          </cell>
          <cell r="P634" t="str">
            <v xml:space="preserve"> </v>
          </cell>
          <cell r="R634">
            <v>0</v>
          </cell>
          <cell r="S634">
            <v>0</v>
          </cell>
          <cell r="T634">
            <v>0</v>
          </cell>
          <cell r="U634">
            <v>4728.3599999999997</v>
          </cell>
          <cell r="V634">
            <v>6241.43</v>
          </cell>
          <cell r="W634">
            <v>4476.18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-1</v>
          </cell>
          <cell r="AW634" t="e">
            <v>#REF!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D634">
            <v>0</v>
          </cell>
          <cell r="BE634">
            <v>144.25</v>
          </cell>
          <cell r="BF634">
            <v>1091.17</v>
          </cell>
          <cell r="BH634">
            <v>0</v>
          </cell>
          <cell r="BI634">
            <v>0</v>
          </cell>
          <cell r="BJ634">
            <v>0</v>
          </cell>
          <cell r="BK634">
            <v>-1</v>
          </cell>
          <cell r="BL634">
            <v>-1</v>
          </cell>
          <cell r="BO634">
            <v>-15446.97</v>
          </cell>
          <cell r="BP634">
            <v>1</v>
          </cell>
          <cell r="BQ634">
            <v>0</v>
          </cell>
          <cell r="BS634">
            <v>0</v>
          </cell>
          <cell r="BT634">
            <v>-1</v>
          </cell>
          <cell r="BU634">
            <v>0</v>
          </cell>
          <cell r="BV634">
            <v>-1</v>
          </cell>
        </row>
        <row r="635">
          <cell r="C635" t="str">
            <v>O&amp;M</v>
          </cell>
          <cell r="E635" t="str">
            <v>LE-P-E-Compliance AT6</v>
          </cell>
          <cell r="G635" t="str">
            <v>Compliance</v>
          </cell>
          <cell r="I635">
            <v>34492.57</v>
          </cell>
          <cell r="J635">
            <v>0</v>
          </cell>
          <cell r="K635">
            <v>-34492.57</v>
          </cell>
          <cell r="L635" t="str">
            <v xml:space="preserve"> </v>
          </cell>
          <cell r="M635">
            <v>168398.18</v>
          </cell>
          <cell r="N635">
            <v>0</v>
          </cell>
          <cell r="O635">
            <v>-168398.18</v>
          </cell>
          <cell r="P635" t="str">
            <v xml:space="preserve"> </v>
          </cell>
          <cell r="R635">
            <v>33219.300000000003</v>
          </cell>
          <cell r="S635">
            <v>22200.61</v>
          </cell>
          <cell r="T635">
            <v>29187.279999999999</v>
          </cell>
          <cell r="U635">
            <v>28403.73</v>
          </cell>
          <cell r="V635">
            <v>20894.689999999999</v>
          </cell>
          <cell r="W635">
            <v>34492.57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D635">
            <v>270722.65999999997</v>
          </cell>
          <cell r="BE635">
            <v>263682.12</v>
          </cell>
          <cell r="BF635">
            <v>225368.36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O635">
            <v>-168398.18</v>
          </cell>
          <cell r="BP635">
            <v>0</v>
          </cell>
          <cell r="BQ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</row>
        <row r="636">
          <cell r="C636" t="str">
            <v>O&amp;M</v>
          </cell>
          <cell r="E636" t="str">
            <v>LE-P-E-Environmental AT5</v>
          </cell>
          <cell r="G636" t="str">
            <v>Environmental</v>
          </cell>
          <cell r="I636">
            <v>1727.43</v>
          </cell>
          <cell r="J636">
            <v>0</v>
          </cell>
          <cell r="K636">
            <v>-1727.43</v>
          </cell>
          <cell r="L636" t="str">
            <v xml:space="preserve"> </v>
          </cell>
          <cell r="M636">
            <v>21145.21</v>
          </cell>
          <cell r="N636">
            <v>0</v>
          </cell>
          <cell r="O636">
            <v>-21145.21</v>
          </cell>
          <cell r="P636" t="str">
            <v xml:space="preserve"> </v>
          </cell>
          <cell r="R636">
            <v>3694.42</v>
          </cell>
          <cell r="S636">
            <v>2584.84</v>
          </cell>
          <cell r="T636">
            <v>2647.88</v>
          </cell>
          <cell r="U636">
            <v>4047.47</v>
          </cell>
          <cell r="V636">
            <v>6443.17</v>
          </cell>
          <cell r="W636">
            <v>1727.43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-1</v>
          </cell>
          <cell r="AV636">
            <v>-1</v>
          </cell>
          <cell r="AW636" t="e">
            <v>#REF!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D636">
            <v>13765.03</v>
          </cell>
          <cell r="BE636">
            <v>8883.07</v>
          </cell>
          <cell r="BF636">
            <v>4741.6099999999997</v>
          </cell>
          <cell r="BH636">
            <v>0</v>
          </cell>
          <cell r="BI636">
            <v>0</v>
          </cell>
          <cell r="BJ636">
            <v>0</v>
          </cell>
          <cell r="BK636">
            <v>-1</v>
          </cell>
          <cell r="BL636">
            <v>-1</v>
          </cell>
          <cell r="BO636">
            <v>-21146.21</v>
          </cell>
          <cell r="BP636">
            <v>1</v>
          </cell>
          <cell r="BQ636">
            <v>0</v>
          </cell>
          <cell r="BS636">
            <v>0</v>
          </cell>
          <cell r="BT636">
            <v>-1</v>
          </cell>
          <cell r="BU636">
            <v>0</v>
          </cell>
          <cell r="BV636">
            <v>-1</v>
          </cell>
        </row>
        <row r="637">
          <cell r="C637" t="str">
            <v>O&amp;M</v>
          </cell>
          <cell r="E637" t="str">
            <v>LE-P-E-Environmental AT6</v>
          </cell>
          <cell r="G637" t="str">
            <v>Environmental</v>
          </cell>
          <cell r="I637">
            <v>3313.77</v>
          </cell>
          <cell r="J637">
            <v>0</v>
          </cell>
          <cell r="K637">
            <v>-3313.77</v>
          </cell>
          <cell r="L637" t="str">
            <v xml:space="preserve"> </v>
          </cell>
          <cell r="M637">
            <v>23212.7</v>
          </cell>
          <cell r="N637">
            <v>0</v>
          </cell>
          <cell r="O637">
            <v>-23212.7</v>
          </cell>
          <cell r="P637" t="str">
            <v xml:space="preserve"> </v>
          </cell>
          <cell r="R637">
            <v>8113.02</v>
          </cell>
          <cell r="S637">
            <v>4032.02</v>
          </cell>
          <cell r="T637">
            <v>3232.15</v>
          </cell>
          <cell r="U637">
            <v>3395.39</v>
          </cell>
          <cell r="V637">
            <v>1126.3499999999999</v>
          </cell>
          <cell r="W637">
            <v>3313.77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-1</v>
          </cell>
          <cell r="AV637">
            <v>-1</v>
          </cell>
          <cell r="AW637" t="e">
            <v>#REF!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D637">
            <v>23424.27</v>
          </cell>
          <cell r="BE637">
            <v>29123.74</v>
          </cell>
          <cell r="BF637">
            <v>45894.48</v>
          </cell>
          <cell r="BH637">
            <v>0</v>
          </cell>
          <cell r="BI637">
            <v>0</v>
          </cell>
          <cell r="BJ637">
            <v>0</v>
          </cell>
          <cell r="BK637">
            <v>-1</v>
          </cell>
          <cell r="BL637">
            <v>-1</v>
          </cell>
          <cell r="BO637">
            <v>-23213.7</v>
          </cell>
          <cell r="BP637">
            <v>1</v>
          </cell>
          <cell r="BQ637">
            <v>0</v>
          </cell>
          <cell r="BS637">
            <v>0</v>
          </cell>
          <cell r="BT637">
            <v>-1</v>
          </cell>
          <cell r="BU637">
            <v>0</v>
          </cell>
          <cell r="BV637">
            <v>-1</v>
          </cell>
        </row>
        <row r="638">
          <cell r="C638" t="str">
            <v>O&amp;M</v>
          </cell>
          <cell r="E638" t="str">
            <v>LE-P-E-Lab/EAT6</v>
          </cell>
          <cell r="G638" t="str">
            <v>Labor &amp; Employment</v>
          </cell>
          <cell r="I638">
            <v>0</v>
          </cell>
          <cell r="J638">
            <v>0</v>
          </cell>
          <cell r="K638">
            <v>0</v>
          </cell>
          <cell r="L638" t="str">
            <v xml:space="preserve"> </v>
          </cell>
          <cell r="M638">
            <v>2464.91</v>
          </cell>
          <cell r="N638">
            <v>0</v>
          </cell>
          <cell r="O638">
            <v>-2464.91</v>
          </cell>
          <cell r="P638" t="str">
            <v xml:space="preserve"> </v>
          </cell>
          <cell r="R638">
            <v>1093.7</v>
          </cell>
          <cell r="S638">
            <v>783.55</v>
          </cell>
          <cell r="T638">
            <v>0</v>
          </cell>
          <cell r="U638">
            <v>587.66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1</v>
          </cell>
          <cell r="AV638">
            <v>1</v>
          </cell>
          <cell r="AW638" t="e">
            <v>#REF!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D638">
            <v>33425.440000000002</v>
          </cell>
          <cell r="BE638">
            <v>12095.91</v>
          </cell>
          <cell r="BF638">
            <v>25689.88</v>
          </cell>
          <cell r="BH638">
            <v>0</v>
          </cell>
          <cell r="BI638">
            <v>0</v>
          </cell>
          <cell r="BJ638">
            <v>0</v>
          </cell>
          <cell r="BK638">
            <v>1</v>
          </cell>
          <cell r="BL638">
            <v>1</v>
          </cell>
          <cell r="BO638">
            <v>-2463.91</v>
          </cell>
          <cell r="BP638">
            <v>-1</v>
          </cell>
          <cell r="BQ638">
            <v>0</v>
          </cell>
          <cell r="BS638">
            <v>0</v>
          </cell>
          <cell r="BT638">
            <v>1</v>
          </cell>
          <cell r="BU638">
            <v>0</v>
          </cell>
          <cell r="BV638">
            <v>1</v>
          </cell>
        </row>
        <row r="639">
          <cell r="C639" t="str">
            <v>O&amp;M</v>
          </cell>
          <cell r="E639" t="str">
            <v>LE-P-E-Litigation AT5</v>
          </cell>
          <cell r="G639" t="str">
            <v>Litigation</v>
          </cell>
          <cell r="I639">
            <v>5459.67</v>
          </cell>
          <cell r="J639">
            <v>0</v>
          </cell>
          <cell r="K639">
            <v>-5459.67</v>
          </cell>
          <cell r="L639" t="str">
            <v xml:space="preserve"> </v>
          </cell>
          <cell r="M639">
            <v>22002.6</v>
          </cell>
          <cell r="N639">
            <v>0</v>
          </cell>
          <cell r="O639">
            <v>-22002.6</v>
          </cell>
          <cell r="P639" t="str">
            <v xml:space="preserve"> </v>
          </cell>
          <cell r="R639">
            <v>3316.15</v>
          </cell>
          <cell r="S639">
            <v>2357.87</v>
          </cell>
          <cell r="T639">
            <v>4362.6899999999996</v>
          </cell>
          <cell r="U639">
            <v>3000.93</v>
          </cell>
          <cell r="V639">
            <v>3505.29</v>
          </cell>
          <cell r="W639">
            <v>5459.67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D639">
            <v>54252.44</v>
          </cell>
          <cell r="BE639">
            <v>46735.3</v>
          </cell>
          <cell r="BF639">
            <v>41146.800000000003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O639">
            <v>-22002.6</v>
          </cell>
          <cell r="BP639">
            <v>0</v>
          </cell>
          <cell r="BQ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</row>
        <row r="640">
          <cell r="C640" t="str">
            <v>O&amp;M</v>
          </cell>
          <cell r="E640" t="str">
            <v>LE-P-E-Litigation AT6</v>
          </cell>
          <cell r="G640" t="str">
            <v>Litigation</v>
          </cell>
          <cell r="I640">
            <v>3836.14</v>
          </cell>
          <cell r="J640">
            <v>0</v>
          </cell>
          <cell r="K640">
            <v>-3836.14</v>
          </cell>
          <cell r="L640" t="str">
            <v xml:space="preserve"> </v>
          </cell>
          <cell r="M640">
            <v>27358.99</v>
          </cell>
          <cell r="N640">
            <v>0</v>
          </cell>
          <cell r="O640">
            <v>-27358.99</v>
          </cell>
          <cell r="P640" t="str">
            <v xml:space="preserve"> </v>
          </cell>
          <cell r="R640">
            <v>3068.91</v>
          </cell>
          <cell r="S640">
            <v>7084.61</v>
          </cell>
          <cell r="T640">
            <v>3003.61</v>
          </cell>
          <cell r="U640">
            <v>5680.74</v>
          </cell>
          <cell r="V640">
            <v>4684.9799999999996</v>
          </cell>
          <cell r="W640">
            <v>3836.14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1</v>
          </cell>
          <cell r="AV640">
            <v>1</v>
          </cell>
          <cell r="AW640" t="e">
            <v>#REF!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D640">
            <v>44440</v>
          </cell>
          <cell r="BE640">
            <v>68714.509999999995</v>
          </cell>
          <cell r="BF640">
            <v>33161.370000000003</v>
          </cell>
          <cell r="BH640">
            <v>0</v>
          </cell>
          <cell r="BI640">
            <v>0</v>
          </cell>
          <cell r="BJ640">
            <v>0</v>
          </cell>
          <cell r="BK640">
            <v>1</v>
          </cell>
          <cell r="BL640">
            <v>1</v>
          </cell>
          <cell r="BO640">
            <v>-27357.99</v>
          </cell>
          <cell r="BP640">
            <v>-1</v>
          </cell>
          <cell r="BQ640">
            <v>0</v>
          </cell>
          <cell r="BS640">
            <v>0</v>
          </cell>
          <cell r="BT640">
            <v>1</v>
          </cell>
          <cell r="BU640">
            <v>0</v>
          </cell>
          <cell r="BV640">
            <v>1</v>
          </cell>
        </row>
        <row r="641">
          <cell r="C641" t="str">
            <v>O&amp;M</v>
          </cell>
          <cell r="E641" t="str">
            <v>LE-P-E-Property AT5</v>
          </cell>
          <cell r="G641" t="str">
            <v>Property</v>
          </cell>
          <cell r="I641">
            <v>226.96</v>
          </cell>
          <cell r="J641">
            <v>0</v>
          </cell>
          <cell r="K641">
            <v>-226.96</v>
          </cell>
          <cell r="L641" t="str">
            <v xml:space="preserve"> </v>
          </cell>
          <cell r="M641">
            <v>743.93</v>
          </cell>
          <cell r="N641">
            <v>0</v>
          </cell>
          <cell r="O641">
            <v>-743.93</v>
          </cell>
          <cell r="P641" t="str">
            <v xml:space="preserve"> </v>
          </cell>
          <cell r="R641">
            <v>176.53</v>
          </cell>
          <cell r="S641">
            <v>252.18</v>
          </cell>
          <cell r="T641">
            <v>0</v>
          </cell>
          <cell r="U641">
            <v>88.26</v>
          </cell>
          <cell r="V641">
            <v>0</v>
          </cell>
          <cell r="W641">
            <v>226.96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D641">
            <v>2703.88</v>
          </cell>
          <cell r="BE641">
            <v>6154.44</v>
          </cell>
          <cell r="BF641">
            <v>9235.2099999999991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O641">
            <v>-743.93</v>
          </cell>
          <cell r="BP641">
            <v>0</v>
          </cell>
          <cell r="BQ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C642" t="str">
            <v>O&amp;M</v>
          </cell>
          <cell r="E642" t="str">
            <v>LE-P-E-Property AT6</v>
          </cell>
          <cell r="G642" t="str">
            <v>Property</v>
          </cell>
          <cell r="I642">
            <v>930.47</v>
          </cell>
          <cell r="J642">
            <v>0</v>
          </cell>
          <cell r="K642">
            <v>-930.47</v>
          </cell>
          <cell r="L642" t="str">
            <v xml:space="preserve"> </v>
          </cell>
          <cell r="M642">
            <v>2122.12</v>
          </cell>
          <cell r="N642">
            <v>0</v>
          </cell>
          <cell r="O642">
            <v>-2122.12</v>
          </cell>
          <cell r="P642" t="str">
            <v xml:space="preserve"> </v>
          </cell>
          <cell r="R642">
            <v>0</v>
          </cell>
          <cell r="S642">
            <v>0</v>
          </cell>
          <cell r="T642">
            <v>81.62</v>
          </cell>
          <cell r="U642">
            <v>734.58</v>
          </cell>
          <cell r="V642">
            <v>375.45</v>
          </cell>
          <cell r="W642">
            <v>930.47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1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D642">
            <v>2320.41</v>
          </cell>
          <cell r="BE642">
            <v>2488.56</v>
          </cell>
          <cell r="BF642">
            <v>4511.8500000000004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O642">
            <v>-2122.12</v>
          </cell>
          <cell r="BP642">
            <v>0</v>
          </cell>
          <cell r="BQ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C643" t="str">
            <v>O&amp;M</v>
          </cell>
          <cell r="E643" t="str">
            <v>LE-P-ER&amp;TGCSAT5</v>
          </cell>
          <cell r="G643" t="str">
            <v>ER&amp;T General Counsel</v>
          </cell>
          <cell r="I643">
            <v>0</v>
          </cell>
          <cell r="J643">
            <v>0</v>
          </cell>
          <cell r="K643">
            <v>0</v>
          </cell>
          <cell r="L643" t="str">
            <v xml:space="preserve"> </v>
          </cell>
          <cell r="M643">
            <v>0</v>
          </cell>
          <cell r="N643">
            <v>0</v>
          </cell>
          <cell r="O643">
            <v>0</v>
          </cell>
          <cell r="P643" t="str">
            <v xml:space="preserve"> 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D643">
            <v>0</v>
          </cell>
          <cell r="BE643">
            <v>0</v>
          </cell>
          <cell r="BF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O643">
            <v>0</v>
          </cell>
          <cell r="BP643">
            <v>0</v>
          </cell>
          <cell r="BQ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C644" t="str">
            <v>O&amp;M</v>
          </cell>
          <cell r="E644" t="str">
            <v>LE-P-ER&amp;TGCSAT6</v>
          </cell>
          <cell r="G644" t="str">
            <v>ER&amp;T General Counsel</v>
          </cell>
          <cell r="I644">
            <v>0</v>
          </cell>
          <cell r="J644">
            <v>0</v>
          </cell>
          <cell r="K644">
            <v>0</v>
          </cell>
          <cell r="L644" t="str">
            <v xml:space="preserve"> </v>
          </cell>
          <cell r="M644">
            <v>0</v>
          </cell>
          <cell r="N644">
            <v>0</v>
          </cell>
          <cell r="O644">
            <v>0</v>
          </cell>
          <cell r="P644" t="str">
            <v xml:space="preserve"> 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D644">
            <v>0</v>
          </cell>
          <cell r="BE644">
            <v>0</v>
          </cell>
          <cell r="BF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O644">
            <v>0</v>
          </cell>
          <cell r="BP644">
            <v>0</v>
          </cell>
          <cell r="BQ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C645" t="str">
            <v>O&amp;M</v>
          </cell>
          <cell r="E645" t="str">
            <v>LE-P-E-Regulatory AT5</v>
          </cell>
          <cell r="G645" t="str">
            <v>Regulatory</v>
          </cell>
          <cell r="I645">
            <v>11965.88</v>
          </cell>
          <cell r="J645">
            <v>0</v>
          </cell>
          <cell r="K645">
            <v>-11965.88</v>
          </cell>
          <cell r="L645" t="str">
            <v xml:space="preserve"> </v>
          </cell>
          <cell r="M645">
            <v>30942.34</v>
          </cell>
          <cell r="N645">
            <v>0</v>
          </cell>
          <cell r="O645">
            <v>-30942.34</v>
          </cell>
          <cell r="P645" t="str">
            <v xml:space="preserve"> </v>
          </cell>
          <cell r="R645">
            <v>0</v>
          </cell>
          <cell r="S645">
            <v>0</v>
          </cell>
          <cell r="T645">
            <v>895.24</v>
          </cell>
          <cell r="U645">
            <v>3202.67</v>
          </cell>
          <cell r="V645">
            <v>14878.55</v>
          </cell>
          <cell r="W645">
            <v>11965.88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1</v>
          </cell>
          <cell r="AW645" t="e">
            <v>#REF!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D645">
            <v>27096.98</v>
          </cell>
          <cell r="BE645">
            <v>70235.179999999993</v>
          </cell>
          <cell r="BF645">
            <v>31369.18</v>
          </cell>
          <cell r="BH645">
            <v>0</v>
          </cell>
          <cell r="BI645">
            <v>0</v>
          </cell>
          <cell r="BJ645">
            <v>0</v>
          </cell>
          <cell r="BK645">
            <v>1</v>
          </cell>
          <cell r="BL645">
            <v>1</v>
          </cell>
          <cell r="BO645">
            <v>-30941.34</v>
          </cell>
          <cell r="BP645">
            <v>-1</v>
          </cell>
          <cell r="BQ645">
            <v>0</v>
          </cell>
          <cell r="BS645">
            <v>0</v>
          </cell>
          <cell r="BT645">
            <v>1</v>
          </cell>
          <cell r="BU645">
            <v>0</v>
          </cell>
          <cell r="BV645">
            <v>1</v>
          </cell>
        </row>
        <row r="646">
          <cell r="C646" t="str">
            <v>O&amp;M</v>
          </cell>
          <cell r="E646" t="str">
            <v>LE-P-E-Regulatory AT6</v>
          </cell>
          <cell r="G646" t="str">
            <v>Regulatory</v>
          </cell>
          <cell r="I646">
            <v>7917.13</v>
          </cell>
          <cell r="J646">
            <v>0</v>
          </cell>
          <cell r="K646">
            <v>-7917.13</v>
          </cell>
          <cell r="L646" t="str">
            <v xml:space="preserve"> </v>
          </cell>
          <cell r="M646">
            <v>73343.63</v>
          </cell>
          <cell r="N646">
            <v>0</v>
          </cell>
          <cell r="O646">
            <v>-73343.63</v>
          </cell>
          <cell r="P646" t="str">
            <v xml:space="preserve"> </v>
          </cell>
          <cell r="R646">
            <v>21612.95</v>
          </cell>
          <cell r="S646">
            <v>9582.17</v>
          </cell>
          <cell r="T646">
            <v>13189.77</v>
          </cell>
          <cell r="U646">
            <v>9467.91</v>
          </cell>
          <cell r="V646">
            <v>11573.7</v>
          </cell>
          <cell r="W646">
            <v>7917.13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D646">
            <v>54426.52</v>
          </cell>
          <cell r="BE646">
            <v>41445.89</v>
          </cell>
          <cell r="BF646">
            <v>79536.41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O646">
            <v>-73343.63</v>
          </cell>
          <cell r="BP646">
            <v>0</v>
          </cell>
          <cell r="BQ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</row>
        <row r="647">
          <cell r="C647" t="str">
            <v>O&amp;M</v>
          </cell>
          <cell r="E647" t="str">
            <v>LE-P-GovAffAT5</v>
          </cell>
          <cell r="G647" t="str">
            <v>Governmental Affairs</v>
          </cell>
          <cell r="I647">
            <v>610.11</v>
          </cell>
          <cell r="J647">
            <v>0</v>
          </cell>
          <cell r="K647">
            <v>-610.11</v>
          </cell>
          <cell r="L647" t="str">
            <v xml:space="preserve"> </v>
          </cell>
          <cell r="M647">
            <v>5613.02</v>
          </cell>
          <cell r="N647">
            <v>0</v>
          </cell>
          <cell r="O647">
            <v>-5613.02</v>
          </cell>
          <cell r="P647" t="str">
            <v xml:space="preserve"> </v>
          </cell>
          <cell r="R647">
            <v>0</v>
          </cell>
          <cell r="S647">
            <v>0</v>
          </cell>
          <cell r="T647">
            <v>1240.56</v>
          </cell>
          <cell r="U647">
            <v>3050.55</v>
          </cell>
          <cell r="V647">
            <v>711.8</v>
          </cell>
          <cell r="W647">
            <v>610.11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D647">
            <v>3326.69</v>
          </cell>
          <cell r="BE647">
            <v>16267.62</v>
          </cell>
          <cell r="BF647">
            <v>22848.880000000001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O647">
            <v>-5613.02</v>
          </cell>
          <cell r="BP647">
            <v>0</v>
          </cell>
          <cell r="BQ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C648" t="str">
            <v>O&amp;M</v>
          </cell>
          <cell r="E648" t="str">
            <v>LE-P-GovAffAT6</v>
          </cell>
          <cell r="G648" t="str">
            <v>Governmental Affairs</v>
          </cell>
          <cell r="I648">
            <v>0</v>
          </cell>
          <cell r="J648">
            <v>0</v>
          </cell>
          <cell r="K648">
            <v>0</v>
          </cell>
          <cell r="L648" t="str">
            <v xml:space="preserve"> </v>
          </cell>
          <cell r="M648">
            <v>737.22</v>
          </cell>
          <cell r="N648">
            <v>0</v>
          </cell>
          <cell r="O648">
            <v>-737.22</v>
          </cell>
          <cell r="P648" t="str">
            <v xml:space="preserve"> </v>
          </cell>
          <cell r="R648">
            <v>394.94</v>
          </cell>
          <cell r="S648">
            <v>0</v>
          </cell>
          <cell r="T648">
            <v>210.63</v>
          </cell>
          <cell r="U648">
            <v>131.65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D648">
            <v>22286.75</v>
          </cell>
          <cell r="BE648">
            <v>3443.77</v>
          </cell>
          <cell r="BF648">
            <v>2675.41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O648">
            <v>-737.22</v>
          </cell>
          <cell r="BP648">
            <v>0</v>
          </cell>
          <cell r="BQ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C649" t="str">
            <v>O&amp;M</v>
          </cell>
          <cell r="E649" t="str">
            <v>LE-P-Labor Employment AT6</v>
          </cell>
          <cell r="G649" t="str">
            <v>Labor &amp; Employment</v>
          </cell>
          <cell r="I649">
            <v>763.55</v>
          </cell>
          <cell r="J649">
            <v>0</v>
          </cell>
          <cell r="K649">
            <v>-763.55</v>
          </cell>
          <cell r="L649" t="str">
            <v xml:space="preserve"> </v>
          </cell>
          <cell r="M649">
            <v>28277.37</v>
          </cell>
          <cell r="N649">
            <v>0</v>
          </cell>
          <cell r="O649">
            <v>-28277.37</v>
          </cell>
          <cell r="P649" t="str">
            <v xml:space="preserve"> </v>
          </cell>
          <cell r="R649">
            <v>10742.24</v>
          </cell>
          <cell r="S649">
            <v>2237.96</v>
          </cell>
          <cell r="T649">
            <v>1685.06</v>
          </cell>
          <cell r="U649">
            <v>13901.72</v>
          </cell>
          <cell r="V649">
            <v>-1053.1600000000001</v>
          </cell>
          <cell r="W649">
            <v>763.55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D649">
            <v>228767.6</v>
          </cell>
          <cell r="BE649">
            <v>432532.41</v>
          </cell>
          <cell r="BF649">
            <v>569710.87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O649">
            <v>-28277.37</v>
          </cell>
          <cell r="BP649">
            <v>0</v>
          </cell>
          <cell r="BQ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C650" t="str">
            <v>O&amp;M</v>
          </cell>
          <cell r="E650" t="str">
            <v>LE-P-Litigation AT5</v>
          </cell>
          <cell r="G650" t="str">
            <v>Litigation</v>
          </cell>
          <cell r="I650">
            <v>70488.039999999994</v>
          </cell>
          <cell r="J650">
            <v>0</v>
          </cell>
          <cell r="K650">
            <v>-70488.039999999994</v>
          </cell>
          <cell r="L650" t="str">
            <v xml:space="preserve"> </v>
          </cell>
          <cell r="M650">
            <v>400516.89</v>
          </cell>
          <cell r="N650">
            <v>0</v>
          </cell>
          <cell r="O650">
            <v>-400516.89</v>
          </cell>
          <cell r="P650" t="str">
            <v xml:space="preserve"> </v>
          </cell>
          <cell r="R650">
            <v>95034.8</v>
          </cell>
          <cell r="S650">
            <v>61051.68</v>
          </cell>
          <cell r="T650">
            <v>58895.95</v>
          </cell>
          <cell r="U650">
            <v>56943.61</v>
          </cell>
          <cell r="V650">
            <v>58102.81</v>
          </cell>
          <cell r="W650">
            <v>70488.039999999994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D650">
            <v>864605.74</v>
          </cell>
          <cell r="BE650">
            <v>876186.96</v>
          </cell>
          <cell r="BF650">
            <v>823870.69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O650">
            <v>-400516.89</v>
          </cell>
          <cell r="BP650">
            <v>0</v>
          </cell>
          <cell r="BQ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C651" t="str">
            <v>O&amp;M</v>
          </cell>
          <cell r="E651" t="str">
            <v>LE-P-Litigation AT6</v>
          </cell>
          <cell r="G651" t="str">
            <v>Litigation</v>
          </cell>
          <cell r="I651">
            <v>98997.04</v>
          </cell>
          <cell r="J651">
            <v>0</v>
          </cell>
          <cell r="K651">
            <v>-98997.04</v>
          </cell>
          <cell r="L651" t="str">
            <v xml:space="preserve"> </v>
          </cell>
          <cell r="M651">
            <v>655065.53</v>
          </cell>
          <cell r="N651">
            <v>0</v>
          </cell>
          <cell r="O651">
            <v>-655065.53</v>
          </cell>
          <cell r="P651" t="str">
            <v xml:space="preserve"> </v>
          </cell>
          <cell r="R651">
            <v>120981.75999999999</v>
          </cell>
          <cell r="S651">
            <v>105816.25</v>
          </cell>
          <cell r="T651">
            <v>106263.85</v>
          </cell>
          <cell r="U651">
            <v>106263.84</v>
          </cell>
          <cell r="V651">
            <v>116742.79</v>
          </cell>
          <cell r="W651">
            <v>98997.04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D651">
            <v>1224636.3500000001</v>
          </cell>
          <cell r="BE651">
            <v>1087077.23</v>
          </cell>
          <cell r="BF651">
            <v>1094194.1399999999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O651">
            <v>-655065.53</v>
          </cell>
          <cell r="BP651">
            <v>0</v>
          </cell>
          <cell r="BQ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C652" t="str">
            <v>O&amp;M</v>
          </cell>
          <cell r="E652" t="str">
            <v>LE-P-Property AT5</v>
          </cell>
          <cell r="G652" t="str">
            <v>Property</v>
          </cell>
          <cell r="I652">
            <v>29529.32</v>
          </cell>
          <cell r="J652">
            <v>0</v>
          </cell>
          <cell r="K652">
            <v>-29529.32</v>
          </cell>
          <cell r="L652" t="str">
            <v xml:space="preserve"> </v>
          </cell>
          <cell r="M652">
            <v>156655.92000000001</v>
          </cell>
          <cell r="N652">
            <v>0</v>
          </cell>
          <cell r="O652">
            <v>-156655.92000000001</v>
          </cell>
          <cell r="P652" t="str">
            <v xml:space="preserve"> </v>
          </cell>
          <cell r="R652">
            <v>26072.04</v>
          </cell>
          <cell r="S652">
            <v>24994.17</v>
          </cell>
          <cell r="T652">
            <v>28268.44</v>
          </cell>
          <cell r="U652">
            <v>23387.55</v>
          </cell>
          <cell r="V652">
            <v>24404.400000000001</v>
          </cell>
          <cell r="W652">
            <v>29529.32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D652">
            <v>283136.71000000002</v>
          </cell>
          <cell r="BE652">
            <v>296042.43</v>
          </cell>
          <cell r="BF652">
            <v>256616.83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O652">
            <v>-156655.92000000001</v>
          </cell>
          <cell r="BP652">
            <v>0</v>
          </cell>
          <cell r="BQ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C653" t="str">
            <v>O&amp;M</v>
          </cell>
          <cell r="E653" t="str">
            <v>LE-P-Property AT6</v>
          </cell>
          <cell r="G653" t="str">
            <v>Property</v>
          </cell>
          <cell r="I653">
            <v>4344.29</v>
          </cell>
          <cell r="J653">
            <v>0</v>
          </cell>
          <cell r="K653">
            <v>-4344.29</v>
          </cell>
          <cell r="L653" t="str">
            <v xml:space="preserve"> </v>
          </cell>
          <cell r="M653">
            <v>38677.31</v>
          </cell>
          <cell r="N653">
            <v>0</v>
          </cell>
          <cell r="O653">
            <v>-38677.31</v>
          </cell>
          <cell r="P653" t="str">
            <v xml:space="preserve"> </v>
          </cell>
          <cell r="R653">
            <v>2501.2600000000002</v>
          </cell>
          <cell r="S653">
            <v>9399.4500000000007</v>
          </cell>
          <cell r="T653">
            <v>7135.16</v>
          </cell>
          <cell r="U653">
            <v>4739.22</v>
          </cell>
          <cell r="V653">
            <v>10557.93</v>
          </cell>
          <cell r="W653">
            <v>4344.29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D653">
            <v>42100.08</v>
          </cell>
          <cell r="BE653">
            <v>29737.09</v>
          </cell>
          <cell r="BF653">
            <v>38035.35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O653">
            <v>-38677.31</v>
          </cell>
          <cell r="BP653">
            <v>0</v>
          </cell>
          <cell r="BQ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C654" t="str">
            <v>O&amp;M</v>
          </cell>
          <cell r="E654" t="str">
            <v>LE-P-Regulatory AT5</v>
          </cell>
          <cell r="G654" t="str">
            <v>Regulatory</v>
          </cell>
          <cell r="I654">
            <v>88364.27</v>
          </cell>
          <cell r="J654">
            <v>0</v>
          </cell>
          <cell r="K654">
            <v>-88364.27</v>
          </cell>
          <cell r="L654" t="str">
            <v xml:space="preserve"> </v>
          </cell>
          <cell r="M654">
            <v>310027.46999999997</v>
          </cell>
          <cell r="N654">
            <v>0</v>
          </cell>
          <cell r="O654">
            <v>-310027.46999999997</v>
          </cell>
          <cell r="P654" t="str">
            <v xml:space="preserve"> </v>
          </cell>
          <cell r="R654">
            <v>3864.03</v>
          </cell>
          <cell r="S654">
            <v>23306.2</v>
          </cell>
          <cell r="T654">
            <v>56770.75</v>
          </cell>
          <cell r="U654">
            <v>40531.660000000003</v>
          </cell>
          <cell r="V654">
            <v>97190.56</v>
          </cell>
          <cell r="W654">
            <v>88364.27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D654">
            <v>307901.92</v>
          </cell>
          <cell r="BE654">
            <v>474887.93</v>
          </cell>
          <cell r="BF654">
            <v>513015.13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O654">
            <v>-310027.46999999997</v>
          </cell>
          <cell r="BP654">
            <v>0</v>
          </cell>
          <cell r="BQ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C655" t="str">
            <v>O&amp;M</v>
          </cell>
          <cell r="E655" t="str">
            <v>LE-P-Regulatory AT6</v>
          </cell>
          <cell r="G655" t="str">
            <v>Regulatory</v>
          </cell>
          <cell r="I655">
            <v>42416.03</v>
          </cell>
          <cell r="J655">
            <v>0</v>
          </cell>
          <cell r="K655">
            <v>-42416.03</v>
          </cell>
          <cell r="L655" t="str">
            <v xml:space="preserve"> </v>
          </cell>
          <cell r="M655">
            <v>326005.71000000002</v>
          </cell>
          <cell r="N655">
            <v>0</v>
          </cell>
          <cell r="O655">
            <v>-326005.71000000002</v>
          </cell>
          <cell r="P655" t="str">
            <v xml:space="preserve"> </v>
          </cell>
          <cell r="R655">
            <v>79526.740000000005</v>
          </cell>
          <cell r="S655">
            <v>51552.19</v>
          </cell>
          <cell r="T655">
            <v>50235.75</v>
          </cell>
          <cell r="U655">
            <v>43561.34</v>
          </cell>
          <cell r="V655">
            <v>58713.66</v>
          </cell>
          <cell r="W655">
            <v>42416.03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D655">
            <v>1005203.64</v>
          </cell>
          <cell r="BE655">
            <v>414662.55</v>
          </cell>
          <cell r="BF655">
            <v>681110.22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O655">
            <v>-326005.71000000002</v>
          </cell>
          <cell r="BP655">
            <v>0</v>
          </cell>
          <cell r="BQ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C656" t="str">
            <v>O&amp;M</v>
          </cell>
          <cell r="E656" t="str">
            <v>FP-P-E-FedPlcyInitia</v>
          </cell>
          <cell r="G656" t="str">
            <v>Federal Policy</v>
          </cell>
          <cell r="I656">
            <v>0</v>
          </cell>
          <cell r="J656">
            <v>0</v>
          </cell>
          <cell r="K656">
            <v>0</v>
          </cell>
          <cell r="L656" t="str">
            <v xml:space="preserve"> </v>
          </cell>
          <cell r="M656">
            <v>0</v>
          </cell>
          <cell r="N656">
            <v>0</v>
          </cell>
          <cell r="O656">
            <v>0</v>
          </cell>
          <cell r="P656" t="str">
            <v xml:space="preserve"> 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D656">
            <v>0</v>
          </cell>
          <cell r="BE656">
            <v>36112.06</v>
          </cell>
          <cell r="BF656">
            <v>403769.52</v>
          </cell>
          <cell r="BH656">
            <v>0</v>
          </cell>
          <cell r="BI656">
            <v>0</v>
          </cell>
          <cell r="BJ656">
            <v>380292</v>
          </cell>
          <cell r="BK656">
            <v>0</v>
          </cell>
          <cell r="BL656">
            <v>0</v>
          </cell>
          <cell r="BO656">
            <v>0</v>
          </cell>
          <cell r="BP656">
            <v>0</v>
          </cell>
          <cell r="BQ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C657" t="str">
            <v>O&amp;M</v>
          </cell>
          <cell r="E657" t="str">
            <v>LE-P-E-Sarbanes Oxley 404</v>
          </cell>
          <cell r="G657" t="str">
            <v>Sarbanes Oxley</v>
          </cell>
          <cell r="I657">
            <v>0</v>
          </cell>
          <cell r="J657">
            <v>0</v>
          </cell>
          <cell r="K657">
            <v>0</v>
          </cell>
          <cell r="L657" t="str">
            <v xml:space="preserve"> </v>
          </cell>
          <cell r="M657">
            <v>0</v>
          </cell>
          <cell r="N657">
            <v>0</v>
          </cell>
          <cell r="O657">
            <v>0</v>
          </cell>
          <cell r="P657" t="str">
            <v xml:space="preserve"> 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D657">
            <v>0</v>
          </cell>
          <cell r="BE657">
            <v>0</v>
          </cell>
          <cell r="BF657">
            <v>0</v>
          </cell>
          <cell r="BH657">
            <v>0</v>
          </cell>
          <cell r="BI657">
            <v>27211.53</v>
          </cell>
          <cell r="BJ657">
            <v>25373.52</v>
          </cell>
          <cell r="BK657">
            <v>0</v>
          </cell>
          <cell r="BL657">
            <v>0</v>
          </cell>
          <cell r="BO657">
            <v>0</v>
          </cell>
          <cell r="BP657">
            <v>0</v>
          </cell>
          <cell r="BQ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C658" t="str">
            <v>O&amp;M</v>
          </cell>
          <cell r="E658" t="str">
            <v>LE-P-C&amp;FT</v>
          </cell>
          <cell r="G658" t="str">
            <v>Corp &amp; Financial Transactions</v>
          </cell>
          <cell r="I658">
            <v>0</v>
          </cell>
          <cell r="J658">
            <v>49455.48</v>
          </cell>
          <cell r="K658">
            <v>49455.48</v>
          </cell>
          <cell r="L658">
            <v>1</v>
          </cell>
          <cell r="M658">
            <v>0</v>
          </cell>
          <cell r="N658">
            <v>306276.92</v>
          </cell>
          <cell r="O658">
            <v>306276.92</v>
          </cell>
          <cell r="P658">
            <v>1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D658">
            <v>54227.5</v>
          </cell>
          <cell r="AE658">
            <v>47069.47</v>
          </cell>
          <cell r="AF658">
            <v>51841.49</v>
          </cell>
          <cell r="AG658">
            <v>49455.48</v>
          </cell>
          <cell r="AH658">
            <v>54227.5</v>
          </cell>
          <cell r="AI658">
            <v>49455.48</v>
          </cell>
          <cell r="AJ658">
            <v>51841.49</v>
          </cell>
          <cell r="AK658">
            <v>54227.5</v>
          </cell>
          <cell r="AL658">
            <v>47069.47</v>
          </cell>
          <cell r="AM658">
            <v>54227.5</v>
          </cell>
          <cell r="AN658">
            <v>51841.49</v>
          </cell>
          <cell r="AO658">
            <v>49455.48</v>
          </cell>
          <cell r="AQ658">
            <v>614939.85</v>
          </cell>
          <cell r="AR658">
            <v>614939.85</v>
          </cell>
          <cell r="AS658">
            <v>614939.85</v>
          </cell>
          <cell r="AT658">
            <v>314519.5</v>
          </cell>
          <cell r="AU658">
            <v>314519.5</v>
          </cell>
          <cell r="AV658">
            <v>314519.5</v>
          </cell>
          <cell r="AW658" t="e">
            <v>#REF!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D658">
            <v>0</v>
          </cell>
          <cell r="BE658">
            <v>0</v>
          </cell>
          <cell r="BF658">
            <v>0</v>
          </cell>
          <cell r="BH658">
            <v>614939.85</v>
          </cell>
          <cell r="BI658">
            <v>558829.43999999994</v>
          </cell>
          <cell r="BJ658">
            <v>545198.16</v>
          </cell>
          <cell r="BK658">
            <v>314519.5</v>
          </cell>
          <cell r="BL658">
            <v>314519.5</v>
          </cell>
          <cell r="BO658">
            <v>314519.5</v>
          </cell>
          <cell r="BP658">
            <v>300420.34999999998</v>
          </cell>
          <cell r="BQ658">
            <v>0</v>
          </cell>
          <cell r="BS658">
            <v>804960</v>
          </cell>
          <cell r="BT658">
            <v>314519.5</v>
          </cell>
          <cell r="BU658">
            <v>804960</v>
          </cell>
          <cell r="BV658">
            <v>-490440.5</v>
          </cell>
        </row>
        <row r="659">
          <cell r="C659" t="str">
            <v>O&amp;M</v>
          </cell>
          <cell r="E659" t="str">
            <v>LE-P-E-C&amp;FT</v>
          </cell>
          <cell r="G659" t="str">
            <v>Corp &amp; Financial Transactions</v>
          </cell>
          <cell r="I659">
            <v>0</v>
          </cell>
          <cell r="J659">
            <v>66808.28</v>
          </cell>
          <cell r="K659">
            <v>66808.28</v>
          </cell>
          <cell r="L659">
            <v>1</v>
          </cell>
          <cell r="M659">
            <v>0</v>
          </cell>
          <cell r="N659">
            <v>414081.19</v>
          </cell>
          <cell r="O659">
            <v>414081.19</v>
          </cell>
          <cell r="P659">
            <v>1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D659">
            <v>73315.58</v>
          </cell>
          <cell r="AE659">
            <v>63771.54</v>
          </cell>
          <cell r="AF659">
            <v>70061.929999999993</v>
          </cell>
          <cell r="AG659">
            <v>66808.28</v>
          </cell>
          <cell r="AH659">
            <v>73315.58</v>
          </cell>
          <cell r="AI659">
            <v>66808.28</v>
          </cell>
          <cell r="AJ659">
            <v>70061.929999999993</v>
          </cell>
          <cell r="AK659">
            <v>73315.58</v>
          </cell>
          <cell r="AL659">
            <v>63771.54</v>
          </cell>
          <cell r="AM659">
            <v>73315.58</v>
          </cell>
          <cell r="AN659">
            <v>70061.929999999993</v>
          </cell>
          <cell r="AO659">
            <v>66157.55</v>
          </cell>
          <cell r="AQ659">
            <v>830765.3</v>
          </cell>
          <cell r="AR659">
            <v>830765.3</v>
          </cell>
          <cell r="AS659">
            <v>830852.7</v>
          </cell>
          <cell r="AT659">
            <v>1202852.7</v>
          </cell>
          <cell r="AU659">
            <v>1202851</v>
          </cell>
          <cell r="AV659">
            <v>1202851</v>
          </cell>
          <cell r="AW659" t="e">
            <v>#REF!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D659">
            <v>0</v>
          </cell>
          <cell r="BE659">
            <v>0</v>
          </cell>
          <cell r="BF659">
            <v>0</v>
          </cell>
          <cell r="BH659">
            <v>830765.3</v>
          </cell>
          <cell r="BI659">
            <v>699379.68</v>
          </cell>
          <cell r="BJ659">
            <v>717885.36</v>
          </cell>
          <cell r="BK659">
            <v>1202851</v>
          </cell>
          <cell r="BL659">
            <v>1202851</v>
          </cell>
          <cell r="BO659">
            <v>1202851</v>
          </cell>
          <cell r="BP659">
            <v>-372085.69999999995</v>
          </cell>
          <cell r="BQ659">
            <v>0</v>
          </cell>
          <cell r="BS659">
            <v>912511.2</v>
          </cell>
          <cell r="BT659">
            <v>1202851</v>
          </cell>
          <cell r="BU659">
            <v>912511.2</v>
          </cell>
          <cell r="BV659">
            <v>290339.80000000005</v>
          </cell>
        </row>
        <row r="660">
          <cell r="C660" t="str">
            <v>O&amp;M</v>
          </cell>
          <cell r="E660" t="str">
            <v>LE-P-E-Compliance</v>
          </cell>
          <cell r="G660" t="str">
            <v>Compliance</v>
          </cell>
          <cell r="I660">
            <v>0</v>
          </cell>
          <cell r="J660">
            <v>22992.46</v>
          </cell>
          <cell r="K660">
            <v>22992.46</v>
          </cell>
          <cell r="L660">
            <v>1</v>
          </cell>
          <cell r="M660">
            <v>0</v>
          </cell>
          <cell r="N660">
            <v>142292.96</v>
          </cell>
          <cell r="O660">
            <v>142292.96</v>
          </cell>
          <cell r="P660">
            <v>1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25161.56</v>
          </cell>
          <cell r="AE660">
            <v>21907.91</v>
          </cell>
          <cell r="AF660">
            <v>24077.01</v>
          </cell>
          <cell r="AG660">
            <v>22992.46</v>
          </cell>
          <cell r="AH660">
            <v>25161.56</v>
          </cell>
          <cell r="AI660">
            <v>22992.46</v>
          </cell>
          <cell r="AJ660">
            <v>24077.01</v>
          </cell>
          <cell r="AK660">
            <v>25161.56</v>
          </cell>
          <cell r="AL660">
            <v>21907.91</v>
          </cell>
          <cell r="AM660">
            <v>25161.56</v>
          </cell>
          <cell r="AN660">
            <v>24077.01</v>
          </cell>
          <cell r="AO660">
            <v>23426.28</v>
          </cell>
          <cell r="AQ660">
            <v>286104.28999999998</v>
          </cell>
          <cell r="AR660">
            <v>286104.28999999998</v>
          </cell>
          <cell r="AS660">
            <v>286145.5</v>
          </cell>
          <cell r="AT660">
            <v>286145.5</v>
          </cell>
          <cell r="AU660">
            <v>286146</v>
          </cell>
          <cell r="AV660">
            <v>341957</v>
          </cell>
          <cell r="AW660" t="e">
            <v>#REF!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D660">
            <v>0</v>
          </cell>
          <cell r="BE660">
            <v>0</v>
          </cell>
          <cell r="BF660">
            <v>0</v>
          </cell>
          <cell r="BH660">
            <v>286104.28999999998</v>
          </cell>
          <cell r="BI660">
            <v>346445.55</v>
          </cell>
          <cell r="BJ660">
            <v>355706.16</v>
          </cell>
          <cell r="BK660">
            <v>341957</v>
          </cell>
          <cell r="BL660">
            <v>341957</v>
          </cell>
          <cell r="BO660">
            <v>341957</v>
          </cell>
          <cell r="BP660">
            <v>-55852.710000000021</v>
          </cell>
          <cell r="BQ660">
            <v>0</v>
          </cell>
          <cell r="BS660">
            <v>225602.4</v>
          </cell>
          <cell r="BT660">
            <v>341957</v>
          </cell>
          <cell r="BU660">
            <v>225602.4</v>
          </cell>
          <cell r="BV660">
            <v>116354.6</v>
          </cell>
        </row>
        <row r="661">
          <cell r="C661" t="str">
            <v>O&amp;M</v>
          </cell>
          <cell r="E661" t="str">
            <v>LE-P-E-Environmental</v>
          </cell>
          <cell r="G661" t="str">
            <v>Environmental</v>
          </cell>
          <cell r="I661">
            <v>0</v>
          </cell>
          <cell r="J661">
            <v>3904.38</v>
          </cell>
          <cell r="K661">
            <v>3904.38</v>
          </cell>
          <cell r="L661">
            <v>1</v>
          </cell>
          <cell r="M661">
            <v>0</v>
          </cell>
          <cell r="N661">
            <v>23860.1</v>
          </cell>
          <cell r="O661">
            <v>23860.1</v>
          </cell>
          <cell r="P661">
            <v>1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4121.29</v>
          </cell>
          <cell r="AE661">
            <v>3687.47</v>
          </cell>
          <cell r="AF661">
            <v>4121.29</v>
          </cell>
          <cell r="AG661">
            <v>3904.38</v>
          </cell>
          <cell r="AH661">
            <v>4121.29</v>
          </cell>
          <cell r="AI661">
            <v>3904.38</v>
          </cell>
          <cell r="AJ661">
            <v>4121.29</v>
          </cell>
          <cell r="AK661">
            <v>4121.29</v>
          </cell>
          <cell r="AL661">
            <v>3687.47</v>
          </cell>
          <cell r="AM661">
            <v>4121.29</v>
          </cell>
          <cell r="AN661">
            <v>4121.29</v>
          </cell>
          <cell r="AO661">
            <v>3687.47</v>
          </cell>
          <cell r="AQ661">
            <v>47720.2</v>
          </cell>
          <cell r="AR661">
            <v>47720.2</v>
          </cell>
          <cell r="AS661">
            <v>47764.800000000003</v>
          </cell>
          <cell r="AT661">
            <v>47764.800000000003</v>
          </cell>
          <cell r="AU661">
            <v>47765</v>
          </cell>
          <cell r="AV661">
            <v>73987</v>
          </cell>
          <cell r="AW661" t="e">
            <v>#REF!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D661">
            <v>0</v>
          </cell>
          <cell r="BE661">
            <v>0</v>
          </cell>
          <cell r="BF661">
            <v>0</v>
          </cell>
          <cell r="BH661">
            <v>47720.2</v>
          </cell>
          <cell r="BI661">
            <v>34959.24</v>
          </cell>
          <cell r="BJ661">
            <v>35902.800000000003</v>
          </cell>
          <cell r="BK661">
            <v>73987</v>
          </cell>
          <cell r="BL661">
            <v>73987</v>
          </cell>
          <cell r="BO661">
            <v>73987</v>
          </cell>
          <cell r="BP661">
            <v>-26266.800000000003</v>
          </cell>
          <cell r="BQ661">
            <v>0</v>
          </cell>
          <cell r="BS661">
            <v>47726.400000000001</v>
          </cell>
          <cell r="BT661">
            <v>73987</v>
          </cell>
          <cell r="BU661">
            <v>47726.400000000001</v>
          </cell>
          <cell r="BV661">
            <v>26260.6</v>
          </cell>
        </row>
        <row r="662">
          <cell r="C662" t="str">
            <v>O&amp;M</v>
          </cell>
          <cell r="E662" t="str">
            <v>LE-P-Property</v>
          </cell>
          <cell r="G662" t="str">
            <v>Property</v>
          </cell>
          <cell r="I662">
            <v>0</v>
          </cell>
          <cell r="J662">
            <v>31018.13</v>
          </cell>
          <cell r="K662">
            <v>31018.13</v>
          </cell>
          <cell r="L662">
            <v>1</v>
          </cell>
          <cell r="M662">
            <v>0</v>
          </cell>
          <cell r="N662">
            <v>192616.08</v>
          </cell>
          <cell r="O662">
            <v>192616.08</v>
          </cell>
          <cell r="P662">
            <v>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34054.870000000003</v>
          </cell>
          <cell r="AE662">
            <v>29716.67</v>
          </cell>
          <cell r="AF662">
            <v>32753.41</v>
          </cell>
          <cell r="AG662">
            <v>31018.13</v>
          </cell>
          <cell r="AH662">
            <v>34054.870000000003</v>
          </cell>
          <cell r="AI662">
            <v>31018.13</v>
          </cell>
          <cell r="AJ662">
            <v>32753.41</v>
          </cell>
          <cell r="AK662">
            <v>34054.870000000003</v>
          </cell>
          <cell r="AL662">
            <v>29716.67</v>
          </cell>
          <cell r="AM662">
            <v>34054.870000000003</v>
          </cell>
          <cell r="AN662">
            <v>32753.41</v>
          </cell>
          <cell r="AO662">
            <v>31885.77</v>
          </cell>
          <cell r="AQ662">
            <v>387835.08</v>
          </cell>
          <cell r="AR662">
            <v>387835.08</v>
          </cell>
          <cell r="AS662">
            <v>387835.08</v>
          </cell>
          <cell r="AT662">
            <v>387835.08</v>
          </cell>
          <cell r="AU662">
            <v>387835.08</v>
          </cell>
          <cell r="AV662">
            <v>387835.08</v>
          </cell>
          <cell r="AW662" t="e">
            <v>#REF!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D662">
            <v>0</v>
          </cell>
          <cell r="BE662">
            <v>0</v>
          </cell>
          <cell r="BF662">
            <v>0</v>
          </cell>
          <cell r="BH662">
            <v>387835.08</v>
          </cell>
          <cell r="BI662">
            <v>345675.6</v>
          </cell>
          <cell r="BJ662">
            <v>337232.52</v>
          </cell>
          <cell r="BK662">
            <v>387835.08</v>
          </cell>
          <cell r="BL662">
            <v>387835.08</v>
          </cell>
          <cell r="BO662">
            <v>387835.08</v>
          </cell>
          <cell r="BP662">
            <v>0</v>
          </cell>
          <cell r="BQ662">
            <v>0</v>
          </cell>
          <cell r="BS662">
            <v>427920</v>
          </cell>
          <cell r="BT662">
            <v>387835.08</v>
          </cell>
          <cell r="BU662">
            <v>427920</v>
          </cell>
          <cell r="BV662">
            <v>-40084.919999999984</v>
          </cell>
        </row>
        <row r="663">
          <cell r="C663" t="str">
            <v>O&amp;M</v>
          </cell>
          <cell r="E663" t="str">
            <v>LE-P-Regulatory</v>
          </cell>
          <cell r="G663" t="str">
            <v>Regulatory</v>
          </cell>
          <cell r="I663">
            <v>0</v>
          </cell>
          <cell r="J663">
            <v>130579.82</v>
          </cell>
          <cell r="K663">
            <v>130579.82</v>
          </cell>
          <cell r="L663">
            <v>1</v>
          </cell>
          <cell r="M663">
            <v>0</v>
          </cell>
          <cell r="N663">
            <v>809508.12</v>
          </cell>
          <cell r="O663">
            <v>809508.12</v>
          </cell>
          <cell r="P663">
            <v>1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D663">
            <v>143377.51</v>
          </cell>
          <cell r="AE663">
            <v>124506.34</v>
          </cell>
          <cell r="AF663">
            <v>137087.12</v>
          </cell>
          <cell r="AG663">
            <v>130579.82</v>
          </cell>
          <cell r="AH663">
            <v>143377.51</v>
          </cell>
          <cell r="AI663">
            <v>130579.82</v>
          </cell>
          <cell r="AJ663">
            <v>137087.12</v>
          </cell>
          <cell r="AK663">
            <v>143377.51</v>
          </cell>
          <cell r="AL663">
            <v>124506.34</v>
          </cell>
          <cell r="AM663">
            <v>143377.51</v>
          </cell>
          <cell r="AN663">
            <v>137087.12</v>
          </cell>
          <cell r="AO663">
            <v>131230.54999999999</v>
          </cell>
          <cell r="AQ663">
            <v>1626174.27</v>
          </cell>
          <cell r="AR663">
            <v>1626174.27</v>
          </cell>
          <cell r="AS663">
            <v>1626174.27</v>
          </cell>
          <cell r="AT663">
            <v>1957395.84</v>
          </cell>
          <cell r="AU663">
            <v>1957395.84</v>
          </cell>
          <cell r="AV663">
            <v>1754584.99</v>
          </cell>
          <cell r="AW663" t="e">
            <v>#REF!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D663">
            <v>0</v>
          </cell>
          <cell r="BE663">
            <v>0</v>
          </cell>
          <cell r="BF663">
            <v>169.13</v>
          </cell>
          <cell r="BH663">
            <v>1626174.27</v>
          </cell>
          <cell r="BI663">
            <v>1336008.24</v>
          </cell>
          <cell r="BJ663">
            <v>1303376.3999999999</v>
          </cell>
          <cell r="BK663">
            <v>1754584.99</v>
          </cell>
          <cell r="BL663">
            <v>1754584.99</v>
          </cell>
          <cell r="BO663">
            <v>1754584.99</v>
          </cell>
          <cell r="BP663">
            <v>-128410.71999999997</v>
          </cell>
          <cell r="BQ663">
            <v>0</v>
          </cell>
          <cell r="BS663">
            <v>2505840</v>
          </cell>
          <cell r="BT663">
            <v>1754584.99</v>
          </cell>
          <cell r="BU663">
            <v>2505840</v>
          </cell>
          <cell r="BV663">
            <v>-751255.01</v>
          </cell>
        </row>
        <row r="664">
          <cell r="C664" t="str">
            <v>O&amp;M</v>
          </cell>
          <cell r="E664" t="str">
            <v>LE-P-E-Litigation</v>
          </cell>
          <cell r="G664" t="str">
            <v>Litigation</v>
          </cell>
          <cell r="I664">
            <v>0</v>
          </cell>
          <cell r="J664">
            <v>12146.96</v>
          </cell>
          <cell r="K664">
            <v>12146.96</v>
          </cell>
          <cell r="L664">
            <v>1</v>
          </cell>
          <cell r="M664">
            <v>0</v>
          </cell>
          <cell r="N664">
            <v>74833.95</v>
          </cell>
          <cell r="O664">
            <v>74833.95</v>
          </cell>
          <cell r="P664">
            <v>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D664">
            <v>13231.51</v>
          </cell>
          <cell r="AE664">
            <v>11496.23</v>
          </cell>
          <cell r="AF664">
            <v>12580.78</v>
          </cell>
          <cell r="AG664">
            <v>12146.96</v>
          </cell>
          <cell r="AH664">
            <v>13231.51</v>
          </cell>
          <cell r="AI664">
            <v>12146.96</v>
          </cell>
          <cell r="AJ664">
            <v>12580.78</v>
          </cell>
          <cell r="AK664">
            <v>13231.51</v>
          </cell>
          <cell r="AL664">
            <v>11496.23</v>
          </cell>
          <cell r="AM664">
            <v>13231.51</v>
          </cell>
          <cell r="AN664">
            <v>12580.78</v>
          </cell>
          <cell r="AO664">
            <v>12363.87</v>
          </cell>
          <cell r="AQ664">
            <v>150318.63</v>
          </cell>
          <cell r="AR664">
            <v>150318.63</v>
          </cell>
          <cell r="AS664">
            <v>150327.06</v>
          </cell>
          <cell r="AT664">
            <v>124236.84</v>
          </cell>
          <cell r="AU664">
            <v>124236</v>
          </cell>
          <cell r="AV664">
            <v>124236</v>
          </cell>
          <cell r="AW664" t="e">
            <v>#REF!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D664">
            <v>0</v>
          </cell>
          <cell r="BE664">
            <v>0</v>
          </cell>
          <cell r="BF664">
            <v>0</v>
          </cell>
          <cell r="BH664">
            <v>150318.63</v>
          </cell>
          <cell r="BI664">
            <v>130362.05</v>
          </cell>
          <cell r="BJ664">
            <v>134171.51999999999</v>
          </cell>
          <cell r="BK664">
            <v>124236</v>
          </cell>
          <cell r="BL664">
            <v>124236</v>
          </cell>
          <cell r="BO664">
            <v>124236</v>
          </cell>
          <cell r="BP664">
            <v>26082.630000000005</v>
          </cell>
          <cell r="BQ664">
            <v>0</v>
          </cell>
          <cell r="BS664">
            <v>134541.6</v>
          </cell>
          <cell r="BT664">
            <v>124236</v>
          </cell>
          <cell r="BU664">
            <v>134541.6</v>
          </cell>
          <cell r="BV664">
            <v>-10305.600000000006</v>
          </cell>
        </row>
        <row r="665">
          <cell r="C665" t="str">
            <v>O&amp;M</v>
          </cell>
          <cell r="E665" t="str">
            <v>LE-P-Litigation</v>
          </cell>
          <cell r="G665" t="str">
            <v>Litigation</v>
          </cell>
          <cell r="I665">
            <v>0</v>
          </cell>
          <cell r="J665">
            <v>192182.26</v>
          </cell>
          <cell r="K665">
            <v>192182.26</v>
          </cell>
          <cell r="L665">
            <v>1</v>
          </cell>
          <cell r="M665">
            <v>0</v>
          </cell>
          <cell r="N665">
            <v>1188666.8</v>
          </cell>
          <cell r="O665">
            <v>1188666.8</v>
          </cell>
          <cell r="P665">
            <v>1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210185.79</v>
          </cell>
          <cell r="AE665">
            <v>182855.13</v>
          </cell>
          <cell r="AF665">
            <v>201075.57</v>
          </cell>
          <cell r="AG665">
            <v>192182.26</v>
          </cell>
          <cell r="AH665">
            <v>210185.79</v>
          </cell>
          <cell r="AI665">
            <v>192182.26</v>
          </cell>
          <cell r="AJ665">
            <v>201075.57</v>
          </cell>
          <cell r="AK665">
            <v>210185.79</v>
          </cell>
          <cell r="AL665">
            <v>182855.13</v>
          </cell>
          <cell r="AM665">
            <v>210185.79</v>
          </cell>
          <cell r="AN665">
            <v>201075.57</v>
          </cell>
          <cell r="AO665">
            <v>191965.35</v>
          </cell>
          <cell r="AQ665">
            <v>2386010</v>
          </cell>
          <cell r="AR665">
            <v>2386010</v>
          </cell>
          <cell r="AS665">
            <v>2386010</v>
          </cell>
          <cell r="AT665">
            <v>2459759.4</v>
          </cell>
          <cell r="AU665">
            <v>2459759.4</v>
          </cell>
          <cell r="AV665">
            <v>2459759.4</v>
          </cell>
          <cell r="AW665" t="e">
            <v>#REF!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D665">
            <v>0</v>
          </cell>
          <cell r="BE665">
            <v>0</v>
          </cell>
          <cell r="BF665">
            <v>0</v>
          </cell>
          <cell r="BH665">
            <v>2386010</v>
          </cell>
          <cell r="BI665">
            <v>2477902.2000000002</v>
          </cell>
          <cell r="BJ665">
            <v>2417483.2799999998</v>
          </cell>
          <cell r="BK665">
            <v>2459759.4</v>
          </cell>
          <cell r="BL665">
            <v>2459759.4</v>
          </cell>
          <cell r="BO665">
            <v>2459759.4</v>
          </cell>
          <cell r="BP665">
            <v>-73749.399999999907</v>
          </cell>
          <cell r="BQ665">
            <v>0</v>
          </cell>
          <cell r="BS665">
            <v>2617680</v>
          </cell>
          <cell r="BT665">
            <v>2459759.4</v>
          </cell>
          <cell r="BU665">
            <v>2617680</v>
          </cell>
          <cell r="BV665">
            <v>-157920.60000000009</v>
          </cell>
        </row>
        <row r="666">
          <cell r="C666" t="str">
            <v>O&amp;M</v>
          </cell>
          <cell r="E666" t="str">
            <v>LE-P-Labor/ Employment</v>
          </cell>
          <cell r="G666" t="str">
            <v>Labor &amp; Employment</v>
          </cell>
          <cell r="I666">
            <v>0</v>
          </cell>
          <cell r="J666">
            <v>70061.929999999993</v>
          </cell>
          <cell r="K666">
            <v>70061.929999999993</v>
          </cell>
          <cell r="L666">
            <v>1</v>
          </cell>
          <cell r="M666">
            <v>0</v>
          </cell>
          <cell r="N666">
            <v>434470.73</v>
          </cell>
          <cell r="O666">
            <v>434470.73</v>
          </cell>
          <cell r="P666">
            <v>1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77003.05</v>
          </cell>
          <cell r="AE666">
            <v>66808.28</v>
          </cell>
          <cell r="AF666">
            <v>73532.490000000005</v>
          </cell>
          <cell r="AG666">
            <v>70061.929999999993</v>
          </cell>
          <cell r="AH666">
            <v>77003.05</v>
          </cell>
          <cell r="AI666">
            <v>70061.929999999993</v>
          </cell>
          <cell r="AJ666">
            <v>73532.490000000005</v>
          </cell>
          <cell r="AK666">
            <v>77003.05</v>
          </cell>
          <cell r="AL666">
            <v>66808.28</v>
          </cell>
          <cell r="AM666">
            <v>77003.05</v>
          </cell>
          <cell r="AN666">
            <v>73532.490000000005</v>
          </cell>
          <cell r="AO666">
            <v>69628.11</v>
          </cell>
          <cell r="AQ666">
            <v>871978.2</v>
          </cell>
          <cell r="AR666">
            <v>871978.2</v>
          </cell>
          <cell r="AS666">
            <v>871978.2</v>
          </cell>
          <cell r="AT666">
            <v>666347.52000000002</v>
          </cell>
          <cell r="AU666">
            <v>538370.62</v>
          </cell>
          <cell r="AV666">
            <v>538370.62</v>
          </cell>
          <cell r="AW666" t="e">
            <v>#REF!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D666">
            <v>0</v>
          </cell>
          <cell r="BE666">
            <v>0</v>
          </cell>
          <cell r="BF666">
            <v>0</v>
          </cell>
          <cell r="BH666">
            <v>871978.2</v>
          </cell>
          <cell r="BI666">
            <v>736788.96</v>
          </cell>
          <cell r="BJ666">
            <v>706764.96</v>
          </cell>
          <cell r="BK666">
            <v>538370.62</v>
          </cell>
          <cell r="BL666">
            <v>538370.62</v>
          </cell>
          <cell r="BO666">
            <v>538370.62</v>
          </cell>
          <cell r="BP666">
            <v>333607.57999999996</v>
          </cell>
          <cell r="BQ666">
            <v>0</v>
          </cell>
          <cell r="BS666">
            <v>936000</v>
          </cell>
          <cell r="BT666">
            <v>538370.62</v>
          </cell>
          <cell r="BU666">
            <v>936000</v>
          </cell>
          <cell r="BV666">
            <v>-397629.38</v>
          </cell>
        </row>
        <row r="667">
          <cell r="C667" t="str">
            <v>O&amp;M</v>
          </cell>
          <cell r="E667" t="str">
            <v>LE-P-Governmental Affairs</v>
          </cell>
          <cell r="G667" t="str">
            <v>Governmental Affairs</v>
          </cell>
          <cell r="I667">
            <v>0</v>
          </cell>
          <cell r="J667">
            <v>3904.38</v>
          </cell>
          <cell r="K667">
            <v>3904.38</v>
          </cell>
          <cell r="L667">
            <v>1</v>
          </cell>
          <cell r="M667">
            <v>0</v>
          </cell>
          <cell r="N667">
            <v>24293.919999999998</v>
          </cell>
          <cell r="O667">
            <v>24293.919999999998</v>
          </cell>
          <cell r="P667">
            <v>1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4338.2</v>
          </cell>
          <cell r="AE667">
            <v>3687.47</v>
          </cell>
          <cell r="AF667">
            <v>4121.29</v>
          </cell>
          <cell r="AG667">
            <v>3904.38</v>
          </cell>
          <cell r="AH667">
            <v>4338.2</v>
          </cell>
          <cell r="AI667">
            <v>3904.38</v>
          </cell>
          <cell r="AJ667">
            <v>4121.29</v>
          </cell>
          <cell r="AK667">
            <v>4338.2</v>
          </cell>
          <cell r="AL667">
            <v>3687.47</v>
          </cell>
          <cell r="AM667">
            <v>4338.2</v>
          </cell>
          <cell r="AN667">
            <v>4121.29</v>
          </cell>
          <cell r="AO667">
            <v>3904.38</v>
          </cell>
          <cell r="AQ667">
            <v>48804.75</v>
          </cell>
          <cell r="AR667">
            <v>48804.75</v>
          </cell>
          <cell r="AS667">
            <v>48804.75</v>
          </cell>
          <cell r="AT667">
            <v>48804.75</v>
          </cell>
          <cell r="AU667">
            <v>48804.75</v>
          </cell>
          <cell r="AV667">
            <v>37959.25</v>
          </cell>
          <cell r="AW667" t="e">
            <v>#REF!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D667">
            <v>0</v>
          </cell>
          <cell r="BE667">
            <v>0</v>
          </cell>
          <cell r="BF667">
            <v>0</v>
          </cell>
          <cell r="BH667">
            <v>48804.75</v>
          </cell>
          <cell r="BI667">
            <v>46192.800000000003</v>
          </cell>
          <cell r="BJ667">
            <v>45066.48</v>
          </cell>
          <cell r="BK667">
            <v>37959.25</v>
          </cell>
          <cell r="BL667">
            <v>37959.25</v>
          </cell>
          <cell r="BO667">
            <v>37959.25</v>
          </cell>
          <cell r="BP667">
            <v>10845.5</v>
          </cell>
          <cell r="BQ667">
            <v>0</v>
          </cell>
          <cell r="BS667">
            <v>54000</v>
          </cell>
          <cell r="BT667">
            <v>37959.25</v>
          </cell>
          <cell r="BU667">
            <v>54000</v>
          </cell>
          <cell r="BV667">
            <v>-16040.75</v>
          </cell>
        </row>
        <row r="668">
          <cell r="C668" t="str">
            <v>O&amp;M</v>
          </cell>
          <cell r="E668" t="str">
            <v>LE-P-Labor Employment AT2</v>
          </cell>
          <cell r="G668" t="str">
            <v>Labor &amp; Employment</v>
          </cell>
          <cell r="I668">
            <v>1449.12</v>
          </cell>
          <cell r="J668">
            <v>0</v>
          </cell>
          <cell r="K668">
            <v>-1449.12</v>
          </cell>
          <cell r="L668" t="str">
            <v xml:space="preserve"> </v>
          </cell>
          <cell r="M668">
            <v>11051.09</v>
          </cell>
          <cell r="N668">
            <v>0</v>
          </cell>
          <cell r="O668">
            <v>-11051.09</v>
          </cell>
          <cell r="P668" t="str">
            <v xml:space="preserve"> </v>
          </cell>
          <cell r="R668">
            <v>3049.45</v>
          </cell>
          <cell r="S668">
            <v>504.04</v>
          </cell>
          <cell r="T668">
            <v>1638.13</v>
          </cell>
          <cell r="U668">
            <v>630.04999999999995</v>
          </cell>
          <cell r="V668">
            <v>3780.3</v>
          </cell>
          <cell r="W668">
            <v>1449.12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D668">
            <v>63377.52</v>
          </cell>
          <cell r="BE668">
            <v>80970.7</v>
          </cell>
          <cell r="BF668">
            <v>52466.19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O668">
            <v>-11051.09</v>
          </cell>
          <cell r="BP668">
            <v>0</v>
          </cell>
          <cell r="BQ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C669" t="str">
            <v>O&amp;M</v>
          </cell>
          <cell r="E669" t="str">
            <v>LE-P-Labor Employment AT3</v>
          </cell>
          <cell r="G669" t="str">
            <v>Labor &amp; Employment</v>
          </cell>
          <cell r="I669">
            <v>0</v>
          </cell>
          <cell r="J669">
            <v>0</v>
          </cell>
          <cell r="K669">
            <v>0</v>
          </cell>
          <cell r="L669" t="str">
            <v xml:space="preserve"> </v>
          </cell>
          <cell r="M669">
            <v>474.18</v>
          </cell>
          <cell r="N669">
            <v>0</v>
          </cell>
          <cell r="O669">
            <v>-474.18</v>
          </cell>
          <cell r="P669" t="str">
            <v xml:space="preserve"> </v>
          </cell>
          <cell r="R669">
            <v>474.18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D669">
            <v>10384.299999999999</v>
          </cell>
          <cell r="BE669">
            <v>4645.3900000000003</v>
          </cell>
          <cell r="BF669">
            <v>11160.79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O669">
            <v>-474.18</v>
          </cell>
          <cell r="BP669">
            <v>0</v>
          </cell>
          <cell r="BQ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C670" t="str">
            <v>O&amp;M</v>
          </cell>
          <cell r="E670" t="str">
            <v>LE-P-Litigation AT2</v>
          </cell>
          <cell r="G670" t="str">
            <v>Litigation</v>
          </cell>
          <cell r="I670">
            <v>16066.28</v>
          </cell>
          <cell r="J670">
            <v>0</v>
          </cell>
          <cell r="K670">
            <v>-16066.28</v>
          </cell>
          <cell r="L670" t="str">
            <v xml:space="preserve"> </v>
          </cell>
          <cell r="M670">
            <v>150632.35</v>
          </cell>
          <cell r="N670">
            <v>0</v>
          </cell>
          <cell r="O670">
            <v>-150632.35</v>
          </cell>
          <cell r="P670" t="str">
            <v xml:space="preserve"> </v>
          </cell>
          <cell r="R670">
            <v>39302.51</v>
          </cell>
          <cell r="S670">
            <v>32573.59</v>
          </cell>
          <cell r="T670">
            <v>32964.21</v>
          </cell>
          <cell r="U670">
            <v>15234.61</v>
          </cell>
          <cell r="V670">
            <v>14491.15</v>
          </cell>
          <cell r="W670">
            <v>16066.28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D670">
            <v>327954.55</v>
          </cell>
          <cell r="BE670">
            <v>356868.47</v>
          </cell>
          <cell r="BF670">
            <v>251898.97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O670">
            <v>-150632.35</v>
          </cell>
          <cell r="BP670">
            <v>0</v>
          </cell>
          <cell r="BQ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C671" t="str">
            <v>O&amp;M</v>
          </cell>
          <cell r="E671" t="str">
            <v>LE-P-Litigation AT3</v>
          </cell>
          <cell r="G671" t="str">
            <v>Litigation</v>
          </cell>
          <cell r="I671">
            <v>0</v>
          </cell>
          <cell r="J671">
            <v>0</v>
          </cell>
          <cell r="K671">
            <v>0</v>
          </cell>
          <cell r="L671" t="str">
            <v xml:space="preserve"> </v>
          </cell>
          <cell r="M671">
            <v>76.48</v>
          </cell>
          <cell r="N671">
            <v>0</v>
          </cell>
          <cell r="O671">
            <v>-76.48</v>
          </cell>
          <cell r="P671" t="str">
            <v xml:space="preserve"> </v>
          </cell>
          <cell r="R671">
            <v>76.48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D671">
            <v>996.22</v>
          </cell>
          <cell r="BE671">
            <v>6029.13</v>
          </cell>
          <cell r="BF671">
            <v>2386.04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O671">
            <v>-76.48</v>
          </cell>
          <cell r="BP671">
            <v>0</v>
          </cell>
          <cell r="BQ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C672" t="str">
            <v>O&amp;M</v>
          </cell>
          <cell r="E672" t="str">
            <v>LE-P-Regulatory AT2</v>
          </cell>
          <cell r="G672" t="str">
            <v>Regulatory</v>
          </cell>
          <cell r="I672">
            <v>6842.36</v>
          </cell>
          <cell r="J672">
            <v>0</v>
          </cell>
          <cell r="K672">
            <v>-6842.36</v>
          </cell>
          <cell r="L672" t="str">
            <v xml:space="preserve"> </v>
          </cell>
          <cell r="M672">
            <v>43435.71</v>
          </cell>
          <cell r="N672">
            <v>0</v>
          </cell>
          <cell r="O672">
            <v>-43435.71</v>
          </cell>
          <cell r="P672" t="str">
            <v xml:space="preserve"> </v>
          </cell>
          <cell r="R672">
            <v>7182.57</v>
          </cell>
          <cell r="S672">
            <v>9167.24</v>
          </cell>
          <cell r="T672">
            <v>6621.83</v>
          </cell>
          <cell r="U672">
            <v>6250.12</v>
          </cell>
          <cell r="V672">
            <v>7371.59</v>
          </cell>
          <cell r="W672">
            <v>6842.36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D672">
            <v>99625.25</v>
          </cell>
          <cell r="BE672">
            <v>73887.59</v>
          </cell>
          <cell r="BF672">
            <v>67843.240000000005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O672">
            <v>-43435.71</v>
          </cell>
          <cell r="BP672">
            <v>0</v>
          </cell>
          <cell r="BQ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C673" t="str">
            <v>O&amp;M</v>
          </cell>
          <cell r="E673" t="str">
            <v>LE-P-Regulatory AT3</v>
          </cell>
          <cell r="G673" t="str">
            <v>Regulatory</v>
          </cell>
          <cell r="I673">
            <v>0</v>
          </cell>
          <cell r="J673">
            <v>0</v>
          </cell>
          <cell r="K673">
            <v>0</v>
          </cell>
          <cell r="L673" t="str">
            <v xml:space="preserve"> </v>
          </cell>
          <cell r="M673">
            <v>76.48</v>
          </cell>
          <cell r="N673">
            <v>0</v>
          </cell>
          <cell r="O673">
            <v>-76.48</v>
          </cell>
          <cell r="P673" t="str">
            <v xml:space="preserve"> </v>
          </cell>
          <cell r="R673">
            <v>76.48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D673">
            <v>2043.09</v>
          </cell>
          <cell r="BE673">
            <v>115.31</v>
          </cell>
          <cell r="BF673">
            <v>2294.25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O673">
            <v>-76.48</v>
          </cell>
          <cell r="BP673">
            <v>0</v>
          </cell>
          <cell r="BQ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C674" t="str">
            <v>O&amp;M</v>
          </cell>
          <cell r="E674" t="str">
            <v>LE-P-E-Compliance AT3</v>
          </cell>
          <cell r="G674" t="str">
            <v>Compliance</v>
          </cell>
          <cell r="I674">
            <v>0</v>
          </cell>
          <cell r="J674">
            <v>0</v>
          </cell>
          <cell r="K674">
            <v>0</v>
          </cell>
          <cell r="L674" t="str">
            <v xml:space="preserve"> </v>
          </cell>
          <cell r="M674">
            <v>256.05</v>
          </cell>
          <cell r="N674">
            <v>0</v>
          </cell>
          <cell r="O674">
            <v>-256.05</v>
          </cell>
          <cell r="P674" t="str">
            <v xml:space="preserve"> </v>
          </cell>
          <cell r="R674">
            <v>66.38</v>
          </cell>
          <cell r="S674">
            <v>189.67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D674">
            <v>2358.0100000000002</v>
          </cell>
          <cell r="BE674">
            <v>1433.16</v>
          </cell>
          <cell r="BF674">
            <v>1895.05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O674">
            <v>-256.05</v>
          </cell>
          <cell r="BP674">
            <v>0</v>
          </cell>
          <cell r="BQ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</row>
        <row r="675">
          <cell r="C675" t="str">
            <v>O&amp;M</v>
          </cell>
          <cell r="E675" t="str">
            <v>LE-P-E-Lab/EAT3</v>
          </cell>
          <cell r="G675" t="str">
            <v>Labor &amp; Employment</v>
          </cell>
          <cell r="I675">
            <v>0</v>
          </cell>
          <cell r="J675">
            <v>0</v>
          </cell>
          <cell r="K675">
            <v>0</v>
          </cell>
          <cell r="L675" t="str">
            <v xml:space="preserve"> </v>
          </cell>
          <cell r="M675">
            <v>0</v>
          </cell>
          <cell r="N675">
            <v>0</v>
          </cell>
          <cell r="O675">
            <v>0</v>
          </cell>
          <cell r="P675" t="str">
            <v xml:space="preserve"> 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D675">
            <v>529.36</v>
          </cell>
          <cell r="BE675">
            <v>4012.84</v>
          </cell>
          <cell r="BF675">
            <v>288.77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O675">
            <v>0</v>
          </cell>
          <cell r="BP675">
            <v>0</v>
          </cell>
          <cell r="BQ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C676" t="str">
            <v>O&amp;M</v>
          </cell>
          <cell r="E676" t="str">
            <v>LE-P-E-Litigation AT2</v>
          </cell>
          <cell r="G676" t="str">
            <v>Litigation</v>
          </cell>
          <cell r="I676">
            <v>367.2</v>
          </cell>
          <cell r="J676">
            <v>0</v>
          </cell>
          <cell r="K676">
            <v>-367.2</v>
          </cell>
          <cell r="L676" t="str">
            <v xml:space="preserve"> </v>
          </cell>
          <cell r="M676">
            <v>1445.34</v>
          </cell>
          <cell r="N676">
            <v>0</v>
          </cell>
          <cell r="O676">
            <v>-1445.34</v>
          </cell>
          <cell r="P676" t="str">
            <v xml:space="preserve"> </v>
          </cell>
          <cell r="R676">
            <v>218.75</v>
          </cell>
          <cell r="S676">
            <v>296.88</v>
          </cell>
          <cell r="T676">
            <v>132.82</v>
          </cell>
          <cell r="U676">
            <v>117.19</v>
          </cell>
          <cell r="V676">
            <v>312.5</v>
          </cell>
          <cell r="W676">
            <v>367.2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1</v>
          </cell>
          <cell r="AW676" t="e">
            <v>#REF!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D676">
            <v>10291.48</v>
          </cell>
          <cell r="BE676">
            <v>17731.23</v>
          </cell>
          <cell r="BF676">
            <v>17485.96</v>
          </cell>
          <cell r="BH676">
            <v>0</v>
          </cell>
          <cell r="BI676">
            <v>0</v>
          </cell>
          <cell r="BJ676">
            <v>0</v>
          </cell>
          <cell r="BK676">
            <v>1</v>
          </cell>
          <cell r="BL676">
            <v>1</v>
          </cell>
          <cell r="BO676">
            <v>-1444.34</v>
          </cell>
          <cell r="BP676">
            <v>-1</v>
          </cell>
          <cell r="BQ676">
            <v>0</v>
          </cell>
          <cell r="BS676">
            <v>0</v>
          </cell>
          <cell r="BT676">
            <v>1</v>
          </cell>
          <cell r="BU676">
            <v>0</v>
          </cell>
          <cell r="BV676">
            <v>1</v>
          </cell>
        </row>
        <row r="677">
          <cell r="C677" t="str">
            <v>O&amp;M</v>
          </cell>
          <cell r="E677" t="str">
            <v>LE-P-E-Regulatory AT2</v>
          </cell>
          <cell r="G677" t="str">
            <v>Regulatory</v>
          </cell>
          <cell r="I677">
            <v>1867.22</v>
          </cell>
          <cell r="J677">
            <v>0</v>
          </cell>
          <cell r="K677">
            <v>-1867.22</v>
          </cell>
          <cell r="L677" t="str">
            <v xml:space="preserve"> </v>
          </cell>
          <cell r="M677">
            <v>11664.25</v>
          </cell>
          <cell r="N677">
            <v>0</v>
          </cell>
          <cell r="O677">
            <v>-11664.25</v>
          </cell>
          <cell r="P677" t="str">
            <v xml:space="preserve"> </v>
          </cell>
          <cell r="R677">
            <v>2382.85</v>
          </cell>
          <cell r="S677">
            <v>195.32</v>
          </cell>
          <cell r="T677">
            <v>2703.17</v>
          </cell>
          <cell r="U677">
            <v>2132.84</v>
          </cell>
          <cell r="V677">
            <v>2382.85</v>
          </cell>
          <cell r="W677">
            <v>1867.22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D677">
            <v>5591.15</v>
          </cell>
          <cell r="BE677">
            <v>2365.17</v>
          </cell>
          <cell r="BF677">
            <v>4419.12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O677">
            <v>-11664.25</v>
          </cell>
          <cell r="BP677">
            <v>0</v>
          </cell>
          <cell r="BQ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</row>
        <row r="678">
          <cell r="C678" t="str">
            <v>O&amp;M</v>
          </cell>
          <cell r="E678" t="str">
            <v>LE-P-Environmental AT3</v>
          </cell>
          <cell r="G678" t="str">
            <v>Environmental</v>
          </cell>
          <cell r="I678">
            <v>0</v>
          </cell>
          <cell r="J678">
            <v>0</v>
          </cell>
          <cell r="K678">
            <v>0</v>
          </cell>
          <cell r="L678" t="str">
            <v xml:space="preserve"> </v>
          </cell>
          <cell r="M678">
            <v>0</v>
          </cell>
          <cell r="N678">
            <v>0</v>
          </cell>
          <cell r="O678">
            <v>0</v>
          </cell>
          <cell r="P678" t="str">
            <v xml:space="preserve"> 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D678">
            <v>0</v>
          </cell>
          <cell r="BE678">
            <v>214.15</v>
          </cell>
          <cell r="BF678">
            <v>2326.37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O678">
            <v>0</v>
          </cell>
          <cell r="BP678">
            <v>0</v>
          </cell>
          <cell r="BQ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C679" t="str">
            <v>O&amp;M</v>
          </cell>
          <cell r="E679" t="str">
            <v>LE-P-E-C&amp;FTAT2</v>
          </cell>
          <cell r="G679" t="str">
            <v>Corp &amp; Financial Transactions</v>
          </cell>
          <cell r="I679">
            <v>703.14</v>
          </cell>
          <cell r="J679">
            <v>0</v>
          </cell>
          <cell r="K679">
            <v>-703.14</v>
          </cell>
          <cell r="L679" t="str">
            <v xml:space="preserve"> </v>
          </cell>
          <cell r="M679">
            <v>1328.15</v>
          </cell>
          <cell r="N679">
            <v>0</v>
          </cell>
          <cell r="O679">
            <v>-1328.15</v>
          </cell>
          <cell r="P679" t="str">
            <v xml:space="preserve"> </v>
          </cell>
          <cell r="R679">
            <v>625.01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703.14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D679">
            <v>48966</v>
          </cell>
          <cell r="BE679">
            <v>38162.32</v>
          </cell>
          <cell r="BF679">
            <v>37983.9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O679">
            <v>-1328.15</v>
          </cell>
          <cell r="BP679">
            <v>0</v>
          </cell>
          <cell r="BQ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C680" t="str">
            <v>O&amp;M</v>
          </cell>
          <cell r="E680" t="str">
            <v>LE-P-E-C&amp;FTAT3</v>
          </cell>
          <cell r="G680" t="str">
            <v>Corp &amp; Financial Transactions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  <cell r="M680">
            <v>1365.63</v>
          </cell>
          <cell r="N680">
            <v>0</v>
          </cell>
          <cell r="O680">
            <v>-1365.63</v>
          </cell>
          <cell r="P680" t="str">
            <v xml:space="preserve"> </v>
          </cell>
          <cell r="R680">
            <v>654.36</v>
          </cell>
          <cell r="S680">
            <v>616.42999999999995</v>
          </cell>
          <cell r="T680">
            <v>94.84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-1</v>
          </cell>
          <cell r="AV680">
            <v>-1</v>
          </cell>
          <cell r="AW680" t="e">
            <v>#REF!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D680">
            <v>6958.51</v>
          </cell>
          <cell r="BE680">
            <v>4684.9399999999996</v>
          </cell>
          <cell r="BF680">
            <v>10828.9</v>
          </cell>
          <cell r="BH680">
            <v>0</v>
          </cell>
          <cell r="BI680">
            <v>0</v>
          </cell>
          <cell r="BJ680">
            <v>0</v>
          </cell>
          <cell r="BK680">
            <v>-1</v>
          </cell>
          <cell r="BL680">
            <v>-1</v>
          </cell>
          <cell r="BO680">
            <v>-1366.63</v>
          </cell>
          <cell r="BP680">
            <v>1</v>
          </cell>
          <cell r="BQ680">
            <v>0</v>
          </cell>
          <cell r="BS680">
            <v>0</v>
          </cell>
          <cell r="BT680">
            <v>-1</v>
          </cell>
          <cell r="BU680">
            <v>0</v>
          </cell>
          <cell r="BV680">
            <v>-1</v>
          </cell>
        </row>
        <row r="681">
          <cell r="C681" t="str">
            <v>O&amp;M</v>
          </cell>
          <cell r="E681" t="str">
            <v>LE-P-E-C&amp;FTAT5</v>
          </cell>
          <cell r="G681" t="str">
            <v>Corp &amp; Financial Transactions</v>
          </cell>
          <cell r="I681">
            <v>30274.07</v>
          </cell>
          <cell r="J681">
            <v>0</v>
          </cell>
          <cell r="K681">
            <v>-30274.07</v>
          </cell>
          <cell r="L681" t="str">
            <v xml:space="preserve"> </v>
          </cell>
          <cell r="M681">
            <v>193194.18</v>
          </cell>
          <cell r="N681">
            <v>0</v>
          </cell>
          <cell r="O681">
            <v>-193194.18</v>
          </cell>
          <cell r="P681" t="str">
            <v xml:space="preserve"> </v>
          </cell>
          <cell r="R681">
            <v>27134.44</v>
          </cell>
          <cell r="S681">
            <v>29252.74</v>
          </cell>
          <cell r="T681">
            <v>29605.79</v>
          </cell>
          <cell r="U681">
            <v>38860.75</v>
          </cell>
          <cell r="V681">
            <v>38066.39</v>
          </cell>
          <cell r="W681">
            <v>30274.07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D681">
            <v>166737.03</v>
          </cell>
          <cell r="BE681">
            <v>186496.51</v>
          </cell>
          <cell r="BF681">
            <v>249658.25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O681">
            <v>-193194.18</v>
          </cell>
          <cell r="BP681">
            <v>0</v>
          </cell>
          <cell r="BQ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</row>
        <row r="682">
          <cell r="C682" t="str">
            <v>O&amp;M</v>
          </cell>
          <cell r="E682" t="str">
            <v>LE-P-E-C&amp;FTAT6</v>
          </cell>
          <cell r="G682" t="str">
            <v>Corp &amp; Financial Transactions</v>
          </cell>
          <cell r="I682">
            <v>28371.08</v>
          </cell>
          <cell r="J682">
            <v>0</v>
          </cell>
          <cell r="K682">
            <v>-28371.08</v>
          </cell>
          <cell r="L682" t="str">
            <v xml:space="preserve"> </v>
          </cell>
          <cell r="M682">
            <v>372039.83</v>
          </cell>
          <cell r="N682">
            <v>0</v>
          </cell>
          <cell r="O682">
            <v>-372039.83</v>
          </cell>
          <cell r="P682" t="str">
            <v xml:space="preserve"> </v>
          </cell>
          <cell r="R682">
            <v>79154.98</v>
          </cell>
          <cell r="S682">
            <v>82942.14</v>
          </cell>
          <cell r="T682">
            <v>49739.17</v>
          </cell>
          <cell r="U682">
            <v>72576.41</v>
          </cell>
          <cell r="V682">
            <v>59256.05</v>
          </cell>
          <cell r="W682">
            <v>28371.08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-1</v>
          </cell>
          <cell r="AV682">
            <v>-1</v>
          </cell>
          <cell r="AW682" t="e">
            <v>#REF!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D682">
            <v>401281.66</v>
          </cell>
          <cell r="BE682">
            <v>370690.32</v>
          </cell>
          <cell r="BF682">
            <v>428414.27</v>
          </cell>
          <cell r="BH682">
            <v>0</v>
          </cell>
          <cell r="BI682">
            <v>0</v>
          </cell>
          <cell r="BJ682">
            <v>0</v>
          </cell>
          <cell r="BK682">
            <v>-1</v>
          </cell>
          <cell r="BL682">
            <v>-1</v>
          </cell>
          <cell r="BO682">
            <v>-372040.83</v>
          </cell>
          <cell r="BP682">
            <v>1</v>
          </cell>
          <cell r="BQ682">
            <v>0</v>
          </cell>
          <cell r="BS682">
            <v>0</v>
          </cell>
          <cell r="BT682">
            <v>-1</v>
          </cell>
          <cell r="BU682">
            <v>0</v>
          </cell>
          <cell r="BV682">
            <v>-1</v>
          </cell>
        </row>
        <row r="683">
          <cell r="C683" t="str">
            <v>O&amp;M</v>
          </cell>
          <cell r="E683" t="str">
            <v>LE-P-C&amp;FTAT2</v>
          </cell>
          <cell r="G683" t="str">
            <v>Corp &amp; Financial Transactions</v>
          </cell>
          <cell r="I683">
            <v>5090.8</v>
          </cell>
          <cell r="J683">
            <v>0</v>
          </cell>
          <cell r="K683">
            <v>-5090.8</v>
          </cell>
          <cell r="L683" t="str">
            <v xml:space="preserve"> </v>
          </cell>
          <cell r="M683">
            <v>6980.95</v>
          </cell>
          <cell r="N683">
            <v>0</v>
          </cell>
          <cell r="O683">
            <v>-6980.95</v>
          </cell>
          <cell r="P683" t="str">
            <v xml:space="preserve"> 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1890.15</v>
          </cell>
          <cell r="W683">
            <v>5090.8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D683">
            <v>52005.66</v>
          </cell>
          <cell r="BE683">
            <v>81615.25</v>
          </cell>
          <cell r="BF683">
            <v>71482.149999999994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O683">
            <v>-6980.95</v>
          </cell>
          <cell r="BP683">
            <v>0</v>
          </cell>
          <cell r="BQ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C684" t="str">
            <v>O&amp;M</v>
          </cell>
          <cell r="E684" t="str">
            <v>LE-P-C&amp;FTAT5</v>
          </cell>
          <cell r="G684" t="str">
            <v>Corp &amp; Financial Transactions</v>
          </cell>
          <cell r="I684">
            <v>4392.79</v>
          </cell>
          <cell r="J684">
            <v>0</v>
          </cell>
          <cell r="K684">
            <v>-4392.79</v>
          </cell>
          <cell r="L684" t="str">
            <v xml:space="preserve"> </v>
          </cell>
          <cell r="M684">
            <v>27271.919999999998</v>
          </cell>
          <cell r="N684">
            <v>0</v>
          </cell>
          <cell r="O684">
            <v>-27271.919999999998</v>
          </cell>
          <cell r="P684" t="str">
            <v xml:space="preserve"> </v>
          </cell>
          <cell r="R684">
            <v>0</v>
          </cell>
          <cell r="S684">
            <v>2237.0700000000002</v>
          </cell>
          <cell r="T684">
            <v>5796.05</v>
          </cell>
          <cell r="U684">
            <v>10168.5</v>
          </cell>
          <cell r="V684">
            <v>4677.51</v>
          </cell>
          <cell r="W684">
            <v>4392.79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D684">
            <v>155665.59</v>
          </cell>
          <cell r="BE684">
            <v>111519.27</v>
          </cell>
          <cell r="BF684">
            <v>90958.35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O684">
            <v>-27271.919999999998</v>
          </cell>
          <cell r="BP684">
            <v>0</v>
          </cell>
          <cell r="BQ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C685" t="str">
            <v>O&amp;M</v>
          </cell>
          <cell r="E685" t="str">
            <v>LE-P-C&amp;FTAT6</v>
          </cell>
          <cell r="G685" t="str">
            <v>Corp &amp; Financial Transactions</v>
          </cell>
          <cell r="I685">
            <v>22142.69</v>
          </cell>
          <cell r="J685">
            <v>0</v>
          </cell>
          <cell r="K685">
            <v>-22142.69</v>
          </cell>
          <cell r="L685" t="str">
            <v xml:space="preserve"> </v>
          </cell>
          <cell r="M685">
            <v>102130.2</v>
          </cell>
          <cell r="N685">
            <v>0</v>
          </cell>
          <cell r="O685">
            <v>-102130.2</v>
          </cell>
          <cell r="P685" t="str">
            <v xml:space="preserve"> </v>
          </cell>
          <cell r="R685">
            <v>4923.5200000000004</v>
          </cell>
          <cell r="S685">
            <v>1395.44</v>
          </cell>
          <cell r="T685">
            <v>19457.13</v>
          </cell>
          <cell r="U685">
            <v>23827.75</v>
          </cell>
          <cell r="V685">
            <v>30383.67</v>
          </cell>
          <cell r="W685">
            <v>22142.69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D685">
            <v>100535.07</v>
          </cell>
          <cell r="BE685">
            <v>244256.24</v>
          </cell>
          <cell r="BF685">
            <v>307820.40000000002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O685">
            <v>-102130.2</v>
          </cell>
          <cell r="BP685">
            <v>0</v>
          </cell>
          <cell r="BQ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C686" t="str">
            <v>O&amp;M</v>
          </cell>
          <cell r="E686" t="str">
            <v>LE-P-E-SarbOx404-AT5</v>
          </cell>
          <cell r="G686" t="str">
            <v>Sarbanes Oxley</v>
          </cell>
          <cell r="I686">
            <v>0</v>
          </cell>
          <cell r="J686">
            <v>0</v>
          </cell>
          <cell r="K686">
            <v>0</v>
          </cell>
          <cell r="L686" t="str">
            <v xml:space="preserve"> </v>
          </cell>
          <cell r="M686">
            <v>310.68</v>
          </cell>
          <cell r="N686">
            <v>0</v>
          </cell>
          <cell r="O686">
            <v>-310.68</v>
          </cell>
          <cell r="P686" t="str">
            <v xml:space="preserve"> </v>
          </cell>
          <cell r="R686">
            <v>0</v>
          </cell>
          <cell r="S686">
            <v>0</v>
          </cell>
          <cell r="T686">
            <v>310.68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D686">
            <v>4643.74</v>
          </cell>
          <cell r="BE686">
            <v>6765.32</v>
          </cell>
          <cell r="BF686">
            <v>9492.99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O686">
            <v>-310.68</v>
          </cell>
          <cell r="BP686">
            <v>0</v>
          </cell>
          <cell r="BQ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</row>
        <row r="687">
          <cell r="C687" t="str">
            <v>O&amp;M</v>
          </cell>
          <cell r="E687" t="str">
            <v>LE-P-E-PrevLAT5</v>
          </cell>
          <cell r="G687" t="str">
            <v>Preventative Law</v>
          </cell>
          <cell r="I687">
            <v>4917.49</v>
          </cell>
          <cell r="J687">
            <v>0</v>
          </cell>
          <cell r="K687">
            <v>-4917.49</v>
          </cell>
          <cell r="L687" t="str">
            <v xml:space="preserve"> </v>
          </cell>
          <cell r="M687">
            <v>14071.58</v>
          </cell>
          <cell r="N687">
            <v>0</v>
          </cell>
          <cell r="O687">
            <v>-14071.58</v>
          </cell>
          <cell r="P687" t="str">
            <v xml:space="preserve"> </v>
          </cell>
          <cell r="R687">
            <v>781.75</v>
          </cell>
          <cell r="S687">
            <v>1563.51</v>
          </cell>
          <cell r="T687">
            <v>8485.82</v>
          </cell>
          <cell r="U687">
            <v>-4993.1400000000003</v>
          </cell>
          <cell r="V687">
            <v>3316.15</v>
          </cell>
          <cell r="W687">
            <v>4917.49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1</v>
          </cell>
          <cell r="AV687">
            <v>1</v>
          </cell>
          <cell r="AW687" t="e">
            <v>#REF!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D687">
            <v>8591.4599999999991</v>
          </cell>
          <cell r="BE687">
            <v>19280.72</v>
          </cell>
          <cell r="BF687">
            <v>14105.78</v>
          </cell>
          <cell r="BH687">
            <v>0</v>
          </cell>
          <cell r="BI687">
            <v>0</v>
          </cell>
          <cell r="BJ687">
            <v>0</v>
          </cell>
          <cell r="BK687">
            <v>1</v>
          </cell>
          <cell r="BL687">
            <v>1</v>
          </cell>
          <cell r="BO687">
            <v>-14070.58</v>
          </cell>
          <cell r="BP687">
            <v>-1</v>
          </cell>
          <cell r="BQ687">
            <v>0</v>
          </cell>
          <cell r="BS687">
            <v>0</v>
          </cell>
          <cell r="BT687">
            <v>1</v>
          </cell>
          <cell r="BU687">
            <v>0</v>
          </cell>
          <cell r="BV687">
            <v>1</v>
          </cell>
        </row>
        <row r="688">
          <cell r="C688" t="str">
            <v>O&amp;M</v>
          </cell>
          <cell r="E688" t="str">
            <v>LE-P-E-Preventative Law</v>
          </cell>
          <cell r="G688" t="str">
            <v>Preventative Law</v>
          </cell>
          <cell r="I688">
            <v>0</v>
          </cell>
          <cell r="J688">
            <v>4338.2</v>
          </cell>
          <cell r="K688">
            <v>4338.2</v>
          </cell>
          <cell r="L688">
            <v>1</v>
          </cell>
          <cell r="M688">
            <v>0</v>
          </cell>
          <cell r="N688">
            <v>26896.84</v>
          </cell>
          <cell r="O688">
            <v>26896.84</v>
          </cell>
          <cell r="P688">
            <v>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4772.0200000000004</v>
          </cell>
          <cell r="AE688">
            <v>4121.29</v>
          </cell>
          <cell r="AF688">
            <v>4555.1099999999997</v>
          </cell>
          <cell r="AG688">
            <v>4338.2</v>
          </cell>
          <cell r="AH688">
            <v>4772.0200000000004</v>
          </cell>
          <cell r="AI688">
            <v>4338.2</v>
          </cell>
          <cell r="AJ688">
            <v>4555.1099999999997</v>
          </cell>
          <cell r="AK688">
            <v>4772.0200000000004</v>
          </cell>
          <cell r="AL688">
            <v>4121.29</v>
          </cell>
          <cell r="AM688">
            <v>4772.0200000000004</v>
          </cell>
          <cell r="AN688">
            <v>4555.1099999999997</v>
          </cell>
          <cell r="AO688">
            <v>3687.47</v>
          </cell>
          <cell r="AQ688">
            <v>53359.86</v>
          </cell>
          <cell r="AR688">
            <v>53359.86</v>
          </cell>
          <cell r="AS688">
            <v>53419.82</v>
          </cell>
          <cell r="AT688">
            <v>53419.82</v>
          </cell>
          <cell r="AU688">
            <v>53418</v>
          </cell>
          <cell r="AV688">
            <v>53418</v>
          </cell>
          <cell r="AW688" t="e">
            <v>#REF!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D688">
            <v>0</v>
          </cell>
          <cell r="BE688">
            <v>0</v>
          </cell>
          <cell r="BF688">
            <v>0</v>
          </cell>
          <cell r="BH688">
            <v>53359.86</v>
          </cell>
          <cell r="BI688">
            <v>47668.39</v>
          </cell>
          <cell r="BJ688">
            <v>48862.68</v>
          </cell>
          <cell r="BK688">
            <v>53418</v>
          </cell>
          <cell r="BL688">
            <v>53418</v>
          </cell>
          <cell r="BO688">
            <v>53418</v>
          </cell>
          <cell r="BP688">
            <v>-58.139999999999418</v>
          </cell>
          <cell r="BQ688">
            <v>0</v>
          </cell>
          <cell r="BS688">
            <v>68515.199999999997</v>
          </cell>
          <cell r="BT688">
            <v>53418</v>
          </cell>
          <cell r="BU688">
            <v>68515.199999999997</v>
          </cell>
          <cell r="BV688">
            <v>-15097.199999999997</v>
          </cell>
        </row>
        <row r="689">
          <cell r="C689" t="str">
            <v>O&amp;M</v>
          </cell>
          <cell r="E689" t="str">
            <v>LE-P-E-PrevLAT6</v>
          </cell>
          <cell r="G689" t="str">
            <v>Preventative Law</v>
          </cell>
          <cell r="I689">
            <v>-1550.78</v>
          </cell>
          <cell r="J689">
            <v>0</v>
          </cell>
          <cell r="K689">
            <v>1550.78</v>
          </cell>
          <cell r="L689" t="str">
            <v xml:space="preserve"> </v>
          </cell>
          <cell r="M689">
            <v>31815.439999999999</v>
          </cell>
          <cell r="N689">
            <v>0</v>
          </cell>
          <cell r="O689">
            <v>-31815.439999999999</v>
          </cell>
          <cell r="P689" t="str">
            <v xml:space="preserve"> </v>
          </cell>
          <cell r="R689">
            <v>2122.12</v>
          </cell>
          <cell r="S689">
            <v>163.24</v>
          </cell>
          <cell r="T689">
            <v>897.82</v>
          </cell>
          <cell r="U689">
            <v>7704.92</v>
          </cell>
          <cell r="V689">
            <v>22478.12</v>
          </cell>
          <cell r="W689">
            <v>-1550.78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D689">
            <v>29151.83</v>
          </cell>
          <cell r="BE689">
            <v>30692.29</v>
          </cell>
          <cell r="BF689">
            <v>53905.32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O689">
            <v>-31815.439999999999</v>
          </cell>
          <cell r="BP689">
            <v>0</v>
          </cell>
          <cell r="BQ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</row>
        <row r="690">
          <cell r="C690" t="str">
            <v>O&amp;M</v>
          </cell>
          <cell r="E690" t="str">
            <v>FP-P-FedPolcyInitiat</v>
          </cell>
          <cell r="G690" t="str">
            <v>Federal Policy</v>
          </cell>
          <cell r="I690">
            <v>0</v>
          </cell>
          <cell r="J690">
            <v>0</v>
          </cell>
          <cell r="K690">
            <v>0</v>
          </cell>
          <cell r="L690" t="str">
            <v xml:space="preserve"> </v>
          </cell>
          <cell r="M690">
            <v>0</v>
          </cell>
          <cell r="N690">
            <v>0</v>
          </cell>
          <cell r="O690">
            <v>0</v>
          </cell>
          <cell r="P690" t="str">
            <v xml:space="preserve"> 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D690">
            <v>0</v>
          </cell>
          <cell r="BE690">
            <v>52772.23</v>
          </cell>
          <cell r="BF690">
            <v>431152.37</v>
          </cell>
          <cell r="BH690">
            <v>0</v>
          </cell>
          <cell r="BI690">
            <v>0</v>
          </cell>
          <cell r="BJ690">
            <v>417879</v>
          </cell>
          <cell r="BK690">
            <v>0</v>
          </cell>
          <cell r="BL690">
            <v>0</v>
          </cell>
          <cell r="BO690">
            <v>0</v>
          </cell>
          <cell r="BP690">
            <v>0</v>
          </cell>
          <cell r="BQ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</row>
        <row r="691">
          <cell r="C691" t="str">
            <v>O&amp;M</v>
          </cell>
          <cell r="E691" t="str">
            <v>LE-P-ER&amp;TGCS</v>
          </cell>
          <cell r="G691" t="str">
            <v>ER&amp;T General Counsel</v>
          </cell>
          <cell r="I691">
            <v>0</v>
          </cell>
          <cell r="J691">
            <v>0</v>
          </cell>
          <cell r="K691">
            <v>0</v>
          </cell>
          <cell r="L691" t="str">
            <v xml:space="preserve"> </v>
          </cell>
          <cell r="M691">
            <v>0</v>
          </cell>
          <cell r="N691">
            <v>0</v>
          </cell>
          <cell r="O691">
            <v>0</v>
          </cell>
          <cell r="P691" t="str">
            <v xml:space="preserve"> 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43382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D691">
            <v>0</v>
          </cell>
          <cell r="BE691">
            <v>0</v>
          </cell>
          <cell r="BF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O691">
            <v>0</v>
          </cell>
          <cell r="BP691">
            <v>0</v>
          </cell>
          <cell r="BQ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</row>
        <row r="692">
          <cell r="C692" t="str">
            <v>O&amp;M</v>
          </cell>
          <cell r="E692" t="str">
            <v>LE-P-E-Labor/ Employment</v>
          </cell>
          <cell r="G692" t="str">
            <v>Labor &amp; Employment</v>
          </cell>
          <cell r="I692">
            <v>0</v>
          </cell>
          <cell r="J692">
            <v>4555.1099999999997</v>
          </cell>
          <cell r="K692">
            <v>4555.1099999999997</v>
          </cell>
          <cell r="L692">
            <v>1</v>
          </cell>
          <cell r="M692">
            <v>0</v>
          </cell>
          <cell r="N692">
            <v>28198.3</v>
          </cell>
          <cell r="O692">
            <v>28198.3</v>
          </cell>
          <cell r="P692">
            <v>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D692">
            <v>4988.93</v>
          </cell>
          <cell r="AE692">
            <v>4338.2</v>
          </cell>
          <cell r="AF692">
            <v>4772.0200000000004</v>
          </cell>
          <cell r="AG692">
            <v>4555.1099999999997</v>
          </cell>
          <cell r="AH692">
            <v>4988.93</v>
          </cell>
          <cell r="AI692">
            <v>4555.1099999999997</v>
          </cell>
          <cell r="AJ692">
            <v>4772.0200000000004</v>
          </cell>
          <cell r="AK692">
            <v>4988.93</v>
          </cell>
          <cell r="AL692">
            <v>4555.1099999999997</v>
          </cell>
          <cell r="AM692">
            <v>4988.93</v>
          </cell>
          <cell r="AN692">
            <v>4772.0200000000004</v>
          </cell>
          <cell r="AO692">
            <v>5639.66</v>
          </cell>
          <cell r="AQ692">
            <v>57914.97</v>
          </cell>
          <cell r="AR692">
            <v>57914.97</v>
          </cell>
          <cell r="AS692">
            <v>57976.82</v>
          </cell>
          <cell r="AT692">
            <v>57976.82</v>
          </cell>
          <cell r="AU692">
            <v>18928</v>
          </cell>
          <cell r="AV692">
            <v>18928</v>
          </cell>
          <cell r="AW692" t="e">
            <v>#REF!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D692">
            <v>0</v>
          </cell>
          <cell r="BE692">
            <v>0</v>
          </cell>
          <cell r="BF692">
            <v>0</v>
          </cell>
          <cell r="BH692">
            <v>57914.97</v>
          </cell>
          <cell r="BI692">
            <v>46904.4</v>
          </cell>
          <cell r="BJ692">
            <v>48304.08</v>
          </cell>
          <cell r="BK692">
            <v>18928</v>
          </cell>
          <cell r="BL692">
            <v>18928</v>
          </cell>
          <cell r="BO692">
            <v>18928</v>
          </cell>
          <cell r="BP692">
            <v>38986.97</v>
          </cell>
          <cell r="BQ692">
            <v>0</v>
          </cell>
          <cell r="BS692">
            <v>60170.400000000001</v>
          </cell>
          <cell r="BT692">
            <v>18928</v>
          </cell>
          <cell r="BU692">
            <v>60170.400000000001</v>
          </cell>
          <cell r="BV692">
            <v>-41242.400000000001</v>
          </cell>
        </row>
        <row r="693">
          <cell r="C693" t="str">
            <v>O&amp;M</v>
          </cell>
          <cell r="E693" t="str">
            <v>LE-P-E-Property</v>
          </cell>
          <cell r="G693" t="str">
            <v>Property</v>
          </cell>
          <cell r="I693">
            <v>0</v>
          </cell>
          <cell r="J693">
            <v>1084.55</v>
          </cell>
          <cell r="K693">
            <v>1084.55</v>
          </cell>
          <cell r="L693">
            <v>1</v>
          </cell>
          <cell r="M693">
            <v>0</v>
          </cell>
          <cell r="N693">
            <v>6290.39</v>
          </cell>
          <cell r="O693">
            <v>6290.39</v>
          </cell>
          <cell r="P693">
            <v>1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1084.55</v>
          </cell>
          <cell r="AE693">
            <v>867.64</v>
          </cell>
          <cell r="AF693">
            <v>1084.55</v>
          </cell>
          <cell r="AG693">
            <v>1084.55</v>
          </cell>
          <cell r="AH693">
            <v>1084.55</v>
          </cell>
          <cell r="AI693">
            <v>1084.55</v>
          </cell>
          <cell r="AJ693">
            <v>1084.55</v>
          </cell>
          <cell r="AK693">
            <v>1084.55</v>
          </cell>
          <cell r="AL693">
            <v>867.64</v>
          </cell>
          <cell r="AM693">
            <v>1084.55</v>
          </cell>
          <cell r="AN693">
            <v>1084.55</v>
          </cell>
          <cell r="AO693">
            <v>1084.55</v>
          </cell>
          <cell r="AQ693">
            <v>12697.05</v>
          </cell>
          <cell r="AR693">
            <v>12697.05</v>
          </cell>
          <cell r="AS693">
            <v>12696.98</v>
          </cell>
          <cell r="AT693">
            <v>12696.98</v>
          </cell>
          <cell r="AU693">
            <v>12697</v>
          </cell>
          <cell r="AV693">
            <v>12697</v>
          </cell>
          <cell r="AW693" t="e">
            <v>#REF!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D693">
            <v>0</v>
          </cell>
          <cell r="BE693">
            <v>0</v>
          </cell>
          <cell r="BF693">
            <v>0</v>
          </cell>
          <cell r="BH693">
            <v>12580.78</v>
          </cell>
          <cell r="BI693">
            <v>11645.1</v>
          </cell>
          <cell r="BJ693">
            <v>11958.6</v>
          </cell>
          <cell r="BK693">
            <v>12697</v>
          </cell>
          <cell r="BL693">
            <v>12697</v>
          </cell>
          <cell r="BO693">
            <v>12697</v>
          </cell>
          <cell r="BP693">
            <v>-116.21999999999935</v>
          </cell>
          <cell r="BQ693">
            <v>0</v>
          </cell>
          <cell r="BS693">
            <v>21228</v>
          </cell>
          <cell r="BT693">
            <v>12697</v>
          </cell>
          <cell r="BU693">
            <v>21228</v>
          </cell>
          <cell r="BV693">
            <v>-8531</v>
          </cell>
        </row>
        <row r="694">
          <cell r="C694" t="str">
            <v>O&amp;M</v>
          </cell>
          <cell r="E694" t="str">
            <v>LE-P-E-Regulatory</v>
          </cell>
          <cell r="G694" t="str">
            <v>Regulatory</v>
          </cell>
          <cell r="I694">
            <v>0</v>
          </cell>
          <cell r="J694">
            <v>15400.61</v>
          </cell>
          <cell r="K694">
            <v>15400.61</v>
          </cell>
          <cell r="L694">
            <v>1</v>
          </cell>
          <cell r="M694">
            <v>0</v>
          </cell>
          <cell r="N694">
            <v>95657.31</v>
          </cell>
          <cell r="O694">
            <v>95657.31</v>
          </cell>
          <cell r="P694">
            <v>1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16918.98</v>
          </cell>
          <cell r="AE694">
            <v>14749.88</v>
          </cell>
          <cell r="AF694">
            <v>16268.25</v>
          </cell>
          <cell r="AG694">
            <v>15400.61</v>
          </cell>
          <cell r="AH694">
            <v>16918.98</v>
          </cell>
          <cell r="AI694">
            <v>15400.61</v>
          </cell>
          <cell r="AJ694">
            <v>16268.25</v>
          </cell>
          <cell r="AK694">
            <v>16918.98</v>
          </cell>
          <cell r="AL694">
            <v>14749.88</v>
          </cell>
          <cell r="AM694">
            <v>16918.98</v>
          </cell>
          <cell r="AN694">
            <v>16268.25</v>
          </cell>
          <cell r="AO694">
            <v>15617.52</v>
          </cell>
          <cell r="AQ694">
            <v>192399.17</v>
          </cell>
          <cell r="AR694">
            <v>192399.17</v>
          </cell>
          <cell r="AS694">
            <v>192426.92</v>
          </cell>
          <cell r="AT694">
            <v>192426.92</v>
          </cell>
          <cell r="AU694">
            <v>192428</v>
          </cell>
          <cell r="AV694">
            <v>192428</v>
          </cell>
          <cell r="AW694" t="e">
            <v>#REF!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D694">
            <v>0</v>
          </cell>
          <cell r="BE694">
            <v>0</v>
          </cell>
          <cell r="BF694">
            <v>0</v>
          </cell>
          <cell r="BH694">
            <v>192399.17</v>
          </cell>
          <cell r="BI694">
            <v>166050.35999999999</v>
          </cell>
          <cell r="BJ694">
            <v>170650.8</v>
          </cell>
          <cell r="BK694">
            <v>192428</v>
          </cell>
          <cell r="BL694">
            <v>192428</v>
          </cell>
          <cell r="BO694">
            <v>192428</v>
          </cell>
          <cell r="BP694">
            <v>-28.829999999987194</v>
          </cell>
          <cell r="BQ694">
            <v>0</v>
          </cell>
          <cell r="BS694">
            <v>155623.20000000001</v>
          </cell>
          <cell r="BT694">
            <v>192428</v>
          </cell>
          <cell r="BU694">
            <v>155623.20000000001</v>
          </cell>
          <cell r="BV694">
            <v>36804.799999999988</v>
          </cell>
        </row>
        <row r="695">
          <cell r="C695" t="str">
            <v>O&amp;M</v>
          </cell>
          <cell r="E695" t="str">
            <v>LE-P-Environmental</v>
          </cell>
          <cell r="G695" t="str">
            <v>Environmental</v>
          </cell>
          <cell r="I695">
            <v>0</v>
          </cell>
          <cell r="J695">
            <v>61168.62</v>
          </cell>
          <cell r="K695">
            <v>61168.62</v>
          </cell>
          <cell r="L695">
            <v>1</v>
          </cell>
          <cell r="M695">
            <v>0</v>
          </cell>
          <cell r="N695">
            <v>379375.59</v>
          </cell>
          <cell r="O695">
            <v>379375.59</v>
          </cell>
          <cell r="P695">
            <v>1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67242.100000000006</v>
          </cell>
          <cell r="AE695">
            <v>58348.79</v>
          </cell>
          <cell r="AF695">
            <v>64205.36</v>
          </cell>
          <cell r="AG695">
            <v>61168.62</v>
          </cell>
          <cell r="AH695">
            <v>67242.100000000006</v>
          </cell>
          <cell r="AI695">
            <v>61168.62</v>
          </cell>
          <cell r="AJ695">
            <v>64205.36</v>
          </cell>
          <cell r="AK695">
            <v>67242.100000000006</v>
          </cell>
          <cell r="AL695">
            <v>58348.79</v>
          </cell>
          <cell r="AM695">
            <v>67242.100000000006</v>
          </cell>
          <cell r="AN695">
            <v>64205.36</v>
          </cell>
          <cell r="AO695">
            <v>61168.62</v>
          </cell>
          <cell r="AQ695">
            <v>761787.92</v>
          </cell>
          <cell r="AR695">
            <v>761787.92</v>
          </cell>
          <cell r="AS695">
            <v>761787.92</v>
          </cell>
          <cell r="AT695">
            <v>761787.92</v>
          </cell>
          <cell r="AU695">
            <v>761787.92</v>
          </cell>
          <cell r="AV695">
            <v>719490.47</v>
          </cell>
          <cell r="AW695" t="e">
            <v>#REF!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D695">
            <v>0</v>
          </cell>
          <cell r="BE695">
            <v>0</v>
          </cell>
          <cell r="BF695">
            <v>63817.63</v>
          </cell>
          <cell r="BH695">
            <v>761787.92</v>
          </cell>
          <cell r="BI695">
            <v>414604.32</v>
          </cell>
          <cell r="BJ695">
            <v>404504.88</v>
          </cell>
          <cell r="BK695">
            <v>719490.47</v>
          </cell>
          <cell r="BL695">
            <v>719490.47</v>
          </cell>
          <cell r="BO695">
            <v>719490.47</v>
          </cell>
          <cell r="BP695">
            <v>42297.45000000007</v>
          </cell>
          <cell r="BQ695">
            <v>0</v>
          </cell>
          <cell r="BS695">
            <v>1002720</v>
          </cell>
          <cell r="BT695">
            <v>719490.47</v>
          </cell>
          <cell r="BU695">
            <v>1002720</v>
          </cell>
          <cell r="BV695">
            <v>-283229.53000000003</v>
          </cell>
        </row>
        <row r="696">
          <cell r="C696" t="str">
            <v>O&amp;M</v>
          </cell>
          <cell r="E696" t="str">
            <v>LE-P-Environmental AT5</v>
          </cell>
          <cell r="G696" t="str">
            <v>Environmental</v>
          </cell>
          <cell r="I696">
            <v>26885.52</v>
          </cell>
          <cell r="J696">
            <v>0</v>
          </cell>
          <cell r="K696">
            <v>-26885.52</v>
          </cell>
          <cell r="L696" t="str">
            <v xml:space="preserve"> </v>
          </cell>
          <cell r="M696">
            <v>139776.23000000001</v>
          </cell>
          <cell r="N696">
            <v>0</v>
          </cell>
          <cell r="O696">
            <v>-139776.23000000001</v>
          </cell>
          <cell r="P696" t="str">
            <v xml:space="preserve"> </v>
          </cell>
          <cell r="R696">
            <v>22421.55</v>
          </cell>
          <cell r="S696">
            <v>32417.18</v>
          </cell>
          <cell r="T696">
            <v>17174.599999999999</v>
          </cell>
          <cell r="U696">
            <v>22675.759999999998</v>
          </cell>
          <cell r="V696">
            <v>18201.62</v>
          </cell>
          <cell r="W696">
            <v>26885.52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D696">
            <v>88187.64</v>
          </cell>
          <cell r="BE696">
            <v>72843.66</v>
          </cell>
          <cell r="BF696">
            <v>221906.37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O696">
            <v>-139776.23000000001</v>
          </cell>
          <cell r="BP696">
            <v>0</v>
          </cell>
          <cell r="BQ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</row>
        <row r="697">
          <cell r="C697" t="str">
            <v>O&amp;M</v>
          </cell>
          <cell r="E697" t="str">
            <v>LE-P-Environmental AT6</v>
          </cell>
          <cell r="G697" t="str">
            <v>Environmental</v>
          </cell>
          <cell r="I697">
            <v>52210.41</v>
          </cell>
          <cell r="J697">
            <v>0</v>
          </cell>
          <cell r="K697">
            <v>-52210.41</v>
          </cell>
          <cell r="L697" t="str">
            <v xml:space="preserve"> </v>
          </cell>
          <cell r="M697">
            <v>152207.94</v>
          </cell>
          <cell r="N697">
            <v>0</v>
          </cell>
          <cell r="O697">
            <v>-152207.94</v>
          </cell>
          <cell r="P697" t="str">
            <v xml:space="preserve"> </v>
          </cell>
          <cell r="R697">
            <v>25920.9</v>
          </cell>
          <cell r="S697">
            <v>11624.25</v>
          </cell>
          <cell r="T697">
            <v>14691.58</v>
          </cell>
          <cell r="U697">
            <v>26210.52</v>
          </cell>
          <cell r="V697">
            <v>21550.28</v>
          </cell>
          <cell r="W697">
            <v>52210.41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D697">
            <v>410964.72</v>
          </cell>
          <cell r="BE697">
            <v>348877.69</v>
          </cell>
          <cell r="BF697">
            <v>342116.85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O697">
            <v>-152207.94</v>
          </cell>
          <cell r="BP697">
            <v>0</v>
          </cell>
          <cell r="BQ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</row>
        <row r="698">
          <cell r="C698" t="str">
            <v>O&amp;M</v>
          </cell>
          <cell r="E698" t="str">
            <v>LE-P-Regulatory Integration AT5</v>
          </cell>
          <cell r="F698" t="str">
            <v>Integration</v>
          </cell>
          <cell r="G698" t="str">
            <v>Regulatory</v>
          </cell>
          <cell r="I698">
            <v>0</v>
          </cell>
          <cell r="J698">
            <v>0</v>
          </cell>
          <cell r="K698">
            <v>0</v>
          </cell>
          <cell r="L698" t="str">
            <v xml:space="preserve"> </v>
          </cell>
          <cell r="M698">
            <v>0</v>
          </cell>
          <cell r="N698">
            <v>0</v>
          </cell>
          <cell r="O698">
            <v>0</v>
          </cell>
          <cell r="P698" t="str">
            <v xml:space="preserve"> 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D698">
            <v>0</v>
          </cell>
          <cell r="BE698">
            <v>0</v>
          </cell>
          <cell r="BF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O698">
            <v>0</v>
          </cell>
          <cell r="BP698">
            <v>0</v>
          </cell>
          <cell r="BQ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</row>
        <row r="699">
          <cell r="C699" t="str">
            <v>O&amp;M</v>
          </cell>
          <cell r="E699" t="str">
            <v>LE-P-Regulatory Integration AT6</v>
          </cell>
          <cell r="F699" t="str">
            <v>Integration</v>
          </cell>
          <cell r="G699" t="str">
            <v>Regulatory</v>
          </cell>
          <cell r="I699">
            <v>0</v>
          </cell>
          <cell r="J699">
            <v>0</v>
          </cell>
          <cell r="K699">
            <v>0</v>
          </cell>
          <cell r="L699" t="str">
            <v xml:space="preserve"> </v>
          </cell>
          <cell r="M699">
            <v>0</v>
          </cell>
          <cell r="N699">
            <v>0</v>
          </cell>
          <cell r="O699">
            <v>0</v>
          </cell>
          <cell r="P699" t="str">
            <v xml:space="preserve"> 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D699">
            <v>0</v>
          </cell>
          <cell r="BE699">
            <v>0</v>
          </cell>
          <cell r="BF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O699">
            <v>0</v>
          </cell>
          <cell r="BP699">
            <v>0</v>
          </cell>
          <cell r="BQ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</row>
        <row r="700">
          <cell r="C700" t="str">
            <v>O&amp;M</v>
          </cell>
          <cell r="E700" t="str">
            <v>LE-P-Corp &amp; Fin Tran Integration AT5</v>
          </cell>
          <cell r="F700" t="str">
            <v>Integration</v>
          </cell>
          <cell r="G700" t="str">
            <v>Corp &amp; Financial Transactions</v>
          </cell>
          <cell r="I700">
            <v>0</v>
          </cell>
          <cell r="J700">
            <v>0</v>
          </cell>
          <cell r="K700">
            <v>0</v>
          </cell>
          <cell r="L700" t="str">
            <v xml:space="preserve"> </v>
          </cell>
          <cell r="M700">
            <v>0</v>
          </cell>
          <cell r="N700">
            <v>0</v>
          </cell>
          <cell r="O700">
            <v>0</v>
          </cell>
          <cell r="P700" t="str">
            <v xml:space="preserve"> 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D700">
            <v>0</v>
          </cell>
          <cell r="BE700">
            <v>0</v>
          </cell>
          <cell r="BF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O700">
            <v>0</v>
          </cell>
          <cell r="BP700">
            <v>0</v>
          </cell>
          <cell r="BQ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</row>
        <row r="701">
          <cell r="C701" t="str">
            <v>O&amp;M</v>
          </cell>
          <cell r="E701" t="str">
            <v>LE-P-Corp &amp; Fin Tran Integration AT6</v>
          </cell>
          <cell r="F701" t="str">
            <v>Integration</v>
          </cell>
          <cell r="G701" t="str">
            <v>Corp &amp; Financial Transactions</v>
          </cell>
          <cell r="I701">
            <v>0</v>
          </cell>
          <cell r="J701">
            <v>0</v>
          </cell>
          <cell r="K701">
            <v>0</v>
          </cell>
          <cell r="L701" t="str">
            <v xml:space="preserve"> </v>
          </cell>
          <cell r="M701">
            <v>0</v>
          </cell>
          <cell r="N701">
            <v>0</v>
          </cell>
          <cell r="O701">
            <v>0</v>
          </cell>
          <cell r="P701" t="str">
            <v xml:space="preserve"> 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D701">
            <v>0</v>
          </cell>
          <cell r="BE701">
            <v>0</v>
          </cell>
          <cell r="BF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O701">
            <v>0</v>
          </cell>
          <cell r="BP701">
            <v>0</v>
          </cell>
          <cell r="BQ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</row>
        <row r="702">
          <cell r="C702" t="str">
            <v>O&amp;M</v>
          </cell>
          <cell r="E702" t="str">
            <v>LE-P-Environmental Integration AT6</v>
          </cell>
          <cell r="F702" t="str">
            <v>Integration</v>
          </cell>
          <cell r="G702" t="str">
            <v>Environmental</v>
          </cell>
          <cell r="I702">
            <v>0</v>
          </cell>
          <cell r="J702">
            <v>0</v>
          </cell>
          <cell r="K702">
            <v>0</v>
          </cell>
          <cell r="L702" t="str">
            <v xml:space="preserve"> </v>
          </cell>
          <cell r="M702">
            <v>0</v>
          </cell>
          <cell r="N702">
            <v>0</v>
          </cell>
          <cell r="O702">
            <v>0</v>
          </cell>
          <cell r="P702" t="str">
            <v xml:space="preserve"> 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D702">
            <v>0</v>
          </cell>
          <cell r="BE702">
            <v>0</v>
          </cell>
          <cell r="BF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O702">
            <v>0</v>
          </cell>
          <cell r="BP702">
            <v>0</v>
          </cell>
          <cell r="BQ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</row>
        <row r="703">
          <cell r="C703" t="str">
            <v>O&amp;M</v>
          </cell>
          <cell r="E703" t="str">
            <v>LE-P-Integration</v>
          </cell>
          <cell r="F703" t="str">
            <v>Integration</v>
          </cell>
          <cell r="G703" t="str">
            <v>Regulatory</v>
          </cell>
          <cell r="I703">
            <v>0</v>
          </cell>
          <cell r="J703">
            <v>0</v>
          </cell>
          <cell r="K703">
            <v>0</v>
          </cell>
          <cell r="L703" t="str">
            <v xml:space="preserve"> </v>
          </cell>
          <cell r="M703">
            <v>0</v>
          </cell>
          <cell r="N703">
            <v>0</v>
          </cell>
          <cell r="O703">
            <v>0</v>
          </cell>
          <cell r="P703" t="str">
            <v xml:space="preserve"> 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D703">
            <v>0</v>
          </cell>
          <cell r="BE703">
            <v>0</v>
          </cell>
          <cell r="BF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O703">
            <v>0</v>
          </cell>
          <cell r="BP703">
            <v>0</v>
          </cell>
          <cell r="BQ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</row>
        <row r="704">
          <cell r="C704" t="str">
            <v>O&amp;M</v>
          </cell>
          <cell r="E704" t="str">
            <v>LE-P-E-Regulatory AT3</v>
          </cell>
          <cell r="G704" t="str">
            <v>Regulatory</v>
          </cell>
          <cell r="I704">
            <v>0</v>
          </cell>
          <cell r="J704">
            <v>0</v>
          </cell>
          <cell r="K704">
            <v>0</v>
          </cell>
          <cell r="L704" t="str">
            <v xml:space="preserve"> </v>
          </cell>
          <cell r="M704">
            <v>142.25</v>
          </cell>
          <cell r="N704">
            <v>0</v>
          </cell>
          <cell r="O704">
            <v>-142.25</v>
          </cell>
          <cell r="P704" t="str">
            <v xml:space="preserve"> </v>
          </cell>
          <cell r="R704">
            <v>0</v>
          </cell>
          <cell r="S704">
            <v>142.25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D704">
            <v>2309.89</v>
          </cell>
          <cell r="BE704">
            <v>474.42</v>
          </cell>
          <cell r="BF704">
            <v>967.34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O704">
            <v>-142.25</v>
          </cell>
          <cell r="BP704">
            <v>0</v>
          </cell>
          <cell r="BQ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</row>
        <row r="705">
          <cell r="C705" t="str">
            <v>O&amp;M</v>
          </cell>
          <cell r="E705" t="str">
            <v>LE-P-GovAffAT2</v>
          </cell>
          <cell r="G705" t="str">
            <v>Governmental Affairs</v>
          </cell>
          <cell r="I705">
            <v>0</v>
          </cell>
          <cell r="J705">
            <v>0</v>
          </cell>
          <cell r="K705">
            <v>0</v>
          </cell>
          <cell r="L705" t="str">
            <v xml:space="preserve"> </v>
          </cell>
          <cell r="M705">
            <v>0</v>
          </cell>
          <cell r="N705">
            <v>0</v>
          </cell>
          <cell r="O705">
            <v>0</v>
          </cell>
          <cell r="P705" t="str">
            <v xml:space="preserve"> 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D705">
            <v>254.12</v>
          </cell>
          <cell r="BE705">
            <v>0</v>
          </cell>
          <cell r="BF705">
            <v>642.51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O705">
            <v>0</v>
          </cell>
          <cell r="BP705">
            <v>0</v>
          </cell>
          <cell r="BQ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</row>
        <row r="706">
          <cell r="C706" t="str">
            <v>O&amp;M</v>
          </cell>
          <cell r="E706" t="str">
            <v>LE-P-Labor Employment AT5</v>
          </cell>
          <cell r="G706" t="str">
            <v>Labor &amp; Employment</v>
          </cell>
          <cell r="I706">
            <v>21618.23</v>
          </cell>
          <cell r="J706">
            <v>0</v>
          </cell>
          <cell r="K706">
            <v>-21618.23</v>
          </cell>
          <cell r="L706" t="str">
            <v xml:space="preserve"> </v>
          </cell>
          <cell r="M706">
            <v>149802.32999999999</v>
          </cell>
          <cell r="N706">
            <v>0</v>
          </cell>
          <cell r="O706">
            <v>-149802.32999999999</v>
          </cell>
          <cell r="P706" t="str">
            <v xml:space="preserve"> </v>
          </cell>
          <cell r="R706">
            <v>34491.550000000003</v>
          </cell>
          <cell r="S706">
            <v>16147.58</v>
          </cell>
          <cell r="T706">
            <v>19889.580000000002</v>
          </cell>
          <cell r="U706">
            <v>17957.560000000001</v>
          </cell>
          <cell r="V706">
            <v>39697.83</v>
          </cell>
          <cell r="W706">
            <v>21618.23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D706">
            <v>266482.82</v>
          </cell>
          <cell r="BE706">
            <v>127676.67</v>
          </cell>
          <cell r="BF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O706">
            <v>-149802.32999999999</v>
          </cell>
          <cell r="BP706">
            <v>0</v>
          </cell>
          <cell r="BQ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</row>
        <row r="707">
          <cell r="C707" t="str">
            <v>O&amp;M</v>
          </cell>
          <cell r="E707" t="str">
            <v>LE-P-Property AT2</v>
          </cell>
          <cell r="G707" t="str">
            <v>Property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  <cell r="M707">
            <v>0</v>
          </cell>
          <cell r="N707">
            <v>0</v>
          </cell>
          <cell r="O707">
            <v>0</v>
          </cell>
          <cell r="P707" t="str">
            <v xml:space="preserve"> 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D707">
            <v>0</v>
          </cell>
          <cell r="BE707">
            <v>743.76</v>
          </cell>
          <cell r="BF707">
            <v>922.88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O707">
            <v>0</v>
          </cell>
          <cell r="BP707">
            <v>0</v>
          </cell>
          <cell r="BQ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</row>
        <row r="708">
          <cell r="C708" t="str">
            <v>O&amp;M</v>
          </cell>
          <cell r="E708" t="str">
            <v>LE-P-Environmental AT2</v>
          </cell>
          <cell r="G708" t="str">
            <v>Environmental</v>
          </cell>
          <cell r="I708">
            <v>12853.03</v>
          </cell>
          <cell r="J708">
            <v>0</v>
          </cell>
          <cell r="K708">
            <v>-12853.03</v>
          </cell>
          <cell r="L708" t="str">
            <v xml:space="preserve"> </v>
          </cell>
          <cell r="M708">
            <v>66432.509999999995</v>
          </cell>
          <cell r="N708">
            <v>0</v>
          </cell>
          <cell r="O708">
            <v>-66432.509999999995</v>
          </cell>
          <cell r="P708" t="str">
            <v xml:space="preserve"> </v>
          </cell>
          <cell r="R708">
            <v>8921.52</v>
          </cell>
          <cell r="S708">
            <v>5796.47</v>
          </cell>
          <cell r="T708">
            <v>12991.63</v>
          </cell>
          <cell r="U708">
            <v>14201.33</v>
          </cell>
          <cell r="V708">
            <v>11668.53</v>
          </cell>
          <cell r="W708">
            <v>12853.03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D708">
            <v>141405.07</v>
          </cell>
          <cell r="BE708">
            <v>40367.58</v>
          </cell>
          <cell r="BF708">
            <v>59584.05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O708">
            <v>-66432.509999999995</v>
          </cell>
          <cell r="BP708">
            <v>0</v>
          </cell>
          <cell r="BQ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</row>
        <row r="709">
          <cell r="C709" t="str">
            <v>O&amp;M</v>
          </cell>
          <cell r="E709" t="str">
            <v>LE-P-E-Labor Employment -AT2</v>
          </cell>
          <cell r="G709" t="str">
            <v>Labor &amp; Employment</v>
          </cell>
          <cell r="I709">
            <v>0</v>
          </cell>
          <cell r="J709">
            <v>0</v>
          </cell>
          <cell r="K709">
            <v>0</v>
          </cell>
          <cell r="L709" t="str">
            <v xml:space="preserve"> </v>
          </cell>
          <cell r="M709">
            <v>117.19</v>
          </cell>
          <cell r="N709">
            <v>0</v>
          </cell>
          <cell r="O709">
            <v>-117.19</v>
          </cell>
          <cell r="P709" t="str">
            <v xml:space="preserve"> </v>
          </cell>
          <cell r="R709">
            <v>117.19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D709">
            <v>239</v>
          </cell>
          <cell r="BE709">
            <v>0</v>
          </cell>
          <cell r="BF709">
            <v>3935.56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O709">
            <v>-117.19</v>
          </cell>
          <cell r="BP709">
            <v>0</v>
          </cell>
          <cell r="BQ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</row>
        <row r="710">
          <cell r="C710" t="str">
            <v>O&amp;M</v>
          </cell>
          <cell r="E710" t="str">
            <v>LE-P-Labor/Empl Integration AT6</v>
          </cell>
          <cell r="F710" t="str">
            <v>Integration</v>
          </cell>
          <cell r="G710" t="str">
            <v>Labor &amp; Employment</v>
          </cell>
          <cell r="I710">
            <v>0</v>
          </cell>
          <cell r="J710">
            <v>0</v>
          </cell>
          <cell r="K710">
            <v>0</v>
          </cell>
          <cell r="L710" t="str">
            <v xml:space="preserve"> </v>
          </cell>
          <cell r="M710">
            <v>0</v>
          </cell>
          <cell r="N710">
            <v>0</v>
          </cell>
          <cell r="O710">
            <v>0</v>
          </cell>
          <cell r="P710" t="str">
            <v xml:space="preserve"> 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D710">
            <v>0</v>
          </cell>
          <cell r="BE710">
            <v>0</v>
          </cell>
          <cell r="BF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O710">
            <v>0</v>
          </cell>
          <cell r="BP710">
            <v>0</v>
          </cell>
          <cell r="BQ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</row>
        <row r="711">
          <cell r="C711" t="str">
            <v>O&amp;M</v>
          </cell>
          <cell r="E711" t="str">
            <v>LE-P-Research Services</v>
          </cell>
          <cell r="F711" t="str">
            <v>Integration</v>
          </cell>
          <cell r="I711">
            <v>0</v>
          </cell>
          <cell r="J711">
            <v>3470.56</v>
          </cell>
          <cell r="K711">
            <v>3470.56</v>
          </cell>
          <cell r="L711">
            <v>1</v>
          </cell>
          <cell r="M711">
            <v>0</v>
          </cell>
          <cell r="N711">
            <v>20823.36</v>
          </cell>
          <cell r="O711">
            <v>20823.36</v>
          </cell>
          <cell r="P711">
            <v>1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3470.56</v>
          </cell>
          <cell r="AE711">
            <v>3470.56</v>
          </cell>
          <cell r="AF711">
            <v>3470.56</v>
          </cell>
          <cell r="AG711">
            <v>3470.56</v>
          </cell>
          <cell r="AH711">
            <v>3470.56</v>
          </cell>
          <cell r="AI711">
            <v>3470.56</v>
          </cell>
          <cell r="AJ711">
            <v>3470.56</v>
          </cell>
          <cell r="AK711">
            <v>3470.56</v>
          </cell>
          <cell r="AL711">
            <v>3470.56</v>
          </cell>
          <cell r="AM711">
            <v>3470.56</v>
          </cell>
          <cell r="AN711">
            <v>3470.56</v>
          </cell>
          <cell r="AO711">
            <v>5205.84</v>
          </cell>
          <cell r="AQ711">
            <v>43382</v>
          </cell>
          <cell r="AR711">
            <v>43382</v>
          </cell>
          <cell r="AS711">
            <v>43382</v>
          </cell>
          <cell r="AT711">
            <v>43382</v>
          </cell>
          <cell r="AU711">
            <v>43382</v>
          </cell>
          <cell r="AV711">
            <v>43382</v>
          </cell>
          <cell r="AW711" t="e">
            <v>#REF!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D711">
            <v>0</v>
          </cell>
          <cell r="BE711">
            <v>0</v>
          </cell>
          <cell r="BF711">
            <v>0</v>
          </cell>
          <cell r="BH711">
            <v>43382</v>
          </cell>
          <cell r="BI711">
            <v>0</v>
          </cell>
          <cell r="BJ711">
            <v>0</v>
          </cell>
          <cell r="BK711">
            <v>43382</v>
          </cell>
          <cell r="BL711">
            <v>43382</v>
          </cell>
          <cell r="BO711">
            <v>43382</v>
          </cell>
          <cell r="BP711">
            <v>0</v>
          </cell>
          <cell r="BQ711">
            <v>0</v>
          </cell>
          <cell r="BS711">
            <v>0</v>
          </cell>
          <cell r="BT711">
            <v>43382</v>
          </cell>
          <cell r="BU711">
            <v>0</v>
          </cell>
          <cell r="BV711">
            <v>43382</v>
          </cell>
        </row>
        <row r="712">
          <cell r="C712" t="str">
            <v>O&amp;M</v>
          </cell>
          <cell r="E712" t="str">
            <v>LE-P-ER&amp;T GCSAT2</v>
          </cell>
          <cell r="G712" t="str">
            <v>ER&amp;T General Counsel</v>
          </cell>
          <cell r="I712">
            <v>0</v>
          </cell>
          <cell r="J712">
            <v>0</v>
          </cell>
          <cell r="K712">
            <v>0</v>
          </cell>
          <cell r="L712" t="str">
            <v xml:space="preserve"> </v>
          </cell>
          <cell r="M712">
            <v>0</v>
          </cell>
          <cell r="N712">
            <v>0</v>
          </cell>
          <cell r="O712">
            <v>0</v>
          </cell>
          <cell r="P712" t="str">
            <v xml:space="preserve"> 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D712">
            <v>0</v>
          </cell>
          <cell r="BE712">
            <v>0</v>
          </cell>
          <cell r="BF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O712">
            <v>0</v>
          </cell>
          <cell r="BP712">
            <v>0</v>
          </cell>
          <cell r="BQ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</row>
        <row r="713">
          <cell r="C713" t="str">
            <v>O&amp;M</v>
          </cell>
          <cell r="E713" t="str">
            <v>LE-P-Propert Integr AT2</v>
          </cell>
          <cell r="G713" t="str">
            <v>Property</v>
          </cell>
          <cell r="I713">
            <v>0</v>
          </cell>
          <cell r="J713">
            <v>0</v>
          </cell>
          <cell r="K713">
            <v>0</v>
          </cell>
          <cell r="L713" t="str">
            <v xml:space="preserve"> </v>
          </cell>
          <cell r="M713">
            <v>0</v>
          </cell>
          <cell r="N713">
            <v>0</v>
          </cell>
          <cell r="O713">
            <v>0</v>
          </cell>
          <cell r="P713" t="str">
            <v xml:space="preserve"> </v>
          </cell>
          <cell r="R713">
            <v>24013</v>
          </cell>
          <cell r="S713">
            <v>-24013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D713">
            <v>0</v>
          </cell>
          <cell r="BE713">
            <v>0</v>
          </cell>
          <cell r="BF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O713">
            <v>0</v>
          </cell>
          <cell r="BP713">
            <v>0</v>
          </cell>
          <cell r="BQ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</row>
        <row r="714">
          <cell r="C714" t="str">
            <v>O&amp;M</v>
          </cell>
          <cell r="E714" t="str">
            <v>LE-P-E-Environmental AT3</v>
          </cell>
          <cell r="G714" t="str">
            <v>Environmental</v>
          </cell>
          <cell r="I714">
            <v>0</v>
          </cell>
          <cell r="J714">
            <v>0</v>
          </cell>
          <cell r="K714">
            <v>0</v>
          </cell>
          <cell r="L714" t="str">
            <v xml:space="preserve"> </v>
          </cell>
          <cell r="M714">
            <v>616.42999999999995</v>
          </cell>
          <cell r="N714">
            <v>0</v>
          </cell>
          <cell r="O714">
            <v>-616.42999999999995</v>
          </cell>
          <cell r="P714" t="str">
            <v xml:space="preserve"> </v>
          </cell>
          <cell r="R714">
            <v>0</v>
          </cell>
          <cell r="S714">
            <v>616.42999999999995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D714">
            <v>96.24</v>
          </cell>
          <cell r="BE714">
            <v>0</v>
          </cell>
          <cell r="BF714">
            <v>333.89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O714">
            <v>-616.42999999999995</v>
          </cell>
          <cell r="BP714">
            <v>0</v>
          </cell>
          <cell r="BQ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</row>
        <row r="715">
          <cell r="C715" t="str">
            <v>O&amp;M</v>
          </cell>
          <cell r="E715" t="str">
            <v>LE-P-E-PrevLAT2</v>
          </cell>
          <cell r="G715" t="str">
            <v>Preventative Law</v>
          </cell>
          <cell r="I715">
            <v>0</v>
          </cell>
          <cell r="J715">
            <v>0</v>
          </cell>
          <cell r="K715">
            <v>0</v>
          </cell>
          <cell r="L715" t="str">
            <v xml:space="preserve"> </v>
          </cell>
          <cell r="M715">
            <v>1640.65</v>
          </cell>
          <cell r="N715">
            <v>0</v>
          </cell>
          <cell r="O715">
            <v>-1640.65</v>
          </cell>
          <cell r="P715" t="str">
            <v xml:space="preserve"> </v>
          </cell>
          <cell r="R715">
            <v>0</v>
          </cell>
          <cell r="S715">
            <v>0</v>
          </cell>
          <cell r="T715">
            <v>0</v>
          </cell>
          <cell r="U715">
            <v>234.38</v>
          </cell>
          <cell r="V715">
            <v>1406.27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-1</v>
          </cell>
          <cell r="AW715" t="e">
            <v>#REF!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D715">
            <v>1158.8</v>
          </cell>
          <cell r="BE715">
            <v>0</v>
          </cell>
          <cell r="BF715">
            <v>68.92</v>
          </cell>
          <cell r="BH715">
            <v>0</v>
          </cell>
          <cell r="BI715">
            <v>0</v>
          </cell>
          <cell r="BJ715">
            <v>0</v>
          </cell>
          <cell r="BK715">
            <v>-1</v>
          </cell>
          <cell r="BL715">
            <v>-1</v>
          </cell>
          <cell r="BO715">
            <v>-1641.65</v>
          </cell>
          <cell r="BP715">
            <v>1</v>
          </cell>
          <cell r="BQ715">
            <v>0</v>
          </cell>
          <cell r="BS715">
            <v>0</v>
          </cell>
          <cell r="BT715">
            <v>-1</v>
          </cell>
          <cell r="BU715">
            <v>0</v>
          </cell>
          <cell r="BV715">
            <v>-1</v>
          </cell>
        </row>
        <row r="716">
          <cell r="C716" t="str">
            <v>O&amp;M</v>
          </cell>
          <cell r="E716" t="str">
            <v>LE-P-E-Lab/EAT5</v>
          </cell>
          <cell r="G716" t="str">
            <v>Labor &amp; Employment</v>
          </cell>
          <cell r="I716">
            <v>3366.59</v>
          </cell>
          <cell r="J716">
            <v>0</v>
          </cell>
          <cell r="K716">
            <v>-3366.59</v>
          </cell>
          <cell r="L716" t="str">
            <v xml:space="preserve"> </v>
          </cell>
          <cell r="M716">
            <v>14588.55</v>
          </cell>
          <cell r="N716">
            <v>0</v>
          </cell>
          <cell r="O716">
            <v>-14588.55</v>
          </cell>
          <cell r="P716" t="str">
            <v xml:space="preserve"> </v>
          </cell>
          <cell r="R716">
            <v>0</v>
          </cell>
          <cell r="S716">
            <v>0</v>
          </cell>
          <cell r="T716">
            <v>0</v>
          </cell>
          <cell r="U716">
            <v>327.83</v>
          </cell>
          <cell r="V716">
            <v>10894.13</v>
          </cell>
          <cell r="W716">
            <v>3366.59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D716">
            <v>0</v>
          </cell>
          <cell r="BE716">
            <v>0</v>
          </cell>
          <cell r="BF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O716">
            <v>-14588.55</v>
          </cell>
          <cell r="BP716">
            <v>0</v>
          </cell>
          <cell r="BQ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</row>
        <row r="717">
          <cell r="C717" t="str">
            <v>O&amp;M</v>
          </cell>
          <cell r="E717" t="str">
            <v>LE-P-Commercial</v>
          </cell>
          <cell r="I717">
            <v>8955</v>
          </cell>
          <cell r="J717">
            <v>0</v>
          </cell>
          <cell r="K717">
            <v>-8955</v>
          </cell>
          <cell r="L717" t="str">
            <v xml:space="preserve"> </v>
          </cell>
          <cell r="M717">
            <v>8955</v>
          </cell>
          <cell r="N717">
            <v>0</v>
          </cell>
          <cell r="O717">
            <v>-8955</v>
          </cell>
          <cell r="P717" t="str">
            <v xml:space="preserve"> 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8955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39800</v>
          </cell>
          <cell r="AV717">
            <v>39800</v>
          </cell>
          <cell r="AW717" t="e">
            <v>#REF!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39800</v>
          </cell>
          <cell r="BL717">
            <v>39800</v>
          </cell>
          <cell r="BO717">
            <v>30845</v>
          </cell>
          <cell r="BP717">
            <v>-39800</v>
          </cell>
          <cell r="BQ717">
            <v>0</v>
          </cell>
          <cell r="BS717">
            <v>398400</v>
          </cell>
          <cell r="BT717">
            <v>39800</v>
          </cell>
          <cell r="BU717">
            <v>398400</v>
          </cell>
          <cell r="BV717">
            <v>-358600</v>
          </cell>
        </row>
        <row r="718">
          <cell r="C718" t="str">
            <v>O&amp;M</v>
          </cell>
          <cell r="E718" t="str">
            <v>LE-P-E-Commercial</v>
          </cell>
          <cell r="I718">
            <v>0</v>
          </cell>
          <cell r="J718">
            <v>0</v>
          </cell>
          <cell r="K718">
            <v>0</v>
          </cell>
          <cell r="L718" t="str">
            <v xml:space="preserve"> </v>
          </cell>
          <cell r="M718">
            <v>0</v>
          </cell>
          <cell r="N718">
            <v>0</v>
          </cell>
          <cell r="O718">
            <v>0</v>
          </cell>
          <cell r="P718" t="str">
            <v xml:space="preserve"> 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D718">
            <v>0</v>
          </cell>
          <cell r="BE718">
            <v>0</v>
          </cell>
          <cell r="BF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O718">
            <v>0</v>
          </cell>
          <cell r="BP718">
            <v>0</v>
          </cell>
          <cell r="BQ718">
            <v>0</v>
          </cell>
          <cell r="BS718">
            <v>17714.400000000001</v>
          </cell>
          <cell r="BT718">
            <v>0</v>
          </cell>
          <cell r="BU718">
            <v>17714.400000000001</v>
          </cell>
          <cell r="BV718">
            <v>-17714.400000000001</v>
          </cell>
        </row>
        <row r="719">
          <cell r="E719" t="str">
            <v>LESS: DSM</v>
          </cell>
          <cell r="I719">
            <v>-12487</v>
          </cell>
          <cell r="J719">
            <v>0</v>
          </cell>
          <cell r="K719">
            <v>12487</v>
          </cell>
          <cell r="L719" t="str">
            <v xml:space="preserve"> </v>
          </cell>
          <cell r="M719">
            <v>-27984</v>
          </cell>
          <cell r="N719">
            <v>0</v>
          </cell>
          <cell r="O719">
            <v>27984</v>
          </cell>
          <cell r="P719" t="str">
            <v xml:space="preserve"> </v>
          </cell>
          <cell r="W719">
            <v>-12487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D719">
            <v>-43096.68</v>
          </cell>
          <cell r="BE719">
            <v>-43096.68</v>
          </cell>
          <cell r="BF719">
            <v>-43096.68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O719">
            <v>27984</v>
          </cell>
          <cell r="BP719">
            <v>0</v>
          </cell>
          <cell r="BQ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</row>
        <row r="721">
          <cell r="D721" t="str">
            <v>Non-PT</v>
          </cell>
          <cell r="I721">
            <v>644194.09</v>
          </cell>
          <cell r="J721">
            <v>673071.7300000001</v>
          </cell>
          <cell r="K721">
            <v>28877.640000000043</v>
          </cell>
          <cell r="L721">
            <v>4.2904253310416168E-2</v>
          </cell>
          <cell r="M721">
            <v>3784672.59</v>
          </cell>
          <cell r="N721">
            <v>4168142.5599999996</v>
          </cell>
          <cell r="O721">
            <v>383469.97000000026</v>
          </cell>
          <cell r="P721">
            <v>9.2000205002585211E-2</v>
          </cell>
          <cell r="R721">
            <v>697524.33000000007</v>
          </cell>
          <cell r="S721">
            <v>531064.22</v>
          </cell>
          <cell r="T721">
            <v>590501.23999999987</v>
          </cell>
          <cell r="U721">
            <v>609966.22</v>
          </cell>
          <cell r="V721">
            <v>726919.49000000022</v>
          </cell>
          <cell r="W721">
            <v>644194.09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737494.00000000023</v>
          </cell>
          <cell r="AE721">
            <v>641402.87000000011</v>
          </cell>
          <cell r="AF721">
            <v>705608.23000000021</v>
          </cell>
          <cell r="AG721">
            <v>673071.7300000001</v>
          </cell>
          <cell r="AH721">
            <v>737494.00000000023</v>
          </cell>
          <cell r="AI721">
            <v>673071.7300000001</v>
          </cell>
          <cell r="AJ721">
            <v>705608.23000000021</v>
          </cell>
          <cell r="AK721">
            <v>737494.00000000023</v>
          </cell>
          <cell r="AL721">
            <v>641619.78000000014</v>
          </cell>
          <cell r="AM721">
            <v>737494.00000000023</v>
          </cell>
          <cell r="AN721">
            <v>705608.23000000021</v>
          </cell>
          <cell r="AO721">
            <v>676108.47</v>
          </cell>
          <cell r="AQ721">
            <v>8372191.5399999991</v>
          </cell>
          <cell r="AR721">
            <v>8372191.5399999991</v>
          </cell>
          <cell r="AS721">
            <v>8372522.6700000009</v>
          </cell>
          <cell r="AT721">
            <v>8660734.3900000006</v>
          </cell>
          <cell r="AU721">
            <v>8490124.1100000013</v>
          </cell>
          <cell r="AV721">
            <v>8316202.3100000005</v>
          </cell>
          <cell r="AW721" t="e">
            <v>#REF!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D721">
            <v>6874232.21</v>
          </cell>
          <cell r="BE721">
            <v>6459748.6700000009</v>
          </cell>
          <cell r="BF721">
            <v>7679229.2400000002</v>
          </cell>
          <cell r="BH721">
            <v>8372075.2699999996</v>
          </cell>
          <cell r="BI721">
            <v>7426627.8600000003</v>
          </cell>
          <cell r="BJ721">
            <v>8106613.1999999993</v>
          </cell>
          <cell r="BK721">
            <v>8316202.3100000005</v>
          </cell>
          <cell r="BL721">
            <v>8316202.3100000005</v>
          </cell>
          <cell r="BM721">
            <v>0</v>
          </cell>
          <cell r="BN721">
            <v>0</v>
          </cell>
          <cell r="BO721">
            <v>4531529.7199999988</v>
          </cell>
          <cell r="BP721">
            <v>55872.960000000181</v>
          </cell>
          <cell r="BQ721">
            <v>0</v>
          </cell>
          <cell r="BS721">
            <v>10391152.799999999</v>
          </cell>
          <cell r="BT721">
            <v>8316202.3100000005</v>
          </cell>
          <cell r="BU721">
            <v>10391152.799999999</v>
          </cell>
          <cell r="BV721">
            <v>-2074950.4899999998</v>
          </cell>
        </row>
        <row r="723">
          <cell r="C723" t="str">
            <v>O&amp;M</v>
          </cell>
          <cell r="E723" t="str">
            <v>LE-P-E-PT-Integratio</v>
          </cell>
          <cell r="F723" t="str">
            <v>T&amp;E</v>
          </cell>
          <cell r="G723" t="str">
            <v>Integration</v>
          </cell>
          <cell r="I723">
            <v>0</v>
          </cell>
          <cell r="J723">
            <v>0</v>
          </cell>
          <cell r="K723">
            <v>0</v>
          </cell>
          <cell r="L723" t="str">
            <v xml:space="preserve"> </v>
          </cell>
          <cell r="M723">
            <v>0</v>
          </cell>
          <cell r="N723">
            <v>0</v>
          </cell>
          <cell r="O723">
            <v>0</v>
          </cell>
          <cell r="P723" t="str">
            <v xml:space="preserve"> 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D723">
            <v>0</v>
          </cell>
          <cell r="BE723">
            <v>0</v>
          </cell>
          <cell r="BF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O723">
            <v>0</v>
          </cell>
          <cell r="BP723">
            <v>0</v>
          </cell>
          <cell r="BQ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</row>
        <row r="724">
          <cell r="C724" t="str">
            <v>O&amp;M</v>
          </cell>
          <cell r="E724" t="str">
            <v>LE-P-PT-Corp&amp;FinTran</v>
          </cell>
          <cell r="G724" t="str">
            <v>Corp &amp; Financial Transactions</v>
          </cell>
          <cell r="I724">
            <v>-13413</v>
          </cell>
          <cell r="J724">
            <v>6034</v>
          </cell>
          <cell r="K724">
            <v>19447</v>
          </cell>
          <cell r="L724">
            <v>3.22290354656944</v>
          </cell>
          <cell r="M724">
            <v>35334</v>
          </cell>
          <cell r="N724">
            <v>37355</v>
          </cell>
          <cell r="O724">
            <v>2021</v>
          </cell>
          <cell r="P724">
            <v>5.4102529781823047E-2</v>
          </cell>
          <cell r="R724">
            <v>12465</v>
          </cell>
          <cell r="S724">
            <v>26270</v>
          </cell>
          <cell r="T724">
            <v>-11581</v>
          </cell>
          <cell r="U724">
            <v>21290</v>
          </cell>
          <cell r="V724">
            <v>303</v>
          </cell>
          <cell r="W724">
            <v>-13413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>
            <v>6609</v>
          </cell>
          <cell r="AE724">
            <v>5747</v>
          </cell>
          <cell r="AF724">
            <v>6322</v>
          </cell>
          <cell r="AG724">
            <v>6034</v>
          </cell>
          <cell r="AH724">
            <v>6609</v>
          </cell>
          <cell r="AI724">
            <v>6034</v>
          </cell>
          <cell r="AJ724">
            <v>6322</v>
          </cell>
          <cell r="AK724">
            <v>6609</v>
          </cell>
          <cell r="AL724">
            <v>5747</v>
          </cell>
          <cell r="AM724">
            <v>6609</v>
          </cell>
          <cell r="AN724">
            <v>6322</v>
          </cell>
          <cell r="AO724">
            <v>6036</v>
          </cell>
          <cell r="AQ724">
            <v>75000</v>
          </cell>
          <cell r="AR724">
            <v>75000</v>
          </cell>
          <cell r="AS724">
            <v>75000</v>
          </cell>
          <cell r="AT724">
            <v>75000</v>
          </cell>
          <cell r="AU724">
            <v>74999.98</v>
          </cell>
          <cell r="AV724">
            <v>74999.98</v>
          </cell>
          <cell r="AW724" t="e">
            <v>#REF!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D724">
            <v>59183</v>
          </cell>
          <cell r="BE724">
            <v>11151</v>
          </cell>
          <cell r="BF724">
            <v>27434</v>
          </cell>
          <cell r="BH724">
            <v>75000</v>
          </cell>
          <cell r="BI724">
            <v>0</v>
          </cell>
          <cell r="BJ724">
            <v>0</v>
          </cell>
          <cell r="BK724">
            <v>74999.98</v>
          </cell>
          <cell r="BL724">
            <v>74999.98</v>
          </cell>
          <cell r="BO724">
            <v>39665.979999999996</v>
          </cell>
          <cell r="BP724">
            <v>2.0000000004074536E-2</v>
          </cell>
          <cell r="BQ724">
            <v>0</v>
          </cell>
          <cell r="BS724">
            <v>50000</v>
          </cell>
          <cell r="BT724">
            <v>74999.98</v>
          </cell>
          <cell r="BU724">
            <v>50000</v>
          </cell>
          <cell r="BV724">
            <v>24999.979999999996</v>
          </cell>
        </row>
        <row r="725">
          <cell r="C725" t="str">
            <v>O&amp;M</v>
          </cell>
          <cell r="E725" t="str">
            <v>LE-P-E-PT-Compliance</v>
          </cell>
          <cell r="G725" t="str">
            <v>Compliance</v>
          </cell>
          <cell r="I725">
            <v>3410.62</v>
          </cell>
          <cell r="J725">
            <v>54874</v>
          </cell>
          <cell r="K725">
            <v>51463.38</v>
          </cell>
          <cell r="L725">
            <v>0.93784633888544666</v>
          </cell>
          <cell r="M725">
            <v>262915.34000000003</v>
          </cell>
          <cell r="N725">
            <v>339696</v>
          </cell>
          <cell r="O725">
            <v>76780.659999999974</v>
          </cell>
          <cell r="P725">
            <v>0.22602756582355982</v>
          </cell>
          <cell r="R725">
            <v>183257.74</v>
          </cell>
          <cell r="S725">
            <v>67398.960000000006</v>
          </cell>
          <cell r="T725">
            <v>39652.720000000001</v>
          </cell>
          <cell r="U725">
            <v>-37761.72</v>
          </cell>
          <cell r="V725">
            <v>6957.02</v>
          </cell>
          <cell r="W725">
            <v>3410.62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D725">
            <v>60100</v>
          </cell>
          <cell r="AE725">
            <v>52261</v>
          </cell>
          <cell r="AF725">
            <v>57487</v>
          </cell>
          <cell r="AG725">
            <v>54874</v>
          </cell>
          <cell r="AH725">
            <v>60100</v>
          </cell>
          <cell r="AI725">
            <v>54874</v>
          </cell>
          <cell r="AJ725">
            <v>57487</v>
          </cell>
          <cell r="AK725">
            <v>60100</v>
          </cell>
          <cell r="AL725">
            <v>52261</v>
          </cell>
          <cell r="AM725">
            <v>60100</v>
          </cell>
          <cell r="AN725">
            <v>57487</v>
          </cell>
          <cell r="AO725">
            <v>54869</v>
          </cell>
          <cell r="AQ725">
            <v>682000</v>
          </cell>
          <cell r="AR725">
            <v>682000</v>
          </cell>
          <cell r="AS725">
            <v>682000</v>
          </cell>
          <cell r="AT725">
            <v>682000</v>
          </cell>
          <cell r="AU725">
            <v>681998</v>
          </cell>
          <cell r="AV725">
            <v>681998</v>
          </cell>
          <cell r="AW725" t="e">
            <v>#REF!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D725">
            <v>223698.78</v>
          </cell>
          <cell r="BE725">
            <v>392681.4</v>
          </cell>
          <cell r="BF725">
            <v>422140.24</v>
          </cell>
          <cell r="BH725">
            <v>682000</v>
          </cell>
          <cell r="BI725">
            <v>628069</v>
          </cell>
          <cell r="BJ725">
            <v>645000</v>
          </cell>
          <cell r="BK725">
            <v>681998</v>
          </cell>
          <cell r="BL725">
            <v>681998</v>
          </cell>
          <cell r="BO725">
            <v>419082.66</v>
          </cell>
          <cell r="BP725">
            <v>2</v>
          </cell>
          <cell r="BQ725">
            <v>0</v>
          </cell>
          <cell r="BS725">
            <v>671000</v>
          </cell>
          <cell r="BT725">
            <v>681998</v>
          </cell>
          <cell r="BU725">
            <v>671000</v>
          </cell>
          <cell r="BV725">
            <v>10998</v>
          </cell>
        </row>
        <row r="726">
          <cell r="C726" t="str">
            <v>O&amp;M</v>
          </cell>
          <cell r="E726" t="str">
            <v>LE-P-PT-Environmental</v>
          </cell>
          <cell r="G726" t="str">
            <v>Environmental</v>
          </cell>
          <cell r="I726">
            <v>5876</v>
          </cell>
          <cell r="J726">
            <v>24943</v>
          </cell>
          <cell r="K726">
            <v>19067</v>
          </cell>
          <cell r="L726">
            <v>0.76442288417592108</v>
          </cell>
          <cell r="M726">
            <v>49107.6</v>
          </cell>
          <cell r="N726">
            <v>154407</v>
          </cell>
          <cell r="O726">
            <v>105299.4</v>
          </cell>
          <cell r="P726">
            <v>0.68196001476616985</v>
          </cell>
          <cell r="R726">
            <v>5717.6</v>
          </cell>
          <cell r="S726">
            <v>18358</v>
          </cell>
          <cell r="T726">
            <v>6061</v>
          </cell>
          <cell r="U726">
            <v>11664</v>
          </cell>
          <cell r="V726">
            <v>1431</v>
          </cell>
          <cell r="W726">
            <v>5876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D726">
            <v>27318</v>
          </cell>
          <cell r="AE726">
            <v>23755</v>
          </cell>
          <cell r="AF726">
            <v>26130</v>
          </cell>
          <cell r="AG726">
            <v>24943</v>
          </cell>
          <cell r="AH726">
            <v>27318</v>
          </cell>
          <cell r="AI726">
            <v>24943</v>
          </cell>
          <cell r="AJ726">
            <v>26130</v>
          </cell>
          <cell r="AK726">
            <v>27318</v>
          </cell>
          <cell r="AL726">
            <v>23755</v>
          </cell>
          <cell r="AM726">
            <v>27318</v>
          </cell>
          <cell r="AN726">
            <v>26130</v>
          </cell>
          <cell r="AO726">
            <v>24942</v>
          </cell>
          <cell r="AQ726">
            <v>310000</v>
          </cell>
          <cell r="AR726">
            <v>310000</v>
          </cell>
          <cell r="AS726">
            <v>310000</v>
          </cell>
          <cell r="AT726">
            <v>300000</v>
          </cell>
          <cell r="AU726">
            <v>300000</v>
          </cell>
          <cell r="AV726">
            <v>235000</v>
          </cell>
          <cell r="AW726" t="e">
            <v>#REF!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D726">
            <v>313428.51</v>
          </cell>
          <cell r="BE726">
            <v>72935</v>
          </cell>
          <cell r="BF726">
            <v>270348.83</v>
          </cell>
          <cell r="BH726">
            <v>310000</v>
          </cell>
          <cell r="BI726">
            <v>200000</v>
          </cell>
          <cell r="BJ726">
            <v>270000</v>
          </cell>
          <cell r="BK726">
            <v>235000</v>
          </cell>
          <cell r="BL726">
            <v>235000</v>
          </cell>
          <cell r="BO726">
            <v>185892.4</v>
          </cell>
          <cell r="BP726">
            <v>75000</v>
          </cell>
          <cell r="BQ726">
            <v>0</v>
          </cell>
          <cell r="BS726">
            <v>310000</v>
          </cell>
          <cell r="BT726">
            <v>235000</v>
          </cell>
          <cell r="BU726">
            <v>310000</v>
          </cell>
          <cell r="BV726">
            <v>-75000</v>
          </cell>
        </row>
        <row r="727">
          <cell r="C727" t="str">
            <v>O&amp;M</v>
          </cell>
          <cell r="E727" t="str">
            <v>LE-P-PT-Property</v>
          </cell>
          <cell r="G727" t="str">
            <v>Property</v>
          </cell>
          <cell r="I727">
            <v>20031</v>
          </cell>
          <cell r="J727">
            <v>9655</v>
          </cell>
          <cell r="K727">
            <v>-10376</v>
          </cell>
          <cell r="L727">
            <v>-1.0746763335059555</v>
          </cell>
          <cell r="M727">
            <v>100353</v>
          </cell>
          <cell r="N727">
            <v>59769</v>
          </cell>
          <cell r="O727">
            <v>-40584</v>
          </cell>
          <cell r="P727">
            <v>-0.67901420468804896</v>
          </cell>
          <cell r="R727">
            <v>-1672</v>
          </cell>
          <cell r="S727">
            <v>-752</v>
          </cell>
          <cell r="T727">
            <v>3650</v>
          </cell>
          <cell r="U727">
            <v>46375</v>
          </cell>
          <cell r="V727">
            <v>32721</v>
          </cell>
          <cell r="W727">
            <v>20031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D727">
            <v>10574</v>
          </cell>
          <cell r="AE727">
            <v>9196</v>
          </cell>
          <cell r="AF727">
            <v>10115</v>
          </cell>
          <cell r="AG727">
            <v>9655</v>
          </cell>
          <cell r="AH727">
            <v>10574</v>
          </cell>
          <cell r="AI727">
            <v>9655</v>
          </cell>
          <cell r="AJ727">
            <v>10115</v>
          </cell>
          <cell r="AK727">
            <v>10574</v>
          </cell>
          <cell r="AL727">
            <v>9196</v>
          </cell>
          <cell r="AM727">
            <v>10574</v>
          </cell>
          <cell r="AN727">
            <v>10115</v>
          </cell>
          <cell r="AO727">
            <v>9657</v>
          </cell>
          <cell r="AQ727">
            <v>120000</v>
          </cell>
          <cell r="AR727">
            <v>120000</v>
          </cell>
          <cell r="AS727">
            <v>120000</v>
          </cell>
          <cell r="AT727">
            <v>120000</v>
          </cell>
          <cell r="AU727">
            <v>120000</v>
          </cell>
          <cell r="AV727">
            <v>120000</v>
          </cell>
          <cell r="AW727" t="e">
            <v>#REF!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D727">
            <v>57770</v>
          </cell>
          <cell r="BE727">
            <v>83801</v>
          </cell>
          <cell r="BF727">
            <v>0</v>
          </cell>
          <cell r="BH727">
            <v>120000</v>
          </cell>
          <cell r="BI727">
            <v>0</v>
          </cell>
          <cell r="BJ727">
            <v>0</v>
          </cell>
          <cell r="BK727">
            <v>120000</v>
          </cell>
          <cell r="BL727">
            <v>270000</v>
          </cell>
          <cell r="BO727">
            <v>169647</v>
          </cell>
          <cell r="BP727">
            <v>-150000</v>
          </cell>
          <cell r="BQ727">
            <v>-150000</v>
          </cell>
          <cell r="BS727">
            <v>150000</v>
          </cell>
          <cell r="BT727">
            <v>270000</v>
          </cell>
          <cell r="BU727">
            <v>150000</v>
          </cell>
          <cell r="BV727">
            <v>120000</v>
          </cell>
        </row>
        <row r="728">
          <cell r="C728" t="str">
            <v>O&amp;M</v>
          </cell>
          <cell r="E728" t="str">
            <v>LE-P-E-PT-Litigation</v>
          </cell>
          <cell r="G728" t="str">
            <v>Litigation</v>
          </cell>
          <cell r="I728">
            <v>28412.12</v>
          </cell>
          <cell r="J728">
            <v>7483</v>
          </cell>
          <cell r="K728">
            <v>-20929.12</v>
          </cell>
          <cell r="L728">
            <v>-2.7968889482827741</v>
          </cell>
          <cell r="M728">
            <v>97806.86</v>
          </cell>
          <cell r="N728">
            <v>46321</v>
          </cell>
          <cell r="O728">
            <v>-51485.86</v>
          </cell>
          <cell r="P728">
            <v>-1.1115014788109066</v>
          </cell>
          <cell r="R728">
            <v>26722.62</v>
          </cell>
          <cell r="S728">
            <v>1022.38</v>
          </cell>
          <cell r="T728">
            <v>43595.92</v>
          </cell>
          <cell r="U728">
            <v>-2617.02</v>
          </cell>
          <cell r="V728">
            <v>670.84</v>
          </cell>
          <cell r="W728">
            <v>28412.12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8195</v>
          </cell>
          <cell r="AE728">
            <v>7126</v>
          </cell>
          <cell r="AF728">
            <v>7839</v>
          </cell>
          <cell r="AG728">
            <v>7483</v>
          </cell>
          <cell r="AH728">
            <v>8195</v>
          </cell>
          <cell r="AI728">
            <v>7483</v>
          </cell>
          <cell r="AJ728">
            <v>7839</v>
          </cell>
          <cell r="AK728">
            <v>8195</v>
          </cell>
          <cell r="AL728">
            <v>7126</v>
          </cell>
          <cell r="AM728">
            <v>8195</v>
          </cell>
          <cell r="AN728">
            <v>7839</v>
          </cell>
          <cell r="AO728">
            <v>7485</v>
          </cell>
          <cell r="AQ728">
            <v>93000</v>
          </cell>
          <cell r="AR728">
            <v>93000</v>
          </cell>
          <cell r="AS728">
            <v>93000</v>
          </cell>
          <cell r="AT728">
            <v>139500</v>
          </cell>
          <cell r="AU728">
            <v>139498</v>
          </cell>
          <cell r="AV728">
            <v>139499</v>
          </cell>
          <cell r="AW728" t="e">
            <v>#REF!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D728">
            <v>59033.760000000002</v>
          </cell>
          <cell r="BE728">
            <v>40621.800000000003</v>
          </cell>
          <cell r="BF728">
            <v>22628.27</v>
          </cell>
          <cell r="BH728">
            <v>93000</v>
          </cell>
          <cell r="BI728">
            <v>35055</v>
          </cell>
          <cell r="BJ728">
            <v>36000</v>
          </cell>
          <cell r="BK728">
            <v>139499</v>
          </cell>
          <cell r="BL728">
            <v>232501</v>
          </cell>
          <cell r="BO728">
            <v>134694.14000000001</v>
          </cell>
          <cell r="BP728">
            <v>-139501</v>
          </cell>
          <cell r="BQ728">
            <v>-93002</v>
          </cell>
          <cell r="BS728">
            <v>183000</v>
          </cell>
          <cell r="BT728">
            <v>232501</v>
          </cell>
          <cell r="BU728">
            <v>183000</v>
          </cell>
          <cell r="BV728">
            <v>49501</v>
          </cell>
        </row>
        <row r="729">
          <cell r="C729" t="str">
            <v>O&amp;M</v>
          </cell>
          <cell r="E729" t="str">
            <v>LE-P-PT-Litigation</v>
          </cell>
          <cell r="G729" t="str">
            <v>Litigation</v>
          </cell>
          <cell r="I729">
            <v>92872</v>
          </cell>
          <cell r="J729">
            <v>49886</v>
          </cell>
          <cell r="K729">
            <v>-42986</v>
          </cell>
          <cell r="L729">
            <v>-0.86168464098143771</v>
          </cell>
          <cell r="M729">
            <v>359292</v>
          </cell>
          <cell r="N729">
            <v>308815</v>
          </cell>
          <cell r="O729">
            <v>-50477</v>
          </cell>
          <cell r="P729">
            <v>-0.1634538477729385</v>
          </cell>
          <cell r="R729">
            <v>42490</v>
          </cell>
          <cell r="S729">
            <v>93630</v>
          </cell>
          <cell r="T729">
            <v>-1009</v>
          </cell>
          <cell r="U729">
            <v>52117</v>
          </cell>
          <cell r="V729">
            <v>79192</v>
          </cell>
          <cell r="W729">
            <v>92872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54636</v>
          </cell>
          <cell r="AE729">
            <v>47510</v>
          </cell>
          <cell r="AF729">
            <v>52261</v>
          </cell>
          <cell r="AG729">
            <v>49886</v>
          </cell>
          <cell r="AH729">
            <v>54636</v>
          </cell>
          <cell r="AI729">
            <v>49886</v>
          </cell>
          <cell r="AJ729">
            <v>52261</v>
          </cell>
          <cell r="AK729">
            <v>54636</v>
          </cell>
          <cell r="AL729">
            <v>47510</v>
          </cell>
          <cell r="AM729">
            <v>54636</v>
          </cell>
          <cell r="AN729">
            <v>52261</v>
          </cell>
          <cell r="AO729">
            <v>49881</v>
          </cell>
          <cell r="AQ729">
            <v>620000</v>
          </cell>
          <cell r="AR729">
            <v>620000</v>
          </cell>
          <cell r="AS729">
            <v>620000</v>
          </cell>
          <cell r="AT729">
            <v>545000</v>
          </cell>
          <cell r="AU729">
            <v>545000</v>
          </cell>
          <cell r="AV729">
            <v>650000</v>
          </cell>
          <cell r="AW729" t="e">
            <v>#REF!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D729">
            <v>614821</v>
          </cell>
          <cell r="BE729">
            <v>542551</v>
          </cell>
          <cell r="BF729">
            <v>442424.79</v>
          </cell>
          <cell r="BH729">
            <v>620000</v>
          </cell>
          <cell r="BI729">
            <v>794383</v>
          </cell>
          <cell r="BJ729">
            <v>775008</v>
          </cell>
          <cell r="BK729">
            <v>650000</v>
          </cell>
          <cell r="BL729">
            <v>595000</v>
          </cell>
          <cell r="BO729">
            <v>235708</v>
          </cell>
          <cell r="BP729">
            <v>25000</v>
          </cell>
          <cell r="BQ729">
            <v>55000</v>
          </cell>
          <cell r="BS729">
            <v>545000</v>
          </cell>
          <cell r="BT729">
            <v>595000</v>
          </cell>
          <cell r="BU729">
            <v>545000</v>
          </cell>
          <cell r="BV729">
            <v>50000</v>
          </cell>
        </row>
        <row r="730">
          <cell r="C730" t="str">
            <v>O&amp;M</v>
          </cell>
          <cell r="E730" t="str">
            <v>FP-P-PT-Fed PlcyInit</v>
          </cell>
          <cell r="G730" t="str">
            <v>Federal Policy</v>
          </cell>
          <cell r="I730">
            <v>0</v>
          </cell>
          <cell r="J730">
            <v>0</v>
          </cell>
          <cell r="K730">
            <v>0</v>
          </cell>
          <cell r="L730" t="str">
            <v xml:space="preserve"> </v>
          </cell>
          <cell r="M730">
            <v>0</v>
          </cell>
          <cell r="N730">
            <v>0</v>
          </cell>
          <cell r="O730">
            <v>0</v>
          </cell>
          <cell r="P730" t="str">
            <v xml:space="preserve"> 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D730">
            <v>0</v>
          </cell>
          <cell r="BE730">
            <v>7978.9</v>
          </cell>
          <cell r="BF730">
            <v>173717</v>
          </cell>
          <cell r="BH730">
            <v>0</v>
          </cell>
          <cell r="BI730">
            <v>0</v>
          </cell>
          <cell r="BJ730">
            <v>120000</v>
          </cell>
          <cell r="BK730">
            <v>0</v>
          </cell>
          <cell r="BL730">
            <v>0</v>
          </cell>
          <cell r="BO730">
            <v>0</v>
          </cell>
          <cell r="BP730">
            <v>0</v>
          </cell>
          <cell r="BQ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</row>
        <row r="731">
          <cell r="C731" t="str">
            <v>O&amp;M</v>
          </cell>
          <cell r="E731" t="str">
            <v>FP-P-E-PT-FedPlcyInt</v>
          </cell>
          <cell r="G731" t="str">
            <v>Federal Policy</v>
          </cell>
          <cell r="I731">
            <v>0</v>
          </cell>
          <cell r="J731">
            <v>0</v>
          </cell>
          <cell r="K731">
            <v>0</v>
          </cell>
          <cell r="L731" t="str">
            <v xml:space="preserve"> </v>
          </cell>
          <cell r="M731">
            <v>0</v>
          </cell>
          <cell r="N731">
            <v>0</v>
          </cell>
          <cell r="O731">
            <v>0</v>
          </cell>
          <cell r="P731" t="str">
            <v xml:space="preserve"> 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D731">
            <v>0</v>
          </cell>
          <cell r="BE731">
            <v>131.13</v>
          </cell>
          <cell r="BF731">
            <v>40427.32</v>
          </cell>
          <cell r="BH731">
            <v>0</v>
          </cell>
          <cell r="BI731">
            <v>0</v>
          </cell>
          <cell r="BJ731">
            <v>98004</v>
          </cell>
          <cell r="BK731">
            <v>0</v>
          </cell>
          <cell r="BL731">
            <v>0</v>
          </cell>
          <cell r="BO731">
            <v>0</v>
          </cell>
          <cell r="BP731">
            <v>0</v>
          </cell>
          <cell r="BQ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</row>
        <row r="732">
          <cell r="C732" t="str">
            <v>O&amp;M</v>
          </cell>
          <cell r="E732" t="str">
            <v>LE-P-PT-Labor/ Employment</v>
          </cell>
          <cell r="G732" t="str">
            <v>Labor &amp; Employment</v>
          </cell>
          <cell r="I732">
            <v>16564</v>
          </cell>
          <cell r="J732">
            <v>32988</v>
          </cell>
          <cell r="K732">
            <v>16424</v>
          </cell>
          <cell r="L732">
            <v>0.49787801624833272</v>
          </cell>
          <cell r="M732">
            <v>360557</v>
          </cell>
          <cell r="N732">
            <v>204214</v>
          </cell>
          <cell r="O732">
            <v>-156343</v>
          </cell>
          <cell r="P732">
            <v>-0.76558414212541748</v>
          </cell>
          <cell r="R732">
            <v>51576</v>
          </cell>
          <cell r="S732">
            <v>84410</v>
          </cell>
          <cell r="T732">
            <v>101317</v>
          </cell>
          <cell r="U732">
            <v>38228</v>
          </cell>
          <cell r="V732">
            <v>68462</v>
          </cell>
          <cell r="W732">
            <v>16564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36130</v>
          </cell>
          <cell r="AE732">
            <v>31419</v>
          </cell>
          <cell r="AF732">
            <v>34559</v>
          </cell>
          <cell r="AG732">
            <v>32988</v>
          </cell>
          <cell r="AH732">
            <v>36130</v>
          </cell>
          <cell r="AI732">
            <v>32988</v>
          </cell>
          <cell r="AJ732">
            <v>34559</v>
          </cell>
          <cell r="AK732">
            <v>36130</v>
          </cell>
          <cell r="AL732">
            <v>31419</v>
          </cell>
          <cell r="AM732">
            <v>36130</v>
          </cell>
          <cell r="AN732">
            <v>34559</v>
          </cell>
          <cell r="AO732">
            <v>32989</v>
          </cell>
          <cell r="AQ732">
            <v>410000</v>
          </cell>
          <cell r="AR732">
            <v>410000</v>
          </cell>
          <cell r="AS732">
            <v>410000</v>
          </cell>
          <cell r="AT732">
            <v>485000</v>
          </cell>
          <cell r="AU732">
            <v>585000</v>
          </cell>
          <cell r="AV732">
            <v>685000</v>
          </cell>
          <cell r="AW732" t="e">
            <v>#REF!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D732">
            <v>417745.67</v>
          </cell>
          <cell r="BE732">
            <v>337501.57</v>
          </cell>
          <cell r="BF732">
            <v>460968.9</v>
          </cell>
          <cell r="BH732">
            <v>410000</v>
          </cell>
          <cell r="BI732">
            <v>240871</v>
          </cell>
          <cell r="BJ732">
            <v>234996</v>
          </cell>
          <cell r="BK732">
            <v>685000</v>
          </cell>
          <cell r="BL732">
            <v>685000</v>
          </cell>
          <cell r="BO732">
            <v>324443</v>
          </cell>
          <cell r="BP732">
            <v>-275000</v>
          </cell>
          <cell r="BQ732">
            <v>0</v>
          </cell>
          <cell r="BS732">
            <v>460000</v>
          </cell>
          <cell r="BT732">
            <v>685000</v>
          </cell>
          <cell r="BU732">
            <v>460000</v>
          </cell>
          <cell r="BV732">
            <v>225000</v>
          </cell>
        </row>
        <row r="733">
          <cell r="C733" t="str">
            <v>O&amp;M</v>
          </cell>
          <cell r="E733" t="str">
            <v>LE-P-E-PT-Labor / Employment</v>
          </cell>
          <cell r="G733" t="str">
            <v>Labor &amp; Employment</v>
          </cell>
          <cell r="I733">
            <v>27545.360000000001</v>
          </cell>
          <cell r="J733">
            <v>4989</v>
          </cell>
          <cell r="K733">
            <v>-22556.36</v>
          </cell>
          <cell r="L733">
            <v>-4.521218681098417</v>
          </cell>
          <cell r="M733">
            <v>31489.18</v>
          </cell>
          <cell r="N733">
            <v>30883</v>
          </cell>
          <cell r="O733">
            <v>-606.18000000000029</v>
          </cell>
          <cell r="P733">
            <v>-1.9628274455201902E-2</v>
          </cell>
          <cell r="R733">
            <v>1170.56</v>
          </cell>
          <cell r="S733">
            <v>1491.72</v>
          </cell>
          <cell r="T733">
            <v>488.56</v>
          </cell>
          <cell r="U733">
            <v>496</v>
          </cell>
          <cell r="V733">
            <v>296.98</v>
          </cell>
          <cell r="W733">
            <v>27545.360000000001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D733">
            <v>5464</v>
          </cell>
          <cell r="AE733">
            <v>4751</v>
          </cell>
          <cell r="AF733">
            <v>5226</v>
          </cell>
          <cell r="AG733">
            <v>4989</v>
          </cell>
          <cell r="AH733">
            <v>5464</v>
          </cell>
          <cell r="AI733">
            <v>4989</v>
          </cell>
          <cell r="AJ733">
            <v>5226</v>
          </cell>
          <cell r="AK733">
            <v>5464</v>
          </cell>
          <cell r="AL733">
            <v>4751</v>
          </cell>
          <cell r="AM733">
            <v>5464</v>
          </cell>
          <cell r="AN733">
            <v>5226</v>
          </cell>
          <cell r="AO733">
            <v>4986</v>
          </cell>
          <cell r="AQ733">
            <v>62000</v>
          </cell>
          <cell r="AR733">
            <v>62000</v>
          </cell>
          <cell r="AS733">
            <v>62000</v>
          </cell>
          <cell r="AT733">
            <v>52700</v>
          </cell>
          <cell r="AU733">
            <v>31000</v>
          </cell>
          <cell r="AV733">
            <v>31000</v>
          </cell>
          <cell r="AW733" t="e">
            <v>#REF!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D733">
            <v>99696.99</v>
          </cell>
          <cell r="BE733">
            <v>0</v>
          </cell>
          <cell r="BF733">
            <v>0</v>
          </cell>
          <cell r="BH733">
            <v>62000</v>
          </cell>
          <cell r="BI733">
            <v>0</v>
          </cell>
          <cell r="BJ733">
            <v>0</v>
          </cell>
          <cell r="BK733">
            <v>31000</v>
          </cell>
          <cell r="BL733">
            <v>46502</v>
          </cell>
          <cell r="BO733">
            <v>15012.82</v>
          </cell>
          <cell r="BP733">
            <v>15498</v>
          </cell>
          <cell r="BQ733">
            <v>-15502</v>
          </cell>
          <cell r="BS733">
            <v>61000</v>
          </cell>
          <cell r="BT733">
            <v>46502</v>
          </cell>
          <cell r="BU733">
            <v>61000</v>
          </cell>
          <cell r="BV733">
            <v>-14498</v>
          </cell>
        </row>
        <row r="734">
          <cell r="C734" t="str">
            <v>O&amp;M</v>
          </cell>
          <cell r="E734" t="str">
            <v>IAA-LE-P-E-PT-Property</v>
          </cell>
          <cell r="G734" t="str">
            <v>Property</v>
          </cell>
          <cell r="I734">
            <v>4340</v>
          </cell>
          <cell r="J734">
            <v>1272</v>
          </cell>
          <cell r="K734">
            <v>-3068</v>
          </cell>
          <cell r="L734">
            <v>-2.4119496855345912</v>
          </cell>
          <cell r="M734">
            <v>3763.4</v>
          </cell>
          <cell r="N734">
            <v>7874</v>
          </cell>
          <cell r="O734">
            <v>4110.6000000000004</v>
          </cell>
          <cell r="P734">
            <v>0.52204724409448822</v>
          </cell>
          <cell r="R734">
            <v>0</v>
          </cell>
          <cell r="S734">
            <v>-576.6</v>
          </cell>
          <cell r="T734">
            <v>0</v>
          </cell>
          <cell r="U734">
            <v>0</v>
          </cell>
          <cell r="V734">
            <v>0</v>
          </cell>
          <cell r="W734">
            <v>4340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1393</v>
          </cell>
          <cell r="AE734">
            <v>1211</v>
          </cell>
          <cell r="AF734">
            <v>1333</v>
          </cell>
          <cell r="AG734">
            <v>1272</v>
          </cell>
          <cell r="AH734">
            <v>1393</v>
          </cell>
          <cell r="AI734">
            <v>1272</v>
          </cell>
          <cell r="AJ734">
            <v>1333</v>
          </cell>
          <cell r="AK734">
            <v>1393</v>
          </cell>
          <cell r="AL734">
            <v>1211</v>
          </cell>
          <cell r="AM734">
            <v>1393</v>
          </cell>
          <cell r="AN734">
            <v>1333</v>
          </cell>
          <cell r="AO734">
            <v>1273</v>
          </cell>
          <cell r="AQ734">
            <v>15810</v>
          </cell>
          <cell r="AR734">
            <v>15810</v>
          </cell>
          <cell r="AS734">
            <v>15810</v>
          </cell>
          <cell r="AT734">
            <v>15810</v>
          </cell>
          <cell r="AU734">
            <v>15809</v>
          </cell>
          <cell r="AV734">
            <v>15809</v>
          </cell>
          <cell r="AW734" t="e">
            <v>#REF!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D734">
            <v>2998.77</v>
          </cell>
          <cell r="BE734">
            <v>-6928.2</v>
          </cell>
          <cell r="BF734">
            <v>14304.8</v>
          </cell>
          <cell r="BH734">
            <v>15810</v>
          </cell>
          <cell r="BI734">
            <v>8764</v>
          </cell>
          <cell r="BJ734">
            <v>9000</v>
          </cell>
          <cell r="BK734">
            <v>15809</v>
          </cell>
          <cell r="BL734">
            <v>15809</v>
          </cell>
          <cell r="BO734">
            <v>12045.6</v>
          </cell>
          <cell r="BP734">
            <v>1</v>
          </cell>
          <cell r="BQ734">
            <v>0</v>
          </cell>
          <cell r="BS734">
            <v>15555</v>
          </cell>
          <cell r="BT734">
            <v>15809</v>
          </cell>
          <cell r="BU734">
            <v>15555</v>
          </cell>
          <cell r="BV734">
            <v>254</v>
          </cell>
        </row>
        <row r="735">
          <cell r="C735" t="str">
            <v>O&amp;M</v>
          </cell>
          <cell r="E735" t="str">
            <v>IAA-LE-P-E-PT-Regulatory</v>
          </cell>
          <cell r="G735" t="str">
            <v>Regulatory</v>
          </cell>
          <cell r="I735">
            <v>-186</v>
          </cell>
          <cell r="J735">
            <v>1995</v>
          </cell>
          <cell r="K735">
            <v>2181</v>
          </cell>
          <cell r="L735">
            <v>1.0932330827067669</v>
          </cell>
          <cell r="M735">
            <v>17062.400000000001</v>
          </cell>
          <cell r="N735">
            <v>12350</v>
          </cell>
          <cell r="O735">
            <v>-4712.4000000000015</v>
          </cell>
          <cell r="P735">
            <v>-0.38157085020242926</v>
          </cell>
          <cell r="R735">
            <v>5951.38</v>
          </cell>
          <cell r="S735">
            <v>123.38</v>
          </cell>
          <cell r="T735">
            <v>15035.62</v>
          </cell>
          <cell r="U735">
            <v>-4307.76</v>
          </cell>
          <cell r="V735">
            <v>445.78</v>
          </cell>
          <cell r="W735">
            <v>-186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2185</v>
          </cell>
          <cell r="AE735">
            <v>1900</v>
          </cell>
          <cell r="AF735">
            <v>2090</v>
          </cell>
          <cell r="AG735">
            <v>1995</v>
          </cell>
          <cell r="AH735">
            <v>2185</v>
          </cell>
          <cell r="AI735">
            <v>1995</v>
          </cell>
          <cell r="AJ735">
            <v>2090</v>
          </cell>
          <cell r="AK735">
            <v>2185</v>
          </cell>
          <cell r="AL735">
            <v>1900</v>
          </cell>
          <cell r="AM735">
            <v>2185</v>
          </cell>
          <cell r="AN735">
            <v>2090</v>
          </cell>
          <cell r="AO735">
            <v>2000</v>
          </cell>
          <cell r="AQ735">
            <v>24800</v>
          </cell>
          <cell r="AR735">
            <v>24800</v>
          </cell>
          <cell r="AS735">
            <v>24800</v>
          </cell>
          <cell r="AT735">
            <v>24800</v>
          </cell>
          <cell r="AU735">
            <v>24799</v>
          </cell>
          <cell r="AV735">
            <v>38437</v>
          </cell>
          <cell r="AW735" t="e">
            <v>#REF!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D735">
            <v>31286.16</v>
          </cell>
          <cell r="BE735">
            <v>28772.400000000001</v>
          </cell>
          <cell r="BF735">
            <v>12389.72</v>
          </cell>
          <cell r="BH735">
            <v>24800</v>
          </cell>
          <cell r="BI735">
            <v>23370</v>
          </cell>
          <cell r="BJ735">
            <v>24000</v>
          </cell>
          <cell r="BK735">
            <v>38437</v>
          </cell>
          <cell r="BL735">
            <v>38437</v>
          </cell>
          <cell r="BO735">
            <v>21374.6</v>
          </cell>
          <cell r="BP735">
            <v>-13637</v>
          </cell>
          <cell r="BQ735">
            <v>0</v>
          </cell>
          <cell r="BS735">
            <v>24400</v>
          </cell>
          <cell r="BT735">
            <v>38437</v>
          </cell>
          <cell r="BU735">
            <v>24400</v>
          </cell>
          <cell r="BV735">
            <v>14037</v>
          </cell>
        </row>
        <row r="736">
          <cell r="C736" t="str">
            <v>O&amp;M</v>
          </cell>
          <cell r="E736" t="str">
            <v>LE-P-PT-Regulatory</v>
          </cell>
          <cell r="G736" t="str">
            <v>Regulatory</v>
          </cell>
          <cell r="I736">
            <v>-347.29</v>
          </cell>
          <cell r="J736">
            <v>25345</v>
          </cell>
          <cell r="K736">
            <v>25692.29</v>
          </cell>
          <cell r="L736">
            <v>1.0137025054251332</v>
          </cell>
          <cell r="M736">
            <v>141659.07</v>
          </cell>
          <cell r="N736">
            <v>156897</v>
          </cell>
          <cell r="O736">
            <v>15237.929999999993</v>
          </cell>
          <cell r="P736">
            <v>9.7120595040058086E-2</v>
          </cell>
          <cell r="R736">
            <v>128021.84</v>
          </cell>
          <cell r="S736">
            <v>-35264.5</v>
          </cell>
          <cell r="T736">
            <v>9921.9500000000007</v>
          </cell>
          <cell r="U736">
            <v>85525.58</v>
          </cell>
          <cell r="V736">
            <v>-46198.51</v>
          </cell>
          <cell r="W736">
            <v>-347.29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27759</v>
          </cell>
          <cell r="AE736">
            <v>24138</v>
          </cell>
          <cell r="AF736">
            <v>26551</v>
          </cell>
          <cell r="AG736">
            <v>25345</v>
          </cell>
          <cell r="AH736">
            <v>27759</v>
          </cell>
          <cell r="AI736">
            <v>25345</v>
          </cell>
          <cell r="AJ736">
            <v>26551</v>
          </cell>
          <cell r="AK736">
            <v>27759</v>
          </cell>
          <cell r="AL736">
            <v>24138</v>
          </cell>
          <cell r="AM736">
            <v>27759</v>
          </cell>
          <cell r="AN736">
            <v>26551</v>
          </cell>
          <cell r="AO736">
            <v>25345</v>
          </cell>
          <cell r="AQ736">
            <v>315000</v>
          </cell>
          <cell r="AR736">
            <v>315000</v>
          </cell>
          <cell r="AS736">
            <v>315000</v>
          </cell>
          <cell r="AT736">
            <v>315000</v>
          </cell>
          <cell r="AU736">
            <v>315000</v>
          </cell>
          <cell r="AV736">
            <v>315000</v>
          </cell>
          <cell r="AW736" t="e">
            <v>#REF!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D736">
            <v>827974</v>
          </cell>
          <cell r="BE736">
            <v>260789.47</v>
          </cell>
          <cell r="BF736">
            <v>225121.26</v>
          </cell>
          <cell r="BH736">
            <v>315000</v>
          </cell>
          <cell r="BI736">
            <v>576058</v>
          </cell>
          <cell r="BJ736">
            <v>562008</v>
          </cell>
          <cell r="BK736">
            <v>315000</v>
          </cell>
          <cell r="BL736">
            <v>315000</v>
          </cell>
          <cell r="BO736">
            <v>173340.93</v>
          </cell>
          <cell r="BP736">
            <v>0</v>
          </cell>
          <cell r="BQ736">
            <v>0</v>
          </cell>
          <cell r="BS736">
            <v>315000</v>
          </cell>
          <cell r="BT736">
            <v>315000</v>
          </cell>
          <cell r="BU736">
            <v>315000</v>
          </cell>
          <cell r="BV736">
            <v>0</v>
          </cell>
        </row>
        <row r="737">
          <cell r="C737" t="str">
            <v>O&amp;M</v>
          </cell>
          <cell r="E737" t="str">
            <v>LE-P-PT-ER&amp;TGen</v>
          </cell>
          <cell r="G737" t="str">
            <v>ER&amp;T General Counsel</v>
          </cell>
          <cell r="I737">
            <v>0</v>
          </cell>
          <cell r="J737">
            <v>0</v>
          </cell>
          <cell r="K737">
            <v>0</v>
          </cell>
          <cell r="L737" t="str">
            <v xml:space="preserve"> </v>
          </cell>
          <cell r="M737">
            <v>0</v>
          </cell>
          <cell r="N737">
            <v>0</v>
          </cell>
          <cell r="O737">
            <v>0</v>
          </cell>
          <cell r="P737" t="str">
            <v xml:space="preserve"> 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D737">
            <v>0</v>
          </cell>
          <cell r="BE737">
            <v>0</v>
          </cell>
          <cell r="BF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O737">
            <v>0</v>
          </cell>
          <cell r="BP737">
            <v>0</v>
          </cell>
          <cell r="BQ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</row>
        <row r="738">
          <cell r="C738" t="str">
            <v>O&amp;M</v>
          </cell>
          <cell r="E738" t="str">
            <v>LE-P-PT-Integration Pass Through</v>
          </cell>
          <cell r="F738" t="str">
            <v>Integration</v>
          </cell>
          <cell r="G738" t="str">
            <v>Integration</v>
          </cell>
          <cell r="I738">
            <v>0</v>
          </cell>
          <cell r="J738">
            <v>0</v>
          </cell>
          <cell r="K738">
            <v>0</v>
          </cell>
          <cell r="L738" t="str">
            <v xml:space="preserve"> </v>
          </cell>
          <cell r="M738">
            <v>0</v>
          </cell>
          <cell r="N738">
            <v>0</v>
          </cell>
          <cell r="O738">
            <v>0</v>
          </cell>
          <cell r="P738" t="str">
            <v xml:space="preserve"> 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D738">
            <v>0</v>
          </cell>
          <cell r="BE738">
            <v>0</v>
          </cell>
          <cell r="BF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O738">
            <v>0</v>
          </cell>
          <cell r="BP738">
            <v>0</v>
          </cell>
          <cell r="BQ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</row>
        <row r="739">
          <cell r="C739" t="str">
            <v>O&amp;M</v>
          </cell>
          <cell r="E739" t="str">
            <v>LE-P-PT-Commercial</v>
          </cell>
          <cell r="I739">
            <v>0</v>
          </cell>
          <cell r="J739">
            <v>0</v>
          </cell>
          <cell r="K739">
            <v>0</v>
          </cell>
          <cell r="L739" t="str">
            <v xml:space="preserve"> </v>
          </cell>
          <cell r="M739">
            <v>0</v>
          </cell>
          <cell r="N739">
            <v>0</v>
          </cell>
          <cell r="O739">
            <v>0</v>
          </cell>
          <cell r="P739" t="str">
            <v xml:space="preserve"> 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D739">
            <v>0</v>
          </cell>
          <cell r="BE739">
            <v>0</v>
          </cell>
          <cell r="BF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500029</v>
          </cell>
          <cell r="BN739">
            <v>707632</v>
          </cell>
          <cell r="BO739">
            <v>0</v>
          </cell>
          <cell r="BP739">
            <v>0</v>
          </cell>
          <cell r="BQ739">
            <v>0</v>
          </cell>
          <cell r="BS739">
            <v>0</v>
          </cell>
          <cell r="BT739">
            <v>-500029</v>
          </cell>
          <cell r="BU739">
            <v>-707632</v>
          </cell>
          <cell r="BV739">
            <v>707632</v>
          </cell>
        </row>
        <row r="741">
          <cell r="D741" t="str">
            <v>PT</v>
          </cell>
          <cell r="I741">
            <v>185104.80999999997</v>
          </cell>
          <cell r="J741">
            <v>219464</v>
          </cell>
          <cell r="K741">
            <v>34359.19000000001</v>
          </cell>
          <cell r="L741">
            <v>0.15655957241278756</v>
          </cell>
          <cell r="M741">
            <v>1459339.8499999999</v>
          </cell>
          <cell r="N741">
            <v>1358581</v>
          </cell>
          <cell r="O741">
            <v>-100758.85000000003</v>
          </cell>
          <cell r="P741">
            <v>-7.4164771920113726E-2</v>
          </cell>
          <cell r="R741">
            <v>455700.74</v>
          </cell>
          <cell r="S741">
            <v>256111.34000000003</v>
          </cell>
          <cell r="T741">
            <v>207132.77000000002</v>
          </cell>
          <cell r="U741">
            <v>211009.08000000002</v>
          </cell>
          <cell r="V741">
            <v>144281.10999999999</v>
          </cell>
          <cell r="W741">
            <v>185104.80999999997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D741">
            <v>240363</v>
          </cell>
          <cell r="AE741">
            <v>209014</v>
          </cell>
          <cell r="AF741">
            <v>229913</v>
          </cell>
          <cell r="AG741">
            <v>219464</v>
          </cell>
          <cell r="AH741">
            <v>240363</v>
          </cell>
          <cell r="AI741">
            <v>219464</v>
          </cell>
          <cell r="AJ741">
            <v>229913</v>
          </cell>
          <cell r="AK741">
            <v>240363</v>
          </cell>
          <cell r="AL741">
            <v>209014</v>
          </cell>
          <cell r="AM741">
            <v>240363</v>
          </cell>
          <cell r="AN741">
            <v>229913</v>
          </cell>
          <cell r="AO741">
            <v>219463</v>
          </cell>
          <cell r="AQ741">
            <v>2727610</v>
          </cell>
          <cell r="AR741">
            <v>2727610</v>
          </cell>
          <cell r="AS741">
            <v>2727610</v>
          </cell>
          <cell r="AT741">
            <v>2754810</v>
          </cell>
          <cell r="AU741">
            <v>2833103.98</v>
          </cell>
          <cell r="AV741">
            <v>2986742.98</v>
          </cell>
          <cell r="AW741" t="e">
            <v>#REF!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D741">
            <v>2707636.6399999997</v>
          </cell>
          <cell r="BE741">
            <v>1771986.47</v>
          </cell>
          <cell r="BF741">
            <v>2111905.13</v>
          </cell>
          <cell r="BH741">
            <v>2727610</v>
          </cell>
          <cell r="BI741">
            <v>2506570</v>
          </cell>
          <cell r="BJ741">
            <v>2774016</v>
          </cell>
          <cell r="BK741">
            <v>2986742.98</v>
          </cell>
          <cell r="BL741">
            <v>3190246.98</v>
          </cell>
          <cell r="BM741">
            <v>500029</v>
          </cell>
          <cell r="BN741">
            <v>707632</v>
          </cell>
          <cell r="BO741">
            <v>1730907.1300000001</v>
          </cell>
          <cell r="BP741">
            <v>-462636.98</v>
          </cell>
          <cell r="BQ741">
            <v>-203504</v>
          </cell>
          <cell r="BS741">
            <v>2784955</v>
          </cell>
          <cell r="BT741">
            <v>2690217.98</v>
          </cell>
          <cell r="BU741">
            <v>2077323</v>
          </cell>
          <cell r="BV741">
            <v>1112923.98</v>
          </cell>
        </row>
        <row r="743">
          <cell r="C743" t="str">
            <v>O&amp;M Total</v>
          </cell>
          <cell r="I743">
            <v>829298.89999999991</v>
          </cell>
          <cell r="J743">
            <v>892535.7300000001</v>
          </cell>
          <cell r="K743">
            <v>63236.830000000053</v>
          </cell>
          <cell r="L743">
            <v>7.0850754624691661E-2</v>
          </cell>
          <cell r="M743">
            <v>5244012.4400000004</v>
          </cell>
          <cell r="N743">
            <v>5526723.5599999996</v>
          </cell>
          <cell r="O743">
            <v>282711.12000000023</v>
          </cell>
          <cell r="P743">
            <v>5.1153475821757992E-2</v>
          </cell>
          <cell r="R743">
            <v>1153225.07</v>
          </cell>
          <cell r="S743">
            <v>787175.55999999994</v>
          </cell>
          <cell r="T743">
            <v>797634.00999999989</v>
          </cell>
          <cell r="U743">
            <v>820975.29999999993</v>
          </cell>
          <cell r="V743">
            <v>871200.60000000021</v>
          </cell>
          <cell r="W743">
            <v>829298.89999999991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977857.00000000023</v>
          </cell>
          <cell r="AE743">
            <v>850416.87000000011</v>
          </cell>
          <cell r="AF743">
            <v>935521.23000000021</v>
          </cell>
          <cell r="AG743">
            <v>892535.7300000001</v>
          </cell>
          <cell r="AH743">
            <v>977857.00000000023</v>
          </cell>
          <cell r="AI743">
            <v>892535.7300000001</v>
          </cell>
          <cell r="AJ743">
            <v>935521.23000000021</v>
          </cell>
          <cell r="AK743">
            <v>977857.00000000023</v>
          </cell>
          <cell r="AL743">
            <v>850633.78000000014</v>
          </cell>
          <cell r="AM743">
            <v>977857.00000000023</v>
          </cell>
          <cell r="AN743">
            <v>935521.23000000021</v>
          </cell>
          <cell r="AO743">
            <v>895571.47</v>
          </cell>
          <cell r="AQ743">
            <v>11099801.539999999</v>
          </cell>
          <cell r="AR743">
            <v>11099801.539999999</v>
          </cell>
          <cell r="AS743">
            <v>11100132.670000002</v>
          </cell>
          <cell r="AT743">
            <v>11415544.390000001</v>
          </cell>
          <cell r="AU743">
            <v>11323228.090000002</v>
          </cell>
          <cell r="AV743">
            <v>11302945.290000001</v>
          </cell>
          <cell r="AW743" t="e">
            <v>#REF!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D743">
            <v>9581868.8499999996</v>
          </cell>
          <cell r="BE743">
            <v>8231735.1400000015</v>
          </cell>
          <cell r="BF743">
            <v>9791134.370000001</v>
          </cell>
          <cell r="BH743">
            <v>11099685.27</v>
          </cell>
          <cell r="BI743">
            <v>9933197.8599999994</v>
          </cell>
          <cell r="BJ743">
            <v>10880629.199999999</v>
          </cell>
          <cell r="BK743">
            <v>11302945.290000001</v>
          </cell>
          <cell r="BL743">
            <v>11506449.290000001</v>
          </cell>
          <cell r="BM743">
            <v>500029</v>
          </cell>
          <cell r="BN743">
            <v>707632</v>
          </cell>
          <cell r="BO743">
            <v>6262436.8499999987</v>
          </cell>
          <cell r="BP743">
            <v>-406764.01999999979</v>
          </cell>
          <cell r="BQ743">
            <v>-203504</v>
          </cell>
          <cell r="BS743">
            <v>13176107.799999999</v>
          </cell>
          <cell r="BT743">
            <v>11006420.290000001</v>
          </cell>
          <cell r="BU743">
            <v>12468475.799999999</v>
          </cell>
          <cell r="BV743">
            <v>-962026.50999999978</v>
          </cell>
        </row>
        <row r="745">
          <cell r="I745">
            <v>65996.633999999991</v>
          </cell>
          <cell r="J745">
            <v>61876.551800000001</v>
          </cell>
          <cell r="K745">
            <v>-4120.0821999999898</v>
          </cell>
          <cell r="L745">
            <v>-6.6585517132840458E-2</v>
          </cell>
          <cell r="M745">
            <v>-10923.296599999969</v>
          </cell>
          <cell r="N745">
            <v>394259.70379999996</v>
          </cell>
          <cell r="O745">
            <v>405183.0003999999</v>
          </cell>
          <cell r="P745">
            <v>1.0277058408321158</v>
          </cell>
          <cell r="W745">
            <v>65996.633999999991</v>
          </cell>
          <cell r="AV745">
            <v>703071.94</v>
          </cell>
          <cell r="BH745">
            <v>797759.21939999983</v>
          </cell>
          <cell r="BK745">
            <v>703071.94</v>
          </cell>
          <cell r="BL745">
            <v>703071.94</v>
          </cell>
          <cell r="BP745">
            <v>94687.279399999883</v>
          </cell>
        </row>
        <row r="746">
          <cell r="I746">
            <v>763302.26599999995</v>
          </cell>
          <cell r="J746">
            <v>830659.17820000008</v>
          </cell>
          <cell r="K746">
            <v>67356.912200000137</v>
          </cell>
          <cell r="L746">
            <v>8.1088506535206703E-2</v>
          </cell>
          <cell r="M746">
            <v>5254935.7366000004</v>
          </cell>
          <cell r="N746">
            <v>5132463.8561999993</v>
          </cell>
          <cell r="O746">
            <v>-122471.88040000107</v>
          </cell>
          <cell r="P746">
            <v>-2.3862200267042395E-2</v>
          </cell>
          <cell r="W746">
            <v>763302.26599999995</v>
          </cell>
          <cell r="AV746">
            <v>10599873.350000001</v>
          </cell>
          <cell r="BH746">
            <v>10301926.0506</v>
          </cell>
          <cell r="BK746">
            <v>10599873.350000001</v>
          </cell>
          <cell r="BL746">
            <v>10803377.350000001</v>
          </cell>
          <cell r="BP746">
            <v>-501451.29940000176</v>
          </cell>
        </row>
        <row r="748">
          <cell r="B748" t="str">
            <v>Law</v>
          </cell>
          <cell r="I748">
            <v>864196.89999999991</v>
          </cell>
          <cell r="J748">
            <v>916673.73</v>
          </cell>
          <cell r="K748">
            <v>52476.830000000038</v>
          </cell>
          <cell r="L748">
            <v>5.7247009794859118E-2</v>
          </cell>
          <cell r="M748">
            <v>5479231.4400000004</v>
          </cell>
          <cell r="N748">
            <v>5676149.5600000005</v>
          </cell>
          <cell r="O748">
            <v>196918.11999999994</v>
          </cell>
          <cell r="P748">
            <v>3.4692200746028252E-2</v>
          </cell>
          <cell r="R748">
            <v>1278910.07</v>
          </cell>
          <cell r="S748">
            <v>790435.55999999994</v>
          </cell>
          <cell r="T748">
            <v>823152.00999999978</v>
          </cell>
          <cell r="U748">
            <v>830367.29999999993</v>
          </cell>
          <cell r="V748">
            <v>895429.60000000021</v>
          </cell>
          <cell r="W748">
            <v>864196.89999999991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D748">
            <v>1004294.0000000002</v>
          </cell>
          <cell r="AE748">
            <v>873405.87000000011</v>
          </cell>
          <cell r="AF748">
            <v>960808.23000000021</v>
          </cell>
          <cell r="AG748">
            <v>916673.73</v>
          </cell>
          <cell r="AH748">
            <v>1004294.0000000002</v>
          </cell>
          <cell r="AI748">
            <v>916673.73</v>
          </cell>
          <cell r="AJ748">
            <v>960808.23000000021</v>
          </cell>
          <cell r="AK748">
            <v>1004294.0000000002</v>
          </cell>
          <cell r="AL748">
            <v>873622.78000000014</v>
          </cell>
          <cell r="AM748">
            <v>1004294.0000000002</v>
          </cell>
          <cell r="AN748">
            <v>960808.23000000021</v>
          </cell>
          <cell r="AO748">
            <v>919708.47</v>
          </cell>
          <cell r="AQ748">
            <v>11399801.540000001</v>
          </cell>
          <cell r="AR748">
            <v>11399801.540000001</v>
          </cell>
          <cell r="AS748">
            <v>11400132.670000002</v>
          </cell>
          <cell r="AT748">
            <v>11715544.390000001</v>
          </cell>
          <cell r="AU748">
            <v>11623228.090000002</v>
          </cell>
          <cell r="AV748">
            <v>11602945.290000001</v>
          </cell>
          <cell r="AW748" t="e">
            <v>#REF!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D748">
            <v>9600016.9600000009</v>
          </cell>
          <cell r="BE748">
            <v>9218081.820000004</v>
          </cell>
          <cell r="BF748">
            <v>10288613.540000001</v>
          </cell>
          <cell r="BH748">
            <v>11399685.270000001</v>
          </cell>
          <cell r="BI748">
            <v>10291951.859999999</v>
          </cell>
          <cell r="BJ748">
            <v>11230633.199999999</v>
          </cell>
          <cell r="BK748">
            <v>11602945.290000001</v>
          </cell>
          <cell r="BL748">
            <v>11806449.290000001</v>
          </cell>
          <cell r="BM748">
            <v>500029</v>
          </cell>
          <cell r="BN748">
            <v>707632</v>
          </cell>
          <cell r="BO748">
            <v>6327217.8499999987</v>
          </cell>
          <cell r="BP748">
            <v>-406764.01999999979</v>
          </cell>
          <cell r="BQ748">
            <v>-203504</v>
          </cell>
          <cell r="BS748">
            <v>13476107.799999999</v>
          </cell>
          <cell r="BT748">
            <v>11306420.290000001</v>
          </cell>
          <cell r="BU748">
            <v>12768475.799999999</v>
          </cell>
          <cell r="BV748">
            <v>-962026.50999999978</v>
          </cell>
        </row>
        <row r="750">
          <cell r="C750" t="str">
            <v>O&amp;M</v>
          </cell>
          <cell r="E750" t="str">
            <v>PF-P-Pwr FinConstEst</v>
          </cell>
          <cell r="I750">
            <v>0</v>
          </cell>
          <cell r="J750">
            <v>0</v>
          </cell>
          <cell r="K750">
            <v>0</v>
          </cell>
          <cell r="L750" t="str">
            <v xml:space="preserve"> </v>
          </cell>
          <cell r="M750">
            <v>0</v>
          </cell>
          <cell r="N750">
            <v>0</v>
          </cell>
          <cell r="O750">
            <v>0</v>
          </cell>
          <cell r="P750" t="str">
            <v xml:space="preserve"> 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D750">
            <v>0</v>
          </cell>
          <cell r="BE750">
            <v>0</v>
          </cell>
          <cell r="BF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O750">
            <v>0</v>
          </cell>
          <cell r="BP750">
            <v>0</v>
          </cell>
          <cell r="BQ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</row>
        <row r="751">
          <cell r="C751" t="str">
            <v>O&amp;M</v>
          </cell>
          <cell r="E751" t="str">
            <v>PF-T-Power Dedicated</v>
          </cell>
          <cell r="I751">
            <v>0</v>
          </cell>
          <cell r="J751">
            <v>0</v>
          </cell>
          <cell r="K751">
            <v>0</v>
          </cell>
          <cell r="L751" t="str">
            <v xml:space="preserve"> </v>
          </cell>
          <cell r="M751">
            <v>0</v>
          </cell>
          <cell r="N751">
            <v>0</v>
          </cell>
          <cell r="O751">
            <v>0</v>
          </cell>
          <cell r="P751" t="str">
            <v xml:space="preserve"> 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D751">
            <v>0</v>
          </cell>
          <cell r="BE751">
            <v>0</v>
          </cell>
          <cell r="BF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O751">
            <v>0</v>
          </cell>
          <cell r="BP751">
            <v>0</v>
          </cell>
          <cell r="BQ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</row>
        <row r="753">
          <cell r="D753" t="str">
            <v>Non-PT</v>
          </cell>
          <cell r="I753">
            <v>0</v>
          </cell>
          <cell r="J753">
            <v>0</v>
          </cell>
          <cell r="K753">
            <v>0</v>
          </cell>
          <cell r="L753" t="str">
            <v xml:space="preserve"> </v>
          </cell>
          <cell r="M753">
            <v>0</v>
          </cell>
          <cell r="N753">
            <v>0</v>
          </cell>
          <cell r="O753">
            <v>0</v>
          </cell>
          <cell r="P753" t="str">
            <v xml:space="preserve"> 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D753">
            <v>0</v>
          </cell>
          <cell r="BE753">
            <v>0</v>
          </cell>
          <cell r="BF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</row>
        <row r="755">
          <cell r="C755" t="str">
            <v>O&amp;M</v>
          </cell>
          <cell r="I755">
            <v>0</v>
          </cell>
          <cell r="J755">
            <v>0</v>
          </cell>
          <cell r="K755">
            <v>0</v>
          </cell>
          <cell r="L755" t="str">
            <v xml:space="preserve"> </v>
          </cell>
          <cell r="M755">
            <v>0</v>
          </cell>
          <cell r="N755">
            <v>0</v>
          </cell>
          <cell r="O755">
            <v>0</v>
          </cell>
          <cell r="P755" t="str">
            <v xml:space="preserve"> 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D755">
            <v>0</v>
          </cell>
          <cell r="BE755">
            <v>0</v>
          </cell>
          <cell r="BF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O755">
            <v>0</v>
          </cell>
          <cell r="BP755">
            <v>0</v>
          </cell>
          <cell r="BQ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</row>
        <row r="757">
          <cell r="D757" t="str">
            <v>PT</v>
          </cell>
          <cell r="I757">
            <v>0</v>
          </cell>
          <cell r="J757">
            <v>0</v>
          </cell>
          <cell r="K757">
            <v>0</v>
          </cell>
          <cell r="L757" t="str">
            <v xml:space="preserve"> </v>
          </cell>
          <cell r="M757">
            <v>0</v>
          </cell>
          <cell r="N757">
            <v>0</v>
          </cell>
          <cell r="O757">
            <v>0</v>
          </cell>
          <cell r="P757" t="str">
            <v xml:space="preserve"> 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D757">
            <v>0</v>
          </cell>
          <cell r="BE757">
            <v>0</v>
          </cell>
          <cell r="BF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</row>
        <row r="759">
          <cell r="C759" t="str">
            <v>O &amp; M Total</v>
          </cell>
          <cell r="I759">
            <v>0</v>
          </cell>
          <cell r="J759">
            <v>0</v>
          </cell>
          <cell r="K759">
            <v>0</v>
          </cell>
          <cell r="L759" t="str">
            <v xml:space="preserve"> </v>
          </cell>
          <cell r="M759">
            <v>0</v>
          </cell>
          <cell r="N759">
            <v>0</v>
          </cell>
          <cell r="O759">
            <v>0</v>
          </cell>
          <cell r="P759" t="str">
            <v xml:space="preserve"> 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D759">
            <v>0</v>
          </cell>
          <cell r="BE759">
            <v>0</v>
          </cell>
          <cell r="BF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</row>
        <row r="761">
          <cell r="I761">
            <v>-23019.057399999998</v>
          </cell>
          <cell r="J761">
            <v>0</v>
          </cell>
          <cell r="K761">
            <v>23019.057399999998</v>
          </cell>
          <cell r="L761" t="str">
            <v xml:space="preserve"> </v>
          </cell>
          <cell r="M761">
            <v>-16547.411599999999</v>
          </cell>
          <cell r="N761">
            <v>0</v>
          </cell>
          <cell r="O761">
            <v>16547.411599999999</v>
          </cell>
          <cell r="P761" t="str">
            <v xml:space="preserve"> </v>
          </cell>
          <cell r="W761">
            <v>-23019.057399999998</v>
          </cell>
          <cell r="AV761">
            <v>-477589.39999999997</v>
          </cell>
          <cell r="BH761">
            <v>0</v>
          </cell>
          <cell r="BK761">
            <v>-477589.39999999997</v>
          </cell>
          <cell r="BL761">
            <v>-477589.39999999997</v>
          </cell>
          <cell r="BP761">
            <v>477589.39999999997</v>
          </cell>
        </row>
        <row r="762">
          <cell r="I762">
            <v>23019.057399999998</v>
          </cell>
          <cell r="J762">
            <v>0</v>
          </cell>
          <cell r="K762">
            <v>-23019.057399999998</v>
          </cell>
          <cell r="L762" t="str">
            <v xml:space="preserve"> </v>
          </cell>
          <cell r="M762">
            <v>16547.411599999999</v>
          </cell>
          <cell r="N762">
            <v>0</v>
          </cell>
          <cell r="O762">
            <v>-16547.411599999999</v>
          </cell>
          <cell r="P762" t="str">
            <v xml:space="preserve"> </v>
          </cell>
          <cell r="W762">
            <v>23019.057399999998</v>
          </cell>
          <cell r="AV762">
            <v>477589.39999999997</v>
          </cell>
          <cell r="BH762">
            <v>0</v>
          </cell>
          <cell r="BK762">
            <v>477589.39999999997</v>
          </cell>
          <cell r="BL762">
            <v>477589.39999999997</v>
          </cell>
          <cell r="BP762">
            <v>-477589.39999999997</v>
          </cell>
        </row>
        <row r="764">
          <cell r="B764" t="str">
            <v>Power Dedicated Finance</v>
          </cell>
          <cell r="I764">
            <v>0</v>
          </cell>
          <cell r="J764">
            <v>0</v>
          </cell>
          <cell r="K764">
            <v>0</v>
          </cell>
          <cell r="L764" t="str">
            <v xml:space="preserve"> </v>
          </cell>
          <cell r="M764">
            <v>0</v>
          </cell>
          <cell r="N764">
            <v>0</v>
          </cell>
          <cell r="O764">
            <v>0</v>
          </cell>
          <cell r="P764" t="str">
            <v xml:space="preserve"> 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</row>
        <row r="766">
          <cell r="C766" t="str">
            <v>O&amp;M</v>
          </cell>
          <cell r="E766" t="str">
            <v>TF-T-PSE&amp;G dedicated Finance</v>
          </cell>
          <cell r="I766">
            <v>24319.29</v>
          </cell>
          <cell r="J766">
            <v>0</v>
          </cell>
          <cell r="K766">
            <v>-24319.29</v>
          </cell>
          <cell r="L766" t="str">
            <v xml:space="preserve"> </v>
          </cell>
          <cell r="M766">
            <v>153560.49</v>
          </cell>
          <cell r="N766">
            <v>0</v>
          </cell>
          <cell r="O766">
            <v>-153560.49</v>
          </cell>
          <cell r="P766" t="str">
            <v xml:space="preserve"> </v>
          </cell>
          <cell r="R766">
            <v>37954.28</v>
          </cell>
          <cell r="S766">
            <v>0</v>
          </cell>
          <cell r="T766">
            <v>39493.379999999997</v>
          </cell>
          <cell r="U766">
            <v>27234.26</v>
          </cell>
          <cell r="V766">
            <v>24559.279999999999</v>
          </cell>
          <cell r="W766">
            <v>24319.29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480000</v>
          </cell>
          <cell r="AU766">
            <v>480000</v>
          </cell>
          <cell r="AV766">
            <v>480000</v>
          </cell>
          <cell r="AW766" t="e">
            <v>#REF!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D766">
            <v>0</v>
          </cell>
          <cell r="BE766">
            <v>0</v>
          </cell>
          <cell r="BF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480000</v>
          </cell>
          <cell r="BL766">
            <v>480000</v>
          </cell>
          <cell r="BO766">
            <v>326439.51</v>
          </cell>
          <cell r="BP766">
            <v>-480000</v>
          </cell>
          <cell r="BQ766">
            <v>0</v>
          </cell>
          <cell r="BS766">
            <v>9846521.4800000004</v>
          </cell>
          <cell r="BT766">
            <v>480000</v>
          </cell>
          <cell r="BU766">
            <v>9846521.4800000004</v>
          </cell>
          <cell r="BV766">
            <v>-9366521.4800000004</v>
          </cell>
        </row>
        <row r="768">
          <cell r="D768" t="str">
            <v>Non-PT</v>
          </cell>
          <cell r="I768">
            <v>24319.29</v>
          </cell>
          <cell r="J768">
            <v>0</v>
          </cell>
          <cell r="K768">
            <v>-24319.29</v>
          </cell>
          <cell r="L768" t="str">
            <v xml:space="preserve"> </v>
          </cell>
          <cell r="M768">
            <v>153560.49</v>
          </cell>
          <cell r="N768">
            <v>0</v>
          </cell>
          <cell r="O768">
            <v>-153560.49</v>
          </cell>
          <cell r="P768" t="str">
            <v xml:space="preserve"> </v>
          </cell>
          <cell r="R768">
            <v>37954.28</v>
          </cell>
          <cell r="S768">
            <v>0</v>
          </cell>
          <cell r="T768">
            <v>39493.379999999997</v>
          </cell>
          <cell r="U768">
            <v>27234.26</v>
          </cell>
          <cell r="V768">
            <v>24559.279999999999</v>
          </cell>
          <cell r="W768">
            <v>24319.29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480000</v>
          </cell>
          <cell r="AU768">
            <v>480000</v>
          </cell>
          <cell r="AV768">
            <v>480000</v>
          </cell>
          <cell r="AW768" t="e">
            <v>#REF!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D768">
            <v>0</v>
          </cell>
          <cell r="BE768">
            <v>0</v>
          </cell>
          <cell r="BF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480000</v>
          </cell>
          <cell r="BL768">
            <v>480000</v>
          </cell>
          <cell r="BM768">
            <v>0</v>
          </cell>
          <cell r="BN768">
            <v>0</v>
          </cell>
          <cell r="BO768">
            <v>326439.51</v>
          </cell>
          <cell r="BP768">
            <v>-480000</v>
          </cell>
          <cell r="BQ768">
            <v>0</v>
          </cell>
          <cell r="BS768">
            <v>9846521.4800000004</v>
          </cell>
          <cell r="BT768">
            <v>480000</v>
          </cell>
          <cell r="BU768">
            <v>9846521.4800000004</v>
          </cell>
          <cell r="BV768">
            <v>-9366521.4800000004</v>
          </cell>
        </row>
        <row r="770">
          <cell r="C770" t="str">
            <v>O&amp;M</v>
          </cell>
          <cell r="I770">
            <v>0</v>
          </cell>
          <cell r="J770">
            <v>0</v>
          </cell>
          <cell r="K770">
            <v>0</v>
          </cell>
          <cell r="L770" t="str">
            <v xml:space="preserve"> </v>
          </cell>
          <cell r="M770">
            <v>0</v>
          </cell>
          <cell r="N770">
            <v>0</v>
          </cell>
          <cell r="O770">
            <v>0</v>
          </cell>
          <cell r="P770" t="str">
            <v xml:space="preserve"> 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D770">
            <v>0</v>
          </cell>
          <cell r="BE770">
            <v>0</v>
          </cell>
          <cell r="BF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N770">
            <v>8350863</v>
          </cell>
          <cell r="BO770">
            <v>0</v>
          </cell>
          <cell r="BP770">
            <v>0</v>
          </cell>
          <cell r="BQ770">
            <v>0</v>
          </cell>
          <cell r="BS770">
            <v>0</v>
          </cell>
          <cell r="BT770">
            <v>0</v>
          </cell>
          <cell r="BU770">
            <v>-8350863</v>
          </cell>
          <cell r="BV770">
            <v>8350863</v>
          </cell>
        </row>
        <row r="772">
          <cell r="D772" t="str">
            <v>PT</v>
          </cell>
          <cell r="I772">
            <v>0</v>
          </cell>
          <cell r="J772">
            <v>0</v>
          </cell>
          <cell r="K772">
            <v>0</v>
          </cell>
          <cell r="L772" t="str">
            <v xml:space="preserve"> </v>
          </cell>
          <cell r="M772">
            <v>0</v>
          </cell>
          <cell r="N772">
            <v>0</v>
          </cell>
          <cell r="O772">
            <v>0</v>
          </cell>
          <cell r="P772" t="str">
            <v xml:space="preserve"> 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D772">
            <v>0</v>
          </cell>
          <cell r="BE772">
            <v>0</v>
          </cell>
          <cell r="BF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8350863</v>
          </cell>
          <cell r="BO772">
            <v>0</v>
          </cell>
          <cell r="BP772">
            <v>0</v>
          </cell>
          <cell r="BQ772">
            <v>0</v>
          </cell>
          <cell r="BS772">
            <v>0</v>
          </cell>
          <cell r="BT772">
            <v>0</v>
          </cell>
          <cell r="BU772">
            <v>-8350863</v>
          </cell>
          <cell r="BV772">
            <v>8350863</v>
          </cell>
        </row>
        <row r="774">
          <cell r="C774" t="str">
            <v>O &amp; M Total</v>
          </cell>
          <cell r="I774">
            <v>24319.29</v>
          </cell>
          <cell r="J774">
            <v>0</v>
          </cell>
          <cell r="K774">
            <v>-24319.29</v>
          </cell>
          <cell r="L774" t="str">
            <v xml:space="preserve"> </v>
          </cell>
          <cell r="M774">
            <v>153560.49</v>
          </cell>
          <cell r="N774">
            <v>0</v>
          </cell>
          <cell r="O774">
            <v>-153560.49</v>
          </cell>
          <cell r="P774" t="str">
            <v xml:space="preserve"> </v>
          </cell>
          <cell r="R774">
            <v>37954.28</v>
          </cell>
          <cell r="S774">
            <v>0</v>
          </cell>
          <cell r="T774">
            <v>39493.379999999997</v>
          </cell>
          <cell r="U774">
            <v>27234.26</v>
          </cell>
          <cell r="V774">
            <v>24559.279999999999</v>
          </cell>
          <cell r="W774">
            <v>24319.29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480000</v>
          </cell>
          <cell r="AU774">
            <v>480000</v>
          </cell>
          <cell r="AV774">
            <v>480000</v>
          </cell>
          <cell r="AW774" t="e">
            <v>#REF!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D774">
            <v>0</v>
          </cell>
          <cell r="BE774">
            <v>0</v>
          </cell>
          <cell r="BF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480000</v>
          </cell>
          <cell r="BL774">
            <v>480000</v>
          </cell>
          <cell r="BM774">
            <v>0</v>
          </cell>
          <cell r="BN774">
            <v>8350863</v>
          </cell>
          <cell r="BO774">
            <v>326439.51</v>
          </cell>
          <cell r="BP774">
            <v>-480000</v>
          </cell>
          <cell r="BQ774">
            <v>0</v>
          </cell>
          <cell r="BS774">
            <v>9846521.4800000004</v>
          </cell>
          <cell r="BT774">
            <v>480000</v>
          </cell>
          <cell r="BU774">
            <v>1495658.4800000004</v>
          </cell>
          <cell r="BV774">
            <v>-1015658.4800000004</v>
          </cell>
        </row>
        <row r="776">
          <cell r="I776">
            <v>0</v>
          </cell>
          <cell r="J776">
            <v>0</v>
          </cell>
          <cell r="K776">
            <v>0</v>
          </cell>
          <cell r="L776" t="str">
            <v xml:space="preserve"> </v>
          </cell>
          <cell r="M776">
            <v>0</v>
          </cell>
          <cell r="N776">
            <v>0</v>
          </cell>
          <cell r="O776">
            <v>0</v>
          </cell>
          <cell r="P776" t="str">
            <v xml:space="preserve"> </v>
          </cell>
          <cell r="W776">
            <v>0</v>
          </cell>
          <cell r="AV776">
            <v>0</v>
          </cell>
          <cell r="BH776">
            <v>0</v>
          </cell>
          <cell r="BK776">
            <v>0</v>
          </cell>
          <cell r="BL776">
            <v>0</v>
          </cell>
          <cell r="BP776">
            <v>0</v>
          </cell>
        </row>
        <row r="777">
          <cell r="I777">
            <v>24319.29</v>
          </cell>
          <cell r="J777">
            <v>0</v>
          </cell>
          <cell r="K777">
            <v>-24319.29</v>
          </cell>
          <cell r="L777" t="str">
            <v xml:space="preserve"> </v>
          </cell>
          <cell r="M777">
            <v>153560.49</v>
          </cell>
          <cell r="N777">
            <v>0</v>
          </cell>
          <cell r="O777">
            <v>-153560.49</v>
          </cell>
          <cell r="P777" t="str">
            <v xml:space="preserve"> </v>
          </cell>
          <cell r="W777">
            <v>24319.29</v>
          </cell>
          <cell r="AV777">
            <v>480000</v>
          </cell>
          <cell r="BH777">
            <v>0</v>
          </cell>
          <cell r="BK777">
            <v>480000</v>
          </cell>
          <cell r="BL777">
            <v>480000</v>
          </cell>
          <cell r="BP777">
            <v>-480000</v>
          </cell>
        </row>
        <row r="779">
          <cell r="B779" t="str">
            <v>PSE&amp;G Dedicated Finance</v>
          </cell>
          <cell r="I779">
            <v>24319.29</v>
          </cell>
          <cell r="J779">
            <v>0</v>
          </cell>
          <cell r="K779">
            <v>-24319.29</v>
          </cell>
          <cell r="L779" t="str">
            <v xml:space="preserve"> </v>
          </cell>
          <cell r="M779">
            <v>153560.49</v>
          </cell>
          <cell r="N779">
            <v>0</v>
          </cell>
          <cell r="O779">
            <v>-153560.49</v>
          </cell>
          <cell r="P779" t="str">
            <v xml:space="preserve"> </v>
          </cell>
          <cell r="R779">
            <v>37954.28</v>
          </cell>
          <cell r="S779">
            <v>0</v>
          </cell>
          <cell r="T779">
            <v>39493.379999999997</v>
          </cell>
          <cell r="U779">
            <v>27234.26</v>
          </cell>
          <cell r="V779">
            <v>24559.279999999999</v>
          </cell>
          <cell r="W779">
            <v>24319.29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480000</v>
          </cell>
          <cell r="AU779">
            <v>480000</v>
          </cell>
          <cell r="AV779">
            <v>480000</v>
          </cell>
          <cell r="AW779" t="e">
            <v>#REF!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480000</v>
          </cell>
          <cell r="BL779">
            <v>480000</v>
          </cell>
          <cell r="BM779">
            <v>0</v>
          </cell>
          <cell r="BN779">
            <v>8350863</v>
          </cell>
          <cell r="BO779">
            <v>326439.51</v>
          </cell>
          <cell r="BP779">
            <v>-480000</v>
          </cell>
          <cell r="BQ779">
            <v>0</v>
          </cell>
          <cell r="BS779">
            <v>9846521.4800000004</v>
          </cell>
          <cell r="BT779">
            <v>480000</v>
          </cell>
          <cell r="BU779">
            <v>1495658.4800000004</v>
          </cell>
          <cell r="BV779">
            <v>-1015658.4800000004</v>
          </cell>
        </row>
        <row r="781">
          <cell r="C781" t="str">
            <v>O&amp;M</v>
          </cell>
          <cell r="E781" t="str">
            <v>EO-T-E-Executive Svcs</v>
          </cell>
          <cell r="I781">
            <v>732093.82</v>
          </cell>
          <cell r="J781">
            <v>805264</v>
          </cell>
          <cell r="K781">
            <v>73170.180000000051</v>
          </cell>
          <cell r="L781">
            <v>9.0864834389715737E-2</v>
          </cell>
          <cell r="M781">
            <v>5270869.63</v>
          </cell>
          <cell r="N781">
            <v>4984968</v>
          </cell>
          <cell r="O781">
            <v>-285901.62999999989</v>
          </cell>
          <cell r="P781">
            <v>-5.7352751311543E-2</v>
          </cell>
          <cell r="R781">
            <v>804951.5</v>
          </cell>
          <cell r="S781">
            <v>875668.06</v>
          </cell>
          <cell r="T781">
            <v>1347409.36</v>
          </cell>
          <cell r="U781">
            <v>732093.82</v>
          </cell>
          <cell r="V781">
            <v>778653.07</v>
          </cell>
          <cell r="W781">
            <v>732093.82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881956</v>
          </cell>
          <cell r="AE781">
            <v>766918</v>
          </cell>
          <cell r="AF781">
            <v>843610</v>
          </cell>
          <cell r="AG781">
            <v>805264</v>
          </cell>
          <cell r="AH781">
            <v>881956</v>
          </cell>
          <cell r="AI781">
            <v>805264</v>
          </cell>
          <cell r="AJ781">
            <v>843610</v>
          </cell>
          <cell r="AK781">
            <v>881956</v>
          </cell>
          <cell r="AL781">
            <v>766918</v>
          </cell>
          <cell r="AM781">
            <v>881956</v>
          </cell>
          <cell r="AN781">
            <v>843610</v>
          </cell>
          <cell r="AO781">
            <v>805261</v>
          </cell>
          <cell r="AQ781">
            <v>10008279</v>
          </cell>
          <cell r="AR781">
            <v>10008278.16</v>
          </cell>
          <cell r="AS781">
            <v>10180834.68</v>
          </cell>
          <cell r="AT781">
            <v>10180834.68</v>
          </cell>
          <cell r="AU781">
            <v>9517400</v>
          </cell>
          <cell r="AV781">
            <v>10010440</v>
          </cell>
          <cell r="AW781" t="e">
            <v>#REF!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D781">
            <v>10903904.550000001</v>
          </cell>
          <cell r="BE781">
            <v>7575656.46</v>
          </cell>
          <cell r="BF781">
            <v>7367609.2199999997</v>
          </cell>
          <cell r="BH781">
            <v>10008279</v>
          </cell>
          <cell r="BI781">
            <v>11432671</v>
          </cell>
          <cell r="BJ781">
            <v>7552771</v>
          </cell>
          <cell r="BK781">
            <v>10010440</v>
          </cell>
          <cell r="BL781">
            <v>10010440</v>
          </cell>
          <cell r="BO781">
            <v>4739570.37</v>
          </cell>
          <cell r="BP781">
            <v>-2161</v>
          </cell>
          <cell r="BQ781">
            <v>0</v>
          </cell>
          <cell r="BS781">
            <v>12714541.689999999</v>
          </cell>
          <cell r="BT781">
            <v>10010440</v>
          </cell>
          <cell r="BU781">
            <v>12714541.689999999</v>
          </cell>
          <cell r="BV781">
            <v>-2704101.6899999995</v>
          </cell>
        </row>
        <row r="782">
          <cell r="C782" t="str">
            <v>O&amp;M</v>
          </cell>
          <cell r="E782" t="str">
            <v>EO-P-Integration</v>
          </cell>
          <cell r="F782" t="str">
            <v>Integration</v>
          </cell>
          <cell r="I782">
            <v>0</v>
          </cell>
          <cell r="J782">
            <v>0</v>
          </cell>
          <cell r="K782">
            <v>0</v>
          </cell>
          <cell r="L782" t="str">
            <v xml:space="preserve"> </v>
          </cell>
          <cell r="M782">
            <v>0</v>
          </cell>
          <cell r="N782">
            <v>0</v>
          </cell>
          <cell r="O782">
            <v>0</v>
          </cell>
          <cell r="P782" t="str">
            <v xml:space="preserve"> 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D782">
            <v>0</v>
          </cell>
          <cell r="BE782">
            <v>0</v>
          </cell>
          <cell r="BF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O782">
            <v>0</v>
          </cell>
          <cell r="BP782">
            <v>0</v>
          </cell>
          <cell r="BQ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</row>
        <row r="784">
          <cell r="D784" t="str">
            <v>Non-PT</v>
          </cell>
          <cell r="I784">
            <v>732093.82</v>
          </cell>
          <cell r="J784">
            <v>805264</v>
          </cell>
          <cell r="K784">
            <v>73170.180000000051</v>
          </cell>
          <cell r="L784">
            <v>9.0864834389715737E-2</v>
          </cell>
          <cell r="M784">
            <v>5270869.63</v>
          </cell>
          <cell r="N784">
            <v>4984968</v>
          </cell>
          <cell r="O784">
            <v>-285901.62999999989</v>
          </cell>
          <cell r="P784">
            <v>-5.7352751311543E-2</v>
          </cell>
          <cell r="R784">
            <v>804951.5</v>
          </cell>
          <cell r="S784">
            <v>875668.06</v>
          </cell>
          <cell r="T784">
            <v>1347409.36</v>
          </cell>
          <cell r="U784">
            <v>732093.82</v>
          </cell>
          <cell r="V784">
            <v>778653.07</v>
          </cell>
          <cell r="W784">
            <v>732093.82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881956</v>
          </cell>
          <cell r="AE784">
            <v>766918</v>
          </cell>
          <cell r="AF784">
            <v>843610</v>
          </cell>
          <cell r="AG784">
            <v>805264</v>
          </cell>
          <cell r="AH784">
            <v>881956</v>
          </cell>
          <cell r="AI784">
            <v>805264</v>
          </cell>
          <cell r="AJ784">
            <v>843610</v>
          </cell>
          <cell r="AK784">
            <v>881956</v>
          </cell>
          <cell r="AL784">
            <v>766918</v>
          </cell>
          <cell r="AM784">
            <v>881956</v>
          </cell>
          <cell r="AN784">
            <v>843610</v>
          </cell>
          <cell r="AO784">
            <v>805261</v>
          </cell>
          <cell r="AQ784">
            <v>10008279</v>
          </cell>
          <cell r="AR784">
            <v>10008278.16</v>
          </cell>
          <cell r="AS784">
            <v>10180834.68</v>
          </cell>
          <cell r="AT784">
            <v>10180834.68</v>
          </cell>
          <cell r="AU784">
            <v>9517400</v>
          </cell>
          <cell r="AV784">
            <v>10010440</v>
          </cell>
          <cell r="AW784" t="e">
            <v>#REF!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D784">
            <v>10903904.550000001</v>
          </cell>
          <cell r="BE784">
            <v>7575656.46</v>
          </cell>
          <cell r="BF784">
            <v>7367609.2199999997</v>
          </cell>
          <cell r="BH784">
            <v>10008279</v>
          </cell>
          <cell r="BI784">
            <v>11432671</v>
          </cell>
          <cell r="BJ784">
            <v>7552771</v>
          </cell>
          <cell r="BK784">
            <v>10010440</v>
          </cell>
          <cell r="BL784">
            <v>10010440</v>
          </cell>
          <cell r="BM784">
            <v>0</v>
          </cell>
          <cell r="BN784">
            <v>0</v>
          </cell>
          <cell r="BO784">
            <v>4739570.37</v>
          </cell>
          <cell r="BP784">
            <v>-2161</v>
          </cell>
          <cell r="BQ784">
            <v>0</v>
          </cell>
          <cell r="BS784">
            <v>12714541.689999999</v>
          </cell>
          <cell r="BT784">
            <v>10010440</v>
          </cell>
          <cell r="BU784">
            <v>12714541.689999999</v>
          </cell>
          <cell r="BV784">
            <v>-2704101.6899999995</v>
          </cell>
        </row>
        <row r="786">
          <cell r="C786" t="str">
            <v>O&amp;M</v>
          </cell>
          <cell r="E786" t="str">
            <v>EO-P-E-PT-Integratio</v>
          </cell>
          <cell r="F786" t="str">
            <v>T&amp;E</v>
          </cell>
          <cell r="I786">
            <v>0</v>
          </cell>
          <cell r="J786">
            <v>0</v>
          </cell>
          <cell r="K786">
            <v>0</v>
          </cell>
          <cell r="L786" t="str">
            <v xml:space="preserve"> </v>
          </cell>
          <cell r="M786">
            <v>0</v>
          </cell>
          <cell r="N786">
            <v>0</v>
          </cell>
          <cell r="O786">
            <v>0</v>
          </cell>
          <cell r="P786" t="str">
            <v xml:space="preserve"> 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D786">
            <v>0</v>
          </cell>
          <cell r="BE786">
            <v>0</v>
          </cell>
          <cell r="BF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O786">
            <v>0</v>
          </cell>
          <cell r="BP786">
            <v>0</v>
          </cell>
          <cell r="BQ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</row>
        <row r="787">
          <cell r="C787" t="str">
            <v>O&amp;M</v>
          </cell>
          <cell r="E787" t="str">
            <v>EO-T-E-PT-Executive Svcs</v>
          </cell>
          <cell r="I787">
            <v>110101.67</v>
          </cell>
          <cell r="J787">
            <v>233333</v>
          </cell>
          <cell r="K787">
            <v>123231.33</v>
          </cell>
          <cell r="L787">
            <v>0.52813502590717987</v>
          </cell>
          <cell r="M787">
            <v>590056.49</v>
          </cell>
          <cell r="N787">
            <v>1444444</v>
          </cell>
          <cell r="O787">
            <v>854387.51</v>
          </cell>
          <cell r="P787">
            <v>0.59149922738437766</v>
          </cell>
          <cell r="R787">
            <v>3341.96</v>
          </cell>
          <cell r="S787">
            <v>48304.72</v>
          </cell>
          <cell r="T787">
            <v>32902.53</v>
          </cell>
          <cell r="U787">
            <v>332587.71999999997</v>
          </cell>
          <cell r="V787">
            <v>62817.89</v>
          </cell>
          <cell r="W787">
            <v>110101.67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255556</v>
          </cell>
          <cell r="AE787">
            <v>222222</v>
          </cell>
          <cell r="AF787">
            <v>244444</v>
          </cell>
          <cell r="AG787">
            <v>233333</v>
          </cell>
          <cell r="AH787">
            <v>255556</v>
          </cell>
          <cell r="AI787">
            <v>233333</v>
          </cell>
          <cell r="AJ787">
            <v>244444</v>
          </cell>
          <cell r="AK787">
            <v>255556</v>
          </cell>
          <cell r="AL787">
            <v>222222</v>
          </cell>
          <cell r="AM787">
            <v>255556</v>
          </cell>
          <cell r="AN787">
            <v>244444</v>
          </cell>
          <cell r="AO787">
            <v>233334</v>
          </cell>
          <cell r="AQ787">
            <v>4723694</v>
          </cell>
          <cell r="AR787">
            <v>4723694</v>
          </cell>
          <cell r="AS787">
            <v>4805137</v>
          </cell>
          <cell r="AT787">
            <v>3241637</v>
          </cell>
          <cell r="AU787">
            <v>3163390</v>
          </cell>
          <cell r="AV787">
            <v>2945748</v>
          </cell>
          <cell r="AW787" t="e">
            <v>#REF!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D787">
            <v>484.3</v>
          </cell>
          <cell r="BE787">
            <v>8250</v>
          </cell>
          <cell r="BF787">
            <v>14653.56</v>
          </cell>
          <cell r="BH787">
            <v>2900000</v>
          </cell>
          <cell r="BI787">
            <v>1425000</v>
          </cell>
          <cell r="BJ787">
            <v>1374996</v>
          </cell>
          <cell r="BK787">
            <v>2945748</v>
          </cell>
          <cell r="BL787">
            <v>2945748</v>
          </cell>
          <cell r="BO787">
            <v>2355691.5099999998</v>
          </cell>
          <cell r="BP787">
            <v>-45748</v>
          </cell>
          <cell r="BQ787">
            <v>0</v>
          </cell>
          <cell r="BS787">
            <v>2400000</v>
          </cell>
          <cell r="BT787">
            <v>2945748</v>
          </cell>
          <cell r="BU787">
            <v>2400000</v>
          </cell>
          <cell r="BV787">
            <v>545748</v>
          </cell>
        </row>
        <row r="788">
          <cell r="C788" t="str">
            <v>O&amp;M</v>
          </cell>
          <cell r="E788" t="str">
            <v>EO-P-PT-Integration Pass Through</v>
          </cell>
          <cell r="F788" t="str">
            <v>Integration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  <cell r="M788">
            <v>0</v>
          </cell>
          <cell r="N788">
            <v>0</v>
          </cell>
          <cell r="O788">
            <v>0</v>
          </cell>
          <cell r="P788" t="str">
            <v xml:space="preserve"> 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D788">
            <v>0</v>
          </cell>
          <cell r="BE788">
            <v>0</v>
          </cell>
          <cell r="BF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O788">
            <v>0</v>
          </cell>
          <cell r="BP788">
            <v>0</v>
          </cell>
          <cell r="BQ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</row>
        <row r="789">
          <cell r="C789" t="str">
            <v>O&amp;M</v>
          </cell>
          <cell r="E789" t="str">
            <v>EO-T-PT-Executive Svcs</v>
          </cell>
          <cell r="I789">
            <v>0</v>
          </cell>
          <cell r="J789">
            <v>0</v>
          </cell>
          <cell r="K789">
            <v>0</v>
          </cell>
          <cell r="L789" t="str">
            <v xml:space="preserve"> </v>
          </cell>
          <cell r="M789">
            <v>0</v>
          </cell>
          <cell r="N789">
            <v>0</v>
          </cell>
          <cell r="O789">
            <v>0</v>
          </cell>
          <cell r="P789" t="str">
            <v xml:space="preserve"> 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Q789">
            <v>150000</v>
          </cell>
          <cell r="AR789">
            <v>150000</v>
          </cell>
          <cell r="AS789">
            <v>150000</v>
          </cell>
          <cell r="AT789">
            <v>150000</v>
          </cell>
          <cell r="AU789">
            <v>150000</v>
          </cell>
          <cell r="AV789">
            <v>150000</v>
          </cell>
          <cell r="AW789" t="e">
            <v>#REF!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D789">
            <v>0</v>
          </cell>
          <cell r="BE789">
            <v>0</v>
          </cell>
          <cell r="BF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150000</v>
          </cell>
          <cell r="BL789">
            <v>150000</v>
          </cell>
          <cell r="BO789">
            <v>150000</v>
          </cell>
          <cell r="BP789">
            <v>-150000</v>
          </cell>
          <cell r="BQ789">
            <v>0</v>
          </cell>
          <cell r="BS789">
            <v>0</v>
          </cell>
          <cell r="BT789">
            <v>150000</v>
          </cell>
          <cell r="BU789">
            <v>0</v>
          </cell>
          <cell r="BV789">
            <v>150000</v>
          </cell>
        </row>
        <row r="791">
          <cell r="D791" t="str">
            <v>PT</v>
          </cell>
          <cell r="I791">
            <v>110101.67</v>
          </cell>
          <cell r="J791">
            <v>233333</v>
          </cell>
          <cell r="K791">
            <v>123231.33</v>
          </cell>
          <cell r="L791">
            <v>0.52813502590717987</v>
          </cell>
          <cell r="M791">
            <v>590056.49</v>
          </cell>
          <cell r="N791">
            <v>1444444</v>
          </cell>
          <cell r="O791">
            <v>854387.51</v>
          </cell>
          <cell r="P791">
            <v>0.59149922738437766</v>
          </cell>
          <cell r="R791">
            <v>3341.96</v>
          </cell>
          <cell r="S791">
            <v>48304.72</v>
          </cell>
          <cell r="T791">
            <v>32902.53</v>
          </cell>
          <cell r="U791">
            <v>332587.71999999997</v>
          </cell>
          <cell r="V791">
            <v>62817.89</v>
          </cell>
          <cell r="W791">
            <v>110101.67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255556</v>
          </cell>
          <cell r="AE791">
            <v>222222</v>
          </cell>
          <cell r="AF791">
            <v>244444</v>
          </cell>
          <cell r="AG791">
            <v>233333</v>
          </cell>
          <cell r="AH791">
            <v>255556</v>
          </cell>
          <cell r="AI791">
            <v>233333</v>
          </cell>
          <cell r="AJ791">
            <v>244444</v>
          </cell>
          <cell r="AK791">
            <v>255556</v>
          </cell>
          <cell r="AL791">
            <v>222222</v>
          </cell>
          <cell r="AM791">
            <v>255556</v>
          </cell>
          <cell r="AN791">
            <v>244444</v>
          </cell>
          <cell r="AO791">
            <v>233334</v>
          </cell>
          <cell r="AQ791">
            <v>4873694</v>
          </cell>
          <cell r="AR791">
            <v>4873694</v>
          </cell>
          <cell r="AS791">
            <v>4955137</v>
          </cell>
          <cell r="AT791">
            <v>3391637</v>
          </cell>
          <cell r="AU791">
            <v>3313390</v>
          </cell>
          <cell r="AV791">
            <v>3095748</v>
          </cell>
          <cell r="AW791" t="e">
            <v>#REF!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D791">
            <v>484.3</v>
          </cell>
          <cell r="BE791">
            <v>8250</v>
          </cell>
          <cell r="BF791">
            <v>14653.56</v>
          </cell>
          <cell r="BH791">
            <v>2900000</v>
          </cell>
          <cell r="BI791">
            <v>1425000</v>
          </cell>
          <cell r="BJ791">
            <v>1374996</v>
          </cell>
          <cell r="BK791">
            <v>3095748</v>
          </cell>
          <cell r="BL791">
            <v>3095748</v>
          </cell>
          <cell r="BM791">
            <v>0</v>
          </cell>
          <cell r="BN791">
            <v>0</v>
          </cell>
          <cell r="BO791">
            <v>2505691.5099999998</v>
          </cell>
          <cell r="BP791">
            <v>-195748</v>
          </cell>
          <cell r="BQ791">
            <v>0</v>
          </cell>
          <cell r="BS791">
            <v>2400000</v>
          </cell>
          <cell r="BT791">
            <v>3095748</v>
          </cell>
          <cell r="BU791">
            <v>2400000</v>
          </cell>
          <cell r="BV791">
            <v>695748</v>
          </cell>
        </row>
        <row r="793">
          <cell r="C793" t="str">
            <v>O &amp; M Total</v>
          </cell>
          <cell r="I793">
            <v>842195.49</v>
          </cell>
          <cell r="J793">
            <v>1038597</v>
          </cell>
          <cell r="K793">
            <v>196401.51000000007</v>
          </cell>
          <cell r="L793">
            <v>0.1891027126017118</v>
          </cell>
          <cell r="M793">
            <v>5860926.1200000001</v>
          </cell>
          <cell r="N793">
            <v>6429412</v>
          </cell>
          <cell r="O793">
            <v>568485.88000000012</v>
          </cell>
          <cell r="P793">
            <v>8.8419575538167428E-2</v>
          </cell>
          <cell r="R793">
            <v>808293.46</v>
          </cell>
          <cell r="S793">
            <v>923972.78</v>
          </cell>
          <cell r="T793">
            <v>1380311.8900000001</v>
          </cell>
          <cell r="U793">
            <v>1064681.54</v>
          </cell>
          <cell r="V793">
            <v>841470.96</v>
          </cell>
          <cell r="W793">
            <v>842195.49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D793">
            <v>1137512</v>
          </cell>
          <cell r="AE793">
            <v>989140</v>
          </cell>
          <cell r="AF793">
            <v>1088054</v>
          </cell>
          <cell r="AG793">
            <v>1038597</v>
          </cell>
          <cell r="AH793">
            <v>1137512</v>
          </cell>
          <cell r="AI793">
            <v>1038597</v>
          </cell>
          <cell r="AJ793">
            <v>1088054</v>
          </cell>
          <cell r="AK793">
            <v>1137512</v>
          </cell>
          <cell r="AL793">
            <v>989140</v>
          </cell>
          <cell r="AM793">
            <v>1137512</v>
          </cell>
          <cell r="AN793">
            <v>1088054</v>
          </cell>
          <cell r="AO793">
            <v>1038595</v>
          </cell>
          <cell r="AQ793">
            <v>14881973</v>
          </cell>
          <cell r="AR793">
            <v>14881972.16</v>
          </cell>
          <cell r="AS793">
            <v>15135971.68</v>
          </cell>
          <cell r="AT793">
            <v>13572471.68</v>
          </cell>
          <cell r="AU793">
            <v>12830790</v>
          </cell>
          <cell r="AV793">
            <v>13106188</v>
          </cell>
          <cell r="AW793" t="e">
            <v>#REF!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D793">
            <v>10904388.850000001</v>
          </cell>
          <cell r="BE793">
            <v>7583906.46</v>
          </cell>
          <cell r="BF793">
            <v>7382262.7799999993</v>
          </cell>
          <cell r="BH793">
            <v>12908279</v>
          </cell>
          <cell r="BI793">
            <v>12857671</v>
          </cell>
          <cell r="BJ793">
            <v>8927767</v>
          </cell>
          <cell r="BK793">
            <v>13106188</v>
          </cell>
          <cell r="BL793">
            <v>13106188</v>
          </cell>
          <cell r="BM793">
            <v>0</v>
          </cell>
          <cell r="BN793">
            <v>0</v>
          </cell>
          <cell r="BO793">
            <v>7245261.8799999999</v>
          </cell>
          <cell r="BP793">
            <v>-197909</v>
          </cell>
          <cell r="BQ793">
            <v>0</v>
          </cell>
          <cell r="BS793">
            <v>15114541.689999999</v>
          </cell>
          <cell r="BT793">
            <v>13106188</v>
          </cell>
          <cell r="BU793">
            <v>15114541.689999999</v>
          </cell>
          <cell r="BV793">
            <v>-2008353.6899999995</v>
          </cell>
        </row>
        <row r="795">
          <cell r="I795">
            <v>-132724.52039999998</v>
          </cell>
          <cell r="J795">
            <v>215527.77959999998</v>
          </cell>
          <cell r="K795">
            <v>348252.29999999993</v>
          </cell>
          <cell r="L795">
            <v>1.61581166310127</v>
          </cell>
          <cell r="M795">
            <v>-493022.86939999997</v>
          </cell>
          <cell r="N795">
            <v>-693588.90519999992</v>
          </cell>
          <cell r="O795">
            <v>-200566.03579999995</v>
          </cell>
          <cell r="P795">
            <v>0.28917134385557353</v>
          </cell>
          <cell r="W795">
            <v>-132724.52039999998</v>
          </cell>
          <cell r="AV795">
            <v>144397.37999999998</v>
          </cell>
          <cell r="BH795">
            <v>862738.39999999991</v>
          </cell>
          <cell r="BK795">
            <v>144397.37999999998</v>
          </cell>
          <cell r="BL795">
            <v>144397.37999999998</v>
          </cell>
          <cell r="BP795">
            <v>718341.0199999999</v>
          </cell>
        </row>
        <row r="796">
          <cell r="I796">
            <v>974920.01040000003</v>
          </cell>
          <cell r="J796">
            <v>823069.22039999999</v>
          </cell>
          <cell r="K796">
            <v>-151850.79000000004</v>
          </cell>
          <cell r="L796">
            <v>-0.18449334057979072</v>
          </cell>
          <cell r="M796">
            <v>6353948.9894000003</v>
          </cell>
          <cell r="N796">
            <v>7123000.9051999999</v>
          </cell>
          <cell r="O796">
            <v>769051.91579999961</v>
          </cell>
          <cell r="P796">
            <v>0.10796740391238321</v>
          </cell>
          <cell r="W796">
            <v>974920.01040000003</v>
          </cell>
          <cell r="AV796">
            <v>12961790.619999999</v>
          </cell>
          <cell r="BH796">
            <v>12045540.6</v>
          </cell>
          <cell r="BK796">
            <v>12961790.619999999</v>
          </cell>
          <cell r="BL796">
            <v>12961790.619999999</v>
          </cell>
          <cell r="BP796">
            <v>-916250.01999999955</v>
          </cell>
        </row>
        <row r="798">
          <cell r="B798" t="str">
            <v>PSEG Executive Office</v>
          </cell>
          <cell r="I798">
            <v>842195.49</v>
          </cell>
          <cell r="J798">
            <v>1038597</v>
          </cell>
          <cell r="K798">
            <v>196401.51000000007</v>
          </cell>
          <cell r="L798">
            <v>0.1891027126017118</v>
          </cell>
          <cell r="M798">
            <v>5860926.1200000001</v>
          </cell>
          <cell r="N798">
            <v>6429412</v>
          </cell>
          <cell r="O798">
            <v>568485.88000000012</v>
          </cell>
          <cell r="P798">
            <v>8.8419575538167428E-2</v>
          </cell>
          <cell r="R798">
            <v>808293.46</v>
          </cell>
          <cell r="S798">
            <v>923972.78</v>
          </cell>
          <cell r="T798">
            <v>1380311.8900000001</v>
          </cell>
          <cell r="U798">
            <v>1064681.54</v>
          </cell>
          <cell r="V798">
            <v>841470.96</v>
          </cell>
          <cell r="W798">
            <v>842195.49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1137512</v>
          </cell>
          <cell r="AE798">
            <v>989140</v>
          </cell>
          <cell r="AF798">
            <v>1088054</v>
          </cell>
          <cell r="AG798">
            <v>1038597</v>
          </cell>
          <cell r="AH798">
            <v>1137512</v>
          </cell>
          <cell r="AI798">
            <v>1038597</v>
          </cell>
          <cell r="AJ798">
            <v>1088054</v>
          </cell>
          <cell r="AK798">
            <v>1137512</v>
          </cell>
          <cell r="AL798">
            <v>989140</v>
          </cell>
          <cell r="AM798">
            <v>1137512</v>
          </cell>
          <cell r="AN798">
            <v>1088054</v>
          </cell>
          <cell r="AO798">
            <v>1038595</v>
          </cell>
          <cell r="AQ798">
            <v>14881973</v>
          </cell>
          <cell r="AR798">
            <v>14881972.16</v>
          </cell>
          <cell r="AS798">
            <v>15135971.68</v>
          </cell>
          <cell r="AT798">
            <v>13572471.68</v>
          </cell>
          <cell r="AU798">
            <v>12830790</v>
          </cell>
          <cell r="AV798">
            <v>13106188</v>
          </cell>
          <cell r="AW798" t="e">
            <v>#REF!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D798">
            <v>10904388.850000001</v>
          </cell>
          <cell r="BE798">
            <v>7583906.46</v>
          </cell>
          <cell r="BF798">
            <v>7382262.7799999993</v>
          </cell>
          <cell r="BH798">
            <v>12908279</v>
          </cell>
          <cell r="BI798">
            <v>12857671</v>
          </cell>
          <cell r="BJ798">
            <v>8927767</v>
          </cell>
          <cell r="BK798">
            <v>13106188</v>
          </cell>
          <cell r="BL798">
            <v>13106188</v>
          </cell>
          <cell r="BM798">
            <v>0</v>
          </cell>
          <cell r="BN798">
            <v>0</v>
          </cell>
          <cell r="BO798">
            <v>7245261.8799999999</v>
          </cell>
          <cell r="BP798">
            <v>-197909</v>
          </cell>
          <cell r="BQ798">
            <v>0</v>
          </cell>
          <cell r="BS798">
            <v>15114541.689999999</v>
          </cell>
          <cell r="BT798">
            <v>13106188</v>
          </cell>
          <cell r="BU798">
            <v>15114541.689999999</v>
          </cell>
          <cell r="BV798">
            <v>-2008353.6899999995</v>
          </cell>
        </row>
        <row r="800">
          <cell r="C800" t="str">
            <v>O&amp;M</v>
          </cell>
          <cell r="E800" t="str">
            <v>RM-P-Records &amp; E-Library</v>
          </cell>
          <cell r="I800">
            <v>190.46</v>
          </cell>
          <cell r="J800">
            <v>0</v>
          </cell>
          <cell r="K800">
            <v>-190.46</v>
          </cell>
          <cell r="L800" t="str">
            <v xml:space="preserve"> </v>
          </cell>
          <cell r="M800">
            <v>444.4</v>
          </cell>
          <cell r="N800">
            <v>0</v>
          </cell>
          <cell r="O800">
            <v>-444.4</v>
          </cell>
          <cell r="P800" t="str">
            <v xml:space="preserve"> 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253.94</v>
          </cell>
          <cell r="W800">
            <v>190.46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99036.6</v>
          </cell>
          <cell r="AV800">
            <v>99036.6</v>
          </cell>
          <cell r="AW800" t="e">
            <v>#REF!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D800">
            <v>0</v>
          </cell>
          <cell r="BE800">
            <v>0</v>
          </cell>
          <cell r="BF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99036.6</v>
          </cell>
          <cell r="BL800">
            <v>99036.6</v>
          </cell>
          <cell r="BO800">
            <v>98592.200000000012</v>
          </cell>
          <cell r="BP800">
            <v>-99036.6</v>
          </cell>
          <cell r="BQ800">
            <v>0</v>
          </cell>
          <cell r="BS800">
            <v>121755.85</v>
          </cell>
          <cell r="BT800">
            <v>99036.6</v>
          </cell>
          <cell r="BU800">
            <v>121755.85</v>
          </cell>
          <cell r="BV800">
            <v>-22719.25</v>
          </cell>
        </row>
        <row r="801">
          <cell r="C801" t="str">
            <v>O&amp;M</v>
          </cell>
          <cell r="E801" t="str">
            <v>RM-P-E-Records &amp; E-Library</v>
          </cell>
          <cell r="I801">
            <v>64274.75</v>
          </cell>
          <cell r="J801">
            <v>0</v>
          </cell>
          <cell r="K801">
            <v>-64274.75</v>
          </cell>
          <cell r="L801" t="str">
            <v xml:space="preserve"> </v>
          </cell>
          <cell r="M801">
            <v>103790.99</v>
          </cell>
          <cell r="N801">
            <v>0</v>
          </cell>
          <cell r="O801">
            <v>-103790.99</v>
          </cell>
          <cell r="P801" t="str">
            <v xml:space="preserve"> 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39516.239999999998</v>
          </cell>
          <cell r="W801">
            <v>64274.75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525616</v>
          </cell>
          <cell r="AV801">
            <v>525617</v>
          </cell>
          <cell r="AW801" t="e">
            <v>#REF!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D801">
            <v>0</v>
          </cell>
          <cell r="BE801">
            <v>0</v>
          </cell>
          <cell r="BF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525617</v>
          </cell>
          <cell r="BL801">
            <v>525617</v>
          </cell>
          <cell r="BO801">
            <v>421826.01</v>
          </cell>
          <cell r="BP801">
            <v>-525617</v>
          </cell>
          <cell r="BQ801">
            <v>0</v>
          </cell>
          <cell r="BS801">
            <v>810613.44</v>
          </cell>
          <cell r="BT801">
            <v>525617</v>
          </cell>
          <cell r="BU801">
            <v>810613.44</v>
          </cell>
          <cell r="BV801">
            <v>-284996.43999999994</v>
          </cell>
        </row>
        <row r="803">
          <cell r="D803" t="str">
            <v>Non-PT</v>
          </cell>
          <cell r="I803">
            <v>64465.21</v>
          </cell>
          <cell r="J803">
            <v>0</v>
          </cell>
          <cell r="K803">
            <v>-64465.21</v>
          </cell>
          <cell r="L803" t="str">
            <v xml:space="preserve"> </v>
          </cell>
          <cell r="M803">
            <v>104235.39</v>
          </cell>
          <cell r="N803">
            <v>0</v>
          </cell>
          <cell r="O803">
            <v>-104235.39</v>
          </cell>
          <cell r="P803" t="str">
            <v xml:space="preserve"> 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39770.18</v>
          </cell>
          <cell r="W803">
            <v>64465.21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624652.6</v>
          </cell>
          <cell r="AV803">
            <v>624653.6</v>
          </cell>
          <cell r="AW803" t="e">
            <v>#REF!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D803">
            <v>0</v>
          </cell>
          <cell r="BE803">
            <v>0</v>
          </cell>
          <cell r="BF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624653.6</v>
          </cell>
          <cell r="BL803">
            <v>624653.6</v>
          </cell>
          <cell r="BM803">
            <v>0</v>
          </cell>
          <cell r="BN803">
            <v>0</v>
          </cell>
          <cell r="BO803">
            <v>520418.21</v>
          </cell>
          <cell r="BP803">
            <v>-624653.6</v>
          </cell>
          <cell r="BQ803">
            <v>0</v>
          </cell>
          <cell r="BS803">
            <v>932369.28999999992</v>
          </cell>
          <cell r="BT803">
            <v>624653.6</v>
          </cell>
          <cell r="BU803">
            <v>932369.28999999992</v>
          </cell>
          <cell r="BV803">
            <v>-307715.68999999994</v>
          </cell>
        </row>
        <row r="805">
          <cell r="C805" t="str">
            <v>O&amp;M</v>
          </cell>
          <cell r="E805" t="str">
            <v>RM-P-PT-Rec&amp;E-Librar</v>
          </cell>
          <cell r="I805">
            <v>2849</v>
          </cell>
          <cell r="J805">
            <v>0</v>
          </cell>
          <cell r="K805">
            <v>-2849</v>
          </cell>
          <cell r="L805" t="str">
            <v xml:space="preserve"> </v>
          </cell>
          <cell r="M805">
            <v>3653</v>
          </cell>
          <cell r="N805">
            <v>0</v>
          </cell>
          <cell r="O805">
            <v>-3653</v>
          </cell>
          <cell r="P805" t="str">
            <v xml:space="preserve"> 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804</v>
          </cell>
          <cell r="W805">
            <v>2849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134210</v>
          </cell>
          <cell r="AV805">
            <v>134210</v>
          </cell>
          <cell r="AW805" t="e">
            <v>#REF!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D805">
            <v>0</v>
          </cell>
          <cell r="BE805">
            <v>0</v>
          </cell>
          <cell r="BF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134210</v>
          </cell>
          <cell r="BL805">
            <v>134210</v>
          </cell>
          <cell r="BO805">
            <v>130557</v>
          </cell>
          <cell r="BP805">
            <v>-134210</v>
          </cell>
          <cell r="BQ805">
            <v>0</v>
          </cell>
          <cell r="BS805">
            <v>235000</v>
          </cell>
          <cell r="BT805">
            <v>134210</v>
          </cell>
          <cell r="BU805">
            <v>235000</v>
          </cell>
          <cell r="BV805">
            <v>-100790</v>
          </cell>
        </row>
        <row r="806">
          <cell r="C806" t="str">
            <v>O&amp;M</v>
          </cell>
          <cell r="E806" t="str">
            <v>RM-P-E-PT-Rec&amp;E-Librar</v>
          </cell>
          <cell r="I806">
            <v>0</v>
          </cell>
          <cell r="J806">
            <v>0</v>
          </cell>
          <cell r="K806">
            <v>0</v>
          </cell>
          <cell r="L806" t="str">
            <v xml:space="preserve"> </v>
          </cell>
          <cell r="M806">
            <v>0</v>
          </cell>
          <cell r="N806">
            <v>0</v>
          </cell>
          <cell r="O806">
            <v>0</v>
          </cell>
          <cell r="P806" t="str">
            <v xml:space="preserve"> 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134584</v>
          </cell>
          <cell r="AV806">
            <v>134585</v>
          </cell>
          <cell r="AW806" t="e">
            <v>#REF!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D806">
            <v>0</v>
          </cell>
          <cell r="BE806">
            <v>0</v>
          </cell>
          <cell r="BF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134585</v>
          </cell>
          <cell r="BL806">
            <v>134585</v>
          </cell>
          <cell r="BO806">
            <v>134585</v>
          </cell>
          <cell r="BP806">
            <v>-134585</v>
          </cell>
          <cell r="BQ806">
            <v>0</v>
          </cell>
          <cell r="BS806">
            <v>300000</v>
          </cell>
          <cell r="BT806">
            <v>134585</v>
          </cell>
          <cell r="BU806">
            <v>300000</v>
          </cell>
          <cell r="BV806">
            <v>-165415</v>
          </cell>
        </row>
        <row r="808">
          <cell r="D808" t="str">
            <v>PT</v>
          </cell>
          <cell r="I808">
            <v>2849</v>
          </cell>
          <cell r="J808">
            <v>0</v>
          </cell>
          <cell r="K808">
            <v>-2849</v>
          </cell>
          <cell r="L808" t="str">
            <v xml:space="preserve"> </v>
          </cell>
          <cell r="M808">
            <v>3653</v>
          </cell>
          <cell r="N808">
            <v>0</v>
          </cell>
          <cell r="O808">
            <v>-3653</v>
          </cell>
          <cell r="P808" t="str">
            <v xml:space="preserve"> 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804</v>
          </cell>
          <cell r="W808">
            <v>2849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268794</v>
          </cell>
          <cell r="AV808">
            <v>268795</v>
          </cell>
          <cell r="AW808" t="e">
            <v>#REF!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D808">
            <v>0</v>
          </cell>
          <cell r="BE808">
            <v>0</v>
          </cell>
          <cell r="BF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268795</v>
          </cell>
          <cell r="BL808">
            <v>268795</v>
          </cell>
          <cell r="BM808">
            <v>0</v>
          </cell>
          <cell r="BN808">
            <v>0</v>
          </cell>
          <cell r="BO808">
            <v>265142</v>
          </cell>
          <cell r="BP808">
            <v>-268795</v>
          </cell>
          <cell r="BQ808">
            <v>0</v>
          </cell>
          <cell r="BS808">
            <v>535000</v>
          </cell>
          <cell r="BT808">
            <v>268795</v>
          </cell>
          <cell r="BU808">
            <v>535000</v>
          </cell>
          <cell r="BV808">
            <v>-266205</v>
          </cell>
        </row>
        <row r="810">
          <cell r="C810" t="str">
            <v>O &amp; M Total</v>
          </cell>
          <cell r="I810">
            <v>67314.209999999992</v>
          </cell>
          <cell r="J810">
            <v>0</v>
          </cell>
          <cell r="K810">
            <v>-67314.209999999992</v>
          </cell>
          <cell r="L810" t="str">
            <v xml:space="preserve"> </v>
          </cell>
          <cell r="M810">
            <v>107888.39</v>
          </cell>
          <cell r="N810">
            <v>0</v>
          </cell>
          <cell r="O810">
            <v>-107888.39</v>
          </cell>
          <cell r="P810" t="str">
            <v xml:space="preserve"> 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40574.18</v>
          </cell>
          <cell r="W810">
            <v>67314.209999999992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893446.6</v>
          </cell>
          <cell r="AV810">
            <v>893448.6</v>
          </cell>
          <cell r="AW810" t="e">
            <v>#REF!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D810">
            <v>0</v>
          </cell>
          <cell r="BE810">
            <v>0</v>
          </cell>
          <cell r="BF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893448.6</v>
          </cell>
          <cell r="BL810">
            <v>893448.6</v>
          </cell>
          <cell r="BM810">
            <v>0</v>
          </cell>
          <cell r="BN810">
            <v>0</v>
          </cell>
          <cell r="BO810">
            <v>785560.21</v>
          </cell>
          <cell r="BP810">
            <v>-893448.6</v>
          </cell>
          <cell r="BQ810">
            <v>0</v>
          </cell>
          <cell r="BS810">
            <v>1467369.29</v>
          </cell>
          <cell r="BT810">
            <v>893448.6</v>
          </cell>
          <cell r="BU810">
            <v>1467369.29</v>
          </cell>
          <cell r="BV810">
            <v>-573920.68999999994</v>
          </cell>
        </row>
        <row r="812">
          <cell r="I812">
            <v>26444.925999999996</v>
          </cell>
          <cell r="J812">
            <v>0</v>
          </cell>
          <cell r="K812">
            <v>-26444.925999999996</v>
          </cell>
          <cell r="L812" t="str">
            <v xml:space="preserve"> </v>
          </cell>
          <cell r="M812">
            <v>23462.571799999998</v>
          </cell>
          <cell r="N812">
            <v>0</v>
          </cell>
          <cell r="O812">
            <v>-23462.571799999998</v>
          </cell>
          <cell r="P812" t="str">
            <v xml:space="preserve"> </v>
          </cell>
          <cell r="W812">
            <v>26444.925999999996</v>
          </cell>
          <cell r="AV812">
            <v>171356.94</v>
          </cell>
          <cell r="BH812">
            <v>0</v>
          </cell>
          <cell r="BK812">
            <v>171356.94</v>
          </cell>
          <cell r="BL812">
            <v>171356.94</v>
          </cell>
          <cell r="BP812">
            <v>-171356.94</v>
          </cell>
        </row>
        <row r="813">
          <cell r="I813">
            <v>40869.284</v>
          </cell>
          <cell r="J813">
            <v>0</v>
          </cell>
          <cell r="K813">
            <v>-40869.284</v>
          </cell>
          <cell r="L813" t="str">
            <v xml:space="preserve"> </v>
          </cell>
          <cell r="M813">
            <v>84425.818200000009</v>
          </cell>
          <cell r="N813">
            <v>0</v>
          </cell>
          <cell r="O813">
            <v>-84425.818200000009</v>
          </cell>
          <cell r="P813" t="str">
            <v xml:space="preserve"> </v>
          </cell>
          <cell r="W813">
            <v>40869.284</v>
          </cell>
          <cell r="AV813">
            <v>722091.65999999992</v>
          </cell>
          <cell r="BH813">
            <v>0</v>
          </cell>
          <cell r="BK813">
            <v>722091.65999999992</v>
          </cell>
          <cell r="BL813">
            <v>722091.65999999992</v>
          </cell>
          <cell r="BP813">
            <v>-722091.65999999992</v>
          </cell>
        </row>
        <row r="815">
          <cell r="B815" t="str">
            <v>Records Management &amp; Library services</v>
          </cell>
          <cell r="I815">
            <v>67314.209999999992</v>
          </cell>
          <cell r="J815">
            <v>0</v>
          </cell>
          <cell r="K815">
            <v>-67314.209999999992</v>
          </cell>
          <cell r="L815" t="str">
            <v xml:space="preserve"> </v>
          </cell>
          <cell r="M815">
            <v>107888.39</v>
          </cell>
          <cell r="N815">
            <v>0</v>
          </cell>
          <cell r="O815">
            <v>-107888.39</v>
          </cell>
          <cell r="P815" t="str">
            <v xml:space="preserve"> 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40574.18</v>
          </cell>
          <cell r="W815">
            <v>67314.209999999992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893446.6</v>
          </cell>
          <cell r="AV815">
            <v>893448.6</v>
          </cell>
          <cell r="AW815" t="e">
            <v>#REF!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893448.6</v>
          </cell>
          <cell r="BL815">
            <v>893448.6</v>
          </cell>
          <cell r="BM815">
            <v>0</v>
          </cell>
          <cell r="BN815">
            <v>0</v>
          </cell>
          <cell r="BO815">
            <v>785560.21</v>
          </cell>
          <cell r="BP815">
            <v>-893448.6</v>
          </cell>
          <cell r="BQ815">
            <v>0</v>
          </cell>
          <cell r="BS815">
            <v>1467369.29</v>
          </cell>
          <cell r="BT815">
            <v>893448.6</v>
          </cell>
          <cell r="BU815">
            <v>1467369.29</v>
          </cell>
          <cell r="BV815">
            <v>-573920.68999999994</v>
          </cell>
        </row>
        <row r="817">
          <cell r="C817" t="str">
            <v>O&amp;M</v>
          </cell>
          <cell r="E817" t="str">
            <v>SG-P-E-State Governm</v>
          </cell>
          <cell r="I817">
            <v>19707.59</v>
          </cell>
          <cell r="J817">
            <v>0</v>
          </cell>
          <cell r="K817">
            <v>-19707.59</v>
          </cell>
          <cell r="L817" t="str">
            <v xml:space="preserve"> </v>
          </cell>
          <cell r="M817">
            <v>32392.93</v>
          </cell>
          <cell r="N817">
            <v>0</v>
          </cell>
          <cell r="O817">
            <v>-32392.93</v>
          </cell>
          <cell r="P817" t="str">
            <v xml:space="preserve"> 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12685.34</v>
          </cell>
          <cell r="W817">
            <v>19707.59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O817">
            <v>-32392.93</v>
          </cell>
          <cell r="BP817">
            <v>0</v>
          </cell>
          <cell r="BQ817">
            <v>0</v>
          </cell>
          <cell r="BS817">
            <v>42460.61</v>
          </cell>
          <cell r="BT817">
            <v>0</v>
          </cell>
          <cell r="BU817">
            <v>42460.61</v>
          </cell>
          <cell r="BV817">
            <v>-42460.61</v>
          </cell>
        </row>
        <row r="818">
          <cell r="C818" t="str">
            <v>O&amp;M</v>
          </cell>
          <cell r="E818" t="str">
            <v>SG-P-State Governmen</v>
          </cell>
          <cell r="I818">
            <v>30422.7</v>
          </cell>
          <cell r="J818">
            <v>0</v>
          </cell>
          <cell r="K818">
            <v>-30422.7</v>
          </cell>
          <cell r="L818" t="str">
            <v xml:space="preserve"> </v>
          </cell>
          <cell r="M818">
            <v>47280.3</v>
          </cell>
          <cell r="N818">
            <v>0</v>
          </cell>
          <cell r="O818">
            <v>-47280.3</v>
          </cell>
          <cell r="P818" t="str">
            <v xml:space="preserve"> 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16857.599999999999</v>
          </cell>
          <cell r="W818">
            <v>30422.7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D818">
            <v>0</v>
          </cell>
          <cell r="BE818">
            <v>0</v>
          </cell>
          <cell r="BF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O818">
            <v>-47280.3</v>
          </cell>
          <cell r="BP818">
            <v>0</v>
          </cell>
          <cell r="BQ818">
            <v>0</v>
          </cell>
          <cell r="BS818">
            <v>1314256.8400000001</v>
          </cell>
          <cell r="BT818">
            <v>0</v>
          </cell>
          <cell r="BU818">
            <v>1314256.8400000001</v>
          </cell>
          <cell r="BV818">
            <v>-1314256.8400000001</v>
          </cell>
        </row>
        <row r="819">
          <cell r="C819" t="str">
            <v>O&amp;M</v>
          </cell>
          <cell r="E819" t="str">
            <v>SG-P-Corporate Respo</v>
          </cell>
          <cell r="I819">
            <v>83655.899999999994</v>
          </cell>
          <cell r="J819">
            <v>0</v>
          </cell>
          <cell r="K819">
            <v>-83655.899999999994</v>
          </cell>
          <cell r="L819" t="str">
            <v xml:space="preserve"> </v>
          </cell>
          <cell r="M819">
            <v>146484.12</v>
          </cell>
          <cell r="N819">
            <v>0</v>
          </cell>
          <cell r="O819">
            <v>-146484.12</v>
          </cell>
          <cell r="P819" t="str">
            <v xml:space="preserve"> 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62828.22</v>
          </cell>
          <cell r="W819">
            <v>83655.899999999994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D819">
            <v>0</v>
          </cell>
          <cell r="BE819">
            <v>0</v>
          </cell>
          <cell r="BF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O819">
            <v>-146484.12</v>
          </cell>
          <cell r="BP819">
            <v>0</v>
          </cell>
          <cell r="BQ819">
            <v>0</v>
          </cell>
          <cell r="BS819">
            <v>356142.4</v>
          </cell>
          <cell r="BT819">
            <v>0</v>
          </cell>
          <cell r="BU819">
            <v>356142.4</v>
          </cell>
          <cell r="BV819">
            <v>-356142.4</v>
          </cell>
        </row>
        <row r="820">
          <cell r="C820" t="str">
            <v>O&amp;M</v>
          </cell>
          <cell r="E820" t="str">
            <v>SG-P-E-Corporate Responsibility</v>
          </cell>
          <cell r="I820">
            <v>0</v>
          </cell>
          <cell r="J820">
            <v>0</v>
          </cell>
          <cell r="K820">
            <v>0</v>
          </cell>
          <cell r="L820" t="str">
            <v xml:space="preserve"> </v>
          </cell>
          <cell r="M820">
            <v>0</v>
          </cell>
          <cell r="N820">
            <v>0</v>
          </cell>
          <cell r="O820">
            <v>0</v>
          </cell>
          <cell r="P820" t="str">
            <v xml:space="preserve"> 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D820">
            <v>0</v>
          </cell>
          <cell r="BE820">
            <v>0</v>
          </cell>
          <cell r="BF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O820">
            <v>0</v>
          </cell>
          <cell r="BP820">
            <v>0</v>
          </cell>
          <cell r="BQ820">
            <v>0</v>
          </cell>
          <cell r="BS820">
            <v>340476.48</v>
          </cell>
          <cell r="BT820">
            <v>0</v>
          </cell>
          <cell r="BU820">
            <v>340476.48</v>
          </cell>
          <cell r="BV820">
            <v>-340476.48</v>
          </cell>
        </row>
        <row r="822">
          <cell r="D822" t="str">
            <v>Non-PT</v>
          </cell>
          <cell r="I822">
            <v>133786.19</v>
          </cell>
          <cell r="J822">
            <v>0</v>
          </cell>
          <cell r="K822">
            <v>-133786.19</v>
          </cell>
          <cell r="L822" t="str">
            <v xml:space="preserve"> </v>
          </cell>
          <cell r="M822">
            <v>226157.35</v>
          </cell>
          <cell r="N822">
            <v>0</v>
          </cell>
          <cell r="O822">
            <v>-226157.35</v>
          </cell>
          <cell r="P822" t="str">
            <v xml:space="preserve"> 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92371.16</v>
          </cell>
          <cell r="W822">
            <v>133786.19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D822">
            <v>0</v>
          </cell>
          <cell r="BE822">
            <v>0</v>
          </cell>
          <cell r="BF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-226157.35</v>
          </cell>
          <cell r="BP822">
            <v>0</v>
          </cell>
          <cell r="BQ822">
            <v>0</v>
          </cell>
          <cell r="BS822">
            <v>2053336.33</v>
          </cell>
          <cell r="BT822">
            <v>0</v>
          </cell>
          <cell r="BU822">
            <v>2053336.33</v>
          </cell>
          <cell r="BV822">
            <v>-2053336.33</v>
          </cell>
        </row>
        <row r="824">
          <cell r="C824" t="str">
            <v>O&amp;M</v>
          </cell>
          <cell r="E824" t="str">
            <v>SG-P-PT-State Government Affairs</v>
          </cell>
          <cell r="I824">
            <v>58649</v>
          </cell>
          <cell r="J824">
            <v>0</v>
          </cell>
          <cell r="K824">
            <v>-58649</v>
          </cell>
          <cell r="L824" t="str">
            <v xml:space="preserve"> </v>
          </cell>
          <cell r="M824">
            <v>58649</v>
          </cell>
          <cell r="N824">
            <v>0</v>
          </cell>
          <cell r="O824">
            <v>-58649</v>
          </cell>
          <cell r="P824" t="str">
            <v xml:space="preserve"> 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58649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150000</v>
          </cell>
          <cell r="AU824">
            <v>150000</v>
          </cell>
          <cell r="AV824">
            <v>196735</v>
          </cell>
          <cell r="AW824" t="e">
            <v>#REF!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D824">
            <v>0</v>
          </cell>
          <cell r="BE824">
            <v>0</v>
          </cell>
          <cell r="BF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196735</v>
          </cell>
          <cell r="BL824">
            <v>196735</v>
          </cell>
          <cell r="BO824">
            <v>138086</v>
          </cell>
          <cell r="BP824">
            <v>-196735</v>
          </cell>
          <cell r="BQ824">
            <v>0</v>
          </cell>
          <cell r="BS824">
            <v>244550</v>
          </cell>
          <cell r="BT824">
            <v>196735</v>
          </cell>
          <cell r="BU824">
            <v>244550</v>
          </cell>
          <cell r="BV824">
            <v>-47815</v>
          </cell>
        </row>
        <row r="825">
          <cell r="C825" t="str">
            <v>O&amp;M</v>
          </cell>
          <cell r="E825" t="str">
            <v>SG-P-PT-Corporate Responsibility</v>
          </cell>
          <cell r="I825">
            <v>0</v>
          </cell>
          <cell r="J825">
            <v>0</v>
          </cell>
          <cell r="K825">
            <v>0</v>
          </cell>
          <cell r="L825" t="str">
            <v xml:space="preserve"> </v>
          </cell>
          <cell r="M825">
            <v>0</v>
          </cell>
          <cell r="N825">
            <v>0</v>
          </cell>
          <cell r="O825">
            <v>0</v>
          </cell>
          <cell r="P825" t="str">
            <v xml:space="preserve"> 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D825">
            <v>0</v>
          </cell>
          <cell r="BE825">
            <v>0</v>
          </cell>
          <cell r="BF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O825">
            <v>0</v>
          </cell>
          <cell r="BP825">
            <v>0</v>
          </cell>
          <cell r="BQ825">
            <v>0</v>
          </cell>
          <cell r="BS825">
            <v>156800</v>
          </cell>
          <cell r="BT825">
            <v>0</v>
          </cell>
          <cell r="BU825">
            <v>156800</v>
          </cell>
          <cell r="BV825">
            <v>-156800</v>
          </cell>
        </row>
        <row r="826">
          <cell r="C826" t="str">
            <v>O&amp;M</v>
          </cell>
          <cell r="E826" t="str">
            <v>SG-P-E-PT-Corporate Responsibility</v>
          </cell>
          <cell r="I826">
            <v>2795</v>
          </cell>
          <cell r="J826">
            <v>0</v>
          </cell>
          <cell r="K826">
            <v>-2795</v>
          </cell>
          <cell r="L826" t="str">
            <v xml:space="preserve"> </v>
          </cell>
          <cell r="M826">
            <v>2795</v>
          </cell>
          <cell r="N826">
            <v>0</v>
          </cell>
          <cell r="O826">
            <v>-2795</v>
          </cell>
          <cell r="P826" t="str">
            <v xml:space="preserve"> 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2795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D826">
            <v>0</v>
          </cell>
          <cell r="BE826">
            <v>0</v>
          </cell>
          <cell r="BF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O826">
            <v>-2795</v>
          </cell>
          <cell r="BP826">
            <v>0</v>
          </cell>
          <cell r="BQ826">
            <v>0</v>
          </cell>
          <cell r="BS826">
            <v>147000</v>
          </cell>
          <cell r="BT826">
            <v>0</v>
          </cell>
          <cell r="BU826">
            <v>147000</v>
          </cell>
          <cell r="BV826">
            <v>-147000</v>
          </cell>
        </row>
        <row r="827">
          <cell r="C827" t="str">
            <v>O&amp;M</v>
          </cell>
          <cell r="E827" t="str">
            <v>SG-P-E-PT-State Government Affairs</v>
          </cell>
          <cell r="I827">
            <v>171.14</v>
          </cell>
          <cell r="J827">
            <v>0</v>
          </cell>
          <cell r="K827">
            <v>-171.14</v>
          </cell>
          <cell r="L827" t="str">
            <v xml:space="preserve"> </v>
          </cell>
          <cell r="M827">
            <v>171.14</v>
          </cell>
          <cell r="N827">
            <v>0</v>
          </cell>
          <cell r="O827">
            <v>-171.14</v>
          </cell>
          <cell r="P827" t="str">
            <v xml:space="preserve"> 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171.14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D827">
            <v>0</v>
          </cell>
          <cell r="BE827">
            <v>0</v>
          </cell>
          <cell r="BF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2356000</v>
          </cell>
          <cell r="BN827">
            <v>3528977</v>
          </cell>
          <cell r="BO827">
            <v>-171.14</v>
          </cell>
          <cell r="BP827">
            <v>0</v>
          </cell>
          <cell r="BQ827">
            <v>0</v>
          </cell>
          <cell r="BS827">
            <v>166573.26</v>
          </cell>
          <cell r="BT827">
            <v>-2356000</v>
          </cell>
          <cell r="BU827">
            <v>-3362403.74</v>
          </cell>
          <cell r="BV827">
            <v>3362403.74</v>
          </cell>
        </row>
        <row r="829">
          <cell r="D829" t="str">
            <v>PT</v>
          </cell>
          <cell r="I829">
            <v>61615.14</v>
          </cell>
          <cell r="J829">
            <v>0</v>
          </cell>
          <cell r="K829">
            <v>-61615.14</v>
          </cell>
          <cell r="L829" t="str">
            <v xml:space="preserve"> </v>
          </cell>
          <cell r="M829">
            <v>61615.14</v>
          </cell>
          <cell r="N829">
            <v>0</v>
          </cell>
          <cell r="O829">
            <v>-61615.14</v>
          </cell>
          <cell r="P829" t="str">
            <v xml:space="preserve"> 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61615.14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150000</v>
          </cell>
          <cell r="AU829">
            <v>150000</v>
          </cell>
          <cell r="AV829">
            <v>196735</v>
          </cell>
          <cell r="AW829" t="e">
            <v>#REF!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D829">
            <v>0</v>
          </cell>
          <cell r="BE829">
            <v>0</v>
          </cell>
          <cell r="BF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196735</v>
          </cell>
          <cell r="BL829">
            <v>196735</v>
          </cell>
          <cell r="BM829">
            <v>2356000</v>
          </cell>
          <cell r="BN829">
            <v>3528977</v>
          </cell>
          <cell r="BO829">
            <v>135119.85999999999</v>
          </cell>
          <cell r="BP829">
            <v>-196735</v>
          </cell>
          <cell r="BQ829">
            <v>0</v>
          </cell>
          <cell r="BS829">
            <v>714923.26</v>
          </cell>
          <cell r="BT829">
            <v>-2159265</v>
          </cell>
          <cell r="BU829">
            <v>-2814053.74</v>
          </cell>
          <cell r="BV829">
            <v>3010788.74</v>
          </cell>
        </row>
        <row r="831">
          <cell r="C831" t="str">
            <v>O &amp; M Total</v>
          </cell>
          <cell r="I831">
            <v>195401.33000000002</v>
          </cell>
          <cell r="J831">
            <v>0</v>
          </cell>
          <cell r="K831">
            <v>-195401.33000000002</v>
          </cell>
          <cell r="L831" t="str">
            <v xml:space="preserve"> </v>
          </cell>
          <cell r="M831">
            <v>287772.49</v>
          </cell>
          <cell r="N831">
            <v>0</v>
          </cell>
          <cell r="O831">
            <v>-287772.49</v>
          </cell>
          <cell r="P831" t="str">
            <v xml:space="preserve"> 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92371.16</v>
          </cell>
          <cell r="W831">
            <v>195401.33000000002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150000</v>
          </cell>
          <cell r="AU831">
            <v>150000</v>
          </cell>
          <cell r="AV831">
            <v>196735</v>
          </cell>
          <cell r="AW831" t="e">
            <v>#REF!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D831">
            <v>0</v>
          </cell>
          <cell r="BE831">
            <v>0</v>
          </cell>
          <cell r="BF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196735</v>
          </cell>
          <cell r="BL831">
            <v>196735</v>
          </cell>
          <cell r="BM831">
            <v>2356000</v>
          </cell>
          <cell r="BN831">
            <v>3528977</v>
          </cell>
          <cell r="BO831">
            <v>-91037.49</v>
          </cell>
          <cell r="BP831">
            <v>-196735</v>
          </cell>
          <cell r="BQ831">
            <v>0</v>
          </cell>
          <cell r="BS831">
            <v>2768259.59</v>
          </cell>
          <cell r="BT831">
            <v>-2159265</v>
          </cell>
          <cell r="BU831">
            <v>-760717.41000000015</v>
          </cell>
          <cell r="BV831">
            <v>957452.41000000015</v>
          </cell>
        </row>
        <row r="833">
          <cell r="I833">
            <v>-7394.1821999999993</v>
          </cell>
          <cell r="J833">
            <v>0</v>
          </cell>
          <cell r="K833">
            <v>7394.1821999999993</v>
          </cell>
          <cell r="L833" t="str">
            <v xml:space="preserve"> </v>
          </cell>
          <cell r="M833">
            <v>-54410.710599999999</v>
          </cell>
          <cell r="N833">
            <v>0</v>
          </cell>
          <cell r="O833">
            <v>54410.710599999999</v>
          </cell>
          <cell r="P833" t="str">
            <v xml:space="preserve"> </v>
          </cell>
          <cell r="W833">
            <v>-7394.1821999999993</v>
          </cell>
          <cell r="AV833">
            <v>-1195058.68</v>
          </cell>
          <cell r="BH833">
            <v>0</v>
          </cell>
          <cell r="BK833">
            <v>-1195058.68</v>
          </cell>
          <cell r="BL833">
            <v>-1195058.68</v>
          </cell>
          <cell r="BP833">
            <v>1195058.68</v>
          </cell>
        </row>
        <row r="834">
          <cell r="I834">
            <v>202795.51220000003</v>
          </cell>
          <cell r="J834">
            <v>0</v>
          </cell>
          <cell r="K834">
            <v>-202795.51220000003</v>
          </cell>
          <cell r="L834" t="str">
            <v xml:space="preserve"> </v>
          </cell>
          <cell r="M834">
            <v>342183.20059999998</v>
          </cell>
          <cell r="N834">
            <v>0</v>
          </cell>
          <cell r="O834">
            <v>-342183.20059999998</v>
          </cell>
          <cell r="P834" t="str">
            <v xml:space="preserve"> </v>
          </cell>
          <cell r="W834">
            <v>202795.51220000003</v>
          </cell>
          <cell r="AV834">
            <v>1391793.68</v>
          </cell>
          <cell r="BH834">
            <v>0</v>
          </cell>
          <cell r="BK834">
            <v>1391793.68</v>
          </cell>
          <cell r="BL834">
            <v>1391793.68</v>
          </cell>
          <cell r="BP834">
            <v>-1391793.68</v>
          </cell>
        </row>
        <row r="836">
          <cell r="B836" t="str">
            <v>State Government Affairs</v>
          </cell>
          <cell r="I836">
            <v>195401.33000000002</v>
          </cell>
          <cell r="J836">
            <v>0</v>
          </cell>
          <cell r="K836">
            <v>-195401.33000000002</v>
          </cell>
          <cell r="L836" t="str">
            <v xml:space="preserve"> </v>
          </cell>
          <cell r="M836">
            <v>287772.49</v>
          </cell>
          <cell r="N836">
            <v>0</v>
          </cell>
          <cell r="O836">
            <v>-287772.49</v>
          </cell>
          <cell r="P836" t="str">
            <v xml:space="preserve"> 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92371.16</v>
          </cell>
          <cell r="W836">
            <v>195401.33000000002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150000</v>
          </cell>
          <cell r="AU836">
            <v>150000</v>
          </cell>
          <cell r="AV836">
            <v>196735</v>
          </cell>
          <cell r="AW836" t="e">
            <v>#REF!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196735</v>
          </cell>
          <cell r="BL836">
            <v>196735</v>
          </cell>
          <cell r="BM836">
            <v>2356000</v>
          </cell>
          <cell r="BN836">
            <v>3528977</v>
          </cell>
          <cell r="BO836">
            <v>-91037.49</v>
          </cell>
          <cell r="BP836">
            <v>-196735</v>
          </cell>
          <cell r="BQ836">
            <v>0</v>
          </cell>
          <cell r="BS836">
            <v>2768259.59</v>
          </cell>
          <cell r="BT836">
            <v>-2159265</v>
          </cell>
          <cell r="BU836">
            <v>-760717.41000000015</v>
          </cell>
          <cell r="BV836">
            <v>957452.41000000015</v>
          </cell>
        </row>
        <row r="838">
          <cell r="E838" t="str">
            <v>ADD: DSM</v>
          </cell>
          <cell r="I838">
            <v>0</v>
          </cell>
          <cell r="J838">
            <v>3593</v>
          </cell>
          <cell r="K838">
            <v>3593</v>
          </cell>
          <cell r="L838">
            <v>1</v>
          </cell>
          <cell r="M838">
            <v>0</v>
          </cell>
          <cell r="N838">
            <v>21045</v>
          </cell>
          <cell r="O838">
            <v>21045</v>
          </cell>
          <cell r="P838">
            <v>1</v>
          </cell>
          <cell r="R838">
            <v>0</v>
          </cell>
          <cell r="S838">
            <v>678</v>
          </cell>
          <cell r="T838">
            <v>3530</v>
          </cell>
          <cell r="U838">
            <v>4065</v>
          </cell>
          <cell r="V838">
            <v>5562.96</v>
          </cell>
          <cell r="W838">
            <v>0</v>
          </cell>
          <cell r="X838">
            <v>0</v>
          </cell>
          <cell r="Y838">
            <v>535</v>
          </cell>
          <cell r="Z838">
            <v>535</v>
          </cell>
          <cell r="AA838">
            <v>0</v>
          </cell>
          <cell r="AB838">
            <v>0</v>
          </cell>
          <cell r="AD838">
            <v>3490</v>
          </cell>
          <cell r="AE838">
            <v>3080</v>
          </cell>
          <cell r="AF838">
            <v>3388</v>
          </cell>
          <cell r="AG838">
            <v>3593</v>
          </cell>
          <cell r="AH838">
            <v>3901</v>
          </cell>
          <cell r="AI838">
            <v>3593</v>
          </cell>
          <cell r="AJ838">
            <v>3798</v>
          </cell>
          <cell r="AK838">
            <v>3901</v>
          </cell>
          <cell r="AL838">
            <v>3490</v>
          </cell>
          <cell r="AM838">
            <v>3901</v>
          </cell>
          <cell r="AN838">
            <v>3798</v>
          </cell>
          <cell r="AO838">
            <v>3388</v>
          </cell>
          <cell r="AQ838">
            <v>43322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D838">
            <v>23589</v>
          </cell>
          <cell r="BE838">
            <v>23589</v>
          </cell>
          <cell r="BF838">
            <v>23589</v>
          </cell>
          <cell r="BH838">
            <v>43321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O838">
            <v>0</v>
          </cell>
          <cell r="BP838">
            <v>43321</v>
          </cell>
          <cell r="BQ838">
            <v>0</v>
          </cell>
          <cell r="BS838">
            <v>3705</v>
          </cell>
          <cell r="BT838">
            <v>0</v>
          </cell>
          <cell r="BU838">
            <v>3705</v>
          </cell>
          <cell r="BV838">
            <v>-3705</v>
          </cell>
        </row>
        <row r="840">
          <cell r="D840" t="str">
            <v>Non-PT</v>
          </cell>
          <cell r="I840">
            <v>0</v>
          </cell>
          <cell r="J840">
            <v>3593</v>
          </cell>
          <cell r="K840">
            <v>3593</v>
          </cell>
          <cell r="L840">
            <v>1</v>
          </cell>
          <cell r="M840">
            <v>0</v>
          </cell>
          <cell r="N840">
            <v>21045</v>
          </cell>
          <cell r="O840">
            <v>21045</v>
          </cell>
          <cell r="P840">
            <v>1</v>
          </cell>
          <cell r="R840">
            <v>0</v>
          </cell>
          <cell r="S840">
            <v>678</v>
          </cell>
          <cell r="T840">
            <v>3530</v>
          </cell>
          <cell r="U840">
            <v>4065</v>
          </cell>
          <cell r="V840">
            <v>5562.96</v>
          </cell>
          <cell r="W840">
            <v>0</v>
          </cell>
          <cell r="X840">
            <v>0</v>
          </cell>
          <cell r="Y840">
            <v>535</v>
          </cell>
          <cell r="Z840">
            <v>535</v>
          </cell>
          <cell r="AA840">
            <v>0</v>
          </cell>
          <cell r="AB840">
            <v>0</v>
          </cell>
          <cell r="AD840">
            <v>3490</v>
          </cell>
          <cell r="AE840">
            <v>3080</v>
          </cell>
          <cell r="AF840">
            <v>3388</v>
          </cell>
          <cell r="AG840">
            <v>3593</v>
          </cell>
          <cell r="AH840">
            <v>3901</v>
          </cell>
          <cell r="AI840">
            <v>3593</v>
          </cell>
          <cell r="AJ840">
            <v>3798</v>
          </cell>
          <cell r="AK840">
            <v>3901</v>
          </cell>
          <cell r="AL840">
            <v>3490</v>
          </cell>
          <cell r="AM840">
            <v>3901</v>
          </cell>
          <cell r="AN840">
            <v>3798</v>
          </cell>
          <cell r="AO840">
            <v>3388</v>
          </cell>
          <cell r="AQ840">
            <v>43322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D840">
            <v>23589</v>
          </cell>
          <cell r="BE840">
            <v>23589</v>
          </cell>
          <cell r="BF840">
            <v>23589</v>
          </cell>
          <cell r="BH840">
            <v>43321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43321</v>
          </cell>
          <cell r="BQ840">
            <v>0</v>
          </cell>
          <cell r="BS840">
            <v>3705</v>
          </cell>
          <cell r="BT840">
            <v>0</v>
          </cell>
          <cell r="BU840">
            <v>3705</v>
          </cell>
          <cell r="BV840">
            <v>-3705</v>
          </cell>
        </row>
        <row r="842">
          <cell r="C842" t="str">
            <v>Capital Total</v>
          </cell>
          <cell r="I842">
            <v>0</v>
          </cell>
          <cell r="J842">
            <v>3593</v>
          </cell>
          <cell r="K842">
            <v>3593</v>
          </cell>
          <cell r="L842">
            <v>1</v>
          </cell>
          <cell r="M842">
            <v>0</v>
          </cell>
          <cell r="N842">
            <v>21045</v>
          </cell>
          <cell r="O842">
            <v>21045</v>
          </cell>
          <cell r="P842">
            <v>1</v>
          </cell>
          <cell r="R842">
            <v>0</v>
          </cell>
          <cell r="S842">
            <v>678</v>
          </cell>
          <cell r="T842">
            <v>3530</v>
          </cell>
          <cell r="U842">
            <v>4065</v>
          </cell>
          <cell r="V842">
            <v>5562.96</v>
          </cell>
          <cell r="W842">
            <v>0</v>
          </cell>
          <cell r="X842">
            <v>0</v>
          </cell>
          <cell r="Y842">
            <v>535</v>
          </cell>
          <cell r="Z842">
            <v>535</v>
          </cell>
          <cell r="AA842">
            <v>0</v>
          </cell>
          <cell r="AB842">
            <v>0</v>
          </cell>
          <cell r="AD842">
            <v>3490</v>
          </cell>
          <cell r="AE842">
            <v>3080</v>
          </cell>
          <cell r="AF842">
            <v>3388</v>
          </cell>
          <cell r="AG842">
            <v>3593</v>
          </cell>
          <cell r="AH842">
            <v>3901</v>
          </cell>
          <cell r="AI842">
            <v>3593</v>
          </cell>
          <cell r="AJ842">
            <v>3798</v>
          </cell>
          <cell r="AK842">
            <v>3901</v>
          </cell>
          <cell r="AL842">
            <v>3490</v>
          </cell>
          <cell r="AM842">
            <v>3901</v>
          </cell>
          <cell r="AN842">
            <v>3798</v>
          </cell>
          <cell r="AO842">
            <v>3388</v>
          </cell>
          <cell r="AQ842">
            <v>43322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D842">
            <v>23589</v>
          </cell>
          <cell r="BE842">
            <v>23589</v>
          </cell>
          <cell r="BF842">
            <v>23589</v>
          </cell>
          <cell r="BH842">
            <v>43321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43321</v>
          </cell>
          <cell r="BQ842">
            <v>0</v>
          </cell>
          <cell r="BS842">
            <v>3705</v>
          </cell>
          <cell r="BT842">
            <v>0</v>
          </cell>
          <cell r="BU842">
            <v>3705</v>
          </cell>
          <cell r="BV842">
            <v>-3705</v>
          </cell>
        </row>
        <row r="844">
          <cell r="C844" t="str">
            <v>O&amp;M</v>
          </cell>
          <cell r="E844" t="str">
            <v>PA-P-Corporate Procurement</v>
          </cell>
          <cell r="I844">
            <v>161638.17000000001</v>
          </cell>
          <cell r="J844">
            <v>153579.35999999999</v>
          </cell>
          <cell r="K844">
            <v>-8058.8100000000268</v>
          </cell>
          <cell r="L844">
            <v>-5.2473262032085743E-2</v>
          </cell>
          <cell r="M844">
            <v>881079.45</v>
          </cell>
          <cell r="N844">
            <v>906282.48</v>
          </cell>
          <cell r="O844">
            <v>25203.030000000028</v>
          </cell>
          <cell r="P844">
            <v>2.7809243316719561E-2</v>
          </cell>
          <cell r="R844">
            <v>160560.24</v>
          </cell>
          <cell r="S844">
            <v>142338.09</v>
          </cell>
          <cell r="T844">
            <v>141362.82</v>
          </cell>
          <cell r="U844">
            <v>137821.04999999999</v>
          </cell>
          <cell r="V844">
            <v>137359.07999999999</v>
          </cell>
          <cell r="W844">
            <v>161638.17000000001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152963.4</v>
          </cell>
          <cell r="AE844">
            <v>132842.04</v>
          </cell>
          <cell r="AF844">
            <v>146290.5</v>
          </cell>
          <cell r="AG844">
            <v>153579.35999999999</v>
          </cell>
          <cell r="AH844">
            <v>167027.82</v>
          </cell>
          <cell r="AI844">
            <v>153579.35999999999</v>
          </cell>
          <cell r="AJ844">
            <v>163024.07999999999</v>
          </cell>
          <cell r="AK844">
            <v>169696.98</v>
          </cell>
          <cell r="AL844">
            <v>149780.94</v>
          </cell>
          <cell r="AM844">
            <v>169696.98</v>
          </cell>
          <cell r="AN844">
            <v>163024.07999999999</v>
          </cell>
          <cell r="AO844">
            <v>156453.74</v>
          </cell>
          <cell r="AQ844">
            <v>1877959.28</v>
          </cell>
          <cell r="AR844">
            <v>1877959.28</v>
          </cell>
          <cell r="AS844">
            <v>1877959.38</v>
          </cell>
          <cell r="AT844">
            <v>1762261.56</v>
          </cell>
          <cell r="AU844">
            <v>1762261.56</v>
          </cell>
          <cell r="AV844">
            <v>1785873.36</v>
          </cell>
          <cell r="AW844" t="e">
            <v>#REF!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D844">
            <v>1484828.91</v>
          </cell>
          <cell r="BE844">
            <v>1552443.74</v>
          </cell>
          <cell r="BF844">
            <v>2092936.01</v>
          </cell>
          <cell r="BH844">
            <v>1877959.28</v>
          </cell>
          <cell r="BI844">
            <v>2386509.84</v>
          </cell>
          <cell r="BJ844">
            <v>2328509.04</v>
          </cell>
          <cell r="BK844">
            <v>1785873.36</v>
          </cell>
          <cell r="BL844">
            <v>1850908.47</v>
          </cell>
          <cell r="BO844">
            <v>969829.02</v>
          </cell>
          <cell r="BP844">
            <v>27050.810000000056</v>
          </cell>
          <cell r="BQ844">
            <v>-65035.10999999987</v>
          </cell>
          <cell r="BS844">
            <v>1856005.32</v>
          </cell>
          <cell r="BT844">
            <v>1850908.47</v>
          </cell>
          <cell r="BU844">
            <v>1856005.32</v>
          </cell>
          <cell r="BV844">
            <v>-5096.8500000000931</v>
          </cell>
        </row>
        <row r="845">
          <cell r="C845" t="str">
            <v>O&amp;M</v>
          </cell>
          <cell r="E845" t="str">
            <v>SC-T-SCM Exc&amp;EnterLg</v>
          </cell>
          <cell r="I845">
            <v>100330</v>
          </cell>
          <cell r="J845">
            <v>137509</v>
          </cell>
          <cell r="K845">
            <v>37179</v>
          </cell>
          <cell r="L845">
            <v>0.27037502999803648</v>
          </cell>
          <cell r="M845">
            <v>681408</v>
          </cell>
          <cell r="N845">
            <v>811218</v>
          </cell>
          <cell r="O845">
            <v>129810</v>
          </cell>
          <cell r="P845">
            <v>0.16001863863967516</v>
          </cell>
          <cell r="R845">
            <v>140044</v>
          </cell>
          <cell r="S845">
            <v>140044</v>
          </cell>
          <cell r="T845">
            <v>100330</v>
          </cell>
          <cell r="U845">
            <v>100330</v>
          </cell>
          <cell r="V845">
            <v>100330</v>
          </cell>
          <cell r="W845">
            <v>100330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136864</v>
          </cell>
          <cell r="AE845">
            <v>119012</v>
          </cell>
          <cell r="AF845">
            <v>130914</v>
          </cell>
          <cell r="AG845">
            <v>137509</v>
          </cell>
          <cell r="AH845">
            <v>149410</v>
          </cell>
          <cell r="AI845">
            <v>137509</v>
          </cell>
          <cell r="AJ845">
            <v>145876</v>
          </cell>
          <cell r="AK845">
            <v>151826</v>
          </cell>
          <cell r="AL845">
            <v>133975</v>
          </cell>
          <cell r="AM845">
            <v>151826</v>
          </cell>
          <cell r="AN845">
            <v>145876</v>
          </cell>
          <cell r="AO845">
            <v>139925</v>
          </cell>
          <cell r="AQ845">
            <v>1680522</v>
          </cell>
          <cell r="AR845">
            <v>1680522</v>
          </cell>
          <cell r="AS845">
            <v>1283387</v>
          </cell>
          <cell r="AT845">
            <v>1283387</v>
          </cell>
          <cell r="AU845">
            <v>1283387</v>
          </cell>
          <cell r="AV845">
            <v>1283387</v>
          </cell>
          <cell r="AW845" t="e">
            <v>#REF!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D845">
            <v>737840</v>
          </cell>
          <cell r="BE845">
            <v>1300216</v>
          </cell>
          <cell r="BF845">
            <v>1507902</v>
          </cell>
          <cell r="BH845">
            <v>1680522</v>
          </cell>
          <cell r="BI845">
            <v>1612910</v>
          </cell>
          <cell r="BJ845">
            <v>1636704</v>
          </cell>
          <cell r="BK845">
            <v>1283387</v>
          </cell>
          <cell r="BL845">
            <v>1283387</v>
          </cell>
          <cell r="BO845">
            <v>601979</v>
          </cell>
          <cell r="BP845">
            <v>397135</v>
          </cell>
          <cell r="BQ845">
            <v>0</v>
          </cell>
          <cell r="BS845">
            <v>1320048.98</v>
          </cell>
          <cell r="BT845">
            <v>1283387</v>
          </cell>
          <cell r="BU845">
            <v>1320048.98</v>
          </cell>
          <cell r="BV845">
            <v>-36661.979999999981</v>
          </cell>
        </row>
        <row r="846">
          <cell r="C846" t="str">
            <v>O&amp;M</v>
          </cell>
          <cell r="E846" t="str">
            <v>SC-P-Integration</v>
          </cell>
          <cell r="F846" t="str">
            <v>Integration</v>
          </cell>
          <cell r="I846">
            <v>0</v>
          </cell>
          <cell r="J846">
            <v>0</v>
          </cell>
          <cell r="K846">
            <v>0</v>
          </cell>
          <cell r="L846" t="str">
            <v xml:space="preserve"> </v>
          </cell>
          <cell r="M846">
            <v>0</v>
          </cell>
          <cell r="N846">
            <v>0</v>
          </cell>
          <cell r="O846">
            <v>0</v>
          </cell>
          <cell r="P846" t="str">
            <v xml:space="preserve"> 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D846">
            <v>0</v>
          </cell>
          <cell r="BE846">
            <v>0</v>
          </cell>
          <cell r="BF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O846">
            <v>0</v>
          </cell>
          <cell r="BP846">
            <v>0</v>
          </cell>
          <cell r="BQ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</row>
        <row r="847">
          <cell r="E847" t="str">
            <v>LESS: DSM</v>
          </cell>
          <cell r="I847">
            <v>0</v>
          </cell>
          <cell r="J847">
            <v>-3593</v>
          </cell>
          <cell r="K847">
            <v>-3593</v>
          </cell>
          <cell r="L847">
            <v>1</v>
          </cell>
          <cell r="M847">
            <v>0</v>
          </cell>
          <cell r="N847">
            <v>-21045</v>
          </cell>
          <cell r="O847">
            <v>-21045</v>
          </cell>
          <cell r="P847">
            <v>1</v>
          </cell>
          <cell r="R847">
            <v>0</v>
          </cell>
          <cell r="S847">
            <v>-678</v>
          </cell>
          <cell r="T847">
            <v>-3530</v>
          </cell>
          <cell r="U847">
            <v>-4065</v>
          </cell>
          <cell r="V847">
            <v>-5562.96</v>
          </cell>
          <cell r="W847">
            <v>0</v>
          </cell>
          <cell r="X847">
            <v>0</v>
          </cell>
          <cell r="Y847">
            <v>-535</v>
          </cell>
          <cell r="Z847">
            <v>-535</v>
          </cell>
          <cell r="AA847">
            <v>0</v>
          </cell>
          <cell r="AB847">
            <v>0</v>
          </cell>
          <cell r="AD847">
            <v>-3490</v>
          </cell>
          <cell r="AE847">
            <v>-3080</v>
          </cell>
          <cell r="AF847">
            <v>-3388</v>
          </cell>
          <cell r="AG847">
            <v>-3593</v>
          </cell>
          <cell r="AH847">
            <v>-3901</v>
          </cell>
          <cell r="AI847">
            <v>-3593</v>
          </cell>
          <cell r="AJ847">
            <v>-3798</v>
          </cell>
          <cell r="AK847">
            <v>-3901</v>
          </cell>
          <cell r="AL847">
            <v>-3490</v>
          </cell>
          <cell r="AM847">
            <v>-3901</v>
          </cell>
          <cell r="AN847">
            <v>-3798</v>
          </cell>
          <cell r="AO847">
            <v>-3388</v>
          </cell>
          <cell r="AQ847">
            <v>-43322</v>
          </cell>
          <cell r="AR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D847">
            <v>-23589</v>
          </cell>
          <cell r="BE847">
            <v>-23589</v>
          </cell>
          <cell r="BF847">
            <v>-23589</v>
          </cell>
          <cell r="BH847">
            <v>-43321</v>
          </cell>
          <cell r="BI847">
            <v>0</v>
          </cell>
          <cell r="BJ847">
            <v>0</v>
          </cell>
          <cell r="BO847">
            <v>0</v>
          </cell>
          <cell r="BP847">
            <v>-43321</v>
          </cell>
          <cell r="BQ847">
            <v>0</v>
          </cell>
          <cell r="BS847">
            <v>-3705</v>
          </cell>
          <cell r="BT847">
            <v>0</v>
          </cell>
          <cell r="BU847">
            <v>-3705</v>
          </cell>
          <cell r="BV847">
            <v>3705</v>
          </cell>
        </row>
        <row r="849">
          <cell r="D849" t="str">
            <v>Non-PT</v>
          </cell>
          <cell r="I849">
            <v>261968.17</v>
          </cell>
          <cell r="J849">
            <v>287495.36</v>
          </cell>
          <cell r="K849">
            <v>25527.189999999973</v>
          </cell>
          <cell r="L849">
            <v>8.8791659107124277E-2</v>
          </cell>
          <cell r="M849">
            <v>1562487.45</v>
          </cell>
          <cell r="N849">
            <v>1696455.48</v>
          </cell>
          <cell r="O849">
            <v>133968.03000000003</v>
          </cell>
          <cell r="P849">
            <v>7.8969375606603026E-2</v>
          </cell>
          <cell r="R849">
            <v>300604.24</v>
          </cell>
          <cell r="S849">
            <v>281704.08999999997</v>
          </cell>
          <cell r="T849">
            <v>238162.82</v>
          </cell>
          <cell r="U849">
            <v>234086.05</v>
          </cell>
          <cell r="V849">
            <v>232126.12</v>
          </cell>
          <cell r="W849">
            <v>261968.17</v>
          </cell>
          <cell r="X849">
            <v>0</v>
          </cell>
          <cell r="Y849">
            <v>-535</v>
          </cell>
          <cell r="Z849">
            <v>-535</v>
          </cell>
          <cell r="AA849">
            <v>0</v>
          </cell>
          <cell r="AB849">
            <v>0</v>
          </cell>
          <cell r="AD849">
            <v>286337.40000000002</v>
          </cell>
          <cell r="AE849">
            <v>248774.04</v>
          </cell>
          <cell r="AF849">
            <v>273816.5</v>
          </cell>
          <cell r="AG849">
            <v>287495.36</v>
          </cell>
          <cell r="AH849">
            <v>312536.82</v>
          </cell>
          <cell r="AI849">
            <v>287495.36</v>
          </cell>
          <cell r="AJ849">
            <v>305102.07999999996</v>
          </cell>
          <cell r="AK849">
            <v>317621.98</v>
          </cell>
          <cell r="AL849">
            <v>280265.94</v>
          </cell>
          <cell r="AM849">
            <v>317621.98</v>
          </cell>
          <cell r="AN849">
            <v>305102.07999999996</v>
          </cell>
          <cell r="AO849">
            <v>292990.74</v>
          </cell>
          <cell r="AQ849">
            <v>3515159.2800000003</v>
          </cell>
          <cell r="AR849">
            <v>3558481.2800000003</v>
          </cell>
          <cell r="AS849">
            <v>3161346.38</v>
          </cell>
          <cell r="AT849">
            <v>3045648.56</v>
          </cell>
          <cell r="AU849">
            <v>3045648.56</v>
          </cell>
          <cell r="AV849">
            <v>3069260.3600000003</v>
          </cell>
          <cell r="AW849" t="e">
            <v>#REF!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D849">
            <v>2199079.91</v>
          </cell>
          <cell r="BE849">
            <v>2829070.74</v>
          </cell>
          <cell r="BF849">
            <v>3577249.01</v>
          </cell>
          <cell r="BH849">
            <v>3515160.2800000003</v>
          </cell>
          <cell r="BI849">
            <v>3999419.84</v>
          </cell>
          <cell r="BJ849">
            <v>3965213.04</v>
          </cell>
          <cell r="BK849">
            <v>3069260.3600000003</v>
          </cell>
          <cell r="BL849">
            <v>3134295.4699999997</v>
          </cell>
          <cell r="BM849">
            <v>0</v>
          </cell>
          <cell r="BN849">
            <v>0</v>
          </cell>
          <cell r="BO849">
            <v>1571808.02</v>
          </cell>
          <cell r="BP849">
            <v>380864.81000000006</v>
          </cell>
          <cell r="BQ849">
            <v>-65035.10999999987</v>
          </cell>
          <cell r="BS849">
            <v>3172349.3</v>
          </cell>
          <cell r="BT849">
            <v>3134295.4699999997</v>
          </cell>
          <cell r="BU849">
            <v>3172349.3</v>
          </cell>
          <cell r="BV849">
            <v>-38053.830000000075</v>
          </cell>
        </row>
        <row r="851">
          <cell r="C851" t="str">
            <v>O&amp;M</v>
          </cell>
          <cell r="E851" t="str">
            <v>SC-P-E-PT-Integratio</v>
          </cell>
          <cell r="F851" t="str">
            <v>T&amp;E</v>
          </cell>
          <cell r="I851">
            <v>0</v>
          </cell>
          <cell r="J851">
            <v>0</v>
          </cell>
          <cell r="K851">
            <v>0</v>
          </cell>
          <cell r="L851" t="str">
            <v xml:space="preserve"> </v>
          </cell>
          <cell r="M851">
            <v>0</v>
          </cell>
          <cell r="N851">
            <v>0</v>
          </cell>
          <cell r="O851">
            <v>0</v>
          </cell>
          <cell r="P851" t="str">
            <v xml:space="preserve"> 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D851">
            <v>0</v>
          </cell>
          <cell r="BE851">
            <v>0</v>
          </cell>
          <cell r="BF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O851">
            <v>0</v>
          </cell>
          <cell r="BP851">
            <v>0</v>
          </cell>
          <cell r="BQ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</row>
        <row r="852">
          <cell r="C852" t="str">
            <v>O&amp;M</v>
          </cell>
          <cell r="E852" t="str">
            <v>SC-P-PT-Integration Pass Through</v>
          </cell>
          <cell r="F852" t="str">
            <v>Integration</v>
          </cell>
          <cell r="I852">
            <v>0</v>
          </cell>
          <cell r="J852">
            <v>0</v>
          </cell>
          <cell r="K852">
            <v>0</v>
          </cell>
          <cell r="L852" t="str">
            <v xml:space="preserve"> </v>
          </cell>
          <cell r="M852">
            <v>0</v>
          </cell>
          <cell r="N852">
            <v>0</v>
          </cell>
          <cell r="O852">
            <v>0</v>
          </cell>
          <cell r="P852" t="str">
            <v xml:space="preserve"> 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D852">
            <v>0</v>
          </cell>
          <cell r="BE852">
            <v>0</v>
          </cell>
          <cell r="BF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O852">
            <v>0</v>
          </cell>
          <cell r="BP852">
            <v>0</v>
          </cell>
          <cell r="BQ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</row>
        <row r="853">
          <cell r="C853" t="str">
            <v>O&amp;M</v>
          </cell>
          <cell r="E853" t="str">
            <v>SC-P-PT-CP Spend Management &amp; Procurement Ops</v>
          </cell>
          <cell r="F853" t="str">
            <v>Integration</v>
          </cell>
          <cell r="I853">
            <v>48718</v>
          </cell>
          <cell r="J853">
            <v>9819</v>
          </cell>
          <cell r="K853">
            <v>-38899</v>
          </cell>
          <cell r="L853">
            <v>-3.9616050514308991</v>
          </cell>
          <cell r="M853">
            <v>189602</v>
          </cell>
          <cell r="N853">
            <v>57926</v>
          </cell>
          <cell r="O853">
            <v>-131676</v>
          </cell>
          <cell r="P853">
            <v>-2.2731761212581572</v>
          </cell>
          <cell r="R853">
            <v>13600</v>
          </cell>
          <cell r="S853">
            <v>79785</v>
          </cell>
          <cell r="T853">
            <v>39945</v>
          </cell>
          <cell r="U853">
            <v>12464</v>
          </cell>
          <cell r="V853">
            <v>-4910</v>
          </cell>
          <cell r="W853">
            <v>48718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D853">
            <v>9773</v>
          </cell>
          <cell r="AE853">
            <v>8498</v>
          </cell>
          <cell r="AF853">
            <v>9348</v>
          </cell>
          <cell r="AG853">
            <v>9819</v>
          </cell>
          <cell r="AH853">
            <v>10669</v>
          </cell>
          <cell r="AI853">
            <v>9819</v>
          </cell>
          <cell r="AJ853">
            <v>10416</v>
          </cell>
          <cell r="AK853">
            <v>10841</v>
          </cell>
          <cell r="AL853">
            <v>9567</v>
          </cell>
          <cell r="AM853">
            <v>10841</v>
          </cell>
          <cell r="AN853">
            <v>10416</v>
          </cell>
          <cell r="AO853">
            <v>9993</v>
          </cell>
          <cell r="AQ853">
            <v>120000</v>
          </cell>
          <cell r="AR853">
            <v>120000</v>
          </cell>
          <cell r="AS853">
            <v>307455</v>
          </cell>
          <cell r="AT853">
            <v>442264</v>
          </cell>
          <cell r="AU853">
            <v>442264</v>
          </cell>
          <cell r="AV853">
            <v>442264</v>
          </cell>
          <cell r="AW853" t="e">
            <v>#REF!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D853">
            <v>47775</v>
          </cell>
          <cell r="BE853">
            <v>4389</v>
          </cell>
          <cell r="BF853">
            <v>0</v>
          </cell>
          <cell r="BH853">
            <v>120000</v>
          </cell>
          <cell r="BI853">
            <v>0</v>
          </cell>
          <cell r="BJ853">
            <v>0</v>
          </cell>
          <cell r="BK853">
            <v>442264</v>
          </cell>
          <cell r="BL853">
            <v>542264</v>
          </cell>
          <cell r="BN853">
            <v>193729</v>
          </cell>
          <cell r="BO853">
            <v>352662</v>
          </cell>
          <cell r="BP853">
            <v>-422264</v>
          </cell>
          <cell r="BQ853">
            <v>-100000</v>
          </cell>
          <cell r="BS853">
            <v>350000</v>
          </cell>
          <cell r="BT853">
            <v>542264</v>
          </cell>
          <cell r="BU853">
            <v>156271</v>
          </cell>
          <cell r="BV853">
            <v>385993</v>
          </cell>
        </row>
        <row r="855">
          <cell r="D855" t="str">
            <v>PT</v>
          </cell>
          <cell r="I855">
            <v>48718</v>
          </cell>
          <cell r="J855">
            <v>9819</v>
          </cell>
          <cell r="K855">
            <v>-38899</v>
          </cell>
          <cell r="L855">
            <v>-3.9616050514308991</v>
          </cell>
          <cell r="M855">
            <v>189602</v>
          </cell>
          <cell r="N855">
            <v>57926</v>
          </cell>
          <cell r="O855">
            <v>-131676</v>
          </cell>
          <cell r="P855">
            <v>-2.2731761212581572</v>
          </cell>
          <cell r="R855">
            <v>13600</v>
          </cell>
          <cell r="S855">
            <v>79785</v>
          </cell>
          <cell r="T855">
            <v>39945</v>
          </cell>
          <cell r="U855">
            <v>12464</v>
          </cell>
          <cell r="V855">
            <v>-4910</v>
          </cell>
          <cell r="W855">
            <v>48718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>
            <v>9773</v>
          </cell>
          <cell r="AE855">
            <v>8498</v>
          </cell>
          <cell r="AF855">
            <v>9348</v>
          </cell>
          <cell r="AG855">
            <v>9819</v>
          </cell>
          <cell r="AH855">
            <v>10669</v>
          </cell>
          <cell r="AI855">
            <v>9819</v>
          </cell>
          <cell r="AJ855">
            <v>10416</v>
          </cell>
          <cell r="AK855">
            <v>10841</v>
          </cell>
          <cell r="AL855">
            <v>9567</v>
          </cell>
          <cell r="AM855">
            <v>10841</v>
          </cell>
          <cell r="AN855">
            <v>10416</v>
          </cell>
          <cell r="AO855">
            <v>9993</v>
          </cell>
          <cell r="AQ855">
            <v>120000</v>
          </cell>
          <cell r="AR855">
            <v>120000</v>
          </cell>
          <cell r="AS855">
            <v>307455</v>
          </cell>
          <cell r="AT855">
            <v>442264</v>
          </cell>
          <cell r="AU855">
            <v>442264</v>
          </cell>
          <cell r="AV855">
            <v>442264</v>
          </cell>
          <cell r="AW855" t="e">
            <v>#REF!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D855">
            <v>47775</v>
          </cell>
          <cell r="BE855">
            <v>4389</v>
          </cell>
          <cell r="BF855">
            <v>0</v>
          </cell>
          <cell r="BH855">
            <v>120000</v>
          </cell>
          <cell r="BI855">
            <v>0</v>
          </cell>
          <cell r="BJ855">
            <v>0</v>
          </cell>
          <cell r="BK855">
            <v>442264</v>
          </cell>
          <cell r="BL855">
            <v>542264</v>
          </cell>
          <cell r="BM855">
            <v>0</v>
          </cell>
          <cell r="BN855">
            <v>193729</v>
          </cell>
          <cell r="BO855">
            <v>352662</v>
          </cell>
          <cell r="BP855">
            <v>-422264</v>
          </cell>
          <cell r="BQ855">
            <v>-100000</v>
          </cell>
          <cell r="BS855">
            <v>350000</v>
          </cell>
          <cell r="BT855">
            <v>542264</v>
          </cell>
          <cell r="BU855">
            <v>156271</v>
          </cell>
          <cell r="BV855">
            <v>385993</v>
          </cell>
        </row>
        <row r="857">
          <cell r="C857" t="str">
            <v>O &amp; M Total</v>
          </cell>
          <cell r="I857">
            <v>310686.17000000004</v>
          </cell>
          <cell r="J857">
            <v>297314.36</v>
          </cell>
          <cell r="K857">
            <v>-13371.810000000027</v>
          </cell>
          <cell r="L857">
            <v>-4.4975325107068587E-2</v>
          </cell>
          <cell r="M857">
            <v>1752089.45</v>
          </cell>
          <cell r="N857">
            <v>1754381.48</v>
          </cell>
          <cell r="O857">
            <v>2292.0300000000279</v>
          </cell>
          <cell r="P857">
            <v>1.3064604398354844E-3</v>
          </cell>
          <cell r="R857">
            <v>314204.24</v>
          </cell>
          <cell r="S857">
            <v>361489.08999999997</v>
          </cell>
          <cell r="T857">
            <v>278107.82</v>
          </cell>
          <cell r="U857">
            <v>246550.05</v>
          </cell>
          <cell r="V857">
            <v>227216.12</v>
          </cell>
          <cell r="W857">
            <v>310686.17000000004</v>
          </cell>
          <cell r="X857">
            <v>0</v>
          </cell>
          <cell r="Y857">
            <v>-535</v>
          </cell>
          <cell r="Z857">
            <v>-535</v>
          </cell>
          <cell r="AA857">
            <v>0</v>
          </cell>
          <cell r="AB857">
            <v>0</v>
          </cell>
          <cell r="AD857">
            <v>296110.40000000002</v>
          </cell>
          <cell r="AE857">
            <v>257272.04</v>
          </cell>
          <cell r="AF857">
            <v>283164.5</v>
          </cell>
          <cell r="AG857">
            <v>297314.36</v>
          </cell>
          <cell r="AH857">
            <v>323205.82</v>
          </cell>
          <cell r="AI857">
            <v>297314.36</v>
          </cell>
          <cell r="AJ857">
            <v>315518.07999999996</v>
          </cell>
          <cell r="AK857">
            <v>328462.98</v>
          </cell>
          <cell r="AL857">
            <v>289832.94</v>
          </cell>
          <cell r="AM857">
            <v>328462.98</v>
          </cell>
          <cell r="AN857">
            <v>315518.07999999996</v>
          </cell>
          <cell r="AO857">
            <v>302983.74</v>
          </cell>
          <cell r="AQ857">
            <v>3635159.2800000003</v>
          </cell>
          <cell r="AR857">
            <v>3678481.2800000003</v>
          </cell>
          <cell r="AS857">
            <v>3468801.38</v>
          </cell>
          <cell r="AT857">
            <v>3487912.56</v>
          </cell>
          <cell r="AU857">
            <v>3487912.56</v>
          </cell>
          <cell r="AV857">
            <v>3511524.3600000003</v>
          </cell>
          <cell r="AW857" t="e">
            <v>#REF!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D857">
            <v>2246854.91</v>
          </cell>
          <cell r="BE857">
            <v>2833459.74</v>
          </cell>
          <cell r="BF857">
            <v>3577249.01</v>
          </cell>
          <cell r="BH857">
            <v>3635160.2800000003</v>
          </cell>
          <cell r="BI857">
            <v>3999419.84</v>
          </cell>
          <cell r="BJ857">
            <v>3965213.04</v>
          </cell>
          <cell r="BK857">
            <v>3511524.3600000003</v>
          </cell>
          <cell r="BL857">
            <v>3676559.4699999997</v>
          </cell>
          <cell r="BM857">
            <v>0</v>
          </cell>
          <cell r="BN857">
            <v>193729</v>
          </cell>
          <cell r="BO857">
            <v>1924470.02</v>
          </cell>
          <cell r="BP857">
            <v>-41399.189999999944</v>
          </cell>
          <cell r="BQ857">
            <v>-165035.10999999987</v>
          </cell>
          <cell r="BS857">
            <v>3522349.3</v>
          </cell>
          <cell r="BT857">
            <v>3676559.4699999997</v>
          </cell>
          <cell r="BU857">
            <v>3328620.3</v>
          </cell>
          <cell r="BV857">
            <v>347939.16999999993</v>
          </cell>
        </row>
        <row r="859">
          <cell r="I859">
            <v>160206.527</v>
          </cell>
          <cell r="J859">
            <v>76600.594199999992</v>
          </cell>
          <cell r="K859">
            <v>-83605.93280000001</v>
          </cell>
          <cell r="L859">
            <v>-1.0914527971115924</v>
          </cell>
          <cell r="M859">
            <v>446359.92059999995</v>
          </cell>
          <cell r="N859">
            <v>204565.05459999997</v>
          </cell>
          <cell r="O859">
            <v>-241794.86599999998</v>
          </cell>
          <cell r="P859">
            <v>-1.1819949720776992</v>
          </cell>
          <cell r="W859">
            <v>160206.527</v>
          </cell>
          <cell r="AV859">
            <v>487829.3</v>
          </cell>
          <cell r="BH859">
            <v>594928.05739999958</v>
          </cell>
          <cell r="BK859">
            <v>487829.3</v>
          </cell>
          <cell r="BL859">
            <v>487829.3</v>
          </cell>
          <cell r="BP859">
            <v>107098.75739999959</v>
          </cell>
        </row>
        <row r="860">
          <cell r="I860">
            <v>150479.64300000004</v>
          </cell>
          <cell r="J860">
            <v>220713.76579999999</v>
          </cell>
          <cell r="K860">
            <v>70234.122799999954</v>
          </cell>
          <cell r="L860">
            <v>0.31821360369358509</v>
          </cell>
          <cell r="M860">
            <v>1305729.5293999999</v>
          </cell>
          <cell r="N860">
            <v>1549816.4254000001</v>
          </cell>
          <cell r="O860">
            <v>244086.89600000018</v>
          </cell>
          <cell r="P860">
            <v>0.15749406961989226</v>
          </cell>
          <cell r="W860">
            <v>150479.64300000004</v>
          </cell>
          <cell r="AV860">
            <v>3023695.0600000005</v>
          </cell>
          <cell r="BH860">
            <v>3040232.2226000009</v>
          </cell>
          <cell r="BK860">
            <v>3023695.0600000005</v>
          </cell>
          <cell r="BL860">
            <v>3188730.17</v>
          </cell>
          <cell r="BP860">
            <v>-148497.94739999902</v>
          </cell>
        </row>
        <row r="862">
          <cell r="B862" t="str">
            <v>Supply Chain Management</v>
          </cell>
          <cell r="I862">
            <v>310686.17000000004</v>
          </cell>
          <cell r="J862">
            <v>300907.36</v>
          </cell>
          <cell r="K862">
            <v>-9778.8100000000268</v>
          </cell>
          <cell r="L862">
            <v>-3.2497742826895382E-2</v>
          </cell>
          <cell r="M862">
            <v>1752089.45</v>
          </cell>
          <cell r="N862">
            <v>1775426.48</v>
          </cell>
          <cell r="O862">
            <v>23337.030000000028</v>
          </cell>
          <cell r="P862">
            <v>1.3144464309217709E-2</v>
          </cell>
          <cell r="R862">
            <v>314204.24</v>
          </cell>
          <cell r="S862">
            <v>362167.08999999997</v>
          </cell>
          <cell r="T862">
            <v>281637.82</v>
          </cell>
          <cell r="U862">
            <v>250615.05</v>
          </cell>
          <cell r="V862">
            <v>232779.08</v>
          </cell>
          <cell r="W862">
            <v>310686.17000000004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>
            <v>299600.40000000002</v>
          </cell>
          <cell r="AE862">
            <v>260352.04</v>
          </cell>
          <cell r="AF862">
            <v>286552.5</v>
          </cell>
          <cell r="AG862">
            <v>300907.36</v>
          </cell>
          <cell r="AH862">
            <v>327106.82</v>
          </cell>
          <cell r="AI862">
            <v>300907.36</v>
          </cell>
          <cell r="AJ862">
            <v>319316.07999999996</v>
          </cell>
          <cell r="AK862">
            <v>332363.98</v>
          </cell>
          <cell r="AL862">
            <v>293322.94</v>
          </cell>
          <cell r="AM862">
            <v>332363.98</v>
          </cell>
          <cell r="AN862">
            <v>319316.07999999996</v>
          </cell>
          <cell r="AO862">
            <v>306371.74</v>
          </cell>
          <cell r="AQ862">
            <v>3678481.2800000003</v>
          </cell>
          <cell r="AR862">
            <v>3678481.2800000003</v>
          </cell>
          <cell r="AS862">
            <v>3468801.38</v>
          </cell>
          <cell r="AT862">
            <v>3487912.56</v>
          </cell>
          <cell r="AU862">
            <v>3487912.56</v>
          </cell>
          <cell r="AV862">
            <v>3511524.3600000003</v>
          </cell>
          <cell r="AW862" t="e">
            <v>#REF!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D862">
            <v>2270443.91</v>
          </cell>
          <cell r="BE862">
            <v>2857048.74</v>
          </cell>
          <cell r="BF862">
            <v>3600838.01</v>
          </cell>
          <cell r="BH862">
            <v>3678481.2800000003</v>
          </cell>
          <cell r="BI862">
            <v>3999419.84</v>
          </cell>
          <cell r="BJ862">
            <v>3965213.04</v>
          </cell>
          <cell r="BK862">
            <v>3511524.3600000003</v>
          </cell>
          <cell r="BL862">
            <v>3676559.4699999997</v>
          </cell>
          <cell r="BM862">
            <v>0</v>
          </cell>
          <cell r="BN862">
            <v>193729</v>
          </cell>
          <cell r="BO862">
            <v>1924470.02</v>
          </cell>
          <cell r="BP862">
            <v>1921.8100000000559</v>
          </cell>
          <cell r="BQ862">
            <v>-165035.10999999987</v>
          </cell>
          <cell r="BS862">
            <v>3526054.3</v>
          </cell>
          <cell r="BT862">
            <v>3676559.4699999997</v>
          </cell>
          <cell r="BU862">
            <v>3332325.3</v>
          </cell>
          <cell r="BV862">
            <v>344234.16999999993</v>
          </cell>
        </row>
        <row r="864">
          <cell r="C864" t="str">
            <v>O&amp;M</v>
          </cell>
          <cell r="E864" t="str">
            <v>TH-P-Treas -Hld</v>
          </cell>
          <cell r="I864">
            <v>0</v>
          </cell>
          <cell r="J864">
            <v>0</v>
          </cell>
          <cell r="K864">
            <v>0</v>
          </cell>
          <cell r="L864" t="str">
            <v xml:space="preserve"> </v>
          </cell>
          <cell r="M864">
            <v>0</v>
          </cell>
          <cell r="N864">
            <v>0</v>
          </cell>
          <cell r="O864">
            <v>0</v>
          </cell>
          <cell r="P864" t="str">
            <v xml:space="preserve"> 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D864">
            <v>0</v>
          </cell>
          <cell r="BE864">
            <v>0</v>
          </cell>
          <cell r="BF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O864">
            <v>0</v>
          </cell>
          <cell r="BP864">
            <v>0</v>
          </cell>
          <cell r="BQ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</row>
        <row r="866">
          <cell r="D866" t="str">
            <v>Non-PT</v>
          </cell>
          <cell r="I866">
            <v>0</v>
          </cell>
          <cell r="J866">
            <v>0</v>
          </cell>
          <cell r="K866">
            <v>0</v>
          </cell>
          <cell r="L866" t="str">
            <v xml:space="preserve"> </v>
          </cell>
          <cell r="M866">
            <v>0</v>
          </cell>
          <cell r="N866">
            <v>0</v>
          </cell>
          <cell r="O866">
            <v>0</v>
          </cell>
          <cell r="P866" t="str">
            <v xml:space="preserve"> 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D866">
            <v>0</v>
          </cell>
          <cell r="BE866">
            <v>0</v>
          </cell>
          <cell r="BF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</row>
        <row r="868">
          <cell r="D868" t="str">
            <v>PT</v>
          </cell>
          <cell r="E868" t="str">
            <v>TH-P-PT-TreasHlg</v>
          </cell>
          <cell r="I868">
            <v>0</v>
          </cell>
          <cell r="J868">
            <v>0</v>
          </cell>
          <cell r="K868">
            <v>0</v>
          </cell>
          <cell r="L868" t="str">
            <v xml:space="preserve"> </v>
          </cell>
          <cell r="M868">
            <v>0</v>
          </cell>
          <cell r="N868">
            <v>0</v>
          </cell>
          <cell r="O868">
            <v>0</v>
          </cell>
          <cell r="P868" t="str">
            <v xml:space="preserve"> 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D868">
            <v>0</v>
          </cell>
          <cell r="BE868">
            <v>0</v>
          </cell>
          <cell r="BF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O868">
            <v>0</v>
          </cell>
          <cell r="BP868">
            <v>0</v>
          </cell>
          <cell r="BQ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</row>
        <row r="869">
          <cell r="D869" t="str">
            <v>PT</v>
          </cell>
          <cell r="E869" t="str">
            <v>TH-P-E-PT-Integratio</v>
          </cell>
          <cell r="I869">
            <v>0</v>
          </cell>
          <cell r="J869">
            <v>0</v>
          </cell>
          <cell r="K869">
            <v>0</v>
          </cell>
          <cell r="L869" t="str">
            <v xml:space="preserve"> </v>
          </cell>
          <cell r="M869">
            <v>0</v>
          </cell>
          <cell r="N869">
            <v>0</v>
          </cell>
          <cell r="O869">
            <v>0</v>
          </cell>
          <cell r="P869" t="str">
            <v xml:space="preserve"> 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D869">
            <v>0</v>
          </cell>
          <cell r="BE869">
            <v>0</v>
          </cell>
          <cell r="BF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O869">
            <v>0</v>
          </cell>
          <cell r="BP869">
            <v>0</v>
          </cell>
          <cell r="BQ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</row>
        <row r="871">
          <cell r="C871" t="str">
            <v>O&amp;M</v>
          </cell>
          <cell r="D871" t="str">
            <v>PT</v>
          </cell>
          <cell r="I871">
            <v>0</v>
          </cell>
          <cell r="J871">
            <v>0</v>
          </cell>
          <cell r="K871">
            <v>0</v>
          </cell>
          <cell r="L871" t="str">
            <v xml:space="preserve"> </v>
          </cell>
          <cell r="M871">
            <v>0</v>
          </cell>
          <cell r="N871">
            <v>0</v>
          </cell>
          <cell r="O871">
            <v>0</v>
          </cell>
          <cell r="P871" t="str">
            <v xml:space="preserve"> 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D871">
            <v>0</v>
          </cell>
          <cell r="BE871">
            <v>0</v>
          </cell>
          <cell r="BF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</row>
        <row r="873">
          <cell r="C873" t="str">
            <v>O &amp; M Total</v>
          </cell>
          <cell r="I873">
            <v>0</v>
          </cell>
          <cell r="J873">
            <v>0</v>
          </cell>
          <cell r="K873">
            <v>0</v>
          </cell>
          <cell r="L873" t="str">
            <v xml:space="preserve"> </v>
          </cell>
          <cell r="M873">
            <v>0</v>
          </cell>
          <cell r="N873">
            <v>0</v>
          </cell>
          <cell r="O873">
            <v>0</v>
          </cell>
          <cell r="P873" t="str">
            <v xml:space="preserve"> 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D873">
            <v>0</v>
          </cell>
          <cell r="BE873">
            <v>0</v>
          </cell>
          <cell r="BF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</row>
        <row r="875">
          <cell r="I875">
            <v>-10645.029999999999</v>
          </cell>
          <cell r="J875">
            <v>-602.51559999999995</v>
          </cell>
          <cell r="K875">
            <v>10042.514399999998</v>
          </cell>
          <cell r="L875">
            <v>-16.667642132419473</v>
          </cell>
          <cell r="M875">
            <v>-83432.013999999981</v>
          </cell>
          <cell r="N875">
            <v>-2888.6203999999998</v>
          </cell>
          <cell r="O875">
            <v>80543.393599999981</v>
          </cell>
          <cell r="P875">
            <v>-27.88299687975616</v>
          </cell>
          <cell r="W875">
            <v>-10645.029999999999</v>
          </cell>
          <cell r="AV875">
            <v>243944.38079999998</v>
          </cell>
          <cell r="BH875">
            <v>58344.647599999982</v>
          </cell>
          <cell r="BK875">
            <v>243944.38079999998</v>
          </cell>
          <cell r="BL875">
            <v>243944.38079999998</v>
          </cell>
          <cell r="BP875">
            <v>-185599.73320000002</v>
          </cell>
        </row>
        <row r="876">
          <cell r="I876">
            <v>10645.029999999999</v>
          </cell>
          <cell r="J876">
            <v>602.51559999999995</v>
          </cell>
          <cell r="K876">
            <v>-10042.514399999998</v>
          </cell>
          <cell r="L876">
            <v>-16.667642132419473</v>
          </cell>
          <cell r="M876">
            <v>83432.013999999981</v>
          </cell>
          <cell r="N876">
            <v>2888.6203999999998</v>
          </cell>
          <cell r="O876">
            <v>-80543.393599999981</v>
          </cell>
          <cell r="P876">
            <v>-27.88299687975616</v>
          </cell>
          <cell r="W876">
            <v>10645.029999999999</v>
          </cell>
          <cell r="AV876">
            <v>-243944.38079999998</v>
          </cell>
          <cell r="BH876">
            <v>-58344.647599999982</v>
          </cell>
          <cell r="BK876">
            <v>-243944.38079999998</v>
          </cell>
          <cell r="BL876">
            <v>-243944.38079999998</v>
          </cell>
          <cell r="BP876">
            <v>185599.73320000002</v>
          </cell>
        </row>
        <row r="878">
          <cell r="B878" t="str">
            <v>Treasury - Holdings</v>
          </cell>
          <cell r="I878">
            <v>0</v>
          </cell>
          <cell r="J878">
            <v>0</v>
          </cell>
          <cell r="K878">
            <v>0</v>
          </cell>
          <cell r="L878" t="str">
            <v xml:space="preserve"> </v>
          </cell>
          <cell r="M878">
            <v>0</v>
          </cell>
          <cell r="N878">
            <v>0</v>
          </cell>
          <cell r="O878">
            <v>0</v>
          </cell>
          <cell r="P878" t="str">
            <v xml:space="preserve"> 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D878">
            <v>0</v>
          </cell>
          <cell r="BE878">
            <v>0</v>
          </cell>
          <cell r="BF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</row>
        <row r="880">
          <cell r="E880" t="str">
            <v>PR-P-C-CorpPrpSvsDef</v>
          </cell>
          <cell r="I880">
            <v>1663.68</v>
          </cell>
          <cell r="J880">
            <v>0</v>
          </cell>
          <cell r="K880">
            <v>-1663.68</v>
          </cell>
          <cell r="L880" t="str">
            <v xml:space="preserve"> </v>
          </cell>
          <cell r="M880">
            <v>6932</v>
          </cell>
          <cell r="N880">
            <v>0</v>
          </cell>
          <cell r="O880">
            <v>-6932</v>
          </cell>
          <cell r="P880" t="str">
            <v xml:space="preserve"> </v>
          </cell>
          <cell r="R880">
            <v>0</v>
          </cell>
          <cell r="S880">
            <v>0</v>
          </cell>
          <cell r="T880">
            <v>0</v>
          </cell>
          <cell r="U880">
            <v>3188.72</v>
          </cell>
          <cell r="V880">
            <v>2079.6</v>
          </cell>
          <cell r="W880">
            <v>1663.68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D880">
            <v>21652.68</v>
          </cell>
          <cell r="BE880">
            <v>25501.88</v>
          </cell>
          <cell r="BF880">
            <v>20694.240000000002</v>
          </cell>
          <cell r="BH880">
            <v>0</v>
          </cell>
          <cell r="BI880">
            <v>102429.47</v>
          </cell>
          <cell r="BJ880">
            <v>132543.95000000001</v>
          </cell>
          <cell r="BK880">
            <v>0</v>
          </cell>
          <cell r="BL880">
            <v>0</v>
          </cell>
          <cell r="BO880">
            <v>-6932</v>
          </cell>
          <cell r="BP880">
            <v>0</v>
          </cell>
          <cell r="BQ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</row>
        <row r="881">
          <cell r="E881">
            <v>0</v>
          </cell>
          <cell r="I881">
            <v>0</v>
          </cell>
          <cell r="J881">
            <v>0</v>
          </cell>
          <cell r="K881">
            <v>0</v>
          </cell>
          <cell r="L881" t="str">
            <v xml:space="preserve"> </v>
          </cell>
          <cell r="M881">
            <v>0</v>
          </cell>
          <cell r="N881">
            <v>0</v>
          </cell>
          <cell r="O881">
            <v>0</v>
          </cell>
          <cell r="P881" t="str">
            <v xml:space="preserve"> 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D881">
            <v>0</v>
          </cell>
          <cell r="BE881">
            <v>0</v>
          </cell>
          <cell r="BF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O881">
            <v>0</v>
          </cell>
          <cell r="BP881">
            <v>0</v>
          </cell>
          <cell r="BQ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</row>
        <row r="882">
          <cell r="E882" t="str">
            <v>PR-P-C-CorpProp</v>
          </cell>
          <cell r="I882">
            <v>22321.040000000001</v>
          </cell>
          <cell r="J882">
            <v>0</v>
          </cell>
          <cell r="K882">
            <v>-22321.040000000001</v>
          </cell>
          <cell r="L882" t="str">
            <v xml:space="preserve"> </v>
          </cell>
          <cell r="M882">
            <v>247333.76000000001</v>
          </cell>
          <cell r="N882">
            <v>0</v>
          </cell>
          <cell r="O882">
            <v>-247333.76000000001</v>
          </cell>
          <cell r="P882" t="str">
            <v xml:space="preserve"> </v>
          </cell>
          <cell r="R882">
            <v>0</v>
          </cell>
          <cell r="S882">
            <v>11333.82</v>
          </cell>
          <cell r="T882">
            <v>18473.78</v>
          </cell>
          <cell r="U882">
            <v>178117.74</v>
          </cell>
          <cell r="V882">
            <v>17087.38</v>
          </cell>
          <cell r="W882">
            <v>22321.040000000001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D882">
            <v>264190.55</v>
          </cell>
          <cell r="BE882">
            <v>303785.92</v>
          </cell>
          <cell r="BF882">
            <v>332610.84000000003</v>
          </cell>
          <cell r="BH882">
            <v>0</v>
          </cell>
          <cell r="BI882">
            <v>647182.41</v>
          </cell>
          <cell r="BJ882">
            <v>1216722.3500000001</v>
          </cell>
          <cell r="BK882">
            <v>0</v>
          </cell>
          <cell r="BL882">
            <v>0</v>
          </cell>
          <cell r="BO882">
            <v>-247333.76000000001</v>
          </cell>
          <cell r="BP882">
            <v>0</v>
          </cell>
          <cell r="BQ882">
            <v>0</v>
          </cell>
          <cell r="BS882">
            <v>198253.05</v>
          </cell>
          <cell r="BT882">
            <v>0</v>
          </cell>
          <cell r="BU882">
            <v>198253.05</v>
          </cell>
          <cell r="BV882">
            <v>-198253.05</v>
          </cell>
        </row>
        <row r="883">
          <cell r="E883" t="str">
            <v>ADD: DSM</v>
          </cell>
          <cell r="I883">
            <v>0</v>
          </cell>
          <cell r="J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D883">
            <v>0</v>
          </cell>
          <cell r="BE883">
            <v>0</v>
          </cell>
          <cell r="BF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O883">
            <v>0</v>
          </cell>
          <cell r="BP883">
            <v>0</v>
          </cell>
          <cell r="BQ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</row>
        <row r="885">
          <cell r="D885" t="str">
            <v>Non-PT</v>
          </cell>
          <cell r="I885">
            <v>23984.720000000001</v>
          </cell>
          <cell r="J885">
            <v>0</v>
          </cell>
          <cell r="K885">
            <v>-23984.720000000001</v>
          </cell>
          <cell r="L885" t="str">
            <v xml:space="preserve"> </v>
          </cell>
          <cell r="M885">
            <v>254265.76</v>
          </cell>
          <cell r="N885">
            <v>0</v>
          </cell>
          <cell r="O885">
            <v>-254265.76</v>
          </cell>
          <cell r="P885" t="str">
            <v xml:space="preserve"> </v>
          </cell>
          <cell r="R885">
            <v>0</v>
          </cell>
          <cell r="S885">
            <v>11333.82</v>
          </cell>
          <cell r="T885">
            <v>18473.78</v>
          </cell>
          <cell r="U885">
            <v>181306.46</v>
          </cell>
          <cell r="V885">
            <v>19166.98</v>
          </cell>
          <cell r="W885">
            <v>23984.720000000001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D885">
            <v>285843.23</v>
          </cell>
          <cell r="BE885">
            <v>329287.8</v>
          </cell>
          <cell r="BF885">
            <v>353305.08</v>
          </cell>
          <cell r="BH885">
            <v>0</v>
          </cell>
          <cell r="BI885">
            <v>749611.88</v>
          </cell>
          <cell r="BJ885">
            <v>1349266.3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-254265.76</v>
          </cell>
          <cell r="BP885">
            <v>0</v>
          </cell>
          <cell r="BQ885">
            <v>0</v>
          </cell>
          <cell r="BS885">
            <v>198253.05</v>
          </cell>
          <cell r="BT885">
            <v>0</v>
          </cell>
          <cell r="BU885">
            <v>198253.05</v>
          </cell>
          <cell r="BV885">
            <v>-198253.05</v>
          </cell>
        </row>
        <row r="887">
          <cell r="E887">
            <v>0</v>
          </cell>
          <cell r="I887">
            <v>175</v>
          </cell>
          <cell r="J887">
            <v>0</v>
          </cell>
          <cell r="K887">
            <v>-175</v>
          </cell>
          <cell r="L887" t="str">
            <v xml:space="preserve"> </v>
          </cell>
          <cell r="M887">
            <v>258</v>
          </cell>
          <cell r="N887">
            <v>0</v>
          </cell>
          <cell r="O887">
            <v>-258</v>
          </cell>
          <cell r="P887" t="str">
            <v xml:space="preserve"> </v>
          </cell>
          <cell r="R887">
            <v>1200</v>
          </cell>
          <cell r="S887">
            <v>-1200</v>
          </cell>
          <cell r="T887">
            <v>83</v>
          </cell>
          <cell r="U887">
            <v>0</v>
          </cell>
          <cell r="V887">
            <v>0</v>
          </cell>
          <cell r="W887">
            <v>175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D887">
            <v>0</v>
          </cell>
          <cell r="BE887">
            <v>0</v>
          </cell>
          <cell r="BF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O887">
            <v>-258</v>
          </cell>
          <cell r="BP887">
            <v>0</v>
          </cell>
          <cell r="BQ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</row>
        <row r="888">
          <cell r="E888" t="str">
            <v>PR-P-PT-C-CrpPrpSvDf</v>
          </cell>
          <cell r="I888">
            <v>0</v>
          </cell>
          <cell r="J888">
            <v>0</v>
          </cell>
          <cell r="K888">
            <v>0</v>
          </cell>
          <cell r="L888" t="str">
            <v xml:space="preserve"> </v>
          </cell>
          <cell r="M888">
            <v>2061</v>
          </cell>
          <cell r="N888">
            <v>0</v>
          </cell>
          <cell r="O888">
            <v>-2061</v>
          </cell>
          <cell r="P888" t="str">
            <v xml:space="preserve"> </v>
          </cell>
          <cell r="R888">
            <v>0</v>
          </cell>
          <cell r="S888">
            <v>0</v>
          </cell>
          <cell r="T888">
            <v>0</v>
          </cell>
          <cell r="U888">
            <v>2061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D888">
            <v>0</v>
          </cell>
          <cell r="BE888">
            <v>27130</v>
          </cell>
          <cell r="BF888">
            <v>7645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O888">
            <v>-2061</v>
          </cell>
          <cell r="BP888">
            <v>0</v>
          </cell>
          <cell r="BQ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</row>
        <row r="889">
          <cell r="E889" t="str">
            <v>PR-P-PT-C-CrpPrpPrfS</v>
          </cell>
          <cell r="I889">
            <v>22150</v>
          </cell>
          <cell r="J889">
            <v>6694</v>
          </cell>
          <cell r="K889">
            <v>-15456</v>
          </cell>
          <cell r="L889">
            <v>-2.308933373170003</v>
          </cell>
          <cell r="M889">
            <v>120077</v>
          </cell>
          <cell r="N889">
            <v>41440</v>
          </cell>
          <cell r="O889">
            <v>-78637</v>
          </cell>
          <cell r="P889">
            <v>-1.8976110038610039</v>
          </cell>
          <cell r="R889">
            <v>5243</v>
          </cell>
          <cell r="S889">
            <v>9749</v>
          </cell>
          <cell r="T889">
            <v>23835</v>
          </cell>
          <cell r="U889">
            <v>46256</v>
          </cell>
          <cell r="V889">
            <v>12844</v>
          </cell>
          <cell r="W889">
            <v>22150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D889">
            <v>7332</v>
          </cell>
          <cell r="AE889">
            <v>6375</v>
          </cell>
          <cell r="AF889">
            <v>7013</v>
          </cell>
          <cell r="AG889">
            <v>6694</v>
          </cell>
          <cell r="AH889">
            <v>7332</v>
          </cell>
          <cell r="AI889">
            <v>6694</v>
          </cell>
          <cell r="AJ889">
            <v>7013</v>
          </cell>
          <cell r="AK889">
            <v>7332</v>
          </cell>
          <cell r="AL889">
            <v>6375</v>
          </cell>
          <cell r="AM889">
            <v>7332</v>
          </cell>
          <cell r="AN889">
            <v>7013</v>
          </cell>
          <cell r="AO889">
            <v>6695</v>
          </cell>
          <cell r="AQ889">
            <v>83200</v>
          </cell>
          <cell r="AR889">
            <v>83200</v>
          </cell>
          <cell r="AS889">
            <v>83200</v>
          </cell>
          <cell r="AT889">
            <v>83200</v>
          </cell>
          <cell r="AU889">
            <v>83200</v>
          </cell>
          <cell r="AV889">
            <v>83200</v>
          </cell>
          <cell r="AW889" t="e">
            <v>#REF!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D889">
            <v>460512</v>
          </cell>
          <cell r="BE889">
            <v>204540.5</v>
          </cell>
          <cell r="BF889">
            <v>96045.42</v>
          </cell>
          <cell r="BH889">
            <v>83200</v>
          </cell>
          <cell r="BI889">
            <v>108636</v>
          </cell>
          <cell r="BJ889">
            <v>105986</v>
          </cell>
          <cell r="BK889">
            <v>83200</v>
          </cell>
          <cell r="BL889">
            <v>83200</v>
          </cell>
          <cell r="BO889">
            <v>-36877</v>
          </cell>
          <cell r="BP889">
            <v>0</v>
          </cell>
          <cell r="BQ889">
            <v>0</v>
          </cell>
          <cell r="BS889">
            <v>200000</v>
          </cell>
          <cell r="BT889">
            <v>83200</v>
          </cell>
          <cell r="BU889">
            <v>200000</v>
          </cell>
          <cell r="BV889">
            <v>-116800</v>
          </cell>
        </row>
        <row r="891">
          <cell r="D891" t="str">
            <v>PT</v>
          </cell>
          <cell r="I891">
            <v>22325</v>
          </cell>
          <cell r="J891">
            <v>6694</v>
          </cell>
          <cell r="K891">
            <v>-15631</v>
          </cell>
          <cell r="L891">
            <v>-2.335076187630714</v>
          </cell>
          <cell r="M891">
            <v>122396</v>
          </cell>
          <cell r="N891">
            <v>41440</v>
          </cell>
          <cell r="O891">
            <v>-80956</v>
          </cell>
          <cell r="P891">
            <v>-1.9535714285714285</v>
          </cell>
          <cell r="R891">
            <v>6443</v>
          </cell>
          <cell r="S891">
            <v>8549</v>
          </cell>
          <cell r="T891">
            <v>23918</v>
          </cell>
          <cell r="U891">
            <v>48317</v>
          </cell>
          <cell r="V891">
            <v>12844</v>
          </cell>
          <cell r="W891">
            <v>22325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>
            <v>7332</v>
          </cell>
          <cell r="AE891">
            <v>6375</v>
          </cell>
          <cell r="AF891">
            <v>7013</v>
          </cell>
          <cell r="AG891">
            <v>6694</v>
          </cell>
          <cell r="AH891">
            <v>7332</v>
          </cell>
          <cell r="AI891">
            <v>6694</v>
          </cell>
          <cell r="AJ891">
            <v>7013</v>
          </cell>
          <cell r="AK891">
            <v>7332</v>
          </cell>
          <cell r="AL891">
            <v>6375</v>
          </cell>
          <cell r="AM891">
            <v>7332</v>
          </cell>
          <cell r="AN891">
            <v>7013</v>
          </cell>
          <cell r="AO891">
            <v>6695</v>
          </cell>
          <cell r="AQ891">
            <v>83200</v>
          </cell>
          <cell r="AR891">
            <v>83200</v>
          </cell>
          <cell r="AS891">
            <v>83200</v>
          </cell>
          <cell r="AT891">
            <v>83200</v>
          </cell>
          <cell r="AU891">
            <v>83200</v>
          </cell>
          <cell r="AV891">
            <v>83200</v>
          </cell>
          <cell r="AW891" t="e">
            <v>#REF!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D891">
            <v>460512</v>
          </cell>
          <cell r="BE891">
            <v>231670.5</v>
          </cell>
          <cell r="BF891">
            <v>103690.42</v>
          </cell>
          <cell r="BH891">
            <v>83200</v>
          </cell>
          <cell r="BI891">
            <v>108636</v>
          </cell>
          <cell r="BJ891">
            <v>105986</v>
          </cell>
          <cell r="BK891">
            <v>83200</v>
          </cell>
          <cell r="BL891">
            <v>83200</v>
          </cell>
          <cell r="BM891">
            <v>0</v>
          </cell>
          <cell r="BN891">
            <v>0</v>
          </cell>
          <cell r="BO891">
            <v>-39196</v>
          </cell>
          <cell r="BP891">
            <v>0</v>
          </cell>
          <cell r="BQ891">
            <v>0</v>
          </cell>
          <cell r="BS891">
            <v>200000</v>
          </cell>
          <cell r="BT891">
            <v>83200</v>
          </cell>
          <cell r="BU891">
            <v>200000</v>
          </cell>
          <cell r="BV891">
            <v>-116800</v>
          </cell>
        </row>
        <row r="893">
          <cell r="C893" t="str">
            <v>Capital Total</v>
          </cell>
          <cell r="I893">
            <v>46309.72</v>
          </cell>
          <cell r="J893">
            <v>6694</v>
          </cell>
          <cell r="K893">
            <v>-39615.72</v>
          </cell>
          <cell r="L893">
            <v>-5.9180938153570359</v>
          </cell>
          <cell r="M893">
            <v>376661.76000000001</v>
          </cell>
          <cell r="N893">
            <v>41440</v>
          </cell>
          <cell r="O893">
            <v>-335221.76000000001</v>
          </cell>
          <cell r="P893">
            <v>-8.0893281853281849</v>
          </cell>
          <cell r="R893">
            <v>6443</v>
          </cell>
          <cell r="S893">
            <v>19882.82</v>
          </cell>
          <cell r="T893">
            <v>42391.78</v>
          </cell>
          <cell r="U893">
            <v>229623.46</v>
          </cell>
          <cell r="V893">
            <v>32010.98</v>
          </cell>
          <cell r="W893">
            <v>46309.72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D893">
            <v>7332</v>
          </cell>
          <cell r="AE893">
            <v>6375</v>
          </cell>
          <cell r="AF893">
            <v>7013</v>
          </cell>
          <cell r="AG893">
            <v>6694</v>
          </cell>
          <cell r="AH893">
            <v>7332</v>
          </cell>
          <cell r="AI893">
            <v>6694</v>
          </cell>
          <cell r="AJ893">
            <v>7013</v>
          </cell>
          <cell r="AK893">
            <v>7332</v>
          </cell>
          <cell r="AL893">
            <v>6375</v>
          </cell>
          <cell r="AM893">
            <v>7332</v>
          </cell>
          <cell r="AN893">
            <v>7013</v>
          </cell>
          <cell r="AO893">
            <v>6695</v>
          </cell>
          <cell r="AQ893">
            <v>83200</v>
          </cell>
          <cell r="AR893">
            <v>83200</v>
          </cell>
          <cell r="AS893">
            <v>83200</v>
          </cell>
          <cell r="AT893">
            <v>83200</v>
          </cell>
          <cell r="AU893">
            <v>83200</v>
          </cell>
          <cell r="AV893">
            <v>83200</v>
          </cell>
          <cell r="AW893" t="e">
            <v>#REF!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D893">
            <v>746355.23</v>
          </cell>
          <cell r="BE893">
            <v>560958.30000000005</v>
          </cell>
          <cell r="BF893">
            <v>456995.5</v>
          </cell>
          <cell r="BH893">
            <v>83200</v>
          </cell>
          <cell r="BI893">
            <v>858247.88</v>
          </cell>
          <cell r="BJ893">
            <v>1455252.3</v>
          </cell>
          <cell r="BK893">
            <v>83200</v>
          </cell>
          <cell r="BL893">
            <v>83200</v>
          </cell>
          <cell r="BM893">
            <v>0</v>
          </cell>
          <cell r="BN893">
            <v>0</v>
          </cell>
          <cell r="BO893">
            <v>-293461.76000000001</v>
          </cell>
          <cell r="BP893">
            <v>0</v>
          </cell>
          <cell r="BQ893">
            <v>0</v>
          </cell>
          <cell r="BS893">
            <v>398253.05</v>
          </cell>
          <cell r="BT893">
            <v>83200</v>
          </cell>
          <cell r="BU893">
            <v>398253.05</v>
          </cell>
          <cell r="BV893">
            <v>-315053.05</v>
          </cell>
        </row>
        <row r="895">
          <cell r="C895" t="str">
            <v>O&amp;M</v>
          </cell>
          <cell r="E895" t="str">
            <v>PR-P-Corp Prop</v>
          </cell>
          <cell r="I895">
            <v>110600.06</v>
          </cell>
          <cell r="J895">
            <v>197562</v>
          </cell>
          <cell r="K895">
            <v>86961.94</v>
          </cell>
          <cell r="L895">
            <v>0.44017543859649122</v>
          </cell>
          <cell r="M895">
            <v>1037824.38</v>
          </cell>
          <cell r="N895">
            <v>1223775.28</v>
          </cell>
          <cell r="O895">
            <v>185950.90000000002</v>
          </cell>
          <cell r="P895">
            <v>0.15194856689702052</v>
          </cell>
          <cell r="R895">
            <v>202206.44</v>
          </cell>
          <cell r="S895">
            <v>175899.5</v>
          </cell>
          <cell r="T895">
            <v>189139.62</v>
          </cell>
          <cell r="U895">
            <v>176038.14</v>
          </cell>
          <cell r="V895">
            <v>183940.62</v>
          </cell>
          <cell r="W895">
            <v>110600.06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>
            <v>216555.68</v>
          </cell>
          <cell r="AE895">
            <v>188273.12</v>
          </cell>
          <cell r="AF895">
            <v>207266.8</v>
          </cell>
          <cell r="AG895">
            <v>197562</v>
          </cell>
          <cell r="AH895">
            <v>216555.68</v>
          </cell>
          <cell r="AI895">
            <v>197562</v>
          </cell>
          <cell r="AJ895">
            <v>207266.8</v>
          </cell>
          <cell r="AK895">
            <v>216555.68</v>
          </cell>
          <cell r="AL895">
            <v>188273.12</v>
          </cell>
          <cell r="AM895">
            <v>216555.68</v>
          </cell>
          <cell r="AN895">
            <v>206989.52</v>
          </cell>
          <cell r="AO895">
            <v>197700.64</v>
          </cell>
          <cell r="AQ895">
            <v>2457116.7200000002</v>
          </cell>
          <cell r="AR895">
            <v>2457116.7200000002</v>
          </cell>
          <cell r="AS895">
            <v>2457116.7200000002</v>
          </cell>
          <cell r="AT895">
            <v>2457116.7200000002</v>
          </cell>
          <cell r="AU895">
            <v>2206732.88</v>
          </cell>
          <cell r="AV895">
            <v>2206732.88</v>
          </cell>
          <cell r="AW895" t="e">
            <v>#REF!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D895">
            <v>1896685.44</v>
          </cell>
          <cell r="BE895">
            <v>2112073.41</v>
          </cell>
          <cell r="BF895">
            <v>2613885.9</v>
          </cell>
          <cell r="BH895">
            <v>2457116.7200000002</v>
          </cell>
          <cell r="BI895">
            <v>1978034.52</v>
          </cell>
          <cell r="BJ895">
            <v>1344165.36</v>
          </cell>
          <cell r="BK895">
            <v>2206732.88</v>
          </cell>
          <cell r="BL895">
            <v>1991979.52</v>
          </cell>
          <cell r="BO895">
            <v>954155.14</v>
          </cell>
          <cell r="BP895">
            <v>465137.20000000019</v>
          </cell>
          <cell r="BQ895">
            <v>214753.35999999987</v>
          </cell>
          <cell r="BS895">
            <v>1186853.75</v>
          </cell>
          <cell r="BT895">
            <v>1991979.52</v>
          </cell>
          <cell r="BU895">
            <v>1186853.75</v>
          </cell>
          <cell r="BV895">
            <v>805125.77</v>
          </cell>
        </row>
        <row r="896">
          <cell r="C896" t="str">
            <v>O&amp;M</v>
          </cell>
          <cell r="E896" t="str">
            <v>TR-T-Treasury Mgmt Svcs</v>
          </cell>
          <cell r="I896">
            <v>155302</v>
          </cell>
          <cell r="J896">
            <v>149947</v>
          </cell>
          <cell r="K896">
            <v>-5355</v>
          </cell>
          <cell r="L896">
            <v>-3.5712618458522014E-2</v>
          </cell>
          <cell r="M896">
            <v>931812</v>
          </cell>
          <cell r="N896">
            <v>928244</v>
          </cell>
          <cell r="O896">
            <v>-3568</v>
          </cell>
          <cell r="P896">
            <v>-3.843816927445801E-3</v>
          </cell>
          <cell r="R896">
            <v>155302</v>
          </cell>
          <cell r="S896">
            <v>155302</v>
          </cell>
          <cell r="T896">
            <v>155302</v>
          </cell>
          <cell r="U896">
            <v>155302</v>
          </cell>
          <cell r="V896">
            <v>155302</v>
          </cell>
          <cell r="W896">
            <v>155302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>
            <v>164228</v>
          </cell>
          <cell r="AE896">
            <v>142807</v>
          </cell>
          <cell r="AF896">
            <v>157087</v>
          </cell>
          <cell r="AG896">
            <v>149947</v>
          </cell>
          <cell r="AH896">
            <v>164228</v>
          </cell>
          <cell r="AI896">
            <v>149947</v>
          </cell>
          <cell r="AJ896">
            <v>157087</v>
          </cell>
          <cell r="AK896">
            <v>164228</v>
          </cell>
          <cell r="AL896">
            <v>142807</v>
          </cell>
          <cell r="AM896">
            <v>164228</v>
          </cell>
          <cell r="AN896">
            <v>157087</v>
          </cell>
          <cell r="AO896">
            <v>149946</v>
          </cell>
          <cell r="AQ896">
            <v>1863627</v>
          </cell>
          <cell r="AR896">
            <v>1863627</v>
          </cell>
          <cell r="AS896">
            <v>1863627</v>
          </cell>
          <cell r="AT896">
            <v>1863627</v>
          </cell>
          <cell r="AU896">
            <v>1863627</v>
          </cell>
          <cell r="AV896">
            <v>1863627</v>
          </cell>
          <cell r="AW896" t="e">
            <v>#REF!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D896">
            <v>1960296</v>
          </cell>
          <cell r="BE896">
            <v>1975488</v>
          </cell>
          <cell r="BF896">
            <v>2124120</v>
          </cell>
          <cell r="BH896">
            <v>1863627</v>
          </cell>
          <cell r="BI896">
            <v>2046400</v>
          </cell>
          <cell r="BJ896">
            <v>1996488</v>
          </cell>
          <cell r="BK896">
            <v>1863627</v>
          </cell>
          <cell r="BL896">
            <v>1863627</v>
          </cell>
          <cell r="BO896">
            <v>931815</v>
          </cell>
          <cell r="BP896">
            <v>0</v>
          </cell>
          <cell r="BQ896">
            <v>0</v>
          </cell>
          <cell r="BS896">
            <v>2004614.54</v>
          </cell>
          <cell r="BT896">
            <v>1863627</v>
          </cell>
          <cell r="BU896">
            <v>2004614.54</v>
          </cell>
          <cell r="BV896">
            <v>-140987.54000000004</v>
          </cell>
        </row>
        <row r="897">
          <cell r="C897" t="str">
            <v>O&amp;M</v>
          </cell>
          <cell r="E897" t="str">
            <v>TR-T-E-Treasury Mgmt Svcs</v>
          </cell>
          <cell r="I897">
            <v>57008.97</v>
          </cell>
          <cell r="J897">
            <v>53763</v>
          </cell>
          <cell r="K897">
            <v>-3245.9700000000012</v>
          </cell>
          <cell r="L897">
            <v>-6.0375537079404074E-2</v>
          </cell>
          <cell r="M897">
            <v>342053.82</v>
          </cell>
          <cell r="N897">
            <v>332820</v>
          </cell>
          <cell r="O897">
            <v>-9233.820000000007</v>
          </cell>
          <cell r="P897">
            <v>-2.7744186046511649E-2</v>
          </cell>
          <cell r="R897">
            <v>57008.97</v>
          </cell>
          <cell r="S897">
            <v>57008.97</v>
          </cell>
          <cell r="T897">
            <v>57008.97</v>
          </cell>
          <cell r="U897">
            <v>57008.97</v>
          </cell>
          <cell r="V897">
            <v>57008.97</v>
          </cell>
          <cell r="W897">
            <v>57008.97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>
            <v>58884</v>
          </cell>
          <cell r="AE897">
            <v>51203</v>
          </cell>
          <cell r="AF897">
            <v>56323</v>
          </cell>
          <cell r="AG897">
            <v>53763</v>
          </cell>
          <cell r="AH897">
            <v>58884</v>
          </cell>
          <cell r="AI897">
            <v>53763</v>
          </cell>
          <cell r="AJ897">
            <v>56323</v>
          </cell>
          <cell r="AK897">
            <v>58884</v>
          </cell>
          <cell r="AL897">
            <v>51203</v>
          </cell>
          <cell r="AM897">
            <v>58884</v>
          </cell>
          <cell r="AN897">
            <v>56323</v>
          </cell>
          <cell r="AO897">
            <v>53763</v>
          </cell>
          <cell r="AQ897">
            <v>684109.36</v>
          </cell>
          <cell r="AR897">
            <v>684109.36</v>
          </cell>
          <cell r="AS897">
            <v>684109.36</v>
          </cell>
          <cell r="AT897">
            <v>684109.36</v>
          </cell>
          <cell r="AU897">
            <v>684109</v>
          </cell>
          <cell r="AV897">
            <v>684109</v>
          </cell>
          <cell r="AW897" t="e">
            <v>#REF!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D897">
            <v>868187.52</v>
          </cell>
          <cell r="BE897">
            <v>867645.55</v>
          </cell>
          <cell r="BF897">
            <v>820951.14</v>
          </cell>
          <cell r="BH897">
            <v>668200</v>
          </cell>
          <cell r="BI897">
            <v>886277</v>
          </cell>
          <cell r="BJ897">
            <v>864660</v>
          </cell>
          <cell r="BK897">
            <v>684109</v>
          </cell>
          <cell r="BL897">
            <v>684109</v>
          </cell>
          <cell r="BO897">
            <v>342055.18</v>
          </cell>
          <cell r="BP897">
            <v>-15909</v>
          </cell>
          <cell r="BQ897">
            <v>0</v>
          </cell>
          <cell r="BS897">
            <v>1057839.6499999999</v>
          </cell>
          <cell r="BT897">
            <v>684109</v>
          </cell>
          <cell r="BU897">
            <v>1057839.6499999999</v>
          </cell>
          <cell r="BV897">
            <v>-373730.64999999991</v>
          </cell>
        </row>
        <row r="898">
          <cell r="C898" t="str">
            <v>O&amp;M</v>
          </cell>
          <cell r="E898" t="str">
            <v>PR-T-Corp Properties Svcs</v>
          </cell>
          <cell r="I898">
            <v>20475</v>
          </cell>
          <cell r="J898">
            <v>19764</v>
          </cell>
          <cell r="K898">
            <v>-711</v>
          </cell>
          <cell r="L898">
            <v>-3.5974499089253188E-2</v>
          </cell>
          <cell r="M898">
            <v>122850</v>
          </cell>
          <cell r="N898">
            <v>122346</v>
          </cell>
          <cell r="O898">
            <v>-504</v>
          </cell>
          <cell r="P898">
            <v>-4.1194644696189494E-3</v>
          </cell>
          <cell r="R898">
            <v>20475</v>
          </cell>
          <cell r="S898">
            <v>20475</v>
          </cell>
          <cell r="T898">
            <v>20475</v>
          </cell>
          <cell r="U898">
            <v>20475</v>
          </cell>
          <cell r="V898">
            <v>20475</v>
          </cell>
          <cell r="W898">
            <v>20475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>
            <v>21645</v>
          </cell>
          <cell r="AE898">
            <v>18828</v>
          </cell>
          <cell r="AF898">
            <v>20700</v>
          </cell>
          <cell r="AG898">
            <v>19764</v>
          </cell>
          <cell r="AH898">
            <v>21645</v>
          </cell>
          <cell r="AI898">
            <v>19764</v>
          </cell>
          <cell r="AJ898">
            <v>20700</v>
          </cell>
          <cell r="AK898">
            <v>21645</v>
          </cell>
          <cell r="AL898">
            <v>18828</v>
          </cell>
          <cell r="AM898">
            <v>21645</v>
          </cell>
          <cell r="AN898">
            <v>20700</v>
          </cell>
          <cell r="AO898">
            <v>19809</v>
          </cell>
          <cell r="AQ898">
            <v>245673</v>
          </cell>
          <cell r="AR898">
            <v>245673</v>
          </cell>
          <cell r="AS898">
            <v>245673</v>
          </cell>
          <cell r="AT898">
            <v>245673</v>
          </cell>
          <cell r="AU898">
            <v>245673</v>
          </cell>
          <cell r="AV898">
            <v>245673</v>
          </cell>
          <cell r="AW898" t="e">
            <v>#REF!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D898">
            <v>204020.64</v>
          </cell>
          <cell r="BE898">
            <v>199104.48</v>
          </cell>
          <cell r="BF898">
            <v>185994.72</v>
          </cell>
          <cell r="BH898">
            <v>245673</v>
          </cell>
          <cell r="BI898">
            <v>204020.64</v>
          </cell>
          <cell r="BJ898">
            <v>199104.48</v>
          </cell>
          <cell r="BK898">
            <v>245673</v>
          </cell>
          <cell r="BL898">
            <v>245673</v>
          </cell>
          <cell r="BO898">
            <v>122823</v>
          </cell>
          <cell r="BP898">
            <v>0</v>
          </cell>
          <cell r="BQ898">
            <v>0</v>
          </cell>
          <cell r="BS898">
            <v>27297</v>
          </cell>
          <cell r="BT898">
            <v>245673</v>
          </cell>
          <cell r="BU898">
            <v>27297</v>
          </cell>
          <cell r="BV898">
            <v>218376</v>
          </cell>
        </row>
        <row r="899">
          <cell r="C899" t="str">
            <v>O&amp;M</v>
          </cell>
          <cell r="E899" t="str">
            <v>PR-P-Integration</v>
          </cell>
          <cell r="F899" t="str">
            <v>Integration</v>
          </cell>
          <cell r="I899">
            <v>0</v>
          </cell>
          <cell r="J899">
            <v>0</v>
          </cell>
          <cell r="K899">
            <v>0</v>
          </cell>
          <cell r="L899" t="str">
            <v xml:space="preserve"> </v>
          </cell>
          <cell r="M899">
            <v>0</v>
          </cell>
          <cell r="N899">
            <v>0</v>
          </cell>
          <cell r="O899">
            <v>0</v>
          </cell>
          <cell r="P899" t="str">
            <v xml:space="preserve"> 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D899">
            <v>0</v>
          </cell>
          <cell r="BE899">
            <v>0</v>
          </cell>
          <cell r="BF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O899">
            <v>0</v>
          </cell>
          <cell r="BP899">
            <v>0</v>
          </cell>
          <cell r="BQ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</row>
        <row r="900">
          <cell r="C900" t="str">
            <v>O&amp;M</v>
          </cell>
          <cell r="E900" t="str">
            <v>TR-P-Integration</v>
          </cell>
          <cell r="F900" t="str">
            <v>Integration</v>
          </cell>
          <cell r="I900">
            <v>0</v>
          </cell>
          <cell r="J900">
            <v>0</v>
          </cell>
          <cell r="K900">
            <v>0</v>
          </cell>
          <cell r="L900" t="str">
            <v xml:space="preserve"> </v>
          </cell>
          <cell r="M900">
            <v>0</v>
          </cell>
          <cell r="N900">
            <v>0</v>
          </cell>
          <cell r="O900">
            <v>0</v>
          </cell>
          <cell r="P900" t="str">
            <v xml:space="preserve"> 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D900">
            <v>0</v>
          </cell>
          <cell r="BE900">
            <v>0</v>
          </cell>
          <cell r="BF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O900">
            <v>0</v>
          </cell>
          <cell r="BP900">
            <v>0</v>
          </cell>
          <cell r="BQ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</row>
        <row r="901">
          <cell r="C901" t="str">
            <v>O&amp;M</v>
          </cell>
          <cell r="E901" t="str">
            <v>SM-P-S&amp;M-Svc</v>
          </cell>
          <cell r="I901">
            <v>0</v>
          </cell>
          <cell r="J901">
            <v>0</v>
          </cell>
          <cell r="K901">
            <v>0</v>
          </cell>
          <cell r="L901" t="str">
            <v xml:space="preserve"> </v>
          </cell>
          <cell r="M901">
            <v>0</v>
          </cell>
          <cell r="N901">
            <v>0</v>
          </cell>
          <cell r="O901">
            <v>0</v>
          </cell>
          <cell r="P901" t="str">
            <v xml:space="preserve"> </v>
          </cell>
          <cell r="R901">
            <v>133.37</v>
          </cell>
          <cell r="S901">
            <v>-133.37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D901">
            <v>0</v>
          </cell>
          <cell r="BE901">
            <v>0</v>
          </cell>
          <cell r="BF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O901">
            <v>0</v>
          </cell>
          <cell r="BP901">
            <v>0</v>
          </cell>
          <cell r="BQ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</row>
        <row r="902">
          <cell r="E902" t="str">
            <v>Less: DSM</v>
          </cell>
          <cell r="K902">
            <v>0</v>
          </cell>
          <cell r="L902" t="str">
            <v xml:space="preserve"> </v>
          </cell>
          <cell r="O902">
            <v>0</v>
          </cell>
          <cell r="P902" t="str">
            <v xml:space="preserve"> 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R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D902">
            <v>0</v>
          </cell>
          <cell r="BE902">
            <v>0</v>
          </cell>
          <cell r="BF902">
            <v>0</v>
          </cell>
          <cell r="BH902">
            <v>0</v>
          </cell>
          <cell r="BO902">
            <v>0</v>
          </cell>
          <cell r="BP902">
            <v>0</v>
          </cell>
          <cell r="BQ902">
            <v>0</v>
          </cell>
          <cell r="BT902">
            <v>0</v>
          </cell>
          <cell r="BU902">
            <v>0</v>
          </cell>
          <cell r="BV902">
            <v>0</v>
          </cell>
        </row>
        <row r="904">
          <cell r="D904" t="str">
            <v>Non-PT</v>
          </cell>
          <cell r="I904">
            <v>343386.03</v>
          </cell>
          <cell r="J904">
            <v>421036</v>
          </cell>
          <cell r="K904">
            <v>77649.97</v>
          </cell>
          <cell r="L904">
            <v>0.18442596357556124</v>
          </cell>
          <cell r="M904">
            <v>2434540.1999999997</v>
          </cell>
          <cell r="N904">
            <v>2607185.2800000003</v>
          </cell>
          <cell r="O904">
            <v>172645.08000000002</v>
          </cell>
          <cell r="P904">
            <v>6.6218953184639023E-2</v>
          </cell>
          <cell r="R904">
            <v>435125.78</v>
          </cell>
          <cell r="S904">
            <v>408552.1</v>
          </cell>
          <cell r="T904">
            <v>421925.58999999997</v>
          </cell>
          <cell r="U904">
            <v>408824.11</v>
          </cell>
          <cell r="V904">
            <v>416726.58999999997</v>
          </cell>
          <cell r="W904">
            <v>343386.03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>
            <v>461312.68</v>
          </cell>
          <cell r="AE904">
            <v>401111.12</v>
          </cell>
          <cell r="AF904">
            <v>441376.8</v>
          </cell>
          <cell r="AG904">
            <v>421036</v>
          </cell>
          <cell r="AH904">
            <v>461312.68</v>
          </cell>
          <cell r="AI904">
            <v>421036</v>
          </cell>
          <cell r="AJ904">
            <v>441376.8</v>
          </cell>
          <cell r="AK904">
            <v>461312.68</v>
          </cell>
          <cell r="AL904">
            <v>401111.12</v>
          </cell>
          <cell r="AM904">
            <v>461312.68</v>
          </cell>
          <cell r="AN904">
            <v>441099.52000000002</v>
          </cell>
          <cell r="AO904">
            <v>421218.64</v>
          </cell>
          <cell r="AQ904">
            <v>5250526.080000001</v>
          </cell>
          <cell r="AR904">
            <v>5250526.080000001</v>
          </cell>
          <cell r="AS904">
            <v>5250526.080000001</v>
          </cell>
          <cell r="AT904">
            <v>5250526.080000001</v>
          </cell>
          <cell r="AU904">
            <v>5000141.88</v>
          </cell>
          <cell r="AV904">
            <v>5000141.88</v>
          </cell>
          <cell r="AW904" t="e">
            <v>#REF!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D904">
            <v>4929189.5999999996</v>
          </cell>
          <cell r="BE904">
            <v>5154311.4400000004</v>
          </cell>
          <cell r="BF904">
            <v>5744951.7599999998</v>
          </cell>
          <cell r="BH904">
            <v>5234616.7200000007</v>
          </cell>
          <cell r="BI904">
            <v>5114732.1599999992</v>
          </cell>
          <cell r="BJ904">
            <v>4404417.8400000008</v>
          </cell>
          <cell r="BK904">
            <v>5000141.88</v>
          </cell>
          <cell r="BL904">
            <v>4785388.5199999996</v>
          </cell>
          <cell r="BM904">
            <v>0</v>
          </cell>
          <cell r="BN904">
            <v>0</v>
          </cell>
          <cell r="BO904">
            <v>2350848.3200000003</v>
          </cell>
          <cell r="BP904">
            <v>449228.20000000019</v>
          </cell>
          <cell r="BQ904">
            <v>214753.35999999987</v>
          </cell>
          <cell r="BS904">
            <v>4276604.9399999995</v>
          </cell>
          <cell r="BT904">
            <v>4785388.5199999996</v>
          </cell>
          <cell r="BU904">
            <v>4276604.9399999995</v>
          </cell>
          <cell r="BV904">
            <v>508783.58000000007</v>
          </cell>
        </row>
        <row r="906">
          <cell r="C906" t="str">
            <v>O&amp;M</v>
          </cell>
          <cell r="E906" t="str">
            <v>PR-P-E-PT-Integratio</v>
          </cell>
          <cell r="F906" t="str">
            <v>T&amp;E</v>
          </cell>
          <cell r="I906">
            <v>0</v>
          </cell>
          <cell r="J906">
            <v>0</v>
          </cell>
          <cell r="K906">
            <v>0</v>
          </cell>
          <cell r="L906" t="str">
            <v xml:space="preserve"> </v>
          </cell>
          <cell r="M906">
            <v>0</v>
          </cell>
          <cell r="N906">
            <v>0</v>
          </cell>
          <cell r="O906">
            <v>0</v>
          </cell>
          <cell r="P906" t="str">
            <v xml:space="preserve"> 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D906">
            <v>0</v>
          </cell>
          <cell r="BE906">
            <v>0</v>
          </cell>
          <cell r="BF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O906">
            <v>0</v>
          </cell>
          <cell r="BP906">
            <v>0</v>
          </cell>
          <cell r="BQ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</row>
        <row r="907">
          <cell r="C907" t="str">
            <v>O&amp;M</v>
          </cell>
          <cell r="E907" t="str">
            <v>TR-P-E-PT-Integratio</v>
          </cell>
          <cell r="F907" t="str">
            <v>T&amp;E</v>
          </cell>
          <cell r="I907">
            <v>0</v>
          </cell>
          <cell r="J907">
            <v>0</v>
          </cell>
          <cell r="K907">
            <v>0</v>
          </cell>
          <cell r="L907" t="str">
            <v xml:space="preserve"> </v>
          </cell>
          <cell r="M907">
            <v>0</v>
          </cell>
          <cell r="N907">
            <v>0</v>
          </cell>
          <cell r="O907">
            <v>0</v>
          </cell>
          <cell r="P907" t="str">
            <v xml:space="preserve"> 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D907">
            <v>0</v>
          </cell>
          <cell r="BE907">
            <v>0</v>
          </cell>
          <cell r="BF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O907">
            <v>0</v>
          </cell>
          <cell r="BP907">
            <v>0</v>
          </cell>
          <cell r="BQ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</row>
        <row r="908">
          <cell r="C908" t="str">
            <v>O&amp;M</v>
          </cell>
          <cell r="E908" t="str">
            <v>PR-P-PT-CorpProp</v>
          </cell>
          <cell r="I908">
            <v>40836</v>
          </cell>
          <cell r="J908">
            <v>25877</v>
          </cell>
          <cell r="K908">
            <v>-14959</v>
          </cell>
          <cell r="L908">
            <v>-0.57808092128144684</v>
          </cell>
          <cell r="M908">
            <v>245545</v>
          </cell>
          <cell r="N908">
            <v>160184</v>
          </cell>
          <cell r="O908">
            <v>-85361</v>
          </cell>
          <cell r="P908">
            <v>-0.53289342256405137</v>
          </cell>
          <cell r="R908">
            <v>35372</v>
          </cell>
          <cell r="S908">
            <v>12017</v>
          </cell>
          <cell r="T908">
            <v>71897</v>
          </cell>
          <cell r="U908">
            <v>55258</v>
          </cell>
          <cell r="V908">
            <v>30165</v>
          </cell>
          <cell r="W908">
            <v>40836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>
            <v>28339</v>
          </cell>
          <cell r="AE908">
            <v>24643</v>
          </cell>
          <cell r="AF908">
            <v>27109</v>
          </cell>
          <cell r="AG908">
            <v>25877</v>
          </cell>
          <cell r="AH908">
            <v>28339</v>
          </cell>
          <cell r="AI908">
            <v>25877</v>
          </cell>
          <cell r="AJ908">
            <v>27109</v>
          </cell>
          <cell r="AK908">
            <v>28339</v>
          </cell>
          <cell r="AL908">
            <v>24643</v>
          </cell>
          <cell r="AM908">
            <v>28339</v>
          </cell>
          <cell r="AN908">
            <v>27109</v>
          </cell>
          <cell r="AO908">
            <v>25877</v>
          </cell>
          <cell r="AQ908">
            <v>321600</v>
          </cell>
          <cell r="AR908">
            <v>321600</v>
          </cell>
          <cell r="AS908">
            <v>321600</v>
          </cell>
          <cell r="AT908">
            <v>321600</v>
          </cell>
          <cell r="AU908">
            <v>321600</v>
          </cell>
          <cell r="AV908">
            <v>321600</v>
          </cell>
          <cell r="AW908" t="e">
            <v>#REF!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D908">
            <v>342307</v>
          </cell>
          <cell r="BE908">
            <v>353625</v>
          </cell>
          <cell r="BF908">
            <v>352452</v>
          </cell>
          <cell r="BH908">
            <v>321600</v>
          </cell>
          <cell r="BI908">
            <v>307636</v>
          </cell>
          <cell r="BJ908">
            <v>300132</v>
          </cell>
          <cell r="BK908">
            <v>321600</v>
          </cell>
          <cell r="BL908">
            <v>407124</v>
          </cell>
          <cell r="BO908">
            <v>161579</v>
          </cell>
          <cell r="BP908">
            <v>-85524</v>
          </cell>
          <cell r="BQ908">
            <v>-85524</v>
          </cell>
          <cell r="BS908">
            <v>442030</v>
          </cell>
          <cell r="BT908">
            <v>407124</v>
          </cell>
          <cell r="BU908">
            <v>442030</v>
          </cell>
          <cell r="BV908">
            <v>-34906</v>
          </cell>
        </row>
        <row r="909">
          <cell r="C909" t="str">
            <v>O&amp;M</v>
          </cell>
          <cell r="E909" t="str">
            <v>TR-T-PT-Treasury Mgmt Svcs</v>
          </cell>
          <cell r="I909">
            <v>5887</v>
          </cell>
          <cell r="J909">
            <v>120671</v>
          </cell>
          <cell r="K909">
            <v>114784</v>
          </cell>
          <cell r="L909">
            <v>0.95121445914925706</v>
          </cell>
          <cell r="M909">
            <v>449066</v>
          </cell>
          <cell r="N909">
            <v>747010</v>
          </cell>
          <cell r="O909">
            <v>297944</v>
          </cell>
          <cell r="P909">
            <v>0.39884874365805012</v>
          </cell>
          <cell r="R909">
            <v>0</v>
          </cell>
          <cell r="S909">
            <v>125786</v>
          </cell>
          <cell r="T909">
            <v>56293</v>
          </cell>
          <cell r="U909">
            <v>122012</v>
          </cell>
          <cell r="V909">
            <v>139088</v>
          </cell>
          <cell r="W909">
            <v>5887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>
            <v>132163</v>
          </cell>
          <cell r="AE909">
            <v>114925</v>
          </cell>
          <cell r="AF909">
            <v>126417</v>
          </cell>
          <cell r="AG909">
            <v>120671</v>
          </cell>
          <cell r="AH909">
            <v>132163</v>
          </cell>
          <cell r="AI909">
            <v>120671</v>
          </cell>
          <cell r="AJ909">
            <v>126417</v>
          </cell>
          <cell r="AK909">
            <v>132163</v>
          </cell>
          <cell r="AL909">
            <v>114925</v>
          </cell>
          <cell r="AM909">
            <v>132163</v>
          </cell>
          <cell r="AN909">
            <v>126417</v>
          </cell>
          <cell r="AO909">
            <v>120673</v>
          </cell>
          <cell r="AQ909">
            <v>1499768</v>
          </cell>
          <cell r="AR909">
            <v>1499768</v>
          </cell>
          <cell r="AS909">
            <v>1499768</v>
          </cell>
          <cell r="AT909">
            <v>1499768</v>
          </cell>
          <cell r="AU909">
            <v>1499768</v>
          </cell>
          <cell r="AV909">
            <v>1499768</v>
          </cell>
          <cell r="AW909" t="e">
            <v>#REF!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D909">
            <v>1335344</v>
          </cell>
          <cell r="BE909">
            <v>1456435</v>
          </cell>
          <cell r="BF909">
            <v>1417523</v>
          </cell>
          <cell r="BH909">
            <v>1499768</v>
          </cell>
          <cell r="BI909">
            <v>1475385</v>
          </cell>
          <cell r="BJ909">
            <v>1439400</v>
          </cell>
          <cell r="BK909">
            <v>1499768</v>
          </cell>
          <cell r="BL909">
            <v>1499768</v>
          </cell>
          <cell r="BO909">
            <v>1050702</v>
          </cell>
          <cell r="BP909">
            <v>0</v>
          </cell>
          <cell r="BQ909">
            <v>0</v>
          </cell>
          <cell r="BS909">
            <v>1211000</v>
          </cell>
          <cell r="BT909">
            <v>1499768</v>
          </cell>
          <cell r="BU909">
            <v>1211000</v>
          </cell>
          <cell r="BV909">
            <v>288768</v>
          </cell>
        </row>
        <row r="910">
          <cell r="C910" t="str">
            <v>O&amp;M</v>
          </cell>
          <cell r="E910" t="str">
            <v>TR-T-E-PT-TreasMgtSv</v>
          </cell>
          <cell r="I910">
            <v>4470.71</v>
          </cell>
          <cell r="J910">
            <v>6759</v>
          </cell>
          <cell r="K910">
            <v>2288.29</v>
          </cell>
          <cell r="L910">
            <v>0.33855451989939339</v>
          </cell>
          <cell r="M910">
            <v>10835.14</v>
          </cell>
          <cell r="N910">
            <v>41839</v>
          </cell>
          <cell r="O910">
            <v>31003.86</v>
          </cell>
          <cell r="P910">
            <v>0.74102774922918813</v>
          </cell>
          <cell r="R910">
            <v>6005.38</v>
          </cell>
          <cell r="S910">
            <v>3482.57</v>
          </cell>
          <cell r="T910">
            <v>3234.46</v>
          </cell>
          <cell r="U910">
            <v>-10394.82</v>
          </cell>
          <cell r="V910">
            <v>4036.84</v>
          </cell>
          <cell r="W910">
            <v>4470.71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D910">
            <v>7402</v>
          </cell>
          <cell r="AE910">
            <v>6437</v>
          </cell>
          <cell r="AF910">
            <v>7080</v>
          </cell>
          <cell r="AG910">
            <v>6759</v>
          </cell>
          <cell r="AH910">
            <v>7402</v>
          </cell>
          <cell r="AI910">
            <v>6759</v>
          </cell>
          <cell r="AJ910">
            <v>7080</v>
          </cell>
          <cell r="AK910">
            <v>7402</v>
          </cell>
          <cell r="AL910">
            <v>6437</v>
          </cell>
          <cell r="AM910">
            <v>7402</v>
          </cell>
          <cell r="AN910">
            <v>7080</v>
          </cell>
          <cell r="AO910">
            <v>6760</v>
          </cell>
          <cell r="AQ910">
            <v>86000</v>
          </cell>
          <cell r="AR910">
            <v>86000</v>
          </cell>
          <cell r="AS910">
            <v>86000</v>
          </cell>
          <cell r="AT910">
            <v>86000</v>
          </cell>
          <cell r="AU910">
            <v>85999</v>
          </cell>
          <cell r="AV910">
            <v>86000</v>
          </cell>
          <cell r="AW910" t="e">
            <v>#REF!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D910">
            <v>154924.79999999999</v>
          </cell>
          <cell r="BE910">
            <v>86634.72</v>
          </cell>
          <cell r="BF910">
            <v>99139.43</v>
          </cell>
          <cell r="BH910">
            <v>84000</v>
          </cell>
          <cell r="BI910">
            <v>101856</v>
          </cell>
          <cell r="BJ910">
            <v>99372</v>
          </cell>
          <cell r="BK910">
            <v>86000</v>
          </cell>
          <cell r="BL910">
            <v>86000</v>
          </cell>
          <cell r="BO910">
            <v>75164.86</v>
          </cell>
          <cell r="BP910">
            <v>-2000</v>
          </cell>
          <cell r="BQ910">
            <v>0</v>
          </cell>
          <cell r="BS910">
            <v>535500</v>
          </cell>
          <cell r="BT910">
            <v>86000</v>
          </cell>
          <cell r="BU910">
            <v>535500</v>
          </cell>
          <cell r="BV910">
            <v>-449500</v>
          </cell>
        </row>
        <row r="911">
          <cell r="C911" t="str">
            <v>O&amp;M</v>
          </cell>
          <cell r="E911" t="str">
            <v>SM-P-PT-S&amp;M-Svc</v>
          </cell>
          <cell r="I911">
            <v>0</v>
          </cell>
          <cell r="J911">
            <v>0</v>
          </cell>
          <cell r="K911">
            <v>0</v>
          </cell>
          <cell r="L911" t="str">
            <v xml:space="preserve"> </v>
          </cell>
          <cell r="M911">
            <v>0</v>
          </cell>
          <cell r="N911">
            <v>0</v>
          </cell>
          <cell r="O911">
            <v>0</v>
          </cell>
          <cell r="P911" t="str">
            <v xml:space="preserve"> 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D911">
            <v>0</v>
          </cell>
          <cell r="BE911">
            <v>0</v>
          </cell>
          <cell r="BF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N911">
            <v>-200000</v>
          </cell>
          <cell r="BO911">
            <v>0</v>
          </cell>
          <cell r="BP911">
            <v>0</v>
          </cell>
          <cell r="BQ911">
            <v>0</v>
          </cell>
          <cell r="BS911">
            <v>0</v>
          </cell>
          <cell r="BT911">
            <v>0</v>
          </cell>
          <cell r="BU911">
            <v>200000</v>
          </cell>
          <cell r="BV911">
            <v>-200000</v>
          </cell>
        </row>
        <row r="913">
          <cell r="D913" t="str">
            <v>PT</v>
          </cell>
          <cell r="I913">
            <v>51193.71</v>
          </cell>
          <cell r="J913">
            <v>153307</v>
          </cell>
          <cell r="K913">
            <v>102113.29</v>
          </cell>
          <cell r="L913">
            <v>0.66607062952115681</v>
          </cell>
          <cell r="M913">
            <v>705446.14</v>
          </cell>
          <cell r="N913">
            <v>949033</v>
          </cell>
          <cell r="O913">
            <v>243586.86</v>
          </cell>
          <cell r="P913">
            <v>0.25666848255013258</v>
          </cell>
          <cell r="R913">
            <v>41377.379999999997</v>
          </cell>
          <cell r="S913">
            <v>141285.57</v>
          </cell>
          <cell r="T913">
            <v>131424.46</v>
          </cell>
          <cell r="U913">
            <v>166875.18</v>
          </cell>
          <cell r="V913">
            <v>173289.84</v>
          </cell>
          <cell r="W913">
            <v>51193.71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>
            <v>167904</v>
          </cell>
          <cell r="AE913">
            <v>146005</v>
          </cell>
          <cell r="AF913">
            <v>160606</v>
          </cell>
          <cell r="AG913">
            <v>153307</v>
          </cell>
          <cell r="AH913">
            <v>167904</v>
          </cell>
          <cell r="AI913">
            <v>153307</v>
          </cell>
          <cell r="AJ913">
            <v>160606</v>
          </cell>
          <cell r="AK913">
            <v>167904</v>
          </cell>
          <cell r="AL913">
            <v>146005</v>
          </cell>
          <cell r="AM913">
            <v>167904</v>
          </cell>
          <cell r="AN913">
            <v>160606</v>
          </cell>
          <cell r="AO913">
            <v>153310</v>
          </cell>
          <cell r="AQ913">
            <v>1907368</v>
          </cell>
          <cell r="AR913">
            <v>1907368</v>
          </cell>
          <cell r="AS913">
            <v>1907368</v>
          </cell>
          <cell r="AT913">
            <v>1907368</v>
          </cell>
          <cell r="AU913">
            <v>1907367</v>
          </cell>
          <cell r="AV913">
            <v>1907368</v>
          </cell>
          <cell r="AW913" t="e">
            <v>#REF!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D913">
            <v>1832575.8</v>
          </cell>
          <cell r="BE913">
            <v>1896694.72</v>
          </cell>
          <cell r="BF913">
            <v>1869114.43</v>
          </cell>
          <cell r="BH913">
            <v>1905368</v>
          </cell>
          <cell r="BI913">
            <v>1884877</v>
          </cell>
          <cell r="BJ913">
            <v>1838904</v>
          </cell>
          <cell r="BK913">
            <v>1907368</v>
          </cell>
          <cell r="BL913">
            <v>1992892</v>
          </cell>
          <cell r="BM913">
            <v>0</v>
          </cell>
          <cell r="BN913">
            <v>-200000</v>
          </cell>
          <cell r="BO913">
            <v>1287445.8600000001</v>
          </cell>
          <cell r="BP913">
            <v>-87524</v>
          </cell>
          <cell r="BQ913">
            <v>-85524</v>
          </cell>
          <cell r="BS913">
            <v>2188530</v>
          </cell>
          <cell r="BT913">
            <v>1992892</v>
          </cell>
          <cell r="BU913">
            <v>2388530</v>
          </cell>
          <cell r="BV913">
            <v>-395638</v>
          </cell>
        </row>
        <row r="915">
          <cell r="C915" t="str">
            <v>O&amp;M Total</v>
          </cell>
          <cell r="I915">
            <v>394579.74000000005</v>
          </cell>
          <cell r="J915">
            <v>574343</v>
          </cell>
          <cell r="K915">
            <v>179763.26</v>
          </cell>
          <cell r="L915">
            <v>0.31298938091001371</v>
          </cell>
          <cell r="M915">
            <v>3139986.34</v>
          </cell>
          <cell r="N915">
            <v>3556218.2800000003</v>
          </cell>
          <cell r="O915">
            <v>416231.94</v>
          </cell>
          <cell r="P915">
            <v>0.11704341725615335</v>
          </cell>
          <cell r="R915">
            <v>476503.16000000003</v>
          </cell>
          <cell r="S915">
            <v>549837.66999999993</v>
          </cell>
          <cell r="T915">
            <v>553350.04999999993</v>
          </cell>
          <cell r="U915">
            <v>575699.29</v>
          </cell>
          <cell r="V915">
            <v>590016.42999999993</v>
          </cell>
          <cell r="W915">
            <v>394579.74000000005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D915">
            <v>629216.67999999993</v>
          </cell>
          <cell r="AE915">
            <v>547116.12</v>
          </cell>
          <cell r="AF915">
            <v>601982.80000000005</v>
          </cell>
          <cell r="AG915">
            <v>574343</v>
          </cell>
          <cell r="AH915">
            <v>629216.67999999993</v>
          </cell>
          <cell r="AI915">
            <v>574343</v>
          </cell>
          <cell r="AJ915">
            <v>601982.80000000005</v>
          </cell>
          <cell r="AK915">
            <v>629216.67999999993</v>
          </cell>
          <cell r="AL915">
            <v>547116.12</v>
          </cell>
          <cell r="AM915">
            <v>629216.67999999993</v>
          </cell>
          <cell r="AN915">
            <v>601705.52</v>
          </cell>
          <cell r="AO915">
            <v>574528.64</v>
          </cell>
          <cell r="AQ915">
            <v>7157894.080000001</v>
          </cell>
          <cell r="AR915">
            <v>7157894.080000001</v>
          </cell>
          <cell r="AS915">
            <v>7157894.080000001</v>
          </cell>
          <cell r="AT915">
            <v>7157894.080000001</v>
          </cell>
          <cell r="AU915">
            <v>6907508.8799999999</v>
          </cell>
          <cell r="AV915">
            <v>6907509.8799999999</v>
          </cell>
          <cell r="AW915" t="e">
            <v>#REF!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D915">
            <v>6761765.3999999994</v>
          </cell>
          <cell r="BE915">
            <v>7051006.1600000001</v>
          </cell>
          <cell r="BF915">
            <v>7614066.1899999995</v>
          </cell>
          <cell r="BH915">
            <v>7139984.7200000007</v>
          </cell>
          <cell r="BI915">
            <v>6999609.1599999992</v>
          </cell>
          <cell r="BJ915">
            <v>6243321.8400000008</v>
          </cell>
          <cell r="BK915">
            <v>6907509.8799999999</v>
          </cell>
          <cell r="BL915">
            <v>6778280.5199999996</v>
          </cell>
          <cell r="BM915">
            <v>0</v>
          </cell>
          <cell r="BN915">
            <v>-200000</v>
          </cell>
          <cell r="BO915">
            <v>3638294.18</v>
          </cell>
          <cell r="BP915">
            <v>361704.20000000019</v>
          </cell>
          <cell r="BQ915">
            <v>129229.35999999987</v>
          </cell>
          <cell r="BS915">
            <v>6465134.9399999995</v>
          </cell>
          <cell r="BT915">
            <v>6778280.5199999996</v>
          </cell>
          <cell r="BU915">
            <v>6665134.9399999995</v>
          </cell>
          <cell r="BV915">
            <v>113145.58000000007</v>
          </cell>
        </row>
        <row r="917">
          <cell r="I917">
            <v>32752.101199999997</v>
          </cell>
          <cell r="J917">
            <v>34494.473400000003</v>
          </cell>
          <cell r="K917">
            <v>1742.3722000000053</v>
          </cell>
          <cell r="L917">
            <v>5.0511633553449321E-2</v>
          </cell>
          <cell r="M917">
            <v>327460.37879999995</v>
          </cell>
          <cell r="N917">
            <v>261411.96239999999</v>
          </cell>
          <cell r="O917">
            <v>-66048.416399999958</v>
          </cell>
          <cell r="P917">
            <v>-0.25266026770012862</v>
          </cell>
          <cell r="W917">
            <v>32752.101199999997</v>
          </cell>
          <cell r="AV917">
            <v>385777.72</v>
          </cell>
          <cell r="BH917">
            <v>533718.50560000015</v>
          </cell>
          <cell r="BK917">
            <v>385777.72</v>
          </cell>
          <cell r="BL917">
            <v>385777.72</v>
          </cell>
          <cell r="BP917">
            <v>147940.78560000018</v>
          </cell>
        </row>
        <row r="918">
          <cell r="I918">
            <v>361827.63880000007</v>
          </cell>
          <cell r="J918">
            <v>539848.52659999998</v>
          </cell>
          <cell r="K918">
            <v>178020.88779999991</v>
          </cell>
          <cell r="L918">
            <v>0.32976081072442054</v>
          </cell>
          <cell r="M918">
            <v>2812525.9611999998</v>
          </cell>
          <cell r="N918">
            <v>3294806.3176000002</v>
          </cell>
          <cell r="O918">
            <v>482280.3564000004</v>
          </cell>
          <cell r="P918">
            <v>0.14637593530878701</v>
          </cell>
          <cell r="W918">
            <v>361827.63880000007</v>
          </cell>
          <cell r="AV918">
            <v>6521732.1600000001</v>
          </cell>
          <cell r="BH918">
            <v>6606266.2144000009</v>
          </cell>
          <cell r="BK918">
            <v>6521732.1600000001</v>
          </cell>
          <cell r="BL918">
            <v>6392502.7999999998</v>
          </cell>
          <cell r="BP918">
            <v>213763.41440000106</v>
          </cell>
        </row>
        <row r="920">
          <cell r="B920" t="str">
            <v>Treasury Mgmt Svcs</v>
          </cell>
          <cell r="I920">
            <v>440889.46</v>
          </cell>
          <cell r="J920">
            <v>581037</v>
          </cell>
          <cell r="K920">
            <v>140147.54</v>
          </cell>
          <cell r="L920">
            <v>0.24120243633365862</v>
          </cell>
          <cell r="M920">
            <v>3516648.1</v>
          </cell>
          <cell r="N920">
            <v>3597658.2800000003</v>
          </cell>
          <cell r="O920">
            <v>81010.180000000008</v>
          </cell>
          <cell r="P920">
            <v>2.2517474894808522E-2</v>
          </cell>
          <cell r="R920">
            <v>482946.16000000003</v>
          </cell>
          <cell r="S920">
            <v>569720.49</v>
          </cell>
          <cell r="T920">
            <v>595741.82999999996</v>
          </cell>
          <cell r="U920">
            <v>805322.75</v>
          </cell>
          <cell r="V920">
            <v>622027.40999999992</v>
          </cell>
          <cell r="W920">
            <v>440889.46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636548.67999999993</v>
          </cell>
          <cell r="AE920">
            <v>553491.12</v>
          </cell>
          <cell r="AF920">
            <v>608995.80000000005</v>
          </cell>
          <cell r="AG920">
            <v>581037</v>
          </cell>
          <cell r="AH920">
            <v>636548.67999999993</v>
          </cell>
          <cell r="AI920">
            <v>581037</v>
          </cell>
          <cell r="AJ920">
            <v>608995.80000000005</v>
          </cell>
          <cell r="AK920">
            <v>636548.67999999993</v>
          </cell>
          <cell r="AL920">
            <v>553491.12</v>
          </cell>
          <cell r="AM920">
            <v>636548.67999999993</v>
          </cell>
          <cell r="AN920">
            <v>608718.52</v>
          </cell>
          <cell r="AO920">
            <v>581223.64</v>
          </cell>
          <cell r="AQ920">
            <v>7241094.080000001</v>
          </cell>
          <cell r="AR920">
            <v>7241094.080000001</v>
          </cell>
          <cell r="AS920">
            <v>7241094.080000001</v>
          </cell>
          <cell r="AT920">
            <v>7241094.080000001</v>
          </cell>
          <cell r="AU920">
            <v>6990708.8799999999</v>
          </cell>
          <cell r="AV920">
            <v>6990709.8799999999</v>
          </cell>
          <cell r="AW920" t="e">
            <v>#REF!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D920">
            <v>7508120.629999999</v>
          </cell>
          <cell r="BE920">
            <v>7611964.46</v>
          </cell>
          <cell r="BF920">
            <v>8071061.6899999995</v>
          </cell>
          <cell r="BH920">
            <v>7223184.7200000007</v>
          </cell>
          <cell r="BI920">
            <v>7857857.04</v>
          </cell>
          <cell r="BJ920">
            <v>7698574.1400000006</v>
          </cell>
          <cell r="BK920">
            <v>6990709.8799999999</v>
          </cell>
          <cell r="BL920">
            <v>6861480.5199999996</v>
          </cell>
          <cell r="BM920">
            <v>0</v>
          </cell>
          <cell r="BN920">
            <v>-200000</v>
          </cell>
          <cell r="BO920">
            <v>3344832.4199999995</v>
          </cell>
          <cell r="BP920">
            <v>361704.20000000019</v>
          </cell>
          <cell r="BQ920">
            <v>129229.35999999987</v>
          </cell>
          <cell r="BS920">
            <v>6863387.9900000002</v>
          </cell>
          <cell r="BT920">
            <v>6861480.5199999996</v>
          </cell>
          <cell r="BU920">
            <v>7063387.9900000002</v>
          </cell>
          <cell r="BV920">
            <v>-201907.46999999991</v>
          </cell>
        </row>
        <row r="924">
          <cell r="E924" t="str">
            <v>Jr Contractor IT</v>
          </cell>
          <cell r="I924">
            <v>0</v>
          </cell>
          <cell r="J924">
            <v>0</v>
          </cell>
          <cell r="K924">
            <v>0</v>
          </cell>
          <cell r="L924" t="str">
            <v xml:space="preserve"> </v>
          </cell>
          <cell r="M924">
            <v>0</v>
          </cell>
          <cell r="N924">
            <v>0</v>
          </cell>
          <cell r="O924">
            <v>0</v>
          </cell>
          <cell r="P924" t="str">
            <v xml:space="preserve"> 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D924">
            <v>0</v>
          </cell>
          <cell r="BE924">
            <v>0</v>
          </cell>
          <cell r="BF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</row>
        <row r="925">
          <cell r="E925" t="str">
            <v>Sr Contractor IT</v>
          </cell>
          <cell r="I925">
            <v>0</v>
          </cell>
          <cell r="J925">
            <v>0</v>
          </cell>
          <cell r="K925">
            <v>0</v>
          </cell>
          <cell r="L925" t="str">
            <v xml:space="preserve"> </v>
          </cell>
          <cell r="M925">
            <v>0</v>
          </cell>
          <cell r="N925">
            <v>0</v>
          </cell>
          <cell r="O925">
            <v>0</v>
          </cell>
          <cell r="P925" t="str">
            <v xml:space="preserve"> 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D925">
            <v>0</v>
          </cell>
          <cell r="BE925">
            <v>0</v>
          </cell>
          <cell r="BF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</row>
        <row r="926">
          <cell r="E926" t="str">
            <v>Expert Contractor IT</v>
          </cell>
          <cell r="I926">
            <v>0</v>
          </cell>
          <cell r="J926">
            <v>0</v>
          </cell>
          <cell r="K926">
            <v>0</v>
          </cell>
          <cell r="L926" t="str">
            <v xml:space="preserve"> </v>
          </cell>
          <cell r="M926">
            <v>0</v>
          </cell>
          <cell r="N926">
            <v>0</v>
          </cell>
          <cell r="O926">
            <v>0</v>
          </cell>
          <cell r="P926" t="str">
            <v xml:space="preserve"> 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D926">
            <v>0</v>
          </cell>
          <cell r="BE926">
            <v>0</v>
          </cell>
          <cell r="BF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</row>
        <row r="928">
          <cell r="B928" t="str">
            <v>Total Other</v>
          </cell>
          <cell r="I928">
            <v>0</v>
          </cell>
          <cell r="J928">
            <v>0</v>
          </cell>
          <cell r="K928">
            <v>0</v>
          </cell>
          <cell r="L928" t="str">
            <v xml:space="preserve"> </v>
          </cell>
          <cell r="M928">
            <v>0</v>
          </cell>
          <cell r="N928">
            <v>0</v>
          </cell>
          <cell r="O928">
            <v>0</v>
          </cell>
          <cell r="P928" t="str">
            <v xml:space="preserve"> 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D928">
            <v>0</v>
          </cell>
          <cell r="BE928">
            <v>0</v>
          </cell>
          <cell r="BF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</row>
        <row r="930">
          <cell r="B930" t="str">
            <v>COG Adjustment</v>
          </cell>
          <cell r="C930" t="str">
            <v>O &amp; M</v>
          </cell>
          <cell r="I930">
            <v>0</v>
          </cell>
          <cell r="J930">
            <v>0</v>
          </cell>
          <cell r="K930">
            <v>0</v>
          </cell>
          <cell r="L930" t="str">
            <v xml:space="preserve"> </v>
          </cell>
          <cell r="M930">
            <v>0</v>
          </cell>
          <cell r="N930">
            <v>0</v>
          </cell>
          <cell r="O930">
            <v>0</v>
          </cell>
          <cell r="P930" t="str">
            <v xml:space="preserve"> 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Q930">
            <v>-2100000</v>
          </cell>
          <cell r="AR930">
            <v>0</v>
          </cell>
          <cell r="AS930">
            <v>-2500000</v>
          </cell>
          <cell r="AT930">
            <v>-1200000</v>
          </cell>
          <cell r="AU930">
            <v>-1406000</v>
          </cell>
          <cell r="AV930">
            <v>-1638000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D930">
            <v>0</v>
          </cell>
          <cell r="BE930">
            <v>0</v>
          </cell>
          <cell r="BF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-1638000</v>
          </cell>
          <cell r="BL930">
            <v>-1638000</v>
          </cell>
          <cell r="BO930">
            <v>-1638000</v>
          </cell>
          <cell r="BP930">
            <v>1638000</v>
          </cell>
          <cell r="BQ930">
            <v>0</v>
          </cell>
          <cell r="BS930">
            <v>0</v>
          </cell>
          <cell r="BT930">
            <v>-1638000</v>
          </cell>
          <cell r="BU930">
            <v>0</v>
          </cell>
        </row>
        <row r="931">
          <cell r="B931" t="str">
            <v>COG Adjustment</v>
          </cell>
          <cell r="C931" t="str">
            <v>CAPITAL</v>
          </cell>
          <cell r="AQ931">
            <v>0</v>
          </cell>
          <cell r="AS931">
            <v>400000</v>
          </cell>
          <cell r="BO931">
            <v>0</v>
          </cell>
          <cell r="BP931">
            <v>0</v>
          </cell>
          <cell r="BQ931">
            <v>0</v>
          </cell>
          <cell r="BT931">
            <v>0</v>
          </cell>
          <cell r="BU931">
            <v>0</v>
          </cell>
          <cell r="BV931">
            <v>0</v>
          </cell>
        </row>
      </sheetData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"/>
      <sheetName val="2008IncrementalTr"/>
      <sheetName val="2008TransferSavings"/>
      <sheetName val="2008Transfers"/>
      <sheetName val="2007Transfers"/>
      <sheetName val="BillingView2"/>
      <sheetName val="Billing View"/>
      <sheetName val="Cindy"/>
      <sheetName val="Martin"/>
      <sheetName val="Recap2008"/>
      <sheetName val="Recap2007"/>
      <sheetName val="2008PlanSum"/>
      <sheetName val="Pivot"/>
      <sheetName val="Data"/>
      <sheetName val="PivotOther"/>
      <sheetName val="Summary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55">
          <cell r="A355" t="str">
            <v>Accounting Services DepartmentLabor</v>
          </cell>
          <cell r="C355" t="str">
            <v>Accounting Services Department</v>
          </cell>
          <cell r="D355" t="str">
            <v>Labor</v>
          </cell>
          <cell r="E355">
            <v>400000</v>
          </cell>
          <cell r="F355">
            <v>400000</v>
          </cell>
          <cell r="G355">
            <v>400000</v>
          </cell>
          <cell r="H355">
            <v>1</v>
          </cell>
          <cell r="I355">
            <v>1</v>
          </cell>
          <cell r="J355">
            <v>400000</v>
          </cell>
          <cell r="K355">
            <v>400000</v>
          </cell>
          <cell r="L355">
            <v>1</v>
          </cell>
          <cell r="M355">
            <v>1</v>
          </cell>
          <cell r="O355" t="str">
            <v>Accounting Services DepartmentLabor</v>
          </cell>
          <cell r="Q355" t="str">
            <v>Accounting Services Department</v>
          </cell>
          <cell r="R355" t="str">
            <v>Labor</v>
          </cell>
          <cell r="S355">
            <v>75000</v>
          </cell>
          <cell r="T355">
            <v>75000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75000</v>
          </cell>
          <cell r="Z355">
            <v>0</v>
          </cell>
          <cell r="AA355">
            <v>0</v>
          </cell>
        </row>
        <row r="356">
          <cell r="A356" t="str">
            <v>Accounting Services Department Total</v>
          </cell>
          <cell r="C356" t="str">
            <v>Accounting Services Department Total</v>
          </cell>
          <cell r="E356">
            <v>400000</v>
          </cell>
          <cell r="F356">
            <v>400000</v>
          </cell>
          <cell r="G356">
            <v>400000</v>
          </cell>
          <cell r="H356">
            <v>1</v>
          </cell>
          <cell r="I356">
            <v>1</v>
          </cell>
          <cell r="J356">
            <v>400000</v>
          </cell>
          <cell r="K356">
            <v>400000</v>
          </cell>
          <cell r="L356">
            <v>1</v>
          </cell>
          <cell r="M356">
            <v>1</v>
          </cell>
          <cell r="O356" t="str">
            <v>Accounting Services DepartmentOutside Services</v>
          </cell>
          <cell r="Q356" t="str">
            <v>Accounting Services Department</v>
          </cell>
          <cell r="R356" t="str">
            <v>Outside Services</v>
          </cell>
          <cell r="S356">
            <v>480000</v>
          </cell>
          <cell r="T356">
            <v>480000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480000</v>
          </cell>
          <cell r="Z356">
            <v>0</v>
          </cell>
          <cell r="AA356">
            <v>0</v>
          </cell>
        </row>
        <row r="357">
          <cell r="A357" t="str">
            <v>Accounting Services Department Total</v>
          </cell>
          <cell r="C357" t="str">
            <v>Accounting Services Department Total</v>
          </cell>
          <cell r="O357" t="str">
            <v>Accounting Services Department Total</v>
          </cell>
          <cell r="Q357" t="str">
            <v>Accounting Services Department Total</v>
          </cell>
          <cell r="S357">
            <v>555000</v>
          </cell>
          <cell r="T357">
            <v>555000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555000</v>
          </cell>
          <cell r="Z357">
            <v>0</v>
          </cell>
          <cell r="AA357">
            <v>0</v>
          </cell>
        </row>
        <row r="358">
          <cell r="A358" t="str">
            <v>Commercial Operations Group</v>
          </cell>
          <cell r="C358" t="str">
            <v>Commercial Operations Group</v>
          </cell>
          <cell r="O358" t="str">
            <v>Accounting Services Department Total</v>
          </cell>
          <cell r="Q358" t="str">
            <v>Accounting Services Department Total</v>
          </cell>
        </row>
        <row r="359">
          <cell r="A359" t="str">
            <v>Commercial Operations GroupLabor</v>
          </cell>
          <cell r="C359" t="str">
            <v>Commercial Operations Group</v>
          </cell>
          <cell r="D359" t="str">
            <v>Labor</v>
          </cell>
          <cell r="E359">
            <v>225000</v>
          </cell>
          <cell r="F359">
            <v>93750</v>
          </cell>
          <cell r="G359">
            <v>250000</v>
          </cell>
          <cell r="H359">
            <v>1</v>
          </cell>
          <cell r="I359">
            <v>1</v>
          </cell>
          <cell r="J359">
            <v>225000</v>
          </cell>
          <cell r="K359">
            <v>187500</v>
          </cell>
          <cell r="L359">
            <v>1</v>
          </cell>
          <cell r="M359">
            <v>1</v>
          </cell>
          <cell r="O359" t="str">
            <v xml:space="preserve">Business Center </v>
          </cell>
          <cell r="Q359" t="str">
            <v xml:space="preserve">Business Center </v>
          </cell>
        </row>
        <row r="360">
          <cell r="A360" t="str">
            <v>Commercial Operations Group Total</v>
          </cell>
          <cell r="C360" t="str">
            <v>Commercial Operations Group Total</v>
          </cell>
          <cell r="E360">
            <v>225000</v>
          </cell>
          <cell r="F360">
            <v>93750</v>
          </cell>
          <cell r="G360">
            <v>250000</v>
          </cell>
          <cell r="H360">
            <v>1</v>
          </cell>
          <cell r="I360">
            <v>1</v>
          </cell>
          <cell r="J360">
            <v>225000</v>
          </cell>
          <cell r="K360">
            <v>187500</v>
          </cell>
          <cell r="L360">
            <v>1</v>
          </cell>
          <cell r="M360">
            <v>1</v>
          </cell>
          <cell r="O360" t="str">
            <v>Business Center Labor</v>
          </cell>
          <cell r="Q360" t="str">
            <v xml:space="preserve">Business Center </v>
          </cell>
          <cell r="R360" t="str">
            <v>Labor</v>
          </cell>
          <cell r="T360">
            <v>0</v>
          </cell>
          <cell r="U360">
            <v>240000</v>
          </cell>
          <cell r="W360">
            <v>2</v>
          </cell>
          <cell r="X360">
            <v>1064745</v>
          </cell>
          <cell r="Y360">
            <v>0</v>
          </cell>
          <cell r="Z360">
            <v>0</v>
          </cell>
          <cell r="AA360">
            <v>11</v>
          </cell>
        </row>
        <row r="361">
          <cell r="A361" t="str">
            <v>Commercial Operations Group Total</v>
          </cell>
          <cell r="C361" t="str">
            <v>Commercial Operations Group Total</v>
          </cell>
          <cell r="O361" t="str">
            <v>Business Center Other</v>
          </cell>
          <cell r="Q361" t="str">
            <v xml:space="preserve">Business Center </v>
          </cell>
          <cell r="R361" t="str">
            <v>Other</v>
          </cell>
          <cell r="T361">
            <v>0</v>
          </cell>
          <cell r="U361">
            <v>20000</v>
          </cell>
          <cell r="W361">
            <v>0</v>
          </cell>
          <cell r="X361">
            <v>16525</v>
          </cell>
          <cell r="Y361">
            <v>0</v>
          </cell>
          <cell r="Z361">
            <v>0</v>
          </cell>
        </row>
        <row r="362">
          <cell r="A362" t="str">
            <v>Corporate Development</v>
          </cell>
          <cell r="C362" t="str">
            <v>Corporate Development</v>
          </cell>
          <cell r="O362" t="str">
            <v>Business Center Outside Services</v>
          </cell>
          <cell r="Q362" t="str">
            <v xml:space="preserve">Business Center </v>
          </cell>
          <cell r="R362" t="str">
            <v>Outside Services</v>
          </cell>
          <cell r="T362">
            <v>0</v>
          </cell>
          <cell r="U362">
            <v>1175000</v>
          </cell>
          <cell r="W362">
            <v>0</v>
          </cell>
          <cell r="X362">
            <v>1326413</v>
          </cell>
          <cell r="Y362">
            <v>0</v>
          </cell>
          <cell r="Z362">
            <v>0</v>
          </cell>
        </row>
        <row r="363">
          <cell r="A363" t="str">
            <v>Corporate DevelopmentLabor</v>
          </cell>
          <cell r="C363" t="str">
            <v>Corporate Development</v>
          </cell>
          <cell r="D363" t="str">
            <v>Labor</v>
          </cell>
          <cell r="E363">
            <v>709332</v>
          </cell>
          <cell r="F363">
            <v>532000</v>
          </cell>
          <cell r="G363">
            <v>734158.62</v>
          </cell>
          <cell r="H363">
            <v>3</v>
          </cell>
          <cell r="I363">
            <v>3</v>
          </cell>
          <cell r="J363">
            <v>734158.62</v>
          </cell>
          <cell r="K363">
            <v>532000</v>
          </cell>
          <cell r="L363">
            <v>3</v>
          </cell>
          <cell r="M363">
            <v>3</v>
          </cell>
          <cell r="O363" t="str">
            <v>Business Center  Total</v>
          </cell>
          <cell r="Q363" t="str">
            <v>Business Center  Total</v>
          </cell>
          <cell r="T363">
            <v>0</v>
          </cell>
          <cell r="U363">
            <v>1435000</v>
          </cell>
          <cell r="W363">
            <v>2</v>
          </cell>
          <cell r="X363">
            <v>2407683</v>
          </cell>
          <cell r="Y363">
            <v>0</v>
          </cell>
          <cell r="Z363">
            <v>0</v>
          </cell>
          <cell r="AA363">
            <v>11</v>
          </cell>
        </row>
        <row r="364">
          <cell r="A364" t="str">
            <v>Corporate Development Total</v>
          </cell>
          <cell r="C364" t="str">
            <v>Corporate Development Total</v>
          </cell>
          <cell r="E364">
            <v>709332</v>
          </cell>
          <cell r="F364">
            <v>532000</v>
          </cell>
          <cell r="G364">
            <v>734158.62</v>
          </cell>
          <cell r="H364">
            <v>3</v>
          </cell>
          <cell r="I364">
            <v>3</v>
          </cell>
          <cell r="J364">
            <v>734158.62</v>
          </cell>
          <cell r="K364">
            <v>532000</v>
          </cell>
          <cell r="L364">
            <v>3</v>
          </cell>
          <cell r="M364">
            <v>3</v>
          </cell>
          <cell r="O364" t="str">
            <v>Business Center  Total</v>
          </cell>
          <cell r="Q364" t="str">
            <v>Business Center  Total</v>
          </cell>
        </row>
        <row r="365">
          <cell r="A365" t="str">
            <v>Corporate Development Total</v>
          </cell>
          <cell r="C365" t="str">
            <v>Corporate Development Total</v>
          </cell>
          <cell r="O365" t="str">
            <v>Corp. Comm. &amp; Federal Affairs</v>
          </cell>
          <cell r="Q365" t="str">
            <v>Corp. Comm. &amp; Federal Affairs</v>
          </cell>
        </row>
        <row r="366">
          <cell r="A366" t="str">
            <v>Corporate Secretary</v>
          </cell>
          <cell r="C366" t="str">
            <v>Corporate Secretary</v>
          </cell>
          <cell r="O366" t="str">
            <v>Corp. Comm. &amp; Federal AffairsClient Invest</v>
          </cell>
          <cell r="Q366" t="str">
            <v>Corp. Comm. &amp; Federal Affairs</v>
          </cell>
          <cell r="R366" t="str">
            <v>Client Invest</v>
          </cell>
          <cell r="U366">
            <v>150000</v>
          </cell>
          <cell r="X366">
            <v>76875</v>
          </cell>
          <cell r="Z366">
            <v>0</v>
          </cell>
        </row>
        <row r="367">
          <cell r="A367" t="str">
            <v>Corporate SecretaryLabor</v>
          </cell>
          <cell r="C367" t="str">
            <v>Corporate Secretary</v>
          </cell>
          <cell r="D367" t="str">
            <v>Labor</v>
          </cell>
          <cell r="E367">
            <v>96000</v>
          </cell>
          <cell r="F367">
            <v>65000</v>
          </cell>
          <cell r="G367">
            <v>100649</v>
          </cell>
          <cell r="H367">
            <v>1</v>
          </cell>
          <cell r="I367">
            <v>1</v>
          </cell>
          <cell r="J367">
            <v>96000</v>
          </cell>
          <cell r="K367">
            <v>65000</v>
          </cell>
          <cell r="L367">
            <v>1</v>
          </cell>
          <cell r="M367">
            <v>1</v>
          </cell>
          <cell r="O367" t="str">
            <v>Corp. Comm. &amp; Federal AffairsDAS</v>
          </cell>
          <cell r="Q367" t="str">
            <v>Corp. Comm. &amp; Federal Affairs</v>
          </cell>
          <cell r="R367" t="str">
            <v>DAS</v>
          </cell>
          <cell r="U367">
            <v>157433</v>
          </cell>
          <cell r="X367">
            <v>157433</v>
          </cell>
          <cell r="Z367">
            <v>0</v>
          </cell>
        </row>
        <row r="368">
          <cell r="A368" t="str">
            <v>Corporate Secretary Total</v>
          </cell>
          <cell r="C368" t="str">
            <v>Corporate Secretary Total</v>
          </cell>
          <cell r="E368">
            <v>96000</v>
          </cell>
          <cell r="F368">
            <v>65000</v>
          </cell>
          <cell r="G368">
            <v>100649</v>
          </cell>
          <cell r="H368">
            <v>1</v>
          </cell>
          <cell r="I368">
            <v>1</v>
          </cell>
          <cell r="J368">
            <v>96000</v>
          </cell>
          <cell r="K368">
            <v>65000</v>
          </cell>
          <cell r="L368">
            <v>1</v>
          </cell>
          <cell r="M368">
            <v>1</v>
          </cell>
          <cell r="O368" t="str">
            <v>Corp. Comm. &amp; Federal AffairsLabor</v>
          </cell>
          <cell r="Q368" t="str">
            <v>Corp. Comm. &amp; Federal Affairs</v>
          </cell>
          <cell r="R368" t="str">
            <v>Labor</v>
          </cell>
          <cell r="S368">
            <v>2361700</v>
          </cell>
          <cell r="T368">
            <v>1659307</v>
          </cell>
          <cell r="U368">
            <v>2935837.2213010322</v>
          </cell>
          <cell r="V368">
            <v>17</v>
          </cell>
          <cell r="W368">
            <v>20</v>
          </cell>
          <cell r="X368">
            <v>2420742.5</v>
          </cell>
          <cell r="Y368">
            <v>1659307</v>
          </cell>
          <cell r="Z368">
            <v>17</v>
          </cell>
          <cell r="AA368">
            <v>20</v>
          </cell>
        </row>
        <row r="369">
          <cell r="A369" t="str">
            <v>Corporate Secretary Total</v>
          </cell>
          <cell r="C369" t="str">
            <v>Corporate Secretary Total</v>
          </cell>
          <cell r="O369" t="str">
            <v>Corp. Comm. &amp; Federal AffairsOther</v>
          </cell>
          <cell r="Q369" t="str">
            <v>Corp. Comm. &amp; Federal Affairs</v>
          </cell>
          <cell r="R369" t="str">
            <v>Other</v>
          </cell>
          <cell r="S369">
            <v>2179762</v>
          </cell>
          <cell r="T369">
            <v>1189496</v>
          </cell>
          <cell r="U369">
            <v>2659322</v>
          </cell>
          <cell r="X369">
            <v>2234256.0499999998</v>
          </cell>
          <cell r="Y369">
            <v>1189496</v>
          </cell>
          <cell r="Z369">
            <v>0</v>
          </cell>
          <cell r="AA369">
            <v>0</v>
          </cell>
        </row>
        <row r="370">
          <cell r="A370" t="str">
            <v>EH&amp;S</v>
          </cell>
          <cell r="C370" t="str">
            <v>EH&amp;S</v>
          </cell>
          <cell r="O370" t="str">
            <v>Corp. Comm. &amp; Federal AffairsOutside Services</v>
          </cell>
          <cell r="Q370" t="str">
            <v>Corp. Comm. &amp; Federal Affairs</v>
          </cell>
          <cell r="R370" t="str">
            <v>Outside Services</v>
          </cell>
          <cell r="S370">
            <v>1866000</v>
          </cell>
          <cell r="T370">
            <v>1281645</v>
          </cell>
          <cell r="U370">
            <v>2026968</v>
          </cell>
          <cell r="X370">
            <v>1912650</v>
          </cell>
          <cell r="Y370">
            <v>1281645</v>
          </cell>
          <cell r="Z370">
            <v>0</v>
          </cell>
          <cell r="AA370">
            <v>0</v>
          </cell>
        </row>
        <row r="371">
          <cell r="A371" t="str">
            <v>EH&amp;SLabor</v>
          </cell>
          <cell r="C371" t="str">
            <v>EH&amp;S</v>
          </cell>
          <cell r="D371" t="str">
            <v>Labor</v>
          </cell>
          <cell r="E371">
            <v>504350</v>
          </cell>
          <cell r="F371">
            <v>256048</v>
          </cell>
          <cell r="G371">
            <v>444431</v>
          </cell>
          <cell r="H371">
            <v>2</v>
          </cell>
          <cell r="I371">
            <v>2</v>
          </cell>
          <cell r="J371">
            <v>444431</v>
          </cell>
          <cell r="K371">
            <v>256048</v>
          </cell>
          <cell r="L371">
            <v>2</v>
          </cell>
          <cell r="M371">
            <v>2</v>
          </cell>
          <cell r="O371" t="str">
            <v>Corp. Comm. &amp; Federal AffairsSpace</v>
          </cell>
          <cell r="Q371" t="str">
            <v>Corp. Comm. &amp; Federal Affairs</v>
          </cell>
          <cell r="R371" t="str">
            <v>Space</v>
          </cell>
          <cell r="U371">
            <v>153463</v>
          </cell>
          <cell r="X371">
            <v>153463</v>
          </cell>
          <cell r="Z371">
            <v>0</v>
          </cell>
        </row>
        <row r="372">
          <cell r="A372" t="str">
            <v>EH&amp;SOther</v>
          </cell>
          <cell r="C372" t="str">
            <v>EH&amp;S</v>
          </cell>
          <cell r="D372" t="str">
            <v>Other</v>
          </cell>
          <cell r="E372">
            <v>90000</v>
          </cell>
          <cell r="F372">
            <v>72000</v>
          </cell>
          <cell r="G372">
            <v>254000</v>
          </cell>
          <cell r="J372">
            <v>254000</v>
          </cell>
          <cell r="K372">
            <v>72000</v>
          </cell>
          <cell r="L372">
            <v>0</v>
          </cell>
          <cell r="M372">
            <v>0</v>
          </cell>
          <cell r="O372" t="str">
            <v>Corp. Comm. &amp; Federal AffairsToolkit</v>
          </cell>
          <cell r="Q372" t="str">
            <v>Corp. Comm. &amp; Federal Affairs</v>
          </cell>
          <cell r="R372" t="str">
            <v>Toolkit</v>
          </cell>
          <cell r="U372">
            <v>43250</v>
          </cell>
          <cell r="X372">
            <v>43250</v>
          </cell>
          <cell r="Z372">
            <v>0</v>
          </cell>
        </row>
        <row r="373">
          <cell r="A373" t="str">
            <v>EH&amp;SOutside Services</v>
          </cell>
          <cell r="C373" t="str">
            <v>EH&amp;S</v>
          </cell>
          <cell r="D373" t="str">
            <v>Outside Services</v>
          </cell>
          <cell r="E373">
            <v>0</v>
          </cell>
          <cell r="F373">
            <v>0</v>
          </cell>
          <cell r="G373">
            <v>195000</v>
          </cell>
          <cell r="J373">
            <v>195000</v>
          </cell>
          <cell r="K373">
            <v>0</v>
          </cell>
          <cell r="L373">
            <v>0</v>
          </cell>
          <cell r="M373">
            <v>0</v>
          </cell>
          <cell r="O373" t="str">
            <v>Corp. Comm. &amp; Federal Affairs Total</v>
          </cell>
          <cell r="Q373" t="str">
            <v>Corp. Comm. &amp; Federal Affairs Total</v>
          </cell>
          <cell r="S373">
            <v>6407462</v>
          </cell>
          <cell r="T373">
            <v>4130448</v>
          </cell>
          <cell r="U373">
            <v>8126273.2213010322</v>
          </cell>
          <cell r="V373">
            <v>17</v>
          </cell>
          <cell r="W373">
            <v>20</v>
          </cell>
          <cell r="X373">
            <v>6998669.5499999998</v>
          </cell>
          <cell r="Y373">
            <v>4130448</v>
          </cell>
          <cell r="Z373">
            <v>17</v>
          </cell>
          <cell r="AA373">
            <v>20</v>
          </cell>
        </row>
        <row r="374">
          <cell r="A374" t="str">
            <v>EH&amp;S Total</v>
          </cell>
          <cell r="C374" t="str">
            <v>EH&amp;S Total</v>
          </cell>
          <cell r="E374">
            <v>594350</v>
          </cell>
          <cell r="F374">
            <v>328048</v>
          </cell>
          <cell r="G374">
            <v>893431</v>
          </cell>
          <cell r="H374">
            <v>2</v>
          </cell>
          <cell r="I374">
            <v>2</v>
          </cell>
          <cell r="J374">
            <v>893431</v>
          </cell>
          <cell r="K374">
            <v>328048</v>
          </cell>
          <cell r="L374">
            <v>2</v>
          </cell>
          <cell r="M374">
            <v>2</v>
          </cell>
          <cell r="O374" t="str">
            <v>Corp. Comm. &amp; Federal Affairs Total</v>
          </cell>
          <cell r="Q374" t="str">
            <v>Corp. Comm. &amp; Federal Affairs Total</v>
          </cell>
        </row>
        <row r="375">
          <cell r="A375" t="str">
            <v>EH&amp;S Total</v>
          </cell>
          <cell r="C375" t="str">
            <v>EH&amp;S Total</v>
          </cell>
          <cell r="O375" t="str">
            <v>Corporate Development</v>
          </cell>
          <cell r="Q375" t="str">
            <v>Corporate Development</v>
          </cell>
        </row>
        <row r="376">
          <cell r="A376" t="str">
            <v>ERM</v>
          </cell>
          <cell r="C376" t="str">
            <v>ERM</v>
          </cell>
          <cell r="O376" t="str">
            <v>Corporate DevelopmentLabor</v>
          </cell>
          <cell r="Q376" t="str">
            <v>Corporate Development</v>
          </cell>
          <cell r="R376" t="str">
            <v>Labor</v>
          </cell>
          <cell r="S376">
            <v>189000</v>
          </cell>
          <cell r="T376">
            <v>126000</v>
          </cell>
          <cell r="U376">
            <v>195615</v>
          </cell>
          <cell r="V376">
            <v>1</v>
          </cell>
          <cell r="W376">
            <v>1</v>
          </cell>
          <cell r="X376">
            <v>195615</v>
          </cell>
          <cell r="Y376">
            <v>126000</v>
          </cell>
          <cell r="Z376">
            <v>1</v>
          </cell>
          <cell r="AA376">
            <v>1</v>
          </cell>
        </row>
        <row r="377">
          <cell r="A377" t="str">
            <v>ERMDAS</v>
          </cell>
          <cell r="C377" t="str">
            <v>ERM</v>
          </cell>
          <cell r="D377" t="str">
            <v>DAS</v>
          </cell>
          <cell r="G377">
            <v>65927.272727272735</v>
          </cell>
          <cell r="J377">
            <v>65927.272727272735</v>
          </cell>
          <cell r="K377">
            <v>0</v>
          </cell>
          <cell r="L377">
            <v>0</v>
          </cell>
          <cell r="M377">
            <v>0</v>
          </cell>
          <cell r="O377" t="str">
            <v>Corporate Development Total</v>
          </cell>
          <cell r="Q377" t="str">
            <v>Corporate Development Total</v>
          </cell>
          <cell r="S377">
            <v>189000</v>
          </cell>
          <cell r="T377">
            <v>126000</v>
          </cell>
          <cell r="U377">
            <v>195615</v>
          </cell>
          <cell r="V377">
            <v>1</v>
          </cell>
          <cell r="W377">
            <v>1</v>
          </cell>
          <cell r="X377">
            <v>195615</v>
          </cell>
          <cell r="Y377">
            <v>126000</v>
          </cell>
          <cell r="Z377">
            <v>1</v>
          </cell>
          <cell r="AA377">
            <v>1</v>
          </cell>
        </row>
        <row r="378">
          <cell r="A378" t="str">
            <v>ERMLabor</v>
          </cell>
          <cell r="C378" t="str">
            <v>ERM</v>
          </cell>
          <cell r="D378" t="str">
            <v>Labor</v>
          </cell>
          <cell r="E378">
            <v>1440000</v>
          </cell>
          <cell r="F378">
            <v>852000</v>
          </cell>
          <cell r="G378">
            <v>1298163</v>
          </cell>
          <cell r="H378">
            <v>10</v>
          </cell>
          <cell r="I378">
            <v>10</v>
          </cell>
          <cell r="J378">
            <v>1298163</v>
          </cell>
          <cell r="K378">
            <v>852000</v>
          </cell>
          <cell r="L378">
            <v>10</v>
          </cell>
          <cell r="M378">
            <v>10</v>
          </cell>
          <cell r="O378" t="str">
            <v>Corporate Development Total</v>
          </cell>
          <cell r="Q378" t="str">
            <v>Corporate Development Total</v>
          </cell>
        </row>
        <row r="379">
          <cell r="A379" t="str">
            <v>ERMSpace</v>
          </cell>
          <cell r="C379" t="str">
            <v>ERM</v>
          </cell>
          <cell r="D379" t="str">
            <v>Space</v>
          </cell>
          <cell r="G379">
            <v>153733.18181818182</v>
          </cell>
          <cell r="J379">
            <v>153733.18181818182</v>
          </cell>
          <cell r="K379">
            <v>0</v>
          </cell>
          <cell r="L379">
            <v>0</v>
          </cell>
          <cell r="M379">
            <v>0</v>
          </cell>
          <cell r="O379" t="str">
            <v>Corporate Security Services</v>
          </cell>
          <cell r="Q379" t="str">
            <v>Corporate Security Services</v>
          </cell>
        </row>
        <row r="380">
          <cell r="A380" t="str">
            <v>ERMToolkit</v>
          </cell>
          <cell r="C380" t="str">
            <v>ERM</v>
          </cell>
          <cell r="D380" t="str">
            <v>Toolkit</v>
          </cell>
          <cell r="G380">
            <v>65927.272727272735</v>
          </cell>
          <cell r="J380">
            <v>65927.272727272735</v>
          </cell>
          <cell r="K380">
            <v>0</v>
          </cell>
          <cell r="L380">
            <v>0</v>
          </cell>
          <cell r="M380">
            <v>0</v>
          </cell>
          <cell r="O380" t="str">
            <v>Corporate Security ServicesLabor</v>
          </cell>
          <cell r="Q380" t="str">
            <v>Corporate Security Services</v>
          </cell>
          <cell r="R380" t="str">
            <v>Labor</v>
          </cell>
          <cell r="S380">
            <v>120000</v>
          </cell>
          <cell r="T380">
            <v>80000</v>
          </cell>
          <cell r="U380">
            <v>150000</v>
          </cell>
          <cell r="V380">
            <v>1</v>
          </cell>
          <cell r="W380">
            <v>1</v>
          </cell>
          <cell r="X380">
            <v>150000</v>
          </cell>
          <cell r="Y380">
            <v>80000</v>
          </cell>
          <cell r="Z380">
            <v>1</v>
          </cell>
          <cell r="AA380">
            <v>1</v>
          </cell>
        </row>
        <row r="381">
          <cell r="A381" t="str">
            <v>ERM Total</v>
          </cell>
          <cell r="C381" t="str">
            <v>ERM Total</v>
          </cell>
          <cell r="E381">
            <v>1440000</v>
          </cell>
          <cell r="F381">
            <v>852000</v>
          </cell>
          <cell r="G381">
            <v>1583750.7272727273</v>
          </cell>
          <cell r="H381">
            <v>10</v>
          </cell>
          <cell r="I381">
            <v>10</v>
          </cell>
          <cell r="J381">
            <v>1583750.7272727273</v>
          </cell>
          <cell r="K381">
            <v>852000</v>
          </cell>
          <cell r="L381">
            <v>10</v>
          </cell>
          <cell r="M381">
            <v>10</v>
          </cell>
          <cell r="O381" t="str">
            <v>Corporate Security Services Total</v>
          </cell>
          <cell r="Q381" t="str">
            <v>Corporate Security Services Total</v>
          </cell>
          <cell r="S381">
            <v>120000</v>
          </cell>
          <cell r="T381">
            <v>80000</v>
          </cell>
          <cell r="U381">
            <v>150000</v>
          </cell>
          <cell r="V381">
            <v>1</v>
          </cell>
          <cell r="W381">
            <v>1</v>
          </cell>
          <cell r="X381">
            <v>150000</v>
          </cell>
          <cell r="Y381">
            <v>80000</v>
          </cell>
          <cell r="Z381">
            <v>1</v>
          </cell>
          <cell r="AA381">
            <v>1</v>
          </cell>
        </row>
        <row r="382">
          <cell r="A382" t="str">
            <v>ERM Total</v>
          </cell>
          <cell r="C382" t="str">
            <v>ERM Total</v>
          </cell>
          <cell r="O382" t="str">
            <v>Corporate Security Services Total</v>
          </cell>
          <cell r="Q382" t="str">
            <v>Corporate Security Services Total</v>
          </cell>
        </row>
        <row r="383">
          <cell r="A383" t="str">
            <v>Federal Affairs &amp; Policy</v>
          </cell>
          <cell r="C383" t="str">
            <v>Federal Affairs &amp; Policy</v>
          </cell>
          <cell r="O383" t="str">
            <v>ERM</v>
          </cell>
          <cell r="Q383" t="str">
            <v>ERM</v>
          </cell>
        </row>
        <row r="384">
          <cell r="A384" t="str">
            <v>Federal Affairs &amp; PolicyLabor</v>
          </cell>
          <cell r="C384" t="str">
            <v>Federal Affairs &amp; Policy</v>
          </cell>
          <cell r="D384" t="str">
            <v>Labor</v>
          </cell>
          <cell r="E384">
            <v>1065801</v>
          </cell>
          <cell r="F384">
            <v>710534</v>
          </cell>
          <cell r="G384">
            <v>1616307.6213010321</v>
          </cell>
          <cell r="H384">
            <v>6</v>
          </cell>
          <cell r="I384">
            <v>9</v>
          </cell>
          <cell r="J384">
            <v>1092446.0249999999</v>
          </cell>
          <cell r="K384">
            <v>710534</v>
          </cell>
          <cell r="L384">
            <v>6</v>
          </cell>
          <cell r="M384">
            <v>9</v>
          </cell>
          <cell r="O384" t="str">
            <v>ERMLabor</v>
          </cell>
          <cell r="Q384" t="str">
            <v>ERM</v>
          </cell>
          <cell r="R384" t="str">
            <v>Labor</v>
          </cell>
          <cell r="S384">
            <v>100000</v>
          </cell>
          <cell r="T384">
            <v>100000</v>
          </cell>
          <cell r="U384">
            <v>0</v>
          </cell>
          <cell r="X384">
            <v>0</v>
          </cell>
          <cell r="Y384">
            <v>100000</v>
          </cell>
          <cell r="Z384">
            <v>0</v>
          </cell>
          <cell r="AA384">
            <v>0</v>
          </cell>
        </row>
        <row r="385">
          <cell r="A385" t="str">
            <v>Federal Affairs &amp; PolicyOther</v>
          </cell>
          <cell r="C385" t="str">
            <v>Federal Affairs &amp; Policy</v>
          </cell>
          <cell r="D385" t="str">
            <v>Other</v>
          </cell>
          <cell r="E385">
            <v>438312</v>
          </cell>
          <cell r="F385">
            <v>223169</v>
          </cell>
          <cell r="G385">
            <v>883322</v>
          </cell>
          <cell r="J385">
            <v>449269.8</v>
          </cell>
          <cell r="K385">
            <v>223169</v>
          </cell>
          <cell r="L385">
            <v>0</v>
          </cell>
          <cell r="M385">
            <v>0</v>
          </cell>
          <cell r="O385" t="str">
            <v>ERM Total</v>
          </cell>
          <cell r="Q385" t="str">
            <v>ERM Total</v>
          </cell>
          <cell r="S385">
            <v>100000</v>
          </cell>
          <cell r="T385">
            <v>100000</v>
          </cell>
          <cell r="U385">
            <v>0</v>
          </cell>
          <cell r="X385">
            <v>0</v>
          </cell>
          <cell r="Y385">
            <v>100000</v>
          </cell>
          <cell r="Z385">
            <v>0</v>
          </cell>
          <cell r="AA385">
            <v>0</v>
          </cell>
        </row>
        <row r="386">
          <cell r="A386" t="str">
            <v>Federal Affairs &amp; PolicyOutside Services</v>
          </cell>
          <cell r="C386" t="str">
            <v>Federal Affairs &amp; Policy</v>
          </cell>
          <cell r="D386" t="str">
            <v>Outside Services</v>
          </cell>
          <cell r="E386">
            <v>1414000</v>
          </cell>
          <cell r="F386">
            <v>938000</v>
          </cell>
          <cell r="G386">
            <v>1568968</v>
          </cell>
          <cell r="J386">
            <v>1449350</v>
          </cell>
          <cell r="K386">
            <v>938000</v>
          </cell>
          <cell r="L386">
            <v>0</v>
          </cell>
          <cell r="M386">
            <v>0</v>
          </cell>
          <cell r="O386" t="str">
            <v>ERM Total</v>
          </cell>
          <cell r="Q386" t="str">
            <v>ERM Total</v>
          </cell>
        </row>
        <row r="387">
          <cell r="A387" t="str">
            <v>Federal Affairs &amp; Policy Total</v>
          </cell>
          <cell r="C387" t="str">
            <v>Federal Affairs &amp; Policy Total</v>
          </cell>
          <cell r="E387">
            <v>2918113</v>
          </cell>
          <cell r="F387">
            <v>1871703</v>
          </cell>
          <cell r="G387">
            <v>4068597.6213010321</v>
          </cell>
          <cell r="H387">
            <v>6</v>
          </cell>
          <cell r="I387">
            <v>9</v>
          </cell>
          <cell r="J387">
            <v>2991065.8250000002</v>
          </cell>
          <cell r="K387">
            <v>1871703</v>
          </cell>
          <cell r="L387">
            <v>6</v>
          </cell>
          <cell r="M387">
            <v>9</v>
          </cell>
          <cell r="O387" t="str">
            <v>Internal Auditing</v>
          </cell>
          <cell r="Q387" t="str">
            <v>Internal Auditing</v>
          </cell>
        </row>
        <row r="388">
          <cell r="A388" t="str">
            <v>Federal Affairs &amp; Policy Total</v>
          </cell>
          <cell r="C388" t="str">
            <v>Federal Affairs &amp; Policy Total</v>
          </cell>
          <cell r="O388" t="str">
            <v>Internal AuditingOther</v>
          </cell>
          <cell r="Q388" t="str">
            <v>Internal Auditing</v>
          </cell>
          <cell r="R388" t="str">
            <v>Other</v>
          </cell>
          <cell r="S388">
            <v>199700</v>
          </cell>
          <cell r="T388">
            <v>199700</v>
          </cell>
          <cell r="U388">
            <v>0</v>
          </cell>
          <cell r="X388">
            <v>0</v>
          </cell>
          <cell r="Y388">
            <v>199700</v>
          </cell>
          <cell r="Z388">
            <v>0</v>
          </cell>
          <cell r="AA388">
            <v>0</v>
          </cell>
        </row>
        <row r="389">
          <cell r="A389" t="str">
            <v>Holdings Dedicated Finance</v>
          </cell>
          <cell r="C389" t="str">
            <v>Holdings Dedicated Finance</v>
          </cell>
          <cell r="O389" t="str">
            <v>Internal Auditing Total</v>
          </cell>
          <cell r="Q389" t="str">
            <v>Internal Auditing Total</v>
          </cell>
          <cell r="S389">
            <v>199700</v>
          </cell>
          <cell r="T389">
            <v>199700</v>
          </cell>
          <cell r="U389">
            <v>0</v>
          </cell>
          <cell r="X389">
            <v>0</v>
          </cell>
          <cell r="Y389">
            <v>199700</v>
          </cell>
          <cell r="Z389">
            <v>0</v>
          </cell>
          <cell r="AA389">
            <v>0</v>
          </cell>
        </row>
        <row r="390">
          <cell r="A390" t="str">
            <v>Holdings Dedicated FinanceDepreciation/Amortization</v>
          </cell>
          <cell r="C390" t="str">
            <v>Holdings Dedicated Finance</v>
          </cell>
          <cell r="D390" t="str">
            <v>Depreciation/Amortization</v>
          </cell>
          <cell r="G390">
            <v>2000</v>
          </cell>
          <cell r="J390">
            <v>2000</v>
          </cell>
          <cell r="K390">
            <v>0</v>
          </cell>
          <cell r="L390">
            <v>0</v>
          </cell>
          <cell r="M390">
            <v>0</v>
          </cell>
          <cell r="O390" t="str">
            <v>Internal Auditing Total</v>
          </cell>
          <cell r="Q390" t="str">
            <v>Internal Auditing Total</v>
          </cell>
        </row>
        <row r="391">
          <cell r="A391" t="str">
            <v>Holdings Dedicated FinanceLabor</v>
          </cell>
          <cell r="C391" t="str">
            <v>Holdings Dedicated Finance</v>
          </cell>
          <cell r="D391" t="str">
            <v>Labor</v>
          </cell>
          <cell r="G391">
            <v>1209937.98795</v>
          </cell>
          <cell r="I391">
            <v>6</v>
          </cell>
          <cell r="J391">
            <v>1479058</v>
          </cell>
          <cell r="K391">
            <v>0</v>
          </cell>
          <cell r="L391">
            <v>0</v>
          </cell>
          <cell r="M391">
            <v>8</v>
          </cell>
          <cell r="O391" t="str">
            <v>PSEG Executive Office</v>
          </cell>
          <cell r="Q391" t="str">
            <v>PSEG Executive Office</v>
          </cell>
        </row>
        <row r="392">
          <cell r="A392" t="str">
            <v>Holdings Dedicated FinanceMaterial</v>
          </cell>
          <cell r="C392" t="str">
            <v>Holdings Dedicated Finance</v>
          </cell>
          <cell r="D392" t="str">
            <v>Material</v>
          </cell>
          <cell r="G392">
            <v>10000</v>
          </cell>
          <cell r="J392">
            <v>10000</v>
          </cell>
          <cell r="K392">
            <v>0</v>
          </cell>
          <cell r="L392">
            <v>0</v>
          </cell>
          <cell r="M392">
            <v>0</v>
          </cell>
          <cell r="O392" t="str">
            <v>PSEG Executive OfficeLabor</v>
          </cell>
          <cell r="Q392" t="str">
            <v>PSEG Executive Office</v>
          </cell>
          <cell r="R392" t="str">
            <v>Labor</v>
          </cell>
          <cell r="S392">
            <v>625000</v>
          </cell>
          <cell r="T392">
            <v>493750</v>
          </cell>
          <cell r="U392">
            <v>650000</v>
          </cell>
          <cell r="V392">
            <v>2</v>
          </cell>
          <cell r="W392">
            <v>2</v>
          </cell>
          <cell r="X392">
            <v>625000</v>
          </cell>
          <cell r="Y392">
            <v>587500</v>
          </cell>
          <cell r="Z392">
            <v>2</v>
          </cell>
          <cell r="AA392">
            <v>2</v>
          </cell>
        </row>
        <row r="393">
          <cell r="A393" t="str">
            <v>Holdings Dedicated FinanceOther</v>
          </cell>
          <cell r="C393" t="str">
            <v>Holdings Dedicated Finance</v>
          </cell>
          <cell r="D393" t="str">
            <v>Other</v>
          </cell>
          <cell r="G393">
            <v>225000</v>
          </cell>
          <cell r="J393">
            <v>225000</v>
          </cell>
          <cell r="K393">
            <v>0</v>
          </cell>
          <cell r="L393">
            <v>0</v>
          </cell>
          <cell r="M393">
            <v>0</v>
          </cell>
          <cell r="O393" t="str">
            <v>PSEG Executive Office Total</v>
          </cell>
          <cell r="Q393" t="str">
            <v>PSEG Executive Office Total</v>
          </cell>
          <cell r="S393">
            <v>625000</v>
          </cell>
          <cell r="T393">
            <v>493750</v>
          </cell>
          <cell r="U393">
            <v>650000</v>
          </cell>
          <cell r="V393">
            <v>2</v>
          </cell>
          <cell r="W393">
            <v>2</v>
          </cell>
          <cell r="X393">
            <v>625000</v>
          </cell>
          <cell r="Y393">
            <v>587500</v>
          </cell>
          <cell r="Z393">
            <v>2</v>
          </cell>
          <cell r="AA393">
            <v>2</v>
          </cell>
        </row>
        <row r="394">
          <cell r="A394" t="str">
            <v>Holdings Dedicated FinanceOutside Services</v>
          </cell>
          <cell r="C394" t="str">
            <v>Holdings Dedicated Finance</v>
          </cell>
          <cell r="D394" t="str">
            <v>Outside Services</v>
          </cell>
          <cell r="G394">
            <v>50000</v>
          </cell>
          <cell r="J394">
            <v>50000</v>
          </cell>
          <cell r="K394">
            <v>0</v>
          </cell>
          <cell r="L394">
            <v>0</v>
          </cell>
          <cell r="M394">
            <v>0</v>
          </cell>
          <cell r="O394" t="str">
            <v>PSEG Executive Office Total</v>
          </cell>
          <cell r="Q394" t="str">
            <v>PSEG Executive Office Total</v>
          </cell>
        </row>
        <row r="395">
          <cell r="A395" t="str">
            <v>Holdings Dedicated FinanceSpace</v>
          </cell>
          <cell r="C395" t="str">
            <v>Holdings Dedicated Finance</v>
          </cell>
          <cell r="D395" t="str">
            <v>Space</v>
          </cell>
          <cell r="G395">
            <v>156685</v>
          </cell>
          <cell r="J395">
            <v>313370</v>
          </cell>
          <cell r="K395">
            <v>0</v>
          </cell>
          <cell r="L395">
            <v>0</v>
          </cell>
          <cell r="M395">
            <v>0</v>
          </cell>
          <cell r="O395" t="str">
            <v>Treasury holdings</v>
          </cell>
          <cell r="Q395" t="str">
            <v>Treasury holdings</v>
          </cell>
        </row>
        <row r="396">
          <cell r="A396" t="str">
            <v>Holdings Dedicated FinanceToolkit</v>
          </cell>
          <cell r="C396" t="str">
            <v>Holdings Dedicated Finance</v>
          </cell>
          <cell r="D396" t="str">
            <v>Toolkit</v>
          </cell>
          <cell r="G396">
            <v>22546</v>
          </cell>
          <cell r="J396">
            <v>30061</v>
          </cell>
          <cell r="K396">
            <v>0</v>
          </cell>
          <cell r="L396">
            <v>0</v>
          </cell>
          <cell r="M396">
            <v>0</v>
          </cell>
          <cell r="O396" t="str">
            <v>Treasury holdingsLabor</v>
          </cell>
          <cell r="Q396" t="str">
            <v>Treasury holdings</v>
          </cell>
          <cell r="R396" t="str">
            <v>Labor</v>
          </cell>
          <cell r="T396">
            <v>0</v>
          </cell>
          <cell r="U396">
            <v>366362</v>
          </cell>
          <cell r="W396">
            <v>0</v>
          </cell>
          <cell r="X396">
            <v>750575</v>
          </cell>
          <cell r="Y396">
            <v>0</v>
          </cell>
          <cell r="Z396">
            <v>0</v>
          </cell>
          <cell r="AA396">
            <v>4</v>
          </cell>
        </row>
        <row r="397">
          <cell r="A397" t="str">
            <v>Holdings Dedicated Finance Total</v>
          </cell>
          <cell r="C397" t="str">
            <v>Holdings Dedicated Finance Total</v>
          </cell>
          <cell r="G397">
            <v>1676168.98795</v>
          </cell>
          <cell r="I397">
            <v>6</v>
          </cell>
          <cell r="J397">
            <v>2109489</v>
          </cell>
          <cell r="K397">
            <v>0</v>
          </cell>
          <cell r="L397">
            <v>0</v>
          </cell>
          <cell r="M397">
            <v>8</v>
          </cell>
          <cell r="O397" t="str">
            <v>Treasury holdingsOther</v>
          </cell>
          <cell r="Q397" t="str">
            <v>Treasury holdings</v>
          </cell>
          <cell r="R397" t="str">
            <v>Other</v>
          </cell>
          <cell r="T397">
            <v>0</v>
          </cell>
          <cell r="U397">
            <v>25000</v>
          </cell>
          <cell r="W397">
            <v>0</v>
          </cell>
          <cell r="X397">
            <v>89304</v>
          </cell>
          <cell r="Y397">
            <v>0</v>
          </cell>
          <cell r="Z397">
            <v>0</v>
          </cell>
        </row>
        <row r="398">
          <cell r="A398" t="str">
            <v>Holdings Dedicated Finance Total</v>
          </cell>
          <cell r="C398" t="str">
            <v>Holdings Dedicated Finance Total</v>
          </cell>
          <cell r="O398" t="str">
            <v>Treasury holdingsOutside Services</v>
          </cell>
          <cell r="Q398" t="str">
            <v>Treasury holdings</v>
          </cell>
          <cell r="R398" t="str">
            <v>Outside Services</v>
          </cell>
          <cell r="T398">
            <v>0</v>
          </cell>
          <cell r="U398">
            <v>75000</v>
          </cell>
          <cell r="W398">
            <v>0</v>
          </cell>
          <cell r="X398">
            <v>92455</v>
          </cell>
          <cell r="Y398">
            <v>0</v>
          </cell>
          <cell r="Z398">
            <v>0</v>
          </cell>
        </row>
        <row r="399">
          <cell r="A399" t="str">
            <v>IT</v>
          </cell>
          <cell r="C399" t="str">
            <v>IT</v>
          </cell>
          <cell r="O399" t="str">
            <v>Treasury holdingsToolkit</v>
          </cell>
          <cell r="Q399" t="str">
            <v>Treasury holdings</v>
          </cell>
          <cell r="R399" t="str">
            <v>Toolkit</v>
          </cell>
          <cell r="U399">
            <v>14000</v>
          </cell>
          <cell r="X399">
            <v>113662</v>
          </cell>
          <cell r="Y399">
            <v>0</v>
          </cell>
          <cell r="Z399">
            <v>0</v>
          </cell>
        </row>
        <row r="400">
          <cell r="A400" t="str">
            <v>ITLabor</v>
          </cell>
          <cell r="C400" t="str">
            <v>IT</v>
          </cell>
          <cell r="D400" t="str">
            <v>Labor</v>
          </cell>
          <cell r="E400">
            <v>640000</v>
          </cell>
          <cell r="F400">
            <v>340000</v>
          </cell>
          <cell r="G400">
            <v>1200000</v>
          </cell>
          <cell r="H400">
            <v>5</v>
          </cell>
          <cell r="I400">
            <v>8</v>
          </cell>
          <cell r="J400">
            <v>1200000</v>
          </cell>
          <cell r="K400">
            <v>340000</v>
          </cell>
          <cell r="L400">
            <v>5</v>
          </cell>
          <cell r="M400">
            <v>8</v>
          </cell>
          <cell r="O400" t="str">
            <v>Treasury holdings Total</v>
          </cell>
          <cell r="Q400" t="str">
            <v>Treasury holdings Total</v>
          </cell>
          <cell r="T400">
            <v>0</v>
          </cell>
          <cell r="U400">
            <v>480362</v>
          </cell>
          <cell r="W400">
            <v>0</v>
          </cell>
          <cell r="X400">
            <v>1045996</v>
          </cell>
          <cell r="Y400">
            <v>0</v>
          </cell>
          <cell r="Z400">
            <v>0</v>
          </cell>
          <cell r="AA400">
            <v>4</v>
          </cell>
        </row>
        <row r="401">
          <cell r="A401" t="str">
            <v>ITOutside Services</v>
          </cell>
          <cell r="C401" t="str">
            <v>IT</v>
          </cell>
          <cell r="D401" t="str">
            <v>Outside Services</v>
          </cell>
          <cell r="E401">
            <v>0</v>
          </cell>
          <cell r="F401">
            <v>0</v>
          </cell>
          <cell r="G401">
            <v>300000</v>
          </cell>
          <cell r="J401">
            <v>300000</v>
          </cell>
          <cell r="K401">
            <v>0</v>
          </cell>
          <cell r="L401">
            <v>0</v>
          </cell>
          <cell r="M401">
            <v>0</v>
          </cell>
          <cell r="O401" t="str">
            <v>Treasury holdings Total</v>
          </cell>
          <cell r="Q401" t="str">
            <v>Treasury holdings Total</v>
          </cell>
        </row>
        <row r="402">
          <cell r="A402" t="str">
            <v>IT Total</v>
          </cell>
          <cell r="C402" t="str">
            <v>IT Total</v>
          </cell>
          <cell r="E402">
            <v>640000</v>
          </cell>
          <cell r="F402">
            <v>340000</v>
          </cell>
          <cell r="G402">
            <v>1500000</v>
          </cell>
          <cell r="H402">
            <v>5</v>
          </cell>
          <cell r="I402">
            <v>8</v>
          </cell>
          <cell r="J402">
            <v>1500000</v>
          </cell>
          <cell r="K402">
            <v>340000</v>
          </cell>
          <cell r="L402">
            <v>5</v>
          </cell>
          <cell r="M402">
            <v>8</v>
          </cell>
          <cell r="O402" t="str">
            <v>EH&amp;S</v>
          </cell>
          <cell r="Q402" t="str">
            <v>EH&amp;S</v>
          </cell>
        </row>
        <row r="403">
          <cell r="A403" t="str">
            <v>IT Total</v>
          </cell>
          <cell r="C403" t="str">
            <v>IT Total</v>
          </cell>
          <cell r="O403" t="str">
            <v>EH&amp;SLabor</v>
          </cell>
          <cell r="Q403" t="str">
            <v>EH&amp;S</v>
          </cell>
          <cell r="R403" t="str">
            <v>Labor</v>
          </cell>
          <cell r="W403">
            <v>1</v>
          </cell>
          <cell r="X403">
            <v>130000</v>
          </cell>
          <cell r="AA403">
            <v>1</v>
          </cell>
        </row>
        <row r="404">
          <cell r="A404" t="str">
            <v>Law</v>
          </cell>
          <cell r="C404" t="str">
            <v>Law</v>
          </cell>
          <cell r="O404" t="str">
            <v>EH&amp;S Total</v>
          </cell>
          <cell r="Q404" t="str">
            <v>EH&amp;S Total</v>
          </cell>
          <cell r="W404">
            <v>1</v>
          </cell>
          <cell r="X404">
            <v>130000</v>
          </cell>
          <cell r="AA404">
            <v>1</v>
          </cell>
        </row>
        <row r="405">
          <cell r="A405" t="str">
            <v>LawLabor</v>
          </cell>
          <cell r="C405" t="str">
            <v>Law</v>
          </cell>
          <cell r="D405" t="str">
            <v>Labor</v>
          </cell>
          <cell r="E405">
            <v>1857303</v>
          </cell>
          <cell r="F405">
            <v>1068952</v>
          </cell>
          <cell r="G405">
            <v>1429196</v>
          </cell>
          <cell r="H405">
            <v>8</v>
          </cell>
          <cell r="I405">
            <v>8</v>
          </cell>
          <cell r="J405">
            <v>1857303</v>
          </cell>
          <cell r="K405">
            <v>1322827</v>
          </cell>
          <cell r="L405">
            <v>10</v>
          </cell>
          <cell r="M405">
            <v>10</v>
          </cell>
          <cell r="O405" t="str">
            <v>EH&amp;S Total</v>
          </cell>
          <cell r="Q405" t="str">
            <v>EH&amp;S Total</v>
          </cell>
        </row>
        <row r="406">
          <cell r="A406" t="str">
            <v>LawOutside Services</v>
          </cell>
          <cell r="C406" t="str">
            <v>Law</v>
          </cell>
          <cell r="D406" t="str">
            <v>Outside Services</v>
          </cell>
          <cell r="E406">
            <v>282500</v>
          </cell>
          <cell r="F406">
            <v>282500</v>
          </cell>
          <cell r="G406">
            <v>6400000</v>
          </cell>
          <cell r="H406">
            <v>0</v>
          </cell>
          <cell r="I406">
            <v>0</v>
          </cell>
          <cell r="J406">
            <v>6282500</v>
          </cell>
          <cell r="K406">
            <v>282500</v>
          </cell>
          <cell r="L406">
            <v>0</v>
          </cell>
          <cell r="O406" t="str">
            <v>Treasury Services</v>
          </cell>
          <cell r="Q406" t="str">
            <v>Treasury Services</v>
          </cell>
        </row>
        <row r="407">
          <cell r="A407" t="str">
            <v>LawSpace</v>
          </cell>
          <cell r="C407" t="str">
            <v>Law</v>
          </cell>
          <cell r="D407" t="str">
            <v>Space</v>
          </cell>
          <cell r="G407">
            <v>237000</v>
          </cell>
          <cell r="J407">
            <v>237000</v>
          </cell>
        </row>
        <row r="408">
          <cell r="A408" t="str">
            <v>Law Total</v>
          </cell>
          <cell r="C408" t="str">
            <v>Law Total</v>
          </cell>
          <cell r="E408">
            <v>2139803</v>
          </cell>
          <cell r="F408">
            <v>1351452</v>
          </cell>
          <cell r="G408">
            <v>8066196</v>
          </cell>
          <cell r="H408">
            <v>8</v>
          </cell>
          <cell r="I408">
            <v>8</v>
          </cell>
          <cell r="J408">
            <v>8376803</v>
          </cell>
          <cell r="K408">
            <v>1605327</v>
          </cell>
          <cell r="L408">
            <v>10</v>
          </cell>
          <cell r="M408">
            <v>10</v>
          </cell>
        </row>
        <row r="409">
          <cell r="A409" t="str">
            <v>Law Total</v>
          </cell>
          <cell r="C409" t="str">
            <v>Law Total</v>
          </cell>
        </row>
        <row r="410">
          <cell r="A410" t="str">
            <v>Power Dedicated Finance</v>
          </cell>
          <cell r="C410" t="str">
            <v>Power Dedicated Finance</v>
          </cell>
        </row>
        <row r="411">
          <cell r="A411" t="str">
            <v>Power Dedicated FinanceDepreciation/Amortization</v>
          </cell>
          <cell r="C411" t="str">
            <v>Power Dedicated Finance</v>
          </cell>
          <cell r="D411" t="str">
            <v>Depreciation/Amortization</v>
          </cell>
          <cell r="G411">
            <v>48916</v>
          </cell>
          <cell r="J411">
            <v>48916</v>
          </cell>
          <cell r="K411">
            <v>0</v>
          </cell>
          <cell r="L411">
            <v>0</v>
          </cell>
          <cell r="M411">
            <v>0</v>
          </cell>
        </row>
        <row r="412">
          <cell r="A412" t="str">
            <v>Power Dedicated FinanceLabor</v>
          </cell>
          <cell r="C412" t="str">
            <v>Power Dedicated Finance</v>
          </cell>
          <cell r="D412" t="str">
            <v>Labor</v>
          </cell>
          <cell r="E412">
            <v>1417395</v>
          </cell>
          <cell r="F412">
            <v>944930</v>
          </cell>
          <cell r="G412">
            <v>15206034</v>
          </cell>
          <cell r="H412">
            <v>10</v>
          </cell>
          <cell r="I412">
            <v>97</v>
          </cell>
          <cell r="J412">
            <v>15206034</v>
          </cell>
          <cell r="K412">
            <v>944930</v>
          </cell>
          <cell r="L412">
            <v>10</v>
          </cell>
          <cell r="M412">
            <v>97</v>
          </cell>
        </row>
        <row r="413">
          <cell r="A413" t="str">
            <v>Power Dedicated FinanceMaterial</v>
          </cell>
          <cell r="C413" t="str">
            <v>Power Dedicated Finance</v>
          </cell>
          <cell r="D413" t="str">
            <v>Material</v>
          </cell>
          <cell r="G413">
            <v>142000</v>
          </cell>
          <cell r="I413">
            <v>0</v>
          </cell>
          <cell r="J413">
            <v>142000</v>
          </cell>
          <cell r="K413">
            <v>0</v>
          </cell>
          <cell r="L413">
            <v>0</v>
          </cell>
          <cell r="M413">
            <v>0</v>
          </cell>
        </row>
        <row r="414">
          <cell r="A414" t="str">
            <v>Power Dedicated FinanceOther</v>
          </cell>
          <cell r="C414" t="str">
            <v>Power Dedicated Finance</v>
          </cell>
          <cell r="D414" t="str">
            <v>Other</v>
          </cell>
          <cell r="G414">
            <v>1049183</v>
          </cell>
          <cell r="J414">
            <v>1049183</v>
          </cell>
          <cell r="K414">
            <v>0</v>
          </cell>
          <cell r="L414">
            <v>0</v>
          </cell>
          <cell r="M414">
            <v>0</v>
          </cell>
        </row>
        <row r="415">
          <cell r="A415" t="str">
            <v>Power Dedicated FinanceOutside Services</v>
          </cell>
          <cell r="C415" t="str">
            <v>Power Dedicated Finance</v>
          </cell>
          <cell r="D415" t="str">
            <v>Outside Services</v>
          </cell>
          <cell r="G415">
            <v>850000</v>
          </cell>
          <cell r="J415">
            <v>850000</v>
          </cell>
          <cell r="K415">
            <v>0</v>
          </cell>
          <cell r="L415">
            <v>0</v>
          </cell>
          <cell r="M415">
            <v>0</v>
          </cell>
        </row>
        <row r="416">
          <cell r="A416" t="str">
            <v>Power Dedicated FinanceSpace</v>
          </cell>
          <cell r="C416" t="str">
            <v>Power Dedicated Finance</v>
          </cell>
          <cell r="D416" t="str">
            <v>Space</v>
          </cell>
          <cell r="G416">
            <v>656827</v>
          </cell>
          <cell r="J416">
            <v>656827</v>
          </cell>
          <cell r="K416">
            <v>0</v>
          </cell>
          <cell r="L416">
            <v>0</v>
          </cell>
          <cell r="M416">
            <v>0</v>
          </cell>
        </row>
        <row r="417">
          <cell r="A417" t="str">
            <v>Power Dedicated FinanceToolkit</v>
          </cell>
          <cell r="C417" t="str">
            <v>Power Dedicated Finance</v>
          </cell>
          <cell r="D417" t="str">
            <v>Toolkit</v>
          </cell>
          <cell r="G417">
            <v>360737</v>
          </cell>
          <cell r="J417">
            <v>360737</v>
          </cell>
          <cell r="K417">
            <v>0</v>
          </cell>
          <cell r="L417">
            <v>0</v>
          </cell>
          <cell r="M417">
            <v>0</v>
          </cell>
        </row>
        <row r="418">
          <cell r="A418" t="str">
            <v>Power Dedicated Finance Total</v>
          </cell>
          <cell r="C418" t="str">
            <v>Power Dedicated Finance Total</v>
          </cell>
          <cell r="E418">
            <v>1417395</v>
          </cell>
          <cell r="F418">
            <v>944930</v>
          </cell>
          <cell r="G418">
            <v>18313697</v>
          </cell>
          <cell r="H418">
            <v>10</v>
          </cell>
          <cell r="I418">
            <v>97</v>
          </cell>
          <cell r="J418">
            <v>18313697</v>
          </cell>
          <cell r="K418">
            <v>944930</v>
          </cell>
          <cell r="L418">
            <v>10</v>
          </cell>
          <cell r="M418">
            <v>97</v>
          </cell>
        </row>
        <row r="419">
          <cell r="A419" t="str">
            <v>Power Dedicated Finance Total</v>
          </cell>
          <cell r="C419" t="str">
            <v>Power Dedicated Finance Total</v>
          </cell>
        </row>
        <row r="420">
          <cell r="A420" t="str">
            <v>PSE&amp;G Dedicated Finance</v>
          </cell>
          <cell r="C420" t="str">
            <v>PSE&amp;G Dedicated Finance</v>
          </cell>
        </row>
        <row r="421">
          <cell r="A421" t="str">
            <v>PSE&amp;G Dedicated FinanceClient Invest</v>
          </cell>
          <cell r="C421" t="str">
            <v>PSE&amp;G Dedicated Finance</v>
          </cell>
          <cell r="D421" t="str">
            <v>Client Invest</v>
          </cell>
          <cell r="G421">
            <v>200000</v>
          </cell>
          <cell r="J421">
            <v>200000</v>
          </cell>
          <cell r="K421">
            <v>0</v>
          </cell>
          <cell r="L421">
            <v>0</v>
          </cell>
          <cell r="M421">
            <v>0</v>
          </cell>
        </row>
        <row r="422">
          <cell r="A422" t="str">
            <v>PSE&amp;G Dedicated FinanceDepreciation/Amortization</v>
          </cell>
          <cell r="C422" t="str">
            <v>PSE&amp;G Dedicated Finance</v>
          </cell>
          <cell r="D422" t="str">
            <v>Depreciation/Amortization</v>
          </cell>
          <cell r="G422">
            <v>54000</v>
          </cell>
          <cell r="J422">
            <v>54000</v>
          </cell>
          <cell r="K422">
            <v>0</v>
          </cell>
          <cell r="L422">
            <v>0</v>
          </cell>
          <cell r="M422">
            <v>0</v>
          </cell>
        </row>
        <row r="423">
          <cell r="A423" t="str">
            <v>PSE&amp;G Dedicated FinanceLabor</v>
          </cell>
          <cell r="C423" t="str">
            <v>PSE&amp;G Dedicated Finance</v>
          </cell>
          <cell r="D423" t="str">
            <v>Labor</v>
          </cell>
          <cell r="G423">
            <v>5747086</v>
          </cell>
          <cell r="I423">
            <v>38</v>
          </cell>
          <cell r="J423">
            <v>5747086</v>
          </cell>
          <cell r="K423">
            <v>0</v>
          </cell>
          <cell r="L423">
            <v>0</v>
          </cell>
          <cell r="M423">
            <v>38</v>
          </cell>
        </row>
        <row r="424">
          <cell r="A424" t="str">
            <v>PSE&amp;G Dedicated FinanceMaterial</v>
          </cell>
          <cell r="C424" t="str">
            <v>PSE&amp;G Dedicated Finance</v>
          </cell>
          <cell r="D424" t="str">
            <v>Material</v>
          </cell>
          <cell r="G424">
            <v>24000</v>
          </cell>
          <cell r="J424">
            <v>24000</v>
          </cell>
          <cell r="K424">
            <v>0</v>
          </cell>
          <cell r="L424">
            <v>0</v>
          </cell>
          <cell r="M424">
            <v>0</v>
          </cell>
        </row>
        <row r="425">
          <cell r="A425" t="str">
            <v>PSE&amp;G Dedicated FinanceOther</v>
          </cell>
          <cell r="C425" t="str">
            <v>PSE&amp;G Dedicated Finance</v>
          </cell>
          <cell r="D425" t="str">
            <v>Other</v>
          </cell>
          <cell r="G425">
            <v>1188000</v>
          </cell>
          <cell r="J425">
            <v>1188000</v>
          </cell>
          <cell r="K425">
            <v>0</v>
          </cell>
          <cell r="L425">
            <v>0</v>
          </cell>
          <cell r="M425">
            <v>0</v>
          </cell>
        </row>
        <row r="426">
          <cell r="A426" t="str">
            <v>PSE&amp;G Dedicated FinanceOutside Services</v>
          </cell>
          <cell r="C426" t="str">
            <v>PSE&amp;G Dedicated Finance</v>
          </cell>
          <cell r="D426" t="str">
            <v>Outside Services</v>
          </cell>
          <cell r="G426">
            <v>330000</v>
          </cell>
          <cell r="J426">
            <v>330000</v>
          </cell>
          <cell r="K426">
            <v>0</v>
          </cell>
          <cell r="L426">
            <v>0</v>
          </cell>
          <cell r="M426">
            <v>0</v>
          </cell>
        </row>
        <row r="427">
          <cell r="A427" t="str">
            <v>PSE&amp;G Dedicated FinanceSpace</v>
          </cell>
          <cell r="C427" t="str">
            <v>PSE&amp;G Dedicated Finance</v>
          </cell>
          <cell r="D427" t="str">
            <v>Space</v>
          </cell>
          <cell r="G427">
            <v>610689</v>
          </cell>
          <cell r="J427">
            <v>610689</v>
          </cell>
          <cell r="K427">
            <v>0</v>
          </cell>
          <cell r="L427">
            <v>0</v>
          </cell>
          <cell r="M427">
            <v>0</v>
          </cell>
        </row>
        <row r="428">
          <cell r="A428" t="str">
            <v>PSE&amp;G Dedicated FinanceToolkit</v>
          </cell>
          <cell r="C428" t="str">
            <v>PSE&amp;G Dedicated Finance</v>
          </cell>
          <cell r="D428" t="str">
            <v>Toolkit</v>
          </cell>
          <cell r="G428">
            <v>197088</v>
          </cell>
          <cell r="J428">
            <v>197088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PSE&amp;G Dedicated Finance Total</v>
          </cell>
          <cell r="C429" t="str">
            <v>PSE&amp;G Dedicated Finance Total</v>
          </cell>
          <cell r="G429">
            <v>8350863</v>
          </cell>
          <cell r="I429">
            <v>38</v>
          </cell>
          <cell r="J429">
            <v>8350863</v>
          </cell>
          <cell r="K429">
            <v>0</v>
          </cell>
          <cell r="L429">
            <v>0</v>
          </cell>
          <cell r="M429">
            <v>38</v>
          </cell>
        </row>
        <row r="430">
          <cell r="A430" t="str">
            <v>PSE&amp;G Dedicated Finance Total</v>
          </cell>
          <cell r="C430" t="str">
            <v>PSE&amp;G Dedicated Finance Total</v>
          </cell>
        </row>
        <row r="431">
          <cell r="A431" t="str">
            <v>PSEG Executive Office</v>
          </cell>
          <cell r="C431" t="str">
            <v>PSEG Executive Office</v>
          </cell>
        </row>
        <row r="432">
          <cell r="A432" t="str">
            <v>PSEG Executive OfficeLabor</v>
          </cell>
          <cell r="C432" t="str">
            <v>PSEG Executive Office</v>
          </cell>
          <cell r="D432" t="str">
            <v>Labor</v>
          </cell>
          <cell r="E432">
            <v>175000</v>
          </cell>
          <cell r="F432">
            <v>175000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175000</v>
          </cell>
          <cell r="L432">
            <v>0</v>
          </cell>
          <cell r="M432">
            <v>0</v>
          </cell>
        </row>
        <row r="433">
          <cell r="A433" t="str">
            <v>PSEG Executive OfficeOther</v>
          </cell>
          <cell r="C433" t="str">
            <v>PSEG Executive Office</v>
          </cell>
          <cell r="D433" t="str">
            <v>Other</v>
          </cell>
          <cell r="E433">
            <v>199700</v>
          </cell>
          <cell r="F433">
            <v>199700</v>
          </cell>
          <cell r="G433">
            <v>0</v>
          </cell>
          <cell r="J433">
            <v>0</v>
          </cell>
          <cell r="K433">
            <v>199700</v>
          </cell>
          <cell r="L433">
            <v>0</v>
          </cell>
          <cell r="M433">
            <v>0</v>
          </cell>
        </row>
        <row r="434">
          <cell r="A434" t="str">
            <v>PSEG Executive OfficeOutside Services</v>
          </cell>
          <cell r="C434" t="str">
            <v>PSEG Executive Office</v>
          </cell>
          <cell r="D434" t="str">
            <v>Outside Services</v>
          </cell>
          <cell r="E434">
            <v>480000</v>
          </cell>
          <cell r="F434">
            <v>480000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480000</v>
          </cell>
          <cell r="L434">
            <v>0</v>
          </cell>
          <cell r="M434">
            <v>0</v>
          </cell>
        </row>
        <row r="435">
          <cell r="A435" t="str">
            <v>PSEG Executive Office Total</v>
          </cell>
          <cell r="C435" t="str">
            <v>PSEG Executive Office Total</v>
          </cell>
          <cell r="E435">
            <v>854700</v>
          </cell>
          <cell r="F435">
            <v>854700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854700</v>
          </cell>
          <cell r="L435">
            <v>0</v>
          </cell>
          <cell r="M435">
            <v>0</v>
          </cell>
        </row>
        <row r="436">
          <cell r="A436" t="str">
            <v>PSEG Executive Office Total</v>
          </cell>
          <cell r="C436" t="str">
            <v>PSEG Executive Office Total</v>
          </cell>
        </row>
        <row r="437">
          <cell r="A437" t="str">
            <v>Records Management &amp; Library services</v>
          </cell>
          <cell r="C437" t="str">
            <v>Records Management &amp; Library services</v>
          </cell>
        </row>
        <row r="438">
          <cell r="A438" t="str">
            <v>Records Management &amp; Library servicesClient Invest</v>
          </cell>
          <cell r="C438" t="str">
            <v>Records Management &amp; Library services</v>
          </cell>
          <cell r="D438" t="str">
            <v>Client Invest</v>
          </cell>
          <cell r="G438">
            <v>150000</v>
          </cell>
          <cell r="J438">
            <v>76875</v>
          </cell>
          <cell r="L438">
            <v>0</v>
          </cell>
        </row>
        <row r="439">
          <cell r="A439" t="str">
            <v>Records Management &amp; Library servicesDAS</v>
          </cell>
          <cell r="C439" t="str">
            <v>Records Management &amp; Library services</v>
          </cell>
          <cell r="D439" t="str">
            <v>DAS</v>
          </cell>
          <cell r="G439">
            <v>157433</v>
          </cell>
          <cell r="J439">
            <v>157433</v>
          </cell>
          <cell r="L439">
            <v>0</v>
          </cell>
        </row>
        <row r="440">
          <cell r="A440" t="str">
            <v>Records Management &amp; Library servicesLabor</v>
          </cell>
          <cell r="C440" t="str">
            <v>Records Management &amp; Library services</v>
          </cell>
          <cell r="D440" t="str">
            <v>Labor</v>
          </cell>
          <cell r="E440">
            <v>620739</v>
          </cell>
          <cell r="F440">
            <v>498666</v>
          </cell>
          <cell r="G440">
            <v>620739</v>
          </cell>
          <cell r="H440">
            <v>7</v>
          </cell>
          <cell r="I440">
            <v>7</v>
          </cell>
          <cell r="J440">
            <v>636257.47499999998</v>
          </cell>
          <cell r="K440">
            <v>498666</v>
          </cell>
          <cell r="L440">
            <v>7</v>
          </cell>
          <cell r="M440">
            <v>7</v>
          </cell>
        </row>
        <row r="441">
          <cell r="A441" t="str">
            <v>Records Management &amp; Library servicesOther</v>
          </cell>
          <cell r="C441" t="str">
            <v>Records Management &amp; Library services</v>
          </cell>
          <cell r="D441" t="str">
            <v>Other</v>
          </cell>
          <cell r="E441">
            <v>1655450</v>
          </cell>
          <cell r="F441">
            <v>892327</v>
          </cell>
          <cell r="G441">
            <v>1690000</v>
          </cell>
          <cell r="J441">
            <v>1696836.25</v>
          </cell>
          <cell r="K441">
            <v>892327</v>
          </cell>
          <cell r="L441">
            <v>0</v>
          </cell>
        </row>
        <row r="442">
          <cell r="A442" t="str">
            <v>Records Management &amp; Library servicesOutside Services</v>
          </cell>
          <cell r="C442" t="str">
            <v>Records Management &amp; Library services</v>
          </cell>
          <cell r="D442" t="str">
            <v>Outside Services</v>
          </cell>
          <cell r="E442">
            <v>102000</v>
          </cell>
          <cell r="F442">
            <v>76978</v>
          </cell>
          <cell r="G442">
            <v>102000</v>
          </cell>
          <cell r="J442">
            <v>104550</v>
          </cell>
          <cell r="K442">
            <v>76978</v>
          </cell>
          <cell r="L442">
            <v>0</v>
          </cell>
        </row>
        <row r="443">
          <cell r="A443" t="str">
            <v>Records Management &amp; Library servicesSpace</v>
          </cell>
          <cell r="C443" t="str">
            <v>Records Management &amp; Library services</v>
          </cell>
          <cell r="D443" t="str">
            <v>Space</v>
          </cell>
          <cell r="G443">
            <v>153463</v>
          </cell>
          <cell r="J443">
            <v>153463</v>
          </cell>
          <cell r="L443">
            <v>0</v>
          </cell>
        </row>
        <row r="444">
          <cell r="A444" t="str">
            <v>Records Management &amp; Library servicesToolkit</v>
          </cell>
          <cell r="C444" t="str">
            <v>Records Management &amp; Library services</v>
          </cell>
          <cell r="D444" t="str">
            <v>Toolkit</v>
          </cell>
          <cell r="G444">
            <v>43250</v>
          </cell>
          <cell r="J444">
            <v>43250</v>
          </cell>
          <cell r="L444">
            <v>0</v>
          </cell>
        </row>
        <row r="445">
          <cell r="A445" t="str">
            <v>Records Management &amp; Library services Total</v>
          </cell>
          <cell r="C445" t="str">
            <v>Records Management &amp; Library services Total</v>
          </cell>
          <cell r="E445">
            <v>2378189</v>
          </cell>
          <cell r="F445">
            <v>1467971</v>
          </cell>
          <cell r="G445">
            <v>2916885</v>
          </cell>
          <cell r="H445">
            <v>7</v>
          </cell>
          <cell r="I445">
            <v>7</v>
          </cell>
          <cell r="J445">
            <v>2868664.7250000001</v>
          </cell>
          <cell r="K445">
            <v>1467971</v>
          </cell>
          <cell r="L445">
            <v>7</v>
          </cell>
          <cell r="M445">
            <v>7</v>
          </cell>
        </row>
        <row r="446">
          <cell r="A446" t="str">
            <v>Records Management &amp; Library services Total</v>
          </cell>
          <cell r="C446" t="str">
            <v>Records Management &amp; Library services Total</v>
          </cell>
        </row>
        <row r="447">
          <cell r="A447" t="str">
            <v>State Government Affairs</v>
          </cell>
          <cell r="C447" t="str">
            <v>State Government Affairs</v>
          </cell>
        </row>
        <row r="448">
          <cell r="A448" t="str">
            <v>State Government AffairsLabor</v>
          </cell>
          <cell r="C448" t="str">
            <v>State Government Affairs</v>
          </cell>
          <cell r="D448" t="str">
            <v>Labor</v>
          </cell>
          <cell r="E448">
            <v>2586253</v>
          </cell>
          <cell r="F448">
            <v>1730169</v>
          </cell>
          <cell r="G448">
            <v>2471073.3681834145</v>
          </cell>
          <cell r="H448">
            <v>11</v>
          </cell>
          <cell r="I448">
            <v>14</v>
          </cell>
          <cell r="J448">
            <v>2469030.8381834147</v>
          </cell>
          <cell r="K448">
            <v>1687169</v>
          </cell>
          <cell r="L448">
            <v>17</v>
          </cell>
          <cell r="M448">
            <v>16</v>
          </cell>
        </row>
        <row r="449">
          <cell r="A449" t="str">
            <v>State Government AffairsMaterial</v>
          </cell>
          <cell r="C449" t="str">
            <v>State Government Affairs</v>
          </cell>
          <cell r="D449" t="str">
            <v>Material</v>
          </cell>
          <cell r="E449">
            <v>43000</v>
          </cell>
          <cell r="F449">
            <v>23000</v>
          </cell>
          <cell r="J449">
            <v>0</v>
          </cell>
          <cell r="K449">
            <v>28000</v>
          </cell>
          <cell r="L449">
            <v>0</v>
          </cell>
          <cell r="M449">
            <v>0</v>
          </cell>
        </row>
        <row r="450">
          <cell r="A450" t="str">
            <v>State Government AffairsOther</v>
          </cell>
          <cell r="C450" t="str">
            <v>State Government Affairs</v>
          </cell>
          <cell r="D450" t="str">
            <v>Other</v>
          </cell>
          <cell r="E450">
            <v>554000</v>
          </cell>
          <cell r="F450">
            <v>267000</v>
          </cell>
          <cell r="G450">
            <v>36000</v>
          </cell>
          <cell r="J450">
            <v>36900</v>
          </cell>
          <cell r="K450">
            <v>369000</v>
          </cell>
          <cell r="L450">
            <v>0</v>
          </cell>
          <cell r="M450">
            <v>0</v>
          </cell>
        </row>
        <row r="451">
          <cell r="A451" t="str">
            <v>State Government AffairsOutside Services</v>
          </cell>
          <cell r="C451" t="str">
            <v>State Government Affairs</v>
          </cell>
          <cell r="D451" t="str">
            <v>Outside Services</v>
          </cell>
          <cell r="E451">
            <v>748000</v>
          </cell>
          <cell r="F451">
            <v>640667</v>
          </cell>
          <cell r="G451">
            <v>1375305</v>
          </cell>
          <cell r="J451">
            <v>1371805</v>
          </cell>
          <cell r="K451">
            <v>498667</v>
          </cell>
          <cell r="L451">
            <v>0</v>
          </cell>
          <cell r="M451">
            <v>0</v>
          </cell>
        </row>
        <row r="452">
          <cell r="A452" t="str">
            <v>State Government Affairs Total</v>
          </cell>
          <cell r="C452" t="str">
            <v>State Government Affairs Total</v>
          </cell>
          <cell r="E452">
            <v>3931253</v>
          </cell>
          <cell r="F452">
            <v>2660836</v>
          </cell>
          <cell r="G452">
            <v>3882378.3681834145</v>
          </cell>
          <cell r="H452">
            <v>11</v>
          </cell>
          <cell r="I452">
            <v>14</v>
          </cell>
          <cell r="J452">
            <v>3877735.8381834147</v>
          </cell>
          <cell r="K452">
            <v>2582836</v>
          </cell>
          <cell r="L452">
            <v>17</v>
          </cell>
          <cell r="M452">
            <v>16</v>
          </cell>
        </row>
        <row r="453">
          <cell r="A453" t="str">
            <v>State Government Affairs Total</v>
          </cell>
          <cell r="C453" t="str">
            <v>State Government Affairs Total</v>
          </cell>
        </row>
        <row r="454">
          <cell r="A454" t="str">
            <v>Supply Chain Mngmt</v>
          </cell>
          <cell r="C454" t="str">
            <v>Supply Chain Mngmt</v>
          </cell>
        </row>
        <row r="455">
          <cell r="A455" t="str">
            <v>Supply Chain MngmtLabor</v>
          </cell>
          <cell r="C455" t="str">
            <v>Supply Chain Mngmt</v>
          </cell>
          <cell r="D455" t="str">
            <v>Labor</v>
          </cell>
          <cell r="G455">
            <v>1918209</v>
          </cell>
          <cell r="I455">
            <v>11</v>
          </cell>
          <cell r="J455">
            <v>2297844</v>
          </cell>
          <cell r="K455">
            <v>0</v>
          </cell>
          <cell r="L455">
            <v>0</v>
          </cell>
          <cell r="M455">
            <v>14</v>
          </cell>
        </row>
        <row r="456">
          <cell r="A456" t="str">
            <v>Supply Chain MngmtOutside Services</v>
          </cell>
          <cell r="C456" t="str">
            <v>Supply Chain Mngmt</v>
          </cell>
          <cell r="D456" t="str">
            <v>Outside Services</v>
          </cell>
          <cell r="G456">
            <v>300000</v>
          </cell>
          <cell r="J456">
            <v>300000</v>
          </cell>
          <cell r="K456">
            <v>0</v>
          </cell>
          <cell r="L456">
            <v>0</v>
          </cell>
        </row>
        <row r="457">
          <cell r="A457" t="str">
            <v>Supply Chain Mngmt Total</v>
          </cell>
          <cell r="C457" t="str">
            <v>Supply Chain Mngmt Total</v>
          </cell>
          <cell r="G457">
            <v>2218209</v>
          </cell>
          <cell r="I457">
            <v>11</v>
          </cell>
          <cell r="J457">
            <v>2597844</v>
          </cell>
          <cell r="K457">
            <v>0</v>
          </cell>
          <cell r="L457">
            <v>0</v>
          </cell>
          <cell r="M457">
            <v>14</v>
          </cell>
        </row>
        <row r="458">
          <cell r="A458" t="str">
            <v>Supply Chain Mngmt Total</v>
          </cell>
          <cell r="C458" t="str">
            <v>Supply Chain Mngmt Total</v>
          </cell>
        </row>
        <row r="459">
          <cell r="A459" t="str">
            <v>Treasury Services</v>
          </cell>
          <cell r="C459" t="str">
            <v>Treasury Services</v>
          </cell>
        </row>
        <row r="460">
          <cell r="A460" t="str">
            <v>Treasury ServicesLabor</v>
          </cell>
          <cell r="C460" t="str">
            <v>Treasury Services</v>
          </cell>
          <cell r="D460" t="str">
            <v>Labor</v>
          </cell>
          <cell r="F460">
            <v>0</v>
          </cell>
          <cell r="G460">
            <v>606362</v>
          </cell>
          <cell r="I460">
            <v>2</v>
          </cell>
          <cell r="J460">
            <v>2075320</v>
          </cell>
          <cell r="K460">
            <v>0</v>
          </cell>
          <cell r="L460">
            <v>0</v>
          </cell>
          <cell r="M460">
            <v>16</v>
          </cell>
        </row>
        <row r="461">
          <cell r="A461" t="str">
            <v>Treasury ServicesOther</v>
          </cell>
          <cell r="C461" t="str">
            <v>Treasury Services</v>
          </cell>
          <cell r="D461" t="str">
            <v>Other</v>
          </cell>
          <cell r="F461">
            <v>0</v>
          </cell>
          <cell r="G461">
            <v>45000</v>
          </cell>
          <cell r="I461">
            <v>0</v>
          </cell>
          <cell r="J461">
            <v>105829</v>
          </cell>
          <cell r="K461">
            <v>0</v>
          </cell>
          <cell r="L461">
            <v>0</v>
          </cell>
        </row>
        <row r="462">
          <cell r="A462" t="str">
            <v>Treasury ServicesOutside Services</v>
          </cell>
          <cell r="C462" t="str">
            <v>Treasury Services</v>
          </cell>
          <cell r="D462" t="str">
            <v>Outside Services</v>
          </cell>
          <cell r="F462">
            <v>0</v>
          </cell>
          <cell r="G462">
            <v>1250000</v>
          </cell>
          <cell r="I462">
            <v>0</v>
          </cell>
          <cell r="J462">
            <v>1418868</v>
          </cell>
          <cell r="K462">
            <v>0</v>
          </cell>
          <cell r="L462">
            <v>0</v>
          </cell>
        </row>
        <row r="463">
          <cell r="A463" t="str">
            <v>Treasury ServicesToolkit</v>
          </cell>
          <cell r="C463" t="str">
            <v>Treasury Services</v>
          </cell>
          <cell r="D463" t="str">
            <v>Toolkit</v>
          </cell>
          <cell r="G463">
            <v>14000</v>
          </cell>
          <cell r="J463">
            <v>113662</v>
          </cell>
          <cell r="K463">
            <v>0</v>
          </cell>
          <cell r="L463">
            <v>0</v>
          </cell>
        </row>
        <row r="464">
          <cell r="A464" t="str">
            <v>Treasury Services Total</v>
          </cell>
          <cell r="C464" t="str">
            <v>Treasury Services Total</v>
          </cell>
          <cell r="F464">
            <v>0</v>
          </cell>
          <cell r="G464">
            <v>1915362</v>
          </cell>
          <cell r="I464">
            <v>2</v>
          </cell>
          <cell r="J464">
            <v>3713679</v>
          </cell>
          <cell r="K464">
            <v>0</v>
          </cell>
          <cell r="L464">
            <v>0</v>
          </cell>
          <cell r="M464">
            <v>16</v>
          </cell>
        </row>
        <row r="465">
          <cell r="A465">
            <v>0</v>
          </cell>
        </row>
        <row r="466">
          <cell r="B466" t="str">
            <v>Service Company Total</v>
          </cell>
          <cell r="E466">
            <v>17744135</v>
          </cell>
          <cell r="F466">
            <v>11762390</v>
          </cell>
          <cell r="G466">
            <v>56870346.324707173</v>
          </cell>
          <cell r="H466">
            <v>65</v>
          </cell>
          <cell r="I466">
            <v>218</v>
          </cell>
          <cell r="J466">
            <v>58632181.735456146</v>
          </cell>
          <cell r="K466">
            <v>12032015</v>
          </cell>
          <cell r="L466">
            <v>73</v>
          </cell>
          <cell r="M466">
            <v>241</v>
          </cell>
        </row>
        <row r="468">
          <cell r="B468" t="str">
            <v>Grand Total</v>
          </cell>
          <cell r="E468">
            <v>17744135</v>
          </cell>
          <cell r="F468">
            <v>11762390</v>
          </cell>
          <cell r="G468">
            <v>56870346.324707173</v>
          </cell>
          <cell r="H468">
            <v>65</v>
          </cell>
          <cell r="I468">
            <v>218</v>
          </cell>
          <cell r="J468">
            <v>58632181.735456146</v>
          </cell>
          <cell r="K468">
            <v>12032015</v>
          </cell>
          <cell r="L468">
            <v>73</v>
          </cell>
          <cell r="M468">
            <v>241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taCognos {July EOG vs. BP}"/>
      <sheetName val="October EOG Recon"/>
      <sheetName val="O&amp;M Prior Format"/>
      <sheetName val="O&amp;M from July EOG"/>
      <sheetName val="O&amp;M from BP Recast"/>
      <sheetName val="Earnings Build"/>
      <sheetName val="Cognos {JulyEOG}"/>
      <sheetName val="Cognos {BPRecast}"/>
      <sheetName val="Sheet5"/>
      <sheetName val="Sheet4"/>
      <sheetName val="Sheet3"/>
      <sheetName val="ASB Update in Aug-2011"/>
      <sheetName val="Adjustments"/>
    </sheetNames>
    <sheetDataSet>
      <sheetData sheetId="0"/>
      <sheetData sheetId="1"/>
      <sheetData sheetId="2"/>
      <sheetData sheetId="3">
        <row r="2">
          <cell r="I2">
            <v>0.02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 Income Stmt"/>
      <sheetName val="IS Analytics -Month"/>
      <sheetName val="IS Analytics - YTD"/>
      <sheetName val="PSE&amp;G BS"/>
      <sheetName val="BS Analytics"/>
      <sheetName val="Gas Revenue MONTH"/>
      <sheetName val="Gas Revenue YTD"/>
      <sheetName val="Gas Fuel MONTH"/>
      <sheetName val="Gas Fuel YTD"/>
      <sheetName val="Price Vol Month"/>
      <sheetName val="Price Vol Yr"/>
      <sheetName val="Energy Cost Month"/>
      <sheetName val="Energy Cost YTD"/>
      <sheetName val="YTD Summary"/>
      <sheetName val="MTD Summary"/>
      <sheetName val="OID yr to Yr"/>
      <sheetName val="PP&amp;E"/>
      <sheetName val="RegAsset_Mar2004"/>
      <sheetName val="033104TableFormat"/>
      <sheetName val="Sheet1"/>
      <sheetName val="RE"/>
      <sheetName val="PSE&amp;G-IS-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Changes"/>
      <sheetName val="Summary Page"/>
      <sheetName val="Inputs"/>
      <sheetName val="Series Inputs"/>
      <sheetName val="Revenues"/>
      <sheetName val="RGE Brazilian GAAP"/>
      <sheetName val="RGE US GAAP"/>
      <sheetName val="IPE Brazil"/>
      <sheetName val="IPE Brazil2"/>
      <sheetName val="IPE US GAAP"/>
      <sheetName val="Impairment2"/>
      <sheetName val="Sesitivity Analysis"/>
      <sheetName val="Book Income"/>
      <sheetName val="Valuation"/>
      <sheetName val="US Tax"/>
      <sheetName val="Valuation Minority Acquisition"/>
      <sheetName val="Datos"/>
      <sheetName val="43"/>
      <sheetName val="CEEMES"/>
      <sheetName val="Energ_Indiv_Balance_sheet"/>
      <sheetName val="Balance Sheet Inversiones"/>
      <sheetName val="Balance Sheet Analysis"/>
      <sheetName val="Monthly Cash Flow Budget"/>
      <sheetName val="Covenants"/>
      <sheetName val="Excess Cash Flow"/>
      <sheetName val="Income Statement Analysis"/>
      <sheetName val="Income Statement Inversiones"/>
      <sheetName val="Monthly Budget"/>
      <sheetName val="Budget vs Outlook Analysis"/>
      <sheetName val="Energ_Outlook_Anal"/>
      <sheetName val="Working Capital (Actual)"/>
      <sheetName val="Working Capital (Budget)"/>
      <sheetName val="Income Statement Parral"/>
      <sheetName val="PSE&amp;G Income Stmt"/>
      <sheetName val="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 Income Stmt"/>
      <sheetName val="IS Analytics - Month"/>
      <sheetName val="IS Analytics - Year"/>
      <sheetName val="PSE&amp;G BS"/>
      <sheetName val="BS Analytics"/>
      <sheetName val="PSE&amp;G_SCFbb"/>
      <sheetName val="2_28_2005 TableForma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rcial System Inputs"/>
      <sheetName val="CQ7-8"/>
      <sheetName val="2012"/>
      <sheetName val="2013"/>
      <sheetName val="2014"/>
      <sheetName val="2015"/>
      <sheetName val="2016"/>
      <sheetName val="SREC Forecast"/>
      <sheetName val="EXHIBIT F"/>
      <sheetName val="Solve for 15-yr loan amt"/>
    </sheetNames>
    <sheetDataSet>
      <sheetData sheetId="0" refreshError="1">
        <row r="33">
          <cell r="A33" t="str">
            <v xml:space="preserve"> "Month"</v>
          </cell>
          <cell r="B33" t="str">
            <v>AC Energy from 1 kW system (kWh)</v>
          </cell>
          <cell r="C33" t="str">
            <v>AC Energy (kWh)</v>
          </cell>
        </row>
        <row r="34">
          <cell r="A34">
            <v>1</v>
          </cell>
          <cell r="B34">
            <v>75</v>
          </cell>
          <cell r="C34">
            <v>337500</v>
          </cell>
        </row>
        <row r="35">
          <cell r="A35">
            <v>2</v>
          </cell>
          <cell r="B35">
            <v>84</v>
          </cell>
          <cell r="C35">
            <v>378000</v>
          </cell>
        </row>
        <row r="36">
          <cell r="A36">
            <v>3</v>
          </cell>
          <cell r="B36">
            <v>107</v>
          </cell>
          <cell r="C36">
            <v>481500</v>
          </cell>
        </row>
        <row r="37">
          <cell r="A37">
            <v>4</v>
          </cell>
          <cell r="B37">
            <v>109</v>
          </cell>
          <cell r="C37">
            <v>490500</v>
          </cell>
        </row>
        <row r="38">
          <cell r="A38">
            <v>5</v>
          </cell>
          <cell r="B38">
            <v>124</v>
          </cell>
          <cell r="C38">
            <v>558000</v>
          </cell>
        </row>
        <row r="39">
          <cell r="A39">
            <v>6</v>
          </cell>
          <cell r="B39">
            <v>119</v>
          </cell>
          <cell r="C39">
            <v>535500</v>
          </cell>
        </row>
        <row r="40">
          <cell r="A40">
            <v>7</v>
          </cell>
          <cell r="B40">
            <v>119</v>
          </cell>
          <cell r="C40">
            <v>535500</v>
          </cell>
        </row>
        <row r="41">
          <cell r="A41">
            <v>8</v>
          </cell>
          <cell r="B41">
            <v>115</v>
          </cell>
          <cell r="C41">
            <v>517500</v>
          </cell>
        </row>
        <row r="42">
          <cell r="A42">
            <v>9</v>
          </cell>
          <cell r="B42">
            <v>106</v>
          </cell>
          <cell r="C42">
            <v>477000</v>
          </cell>
        </row>
        <row r="43">
          <cell r="A43">
            <v>10</v>
          </cell>
          <cell r="B43">
            <v>96</v>
          </cell>
          <cell r="C43">
            <v>432000</v>
          </cell>
        </row>
        <row r="44">
          <cell r="A44">
            <v>11</v>
          </cell>
          <cell r="B44">
            <v>66</v>
          </cell>
          <cell r="C44">
            <v>297000</v>
          </cell>
        </row>
        <row r="45">
          <cell r="A45">
            <v>12</v>
          </cell>
          <cell r="B45">
            <v>63</v>
          </cell>
          <cell r="C45">
            <v>283500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CapSum"/>
      <sheetName val="New Project"/>
      <sheetName val="NucProdSpend"/>
      <sheetName val="NucGPESpend"/>
      <sheetName val="NucProdProj"/>
      <sheetName val="NucGPEProj"/>
      <sheetName val="NucProdPer0"/>
      <sheetName val="NucGPEPer0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-SSEE"/>
      <sheetName val="OPR-SSEE-COS-PERSO"/>
      <sheetName val="COST-OPERA-COST-ANUALES"/>
      <sheetName val="COST-OPERA-ASIGNACION -COSTOS"/>
      <sheetName val="VNR-RESUMEN POR LINEAS"/>
      <sheetName val="FORMA-LM1"/>
      <sheetName val="FORMA-LM2."/>
      <sheetName val="FORMA-(SE1)"/>
      <sheetName val="FORMA-SE2"/>
      <sheetName val="FORMA-LS1-LS2"/>
      <sheetName val="FORMA-LS3"/>
      <sheetName val="FORMA-ST1"/>
      <sheetName val="FORMA-RL1"/>
      <sheetName val="FORMA- RE1"/>
      <sheetName val="PROCMAN1"/>
      <sheetName val="ACTMAN1"/>
      <sheetName val="ACTPRO1"/>
      <sheetName val="Hoja1"/>
      <sheetName val="GESTION-DIAORG"/>
      <sheetName val="gest-perso"/>
      <sheetName val="GEST-TOT"/>
      <sheetName val="SEGLLTT"/>
      <sheetName val="SEGSSEE"/>
      <sheetName val="Cuadro A-8"/>
      <sheetName val="Cuadro A-10"/>
      <sheetName val="Cuadro A-4 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A17" t="str">
            <v>TIPO DE ESTRUCTURAS : METALICAS DE CELOSIA</v>
          </cell>
          <cell r="C17" t="str">
            <v>:</v>
          </cell>
          <cell r="O17" t="str">
            <v>Hoja:</v>
          </cell>
        </row>
        <row r="19">
          <cell r="E19" t="str">
            <v>S U M I N I S T R O S    I M P O R T A D O S</v>
          </cell>
          <cell r="J19" t="str">
            <v>F L E T E</v>
          </cell>
          <cell r="L19" t="str">
            <v>O B R A S</v>
          </cell>
          <cell r="N19" t="str">
            <v>M O N T A J E</v>
          </cell>
        </row>
        <row r="20">
          <cell r="E20" t="str">
            <v>P R E C I O    F O B</v>
          </cell>
          <cell r="G20" t="str">
            <v>F L E T E</v>
          </cell>
          <cell r="H20" t="str">
            <v>ARANCELES</v>
          </cell>
          <cell r="J20" t="str">
            <v>T E R R E S T R E</v>
          </cell>
          <cell r="L20" t="str">
            <v>C I V I L E S</v>
          </cell>
          <cell r="N20" t="str">
            <v>E L E C T R O M E C A N I C O</v>
          </cell>
          <cell r="P20" t="str">
            <v>S U B</v>
          </cell>
        </row>
        <row r="21">
          <cell r="A21" t="str">
            <v>ITEM</v>
          </cell>
          <cell r="B21" t="str">
            <v xml:space="preserve"> A   C   T   I   V   I   D   A   D  E  S</v>
          </cell>
          <cell r="C21" t="str">
            <v>UNIDAD</v>
          </cell>
          <cell r="D21" t="str">
            <v>CANTIDAD</v>
          </cell>
          <cell r="G21" t="str">
            <v>Y</v>
          </cell>
          <cell r="H21" t="str">
            <v>Y  GASTOS</v>
          </cell>
          <cell r="I21" t="str">
            <v>SUB TOTAL</v>
          </cell>
          <cell r="P21" t="str">
            <v>T O T A L</v>
          </cell>
          <cell r="Q21" t="str">
            <v xml:space="preserve"> </v>
          </cell>
        </row>
        <row r="22">
          <cell r="E22" t="str">
            <v>UNITARIO</v>
          </cell>
          <cell r="F22" t="str">
            <v>TOTAL</v>
          </cell>
          <cell r="G22" t="str">
            <v>S E G U R O</v>
          </cell>
          <cell r="H22" t="str">
            <v>ADUANAS</v>
          </cell>
          <cell r="J22" t="str">
            <v>UNITARIO</v>
          </cell>
          <cell r="K22" t="str">
            <v>SUB 
TOTAL</v>
          </cell>
          <cell r="L22" t="str">
            <v>UNITARIO</v>
          </cell>
          <cell r="M22" t="str">
            <v>SUB 
TOTAL</v>
          </cell>
          <cell r="N22" t="str">
            <v>UNITARIO</v>
          </cell>
          <cell r="O22" t="str">
            <v>SUB 
TOTAL</v>
          </cell>
          <cell r="P22" t="str">
            <v>G  E N E R A L</v>
          </cell>
        </row>
        <row r="23">
          <cell r="A23" t="str">
            <v>I</v>
          </cell>
          <cell r="B23" t="str">
            <v xml:space="preserve">  O B R A S    C I V I L E S</v>
          </cell>
        </row>
        <row r="24">
          <cell r="A24" t="str">
            <v>1.0</v>
          </cell>
          <cell r="B24" t="str">
            <v xml:space="preserve">  Obras  Provisionales</v>
          </cell>
        </row>
        <row r="25">
          <cell r="A25" t="str">
            <v>1.1</v>
          </cell>
          <cell r="B25" t="str">
            <v xml:space="preserve">  Campamentos ( Instalación  y  Operación )</v>
          </cell>
          <cell r="C25" t="str">
            <v>Global</v>
          </cell>
        </row>
        <row r="27">
          <cell r="A27" t="str">
            <v>2.0</v>
          </cell>
          <cell r="B27" t="str">
            <v xml:space="preserve">  Trabajos  Preliminares</v>
          </cell>
        </row>
        <row r="28">
          <cell r="A28" t="str">
            <v>2.1</v>
          </cell>
          <cell r="B28" t="str">
            <v xml:space="preserve">  Replanteo  Topográfico  de  la  Línea</v>
          </cell>
          <cell r="C28" t="str">
            <v>km</v>
          </cell>
        </row>
        <row r="29">
          <cell r="A29" t="str">
            <v>2.2</v>
          </cell>
          <cell r="B29" t="str">
            <v xml:space="preserve">  Estudio  Geotécnico</v>
          </cell>
          <cell r="C29" t="str">
            <v>U</v>
          </cell>
        </row>
        <row r="30">
          <cell r="A30" t="str">
            <v>2.3</v>
          </cell>
          <cell r="B30" t="str">
            <v xml:space="preserve">  Limpieza  de  Faja  de Servidumbre (deforestación)</v>
          </cell>
          <cell r="C30" t="str">
            <v>Ha.</v>
          </cell>
        </row>
        <row r="31">
          <cell r="A31" t="str">
            <v>2.4</v>
          </cell>
          <cell r="B31" t="str">
            <v>Gestion de servidumbre</v>
          </cell>
          <cell r="C31" t="str">
            <v>km</v>
          </cell>
        </row>
        <row r="33">
          <cell r="A33" t="str">
            <v>3.0</v>
          </cell>
          <cell r="B33" t="str">
            <v xml:space="preserve">  Caminos  de  Acceso</v>
          </cell>
        </row>
        <row r="34">
          <cell r="A34" t="str">
            <v>3.1</v>
          </cell>
          <cell r="B34" t="str">
            <v xml:space="preserve">  En  terreno  plano</v>
          </cell>
          <cell r="C34" t="str">
            <v>km</v>
          </cell>
        </row>
        <row r="35">
          <cell r="A35" t="str">
            <v>3.2</v>
          </cell>
          <cell r="B35" t="str">
            <v xml:space="preserve">  En  terreno  ondulado</v>
          </cell>
          <cell r="C35" t="str">
            <v>km</v>
          </cell>
        </row>
        <row r="36">
          <cell r="A36" t="str">
            <v>3.3</v>
          </cell>
          <cell r="B36" t="str">
            <v>En terreno accidentado suelo</v>
          </cell>
          <cell r="C36" t="str">
            <v>km</v>
          </cell>
        </row>
        <row r="37">
          <cell r="A37" t="str">
            <v>3.4</v>
          </cell>
          <cell r="B37" t="str">
            <v>En terreno accidentado roca</v>
          </cell>
          <cell r="C37" t="str">
            <v>km</v>
          </cell>
        </row>
        <row r="39">
          <cell r="A39" t="str">
            <v>4.0</v>
          </cell>
          <cell r="B39" t="str">
            <v xml:space="preserve">  Cimentación  de  las  Estructuras</v>
          </cell>
        </row>
        <row r="40">
          <cell r="A40" t="str">
            <v>4.1</v>
          </cell>
          <cell r="B40" t="str">
            <v xml:space="preserve">  Excavación  en suelo  normal  </v>
          </cell>
          <cell r="C40" t="str">
            <v>m3</v>
          </cell>
        </row>
        <row r="41">
          <cell r="A41" t="str">
            <v>4.2</v>
          </cell>
          <cell r="B41" t="str">
            <v xml:space="preserve">  Excavación  en suelo  normal  para  zanja</v>
          </cell>
          <cell r="C41" t="str">
            <v>m3</v>
          </cell>
        </row>
        <row r="42">
          <cell r="A42" t="str">
            <v>4.3</v>
          </cell>
          <cell r="B42" t="str">
            <v xml:space="preserve">  Excavación  en  roca  compacta</v>
          </cell>
          <cell r="C42" t="str">
            <v>m3</v>
          </cell>
        </row>
        <row r="43">
          <cell r="A43" t="str">
            <v>4.4</v>
          </cell>
          <cell r="B43" t="str">
            <v xml:space="preserve">  Relleno  con  material  propio  compactado</v>
          </cell>
          <cell r="C43" t="str">
            <v>m3</v>
          </cell>
        </row>
        <row r="44">
          <cell r="A44" t="str">
            <v>4.5</v>
          </cell>
          <cell r="B44" t="str">
            <v xml:space="preserve">  Eliminación  de material   excedente, a 5 km, con maquinaria</v>
          </cell>
          <cell r="C44" t="str">
            <v>m3</v>
          </cell>
        </row>
        <row r="45">
          <cell r="A45" t="str">
            <v>4.6</v>
          </cell>
          <cell r="B45" t="str">
            <v xml:space="preserve">  Encofrado</v>
          </cell>
          <cell r="C45" t="str">
            <v>m²</v>
          </cell>
        </row>
        <row r="46">
          <cell r="A46" t="str">
            <v>4.7</v>
          </cell>
          <cell r="B46" t="str">
            <v xml:space="preserve">  Concreto  F'c = 210  kg / cm²</v>
          </cell>
          <cell r="C46" t="str">
            <v>m3</v>
          </cell>
        </row>
        <row r="47">
          <cell r="A47" t="str">
            <v>4.8</v>
          </cell>
          <cell r="B47" t="str">
            <v xml:space="preserve">  Acero  de  refuerzo  fy = 4 200  kg / cm²</v>
          </cell>
          <cell r="C47" t="str">
            <v>kg</v>
          </cell>
        </row>
        <row r="50">
          <cell r="B50" t="str">
            <v>S U B  -  T O T A L      O B R A S   C I V I L E S</v>
          </cell>
          <cell r="M50">
            <v>0</v>
          </cell>
          <cell r="P50">
            <v>0</v>
          </cell>
        </row>
        <row r="52">
          <cell r="A52" t="str">
            <v>I</v>
          </cell>
          <cell r="B52" t="str">
            <v xml:space="preserve">  LINEA  DE  TRANSMISION</v>
          </cell>
        </row>
        <row r="53">
          <cell r="A53" t="str">
            <v>I A</v>
          </cell>
          <cell r="B53" t="str">
            <v xml:space="preserve">  OBRAS  ELECTROMECANICAS</v>
          </cell>
        </row>
        <row r="55">
          <cell r="A55" t="str">
            <v>1.0</v>
          </cell>
          <cell r="B55" t="str">
            <v xml:space="preserve">  TORRES  METALICAS</v>
          </cell>
        </row>
        <row r="56">
          <cell r="A56" t="str">
            <v>1.1</v>
          </cell>
          <cell r="B56" t="str">
            <v xml:space="preserve">  Tipo  A  -  9</v>
          </cell>
          <cell r="C56" t="str">
            <v>U</v>
          </cell>
        </row>
        <row r="57">
          <cell r="B57" t="str">
            <v xml:space="preserve">  Tipo  A  -  6</v>
          </cell>
          <cell r="C57" t="str">
            <v>U</v>
          </cell>
        </row>
        <row r="58">
          <cell r="B58" t="str">
            <v xml:space="preserve">  Tipo  A  -  3</v>
          </cell>
          <cell r="C58" t="str">
            <v>U</v>
          </cell>
        </row>
        <row r="59">
          <cell r="B59" t="str">
            <v xml:space="preserve">  Tipo  A  ±  0</v>
          </cell>
          <cell r="C59" t="str">
            <v>U</v>
          </cell>
        </row>
        <row r="60">
          <cell r="B60" t="str">
            <v xml:space="preserve">  Tipo  A  +  3</v>
          </cell>
          <cell r="C60" t="str">
            <v>U</v>
          </cell>
        </row>
        <row r="61">
          <cell r="B61" t="str">
            <v xml:space="preserve">  Tipo  A  +  6</v>
          </cell>
          <cell r="C61" t="str">
            <v>U</v>
          </cell>
        </row>
        <row r="62">
          <cell r="B62" t="str">
            <v xml:space="preserve">  Tipo  A  +  9</v>
          </cell>
          <cell r="C62" t="str">
            <v>U</v>
          </cell>
        </row>
        <row r="63">
          <cell r="A63" t="str">
            <v>1.2</v>
          </cell>
          <cell r="B63" t="str">
            <v xml:space="preserve">  Tipo  E  -  9</v>
          </cell>
          <cell r="C63" t="str">
            <v>U</v>
          </cell>
        </row>
        <row r="64">
          <cell r="B64" t="str">
            <v xml:space="preserve">  Tipo  E  -  6</v>
          </cell>
          <cell r="C64" t="str">
            <v>U</v>
          </cell>
        </row>
        <row r="65">
          <cell r="B65" t="str">
            <v xml:space="preserve">  Tipo  E  -  3</v>
          </cell>
          <cell r="C65" t="str">
            <v>U</v>
          </cell>
        </row>
        <row r="66">
          <cell r="B66" t="str">
            <v xml:space="preserve">  Tipo  E  ±  0</v>
          </cell>
          <cell r="C66" t="str">
            <v>U</v>
          </cell>
        </row>
        <row r="67">
          <cell r="B67" t="str">
            <v xml:space="preserve">  Tipo  E  +  3</v>
          </cell>
          <cell r="C67" t="str">
            <v>U</v>
          </cell>
        </row>
        <row r="68">
          <cell r="B68" t="str">
            <v xml:space="preserve">  Tipo  E  +  6</v>
          </cell>
          <cell r="C68" t="str">
            <v>U</v>
          </cell>
        </row>
        <row r="69">
          <cell r="B69" t="str">
            <v xml:space="preserve">  Tipo  E  +  9</v>
          </cell>
          <cell r="C69" t="str">
            <v>U</v>
          </cell>
        </row>
        <row r="70">
          <cell r="A70" t="str">
            <v>1.3</v>
          </cell>
          <cell r="B70" t="str">
            <v xml:space="preserve">  Tipo  B  -  9</v>
          </cell>
          <cell r="C70" t="str">
            <v>U</v>
          </cell>
        </row>
        <row r="71">
          <cell r="B71" t="str">
            <v xml:space="preserve">  Tipo  B  -  6</v>
          </cell>
          <cell r="C71" t="str">
            <v>U</v>
          </cell>
        </row>
        <row r="72">
          <cell r="B72" t="str">
            <v xml:space="preserve">  Tipo  B  -  3</v>
          </cell>
          <cell r="C72" t="str">
            <v>U</v>
          </cell>
        </row>
        <row r="73">
          <cell r="B73" t="str">
            <v xml:space="preserve">  Tipo  B  ±  0</v>
          </cell>
          <cell r="C73" t="str">
            <v>U</v>
          </cell>
        </row>
        <row r="74">
          <cell r="B74" t="str">
            <v xml:space="preserve">  Tipo  B  +  3</v>
          </cell>
          <cell r="C74" t="str">
            <v>U</v>
          </cell>
        </row>
        <row r="75">
          <cell r="B75" t="str">
            <v xml:space="preserve">  Tipo  B  +  6</v>
          </cell>
          <cell r="C75" t="str">
            <v>U</v>
          </cell>
        </row>
        <row r="76">
          <cell r="B76" t="str">
            <v xml:space="preserve">  Tipo  B  +  9</v>
          </cell>
          <cell r="C76" t="str">
            <v>U</v>
          </cell>
        </row>
        <row r="77">
          <cell r="A77" t="str">
            <v>1.4</v>
          </cell>
          <cell r="B77" t="str">
            <v xml:space="preserve">  Tipo  C  -  9</v>
          </cell>
          <cell r="C77" t="str">
            <v>U</v>
          </cell>
        </row>
        <row r="78">
          <cell r="B78" t="str">
            <v xml:space="preserve">  Tipo  C  -  6</v>
          </cell>
          <cell r="C78" t="str">
            <v>U</v>
          </cell>
        </row>
        <row r="79">
          <cell r="B79" t="str">
            <v xml:space="preserve">  Tipo  C  -  3</v>
          </cell>
          <cell r="C79" t="str">
            <v>U</v>
          </cell>
        </row>
        <row r="80">
          <cell r="B80" t="str">
            <v xml:space="preserve">  Tipo  C  ±  0</v>
          </cell>
          <cell r="C80" t="str">
            <v>U</v>
          </cell>
        </row>
        <row r="81">
          <cell r="B81" t="str">
            <v xml:space="preserve">  Tipo  C  +  3</v>
          </cell>
          <cell r="C81" t="str">
            <v>U</v>
          </cell>
        </row>
        <row r="82">
          <cell r="B82" t="str">
            <v xml:space="preserve">  Tipo  C  +  6</v>
          </cell>
          <cell r="C82" t="str">
            <v>U</v>
          </cell>
        </row>
        <row r="83">
          <cell r="B83" t="str">
            <v xml:space="preserve">  Tipo  C  +  9</v>
          </cell>
          <cell r="C83" t="str">
            <v>U</v>
          </cell>
        </row>
        <row r="86">
          <cell r="A86" t="str">
            <v>CTE PEAJES POR CONEXIÓN AL SPT</v>
          </cell>
          <cell r="P86" t="str">
            <v>FORMULARIO : CTE-SPT-VNR-LS1</v>
          </cell>
        </row>
        <row r="87">
          <cell r="A87" t="str">
            <v>VALORIZACION DETALLLADA DE LAS INVERSIONES POR CADA LINEA</v>
          </cell>
        </row>
        <row r="88">
          <cell r="A88" t="str">
            <v>(PARA SOPORTES METÁLICOS)</v>
          </cell>
        </row>
        <row r="92">
          <cell r="A92" t="str">
            <v>NOMBRE DE LA EMPRESA</v>
          </cell>
          <cell r="C92" t="str">
            <v>:</v>
          </cell>
        </row>
        <row r="94">
          <cell r="A94" t="str">
            <v>NIVEL DE TENSION (kV.)</v>
          </cell>
          <cell r="C94" t="str">
            <v>:</v>
          </cell>
        </row>
        <row r="96">
          <cell r="A96" t="str">
            <v>DENOMINACION DE LA LINEA</v>
          </cell>
          <cell r="C96" t="str">
            <v>:</v>
          </cell>
          <cell r="O96" t="str">
            <v>Unidad de moneda:</v>
          </cell>
        </row>
        <row r="98">
          <cell r="A98" t="str">
            <v>NUMERO DE TERNAS</v>
          </cell>
          <cell r="C98" t="str">
            <v>:</v>
          </cell>
          <cell r="O98" t="str">
            <v>Tasa de cambio:</v>
          </cell>
        </row>
        <row r="100">
          <cell r="A100" t="str">
            <v>LONGITUD  ( Km.)</v>
          </cell>
          <cell r="C100" t="str">
            <v>:</v>
          </cell>
          <cell r="O100" t="str">
            <v>Fecha de referencia:</v>
          </cell>
        </row>
        <row r="102">
          <cell r="A102" t="str">
            <v>TIPO DE ESTRUCTURAS : METALICAS DE CELOSIA</v>
          </cell>
          <cell r="C102" t="str">
            <v>:</v>
          </cell>
          <cell r="O102" t="str">
            <v>Hoja:</v>
          </cell>
        </row>
        <row r="104">
          <cell r="E104" t="str">
            <v>S U M I N I S T R O S    I M P O R T A D O S</v>
          </cell>
          <cell r="J104" t="str">
            <v>F L E T E</v>
          </cell>
          <cell r="L104" t="str">
            <v>O B R A S</v>
          </cell>
          <cell r="N104" t="str">
            <v>M O N T A J E</v>
          </cell>
        </row>
        <row r="105">
          <cell r="E105" t="str">
            <v>P R E C I O    F O B</v>
          </cell>
          <cell r="G105" t="str">
            <v>F L E T E</v>
          </cell>
          <cell r="H105" t="str">
            <v>ARANCELES</v>
          </cell>
          <cell r="J105" t="str">
            <v>T E R R E S T R E</v>
          </cell>
          <cell r="L105" t="str">
            <v>C I V I L E S</v>
          </cell>
          <cell r="N105" t="str">
            <v>E L E C T R O M E C A N I C O</v>
          </cell>
          <cell r="P105" t="str">
            <v>S U B</v>
          </cell>
        </row>
        <row r="106">
          <cell r="A106" t="str">
            <v>ITEM</v>
          </cell>
          <cell r="B106" t="str">
            <v xml:space="preserve"> A   C   T   I   V   I   D   A   D  E  S</v>
          </cell>
          <cell r="C106" t="str">
            <v>UNIDAD</v>
          </cell>
          <cell r="D106" t="str">
            <v>CANTIDAD</v>
          </cell>
          <cell r="G106" t="str">
            <v>Y</v>
          </cell>
          <cell r="H106" t="str">
            <v>Y  GASTOS</v>
          </cell>
          <cell r="I106" t="str">
            <v>SUB</v>
          </cell>
          <cell r="P106" t="str">
            <v>T O T A L</v>
          </cell>
          <cell r="Q106" t="str">
            <v xml:space="preserve"> </v>
          </cell>
        </row>
        <row r="107">
          <cell r="E107" t="str">
            <v>UNITARIO</v>
          </cell>
          <cell r="F107" t="str">
            <v>TOTAL</v>
          </cell>
          <cell r="G107" t="str">
            <v>S E G U R O</v>
          </cell>
          <cell r="H107" t="str">
            <v>DE  ADUANAS</v>
          </cell>
          <cell r="I107" t="str">
            <v>TOTAL</v>
          </cell>
          <cell r="J107" t="str">
            <v>UNITARIO</v>
          </cell>
          <cell r="K107" t="str">
            <v>SUB 
TOTAL</v>
          </cell>
          <cell r="L107" t="str">
            <v>UNITARIO</v>
          </cell>
          <cell r="M107" t="str">
            <v>SUB 
TOTAL</v>
          </cell>
          <cell r="N107" t="str">
            <v>UNITARIO</v>
          </cell>
          <cell r="O107" t="str">
            <v>SUB 
TOTAL</v>
          </cell>
          <cell r="P107" t="str">
            <v>G  E N E R A L</v>
          </cell>
        </row>
        <row r="108">
          <cell r="A108">
            <v>1.5</v>
          </cell>
          <cell r="B108" t="str">
            <v xml:space="preserve">  Tipo  D  -  9</v>
          </cell>
          <cell r="C108" t="str">
            <v>U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O108">
            <v>0</v>
          </cell>
          <cell r="P108">
            <v>0</v>
          </cell>
        </row>
        <row r="109">
          <cell r="B109" t="str">
            <v xml:space="preserve">  Tipo  D  -  6</v>
          </cell>
          <cell r="C109" t="str">
            <v>U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O109">
            <v>0</v>
          </cell>
          <cell r="P109">
            <v>0</v>
          </cell>
        </row>
        <row r="110">
          <cell r="B110" t="str">
            <v xml:space="preserve">  Tipo  D  +  3</v>
          </cell>
          <cell r="C110" t="str">
            <v>U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O110">
            <v>0</v>
          </cell>
          <cell r="P110">
            <v>0</v>
          </cell>
        </row>
        <row r="111">
          <cell r="A111" t="str">
            <v>1.6</v>
          </cell>
          <cell r="B111" t="str">
            <v xml:space="preserve">  Tipo  F  -  9</v>
          </cell>
          <cell r="C111" t="str">
            <v>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O111">
            <v>0</v>
          </cell>
          <cell r="P111">
            <v>0</v>
          </cell>
        </row>
        <row r="112">
          <cell r="B112" t="str">
            <v xml:space="preserve">  Tipo  F  -  6</v>
          </cell>
          <cell r="C112" t="str">
            <v>U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O112">
            <v>0</v>
          </cell>
          <cell r="P112">
            <v>0</v>
          </cell>
        </row>
        <row r="113">
          <cell r="B113" t="str">
            <v xml:space="preserve">  Tipo  F  -  3</v>
          </cell>
          <cell r="C113" t="str">
            <v>U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O113">
            <v>0</v>
          </cell>
          <cell r="P113">
            <v>0</v>
          </cell>
        </row>
        <row r="114">
          <cell r="B114" t="str">
            <v xml:space="preserve">  Tipo  F  ±  0</v>
          </cell>
          <cell r="C114" t="str">
            <v>U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O114">
            <v>0</v>
          </cell>
          <cell r="P114">
            <v>0</v>
          </cell>
        </row>
        <row r="115">
          <cell r="B115" t="str">
            <v xml:space="preserve">  Tipo  F  +  3</v>
          </cell>
          <cell r="C115" t="str">
            <v>U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O115">
            <v>0</v>
          </cell>
          <cell r="P115">
            <v>0</v>
          </cell>
        </row>
        <row r="116">
          <cell r="B116" t="str">
            <v xml:space="preserve">  Tipo  F  +  6</v>
          </cell>
          <cell r="C116" t="str">
            <v>U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O116">
            <v>0</v>
          </cell>
          <cell r="P116">
            <v>0</v>
          </cell>
        </row>
        <row r="117">
          <cell r="B117" t="str">
            <v xml:space="preserve">  Tipo  F  +  9</v>
          </cell>
          <cell r="C117" t="str">
            <v>U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O117">
            <v>0</v>
          </cell>
          <cell r="P117">
            <v>0</v>
          </cell>
        </row>
        <row r="118">
          <cell r="A118" t="str">
            <v>1.7</v>
          </cell>
          <cell r="B118" t="str">
            <v xml:space="preserve">  Tipo  G  -  9</v>
          </cell>
          <cell r="C118" t="str">
            <v>U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O118">
            <v>0</v>
          </cell>
          <cell r="P118">
            <v>0</v>
          </cell>
        </row>
        <row r="119">
          <cell r="A119" t="str">
            <v>1.8</v>
          </cell>
          <cell r="B119" t="str">
            <v xml:space="preserve">  Tipo  S S D  -  9</v>
          </cell>
          <cell r="C119" t="str">
            <v>U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O119">
            <v>0</v>
          </cell>
          <cell r="P119">
            <v>0</v>
          </cell>
        </row>
        <row r="120">
          <cell r="B120" t="str">
            <v xml:space="preserve">  Tipo  S S D  +  6</v>
          </cell>
          <cell r="C120" t="str">
            <v>U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O120">
            <v>0</v>
          </cell>
          <cell r="P120">
            <v>0</v>
          </cell>
        </row>
        <row r="121">
          <cell r="A121" t="str">
            <v>1.9</v>
          </cell>
          <cell r="B121" t="str">
            <v xml:space="preserve">  Tipo  T B  ±  0</v>
          </cell>
          <cell r="C121" t="str">
            <v>U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O121">
            <v>0</v>
          </cell>
          <cell r="P121">
            <v>0</v>
          </cell>
        </row>
        <row r="122">
          <cell r="A122" t="str">
            <v>1.10</v>
          </cell>
          <cell r="B122" t="str">
            <v xml:space="preserve">  Tipo  A H</v>
          </cell>
          <cell r="C122" t="str">
            <v>U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O122">
            <v>0</v>
          </cell>
          <cell r="P122">
            <v>0</v>
          </cell>
        </row>
        <row r="123">
          <cell r="A123" t="str">
            <v>1.11</v>
          </cell>
          <cell r="B123" t="str">
            <v xml:space="preserve">  Tipo  D H</v>
          </cell>
          <cell r="C123" t="str">
            <v>U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O123">
            <v>0</v>
          </cell>
          <cell r="P123">
            <v>0</v>
          </cell>
        </row>
        <row r="125">
          <cell r="A125" t="str">
            <v>1.12</v>
          </cell>
          <cell r="B125" t="str">
            <v>Patas desniveladas</v>
          </cell>
          <cell r="C125" t="str">
            <v>t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P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O126">
            <v>0</v>
          </cell>
          <cell r="P126">
            <v>0</v>
          </cell>
        </row>
        <row r="127">
          <cell r="A127" t="str">
            <v>1.13</v>
          </cell>
          <cell r="B127" t="str">
            <v>Parillas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O127">
            <v>0</v>
          </cell>
          <cell r="P127">
            <v>0</v>
          </cell>
        </row>
        <row r="128">
          <cell r="B128" t="str">
            <v>Para  suspensión  y  anclaje</v>
          </cell>
          <cell r="C128" t="str">
            <v>t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O128">
            <v>0</v>
          </cell>
          <cell r="P128">
            <v>0</v>
          </cell>
        </row>
        <row r="129">
          <cell r="O129">
            <v>0</v>
          </cell>
          <cell r="P129">
            <v>0</v>
          </cell>
        </row>
        <row r="130">
          <cell r="A130" t="str">
            <v>1.14</v>
          </cell>
          <cell r="B130" t="str">
            <v>Stubs</v>
          </cell>
          <cell r="C130" t="str">
            <v>t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O130">
            <v>0</v>
          </cell>
          <cell r="P130">
            <v>0</v>
          </cell>
        </row>
        <row r="131">
          <cell r="B131" t="str">
            <v>Para  suspensión</v>
          </cell>
          <cell r="C131" t="str">
            <v>u</v>
          </cell>
          <cell r="O131">
            <v>0</v>
          </cell>
          <cell r="P131">
            <v>0</v>
          </cell>
        </row>
        <row r="132">
          <cell r="B132" t="str">
            <v>Para  anclaje</v>
          </cell>
          <cell r="C132" t="str">
            <v>u</v>
          </cell>
          <cell r="O132">
            <v>0</v>
          </cell>
          <cell r="P132">
            <v>0</v>
          </cell>
        </row>
        <row r="133">
          <cell r="B133" t="str">
            <v>Para  terminal</v>
          </cell>
          <cell r="C133" t="str">
            <v>u</v>
          </cell>
          <cell r="O133">
            <v>0</v>
          </cell>
          <cell r="P133">
            <v>0</v>
          </cell>
        </row>
        <row r="135">
          <cell r="A135" t="str">
            <v>2.0</v>
          </cell>
          <cell r="B135" t="str">
            <v xml:space="preserve">  CADENAS  DE  AISLADORES</v>
          </cell>
        </row>
        <row r="136">
          <cell r="A136" t="str">
            <v>2.1</v>
          </cell>
          <cell r="B136" t="str">
            <v xml:space="preserve">    Tipo  Suspensión</v>
          </cell>
          <cell r="C136" t="str">
            <v>Jgo.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O136">
            <v>0</v>
          </cell>
          <cell r="P136">
            <v>0</v>
          </cell>
        </row>
        <row r="137">
          <cell r="A137" t="str">
            <v>2.2</v>
          </cell>
          <cell r="B137" t="str">
            <v xml:space="preserve">    Tipo  Anclaje</v>
          </cell>
          <cell r="C137" t="str">
            <v>Jgo.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O137">
            <v>0</v>
          </cell>
          <cell r="P137">
            <v>0</v>
          </cell>
        </row>
        <row r="139">
          <cell r="A139" t="str">
            <v>3.0</v>
          </cell>
          <cell r="B139" t="str">
            <v xml:space="preserve">  CONDUCTORES  ACTIVOS Y CABLE GUARDA</v>
          </cell>
        </row>
        <row r="140">
          <cell r="A140" t="str">
            <v>3.1</v>
          </cell>
          <cell r="B140" t="str">
            <v xml:space="preserve">  Conductor  ACAR / TW  de  400  mm²</v>
          </cell>
          <cell r="C140" t="str">
            <v>km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O140">
            <v>0</v>
          </cell>
          <cell r="P140">
            <v>0</v>
          </cell>
        </row>
        <row r="141">
          <cell r="A141" t="str">
            <v>3.2</v>
          </cell>
          <cell r="B141" t="str">
            <v xml:space="preserve">  Conductor Acero EWS  de  50  mm2</v>
          </cell>
          <cell r="C141" t="str">
            <v>km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O141">
            <v>0</v>
          </cell>
          <cell r="P141">
            <v>0</v>
          </cell>
        </row>
        <row r="143">
          <cell r="A143" t="str">
            <v>4.0</v>
          </cell>
          <cell r="B143" t="str">
            <v xml:space="preserve">  ACCESORIOS  DEL  CONDUCTOR  ACTIVO  ACAR / TW</v>
          </cell>
        </row>
        <row r="144">
          <cell r="A144" t="str">
            <v>4.1</v>
          </cell>
          <cell r="B144" t="str">
            <v xml:space="preserve">  Varillas  de  Armar</v>
          </cell>
          <cell r="C144" t="str">
            <v>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O144">
            <v>0</v>
          </cell>
          <cell r="P144">
            <v>0</v>
          </cell>
        </row>
        <row r="145">
          <cell r="A145" t="str">
            <v>4.2</v>
          </cell>
          <cell r="B145" t="str">
            <v xml:space="preserve">  Juntas  de  Empalme</v>
          </cell>
          <cell r="C145" t="str">
            <v>U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O145">
            <v>0</v>
          </cell>
          <cell r="P145">
            <v>0</v>
          </cell>
        </row>
        <row r="146">
          <cell r="A146" t="str">
            <v>4.3</v>
          </cell>
          <cell r="B146" t="str">
            <v xml:space="preserve">  Manguitos  de  Reparación</v>
          </cell>
          <cell r="C146" t="str">
            <v>U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O146">
            <v>0</v>
          </cell>
          <cell r="P146">
            <v>0</v>
          </cell>
        </row>
        <row r="147">
          <cell r="A147" t="str">
            <v>4.4</v>
          </cell>
          <cell r="B147" t="str">
            <v xml:space="preserve">  Amortiguadores</v>
          </cell>
          <cell r="C147" t="str">
            <v>U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O147">
            <v>0</v>
          </cell>
          <cell r="P147">
            <v>0</v>
          </cell>
        </row>
        <row r="148">
          <cell r="A148" t="str">
            <v>4.5</v>
          </cell>
          <cell r="B148" t="str">
            <v xml:space="preserve">  Grapas para cable guarda</v>
          </cell>
        </row>
        <row r="150">
          <cell r="A150" t="str">
            <v>5.0</v>
          </cell>
          <cell r="B150" t="str">
            <v xml:space="preserve">  PUESTA  A  TIERRA</v>
          </cell>
        </row>
        <row r="151">
          <cell r="A151" t="str">
            <v>5.1</v>
          </cell>
          <cell r="B151" t="str">
            <v xml:space="preserve">  Medición de resistividad y resistencia de P.A.T.</v>
          </cell>
          <cell r="C151" t="str">
            <v>U</v>
          </cell>
          <cell r="O151">
            <v>0</v>
          </cell>
          <cell r="P151">
            <v>0</v>
          </cell>
        </row>
        <row r="152">
          <cell r="A152" t="str">
            <v>5.2</v>
          </cell>
          <cell r="B152" t="str">
            <v xml:space="preserve">  Conductor  de  cobre  N° 2  AWG tramo normal</v>
          </cell>
          <cell r="C152" t="str">
            <v>km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O152">
            <v>0</v>
          </cell>
          <cell r="P152">
            <v>0</v>
          </cell>
        </row>
        <row r="153">
          <cell r="A153" t="str">
            <v>5.3</v>
          </cell>
          <cell r="B153" t="str">
            <v xml:space="preserve">  Jabalinas y conectores de copperweld</v>
          </cell>
          <cell r="C153" t="str">
            <v>U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O153">
            <v>0</v>
          </cell>
          <cell r="P153">
            <v>0</v>
          </cell>
        </row>
        <row r="154">
          <cell r="A154" t="str">
            <v>5.4</v>
          </cell>
          <cell r="B154" t="str">
            <v xml:space="preserve">  Conductor de cobre N° 2 AWG de canal rocoso</v>
          </cell>
          <cell r="C154" t="str">
            <v>km</v>
          </cell>
        </row>
        <row r="155">
          <cell r="A155" t="str">
            <v>5.5</v>
          </cell>
          <cell r="B155" t="str">
            <v xml:space="preserve">  Pozo de tierra sal-bentonita</v>
          </cell>
          <cell r="C155" t="str">
            <v>U</v>
          </cell>
        </row>
        <row r="157">
          <cell r="A157" t="str">
            <v>6.0</v>
          </cell>
          <cell r="B157" t="str">
            <v xml:space="preserve">  PRUEBAS  Y  PUESTA  EN  SERVICIO</v>
          </cell>
          <cell r="C157" t="str">
            <v>Gbl.</v>
          </cell>
          <cell r="O157">
            <v>0</v>
          </cell>
          <cell r="P157">
            <v>0</v>
          </cell>
        </row>
        <row r="158">
          <cell r="A158">
            <v>7</v>
          </cell>
          <cell r="B158" t="str">
            <v xml:space="preserve">  REPUESTOS</v>
          </cell>
          <cell r="C158" t="str">
            <v>Gbl.</v>
          </cell>
        </row>
        <row r="160">
          <cell r="A160">
            <v>8</v>
          </cell>
          <cell r="B160" t="str">
            <v xml:space="preserve">  INGENIERIA  DE  DETALLE</v>
          </cell>
          <cell r="C160" t="str">
            <v>Gbl.</v>
          </cell>
        </row>
        <row r="162">
          <cell r="B162" t="str">
            <v xml:space="preserve"> S U B    T O T A L   L I N E A    I A </v>
          </cell>
        </row>
        <row r="164">
          <cell r="B164" t="str">
            <v>S U B    T O T A L    C O S T O    D I R E C T O</v>
          </cell>
          <cell r="Q164" t="str">
            <v>P137</v>
          </cell>
        </row>
        <row r="166">
          <cell r="A166" t="str">
            <v>I I</v>
          </cell>
          <cell r="B166" t="str">
            <v xml:space="preserve">  GASTOS  GENERALES</v>
          </cell>
        </row>
        <row r="167">
          <cell r="A167" t="str">
            <v>I I I</v>
          </cell>
          <cell r="B167" t="str">
            <v xml:space="preserve">  UTILIDADES</v>
          </cell>
        </row>
        <row r="168">
          <cell r="B168" t="str">
            <v>T O T A L    C O S T O    D I R E C T O</v>
          </cell>
          <cell r="P168">
            <v>0</v>
          </cell>
        </row>
      </sheetData>
      <sheetData sheetId="10" refreshError="1">
        <row r="1">
          <cell r="A1" t="str">
            <v>CTE PEAJES POR CONEXIÓN AL SPT</v>
          </cell>
          <cell r="M1" t="str">
            <v>FORMULARIO : CTE-VNR-LS3</v>
          </cell>
        </row>
        <row r="3">
          <cell r="A3" t="str">
            <v>FORMULARIO DE OBRAS CIVILES</v>
          </cell>
        </row>
        <row r="4">
          <cell r="A4" t="str">
            <v>(SOPORTES METALICOS)</v>
          </cell>
        </row>
        <row r="5">
          <cell r="L5" t="str">
            <v>Unidad de moneda:</v>
          </cell>
        </row>
        <row r="7">
          <cell r="L7" t="str">
            <v>Tasa de cambio:</v>
          </cell>
        </row>
        <row r="8">
          <cell r="A8" t="str">
            <v>NOMBRE DE LA EMPRESA</v>
          </cell>
          <cell r="C8" t="str">
            <v>:</v>
          </cell>
        </row>
        <row r="9">
          <cell r="L9" t="str">
            <v>Fecha de Referencia:</v>
          </cell>
        </row>
        <row r="10">
          <cell r="A10" t="str">
            <v>DENOMINACION</v>
          </cell>
          <cell r="C10" t="str">
            <v>:</v>
          </cell>
        </row>
        <row r="11">
          <cell r="L11" t="str">
            <v>Hoja:</v>
          </cell>
        </row>
        <row r="13">
          <cell r="A13" t="str">
            <v>TIPO</v>
          </cell>
          <cell r="B13" t="str">
            <v>TIPO</v>
          </cell>
          <cell r="C13" t="str">
            <v>CANT.</v>
          </cell>
          <cell r="D13" t="str">
            <v>EXCAVACION 
( m3 )</v>
          </cell>
          <cell r="F13" t="str">
            <v>RELLENO 
( m3 )</v>
          </cell>
          <cell r="H13" t="str">
            <v>ENCOFRADO 
( m²)</v>
          </cell>
          <cell r="J13" t="str">
            <v>CONCRETO 
( m3 )</v>
          </cell>
          <cell r="L13" t="str">
            <v>ACERO 
( kg )</v>
          </cell>
        </row>
        <row r="14">
          <cell r="B14" t="str">
            <v>DE SUELO</v>
          </cell>
          <cell r="D14" t="str">
            <v>Por Pata</v>
          </cell>
          <cell r="E14" t="str">
            <v>Total</v>
          </cell>
          <cell r="F14" t="str">
            <v>Por Pata</v>
          </cell>
          <cell r="G14" t="str">
            <v>Total</v>
          </cell>
          <cell r="H14" t="str">
            <v>Por Pata</v>
          </cell>
          <cell r="I14" t="str">
            <v>Total</v>
          </cell>
          <cell r="J14" t="str">
            <v>Por Pata</v>
          </cell>
          <cell r="K14" t="str">
            <v>Total</v>
          </cell>
          <cell r="L14" t="str">
            <v>Por Pata</v>
          </cell>
          <cell r="M14" t="str">
            <v>Total</v>
          </cell>
        </row>
        <row r="15">
          <cell r="A15" t="str">
            <v>A</v>
          </cell>
          <cell r="B15" t="str">
            <v>I</v>
          </cell>
        </row>
        <row r="16">
          <cell r="B16" t="str">
            <v>I I</v>
          </cell>
        </row>
        <row r="17">
          <cell r="B17" t="str">
            <v>I I I</v>
          </cell>
        </row>
        <row r="18">
          <cell r="B18" t="str">
            <v>I V</v>
          </cell>
        </row>
        <row r="19">
          <cell r="A19" t="str">
            <v>E</v>
          </cell>
          <cell r="B19" t="str">
            <v>I</v>
          </cell>
        </row>
        <row r="20">
          <cell r="B20" t="str">
            <v>I I</v>
          </cell>
        </row>
        <row r="21">
          <cell r="B21" t="str">
            <v>I I I</v>
          </cell>
        </row>
        <row r="22">
          <cell r="B22" t="str">
            <v>I V</v>
          </cell>
        </row>
        <row r="23">
          <cell r="A23" t="str">
            <v>B</v>
          </cell>
          <cell r="B23" t="str">
            <v>I</v>
          </cell>
        </row>
        <row r="24">
          <cell r="B24" t="str">
            <v>I I</v>
          </cell>
        </row>
        <row r="25">
          <cell r="B25" t="str">
            <v>I I I</v>
          </cell>
        </row>
        <row r="26">
          <cell r="B26" t="str">
            <v>I V</v>
          </cell>
        </row>
        <row r="27">
          <cell r="A27" t="str">
            <v>C</v>
          </cell>
          <cell r="B27" t="str">
            <v>I</v>
          </cell>
        </row>
        <row r="28">
          <cell r="B28" t="str">
            <v>I I</v>
          </cell>
        </row>
        <row r="29">
          <cell r="B29" t="str">
            <v>I I I</v>
          </cell>
        </row>
        <row r="30">
          <cell r="B30" t="str">
            <v>I V</v>
          </cell>
        </row>
        <row r="31">
          <cell r="A31" t="str">
            <v>D</v>
          </cell>
          <cell r="B31" t="str">
            <v>I</v>
          </cell>
        </row>
        <row r="32">
          <cell r="B32" t="str">
            <v>I I</v>
          </cell>
        </row>
        <row r="33">
          <cell r="B33" t="str">
            <v>I I I</v>
          </cell>
        </row>
        <row r="34">
          <cell r="B34" t="str">
            <v>I V</v>
          </cell>
        </row>
        <row r="35">
          <cell r="A35" t="str">
            <v>F</v>
          </cell>
          <cell r="B35" t="str">
            <v>I</v>
          </cell>
        </row>
        <row r="36">
          <cell r="B36" t="str">
            <v>I I</v>
          </cell>
        </row>
        <row r="37">
          <cell r="B37" t="str">
            <v>I I I</v>
          </cell>
        </row>
        <row r="38">
          <cell r="B38" t="str">
            <v>I V</v>
          </cell>
        </row>
        <row r="39">
          <cell r="A39" t="str">
            <v>G</v>
          </cell>
          <cell r="B39" t="str">
            <v>I</v>
          </cell>
        </row>
        <row r="40">
          <cell r="B40" t="str">
            <v>I I</v>
          </cell>
        </row>
        <row r="41">
          <cell r="B41" t="str">
            <v>I I I</v>
          </cell>
        </row>
        <row r="42">
          <cell r="B42" t="str">
            <v>I V</v>
          </cell>
        </row>
        <row r="43">
          <cell r="A43" t="str">
            <v>S S D</v>
          </cell>
          <cell r="B43" t="str">
            <v>I</v>
          </cell>
        </row>
        <row r="44">
          <cell r="B44" t="str">
            <v>I I</v>
          </cell>
        </row>
        <row r="45">
          <cell r="B45" t="str">
            <v>I I I</v>
          </cell>
        </row>
        <row r="46">
          <cell r="A46" t="str">
            <v>T B</v>
          </cell>
          <cell r="B46" t="str">
            <v>I</v>
          </cell>
        </row>
        <row r="47">
          <cell r="A47" t="str">
            <v>A H</v>
          </cell>
          <cell r="B47" t="str">
            <v>I</v>
          </cell>
        </row>
        <row r="48">
          <cell r="A48" t="str">
            <v>D H</v>
          </cell>
          <cell r="B48" t="str">
            <v>I</v>
          </cell>
        </row>
        <row r="50">
          <cell r="C50" t="str">
            <v xml:space="preserve">         Eliminación</v>
          </cell>
          <cell r="D50" t="str">
            <v>m3</v>
          </cell>
          <cell r="E50" t="str">
            <v>=</v>
          </cell>
          <cell r="I50" t="str">
            <v>N° DE PARRILLAS  =</v>
          </cell>
          <cell r="L50" t="str">
            <v>En suspensión  =</v>
          </cell>
        </row>
        <row r="51">
          <cell r="C51" t="str">
            <v>Relleno  Total</v>
          </cell>
          <cell r="D51" t="str">
            <v>m3</v>
          </cell>
          <cell r="E51" t="str">
            <v>=</v>
          </cell>
          <cell r="I51" t="str">
            <v>N° DE STUBS  =</v>
          </cell>
        </row>
        <row r="52">
          <cell r="C52" t="str">
            <v>(Exc. Zanja)</v>
          </cell>
          <cell r="D52" t="str">
            <v>m3</v>
          </cell>
          <cell r="E52" t="str">
            <v>=</v>
          </cell>
          <cell r="I52" t="str">
            <v>En  Angulo - Anclaje  =</v>
          </cell>
        </row>
        <row r="53">
          <cell r="C53" t="str">
            <v>Excava.en roca compacta</v>
          </cell>
          <cell r="D53" t="str">
            <v>m3</v>
          </cell>
          <cell r="E53" t="str">
            <v>=</v>
          </cell>
          <cell r="I53" t="str">
            <v>En  Terminal  =</v>
          </cell>
        </row>
      </sheetData>
      <sheetData sheetId="11" refreshError="1">
        <row r="3">
          <cell r="A3" t="str">
            <v>FORMULARIO VALORIZACION DE LAS
 INVERSIONES POR TELECOMUNICACIONES</v>
          </cell>
        </row>
        <row r="7">
          <cell r="C7" t="str">
            <v>:</v>
          </cell>
        </row>
        <row r="9">
          <cell r="A9" t="str">
            <v>NOMBRE DE LA EMPRESA</v>
          </cell>
          <cell r="C9" t="str">
            <v>:</v>
          </cell>
          <cell r="R9" t="str">
            <v>Unidad de moneda:</v>
          </cell>
        </row>
        <row r="11">
          <cell r="R11" t="str">
            <v>Tasa de cambio:</v>
          </cell>
        </row>
        <row r="13">
          <cell r="A13" t="str">
            <v>DENOMINACION</v>
          </cell>
          <cell r="C13" t="str">
            <v>:</v>
          </cell>
          <cell r="R13" t="str">
            <v>Fecha:</v>
          </cell>
        </row>
        <row r="15">
          <cell r="R15" t="str">
            <v>Hoja:</v>
          </cell>
        </row>
        <row r="17">
          <cell r="E17" t="str">
            <v>SUMINISTROS IMPORTADOS</v>
          </cell>
          <cell r="J17" t="str">
            <v>SUMINISTROS NACIONALES</v>
          </cell>
          <cell r="L17" t="str">
            <v>FLETE TERRESTRE</v>
          </cell>
          <cell r="N17" t="str">
            <v>OBRAS</v>
          </cell>
          <cell r="S17" t="str">
            <v>SUB               TOTAL              GENERAL</v>
          </cell>
        </row>
        <row r="18">
          <cell r="A18" t="str">
            <v>ITEM</v>
          </cell>
          <cell r="B18" t="str">
            <v>ACTIVIDAD</v>
          </cell>
          <cell r="C18" t="str">
            <v>UNID.</v>
          </cell>
          <cell r="D18" t="str">
            <v>CANT.</v>
          </cell>
          <cell r="E18" t="str">
            <v>PRECIO FOB</v>
          </cell>
          <cell r="G18" t="str">
            <v>FLETE 
Y</v>
          </cell>
          <cell r="H18" t="str">
            <v xml:space="preserve">ARANCELES 
Y GASTOS  </v>
          </cell>
          <cell r="I18" t="str">
            <v>SUB TOTAL</v>
          </cell>
          <cell r="N18" t="str">
            <v>CIVILES</v>
          </cell>
          <cell r="P18" t="str">
            <v>ELECTROMECANICAS</v>
          </cell>
          <cell r="R18" t="str">
            <v>SUB TOTAL</v>
          </cell>
        </row>
        <row r="19">
          <cell r="E19" t="str">
            <v>UNITARIO</v>
          </cell>
          <cell r="F19" t="str">
            <v>TOTAL</v>
          </cell>
          <cell r="G19" t="str">
            <v>SEGURO</v>
          </cell>
          <cell r="H19" t="str">
            <v>DE ADUANAS</v>
          </cell>
          <cell r="I19" t="str">
            <v>SUB TOTAL</v>
          </cell>
          <cell r="J19" t="str">
            <v>UNITARIO</v>
          </cell>
          <cell r="K19" t="str">
            <v>SUB  
TOTAL</v>
          </cell>
          <cell r="L19" t="str">
            <v>UNITARIO</v>
          </cell>
          <cell r="M19" t="str">
            <v>SUB 
TOTAL</v>
          </cell>
          <cell r="N19" t="str">
            <v>UNITARIO</v>
          </cell>
          <cell r="O19" t="str">
            <v xml:space="preserve"> TOTAL</v>
          </cell>
          <cell r="P19" t="str">
            <v>UNITARIO</v>
          </cell>
          <cell r="Q19" t="str">
            <v xml:space="preserve"> TOTAL</v>
          </cell>
        </row>
        <row r="20">
          <cell r="A20" t="str">
            <v>I</v>
          </cell>
          <cell r="B20" t="str">
            <v>OBRAS CIVILES</v>
          </cell>
        </row>
        <row r="22">
          <cell r="A22">
            <v>1</v>
          </cell>
          <cell r="B22" t="str">
            <v>CASETAS REPETIDORAS</v>
          </cell>
          <cell r="C22" t="str">
            <v>m.</v>
          </cell>
        </row>
        <row r="23">
          <cell r="A23">
            <v>1.1000000000000001</v>
          </cell>
          <cell r="B23" t="str">
            <v>Caminos  de acceso a casetas repetidoras</v>
          </cell>
          <cell r="C23" t="str">
            <v>m.</v>
          </cell>
        </row>
        <row r="24">
          <cell r="B24" t="str">
            <v>SUB - TOTAL OBRAS CIVILES</v>
          </cell>
        </row>
        <row r="26">
          <cell r="A26" t="str">
            <v>II</v>
          </cell>
          <cell r="B26" t="str">
            <v>OBRAS ELECTROMECANICAS</v>
          </cell>
        </row>
        <row r="27">
          <cell r="A27" t="str">
            <v>1.</v>
          </cell>
          <cell r="B27" t="str">
            <v>TELEFONIA</v>
          </cell>
          <cell r="C27" t="str">
            <v>Global</v>
          </cell>
        </row>
        <row r="28">
          <cell r="A28" t="str">
            <v>1.1</v>
          </cell>
          <cell r="B28" t="str">
            <v>Central Telefónica Digital, programable  n anexos</v>
          </cell>
        </row>
        <row r="29">
          <cell r="B29" t="str">
            <v>n troncales, una conexión a la Red Pública en armario</v>
          </cell>
        </row>
        <row r="30">
          <cell r="A30">
            <v>1.2</v>
          </cell>
          <cell r="B30" t="str">
            <v xml:space="preserve">Aparatos telefónicos mesa o pared </v>
          </cell>
          <cell r="C30" t="str">
            <v>u</v>
          </cell>
        </row>
        <row r="31">
          <cell r="A31">
            <v>1.3</v>
          </cell>
          <cell r="B31" t="str">
            <v>Aparatos Telefónicos intemperie</v>
          </cell>
          <cell r="C31" t="str">
            <v>u</v>
          </cell>
        </row>
        <row r="32">
          <cell r="A32">
            <v>1.4</v>
          </cell>
          <cell r="B32" t="str">
            <v>Cable  Telefónicos para instalación interior</v>
          </cell>
          <cell r="C32" t="str">
            <v>u</v>
          </cell>
        </row>
        <row r="33">
          <cell r="B33" t="str">
            <v>Aparatos Telefónicos intemperie</v>
          </cell>
          <cell r="C33" t="str">
            <v>u</v>
          </cell>
        </row>
        <row r="34">
          <cell r="A34">
            <v>1.5</v>
          </cell>
          <cell r="B34" t="str">
            <v>Cable  Telefónicos instalación intemperie</v>
          </cell>
          <cell r="C34" t="str">
            <v>u</v>
          </cell>
        </row>
        <row r="35">
          <cell r="A35">
            <v>1.6</v>
          </cell>
          <cell r="B35" t="str">
            <v>Materiales de instalación</v>
          </cell>
        </row>
        <row r="37">
          <cell r="A37">
            <v>2</v>
          </cell>
          <cell r="B37" t="str">
            <v>ONDA PORTADORA</v>
          </cell>
          <cell r="C37" t="str">
            <v>Global</v>
          </cell>
        </row>
        <row r="38">
          <cell r="A38">
            <v>3</v>
          </cell>
          <cell r="B38" t="str">
            <v xml:space="preserve">COMUNICACIONES MOVILES </v>
          </cell>
          <cell r="C38" t="str">
            <v>Global</v>
          </cell>
        </row>
        <row r="39">
          <cell r="A39">
            <v>4</v>
          </cell>
          <cell r="B39" t="str">
            <v>RADIO DIGITAL</v>
          </cell>
          <cell r="C39" t="str">
            <v>Global</v>
          </cell>
        </row>
        <row r="40">
          <cell r="A40">
            <v>5</v>
          </cell>
          <cell r="B40" t="str">
            <v>TRANSMISOR DE DATOS</v>
          </cell>
          <cell r="C40" t="str">
            <v>Global</v>
          </cell>
        </row>
        <row r="41">
          <cell r="A41">
            <v>6</v>
          </cell>
          <cell r="B41" t="str">
            <v>TELEPROTECCION</v>
          </cell>
          <cell r="C41" t="str">
            <v>Global</v>
          </cell>
        </row>
        <row r="42">
          <cell r="A42">
            <v>6.1</v>
          </cell>
          <cell r="B42" t="str">
            <v>Equipo trnasmisor /receptor de teleproteccion</v>
          </cell>
          <cell r="C42" t="str">
            <v>Cjto</v>
          </cell>
        </row>
        <row r="44">
          <cell r="A44">
            <v>7</v>
          </cell>
          <cell r="B44" t="str">
            <v>CASETAS DE RADIO</v>
          </cell>
          <cell r="C44" t="str">
            <v>m2</v>
          </cell>
        </row>
        <row r="45">
          <cell r="A45">
            <v>8</v>
          </cell>
          <cell r="B45" t="str">
            <v>ACCESOS</v>
          </cell>
          <cell r="C45" t="str">
            <v>m</v>
          </cell>
        </row>
        <row r="46">
          <cell r="A46">
            <v>3</v>
          </cell>
          <cell r="B46" t="str">
            <v>REPUESTOS  (5%)</v>
          </cell>
        </row>
        <row r="48">
          <cell r="A48">
            <v>4</v>
          </cell>
          <cell r="B48" t="str">
            <v>INGENIERIA DE DETALLE</v>
          </cell>
          <cell r="C48" t="str">
            <v>Global</v>
          </cell>
        </row>
        <row r="50">
          <cell r="A50">
            <v>5</v>
          </cell>
          <cell r="B50" t="str">
            <v>PRUEBAS Y PUESTAS EN SERVICIO</v>
          </cell>
          <cell r="C50" t="str">
            <v>Global</v>
          </cell>
        </row>
        <row r="52">
          <cell r="A52" t="str">
            <v>III</v>
          </cell>
          <cell r="B52" t="str">
            <v>GASTOS GENERALES DEL CONTRATISTA</v>
          </cell>
        </row>
        <row r="54">
          <cell r="A54" t="str">
            <v>IV</v>
          </cell>
          <cell r="B54" t="str">
            <v>UTILIDADES DEL CONTRATISTA</v>
          </cell>
        </row>
        <row r="55">
          <cell r="B55" t="str">
            <v>TOTAL GENERAL</v>
          </cell>
        </row>
      </sheetData>
      <sheetData sheetId="12" refreshError="1">
        <row r="2">
          <cell r="B2" t="str">
            <v>CTE PEAJES POR CONEXIÓN AL SPT</v>
          </cell>
        </row>
        <row r="5">
          <cell r="B5" t="str">
            <v>FORMULARIO DE VALORIZACION TOTAL 
DE LAS INVERSIONES POR LINEA</v>
          </cell>
        </row>
        <row r="6">
          <cell r="B6" t="str">
            <v>Miles US$</v>
          </cell>
        </row>
        <row r="9">
          <cell r="B9" t="str">
            <v>NOMBRE DE LA EMPRESA</v>
          </cell>
          <cell r="E9" t="str">
            <v>:</v>
          </cell>
        </row>
        <row r="11">
          <cell r="B11" t="str">
            <v>NIVEL DE TENSION (Kv.)</v>
          </cell>
          <cell r="E11" t="str">
            <v>:</v>
          </cell>
        </row>
        <row r="13">
          <cell r="B13" t="str">
            <v>DENOMINACION DE LA LINEA</v>
          </cell>
          <cell r="E13" t="str">
            <v>:</v>
          </cell>
          <cell r="L13" t="str">
            <v>Unidad de moneda:</v>
          </cell>
        </row>
        <row r="15">
          <cell r="B15" t="str">
            <v>NUMERO DE TERNAS</v>
          </cell>
          <cell r="E15" t="str">
            <v>:</v>
          </cell>
          <cell r="L15" t="str">
            <v>Tasa de cambio:</v>
          </cell>
        </row>
        <row r="17">
          <cell r="B17" t="str">
            <v>LONGITUD (Km.)</v>
          </cell>
          <cell r="E17" t="str">
            <v>:</v>
          </cell>
          <cell r="L17" t="str">
            <v>Fecha:</v>
          </cell>
        </row>
        <row r="19">
          <cell r="B19" t="str">
            <v>TIPO DE ESTRUCTURAS</v>
          </cell>
          <cell r="E19" t="str">
            <v>:</v>
          </cell>
          <cell r="L19" t="str">
            <v>Hoja:</v>
          </cell>
        </row>
        <row r="21">
          <cell r="B21" t="str">
            <v xml:space="preserve">POTENCIA MAXIMA A TRANSMITIR (MW) </v>
          </cell>
          <cell r="E21" t="str">
            <v>:</v>
          </cell>
        </row>
        <row r="23">
          <cell r="B23" t="str">
            <v>VALORIZACION 
Miles U. S. DÓLAR</v>
          </cell>
        </row>
        <row r="26">
          <cell r="B26" t="str">
            <v>COSTO  DE  EJECUCION  DE  OBRA</v>
          </cell>
          <cell r="E26" t="str">
            <v>:</v>
          </cell>
        </row>
        <row r="28">
          <cell r="B28" t="str">
            <v>INGENIERIA  Y  SUPERVISION</v>
          </cell>
          <cell r="E28" t="str">
            <v>:</v>
          </cell>
        </row>
        <row r="30">
          <cell r="B30" t="str">
            <v>GASTOS  FINANCIEROS</v>
          </cell>
          <cell r="E30" t="str">
            <v>:</v>
          </cell>
        </row>
        <row r="32">
          <cell r="B32" t="str">
            <v>SERVIDUMBRE</v>
          </cell>
          <cell r="E32" t="str">
            <v>:</v>
          </cell>
        </row>
        <row r="34">
          <cell r="B34" t="str">
            <v>GASTOS  ADMINISTRACION</v>
          </cell>
          <cell r="E34" t="str">
            <v>:</v>
          </cell>
        </row>
        <row r="36">
          <cell r="B36" t="str">
            <v>TOTAL  SIN  I.G.V.</v>
          </cell>
          <cell r="E36" t="str">
            <v>:</v>
          </cell>
        </row>
        <row r="39">
          <cell r="B39" t="str">
            <v>COSTO  POR  KILOMETRO  SIN  I.G.V.</v>
          </cell>
          <cell r="E39" t="str">
            <v>:</v>
          </cell>
        </row>
        <row r="41">
          <cell r="B41" t="str">
            <v>I.G.V.</v>
          </cell>
          <cell r="E41" t="str">
            <v>:</v>
          </cell>
        </row>
        <row r="43">
          <cell r="B43" t="str">
            <v>TOTAL  CON  I.G.V.</v>
          </cell>
          <cell r="E43" t="str">
            <v>:</v>
          </cell>
        </row>
        <row r="45">
          <cell r="B45" t="str">
            <v>COSTO  POR  KILOMETRO  CON  I.G.V.</v>
          </cell>
          <cell r="E45" t="str">
            <v>:</v>
          </cell>
        </row>
      </sheetData>
      <sheetData sheetId="13" refreshError="1">
        <row r="4">
          <cell r="A4" t="str">
            <v>FORMULARIO DE RESUMEN DEL VNR A 
NIVEL DE EMPRESA</v>
          </cell>
        </row>
        <row r="5">
          <cell r="A5" t="str">
            <v>Miles US$</v>
          </cell>
        </row>
        <row r="8">
          <cell r="A8" t="str">
            <v>NOMBRE DE LA EMPRESA</v>
          </cell>
          <cell r="D8" t="str">
            <v>:</v>
          </cell>
        </row>
        <row r="10">
          <cell r="A10" t="str">
            <v xml:space="preserve">POTENCIA DE TRANSFORMACIÓN (MVA)         </v>
          </cell>
          <cell r="D10" t="str">
            <v>:</v>
          </cell>
        </row>
        <row r="13">
          <cell r="A13" t="str">
            <v xml:space="preserve">POTENCIA DE COMPENSACIÓN (MVAR)                </v>
          </cell>
          <cell r="D13" t="str">
            <v>:</v>
          </cell>
        </row>
        <row r="16">
          <cell r="H16" t="str">
            <v>Hoja:</v>
          </cell>
        </row>
        <row r="17">
          <cell r="A17" t="str">
            <v xml:space="preserve">LINEAS DE TRANSMISIÓN  </v>
          </cell>
        </row>
        <row r="18">
          <cell r="A18" t="str">
            <v>VALORIZACIÓN  ( en miles de US $ )</v>
          </cell>
        </row>
        <row r="19">
          <cell r="G19" t="str">
            <v>Longitud</v>
          </cell>
        </row>
        <row r="20">
          <cell r="A20" t="str">
            <v>No</v>
          </cell>
          <cell r="B20" t="str">
            <v xml:space="preserve">Denominación </v>
          </cell>
          <cell r="G20" t="str">
            <v>Líneas</v>
          </cell>
          <cell r="H20" t="str">
            <v>Subtotal</v>
          </cell>
        </row>
        <row r="21">
          <cell r="G21" t="str">
            <v>( Km )</v>
          </cell>
          <cell r="H21" t="str">
            <v>(mil US $)</v>
          </cell>
        </row>
        <row r="22">
          <cell r="A22">
            <v>1</v>
          </cell>
        </row>
        <row r="23">
          <cell r="A23">
            <v>2</v>
          </cell>
        </row>
        <row r="24">
          <cell r="A24">
            <v>3</v>
          </cell>
        </row>
        <row r="25">
          <cell r="A25">
            <v>4</v>
          </cell>
        </row>
        <row r="26">
          <cell r="A26">
            <v>5</v>
          </cell>
        </row>
        <row r="27">
          <cell r="A27">
            <v>6</v>
          </cell>
        </row>
        <row r="28">
          <cell r="B28" t="str">
            <v>SUB-TOTAL</v>
          </cell>
        </row>
        <row r="31">
          <cell r="A31" t="str">
            <v>SUBESTACIONES
VALORIZACIÓN ( en miles de US $ )</v>
          </cell>
        </row>
        <row r="32">
          <cell r="G32" t="str">
            <v>Potencia</v>
          </cell>
        </row>
        <row r="33">
          <cell r="A33" t="str">
            <v>No</v>
          </cell>
          <cell r="B33" t="str">
            <v xml:space="preserve">Denominación </v>
          </cell>
          <cell r="G33" t="str">
            <v>Compensación</v>
          </cell>
        </row>
        <row r="34">
          <cell r="G34" t="str">
            <v>( MVAR )</v>
          </cell>
        </row>
        <row r="35">
          <cell r="G35" t="str">
            <v>+</v>
          </cell>
          <cell r="H35" t="str">
            <v>-</v>
          </cell>
        </row>
        <row r="36">
          <cell r="A36">
            <v>1</v>
          </cell>
        </row>
        <row r="37">
          <cell r="A37">
            <v>2</v>
          </cell>
        </row>
        <row r="38">
          <cell r="A38">
            <v>3</v>
          </cell>
        </row>
        <row r="39">
          <cell r="A39">
            <v>4</v>
          </cell>
        </row>
        <row r="40">
          <cell r="A40">
            <v>5</v>
          </cell>
        </row>
        <row r="41">
          <cell r="A41">
            <v>6</v>
          </cell>
        </row>
        <row r="42">
          <cell r="B42" t="str">
            <v>SUB-TOTAL</v>
          </cell>
        </row>
        <row r="45">
          <cell r="A45" t="str">
            <v>TOTAL EMPRESA
VALORIZACIÓN (en miles de US $)</v>
          </cell>
        </row>
        <row r="47">
          <cell r="A47" t="str">
            <v>No</v>
          </cell>
          <cell r="B47" t="str">
            <v>Denominación</v>
          </cell>
          <cell r="F47" t="str">
            <v>VNR 
( mil US$ )</v>
          </cell>
        </row>
        <row r="49">
          <cell r="A49">
            <v>1</v>
          </cell>
          <cell r="B49" t="str">
            <v>LINEAS</v>
          </cell>
        </row>
        <row r="50">
          <cell r="A50">
            <v>2</v>
          </cell>
          <cell r="B50" t="str">
            <v>SUBESTACIONES</v>
          </cell>
        </row>
        <row r="51">
          <cell r="B51" t="str">
            <v>TOTAL EMPRESA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Month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Month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101"/>
      <sheetName val="SAP107"/>
      <sheetName val="SAP105"/>
      <sheetName val="121"/>
      <sheetName val="120"/>
      <sheetName val="FILL IN"/>
      <sheetName val="101"/>
      <sheetName val="NUC"/>
      <sheetName val="107"/>
      <sheetName val="121non"/>
      <sheetName val="1070010"/>
      <sheetName val="1070030"/>
      <sheetName val="1070021"/>
      <sheetName val="1070013"/>
      <sheetName val="1070020"/>
      <sheetName val="1070014"/>
      <sheetName val="PP Query - CWIP BALANCE"/>
      <sheetName val="PP - WO Data"/>
      <sheetName val="GL "/>
      <sheetName val="PP8503"/>
      <sheetName val="depn true-up"/>
      <sheetName val="GP rates"/>
      <sheetName val="sent out to PCs"/>
      <sheetName val="new projects"/>
      <sheetName val="Sheet1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101"/>
      <sheetName val="SAP107"/>
      <sheetName val="SAP105"/>
      <sheetName val="121"/>
      <sheetName val="120"/>
      <sheetName val="FILL IN"/>
      <sheetName val="101"/>
      <sheetName val="NUC"/>
      <sheetName val="107"/>
      <sheetName val="121non"/>
      <sheetName val="1070010"/>
      <sheetName val="1070030"/>
      <sheetName val="1070021"/>
      <sheetName val="1070013"/>
      <sheetName val="1070020"/>
      <sheetName val="1070014"/>
      <sheetName val="PP Query - CWIP BALANCE"/>
      <sheetName val="PP - WO Data"/>
      <sheetName val="GL "/>
      <sheetName val="PP8503"/>
      <sheetName val="depn true-up"/>
      <sheetName val="GP rates"/>
      <sheetName val="sent out to PCs"/>
      <sheetName val="new projects"/>
      <sheetName val="Sheet1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>
        <row r="6">
          <cell r="A6" t="str">
            <v>C.00676.1</v>
          </cell>
        </row>
      </sheetData>
      <sheetData sheetId="17">
        <row r="2">
          <cell r="A2" t="str">
            <v>C.81122.1.A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 Income Stmt"/>
      <sheetName val="IS Analytics - Month"/>
      <sheetName val="IS Analytics - Year"/>
      <sheetName val="PSE&amp;G BS"/>
      <sheetName val="BS Analytics"/>
      <sheetName val="PSE&amp;G_SCFbb"/>
      <sheetName val="2_28_2005 TableFormat"/>
      <sheetName val="CONTRIB_12_121998"/>
      <sheetName val="PP - WO Data"/>
      <sheetName val="PP Query - CWIP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PlantTable"/>
      <sheetName val="Utility PlantData"/>
      <sheetName val="SOE"/>
      <sheetName val="RE"/>
      <sheetName val="LTD"/>
      <sheetName val="STD"/>
      <sheetName val="MaterialsData"/>
      <sheetName val="M&amp;S"/>
      <sheetName val="M&amp;STable"/>
      <sheetName val="M&amp;SData"/>
      <sheetName val="REG Assets"/>
      <sheetName val="FERC 253-254Table"/>
      <sheetName val="FERCData253-254"/>
      <sheetName val="ADJ"/>
      <sheetName val="BPU BS Table"/>
      <sheetName val="Sheet4"/>
      <sheetName val="Sheet2"/>
      <sheetName val="BPU BSTable"/>
      <sheetName val="BPUBL "/>
      <sheetName val="Data"/>
      <sheetName val="Adjustments"/>
      <sheetName val="UTFinal"/>
      <sheetName val="Sheet7"/>
      <sheetName val="Sheet1"/>
      <sheetName val="BSTable"/>
      <sheetName val="B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itle Page"/>
      <sheetName val="Input"/>
      <sheetName val="Presentation"/>
      <sheetName val="Checks"/>
      <sheetName val="Calculation Monthly"/>
      <sheetName val="Calculation Annual"/>
      <sheetName val="Consta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E5" t="str">
            <v>PSE&amp;G Project Economic Evaluation Model (PEEM) v10.02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"/>
      <sheetName val="ST"/>
      <sheetName val="data"/>
      <sheetName val="Netting1"/>
      <sheetName val="hedge"/>
      <sheetName val="etc"/>
      <sheetName val="Control Summary"/>
      <sheetName val="Sheet1"/>
      <sheetName val="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+1"/>
      <sheetName val="CURR m+1"/>
      <sheetName val="RECONC m+1"/>
      <sheetName val="Newco "/>
      <sheetName val="PSEG"/>
      <sheetName val="Saesa"/>
      <sheetName val="Frontel"/>
      <sheetName val="STS"/>
      <sheetName val="Edel"/>
      <sheetName val="LOso"/>
      <sheetName val="SGA"/>
      <sheetName val="Generacion"/>
      <sheetName val="2nd qtr 2000"/>
      <sheetName val="Inputs"/>
      <sheetName val="CEEMES"/>
      <sheetName val="Presup"/>
      <sheetName val="Netting1"/>
      <sheetName val="Sheet1"/>
      <sheetName val="FEES &amp; INTER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ewco "/>
      <sheetName val="Netting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UENCY"/>
      <sheetName val="Total Time"/>
      <sheetName val="Hoja2"/>
      <sheetName val="Hoja3"/>
      <sheetName val="FMIK - TTIK II 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_Indiv_Cash_Flow"/>
      <sheetName val="CONSOLIDADO"/>
      <sheetName val="FX"/>
      <sheetName val="HOJA TRABAJO"/>
      <sheetName val="WORK CAPITAL"/>
      <sheetName val="EXPLICACION"/>
      <sheetName val="CE Monthly Cash Flow 2001"/>
      <sheetName val="CE Income Statement 2001-2006"/>
      <sheetName val="Newco "/>
      <sheetName val="IRD_Chile_ABR2002"/>
      <sheetName val="qe32"/>
      <sheetName val="Presup"/>
      <sheetName val="Sheet1"/>
      <sheetName val="Enerquinta CL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 Inputs"/>
      <sheetName val="SS-EE17-2 WACC"/>
      <sheetName val="SS-EE17-3E RevReqE"/>
      <sheetName val="SS-EEE17-3G RevReqG"/>
      <sheetName val="SS-EEE17-4 RateCalc"/>
      <sheetName val="SS-EEE17-5E RateAnalE"/>
      <sheetName val="SS-EEE17-5G RateAnalG"/>
      <sheetName val="SS-EEE17-6E CumRateAnalE(1) "/>
      <sheetName val="SS-EEE17-6E CumRateAnalE(2)"/>
      <sheetName val="SS-EEE-3-6G CumRateAnalG (1) "/>
      <sheetName val="SS-EEE-3-6G CumRateAnalG (2)"/>
      <sheetName val="SS-EEE17-7E OverUnder E"/>
      <sheetName val="SS-EEE17-7G OverUnder G"/>
      <sheetName val="IS BS E"/>
      <sheetName val="IS BS G"/>
      <sheetName val="SS-EEE17-8E IS BS E"/>
      <sheetName val="SS-EEE17-8G IS BS G"/>
      <sheetName val="&lt;&lt;Schedules"/>
      <sheetName val="Input"/>
      <sheetName val="AmortE"/>
      <sheetName val="AmortG"/>
      <sheetName val="ITCap-E"/>
      <sheetName val="ITCap-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 (2)"/>
      <sheetName val="Checks"/>
      <sheetName val="PS Inputs"/>
      <sheetName val="RateCalc "/>
      <sheetName val="RevReqE"/>
      <sheetName val="RevReqG"/>
      <sheetName val="OverUnder E"/>
      <sheetName val="OverUnder G"/>
      <sheetName val="WACC"/>
      <sheetName val="WACC 1-18"/>
      <sheetName val="&lt;&lt;Schedules"/>
      <sheetName val="IS BS E"/>
      <sheetName val="IS BS G"/>
      <sheetName val="Input"/>
      <sheetName val="AmortE"/>
      <sheetName val="AmortG"/>
      <sheetName val="ITCap-E"/>
      <sheetName val="ITCap-G"/>
      <sheetName val="MACRSTable"/>
      <sheetName val="CumRateAnalE"/>
      <sheetName val="CumRateAnalG"/>
      <sheetName val="RateAnalE"/>
      <sheetName val="RateAnal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ProdSpend (2)"/>
      <sheetName val="Var"/>
      <sheetName val="CapSum"/>
      <sheetName val="New Project"/>
      <sheetName val="NucProdSpend"/>
      <sheetName val="NucGPESpend"/>
      <sheetName val="NucProdProj"/>
      <sheetName val="NucGPEProj"/>
      <sheetName val="NucProdPer0"/>
      <sheetName val="NucGPEPer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enance_without Hud 2"/>
      <sheetName val="Major Maintenance_with Hud 2"/>
      <sheetName val="Major Maintenance_summary_delta"/>
      <sheetName val="NucProdPer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Actuals"/>
      <sheetName val="YTD Plan"/>
      <sheetName val="Variance"/>
      <sheetName val="YTD MISC Acct"/>
    </sheetNames>
    <sheetDataSet>
      <sheetData sheetId="0" refreshError="1"/>
      <sheetData sheetId="1" refreshError="1"/>
      <sheetData sheetId="2" refreshError="1">
        <row r="18">
          <cell r="D18">
            <v>-1207565</v>
          </cell>
          <cell r="F18">
            <v>-484888</v>
          </cell>
        </row>
      </sheetData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Plan"/>
      <sheetName val="Annual FcastPlan Var"/>
      <sheetName val="SE_Piura_Oeste"/>
    </sheetNames>
    <sheetDataSet>
      <sheetData sheetId="0" refreshError="1">
        <row r="11">
          <cell r="I11">
            <v>0</v>
          </cell>
        </row>
      </sheetData>
      <sheetData sheetId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Plan lookup"/>
      <sheetName val="2010 Plan 2-1-10 320pm"/>
      <sheetName val="Instructions"/>
      <sheetName val="Impact Analysis"/>
      <sheetName val="2011 6-24-10"/>
      <sheetName val="2011 5-25-10"/>
      <sheetName val="Svc Master proof"/>
      <sheetName val="Plan Control Totals (Jim 12-16)"/>
      <sheetName val=" 12-20 refresh notes"/>
      <sheetName val="2011 labor &amp; fringe"/>
      <sheetName val="2011"/>
      <sheetName val="2012"/>
      <sheetName val="2013"/>
      <sheetName val="2014"/>
      <sheetName val="2015"/>
      <sheetName val="escalation %'s"/>
      <sheetName val="Look-Up"/>
      <sheetName val="Headcount"/>
      <sheetName val="2010-2014 O&amp;M"/>
      <sheetName val="2011 YE fringe update"/>
      <sheetName val="2011 YE incentive update"/>
      <sheetName val="2011 Exp SAP Plan"/>
      <sheetName val="2011 Billings SAP Plan"/>
      <sheetName val="2011-2015 O&amp;M"/>
      <sheetName val="2010 YE FTEs"/>
      <sheetName val="Financial Svcs"/>
      <sheetName val="Bus Ops"/>
      <sheetName val="SC Ops"/>
      <sheetName val="General Counsel"/>
      <sheetName val="Strat, Dev &amp; Pub Affrs"/>
      <sheetName val="HResources"/>
      <sheetName val="Exec"/>
      <sheetName val="Misc."/>
      <sheetName val="Summary_All"/>
      <sheetName val="ASD"/>
      <sheetName val="BAR"/>
      <sheetName val="Comm"/>
      <sheetName val="Corp Dev"/>
      <sheetName val="Corp Secre"/>
      <sheetName val="Corp Strat"/>
      <sheetName val="ESCD"/>
      <sheetName val="ERM"/>
      <sheetName val="Holdings"/>
      <sheetName val="HR"/>
      <sheetName val="IT"/>
      <sheetName val="IAC"/>
      <sheetName val="Inv Rel"/>
      <sheetName val="Law"/>
      <sheetName val="Pwr Fin"/>
      <sheetName val="Procurement"/>
      <sheetName val="PSEG Fin"/>
      <sheetName val="PSEG Exec Off"/>
      <sheetName val="Pub Affrs"/>
      <sheetName val="Rec Mgmt"/>
      <sheetName val="SCF"/>
      <sheetName val="Treas Mgmt"/>
      <sheetName val="Val and Plan"/>
      <sheetName val="Emp Fringe"/>
      <sheetName val="OH Pool"/>
      <sheetName val="SC Adj"/>
      <sheetName val="Misc Acctg"/>
      <sheetName val="spine insert"/>
      <sheetName val="Residual %s"/>
      <sheetName val="BPRs"/>
      <sheetName val="misc acct check 2011-14"/>
      <sheetName val="ExecAnalysis"/>
      <sheetName val="2011-2014 Roll-Up"/>
      <sheetName val="Int Cap"/>
      <sheetName val="2011-2014 summary"/>
      <sheetName val="Mike's summary"/>
      <sheetName val="PA lookups"/>
      <sheetName val="line checks"/>
      <sheetName val="tuition"/>
      <sheetName val="fleet"/>
      <sheetName val="escalation rates"/>
      <sheetName val="Summary Oct28"/>
      <sheetName val="10Fcst - Billing"/>
      <sheetName val="10Fcst - Exp"/>
      <sheetName val="EHS (old)"/>
      <sheetName val="Fed Affrs (old)"/>
      <sheetName val="St Govt (old)"/>
      <sheetName val="IA (old)"/>
      <sheetName val="Int Contr (old)"/>
      <sheetName val="Claims (old)"/>
      <sheetName val="Treas (old)"/>
      <sheetName val="Treas HQ (old)"/>
      <sheetName val="Dept Look-Ups"/>
      <sheetName val="10+2 comparisons"/>
      <sheetName val="Law NERC CIP transfer 10-11"/>
      <sheetName val="Procurement transfer 10-11"/>
      <sheetName val="PSEG Fin 10-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>
        <row r="10">
          <cell r="B10">
            <v>2.5000000000000001E-2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efine"/>
      <sheetName val="Title Page"/>
      <sheetName val="Assumptions"/>
      <sheetName val="Presentation"/>
      <sheetName val="ProForma"/>
      <sheetName val="Incremental Revenue"/>
      <sheetName val="Incremental Cost"/>
      <sheetName val="Capital"/>
      <sheetName val="Depreciation"/>
      <sheetName val="Charts"/>
      <sheetName val="NPV Profile"/>
      <sheetName val="Revenue Backup"/>
      <sheetName val="Cost Bac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ervice 2015 to 2016"/>
      <sheetName val="Resources from 2015 to 2016"/>
      <sheetName val="global change 2015 to 2016"/>
      <sheetName val="Enterprise Change 2015 to 2016"/>
      <sheetName val="PSEG #2 2015 to 2016"/>
      <sheetName val="PSE&amp;G Change 2015 to 16"/>
      <sheetName val="Footnote detail - use"/>
      <sheetName val="Power Change 2015 to 2016"/>
      <sheetName val="Control"/>
      <sheetName val="Instrux"/>
      <sheetName val="fs-consol"/>
      <sheetName val="Footnote detail - old"/>
      <sheetName val="1. UTP by Company"/>
      <sheetName val="Footnote - 12 month turn"/>
      <sheetName val="Footnote - Interest"/>
      <sheetName val="1a. Balance Sheet Rec"/>
      <sheetName val="1b. Deferred Tax Rec"/>
      <sheetName val="12 month turn"/>
      <sheetName val="Utility Turn in 12 Months"/>
      <sheetName val="Power Turn in 12 Months"/>
      <sheetName val="Resources Turn in 12 Months"/>
      <sheetName val="Global Turn in 12 Months"/>
      <sheetName val="Utility Turn in 12 m"/>
      <sheetName val="Note 19 2014 Tabular"/>
      <sheetName val="Power tabular support"/>
      <sheetName val="Utility Tabular Support"/>
      <sheetName val="Holdings Tabular Support"/>
      <sheetName val="Enterpise Tabular Support"/>
      <sheetName val="Cash Flow"/>
      <sheetName val="Power IRS reclass"/>
      <sheetName val="2Q15 FIN 48 UTP  Summary"/>
      <sheetName val="TOTAL Sum by 5701 #to Bk by Co"/>
      <sheetName val="Inventory of FIn 48"/>
      <sheetName val="Sheet2"/>
      <sheetName val="REC"/>
      <sheetName val="Change in Reserve By Issue"/>
      <sheetName val="1. UTP by Company summary"/>
      <sheetName val="Footnote- Tabular Roll"/>
      <sheetName val="List of positions"/>
      <sheetName val="Total Inputs"/>
      <sheetName val="IRS Summary Worksheet"/>
      <sheetName val="IRS Adj 2014 compared to 2015"/>
      <sheetName val="Delaware 12 month turn"/>
      <sheetName val="opeb change"/>
      <sheetName val="Utility P&amp;L analytics"/>
      <sheetName val="Footnote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Q1" t="str">
            <v>12/31/2015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m1"/>
      <sheetName val="Presup"/>
      <sheetName val="Tortas"/>
      <sheetName val="Chequos"/>
      <sheetName val="Portadas"/>
      <sheetName val="Hoja2"/>
      <sheetName val="Hoja3"/>
      <sheetName val="IRD_Chile_OCT2002"/>
      <sheetName val="Base USGAAP"/>
      <sheetName val="Income Statement Parral"/>
      <sheetName val="PROJ MAPPING"/>
      <sheetName val="BALANCE{1}"/>
      <sheetName val="INDEL1200"/>
    </sheetNames>
    <sheetDataSet>
      <sheetData sheetId="0" refreshError="1"/>
      <sheetData sheetId="1" refreshError="1">
        <row r="1">
          <cell r="AO1">
            <v>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FY Plan"/>
      <sheetName val="FY Fcst"/>
      <sheetName val="FY Var (Plan-Fcst)"/>
      <sheetName val="Control Sheet"/>
      <sheetName val="Fringe Adjustment"/>
      <sheetName val="Residual Tie out"/>
      <sheetName val="O&amp;M Expense Check"/>
      <sheetName val="Query Input Guidance"/>
      <sheetName val="SERVCO Billings-Actual"/>
      <sheetName val="SERVCO Billings-Plan"/>
      <sheetName val="Billgs-CurRptg Per &amp; Prior Fcst"/>
      <sheetName val="Exp-CurRptg Per &amp; Prior Fcst"/>
      <sheetName val="SAP R3 Data"/>
      <sheetName val="Billing by Service"/>
      <sheetName val="Billing Pivot"/>
      <sheetName val="Pub Aff to State Gov6709853"/>
      <sheetName val="Utility Impact"/>
      <sheetName val="Power Impact"/>
      <sheetName val="Holdings Impact"/>
      <sheetName val="PSEG LI-Mgt Co"/>
      <sheetName val="PSEG LI-SERVCO"/>
      <sheetName val="Month"/>
      <sheetName val="Sheet1"/>
      <sheetName val="Sheet4"/>
      <sheetName val="An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8">
          <cell r="B48" t="str">
            <v>Practice Area</v>
          </cell>
          <cell r="C48" t="str">
            <v>O&amp;M / Capital</v>
          </cell>
          <cell r="D48" t="str">
            <v>Company</v>
          </cell>
          <cell r="E48" t="str">
            <v>Current Month
Plan Dollars</v>
          </cell>
          <cell r="F48" t="str">
            <v>Current Month 
Revised Forecast</v>
          </cell>
          <cell r="G48" t="str">
            <v>YTD
Plan Dollars</v>
          </cell>
          <cell r="H48" t="str">
            <v>Annual
Plan Dollars</v>
          </cell>
          <cell r="I48" t="str">
            <v>Forecast Dollars (BPR)</v>
          </cell>
        </row>
        <row r="49">
          <cell r="A49" t="str">
            <v>Payroll Services &amp; Accounts PayableBillingsO&amp;MPSEG Long Island - CTA</v>
          </cell>
          <cell r="B49" t="str">
            <v>Payroll Services &amp; Accounts Payable</v>
          </cell>
          <cell r="C49" t="str">
            <v>O&amp;M</v>
          </cell>
          <cell r="D49" t="str">
            <v>PSEG Long Island - CTA</v>
          </cell>
          <cell r="E49">
            <v>3077.75</v>
          </cell>
          <cell r="F49">
            <v>3077.75</v>
          </cell>
          <cell r="G49">
            <v>6155.5</v>
          </cell>
          <cell r="H49">
            <v>43667.12</v>
          </cell>
          <cell r="I49">
            <v>43667.12</v>
          </cell>
        </row>
        <row r="50">
          <cell r="A50" t="str">
            <v>Services Corporation FinanceBillingsO&amp;MPSEG Long Island - CTA</v>
          </cell>
          <cell r="B50" t="str">
            <v>Services Corporation Finance</v>
          </cell>
          <cell r="C50" t="str">
            <v>O&amp;M</v>
          </cell>
          <cell r="D50" t="str">
            <v>PSEG Long Island - CTA</v>
          </cell>
          <cell r="E50">
            <v>28389.61</v>
          </cell>
          <cell r="F50">
            <v>28389.61</v>
          </cell>
          <cell r="G50">
            <v>60040.369999999995</v>
          </cell>
          <cell r="H50">
            <v>371873.31</v>
          </cell>
          <cell r="I50">
            <v>371873.31</v>
          </cell>
        </row>
        <row r="51">
          <cell r="A51" t="str">
            <v>Payroll Services &amp; Accounts PayableBillingsO&amp;MPSEG Long Island - SERVCO</v>
          </cell>
          <cell r="B51" t="str">
            <v>Payroll Services &amp; Accounts Payable</v>
          </cell>
          <cell r="C51" t="str">
            <v>O&amp;M</v>
          </cell>
          <cell r="D51" t="str">
            <v>PSEG Long Island - SERVCO</v>
          </cell>
          <cell r="E51">
            <v>873.07</v>
          </cell>
          <cell r="F51">
            <v>873.07</v>
          </cell>
          <cell r="G51">
            <v>1763.22</v>
          </cell>
          <cell r="H51">
            <v>10585.89</v>
          </cell>
          <cell r="I51">
            <v>10585.89</v>
          </cell>
        </row>
        <row r="52">
          <cell r="A52" t="str">
            <v>Environmental Compliance &amp; OversightBillingsO&amp;MPSEG Long Island - SERVCO</v>
          </cell>
          <cell r="B52" t="str">
            <v>Environmental Compliance &amp; Oversight</v>
          </cell>
          <cell r="C52" t="str">
            <v>O&amp;M</v>
          </cell>
          <cell r="D52" t="str">
            <v>PSEG Long Island - SERVCO</v>
          </cell>
          <cell r="E52">
            <v>3076.37</v>
          </cell>
          <cell r="F52">
            <v>3076.37</v>
          </cell>
          <cell r="G52">
            <v>6432.41</v>
          </cell>
          <cell r="H52">
            <v>40552.15</v>
          </cell>
          <cell r="I52">
            <v>40552.15</v>
          </cell>
        </row>
        <row r="53">
          <cell r="A53" t="str">
            <v>Corporate ResponsibilityBillingsO&amp;MPSEG Long Island - SERVCO</v>
          </cell>
          <cell r="B53" t="str">
            <v>Corporate Responsibility</v>
          </cell>
          <cell r="C53" t="str">
            <v>O&amp;M</v>
          </cell>
          <cell r="D53" t="str">
            <v>PSEG Long Island - SERVCO</v>
          </cell>
          <cell r="E53">
            <v>3614.72</v>
          </cell>
          <cell r="F53">
            <v>3614.72</v>
          </cell>
          <cell r="G53">
            <v>7681.28</v>
          </cell>
          <cell r="H53">
            <v>47443.199999999997</v>
          </cell>
          <cell r="I53">
            <v>47443.199999999997</v>
          </cell>
        </row>
        <row r="54">
          <cell r="A54" t="str">
            <v>Internal Audit ServicesBillingsO&amp;MPSEG Long Island - SERVCO</v>
          </cell>
          <cell r="B54" t="str">
            <v>Internal Audit Services</v>
          </cell>
          <cell r="C54" t="str">
            <v>O&amp;M</v>
          </cell>
          <cell r="D54" t="str">
            <v>PSEG Long Island - SERVCO</v>
          </cell>
          <cell r="E54">
            <v>4460.29</v>
          </cell>
          <cell r="F54">
            <v>4460.29</v>
          </cell>
          <cell r="G54">
            <v>9707.6899999999987</v>
          </cell>
          <cell r="H54">
            <v>61599.23</v>
          </cell>
          <cell r="I54">
            <v>61599.23</v>
          </cell>
        </row>
        <row r="55">
          <cell r="A55" t="str">
            <v>Information TechnologyBillingsO&amp;MPSEG Long Island - SERVCO</v>
          </cell>
          <cell r="B55" t="str">
            <v>Information Technology</v>
          </cell>
          <cell r="C55" t="str">
            <v>O&amp;M</v>
          </cell>
          <cell r="D55" t="str">
            <v>PSEG Long Island - SERVCO</v>
          </cell>
          <cell r="E55">
            <v>8885</v>
          </cell>
          <cell r="F55">
            <v>8885</v>
          </cell>
          <cell r="G55">
            <v>17770</v>
          </cell>
          <cell r="H55">
            <v>106623.24</v>
          </cell>
          <cell r="I55">
            <v>106623.24</v>
          </cell>
        </row>
        <row r="56">
          <cell r="A56" t="str">
            <v>NERC ComplianceBillingsO&amp;MPSEG Long Island - SERVCO</v>
          </cell>
          <cell r="B56" t="str">
            <v>NERC Compliance</v>
          </cell>
          <cell r="C56" t="str">
            <v>O&amp;M</v>
          </cell>
          <cell r="D56" t="str">
            <v>PSEG Long Island - SERVCO</v>
          </cell>
          <cell r="E56">
            <v>8829.75</v>
          </cell>
          <cell r="F56">
            <v>8829.75</v>
          </cell>
          <cell r="G56">
            <v>18672.75</v>
          </cell>
          <cell r="H56">
            <v>115800</v>
          </cell>
          <cell r="I56">
            <v>115800</v>
          </cell>
        </row>
        <row r="57">
          <cell r="A57" t="str">
            <v>Treasury Management ServicesBillingsO&amp;MPSEG Long Island - SERVCO</v>
          </cell>
          <cell r="B57" t="str">
            <v>Treasury Management Services</v>
          </cell>
          <cell r="C57" t="str">
            <v>O&amp;M</v>
          </cell>
          <cell r="D57" t="str">
            <v>PSEG Long Island - SERVCO</v>
          </cell>
          <cell r="E57">
            <v>12466.46</v>
          </cell>
          <cell r="F57">
            <v>12466.46</v>
          </cell>
          <cell r="G57">
            <v>24932.92</v>
          </cell>
          <cell r="H57">
            <v>150053.60999999999</v>
          </cell>
          <cell r="I57">
            <v>150053.60999999999</v>
          </cell>
        </row>
        <row r="58">
          <cell r="A58" t="str">
            <v>Corporate CommunicationsBillingsO&amp;MPSEG Long Island - SERVCO</v>
          </cell>
          <cell r="B58" t="str">
            <v>Corporate Communications</v>
          </cell>
          <cell r="C58" t="str">
            <v>O&amp;M</v>
          </cell>
          <cell r="D58" t="str">
            <v>PSEG Long Island - SERVCO</v>
          </cell>
          <cell r="E58">
            <v>11641.54</v>
          </cell>
          <cell r="F58">
            <v>11641.54</v>
          </cell>
          <cell r="G58">
            <v>24671.84</v>
          </cell>
          <cell r="H58">
            <v>164310.24</v>
          </cell>
          <cell r="I58">
            <v>164310.24</v>
          </cell>
        </row>
        <row r="59">
          <cell r="A59" t="str">
            <v>ProcurementBillingsO&amp;MPSEG Long Island - SERVCO</v>
          </cell>
          <cell r="B59" t="str">
            <v>Procurement</v>
          </cell>
          <cell r="C59" t="str">
            <v>O&amp;M</v>
          </cell>
          <cell r="D59" t="str">
            <v>PSEG Long Island - SERVCO</v>
          </cell>
          <cell r="E59">
            <v>11907.75</v>
          </cell>
          <cell r="F59">
            <v>11907.75</v>
          </cell>
          <cell r="G59">
            <v>43463.199999999997</v>
          </cell>
          <cell r="H59">
            <v>177623.85</v>
          </cell>
          <cell r="I59">
            <v>177623.85</v>
          </cell>
        </row>
        <row r="60">
          <cell r="A60" t="str">
            <v>State Government AffairsBillingsO&amp;MPSEG Long Island - SERVCO</v>
          </cell>
          <cell r="B60" t="str">
            <v>State Government Affairs</v>
          </cell>
          <cell r="C60" t="str">
            <v>O&amp;M</v>
          </cell>
          <cell r="D60" t="str">
            <v>PSEG Long Island - SERVCO</v>
          </cell>
          <cell r="E60">
            <v>16018.97</v>
          </cell>
          <cell r="F60">
            <v>16018.97</v>
          </cell>
          <cell r="G60">
            <v>34283.589999999997</v>
          </cell>
          <cell r="H60">
            <v>211540.23</v>
          </cell>
          <cell r="I60">
            <v>211540.23</v>
          </cell>
        </row>
        <row r="61">
          <cell r="A61" t="str">
            <v>Business Assurance &amp; ResilienceBillingsO&amp;MPSEG Long Island - SERVCO</v>
          </cell>
          <cell r="B61" t="str">
            <v>Business Assurance &amp; Resilience</v>
          </cell>
          <cell r="C61" t="str">
            <v>O&amp;M</v>
          </cell>
          <cell r="D61" t="str">
            <v>PSEG Long Island - SERVCO</v>
          </cell>
          <cell r="E61">
            <v>24834.720000000001</v>
          </cell>
          <cell r="F61">
            <v>24834.720000000001</v>
          </cell>
          <cell r="G61">
            <v>53114.560000000005</v>
          </cell>
          <cell r="H61">
            <v>328104.71999999997</v>
          </cell>
          <cell r="I61">
            <v>328104.71999999997</v>
          </cell>
        </row>
        <row r="62">
          <cell r="A62" t="str">
            <v>Human ResourcesBillingsO&amp;MPSEG Long Island - SERVCO</v>
          </cell>
          <cell r="B62" t="str">
            <v>Human Resources</v>
          </cell>
          <cell r="C62" t="str">
            <v>O&amp;M</v>
          </cell>
          <cell r="D62" t="str">
            <v>PSEG Long Island - SERVCO</v>
          </cell>
          <cell r="E62">
            <v>39341.08</v>
          </cell>
          <cell r="F62">
            <v>39341.08</v>
          </cell>
          <cell r="G62">
            <v>83883.51999999999</v>
          </cell>
          <cell r="H62">
            <v>517916.55000000005</v>
          </cell>
          <cell r="I62">
            <v>517916.55000000005</v>
          </cell>
        </row>
        <row r="63">
          <cell r="A63" t="str">
            <v>PSEG LI Dedicated SupportBillingsO&amp;MPSEG Long Island - SERVCO</v>
          </cell>
          <cell r="B63" t="str">
            <v>PSEG LI Dedicated Support</v>
          </cell>
          <cell r="C63" t="str">
            <v>O&amp;M</v>
          </cell>
          <cell r="D63" t="str">
            <v>PSEG Long Island - SERVCO</v>
          </cell>
          <cell r="E63">
            <v>54625</v>
          </cell>
          <cell r="F63">
            <v>54625</v>
          </cell>
          <cell r="G63">
            <v>116614</v>
          </cell>
          <cell r="H63">
            <v>707571.97935097874</v>
          </cell>
          <cell r="I63">
            <v>707571.97935097874</v>
          </cell>
        </row>
        <row r="64">
          <cell r="A64" t="str">
            <v>LawBillingsO&amp;MPSEG Long Island - SERVCO</v>
          </cell>
          <cell r="B64" t="str">
            <v>Law</v>
          </cell>
          <cell r="C64" t="str">
            <v>O&amp;M</v>
          </cell>
          <cell r="D64" t="str">
            <v>PSEG Long Island - SERVCO</v>
          </cell>
          <cell r="E64">
            <v>64549.87</v>
          </cell>
          <cell r="F64">
            <v>64549.87</v>
          </cell>
          <cell r="G64">
            <v>137457.43999999997</v>
          </cell>
          <cell r="H64">
            <v>859173.94</v>
          </cell>
          <cell r="I64">
            <v>859173.94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MAPPING"/>
      <sheetName val="ACCT MAPPING"/>
      <sheetName val="DEPT MAPPING"/>
      <sheetName val="PROJ MAPPING"/>
      <sheetName val="CAP % MAPPING"/>
      <sheetName val="EMPLOYEE MAPPING"/>
      <sheetName val="QUERY"/>
      <sheetName val="FRECUENCY"/>
      <sheetName val="Account Listing"/>
      <sheetName val="PSE&amp;G-IS-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esa"/>
      <sheetName val="BalanceSaesa"/>
      <sheetName val="Edelaysen"/>
      <sheetName val="Balanceedel"/>
      <sheetName val="Sts"/>
      <sheetName val="BalanceSts"/>
      <sheetName val="Creo"/>
      <sheetName val="Balancecreo"/>
      <sheetName val="Frontel"/>
      <sheetName val="Balancefrontel"/>
      <sheetName val="SGA"/>
      <sheetName val="BalanceSGA"/>
      <sheetName val="Cuadratura"/>
      <sheetName val="Real USA 04"/>
      <sheetName val="PROJ MAPPING"/>
      <sheetName val="Account Listing"/>
      <sheetName val="FRECU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and Steps"/>
      <sheetName val="Table of Contents"/>
      <sheetName val="Check"/>
      <sheetName val="Consol'ng YTD"/>
      <sheetName val="Consol"/>
      <sheetName val="bus obj query"/>
      <sheetName val="14-Schedule II - Valuations"/>
      <sheetName val="ComEd"/>
      <sheetName val="ComEd Overrides"/>
      <sheetName val="PECO"/>
      <sheetName val="Genco"/>
      <sheetName val="Ent"/>
      <sheetName val="Ent other sign"/>
      <sheetName val="BSC"/>
      <sheetName val="HoldcoNTB"/>
      <sheetName val="Cedula - movimiento"/>
      <sheetName val="Balancefrontel"/>
      <sheetName val="PROJ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and Steps"/>
      <sheetName val="Table of Contents"/>
      <sheetName val="Check"/>
      <sheetName val="Consol'ng YTD"/>
      <sheetName val="Consol"/>
      <sheetName val="bus obj query"/>
      <sheetName val="14-Schedule II - Valuations"/>
      <sheetName val="ComEd"/>
      <sheetName val="ComEd Overrides"/>
      <sheetName val="PECO"/>
      <sheetName val="Genco"/>
      <sheetName val="Ent"/>
      <sheetName val="Ent other sign"/>
      <sheetName val="BSC"/>
      <sheetName val="HoldcoNTB"/>
      <sheetName val="Cedula - movimiento"/>
      <sheetName val="Balancefrontel"/>
      <sheetName val="PROJ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C101"/>
      <sheetName val="TC104"/>
      <sheetName val="101 BY MON"/>
      <sheetName val="TC105"/>
      <sheetName val="TC-105-BY MON"/>
      <sheetName val="TC121"/>
      <sheetName val="TC-121-BY MON"/>
      <sheetName val="TC10-107"/>
      <sheetName val="TC-107-BY MON"/>
      <sheetName val="Project Check list (2)"/>
      <sheetName val="Project Check list Dec 2010"/>
      <sheetName val="WBS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m-vindo"/>
      <sheetName val="Menu Principal"/>
      <sheetName val="Info_Gerais"/>
      <sheetName val="Mapa"/>
      <sheetName val="Mercado"/>
      <sheetName val="Mercado1"/>
      <sheetName val="Mercado2"/>
      <sheetName val="Mercado3"/>
      <sheetName val="RH"/>
      <sheetName val="Veic_Imov"/>
      <sheetName val="Fatos_Relev"/>
      <sheetName val="Menu_Indic_Desemp"/>
      <sheetName val="Qualidade"/>
      <sheetName val="Produtividade"/>
      <sheetName val="Segurança"/>
      <sheetName val="Ind_Financ"/>
      <sheetName val="Menu_Result_Econ.Finan"/>
      <sheetName val="Fluxo_Caixa"/>
      <sheetName val="Not_Explic_F.C."/>
      <sheetName val="Balanço"/>
      <sheetName val="Demonstr_Resultados"/>
      <sheetName val="Not_Explic_D.R."/>
      <sheetName val="#Ger"/>
      <sheetName val="N° Empr"/>
      <sheetName val="Folha R$"/>
      <sheetName val="ConsumoAnualiz"/>
      <sheetName val="Clientes"/>
      <sheetName val="DEC"/>
      <sheetName val="FECtot"/>
      <sheetName val="TACu"/>
      <sheetName val="TACr"/>
      <sheetName val="EIG"/>
      <sheetName val="ISC"/>
      <sheetName val="NRP"/>
      <sheetName val="QF"/>
      <sheetName val="EVE"/>
      <sheetName val="CPE"/>
      <sheetName val="EVF"/>
      <sheetName val="CPF"/>
      <sheetName val="ROE"/>
      <sheetName val="ROF"/>
      <sheetName val="DPR"/>
      <sheetName val="NPE"/>
      <sheetName val="TG"/>
      <sheetName val="TF"/>
      <sheetName val="REC"/>
      <sheetName val="Inadimp"/>
      <sheetName val="SUP"/>
      <sheetName val="DOM"/>
      <sheetName val="RES"/>
      <sheetName val="ROI"/>
      <sheetName val="MGM"/>
      <sheetName val="FORMA- RE1"/>
      <sheetName val="FORMA-RL1"/>
      <sheetName val="FORMA-SE2"/>
      <sheetName val="FORMA-LS1-LS2"/>
      <sheetName val="FORMA-LS3"/>
      <sheetName val="FORMA-ST1"/>
      <sheetName val="SETUP and Steps"/>
      <sheetName val="PROJ MAPPING"/>
      <sheetName val="TMA"/>
      <sheetName val="Balancefrontel"/>
      <sheetName val="FRECU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m-vindo"/>
      <sheetName val="Menu Principal"/>
      <sheetName val="Info_Gerais"/>
      <sheetName val="Mapa"/>
      <sheetName val="Mercado"/>
      <sheetName val="Mercado1"/>
      <sheetName val="Mercado2"/>
      <sheetName val="Mercado3"/>
      <sheetName val="RH"/>
      <sheetName val="Veic_Imov"/>
      <sheetName val="Fatos_Relev"/>
      <sheetName val="Menu_Indic_Desemp"/>
      <sheetName val="Qualidade"/>
      <sheetName val="Produtividade"/>
      <sheetName val="Segurança"/>
      <sheetName val="Ind_Financ"/>
      <sheetName val="Menu_Result_Econ.Finan"/>
      <sheetName val="Fluxo_Caixa"/>
      <sheetName val="Not_Explic_F.C."/>
      <sheetName val="Balanço"/>
      <sheetName val="Demonstr_Resultados"/>
      <sheetName val="Not_Explic_D.R."/>
      <sheetName val="#Ger"/>
      <sheetName val="N° Empr"/>
      <sheetName val="Folha R$"/>
      <sheetName val="ConsumoAnualiz"/>
      <sheetName val="Clientes"/>
      <sheetName val="DEC"/>
      <sheetName val="FECtot"/>
      <sheetName val="TACu"/>
      <sheetName val="TACr"/>
      <sheetName val="EIG"/>
      <sheetName val="ISC"/>
      <sheetName val="NRP"/>
      <sheetName val="QF"/>
      <sheetName val="EVE"/>
      <sheetName val="CPE"/>
      <sheetName val="EVF"/>
      <sheetName val="CPF"/>
      <sheetName val="ROE"/>
      <sheetName val="ROF"/>
      <sheetName val="DPR"/>
      <sheetName val="NPE"/>
      <sheetName val="TG"/>
      <sheetName val="TF"/>
      <sheetName val="REC"/>
      <sheetName val="Inadimp"/>
      <sheetName val="SUP"/>
      <sheetName val="DOM"/>
      <sheetName val="RES"/>
      <sheetName val="ROI"/>
      <sheetName val="MGM"/>
      <sheetName val="FORMA- RE1"/>
      <sheetName val="FORMA-RL1"/>
      <sheetName val="FORMA-SE2"/>
      <sheetName val="FORMA-LS1-LS2"/>
      <sheetName val="FORMA-LS3"/>
      <sheetName val="FORMA-ST1"/>
      <sheetName val="SETUP and Steps"/>
      <sheetName val="PROJ MAPPING"/>
      <sheetName val="TMA"/>
      <sheetName val="Balancefrontel"/>
      <sheetName val="FRECU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imulus only"/>
      <sheetName val="Dist- Trans- UOS"/>
      <sheetName val="Work Plan"/>
      <sheetName val="RTEP"/>
      <sheetName val="NewMonthProcedure"/>
      <sheetName val="Month"/>
      <sheetName val="YTD"/>
      <sheetName val="Budget"/>
      <sheetName val="units"/>
      <sheetName val="Plan"/>
      <sheetName val="Revised Plan"/>
      <sheetName val="ED Summary"/>
      <sheetName val="Stimulus"/>
      <sheetName val="Utility Cap Report"/>
      <sheetName val="Proj removed from file"/>
      <sheetName val="101 BY MON"/>
    </sheetNames>
    <sheetDataSet>
      <sheetData sheetId="0"/>
      <sheetData sheetId="1"/>
      <sheetData sheetId="2">
        <row r="431">
          <cell r="I431" t="str">
            <v>December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cons"/>
      <sheetName val="BALANCE{1}"/>
      <sheetName val="Balconsol"/>
      <sheetName val="PLconsol"/>
      <sheetName val="Asientos Consolidación{3}"/>
      <sheetName val="Utilidad no realizada{4}"/>
      <sheetName val="Anexo Util.no.reali."/>
      <sheetName val="Vtas Vinculadas"/>
      <sheetName val="Flujo US$"/>
      <sheetName val="Patrim.cons"/>
      <sheetName val="Tickmarks"/>
      <sheetName val="Lead"/>
      <sheetName val="Movto.11.00{PPC}"/>
      <sheetName val="FC switches"/>
      <sheetName val="Bridgewater"/>
      <sheetName val="SETUP and Steps"/>
      <sheetName val="Elcho"/>
      <sheetName val="Konya"/>
      <sheetName val="Trisakthi"/>
      <sheetName val="salalah"/>
      <sheetName val="Romat Hovav"/>
      <sheetName val="Guadalacin"/>
      <sheetName val="London G&amp;A"/>
      <sheetName val="India G&amp;A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"/>
      <sheetName val="Goldman Sachs - PSEG"/>
      <sheetName val="WestLB - Transition Fund"/>
      <sheetName val="Dresdner-Elcho(USD) Hedge"/>
      <sheetName val="Dresdner-Elcho(PLN) Hedge"/>
      <sheetName val="Salalah - BNP Paribas - Dhofar"/>
      <sheetName val="Salalah - West LB - Dhofar"/>
      <sheetName val="ING Barings - Kalaeloa"/>
      <sheetName val="ING Barings - Odessa Swap"/>
      <sheetName val="Scotia - Odessa Cap"/>
      <sheetName val="ING Barings - Guadalupe"/>
      <sheetName val="ING Barings - Guadalupe Cap"/>
      <sheetName val="UBOC-GWF Cap"/>
      <sheetName val="CITIC - MPC Collar"/>
      <sheetName val="UBOC-Holdings Swap FV hedge"/>
      <sheetName val="BankOne-Holdings Swap FV hedge"/>
      <sheetName val="MS - Chilquinta USD_CLP Swap"/>
      <sheetName val="Deutsche - Chilquinta"/>
      <sheetName val="MS - Chilquinta II"/>
      <sheetName val="Deutsche Bank"/>
      <sheetName val="MPC KRW Embedded Derivatives"/>
      <sheetName val="MPC Yulchon KRW Forwards"/>
      <sheetName val="Fleet - LIBOR Reset Hedge"/>
      <sheetName val="Dresdner-Elcho(PLN)"/>
      <sheetName val="Dresdner-Elcho(USD)"/>
      <sheetName val="Dresdner-Elcho(USD) Hypo"/>
      <sheetName val="Dresdner-Elcho(USD) Speculative"/>
      <sheetName val="Dresdner-Elcho(PLN) Hypo"/>
      <sheetName val="Dresdner-Elcho(PLN) Speculative"/>
      <sheetName val="CITIC - MPC Collar Hypo"/>
      <sheetName val="BNP Paribas - Dhofar Hypo"/>
      <sheetName val="West LB - Dhofar Hypo "/>
      <sheetName val="KRW BNP Paribas MPC MTM"/>
      <sheetName val="Reset Dates All"/>
      <sheetName val="CLP Rates"/>
      <sheetName val="KRW BNP Paribas Rates"/>
      <sheetName val="KRW MPC Rates"/>
      <sheetName val="KRW MPC Yuchon Rates "/>
      <sheetName val="USD_CLP Discount Curve"/>
      <sheetName val="USD_KRW BNP Pari Discount Curve"/>
      <sheetName val="USD_KRW MPC Discount Rates"/>
      <sheetName val="USD_KRW MPC Yuch Discount Rates"/>
      <sheetName val="Reset Rates"/>
      <sheetName val="UBOC-Holdings Swap to Flt"/>
      <sheetName val="BankOne-Holdings Swap to Flt"/>
      <sheetName val="ING Barings - Odessa"/>
      <sheetName val="BNP Paribas - Dhofar"/>
      <sheetName val="West LB - Dhofar"/>
      <sheetName val="KRW BNP Paribas"/>
      <sheetName val="Valuation"/>
      <sheetName val="Diario"/>
      <sheetName val="Enerquinta CL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t'l 1040 Exclusions"/>
      <sheetName val="Work Plan"/>
    </sheetNames>
    <sheetDataSet>
      <sheetData sheetId="0" refreshError="1"/>
      <sheetData sheetId="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Presup"/>
      <sheetName val="Inversiones_Activo"/>
      <sheetName val="PSE&amp;G-IS-MONTH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+M by PA"/>
      <sheetName val="2009 O&amp;M Billings by oc"/>
      <sheetName val="Impact 2009-13 v 03-08"/>
      <sheetName val="%'s"/>
      <sheetName val="BPRs"/>
      <sheetName val="2009-2013_O&amp;M"/>
      <sheetName val="2009 Plan - Current Rev"/>
      <sheetName val="Summary_Plus"/>
      <sheetName val="Summary_All"/>
      <sheetName val="O'Flynn"/>
      <sheetName val="Selover"/>
      <sheetName val="Simpson"/>
      <sheetName val="Misc_SvcPool_Other"/>
      <sheetName val="ASD"/>
      <sheetName val="Business Center "/>
      <sheetName val="Claims"/>
      <sheetName val="COG"/>
      <sheetName val="Communications"/>
      <sheetName val="Corp_Dev"/>
      <sheetName val="Corp_Plan"/>
      <sheetName val="Corp_Secretary"/>
      <sheetName val="Corp_Security"/>
      <sheetName val="EH&amp;S"/>
      <sheetName val="ERM"/>
      <sheetName val="PSEG Exec_Office"/>
      <sheetName val="FedAffrs&amp;Policy"/>
      <sheetName val="HoldingsFinance"/>
      <sheetName val="HR"/>
      <sheetName val="IT"/>
      <sheetName val="IA"/>
      <sheetName val="Investor Relations"/>
      <sheetName val="Law"/>
      <sheetName val="PowerFinance"/>
      <sheetName val="PSE&amp;GFinance"/>
      <sheetName val="Recrd&amp;LibrMmnt"/>
      <sheetName val="StateGovnmtAffairs"/>
      <sheetName val="SCM"/>
      <sheetName val="Treasury"/>
      <sheetName val="Employee_Fringe_Benefits"/>
      <sheetName val="OverHeadPool"/>
      <sheetName val="SC_Adjustment"/>
      <sheetName val="MiscAccounting"/>
      <sheetName val="spine insert"/>
      <sheetName val="billings forecast F04"/>
      <sheetName val="PA forecast billings"/>
      <sheetName val="PA forecast expense"/>
      <sheetName val="Misc acct check"/>
      <sheetName val="ExecAnalysis"/>
      <sheetName val="Billings2007Plan"/>
      <sheetName val="2007ExpensesPlan"/>
      <sheetName val="PA plan billings"/>
      <sheetName val="2009 Rev Plan"/>
      <sheetName val="07Forecast08PlanRevenue"/>
      <sheetName val="2009 plan pivots"/>
      <sheetName val="PA plan expense"/>
      <sheetName val="2009 Exp Plan"/>
      <sheetName val="escalation rates"/>
      <sheetName val="Control OM 2009-13"/>
      <sheetName val="line look-ups"/>
      <sheetName val="summary"/>
      <sheetName val="controllable data check"/>
      <sheetName val="impact data check"/>
      <sheetName val="line checks"/>
      <sheetName val="08Forecast - Billing"/>
      <sheetName val="08Forecast - Exp"/>
      <sheetName val="07Forecast08PlanExpenses"/>
      <sheetName val="AllocOfFrngByPA"/>
      <sheetName val="CPI_2007_2008_OM_forecast"/>
      <sheetName val="CPI 2008 O&amp;M forecas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>
        <row r="2835">
          <cell r="P2835" t="str">
            <v>Business Center</v>
          </cell>
          <cell r="Q2835">
            <v>21252329.609999999</v>
          </cell>
          <cell r="S2835">
            <v>21252329.609999999</v>
          </cell>
        </row>
        <row r="2836">
          <cell r="P2836" t="str">
            <v>Information Technology</v>
          </cell>
          <cell r="Q2836">
            <v>7204724.8900000062</v>
          </cell>
          <cell r="R2836">
            <v>828561</v>
          </cell>
          <cell r="S2836">
            <v>8033285.8900000062</v>
          </cell>
        </row>
        <row r="2837">
          <cell r="P2837" t="str">
            <v>Law</v>
          </cell>
          <cell r="R2837">
            <v>83684</v>
          </cell>
          <cell r="S2837">
            <v>83684</v>
          </cell>
        </row>
      </sheetData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Sales Statistics"/>
      <sheetName val="4th Q Sales Statistics"/>
      <sheetName val="Power Team Stats - old"/>
      <sheetName val="1 Q Sales Statistics"/>
      <sheetName val="Sheet1"/>
      <sheetName val="Sheet2"/>
      <sheetName val="Sheet3"/>
      <sheetName val="Exelon"/>
      <sheetName val="EED"/>
      <sheetName val="ComEd"/>
      <sheetName val="PECO"/>
      <sheetName val="Enterprises"/>
      <sheetName val="ExGen"/>
      <sheetName val="Synfuels"/>
      <sheetName val="ElimCo"/>
      <sheetName val="Taxes, Weather &amp; MTM"/>
      <sheetName val="Outage &amp; Storm Comp."/>
      <sheetName val="O&amp;M"/>
      <sheetName val="Inputs"/>
      <sheetName val="Database"/>
      <sheetName val="CONTRIB_12_121998"/>
      <sheetName val="JUN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WOs"/>
      <sheetName val="2001 T&amp;D WOs"/>
      <sheetName val="WOs to Investigate"/>
      <sheetName val="WO Totals-Pivot"/>
      <sheetName val="FERC Reconciliation"/>
      <sheetName val="MP Adds 2001"/>
      <sheetName val="WO Info"/>
      <sheetName val="Addt'l 1040 Exclu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 Investment Variance"/>
      <sheetName val="Impact 2008-12 v prior"/>
      <sheetName val="2009 Orig v 2009 Cur by OC"/>
      <sheetName val="Escal Exp Detail 2009-13"/>
      <sheetName val="Total Expense 2009-13 "/>
      <sheetName val="Controllable O+M 2009-13 "/>
      <sheetName val="Impact 2009-13 v 03-08"/>
      <sheetName val="Summary_All_var_P08vsP09"/>
      <sheetName val="SumView2008varP08vsP09"/>
      <sheetName val="SumViewP08"/>
      <sheetName val="Summary_AllP08"/>
      <sheetName val="SumView2008 template"/>
      <sheetName val="SumView2008Plan"/>
      <sheetName val="Sheet2"/>
      <sheetName val="OC Earnings"/>
      <sheetName val="SumView2004Actual"/>
      <sheetName val="SumView2005actual"/>
      <sheetName val="SumView2006Actual"/>
      <sheetName val="SumView2007Planz"/>
      <sheetName val="SumView2007Actual"/>
      <sheetName val="SumView2007Plan"/>
      <sheetName val="Transfers"/>
      <sheetName val="SumView2008LessTranfers"/>
      <sheetName val="2008Planvs2007Act"/>
      <sheetName val="2008vs2007Plan (2)"/>
      <sheetName val="2008Planvs2007Plan"/>
      <sheetName val="View2008of07YRvs2008PmodelVAR"/>
      <sheetName val="View2008Planof2007YearWTransfrs"/>
      <sheetName val="View2008Planof2007Year"/>
      <sheetName val="Residual"/>
      <sheetName val="Depreciation"/>
      <sheetName val="Residual 2008-12 v prior"/>
      <sheetName val="ImpactByOC vs June"/>
      <sheetName val="ImpactWTransfrsByOC"/>
      <sheetName val="Impact to PY Sumbmission"/>
      <sheetName val="Outside Services 2008-12"/>
      <sheetName val="Impact 2008-12"/>
      <sheetName val="2009 Plan - Original"/>
      <sheetName val="Labor 2009-13 v prior"/>
      <sheetName val="2008 Key Statistics"/>
      <sheetName val="2009 Plan - Rev 03-20"/>
      <sheetName val="2009 Plan Compare Orig vs 3-20"/>
      <sheetName val="2009 Plan - Current Rev"/>
      <sheetName val="2009 Plan Compare Orig vs 5-23"/>
      <sheetName val="2009 Plan Compare 3-20 vs 5-23"/>
      <sheetName val="Overhead Pool v 2008-12"/>
      <sheetName val="OS 2009-13 v prior"/>
      <sheetName val="Labor + Fringe 2009-13 v 08-12"/>
      <sheetName val="Client Investment 2009-13"/>
      <sheetName val="Labor only 2009-13"/>
      <sheetName val="Data for Revised Targets"/>
      <sheetName val="Impact 2009-13 v 08-12 Utility"/>
      <sheetName val="Impact 2009-13 v 08-12 Power"/>
      <sheetName val="Impact 2009-13 v 08-12 Holdings"/>
      <sheetName val="Impact 2009-13 and 2.75% esc"/>
      <sheetName val="Impact 2009-13 v 08-12"/>
      <sheetName val="#REF"/>
      <sheetName val="2008Plan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3">
          <cell r="A3" t="str">
            <v>Accounting Services Department</v>
          </cell>
          <cell r="B3">
            <v>32894274.879999999</v>
          </cell>
          <cell r="C3">
            <v>29104219.164303578</v>
          </cell>
          <cell r="D3">
            <v>28972392.66370105</v>
          </cell>
          <cell r="E3">
            <v>30124223.946952835</v>
          </cell>
          <cell r="F3">
            <v>30859572.879181538</v>
          </cell>
          <cell r="G3">
            <v>31613928.585389338</v>
          </cell>
        </row>
        <row r="4">
          <cell r="A4" t="str">
            <v>Business Center</v>
          </cell>
          <cell r="B4">
            <v>26417944.510000002</v>
          </cell>
          <cell r="C4">
            <v>21649215.509846527</v>
          </cell>
          <cell r="D4">
            <v>22212012.899558026</v>
          </cell>
          <cell r="E4">
            <v>22155102.537471369</v>
          </cell>
          <cell r="F4">
            <v>22528578.929179747</v>
          </cell>
          <cell r="G4">
            <v>22976435.657607235</v>
          </cell>
        </row>
        <row r="5">
          <cell r="A5" t="str">
            <v>Corporate Communications &amp; Federal Affairs</v>
          </cell>
          <cell r="B5">
            <v>14509624.089999998</v>
          </cell>
          <cell r="C5">
            <v>12644294.102791196</v>
          </cell>
          <cell r="D5">
            <v>14214800.564624159</v>
          </cell>
          <cell r="E5">
            <v>18576414.305151317</v>
          </cell>
          <cell r="F5">
            <v>19024440.18761798</v>
          </cell>
          <cell r="G5">
            <v>19483012.374564555</v>
          </cell>
        </row>
        <row r="6">
          <cell r="A6" t="str">
            <v>Corporate Development</v>
          </cell>
          <cell r="B6">
            <v>1505090.81</v>
          </cell>
          <cell r="C6">
            <v>4395907.4205198586</v>
          </cell>
          <cell r="D6">
            <v>3156014.2258268022</v>
          </cell>
          <cell r="E6">
            <v>3240774.5695370394</v>
          </cell>
          <cell r="F6">
            <v>3327032.8181493082</v>
          </cell>
          <cell r="G6">
            <v>3416635.2909719143</v>
          </cell>
        </row>
        <row r="7">
          <cell r="A7" t="str">
            <v>Claims</v>
          </cell>
          <cell r="B7">
            <v>3775364.8499999996</v>
          </cell>
          <cell r="C7">
            <v>3634079.5345367105</v>
          </cell>
          <cell r="D7">
            <v>4260535.8991670916</v>
          </cell>
          <cell r="E7">
            <v>4413520.1341691865</v>
          </cell>
          <cell r="F7">
            <v>4539834.771508839</v>
          </cell>
          <cell r="G7">
            <v>4649555.0014862083</v>
          </cell>
        </row>
        <row r="8">
          <cell r="A8" t="str">
            <v>Commercial Operations Group</v>
          </cell>
          <cell r="B8">
            <v>131789.36000000034</v>
          </cell>
          <cell r="C8">
            <v>465365.32894781325</v>
          </cell>
          <cell r="D8">
            <v>61522.874639664777</v>
          </cell>
          <cell r="E8">
            <v>551709.62369225489</v>
          </cell>
          <cell r="F8">
            <v>873136.57389379223</v>
          </cell>
          <cell r="G8">
            <v>858895.17681987223</v>
          </cell>
        </row>
        <row r="9">
          <cell r="A9" t="str">
            <v>Corporate Planning</v>
          </cell>
          <cell r="B9">
            <v>4729072.54</v>
          </cell>
          <cell r="C9">
            <v>6563349.876198221</v>
          </cell>
          <cell r="D9">
            <v>6155459.0156421876</v>
          </cell>
          <cell r="E9">
            <v>6332895.8787287707</v>
          </cell>
          <cell r="F9">
            <v>6518467.4505060995</v>
          </cell>
          <cell r="G9">
            <v>6716415.4250218291</v>
          </cell>
        </row>
        <row r="10">
          <cell r="A10" t="str">
            <v>Corporate Secretary</v>
          </cell>
          <cell r="B10">
            <v>1184885.6800000002</v>
          </cell>
          <cell r="C10">
            <v>1329255.712166182</v>
          </cell>
          <cell r="D10">
            <v>1376155.6088327584</v>
          </cell>
          <cell r="E10">
            <v>1410740.0680756595</v>
          </cell>
          <cell r="F10">
            <v>1446286.0227227402</v>
          </cell>
          <cell r="G10">
            <v>1482820.2561277405</v>
          </cell>
        </row>
        <row r="11">
          <cell r="A11" t="str">
            <v>Corporate Security Services</v>
          </cell>
          <cell r="B11">
            <v>8329469.1600000011</v>
          </cell>
          <cell r="C11">
            <v>9398812.2096774727</v>
          </cell>
          <cell r="D11">
            <v>7416312.4683503583</v>
          </cell>
          <cell r="E11">
            <v>7702841.6829549931</v>
          </cell>
          <cell r="F11">
            <v>8019302.0971257556</v>
          </cell>
          <cell r="G11">
            <v>8711180.785423791</v>
          </cell>
        </row>
        <row r="12">
          <cell r="A12" t="str">
            <v>Environmental, Health &amp; Safety</v>
          </cell>
          <cell r="B12">
            <v>37706374.020000011</v>
          </cell>
          <cell r="C12">
            <v>38013672.705851279</v>
          </cell>
          <cell r="D12">
            <v>19529421.915903322</v>
          </cell>
          <cell r="E12">
            <v>19292349.437384412</v>
          </cell>
          <cell r="F12">
            <v>19853110.619935479</v>
          </cell>
          <cell r="G12">
            <v>22217075.855120998</v>
          </cell>
        </row>
        <row r="13">
          <cell r="A13" t="str">
            <v>Enterprise Risk Management</v>
          </cell>
          <cell r="B13">
            <v>3272832.0399999996</v>
          </cell>
          <cell r="C13">
            <v>5802421.5265870765</v>
          </cell>
          <cell r="D13">
            <v>5044492.3108279807</v>
          </cell>
          <cell r="E13">
            <v>6063743.8368757498</v>
          </cell>
          <cell r="F13">
            <v>6358341.4682398327</v>
          </cell>
          <cell r="G13">
            <v>6171946.452314429</v>
          </cell>
        </row>
        <row r="14">
          <cell r="A14" t="str">
            <v>Federal Affairs &amp; Policy</v>
          </cell>
          <cell r="B14">
            <v>1812521.46</v>
          </cell>
          <cell r="C14">
            <v>3596232.939006024</v>
          </cell>
          <cell r="D14">
            <v>4160880.260840625</v>
          </cell>
          <cell r="E14">
            <v>4189214.5755137419</v>
          </cell>
          <cell r="F14">
            <v>4293685.9190903706</v>
          </cell>
          <cell r="G14">
            <v>4548314.0489986045</v>
          </cell>
        </row>
        <row r="15">
          <cell r="A15" t="str">
            <v>Holdings Dedicated Finance</v>
          </cell>
          <cell r="B15">
            <v>657000</v>
          </cell>
          <cell r="C15">
            <v>179230.86</v>
          </cell>
          <cell r="D15">
            <v>2382437.3166890629</v>
          </cell>
          <cell r="E15">
            <v>2659653.9478980121</v>
          </cell>
          <cell r="F15">
            <v>2732847.0014652074</v>
          </cell>
          <cell r="G15">
            <v>2808167.9824430002</v>
          </cell>
        </row>
        <row r="16">
          <cell r="A16" t="str">
            <v>Human Resources</v>
          </cell>
          <cell r="B16">
            <v>21110791.09</v>
          </cell>
          <cell r="C16">
            <v>23391771.766125955</v>
          </cell>
          <cell r="D16">
            <v>27621134.779396053</v>
          </cell>
          <cell r="E16">
            <v>28307465.058329437</v>
          </cell>
          <cell r="F16">
            <v>28456797.764068503</v>
          </cell>
          <cell r="G16">
            <v>29148035.076709569</v>
          </cell>
        </row>
        <row r="17">
          <cell r="A17" t="str">
            <v>Internal Audit</v>
          </cell>
          <cell r="B17">
            <v>6397294.1600000001</v>
          </cell>
          <cell r="C17">
            <v>5729292.3216118887</v>
          </cell>
          <cell r="D17">
            <v>4747712.088515575</v>
          </cell>
          <cell r="E17">
            <v>4875613.3259497527</v>
          </cell>
          <cell r="F17">
            <v>5006126.6557883713</v>
          </cell>
          <cell r="G17">
            <v>5135989.897388801</v>
          </cell>
        </row>
        <row r="18">
          <cell r="A18" t="str">
            <v>Information Technology</v>
          </cell>
          <cell r="B18">
            <v>99083055.74000001</v>
          </cell>
          <cell r="C18">
            <v>118386691.90937909</v>
          </cell>
          <cell r="D18">
            <v>123322120.22554706</v>
          </cell>
          <cell r="E18">
            <v>132600743.16207293</v>
          </cell>
          <cell r="F18">
            <v>142247715.23156193</v>
          </cell>
          <cell r="G18">
            <v>157872020.06239238</v>
          </cell>
        </row>
        <row r="19">
          <cell r="A19" t="str">
            <v>Law</v>
          </cell>
          <cell r="B19">
            <v>21916465.440000001</v>
          </cell>
          <cell r="C19">
            <v>28503746.251349334</v>
          </cell>
          <cell r="D19">
            <v>33049879.058897704</v>
          </cell>
          <cell r="E19">
            <v>34968100.99301739</v>
          </cell>
          <cell r="F19">
            <v>28009682.892825373</v>
          </cell>
          <cell r="G19">
            <v>28514956.246709321</v>
          </cell>
        </row>
        <row r="20">
          <cell r="A20" t="str">
            <v>Power Dedicated Finance</v>
          </cell>
          <cell r="B20">
            <v>947430</v>
          </cell>
          <cell r="C20">
            <v>17482728.081226554</v>
          </cell>
          <cell r="D20">
            <v>17452667.988363765</v>
          </cell>
          <cell r="E20">
            <v>18025497.125543769</v>
          </cell>
          <cell r="F20">
            <v>18687380.551871225</v>
          </cell>
          <cell r="G20">
            <v>19194091.018524684</v>
          </cell>
        </row>
        <row r="21">
          <cell r="A21" t="str">
            <v>PSE&amp;G Dedicated Finance</v>
          </cell>
          <cell r="B21">
            <v>480000</v>
          </cell>
          <cell r="C21">
            <v>7884702.3512022588</v>
          </cell>
          <cell r="D21">
            <v>8600568.8176688775</v>
          </cell>
          <cell r="E21">
            <v>8853765.1526547708</v>
          </cell>
          <cell r="F21">
            <v>9101328.6562277786</v>
          </cell>
          <cell r="G21">
            <v>9350481.0849261433</v>
          </cell>
        </row>
        <row r="22">
          <cell r="A22" t="str">
            <v>PSEG Executive Office</v>
          </cell>
          <cell r="B22">
            <v>24288107.459999997</v>
          </cell>
          <cell r="C22">
            <v>20729007.050115105</v>
          </cell>
          <cell r="D22">
            <v>30675509.783604138</v>
          </cell>
          <cell r="E22">
            <v>33586172.461403251</v>
          </cell>
          <cell r="F22">
            <v>35168386.728391841</v>
          </cell>
          <cell r="G22">
            <v>36259186.939915821</v>
          </cell>
        </row>
        <row r="23">
          <cell r="A23" t="str">
            <v>Records Management &amp; Library services</v>
          </cell>
          <cell r="B23">
            <v>1339007.69</v>
          </cell>
          <cell r="C23">
            <v>2446788.9753015223</v>
          </cell>
          <cell r="D23">
            <v>2644356.5198136722</v>
          </cell>
          <cell r="E23">
            <v>2800077.6475979597</v>
          </cell>
          <cell r="F23">
            <v>2966043.6206069035</v>
          </cell>
          <cell r="G23">
            <v>3143891.7275970941</v>
          </cell>
        </row>
        <row r="24">
          <cell r="A24" t="str">
            <v>State Government Affairs</v>
          </cell>
          <cell r="B24">
            <v>1987250</v>
          </cell>
          <cell r="C24">
            <v>4292940.419452724</v>
          </cell>
          <cell r="D24">
            <v>4636452.8861721549</v>
          </cell>
          <cell r="E24">
            <v>4754201.9730418893</v>
          </cell>
          <cell r="F24">
            <v>4875226.536363041</v>
          </cell>
          <cell r="G24">
            <v>4997114.1896893624</v>
          </cell>
        </row>
        <row r="25">
          <cell r="A25" t="str">
            <v>Supply Chain Management</v>
          </cell>
          <cell r="B25">
            <v>10650515.99</v>
          </cell>
          <cell r="C25">
            <v>10766254.295570379</v>
          </cell>
          <cell r="D25">
            <v>12634965.157855131</v>
          </cell>
          <cell r="E25">
            <v>13211821.849307846</v>
          </cell>
          <cell r="F25">
            <v>13809998.911203312</v>
          </cell>
          <cell r="G25">
            <v>14331567.095807089</v>
          </cell>
        </row>
        <row r="26">
          <cell r="A26" t="str">
            <v>Treasury - Holdings</v>
          </cell>
          <cell r="B26">
            <v>435983.68999999994</v>
          </cell>
          <cell r="C26">
            <v>0</v>
          </cell>
          <cell r="D26">
            <v>1602582.1768093749</v>
          </cell>
          <cell r="E26">
            <v>1643037.8216716328</v>
          </cell>
          <cell r="F26">
            <v>1684543.6592176026</v>
          </cell>
          <cell r="G26">
            <v>1727127.2863105866</v>
          </cell>
        </row>
        <row r="27">
          <cell r="A27" t="str">
            <v>Treasury Mgmt Svcs</v>
          </cell>
          <cell r="B27">
            <v>10577488.5</v>
          </cell>
          <cell r="C27">
            <v>12341100.568233222</v>
          </cell>
          <cell r="D27">
            <v>10772289.546223145</v>
          </cell>
          <cell r="E27">
            <v>11128356.247019283</v>
          </cell>
          <cell r="F27">
            <v>11391033.925724812</v>
          </cell>
          <cell r="G27">
            <v>11660495.424745332</v>
          </cell>
        </row>
        <row r="28">
          <cell r="A28" t="str">
            <v>Fringe Benefits</v>
          </cell>
          <cell r="B28">
            <v>-515000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Misc Acct</v>
          </cell>
          <cell r="B29">
            <v>2480702.8299999996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Misc Acct / Svc Co Overhead</v>
          </cell>
          <cell r="B30">
            <v>16464413</v>
          </cell>
          <cell r="C30">
            <v>27411587</v>
          </cell>
          <cell r="D30">
            <v>28288655</v>
          </cell>
          <cell r="E30">
            <v>30523317.200522218</v>
          </cell>
          <cell r="F30">
            <v>30959147.382805627</v>
          </cell>
          <cell r="G30">
            <v>31500434.148199104</v>
          </cell>
        </row>
        <row r="31">
          <cell r="A31" t="str">
            <v>Total Service Company</v>
          </cell>
          <cell r="B31">
            <v>354569748.99000001</v>
          </cell>
          <cell r="C31">
            <v>416142667.87999988</v>
          </cell>
          <cell r="D31">
            <v>424991332.05346978</v>
          </cell>
          <cell r="E31">
            <v>451991354.56253749</v>
          </cell>
          <cell r="F31">
            <v>462738049.25527304</v>
          </cell>
          <cell r="G31">
            <v>488489773.09120488</v>
          </cell>
        </row>
        <row r="35">
          <cell r="A35" t="str">
            <v>Accounting Services Department</v>
          </cell>
          <cell r="B35">
            <v>-155000</v>
          </cell>
          <cell r="C35">
            <v>400000</v>
          </cell>
          <cell r="D35">
            <v>409999.99999999994</v>
          </cell>
          <cell r="E35">
            <v>420249.99999999988</v>
          </cell>
          <cell r="F35">
            <v>430756.24999999983</v>
          </cell>
          <cell r="G35">
            <v>441525.15624999977</v>
          </cell>
        </row>
        <row r="36">
          <cell r="A36" t="str">
            <v>Business Center</v>
          </cell>
          <cell r="B36">
            <v>0</v>
          </cell>
          <cell r="C36">
            <v>-2407683</v>
          </cell>
          <cell r="D36">
            <v>-2467875.0749999997</v>
          </cell>
          <cell r="E36">
            <v>-2529571.9518749993</v>
          </cell>
          <cell r="F36">
            <v>-2592811.2506718743</v>
          </cell>
          <cell r="G36">
            <v>-2657631.5319386707</v>
          </cell>
        </row>
        <row r="37">
          <cell r="A37" t="str">
            <v>Corporate Communications &amp; Federal Affairs</v>
          </cell>
          <cell r="B37">
            <v>-4130448</v>
          </cell>
          <cell r="C37">
            <v>-6998669.5499999989</v>
          </cell>
          <cell r="D37">
            <v>-7173636.2887499984</v>
          </cell>
          <cell r="E37">
            <v>-7352977.1959687481</v>
          </cell>
          <cell r="F37">
            <v>-7536801.6258679666</v>
          </cell>
          <cell r="G37">
            <v>-7725221.6665146649</v>
          </cell>
        </row>
        <row r="38">
          <cell r="A38" t="str">
            <v>Corporate Development</v>
          </cell>
          <cell r="B38">
            <v>406000</v>
          </cell>
          <cell r="C38">
            <v>538543.62</v>
          </cell>
          <cell r="D38">
            <v>552007.21049999993</v>
          </cell>
          <cell r="E38">
            <v>565807.39076249988</v>
          </cell>
          <cell r="F38">
            <v>579952.57553156232</v>
          </cell>
          <cell r="G38">
            <v>594451.38991985132</v>
          </cell>
        </row>
        <row r="39">
          <cell r="A39" t="str">
            <v>Claims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Commercial Operations Group</v>
          </cell>
          <cell r="B40">
            <v>187500</v>
          </cell>
          <cell r="C40">
            <v>225000</v>
          </cell>
          <cell r="D40">
            <v>230624.99999999997</v>
          </cell>
          <cell r="E40">
            <v>236390.62499999994</v>
          </cell>
          <cell r="F40">
            <v>242300.39062499991</v>
          </cell>
          <cell r="G40">
            <v>248357.90039062488</v>
          </cell>
        </row>
        <row r="41">
          <cell r="A41" t="str">
            <v>Corporate Planning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Corporate Secretary</v>
          </cell>
          <cell r="B42">
            <v>65000</v>
          </cell>
          <cell r="C42">
            <v>96000</v>
          </cell>
          <cell r="D42">
            <v>98399.999999999985</v>
          </cell>
          <cell r="E42">
            <v>100859.99999999997</v>
          </cell>
          <cell r="F42">
            <v>103381.49999999996</v>
          </cell>
          <cell r="G42">
            <v>105966.03749999995</v>
          </cell>
        </row>
        <row r="43">
          <cell r="A43" t="str">
            <v>Corporate Security Services</v>
          </cell>
          <cell r="B43">
            <v>-80000</v>
          </cell>
          <cell r="C43">
            <v>-150000</v>
          </cell>
          <cell r="D43">
            <v>-153750</v>
          </cell>
          <cell r="E43">
            <v>-157593.75</v>
          </cell>
          <cell r="F43">
            <v>-161533.59375</v>
          </cell>
          <cell r="G43">
            <v>-165571.93359375</v>
          </cell>
        </row>
        <row r="44">
          <cell r="A44" t="str">
            <v>Environmental, Health &amp; Safety</v>
          </cell>
          <cell r="B44">
            <v>328048</v>
          </cell>
          <cell r="C44">
            <v>712610</v>
          </cell>
          <cell r="D44">
            <v>730425.24999999988</v>
          </cell>
          <cell r="E44">
            <v>748685.88124999986</v>
          </cell>
          <cell r="F44">
            <v>767403.0282812498</v>
          </cell>
          <cell r="G44">
            <v>786588.10398828099</v>
          </cell>
        </row>
        <row r="45">
          <cell r="A45" t="str">
            <v>Enterprise Risk Management</v>
          </cell>
          <cell r="B45">
            <v>752000</v>
          </cell>
          <cell r="C45">
            <v>1583750.7272727273</v>
          </cell>
          <cell r="D45">
            <v>1623344.4954545454</v>
          </cell>
          <cell r="E45">
            <v>1663928.1078409089</v>
          </cell>
          <cell r="F45">
            <v>1705526.3105369315</v>
          </cell>
          <cell r="G45">
            <v>1748164.4683003547</v>
          </cell>
        </row>
        <row r="46">
          <cell r="A46" t="str">
            <v>Federal Affairs &amp; Policy</v>
          </cell>
          <cell r="B46">
            <v>1871703</v>
          </cell>
          <cell r="C46">
            <v>2991065.8249999997</v>
          </cell>
          <cell r="D46">
            <v>3065842.4706249996</v>
          </cell>
          <cell r="E46">
            <v>3142488.5323906243</v>
          </cell>
          <cell r="F46">
            <v>3221050.7457003896</v>
          </cell>
          <cell r="G46">
            <v>3301577.014342899</v>
          </cell>
        </row>
        <row r="47">
          <cell r="A47" t="str">
            <v>Holdings Dedicated Finance</v>
          </cell>
          <cell r="B47">
            <v>0</v>
          </cell>
          <cell r="C47">
            <v>2109489</v>
          </cell>
          <cell r="D47">
            <v>2162226.2249999996</v>
          </cell>
          <cell r="E47">
            <v>2216281.8806249993</v>
          </cell>
          <cell r="F47">
            <v>2271688.9276406239</v>
          </cell>
          <cell r="G47">
            <v>2328481.1508316393</v>
          </cell>
        </row>
        <row r="48">
          <cell r="A48" t="str">
            <v>Human Resources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Internal Audit</v>
          </cell>
          <cell r="B49">
            <v>-199700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Information Technology</v>
          </cell>
          <cell r="B50">
            <v>340000</v>
          </cell>
          <cell r="C50">
            <v>1500000</v>
          </cell>
          <cell r="D50">
            <v>1537499.9999999998</v>
          </cell>
          <cell r="E50">
            <v>1575937.4999999995</v>
          </cell>
          <cell r="F50">
            <v>1615335.9374999993</v>
          </cell>
          <cell r="G50">
            <v>1655719.3359374991</v>
          </cell>
        </row>
        <row r="51">
          <cell r="A51" t="str">
            <v>Law</v>
          </cell>
          <cell r="B51">
            <v>1605327</v>
          </cell>
          <cell r="C51">
            <v>8376803</v>
          </cell>
          <cell r="D51">
            <v>8586223.0749999993</v>
          </cell>
          <cell r="E51">
            <v>8800878.6518749986</v>
          </cell>
          <cell r="F51">
            <v>9020900.6181718726</v>
          </cell>
          <cell r="G51">
            <v>9246423.1336261686</v>
          </cell>
        </row>
        <row r="52">
          <cell r="A52" t="str">
            <v>Power Dedicated Finance</v>
          </cell>
          <cell r="B52">
            <v>944930</v>
          </cell>
          <cell r="C52">
            <v>18313697</v>
          </cell>
          <cell r="D52">
            <v>18771539.424999997</v>
          </cell>
          <cell r="E52">
            <v>19240827.910624996</v>
          </cell>
          <cell r="F52">
            <v>19721848.608390618</v>
          </cell>
          <cell r="G52">
            <v>20214894.823600382</v>
          </cell>
        </row>
        <row r="53">
          <cell r="A53" t="str">
            <v>PSE&amp;G Dedicated Finance</v>
          </cell>
          <cell r="B53">
            <v>0</v>
          </cell>
          <cell r="C53">
            <v>8350863</v>
          </cell>
          <cell r="D53">
            <v>8559634.5749999993</v>
          </cell>
          <cell r="E53">
            <v>8773625.4393749982</v>
          </cell>
          <cell r="F53">
            <v>8992966.0753593724</v>
          </cell>
          <cell r="G53">
            <v>9217790.2272433564</v>
          </cell>
        </row>
        <row r="54">
          <cell r="A54" t="str">
            <v>PSEG Executive Office</v>
          </cell>
          <cell r="B54">
            <v>267200</v>
          </cell>
          <cell r="C54">
            <v>-625000</v>
          </cell>
          <cell r="D54">
            <v>-640625</v>
          </cell>
          <cell r="E54">
            <v>-656640.625</v>
          </cell>
          <cell r="F54">
            <v>-673056.64062499988</v>
          </cell>
          <cell r="G54">
            <v>-689883.05664062477</v>
          </cell>
        </row>
        <row r="55">
          <cell r="A55" t="str">
            <v>Records Management &amp; Library services</v>
          </cell>
          <cell r="B55">
            <v>1467971</v>
          </cell>
          <cell r="C55">
            <v>2868664.7250000001</v>
          </cell>
          <cell r="D55">
            <v>2940381.3431249997</v>
          </cell>
          <cell r="E55">
            <v>3013890.8767031245</v>
          </cell>
          <cell r="F55">
            <v>3089238.1486207023</v>
          </cell>
          <cell r="G55">
            <v>3166469.1023362195</v>
          </cell>
        </row>
        <row r="56">
          <cell r="A56" t="str">
            <v>State Government Affairs</v>
          </cell>
          <cell r="B56">
            <v>2582836</v>
          </cell>
          <cell r="C56">
            <v>3877735.8381834142</v>
          </cell>
          <cell r="D56">
            <v>3974679.2341379994</v>
          </cell>
          <cell r="E56">
            <v>4074046.2149914489</v>
          </cell>
          <cell r="F56">
            <v>4175897.3703662348</v>
          </cell>
          <cell r="G56">
            <v>4280294.8046253901</v>
          </cell>
        </row>
        <row r="57">
          <cell r="A57" t="str">
            <v>Supply Chain Management</v>
          </cell>
          <cell r="B57">
            <v>0</v>
          </cell>
          <cell r="C57">
            <v>2597844</v>
          </cell>
          <cell r="D57">
            <v>2662790.0999999996</v>
          </cell>
          <cell r="E57">
            <v>2729359.8524999996</v>
          </cell>
          <cell r="F57">
            <v>2797593.8488124995</v>
          </cell>
          <cell r="G57">
            <v>2867533.6950328117</v>
          </cell>
        </row>
        <row r="58">
          <cell r="A58" t="str">
            <v>Treasury - Holdings</v>
          </cell>
          <cell r="B58">
            <v>0</v>
          </cell>
          <cell r="C58">
            <v>-1045996</v>
          </cell>
          <cell r="D58">
            <v>-1072145.8999999999</v>
          </cell>
          <cell r="E58">
            <v>-1098949.5474999999</v>
          </cell>
          <cell r="F58">
            <v>-1126423.2861874998</v>
          </cell>
          <cell r="G58">
            <v>-1154583.8683421873</v>
          </cell>
        </row>
        <row r="59">
          <cell r="A59" t="str">
            <v>Treasury Mgmt Svcs</v>
          </cell>
          <cell r="B59">
            <v>0</v>
          </cell>
          <cell r="C59">
            <v>3513679</v>
          </cell>
          <cell r="D59">
            <v>3601520.9749999996</v>
          </cell>
          <cell r="E59">
            <v>3691558.9993749992</v>
          </cell>
          <cell r="F59">
            <v>3783847.974359374</v>
          </cell>
          <cell r="G59">
            <v>3878444.1737183579</v>
          </cell>
        </row>
        <row r="60">
          <cell r="A60" t="str">
            <v>Fringe Benefits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Misc Acct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Svc Co Overhead</v>
          </cell>
        </row>
        <row r="63">
          <cell r="A63" t="str">
            <v>Total Service Company</v>
          </cell>
          <cell r="B63">
            <v>6253367</v>
          </cell>
          <cell r="C63">
            <v>46828397.185456142</v>
          </cell>
          <cell r="D63">
            <v>47999107.115092538</v>
          </cell>
          <cell r="E63">
            <v>49199084.792969845</v>
          </cell>
          <cell r="F63">
            <v>50429061.912794091</v>
          </cell>
          <cell r="G63">
            <v>51689788.460613929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m-vindo"/>
      <sheetName val="Menu Principal"/>
      <sheetName val="Info_Gerais"/>
      <sheetName val="Mapa"/>
      <sheetName val="Mercado"/>
      <sheetName val="Mercado1"/>
      <sheetName val="Mercado2"/>
      <sheetName val="Mercado3"/>
      <sheetName val="RH"/>
      <sheetName val="Veic_Imov"/>
      <sheetName val="Fatos_Relev"/>
      <sheetName val="Menu_Indic_Desemp"/>
      <sheetName val="Qualidade"/>
      <sheetName val="Produtividade"/>
      <sheetName val="Segurança"/>
      <sheetName val="Ind_Financ"/>
      <sheetName val="Menu_Result_Econ.Finan"/>
      <sheetName val="Fluxo_Caixa"/>
      <sheetName val="Not_Explic_F.C."/>
      <sheetName val="Balanço"/>
      <sheetName val="Demonstr_Resultados"/>
      <sheetName val="Not_Explic_D.R."/>
      <sheetName val="#Ger"/>
      <sheetName val="N° Empr"/>
      <sheetName val="Folha R$"/>
      <sheetName val="ConsumoAnualiz"/>
      <sheetName val="Clientes"/>
      <sheetName val="DEC"/>
      <sheetName val="FECtot"/>
      <sheetName val="TACu"/>
      <sheetName val="TACr"/>
      <sheetName val="EIG"/>
      <sheetName val="ISC"/>
      <sheetName val="NRP"/>
      <sheetName val="QF"/>
      <sheetName val="EVE"/>
      <sheetName val="CPE"/>
      <sheetName val="EVF"/>
      <sheetName val="CPF"/>
      <sheetName val="ROE"/>
      <sheetName val="ROF"/>
      <sheetName val="DPR"/>
      <sheetName val="NPE"/>
      <sheetName val="TG"/>
      <sheetName val="TF"/>
      <sheetName val="REC"/>
      <sheetName val="Inadimp"/>
      <sheetName val="SUP"/>
      <sheetName val="DOM"/>
      <sheetName val="RES"/>
      <sheetName val="ROI"/>
      <sheetName val="MGM"/>
      <sheetName val="BALANCE{1}"/>
      <sheetName val="Dólares Chile 30.11.02"/>
      <sheetName val="FC switches"/>
      <sheetName val="Movto.11.00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Ops&amp;Income"/>
      <sheetName val="NPV"/>
      <sheetName val="Market"/>
      <sheetName val="presentation_table1"/>
      <sheetName val="Sensitivities"/>
    </sheetNames>
    <sheetDataSet>
      <sheetData sheetId="0" refreshError="1"/>
      <sheetData sheetId="1" refreshError="1"/>
      <sheetData sheetId="2" refreshError="1">
        <row r="2">
          <cell r="B2">
            <v>12.1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conciliation"/>
      <sheetName val="RGE  0903"/>
      <sheetName val="R$ - US$ Thousand"/>
      <sheetName val="Equity"/>
      <sheetName val="DM"/>
      <sheetName val="B20005 11_02"/>
      <sheetName val="Invest 0903"/>
      <sheetName val="Equity Inv 1073"/>
      <sheetName val="Equity Purchases"/>
      <sheetName val="2000 Detail EIE"/>
      <sheetName val="CODE"/>
      <sheetName val="1999 Detail EIE "/>
      <sheetName val="YTD Detail EIE"/>
      <sheetName val="August CTA "/>
      <sheetName val="Dividends"/>
      <sheetName val="Interests Rece"/>
      <sheetName val="Writte Off"/>
      <sheetName val="IS USGAAP - In R$ 12_02"/>
      <sheetName val="BS USGAAP - In R$ 12_02"/>
      <sheetName val="IS USGAAP - In US$ 12_02"/>
      <sheetName val="BS USGAAP - In US$ 12_02"/>
      <sheetName val="RGE -reconciliation 2002 "/>
      <sheetName val="Balance Sheet 2001- In R$"/>
      <sheetName val="Balance Sheet 2000 - In R$"/>
      <sheetName val="Income statement 2001"/>
      <sheetName val="Final BS 1999 - In R$"/>
      <sheetName val="Balance Sheet 1998 - In R$"/>
      <sheetName val="Income statement 2000"/>
      <sheetName val="Income Statement 1999"/>
      <sheetName val="Final 1999 IS"/>
      <sheetName val="1998 IS Final"/>
      <sheetName val="1997 &amp; 1998 exchange rates"/>
      <sheetName val="F. Exchange rates - 1999"/>
      <sheetName val="BS USGAAP - In R$ 11_02"/>
      <sheetName val="RGE _11_02"/>
      <sheetName val="Ownership in RGE"/>
      <sheetName val="CTA 11_02"/>
      <sheetName val="CTA calculation"/>
      <sheetName val="98 97 Final IS"/>
      <sheetName val="98 97 Final BS"/>
      <sheetName val="2000 Ownership calculation"/>
      <sheetName val="2000 FX effect"/>
      <sheetName val="2001 Activity"/>
      <sheetName val="2000 Activity"/>
      <sheetName val="1999 Activity"/>
      <sheetName val="1998 Activity"/>
      <sheetName val="3_00"/>
      <sheetName val="Final Invest Rec  1998"/>
      <sheetName val=" Prior Merger1998+"/>
      <sheetName val="Invest Rec 1997"/>
      <sheetName val="Preferred Shares Reconciliation"/>
      <sheetName val="Total Payments"/>
      <sheetName val="IPE Energia"/>
      <sheetName val="s_h interest income"/>
      <sheetName val="SH Interest Income vs Payment"/>
      <sheetName val="Sheet1"/>
      <sheetName val="Goodwill"/>
      <sheetName val="Goodwill (2)"/>
      <sheetName val="opening balance sheet"/>
      <sheetName val="goodwill (3)"/>
      <sheetName val="BALANCE{1}"/>
      <sheetName val="Equity Investment Input"/>
      <sheetName val="Movto.11.00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m-vindo"/>
      <sheetName val="Menu Principal"/>
      <sheetName val="Info_Gerais"/>
      <sheetName val="Mapa"/>
      <sheetName val="Mercado"/>
      <sheetName val="Mercado1"/>
      <sheetName val="Mercado2"/>
      <sheetName val="Mercado3"/>
      <sheetName val="RH"/>
      <sheetName val="Veic_Imov"/>
      <sheetName val="Fatos_Relev"/>
      <sheetName val="Menu_Indic_Desemp"/>
      <sheetName val="Qualidade"/>
      <sheetName val="Produtividade"/>
      <sheetName val="Segurança"/>
      <sheetName val="Ind_Financ"/>
      <sheetName val="Menu_Result_Econ.Finan"/>
      <sheetName val="Fluxo_Caixa"/>
      <sheetName val="Not_Explic_F.C."/>
      <sheetName val="Balanço"/>
      <sheetName val="Demonstr_Resultados"/>
      <sheetName val="Not_Explic_D.R."/>
      <sheetName val="#Ger"/>
      <sheetName val="N° Empr"/>
      <sheetName val="Folha R$"/>
      <sheetName val="ConsumoAnualiz"/>
      <sheetName val="Clientes"/>
      <sheetName val="DEC"/>
      <sheetName val="FECtot"/>
      <sheetName val="TACu"/>
      <sheetName val="TACr"/>
      <sheetName val="EIG"/>
      <sheetName val="ISC"/>
      <sheetName val="NRP"/>
      <sheetName val="QF"/>
      <sheetName val="EVE"/>
      <sheetName val="CPE"/>
      <sheetName val="EVF"/>
      <sheetName val="CPF"/>
      <sheetName val="ROE"/>
      <sheetName val="ROF"/>
      <sheetName val="DPR"/>
      <sheetName val="NPE"/>
      <sheetName val="TG"/>
      <sheetName val="TF"/>
      <sheetName val="REC"/>
      <sheetName val="Inadimp"/>
      <sheetName val="SUP"/>
      <sheetName val="DOM"/>
      <sheetName val="RES"/>
      <sheetName val="ROI"/>
      <sheetName val="MGM"/>
      <sheetName val="Cedula - movimiento"/>
      <sheetName val="Empréstimos"/>
      <sheetName val="BB PCH's"/>
      <sheetName val="PROJ MAPPING"/>
      <sheetName val="Balancefrontel"/>
      <sheetName val="Equity Investment Input"/>
      <sheetName val="Equity"/>
      <sheetName val="BALANCE{1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"/>
      <sheetName val="June 05 TB"/>
    </sheetNames>
    <sheetDataSet>
      <sheetData sheetId="0" refreshError="1"/>
      <sheetData sheetId="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m-vindo"/>
      <sheetName val="Menu Principal"/>
      <sheetName val="Info_Gerais"/>
      <sheetName val="Mapa"/>
      <sheetName val="Mercado"/>
      <sheetName val="Mercado1"/>
      <sheetName val="Mercado2"/>
      <sheetName val="Mercado3"/>
      <sheetName val="RH"/>
      <sheetName val="Veic_Imov"/>
      <sheetName val="Fatos_Relev"/>
      <sheetName val="Menu_Indic_Desemp"/>
      <sheetName val="Qualidade"/>
      <sheetName val="Produtividade"/>
      <sheetName val="Segurança"/>
      <sheetName val="Ind_Financ"/>
      <sheetName val="Menu_Result_Econ.Finan"/>
      <sheetName val="Fluxo_Caixa"/>
      <sheetName val="Not_Explic_F.C."/>
      <sheetName val="Balanço"/>
      <sheetName val="Demonstr_Resultados"/>
      <sheetName val="Not_Explic_D.R."/>
      <sheetName val="#Ger"/>
      <sheetName val="N° Empr"/>
      <sheetName val="Folha R$"/>
      <sheetName val="ConsumoAnualiz"/>
      <sheetName val="Clientes"/>
      <sheetName val="DEC"/>
      <sheetName val="FECtot"/>
      <sheetName val="TACu"/>
      <sheetName val="TACr"/>
      <sheetName val="EIG"/>
      <sheetName val="ISC"/>
      <sheetName val="NRP"/>
      <sheetName val="QF"/>
      <sheetName val="EVE"/>
      <sheetName val="CPE"/>
      <sheetName val="EVF"/>
      <sheetName val="CPF"/>
      <sheetName val="ROE"/>
      <sheetName val="ROF"/>
      <sheetName val="DPR"/>
      <sheetName val="NPE"/>
      <sheetName val="TG"/>
      <sheetName val="TF"/>
      <sheetName val="REC"/>
      <sheetName val="Inadimp"/>
      <sheetName val="SUP"/>
      <sheetName val="DOM"/>
      <sheetName val="RES"/>
      <sheetName val="ROI"/>
      <sheetName val="MGM"/>
      <sheetName val="Cedula - movimiento"/>
      <sheetName val="Empréstimos"/>
      <sheetName val="BB PCH's"/>
      <sheetName val="PROJ MAPPING"/>
      <sheetName val="Balancefrontel"/>
      <sheetName val="Equity Investment Input"/>
      <sheetName val="Equity"/>
      <sheetName val="BALANCE{1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x"/>
      <sheetName val="Def Assets"/>
      <sheetName val="Def Liabilities"/>
      <sheetName val="ITC-detail"/>
      <sheetName val="Date"/>
      <sheetName val="Equity Investment Input"/>
      <sheetName val="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Global Deprec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Teste de Ad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PSE&amp;G-IS-MONTH"/>
      <sheetName val="Mvt Imobilizado"/>
      <sheetName val="PSE&amp;G Income Stm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OYA"/>
      <sheetName val="GOROYA"/>
      <sheetName val="JUNIN"/>
      <sheetName val="GJUNIN"/>
      <sheetName val="YAUPI"/>
      <sheetName val="GYAUPI"/>
      <sheetName val="vequi-ela"/>
      <sheetName val="Rep_Semanal"/>
      <sheetName val="Ger_Semanal "/>
      <sheetName val="DATREPSEM"/>
      <sheetName val="PROD"/>
      <sheetName val="HORA"/>
      <sheetName val="Empréstimos"/>
      <sheetName val="BB PCH's"/>
      <sheetName val="Masterdata"/>
      <sheetName val="Databas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 Inc Tax Forecast"/>
      <sheetName val="FIT Forecast"/>
      <sheetName val="Power-F8842 (info purposes)"/>
      <sheetName val="PSE&amp;G-F8842 (info purposes)"/>
      <sheetName val="Enterprise-Form 8842 calc "/>
      <sheetName val="1Q pmt"/>
      <sheetName val="2Q pmt"/>
      <sheetName val="3Q pmt"/>
      <sheetName val="4Q pmt"/>
      <sheetName val="Ext pmt"/>
      <sheetName val="3 mths "/>
      <sheetName val="6 mths"/>
      <sheetName val="9 mths"/>
      <sheetName val="12 mths"/>
      <sheetName val="Summary"/>
      <sheetName val="Enterprise"/>
      <sheetName val="LIPA"/>
      <sheetName val="Services"/>
      <sheetName val="Holdings"/>
      <sheetName val="Resources"/>
      <sheetName val="Global"/>
      <sheetName val="EGDC"/>
      <sheetName val="PSE&amp;G"/>
      <sheetName val="Power Consol"/>
      <sheetName val="Dates"/>
      <sheetName val="C_Electric Distribution"/>
      <sheetName val="C_Gas Distribution"/>
      <sheetName val="C_Transmission"/>
      <sheetName val="C_EMP"/>
      <sheetName val="C_Total Utility"/>
      <sheetName val="C_Power"/>
      <sheetName val="C_Services"/>
      <sheetName val="C_Enterprise"/>
      <sheetName val="C_LIPA"/>
      <sheetName val="MNTHLY-17 Resources"/>
      <sheetName val="2017 Global Budget"/>
      <sheetName val="global budget 51004"/>
      <sheetName val="2017 Holdings Budget"/>
      <sheetName val="holdings budget 51004"/>
      <sheetName val="global SAP budget"/>
      <sheetName val="holding + EGDC SAP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4">
          <cell r="B14" t="str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Hedge"/>
      <sheetName val="Summary"/>
      <sheetName val="Power-MTMs$Whole"/>
      <sheetName val="Power-OCI-$Whole"/>
      <sheetName val="MTM P&amp;L"/>
      <sheetName val="Unrealized Trading &amp; ABT P&amp;L"/>
      <sheetName val="ETC-MAP"/>
      <sheetName val="Derivatives-map"/>
      <sheetName val="Enerquinta CL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Summary"/>
      <sheetName val="Capital"/>
      <sheetName val="Hedges"/>
      <sheetName val="Config"/>
      <sheetName val="PR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Assumption"/>
      <sheetName val="Budget CE  Analysis Op Chile"/>
      <sheetName val="Cash Flow CE  2002-2007"/>
      <sheetName val="Energ_Indiv_Balance_sheet"/>
      <sheetName val="Monthly energy sales"/>
      <sheetName val="Energy sales projection"/>
      <sheetName val="CE's Sales by Customers"/>
      <sheetName val="Services"/>
      <sheetName val="No-Oper"/>
      <sheetName val="Summary O&amp;M and Payroll Exp."/>
      <sheetName val="Payroll analysis"/>
      <sheetName val="O&amp;M Analysis"/>
      <sheetName val="Energas_Budget_Anal"/>
      <sheetName val="Energas Projections"/>
      <sheetName val="Energas Cash Flow Projections"/>
      <sheetName val="Energas Balance Sheet"/>
      <sheetName val="Energas Statistics"/>
      <sheetName val="Income Statement Litoral"/>
      <sheetName val="Income Statement Casablanca"/>
      <sheetName val="Income Statement Linares"/>
      <sheetName val="Income Statement Parral"/>
      <sheetName val="Op. Performance Related Comp."/>
      <sheetName val="INDEL1200"/>
      <sheetName val="IRD_Chile_OCT2002"/>
      <sheetName val="Base USGAAP"/>
      <sheetName val="Enerquinta CL$"/>
      <sheetName val="IARy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data"/>
      <sheetName val="ChileanGaap"/>
      <sheetName val="Gastos"/>
      <sheetName val="Inversiones en Activo"/>
      <sheetName val="Inversiones en Empresas"/>
      <sheetName val="Otros_Prestamos"/>
      <sheetName val="Gastos_Personal"/>
      <sheetName val="Ingresos_Servicios"/>
      <sheetName val="USGaap_$"/>
      <sheetName val="USGaap_US$"/>
      <sheetName val="Venta"/>
      <sheetName val="PECO Capital Pivot DO NOT TOUCH"/>
      <sheetName val="PECO O&amp;M Pivot - DO NOT Touch"/>
      <sheetName val="2014 IS Actual"/>
      <sheetName val="Sheet1"/>
      <sheetName val="DROPDOWN Lists"/>
      <sheetName val="Input - Dropdown Lists"/>
      <sheetName val="Instructions"/>
      <sheetName val="Data Flow"/>
      <sheetName val="PECO Weather Normalization"/>
      <sheetName val="Annual"/>
      <sheetName val="Graph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Cost Centers"/>
      <sheetName val="Cost Center List"/>
      <sheetName val="MS O&amp;M Contractors"/>
      <sheetName val="Pivot Table MS"/>
      <sheetName val="Construction O&amp;M"/>
      <sheetName val="Sheet1"/>
      <sheetName val="combined"/>
      <sheetName val="2000 contract over 50k"/>
      <sheetName val="Pivot Table (2)"/>
      <sheetName val="Pivot Table"/>
      <sheetName val="Sheet2"/>
      <sheetName val="2000 ms contractor"/>
      <sheetName val="2000 Combined"/>
      <sheetName val="Electric 2000"/>
      <sheetName val="Gas Deliver 2000"/>
      <sheetName val="Delshr 2000"/>
      <sheetName val="pivot ms over 50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010 Recalc at 6-15-2011"/>
      <sheetName val="2ND QTR"/>
      <sheetName val="2010 Recalc at 9-15-2011 "/>
      <sheetName val="2010 Recalc at 9-20-2011"/>
      <sheetName val="3RD QTR"/>
      <sheetName val="3Q 2011 reflects actual 2010"/>
      <sheetName val="2011 at 11-21-11"/>
      <sheetName val="4Q 2011"/>
      <sheetName val="2011 Extension at 3-1-12"/>
      <sheetName val="2011 Forecast at 3-19-2012"/>
      <sheetName val="2011 EXT"/>
      <sheetName val="4TH QTR"/>
      <sheetName val="2011 at 9-20-11"/>
      <sheetName val="PA FRA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OYA"/>
      <sheetName val="GOROYA"/>
      <sheetName val="JUNIN"/>
      <sheetName val="GJUNIN"/>
      <sheetName val="YAUPI"/>
      <sheetName val="GYAUPI"/>
      <sheetName val="vequi-ela"/>
      <sheetName val="Rep_Semanal"/>
      <sheetName val="Ger_Semanal "/>
      <sheetName val="DATREPS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Edelap &amp; HOLDCO"/>
      <sheetName val="eden+edes &amp; HOLDCO"/>
      <sheetName val="P&amp;L Eden"/>
      <sheetName val="P&amp;L Edes"/>
      <sheetName val="compar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2 (2)"/>
      <sheetName val="BlceComprob"/>
      <sheetName val="Hoja2"/>
      <sheetName val="Mayor"/>
      <sheetName val="Diario"/>
      <sheetName val="Newco "/>
      <sheetName val="Enerquinta CL$"/>
      <sheetName val="Tabla FRONT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Consolidated"/>
      <sheetName val="790MAINT"/>
      <sheetName val="790DTAIL"/>
      <sheetName val="735DTAIL"/>
      <sheetName val="940DTAIL"/>
      <sheetName val="743DTAIL"/>
      <sheetName val="745DTAIL"/>
      <sheetName val="744DTAIL"/>
      <sheetName val="723DTAIL"/>
      <sheetName val="756DTAIL"/>
      <sheetName val="701DTAIL"/>
      <sheetName val="General Assume"/>
      <sheetName val="SAP-Consolidated"/>
      <sheetName val="Corp. Mdl."/>
      <sheetName val="HWINVEN.XLS"/>
      <sheetName val="SWINVEN.XLS"/>
      <sheetName val="TELCO98.XLS"/>
      <sheetName val="REV98CONS"/>
      <sheetName val="97-98 DELTA"/>
      <sheetName val="Module1"/>
    </sheetNames>
    <sheetDataSet>
      <sheetData sheetId="0" refreshError="1">
        <row r="40">
          <cell r="L40">
            <v>31500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Presup"/>
      <sheetName val="PSE&amp;G-IS-MONTH "/>
      <sheetName val="Inversiones_A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Presup"/>
      <sheetName val="Inversiones_Activo"/>
      <sheetName val="PSE&amp;G-IS-MONTH 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I use"/>
      <sheetName val="FERC Stmts"/>
      <sheetName val="UCM Share Repurchase"/>
      <sheetName val="Goodwill"/>
      <sheetName val="available fossil proceeds"/>
      <sheetName val="Div Declared"/>
      <sheetName val="Sheet1"/>
      <sheetName val="SETUP - Review"/>
      <sheetName val="Table of Contents"/>
      <sheetName val="1-IncStmt-MTH"/>
      <sheetName val="1a-IncStmt-MTD Adj"/>
      <sheetName val="2-IncStmt-QTR"/>
      <sheetName val="2b-IncStmt-QTD Adj"/>
      <sheetName val="3-IncStmt-YTD"/>
      <sheetName val="3a-IncStmt-YTD Adj"/>
      <sheetName val="4-Capital Structure"/>
      <sheetName val="5-Balance Sheet"/>
      <sheetName val="5b - Detail of BS Close Entries"/>
      <sheetName val="6-5% Test"/>
      <sheetName val="6a-5% Test Detail"/>
      <sheetName val="7 - Cash Flows Consolidated"/>
      <sheetName val="7a - Cash Flow Summary"/>
      <sheetName val="7b - Cash Flows - ComEd"/>
      <sheetName val="7c - Cash Flows - PECO"/>
      <sheetName val="7d - Cash Flows - Genco"/>
      <sheetName val="7e - Cash Flows - Enterprises"/>
      <sheetName val="7f - Corp BSC"/>
      <sheetName val="8 - PPE"/>
      <sheetName val="9 - Investments"/>
      <sheetName val="10-LTD"/>
      <sheetName val="11-GW Amort and Other Assets"/>
      <sheetName val="12-Equity Rollforward"/>
      <sheetName val="12a- OCI Qtr"/>
      <sheetName val="12b - OCI ytd"/>
      <sheetName val="13 - Footnote disclosures "/>
      <sheetName val="14-Schedule II - Valuations"/>
      <sheetName val="15-Statistics -QTR"/>
      <sheetName val="16-Statistics - YTD"/>
      <sheetName val="17-Add'l Info"/>
      <sheetName val="21-Revised 12.04 BS"/>
      <sheetName val="22 - Revised PY BS"/>
      <sheetName val="23-QTD 2005 DO Summary"/>
      <sheetName val="23a-QTD 2005 DO Detail"/>
      <sheetName val="24-YTD 2005 DO Summary"/>
      <sheetName val="24a-YTD 2005 DO Detail"/>
      <sheetName val="25-QTD 2004 DO Summary"/>
      <sheetName val="25a-QTD 2004 DO Detail"/>
      <sheetName val="26-YTD 2004 DO Summary"/>
      <sheetName val="26a-YTD 2004 DO Detail"/>
      <sheetName val="Masterdata"/>
      <sheetName val="Inputs"/>
      <sheetName val="Sec dem. max ss-ee"/>
      <sheetName val="PETT 1999 A-2 3-1-03"/>
      <sheetName val="PETT 2000 C-1 3-1-10"/>
      <sheetName val="PETT 1999 A-3 3-1-04 Libor"/>
      <sheetName val="PETT 1999 A-4 3-1-05"/>
      <sheetName val="PETT 1999 A-5 9-1-07 Libor"/>
      <sheetName val="PETT 1999 A-6 3-1-07"/>
      <sheetName val="PETT 1999 A-7  9-1-08"/>
      <sheetName val="PETT 2000 B-2 9-1-02"/>
      <sheetName val="PETT 2000 B-3 3-1-09"/>
      <sheetName val="PETT 2000 B-4 9-1-09"/>
      <sheetName val="Wolf Hollow"/>
      <sheetName val="Major Maintenance_without Hud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REC status 063010 &amp; 093010"/>
      <sheetName val="2009restated"/>
      <sheetName val="texas09"/>
      <sheetName val="2009"/>
      <sheetName val="2008"/>
      <sheetName val="2007"/>
      <sheetName val="TRACY"/>
      <sheetName val="TEXAS"/>
      <sheetName val="kalaleloa"/>
      <sheetName val="restated 2005"/>
      <sheetName val="usa"/>
      <sheetName val="cta"/>
      <sheetName val="INTINCCONSL"/>
      <sheetName val="cliffquestion"/>
      <sheetName val="foreigndevcost"/>
      <sheetName val="A"/>
      <sheetName val="410 diff"/>
      <sheetName val="tax note"/>
      <sheetName val="REC status 063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 - Rev Alloc &amp; Other"/>
      <sheetName val="INPUT - Gas Determinants"/>
      <sheetName val="INPUT - supply rates"/>
      <sheetName val="INPUT - delivery rates"/>
      <sheetName val="cac"/>
      <sheetName val="INPUT - 2017 Deciles"/>
      <sheetName val="SCHEDULE 2"/>
      <sheetName val="rsg decile"/>
      <sheetName val="gsg decile"/>
      <sheetName val="lvg decile"/>
      <sheetName val="porsum"/>
      <sheetName val="srvchg"/>
      <sheetName val="rsg"/>
      <sheetName val="gsg"/>
      <sheetName val="lvg"/>
      <sheetName val="gsglvgtypbills"/>
      <sheetName val="cig"/>
      <sheetName val="slg"/>
      <sheetName val="tsgf"/>
      <sheetName val="tsgnf"/>
      <sheetName val="csg"/>
      <sheetName val="bgsscontrib"/>
      <sheetName val="wnc"/>
      <sheetName val="misc"/>
      <sheetName val="net"/>
      <sheetName val="interrevalloc"/>
      <sheetName val="marginadj"/>
      <sheetName val="tariff"/>
      <sheetName val="compsum"/>
      <sheetName val="glance"/>
      <sheetName val="rsgtypbill"/>
      <sheetName val="wnupc"/>
      <sheetName val="lvgtypbill"/>
      <sheetName val="gsgtypbill"/>
      <sheetName val="tsgnf deci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 t="str">
            <v>DELIVERY RATES (x GPRC)</v>
          </cell>
        </row>
        <row r="6">
          <cell r="C6" t="str">
            <v>Feed to Rate Schedule Tabs</v>
          </cell>
        </row>
        <row r="7">
          <cell r="C7" t="str">
            <v>Present</v>
          </cell>
          <cell r="D7" t="str">
            <v>"3 and 9" Months Ended June 30, 2018</v>
          </cell>
        </row>
        <row r="8">
          <cell r="C8" t="str">
            <v>Rates wo SUT</v>
          </cell>
        </row>
        <row r="12">
          <cell r="B12" t="str">
            <v>Delivery</v>
          </cell>
          <cell r="D12" t="str">
            <v>RSG</v>
          </cell>
          <cell r="E12" t="str">
            <v>GSG</v>
          </cell>
          <cell r="F12" t="str">
            <v>LVG</v>
          </cell>
          <cell r="G12" t="str">
            <v>SLG</v>
          </cell>
          <cell r="H12" t="str">
            <v>TSG-F</v>
          </cell>
          <cell r="I12" t="str">
            <v>TSG-NF</v>
          </cell>
          <cell r="J12" t="str">
            <v>CIG</v>
          </cell>
          <cell r="K12" t="str">
            <v>CSG</v>
          </cell>
        </row>
        <row r="13">
          <cell r="B13" t="str">
            <v>Service Charge</v>
          </cell>
          <cell r="C13">
            <v>42979</v>
          </cell>
          <cell r="D13">
            <v>5.46</v>
          </cell>
          <cell r="E13">
            <v>11.64</v>
          </cell>
          <cell r="F13">
            <v>100.12</v>
          </cell>
          <cell r="G13">
            <v>0</v>
          </cell>
          <cell r="H13">
            <v>552.58000000000004</v>
          </cell>
          <cell r="I13">
            <v>552.58000000000004</v>
          </cell>
          <cell r="J13">
            <v>142.52000000000001</v>
          </cell>
          <cell r="K13">
            <v>552.58000000000004</v>
          </cell>
        </row>
        <row r="14">
          <cell r="B14" t="str">
            <v>Demand Charge</v>
          </cell>
          <cell r="C14">
            <v>42979</v>
          </cell>
          <cell r="D14">
            <v>0</v>
          </cell>
          <cell r="E14">
            <v>0</v>
          </cell>
          <cell r="F14">
            <v>3.8439000000000001</v>
          </cell>
          <cell r="G14">
            <v>0</v>
          </cell>
          <cell r="H14">
            <v>1.8934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Distribution Charge</v>
          </cell>
          <cell r="C15">
            <v>42979</v>
          </cell>
          <cell r="D15">
            <v>0.30896899999999999</v>
          </cell>
          <cell r="E15">
            <v>0</v>
          </cell>
          <cell r="F15">
            <v>0</v>
          </cell>
          <cell r="G15">
            <v>0</v>
          </cell>
          <cell r="H15">
            <v>7.2372000000000006E-2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>Off-Peak Dist</v>
          </cell>
          <cell r="C16">
            <v>42979</v>
          </cell>
          <cell r="D16">
            <v>0.15448500000000001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 t="str">
            <v>Distribution Charge - Pre 7/14/97</v>
          </cell>
          <cell r="C17">
            <v>42979</v>
          </cell>
          <cell r="D17">
            <v>0</v>
          </cell>
          <cell r="E17">
            <v>0.25248799999999999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Distribution Charge - All Others</v>
          </cell>
          <cell r="C18">
            <v>42979</v>
          </cell>
          <cell r="D18">
            <v>0</v>
          </cell>
          <cell r="E18">
            <v>0.25248799999999999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Off-Peak Dist Charge - Pre 7/14/97</v>
          </cell>
          <cell r="C19">
            <v>42979</v>
          </cell>
          <cell r="D19">
            <v>0</v>
          </cell>
          <cell r="E19">
            <v>0.126244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 t="str">
            <v>Off-Peak Dist Charge - All Others</v>
          </cell>
          <cell r="C20">
            <v>42979</v>
          </cell>
          <cell r="D20">
            <v>0</v>
          </cell>
          <cell r="E20">
            <v>0.126244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Distribution Charge 0-1,000 pre 7/14/97</v>
          </cell>
          <cell r="C21">
            <v>42979</v>
          </cell>
          <cell r="D21">
            <v>0</v>
          </cell>
          <cell r="E21">
            <v>0</v>
          </cell>
          <cell r="F21">
            <v>4.4229999999999998E-2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 t="str">
            <v>Distribution Charge over 1,000 pre 7/14/97</v>
          </cell>
          <cell r="C22">
            <v>42979</v>
          </cell>
          <cell r="D22">
            <v>0</v>
          </cell>
          <cell r="E22">
            <v>0</v>
          </cell>
          <cell r="F22">
            <v>3.9979000000000001E-2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Distribution Charge 0-1,000 post 7/14/97</v>
          </cell>
          <cell r="C23">
            <v>42979</v>
          </cell>
          <cell r="D23">
            <v>0</v>
          </cell>
          <cell r="E23">
            <v>0</v>
          </cell>
          <cell r="F23">
            <v>4.4229999999999998E-2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Distribution Charge over 1,000 post 7/14/97</v>
          </cell>
          <cell r="C24">
            <v>42979</v>
          </cell>
          <cell r="D24">
            <v>0</v>
          </cell>
          <cell r="E24">
            <v>0</v>
          </cell>
          <cell r="F24">
            <v>3.9979000000000001E-2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 xml:space="preserve">Single </v>
          </cell>
          <cell r="C25">
            <v>42736</v>
          </cell>
          <cell r="D25">
            <v>0</v>
          </cell>
          <cell r="E25">
            <v>0</v>
          </cell>
          <cell r="F25">
            <v>0</v>
          </cell>
          <cell r="G25">
            <v>9.6316000000000006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Double Inverted</v>
          </cell>
          <cell r="C26">
            <v>42736</v>
          </cell>
          <cell r="D26">
            <v>0</v>
          </cell>
          <cell r="E26">
            <v>0</v>
          </cell>
          <cell r="F26">
            <v>0</v>
          </cell>
          <cell r="G26">
            <v>9.4855999999999998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 t="str">
            <v>Double Upright</v>
          </cell>
          <cell r="C27">
            <v>42736</v>
          </cell>
          <cell r="D27">
            <v>0</v>
          </cell>
          <cell r="E27">
            <v>0</v>
          </cell>
          <cell r="F27">
            <v>0</v>
          </cell>
          <cell r="G27">
            <v>8.3905999999999992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Triple prior to 1/1/93</v>
          </cell>
          <cell r="C28">
            <v>42736</v>
          </cell>
          <cell r="D28">
            <v>0</v>
          </cell>
          <cell r="E28">
            <v>0</v>
          </cell>
          <cell r="F28">
            <v>0</v>
          </cell>
          <cell r="G28">
            <v>9.4855999999999998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Triple on and after 1/1/93</v>
          </cell>
          <cell r="C29">
            <v>42736</v>
          </cell>
          <cell r="D29">
            <v>0</v>
          </cell>
          <cell r="E29">
            <v>0</v>
          </cell>
          <cell r="F29">
            <v>0</v>
          </cell>
          <cell r="G29">
            <v>61.995800000000003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Distribution Therm Charge</v>
          </cell>
          <cell r="C30">
            <v>42979</v>
          </cell>
          <cell r="D30">
            <v>0</v>
          </cell>
          <cell r="E30">
            <v>0</v>
          </cell>
          <cell r="F30">
            <v>0</v>
          </cell>
          <cell r="G30">
            <v>9.6424999999999997E-2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 t="str">
            <v>Dist Charge 0-50,000</v>
          </cell>
          <cell r="C31">
            <v>42979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7.2139999999999996E-2</v>
          </cell>
          <cell r="J31">
            <v>0</v>
          </cell>
          <cell r="K31">
            <v>7.2139999999999996E-2</v>
          </cell>
        </row>
        <row r="32">
          <cell r="B32" t="str">
            <v>Dist Charge over 50,000</v>
          </cell>
          <cell r="C32">
            <v>42979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7.2139999999999996E-2</v>
          </cell>
          <cell r="J32">
            <v>0</v>
          </cell>
          <cell r="K32">
            <v>7.2139999999999996E-2</v>
          </cell>
        </row>
        <row r="33">
          <cell r="B33" t="str">
            <v>Margin 0-600,000</v>
          </cell>
          <cell r="C33">
            <v>42736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6.4550999999999997E-2</v>
          </cell>
          <cell r="K33">
            <v>0</v>
          </cell>
        </row>
        <row r="34">
          <cell r="B34" t="str">
            <v>Margin  over 600,000</v>
          </cell>
          <cell r="C34">
            <v>42736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0.52968000000000004</v>
          </cell>
          <cell r="K34">
            <v>0</v>
          </cell>
        </row>
        <row r="35">
          <cell r="B35" t="str">
            <v>Extended Gas Service</v>
          </cell>
          <cell r="C35">
            <v>40368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0.15</v>
          </cell>
          <cell r="K35">
            <v>0</v>
          </cell>
        </row>
        <row r="37">
          <cell r="B37" t="str">
            <v>Balancing Charge</v>
          </cell>
          <cell r="C37">
            <v>42856</v>
          </cell>
          <cell r="D37">
            <v>8.4457000000000004E-2</v>
          </cell>
          <cell r="E37">
            <v>8.4457000000000004E-2</v>
          </cell>
          <cell r="F37">
            <v>8.4457000000000004E-2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 xml:space="preserve">SBC </v>
          </cell>
          <cell r="C38">
            <v>43009</v>
          </cell>
          <cell r="D38">
            <v>4.1994999999999998E-2</v>
          </cell>
          <cell r="E38">
            <v>4.1994999999999998E-2</v>
          </cell>
          <cell r="F38">
            <v>4.1994999999999998E-2</v>
          </cell>
          <cell r="G38">
            <v>4.1994999999999998E-2</v>
          </cell>
          <cell r="H38">
            <v>4.1994999999999998E-2</v>
          </cell>
          <cell r="I38">
            <v>4.1994999999999998E-2</v>
          </cell>
          <cell r="J38">
            <v>4.1994999999999998E-2</v>
          </cell>
          <cell r="K38">
            <v>4.1994999999999998E-2</v>
          </cell>
        </row>
        <row r="40">
          <cell r="B40" t="str">
            <v>Margin Adjustment</v>
          </cell>
          <cell r="C40">
            <v>42856</v>
          </cell>
          <cell r="D40">
            <v>-6.3379999999999999E-3</v>
          </cell>
          <cell r="E40">
            <v>-6.3379999999999999E-3</v>
          </cell>
          <cell r="F40">
            <v>-6.3379999999999999E-3</v>
          </cell>
          <cell r="G40">
            <v>-6.3379999999999999E-3</v>
          </cell>
          <cell r="H40">
            <v>-6.3379999999999999E-3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Weather Normalization</v>
          </cell>
          <cell r="C41">
            <v>43009</v>
          </cell>
          <cell r="D41">
            <v>2.1647E-2</v>
          </cell>
          <cell r="E41">
            <v>2.1647E-2</v>
          </cell>
          <cell r="F41">
            <v>2.1647E-2</v>
          </cell>
        </row>
        <row r="42">
          <cell r="B42" t="str">
            <v>GPRC</v>
          </cell>
          <cell r="C42">
            <v>42979</v>
          </cell>
          <cell r="D42">
            <v>5.5630000000000002E-3</v>
          </cell>
          <cell r="E42">
            <v>5.5630000000000002E-3</v>
          </cell>
          <cell r="F42">
            <v>5.5630000000000002E-3</v>
          </cell>
          <cell r="G42">
            <v>5.5630000000000002E-3</v>
          </cell>
          <cell r="H42">
            <v>5.5630000000000002E-3</v>
          </cell>
          <cell r="I42">
            <v>5.5630000000000002E-3</v>
          </cell>
          <cell r="J42">
            <v>5.5630000000000002E-3</v>
          </cell>
          <cell r="K42">
            <v>5.5630000000000002E-3</v>
          </cell>
        </row>
        <row r="43">
          <cell r="B43" t="str">
            <v>Tax Adjustment Credit</v>
          </cell>
          <cell r="C43" t="str">
            <v>xxx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Green Enabling Mechanism</v>
          </cell>
          <cell r="C44" t="str">
            <v>xxx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7">
          <cell r="B47" t="str">
            <v>Delivery</v>
          </cell>
        </row>
        <row r="48">
          <cell r="B48" t="str">
            <v>History</v>
          </cell>
          <cell r="D48" t="str">
            <v>RSG</v>
          </cell>
          <cell r="E48" t="str">
            <v>GSG</v>
          </cell>
          <cell r="F48" t="str">
            <v>LVG</v>
          </cell>
          <cell r="G48" t="str">
            <v>SLG</v>
          </cell>
          <cell r="H48" t="str">
            <v>TSG-F</v>
          </cell>
          <cell r="I48" t="str">
            <v>TSG-NF</v>
          </cell>
          <cell r="J48" t="str">
            <v>CIG</v>
          </cell>
          <cell r="K48" t="str">
            <v>CSG</v>
          </cell>
        </row>
        <row r="49">
          <cell r="B49" t="str">
            <v xml:space="preserve">Service Charge </v>
          </cell>
          <cell r="C49" t="str">
            <v>11/09/06</v>
          </cell>
          <cell r="D49">
            <v>5.59</v>
          </cell>
          <cell r="E49">
            <v>9.41</v>
          </cell>
          <cell r="F49">
            <v>86.01</v>
          </cell>
          <cell r="H49">
            <v>441.14</v>
          </cell>
          <cell r="I49">
            <v>441.14</v>
          </cell>
          <cell r="J49">
            <v>122.62</v>
          </cell>
          <cell r="K49">
            <v>441.14</v>
          </cell>
        </row>
        <row r="50">
          <cell r="B50" t="str">
            <v>Service Charge</v>
          </cell>
          <cell r="C50" t="str">
            <v>11/09/07</v>
          </cell>
          <cell r="D50">
            <v>5.46</v>
          </cell>
          <cell r="E50">
            <v>9.2799999999999994</v>
          </cell>
          <cell r="F50">
            <v>85.88</v>
          </cell>
          <cell r="H50">
            <v>441.01</v>
          </cell>
          <cell r="I50">
            <v>441.01</v>
          </cell>
          <cell r="J50">
            <v>122.49</v>
          </cell>
          <cell r="K50">
            <v>441.01</v>
          </cell>
        </row>
        <row r="53">
          <cell r="B53" t="str">
            <v>Balancing Charge</v>
          </cell>
          <cell r="C53" t="str">
            <v>11/09/06</v>
          </cell>
          <cell r="D53">
            <v>8.1632999999999997E-2</v>
          </cell>
          <cell r="E53">
            <v>8.1632999999999997E-2</v>
          </cell>
          <cell r="F53">
            <v>8.1632999999999997E-2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Balancing Charge</v>
          </cell>
          <cell r="C54" t="str">
            <v>1/18/07</v>
          </cell>
          <cell r="D54">
            <v>8.9678999999999995E-2</v>
          </cell>
          <cell r="E54">
            <v>8.9678999999999995E-2</v>
          </cell>
          <cell r="F54">
            <v>8.9678999999999995E-2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7">
          <cell r="B57" t="str">
            <v>SBC</v>
          </cell>
          <cell r="C57" t="str">
            <v>11/09/06</v>
          </cell>
          <cell r="D57">
            <v>4.6788000000000003E-2</v>
          </cell>
          <cell r="E57">
            <v>4.6788000000000003E-2</v>
          </cell>
          <cell r="F57">
            <v>4.6788000000000003E-2</v>
          </cell>
          <cell r="G57">
            <v>4.6788000000000003E-2</v>
          </cell>
          <cell r="H57">
            <v>4.6788000000000003E-2</v>
          </cell>
          <cell r="I57">
            <v>4.6788000000000003E-2</v>
          </cell>
          <cell r="J57">
            <v>4.6788000000000003E-2</v>
          </cell>
          <cell r="K57">
            <v>4.6788000000000003E-2</v>
          </cell>
        </row>
        <row r="58">
          <cell r="B58" t="str">
            <v>SBC</v>
          </cell>
          <cell r="C58" t="str">
            <v>03/09/07</v>
          </cell>
          <cell r="D58">
            <v>5.0515999999999998E-2</v>
          </cell>
          <cell r="E58">
            <v>5.0515999999999998E-2</v>
          </cell>
          <cell r="F58">
            <v>5.0515999999999998E-2</v>
          </cell>
          <cell r="G58">
            <v>5.0515999999999998E-2</v>
          </cell>
          <cell r="H58">
            <v>5.0515999999999998E-2</v>
          </cell>
          <cell r="I58">
            <v>5.0515999999999998E-2</v>
          </cell>
          <cell r="J58">
            <v>5.0515999999999998E-2</v>
          </cell>
          <cell r="K58">
            <v>5.0515999999999998E-2</v>
          </cell>
        </row>
        <row r="59">
          <cell r="B59" t="str">
            <v>SBC</v>
          </cell>
          <cell r="C59" t="str">
            <v>10/04/07</v>
          </cell>
          <cell r="D59">
            <v>4.5615999999999997E-2</v>
          </cell>
          <cell r="E59">
            <v>4.5615999999999997E-2</v>
          </cell>
          <cell r="F59">
            <v>4.5615999999999997E-2</v>
          </cell>
          <cell r="G59">
            <v>4.5615999999999997E-2</v>
          </cell>
          <cell r="H59">
            <v>4.5615999999999997E-2</v>
          </cell>
          <cell r="I59">
            <v>4.5615999999999997E-2</v>
          </cell>
          <cell r="J59">
            <v>4.5615999999999997E-2</v>
          </cell>
          <cell r="K59">
            <v>4.5615999999999997E-2</v>
          </cell>
        </row>
        <row r="60">
          <cell r="B60" t="str">
            <v>SBC</v>
          </cell>
          <cell r="C60" t="str">
            <v>10/26/07</v>
          </cell>
          <cell r="D60">
            <v>4.3591999999999999E-2</v>
          </cell>
          <cell r="E60">
            <v>4.3591999999999999E-2</v>
          </cell>
          <cell r="F60">
            <v>4.3591999999999999E-2</v>
          </cell>
          <cell r="G60">
            <v>4.3591999999999999E-2</v>
          </cell>
          <cell r="H60">
            <v>4.3591999999999999E-2</v>
          </cell>
          <cell r="I60">
            <v>4.3591999999999999E-2</v>
          </cell>
          <cell r="J60">
            <v>4.3591999999999999E-2</v>
          </cell>
          <cell r="K60">
            <v>4.3591999999999999E-2</v>
          </cell>
        </row>
        <row r="61">
          <cell r="B61" t="str">
            <v>SBC RAC 15</v>
          </cell>
          <cell r="C61" t="str">
            <v>10/03/08</v>
          </cell>
          <cell r="D61">
            <v>4.3529999999999999E-2</v>
          </cell>
          <cell r="E61">
            <v>4.3529999999999999E-2</v>
          </cell>
          <cell r="F61">
            <v>4.3529999999999999E-2</v>
          </cell>
          <cell r="G61">
            <v>4.3529999999999999E-2</v>
          </cell>
          <cell r="H61">
            <v>4.3529999999999999E-2</v>
          </cell>
          <cell r="I61">
            <v>4.3529999999999999E-2</v>
          </cell>
          <cell r="J61">
            <v>4.3529999999999999E-2</v>
          </cell>
          <cell r="K61">
            <v>4.3529999999999999E-2</v>
          </cell>
        </row>
        <row r="62">
          <cell r="B62" t="str">
            <v>SBC USF</v>
          </cell>
          <cell r="C62" t="str">
            <v>10/24/08</v>
          </cell>
          <cell r="D62">
            <v>4.8329999999999998E-2</v>
          </cell>
          <cell r="E62">
            <v>4.8329999999999998E-2</v>
          </cell>
          <cell r="F62">
            <v>4.8329999999999998E-2</v>
          </cell>
          <cell r="G62">
            <v>4.8329999999999998E-2</v>
          </cell>
          <cell r="H62">
            <v>4.8329999999999998E-2</v>
          </cell>
          <cell r="I62">
            <v>4.8329999999999998E-2</v>
          </cell>
          <cell r="J62">
            <v>4.8329999999999998E-2</v>
          </cell>
          <cell r="K62">
            <v>4.8329999999999998E-2</v>
          </cell>
        </row>
        <row r="63">
          <cell r="B63" t="str">
            <v xml:space="preserve">SBC </v>
          </cell>
          <cell r="C63">
            <v>39791</v>
          </cell>
          <cell r="D63">
            <v>5.3170000000000002E-2</v>
          </cell>
          <cell r="E63">
            <v>5.3170000000000002E-2</v>
          </cell>
          <cell r="F63">
            <v>5.3170000000000002E-2</v>
          </cell>
          <cell r="G63">
            <v>5.3170000000000002E-2</v>
          </cell>
          <cell r="H63">
            <v>5.3170000000000002E-2</v>
          </cell>
          <cell r="I63">
            <v>5.3170000000000002E-2</v>
          </cell>
          <cell r="J63">
            <v>5.3170000000000002E-2</v>
          </cell>
          <cell r="K63">
            <v>5.3170000000000002E-2</v>
          </cell>
        </row>
        <row r="64">
          <cell r="B64" t="str">
            <v>SBC RAC 16</v>
          </cell>
          <cell r="C64">
            <v>40028</v>
          </cell>
          <cell r="D64">
            <v>5.6011999999999999E-2</v>
          </cell>
          <cell r="E64">
            <v>5.6011999999999999E-2</v>
          </cell>
          <cell r="F64">
            <v>5.6011999999999999E-2</v>
          </cell>
          <cell r="G64">
            <v>5.6011999999999999E-2</v>
          </cell>
          <cell r="H64">
            <v>5.6011999999999999E-2</v>
          </cell>
          <cell r="I64">
            <v>5.6011999999999999E-2</v>
          </cell>
          <cell r="J64">
            <v>5.6011999999999999E-2</v>
          </cell>
          <cell r="K64">
            <v>5.6011999999999999E-2</v>
          </cell>
        </row>
        <row r="65">
          <cell r="B65" t="str">
            <v>SBC USF</v>
          </cell>
          <cell r="C65">
            <v>40098</v>
          </cell>
          <cell r="D65">
            <v>4.8112000000000002E-2</v>
          </cell>
          <cell r="E65">
            <v>4.8112000000000002E-2</v>
          </cell>
          <cell r="F65">
            <v>4.8112000000000002E-2</v>
          </cell>
          <cell r="G65">
            <v>4.8112000000000002E-2</v>
          </cell>
          <cell r="H65">
            <v>4.8112000000000002E-2</v>
          </cell>
          <cell r="I65">
            <v>4.8112000000000002E-2</v>
          </cell>
          <cell r="J65">
            <v>4.8112000000000002E-2</v>
          </cell>
          <cell r="K65">
            <v>4.8112000000000002E-2</v>
          </cell>
        </row>
        <row r="66">
          <cell r="B66" t="str">
            <v xml:space="preserve">SBC </v>
          </cell>
          <cell r="C66">
            <v>40399</v>
          </cell>
          <cell r="D66">
            <v>5.6620999999999998E-2</v>
          </cell>
          <cell r="E66">
            <v>5.6620999999999998E-2</v>
          </cell>
          <cell r="F66">
            <v>5.6620999999999998E-2</v>
          </cell>
          <cell r="G66">
            <v>5.6620999999999998E-2</v>
          </cell>
          <cell r="H66">
            <v>5.6620999999999998E-2</v>
          </cell>
          <cell r="I66">
            <v>5.6620999999999998E-2</v>
          </cell>
          <cell r="J66">
            <v>5.6620999999999998E-2</v>
          </cell>
          <cell r="K66">
            <v>5.6620999999999998E-2</v>
          </cell>
        </row>
        <row r="67">
          <cell r="B67" t="str">
            <v>SBC USF</v>
          </cell>
          <cell r="C67">
            <v>40483</v>
          </cell>
          <cell r="D67">
            <v>5.6920999999999999E-2</v>
          </cell>
          <cell r="E67">
            <v>5.6920999999999999E-2</v>
          </cell>
          <cell r="F67">
            <v>5.6920999999999999E-2</v>
          </cell>
          <cell r="G67">
            <v>5.6920999999999999E-2</v>
          </cell>
          <cell r="H67">
            <v>5.6920999999999999E-2</v>
          </cell>
          <cell r="I67">
            <v>5.6920999999999999E-2</v>
          </cell>
          <cell r="J67">
            <v>5.6920999999999999E-2</v>
          </cell>
          <cell r="K67">
            <v>5.6920999999999999E-2</v>
          </cell>
        </row>
        <row r="68">
          <cell r="B68" t="str">
            <v>SBC</v>
          </cell>
          <cell r="C68">
            <v>40634</v>
          </cell>
          <cell r="D68">
            <v>5.1243999999999998E-2</v>
          </cell>
          <cell r="E68">
            <v>5.1243999999999998E-2</v>
          </cell>
          <cell r="F68">
            <v>5.1243999999999998E-2</v>
          </cell>
          <cell r="G68">
            <v>5.1243999999999998E-2</v>
          </cell>
          <cell r="H68">
            <v>5.1243999999999998E-2</v>
          </cell>
          <cell r="I68">
            <v>5.1243999999999998E-2</v>
          </cell>
          <cell r="J68">
            <v>5.1243999999999998E-2</v>
          </cell>
          <cell r="K68">
            <v>5.1243999999999998E-2</v>
          </cell>
        </row>
        <row r="69">
          <cell r="B69" t="str">
            <v>SBC RAC 18</v>
          </cell>
          <cell r="C69">
            <v>40725</v>
          </cell>
          <cell r="D69">
            <v>5.1540000000000002E-2</v>
          </cell>
          <cell r="E69">
            <v>5.1540000000000002E-2</v>
          </cell>
          <cell r="F69">
            <v>5.1540000000000002E-2</v>
          </cell>
          <cell r="G69">
            <v>5.1540000000000002E-2</v>
          </cell>
          <cell r="H69">
            <v>5.1540000000000002E-2</v>
          </cell>
          <cell r="I69">
            <v>5.1540000000000002E-2</v>
          </cell>
          <cell r="J69">
            <v>5.1540000000000002E-2</v>
          </cell>
          <cell r="K69">
            <v>5.1540000000000002E-2</v>
          </cell>
        </row>
        <row r="70">
          <cell r="B70" t="str">
            <v>SBC USF</v>
          </cell>
          <cell r="C70">
            <v>40848</v>
          </cell>
          <cell r="D70">
            <v>5.0639999999999998E-2</v>
          </cell>
          <cell r="E70">
            <v>5.0639999999999998E-2</v>
          </cell>
          <cell r="F70">
            <v>5.0639999999999998E-2</v>
          </cell>
          <cell r="G70">
            <v>5.0639999999999998E-2</v>
          </cell>
          <cell r="H70">
            <v>5.0639999999999998E-2</v>
          </cell>
          <cell r="I70">
            <v>5.0639999999999998E-2</v>
          </cell>
          <cell r="J70">
            <v>5.0639999999999998E-2</v>
          </cell>
          <cell r="K70">
            <v>5.0639999999999998E-2</v>
          </cell>
        </row>
        <row r="77">
          <cell r="B77" t="str">
            <v>Margin Adjustment</v>
          </cell>
          <cell r="C77" t="str">
            <v>11/09/06</v>
          </cell>
          <cell r="D77">
            <v>-7.3410000000000003E-3</v>
          </cell>
          <cell r="E77">
            <v>-7.3410000000000003E-3</v>
          </cell>
          <cell r="F77">
            <v>-7.3410000000000003E-3</v>
          </cell>
          <cell r="G77">
            <v>-7.3410000000000003E-3</v>
          </cell>
          <cell r="H77">
            <v>-7.3410000000000003E-3</v>
          </cell>
          <cell r="I77">
            <v>0</v>
          </cell>
          <cell r="J77">
            <v>0</v>
          </cell>
          <cell r="K77">
            <v>0</v>
          </cell>
        </row>
        <row r="78">
          <cell r="B78" t="str">
            <v>Margin Adjustment</v>
          </cell>
          <cell r="C78">
            <v>40368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81">
          <cell r="B81" t="str">
            <v>RRC</v>
          </cell>
          <cell r="C81" t="str">
            <v>01/01/09</v>
          </cell>
          <cell r="D81">
            <v>3.59E-4</v>
          </cell>
          <cell r="E81">
            <v>3.59E-4</v>
          </cell>
          <cell r="F81">
            <v>3.59E-4</v>
          </cell>
          <cell r="G81">
            <v>3.59E-4</v>
          </cell>
          <cell r="H81">
            <v>3.59E-4</v>
          </cell>
          <cell r="I81">
            <v>3.59E-4</v>
          </cell>
          <cell r="J81">
            <v>3.59E-4</v>
          </cell>
          <cell r="K81">
            <v>3.59E-4</v>
          </cell>
        </row>
        <row r="82">
          <cell r="B82" t="str">
            <v>RRC</v>
          </cell>
          <cell r="C82">
            <v>40026</v>
          </cell>
          <cell r="D82">
            <v>2.7490000000000001E-3</v>
          </cell>
          <cell r="E82">
            <v>2.7490000000000001E-3</v>
          </cell>
          <cell r="F82">
            <v>2.7490000000000001E-3</v>
          </cell>
          <cell r="G82">
            <v>2.7490000000000001E-3</v>
          </cell>
          <cell r="H82">
            <v>2.7490000000000001E-3</v>
          </cell>
          <cell r="I82">
            <v>2.7490000000000001E-3</v>
          </cell>
          <cell r="J82">
            <v>2.7490000000000001E-3</v>
          </cell>
          <cell r="K82">
            <v>2.7490000000000001E-3</v>
          </cell>
        </row>
        <row r="83">
          <cell r="B83" t="str">
            <v>RRC</v>
          </cell>
          <cell r="C83">
            <v>40179</v>
          </cell>
          <cell r="D83">
            <v>3.1210000000000001E-3</v>
          </cell>
          <cell r="E83">
            <v>3.1210000000000001E-3</v>
          </cell>
          <cell r="F83">
            <v>3.1210000000000001E-3</v>
          </cell>
          <cell r="G83">
            <v>3.1210000000000001E-3</v>
          </cell>
          <cell r="H83">
            <v>3.1210000000000001E-3</v>
          </cell>
          <cell r="I83">
            <v>3.1210000000000001E-3</v>
          </cell>
          <cell r="J83">
            <v>3.1210000000000001E-3</v>
          </cell>
          <cell r="K83">
            <v>3.1210000000000001E-3</v>
          </cell>
        </row>
        <row r="84">
          <cell r="B84" t="str">
            <v>RRC</v>
          </cell>
          <cell r="C84">
            <v>40748</v>
          </cell>
          <cell r="D84">
            <v>4.1840000000000002E-3</v>
          </cell>
          <cell r="E84">
            <v>4.1840000000000002E-3</v>
          </cell>
          <cell r="F84">
            <v>4.1840000000000002E-3</v>
          </cell>
          <cell r="G84">
            <v>4.1840000000000002E-3</v>
          </cell>
          <cell r="H84">
            <v>4.1840000000000002E-3</v>
          </cell>
          <cell r="I84">
            <v>4.1840000000000002E-3</v>
          </cell>
          <cell r="J84">
            <v>4.1840000000000002E-3</v>
          </cell>
          <cell r="K84">
            <v>4.1840000000000002E-3</v>
          </cell>
        </row>
        <row r="103">
          <cell r="B103" t="str">
            <v>WN Normalized Net Sales</v>
          </cell>
        </row>
        <row r="104">
          <cell r="B104">
            <v>0</v>
          </cell>
          <cell r="D104">
            <v>1396009</v>
          </cell>
          <cell r="G104">
            <v>682.34500000000003</v>
          </cell>
          <cell r="H104">
            <v>27772</v>
          </cell>
          <cell r="I104">
            <v>834903</v>
          </cell>
          <cell r="J104">
            <v>58143</v>
          </cell>
          <cell r="K104">
            <v>834903</v>
          </cell>
        </row>
        <row r="105">
          <cell r="B105">
            <v>0</v>
          </cell>
          <cell r="D105">
            <v>65</v>
          </cell>
        </row>
        <row r="106">
          <cell r="B106">
            <v>0</v>
          </cell>
          <cell r="E106">
            <v>2180</v>
          </cell>
          <cell r="F106">
            <v>151916</v>
          </cell>
        </row>
        <row r="107">
          <cell r="B107">
            <v>0</v>
          </cell>
          <cell r="E107">
            <v>258788</v>
          </cell>
          <cell r="F107">
            <v>493131</v>
          </cell>
        </row>
        <row r="108">
          <cell r="B108">
            <v>0</v>
          </cell>
          <cell r="E108">
            <v>0</v>
          </cell>
        </row>
        <row r="109">
          <cell r="B109">
            <v>0</v>
          </cell>
          <cell r="E109">
            <v>33</v>
          </cell>
        </row>
        <row r="110">
          <cell r="B110" t="str">
            <v>Total</v>
          </cell>
          <cell r="D110">
            <v>1396074</v>
          </cell>
          <cell r="E110">
            <v>261001</v>
          </cell>
          <cell r="F110">
            <v>645047</v>
          </cell>
          <cell r="G110">
            <v>682.34500000000003</v>
          </cell>
          <cell r="H110">
            <v>27772</v>
          </cell>
          <cell r="I110">
            <v>834903</v>
          </cell>
          <cell r="J110">
            <v>58143</v>
          </cell>
          <cell r="K110">
            <v>834903</v>
          </cell>
        </row>
        <row r="112">
          <cell r="B112" t="str">
            <v>Actual Units</v>
          </cell>
        </row>
        <row r="113">
          <cell r="B113">
            <v>0</v>
          </cell>
          <cell r="D113">
            <v>1478532</v>
          </cell>
          <cell r="G113">
            <v>560.15599999999995</v>
          </cell>
          <cell r="H113">
            <v>24150</v>
          </cell>
          <cell r="I113">
            <v>328307</v>
          </cell>
          <cell r="J113">
            <v>40676</v>
          </cell>
          <cell r="K113">
            <v>24375</v>
          </cell>
        </row>
        <row r="114">
          <cell r="B114">
            <v>0</v>
          </cell>
          <cell r="D114">
            <v>62</v>
          </cell>
        </row>
        <row r="115">
          <cell r="B115" t="str">
            <v>Delivery</v>
          </cell>
          <cell r="E115">
            <v>2069</v>
          </cell>
          <cell r="F115">
            <v>317633</v>
          </cell>
        </row>
        <row r="116">
          <cell r="B116" t="str">
            <v>Service Charge</v>
          </cell>
          <cell r="E116">
            <v>280326</v>
          </cell>
          <cell r="F116">
            <v>380452</v>
          </cell>
        </row>
        <row r="117">
          <cell r="B117" t="str">
            <v>Demand Charge</v>
          </cell>
          <cell r="E117">
            <v>0</v>
          </cell>
        </row>
        <row r="118">
          <cell r="B118" t="str">
            <v>Distribution Charge</v>
          </cell>
          <cell r="E118">
            <v>49</v>
          </cell>
        </row>
        <row r="119">
          <cell r="B119" t="str">
            <v>Off-Peak Dist</v>
          </cell>
          <cell r="D119">
            <v>1478594</v>
          </cell>
          <cell r="E119">
            <v>282444</v>
          </cell>
          <cell r="F119">
            <v>698085</v>
          </cell>
          <cell r="G119">
            <v>560.15599999999995</v>
          </cell>
          <cell r="H119">
            <v>24150</v>
          </cell>
          <cell r="I119">
            <v>328307</v>
          </cell>
          <cell r="J119">
            <v>40676</v>
          </cell>
          <cell r="K119">
            <v>24375</v>
          </cell>
        </row>
        <row r="121">
          <cell r="B121" t="str">
            <v>WN Units</v>
          </cell>
        </row>
        <row r="122">
          <cell r="B122" t="str">
            <v>Off-Peak Dist Charge - All Others</v>
          </cell>
          <cell r="D122">
            <v>1478532</v>
          </cell>
          <cell r="G122">
            <v>560.15599999999995</v>
          </cell>
          <cell r="H122">
            <v>24150</v>
          </cell>
          <cell r="I122">
            <v>328307</v>
          </cell>
          <cell r="J122">
            <v>40676</v>
          </cell>
          <cell r="K122">
            <v>24375</v>
          </cell>
        </row>
        <row r="123">
          <cell r="B123" t="str">
            <v>Distribution Charge 0-1,000 pre 7/14/97</v>
          </cell>
          <cell r="D123">
            <v>62</v>
          </cell>
        </row>
        <row r="124">
          <cell r="B124" t="str">
            <v>Distribution Charge over 1,000 pre 7/14/97</v>
          </cell>
          <cell r="E124">
            <v>2069</v>
          </cell>
          <cell r="F124">
            <v>317633</v>
          </cell>
        </row>
        <row r="125">
          <cell r="B125" t="str">
            <v>Distribution Charge 0-1,000 post 7/14/97</v>
          </cell>
          <cell r="E125">
            <v>280326</v>
          </cell>
          <cell r="F125">
            <v>380452</v>
          </cell>
        </row>
        <row r="126">
          <cell r="B126" t="str">
            <v>Distribution Charge over 1,000 post 7/14/97</v>
          </cell>
          <cell r="E126">
            <v>0</v>
          </cell>
        </row>
        <row r="127">
          <cell r="B127" t="str">
            <v xml:space="preserve">Single </v>
          </cell>
          <cell r="E127">
            <v>49</v>
          </cell>
        </row>
        <row r="128">
          <cell r="B128" t="str">
            <v>Double Inverted</v>
          </cell>
          <cell r="D128">
            <v>1478594</v>
          </cell>
          <cell r="E128">
            <v>282444</v>
          </cell>
          <cell r="F128">
            <v>698085</v>
          </cell>
          <cell r="G128">
            <v>560.15599999999995</v>
          </cell>
          <cell r="H128">
            <v>24150</v>
          </cell>
          <cell r="I128">
            <v>328307</v>
          </cell>
          <cell r="J128">
            <v>40676</v>
          </cell>
          <cell r="K128">
            <v>24375</v>
          </cell>
        </row>
        <row r="135">
          <cell r="C135" t="str">
            <v>DELIVERY RATES (x GPRC)</v>
          </cell>
        </row>
        <row r="136">
          <cell r="C136" t="str">
            <v>Feed to Rate Schedule Tabs</v>
          </cell>
        </row>
        <row r="137">
          <cell r="C137" t="str">
            <v>Proposed</v>
          </cell>
        </row>
        <row r="138">
          <cell r="C138" t="str">
            <v>Rates wo SUT</v>
          </cell>
        </row>
        <row r="142">
          <cell r="B142" t="str">
            <v>Delivery</v>
          </cell>
          <cell r="D142" t="str">
            <v>RSG</v>
          </cell>
          <cell r="E142" t="str">
            <v>GSG</v>
          </cell>
          <cell r="F142" t="str">
            <v>LVG</v>
          </cell>
          <cell r="G142" t="str">
            <v>SLG</v>
          </cell>
          <cell r="H142" t="str">
            <v>TSG-F</v>
          </cell>
          <cell r="I142" t="str">
            <v>TSG-NF</v>
          </cell>
          <cell r="J142" t="str">
            <v>CIG</v>
          </cell>
          <cell r="K142" t="str">
            <v>CSG</v>
          </cell>
        </row>
        <row r="143">
          <cell r="B143" t="str">
            <v>Service Charge</v>
          </cell>
          <cell r="C143">
            <v>42736</v>
          </cell>
          <cell r="D143">
            <v>5.46</v>
          </cell>
          <cell r="E143">
            <v>11.64</v>
          </cell>
          <cell r="F143">
            <v>100.12</v>
          </cell>
          <cell r="G143">
            <v>0</v>
          </cell>
          <cell r="H143">
            <v>552.58000000000004</v>
          </cell>
          <cell r="I143">
            <v>552.58000000000004</v>
          </cell>
          <cell r="J143">
            <v>142.52000000000001</v>
          </cell>
          <cell r="K143">
            <v>552.58000000000004</v>
          </cell>
        </row>
        <row r="144">
          <cell r="B144" t="str">
            <v>Demand Charge</v>
          </cell>
          <cell r="C144">
            <v>42736</v>
          </cell>
          <cell r="D144">
            <v>0</v>
          </cell>
          <cell r="E144">
            <v>0</v>
          </cell>
          <cell r="F144">
            <v>3.8439000000000001</v>
          </cell>
          <cell r="G144">
            <v>0</v>
          </cell>
          <cell r="H144">
            <v>1.8934</v>
          </cell>
          <cell r="I144">
            <v>0</v>
          </cell>
          <cell r="J144">
            <v>0</v>
          </cell>
          <cell r="K144">
            <v>0</v>
          </cell>
        </row>
        <row r="145">
          <cell r="B145" t="str">
            <v>Distribution Charge</v>
          </cell>
          <cell r="C145">
            <v>42856</v>
          </cell>
          <cell r="D145">
            <v>0.30896899999999999</v>
          </cell>
          <cell r="E145">
            <v>0</v>
          </cell>
          <cell r="F145">
            <v>0</v>
          </cell>
          <cell r="G145">
            <v>0</v>
          </cell>
          <cell r="H145">
            <v>7.2372000000000006E-2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Off-Peak Dist</v>
          </cell>
          <cell r="C146">
            <v>42856</v>
          </cell>
          <cell r="D146">
            <v>0.15448500000000001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Distribution Charge - Pre 7/14/97</v>
          </cell>
          <cell r="C147">
            <v>42736</v>
          </cell>
          <cell r="D147">
            <v>0</v>
          </cell>
          <cell r="E147">
            <v>0.25248799999999999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B148" t="str">
            <v>Distribution Charge - All Others</v>
          </cell>
          <cell r="C148">
            <v>42736</v>
          </cell>
          <cell r="D148">
            <v>0</v>
          </cell>
          <cell r="E148">
            <v>0.25248799999999999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B149" t="str">
            <v>Off-Peak Dist Charge - Pre 7/14/97</v>
          </cell>
          <cell r="C149">
            <v>42736</v>
          </cell>
          <cell r="D149">
            <v>0</v>
          </cell>
          <cell r="E149">
            <v>0.126244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B150" t="str">
            <v>Off-Peak Dist Charge - All Others</v>
          </cell>
          <cell r="C150">
            <v>42736</v>
          </cell>
          <cell r="D150">
            <v>0</v>
          </cell>
          <cell r="E150">
            <v>0.126244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Database"/>
      <sheetName val="Accum"/>
      <sheetName val="C"/>
      <sheetName val="Quarter"/>
      <sheetName val="Page 131"/>
      <sheetName val="NEW 3"/>
      <sheetName val="NEW 9"/>
      <sheetName val="12 Mths Ended Check"/>
      <sheetName val="Checking"/>
      <sheetName val="Page 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_Indiv_Cash_Flow"/>
      <sheetName val="CONSOLIDADO"/>
      <sheetName val="FX"/>
      <sheetName val="HOJA TRABAJO"/>
      <sheetName val="WORK CAPITAL"/>
      <sheetName val="EXPLICACION"/>
      <sheetName val="qe32"/>
      <sheetName val="PETT 1999 A-2 3-1-03"/>
      <sheetName val="PETT 2000 C-1 3-1-10"/>
      <sheetName val="PETT 1999 A-3 3-1-04 Libor"/>
      <sheetName val="PETT 1999 A-4 3-1-05"/>
      <sheetName val="PETT 1999 A-5 9-1-07 Libor"/>
      <sheetName val="PETT 1999 A-6 3-1-07"/>
      <sheetName val="PETT 1999 A-7  9-1-08"/>
      <sheetName val="PETT 2000 B-2 9-1-02"/>
      <sheetName val="PETT 2000 B-3 3-1-09"/>
      <sheetName val="PETT 2000 B-4 9-1-09"/>
      <sheetName val="Newc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V"/>
      <sheetName val="CE Monthly Cash Flow 2001"/>
      <sheetName val="CE Income Statement 2001-200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Plan lookup"/>
      <sheetName val="2010 Plan 2-1-10 320pm"/>
      <sheetName val="Instructions"/>
      <sheetName val="Directions"/>
      <sheetName val="Fringe Comparison"/>
      <sheetName val="Impact Analysis"/>
      <sheetName val="2011 6-24-10"/>
      <sheetName val="2011 5-25-10"/>
      <sheetName val="Svc Master proof"/>
      <sheetName val="Plan Control Totals (Jim 12-16)"/>
      <sheetName val=" 12-20 refresh notes"/>
      <sheetName val="2011 labor &amp; fringe"/>
      <sheetName val="2011"/>
      <sheetName val="2012"/>
      <sheetName val="2013"/>
      <sheetName val="2014"/>
      <sheetName val="2015"/>
      <sheetName val="escalation %'s"/>
      <sheetName val="Look-Up"/>
      <sheetName val="Headcount"/>
      <sheetName val="2010-2014 O&amp;M"/>
      <sheetName val="2011 YE fringe update"/>
      <sheetName val="2011 YE incentive update"/>
      <sheetName val="2011 Exp SAP Plan"/>
      <sheetName val="2011 Billings SAP Plan"/>
      <sheetName val="2010 YE FTEs"/>
      <sheetName val="SAP Exp Plan 2-15-11"/>
      <sheetName val="May Upload Restate"/>
      <sheetName val="Summary_All"/>
      <sheetName val="Financial Svcs"/>
      <sheetName val="Bus Ops"/>
      <sheetName val="SC Ops"/>
      <sheetName val="General Counsel"/>
      <sheetName val="Strat, Dev &amp; Pub Affrs"/>
      <sheetName val="HResources"/>
      <sheetName val="Exec"/>
      <sheetName val="Misc."/>
      <sheetName val="ASD"/>
      <sheetName val="BAR"/>
      <sheetName val="Comm"/>
      <sheetName val="Corp Dev"/>
      <sheetName val="Corp Secre"/>
      <sheetName val="Corp Strat"/>
      <sheetName val="ESCD"/>
      <sheetName val="ERM"/>
      <sheetName val="Holdings"/>
      <sheetName val="HR"/>
      <sheetName val="IT"/>
      <sheetName val="IAC"/>
      <sheetName val="Inv Rel"/>
      <sheetName val="Law"/>
      <sheetName val="NERC"/>
      <sheetName val="Pwr Fin"/>
      <sheetName val="Procurement"/>
      <sheetName val="PSEG Fin"/>
      <sheetName val="PSEG Exec Off"/>
      <sheetName val="Pub Affrs"/>
      <sheetName val="Rec Mgmt"/>
      <sheetName val="SCF"/>
      <sheetName val="Treas Mgmt"/>
      <sheetName val="Val and Plan"/>
      <sheetName val="Emp Fringe"/>
      <sheetName val="OH Pool"/>
      <sheetName val="SC Adj"/>
      <sheetName val="Misc Acctg"/>
      <sheetName val="spine insert"/>
      <sheetName val="Residual %s"/>
      <sheetName val="BPRs"/>
      <sheetName val="misc acct check 2011-14"/>
      <sheetName val="ExecAnalysis"/>
      <sheetName val="2011-2014 Roll-Up"/>
      <sheetName val="Int Cap"/>
      <sheetName val="2011-2014 summary"/>
      <sheetName val="Mike's summary"/>
      <sheetName val="PA lookups"/>
      <sheetName val="line checks"/>
      <sheetName val="tuition"/>
      <sheetName val="fleet"/>
      <sheetName val="escalation rates"/>
      <sheetName val="Summary Oct28"/>
      <sheetName val="2011-2015 O&amp;M"/>
      <sheetName val="11Fcst - Billing"/>
      <sheetName val="11Fcst - Exp"/>
      <sheetName val="EHS (old)"/>
      <sheetName val="Fed Affrs (old)"/>
      <sheetName val="St Govt (old)"/>
      <sheetName val="IA (old)"/>
      <sheetName val="Int Contr (old)"/>
      <sheetName val="Claims (old)"/>
      <sheetName val="Treas (old)"/>
      <sheetName val="Treas HQ (old)"/>
      <sheetName val="10+2 comparisons"/>
      <sheetName val="Law NERC CIP transfer 10-11"/>
      <sheetName val="Procurement transfer 10-11"/>
      <sheetName val="PSEG Fin 10-12"/>
      <sheetName val="Dept Look-Ups"/>
      <sheetName val="O&amp;M"/>
      <sheetName val="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D5" t="str">
            <v>Acctg Svcs</v>
          </cell>
          <cell r="E5">
            <v>-717152.77052088827</v>
          </cell>
        </row>
        <row r="6">
          <cell r="D6" t="str">
            <v>BA&amp;R</v>
          </cell>
          <cell r="E6">
            <v>-243661.88078277721</v>
          </cell>
        </row>
        <row r="7">
          <cell r="D7" t="str">
            <v>Comm &amp; Adv</v>
          </cell>
          <cell r="E7">
            <v>-207821.20200242708</v>
          </cell>
        </row>
        <row r="8">
          <cell r="D8" t="str">
            <v>Corp Dev</v>
          </cell>
          <cell r="E8">
            <v>-36210.309085240035</v>
          </cell>
        </row>
        <row r="9">
          <cell r="D9" t="str">
            <v>Corp Secre</v>
          </cell>
          <cell r="E9">
            <v>-27925.868910601654</v>
          </cell>
        </row>
        <row r="10">
          <cell r="D10" t="str">
            <v>Corp Strat</v>
          </cell>
          <cell r="E10">
            <v>-92810.54851129523</v>
          </cell>
        </row>
        <row r="11">
          <cell r="D11" t="str">
            <v>ERM</v>
          </cell>
          <cell r="E11">
            <v>-141845.72781132732</v>
          </cell>
        </row>
        <row r="12">
          <cell r="D12" t="str">
            <v>Fringe</v>
          </cell>
          <cell r="E12">
            <v>125942.99858921766</v>
          </cell>
        </row>
        <row r="13">
          <cell r="D13" t="str">
            <v>Holdings</v>
          </cell>
          <cell r="E13">
            <v>-28217.344156348845</v>
          </cell>
        </row>
        <row r="14">
          <cell r="D14" t="str">
            <v>HR</v>
          </cell>
          <cell r="E14">
            <v>-737203.37980426941</v>
          </cell>
        </row>
        <row r="15">
          <cell r="D15" t="str">
            <v>IT</v>
          </cell>
          <cell r="E15">
            <v>-1695153.3106407858</v>
          </cell>
        </row>
        <row r="16">
          <cell r="D16" t="str">
            <v>IAC</v>
          </cell>
          <cell r="E16">
            <v>-218987.28556907782</v>
          </cell>
        </row>
        <row r="17">
          <cell r="D17" t="str">
            <v>Inv Rel</v>
          </cell>
          <cell r="E17">
            <v>-30942.452213890007</v>
          </cell>
        </row>
        <row r="18">
          <cell r="D18" t="str">
            <v>Law</v>
          </cell>
          <cell r="E18">
            <v>-614397.21193106659</v>
          </cell>
        </row>
        <row r="19">
          <cell r="D19" t="str">
            <v>PSAP</v>
          </cell>
          <cell r="E19">
            <v>-132356.18066344189</v>
          </cell>
        </row>
        <row r="20">
          <cell r="D20" t="str">
            <v>Power</v>
          </cell>
          <cell r="E20">
            <v>-536895.82670511771</v>
          </cell>
        </row>
        <row r="21">
          <cell r="D21" t="str">
            <v>Procurement</v>
          </cell>
          <cell r="E21">
            <v>-578817.71592572192</v>
          </cell>
        </row>
        <row r="22">
          <cell r="D22" t="str">
            <v>PSEG Fin</v>
          </cell>
          <cell r="E22">
            <v>-352610.45356223499</v>
          </cell>
        </row>
        <row r="23">
          <cell r="D23" t="str">
            <v>PSEG Exec Off</v>
          </cell>
          <cell r="E23">
            <v>85699.594759999774</v>
          </cell>
          <cell r="F23">
            <v>433000</v>
          </cell>
        </row>
        <row r="24">
          <cell r="D24" t="str">
            <v>Pub Affrs</v>
          </cell>
          <cell r="E24">
            <v>-404068.78178656707</v>
          </cell>
        </row>
        <row r="25">
          <cell r="D25" t="str">
            <v>Rec Mgmt</v>
          </cell>
          <cell r="E25">
            <v>-30610.899819829996</v>
          </cell>
        </row>
        <row r="26">
          <cell r="D26" t="str">
            <v>SC Adj</v>
          </cell>
        </row>
        <row r="27">
          <cell r="D27" t="str">
            <v>SCF</v>
          </cell>
          <cell r="E27">
            <v>-148351.90235588921</v>
          </cell>
        </row>
        <row r="28">
          <cell r="D28" t="str">
            <v>Treas</v>
          </cell>
          <cell r="E28">
            <v>-242762.18118745345</v>
          </cell>
        </row>
        <row r="29">
          <cell r="D29" t="str">
            <v>Treas HQ</v>
          </cell>
          <cell r="E29">
            <v>-76847.974745013111</v>
          </cell>
        </row>
        <row r="30">
          <cell r="D30" t="str">
            <v>Treas Mgmt Svcs</v>
          </cell>
          <cell r="E30">
            <v>-319610.22643883107</v>
          </cell>
        </row>
        <row r="31">
          <cell r="D31" t="str">
            <v>Val and Plan</v>
          </cell>
          <cell r="E31">
            <v>-117771.31415157893</v>
          </cell>
        </row>
        <row r="32">
          <cell r="D32" t="str">
            <v>Dept Sub-Total</v>
          </cell>
          <cell r="E32">
            <v>-7327722.9985892177</v>
          </cell>
          <cell r="F32">
            <v>433000</v>
          </cell>
        </row>
        <row r="33">
          <cell r="D33" t="str">
            <v>Misc Acctg</v>
          </cell>
          <cell r="E33">
            <v>-155220</v>
          </cell>
        </row>
        <row r="34">
          <cell r="D34" t="str">
            <v>Grand Total</v>
          </cell>
          <cell r="E34">
            <v>-7357000</v>
          </cell>
          <cell r="F34">
            <v>433000</v>
          </cell>
        </row>
      </sheetData>
      <sheetData sheetId="22" refreshError="1">
        <row r="5">
          <cell r="D5" t="str">
            <v>Acctg Svcs</v>
          </cell>
          <cell r="E5">
            <v>-160881.75963333328</v>
          </cell>
        </row>
        <row r="6">
          <cell r="D6" t="str">
            <v>BA&amp;R</v>
          </cell>
          <cell r="E6">
            <v>28442.83920000025</v>
          </cell>
        </row>
        <row r="7">
          <cell r="D7" t="str">
            <v>Comm &amp; Adv</v>
          </cell>
          <cell r="E7">
            <v>-3844.8555999999808</v>
          </cell>
        </row>
        <row r="8">
          <cell r="D8" t="str">
            <v>Corp Dev</v>
          </cell>
          <cell r="E8">
            <v>1536.8066666666564</v>
          </cell>
        </row>
        <row r="9">
          <cell r="D9" t="str">
            <v>Corp Secre</v>
          </cell>
          <cell r="E9">
            <v>19879.78</v>
          </cell>
        </row>
        <row r="10">
          <cell r="D10" t="str">
            <v>Corp Strat</v>
          </cell>
          <cell r="E10">
            <v>1275.5466666666616</v>
          </cell>
        </row>
        <row r="11">
          <cell r="D11" t="str">
            <v>ERM</v>
          </cell>
          <cell r="E11">
            <v>-7211.320000000007</v>
          </cell>
        </row>
        <row r="12">
          <cell r="D12" t="str">
            <v>Fringe</v>
          </cell>
        </row>
        <row r="13">
          <cell r="D13" t="str">
            <v>Holdings</v>
          </cell>
          <cell r="E13">
            <v>-59793.587466666795</v>
          </cell>
        </row>
        <row r="14">
          <cell r="D14" t="str">
            <v>HR</v>
          </cell>
          <cell r="E14">
            <v>195353.88121200056</v>
          </cell>
        </row>
        <row r="15">
          <cell r="D15" t="str">
            <v>IT</v>
          </cell>
          <cell r="E15">
            <v>248554.83</v>
          </cell>
        </row>
        <row r="16">
          <cell r="D16" t="str">
            <v>IAC</v>
          </cell>
          <cell r="E16">
            <v>39172.539486000009</v>
          </cell>
        </row>
        <row r="17">
          <cell r="D17" t="str">
            <v>Inv Rel</v>
          </cell>
          <cell r="E17">
            <v>-17203.2</v>
          </cell>
        </row>
        <row r="18">
          <cell r="D18" t="str">
            <v>Law</v>
          </cell>
          <cell r="E18">
            <v>258163.95590476156</v>
          </cell>
        </row>
        <row r="19">
          <cell r="D19" t="str">
            <v>PSAP</v>
          </cell>
          <cell r="E19">
            <v>-72848.025794666726</v>
          </cell>
        </row>
        <row r="20">
          <cell r="D20" t="str">
            <v>Power</v>
          </cell>
          <cell r="E20">
            <v>-66739.429833333328</v>
          </cell>
        </row>
        <row r="21">
          <cell r="D21" t="str">
            <v>Procurement</v>
          </cell>
          <cell r="E21">
            <v>76890.908998318948</v>
          </cell>
        </row>
        <row r="22">
          <cell r="D22" t="str">
            <v>PSEG Fin</v>
          </cell>
          <cell r="E22">
            <v>361400</v>
          </cell>
        </row>
        <row r="23">
          <cell r="D23" t="str">
            <v>PSEG Exec Off</v>
          </cell>
          <cell r="E23">
            <v>280476.83199999994</v>
          </cell>
        </row>
        <row r="24">
          <cell r="D24" t="str">
            <v>Pub Affrs</v>
          </cell>
          <cell r="E24">
            <v>-31125.675599999988</v>
          </cell>
        </row>
        <row r="25">
          <cell r="D25" t="str">
            <v>Rec Mgmt</v>
          </cell>
          <cell r="E25">
            <v>8722.44</v>
          </cell>
        </row>
        <row r="26">
          <cell r="D26" t="str">
            <v>SC Adj</v>
          </cell>
        </row>
        <row r="27">
          <cell r="D27" t="str">
            <v>SCF</v>
          </cell>
          <cell r="E27">
            <v>42946.986666666635</v>
          </cell>
        </row>
        <row r="28">
          <cell r="D28" t="str">
            <v>Treas</v>
          </cell>
        </row>
        <row r="29">
          <cell r="D29" t="str">
            <v>Treas HQ</v>
          </cell>
        </row>
        <row r="30">
          <cell r="D30" t="str">
            <v>Treas Mgmt Svcs</v>
          </cell>
          <cell r="E30">
            <v>197155.66765714285</v>
          </cell>
        </row>
        <row r="31">
          <cell r="D31" t="str">
            <v>Val and Plan</v>
          </cell>
          <cell r="E31">
            <v>60183.468466666585</v>
          </cell>
        </row>
        <row r="32">
          <cell r="D32" t="str">
            <v>Dept Sub-Total</v>
          </cell>
        </row>
        <row r="33">
          <cell r="D33" t="str">
            <v>Misc Acctg</v>
          </cell>
        </row>
        <row r="34">
          <cell r="D34" t="str">
            <v>Grand Total</v>
          </cell>
          <cell r="E34">
            <v>1400508.6289968905</v>
          </cell>
        </row>
      </sheetData>
      <sheetData sheetId="23" refreshError="1"/>
      <sheetData sheetId="24" refreshError="1"/>
      <sheetData sheetId="25" refreshError="1"/>
      <sheetData sheetId="26" refreshError="1">
        <row r="2">
          <cell r="A2" t="str">
            <v>Acctg SvcsApplied Labor</v>
          </cell>
          <cell r="B2" t="str">
            <v>Acctg Svcs</v>
          </cell>
          <cell r="C2" t="str">
            <v>SECONDARY EXPENSES</v>
          </cell>
          <cell r="D2" t="str">
            <v>Applied Labor</v>
          </cell>
          <cell r="E2" t="str">
            <v>Applied Labor</v>
          </cell>
          <cell r="F2" t="str">
            <v>ASD</v>
          </cell>
          <cell r="G2">
            <v>-1.9790604710578918E-9</v>
          </cell>
        </row>
        <row r="3">
          <cell r="A3" t="str">
            <v>BA&amp;RApplied Labor</v>
          </cell>
          <cell r="B3" t="str">
            <v>BA&amp;R</v>
          </cell>
          <cell r="C3" t="str">
            <v>SECONDARY EXPENSES</v>
          </cell>
          <cell r="D3" t="str">
            <v>Applied Labor</v>
          </cell>
          <cell r="E3" t="str">
            <v>Applied Labor</v>
          </cell>
          <cell r="F3" t="str">
            <v>BAR</v>
          </cell>
          <cell r="G3">
            <v>4.6566128730773926E-10</v>
          </cell>
        </row>
        <row r="4">
          <cell r="A4" t="str">
            <v>Comm &amp; AdvApplied Labor</v>
          </cell>
          <cell r="B4" t="str">
            <v>Comm &amp; Adv</v>
          </cell>
          <cell r="C4" t="str">
            <v>SECONDARY EXPENSES</v>
          </cell>
          <cell r="D4" t="str">
            <v>Applied Labor</v>
          </cell>
          <cell r="E4" t="str">
            <v>Applied Labor</v>
          </cell>
          <cell r="F4" t="str">
            <v>Comm Adv</v>
          </cell>
          <cell r="G4">
            <v>-4.6566128730773926E-10</v>
          </cell>
        </row>
        <row r="5">
          <cell r="A5" t="str">
            <v>Corp DevApplied Labor</v>
          </cell>
          <cell r="B5" t="str">
            <v>Corp Dev</v>
          </cell>
          <cell r="C5" t="str">
            <v>SECONDARY EXPENSES</v>
          </cell>
          <cell r="D5" t="str">
            <v>Applied Labor</v>
          </cell>
          <cell r="E5" t="str">
            <v>Applied Labor</v>
          </cell>
          <cell r="F5" t="str">
            <v>Corp Dev</v>
          </cell>
          <cell r="G5">
            <v>0</v>
          </cell>
        </row>
        <row r="6">
          <cell r="A6" t="str">
            <v>Corp SecreApplied Labor</v>
          </cell>
          <cell r="B6" t="str">
            <v>Corp Secre</v>
          </cell>
          <cell r="C6" t="str">
            <v>SECONDARY EXPENSES</v>
          </cell>
          <cell r="D6" t="str">
            <v>Applied Labor</v>
          </cell>
          <cell r="E6" t="str">
            <v>Applied Labor</v>
          </cell>
          <cell r="F6" t="str">
            <v>Corp Secr</v>
          </cell>
          <cell r="G6">
            <v>0</v>
          </cell>
        </row>
        <row r="7">
          <cell r="A7" t="str">
            <v>Corp StratApplied Labor</v>
          </cell>
          <cell r="B7" t="str">
            <v>Corp Strat</v>
          </cell>
          <cell r="C7" t="str">
            <v>SECONDARY EXPENSES</v>
          </cell>
          <cell r="D7" t="str">
            <v>Applied Labor</v>
          </cell>
          <cell r="E7" t="str">
            <v>Applied Labor</v>
          </cell>
          <cell r="F7" t="str">
            <v>Corp Strat</v>
          </cell>
          <cell r="G7">
            <v>3.4924596548080444E-10</v>
          </cell>
        </row>
        <row r="8">
          <cell r="A8" t="str">
            <v>ERMApplied Labor</v>
          </cell>
          <cell r="B8" t="str">
            <v>ERM</v>
          </cell>
          <cell r="C8" t="str">
            <v>SECONDARY EXPENSES</v>
          </cell>
          <cell r="D8" t="str">
            <v>Applied Labor</v>
          </cell>
          <cell r="E8" t="str">
            <v>Applied Labor</v>
          </cell>
          <cell r="F8" t="str">
            <v>ERM</v>
          </cell>
          <cell r="G8">
            <v>1.1641532182693481E-10</v>
          </cell>
        </row>
        <row r="9">
          <cell r="A9" t="str">
            <v>HoldingsApplied Labor</v>
          </cell>
          <cell r="B9" t="str">
            <v>Holdings</v>
          </cell>
          <cell r="C9" t="str">
            <v>SECONDARY EXPENSES</v>
          </cell>
          <cell r="D9" t="str">
            <v>Applied Labor</v>
          </cell>
          <cell r="E9" t="str">
            <v>Applied Labor</v>
          </cell>
          <cell r="F9" t="str">
            <v>Holdg Fin</v>
          </cell>
          <cell r="G9">
            <v>-5.8207660913467407E-11</v>
          </cell>
        </row>
        <row r="10">
          <cell r="A10" t="str">
            <v>HRApplied Labor</v>
          </cell>
          <cell r="B10" t="str">
            <v>HR</v>
          </cell>
          <cell r="C10" t="str">
            <v>SECONDARY EXPENSES</v>
          </cell>
          <cell r="D10" t="str">
            <v>Applied Labor</v>
          </cell>
          <cell r="E10" t="str">
            <v>Applied Labor</v>
          </cell>
          <cell r="F10" t="str">
            <v>HR</v>
          </cell>
          <cell r="G10">
            <v>0</v>
          </cell>
        </row>
        <row r="11">
          <cell r="A11" t="str">
            <v>IACApplied Labor</v>
          </cell>
          <cell r="B11" t="str">
            <v>IAC</v>
          </cell>
          <cell r="C11" t="str">
            <v>SECONDARY EXPENSES</v>
          </cell>
          <cell r="D11" t="str">
            <v>Applied Labor</v>
          </cell>
          <cell r="E11" t="str">
            <v>Applied Labor</v>
          </cell>
          <cell r="F11" t="str">
            <v>Audit/ Control</v>
          </cell>
          <cell r="G11">
            <v>0</v>
          </cell>
        </row>
        <row r="12">
          <cell r="A12" t="str">
            <v>Inv RelApplied Labor</v>
          </cell>
          <cell r="B12" t="str">
            <v>Inv Rel</v>
          </cell>
          <cell r="C12" t="str">
            <v>SECONDARY EXPENSES</v>
          </cell>
          <cell r="D12" t="str">
            <v>Applied Labor</v>
          </cell>
          <cell r="E12" t="str">
            <v>Applied Labor</v>
          </cell>
          <cell r="F12" t="str">
            <v>Inv Rel</v>
          </cell>
          <cell r="G12">
            <v>0</v>
          </cell>
        </row>
        <row r="13">
          <cell r="A13" t="str">
            <v>ITApplied Labor</v>
          </cell>
          <cell r="B13" t="str">
            <v>IT</v>
          </cell>
          <cell r="C13" t="str">
            <v>CAPITAL</v>
          </cell>
          <cell r="D13" t="str">
            <v>Applied Labor</v>
          </cell>
          <cell r="E13" t="str">
            <v>Applied Labor</v>
          </cell>
          <cell r="F13" t="str">
            <v>IT</v>
          </cell>
        </row>
        <row r="14">
          <cell r="A14" t="str">
            <v>ITApplied Labor</v>
          </cell>
          <cell r="B14" t="str">
            <v>IT</v>
          </cell>
          <cell r="C14" t="str">
            <v>SECONDARY EXPENSES</v>
          </cell>
          <cell r="D14" t="str">
            <v>Applied Labor</v>
          </cell>
          <cell r="E14" t="str">
            <v>Applied Labor</v>
          </cell>
          <cell r="F14" t="str">
            <v>IT</v>
          </cell>
          <cell r="G14">
            <v>-986291.32000002614</v>
          </cell>
        </row>
        <row r="15">
          <cell r="A15" t="str">
            <v>LawApplied Labor</v>
          </cell>
          <cell r="B15" t="str">
            <v>Law</v>
          </cell>
          <cell r="C15" t="str">
            <v>SECONDARY EXPENSES</v>
          </cell>
          <cell r="D15" t="str">
            <v>Applied Labor</v>
          </cell>
          <cell r="E15" t="str">
            <v>Applied Labor</v>
          </cell>
          <cell r="F15" t="str">
            <v>Law</v>
          </cell>
          <cell r="G15">
            <v>2.1391315385699272E-9</v>
          </cell>
        </row>
        <row r="16">
          <cell r="A16" t="str">
            <v>LawApplied Labor</v>
          </cell>
          <cell r="B16" t="str">
            <v>Law</v>
          </cell>
          <cell r="C16" t="str">
            <v>SECONDARY EXPENSES</v>
          </cell>
          <cell r="D16" t="str">
            <v>Applied Labor</v>
          </cell>
          <cell r="E16" t="str">
            <v>Applied Labor</v>
          </cell>
          <cell r="F16" t="str">
            <v>NERC</v>
          </cell>
          <cell r="G16">
            <v>5.8207660913467407E-11</v>
          </cell>
        </row>
        <row r="17">
          <cell r="A17" t="str">
            <v>ProcurementApplied Labor</v>
          </cell>
          <cell r="B17" t="str">
            <v>Procurement</v>
          </cell>
          <cell r="C17" t="str">
            <v>SECONDARY EXPENSES</v>
          </cell>
          <cell r="D17" t="str">
            <v>Applied Labor</v>
          </cell>
          <cell r="E17" t="str">
            <v>Applied Labor</v>
          </cell>
          <cell r="F17" t="str">
            <v>Procmt</v>
          </cell>
          <cell r="G17">
            <v>-3.4924596548080444E-10</v>
          </cell>
        </row>
        <row r="18">
          <cell r="A18" t="str">
            <v>PSAPApplied Labor</v>
          </cell>
          <cell r="B18" t="str">
            <v>PSAP</v>
          </cell>
          <cell r="C18" t="str">
            <v>SECONDARY EXPENSES</v>
          </cell>
          <cell r="D18" t="str">
            <v>Applied Labor</v>
          </cell>
          <cell r="E18" t="str">
            <v>Applied Labor</v>
          </cell>
          <cell r="F18" t="str">
            <v>Payroll AP</v>
          </cell>
          <cell r="G18">
            <v>0</v>
          </cell>
        </row>
        <row r="19">
          <cell r="A19" t="str">
            <v>PSEG Exec OffApplied Labor</v>
          </cell>
          <cell r="B19" t="str">
            <v>PSEG Exec Off</v>
          </cell>
          <cell r="C19" t="str">
            <v>SECONDARY EXPENSES</v>
          </cell>
          <cell r="D19" t="str">
            <v>Applied Labor</v>
          </cell>
          <cell r="E19" t="str">
            <v>Applied Labor</v>
          </cell>
          <cell r="F19" t="str">
            <v>Exec</v>
          </cell>
          <cell r="G19">
            <v>0</v>
          </cell>
        </row>
        <row r="20">
          <cell r="A20" t="str">
            <v>PSEG FinApplied Labor</v>
          </cell>
          <cell r="B20" t="str">
            <v>PSEG Fin</v>
          </cell>
          <cell r="C20" t="str">
            <v>SECONDARY EXPENSES</v>
          </cell>
          <cell r="D20" t="str">
            <v>Applied Labor</v>
          </cell>
          <cell r="E20" t="str">
            <v>Applied Labor</v>
          </cell>
          <cell r="F20" t="str">
            <v>PSE&amp;G Fin</v>
          </cell>
          <cell r="G20">
            <v>2.3283064365386963E-10</v>
          </cell>
        </row>
        <row r="21">
          <cell r="A21" t="str">
            <v>Pub AffrsApplied Labor</v>
          </cell>
          <cell r="B21" t="str">
            <v>Pub Affrs</v>
          </cell>
          <cell r="C21" t="str">
            <v>SECONDARY EXPENSES</v>
          </cell>
          <cell r="D21" t="str">
            <v>Applied Labor</v>
          </cell>
          <cell r="E21" t="str">
            <v>Applied Labor</v>
          </cell>
          <cell r="F21" t="str">
            <v>Pub Affr</v>
          </cell>
          <cell r="G21">
            <v>-4.6566128730773926E-10</v>
          </cell>
        </row>
        <row r="22">
          <cell r="A22" t="str">
            <v>PowerApplied Labor</v>
          </cell>
          <cell r="B22" t="str">
            <v>Power</v>
          </cell>
          <cell r="C22" t="str">
            <v>SECONDARY EXPENSES</v>
          </cell>
          <cell r="D22" t="str">
            <v>Applied Labor</v>
          </cell>
          <cell r="E22" t="str">
            <v>Applied Labor</v>
          </cell>
          <cell r="F22" t="str">
            <v>Pwr Fin</v>
          </cell>
          <cell r="G22">
            <v>-1.1350493878126144E-9</v>
          </cell>
        </row>
        <row r="23">
          <cell r="A23" t="str">
            <v>Rec MgmtApplied Labor</v>
          </cell>
          <cell r="B23" t="str">
            <v>Rec Mgmt</v>
          </cell>
          <cell r="C23" t="str">
            <v>SECONDARY EXPENSES</v>
          </cell>
          <cell r="D23" t="str">
            <v>Applied Labor</v>
          </cell>
          <cell r="E23" t="str">
            <v>Applied Labor</v>
          </cell>
          <cell r="F23" t="str">
            <v>Rec Mgmt</v>
          </cell>
          <cell r="G23">
            <v>-1.1641532182693481E-10</v>
          </cell>
        </row>
        <row r="24">
          <cell r="A24" t="str">
            <v>SCFApplied Labor</v>
          </cell>
          <cell r="B24" t="str">
            <v>SCF</v>
          </cell>
          <cell r="C24" t="str">
            <v>SECONDARY EXPENSES</v>
          </cell>
          <cell r="D24" t="str">
            <v>Applied Labor</v>
          </cell>
          <cell r="E24" t="str">
            <v>Applied Labor</v>
          </cell>
          <cell r="F24" t="str">
            <v>SC Fin</v>
          </cell>
          <cell r="G24">
            <v>-4.0745362639427185E-10</v>
          </cell>
        </row>
        <row r="25">
          <cell r="A25" t="str">
            <v>Treas Mgmt SvcsApplied Labor</v>
          </cell>
          <cell r="B25" t="str">
            <v>Treas Mgmt Svcs</v>
          </cell>
          <cell r="C25" t="str">
            <v>CAPITAL</v>
          </cell>
          <cell r="D25" t="str">
            <v>Applied Labor</v>
          </cell>
          <cell r="E25" t="str">
            <v>Applied Labor</v>
          </cell>
          <cell r="F25" t="str">
            <v>Treas</v>
          </cell>
        </row>
        <row r="26">
          <cell r="A26" t="str">
            <v>Treas Mgmt SvcsApplied Labor</v>
          </cell>
          <cell r="B26" t="str">
            <v>Treas Mgmt Svcs</v>
          </cell>
          <cell r="C26" t="str">
            <v>SECONDARY EXPENSES</v>
          </cell>
          <cell r="D26" t="str">
            <v>Applied Labor</v>
          </cell>
          <cell r="E26" t="str">
            <v>Applied Labor</v>
          </cell>
          <cell r="F26" t="str">
            <v>Treas</v>
          </cell>
          <cell r="G26">
            <v>-85404.240000000224</v>
          </cell>
        </row>
        <row r="27">
          <cell r="A27" t="str">
            <v>Val and PlanApplied Labor</v>
          </cell>
          <cell r="B27" t="str">
            <v>Val and Plan</v>
          </cell>
          <cell r="C27" t="str">
            <v>SECONDARY EXPENSES</v>
          </cell>
          <cell r="D27" t="str">
            <v>Applied Labor</v>
          </cell>
          <cell r="E27" t="str">
            <v>Applied Labor</v>
          </cell>
          <cell r="F27" t="str">
            <v>V&amp;P</v>
          </cell>
          <cell r="G27">
            <v>-1.1641532182693481E-10</v>
          </cell>
        </row>
        <row r="28">
          <cell r="A28" t="str">
            <v>PSEG Exec OffClient Invest</v>
          </cell>
          <cell r="B28" t="str">
            <v>PSEG Exec Off</v>
          </cell>
          <cell r="C28" t="str">
            <v>CAPITAL</v>
          </cell>
          <cell r="D28" t="str">
            <v>Client Investment</v>
          </cell>
          <cell r="E28" t="str">
            <v>Client Invest</v>
          </cell>
          <cell r="F28" t="str">
            <v>Exec</v>
          </cell>
        </row>
        <row r="29">
          <cell r="A29" t="str">
            <v>PSEG Exec OffClient Invest</v>
          </cell>
          <cell r="B29" t="str">
            <v>PSEG Exec Off</v>
          </cell>
          <cell r="C29" t="str">
            <v>SECONDARY EXPENSES</v>
          </cell>
          <cell r="D29" t="str">
            <v>Client Investment</v>
          </cell>
          <cell r="E29" t="str">
            <v>Client Invest</v>
          </cell>
          <cell r="F29" t="str">
            <v>Exec</v>
          </cell>
          <cell r="G29">
            <v>974765</v>
          </cell>
        </row>
        <row r="30">
          <cell r="A30" t="str">
            <v>Acctg SvcsDAS</v>
          </cell>
          <cell r="B30" t="str">
            <v>Acctg Svcs</v>
          </cell>
          <cell r="C30" t="str">
            <v>SECONDARY EXPENSES</v>
          </cell>
          <cell r="D30" t="str">
            <v>DAS</v>
          </cell>
          <cell r="E30" t="str">
            <v>DAS</v>
          </cell>
          <cell r="F30" t="str">
            <v>ASD</v>
          </cell>
          <cell r="G30">
            <v>128426</v>
          </cell>
        </row>
        <row r="31">
          <cell r="A31" t="str">
            <v>BA&amp;RDAS</v>
          </cell>
          <cell r="B31" t="str">
            <v>BA&amp;R</v>
          </cell>
          <cell r="C31" t="str">
            <v>SECONDARY EXPENSES</v>
          </cell>
          <cell r="D31" t="str">
            <v>DAS</v>
          </cell>
          <cell r="E31" t="str">
            <v>DAS</v>
          </cell>
          <cell r="F31" t="str">
            <v>BAR</v>
          </cell>
          <cell r="G31">
            <v>540597</v>
          </cell>
        </row>
        <row r="32">
          <cell r="A32" t="str">
            <v>Comm &amp; AdvDAS</v>
          </cell>
          <cell r="B32" t="str">
            <v>Comm &amp; Adv</v>
          </cell>
          <cell r="C32" t="str">
            <v>SECONDARY EXPENSES</v>
          </cell>
          <cell r="D32" t="str">
            <v>DAS</v>
          </cell>
          <cell r="E32" t="str">
            <v>DAS</v>
          </cell>
          <cell r="F32" t="str">
            <v>Comm Adv</v>
          </cell>
          <cell r="G32">
            <v>312078</v>
          </cell>
        </row>
        <row r="33">
          <cell r="A33" t="str">
            <v>Corp SecreDAS</v>
          </cell>
          <cell r="B33" t="str">
            <v>Corp Secre</v>
          </cell>
          <cell r="C33" t="str">
            <v>SECONDARY EXPENSES</v>
          </cell>
          <cell r="D33" t="str">
            <v>DAS</v>
          </cell>
          <cell r="E33" t="str">
            <v>DAS</v>
          </cell>
          <cell r="F33" t="str">
            <v>Corp Secr</v>
          </cell>
          <cell r="G33">
            <v>11663</v>
          </cell>
        </row>
        <row r="34">
          <cell r="A34" t="str">
            <v>ERMDAS</v>
          </cell>
          <cell r="B34" t="str">
            <v>ERM</v>
          </cell>
          <cell r="C34" t="str">
            <v>SECONDARY EXPENSES</v>
          </cell>
          <cell r="D34" t="str">
            <v>DAS</v>
          </cell>
          <cell r="E34" t="str">
            <v>DAS</v>
          </cell>
          <cell r="F34" t="str">
            <v>ERM</v>
          </cell>
          <cell r="G34">
            <v>113211</v>
          </cell>
        </row>
        <row r="35">
          <cell r="A35" t="str">
            <v>HRDAS</v>
          </cell>
          <cell r="B35" t="str">
            <v>HR</v>
          </cell>
          <cell r="C35" t="str">
            <v>SECONDARY EXPENSES</v>
          </cell>
          <cell r="D35" t="str">
            <v>DAS</v>
          </cell>
          <cell r="E35" t="str">
            <v>DAS</v>
          </cell>
          <cell r="F35" t="str">
            <v>HR</v>
          </cell>
          <cell r="G35">
            <v>311641</v>
          </cell>
        </row>
        <row r="36">
          <cell r="A36" t="str">
            <v>LawDAS</v>
          </cell>
          <cell r="B36" t="str">
            <v>Law</v>
          </cell>
          <cell r="C36" t="str">
            <v>SECONDARY EXPENSES</v>
          </cell>
          <cell r="D36" t="str">
            <v>DAS</v>
          </cell>
          <cell r="E36" t="str">
            <v>DAS</v>
          </cell>
          <cell r="F36" t="str">
            <v>Law</v>
          </cell>
          <cell r="G36">
            <v>148034</v>
          </cell>
        </row>
        <row r="37">
          <cell r="A37" t="str">
            <v>ProcurementDAS</v>
          </cell>
          <cell r="B37" t="str">
            <v>Procurement</v>
          </cell>
          <cell r="C37" t="str">
            <v>SECONDARY EXPENSES</v>
          </cell>
          <cell r="D37" t="str">
            <v>DAS</v>
          </cell>
          <cell r="E37" t="str">
            <v>DAS</v>
          </cell>
          <cell r="F37" t="str">
            <v>Procmt</v>
          </cell>
          <cell r="G37">
            <v>116621</v>
          </cell>
        </row>
        <row r="38">
          <cell r="A38" t="str">
            <v>PSAPDAS</v>
          </cell>
          <cell r="B38" t="str">
            <v>PSAP</v>
          </cell>
          <cell r="C38" t="str">
            <v>SECONDARY EXPENSES</v>
          </cell>
          <cell r="D38" t="str">
            <v>DAS</v>
          </cell>
          <cell r="E38" t="str">
            <v>DAS</v>
          </cell>
          <cell r="F38" t="str">
            <v>Payroll AP</v>
          </cell>
          <cell r="G38">
            <v>270034</v>
          </cell>
        </row>
        <row r="39">
          <cell r="A39" t="str">
            <v>Pub AffrsDAS</v>
          </cell>
          <cell r="B39" t="str">
            <v>Pub Affrs</v>
          </cell>
          <cell r="C39" t="str">
            <v>SECONDARY EXPENSES</v>
          </cell>
          <cell r="D39" t="str">
            <v>DAS</v>
          </cell>
          <cell r="E39" t="str">
            <v>DAS</v>
          </cell>
          <cell r="F39" t="str">
            <v>Pub Affr</v>
          </cell>
          <cell r="G39">
            <v>11873</v>
          </cell>
        </row>
        <row r="40">
          <cell r="A40" t="str">
            <v>Rec MgmtDAS</v>
          </cell>
          <cell r="B40" t="str">
            <v>Rec Mgmt</v>
          </cell>
          <cell r="C40" t="str">
            <v>SECONDARY EXPENSES</v>
          </cell>
          <cell r="D40" t="str">
            <v>DAS</v>
          </cell>
          <cell r="E40" t="str">
            <v>DAS</v>
          </cell>
          <cell r="F40" t="str">
            <v>Rec Mgmt</v>
          </cell>
          <cell r="G40">
            <v>76970</v>
          </cell>
        </row>
        <row r="41">
          <cell r="A41" t="str">
            <v>Treas Mgmt SvcsDAS</v>
          </cell>
          <cell r="B41" t="str">
            <v>Treas Mgmt Svcs</v>
          </cell>
          <cell r="C41" t="str">
            <v>SECONDARY EXPENSES</v>
          </cell>
          <cell r="D41" t="str">
            <v>DAS</v>
          </cell>
          <cell r="E41" t="str">
            <v>DAS</v>
          </cell>
          <cell r="F41" t="str">
            <v>Treas</v>
          </cell>
          <cell r="G41">
            <v>156586</v>
          </cell>
        </row>
        <row r="42">
          <cell r="A42" t="str">
            <v>Val and PlanDAS</v>
          </cell>
          <cell r="B42" t="str">
            <v>Val and Plan</v>
          </cell>
          <cell r="C42" t="str">
            <v>SECONDARY EXPENSES</v>
          </cell>
          <cell r="D42" t="str">
            <v>DAS</v>
          </cell>
          <cell r="E42" t="str">
            <v>DAS</v>
          </cell>
          <cell r="F42" t="str">
            <v>V&amp;P</v>
          </cell>
          <cell r="G42">
            <v>55859</v>
          </cell>
        </row>
        <row r="43">
          <cell r="A43" t="str">
            <v>Acctg SvcsDepreciation/Amortization</v>
          </cell>
          <cell r="B43" t="str">
            <v>Acctg Svcs</v>
          </cell>
          <cell r="C43" t="str">
            <v>INDIRECT EXPENSES</v>
          </cell>
          <cell r="D43" t="str">
            <v>Depreciation/Amortization</v>
          </cell>
          <cell r="E43" t="str">
            <v>Depreciation/Amortization</v>
          </cell>
          <cell r="F43" t="str">
            <v>ASD</v>
          </cell>
          <cell r="G43">
            <v>407180.04</v>
          </cell>
        </row>
        <row r="44">
          <cell r="A44" t="str">
            <v>BA&amp;RDepreciation/Amortization</v>
          </cell>
          <cell r="B44" t="str">
            <v>BA&amp;R</v>
          </cell>
          <cell r="C44" t="str">
            <v>INDIRECT EXPENSES</v>
          </cell>
          <cell r="D44" t="str">
            <v>Depreciation/Amortization</v>
          </cell>
          <cell r="E44" t="str">
            <v>Depreciation/Amortization</v>
          </cell>
          <cell r="F44" t="str">
            <v>BAR</v>
          </cell>
          <cell r="G44">
            <v>1124000.04</v>
          </cell>
        </row>
        <row r="45">
          <cell r="A45" t="str">
            <v>Comm &amp; AdvDepreciation/Amortization</v>
          </cell>
          <cell r="B45" t="str">
            <v>Comm &amp; Adv</v>
          </cell>
          <cell r="C45" t="str">
            <v>INDIRECT EXPENSES</v>
          </cell>
          <cell r="D45" t="str">
            <v>Depreciation/Amortization</v>
          </cell>
          <cell r="E45" t="str">
            <v>Depreciation/Amortization</v>
          </cell>
          <cell r="F45" t="str">
            <v>Comm Adv</v>
          </cell>
          <cell r="G45">
            <v>17000.3</v>
          </cell>
        </row>
        <row r="46">
          <cell r="A46" t="str">
            <v>Corp DevDepreciation/Amortization</v>
          </cell>
          <cell r="B46" t="str">
            <v>Corp Dev</v>
          </cell>
          <cell r="C46" t="str">
            <v>INDIRECT EXPENSES</v>
          </cell>
          <cell r="D46" t="str">
            <v>Depreciation/Amortization</v>
          </cell>
          <cell r="E46" t="str">
            <v>Depreciation/Amortization</v>
          </cell>
          <cell r="F46" t="str">
            <v>Corp Dev</v>
          </cell>
          <cell r="G46">
            <v>1680.96</v>
          </cell>
        </row>
        <row r="47">
          <cell r="A47" t="str">
            <v>Corp SecreDepreciation/Amortization</v>
          </cell>
          <cell r="B47" t="str">
            <v>Corp Secre</v>
          </cell>
          <cell r="C47" t="str">
            <v>INDIRECT EXPENSES</v>
          </cell>
          <cell r="D47" t="str">
            <v>Depreciation/Amortization</v>
          </cell>
          <cell r="E47" t="str">
            <v>Depreciation/Amortization</v>
          </cell>
          <cell r="F47" t="str">
            <v>Corp Secr</v>
          </cell>
          <cell r="G47">
            <v>1100.04</v>
          </cell>
        </row>
        <row r="48">
          <cell r="A48" t="str">
            <v>Corp StratDepreciation/Amortization</v>
          </cell>
          <cell r="B48" t="str">
            <v>Corp Strat</v>
          </cell>
          <cell r="C48" t="str">
            <v>INDIRECT EXPENSES</v>
          </cell>
          <cell r="D48" t="str">
            <v>Depreciation/Amortization</v>
          </cell>
          <cell r="E48" t="str">
            <v>Depreciation/Amortization</v>
          </cell>
          <cell r="F48" t="str">
            <v>Corp Strat</v>
          </cell>
          <cell r="G48">
            <v>11000.04</v>
          </cell>
        </row>
        <row r="49">
          <cell r="A49" t="str">
            <v>ERMDepreciation/Amortization</v>
          </cell>
          <cell r="B49" t="str">
            <v>ERM</v>
          </cell>
          <cell r="C49" t="str">
            <v>INDIRECT EXPENSES</v>
          </cell>
          <cell r="D49" t="str">
            <v>Depreciation/Amortization</v>
          </cell>
          <cell r="E49" t="str">
            <v>Depreciation/Amortization</v>
          </cell>
          <cell r="F49" t="str">
            <v>ERM</v>
          </cell>
          <cell r="G49">
            <v>3000.08</v>
          </cell>
        </row>
        <row r="50">
          <cell r="A50" t="str">
            <v>HoldingsDepreciation/Amortization</v>
          </cell>
          <cell r="B50" t="str">
            <v>Holdings</v>
          </cell>
          <cell r="C50" t="str">
            <v>INDIRECT EXPENSES</v>
          </cell>
          <cell r="D50" t="str">
            <v>Depreciation/Amortization</v>
          </cell>
          <cell r="E50" t="str">
            <v>Depreciation/Amortization</v>
          </cell>
          <cell r="F50" t="str">
            <v>Holdg Fin</v>
          </cell>
          <cell r="G50">
            <v>1000</v>
          </cell>
        </row>
        <row r="51">
          <cell r="A51" t="str">
            <v>HRDepreciation/Amortization</v>
          </cell>
          <cell r="B51" t="str">
            <v>HR</v>
          </cell>
          <cell r="C51" t="str">
            <v>INDIRECT EXPENSES</v>
          </cell>
          <cell r="D51" t="str">
            <v>Depreciation/Amortization</v>
          </cell>
          <cell r="E51" t="str">
            <v>Depreciation/Amortization</v>
          </cell>
          <cell r="F51" t="str">
            <v>HR</v>
          </cell>
          <cell r="G51">
            <v>28192</v>
          </cell>
        </row>
        <row r="52">
          <cell r="A52" t="str">
            <v>IACDepreciation/Amortization</v>
          </cell>
          <cell r="B52" t="str">
            <v>IAC</v>
          </cell>
          <cell r="C52" t="str">
            <v>INDIRECT EXPENSES</v>
          </cell>
          <cell r="D52" t="str">
            <v>Depreciation/Amortization</v>
          </cell>
          <cell r="E52" t="str">
            <v>Depreciation/Amortization</v>
          </cell>
          <cell r="F52" t="str">
            <v>Audit/ Control</v>
          </cell>
          <cell r="G52">
            <v>208904</v>
          </cell>
        </row>
        <row r="53">
          <cell r="A53" t="str">
            <v>ITDepreciation/Amortization</v>
          </cell>
          <cell r="B53" t="str">
            <v>IT</v>
          </cell>
          <cell r="C53" t="str">
            <v>INDIRECT EXPENSES</v>
          </cell>
          <cell r="D53" t="str">
            <v>Depreciation/Amortization</v>
          </cell>
          <cell r="E53" t="str">
            <v>Depreciation/Amortization</v>
          </cell>
          <cell r="F53" t="str">
            <v>IT</v>
          </cell>
          <cell r="G53">
            <v>13681088.909999998</v>
          </cell>
        </row>
        <row r="54">
          <cell r="A54" t="str">
            <v>LawDepreciation/Amortization</v>
          </cell>
          <cell r="B54" t="str">
            <v>Law</v>
          </cell>
          <cell r="C54" t="str">
            <v>INDIRECT EXPENSES</v>
          </cell>
          <cell r="D54" t="str">
            <v>Depreciation/Amortization</v>
          </cell>
          <cell r="E54" t="str">
            <v>Depreciation/Amortization</v>
          </cell>
          <cell r="F54" t="str">
            <v>Law</v>
          </cell>
          <cell r="G54">
            <v>274999.8</v>
          </cell>
        </row>
        <row r="55">
          <cell r="A55" t="str">
            <v>LawDepreciation/Amortization</v>
          </cell>
          <cell r="B55" t="str">
            <v>Law</v>
          </cell>
          <cell r="C55" t="str">
            <v>INDIRECT EXPENSES</v>
          </cell>
          <cell r="D55" t="str">
            <v>Depreciation/Amortization</v>
          </cell>
          <cell r="E55" t="str">
            <v>Depreciation/Amortization</v>
          </cell>
          <cell r="F55" t="str">
            <v>NERC</v>
          </cell>
          <cell r="G55">
            <v>3999.96</v>
          </cell>
        </row>
        <row r="56">
          <cell r="A56" t="str">
            <v>ProcurementDepreciation/Amortization</v>
          </cell>
          <cell r="B56" t="str">
            <v>Procurement</v>
          </cell>
          <cell r="C56" t="str">
            <v>INDIRECT EXPENSES</v>
          </cell>
          <cell r="D56" t="str">
            <v>Depreciation/Amortization</v>
          </cell>
          <cell r="E56" t="str">
            <v>Depreciation/Amortization</v>
          </cell>
          <cell r="F56" t="str">
            <v>Procmt</v>
          </cell>
          <cell r="G56">
            <v>31389</v>
          </cell>
        </row>
        <row r="57">
          <cell r="A57" t="str">
            <v>PSAPDepreciation/Amortization</v>
          </cell>
          <cell r="B57" t="str">
            <v>PSAP</v>
          </cell>
          <cell r="C57" t="str">
            <v>INDIRECT EXPENSES</v>
          </cell>
          <cell r="D57" t="str">
            <v>Depreciation/Amortization</v>
          </cell>
          <cell r="E57" t="str">
            <v>Depreciation/Amortization</v>
          </cell>
          <cell r="F57" t="str">
            <v>Payroll AP</v>
          </cell>
          <cell r="G57">
            <v>5579.63</v>
          </cell>
        </row>
        <row r="58">
          <cell r="A58" t="str">
            <v>PSEG Exec OffDepreciation/Amortization</v>
          </cell>
          <cell r="B58" t="str">
            <v>PSEG Exec Off</v>
          </cell>
          <cell r="C58" t="str">
            <v>INDIRECT EXPENSES</v>
          </cell>
          <cell r="D58" t="str">
            <v>Depreciation/Amortization</v>
          </cell>
          <cell r="E58" t="str">
            <v>Depreciation/Amortization</v>
          </cell>
          <cell r="F58" t="str">
            <v>Exec</v>
          </cell>
          <cell r="G58">
            <v>649559</v>
          </cell>
        </row>
        <row r="59">
          <cell r="A59" t="str">
            <v>PSEG FinDepreciation/Amortization</v>
          </cell>
          <cell r="B59" t="str">
            <v>PSEG Fin</v>
          </cell>
          <cell r="C59" t="str">
            <v>INDIRECT EXPENSES</v>
          </cell>
          <cell r="D59" t="str">
            <v>Depreciation/Amortization</v>
          </cell>
          <cell r="E59" t="str">
            <v>Depreciation/Amortization</v>
          </cell>
          <cell r="F59" t="str">
            <v>PSE&amp;G Fin</v>
          </cell>
          <cell r="G59">
            <v>24000</v>
          </cell>
        </row>
        <row r="60">
          <cell r="A60" t="str">
            <v>Pub AffrsDepreciation/Amortization</v>
          </cell>
          <cell r="B60" t="str">
            <v>Pub Affrs</v>
          </cell>
          <cell r="C60" t="str">
            <v>INDIRECT EXPENSES</v>
          </cell>
          <cell r="D60" t="str">
            <v>Depreciation/Amortization</v>
          </cell>
          <cell r="E60" t="str">
            <v>Depreciation/Amortization</v>
          </cell>
          <cell r="F60" t="str">
            <v>Pub Affr</v>
          </cell>
          <cell r="G60">
            <v>11999.4</v>
          </cell>
        </row>
        <row r="61">
          <cell r="A61" t="str">
            <v>PowerDepreciation/Amortization</v>
          </cell>
          <cell r="B61" t="str">
            <v>Power</v>
          </cell>
          <cell r="C61" t="str">
            <v>INDIRECT EXPENSES</v>
          </cell>
          <cell r="D61" t="str">
            <v>Depreciation/Amortization</v>
          </cell>
          <cell r="E61" t="str">
            <v>Depreciation/Amortization</v>
          </cell>
          <cell r="F61" t="str">
            <v>Pwr Fin</v>
          </cell>
          <cell r="G61">
            <v>27450.959999999999</v>
          </cell>
        </row>
        <row r="62">
          <cell r="A62" t="str">
            <v>Rec MgmtDepreciation/Amortization</v>
          </cell>
          <cell r="B62" t="str">
            <v>Rec Mgmt</v>
          </cell>
          <cell r="C62" t="str">
            <v>INDIRECT EXPENSES</v>
          </cell>
          <cell r="D62" t="str">
            <v>Depreciation/Amortization</v>
          </cell>
          <cell r="E62" t="str">
            <v>Depreciation/Amortization</v>
          </cell>
          <cell r="F62" t="str">
            <v>Rec Mgmt</v>
          </cell>
          <cell r="G62">
            <v>882</v>
          </cell>
        </row>
        <row r="63">
          <cell r="A63" t="str">
            <v>SCFDepreciation/Amortization</v>
          </cell>
          <cell r="B63" t="str">
            <v>SCF</v>
          </cell>
          <cell r="C63" t="str">
            <v>INDIRECT EXPENSES</v>
          </cell>
          <cell r="D63" t="str">
            <v>Depreciation/Amortization</v>
          </cell>
          <cell r="E63" t="str">
            <v>Depreciation/Amortization</v>
          </cell>
          <cell r="F63" t="str">
            <v>SC Fin</v>
          </cell>
          <cell r="G63">
            <v>6693.96</v>
          </cell>
        </row>
        <row r="64">
          <cell r="A64" t="str">
            <v>Treas Mgmt SvcsDepreciation/Amortization</v>
          </cell>
          <cell r="B64" t="str">
            <v>Treas Mgmt Svcs</v>
          </cell>
          <cell r="C64" t="str">
            <v>INDIRECT EXPENSES</v>
          </cell>
          <cell r="D64" t="str">
            <v>Depreciation/Amortization</v>
          </cell>
          <cell r="E64" t="str">
            <v>Depreciation/Amortization</v>
          </cell>
          <cell r="F64" t="str">
            <v>Treas</v>
          </cell>
          <cell r="G64">
            <v>3480739.9</v>
          </cell>
        </row>
        <row r="65">
          <cell r="A65" t="str">
            <v>Val and PlanDepreciation/Amortization</v>
          </cell>
          <cell r="B65" t="str">
            <v>Val and Plan</v>
          </cell>
          <cell r="C65" t="str">
            <v>INDIRECT EXPENSES</v>
          </cell>
          <cell r="D65" t="str">
            <v>Depreciation/Amortization</v>
          </cell>
          <cell r="E65" t="str">
            <v>Depreciation/Amortization</v>
          </cell>
          <cell r="F65" t="str">
            <v>V&amp;P</v>
          </cell>
          <cell r="G65">
            <v>7182</v>
          </cell>
        </row>
        <row r="66">
          <cell r="A66" t="str">
            <v>BA&amp;RFleet</v>
          </cell>
          <cell r="B66" t="str">
            <v>BA&amp;R</v>
          </cell>
          <cell r="C66" t="str">
            <v>OTHER COMPANY CHARGES</v>
          </cell>
          <cell r="D66" t="str">
            <v>Fleet Maintenance</v>
          </cell>
          <cell r="E66" t="str">
            <v>Fleet</v>
          </cell>
          <cell r="F66" t="str">
            <v>BAR</v>
          </cell>
          <cell r="G66">
            <v>48358.96</v>
          </cell>
        </row>
        <row r="67">
          <cell r="A67" t="str">
            <v>Comm &amp; AdvFleet</v>
          </cell>
          <cell r="B67" t="str">
            <v>Comm &amp; Adv</v>
          </cell>
          <cell r="C67" t="str">
            <v>OTHER COMPANY CHARGES</v>
          </cell>
          <cell r="D67" t="str">
            <v>Fleet Maintenance</v>
          </cell>
          <cell r="E67" t="str">
            <v>Fleet</v>
          </cell>
          <cell r="F67" t="str">
            <v>Comm Adv</v>
          </cell>
          <cell r="G67">
            <v>6937.27</v>
          </cell>
        </row>
        <row r="68">
          <cell r="A68" t="str">
            <v>Corp StratFleet</v>
          </cell>
          <cell r="B68" t="str">
            <v>Corp Strat</v>
          </cell>
          <cell r="C68" t="str">
            <v>OTHER COMPANY CHARGES</v>
          </cell>
          <cell r="D68" t="str">
            <v>Fleet Maintenance</v>
          </cell>
          <cell r="E68" t="str">
            <v>Fleet</v>
          </cell>
          <cell r="F68" t="str">
            <v>Corp Strat</v>
          </cell>
          <cell r="G68">
            <v>9448.18</v>
          </cell>
        </row>
        <row r="69">
          <cell r="A69" t="str">
            <v>HRFleet</v>
          </cell>
          <cell r="B69" t="str">
            <v>HR</v>
          </cell>
          <cell r="C69" t="str">
            <v>OTHER COMPANY CHARGES</v>
          </cell>
          <cell r="D69" t="str">
            <v>Fleet Maintenance</v>
          </cell>
          <cell r="E69" t="str">
            <v>Fleet</v>
          </cell>
          <cell r="F69" t="str">
            <v>HR</v>
          </cell>
          <cell r="G69">
            <v>27258.34</v>
          </cell>
        </row>
        <row r="70">
          <cell r="A70" t="str">
            <v>ITFleet</v>
          </cell>
          <cell r="B70" t="str">
            <v>IT</v>
          </cell>
          <cell r="C70" t="str">
            <v>OTHER COMPANY CHARGES</v>
          </cell>
          <cell r="D70" t="str">
            <v>Fleet Maintenance</v>
          </cell>
          <cell r="E70" t="str">
            <v>Fleet</v>
          </cell>
          <cell r="F70" t="str">
            <v>IT</v>
          </cell>
          <cell r="G70">
            <v>26193.39</v>
          </cell>
        </row>
        <row r="71">
          <cell r="A71" t="str">
            <v>ProcurementFleet</v>
          </cell>
          <cell r="B71" t="str">
            <v>Procurement</v>
          </cell>
          <cell r="C71" t="str">
            <v>OTHER COMPANY CHARGES</v>
          </cell>
          <cell r="D71" t="str">
            <v>Fleet Maintenance</v>
          </cell>
          <cell r="E71" t="str">
            <v>Fleet</v>
          </cell>
          <cell r="F71" t="str">
            <v>Procmt</v>
          </cell>
          <cell r="G71">
            <v>11526.6</v>
          </cell>
        </row>
        <row r="72">
          <cell r="A72" t="str">
            <v>PSEG Exec OffFleet</v>
          </cell>
          <cell r="B72" t="str">
            <v>PSEG Exec Off</v>
          </cell>
          <cell r="C72" t="str">
            <v>OTHER COMPANY CHARGES</v>
          </cell>
          <cell r="D72" t="str">
            <v>Fleet Maintenance</v>
          </cell>
          <cell r="E72" t="str">
            <v>Fleet</v>
          </cell>
          <cell r="F72" t="str">
            <v>Exec</v>
          </cell>
          <cell r="G72">
            <v>12701.08</v>
          </cell>
        </row>
        <row r="73">
          <cell r="A73" t="str">
            <v>Pub AffrsFleet</v>
          </cell>
          <cell r="B73" t="str">
            <v>Pub Affrs</v>
          </cell>
          <cell r="C73" t="str">
            <v>OTHER COMPANY CHARGES</v>
          </cell>
          <cell r="D73" t="str">
            <v>Fleet Maintenance</v>
          </cell>
          <cell r="E73" t="str">
            <v>Fleet</v>
          </cell>
          <cell r="F73" t="str">
            <v>Pub Affr</v>
          </cell>
          <cell r="G73">
            <v>17365.37</v>
          </cell>
        </row>
        <row r="74">
          <cell r="A74" t="str">
            <v>PowerFleet</v>
          </cell>
          <cell r="B74" t="str">
            <v>Power</v>
          </cell>
          <cell r="C74" t="str">
            <v>OTHER COMPANY CHARGES</v>
          </cell>
          <cell r="D74" t="str">
            <v>Fleet Maintenance</v>
          </cell>
          <cell r="E74" t="str">
            <v>Fleet</v>
          </cell>
          <cell r="F74" t="str">
            <v>Pwr Fin</v>
          </cell>
          <cell r="G74">
            <v>1039.2</v>
          </cell>
        </row>
        <row r="75">
          <cell r="A75" t="str">
            <v>Rec MgmtFleet</v>
          </cell>
          <cell r="B75" t="str">
            <v>Rec Mgmt</v>
          </cell>
          <cell r="C75" t="str">
            <v>OTHER COMPANY CHARGES</v>
          </cell>
          <cell r="D75" t="str">
            <v>Fleet Maintenance</v>
          </cell>
          <cell r="E75" t="str">
            <v>Fleet</v>
          </cell>
          <cell r="F75" t="str">
            <v>Rec Mgmt</v>
          </cell>
          <cell r="G75">
            <v>30092.07</v>
          </cell>
        </row>
        <row r="76">
          <cell r="A76" t="str">
            <v>Treas Mgmt SvcsFleet</v>
          </cell>
          <cell r="B76" t="str">
            <v>Treas Mgmt Svcs</v>
          </cell>
          <cell r="C76" t="str">
            <v>OTHER COMPANY CHARGES</v>
          </cell>
          <cell r="D76" t="str">
            <v>Fleet Maintenance</v>
          </cell>
          <cell r="E76" t="str">
            <v>Fleet</v>
          </cell>
          <cell r="F76" t="str">
            <v>Treas</v>
          </cell>
          <cell r="G76">
            <v>444604.24</v>
          </cell>
        </row>
        <row r="77">
          <cell r="A77" t="str">
            <v>Acctg SvcsFringe</v>
          </cell>
          <cell r="B77" t="str">
            <v>Acctg Svcs</v>
          </cell>
          <cell r="C77" t="str">
            <v>INCURRED EXPENSES</v>
          </cell>
          <cell r="D77" t="str">
            <v>Fringe Benefits &amp; Taxes</v>
          </cell>
          <cell r="E77" t="str">
            <v>Fringe</v>
          </cell>
          <cell r="F77" t="str">
            <v>ASD</v>
          </cell>
          <cell r="G77">
            <v>3540795.35</v>
          </cell>
        </row>
        <row r="78">
          <cell r="A78" t="str">
            <v>BA&amp;RFringe</v>
          </cell>
          <cell r="B78" t="str">
            <v>BA&amp;R</v>
          </cell>
          <cell r="C78" t="str">
            <v>INCURRED EXPENSES</v>
          </cell>
          <cell r="D78" t="str">
            <v>Fringe Benefits &amp; Taxes</v>
          </cell>
          <cell r="E78" t="str">
            <v>Fringe</v>
          </cell>
          <cell r="F78" t="str">
            <v>BAR</v>
          </cell>
          <cell r="G78">
            <v>1199637.52</v>
          </cell>
        </row>
        <row r="79">
          <cell r="A79" t="str">
            <v>Comm &amp; AdvFringe</v>
          </cell>
          <cell r="B79" t="str">
            <v>Comm &amp; Adv</v>
          </cell>
          <cell r="C79" t="str">
            <v>INCURRED EXPENSES</v>
          </cell>
          <cell r="D79" t="str">
            <v>Fringe Benefits &amp; Taxes</v>
          </cell>
          <cell r="E79" t="str">
            <v>Fringe</v>
          </cell>
          <cell r="F79" t="str">
            <v>Comm Adv</v>
          </cell>
          <cell r="G79">
            <v>1048672.1299999999</v>
          </cell>
        </row>
        <row r="80">
          <cell r="A80" t="str">
            <v>Corp DevFringe</v>
          </cell>
          <cell r="B80" t="str">
            <v>Corp Dev</v>
          </cell>
          <cell r="C80" t="str">
            <v>INCURRED EXPENSES</v>
          </cell>
          <cell r="D80" t="str">
            <v>Fringe Benefits &amp; Taxes</v>
          </cell>
          <cell r="E80" t="str">
            <v>Fringe</v>
          </cell>
          <cell r="F80" t="str">
            <v>Corp Dev</v>
          </cell>
          <cell r="G80">
            <v>208276.59</v>
          </cell>
        </row>
        <row r="81">
          <cell r="A81" t="str">
            <v>Corp SecreFringe</v>
          </cell>
          <cell r="B81" t="str">
            <v>Corp Secre</v>
          </cell>
          <cell r="C81" t="str">
            <v>INCURRED EXPENSES</v>
          </cell>
          <cell r="D81" t="str">
            <v>Fringe Benefits &amp; Taxes</v>
          </cell>
          <cell r="E81" t="str">
            <v>Fringe</v>
          </cell>
          <cell r="F81" t="str">
            <v>Corp Secr</v>
          </cell>
          <cell r="G81">
            <v>142993.13</v>
          </cell>
        </row>
        <row r="82">
          <cell r="A82" t="str">
            <v>Corp StratFringe</v>
          </cell>
          <cell r="B82" t="str">
            <v>Corp Strat</v>
          </cell>
          <cell r="C82" t="str">
            <v>INCURRED EXPENSES</v>
          </cell>
          <cell r="D82" t="str">
            <v>Fringe Benefits &amp; Taxes</v>
          </cell>
          <cell r="E82" t="str">
            <v>Fringe</v>
          </cell>
          <cell r="F82" t="str">
            <v>Corp Strat</v>
          </cell>
          <cell r="G82">
            <v>456935.87</v>
          </cell>
        </row>
        <row r="83">
          <cell r="A83" t="str">
            <v>ERMFringe</v>
          </cell>
          <cell r="B83" t="str">
            <v>ERM</v>
          </cell>
          <cell r="C83" t="str">
            <v>INCURRED EXPENSES</v>
          </cell>
          <cell r="D83" t="str">
            <v>Fringe Benefits &amp; Taxes</v>
          </cell>
          <cell r="E83" t="str">
            <v>Fringe</v>
          </cell>
          <cell r="F83" t="str">
            <v>ERM</v>
          </cell>
          <cell r="G83">
            <v>716352.01</v>
          </cell>
        </row>
        <row r="84">
          <cell r="A84" t="str">
            <v>FringeFringe</v>
          </cell>
          <cell r="B84" t="str">
            <v>Fringe</v>
          </cell>
          <cell r="C84" t="str">
            <v>INCURRED EXPENSES</v>
          </cell>
          <cell r="D84" t="str">
            <v>Fringe Benefits &amp; Taxes</v>
          </cell>
          <cell r="E84" t="str">
            <v>Fringe</v>
          </cell>
          <cell r="F84" t="str">
            <v>Fringe</v>
          </cell>
          <cell r="G84">
            <v>-294655.58000005002</v>
          </cell>
        </row>
        <row r="85">
          <cell r="A85" t="str">
            <v>HoldingsFringe</v>
          </cell>
          <cell r="B85" t="str">
            <v>Holdings</v>
          </cell>
          <cell r="C85" t="str">
            <v>INCURRED EXPENSES</v>
          </cell>
          <cell r="D85" t="str">
            <v>Fringe Benefits &amp; Taxes</v>
          </cell>
          <cell r="E85" t="str">
            <v>Fringe</v>
          </cell>
          <cell r="F85" t="str">
            <v>Holdg Fin</v>
          </cell>
          <cell r="G85">
            <v>138923.99</v>
          </cell>
        </row>
        <row r="86">
          <cell r="A86" t="str">
            <v>HRFringe</v>
          </cell>
          <cell r="B86" t="str">
            <v>HR</v>
          </cell>
          <cell r="C86" t="str">
            <v>INCURRED EXPENSES</v>
          </cell>
          <cell r="D86" t="str">
            <v>Fringe Benefits &amp; Taxes</v>
          </cell>
          <cell r="E86" t="str">
            <v>Fringe</v>
          </cell>
          <cell r="F86" t="str">
            <v>HR</v>
          </cell>
          <cell r="G86">
            <v>3629503.87</v>
          </cell>
        </row>
        <row r="87">
          <cell r="A87" t="str">
            <v>IACFringe</v>
          </cell>
          <cell r="B87" t="str">
            <v>IAC</v>
          </cell>
          <cell r="C87" t="str">
            <v>INCURRED EXPENSES</v>
          </cell>
          <cell r="D87" t="str">
            <v>Fringe Benefits &amp; Taxes</v>
          </cell>
          <cell r="E87" t="str">
            <v>Fringe</v>
          </cell>
          <cell r="F87" t="str">
            <v>Audit/ Control</v>
          </cell>
          <cell r="G87">
            <v>1088142.8400000001</v>
          </cell>
        </row>
        <row r="88">
          <cell r="A88" t="str">
            <v>Inv RelFringe</v>
          </cell>
          <cell r="B88" t="str">
            <v>Inv Rel</v>
          </cell>
          <cell r="C88" t="str">
            <v>INCURRED EXPENSES</v>
          </cell>
          <cell r="D88" t="str">
            <v>Fringe Benefits &amp; Taxes</v>
          </cell>
          <cell r="E88" t="str">
            <v>Fringe</v>
          </cell>
          <cell r="F88" t="str">
            <v>Inv Rel</v>
          </cell>
          <cell r="G88">
            <v>152342.62</v>
          </cell>
        </row>
        <row r="89">
          <cell r="A89" t="str">
            <v>ITFringe</v>
          </cell>
          <cell r="B89" t="str">
            <v>IT</v>
          </cell>
          <cell r="C89" t="str">
            <v>INCURRED EXPENSES</v>
          </cell>
          <cell r="D89" t="str">
            <v>Fringe Benefits &amp; Taxes</v>
          </cell>
          <cell r="E89" t="str">
            <v>Fringe</v>
          </cell>
          <cell r="F89" t="str">
            <v>IT</v>
          </cell>
          <cell r="G89">
            <v>8490764.25</v>
          </cell>
        </row>
        <row r="90">
          <cell r="A90" t="str">
            <v>LawFringe</v>
          </cell>
          <cell r="B90" t="str">
            <v>Law</v>
          </cell>
          <cell r="C90" t="str">
            <v>INCURRED EXPENSES</v>
          </cell>
          <cell r="D90" t="str">
            <v>Fringe Benefits &amp; Taxes</v>
          </cell>
          <cell r="E90" t="str">
            <v>Fringe</v>
          </cell>
          <cell r="F90" t="str">
            <v>Law</v>
          </cell>
          <cell r="G90">
            <v>2780556.87</v>
          </cell>
        </row>
        <row r="91">
          <cell r="A91" t="str">
            <v>Misc AcctgFringe</v>
          </cell>
          <cell r="B91" t="str">
            <v>Misc Acctg</v>
          </cell>
          <cell r="C91" t="str">
            <v>INCURRED EXPENSES</v>
          </cell>
          <cell r="D91" t="str">
            <v>Fringe Benefits &amp; Taxes</v>
          </cell>
          <cell r="E91" t="str">
            <v>Fringe</v>
          </cell>
          <cell r="F91" t="str">
            <v>Misc Acct</v>
          </cell>
          <cell r="G91">
            <v>791399.91</v>
          </cell>
        </row>
        <row r="92">
          <cell r="A92" t="str">
            <v>LawFringe</v>
          </cell>
          <cell r="B92" t="str">
            <v>Law</v>
          </cell>
          <cell r="C92" t="str">
            <v>INCURRED EXPENSES</v>
          </cell>
          <cell r="D92" t="str">
            <v>Fringe Benefits &amp; Taxes</v>
          </cell>
          <cell r="E92" t="str">
            <v>Fringe</v>
          </cell>
          <cell r="F92" t="str">
            <v>NERC</v>
          </cell>
          <cell r="G92">
            <v>434819.69</v>
          </cell>
        </row>
        <row r="93">
          <cell r="A93" t="str">
            <v>ProcurementFringe</v>
          </cell>
          <cell r="B93" t="str">
            <v>Procurement</v>
          </cell>
          <cell r="C93" t="str">
            <v>INCURRED EXPENSES</v>
          </cell>
          <cell r="D93" t="str">
            <v>Fringe Benefits &amp; Taxes</v>
          </cell>
          <cell r="E93" t="str">
            <v>Fringe</v>
          </cell>
          <cell r="F93" t="str">
            <v>Procmt</v>
          </cell>
          <cell r="G93">
            <v>2885721.49</v>
          </cell>
        </row>
        <row r="94">
          <cell r="A94" t="str">
            <v>PSAPFringe</v>
          </cell>
          <cell r="B94" t="str">
            <v>PSAP</v>
          </cell>
          <cell r="C94" t="str">
            <v>INCURRED EXPENSES</v>
          </cell>
          <cell r="D94" t="str">
            <v>Fringe Benefits &amp; Taxes</v>
          </cell>
          <cell r="E94" t="str">
            <v>Fringe</v>
          </cell>
          <cell r="F94" t="str">
            <v>Payroll AP</v>
          </cell>
          <cell r="G94">
            <v>656340.47</v>
          </cell>
        </row>
        <row r="95">
          <cell r="A95" t="str">
            <v>PSEG Exec OffFringe</v>
          </cell>
          <cell r="B95" t="str">
            <v>PSEG Exec Off</v>
          </cell>
          <cell r="C95" t="str">
            <v>INCURRED EXPENSES</v>
          </cell>
          <cell r="D95" t="str">
            <v>Fringe Benefits &amp; Taxes</v>
          </cell>
          <cell r="E95" t="str">
            <v>Fringe</v>
          </cell>
          <cell r="F95" t="str">
            <v>Exec</v>
          </cell>
          <cell r="G95">
            <v>14648888.140000001</v>
          </cell>
        </row>
        <row r="96">
          <cell r="A96" t="str">
            <v>PSEG FinFringe</v>
          </cell>
          <cell r="B96" t="str">
            <v>PSEG Fin</v>
          </cell>
          <cell r="C96" t="str">
            <v>INCURRED EXPENSES</v>
          </cell>
          <cell r="D96" t="str">
            <v>Fringe Benefits &amp; Taxes</v>
          </cell>
          <cell r="E96" t="str">
            <v>Fringe</v>
          </cell>
          <cell r="F96" t="str">
            <v>PSE&amp;G Fin</v>
          </cell>
          <cell r="G96">
            <v>1945017.82</v>
          </cell>
        </row>
        <row r="97">
          <cell r="A97" t="str">
            <v>Pub AffrsFringe</v>
          </cell>
          <cell r="B97" t="str">
            <v>Pub Affrs</v>
          </cell>
          <cell r="C97" t="str">
            <v>INCURRED EXPENSES</v>
          </cell>
          <cell r="D97" t="str">
            <v>Fringe Benefits &amp; Taxes</v>
          </cell>
          <cell r="E97" t="str">
            <v>Fringe</v>
          </cell>
          <cell r="F97" t="str">
            <v>Pub Affr</v>
          </cell>
          <cell r="G97">
            <v>2007372.02</v>
          </cell>
        </row>
        <row r="98">
          <cell r="A98" t="str">
            <v>PowerFringe</v>
          </cell>
          <cell r="B98" t="str">
            <v>Power</v>
          </cell>
          <cell r="C98" t="str">
            <v>INCURRED EXPENSES</v>
          </cell>
          <cell r="D98" t="str">
            <v>Fringe Benefits &amp; Taxes</v>
          </cell>
          <cell r="E98" t="str">
            <v>Fringe</v>
          </cell>
          <cell r="F98" t="str">
            <v>Pwr Fin</v>
          </cell>
          <cell r="G98">
            <v>3016320.28</v>
          </cell>
        </row>
        <row r="99">
          <cell r="A99" t="str">
            <v>Rec MgmtFringe</v>
          </cell>
          <cell r="B99" t="str">
            <v>Rec Mgmt</v>
          </cell>
          <cell r="C99" t="str">
            <v>INCURRED EXPENSES</v>
          </cell>
          <cell r="D99" t="str">
            <v>Fringe Benefits &amp; Taxes</v>
          </cell>
          <cell r="E99" t="str">
            <v>Fringe</v>
          </cell>
          <cell r="F99" t="str">
            <v>Rec Mgmt</v>
          </cell>
          <cell r="G99">
            <v>150705.68</v>
          </cell>
        </row>
        <row r="100">
          <cell r="A100" t="str">
            <v>SCFFringe</v>
          </cell>
          <cell r="B100" t="str">
            <v>SCF</v>
          </cell>
          <cell r="C100" t="str">
            <v>INCURRED EXPENSES</v>
          </cell>
          <cell r="D100" t="str">
            <v>Fringe Benefits &amp; Taxes</v>
          </cell>
          <cell r="E100" t="str">
            <v>Fringe</v>
          </cell>
          <cell r="F100" t="str">
            <v>SC Fin</v>
          </cell>
          <cell r="G100">
            <v>745387.69</v>
          </cell>
        </row>
        <row r="101">
          <cell r="A101" t="str">
            <v>SCFFringe</v>
          </cell>
          <cell r="B101" t="str">
            <v>SCF</v>
          </cell>
          <cell r="C101" t="str">
            <v>INCURRED EXPENSES</v>
          </cell>
          <cell r="D101" t="str">
            <v>Fringe Benefits &amp; Taxes</v>
          </cell>
          <cell r="E101" t="str">
            <v>Fringe</v>
          </cell>
          <cell r="F101" t="str">
            <v>SC OH</v>
          </cell>
          <cell r="G101">
            <v>0</v>
          </cell>
        </row>
        <row r="102">
          <cell r="A102" t="str">
            <v>Treas Mgmt SvcsFringe</v>
          </cell>
          <cell r="B102" t="str">
            <v>Treas Mgmt Svcs</v>
          </cell>
          <cell r="C102" t="str">
            <v>INCURRED EXPENSES</v>
          </cell>
          <cell r="D102" t="str">
            <v>Fringe Benefits &amp; Taxes</v>
          </cell>
          <cell r="E102" t="str">
            <v>Fringe</v>
          </cell>
          <cell r="F102" t="str">
            <v>Treas</v>
          </cell>
          <cell r="G102">
            <v>1573549.17</v>
          </cell>
        </row>
        <row r="103">
          <cell r="A103" t="str">
            <v>Val and PlanFringe</v>
          </cell>
          <cell r="B103" t="str">
            <v>Val and Plan</v>
          </cell>
          <cell r="C103" t="str">
            <v>INCURRED EXPENSES</v>
          </cell>
          <cell r="D103" t="str">
            <v>Fringe Benefits &amp; Taxes</v>
          </cell>
          <cell r="E103" t="str">
            <v>Fringe</v>
          </cell>
          <cell r="F103" t="str">
            <v>V&amp;P</v>
          </cell>
          <cell r="G103">
            <v>579829.39</v>
          </cell>
        </row>
        <row r="104">
          <cell r="A104" t="str">
            <v>Fringe</v>
          </cell>
          <cell r="C104" t="str">
            <v>INCURRED EXPENSES</v>
          </cell>
          <cell r="D104" t="str">
            <v>Fringe Benefits &amp; Taxes</v>
          </cell>
          <cell r="E104" t="str">
            <v>Fringe</v>
          </cell>
          <cell r="F104" t="str">
            <v>Pens OPEB</v>
          </cell>
          <cell r="G104">
            <v>9.3132257461547852E-10</v>
          </cell>
        </row>
        <row r="105">
          <cell r="A105" t="str">
            <v>Acctg SvcsHeadquarter Costs</v>
          </cell>
          <cell r="B105" t="str">
            <v>Acctg Svcs</v>
          </cell>
          <cell r="C105" t="str">
            <v>SECONDARY EXPENSES</v>
          </cell>
          <cell r="D105" t="str">
            <v>Space</v>
          </cell>
          <cell r="E105" t="str">
            <v>Headquarter Costs</v>
          </cell>
          <cell r="F105" t="str">
            <v>ASD</v>
          </cell>
          <cell r="G105">
            <v>1672414.2</v>
          </cell>
        </row>
        <row r="106">
          <cell r="A106" t="str">
            <v>BA&amp;RHeadquarter Costs</v>
          </cell>
          <cell r="B106" t="str">
            <v>BA&amp;R</v>
          </cell>
          <cell r="C106" t="str">
            <v>SECONDARY EXPENSES</v>
          </cell>
          <cell r="D106" t="str">
            <v>Space</v>
          </cell>
          <cell r="E106" t="str">
            <v>Headquarter Costs</v>
          </cell>
          <cell r="F106" t="str">
            <v>BAR</v>
          </cell>
          <cell r="G106">
            <v>593028</v>
          </cell>
        </row>
        <row r="107">
          <cell r="A107" t="str">
            <v>Comm &amp; AdvHeadquarter Costs</v>
          </cell>
          <cell r="B107" t="str">
            <v>Comm &amp; Adv</v>
          </cell>
          <cell r="C107" t="str">
            <v>SECONDARY EXPENSES</v>
          </cell>
          <cell r="D107" t="str">
            <v>Space</v>
          </cell>
          <cell r="E107" t="str">
            <v>Headquarter Costs</v>
          </cell>
          <cell r="F107" t="str">
            <v>Comm Adv</v>
          </cell>
          <cell r="G107">
            <v>647337.6</v>
          </cell>
        </row>
        <row r="108">
          <cell r="A108" t="str">
            <v>Corp DevHeadquarter Costs</v>
          </cell>
          <cell r="B108" t="str">
            <v>Corp Dev</v>
          </cell>
          <cell r="C108" t="str">
            <v>SECONDARY EXPENSES</v>
          </cell>
          <cell r="D108" t="str">
            <v>Space</v>
          </cell>
          <cell r="E108" t="str">
            <v>Headquarter Costs</v>
          </cell>
          <cell r="F108" t="str">
            <v>Corp Dev</v>
          </cell>
          <cell r="G108">
            <v>155952</v>
          </cell>
        </row>
        <row r="109">
          <cell r="A109" t="str">
            <v>Corp SecreHeadquarter Costs</v>
          </cell>
          <cell r="B109" t="str">
            <v>Corp Secre</v>
          </cell>
          <cell r="C109" t="str">
            <v>SECONDARY EXPENSES</v>
          </cell>
          <cell r="D109" t="str">
            <v>Space</v>
          </cell>
          <cell r="E109" t="str">
            <v>Headquarter Costs</v>
          </cell>
          <cell r="F109" t="str">
            <v>Corp Secr</v>
          </cell>
          <cell r="G109">
            <v>207730.8</v>
          </cell>
        </row>
        <row r="110">
          <cell r="A110" t="str">
            <v>Corp StratHeadquarter Costs</v>
          </cell>
          <cell r="B110" t="str">
            <v>Corp Strat</v>
          </cell>
          <cell r="C110" t="str">
            <v>SECONDARY EXPENSES</v>
          </cell>
          <cell r="D110" t="str">
            <v>Space</v>
          </cell>
          <cell r="E110" t="str">
            <v>Headquarter Costs</v>
          </cell>
          <cell r="F110" t="str">
            <v>Corp Strat</v>
          </cell>
          <cell r="G110">
            <v>260398.8</v>
          </cell>
        </row>
        <row r="111">
          <cell r="A111" t="str">
            <v>ERMHeadquarter Costs</v>
          </cell>
          <cell r="B111" t="str">
            <v>ERM</v>
          </cell>
          <cell r="C111" t="str">
            <v>SECONDARY EXPENSES</v>
          </cell>
          <cell r="D111" t="str">
            <v>Space</v>
          </cell>
          <cell r="E111" t="str">
            <v>Headquarter Costs</v>
          </cell>
          <cell r="F111" t="str">
            <v>ERM</v>
          </cell>
          <cell r="G111">
            <v>322779.59999999998</v>
          </cell>
        </row>
        <row r="112">
          <cell r="A112" t="str">
            <v>FringeHeadquarter Costs</v>
          </cell>
          <cell r="B112" t="str">
            <v>Fringe</v>
          </cell>
          <cell r="C112" t="str">
            <v>SECONDARY EXPENSES</v>
          </cell>
          <cell r="D112" t="str">
            <v>Space</v>
          </cell>
          <cell r="E112" t="str">
            <v>Headquarter Costs</v>
          </cell>
          <cell r="F112" t="str">
            <v>Fringe</v>
          </cell>
          <cell r="G112">
            <v>448738.2</v>
          </cell>
        </row>
        <row r="113">
          <cell r="A113" t="str">
            <v>HoldingsHeadquarter Costs</v>
          </cell>
          <cell r="B113" t="str">
            <v>Holdings</v>
          </cell>
          <cell r="C113" t="str">
            <v>SECONDARY EXPENSES</v>
          </cell>
          <cell r="D113" t="str">
            <v>Space</v>
          </cell>
          <cell r="E113" t="str">
            <v>Headquarter Costs</v>
          </cell>
          <cell r="F113" t="str">
            <v>Holdg Fin</v>
          </cell>
          <cell r="G113">
            <v>67579.199999999997</v>
          </cell>
        </row>
        <row r="114">
          <cell r="A114" t="str">
            <v>HRHeadquarter Costs</v>
          </cell>
          <cell r="B114" t="str">
            <v>HR</v>
          </cell>
          <cell r="C114" t="str">
            <v>SECONDARY EXPENSES</v>
          </cell>
          <cell r="D114" t="str">
            <v>Space</v>
          </cell>
          <cell r="E114" t="str">
            <v>Headquarter Costs</v>
          </cell>
          <cell r="F114" t="str">
            <v>HR</v>
          </cell>
          <cell r="G114">
            <v>1813352.4</v>
          </cell>
        </row>
        <row r="115">
          <cell r="A115" t="str">
            <v>IACHeadquarter Costs</v>
          </cell>
          <cell r="B115" t="str">
            <v>IAC</v>
          </cell>
          <cell r="C115" t="str">
            <v>SECONDARY EXPENSES</v>
          </cell>
          <cell r="D115" t="str">
            <v>Space</v>
          </cell>
          <cell r="E115" t="str">
            <v>Headquarter Costs</v>
          </cell>
          <cell r="F115" t="str">
            <v>Audit/ Control</v>
          </cell>
          <cell r="G115">
            <v>481672.8</v>
          </cell>
        </row>
        <row r="116">
          <cell r="A116" t="str">
            <v>Inv RelHeadquarter Costs</v>
          </cell>
          <cell r="B116" t="str">
            <v>Inv Rel</v>
          </cell>
          <cell r="C116" t="str">
            <v>SECONDARY EXPENSES</v>
          </cell>
          <cell r="D116" t="str">
            <v>Space</v>
          </cell>
          <cell r="E116" t="str">
            <v>Headquarter Costs</v>
          </cell>
          <cell r="F116" t="str">
            <v>Inv Rel</v>
          </cell>
          <cell r="G116">
            <v>96409.8</v>
          </cell>
        </row>
        <row r="117">
          <cell r="A117" t="str">
            <v>ITHeadquarter Costs</v>
          </cell>
          <cell r="B117" t="str">
            <v>IT</v>
          </cell>
          <cell r="C117" t="str">
            <v>SECONDARY EXPENSES</v>
          </cell>
          <cell r="D117" t="str">
            <v>Space</v>
          </cell>
          <cell r="E117" t="str">
            <v>Headquarter Costs</v>
          </cell>
          <cell r="F117" t="str">
            <v>IT</v>
          </cell>
          <cell r="G117">
            <v>5711400</v>
          </cell>
        </row>
        <row r="118">
          <cell r="A118" t="str">
            <v>LawHeadquarter Costs</v>
          </cell>
          <cell r="B118" t="str">
            <v>Law</v>
          </cell>
          <cell r="C118" t="str">
            <v>SECONDARY EXPENSES</v>
          </cell>
          <cell r="D118" t="str">
            <v>Space</v>
          </cell>
          <cell r="E118" t="str">
            <v>Headquarter Costs</v>
          </cell>
          <cell r="F118" t="str">
            <v>Law</v>
          </cell>
          <cell r="G118">
            <v>1506715.2</v>
          </cell>
        </row>
        <row r="119">
          <cell r="A119" t="str">
            <v>ProcurementHeadquarter Costs</v>
          </cell>
          <cell r="B119" t="str">
            <v>Procurement</v>
          </cell>
          <cell r="C119" t="str">
            <v>SECONDARY EXPENSES</v>
          </cell>
          <cell r="D119" t="str">
            <v>Space</v>
          </cell>
          <cell r="E119" t="str">
            <v>Headquarter Costs</v>
          </cell>
          <cell r="F119" t="str">
            <v>Procmt</v>
          </cell>
          <cell r="G119">
            <v>1134858.6000000001</v>
          </cell>
        </row>
        <row r="120">
          <cell r="A120" t="str">
            <v>PSAPHeadquarter Costs</v>
          </cell>
          <cell r="B120" t="str">
            <v>PSAP</v>
          </cell>
          <cell r="C120" t="str">
            <v>SECONDARY EXPENSES</v>
          </cell>
          <cell r="D120" t="str">
            <v>Space</v>
          </cell>
          <cell r="E120" t="str">
            <v>Headquarter Costs</v>
          </cell>
          <cell r="F120" t="str">
            <v>Payroll AP</v>
          </cell>
          <cell r="G120">
            <v>609341.4</v>
          </cell>
        </row>
        <row r="121">
          <cell r="A121" t="str">
            <v>PSEG Exec OffHeadquarter Costs</v>
          </cell>
          <cell r="B121" t="str">
            <v>PSEG Exec Off</v>
          </cell>
          <cell r="C121" t="str">
            <v>SECONDARY EXPENSES</v>
          </cell>
          <cell r="D121" t="str">
            <v>Space</v>
          </cell>
          <cell r="E121" t="str">
            <v>Headquarter Costs</v>
          </cell>
          <cell r="F121" t="str">
            <v>Exec</v>
          </cell>
          <cell r="G121">
            <v>375242.4</v>
          </cell>
        </row>
        <row r="122">
          <cell r="A122" t="str">
            <v>PSEG FinHeadquarter Costs</v>
          </cell>
          <cell r="B122" t="str">
            <v>PSEG Fin</v>
          </cell>
          <cell r="C122" t="str">
            <v>SECONDARY EXPENSES</v>
          </cell>
          <cell r="D122" t="str">
            <v>Space</v>
          </cell>
          <cell r="E122" t="str">
            <v>Headquarter Costs</v>
          </cell>
          <cell r="F122" t="str">
            <v>PSE&amp;G Fin</v>
          </cell>
          <cell r="G122">
            <v>1371693.6</v>
          </cell>
        </row>
        <row r="123">
          <cell r="A123" t="str">
            <v>Pub AffrsHeadquarter Costs</v>
          </cell>
          <cell r="B123" t="str">
            <v>Pub Affrs</v>
          </cell>
          <cell r="C123" t="str">
            <v>SECONDARY EXPENSES</v>
          </cell>
          <cell r="D123" t="str">
            <v>Space</v>
          </cell>
          <cell r="E123" t="str">
            <v>Headquarter Costs</v>
          </cell>
          <cell r="F123" t="str">
            <v>Pub Affr</v>
          </cell>
          <cell r="G123">
            <v>992655</v>
          </cell>
        </row>
        <row r="124">
          <cell r="A124" t="str">
            <v>PowerHeadquarter Costs</v>
          </cell>
          <cell r="B124" t="str">
            <v>Power</v>
          </cell>
          <cell r="C124" t="str">
            <v>SECONDARY EXPENSES</v>
          </cell>
          <cell r="D124" t="str">
            <v>Space</v>
          </cell>
          <cell r="E124" t="str">
            <v>Headquarter Costs</v>
          </cell>
          <cell r="F124" t="str">
            <v>Pwr Fin</v>
          </cell>
          <cell r="G124">
            <v>735813</v>
          </cell>
        </row>
        <row r="125">
          <cell r="A125" t="str">
            <v>Rec MgmtHeadquarter Costs</v>
          </cell>
          <cell r="B125" t="str">
            <v>Rec Mgmt</v>
          </cell>
          <cell r="C125" t="str">
            <v>SECONDARY EXPENSES</v>
          </cell>
          <cell r="D125" t="str">
            <v>Space</v>
          </cell>
          <cell r="E125" t="str">
            <v>Headquarter Costs</v>
          </cell>
          <cell r="F125" t="str">
            <v>Rec Mgmt</v>
          </cell>
          <cell r="G125">
            <v>165391.20000000001</v>
          </cell>
        </row>
        <row r="126">
          <cell r="A126" t="str">
            <v>SCFHeadquarter Costs</v>
          </cell>
          <cell r="B126" t="str">
            <v>SCF</v>
          </cell>
          <cell r="C126" t="str">
            <v>SECONDARY EXPENSES</v>
          </cell>
          <cell r="D126" t="str">
            <v>Space</v>
          </cell>
          <cell r="E126" t="str">
            <v>Headquarter Costs</v>
          </cell>
          <cell r="F126" t="str">
            <v>SC Fin</v>
          </cell>
          <cell r="G126">
            <v>461700</v>
          </cell>
        </row>
        <row r="127">
          <cell r="A127" t="str">
            <v>Treas Mgmt SvcsHeadquarter Costs</v>
          </cell>
          <cell r="B127" t="str">
            <v>Treas Mgmt Svcs</v>
          </cell>
          <cell r="C127" t="str">
            <v>SECONDARY EXPENSES</v>
          </cell>
          <cell r="D127" t="str">
            <v>Space</v>
          </cell>
          <cell r="E127" t="str">
            <v>Headquarter Costs</v>
          </cell>
          <cell r="F127" t="str">
            <v>Treas</v>
          </cell>
          <cell r="G127">
            <v>1826416.8</v>
          </cell>
        </row>
        <row r="128">
          <cell r="A128" t="str">
            <v>Val and PlanHeadquarter Costs</v>
          </cell>
          <cell r="B128" t="str">
            <v>Val and Plan</v>
          </cell>
          <cell r="C128" t="str">
            <v>SECONDARY EXPENSES</v>
          </cell>
          <cell r="D128" t="str">
            <v>Space</v>
          </cell>
          <cell r="E128" t="str">
            <v>Headquarter Costs</v>
          </cell>
          <cell r="F128" t="str">
            <v>V&amp;P</v>
          </cell>
          <cell r="G128">
            <v>287314.2</v>
          </cell>
        </row>
        <row r="129">
          <cell r="A129" t="str">
            <v>Misc AcctgIncome Tax</v>
          </cell>
          <cell r="B129" t="str">
            <v>Misc Acctg</v>
          </cell>
          <cell r="C129" t="str">
            <v>INDIRECT EXPENSES</v>
          </cell>
          <cell r="D129" t="str">
            <v>Taxes</v>
          </cell>
          <cell r="E129" t="str">
            <v>Income Tax</v>
          </cell>
          <cell r="F129" t="str">
            <v>Misc Acct</v>
          </cell>
          <cell r="G129">
            <v>871912</v>
          </cell>
        </row>
        <row r="130">
          <cell r="A130" t="str">
            <v>ITInterest</v>
          </cell>
          <cell r="B130" t="str">
            <v>IT</v>
          </cell>
          <cell r="C130" t="str">
            <v>INDIRECT EXPENSES</v>
          </cell>
          <cell r="D130" t="str">
            <v>Interest</v>
          </cell>
          <cell r="E130" t="str">
            <v>Interest</v>
          </cell>
          <cell r="F130" t="str">
            <v>IT</v>
          </cell>
          <cell r="G130">
            <v>5706099.0000000009</v>
          </cell>
        </row>
        <row r="131">
          <cell r="A131" t="str">
            <v>Misc AcctgInterest</v>
          </cell>
          <cell r="B131" t="str">
            <v>Misc Acctg</v>
          </cell>
          <cell r="C131" t="str">
            <v>INDIRECT EXPENSES</v>
          </cell>
          <cell r="D131" t="str">
            <v>Interest</v>
          </cell>
          <cell r="E131" t="str">
            <v>Interest</v>
          </cell>
          <cell r="F131" t="str">
            <v>Misc Acct</v>
          </cell>
          <cell r="G131">
            <v>8857135.1099999994</v>
          </cell>
        </row>
        <row r="132">
          <cell r="A132" t="str">
            <v>Misc AcctgInterest</v>
          </cell>
          <cell r="B132" t="str">
            <v>Misc Acctg</v>
          </cell>
          <cell r="C132" t="str">
            <v>INDIRECT EXPENSES</v>
          </cell>
          <cell r="D132" t="str">
            <v>Other Income &amp; Deductions</v>
          </cell>
          <cell r="E132" t="str">
            <v>Interest</v>
          </cell>
          <cell r="F132" t="str">
            <v>Misc Acct</v>
          </cell>
          <cell r="G132">
            <v>-1300000</v>
          </cell>
        </row>
        <row r="133">
          <cell r="A133" t="str">
            <v>Treas Mgmt SvcsInterest</v>
          </cell>
          <cell r="B133" t="str">
            <v>Treas Mgmt Svcs</v>
          </cell>
          <cell r="C133" t="str">
            <v>INDIRECT EXPENSES</v>
          </cell>
          <cell r="D133" t="str">
            <v>Interest</v>
          </cell>
          <cell r="E133" t="str">
            <v>Interest</v>
          </cell>
          <cell r="F133" t="str">
            <v>Treas</v>
          </cell>
          <cell r="G133">
            <v>2201000.04</v>
          </cell>
        </row>
        <row r="134">
          <cell r="A134" t="str">
            <v>Acctg SvcsLabor</v>
          </cell>
          <cell r="B134" t="str">
            <v>Acctg Svcs</v>
          </cell>
          <cell r="C134" t="str">
            <v>INCURRED EXPENSES</v>
          </cell>
          <cell r="D134" t="str">
            <v>Incurred Labor</v>
          </cell>
          <cell r="E134" t="str">
            <v>Labor</v>
          </cell>
          <cell r="F134" t="str">
            <v>ASD</v>
          </cell>
          <cell r="G134">
            <v>12217285</v>
          </cell>
        </row>
        <row r="135">
          <cell r="A135" t="str">
            <v>BA&amp;RLabor</v>
          </cell>
          <cell r="B135" t="str">
            <v>BA&amp;R</v>
          </cell>
          <cell r="C135" t="str">
            <v>INCURRED EXPENSES</v>
          </cell>
          <cell r="D135" t="str">
            <v>Incurred Labor</v>
          </cell>
          <cell r="E135" t="str">
            <v>Labor</v>
          </cell>
          <cell r="F135" t="str">
            <v>BAR</v>
          </cell>
          <cell r="G135">
            <v>4150995</v>
          </cell>
        </row>
        <row r="136">
          <cell r="A136" t="str">
            <v>Comm &amp; AdvLabor</v>
          </cell>
          <cell r="B136" t="str">
            <v>Comm &amp; Adv</v>
          </cell>
          <cell r="C136" t="str">
            <v>INCURRED EXPENSES</v>
          </cell>
          <cell r="D136" t="str">
            <v>Incurred Labor</v>
          </cell>
          <cell r="E136" t="str">
            <v>Labor</v>
          </cell>
          <cell r="F136" t="str">
            <v>Comm Adv</v>
          </cell>
          <cell r="G136">
            <v>3540388</v>
          </cell>
        </row>
        <row r="137">
          <cell r="A137" t="str">
            <v>Corp DevLabor</v>
          </cell>
          <cell r="B137" t="str">
            <v>Corp Dev</v>
          </cell>
          <cell r="C137" t="str">
            <v>INCURRED EXPENSES</v>
          </cell>
          <cell r="D137" t="str">
            <v>Incurred Labor</v>
          </cell>
          <cell r="E137" t="str">
            <v>Labor</v>
          </cell>
          <cell r="F137" t="str">
            <v>Corp Dev</v>
          </cell>
          <cell r="G137">
            <v>616874</v>
          </cell>
        </row>
        <row r="138">
          <cell r="A138" t="str">
            <v>Corp SecreLabor</v>
          </cell>
          <cell r="B138" t="str">
            <v>Corp Secre</v>
          </cell>
          <cell r="C138" t="str">
            <v>INCURRED EXPENSES</v>
          </cell>
          <cell r="D138" t="str">
            <v>Incurred Labor</v>
          </cell>
          <cell r="E138" t="str">
            <v>Labor</v>
          </cell>
          <cell r="F138" t="str">
            <v>Corp Secr</v>
          </cell>
          <cell r="G138">
            <v>475755</v>
          </cell>
        </row>
        <row r="139">
          <cell r="A139" t="str">
            <v>Corp StratLabor</v>
          </cell>
          <cell r="B139" t="str">
            <v>Corp Strat</v>
          </cell>
          <cell r="C139" t="str">
            <v>INCURRED EXPENSES</v>
          </cell>
          <cell r="D139" t="str">
            <v>Incurred Labor</v>
          </cell>
          <cell r="E139" t="str">
            <v>Labor</v>
          </cell>
          <cell r="F139" t="str">
            <v>Corp Strat</v>
          </cell>
          <cell r="G139">
            <v>1581093</v>
          </cell>
        </row>
        <row r="140">
          <cell r="A140" t="str">
            <v>ERMLabor</v>
          </cell>
          <cell r="B140" t="str">
            <v>ERM</v>
          </cell>
          <cell r="C140" t="str">
            <v>INCURRED EXPENSES</v>
          </cell>
          <cell r="D140" t="str">
            <v>Incurred Labor</v>
          </cell>
          <cell r="E140" t="str">
            <v>Labor</v>
          </cell>
          <cell r="F140" t="str">
            <v>ERM</v>
          </cell>
          <cell r="G140">
            <v>2416443</v>
          </cell>
        </row>
        <row r="141">
          <cell r="A141" t="str">
            <v>HoldingsLabor</v>
          </cell>
          <cell r="B141" t="str">
            <v>Holdings</v>
          </cell>
          <cell r="C141" t="str">
            <v>INCURRED EXPENSES</v>
          </cell>
          <cell r="D141" t="str">
            <v>Incurred Labor</v>
          </cell>
          <cell r="E141" t="str">
            <v>Labor</v>
          </cell>
          <cell r="F141" t="str">
            <v>Holdg Fin</v>
          </cell>
          <cell r="G141">
            <v>480706</v>
          </cell>
        </row>
        <row r="142">
          <cell r="A142" t="str">
            <v>HRLabor</v>
          </cell>
          <cell r="B142" t="str">
            <v>HR</v>
          </cell>
          <cell r="C142" t="str">
            <v>INCURRED EXPENSES</v>
          </cell>
          <cell r="D142" t="str">
            <v>Incurred Labor</v>
          </cell>
          <cell r="E142" t="str">
            <v>Labor</v>
          </cell>
          <cell r="F142" t="str">
            <v>HR</v>
          </cell>
          <cell r="G142">
            <v>12558837</v>
          </cell>
        </row>
        <row r="143">
          <cell r="A143" t="str">
            <v>IACLabor</v>
          </cell>
          <cell r="B143" t="str">
            <v>IAC</v>
          </cell>
          <cell r="C143" t="str">
            <v>INCURRED EXPENSES</v>
          </cell>
          <cell r="D143" t="str">
            <v>Incurred Labor</v>
          </cell>
          <cell r="E143" t="str">
            <v>Labor</v>
          </cell>
          <cell r="F143" t="str">
            <v>Audit/ Control</v>
          </cell>
          <cell r="G143">
            <v>3730598</v>
          </cell>
        </row>
        <row r="144">
          <cell r="A144" t="str">
            <v>Inv RelLabor</v>
          </cell>
          <cell r="B144" t="str">
            <v>Inv Rel</v>
          </cell>
          <cell r="C144" t="str">
            <v>INCURRED EXPENSES</v>
          </cell>
          <cell r="D144" t="str">
            <v>Incurred Labor</v>
          </cell>
          <cell r="E144" t="str">
            <v>Labor</v>
          </cell>
          <cell r="F144" t="str">
            <v>Inv Rel</v>
          </cell>
          <cell r="G144">
            <v>527137</v>
          </cell>
        </row>
        <row r="145">
          <cell r="A145" t="str">
            <v>ITLabor</v>
          </cell>
          <cell r="B145" t="str">
            <v>IT</v>
          </cell>
          <cell r="C145" t="str">
            <v>INCURRED EXPENSES</v>
          </cell>
          <cell r="D145" t="str">
            <v>Incurred Labor</v>
          </cell>
          <cell r="E145" t="str">
            <v>Labor</v>
          </cell>
          <cell r="F145" t="str">
            <v>IT</v>
          </cell>
          <cell r="G145">
            <v>28878250</v>
          </cell>
        </row>
        <row r="146">
          <cell r="A146" t="str">
            <v>LawLabor</v>
          </cell>
          <cell r="B146" t="str">
            <v>Law</v>
          </cell>
          <cell r="C146" t="str">
            <v>INCURRED EXPENSES</v>
          </cell>
          <cell r="D146" t="str">
            <v>Incurred Labor</v>
          </cell>
          <cell r="E146" t="str">
            <v>Labor</v>
          </cell>
          <cell r="F146" t="str">
            <v>Law</v>
          </cell>
          <cell r="G146">
            <v>9602273</v>
          </cell>
        </row>
        <row r="147">
          <cell r="A147" t="str">
            <v>Misc AcctgLabor</v>
          </cell>
          <cell r="B147" t="str">
            <v>Misc Acctg</v>
          </cell>
          <cell r="C147" t="str">
            <v>INCURRED EXPENSES</v>
          </cell>
          <cell r="D147" t="str">
            <v>Incurred Labor</v>
          </cell>
          <cell r="E147" t="str">
            <v>Labor</v>
          </cell>
          <cell r="F147" t="str">
            <v>Misc Acct</v>
          </cell>
          <cell r="G147">
            <v>900000</v>
          </cell>
        </row>
        <row r="148">
          <cell r="A148" t="str">
            <v>LawLabor</v>
          </cell>
          <cell r="B148" t="str">
            <v>Law</v>
          </cell>
          <cell r="C148" t="str">
            <v>INCURRED EXPENSES</v>
          </cell>
          <cell r="D148" t="str">
            <v>Incurred Labor</v>
          </cell>
          <cell r="E148" t="str">
            <v>Labor</v>
          </cell>
          <cell r="F148" t="str">
            <v>NERC</v>
          </cell>
          <cell r="G148">
            <v>864428</v>
          </cell>
        </row>
        <row r="149">
          <cell r="A149" t="str">
            <v>ProcurementLabor</v>
          </cell>
          <cell r="B149" t="str">
            <v>Procurement</v>
          </cell>
          <cell r="C149" t="str">
            <v>INCURRED EXPENSES</v>
          </cell>
          <cell r="D149" t="str">
            <v>Incurred Labor</v>
          </cell>
          <cell r="E149" t="str">
            <v>Labor</v>
          </cell>
          <cell r="F149" t="str">
            <v>Procmt</v>
          </cell>
          <cell r="G149">
            <v>9860628</v>
          </cell>
        </row>
        <row r="150">
          <cell r="A150" t="str">
            <v>PSAPLabor</v>
          </cell>
          <cell r="B150" t="str">
            <v>PSAP</v>
          </cell>
          <cell r="C150" t="str">
            <v>INCURRED EXPENSES</v>
          </cell>
          <cell r="D150" t="str">
            <v>Incurred Labor</v>
          </cell>
          <cell r="E150" t="str">
            <v>Labor</v>
          </cell>
          <cell r="F150" t="str">
            <v>Payroll AP</v>
          </cell>
          <cell r="G150">
            <v>2317235</v>
          </cell>
        </row>
        <row r="151">
          <cell r="A151" t="str">
            <v>PSEG Exec OffLabor</v>
          </cell>
          <cell r="B151" t="str">
            <v>PSEG Exec Off</v>
          </cell>
          <cell r="C151" t="str">
            <v>INCURRED EXPENSES</v>
          </cell>
          <cell r="D151" t="str">
            <v>Incurred Labor</v>
          </cell>
          <cell r="E151" t="str">
            <v>Labor</v>
          </cell>
          <cell r="F151" t="str">
            <v>Exec</v>
          </cell>
          <cell r="G151">
            <v>5899495</v>
          </cell>
        </row>
        <row r="152">
          <cell r="A152" t="str">
            <v>PSEG FinLabor</v>
          </cell>
          <cell r="B152" t="str">
            <v>PSEG Fin</v>
          </cell>
          <cell r="C152" t="str">
            <v>INCURRED EXPENSES</v>
          </cell>
          <cell r="D152" t="str">
            <v>Incurred Labor</v>
          </cell>
          <cell r="E152" t="str">
            <v>Labor</v>
          </cell>
          <cell r="F152" t="str">
            <v>PSE&amp;G Fin</v>
          </cell>
          <cell r="G152">
            <v>6006982</v>
          </cell>
        </row>
        <row r="153">
          <cell r="A153" t="str">
            <v>Pub AffrsLabor</v>
          </cell>
          <cell r="B153" t="str">
            <v>Pub Affrs</v>
          </cell>
          <cell r="C153" t="str">
            <v>INCURRED EXPENSES</v>
          </cell>
          <cell r="D153" t="str">
            <v>Incurred Labor</v>
          </cell>
          <cell r="E153" t="str">
            <v>Labor</v>
          </cell>
          <cell r="F153" t="str">
            <v>Pub Affr</v>
          </cell>
          <cell r="G153">
            <v>6883640</v>
          </cell>
        </row>
        <row r="154">
          <cell r="A154" t="str">
            <v>PowerLabor</v>
          </cell>
          <cell r="B154" t="str">
            <v>Power</v>
          </cell>
          <cell r="C154" t="str">
            <v>INCURRED EXPENSES</v>
          </cell>
          <cell r="D154" t="str">
            <v>Incurred Labor</v>
          </cell>
          <cell r="E154" t="str">
            <v>Labor</v>
          </cell>
          <cell r="F154" t="str">
            <v>Pwr Fin</v>
          </cell>
          <cell r="G154">
            <v>9146437</v>
          </cell>
        </row>
        <row r="155">
          <cell r="A155" t="str">
            <v>Rec MgmtLabor</v>
          </cell>
          <cell r="B155" t="str">
            <v>Rec Mgmt</v>
          </cell>
          <cell r="C155" t="str">
            <v>INCURRED EXPENSES</v>
          </cell>
          <cell r="D155" t="str">
            <v>Incurred Labor</v>
          </cell>
          <cell r="E155" t="str">
            <v>Labor</v>
          </cell>
          <cell r="F155" t="str">
            <v>Rec Mgmt</v>
          </cell>
          <cell r="G155">
            <v>521473</v>
          </cell>
        </row>
        <row r="156">
          <cell r="A156" t="str">
            <v>SCFLabor</v>
          </cell>
          <cell r="B156" t="str">
            <v>SCF</v>
          </cell>
          <cell r="C156" t="str">
            <v>INCURRED EXPENSES</v>
          </cell>
          <cell r="D156" t="str">
            <v>Incurred Labor</v>
          </cell>
          <cell r="E156" t="str">
            <v>Labor</v>
          </cell>
          <cell r="F156" t="str">
            <v>SC Fin</v>
          </cell>
          <cell r="G156">
            <v>2527293</v>
          </cell>
        </row>
        <row r="157">
          <cell r="A157" t="str">
            <v>Treas Mgmt SvcsLabor</v>
          </cell>
          <cell r="B157" t="str">
            <v>Treas Mgmt Svcs</v>
          </cell>
          <cell r="C157" t="str">
            <v>INCURRED EXPENSES</v>
          </cell>
          <cell r="D157" t="str">
            <v>Incurred Labor</v>
          </cell>
          <cell r="E157" t="str">
            <v>Labor</v>
          </cell>
          <cell r="F157" t="str">
            <v>Treas</v>
          </cell>
          <cell r="G157">
            <v>5649807</v>
          </cell>
        </row>
        <row r="158">
          <cell r="A158" t="str">
            <v>Val and PlanLabor</v>
          </cell>
          <cell r="B158" t="str">
            <v>Val and Plan</v>
          </cell>
          <cell r="C158" t="str">
            <v>INCURRED EXPENSES</v>
          </cell>
          <cell r="D158" t="str">
            <v>Incurred Labor</v>
          </cell>
          <cell r="E158" t="str">
            <v>Labor</v>
          </cell>
          <cell r="F158" t="str">
            <v>V&amp;P</v>
          </cell>
          <cell r="G158">
            <v>2006330</v>
          </cell>
        </row>
        <row r="159">
          <cell r="A159" t="str">
            <v>Acctg SvcsMaterial</v>
          </cell>
          <cell r="B159" t="str">
            <v>Acctg Svcs</v>
          </cell>
          <cell r="C159" t="str">
            <v>CAPITAL</v>
          </cell>
          <cell r="D159" t="str">
            <v>Material</v>
          </cell>
          <cell r="E159" t="str">
            <v>Material</v>
          </cell>
          <cell r="F159" t="str">
            <v>ASD</v>
          </cell>
        </row>
        <row r="160">
          <cell r="A160" t="str">
            <v>Acctg SvcsMaterial</v>
          </cell>
          <cell r="B160" t="str">
            <v>Acctg Svcs</v>
          </cell>
          <cell r="C160" t="str">
            <v>INCURRED EXPENSES</v>
          </cell>
          <cell r="D160" t="str">
            <v>Material</v>
          </cell>
          <cell r="E160" t="str">
            <v>Material</v>
          </cell>
          <cell r="F160" t="str">
            <v>ASD</v>
          </cell>
          <cell r="G160">
            <v>15000</v>
          </cell>
        </row>
        <row r="161">
          <cell r="A161" t="str">
            <v>BA&amp;RMaterial</v>
          </cell>
          <cell r="B161" t="str">
            <v>BA&amp;R</v>
          </cell>
          <cell r="C161" t="str">
            <v>INCURRED EXPENSES</v>
          </cell>
          <cell r="D161" t="str">
            <v>Material</v>
          </cell>
          <cell r="E161" t="str">
            <v>Material</v>
          </cell>
          <cell r="F161" t="str">
            <v>BAR</v>
          </cell>
          <cell r="G161">
            <v>51000.12</v>
          </cell>
        </row>
        <row r="162">
          <cell r="A162" t="str">
            <v>Corp DevMaterial</v>
          </cell>
          <cell r="B162" t="str">
            <v>Corp Dev</v>
          </cell>
          <cell r="C162" t="str">
            <v>INCURRED EXPENSES</v>
          </cell>
          <cell r="D162" t="str">
            <v>Material</v>
          </cell>
          <cell r="E162" t="str">
            <v>Material</v>
          </cell>
          <cell r="F162" t="str">
            <v>Corp Dev</v>
          </cell>
          <cell r="G162">
            <v>25000.080000000002</v>
          </cell>
        </row>
        <row r="163">
          <cell r="A163" t="str">
            <v>Corp SecreMaterial</v>
          </cell>
          <cell r="B163" t="str">
            <v>Corp Secre</v>
          </cell>
          <cell r="C163" t="str">
            <v>INCURRED EXPENSES</v>
          </cell>
          <cell r="D163" t="str">
            <v>Material</v>
          </cell>
          <cell r="E163" t="str">
            <v>Material</v>
          </cell>
          <cell r="F163" t="str">
            <v>Corp Secr</v>
          </cell>
          <cell r="G163">
            <v>999.96</v>
          </cell>
        </row>
        <row r="164">
          <cell r="A164" t="str">
            <v>Corp StratMaterial</v>
          </cell>
          <cell r="B164" t="str">
            <v>Corp Strat</v>
          </cell>
          <cell r="C164" t="str">
            <v>INCURRED EXPENSES</v>
          </cell>
          <cell r="D164" t="str">
            <v>Material</v>
          </cell>
          <cell r="E164" t="str">
            <v>Material</v>
          </cell>
          <cell r="F164" t="str">
            <v>Corp Strat</v>
          </cell>
          <cell r="G164">
            <v>3944.28</v>
          </cell>
        </row>
        <row r="165">
          <cell r="A165" t="str">
            <v>HRMaterial</v>
          </cell>
          <cell r="B165" t="str">
            <v>HR</v>
          </cell>
          <cell r="C165" t="str">
            <v>INCURRED EXPENSES</v>
          </cell>
          <cell r="D165" t="str">
            <v>Material</v>
          </cell>
          <cell r="E165" t="str">
            <v>Material</v>
          </cell>
          <cell r="F165" t="str">
            <v>HR</v>
          </cell>
          <cell r="G165">
            <v>246000</v>
          </cell>
        </row>
        <row r="166">
          <cell r="A166" t="str">
            <v>IACMaterial</v>
          </cell>
          <cell r="B166" t="str">
            <v>IAC</v>
          </cell>
          <cell r="C166" t="str">
            <v>INCURRED EXPENSES</v>
          </cell>
          <cell r="D166" t="str">
            <v>Material</v>
          </cell>
          <cell r="E166" t="str">
            <v>Material</v>
          </cell>
          <cell r="F166" t="str">
            <v>Audit/ Control</v>
          </cell>
          <cell r="G166">
            <v>13265.01</v>
          </cell>
        </row>
        <row r="167">
          <cell r="A167" t="str">
            <v>Inv RelMaterial</v>
          </cell>
          <cell r="B167" t="str">
            <v>Inv Rel</v>
          </cell>
          <cell r="C167" t="str">
            <v>INCURRED EXPENSES</v>
          </cell>
          <cell r="D167" t="str">
            <v>Material</v>
          </cell>
          <cell r="E167" t="str">
            <v>Material</v>
          </cell>
          <cell r="F167" t="str">
            <v>Inv Rel</v>
          </cell>
          <cell r="G167">
            <v>26000</v>
          </cell>
        </row>
        <row r="168">
          <cell r="A168" t="str">
            <v>ITMaterial</v>
          </cell>
          <cell r="B168" t="str">
            <v>IT</v>
          </cell>
          <cell r="C168" t="str">
            <v>CAPITAL</v>
          </cell>
          <cell r="D168" t="str">
            <v>Material</v>
          </cell>
          <cell r="E168" t="str">
            <v>Material</v>
          </cell>
          <cell r="F168" t="str">
            <v>IT</v>
          </cell>
        </row>
        <row r="169">
          <cell r="A169" t="str">
            <v>ITMaterial</v>
          </cell>
          <cell r="B169" t="str">
            <v>IT</v>
          </cell>
          <cell r="C169" t="str">
            <v>INCURRED EXPENSES</v>
          </cell>
          <cell r="D169" t="str">
            <v>Material</v>
          </cell>
          <cell r="E169" t="str">
            <v>Material</v>
          </cell>
          <cell r="F169" t="str">
            <v>IT</v>
          </cell>
          <cell r="G169">
            <v>9360167.5199999996</v>
          </cell>
        </row>
        <row r="170">
          <cell r="A170" t="str">
            <v>LawMaterial</v>
          </cell>
          <cell r="B170" t="str">
            <v>Law</v>
          </cell>
          <cell r="C170" t="str">
            <v>INCURRED EXPENSES</v>
          </cell>
          <cell r="D170" t="str">
            <v>Material</v>
          </cell>
          <cell r="E170" t="str">
            <v>Material</v>
          </cell>
          <cell r="F170" t="str">
            <v>Law</v>
          </cell>
          <cell r="G170">
            <v>15500.04</v>
          </cell>
        </row>
        <row r="171">
          <cell r="A171" t="str">
            <v>LawMaterial</v>
          </cell>
          <cell r="B171" t="str">
            <v>Law</v>
          </cell>
          <cell r="C171" t="str">
            <v>INCURRED EXPENSES</v>
          </cell>
          <cell r="D171" t="str">
            <v>Material</v>
          </cell>
          <cell r="E171" t="str">
            <v>Material</v>
          </cell>
          <cell r="F171" t="str">
            <v>NERC</v>
          </cell>
          <cell r="G171">
            <v>1500</v>
          </cell>
        </row>
        <row r="172">
          <cell r="A172" t="str">
            <v>ProcurementMaterial</v>
          </cell>
          <cell r="B172" t="str">
            <v>Procurement</v>
          </cell>
          <cell r="C172" t="str">
            <v>INCURRED EXPENSES</v>
          </cell>
          <cell r="D172" t="str">
            <v>Material</v>
          </cell>
          <cell r="E172" t="str">
            <v>Material</v>
          </cell>
          <cell r="F172" t="str">
            <v>Procmt</v>
          </cell>
          <cell r="G172">
            <v>13135.01</v>
          </cell>
        </row>
        <row r="173">
          <cell r="A173" t="str">
            <v>PSAPMaterial</v>
          </cell>
          <cell r="B173" t="str">
            <v>PSAP</v>
          </cell>
          <cell r="C173" t="str">
            <v>CAPITAL</v>
          </cell>
          <cell r="D173" t="str">
            <v>Material</v>
          </cell>
          <cell r="E173" t="str">
            <v>Material</v>
          </cell>
          <cell r="F173" t="str">
            <v>Payroll AP</v>
          </cell>
        </row>
        <row r="174">
          <cell r="A174" t="str">
            <v>PSEG Exec OffMaterial</v>
          </cell>
          <cell r="B174" t="str">
            <v>PSEG Exec Off</v>
          </cell>
          <cell r="C174" t="str">
            <v>CAPITAL</v>
          </cell>
          <cell r="D174" t="str">
            <v>Material</v>
          </cell>
          <cell r="E174" t="str">
            <v>Material</v>
          </cell>
          <cell r="F174" t="str">
            <v>Exec</v>
          </cell>
        </row>
        <row r="175">
          <cell r="A175" t="str">
            <v>PSEG Exec OffMaterial</v>
          </cell>
          <cell r="B175" t="str">
            <v>PSEG Exec Off</v>
          </cell>
          <cell r="C175" t="str">
            <v>INCURRED EXPENSES</v>
          </cell>
          <cell r="D175" t="str">
            <v>Material</v>
          </cell>
          <cell r="E175" t="str">
            <v>Material</v>
          </cell>
          <cell r="F175" t="str">
            <v>Exec</v>
          </cell>
          <cell r="G175">
            <v>8000</v>
          </cell>
        </row>
        <row r="176">
          <cell r="A176" t="str">
            <v>PSEG FinMaterial</v>
          </cell>
          <cell r="B176" t="str">
            <v>PSEG Fin</v>
          </cell>
          <cell r="C176" t="str">
            <v>INCURRED EXPENSES</v>
          </cell>
          <cell r="D176" t="str">
            <v>Material</v>
          </cell>
          <cell r="E176" t="str">
            <v>Material</v>
          </cell>
          <cell r="F176" t="str">
            <v>PSE&amp;G Fin</v>
          </cell>
          <cell r="G176">
            <v>6000</v>
          </cell>
        </row>
        <row r="177">
          <cell r="A177" t="str">
            <v>PowerMaterial</v>
          </cell>
          <cell r="B177" t="str">
            <v>Power</v>
          </cell>
          <cell r="C177" t="str">
            <v>INCURRED EXPENSES</v>
          </cell>
          <cell r="D177" t="str">
            <v>Material</v>
          </cell>
          <cell r="E177" t="str">
            <v>Material</v>
          </cell>
          <cell r="F177" t="str">
            <v>Pwr Fin</v>
          </cell>
          <cell r="G177">
            <v>9999.9599999999991</v>
          </cell>
        </row>
        <row r="178">
          <cell r="A178" t="str">
            <v>Rec MgmtMaterial</v>
          </cell>
          <cell r="B178" t="str">
            <v>Rec Mgmt</v>
          </cell>
          <cell r="C178" t="str">
            <v>INCURRED EXPENSES</v>
          </cell>
          <cell r="D178" t="str">
            <v>Material</v>
          </cell>
          <cell r="E178" t="str">
            <v>Material</v>
          </cell>
          <cell r="F178" t="str">
            <v>Rec Mgmt</v>
          </cell>
          <cell r="G178">
            <v>5000.04</v>
          </cell>
        </row>
        <row r="179">
          <cell r="A179" t="str">
            <v>SCFMaterial</v>
          </cell>
          <cell r="B179" t="str">
            <v>SCF</v>
          </cell>
          <cell r="C179" t="str">
            <v>CAPITAL</v>
          </cell>
          <cell r="D179" t="str">
            <v>Material</v>
          </cell>
          <cell r="E179" t="str">
            <v>Material</v>
          </cell>
          <cell r="F179" t="str">
            <v>SC Fin</v>
          </cell>
        </row>
        <row r="180">
          <cell r="A180" t="str">
            <v>SCFMaterial</v>
          </cell>
          <cell r="B180" t="str">
            <v>SCF</v>
          </cell>
          <cell r="C180" t="str">
            <v>INCURRED EXPENSES</v>
          </cell>
          <cell r="D180" t="str">
            <v>Material</v>
          </cell>
          <cell r="E180" t="str">
            <v>Material</v>
          </cell>
          <cell r="F180" t="str">
            <v>SC Fin</v>
          </cell>
          <cell r="G180">
            <v>3600</v>
          </cell>
        </row>
        <row r="181">
          <cell r="A181" t="str">
            <v>Treas Mgmt SvcsMaterial</v>
          </cell>
          <cell r="B181" t="str">
            <v>Treas Mgmt Svcs</v>
          </cell>
          <cell r="C181" t="str">
            <v>CAPITAL</v>
          </cell>
          <cell r="D181" t="str">
            <v>Material</v>
          </cell>
          <cell r="E181" t="str">
            <v>Material</v>
          </cell>
          <cell r="F181" t="str">
            <v>Treas</v>
          </cell>
        </row>
        <row r="182">
          <cell r="A182" t="str">
            <v>Treas Mgmt SvcsMaterial</v>
          </cell>
          <cell r="B182" t="str">
            <v>Treas Mgmt Svcs</v>
          </cell>
          <cell r="C182" t="str">
            <v>INCURRED EXPENSES</v>
          </cell>
          <cell r="D182" t="str">
            <v>Material</v>
          </cell>
          <cell r="E182" t="str">
            <v>Material</v>
          </cell>
          <cell r="F182" t="str">
            <v>Treas</v>
          </cell>
          <cell r="G182">
            <v>413499.88</v>
          </cell>
        </row>
        <row r="183">
          <cell r="A183" t="str">
            <v>Val and PlanMaterial</v>
          </cell>
          <cell r="B183" t="str">
            <v>Val and Plan</v>
          </cell>
          <cell r="C183" t="str">
            <v>INCURRED EXPENSES</v>
          </cell>
          <cell r="D183" t="str">
            <v>Material</v>
          </cell>
          <cell r="E183" t="str">
            <v>Material</v>
          </cell>
          <cell r="F183" t="str">
            <v>V&amp;P</v>
          </cell>
          <cell r="G183">
            <v>9774</v>
          </cell>
        </row>
        <row r="184">
          <cell r="A184" t="str">
            <v>Acctg SvcsMulberry/VP Office/Servco</v>
          </cell>
          <cell r="B184" t="str">
            <v>Acctg Svcs</v>
          </cell>
          <cell r="C184" t="str">
            <v>CAPITAL</v>
          </cell>
          <cell r="D184" t="str">
            <v>Internal Settlements</v>
          </cell>
          <cell r="E184" t="str">
            <v>Mulberry/VP Office/Servco</v>
          </cell>
          <cell r="F184" t="str">
            <v>ASD</v>
          </cell>
        </row>
        <row r="185">
          <cell r="A185" t="str">
            <v>Acctg SvcsMulberry/VP Office/Servco</v>
          </cell>
          <cell r="B185" t="str">
            <v>Acctg Svcs</v>
          </cell>
          <cell r="C185" t="str">
            <v>INDIRECT EXPENSES</v>
          </cell>
          <cell r="D185" t="str">
            <v>Internal Settlements</v>
          </cell>
          <cell r="E185" t="str">
            <v>Mulberry/VP Office/Servco</v>
          </cell>
          <cell r="F185" t="str">
            <v>ASD</v>
          </cell>
          <cell r="G185">
            <v>2.5029294192790985E-9</v>
          </cell>
        </row>
        <row r="186">
          <cell r="A186" t="str">
            <v>BA&amp;RMulberry/VP Office/Servco</v>
          </cell>
          <cell r="B186" t="str">
            <v>BA&amp;R</v>
          </cell>
          <cell r="C186" t="str">
            <v>INDIRECT EXPENSES</v>
          </cell>
          <cell r="D186" t="str">
            <v>Internal Settlements</v>
          </cell>
          <cell r="E186" t="str">
            <v>Mulberry/VP Office/Servco</v>
          </cell>
          <cell r="F186" t="str">
            <v>BAR</v>
          </cell>
          <cell r="G186">
            <v>-1.9572325982153416E-9</v>
          </cell>
        </row>
        <row r="187">
          <cell r="A187" t="str">
            <v>Comm &amp; AdvMulberry/VP Office/Servco</v>
          </cell>
          <cell r="B187" t="str">
            <v>Comm &amp; Adv</v>
          </cell>
          <cell r="C187" t="str">
            <v>INDIRECT EXPENSES</v>
          </cell>
          <cell r="D187" t="str">
            <v>Internal Settlements</v>
          </cell>
          <cell r="E187" t="str">
            <v>Mulberry/VP Office/Servco</v>
          </cell>
          <cell r="F187" t="str">
            <v>Comm Adv</v>
          </cell>
          <cell r="G187">
            <v>-1.7462298274040222E-10</v>
          </cell>
        </row>
        <row r="188">
          <cell r="A188" t="str">
            <v>Corp DevMulberry/VP Office/Servco</v>
          </cell>
          <cell r="B188" t="str">
            <v>Corp Dev</v>
          </cell>
          <cell r="C188" t="str">
            <v>INDIRECT EXPENSES</v>
          </cell>
          <cell r="D188" t="str">
            <v>Internal Settlements</v>
          </cell>
          <cell r="E188" t="str">
            <v>Mulberry/VP Office/Servco</v>
          </cell>
          <cell r="F188" t="str">
            <v>Corp Dev</v>
          </cell>
          <cell r="G188">
            <v>-1.3096723705530167E-10</v>
          </cell>
        </row>
        <row r="189">
          <cell r="A189" t="str">
            <v>Corp SecreMulberry/VP Office/Servco</v>
          </cell>
          <cell r="B189" t="str">
            <v>Corp Secre</v>
          </cell>
          <cell r="C189" t="str">
            <v>INDIRECT EXPENSES</v>
          </cell>
          <cell r="D189" t="str">
            <v>Internal Settlements</v>
          </cell>
          <cell r="E189" t="str">
            <v>Mulberry/VP Office/Servco</v>
          </cell>
          <cell r="F189" t="str">
            <v>Corp Secr</v>
          </cell>
          <cell r="G189">
            <v>5.8207660913467407E-11</v>
          </cell>
        </row>
        <row r="190">
          <cell r="A190" t="str">
            <v>Corp StratMulberry/VP Office/Servco</v>
          </cell>
          <cell r="B190" t="str">
            <v>Corp Strat</v>
          </cell>
          <cell r="C190" t="str">
            <v>INDIRECT EXPENSES</v>
          </cell>
          <cell r="D190" t="str">
            <v>Internal Settlements</v>
          </cell>
          <cell r="E190" t="str">
            <v>Mulberry/VP Office/Servco</v>
          </cell>
          <cell r="F190" t="str">
            <v>Corp Strat</v>
          </cell>
          <cell r="G190">
            <v>9.9134922493249178E-11</v>
          </cell>
        </row>
        <row r="191">
          <cell r="A191" t="str">
            <v>ERMMulberry/VP Office/Servco</v>
          </cell>
          <cell r="B191" t="str">
            <v>ERM</v>
          </cell>
          <cell r="C191" t="str">
            <v>INDIRECT EXPENSES</v>
          </cell>
          <cell r="D191" t="str">
            <v>Internal Settlements</v>
          </cell>
          <cell r="E191" t="str">
            <v>Mulberry/VP Office/Servco</v>
          </cell>
          <cell r="F191" t="str">
            <v>ERM</v>
          </cell>
          <cell r="G191">
            <v>4.2382453102618456E-10</v>
          </cell>
        </row>
        <row r="192">
          <cell r="A192" t="str">
            <v>FringeMulberry/VP Office/Servco</v>
          </cell>
          <cell r="B192" t="str">
            <v>Fringe</v>
          </cell>
          <cell r="C192" t="str">
            <v>INDIRECT EXPENSES</v>
          </cell>
          <cell r="D192" t="str">
            <v>Internal Settlements</v>
          </cell>
          <cell r="E192" t="str">
            <v>Mulberry/VP Office/Servco</v>
          </cell>
          <cell r="F192" t="str">
            <v>Fringe</v>
          </cell>
          <cell r="G192">
            <v>-1.1641532182693481E-10</v>
          </cell>
        </row>
        <row r="193">
          <cell r="A193" t="str">
            <v>HoldingsMulberry/VP Office/Servco</v>
          </cell>
          <cell r="B193" t="str">
            <v>Holdings</v>
          </cell>
          <cell r="C193" t="str">
            <v>INDIRECT EXPENSES</v>
          </cell>
          <cell r="D193" t="str">
            <v>Internal Settlements</v>
          </cell>
          <cell r="E193" t="str">
            <v>Mulberry/VP Office/Servco</v>
          </cell>
          <cell r="F193" t="str">
            <v>Holdg Fin</v>
          </cell>
          <cell r="G193">
            <v>-4.3655745685100555E-11</v>
          </cell>
        </row>
        <row r="194">
          <cell r="A194" t="str">
            <v>HRMulberry/VP Office/Servco</v>
          </cell>
          <cell r="B194" t="str">
            <v>HR</v>
          </cell>
          <cell r="C194" t="str">
            <v>CAPITAL</v>
          </cell>
          <cell r="D194" t="str">
            <v>Internal Settlements</v>
          </cell>
          <cell r="E194" t="str">
            <v>Mulberry/VP Office/Servco</v>
          </cell>
          <cell r="F194" t="str">
            <v>HR</v>
          </cell>
        </row>
        <row r="195">
          <cell r="A195" t="str">
            <v>HRMulberry/VP Office/Servco</v>
          </cell>
          <cell r="B195" t="str">
            <v>HR</v>
          </cell>
          <cell r="C195" t="str">
            <v>INDIRECT EXPENSES</v>
          </cell>
          <cell r="D195" t="str">
            <v>Internal Settlements</v>
          </cell>
          <cell r="E195" t="str">
            <v>Mulberry/VP Office/Servco</v>
          </cell>
          <cell r="F195" t="str">
            <v>HR</v>
          </cell>
          <cell r="G195">
            <v>8.5337887867353857E-9</v>
          </cell>
        </row>
        <row r="196">
          <cell r="A196" t="str">
            <v>IACMulberry/VP Office/Servco</v>
          </cell>
          <cell r="B196" t="str">
            <v>IAC</v>
          </cell>
          <cell r="C196" t="str">
            <v>INDIRECT EXPENSES</v>
          </cell>
          <cell r="D196" t="str">
            <v>Internal Settlements</v>
          </cell>
          <cell r="E196" t="str">
            <v>Mulberry/VP Office/Servco</v>
          </cell>
          <cell r="F196" t="str">
            <v>Audit/ Control</v>
          </cell>
          <cell r="G196">
            <v>1.4972556527936831E-10</v>
          </cell>
        </row>
        <row r="197">
          <cell r="A197" t="str">
            <v>Inv RelMulberry/VP Office/Servco</v>
          </cell>
          <cell r="B197" t="str">
            <v>Inv Rel</v>
          </cell>
          <cell r="C197" t="str">
            <v>INDIRECT EXPENSES</v>
          </cell>
          <cell r="D197" t="str">
            <v>Internal Settlements</v>
          </cell>
          <cell r="E197" t="str">
            <v>Mulberry/VP Office/Servco</v>
          </cell>
          <cell r="F197" t="str">
            <v>Inv Rel</v>
          </cell>
          <cell r="G197">
            <v>1.0186340659856796E-10</v>
          </cell>
        </row>
        <row r="198">
          <cell r="A198" t="str">
            <v>ITMulberry/VP Office/Servco</v>
          </cell>
          <cell r="B198" t="str">
            <v>IT</v>
          </cell>
          <cell r="C198" t="str">
            <v>CAPITAL</v>
          </cell>
          <cell r="D198" t="str">
            <v>Internal Settlements</v>
          </cell>
          <cell r="E198" t="str">
            <v>Mulberry/VP Office/Servco</v>
          </cell>
          <cell r="F198" t="str">
            <v>IT</v>
          </cell>
        </row>
        <row r="199">
          <cell r="A199" t="str">
            <v>ITMulberry/VP Office/Servco</v>
          </cell>
          <cell r="B199" t="str">
            <v>IT</v>
          </cell>
          <cell r="C199" t="str">
            <v>INDIRECT EXPENSES</v>
          </cell>
          <cell r="D199" t="str">
            <v>Internal Settlements</v>
          </cell>
          <cell r="E199" t="str">
            <v>Mulberry/VP Office/Servco</v>
          </cell>
          <cell r="F199" t="str">
            <v>IT</v>
          </cell>
          <cell r="G199">
            <v>-1.4450051821768284E-7</v>
          </cell>
        </row>
        <row r="200">
          <cell r="A200" t="str">
            <v>LawMulberry/VP Office/Servco</v>
          </cell>
          <cell r="B200" t="str">
            <v>Law</v>
          </cell>
          <cell r="C200" t="str">
            <v>INDIRECT EXPENSES</v>
          </cell>
          <cell r="D200" t="str">
            <v>Internal Settlements</v>
          </cell>
          <cell r="E200" t="str">
            <v>Mulberry/VP Office/Servco</v>
          </cell>
          <cell r="F200" t="str">
            <v>Law</v>
          </cell>
          <cell r="G200">
            <v>-3.4924596548080444E-9</v>
          </cell>
        </row>
        <row r="201">
          <cell r="A201" t="str">
            <v>Misc AcctgMulberry/VP Office/Servco</v>
          </cell>
          <cell r="B201" t="str">
            <v>Misc Acctg</v>
          </cell>
          <cell r="C201" t="str">
            <v>INDIRECT EXPENSES</v>
          </cell>
          <cell r="D201" t="str">
            <v>Internal Settlements</v>
          </cell>
          <cell r="E201" t="str">
            <v>Mulberry/VP Office/Servco</v>
          </cell>
          <cell r="F201" t="str">
            <v>Misc Acct</v>
          </cell>
          <cell r="G201">
            <v>0</v>
          </cell>
        </row>
        <row r="202">
          <cell r="A202" t="str">
            <v>LawMulberry/VP Office/Servco</v>
          </cell>
          <cell r="B202" t="str">
            <v>Law</v>
          </cell>
          <cell r="C202" t="str">
            <v>INDIRECT EXPENSES</v>
          </cell>
          <cell r="D202" t="str">
            <v>Internal Settlements</v>
          </cell>
          <cell r="E202" t="str">
            <v>Mulberry/VP Office/Servco</v>
          </cell>
          <cell r="F202" t="str">
            <v>NERC</v>
          </cell>
          <cell r="G202">
            <v>5.8207660913467407E-11</v>
          </cell>
        </row>
        <row r="203">
          <cell r="A203" t="str">
            <v>ProcurementMulberry/VP Office/Servco</v>
          </cell>
          <cell r="B203" t="str">
            <v>Procurement</v>
          </cell>
          <cell r="C203" t="str">
            <v>INDIRECT EXPENSES</v>
          </cell>
          <cell r="D203" t="str">
            <v>Internal Settlements</v>
          </cell>
          <cell r="E203" t="str">
            <v>Mulberry/VP Office/Servco</v>
          </cell>
          <cell r="F203" t="str">
            <v>Procmt</v>
          </cell>
          <cell r="G203">
            <v>1.862645149230957E-9</v>
          </cell>
        </row>
        <row r="204">
          <cell r="A204" t="str">
            <v>PSAPMulberry/VP Office/Servco</v>
          </cell>
          <cell r="B204" t="str">
            <v>PSAP</v>
          </cell>
          <cell r="C204" t="str">
            <v>CAPITAL</v>
          </cell>
          <cell r="D204" t="str">
            <v>Internal Settlements</v>
          </cell>
          <cell r="E204" t="str">
            <v>Mulberry/VP Office/Servco</v>
          </cell>
          <cell r="F204" t="str">
            <v>Payroll AP</v>
          </cell>
        </row>
        <row r="205">
          <cell r="A205" t="str">
            <v>PSAPMulberry/VP Office/Servco</v>
          </cell>
          <cell r="B205" t="str">
            <v>PSAP</v>
          </cell>
          <cell r="C205" t="str">
            <v>INDIRECT EXPENSES</v>
          </cell>
          <cell r="D205" t="str">
            <v>Internal Settlements</v>
          </cell>
          <cell r="E205" t="str">
            <v>Mulberry/VP Office/Servco</v>
          </cell>
          <cell r="F205" t="str">
            <v>Payroll AP</v>
          </cell>
          <cell r="G205">
            <v>8.3673512563109398E-10</v>
          </cell>
        </row>
        <row r="206">
          <cell r="A206" t="str">
            <v>PSEG Exec OffMulberry/VP Office/Servco</v>
          </cell>
          <cell r="B206" t="str">
            <v>PSEG Exec Off</v>
          </cell>
          <cell r="C206" t="str">
            <v>CAPITAL</v>
          </cell>
          <cell r="D206" t="str">
            <v>Internal Settlements</v>
          </cell>
          <cell r="E206" t="str">
            <v>Mulberry/VP Office/Servco</v>
          </cell>
          <cell r="F206" t="str">
            <v>Exec</v>
          </cell>
        </row>
        <row r="207">
          <cell r="A207" t="str">
            <v>PSEG Exec OffMulberry/VP Office/Servco</v>
          </cell>
          <cell r="B207" t="str">
            <v>PSEG Exec Off</v>
          </cell>
          <cell r="C207" t="str">
            <v>INDIRECT EXPENSES</v>
          </cell>
          <cell r="D207" t="str">
            <v>Internal Settlements</v>
          </cell>
          <cell r="E207" t="str">
            <v>Mulberry/VP Office/Servco</v>
          </cell>
          <cell r="F207" t="str">
            <v>Exec</v>
          </cell>
          <cell r="G207">
            <v>8.5128704085946083E-10</v>
          </cell>
        </row>
        <row r="208">
          <cell r="A208" t="str">
            <v>PSEG FinMulberry/VP Office/Servco</v>
          </cell>
          <cell r="B208" t="str">
            <v>PSEG Fin</v>
          </cell>
          <cell r="C208" t="str">
            <v>INDIRECT EXPENSES</v>
          </cell>
          <cell r="D208" t="str">
            <v>Internal Settlements</v>
          </cell>
          <cell r="E208" t="str">
            <v>Mulberry/VP Office/Servco</v>
          </cell>
          <cell r="F208" t="str">
            <v>PSE&amp;G Fin</v>
          </cell>
          <cell r="G208">
            <v>-3.0267983675003052E-9</v>
          </cell>
        </row>
        <row r="209">
          <cell r="A209" t="str">
            <v>Pub AffrsMulberry/VP Office/Servco</v>
          </cell>
          <cell r="B209" t="str">
            <v>Pub Affrs</v>
          </cell>
          <cell r="C209" t="str">
            <v>CAPITAL</v>
          </cell>
          <cell r="D209" t="str">
            <v>Internal Settlements</v>
          </cell>
          <cell r="E209" t="str">
            <v>Mulberry/VP Office/Servco</v>
          </cell>
          <cell r="F209" t="str">
            <v>Pub Affr</v>
          </cell>
        </row>
        <row r="210">
          <cell r="A210" t="str">
            <v>Pub AffrsMulberry/VP Office/Servco</v>
          </cell>
          <cell r="B210" t="str">
            <v>Pub Affrs</v>
          </cell>
          <cell r="C210" t="str">
            <v>INDIRECT EXPENSES</v>
          </cell>
          <cell r="D210" t="str">
            <v>Internal Settlements</v>
          </cell>
          <cell r="E210" t="str">
            <v>Mulberry/VP Office/Servco</v>
          </cell>
          <cell r="F210" t="str">
            <v>Pub Affr</v>
          </cell>
          <cell r="G210">
            <v>-1.5852492651902139E-9</v>
          </cell>
        </row>
        <row r="211">
          <cell r="A211" t="str">
            <v>PowerMulberry/VP Office/Servco</v>
          </cell>
          <cell r="B211" t="str">
            <v>Power</v>
          </cell>
          <cell r="C211" t="str">
            <v>INDIRECT EXPENSES</v>
          </cell>
          <cell r="D211" t="str">
            <v>Internal Settlements</v>
          </cell>
          <cell r="E211" t="str">
            <v>Mulberry/VP Office/Servco</v>
          </cell>
          <cell r="F211" t="str">
            <v>Pwr Fin</v>
          </cell>
          <cell r="G211">
            <v>1.5133991837501526E-9</v>
          </cell>
        </row>
        <row r="212">
          <cell r="A212" t="str">
            <v>Rec MgmtMulberry/VP Office/Servco</v>
          </cell>
          <cell r="B212" t="str">
            <v>Rec Mgmt</v>
          </cell>
          <cell r="C212" t="str">
            <v>INDIRECT EXPENSES</v>
          </cell>
          <cell r="D212" t="str">
            <v>Internal Settlements</v>
          </cell>
          <cell r="E212" t="str">
            <v>Mulberry/VP Office/Servco</v>
          </cell>
          <cell r="F212" t="str">
            <v>Rec Mgmt</v>
          </cell>
          <cell r="G212">
            <v>-1.4551915228366852E-11</v>
          </cell>
        </row>
        <row r="213">
          <cell r="A213" t="str">
            <v>SCFMulberry/VP Office/Servco</v>
          </cell>
          <cell r="B213" t="str">
            <v>SCF</v>
          </cell>
          <cell r="C213" t="str">
            <v>CAPITAL</v>
          </cell>
          <cell r="D213" t="str">
            <v>Internal Settlements</v>
          </cell>
          <cell r="E213" t="str">
            <v>Mulberry/VP Office/Servco</v>
          </cell>
          <cell r="F213" t="str">
            <v>SC Fin</v>
          </cell>
        </row>
        <row r="214">
          <cell r="A214" t="str">
            <v>SCFMulberry/VP Office/Servco</v>
          </cell>
          <cell r="B214" t="str">
            <v>SCF</v>
          </cell>
          <cell r="C214" t="str">
            <v>INDIRECT EXPENSES</v>
          </cell>
          <cell r="D214" t="str">
            <v>Internal Settlements</v>
          </cell>
          <cell r="E214" t="str">
            <v>Mulberry/VP Office/Servco</v>
          </cell>
          <cell r="F214" t="str">
            <v>SC Fin</v>
          </cell>
          <cell r="G214">
            <v>-3.4924596548080444E-10</v>
          </cell>
        </row>
        <row r="215">
          <cell r="A215" t="str">
            <v>Treas Mgmt SvcsMulberry/VP Office/Servco</v>
          </cell>
          <cell r="B215" t="str">
            <v>Treas Mgmt Svcs</v>
          </cell>
          <cell r="C215" t="str">
            <v>CAPITAL</v>
          </cell>
          <cell r="D215" t="str">
            <v>Internal Settlements</v>
          </cell>
          <cell r="E215" t="str">
            <v>Mulberry/VP Office/Servco</v>
          </cell>
          <cell r="F215" t="str">
            <v>Treas</v>
          </cell>
        </row>
        <row r="216">
          <cell r="A216" t="str">
            <v>Treas Mgmt SvcsMulberry/VP Office/Servco</v>
          </cell>
          <cell r="B216" t="str">
            <v>Treas Mgmt Svcs</v>
          </cell>
          <cell r="C216" t="str">
            <v>INDIRECT EXPENSES</v>
          </cell>
          <cell r="D216" t="str">
            <v>Internal Settlements</v>
          </cell>
          <cell r="E216" t="str">
            <v>Mulberry/VP Office/Servco</v>
          </cell>
          <cell r="F216" t="str">
            <v>Treas</v>
          </cell>
          <cell r="G216">
            <v>3.2775460567791015E-8</v>
          </cell>
        </row>
        <row r="217">
          <cell r="A217" t="str">
            <v>Treas Mgmt SvcsMulberry/VP Office/Servco</v>
          </cell>
          <cell r="B217" t="str">
            <v>Treas Mgmt Svcs</v>
          </cell>
          <cell r="C217" t="str">
            <v>INDIRECT EXPENSES</v>
          </cell>
          <cell r="D217" t="str">
            <v>VP Office Assessments</v>
          </cell>
          <cell r="E217" t="str">
            <v>Mulberry/VP Office/Servco</v>
          </cell>
          <cell r="F217" t="str">
            <v>Treas</v>
          </cell>
          <cell r="G217">
            <v>0</v>
          </cell>
        </row>
        <row r="218">
          <cell r="A218" t="str">
            <v>Val and PlanMulberry/VP Office/Servco</v>
          </cell>
          <cell r="B218" t="str">
            <v>Val and Plan</v>
          </cell>
          <cell r="C218" t="str">
            <v>CAPITAL</v>
          </cell>
          <cell r="D218" t="str">
            <v>Internal Settlements</v>
          </cell>
          <cell r="E218" t="str">
            <v>Mulberry/VP Office/Servco</v>
          </cell>
          <cell r="F218" t="str">
            <v>V&amp;P</v>
          </cell>
        </row>
        <row r="219">
          <cell r="A219" t="str">
            <v>Val and PlanMulberry/VP Office/Servco</v>
          </cell>
          <cell r="B219" t="str">
            <v>Val and Plan</v>
          </cell>
          <cell r="C219" t="str">
            <v>INDIRECT EXPENSES</v>
          </cell>
          <cell r="D219" t="str">
            <v>Internal Settlements</v>
          </cell>
          <cell r="E219" t="str">
            <v>Mulberry/VP Office/Servco</v>
          </cell>
          <cell r="F219" t="str">
            <v>V&amp;P</v>
          </cell>
          <cell r="G219">
            <v>-1.7485035641584545E-10</v>
          </cell>
        </row>
        <row r="220">
          <cell r="A220" t="str">
            <v>Acctg SvcsOther</v>
          </cell>
          <cell r="B220" t="str">
            <v>Acctg Svcs</v>
          </cell>
          <cell r="C220" t="str">
            <v>INCURRED EXPENSES</v>
          </cell>
          <cell r="D220" t="str">
            <v>Other Primary Expenses</v>
          </cell>
          <cell r="E220" t="str">
            <v>Other</v>
          </cell>
          <cell r="F220" t="str">
            <v>ASD</v>
          </cell>
          <cell r="G220">
            <v>357799</v>
          </cell>
        </row>
        <row r="221">
          <cell r="A221" t="str">
            <v>BA&amp;ROther</v>
          </cell>
          <cell r="B221" t="str">
            <v>BA&amp;R</v>
          </cell>
          <cell r="C221" t="str">
            <v>INCURRED EXPENSES</v>
          </cell>
          <cell r="D221" t="str">
            <v>Other Primary Expenses</v>
          </cell>
          <cell r="E221" t="str">
            <v>Other</v>
          </cell>
          <cell r="F221" t="str">
            <v>BAR</v>
          </cell>
          <cell r="G221">
            <v>204999.96</v>
          </cell>
        </row>
        <row r="222">
          <cell r="A222" t="str">
            <v>Comm &amp; AdvOther</v>
          </cell>
          <cell r="B222" t="str">
            <v>Comm &amp; Adv</v>
          </cell>
          <cell r="C222" t="str">
            <v>INCURRED EXPENSES</v>
          </cell>
          <cell r="D222" t="str">
            <v>Other Primary Expenses</v>
          </cell>
          <cell r="E222" t="str">
            <v>Other</v>
          </cell>
          <cell r="F222" t="str">
            <v>Comm Adv</v>
          </cell>
          <cell r="G222">
            <v>189549.9</v>
          </cell>
        </row>
        <row r="223">
          <cell r="A223" t="str">
            <v>Corp DevOther</v>
          </cell>
          <cell r="B223" t="str">
            <v>Corp Dev</v>
          </cell>
          <cell r="C223" t="str">
            <v>INCURRED EXPENSES</v>
          </cell>
          <cell r="D223" t="str">
            <v>Other Primary Expenses</v>
          </cell>
          <cell r="E223" t="str">
            <v>Other</v>
          </cell>
          <cell r="F223" t="str">
            <v>Corp Dev</v>
          </cell>
          <cell r="G223">
            <v>75000.12</v>
          </cell>
        </row>
        <row r="224">
          <cell r="A224" t="str">
            <v>Corp SecreOther</v>
          </cell>
          <cell r="B224" t="str">
            <v>Corp Secre</v>
          </cell>
          <cell r="C224" t="str">
            <v>INCURRED EXPENSES</v>
          </cell>
          <cell r="D224" t="str">
            <v>Other Primary Expenses</v>
          </cell>
          <cell r="E224" t="str">
            <v>Other</v>
          </cell>
          <cell r="F224" t="str">
            <v>Corp Secr</v>
          </cell>
          <cell r="G224">
            <v>34999.919999999998</v>
          </cell>
        </row>
        <row r="225">
          <cell r="A225" t="str">
            <v>Corp StratOther</v>
          </cell>
          <cell r="B225" t="str">
            <v>Corp Strat</v>
          </cell>
          <cell r="C225" t="str">
            <v>INCURRED EXPENSES</v>
          </cell>
          <cell r="D225" t="str">
            <v>Other Primary Expenses</v>
          </cell>
          <cell r="E225" t="str">
            <v>Other</v>
          </cell>
          <cell r="F225" t="str">
            <v>Corp Strat</v>
          </cell>
          <cell r="G225">
            <v>241983.28</v>
          </cell>
        </row>
        <row r="226">
          <cell r="A226" t="str">
            <v>ERMOther</v>
          </cell>
          <cell r="B226" t="str">
            <v>ERM</v>
          </cell>
          <cell r="C226" t="str">
            <v>INCURRED EXPENSES</v>
          </cell>
          <cell r="D226" t="str">
            <v>Other Primary Expenses</v>
          </cell>
          <cell r="E226" t="str">
            <v>Other</v>
          </cell>
          <cell r="F226" t="str">
            <v>ERM</v>
          </cell>
          <cell r="G226">
            <v>25998</v>
          </cell>
        </row>
        <row r="227">
          <cell r="A227" t="str">
            <v>HoldingsOther</v>
          </cell>
          <cell r="B227" t="str">
            <v>Holdings</v>
          </cell>
          <cell r="C227" t="str">
            <v>INCURRED EXPENSES</v>
          </cell>
          <cell r="D227" t="str">
            <v>Other Primary Expenses</v>
          </cell>
          <cell r="E227" t="str">
            <v>Other</v>
          </cell>
          <cell r="F227" t="str">
            <v>Holdg Fin</v>
          </cell>
          <cell r="G227">
            <v>8000</v>
          </cell>
        </row>
        <row r="228">
          <cell r="A228" t="str">
            <v>HROther</v>
          </cell>
          <cell r="B228" t="str">
            <v>HR</v>
          </cell>
          <cell r="C228" t="str">
            <v>INCURRED EXPENSES</v>
          </cell>
          <cell r="D228" t="str">
            <v>Other Primary Expenses</v>
          </cell>
          <cell r="E228" t="str">
            <v>Other</v>
          </cell>
          <cell r="F228" t="str">
            <v>HR</v>
          </cell>
          <cell r="G228">
            <v>1430494.72</v>
          </cell>
        </row>
        <row r="229">
          <cell r="A229" t="str">
            <v>IACOther</v>
          </cell>
          <cell r="B229" t="str">
            <v>IAC</v>
          </cell>
          <cell r="C229" t="str">
            <v>INCURRED EXPENSES</v>
          </cell>
          <cell r="D229" t="str">
            <v>Other Primary Expenses</v>
          </cell>
          <cell r="E229" t="str">
            <v>Other</v>
          </cell>
          <cell r="F229" t="str">
            <v>Audit/ Control</v>
          </cell>
          <cell r="G229">
            <v>82762.02</v>
          </cell>
        </row>
        <row r="230">
          <cell r="A230" t="str">
            <v>Inv RelOther</v>
          </cell>
          <cell r="B230" t="str">
            <v>Inv Rel</v>
          </cell>
          <cell r="C230" t="str">
            <v>INCURRED EXPENSES</v>
          </cell>
          <cell r="D230" t="str">
            <v>Other Primary Expenses</v>
          </cell>
          <cell r="E230" t="str">
            <v>Other</v>
          </cell>
          <cell r="F230" t="str">
            <v>Inv Rel</v>
          </cell>
          <cell r="G230">
            <v>164800</v>
          </cell>
        </row>
        <row r="231">
          <cell r="A231" t="str">
            <v>ITOther</v>
          </cell>
          <cell r="B231" t="str">
            <v>IT</v>
          </cell>
          <cell r="C231" t="str">
            <v>CAPITAL</v>
          </cell>
          <cell r="D231" t="str">
            <v>Other Primary Expenses</v>
          </cell>
          <cell r="E231" t="str">
            <v>Other</v>
          </cell>
          <cell r="F231" t="str">
            <v>IT</v>
          </cell>
        </row>
        <row r="232">
          <cell r="A232" t="str">
            <v>ITOther</v>
          </cell>
          <cell r="B232" t="str">
            <v>IT</v>
          </cell>
          <cell r="C232" t="str">
            <v>INCURRED EXPENSES</v>
          </cell>
          <cell r="D232" t="str">
            <v>Other Primary Expenses</v>
          </cell>
          <cell r="E232" t="str">
            <v>Other</v>
          </cell>
          <cell r="F232" t="str">
            <v>IT</v>
          </cell>
          <cell r="G232">
            <v>35895248.549999997</v>
          </cell>
        </row>
        <row r="233">
          <cell r="A233" t="str">
            <v>LawOther</v>
          </cell>
          <cell r="B233" t="str">
            <v>Law</v>
          </cell>
          <cell r="C233" t="str">
            <v>INCURRED EXPENSES</v>
          </cell>
          <cell r="D233" t="str">
            <v>Other Primary Expenses</v>
          </cell>
          <cell r="E233" t="str">
            <v>Other</v>
          </cell>
          <cell r="F233" t="str">
            <v>Law</v>
          </cell>
          <cell r="G233">
            <v>532000.43999999994</v>
          </cell>
        </row>
        <row r="234">
          <cell r="A234" t="str">
            <v>LawOther</v>
          </cell>
          <cell r="B234" t="str">
            <v>Law</v>
          </cell>
          <cell r="C234" t="str">
            <v>INCURRED EXPENSES</v>
          </cell>
          <cell r="D234" t="str">
            <v>Other Primary Expenses</v>
          </cell>
          <cell r="E234" t="str">
            <v>Other</v>
          </cell>
          <cell r="F234" t="str">
            <v>NERC</v>
          </cell>
          <cell r="G234">
            <v>119000.04</v>
          </cell>
        </row>
        <row r="235">
          <cell r="A235" t="str">
            <v>ProcurementOther</v>
          </cell>
          <cell r="B235" t="str">
            <v>Procurement</v>
          </cell>
          <cell r="C235" t="str">
            <v>INCURRED EXPENSES</v>
          </cell>
          <cell r="D235" t="str">
            <v>Other Primary Expenses</v>
          </cell>
          <cell r="E235" t="str">
            <v>Other</v>
          </cell>
          <cell r="F235" t="str">
            <v>Procmt</v>
          </cell>
          <cell r="G235">
            <v>294663.94</v>
          </cell>
        </row>
        <row r="236">
          <cell r="A236" t="str">
            <v>PSAPOther</v>
          </cell>
          <cell r="B236" t="str">
            <v>PSAP</v>
          </cell>
          <cell r="C236" t="str">
            <v>INCURRED EXPENSES</v>
          </cell>
          <cell r="D236" t="str">
            <v>Other Primary Expenses</v>
          </cell>
          <cell r="E236" t="str">
            <v>Other</v>
          </cell>
          <cell r="F236" t="str">
            <v>Payroll AP</v>
          </cell>
          <cell r="G236">
            <v>50695.040000000001</v>
          </cell>
        </row>
        <row r="237">
          <cell r="A237" t="str">
            <v>PSEG Exec OffOther</v>
          </cell>
          <cell r="B237" t="str">
            <v>PSEG Exec Off</v>
          </cell>
          <cell r="C237" t="str">
            <v>INCURRED EXPENSES</v>
          </cell>
          <cell r="D237" t="str">
            <v>Other Primary Expenses</v>
          </cell>
          <cell r="E237" t="str">
            <v>Other</v>
          </cell>
          <cell r="F237" t="str">
            <v>Exec</v>
          </cell>
          <cell r="G237">
            <v>963000</v>
          </cell>
        </row>
        <row r="238">
          <cell r="A238" t="str">
            <v>PSEG FinOther</v>
          </cell>
          <cell r="B238" t="str">
            <v>PSEG Fin</v>
          </cell>
          <cell r="C238" t="str">
            <v>INCURRED EXPENSES</v>
          </cell>
          <cell r="D238" t="str">
            <v>Other Primary Expenses</v>
          </cell>
          <cell r="E238" t="str">
            <v>Other</v>
          </cell>
          <cell r="F238" t="str">
            <v>PSE&amp;G Fin</v>
          </cell>
          <cell r="G238">
            <v>106000</v>
          </cell>
        </row>
        <row r="239">
          <cell r="A239" t="str">
            <v>Pub AffrsOther</v>
          </cell>
          <cell r="B239" t="str">
            <v>Pub Affrs</v>
          </cell>
          <cell r="C239" t="str">
            <v>INCURRED EXPENSES</v>
          </cell>
          <cell r="D239" t="str">
            <v>Other Primary Expenses</v>
          </cell>
          <cell r="E239" t="str">
            <v>Other</v>
          </cell>
          <cell r="F239" t="str">
            <v>Pub Affr</v>
          </cell>
          <cell r="G239">
            <v>1381674.84</v>
          </cell>
        </row>
        <row r="240">
          <cell r="A240" t="str">
            <v>PowerOther</v>
          </cell>
          <cell r="B240" t="str">
            <v>Power</v>
          </cell>
          <cell r="C240" t="str">
            <v>INCURRED EXPENSES</v>
          </cell>
          <cell r="D240" t="str">
            <v>Other Primary Expenses</v>
          </cell>
          <cell r="E240" t="str">
            <v>Other</v>
          </cell>
          <cell r="F240" t="str">
            <v>Pwr Fin</v>
          </cell>
          <cell r="G240">
            <v>255000</v>
          </cell>
        </row>
        <row r="241">
          <cell r="A241" t="str">
            <v>Rec MgmtOther</v>
          </cell>
          <cell r="B241" t="str">
            <v>Rec Mgmt</v>
          </cell>
          <cell r="C241" t="str">
            <v>INCURRED EXPENSES</v>
          </cell>
          <cell r="D241" t="str">
            <v>Other Primary Expenses</v>
          </cell>
          <cell r="E241" t="str">
            <v>Other</v>
          </cell>
          <cell r="F241" t="str">
            <v>Rec Mgmt</v>
          </cell>
          <cell r="G241">
            <v>22400</v>
          </cell>
        </row>
        <row r="242">
          <cell r="A242" t="str">
            <v>SCFOther</v>
          </cell>
          <cell r="B242" t="str">
            <v>SCF</v>
          </cell>
          <cell r="C242" t="str">
            <v>INCURRED EXPENSES</v>
          </cell>
          <cell r="D242" t="str">
            <v>Other Primary Expenses</v>
          </cell>
          <cell r="E242" t="str">
            <v>Other</v>
          </cell>
          <cell r="F242" t="str">
            <v>SC Fin</v>
          </cell>
          <cell r="G242">
            <v>21000</v>
          </cell>
        </row>
        <row r="243">
          <cell r="A243" t="str">
            <v>Treas Mgmt SvcsOther</v>
          </cell>
          <cell r="B243" t="str">
            <v>Treas Mgmt Svcs</v>
          </cell>
          <cell r="C243" t="str">
            <v>INCURRED EXPENSES</v>
          </cell>
          <cell r="D243" t="str">
            <v>Other Primary Expenses</v>
          </cell>
          <cell r="E243" t="str">
            <v>Other</v>
          </cell>
          <cell r="F243" t="str">
            <v>Treas</v>
          </cell>
          <cell r="G243">
            <v>25564945.290000003</v>
          </cell>
        </row>
        <row r="244">
          <cell r="A244" t="str">
            <v>Val and PlanOther</v>
          </cell>
          <cell r="B244" t="str">
            <v>Val and Plan</v>
          </cell>
          <cell r="C244" t="str">
            <v>INCURRED EXPENSES</v>
          </cell>
          <cell r="D244" t="str">
            <v>Other Primary Expenses</v>
          </cell>
          <cell r="E244" t="str">
            <v>Other</v>
          </cell>
          <cell r="F244" t="str">
            <v>V&amp;P</v>
          </cell>
          <cell r="G244">
            <v>36403.68</v>
          </cell>
        </row>
        <row r="245">
          <cell r="A245" t="str">
            <v>Acctg SvcsOther Secondaries</v>
          </cell>
          <cell r="B245" t="str">
            <v>Acctg Svcs</v>
          </cell>
          <cell r="C245" t="str">
            <v>SECONDARY EXPENSES</v>
          </cell>
          <cell r="D245" t="str">
            <v>Other Secondary Costs</v>
          </cell>
          <cell r="E245" t="str">
            <v>Other Secondaries</v>
          </cell>
          <cell r="F245" t="str">
            <v>ASD</v>
          </cell>
          <cell r="G245">
            <v>43788.959999999999</v>
          </cell>
        </row>
        <row r="246">
          <cell r="A246" t="str">
            <v>BA&amp;ROther Secondaries</v>
          </cell>
          <cell r="B246" t="str">
            <v>BA&amp;R</v>
          </cell>
          <cell r="C246" t="str">
            <v>SECONDARY EXPENSES</v>
          </cell>
          <cell r="D246" t="str">
            <v>Other Secondary Costs</v>
          </cell>
          <cell r="E246" t="str">
            <v>Other Secondaries</v>
          </cell>
          <cell r="F246" t="str">
            <v>BAR</v>
          </cell>
          <cell r="G246">
            <v>41981.46</v>
          </cell>
        </row>
        <row r="247">
          <cell r="A247" t="str">
            <v>Comm &amp; AdvOther Secondaries</v>
          </cell>
          <cell r="B247" t="str">
            <v>Comm &amp; Adv</v>
          </cell>
          <cell r="C247" t="str">
            <v>SECONDARY EXPENSES</v>
          </cell>
          <cell r="D247" t="str">
            <v>Other Secondary Costs</v>
          </cell>
          <cell r="E247" t="str">
            <v>Other Secondaries</v>
          </cell>
          <cell r="F247" t="str">
            <v>Comm Adv</v>
          </cell>
          <cell r="G247">
            <v>23308.76</v>
          </cell>
        </row>
        <row r="248">
          <cell r="A248" t="str">
            <v>Corp DevOther Secondaries</v>
          </cell>
          <cell r="B248" t="str">
            <v>Corp Dev</v>
          </cell>
          <cell r="C248" t="str">
            <v>SECONDARY EXPENSES</v>
          </cell>
          <cell r="D248" t="str">
            <v>Other Secondary Costs</v>
          </cell>
          <cell r="E248" t="str">
            <v>Other Secondaries</v>
          </cell>
          <cell r="F248" t="str">
            <v>Corp Dev</v>
          </cell>
          <cell r="G248">
            <v>2124.66</v>
          </cell>
        </row>
        <row r="249">
          <cell r="A249" t="str">
            <v>Corp SecreOther Secondaries</v>
          </cell>
          <cell r="B249" t="str">
            <v>Corp Secre</v>
          </cell>
          <cell r="C249" t="str">
            <v>SECONDARY EXPENSES</v>
          </cell>
          <cell r="D249" t="str">
            <v>Other Secondary Costs</v>
          </cell>
          <cell r="E249" t="str">
            <v>Other Secondaries</v>
          </cell>
          <cell r="F249" t="str">
            <v>Corp Secr</v>
          </cell>
          <cell r="G249">
            <v>5334.32</v>
          </cell>
        </row>
        <row r="250">
          <cell r="A250" t="str">
            <v>Corp StratOther Secondaries</v>
          </cell>
          <cell r="B250" t="str">
            <v>Corp Strat</v>
          </cell>
          <cell r="C250" t="str">
            <v>SECONDARY EXPENSES</v>
          </cell>
          <cell r="D250" t="str">
            <v>Other Secondary Costs</v>
          </cell>
          <cell r="E250" t="str">
            <v>Other Secondaries</v>
          </cell>
          <cell r="F250" t="str">
            <v>Corp Strat</v>
          </cell>
          <cell r="G250">
            <v>4772.7</v>
          </cell>
        </row>
        <row r="251">
          <cell r="A251" t="str">
            <v>ERMOther Secondaries</v>
          </cell>
          <cell r="B251" t="str">
            <v>ERM</v>
          </cell>
          <cell r="C251" t="str">
            <v>SECONDARY EXPENSES</v>
          </cell>
          <cell r="D251" t="str">
            <v>Other Secondary Costs</v>
          </cell>
          <cell r="E251" t="str">
            <v>Other Secondaries</v>
          </cell>
          <cell r="F251" t="str">
            <v>ERM</v>
          </cell>
          <cell r="G251">
            <v>6166.72</v>
          </cell>
        </row>
        <row r="252">
          <cell r="A252" t="str">
            <v>HoldingsOther Secondaries</v>
          </cell>
          <cell r="B252" t="str">
            <v>Holdings</v>
          </cell>
          <cell r="C252" t="str">
            <v>SECONDARY EXPENSES</v>
          </cell>
          <cell r="D252" t="str">
            <v>Other Secondary Costs</v>
          </cell>
          <cell r="E252" t="str">
            <v>Other Secondaries</v>
          </cell>
          <cell r="F252" t="str">
            <v>Holdg Fin</v>
          </cell>
          <cell r="G252">
            <v>1118.6600000000001</v>
          </cell>
        </row>
        <row r="253">
          <cell r="A253" t="str">
            <v>HROther Secondaries</v>
          </cell>
          <cell r="B253" t="str">
            <v>HR</v>
          </cell>
          <cell r="C253" t="str">
            <v>SECONDARY EXPENSES</v>
          </cell>
          <cell r="D253" t="str">
            <v>Other Secondary Costs</v>
          </cell>
          <cell r="E253" t="str">
            <v>Other Secondaries</v>
          </cell>
          <cell r="F253" t="str">
            <v>HR</v>
          </cell>
          <cell r="G253">
            <v>67265.98</v>
          </cell>
        </row>
        <row r="254">
          <cell r="A254" t="str">
            <v>IACOther Secondaries</v>
          </cell>
          <cell r="B254" t="str">
            <v>IAC</v>
          </cell>
          <cell r="C254" t="str">
            <v>SECONDARY EXPENSES</v>
          </cell>
          <cell r="D254" t="str">
            <v>Other Secondary Costs</v>
          </cell>
          <cell r="E254" t="str">
            <v>Other Secondaries</v>
          </cell>
          <cell r="F254" t="str">
            <v>Audit/ Control</v>
          </cell>
          <cell r="G254">
            <v>9468.7000000000007</v>
          </cell>
        </row>
        <row r="255">
          <cell r="A255" t="str">
            <v>Inv RelOther Secondaries</v>
          </cell>
          <cell r="B255" t="str">
            <v>Inv Rel</v>
          </cell>
          <cell r="C255" t="str">
            <v>SECONDARY EXPENSES</v>
          </cell>
          <cell r="D255" t="str">
            <v>Other Secondary Costs</v>
          </cell>
          <cell r="E255" t="str">
            <v>Other Secondaries</v>
          </cell>
          <cell r="F255" t="str">
            <v>Inv Rel</v>
          </cell>
          <cell r="G255">
            <v>1300.6600000000001</v>
          </cell>
        </row>
        <row r="256">
          <cell r="A256" t="str">
            <v>ITOther Secondaries</v>
          </cell>
          <cell r="B256" t="str">
            <v>IT</v>
          </cell>
          <cell r="C256" t="str">
            <v>SECONDARY EXPENSES</v>
          </cell>
          <cell r="D256" t="str">
            <v>Other Secondary Costs</v>
          </cell>
          <cell r="E256" t="str">
            <v>Other Secondaries</v>
          </cell>
          <cell r="F256" t="str">
            <v>IT</v>
          </cell>
          <cell r="G256">
            <v>303099.62</v>
          </cell>
        </row>
        <row r="257">
          <cell r="A257" t="str">
            <v>LawOther Secondaries</v>
          </cell>
          <cell r="B257" t="str">
            <v>Law</v>
          </cell>
          <cell r="C257" t="str">
            <v>SECONDARY EXPENSES</v>
          </cell>
          <cell r="D257" t="str">
            <v>Other Secondary Costs</v>
          </cell>
          <cell r="E257" t="str">
            <v>Other Secondaries</v>
          </cell>
          <cell r="F257" t="str">
            <v>Law</v>
          </cell>
          <cell r="G257">
            <v>39908.36</v>
          </cell>
        </row>
        <row r="258">
          <cell r="A258" t="str">
            <v>ProcurementOther Secondaries</v>
          </cell>
          <cell r="B258" t="str">
            <v>Procurement</v>
          </cell>
          <cell r="C258" t="str">
            <v>SECONDARY EXPENSES</v>
          </cell>
          <cell r="D258" t="str">
            <v>Other Secondary Costs</v>
          </cell>
          <cell r="E258" t="str">
            <v>Other Secondaries</v>
          </cell>
          <cell r="F258" t="str">
            <v>Procmt</v>
          </cell>
          <cell r="G258">
            <v>38659.879999999997</v>
          </cell>
        </row>
        <row r="259">
          <cell r="A259" t="str">
            <v>PSAPOther Secondaries</v>
          </cell>
          <cell r="B259" t="str">
            <v>PSAP</v>
          </cell>
          <cell r="C259" t="str">
            <v>SECONDARY EXPENSES</v>
          </cell>
          <cell r="D259" t="str">
            <v>Other Secondary Costs</v>
          </cell>
          <cell r="E259" t="str">
            <v>Other Secondaries</v>
          </cell>
          <cell r="F259" t="str">
            <v>Payroll AP</v>
          </cell>
          <cell r="G259">
            <v>11963.42</v>
          </cell>
        </row>
        <row r="260">
          <cell r="A260" t="str">
            <v>PSEG Exec OffOther Secondaries</v>
          </cell>
          <cell r="B260" t="str">
            <v>PSEG Exec Off</v>
          </cell>
          <cell r="C260" t="str">
            <v>CAPITAL</v>
          </cell>
          <cell r="D260" t="str">
            <v>Other Secondary Costs</v>
          </cell>
          <cell r="E260" t="str">
            <v>Other Secondaries</v>
          </cell>
          <cell r="F260" t="str">
            <v>Exec</v>
          </cell>
        </row>
        <row r="261">
          <cell r="A261" t="str">
            <v>PSEG Exec OffOther Secondaries</v>
          </cell>
          <cell r="B261" t="str">
            <v>PSEG Exec Off</v>
          </cell>
          <cell r="C261" t="str">
            <v>SECONDARY EXPENSES</v>
          </cell>
          <cell r="D261" t="str">
            <v>Other Secondary Costs</v>
          </cell>
          <cell r="E261" t="str">
            <v>Other Secondaries</v>
          </cell>
          <cell r="F261" t="str">
            <v>Exec</v>
          </cell>
          <cell r="G261">
            <v>53490.36</v>
          </cell>
        </row>
        <row r="262">
          <cell r="A262" t="str">
            <v>PSEG FinOther Secondaries</v>
          </cell>
          <cell r="B262" t="str">
            <v>PSEG Fin</v>
          </cell>
          <cell r="C262" t="str">
            <v>SECONDARY EXPENSES</v>
          </cell>
          <cell r="D262" t="str">
            <v>Other Secondary Costs</v>
          </cell>
          <cell r="E262" t="str">
            <v>Other Secondaries</v>
          </cell>
          <cell r="F262" t="str">
            <v>PSE&amp;G Fin</v>
          </cell>
          <cell r="G262">
            <v>33873.480000000003</v>
          </cell>
        </row>
        <row r="263">
          <cell r="A263" t="str">
            <v>Pub AffrsOther Secondaries</v>
          </cell>
          <cell r="B263" t="str">
            <v>Pub Affrs</v>
          </cell>
          <cell r="C263" t="str">
            <v>SECONDARY EXPENSES</v>
          </cell>
          <cell r="D263" t="str">
            <v>Other Secondary Costs</v>
          </cell>
          <cell r="E263" t="str">
            <v>Other Secondaries</v>
          </cell>
          <cell r="F263" t="str">
            <v>Pub Affr</v>
          </cell>
          <cell r="G263">
            <v>36705.14</v>
          </cell>
        </row>
        <row r="264">
          <cell r="A264" t="str">
            <v>PowerOther Secondaries</v>
          </cell>
          <cell r="B264" t="str">
            <v>Power</v>
          </cell>
          <cell r="C264" t="str">
            <v>SECONDARY EXPENSES</v>
          </cell>
          <cell r="D264" t="str">
            <v>Other Secondary Costs</v>
          </cell>
          <cell r="E264" t="str">
            <v>Other Secondaries</v>
          </cell>
          <cell r="F264" t="str">
            <v>Pwr Fin</v>
          </cell>
          <cell r="G264">
            <v>29792.560000000001</v>
          </cell>
        </row>
        <row r="265">
          <cell r="A265" t="str">
            <v>Rec MgmtOther Secondaries</v>
          </cell>
          <cell r="B265" t="str">
            <v>Rec Mgmt</v>
          </cell>
          <cell r="C265" t="str">
            <v>SECONDARY EXPENSES</v>
          </cell>
          <cell r="D265" t="str">
            <v>Other Secondary Costs</v>
          </cell>
          <cell r="E265" t="str">
            <v>Other Secondaries</v>
          </cell>
          <cell r="F265" t="str">
            <v>Rec Mgmt</v>
          </cell>
          <cell r="G265">
            <v>2378.6999999999998</v>
          </cell>
        </row>
        <row r="266">
          <cell r="A266" t="str">
            <v>SCFOther Secondaries</v>
          </cell>
          <cell r="B266" t="str">
            <v>SCF</v>
          </cell>
          <cell r="C266" t="str">
            <v>CAPITAL</v>
          </cell>
          <cell r="D266" t="str">
            <v>Other Secondary Costs</v>
          </cell>
          <cell r="E266" t="str">
            <v>Other Secondaries</v>
          </cell>
          <cell r="F266" t="str">
            <v>SC Fin</v>
          </cell>
        </row>
        <row r="267">
          <cell r="A267" t="str">
            <v>SCFOther Secondaries</v>
          </cell>
          <cell r="B267" t="str">
            <v>SCF</v>
          </cell>
          <cell r="C267" t="str">
            <v>SECONDARY EXPENSES</v>
          </cell>
          <cell r="D267" t="str">
            <v>Other Secondary Costs</v>
          </cell>
          <cell r="E267" t="str">
            <v>Other Secondaries</v>
          </cell>
          <cell r="F267" t="str">
            <v>SC Fin</v>
          </cell>
          <cell r="G267">
            <v>8789.4</v>
          </cell>
        </row>
        <row r="268">
          <cell r="A268" t="str">
            <v>Treas Mgmt SvcsOther Secondaries</v>
          </cell>
          <cell r="B268" t="str">
            <v>Treas Mgmt Svcs</v>
          </cell>
          <cell r="C268" t="str">
            <v>SECONDARY EXPENSES</v>
          </cell>
          <cell r="D268" t="str">
            <v>Other Secondary Costs</v>
          </cell>
          <cell r="E268" t="str">
            <v>Other Secondaries</v>
          </cell>
          <cell r="F268" t="str">
            <v>Treas</v>
          </cell>
          <cell r="G268">
            <v>2540738.48</v>
          </cell>
        </row>
        <row r="269">
          <cell r="A269" t="str">
            <v>Val and PlanOther Secondaries</v>
          </cell>
          <cell r="B269" t="str">
            <v>Val and Plan</v>
          </cell>
          <cell r="C269" t="str">
            <v>SECONDARY EXPENSES</v>
          </cell>
          <cell r="D269" t="str">
            <v>Other Secondary Costs</v>
          </cell>
          <cell r="E269" t="str">
            <v>Other Secondaries</v>
          </cell>
          <cell r="F269" t="str">
            <v>V&amp;P</v>
          </cell>
          <cell r="G269">
            <v>4142.38</v>
          </cell>
        </row>
        <row r="270">
          <cell r="A270" t="str">
            <v>Acctg SvcsOutside Services</v>
          </cell>
          <cell r="B270" t="str">
            <v>Acctg Svcs</v>
          </cell>
          <cell r="C270" t="str">
            <v>INCURRED EXPENSES</v>
          </cell>
          <cell r="D270" t="str">
            <v>Outside Services</v>
          </cell>
          <cell r="E270" t="str">
            <v>Outside Services</v>
          </cell>
          <cell r="F270" t="str">
            <v>ASD</v>
          </cell>
          <cell r="G270">
            <v>7245000.0199999996</v>
          </cell>
        </row>
        <row r="271">
          <cell r="A271" t="str">
            <v>BA&amp;ROutside Services</v>
          </cell>
          <cell r="B271" t="str">
            <v>BA&amp;R</v>
          </cell>
          <cell r="C271" t="str">
            <v>INCURRED EXPENSES</v>
          </cell>
          <cell r="D271" t="str">
            <v>Outside Services</v>
          </cell>
          <cell r="E271" t="str">
            <v>Outside Services</v>
          </cell>
          <cell r="F271" t="str">
            <v>BAR</v>
          </cell>
          <cell r="G271">
            <v>3685609.92</v>
          </cell>
        </row>
        <row r="272">
          <cell r="A272" t="str">
            <v>Comm &amp; AdvOutside Services</v>
          </cell>
          <cell r="B272" t="str">
            <v>Comm &amp; Adv</v>
          </cell>
          <cell r="C272" t="str">
            <v>INCURRED EXPENSES</v>
          </cell>
          <cell r="D272" t="str">
            <v>Outside Services</v>
          </cell>
          <cell r="E272" t="str">
            <v>Outside Services</v>
          </cell>
          <cell r="F272" t="str">
            <v>Comm Adv</v>
          </cell>
          <cell r="G272">
            <v>488431.7</v>
          </cell>
        </row>
        <row r="273">
          <cell r="A273" t="str">
            <v>Corp DevOutside Services</v>
          </cell>
          <cell r="B273" t="str">
            <v>Corp Dev</v>
          </cell>
          <cell r="C273" t="str">
            <v>INCURRED EXPENSES</v>
          </cell>
          <cell r="D273" t="str">
            <v>Outside Services</v>
          </cell>
          <cell r="E273" t="str">
            <v>Outside Services</v>
          </cell>
          <cell r="F273" t="str">
            <v>Corp Dev</v>
          </cell>
          <cell r="G273">
            <v>134999.79999999999</v>
          </cell>
        </row>
        <row r="274">
          <cell r="A274" t="str">
            <v>Corp SecreOutside Services</v>
          </cell>
          <cell r="B274" t="str">
            <v>Corp Secre</v>
          </cell>
          <cell r="C274" t="str">
            <v>INCURRED EXPENSES</v>
          </cell>
          <cell r="D274" t="str">
            <v>Outside Services</v>
          </cell>
          <cell r="E274" t="str">
            <v>Outside Services</v>
          </cell>
          <cell r="F274" t="str">
            <v>Corp Secr</v>
          </cell>
          <cell r="G274">
            <v>65000</v>
          </cell>
        </row>
        <row r="275">
          <cell r="A275" t="str">
            <v>Corp StratOutside Services</v>
          </cell>
          <cell r="B275" t="str">
            <v>Corp Strat</v>
          </cell>
          <cell r="C275" t="str">
            <v>INCURRED EXPENSES</v>
          </cell>
          <cell r="D275" t="str">
            <v>Outside Services</v>
          </cell>
          <cell r="E275" t="str">
            <v>Outside Services</v>
          </cell>
          <cell r="F275" t="str">
            <v>Corp Strat</v>
          </cell>
          <cell r="G275">
            <v>347999.96</v>
          </cell>
        </row>
        <row r="276">
          <cell r="A276" t="str">
            <v>ERMOutside Services</v>
          </cell>
          <cell r="B276" t="str">
            <v>ERM</v>
          </cell>
          <cell r="C276" t="str">
            <v>INCURRED EXPENSES</v>
          </cell>
          <cell r="D276" t="str">
            <v>Outside Services</v>
          </cell>
          <cell r="E276" t="str">
            <v>Outside Services</v>
          </cell>
          <cell r="F276" t="str">
            <v>ERM</v>
          </cell>
          <cell r="G276">
            <v>565750</v>
          </cell>
        </row>
        <row r="277">
          <cell r="A277" t="str">
            <v>HoldingsOutside Services</v>
          </cell>
          <cell r="B277" t="str">
            <v>Holdings</v>
          </cell>
          <cell r="C277" t="str">
            <v>INCURRED EXPENSES</v>
          </cell>
          <cell r="D277" t="str">
            <v>Outside Services</v>
          </cell>
          <cell r="E277" t="str">
            <v>Outside Services</v>
          </cell>
          <cell r="F277" t="str">
            <v>Holdg Fin</v>
          </cell>
          <cell r="G277">
            <v>35000</v>
          </cell>
        </row>
        <row r="278">
          <cell r="A278" t="str">
            <v>HROutside Services</v>
          </cell>
          <cell r="B278" t="str">
            <v>HR</v>
          </cell>
          <cell r="C278" t="str">
            <v>CAPITAL</v>
          </cell>
          <cell r="D278" t="str">
            <v>Outside Services</v>
          </cell>
          <cell r="E278" t="str">
            <v>Outside Services</v>
          </cell>
          <cell r="F278" t="str">
            <v>HR</v>
          </cell>
        </row>
        <row r="279">
          <cell r="A279" t="str">
            <v>HROutside Services</v>
          </cell>
          <cell r="B279" t="str">
            <v>HR</v>
          </cell>
          <cell r="C279" t="str">
            <v>INCURRED EXPENSES</v>
          </cell>
          <cell r="D279" t="str">
            <v>Outside Services</v>
          </cell>
          <cell r="E279" t="str">
            <v>Outside Services</v>
          </cell>
          <cell r="F279" t="str">
            <v>HR</v>
          </cell>
          <cell r="G279">
            <v>2467950</v>
          </cell>
        </row>
        <row r="280">
          <cell r="A280" t="str">
            <v>IACOutside Services</v>
          </cell>
          <cell r="B280" t="str">
            <v>IAC</v>
          </cell>
          <cell r="C280" t="str">
            <v>INCURRED EXPENSES</v>
          </cell>
          <cell r="D280" t="str">
            <v>Outside Services</v>
          </cell>
          <cell r="E280" t="str">
            <v>Outside Services</v>
          </cell>
          <cell r="F280" t="str">
            <v>Audit/ Control</v>
          </cell>
          <cell r="G280">
            <v>254801</v>
          </cell>
        </row>
        <row r="281">
          <cell r="A281" t="str">
            <v>Inv RelOutside Services</v>
          </cell>
          <cell r="B281" t="str">
            <v>Inv Rel</v>
          </cell>
          <cell r="C281" t="str">
            <v>INCURRED EXPENSES</v>
          </cell>
          <cell r="D281" t="str">
            <v>Outside Services</v>
          </cell>
          <cell r="E281" t="str">
            <v>Outside Services</v>
          </cell>
          <cell r="F281" t="str">
            <v>Inv Rel</v>
          </cell>
          <cell r="G281">
            <v>160000</v>
          </cell>
        </row>
        <row r="282">
          <cell r="A282" t="str">
            <v>ITOutside Services</v>
          </cell>
          <cell r="B282" t="str">
            <v>IT</v>
          </cell>
          <cell r="C282" t="str">
            <v>CAPITAL</v>
          </cell>
          <cell r="D282" t="str">
            <v>Outside Services</v>
          </cell>
          <cell r="E282" t="str">
            <v>Outside Services</v>
          </cell>
          <cell r="F282" t="str">
            <v>IT</v>
          </cell>
        </row>
        <row r="283">
          <cell r="A283" t="str">
            <v>ITOutside Services</v>
          </cell>
          <cell r="B283" t="str">
            <v>IT</v>
          </cell>
          <cell r="C283" t="str">
            <v>INCURRED EXPENSES</v>
          </cell>
          <cell r="D283" t="str">
            <v>Outside Services</v>
          </cell>
          <cell r="E283" t="str">
            <v>Outside Services</v>
          </cell>
          <cell r="F283" t="str">
            <v>IT</v>
          </cell>
          <cell r="G283">
            <v>40604033.270000011</v>
          </cell>
        </row>
        <row r="284">
          <cell r="A284" t="str">
            <v>LawOutside Services</v>
          </cell>
          <cell r="B284" t="str">
            <v>Law</v>
          </cell>
          <cell r="C284" t="str">
            <v>INCURRED EXPENSES</v>
          </cell>
          <cell r="D284" t="str">
            <v>Outside Services</v>
          </cell>
          <cell r="E284" t="str">
            <v>Outside Services</v>
          </cell>
          <cell r="F284" t="str">
            <v>Law</v>
          </cell>
          <cell r="G284">
            <v>14352000.1</v>
          </cell>
        </row>
        <row r="285">
          <cell r="A285" t="str">
            <v>Misc AcctgOutside Services</v>
          </cell>
          <cell r="B285" t="str">
            <v>Misc Acctg</v>
          </cell>
          <cell r="C285" t="str">
            <v>INCURRED EXPENSES</v>
          </cell>
          <cell r="D285" t="str">
            <v>Outside Services</v>
          </cell>
          <cell r="E285" t="str">
            <v>Outside Services</v>
          </cell>
          <cell r="F285" t="str">
            <v>Misc Acct</v>
          </cell>
          <cell r="G285">
            <v>-23000</v>
          </cell>
        </row>
        <row r="286">
          <cell r="A286" t="str">
            <v>LawOutside Services</v>
          </cell>
          <cell r="B286" t="str">
            <v>Law</v>
          </cell>
          <cell r="C286" t="str">
            <v>INCURRED EXPENSES</v>
          </cell>
          <cell r="D286" t="str">
            <v>Outside Services</v>
          </cell>
          <cell r="E286" t="str">
            <v>Outside Services</v>
          </cell>
          <cell r="F286" t="str">
            <v>NERC</v>
          </cell>
          <cell r="G286">
            <v>0</v>
          </cell>
        </row>
        <row r="287">
          <cell r="A287" t="str">
            <v>ProcurementOutside Services</v>
          </cell>
          <cell r="B287" t="str">
            <v>Procurement</v>
          </cell>
          <cell r="C287" t="str">
            <v>INCURRED EXPENSES</v>
          </cell>
          <cell r="D287" t="str">
            <v>Outside Services</v>
          </cell>
          <cell r="E287" t="str">
            <v>Outside Services</v>
          </cell>
          <cell r="F287" t="str">
            <v>Procmt</v>
          </cell>
          <cell r="G287">
            <v>1134675</v>
          </cell>
        </row>
        <row r="288">
          <cell r="A288" t="str">
            <v>PSAPOutside Services</v>
          </cell>
          <cell r="B288" t="str">
            <v>PSAP</v>
          </cell>
          <cell r="C288" t="str">
            <v>CAPITAL</v>
          </cell>
          <cell r="D288" t="str">
            <v>Outside Services</v>
          </cell>
          <cell r="E288" t="str">
            <v>Outside Services</v>
          </cell>
          <cell r="F288" t="str">
            <v>Payroll AP</v>
          </cell>
        </row>
        <row r="289">
          <cell r="A289" t="str">
            <v>PSAPOutside Services</v>
          </cell>
          <cell r="B289" t="str">
            <v>PSAP</v>
          </cell>
          <cell r="C289" t="str">
            <v>INCURRED EXPENSES</v>
          </cell>
          <cell r="D289" t="str">
            <v>Outside Services</v>
          </cell>
          <cell r="E289" t="str">
            <v>Outside Services</v>
          </cell>
          <cell r="F289" t="str">
            <v>Payroll AP</v>
          </cell>
          <cell r="G289">
            <v>-59199.92</v>
          </cell>
        </row>
        <row r="290">
          <cell r="A290" t="str">
            <v>PSEG Exec OffOutside Services</v>
          </cell>
          <cell r="B290" t="str">
            <v>PSEG Exec Off</v>
          </cell>
          <cell r="C290" t="str">
            <v>CAPITAL</v>
          </cell>
          <cell r="D290" t="str">
            <v>Outside Services</v>
          </cell>
          <cell r="E290" t="str">
            <v>Outside Services</v>
          </cell>
          <cell r="F290" t="str">
            <v>Exec</v>
          </cell>
        </row>
        <row r="291">
          <cell r="A291" t="str">
            <v>PSEG Exec OffOutside Services</v>
          </cell>
          <cell r="B291" t="str">
            <v>PSEG Exec Off</v>
          </cell>
          <cell r="C291" t="str">
            <v>INCURRED EXPENSES</v>
          </cell>
          <cell r="D291" t="str">
            <v>Outside Services</v>
          </cell>
          <cell r="E291" t="str">
            <v>Outside Services</v>
          </cell>
          <cell r="F291" t="str">
            <v>Exec</v>
          </cell>
          <cell r="G291">
            <v>1060000</v>
          </cell>
        </row>
        <row r="292">
          <cell r="A292" t="str">
            <v>PSEG FinOutside Services</v>
          </cell>
          <cell r="B292" t="str">
            <v>PSEG Fin</v>
          </cell>
          <cell r="C292" t="str">
            <v>INCURRED EXPENSES</v>
          </cell>
          <cell r="D292" t="str">
            <v>Outside Services</v>
          </cell>
          <cell r="E292" t="str">
            <v>Outside Services</v>
          </cell>
          <cell r="F292" t="str">
            <v>PSE&amp;G Fin</v>
          </cell>
          <cell r="G292">
            <v>386758</v>
          </cell>
        </row>
        <row r="293">
          <cell r="A293" t="str">
            <v>Pub AffrsOutside Services</v>
          </cell>
          <cell r="B293" t="str">
            <v>Pub Affrs</v>
          </cell>
          <cell r="C293" t="str">
            <v>CAPITAL</v>
          </cell>
          <cell r="D293" t="str">
            <v>Outside Services</v>
          </cell>
          <cell r="E293" t="str">
            <v>Outside Services</v>
          </cell>
          <cell r="F293" t="str">
            <v>Pub Affr</v>
          </cell>
        </row>
        <row r="294">
          <cell r="A294" t="str">
            <v>Pub AffrsOutside Services</v>
          </cell>
          <cell r="B294" t="str">
            <v>Pub Affrs</v>
          </cell>
          <cell r="C294" t="str">
            <v>INCURRED EXPENSES</v>
          </cell>
          <cell r="D294" t="str">
            <v>Outside Services</v>
          </cell>
          <cell r="E294" t="str">
            <v>Outside Services</v>
          </cell>
          <cell r="F294" t="str">
            <v>Pub Affr</v>
          </cell>
          <cell r="G294">
            <v>2553377.91</v>
          </cell>
        </row>
        <row r="295">
          <cell r="A295" t="str">
            <v>Rec MgmtOutside Services</v>
          </cell>
          <cell r="B295" t="str">
            <v>Rec Mgmt</v>
          </cell>
          <cell r="C295" t="str">
            <v>INCURRED EXPENSES</v>
          </cell>
          <cell r="D295" t="str">
            <v>Outside Services</v>
          </cell>
          <cell r="E295" t="str">
            <v>Outside Services</v>
          </cell>
          <cell r="F295" t="str">
            <v>Rec Mgmt</v>
          </cell>
          <cell r="G295">
            <v>1294878.42</v>
          </cell>
        </row>
        <row r="296">
          <cell r="A296" t="str">
            <v>SCFOutside Services</v>
          </cell>
          <cell r="B296" t="str">
            <v>SCF</v>
          </cell>
          <cell r="C296" t="str">
            <v>INCURRED EXPENSES</v>
          </cell>
          <cell r="D296" t="str">
            <v>Outside Services</v>
          </cell>
          <cell r="E296" t="str">
            <v>Outside Services</v>
          </cell>
          <cell r="F296" t="str">
            <v>SC Fin</v>
          </cell>
          <cell r="G296">
            <v>62000</v>
          </cell>
        </row>
        <row r="297">
          <cell r="A297" t="str">
            <v>Treas Mgmt SvcsOutside Services</v>
          </cell>
          <cell r="B297" t="str">
            <v>Treas Mgmt Svcs</v>
          </cell>
          <cell r="C297" t="str">
            <v>CAPITAL</v>
          </cell>
          <cell r="D297" t="str">
            <v>Outside Services</v>
          </cell>
          <cell r="E297" t="str">
            <v>Outside Services</v>
          </cell>
          <cell r="F297" t="str">
            <v>Treas</v>
          </cell>
        </row>
        <row r="298">
          <cell r="A298" t="str">
            <v>Treas Mgmt SvcsOutside Services</v>
          </cell>
          <cell r="B298" t="str">
            <v>Treas Mgmt Svcs</v>
          </cell>
          <cell r="C298" t="str">
            <v>INCURRED EXPENSES</v>
          </cell>
          <cell r="D298" t="str">
            <v>Outside Services</v>
          </cell>
          <cell r="E298" t="str">
            <v>Outside Services</v>
          </cell>
          <cell r="F298" t="str">
            <v>Treas</v>
          </cell>
          <cell r="G298">
            <v>5100859.83</v>
          </cell>
        </row>
        <row r="299">
          <cell r="A299" t="str">
            <v>Val and PlanOutside Services</v>
          </cell>
          <cell r="B299" t="str">
            <v>Val and Plan</v>
          </cell>
          <cell r="C299" t="str">
            <v>CAPITAL</v>
          </cell>
          <cell r="D299" t="str">
            <v>Outside Services</v>
          </cell>
          <cell r="E299" t="str">
            <v>Outside Services</v>
          </cell>
          <cell r="F299" t="str">
            <v>V&amp;P</v>
          </cell>
        </row>
        <row r="300">
          <cell r="A300" t="str">
            <v>Val and PlanOutside Services</v>
          </cell>
          <cell r="B300" t="str">
            <v>Val and Plan</v>
          </cell>
          <cell r="C300" t="str">
            <v>INCURRED EXPENSES</v>
          </cell>
          <cell r="D300" t="str">
            <v>Outside Services</v>
          </cell>
          <cell r="E300" t="str">
            <v>Outside Services</v>
          </cell>
          <cell r="F300" t="str">
            <v>V&amp;P</v>
          </cell>
          <cell r="G300">
            <v>89553</v>
          </cell>
        </row>
        <row r="301">
          <cell r="A301" t="str">
            <v>Treas Mgmt SvcsReal Estate Tax</v>
          </cell>
          <cell r="B301" t="str">
            <v>Treas Mgmt Svcs</v>
          </cell>
          <cell r="C301" t="str">
            <v>INDIRECT EXPENSES</v>
          </cell>
          <cell r="D301" t="str">
            <v>Taxes</v>
          </cell>
          <cell r="E301" t="str">
            <v>Real Estate Tax</v>
          </cell>
          <cell r="F301" t="str">
            <v>Treas</v>
          </cell>
          <cell r="G301">
            <v>159999.96</v>
          </cell>
        </row>
        <row r="302">
          <cell r="A302" t="str">
            <v>Acctg SvcsToolkit</v>
          </cell>
          <cell r="B302" t="str">
            <v>Acctg Svcs</v>
          </cell>
          <cell r="C302" t="str">
            <v>SECONDARY EXPENSES</v>
          </cell>
          <cell r="D302" t="str">
            <v>IT Toolkit</v>
          </cell>
          <cell r="E302" t="str">
            <v>Toolkit</v>
          </cell>
          <cell r="F302" t="str">
            <v>ASD</v>
          </cell>
          <cell r="G302">
            <v>34532.68</v>
          </cell>
        </row>
        <row r="303">
          <cell r="A303" t="str">
            <v>BA&amp;RToolkit</v>
          </cell>
          <cell r="B303" t="str">
            <v>BA&amp;R</v>
          </cell>
          <cell r="C303" t="str">
            <v>SECONDARY EXPENSES</v>
          </cell>
          <cell r="D303" t="str">
            <v>IT Toolkit</v>
          </cell>
          <cell r="E303" t="str">
            <v>Toolkit</v>
          </cell>
          <cell r="F303" t="str">
            <v>BAR</v>
          </cell>
          <cell r="G303">
            <v>38176.480000000003</v>
          </cell>
        </row>
        <row r="304">
          <cell r="A304" t="str">
            <v>Comm &amp; AdvToolkit</v>
          </cell>
          <cell r="B304" t="str">
            <v>Comm &amp; Adv</v>
          </cell>
          <cell r="C304" t="str">
            <v>SECONDARY EXPENSES</v>
          </cell>
          <cell r="D304" t="str">
            <v>IT Toolkit</v>
          </cell>
          <cell r="E304" t="str">
            <v>Toolkit</v>
          </cell>
          <cell r="F304" t="str">
            <v>Comm Adv</v>
          </cell>
          <cell r="G304">
            <v>22741.24</v>
          </cell>
        </row>
        <row r="305">
          <cell r="A305" t="str">
            <v>Corp DevToolkit</v>
          </cell>
          <cell r="B305" t="str">
            <v>Corp Dev</v>
          </cell>
          <cell r="C305" t="str">
            <v>SECONDARY EXPENSES</v>
          </cell>
          <cell r="D305" t="str">
            <v>IT Toolkit</v>
          </cell>
          <cell r="E305" t="str">
            <v>Toolkit</v>
          </cell>
          <cell r="F305" t="str">
            <v>Corp Dev</v>
          </cell>
          <cell r="G305">
            <v>3810.52</v>
          </cell>
        </row>
        <row r="306">
          <cell r="A306" t="str">
            <v>Corp SecreToolkit</v>
          </cell>
          <cell r="B306" t="str">
            <v>Corp Secre</v>
          </cell>
          <cell r="C306" t="str">
            <v>SECONDARY EXPENSES</v>
          </cell>
          <cell r="D306" t="str">
            <v>IT Toolkit</v>
          </cell>
          <cell r="E306" t="str">
            <v>Toolkit</v>
          </cell>
          <cell r="F306" t="str">
            <v>Corp Secr</v>
          </cell>
          <cell r="G306">
            <v>2263.04</v>
          </cell>
        </row>
        <row r="307">
          <cell r="A307" t="str">
            <v>Corp StratToolkit</v>
          </cell>
          <cell r="B307" t="str">
            <v>Corp Strat</v>
          </cell>
          <cell r="C307" t="str">
            <v>SECONDARY EXPENSES</v>
          </cell>
          <cell r="D307" t="str">
            <v>IT Toolkit</v>
          </cell>
          <cell r="E307" t="str">
            <v>Toolkit</v>
          </cell>
          <cell r="F307" t="str">
            <v>Corp Strat</v>
          </cell>
          <cell r="G307">
            <v>5454.96</v>
          </cell>
        </row>
        <row r="308">
          <cell r="A308" t="str">
            <v>ERMToolkit</v>
          </cell>
          <cell r="B308" t="str">
            <v>ERM</v>
          </cell>
          <cell r="C308" t="str">
            <v>SECONDARY EXPENSES</v>
          </cell>
          <cell r="D308" t="str">
            <v>IT Toolkit</v>
          </cell>
          <cell r="E308" t="str">
            <v>Toolkit</v>
          </cell>
          <cell r="F308" t="str">
            <v>ERM</v>
          </cell>
          <cell r="G308">
            <v>11812.12</v>
          </cell>
        </row>
        <row r="309">
          <cell r="A309" t="str">
            <v>HoldingsToolkit</v>
          </cell>
          <cell r="B309" t="str">
            <v>Holdings</v>
          </cell>
          <cell r="C309" t="str">
            <v>SECONDARY EXPENSES</v>
          </cell>
          <cell r="D309" t="str">
            <v>IT Toolkit</v>
          </cell>
          <cell r="E309" t="str">
            <v>Toolkit</v>
          </cell>
          <cell r="F309" t="str">
            <v>Holdg Fin</v>
          </cell>
          <cell r="G309">
            <v>1033.4000000000001</v>
          </cell>
        </row>
        <row r="310">
          <cell r="A310" t="str">
            <v>HRToolkit</v>
          </cell>
          <cell r="B310" t="str">
            <v>HR</v>
          </cell>
          <cell r="C310" t="str">
            <v>SECONDARY EXPENSES</v>
          </cell>
          <cell r="D310" t="str">
            <v>IT Toolkit</v>
          </cell>
          <cell r="E310" t="str">
            <v>Toolkit</v>
          </cell>
          <cell r="F310" t="str">
            <v>HR</v>
          </cell>
          <cell r="G310">
            <v>67638.960000000006</v>
          </cell>
        </row>
        <row r="311">
          <cell r="A311" t="str">
            <v>IACToolkit</v>
          </cell>
          <cell r="B311" t="str">
            <v>IAC</v>
          </cell>
          <cell r="C311" t="str">
            <v>SECONDARY EXPENSES</v>
          </cell>
          <cell r="D311" t="str">
            <v>IT Toolkit</v>
          </cell>
          <cell r="E311" t="str">
            <v>Toolkit</v>
          </cell>
          <cell r="F311" t="str">
            <v>Audit/ Control</v>
          </cell>
          <cell r="G311">
            <v>9230.7999999999993</v>
          </cell>
        </row>
        <row r="312">
          <cell r="A312" t="str">
            <v>Inv RelToolkit</v>
          </cell>
          <cell r="B312" t="str">
            <v>Inv Rel</v>
          </cell>
          <cell r="C312" t="str">
            <v>SECONDARY EXPENSES</v>
          </cell>
          <cell r="D312" t="str">
            <v>IT Toolkit</v>
          </cell>
          <cell r="E312" t="str">
            <v>Toolkit</v>
          </cell>
          <cell r="F312" t="str">
            <v>Inv Rel</v>
          </cell>
          <cell r="G312">
            <v>7116.4</v>
          </cell>
        </row>
        <row r="313">
          <cell r="A313" t="str">
            <v>ITToolkit</v>
          </cell>
          <cell r="B313" t="str">
            <v>IT</v>
          </cell>
          <cell r="C313" t="str">
            <v>SECONDARY EXPENSES</v>
          </cell>
          <cell r="D313" t="str">
            <v>IT Toolkit</v>
          </cell>
          <cell r="E313" t="str">
            <v>Toolkit</v>
          </cell>
          <cell r="F313" t="str">
            <v>IT</v>
          </cell>
          <cell r="G313">
            <v>171056.16</v>
          </cell>
        </row>
        <row r="314">
          <cell r="A314" t="str">
            <v>LawToolkit</v>
          </cell>
          <cell r="B314" t="str">
            <v>Law</v>
          </cell>
          <cell r="C314" t="str">
            <v>SECONDARY EXPENSES</v>
          </cell>
          <cell r="D314" t="str">
            <v>IT Toolkit</v>
          </cell>
          <cell r="E314" t="str">
            <v>Toolkit</v>
          </cell>
          <cell r="F314" t="str">
            <v>Law</v>
          </cell>
          <cell r="G314">
            <v>56885.68</v>
          </cell>
        </row>
        <row r="315">
          <cell r="A315" t="str">
            <v>ProcurementToolkit</v>
          </cell>
          <cell r="B315" t="str">
            <v>Procurement</v>
          </cell>
          <cell r="C315" t="str">
            <v>SECONDARY EXPENSES</v>
          </cell>
          <cell r="D315" t="str">
            <v>IT Toolkit</v>
          </cell>
          <cell r="E315" t="str">
            <v>Toolkit</v>
          </cell>
          <cell r="F315" t="str">
            <v>Procmt</v>
          </cell>
          <cell r="G315">
            <v>66397.289999999994</v>
          </cell>
        </row>
        <row r="316">
          <cell r="A316" t="str">
            <v>PSAPToolkit</v>
          </cell>
          <cell r="B316" t="str">
            <v>PSAP</v>
          </cell>
          <cell r="C316" t="str">
            <v>SECONDARY EXPENSES</v>
          </cell>
          <cell r="D316" t="str">
            <v>IT Toolkit</v>
          </cell>
          <cell r="E316" t="str">
            <v>Toolkit</v>
          </cell>
          <cell r="F316" t="str">
            <v>Payroll AP</v>
          </cell>
          <cell r="G316">
            <v>8184.96</v>
          </cell>
        </row>
        <row r="317">
          <cell r="A317" t="str">
            <v>PSEG Exec OffToolkit</v>
          </cell>
          <cell r="B317" t="str">
            <v>PSEG Exec Off</v>
          </cell>
          <cell r="C317" t="str">
            <v>SECONDARY EXPENSES</v>
          </cell>
          <cell r="D317" t="str">
            <v>IT Toolkit</v>
          </cell>
          <cell r="E317" t="str">
            <v>Toolkit</v>
          </cell>
          <cell r="F317" t="str">
            <v>Exec</v>
          </cell>
          <cell r="G317">
            <v>9854.7199999999993</v>
          </cell>
        </row>
        <row r="318">
          <cell r="A318" t="str">
            <v>PSEG FinToolkit</v>
          </cell>
          <cell r="B318" t="str">
            <v>PSEG Fin</v>
          </cell>
          <cell r="C318" t="str">
            <v>SECONDARY EXPENSES</v>
          </cell>
          <cell r="D318" t="str">
            <v>IT Toolkit</v>
          </cell>
          <cell r="E318" t="str">
            <v>Toolkit</v>
          </cell>
          <cell r="F318" t="str">
            <v>PSE&amp;G Fin</v>
          </cell>
          <cell r="G318">
            <v>23334.78</v>
          </cell>
        </row>
        <row r="319">
          <cell r="A319" t="str">
            <v>Pub AffrsToolkit</v>
          </cell>
          <cell r="B319" t="str">
            <v>Pub Affrs</v>
          </cell>
          <cell r="C319" t="str">
            <v>SECONDARY EXPENSES</v>
          </cell>
          <cell r="D319" t="str">
            <v>IT Toolkit</v>
          </cell>
          <cell r="E319" t="str">
            <v>Toolkit</v>
          </cell>
          <cell r="F319" t="str">
            <v>Pub Affr</v>
          </cell>
          <cell r="G319">
            <v>34200.6</v>
          </cell>
        </row>
        <row r="320">
          <cell r="A320" t="str">
            <v>PowerToolkit</v>
          </cell>
          <cell r="B320" t="str">
            <v>Power</v>
          </cell>
          <cell r="C320" t="str">
            <v>SECONDARY EXPENSES</v>
          </cell>
          <cell r="D320" t="str">
            <v>IT Toolkit</v>
          </cell>
          <cell r="E320" t="str">
            <v>Toolkit</v>
          </cell>
          <cell r="F320" t="str">
            <v>Pwr Fin</v>
          </cell>
          <cell r="G320">
            <v>37016.120000000003</v>
          </cell>
        </row>
        <row r="321">
          <cell r="A321" t="str">
            <v>Rec MgmtToolkit</v>
          </cell>
          <cell r="B321" t="str">
            <v>Rec Mgmt</v>
          </cell>
          <cell r="C321" t="str">
            <v>SECONDARY EXPENSES</v>
          </cell>
          <cell r="D321" t="str">
            <v>IT Toolkit</v>
          </cell>
          <cell r="E321" t="str">
            <v>Toolkit</v>
          </cell>
          <cell r="F321" t="str">
            <v>Rec Mgmt</v>
          </cell>
          <cell r="G321">
            <v>2094.8000000000002</v>
          </cell>
        </row>
        <row r="322">
          <cell r="A322" t="str">
            <v>SCFToolkit</v>
          </cell>
          <cell r="B322" t="str">
            <v>SCF</v>
          </cell>
          <cell r="C322" t="str">
            <v>SECONDARY EXPENSES</v>
          </cell>
          <cell r="D322" t="str">
            <v>IT Toolkit</v>
          </cell>
          <cell r="E322" t="str">
            <v>Toolkit</v>
          </cell>
          <cell r="F322" t="str">
            <v>SC Fin</v>
          </cell>
          <cell r="G322">
            <v>8096.52</v>
          </cell>
        </row>
        <row r="323">
          <cell r="A323" t="str">
            <v>Treas Mgmt SvcsToolkit</v>
          </cell>
          <cell r="B323" t="str">
            <v>Treas Mgmt Svcs</v>
          </cell>
          <cell r="C323" t="str">
            <v>SECONDARY EXPENSES</v>
          </cell>
          <cell r="D323" t="str">
            <v>IT Toolkit</v>
          </cell>
          <cell r="E323" t="str">
            <v>Toolkit</v>
          </cell>
          <cell r="F323" t="str">
            <v>Treas</v>
          </cell>
          <cell r="G323">
            <v>34179.72</v>
          </cell>
        </row>
        <row r="324">
          <cell r="A324" t="str">
            <v>Val and PlanToolkit</v>
          </cell>
          <cell r="B324" t="str">
            <v>Val and Plan</v>
          </cell>
          <cell r="C324" t="str">
            <v>SECONDARY EXPENSES</v>
          </cell>
          <cell r="D324" t="str">
            <v>IT Toolkit</v>
          </cell>
          <cell r="E324" t="str">
            <v>Toolkit</v>
          </cell>
          <cell r="F324" t="str">
            <v>V&amp;P</v>
          </cell>
          <cell r="G324">
            <v>7080.08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2">
          <cell r="B2">
            <v>0.56999999999999995</v>
          </cell>
          <cell r="F2">
            <v>0.56999999999999995</v>
          </cell>
        </row>
        <row r="3">
          <cell r="B3">
            <v>0.4</v>
          </cell>
          <cell r="F3">
            <v>0.4</v>
          </cell>
        </row>
        <row r="4">
          <cell r="B4">
            <v>0.03</v>
          </cell>
          <cell r="F4">
            <v>0.03</v>
          </cell>
        </row>
        <row r="9">
          <cell r="F9">
            <v>0.56999999999999995</v>
          </cell>
        </row>
        <row r="10">
          <cell r="F10">
            <v>0.4</v>
          </cell>
        </row>
        <row r="11">
          <cell r="F11">
            <v>0.03</v>
          </cell>
        </row>
        <row r="16">
          <cell r="F16">
            <v>0.56999999999999995</v>
          </cell>
        </row>
        <row r="17">
          <cell r="F17">
            <v>0.4</v>
          </cell>
        </row>
        <row r="18">
          <cell r="F18">
            <v>0.03</v>
          </cell>
        </row>
        <row r="23">
          <cell r="F23">
            <v>0.56999999999999995</v>
          </cell>
        </row>
        <row r="24">
          <cell r="F24">
            <v>0.4</v>
          </cell>
        </row>
        <row r="25">
          <cell r="F25">
            <v>0.03</v>
          </cell>
        </row>
        <row r="30">
          <cell r="F30">
            <v>0.56999999999999995</v>
          </cell>
        </row>
        <row r="31">
          <cell r="F31">
            <v>0.4</v>
          </cell>
        </row>
        <row r="32">
          <cell r="F32">
            <v>0.03</v>
          </cell>
        </row>
      </sheetData>
      <sheetData sheetId="67" refreshError="1">
        <row r="279">
          <cell r="A279">
            <v>1.085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>
        <row r="6">
          <cell r="B6">
            <v>2.1000000000000001E-2</v>
          </cell>
        </row>
        <row r="8">
          <cell r="B8">
            <v>2.1000000000000001E-2</v>
          </cell>
        </row>
        <row r="12">
          <cell r="B12">
            <v>2.75E-2</v>
          </cell>
        </row>
        <row r="14">
          <cell r="B14">
            <v>0</v>
          </cell>
        </row>
        <row r="16">
          <cell r="B16">
            <v>0.03</v>
          </cell>
        </row>
        <row r="24">
          <cell r="B24">
            <v>0.36649999999999999</v>
          </cell>
        </row>
        <row r="25">
          <cell r="B25">
            <v>0.34560000000000002</v>
          </cell>
        </row>
        <row r="26">
          <cell r="B26">
            <v>0.32600000000000001</v>
          </cell>
        </row>
        <row r="27">
          <cell r="B27">
            <v>0.31290000000000001</v>
          </cell>
        </row>
      </sheetData>
      <sheetData sheetId="79" refreshError="1"/>
      <sheetData sheetId="80" refreshError="1"/>
      <sheetData sheetId="81" refreshError="1"/>
      <sheetData sheetId="82" refreshError="1">
        <row r="1">
          <cell r="Q1" t="str">
            <v>Applied Labor</v>
          </cell>
        </row>
        <row r="11">
          <cell r="B11" t="str">
            <v>Combo</v>
          </cell>
          <cell r="C11" t="str">
            <v>Match</v>
          </cell>
          <cell r="D11" t="str">
            <v>Department</v>
          </cell>
          <cell r="E11" t="str">
            <v>Cost Element Group</v>
          </cell>
          <cell r="F11" t="str">
            <v>YTD Plan Dollars</v>
          </cell>
          <cell r="G11" t="str">
            <v>YTD Actual Dollars</v>
          </cell>
          <cell r="H11" t="str">
            <v>YTD Variance Dollars</v>
          </cell>
          <cell r="I11" t="str">
            <v>Annual Plan Dollars</v>
          </cell>
          <cell r="J11" t="str">
            <v>F00 Forecast</v>
          </cell>
        </row>
        <row r="12">
          <cell r="B12" t="str">
            <v>Accounting Services DepartmentApplied Labor</v>
          </cell>
          <cell r="C12" t="str">
            <v>Applied Labor</v>
          </cell>
          <cell r="D12" t="str">
            <v>Accounting Services Department</v>
          </cell>
          <cell r="E12" t="str">
            <v>Applied Labor</v>
          </cell>
          <cell r="F12">
            <v>0</v>
          </cell>
          <cell r="G12">
            <v>-3461.57</v>
          </cell>
          <cell r="H12">
            <v>3461.57</v>
          </cell>
          <cell r="I12">
            <v>0</v>
          </cell>
        </row>
        <row r="13">
          <cell r="B13" t="str">
            <v>Accounting Services DepartmentClient Invest</v>
          </cell>
          <cell r="C13" t="str">
            <v>Client Invest</v>
          </cell>
          <cell r="D13" t="str">
            <v>Accounting Services Department</v>
          </cell>
          <cell r="E13" t="str">
            <v>Client Investment</v>
          </cell>
          <cell r="G13">
            <v>27773</v>
          </cell>
          <cell r="H13">
            <v>-27773</v>
          </cell>
          <cell r="J13">
            <v>27773</v>
          </cell>
        </row>
        <row r="14">
          <cell r="B14" t="str">
            <v>Accounting Services DepartmentDAS</v>
          </cell>
          <cell r="C14" t="str">
            <v>DAS</v>
          </cell>
          <cell r="D14" t="str">
            <v>Accounting Services Department</v>
          </cell>
          <cell r="E14" t="str">
            <v>DAS</v>
          </cell>
          <cell r="F14">
            <v>42808</v>
          </cell>
          <cell r="G14">
            <v>42808</v>
          </cell>
          <cell r="H14">
            <v>0</v>
          </cell>
          <cell r="I14">
            <v>128426</v>
          </cell>
          <cell r="J14">
            <v>128426</v>
          </cell>
        </row>
        <row r="15">
          <cell r="B15" t="str">
            <v>Accounting Services DepartmentDepreciation/Amortization</v>
          </cell>
          <cell r="C15" t="str">
            <v>Depreciation/Amortization</v>
          </cell>
          <cell r="D15" t="str">
            <v>Accounting Services Department</v>
          </cell>
          <cell r="E15" t="str">
            <v>Depreciation/Amortization</v>
          </cell>
          <cell r="F15">
            <v>135726.68</v>
          </cell>
          <cell r="G15">
            <v>76598</v>
          </cell>
          <cell r="H15">
            <v>59128.68</v>
          </cell>
          <cell r="I15">
            <v>407180.04</v>
          </cell>
          <cell r="J15">
            <v>348051.36</v>
          </cell>
        </row>
        <row r="16">
          <cell r="B16" t="str">
            <v>Accounting Services DepartmentFringe</v>
          </cell>
          <cell r="C16" t="str">
            <v>Fringe</v>
          </cell>
          <cell r="D16" t="str">
            <v>Accounting Services Department</v>
          </cell>
          <cell r="E16" t="str">
            <v>Fringe Benefits &amp; Taxes</v>
          </cell>
          <cell r="F16">
            <v>1126092.1299999999</v>
          </cell>
          <cell r="G16">
            <v>1184152.22</v>
          </cell>
          <cell r="H16">
            <v>-58060.09</v>
          </cell>
          <cell r="I16">
            <v>3540795.35</v>
          </cell>
          <cell r="J16">
            <v>3576674.22</v>
          </cell>
        </row>
        <row r="17">
          <cell r="B17" t="str">
            <v>Accounting Services DepartmentLabor</v>
          </cell>
          <cell r="C17" t="str">
            <v>Labor</v>
          </cell>
          <cell r="D17" t="str">
            <v>Accounting Services Department</v>
          </cell>
          <cell r="E17" t="str">
            <v>Incurred Labor</v>
          </cell>
          <cell r="F17">
            <v>3887862</v>
          </cell>
          <cell r="G17">
            <v>3839328.67</v>
          </cell>
          <cell r="H17">
            <v>48533.33</v>
          </cell>
          <cell r="I17">
            <v>12217285</v>
          </cell>
          <cell r="J17">
            <v>11993232.67</v>
          </cell>
        </row>
        <row r="18">
          <cell r="B18" t="str">
            <v>Accounting Services DepartmentToolkit</v>
          </cell>
          <cell r="C18" t="str">
            <v>Toolkit</v>
          </cell>
          <cell r="D18" t="str">
            <v>Accounting Services Department</v>
          </cell>
          <cell r="E18" t="str">
            <v>IT Toolkit</v>
          </cell>
          <cell r="F18">
            <v>11513.56</v>
          </cell>
          <cell r="G18">
            <v>10943.12</v>
          </cell>
          <cell r="H18">
            <v>570.44000000000005</v>
          </cell>
          <cell r="I18">
            <v>34532.68</v>
          </cell>
          <cell r="J18">
            <v>33962.239999999998</v>
          </cell>
        </row>
        <row r="19">
          <cell r="B19" t="str">
            <v>Accounting Services DepartmentMaterial</v>
          </cell>
          <cell r="C19" t="str">
            <v>Material</v>
          </cell>
          <cell r="D19" t="str">
            <v>Accounting Services Department</v>
          </cell>
          <cell r="E19" t="str">
            <v>Material</v>
          </cell>
          <cell r="F19">
            <v>3900</v>
          </cell>
          <cell r="G19">
            <v>1182.67</v>
          </cell>
          <cell r="H19">
            <v>2717.33</v>
          </cell>
          <cell r="I19">
            <v>15000</v>
          </cell>
          <cell r="J19">
            <v>8623.67</v>
          </cell>
        </row>
        <row r="20">
          <cell r="B20" t="str">
            <v>Accounting Services DepartmentOther Secondaries</v>
          </cell>
          <cell r="C20" t="str">
            <v>Other Secondaries</v>
          </cell>
          <cell r="D20" t="str">
            <v>Accounting Services Department</v>
          </cell>
          <cell r="E20" t="str">
            <v>Other Secondary Costs</v>
          </cell>
          <cell r="F20">
            <v>14598.4</v>
          </cell>
          <cell r="G20">
            <v>11706.7</v>
          </cell>
          <cell r="H20">
            <v>2891.7</v>
          </cell>
          <cell r="I20">
            <v>43788.959999999999</v>
          </cell>
          <cell r="J20">
            <v>40897.26</v>
          </cell>
        </row>
        <row r="21">
          <cell r="B21" t="str">
            <v>Accounting Services DepartmentOutside Services</v>
          </cell>
          <cell r="C21" t="str">
            <v>Outside Services</v>
          </cell>
          <cell r="D21" t="str">
            <v>Accounting Services Department</v>
          </cell>
          <cell r="E21" t="str">
            <v>Outside Services</v>
          </cell>
          <cell r="F21">
            <v>2320413.34</v>
          </cell>
          <cell r="G21">
            <v>2578121.11</v>
          </cell>
          <cell r="H21">
            <v>-257707.77</v>
          </cell>
          <cell r="I21">
            <v>7245000.0199999996</v>
          </cell>
          <cell r="J21">
            <v>7425733.1100000003</v>
          </cell>
        </row>
        <row r="22">
          <cell r="B22" t="str">
            <v>Accounting Services DepartmentOther</v>
          </cell>
          <cell r="C22" t="str">
            <v>Other</v>
          </cell>
          <cell r="D22" t="str">
            <v>Accounting Services Department</v>
          </cell>
          <cell r="E22" t="str">
            <v>Other Primary Expenses</v>
          </cell>
          <cell r="F22">
            <v>79050</v>
          </cell>
          <cell r="G22">
            <v>194531.69</v>
          </cell>
          <cell r="H22">
            <v>-115481.69</v>
          </cell>
          <cell r="I22">
            <v>357799</v>
          </cell>
          <cell r="J22">
            <v>371349.69</v>
          </cell>
        </row>
        <row r="23">
          <cell r="B23" t="str">
            <v>Accounting Services DepartmentMulberry/VP Office/Servco</v>
          </cell>
          <cell r="C23" t="str">
            <v>Mulberry/VP Office/Servco</v>
          </cell>
          <cell r="D23" t="str">
            <v>Accounting Services Department</v>
          </cell>
          <cell r="E23" t="str">
            <v>Internal Settlements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-3461.57</v>
          </cell>
        </row>
        <row r="24">
          <cell r="B24" t="str">
            <v>Accounting Services DepartmentHeadquarter Costs</v>
          </cell>
          <cell r="C24" t="str">
            <v>Headquarter Costs</v>
          </cell>
          <cell r="D24" t="str">
            <v>Accounting Services Department</v>
          </cell>
          <cell r="E24" t="str">
            <v>Space</v>
          </cell>
          <cell r="F24">
            <v>557471.4</v>
          </cell>
          <cell r="G24">
            <v>559759.94999999995</v>
          </cell>
          <cell r="H24">
            <v>-2288.5500000000002</v>
          </cell>
          <cell r="I24">
            <v>1672414.2</v>
          </cell>
          <cell r="J24">
            <v>1681063.95</v>
          </cell>
        </row>
        <row r="25">
          <cell r="B25" t="str">
            <v>Payroll Services and Accounts PayableApplied Labor</v>
          </cell>
          <cell r="C25" t="str">
            <v>Applied Labor</v>
          </cell>
          <cell r="D25" t="str">
            <v>Payroll Services and Accounts Payable</v>
          </cell>
          <cell r="E25" t="str">
            <v>Applied Labor</v>
          </cell>
          <cell r="F25">
            <v>0</v>
          </cell>
          <cell r="G25">
            <v>-1427.57</v>
          </cell>
          <cell r="H25">
            <v>1427.57</v>
          </cell>
          <cell r="I25">
            <v>0</v>
          </cell>
        </row>
        <row r="26">
          <cell r="B26" t="str">
            <v>Payroll Services and Accounts PayableClient Invest</v>
          </cell>
          <cell r="C26" t="str">
            <v>Client Invest</v>
          </cell>
          <cell r="D26" t="str">
            <v>Payroll Services and Accounts Payable</v>
          </cell>
          <cell r="E26" t="str">
            <v>Client Investment</v>
          </cell>
          <cell r="G26">
            <v>24910</v>
          </cell>
          <cell r="H26">
            <v>-24910</v>
          </cell>
          <cell r="J26">
            <v>24910</v>
          </cell>
        </row>
        <row r="27">
          <cell r="B27" t="str">
            <v>Payroll Services and Accounts PayableDAS</v>
          </cell>
          <cell r="C27" t="str">
            <v>DAS</v>
          </cell>
          <cell r="D27" t="str">
            <v>Payroll Services and Accounts Payable</v>
          </cell>
          <cell r="E27" t="str">
            <v>DAS</v>
          </cell>
          <cell r="F27">
            <v>90012</v>
          </cell>
          <cell r="G27">
            <v>90012</v>
          </cell>
          <cell r="H27">
            <v>0</v>
          </cell>
          <cell r="I27">
            <v>270034</v>
          </cell>
          <cell r="J27">
            <v>270034</v>
          </cell>
        </row>
        <row r="28">
          <cell r="B28" t="str">
            <v>Payroll Services and Accounts PayableDepreciation/Amortization</v>
          </cell>
          <cell r="C28" t="str">
            <v>Depreciation/Amortization</v>
          </cell>
          <cell r="D28" t="str">
            <v>Payroll Services and Accounts Payable</v>
          </cell>
          <cell r="E28" t="str">
            <v>Depreciation/Amortization</v>
          </cell>
          <cell r="F28">
            <v>1859.32</v>
          </cell>
          <cell r="G28">
            <v>5580</v>
          </cell>
          <cell r="H28">
            <v>-3720.68</v>
          </cell>
          <cell r="I28">
            <v>5579.63</v>
          </cell>
          <cell r="J28">
            <v>9300.31</v>
          </cell>
        </row>
        <row r="29">
          <cell r="B29" t="str">
            <v>Payroll Services and Accounts PayableFringe</v>
          </cell>
          <cell r="C29" t="str">
            <v>Fringe</v>
          </cell>
          <cell r="D29" t="str">
            <v>Payroll Services and Accounts Payable</v>
          </cell>
          <cell r="E29" t="str">
            <v>Fringe Benefits &amp; Taxes</v>
          </cell>
          <cell r="F29">
            <v>222990.09</v>
          </cell>
          <cell r="G29">
            <v>263257.73</v>
          </cell>
          <cell r="H29">
            <v>-40267.64</v>
          </cell>
          <cell r="I29">
            <v>656340.47</v>
          </cell>
          <cell r="J29">
            <v>659695.73</v>
          </cell>
        </row>
        <row r="30">
          <cell r="B30" t="str">
            <v>Payroll Services and Accounts PayableLabor</v>
          </cell>
          <cell r="C30" t="str">
            <v>Labor</v>
          </cell>
          <cell r="D30" t="str">
            <v>Payroll Services and Accounts Payable</v>
          </cell>
          <cell r="E30" t="str">
            <v>Incurred Labor</v>
          </cell>
          <cell r="F30">
            <v>787275</v>
          </cell>
          <cell r="G30">
            <v>813452.27</v>
          </cell>
          <cell r="H30">
            <v>-26177.27</v>
          </cell>
          <cell r="I30">
            <v>2317235</v>
          </cell>
          <cell r="J30">
            <v>2346412.27</v>
          </cell>
        </row>
        <row r="31">
          <cell r="B31" t="str">
            <v>Payroll Services and Accounts PayableToolkit</v>
          </cell>
          <cell r="C31" t="str">
            <v>Toolkit</v>
          </cell>
          <cell r="D31" t="str">
            <v>Payroll Services and Accounts Payable</v>
          </cell>
          <cell r="E31" t="str">
            <v>IT Toolkit</v>
          </cell>
          <cell r="F31">
            <v>2728.32</v>
          </cell>
          <cell r="G31">
            <v>2400.0100000000002</v>
          </cell>
          <cell r="H31">
            <v>328.31</v>
          </cell>
          <cell r="I31">
            <v>8184.96</v>
          </cell>
          <cell r="J31">
            <v>7856.65</v>
          </cell>
        </row>
        <row r="32">
          <cell r="B32" t="str">
            <v>Payroll Services and Accounts PayableOther Secondaries</v>
          </cell>
          <cell r="C32" t="str">
            <v>Other Secondaries</v>
          </cell>
          <cell r="D32" t="str">
            <v>Payroll Services and Accounts Payable</v>
          </cell>
          <cell r="E32" t="str">
            <v>Other Secondary Costs</v>
          </cell>
          <cell r="F32">
            <v>3987.2</v>
          </cell>
          <cell r="G32">
            <v>5182.3</v>
          </cell>
          <cell r="H32">
            <v>-1195.0999999999999</v>
          </cell>
          <cell r="I32">
            <v>11963.42</v>
          </cell>
          <cell r="J32">
            <v>13158.52</v>
          </cell>
        </row>
        <row r="33">
          <cell r="B33" t="str">
            <v>Payroll Services and Accounts PayableOutside Services</v>
          </cell>
          <cell r="C33" t="str">
            <v>Outside Services</v>
          </cell>
          <cell r="D33" t="str">
            <v>Payroll Services and Accounts Payable</v>
          </cell>
          <cell r="E33" t="str">
            <v>Outside Services</v>
          </cell>
          <cell r="F33">
            <v>10094.35</v>
          </cell>
          <cell r="G33">
            <v>-5995.91</v>
          </cell>
          <cell r="H33">
            <v>16090.26</v>
          </cell>
          <cell r="I33">
            <v>-59199.92</v>
          </cell>
          <cell r="J33">
            <v>-88183.91</v>
          </cell>
        </row>
        <row r="34">
          <cell r="B34" t="str">
            <v>Payroll Services and Accounts PayableOther</v>
          </cell>
          <cell r="C34" t="str">
            <v>Other</v>
          </cell>
          <cell r="D34" t="str">
            <v>Payroll Services and Accounts Payable</v>
          </cell>
          <cell r="E34" t="str">
            <v>Other Primary Expenses</v>
          </cell>
          <cell r="F34">
            <v>18636.68</v>
          </cell>
          <cell r="G34">
            <v>6379.26</v>
          </cell>
          <cell r="H34">
            <v>12257.42</v>
          </cell>
          <cell r="I34">
            <v>50695.040000000001</v>
          </cell>
          <cell r="J34">
            <v>41919.26</v>
          </cell>
        </row>
        <row r="35">
          <cell r="B35" t="str">
            <v>Payroll Services and Accounts PayableMulberry/VP Office/Servco</v>
          </cell>
          <cell r="C35" t="str">
            <v>Mulberry/VP Office/Servco</v>
          </cell>
          <cell r="D35" t="str">
            <v>Payroll Services and Accounts Payable</v>
          </cell>
          <cell r="E35" t="str">
            <v>Internal Settlements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-1427.57</v>
          </cell>
        </row>
        <row r="36">
          <cell r="B36" t="str">
            <v>Payroll Services and Accounts PayableHeadquarter Costs</v>
          </cell>
          <cell r="C36" t="str">
            <v>Headquarter Costs</v>
          </cell>
          <cell r="D36" t="str">
            <v>Payroll Services and Accounts Payable</v>
          </cell>
          <cell r="E36" t="str">
            <v>Space</v>
          </cell>
          <cell r="F36">
            <v>203113.8</v>
          </cell>
          <cell r="G36">
            <v>204008.7</v>
          </cell>
          <cell r="H36">
            <v>-894.9</v>
          </cell>
          <cell r="I36">
            <v>609341.4</v>
          </cell>
          <cell r="J36">
            <v>610236.30000000005</v>
          </cell>
        </row>
        <row r="37">
          <cell r="B37" t="str">
            <v>Communications and AdvertisingApplied Labor</v>
          </cell>
          <cell r="C37" t="str">
            <v>Applied Labor</v>
          </cell>
          <cell r="D37" t="str">
            <v>Communications and Advertising</v>
          </cell>
          <cell r="E37" t="str">
            <v>Applied Labor</v>
          </cell>
          <cell r="F37">
            <v>293.27</v>
          </cell>
          <cell r="G37">
            <v>-5109.91</v>
          </cell>
          <cell r="H37">
            <v>5403.18</v>
          </cell>
          <cell r="I37">
            <v>884.68</v>
          </cell>
        </row>
        <row r="38">
          <cell r="B38" t="str">
            <v>Communications and AdvertisingDAS</v>
          </cell>
          <cell r="C38" t="str">
            <v>DAS</v>
          </cell>
          <cell r="D38" t="str">
            <v>Communications and Advertising</v>
          </cell>
          <cell r="E38" t="str">
            <v>DAS</v>
          </cell>
          <cell r="F38">
            <v>104028</v>
          </cell>
          <cell r="G38">
            <v>104028</v>
          </cell>
          <cell r="H38">
            <v>0</v>
          </cell>
          <cell r="I38">
            <v>312078</v>
          </cell>
          <cell r="J38">
            <v>312078</v>
          </cell>
        </row>
        <row r="39">
          <cell r="B39" t="str">
            <v>Communications and AdvertisingDepreciation/Amortization</v>
          </cell>
          <cell r="C39" t="str">
            <v>Depreciation/Amortization</v>
          </cell>
          <cell r="D39" t="str">
            <v>Communications and Advertising</v>
          </cell>
          <cell r="E39" t="str">
            <v>Depreciation/Amortization</v>
          </cell>
          <cell r="F39">
            <v>5664</v>
          </cell>
          <cell r="G39">
            <v>7878</v>
          </cell>
          <cell r="H39">
            <v>-2214</v>
          </cell>
          <cell r="I39">
            <v>17000.3</v>
          </cell>
          <cell r="J39">
            <v>19214.3</v>
          </cell>
        </row>
        <row r="40">
          <cell r="B40" t="str">
            <v>Communications and AdvertisingFleet</v>
          </cell>
          <cell r="C40" t="str">
            <v>Fleet</v>
          </cell>
          <cell r="D40" t="str">
            <v>Communications and Advertising</v>
          </cell>
          <cell r="E40" t="str">
            <v>Fleet/Other CO Charges</v>
          </cell>
          <cell r="F40">
            <v>2001.27</v>
          </cell>
          <cell r="G40">
            <v>26293.5</v>
          </cell>
          <cell r="H40">
            <v>-24292.23</v>
          </cell>
          <cell r="I40">
            <v>6052.59</v>
          </cell>
          <cell r="J40">
            <v>-0.5</v>
          </cell>
        </row>
        <row r="41">
          <cell r="B41" t="str">
            <v>Communications and AdvertisingFringe</v>
          </cell>
          <cell r="C41" t="str">
            <v>Fringe</v>
          </cell>
          <cell r="D41" t="str">
            <v>Communications and Advertising</v>
          </cell>
          <cell r="E41" t="str">
            <v>Fringe Benefits &amp; Taxes</v>
          </cell>
          <cell r="F41">
            <v>338895.22</v>
          </cell>
          <cell r="G41">
            <v>369529.8</v>
          </cell>
          <cell r="H41">
            <v>-30634.58</v>
          </cell>
          <cell r="I41">
            <v>1048672.1299999999</v>
          </cell>
          <cell r="J41">
            <v>1049306.27</v>
          </cell>
        </row>
        <row r="42">
          <cell r="B42" t="str">
            <v>Communications and AdvertisingLabor</v>
          </cell>
          <cell r="C42" t="str">
            <v>Labor</v>
          </cell>
          <cell r="D42" t="str">
            <v>Communications and Advertising</v>
          </cell>
          <cell r="E42" t="str">
            <v>Incurred Labor</v>
          </cell>
          <cell r="F42">
            <v>1150589</v>
          </cell>
          <cell r="G42">
            <v>1188506.94</v>
          </cell>
          <cell r="H42">
            <v>-37917.94</v>
          </cell>
          <cell r="I42">
            <v>3540388</v>
          </cell>
          <cell r="J42">
            <v>3540305.94</v>
          </cell>
        </row>
        <row r="43">
          <cell r="B43" t="str">
            <v>Communications and AdvertisingToolkit</v>
          </cell>
          <cell r="C43" t="str">
            <v>Toolkit</v>
          </cell>
          <cell r="D43" t="str">
            <v>Communications and Advertising</v>
          </cell>
          <cell r="E43" t="str">
            <v>IT Toolkit</v>
          </cell>
          <cell r="F43">
            <v>7584.08</v>
          </cell>
          <cell r="G43">
            <v>6789.85</v>
          </cell>
          <cell r="H43">
            <v>794.23</v>
          </cell>
          <cell r="I43">
            <v>22741.24</v>
          </cell>
          <cell r="J43">
            <v>21947.01</v>
          </cell>
        </row>
        <row r="44">
          <cell r="B44" t="str">
            <v>Communications and AdvertisingMaterial</v>
          </cell>
          <cell r="C44" t="str">
            <v>Material</v>
          </cell>
          <cell r="D44" t="str">
            <v>Communications and Advertising</v>
          </cell>
          <cell r="E44" t="str">
            <v>Material</v>
          </cell>
          <cell r="G44">
            <v>2861.17</v>
          </cell>
          <cell r="H44">
            <v>-2861.17</v>
          </cell>
          <cell r="J44">
            <v>2861.17</v>
          </cell>
        </row>
        <row r="45">
          <cell r="B45" t="str">
            <v>Communications and AdvertisingOther Secondaries</v>
          </cell>
          <cell r="C45" t="str">
            <v>Other Secondaries</v>
          </cell>
          <cell r="D45" t="str">
            <v>Communications and Advertising</v>
          </cell>
          <cell r="E45" t="str">
            <v>Other Secondary Costs</v>
          </cell>
          <cell r="F45">
            <v>7769.92</v>
          </cell>
          <cell r="G45">
            <v>5239.0200000000004</v>
          </cell>
          <cell r="H45">
            <v>2530.9</v>
          </cell>
          <cell r="I45">
            <v>23308.76</v>
          </cell>
          <cell r="J45">
            <v>20777.86</v>
          </cell>
        </row>
        <row r="46">
          <cell r="B46" t="str">
            <v>Communications and AdvertisingOutside Services</v>
          </cell>
          <cell r="C46" t="str">
            <v>Outside Services</v>
          </cell>
          <cell r="D46" t="str">
            <v>Communications and Advertising</v>
          </cell>
          <cell r="E46" t="str">
            <v>Outside Services</v>
          </cell>
          <cell r="F46">
            <v>189679.54</v>
          </cell>
          <cell r="G46">
            <v>139941.26999999999</v>
          </cell>
          <cell r="H46">
            <v>49738.27</v>
          </cell>
          <cell r="I46">
            <v>488431.7</v>
          </cell>
          <cell r="J46">
            <v>489310.75</v>
          </cell>
        </row>
        <row r="47">
          <cell r="B47" t="str">
            <v>Communications and AdvertisingOther</v>
          </cell>
          <cell r="C47" t="str">
            <v>Other</v>
          </cell>
          <cell r="D47" t="str">
            <v>Communications and Advertising</v>
          </cell>
          <cell r="E47" t="str">
            <v>Other Primary Expenses</v>
          </cell>
          <cell r="F47">
            <v>78311.64</v>
          </cell>
          <cell r="G47">
            <v>50915.24</v>
          </cell>
          <cell r="H47">
            <v>27396.400000000001</v>
          </cell>
          <cell r="I47">
            <v>189549.9</v>
          </cell>
          <cell r="J47">
            <v>190003.06</v>
          </cell>
        </row>
        <row r="48">
          <cell r="B48" t="str">
            <v>Communications and AdvertisingMulberry/VP Office/Servco</v>
          </cell>
          <cell r="C48" t="str">
            <v>Mulberry/VP Office/Servco</v>
          </cell>
          <cell r="D48" t="str">
            <v>Communications and Advertising</v>
          </cell>
          <cell r="E48" t="str">
            <v>Internal Settlements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-4518.5</v>
          </cell>
        </row>
        <row r="49">
          <cell r="B49" t="str">
            <v>Communications and AdvertisingHeadquarter Costs</v>
          </cell>
          <cell r="C49" t="str">
            <v>Headquarter Costs</v>
          </cell>
          <cell r="D49" t="str">
            <v>Communications and Advertising</v>
          </cell>
          <cell r="E49" t="str">
            <v>Space</v>
          </cell>
          <cell r="F49">
            <v>215779.20000000001</v>
          </cell>
          <cell r="G49">
            <v>181787.25</v>
          </cell>
          <cell r="H49">
            <v>33991.949999999997</v>
          </cell>
          <cell r="I49">
            <v>647337.6</v>
          </cell>
          <cell r="J49">
            <v>545971.25</v>
          </cell>
        </row>
        <row r="50">
          <cell r="B50" t="str">
            <v>Corporate DevelopmentApplied Labor</v>
          </cell>
          <cell r="C50" t="str">
            <v>Applied Labor</v>
          </cell>
          <cell r="D50" t="str">
            <v>Corporate Development</v>
          </cell>
          <cell r="E50" t="str">
            <v>Applied Labor</v>
          </cell>
          <cell r="F50">
            <v>0</v>
          </cell>
          <cell r="G50">
            <v>-7626.08</v>
          </cell>
          <cell r="H50">
            <v>7626.08</v>
          </cell>
          <cell r="I50">
            <v>0</v>
          </cell>
        </row>
        <row r="51">
          <cell r="B51" t="str">
            <v>Corporate DevelopmentDepreciation/Amortization</v>
          </cell>
          <cell r="C51" t="str">
            <v>Depreciation/Amortization</v>
          </cell>
          <cell r="D51" t="str">
            <v>Corporate Development</v>
          </cell>
          <cell r="E51" t="str">
            <v>Depreciation/Amortization</v>
          </cell>
          <cell r="F51">
            <v>560.32000000000005</v>
          </cell>
          <cell r="G51">
            <v>1205</v>
          </cell>
          <cell r="H51">
            <v>-644.67999999999995</v>
          </cell>
          <cell r="I51">
            <v>1680.96</v>
          </cell>
          <cell r="J51">
            <v>3605</v>
          </cell>
        </row>
        <row r="52">
          <cell r="B52" t="str">
            <v>Corporate DevelopmentFringe</v>
          </cell>
          <cell r="C52" t="str">
            <v>Fringe</v>
          </cell>
          <cell r="D52" t="str">
            <v>Corporate Development</v>
          </cell>
          <cell r="E52" t="str">
            <v>Fringe Benefits &amp; Taxes</v>
          </cell>
          <cell r="F52">
            <v>58087.86</v>
          </cell>
          <cell r="G52">
            <v>90114.59</v>
          </cell>
          <cell r="H52">
            <v>-32026.73</v>
          </cell>
          <cell r="I52">
            <v>208276.59</v>
          </cell>
          <cell r="J52">
            <v>208941.92</v>
          </cell>
        </row>
        <row r="53">
          <cell r="B53" t="str">
            <v>Corporate DevelopmentLabor</v>
          </cell>
          <cell r="C53" t="str">
            <v>Labor</v>
          </cell>
          <cell r="D53" t="str">
            <v>Corporate Development</v>
          </cell>
          <cell r="E53" t="str">
            <v>Incurred Labor</v>
          </cell>
          <cell r="F53">
            <v>200996</v>
          </cell>
          <cell r="G53">
            <v>258056.73</v>
          </cell>
          <cell r="H53">
            <v>-57060.73</v>
          </cell>
          <cell r="I53">
            <v>616874</v>
          </cell>
          <cell r="J53">
            <v>619137.73</v>
          </cell>
        </row>
        <row r="54">
          <cell r="B54" t="str">
            <v>Corporate DevelopmentToolkit</v>
          </cell>
          <cell r="C54" t="str">
            <v>Toolkit</v>
          </cell>
          <cell r="D54" t="str">
            <v>Corporate Development</v>
          </cell>
          <cell r="E54" t="str">
            <v>IT Toolkit</v>
          </cell>
          <cell r="F54">
            <v>1273.8399999999999</v>
          </cell>
          <cell r="G54">
            <v>1691.35</v>
          </cell>
          <cell r="H54">
            <v>-417.51</v>
          </cell>
          <cell r="I54">
            <v>3810.52</v>
          </cell>
          <cell r="J54">
            <v>4228.03</v>
          </cell>
        </row>
        <row r="55">
          <cell r="B55" t="str">
            <v>Corporate DevelopmentMaterial</v>
          </cell>
          <cell r="C55" t="str">
            <v>Material</v>
          </cell>
          <cell r="D55" t="str">
            <v>Corporate Development</v>
          </cell>
          <cell r="E55" t="str">
            <v>Material</v>
          </cell>
          <cell r="F55">
            <v>8333.36</v>
          </cell>
          <cell r="G55">
            <v>4.2</v>
          </cell>
          <cell r="H55">
            <v>8329.16</v>
          </cell>
          <cell r="I55">
            <v>25000.080000000002</v>
          </cell>
          <cell r="J55">
            <v>27092.2</v>
          </cell>
        </row>
        <row r="56">
          <cell r="B56" t="str">
            <v>Corporate DevelopmentOther Secondaries</v>
          </cell>
          <cell r="C56" t="str">
            <v>Other Secondaries</v>
          </cell>
          <cell r="D56" t="str">
            <v>Corporate Development</v>
          </cell>
          <cell r="E56" t="str">
            <v>Other Secondary Costs</v>
          </cell>
          <cell r="F56">
            <v>708.88</v>
          </cell>
          <cell r="G56">
            <v>648.58000000000004</v>
          </cell>
          <cell r="H56">
            <v>60.3</v>
          </cell>
          <cell r="I56">
            <v>2124.66</v>
          </cell>
          <cell r="J56">
            <v>2064.36</v>
          </cell>
        </row>
        <row r="57">
          <cell r="B57" t="str">
            <v>Corporate DevelopmentOutside Services</v>
          </cell>
          <cell r="C57" t="str">
            <v>Outside Services</v>
          </cell>
          <cell r="D57" t="str">
            <v>Corporate Development</v>
          </cell>
          <cell r="E57" t="str">
            <v>Outside Services</v>
          </cell>
          <cell r="F57">
            <v>41666.6</v>
          </cell>
          <cell r="G57">
            <v>63737.73</v>
          </cell>
          <cell r="H57">
            <v>-22071.13</v>
          </cell>
          <cell r="I57">
            <v>134999.79999999999</v>
          </cell>
          <cell r="J57">
            <v>134999.73000000001</v>
          </cell>
        </row>
        <row r="58">
          <cell r="B58" t="str">
            <v>Corporate DevelopmentOther</v>
          </cell>
          <cell r="C58" t="str">
            <v>Other</v>
          </cell>
          <cell r="D58" t="str">
            <v>Corporate Development</v>
          </cell>
          <cell r="E58" t="str">
            <v>Other Primary Expenses</v>
          </cell>
          <cell r="F58">
            <v>25000.04</v>
          </cell>
          <cell r="G58">
            <v>15398.99</v>
          </cell>
          <cell r="H58">
            <v>9601.0499999999993</v>
          </cell>
          <cell r="I58">
            <v>75000.12</v>
          </cell>
          <cell r="J58">
            <v>75000.06</v>
          </cell>
        </row>
        <row r="59">
          <cell r="B59" t="str">
            <v>Corporate DevelopmentMulberry/VP Office/Servco</v>
          </cell>
          <cell r="C59" t="str">
            <v>Mulberry/VP Office/Servco</v>
          </cell>
          <cell r="D59" t="str">
            <v>Corporate Development</v>
          </cell>
          <cell r="E59" t="str">
            <v>Internal Settlements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-7626.08</v>
          </cell>
        </row>
        <row r="60">
          <cell r="B60" t="str">
            <v>Corporate DevelopmentHeadquarter Costs</v>
          </cell>
          <cell r="C60" t="str">
            <v>Headquarter Costs</v>
          </cell>
          <cell r="D60" t="str">
            <v>Corporate Development</v>
          </cell>
          <cell r="E60" t="str">
            <v>Space</v>
          </cell>
          <cell r="F60">
            <v>51984</v>
          </cell>
          <cell r="G60">
            <v>51775.95</v>
          </cell>
          <cell r="H60">
            <v>208.05</v>
          </cell>
          <cell r="I60">
            <v>155952</v>
          </cell>
          <cell r="J60">
            <v>155743.95000000001</v>
          </cell>
        </row>
        <row r="61">
          <cell r="B61" t="str">
            <v>Services Corporation FinanceApplied Labor</v>
          </cell>
          <cell r="C61" t="str">
            <v>Applied Labor</v>
          </cell>
          <cell r="D61" t="str">
            <v>Services Corporation Finance</v>
          </cell>
          <cell r="E61" t="str">
            <v>Applied Labor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Services Corporation FinanceDepreciation/Amortization</v>
          </cell>
          <cell r="C62" t="str">
            <v>Depreciation/Amortization</v>
          </cell>
          <cell r="D62" t="str">
            <v>Services Corporation Finance</v>
          </cell>
          <cell r="E62" t="str">
            <v>Depreciation/Amortization</v>
          </cell>
          <cell r="F62">
            <v>2231.3200000000002</v>
          </cell>
          <cell r="G62">
            <v>4450</v>
          </cell>
          <cell r="H62">
            <v>-2218.6799999999998</v>
          </cell>
          <cell r="I62">
            <v>6693.96</v>
          </cell>
          <cell r="J62">
            <v>8912.64</v>
          </cell>
        </row>
        <row r="63">
          <cell r="B63" t="str">
            <v>Services Corporation FinanceFringe</v>
          </cell>
          <cell r="C63" t="str">
            <v>Fringe</v>
          </cell>
          <cell r="D63" t="str">
            <v>Services Corporation Finance</v>
          </cell>
          <cell r="E63" t="str">
            <v>Fringe Benefits &amp; Taxes</v>
          </cell>
          <cell r="F63">
            <v>237947.33</v>
          </cell>
          <cell r="G63">
            <v>265048.64</v>
          </cell>
          <cell r="H63">
            <v>-27101.31</v>
          </cell>
          <cell r="I63">
            <v>745387.69</v>
          </cell>
          <cell r="J63">
            <v>745664.64</v>
          </cell>
        </row>
        <row r="64">
          <cell r="B64" t="str">
            <v>Services Corporation FinanceLabor</v>
          </cell>
          <cell r="C64" t="str">
            <v>Labor</v>
          </cell>
          <cell r="D64" t="str">
            <v>Services Corporation Finance</v>
          </cell>
          <cell r="E64" t="str">
            <v>Incurred Labor</v>
          </cell>
          <cell r="F64">
            <v>821271</v>
          </cell>
          <cell r="G64">
            <v>848232.51</v>
          </cell>
          <cell r="H64">
            <v>-26961.51</v>
          </cell>
          <cell r="I64">
            <v>2527293</v>
          </cell>
          <cell r="J64">
            <v>2548204.5099999998</v>
          </cell>
        </row>
        <row r="65">
          <cell r="B65" t="str">
            <v>Services Corporation FinanceToolkit</v>
          </cell>
          <cell r="C65" t="str">
            <v>Toolkit</v>
          </cell>
          <cell r="D65" t="str">
            <v>Services Corporation Finance</v>
          </cell>
          <cell r="E65" t="str">
            <v>IT Toolkit</v>
          </cell>
          <cell r="F65">
            <v>2699.84</v>
          </cell>
          <cell r="G65">
            <v>2212.92</v>
          </cell>
          <cell r="H65">
            <v>486.92</v>
          </cell>
          <cell r="I65">
            <v>8096.52</v>
          </cell>
          <cell r="J65">
            <v>7609.6</v>
          </cell>
        </row>
        <row r="66">
          <cell r="B66" t="str">
            <v>Services Corporation FinanceMaterial</v>
          </cell>
          <cell r="C66" t="str">
            <v>Material</v>
          </cell>
          <cell r="D66" t="str">
            <v>Services Corporation Finance</v>
          </cell>
          <cell r="E66" t="str">
            <v>Material</v>
          </cell>
          <cell r="F66">
            <v>1200</v>
          </cell>
          <cell r="H66">
            <v>1200</v>
          </cell>
          <cell r="I66">
            <v>3600</v>
          </cell>
          <cell r="J66">
            <v>2400</v>
          </cell>
        </row>
        <row r="67">
          <cell r="B67" t="str">
            <v>Services Corporation FinanceOther Secondaries</v>
          </cell>
          <cell r="C67" t="str">
            <v>Other Secondaries</v>
          </cell>
          <cell r="D67" t="str">
            <v>Services Corporation Finance</v>
          </cell>
          <cell r="E67" t="str">
            <v>Other Secondary Costs</v>
          </cell>
          <cell r="F67">
            <v>2928.48</v>
          </cell>
          <cell r="G67">
            <v>2988.42</v>
          </cell>
          <cell r="H67">
            <v>-59.94</v>
          </cell>
          <cell r="I67">
            <v>8789.4</v>
          </cell>
          <cell r="J67">
            <v>8849.34</v>
          </cell>
        </row>
        <row r="68">
          <cell r="B68" t="str">
            <v>Services Corporation FinanceOutside Services</v>
          </cell>
          <cell r="C68" t="str">
            <v>Outside Services</v>
          </cell>
          <cell r="D68" t="str">
            <v>Services Corporation Finance</v>
          </cell>
          <cell r="E68" t="str">
            <v>Outside Services</v>
          </cell>
          <cell r="F68">
            <v>22440</v>
          </cell>
          <cell r="G68">
            <v>17279.38</v>
          </cell>
          <cell r="H68">
            <v>5160.62</v>
          </cell>
          <cell r="I68">
            <v>62000</v>
          </cell>
          <cell r="J68">
            <v>61979.38</v>
          </cell>
        </row>
        <row r="69">
          <cell r="B69" t="str">
            <v>Services Corporation FinanceOther</v>
          </cell>
          <cell r="C69" t="str">
            <v>Other</v>
          </cell>
          <cell r="D69" t="str">
            <v>Services Corporation Finance</v>
          </cell>
          <cell r="E69" t="str">
            <v>Other Primary Expenses</v>
          </cell>
          <cell r="F69">
            <v>7000</v>
          </cell>
          <cell r="G69">
            <v>1228.6300000000001</v>
          </cell>
          <cell r="H69">
            <v>5771.37</v>
          </cell>
          <cell r="I69">
            <v>21000</v>
          </cell>
          <cell r="J69">
            <v>15228.63</v>
          </cell>
        </row>
        <row r="70">
          <cell r="B70" t="str">
            <v>Services Corporation FinanceMulberry/VP Office/Servco</v>
          </cell>
          <cell r="C70" t="str">
            <v>Mulberry/VP Office/Servco</v>
          </cell>
          <cell r="D70" t="str">
            <v>Services Corporation Finance</v>
          </cell>
          <cell r="E70" t="str">
            <v>Internal Settlements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Services Corporation FinanceHeadquarter Costs</v>
          </cell>
          <cell r="C71" t="str">
            <v>Headquarter Costs</v>
          </cell>
          <cell r="D71" t="str">
            <v>Services Corporation Finance</v>
          </cell>
          <cell r="E71" t="str">
            <v>Space</v>
          </cell>
          <cell r="F71">
            <v>153900</v>
          </cell>
          <cell r="G71">
            <v>149887.20000000001</v>
          </cell>
          <cell r="H71">
            <v>4012.8</v>
          </cell>
          <cell r="I71">
            <v>461700</v>
          </cell>
          <cell r="J71">
            <v>457687.2</v>
          </cell>
        </row>
        <row r="72">
          <cell r="B72" t="str">
            <v>Corporate StrategyApplied Labor</v>
          </cell>
          <cell r="C72" t="str">
            <v>Applied Labor</v>
          </cell>
          <cell r="D72" t="str">
            <v>Corporate Strategy</v>
          </cell>
          <cell r="E72" t="str">
            <v>Applied Labor</v>
          </cell>
          <cell r="F72">
            <v>439.9</v>
          </cell>
          <cell r="G72">
            <v>5645.65</v>
          </cell>
          <cell r="H72">
            <v>-5205.75</v>
          </cell>
          <cell r="I72">
            <v>1327.01</v>
          </cell>
        </row>
        <row r="73">
          <cell r="B73" t="str">
            <v>Corporate StrategyDepreciation/Amortization</v>
          </cell>
          <cell r="C73" t="str">
            <v>Depreciation/Amortization</v>
          </cell>
          <cell r="D73" t="str">
            <v>Corporate Strategy</v>
          </cell>
          <cell r="E73" t="str">
            <v>Depreciation/Amortization</v>
          </cell>
          <cell r="F73">
            <v>3666.68</v>
          </cell>
          <cell r="G73">
            <v>5191</v>
          </cell>
          <cell r="H73">
            <v>-1524.32</v>
          </cell>
          <cell r="I73">
            <v>11000.04</v>
          </cell>
          <cell r="J73">
            <v>12524.36</v>
          </cell>
        </row>
        <row r="74">
          <cell r="B74" t="str">
            <v>Corporate StrategyFleet</v>
          </cell>
          <cell r="C74" t="str">
            <v>Fleet</v>
          </cell>
          <cell r="D74" t="str">
            <v>Corporate Strategy</v>
          </cell>
          <cell r="E74" t="str">
            <v>Fleet/Other CO Charges</v>
          </cell>
          <cell r="F74">
            <v>2682.69</v>
          </cell>
          <cell r="G74">
            <v>215.98</v>
          </cell>
          <cell r="H74">
            <v>2466.71</v>
          </cell>
          <cell r="I74">
            <v>8121.17</v>
          </cell>
          <cell r="J74">
            <v>1322.11</v>
          </cell>
        </row>
        <row r="75">
          <cell r="B75" t="str">
            <v>Corporate StrategyFringe</v>
          </cell>
          <cell r="C75" t="str">
            <v>Fringe</v>
          </cell>
          <cell r="D75" t="str">
            <v>Corporate Strategy</v>
          </cell>
          <cell r="E75" t="str">
            <v>Fringe Benefits &amp; Taxes</v>
          </cell>
          <cell r="F75">
            <v>148655.81</v>
          </cell>
          <cell r="G75">
            <v>126607.7</v>
          </cell>
          <cell r="H75">
            <v>22048.11</v>
          </cell>
          <cell r="I75">
            <v>456935.87</v>
          </cell>
          <cell r="J75">
            <v>456631.14</v>
          </cell>
        </row>
        <row r="76">
          <cell r="B76" t="str">
            <v>Corporate StrategyLabor</v>
          </cell>
          <cell r="C76" t="str">
            <v>Labor</v>
          </cell>
          <cell r="D76" t="str">
            <v>Corporate Strategy</v>
          </cell>
          <cell r="E76" t="str">
            <v>Incurred Labor</v>
          </cell>
          <cell r="F76">
            <v>514380</v>
          </cell>
          <cell r="G76">
            <v>419743.49</v>
          </cell>
          <cell r="H76">
            <v>94636.51</v>
          </cell>
          <cell r="I76">
            <v>1581093</v>
          </cell>
          <cell r="J76">
            <v>1580792.49</v>
          </cell>
        </row>
        <row r="77">
          <cell r="B77" t="str">
            <v>Corporate StrategyToolkit</v>
          </cell>
          <cell r="C77" t="str">
            <v>Toolkit</v>
          </cell>
          <cell r="D77" t="str">
            <v>Corporate Strategy</v>
          </cell>
          <cell r="E77" t="str">
            <v>IT Toolkit</v>
          </cell>
          <cell r="F77">
            <v>1819.32</v>
          </cell>
          <cell r="G77">
            <v>2318.83</v>
          </cell>
          <cell r="H77">
            <v>-499.51</v>
          </cell>
          <cell r="I77">
            <v>5454.96</v>
          </cell>
          <cell r="J77">
            <v>5954.47</v>
          </cell>
        </row>
        <row r="78">
          <cell r="B78" t="str">
            <v>Corporate StrategyMaterial</v>
          </cell>
          <cell r="C78" t="str">
            <v>Material</v>
          </cell>
          <cell r="D78" t="str">
            <v>Corporate Strategy</v>
          </cell>
          <cell r="E78" t="str">
            <v>Material</v>
          </cell>
          <cell r="F78">
            <v>1314.76</v>
          </cell>
          <cell r="H78">
            <v>1314.76</v>
          </cell>
          <cell r="I78">
            <v>3944.28</v>
          </cell>
          <cell r="J78">
            <v>3615.83</v>
          </cell>
        </row>
        <row r="79">
          <cell r="B79" t="str">
            <v>Corporate StrategyOther Secondaries</v>
          </cell>
          <cell r="C79" t="str">
            <v>Other Secondaries</v>
          </cell>
          <cell r="D79" t="str">
            <v>Corporate Strategy</v>
          </cell>
          <cell r="E79" t="str">
            <v>Other Secondary Costs</v>
          </cell>
          <cell r="F79">
            <v>1591.84</v>
          </cell>
          <cell r="G79">
            <v>-837.76</v>
          </cell>
          <cell r="H79">
            <v>2429.6</v>
          </cell>
          <cell r="I79">
            <v>4772.7</v>
          </cell>
          <cell r="J79">
            <v>2343.1</v>
          </cell>
        </row>
        <row r="80">
          <cell r="B80" t="str">
            <v>Corporate StrategyOutside Services</v>
          </cell>
          <cell r="C80" t="str">
            <v>Outside Services</v>
          </cell>
          <cell r="D80" t="str">
            <v>Corporate Strategy</v>
          </cell>
          <cell r="E80" t="str">
            <v>Outside Services</v>
          </cell>
          <cell r="F80">
            <v>136825.20000000001</v>
          </cell>
          <cell r="G80">
            <v>-12450.08</v>
          </cell>
          <cell r="H80">
            <v>149275.28</v>
          </cell>
          <cell r="I80">
            <v>347999.96</v>
          </cell>
          <cell r="J80">
            <v>348376.53</v>
          </cell>
        </row>
        <row r="81">
          <cell r="B81" t="str">
            <v>Corporate StrategyOther</v>
          </cell>
          <cell r="C81" t="str">
            <v>Other</v>
          </cell>
          <cell r="D81" t="str">
            <v>Corporate Strategy</v>
          </cell>
          <cell r="E81" t="str">
            <v>Other Primary Expenses</v>
          </cell>
          <cell r="F81">
            <v>93169.22</v>
          </cell>
          <cell r="G81">
            <v>94685.85</v>
          </cell>
          <cell r="H81">
            <v>-1516.63</v>
          </cell>
          <cell r="I81">
            <v>241983.28</v>
          </cell>
          <cell r="J81">
            <v>242802.46</v>
          </cell>
        </row>
        <row r="82">
          <cell r="B82" t="str">
            <v>Corporate StrategyMulberry/VP Office/Servco</v>
          </cell>
          <cell r="C82" t="str">
            <v>Mulberry/VP Office/Servco</v>
          </cell>
          <cell r="D82" t="str">
            <v>Corporate Strategy</v>
          </cell>
          <cell r="E82" t="str">
            <v>Internal Settlements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6532.76</v>
          </cell>
        </row>
        <row r="83">
          <cell r="B83" t="str">
            <v>Corporate StrategyHeadquarter Costs</v>
          </cell>
          <cell r="C83" t="str">
            <v>Headquarter Costs</v>
          </cell>
          <cell r="D83" t="str">
            <v>Corporate Strategy</v>
          </cell>
          <cell r="E83" t="str">
            <v>Space</v>
          </cell>
          <cell r="F83">
            <v>86799.6</v>
          </cell>
          <cell r="G83">
            <v>87210</v>
          </cell>
          <cell r="H83">
            <v>-410.4</v>
          </cell>
          <cell r="I83">
            <v>260398.8</v>
          </cell>
          <cell r="J83">
            <v>260809.2</v>
          </cell>
        </row>
        <row r="84">
          <cell r="B84" t="str">
            <v>Corporate SecretaryApplied Labor</v>
          </cell>
          <cell r="C84" t="str">
            <v>Applied Labor</v>
          </cell>
          <cell r="D84" t="str">
            <v>Corporate Secretary</v>
          </cell>
          <cell r="E84" t="str">
            <v>Applied Labor</v>
          </cell>
          <cell r="F84">
            <v>0</v>
          </cell>
          <cell r="G84">
            <v>-13894.44</v>
          </cell>
          <cell r="H84">
            <v>13894.44</v>
          </cell>
          <cell r="I84">
            <v>0</v>
          </cell>
        </row>
        <row r="85">
          <cell r="B85" t="str">
            <v>Corporate SecretaryDAS</v>
          </cell>
          <cell r="C85" t="str">
            <v>DAS</v>
          </cell>
          <cell r="D85" t="str">
            <v>Corporate Secretary</v>
          </cell>
          <cell r="E85" t="str">
            <v>DAS</v>
          </cell>
          <cell r="F85">
            <v>3888</v>
          </cell>
          <cell r="G85">
            <v>3888</v>
          </cell>
          <cell r="H85">
            <v>0</v>
          </cell>
          <cell r="I85">
            <v>11663</v>
          </cell>
          <cell r="J85">
            <v>12000</v>
          </cell>
        </row>
        <row r="86">
          <cell r="B86" t="str">
            <v>Corporate SecretaryDepreciation/Amortization</v>
          </cell>
          <cell r="C86" t="str">
            <v>Depreciation/Amortization</v>
          </cell>
          <cell r="D86" t="str">
            <v>Corporate Secretary</v>
          </cell>
          <cell r="E86" t="str">
            <v>Depreciation/Amortization</v>
          </cell>
          <cell r="F86">
            <v>366.68</v>
          </cell>
          <cell r="G86">
            <v>321</v>
          </cell>
          <cell r="H86">
            <v>45.68</v>
          </cell>
          <cell r="I86">
            <v>1100.04</v>
          </cell>
          <cell r="J86">
            <v>1063.02</v>
          </cell>
        </row>
        <row r="87">
          <cell r="B87" t="str">
            <v>Corporate SecretaryFleet</v>
          </cell>
          <cell r="C87" t="str">
            <v>Fleet</v>
          </cell>
          <cell r="D87" t="str">
            <v>Corporate Secretary</v>
          </cell>
          <cell r="E87" t="str">
            <v>Fleet/Other CO Charges</v>
          </cell>
          <cell r="J87">
            <v>0</v>
          </cell>
        </row>
        <row r="88">
          <cell r="B88" t="str">
            <v>Corporate SecretaryFringe</v>
          </cell>
          <cell r="C88" t="str">
            <v>Fringe</v>
          </cell>
          <cell r="D88" t="str">
            <v>Corporate Secretary</v>
          </cell>
          <cell r="E88" t="str">
            <v>Fringe Benefits &amp; Taxes</v>
          </cell>
          <cell r="F88">
            <v>46084.15</v>
          </cell>
          <cell r="G88">
            <v>55338.43</v>
          </cell>
          <cell r="H88">
            <v>-9254.2800000000007</v>
          </cell>
          <cell r="I88">
            <v>142993.13</v>
          </cell>
          <cell r="J88">
            <v>142645.71</v>
          </cell>
        </row>
        <row r="89">
          <cell r="B89" t="str">
            <v>Corporate SecretaryLabor</v>
          </cell>
          <cell r="C89" t="str">
            <v>Labor</v>
          </cell>
          <cell r="D89" t="str">
            <v>Corporate Secretary</v>
          </cell>
          <cell r="E89" t="str">
            <v>Incurred Labor</v>
          </cell>
          <cell r="F89">
            <v>154703</v>
          </cell>
          <cell r="G89">
            <v>160570.59</v>
          </cell>
          <cell r="H89">
            <v>-5867.59</v>
          </cell>
          <cell r="I89">
            <v>475755</v>
          </cell>
          <cell r="J89">
            <v>475999.59</v>
          </cell>
        </row>
        <row r="90">
          <cell r="B90" t="str">
            <v>Corporate SecretaryToolkit</v>
          </cell>
          <cell r="C90" t="str">
            <v>Toolkit</v>
          </cell>
          <cell r="D90" t="str">
            <v>Corporate Secretary</v>
          </cell>
          <cell r="E90" t="str">
            <v>IT Toolkit</v>
          </cell>
          <cell r="F90">
            <v>755.68</v>
          </cell>
          <cell r="G90">
            <v>1338.82</v>
          </cell>
          <cell r="H90">
            <v>-583.14</v>
          </cell>
          <cell r="I90">
            <v>2263.04</v>
          </cell>
          <cell r="J90">
            <v>2261.58</v>
          </cell>
        </row>
        <row r="91">
          <cell r="B91" t="str">
            <v>Corporate SecretaryMaterial</v>
          </cell>
          <cell r="C91" t="str">
            <v>Material</v>
          </cell>
          <cell r="D91" t="str">
            <v>Corporate Secretary</v>
          </cell>
          <cell r="E91" t="str">
            <v>Material</v>
          </cell>
          <cell r="F91">
            <v>333.32</v>
          </cell>
          <cell r="G91">
            <v>7943.21</v>
          </cell>
          <cell r="H91">
            <v>-7609.89</v>
          </cell>
          <cell r="I91">
            <v>999.96</v>
          </cell>
          <cell r="J91">
            <v>8609.85</v>
          </cell>
        </row>
        <row r="92">
          <cell r="B92" t="str">
            <v>Corporate SecretaryOther Secondaries</v>
          </cell>
          <cell r="C92" t="str">
            <v>Other Secondaries</v>
          </cell>
          <cell r="D92" t="str">
            <v>Corporate Secretary</v>
          </cell>
          <cell r="E92" t="str">
            <v>Other Secondary Costs</v>
          </cell>
          <cell r="F92">
            <v>1778.08</v>
          </cell>
          <cell r="G92">
            <v>2448.2399999999998</v>
          </cell>
          <cell r="H92">
            <v>-670.16</v>
          </cell>
          <cell r="I92">
            <v>5334.32</v>
          </cell>
          <cell r="J92">
            <v>4970.84</v>
          </cell>
        </row>
        <row r="93">
          <cell r="B93" t="str">
            <v>Corporate SecretaryOutside Services</v>
          </cell>
          <cell r="C93" t="str">
            <v>Outside Services</v>
          </cell>
          <cell r="D93" t="str">
            <v>Corporate Secretary</v>
          </cell>
          <cell r="E93" t="str">
            <v>Outside Services</v>
          </cell>
          <cell r="F93">
            <v>9000</v>
          </cell>
          <cell r="G93">
            <v>8038.8</v>
          </cell>
          <cell r="H93">
            <v>961.2</v>
          </cell>
          <cell r="I93">
            <v>65000</v>
          </cell>
          <cell r="J93">
            <v>57359.8</v>
          </cell>
        </row>
        <row r="94">
          <cell r="B94" t="str">
            <v>Corporate SecretaryOther</v>
          </cell>
          <cell r="C94" t="str">
            <v>Other</v>
          </cell>
          <cell r="D94" t="str">
            <v>Corporate Secretary</v>
          </cell>
          <cell r="E94" t="str">
            <v>Other Primary Expenses</v>
          </cell>
          <cell r="F94">
            <v>11666.64</v>
          </cell>
          <cell r="G94">
            <v>15446.02</v>
          </cell>
          <cell r="H94">
            <v>-3779.38</v>
          </cell>
          <cell r="I94">
            <v>34999.919999999998</v>
          </cell>
          <cell r="J94">
            <v>35000.019999999997</v>
          </cell>
        </row>
        <row r="95">
          <cell r="B95" t="str">
            <v>Corporate SecretaryMulberry/VP Office/Servco</v>
          </cell>
          <cell r="C95" t="str">
            <v>Mulberry/VP Office/Servco</v>
          </cell>
          <cell r="D95" t="str">
            <v>Corporate Secretary</v>
          </cell>
          <cell r="E95" t="str">
            <v>Internal Settlements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3569.56</v>
          </cell>
        </row>
        <row r="96">
          <cell r="B96" t="str">
            <v>Corporate SecretaryHeadquarter Costs</v>
          </cell>
          <cell r="C96" t="str">
            <v>Headquarter Costs</v>
          </cell>
          <cell r="D96" t="str">
            <v>Corporate Secretary</v>
          </cell>
          <cell r="E96" t="str">
            <v>Space</v>
          </cell>
          <cell r="F96">
            <v>69243.600000000006</v>
          </cell>
          <cell r="G96">
            <v>69554.25</v>
          </cell>
          <cell r="H96">
            <v>-310.64999999999998</v>
          </cell>
          <cell r="I96">
            <v>207730.8</v>
          </cell>
          <cell r="J96">
            <v>208035.55</v>
          </cell>
        </row>
        <row r="97">
          <cell r="B97" t="str">
            <v>Business Assurance &amp; ResilienceApplied Labor</v>
          </cell>
          <cell r="C97" t="str">
            <v>Applied Labor</v>
          </cell>
          <cell r="D97" t="str">
            <v>Business Assurance &amp; Resilience</v>
          </cell>
          <cell r="E97" t="str">
            <v>Applied Labor</v>
          </cell>
          <cell r="F97">
            <v>1808.47</v>
          </cell>
          <cell r="G97">
            <v>385.66</v>
          </cell>
          <cell r="H97">
            <v>1422.81</v>
          </cell>
          <cell r="I97">
            <v>5455.53</v>
          </cell>
        </row>
        <row r="98">
          <cell r="B98" t="str">
            <v>Business Assurance &amp; ResilienceDAS</v>
          </cell>
          <cell r="C98" t="str">
            <v>DAS</v>
          </cell>
          <cell r="D98" t="str">
            <v>Business Assurance &amp; Resilience</v>
          </cell>
          <cell r="E98" t="str">
            <v>DAS</v>
          </cell>
          <cell r="F98">
            <v>180200</v>
          </cell>
          <cell r="G98">
            <v>180200</v>
          </cell>
          <cell r="H98">
            <v>0</v>
          </cell>
          <cell r="I98">
            <v>540597</v>
          </cell>
          <cell r="J98">
            <v>540600</v>
          </cell>
        </row>
        <row r="99">
          <cell r="B99" t="str">
            <v>Business Assurance &amp; ResilienceDepreciation/Amortization</v>
          </cell>
          <cell r="C99" t="str">
            <v>Depreciation/Amortization</v>
          </cell>
          <cell r="D99" t="str">
            <v>Business Assurance &amp; Resilience</v>
          </cell>
          <cell r="E99" t="str">
            <v>Depreciation/Amortization</v>
          </cell>
          <cell r="F99">
            <v>374666.68</v>
          </cell>
          <cell r="G99">
            <v>257362.47</v>
          </cell>
          <cell r="H99">
            <v>117304.21</v>
          </cell>
          <cell r="I99">
            <v>1124000.04</v>
          </cell>
          <cell r="J99">
            <v>1124031.1399999999</v>
          </cell>
        </row>
        <row r="100">
          <cell r="B100" t="str">
            <v>Business Assurance &amp; ResilienceFleet</v>
          </cell>
          <cell r="C100" t="str">
            <v>Fleet</v>
          </cell>
          <cell r="D100" t="str">
            <v>Business Assurance &amp; Resilience</v>
          </cell>
          <cell r="E100" t="str">
            <v>Fleet/Other CO Charges</v>
          </cell>
          <cell r="F100">
            <v>13069.71</v>
          </cell>
          <cell r="G100">
            <v>9639.98</v>
          </cell>
          <cell r="H100">
            <v>3429.73</v>
          </cell>
          <cell r="I100">
            <v>42903.43</v>
          </cell>
          <cell r="J100">
            <v>42680.87</v>
          </cell>
        </row>
        <row r="101">
          <cell r="B101" t="str">
            <v>Business Assurance &amp; ResilienceFringe</v>
          </cell>
          <cell r="C101" t="str">
            <v>Fringe</v>
          </cell>
          <cell r="D101" t="str">
            <v>Business Assurance &amp; Resilience</v>
          </cell>
          <cell r="E101" t="str">
            <v>Fringe Benefits &amp; Taxes</v>
          </cell>
          <cell r="F101">
            <v>389642.49</v>
          </cell>
          <cell r="G101">
            <v>414428.15999999997</v>
          </cell>
          <cell r="H101">
            <v>-24785.67</v>
          </cell>
          <cell r="I101">
            <v>1199637.52</v>
          </cell>
          <cell r="J101">
            <v>1200036.6100000001</v>
          </cell>
        </row>
        <row r="102">
          <cell r="B102" t="str">
            <v>Business Assurance &amp; ResilienceLabor</v>
          </cell>
          <cell r="C102" t="str">
            <v>Labor</v>
          </cell>
          <cell r="D102" t="str">
            <v>Business Assurance &amp; Resilience</v>
          </cell>
          <cell r="E102" t="str">
            <v>Incurred Labor</v>
          </cell>
          <cell r="F102">
            <v>1348244</v>
          </cell>
          <cell r="G102">
            <v>1325367.47</v>
          </cell>
          <cell r="H102">
            <v>22876.53</v>
          </cell>
          <cell r="I102">
            <v>4150995</v>
          </cell>
          <cell r="J102">
            <v>4150767.47</v>
          </cell>
        </row>
        <row r="103">
          <cell r="B103" t="str">
            <v>Business Assurance &amp; ResilienceToolkit</v>
          </cell>
          <cell r="C103" t="str">
            <v>Toolkit</v>
          </cell>
          <cell r="D103" t="str">
            <v>Business Assurance &amp; Resilience</v>
          </cell>
          <cell r="E103" t="str">
            <v>IT Toolkit</v>
          </cell>
          <cell r="F103">
            <v>12724.16</v>
          </cell>
          <cell r="G103">
            <v>14148.92</v>
          </cell>
          <cell r="H103">
            <v>-1424.76</v>
          </cell>
          <cell r="I103">
            <v>38176.480000000003</v>
          </cell>
          <cell r="J103">
            <v>38897</v>
          </cell>
        </row>
        <row r="104">
          <cell r="B104" t="str">
            <v>Business Assurance &amp; ResilienceMaterial</v>
          </cell>
          <cell r="C104" t="str">
            <v>Material</v>
          </cell>
          <cell r="D104" t="str">
            <v>Business Assurance &amp; Resilience</v>
          </cell>
          <cell r="E104" t="str">
            <v>Material</v>
          </cell>
          <cell r="F104">
            <v>17000.04</v>
          </cell>
          <cell r="G104">
            <v>23584.36</v>
          </cell>
          <cell r="H104">
            <v>-6584.32</v>
          </cell>
          <cell r="I104">
            <v>51000.12</v>
          </cell>
          <cell r="J104">
            <v>51305.38</v>
          </cell>
        </row>
        <row r="105">
          <cell r="B105" t="str">
            <v>Business Assurance &amp; ResilienceOther Secondaries</v>
          </cell>
          <cell r="C105" t="str">
            <v>Other Secondaries</v>
          </cell>
          <cell r="D105" t="str">
            <v>Business Assurance &amp; Resilience</v>
          </cell>
          <cell r="E105" t="str">
            <v>Other Secondary Costs</v>
          </cell>
          <cell r="F105">
            <v>13993.76</v>
          </cell>
          <cell r="G105">
            <v>9365.9</v>
          </cell>
          <cell r="H105">
            <v>4627.8599999999997</v>
          </cell>
          <cell r="I105">
            <v>41981.46</v>
          </cell>
          <cell r="J105">
            <v>41078.28</v>
          </cell>
        </row>
        <row r="106">
          <cell r="B106" t="str">
            <v>Business Assurance &amp; ResilienceOutside Services</v>
          </cell>
          <cell r="C106" t="str">
            <v>Outside Services</v>
          </cell>
          <cell r="D106" t="str">
            <v>Business Assurance &amp; Resilience</v>
          </cell>
          <cell r="E106" t="str">
            <v>Outside Services</v>
          </cell>
          <cell r="F106">
            <v>1228536.6399999999</v>
          </cell>
          <cell r="G106">
            <v>1196051.6499999999</v>
          </cell>
          <cell r="H106">
            <v>32484.99</v>
          </cell>
          <cell r="I106">
            <v>3685609.92</v>
          </cell>
          <cell r="J106">
            <v>3686698.97</v>
          </cell>
        </row>
        <row r="107">
          <cell r="B107" t="str">
            <v>Business Assurance &amp; ResilienceOther</v>
          </cell>
          <cell r="C107" t="str">
            <v>Other</v>
          </cell>
          <cell r="D107" t="str">
            <v>Business Assurance &amp; Resilience</v>
          </cell>
          <cell r="E107" t="str">
            <v>Other Primary Expenses</v>
          </cell>
          <cell r="F107">
            <v>68333.320000000007</v>
          </cell>
          <cell r="G107">
            <v>25638.27</v>
          </cell>
          <cell r="H107">
            <v>42695.05</v>
          </cell>
          <cell r="I107">
            <v>204999.96</v>
          </cell>
          <cell r="J107">
            <v>205344.6</v>
          </cell>
        </row>
        <row r="108">
          <cell r="B108" t="str">
            <v>Business Assurance &amp; ResilienceMulberry/VP Office/Servco</v>
          </cell>
          <cell r="C108" t="str">
            <v>Mulberry/VP Office/Servco</v>
          </cell>
          <cell r="D108" t="str">
            <v>Business Assurance &amp; Resilience</v>
          </cell>
          <cell r="E108" t="str">
            <v>Internal Settlements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3745.16</v>
          </cell>
        </row>
        <row r="109">
          <cell r="B109" t="str">
            <v>Business Assurance &amp; ResilienceHeadquarter Costs</v>
          </cell>
          <cell r="C109" t="str">
            <v>Headquarter Costs</v>
          </cell>
          <cell r="D109" t="str">
            <v>Business Assurance &amp; Resilience</v>
          </cell>
          <cell r="E109" t="str">
            <v>Space</v>
          </cell>
          <cell r="F109">
            <v>197676</v>
          </cell>
          <cell r="G109">
            <v>198932.85</v>
          </cell>
          <cell r="H109">
            <v>-1256.8499999999999</v>
          </cell>
          <cell r="I109">
            <v>593028</v>
          </cell>
          <cell r="J109">
            <v>592951.85</v>
          </cell>
        </row>
        <row r="110">
          <cell r="B110" t="str">
            <v>Employee Fringe BenefitsFringe</v>
          </cell>
          <cell r="C110" t="str">
            <v>Fringe</v>
          </cell>
          <cell r="D110" t="str">
            <v>Employee Fringe Benefits</v>
          </cell>
          <cell r="E110" t="str">
            <v>Fringe Benefits &amp; Taxes</v>
          </cell>
          <cell r="F110">
            <v>1027919.88</v>
          </cell>
          <cell r="G110">
            <v>1339483.76</v>
          </cell>
          <cell r="H110">
            <v>-311563.88</v>
          </cell>
          <cell r="I110">
            <v>-294655.58</v>
          </cell>
          <cell r="J110">
            <v>720794.76</v>
          </cell>
        </row>
        <row r="111">
          <cell r="B111" t="str">
            <v>Employee Fringe BenefitsMaterial</v>
          </cell>
          <cell r="C111" t="str">
            <v>Material</v>
          </cell>
          <cell r="D111" t="str">
            <v>Employee Fringe Benefits</v>
          </cell>
          <cell r="E111" t="str">
            <v>Material</v>
          </cell>
          <cell r="G111">
            <v>0</v>
          </cell>
          <cell r="H111">
            <v>0</v>
          </cell>
        </row>
        <row r="112">
          <cell r="B112" t="str">
            <v>Employee Fringe BenefitsOutside Services</v>
          </cell>
          <cell r="C112" t="str">
            <v>Outside Services</v>
          </cell>
          <cell r="D112" t="str">
            <v>Employee Fringe Benefits</v>
          </cell>
          <cell r="E112" t="str">
            <v>Outside Services</v>
          </cell>
          <cell r="G112">
            <v>0</v>
          </cell>
          <cell r="H112">
            <v>0</v>
          </cell>
        </row>
        <row r="113">
          <cell r="B113" t="str">
            <v>Employee Fringe BenefitsOther</v>
          </cell>
          <cell r="C113" t="str">
            <v>Other</v>
          </cell>
          <cell r="D113" t="str">
            <v>Employee Fringe Benefits</v>
          </cell>
          <cell r="E113" t="str">
            <v>Other Primary Expenses</v>
          </cell>
          <cell r="G113">
            <v>0</v>
          </cell>
          <cell r="H113">
            <v>0</v>
          </cell>
        </row>
        <row r="114">
          <cell r="B114" t="str">
            <v>Employee Fringe BenefitsMulberry/VP Office/Servco</v>
          </cell>
          <cell r="C114" t="str">
            <v>Mulberry/VP Office/Servco</v>
          </cell>
          <cell r="D114" t="str">
            <v>Employee Fringe Benefits</v>
          </cell>
          <cell r="E114" t="str">
            <v>Internal Settlements</v>
          </cell>
          <cell r="F114">
            <v>0</v>
          </cell>
          <cell r="G114">
            <v>-1490015.06</v>
          </cell>
          <cell r="H114">
            <v>1490015.06</v>
          </cell>
          <cell r="I114">
            <v>0</v>
          </cell>
          <cell r="J114">
            <v>-1490015.06</v>
          </cell>
        </row>
        <row r="115">
          <cell r="B115" t="str">
            <v>Employee Fringe BenefitsHeadquarter Costs</v>
          </cell>
          <cell r="C115" t="str">
            <v>Headquarter Costs</v>
          </cell>
          <cell r="D115" t="str">
            <v>Employee Fringe Benefits</v>
          </cell>
          <cell r="E115" t="str">
            <v>Space</v>
          </cell>
          <cell r="F115">
            <v>149579.4</v>
          </cell>
          <cell r="G115">
            <v>150531.29999999999</v>
          </cell>
          <cell r="H115">
            <v>-951.9</v>
          </cell>
          <cell r="I115">
            <v>448738.2</v>
          </cell>
          <cell r="J115">
            <v>452061.3</v>
          </cell>
        </row>
        <row r="116">
          <cell r="B116" t="str">
            <v>Public Affairs and SustainabilityApplied Labor</v>
          </cell>
          <cell r="C116" t="str">
            <v>Applied Labor</v>
          </cell>
          <cell r="D116" t="str">
            <v>Public Affairs and Sustainability</v>
          </cell>
          <cell r="E116" t="str">
            <v>Applied Labor</v>
          </cell>
          <cell r="F116">
            <v>684.28</v>
          </cell>
          <cell r="G116">
            <v>2457.9899999999998</v>
          </cell>
          <cell r="H116">
            <v>-1773.71</v>
          </cell>
          <cell r="I116">
            <v>2064.2399999999998</v>
          </cell>
        </row>
        <row r="117">
          <cell r="B117" t="str">
            <v>Public Affairs and SustainabilityDAS</v>
          </cell>
          <cell r="C117" t="str">
            <v>DAS</v>
          </cell>
          <cell r="D117" t="str">
            <v>Public Affairs and Sustainability</v>
          </cell>
          <cell r="E117" t="str">
            <v>DAS</v>
          </cell>
          <cell r="F117">
            <v>3956</v>
          </cell>
          <cell r="G117">
            <v>3956</v>
          </cell>
          <cell r="H117">
            <v>0</v>
          </cell>
          <cell r="I117">
            <v>11873</v>
          </cell>
          <cell r="J117">
            <v>11873</v>
          </cell>
        </row>
        <row r="118">
          <cell r="B118" t="str">
            <v>Public Affairs and SustainabilityDepreciation/Amortization</v>
          </cell>
          <cell r="C118" t="str">
            <v>Depreciation/Amortization</v>
          </cell>
          <cell r="D118" t="str">
            <v>Public Affairs and Sustainability</v>
          </cell>
          <cell r="E118" t="str">
            <v>Depreciation/Amortization</v>
          </cell>
          <cell r="F118">
            <v>3997.8</v>
          </cell>
          <cell r="G118">
            <v>16247.61</v>
          </cell>
          <cell r="H118">
            <v>-12249.81</v>
          </cell>
          <cell r="I118">
            <v>11999.4</v>
          </cell>
          <cell r="J118">
            <v>18253.759999999998</v>
          </cell>
        </row>
        <row r="119">
          <cell r="B119" t="str">
            <v>Public Affairs and SustainabilityFleet</v>
          </cell>
          <cell r="C119" t="str">
            <v>Fleet</v>
          </cell>
          <cell r="D119" t="str">
            <v>Public Affairs and Sustainability</v>
          </cell>
          <cell r="E119" t="str">
            <v>Fleet/Other CO Charges</v>
          </cell>
          <cell r="F119">
            <v>5062.4399999999996</v>
          </cell>
          <cell r="G119">
            <v>12230.21</v>
          </cell>
          <cell r="H119">
            <v>-7167.77</v>
          </cell>
          <cell r="I119">
            <v>15301.13</v>
          </cell>
          <cell r="J119">
            <v>17789.61</v>
          </cell>
        </row>
        <row r="120">
          <cell r="B120" t="str">
            <v>Public Affairs and SustainabilityFringe</v>
          </cell>
          <cell r="C120" t="str">
            <v>Fringe</v>
          </cell>
          <cell r="D120" t="str">
            <v>Public Affairs and Sustainability</v>
          </cell>
          <cell r="E120" t="str">
            <v>Fringe Benefits &amp; Taxes</v>
          </cell>
          <cell r="F120">
            <v>651505.43000000005</v>
          </cell>
          <cell r="G120">
            <v>690113.8</v>
          </cell>
          <cell r="H120">
            <v>-38608.370000000003</v>
          </cell>
          <cell r="I120">
            <v>2007372.02</v>
          </cell>
          <cell r="J120">
            <v>2008424.37</v>
          </cell>
        </row>
        <row r="121">
          <cell r="B121" t="str">
            <v>Public Affairs and SustainabilityLabor</v>
          </cell>
          <cell r="C121" t="str">
            <v>Labor</v>
          </cell>
          <cell r="D121" t="str">
            <v>Public Affairs and Sustainability</v>
          </cell>
          <cell r="E121" t="str">
            <v>Incurred Labor</v>
          </cell>
          <cell r="F121">
            <v>2238773</v>
          </cell>
          <cell r="G121">
            <v>2234594.21</v>
          </cell>
          <cell r="H121">
            <v>4178.79</v>
          </cell>
          <cell r="I121">
            <v>6883640</v>
          </cell>
          <cell r="J121">
            <v>6884838.21</v>
          </cell>
        </row>
        <row r="122">
          <cell r="B122" t="str">
            <v>Public Affairs and SustainabilityToolkit</v>
          </cell>
          <cell r="C122" t="str">
            <v>Toolkit</v>
          </cell>
          <cell r="D122" t="str">
            <v>Public Affairs and Sustainability</v>
          </cell>
          <cell r="E122" t="str">
            <v>IT Toolkit</v>
          </cell>
          <cell r="F122">
            <v>11400.2</v>
          </cell>
          <cell r="G122">
            <v>12347.87</v>
          </cell>
          <cell r="H122">
            <v>-947.67</v>
          </cell>
          <cell r="I122">
            <v>34200.6</v>
          </cell>
          <cell r="J122">
            <v>35148.269999999997</v>
          </cell>
        </row>
        <row r="123">
          <cell r="B123" t="str">
            <v>Public Affairs and SustainabilityMaterial</v>
          </cell>
          <cell r="C123" t="str">
            <v>Material</v>
          </cell>
          <cell r="D123" t="str">
            <v>Public Affairs and Sustainability</v>
          </cell>
          <cell r="E123" t="str">
            <v>Material</v>
          </cell>
          <cell r="G123">
            <v>9594.15</v>
          </cell>
          <cell r="H123">
            <v>-9594.15</v>
          </cell>
          <cell r="J123">
            <v>6372.15</v>
          </cell>
        </row>
        <row r="124">
          <cell r="B124" t="str">
            <v>Public Affairs and SustainabilityOther Secondaries</v>
          </cell>
          <cell r="C124" t="str">
            <v>Other Secondaries</v>
          </cell>
          <cell r="D124" t="str">
            <v>Public Affairs and Sustainability</v>
          </cell>
          <cell r="E124" t="str">
            <v>Other Secondary Costs</v>
          </cell>
          <cell r="F124">
            <v>12234.4</v>
          </cell>
          <cell r="G124">
            <v>9445.26</v>
          </cell>
          <cell r="H124">
            <v>2789.14</v>
          </cell>
          <cell r="I124">
            <v>36705.14</v>
          </cell>
          <cell r="J124">
            <v>33916</v>
          </cell>
        </row>
        <row r="125">
          <cell r="B125" t="str">
            <v>Public Affairs and SustainabilityInterest</v>
          </cell>
          <cell r="C125" t="str">
            <v>Interest</v>
          </cell>
          <cell r="D125" t="str">
            <v>Public Affairs and Sustainability</v>
          </cell>
          <cell r="E125" t="str">
            <v>Other Income &amp; Deductions</v>
          </cell>
          <cell r="G125">
            <v>3684</v>
          </cell>
          <cell r="H125">
            <v>-3684</v>
          </cell>
          <cell r="J125">
            <v>0</v>
          </cell>
        </row>
        <row r="126">
          <cell r="B126" t="str">
            <v>Public Affairs and SustainabilityOutside Services</v>
          </cell>
          <cell r="C126" t="str">
            <v>Outside Services</v>
          </cell>
          <cell r="D126" t="str">
            <v>Public Affairs and Sustainability</v>
          </cell>
          <cell r="E126" t="str">
            <v>Outside Services</v>
          </cell>
          <cell r="F126">
            <v>911622.31</v>
          </cell>
          <cell r="G126">
            <v>790946.32</v>
          </cell>
          <cell r="H126">
            <v>120675.99</v>
          </cell>
          <cell r="I126">
            <v>2553377.91</v>
          </cell>
          <cell r="J126">
            <v>2554435.48</v>
          </cell>
        </row>
        <row r="127">
          <cell r="B127" t="str">
            <v>Public Affairs and SustainabilityOther</v>
          </cell>
          <cell r="C127" t="str">
            <v>Other</v>
          </cell>
          <cell r="D127" t="str">
            <v>Public Affairs and Sustainability</v>
          </cell>
          <cell r="E127" t="str">
            <v>Other Primary Expenses</v>
          </cell>
          <cell r="F127">
            <v>498316.36</v>
          </cell>
          <cell r="G127">
            <v>314457.5</v>
          </cell>
          <cell r="H127">
            <v>183858.86</v>
          </cell>
          <cell r="I127">
            <v>1381674.84</v>
          </cell>
          <cell r="J127">
            <v>1374023.41</v>
          </cell>
        </row>
        <row r="128">
          <cell r="B128" t="str">
            <v>Public Affairs and SustainabilityMulberry/VP Office/Servco</v>
          </cell>
          <cell r="C128" t="str">
            <v>Mulberry/VP Office/Servco</v>
          </cell>
          <cell r="D128" t="str">
            <v>Public Affairs and Sustainability</v>
          </cell>
          <cell r="E128" t="str">
            <v>Capital Offset</v>
          </cell>
          <cell r="G128">
            <v>4465174.04</v>
          </cell>
          <cell r="H128">
            <v>-4465174.04</v>
          </cell>
          <cell r="J128">
            <v>4465174.04</v>
          </cell>
        </row>
        <row r="129">
          <cell r="B129" t="str">
            <v>Public Affairs and SustainabilityMulberry/VP Office/Servco</v>
          </cell>
          <cell r="C129" t="str">
            <v>Mulberry/VP Office/Servco</v>
          </cell>
          <cell r="D129" t="str">
            <v>Public Affairs and Sustainability</v>
          </cell>
          <cell r="E129" t="str">
            <v>Internal Settlements</v>
          </cell>
          <cell r="F129">
            <v>0</v>
          </cell>
          <cell r="G129">
            <v>-4447922.03</v>
          </cell>
          <cell r="H129">
            <v>4447922.03</v>
          </cell>
          <cell r="I129">
            <v>0</v>
          </cell>
          <cell r="J129">
            <v>-4466911.5599999996</v>
          </cell>
        </row>
        <row r="130">
          <cell r="B130" t="str">
            <v>Public Affairs and SustainabilityHeadquarter Costs</v>
          </cell>
          <cell r="C130" t="str">
            <v>Headquarter Costs</v>
          </cell>
          <cell r="D130" t="str">
            <v>Public Affairs and Sustainability</v>
          </cell>
          <cell r="E130" t="str">
            <v>Space</v>
          </cell>
          <cell r="F130">
            <v>330885</v>
          </cell>
          <cell r="G130">
            <v>316273.05</v>
          </cell>
          <cell r="H130">
            <v>14611.95</v>
          </cell>
          <cell r="I130">
            <v>992655</v>
          </cell>
          <cell r="J130">
            <v>949817.05</v>
          </cell>
        </row>
        <row r="131">
          <cell r="B131" t="str">
            <v>Enterprise Risk ManagementApplied Labor</v>
          </cell>
          <cell r="C131" t="str">
            <v>Applied Labor</v>
          </cell>
          <cell r="D131" t="str">
            <v>Enterprise Risk Management</v>
          </cell>
          <cell r="E131" t="str">
            <v>Applied Labor</v>
          </cell>
          <cell r="F131">
            <v>0</v>
          </cell>
          <cell r="G131">
            <v>321.48</v>
          </cell>
          <cell r="H131">
            <v>-321.48</v>
          </cell>
          <cell r="I131">
            <v>0</v>
          </cell>
        </row>
        <row r="132">
          <cell r="B132" t="str">
            <v>Enterprise Risk ManagementClient Invest</v>
          </cell>
          <cell r="C132" t="str">
            <v>Client Invest</v>
          </cell>
          <cell r="D132" t="str">
            <v>Enterprise Risk Management</v>
          </cell>
          <cell r="E132" t="str">
            <v>Client Investment</v>
          </cell>
          <cell r="G132">
            <v>451</v>
          </cell>
          <cell r="H132">
            <v>-451</v>
          </cell>
          <cell r="J132">
            <v>451</v>
          </cell>
        </row>
        <row r="133">
          <cell r="B133" t="str">
            <v>Enterprise Risk ManagementDAS</v>
          </cell>
          <cell r="C133" t="str">
            <v>DAS</v>
          </cell>
          <cell r="D133" t="str">
            <v>Enterprise Risk Management</v>
          </cell>
          <cell r="E133" t="str">
            <v>DAS</v>
          </cell>
          <cell r="F133">
            <v>37736</v>
          </cell>
          <cell r="G133">
            <v>37736</v>
          </cell>
          <cell r="H133">
            <v>0</v>
          </cell>
          <cell r="I133">
            <v>113211</v>
          </cell>
          <cell r="J133">
            <v>113211</v>
          </cell>
        </row>
        <row r="134">
          <cell r="B134" t="str">
            <v>Enterprise Risk ManagementDepreciation/Amortization</v>
          </cell>
          <cell r="C134" t="str">
            <v>Depreciation/Amortization</v>
          </cell>
          <cell r="D134" t="str">
            <v>Enterprise Risk Management</v>
          </cell>
          <cell r="E134" t="str">
            <v>Depreciation/Amortization</v>
          </cell>
          <cell r="F134">
            <v>1000.36</v>
          </cell>
          <cell r="G134">
            <v>2176</v>
          </cell>
          <cell r="H134">
            <v>-1175.6400000000001</v>
          </cell>
          <cell r="I134">
            <v>3000.08</v>
          </cell>
          <cell r="J134">
            <v>4175.72</v>
          </cell>
        </row>
        <row r="135">
          <cell r="B135" t="str">
            <v>Enterprise Risk ManagementFringe</v>
          </cell>
          <cell r="C135" t="str">
            <v>Fringe</v>
          </cell>
          <cell r="D135" t="str">
            <v>Enterprise Risk Management</v>
          </cell>
          <cell r="E135" t="str">
            <v>Fringe Benefits &amp; Taxes</v>
          </cell>
          <cell r="F135">
            <v>231591</v>
          </cell>
          <cell r="G135">
            <v>274613.42</v>
          </cell>
          <cell r="H135">
            <v>-43022.42</v>
          </cell>
          <cell r="I135">
            <v>716352.01</v>
          </cell>
          <cell r="J135">
            <v>732283.42</v>
          </cell>
        </row>
        <row r="136">
          <cell r="B136" t="str">
            <v>Enterprise Risk ManagementLabor</v>
          </cell>
          <cell r="C136" t="str">
            <v>Labor</v>
          </cell>
          <cell r="D136" t="str">
            <v>Enterprise Risk Management</v>
          </cell>
          <cell r="E136" t="str">
            <v>Incurred Labor</v>
          </cell>
          <cell r="F136">
            <v>785782</v>
          </cell>
          <cell r="G136">
            <v>752905.54</v>
          </cell>
          <cell r="H136">
            <v>32876.46</v>
          </cell>
          <cell r="I136">
            <v>2416443</v>
          </cell>
          <cell r="J136">
            <v>2389774.54</v>
          </cell>
        </row>
        <row r="137">
          <cell r="B137" t="str">
            <v>Enterprise Risk ManagementToolkit</v>
          </cell>
          <cell r="C137" t="str">
            <v>Toolkit</v>
          </cell>
          <cell r="D137" t="str">
            <v>Enterprise Risk Management</v>
          </cell>
          <cell r="E137" t="str">
            <v>IT Toolkit</v>
          </cell>
          <cell r="F137">
            <v>3937.04</v>
          </cell>
          <cell r="G137">
            <v>3945.51</v>
          </cell>
          <cell r="H137">
            <v>-8.4700000000000006</v>
          </cell>
          <cell r="I137">
            <v>11812.12</v>
          </cell>
          <cell r="J137">
            <v>11820.59</v>
          </cell>
        </row>
        <row r="138">
          <cell r="B138" t="str">
            <v>Enterprise Risk ManagementMaterial</v>
          </cell>
          <cell r="C138" t="str">
            <v>Material</v>
          </cell>
          <cell r="D138" t="str">
            <v>Enterprise Risk Management</v>
          </cell>
          <cell r="E138" t="str">
            <v>Material</v>
          </cell>
          <cell r="G138">
            <v>300.51</v>
          </cell>
          <cell r="H138">
            <v>-300.51</v>
          </cell>
          <cell r="J138">
            <v>300.51</v>
          </cell>
        </row>
        <row r="139">
          <cell r="B139" t="str">
            <v>Enterprise Risk ManagementOther Secondaries</v>
          </cell>
          <cell r="C139" t="str">
            <v>Other Secondaries</v>
          </cell>
          <cell r="D139" t="str">
            <v>Enterprise Risk Management</v>
          </cell>
          <cell r="E139" t="str">
            <v>Other Secondary Costs</v>
          </cell>
          <cell r="F139">
            <v>2055.1999999999998</v>
          </cell>
          <cell r="G139">
            <v>1970.58</v>
          </cell>
          <cell r="H139">
            <v>84.62</v>
          </cell>
          <cell r="I139">
            <v>6166.72</v>
          </cell>
          <cell r="J139">
            <v>6082.1</v>
          </cell>
        </row>
        <row r="140">
          <cell r="B140" t="str">
            <v>Enterprise Risk ManagementOutside Services</v>
          </cell>
          <cell r="C140" t="str">
            <v>Outside Services</v>
          </cell>
          <cell r="D140" t="str">
            <v>Enterprise Risk Management</v>
          </cell>
          <cell r="E140" t="str">
            <v>Outside Services</v>
          </cell>
          <cell r="F140">
            <v>197880</v>
          </cell>
          <cell r="G140">
            <v>194718.01</v>
          </cell>
          <cell r="H140">
            <v>3161.99</v>
          </cell>
          <cell r="I140">
            <v>565750</v>
          </cell>
          <cell r="J140">
            <v>566973.01</v>
          </cell>
        </row>
        <row r="141">
          <cell r="B141" t="str">
            <v>Enterprise Risk ManagementOther</v>
          </cell>
          <cell r="C141" t="str">
            <v>Other</v>
          </cell>
          <cell r="D141" t="str">
            <v>Enterprise Risk Management</v>
          </cell>
          <cell r="E141" t="str">
            <v>Other Primary Expenses</v>
          </cell>
          <cell r="F141">
            <v>6118</v>
          </cell>
          <cell r="G141">
            <v>4853.75</v>
          </cell>
          <cell r="H141">
            <v>1264.25</v>
          </cell>
          <cell r="I141">
            <v>25998</v>
          </cell>
          <cell r="J141">
            <v>25639.75</v>
          </cell>
        </row>
        <row r="142">
          <cell r="B142" t="str">
            <v>Enterprise Risk ManagementMulberry/VP Office/Servco</v>
          </cell>
          <cell r="C142" t="str">
            <v>Mulberry/VP Office/Servco</v>
          </cell>
          <cell r="D142" t="str">
            <v>Enterprise Risk Management</v>
          </cell>
          <cell r="E142" t="str">
            <v>Internal Settlements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321.48</v>
          </cell>
        </row>
        <row r="143">
          <cell r="B143" t="str">
            <v>Enterprise Risk ManagementHeadquarter Costs</v>
          </cell>
          <cell r="C143" t="str">
            <v>Headquarter Costs</v>
          </cell>
          <cell r="D143" t="str">
            <v>Enterprise Risk Management</v>
          </cell>
          <cell r="E143" t="str">
            <v>Space</v>
          </cell>
          <cell r="F143">
            <v>107593.2</v>
          </cell>
          <cell r="G143">
            <v>107909.55</v>
          </cell>
          <cell r="H143">
            <v>-316.35000000000002</v>
          </cell>
          <cell r="I143">
            <v>322779.59999999998</v>
          </cell>
          <cell r="J143">
            <v>323095.95</v>
          </cell>
        </row>
        <row r="144">
          <cell r="B144" t="str">
            <v>Human ResourcesApplied Labor</v>
          </cell>
          <cell r="C144" t="str">
            <v>Applied Labor</v>
          </cell>
          <cell r="D144" t="str">
            <v>Human Resources</v>
          </cell>
          <cell r="E144" t="str">
            <v>Applied Labor</v>
          </cell>
          <cell r="F144">
            <v>1124.17</v>
          </cell>
          <cell r="G144">
            <v>1299.21</v>
          </cell>
          <cell r="H144">
            <v>-175.04</v>
          </cell>
          <cell r="I144">
            <v>3391.27</v>
          </cell>
        </row>
        <row r="145">
          <cell r="B145" t="str">
            <v>Human ResourcesDAS</v>
          </cell>
          <cell r="C145" t="str">
            <v>DAS</v>
          </cell>
          <cell r="D145" t="str">
            <v>Human Resources</v>
          </cell>
          <cell r="E145" t="str">
            <v>DAS</v>
          </cell>
          <cell r="F145">
            <v>103880</v>
          </cell>
          <cell r="G145">
            <v>103880</v>
          </cell>
          <cell r="H145">
            <v>0</v>
          </cell>
          <cell r="I145">
            <v>311641</v>
          </cell>
          <cell r="J145">
            <v>311641</v>
          </cell>
        </row>
        <row r="146">
          <cell r="B146" t="str">
            <v>Human ResourcesDepreciation/Amortization</v>
          </cell>
          <cell r="C146" t="str">
            <v>Depreciation/Amortization</v>
          </cell>
          <cell r="D146" t="str">
            <v>Human Resources</v>
          </cell>
          <cell r="E146" t="str">
            <v>Depreciation/Amortization</v>
          </cell>
          <cell r="F146">
            <v>6900</v>
          </cell>
          <cell r="G146">
            <v>14206</v>
          </cell>
          <cell r="H146">
            <v>-7306</v>
          </cell>
          <cell r="I146">
            <v>28192</v>
          </cell>
          <cell r="J146">
            <v>32870</v>
          </cell>
        </row>
        <row r="147">
          <cell r="B147" t="str">
            <v>Human ResourcesFleet</v>
          </cell>
          <cell r="C147" t="str">
            <v>Fleet</v>
          </cell>
          <cell r="D147" t="str">
            <v>Human Resources</v>
          </cell>
          <cell r="E147" t="str">
            <v>Fleet/Other CO Charges</v>
          </cell>
          <cell r="F147">
            <v>7893.38</v>
          </cell>
          <cell r="G147">
            <v>15431.5</v>
          </cell>
          <cell r="H147">
            <v>-7538.12</v>
          </cell>
          <cell r="I147">
            <v>23867.07</v>
          </cell>
          <cell r="J147">
            <v>31405.19</v>
          </cell>
        </row>
        <row r="148">
          <cell r="B148" t="str">
            <v>Human ResourcesFringe</v>
          </cell>
          <cell r="C148" t="str">
            <v>Fringe</v>
          </cell>
          <cell r="D148" t="str">
            <v>Human Resources</v>
          </cell>
          <cell r="E148" t="str">
            <v>Fringe Benefits &amp; Taxes</v>
          </cell>
          <cell r="F148">
            <v>1200256.5900000001</v>
          </cell>
          <cell r="G148">
            <v>1245629.46</v>
          </cell>
          <cell r="H148">
            <v>-45372.87</v>
          </cell>
          <cell r="I148">
            <v>3629503.87</v>
          </cell>
          <cell r="J148">
            <v>3606629.46</v>
          </cell>
        </row>
        <row r="149">
          <cell r="B149" t="str">
            <v>Human ResourcesLabor</v>
          </cell>
          <cell r="C149" t="str">
            <v>Labor</v>
          </cell>
          <cell r="D149" t="str">
            <v>Human Resources</v>
          </cell>
          <cell r="E149" t="str">
            <v>Incurred Labor</v>
          </cell>
          <cell r="F149">
            <v>4153137</v>
          </cell>
          <cell r="G149">
            <v>4005764.91</v>
          </cell>
          <cell r="H149">
            <v>147372.09</v>
          </cell>
          <cell r="I149">
            <v>12558837</v>
          </cell>
          <cell r="J149">
            <v>12529764.91</v>
          </cell>
        </row>
        <row r="150">
          <cell r="B150" t="str">
            <v>Human ResourcesToolkit</v>
          </cell>
          <cell r="C150" t="str">
            <v>Toolkit</v>
          </cell>
          <cell r="D150" t="str">
            <v>Human Resources</v>
          </cell>
          <cell r="E150" t="str">
            <v>IT Toolkit</v>
          </cell>
          <cell r="F150">
            <v>22547.32</v>
          </cell>
          <cell r="G150">
            <v>21535.62</v>
          </cell>
          <cell r="H150">
            <v>1011.7</v>
          </cell>
          <cell r="I150">
            <v>67638.960000000006</v>
          </cell>
          <cell r="J150">
            <v>66627.259999999995</v>
          </cell>
        </row>
        <row r="151">
          <cell r="B151" t="str">
            <v>Human ResourcesMaterial</v>
          </cell>
          <cell r="C151" t="str">
            <v>Material</v>
          </cell>
          <cell r="D151" t="str">
            <v>Human Resources</v>
          </cell>
          <cell r="E151" t="str">
            <v>Material</v>
          </cell>
          <cell r="F151">
            <v>72100</v>
          </cell>
          <cell r="G151">
            <v>30310.35</v>
          </cell>
          <cell r="H151">
            <v>41789.65</v>
          </cell>
          <cell r="I151">
            <v>246000</v>
          </cell>
          <cell r="J151">
            <v>217310.35</v>
          </cell>
        </row>
        <row r="152">
          <cell r="B152" t="str">
            <v>Human ResourcesOther Secondaries</v>
          </cell>
          <cell r="C152" t="str">
            <v>Other Secondaries</v>
          </cell>
          <cell r="D152" t="str">
            <v>Human Resources</v>
          </cell>
          <cell r="E152" t="str">
            <v>Other Secondary Costs</v>
          </cell>
          <cell r="F152">
            <v>22421.040000000001</v>
          </cell>
          <cell r="G152">
            <v>22137.5</v>
          </cell>
          <cell r="H152">
            <v>283.54000000000002</v>
          </cell>
          <cell r="I152">
            <v>67265.98</v>
          </cell>
          <cell r="J152">
            <v>66982.44</v>
          </cell>
        </row>
        <row r="153">
          <cell r="B153" t="str">
            <v>Human ResourcesInterest</v>
          </cell>
          <cell r="C153" t="str">
            <v>Interest</v>
          </cell>
          <cell r="D153" t="str">
            <v>Human Resources</v>
          </cell>
          <cell r="E153" t="str">
            <v>Other Income &amp; Deductions</v>
          </cell>
          <cell r="G153">
            <v>1000</v>
          </cell>
          <cell r="H153">
            <v>-1000</v>
          </cell>
          <cell r="J153">
            <v>1000</v>
          </cell>
        </row>
        <row r="154">
          <cell r="B154" t="str">
            <v>Human ResourcesOutside Services</v>
          </cell>
          <cell r="C154" t="str">
            <v>Outside Services</v>
          </cell>
          <cell r="D154" t="str">
            <v>Human Resources</v>
          </cell>
          <cell r="E154" t="str">
            <v>Outside Services</v>
          </cell>
          <cell r="F154">
            <v>755196.91</v>
          </cell>
          <cell r="G154">
            <v>692331.62</v>
          </cell>
          <cell r="H154">
            <v>62865.29</v>
          </cell>
          <cell r="I154">
            <v>2467950</v>
          </cell>
          <cell r="J154">
            <v>2469331.62</v>
          </cell>
        </row>
        <row r="155">
          <cell r="B155" t="str">
            <v>Human ResourcesOther</v>
          </cell>
          <cell r="C155" t="str">
            <v>Other</v>
          </cell>
          <cell r="D155" t="str">
            <v>Human Resources</v>
          </cell>
          <cell r="E155" t="str">
            <v>Other Primary Expenses</v>
          </cell>
          <cell r="F155">
            <v>464508.43</v>
          </cell>
          <cell r="G155">
            <v>485035.2</v>
          </cell>
          <cell r="H155">
            <v>-20526.77</v>
          </cell>
          <cell r="I155">
            <v>1430494.72</v>
          </cell>
          <cell r="J155">
            <v>1453035.2</v>
          </cell>
        </row>
        <row r="156">
          <cell r="B156" t="str">
            <v>Human ResourcesMulberry/VP Office/Servco</v>
          </cell>
          <cell r="C156" t="str">
            <v>Mulberry/VP Office/Servco</v>
          </cell>
          <cell r="D156" t="str">
            <v>Human Resources</v>
          </cell>
          <cell r="E156" t="str">
            <v>Internal Settlements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3566.31</v>
          </cell>
        </row>
        <row r="157">
          <cell r="B157" t="str">
            <v>Human ResourcesHeadquarter Costs</v>
          </cell>
          <cell r="C157" t="str">
            <v>Headquarter Costs</v>
          </cell>
          <cell r="D157" t="str">
            <v>Human Resources</v>
          </cell>
          <cell r="E157" t="str">
            <v>Space</v>
          </cell>
          <cell r="F157">
            <v>604450.80000000005</v>
          </cell>
          <cell r="G157">
            <v>608500.65</v>
          </cell>
          <cell r="H157">
            <v>-4049.85</v>
          </cell>
          <cell r="I157">
            <v>1813352.4</v>
          </cell>
          <cell r="J157">
            <v>1827436.65</v>
          </cell>
        </row>
        <row r="158">
          <cell r="B158" t="str">
            <v>Internal Audit and ControlsApplied Labor</v>
          </cell>
          <cell r="C158" t="str">
            <v>Applied Labor</v>
          </cell>
          <cell r="D158" t="str">
            <v>Internal Audit and Controls</v>
          </cell>
          <cell r="E158" t="str">
            <v>Applied Labor</v>
          </cell>
          <cell r="F158">
            <v>0</v>
          </cell>
          <cell r="G158">
            <v>622.14</v>
          </cell>
          <cell r="H158">
            <v>-622.14</v>
          </cell>
          <cell r="I158">
            <v>0</v>
          </cell>
        </row>
        <row r="159">
          <cell r="B159" t="str">
            <v>Internal Audit and ControlsDepreciation/Amortization</v>
          </cell>
          <cell r="C159" t="str">
            <v>Depreciation/Amortization</v>
          </cell>
          <cell r="D159" t="str">
            <v>Internal Audit and Controls</v>
          </cell>
          <cell r="E159" t="str">
            <v>Depreciation/Amortization</v>
          </cell>
          <cell r="F159">
            <v>69634.600000000006</v>
          </cell>
          <cell r="G159">
            <v>70402</v>
          </cell>
          <cell r="H159">
            <v>-767.4</v>
          </cell>
          <cell r="I159">
            <v>208904</v>
          </cell>
          <cell r="J159">
            <v>208903.55</v>
          </cell>
        </row>
        <row r="160">
          <cell r="B160" t="str">
            <v>Internal Audit and ControlsFringe</v>
          </cell>
          <cell r="C160" t="str">
            <v>Fringe</v>
          </cell>
          <cell r="D160" t="str">
            <v>Internal Audit and Controls</v>
          </cell>
          <cell r="E160" t="str">
            <v>Fringe Benefits &amp; Taxes</v>
          </cell>
          <cell r="F160">
            <v>350473.2</v>
          </cell>
          <cell r="G160">
            <v>362033.15</v>
          </cell>
          <cell r="H160">
            <v>-11559.95</v>
          </cell>
          <cell r="I160">
            <v>1088142.8400000001</v>
          </cell>
          <cell r="J160">
            <v>1088143.57</v>
          </cell>
        </row>
        <row r="161">
          <cell r="B161" t="str">
            <v>Internal Audit and ControlsLabor</v>
          </cell>
          <cell r="C161" t="str">
            <v>Labor</v>
          </cell>
          <cell r="D161" t="str">
            <v>Internal Audit and Controls</v>
          </cell>
          <cell r="E161" t="str">
            <v>Incurred Labor</v>
          </cell>
          <cell r="F161">
            <v>1212710</v>
          </cell>
          <cell r="G161">
            <v>1157596.17</v>
          </cell>
          <cell r="H161">
            <v>55113.83</v>
          </cell>
          <cell r="I161">
            <v>3730598</v>
          </cell>
          <cell r="J161">
            <v>3730600.17</v>
          </cell>
        </row>
        <row r="162">
          <cell r="B162" t="str">
            <v>Internal Audit and ControlsToolkit</v>
          </cell>
          <cell r="C162" t="str">
            <v>Toolkit</v>
          </cell>
          <cell r="D162" t="str">
            <v>Internal Audit and Controls</v>
          </cell>
          <cell r="E162" t="str">
            <v>IT Toolkit</v>
          </cell>
          <cell r="F162">
            <v>3079.6</v>
          </cell>
          <cell r="G162">
            <v>2823.76</v>
          </cell>
          <cell r="H162">
            <v>255.84</v>
          </cell>
          <cell r="I162">
            <v>9230.7999999999993</v>
          </cell>
          <cell r="J162">
            <v>9231.06</v>
          </cell>
        </row>
        <row r="163">
          <cell r="B163" t="str">
            <v>Internal Audit and ControlsMaterial</v>
          </cell>
          <cell r="C163" t="str">
            <v>Material</v>
          </cell>
          <cell r="D163" t="str">
            <v>Internal Audit and Controls</v>
          </cell>
          <cell r="E163" t="str">
            <v>Material</v>
          </cell>
          <cell r="F163">
            <v>4421.32</v>
          </cell>
          <cell r="G163">
            <v>989.88</v>
          </cell>
          <cell r="H163">
            <v>3431.44</v>
          </cell>
          <cell r="I163">
            <v>13265.01</v>
          </cell>
          <cell r="J163">
            <v>13265.19</v>
          </cell>
        </row>
        <row r="164">
          <cell r="B164" t="str">
            <v>Internal Audit and ControlsOther Secondaries</v>
          </cell>
          <cell r="C164" t="str">
            <v>Other Secondaries</v>
          </cell>
          <cell r="D164" t="str">
            <v>Internal Audit and Controls</v>
          </cell>
          <cell r="E164" t="str">
            <v>Other Secondary Costs</v>
          </cell>
          <cell r="F164">
            <v>3158.32</v>
          </cell>
          <cell r="G164">
            <v>2286.58</v>
          </cell>
          <cell r="H164">
            <v>871.74</v>
          </cell>
          <cell r="I164">
            <v>9468.7000000000007</v>
          </cell>
          <cell r="J164">
            <v>9468.64</v>
          </cell>
        </row>
        <row r="165">
          <cell r="B165" t="str">
            <v>Internal Audit and ControlsOutside Services</v>
          </cell>
          <cell r="C165" t="str">
            <v>Outside Services</v>
          </cell>
          <cell r="D165" t="str">
            <v>Internal Audit and Controls</v>
          </cell>
          <cell r="E165" t="str">
            <v>Outside Services</v>
          </cell>
          <cell r="F165">
            <v>42284.32</v>
          </cell>
          <cell r="G165">
            <v>42868.22</v>
          </cell>
          <cell r="H165">
            <v>-583.9</v>
          </cell>
          <cell r="I165">
            <v>254801</v>
          </cell>
          <cell r="J165">
            <v>254801.22</v>
          </cell>
        </row>
        <row r="166">
          <cell r="B166" t="str">
            <v>Internal Audit and ControlsOther</v>
          </cell>
          <cell r="C166" t="str">
            <v>Other</v>
          </cell>
          <cell r="D166" t="str">
            <v>Internal Audit and Controls</v>
          </cell>
          <cell r="E166" t="str">
            <v>Other Primary Expenses</v>
          </cell>
          <cell r="F166">
            <v>29258.68</v>
          </cell>
          <cell r="G166">
            <v>12357.2</v>
          </cell>
          <cell r="H166">
            <v>16901.48</v>
          </cell>
          <cell r="I166">
            <v>82762.02</v>
          </cell>
          <cell r="J166">
            <v>82760.37</v>
          </cell>
        </row>
        <row r="167">
          <cell r="B167" t="str">
            <v>Internal Audit and ControlsMulberry/VP Office/Servco</v>
          </cell>
          <cell r="C167" t="str">
            <v>Mulberry/VP Office/Servco</v>
          </cell>
          <cell r="D167" t="str">
            <v>Internal Audit and Controls</v>
          </cell>
          <cell r="E167" t="str">
            <v>Internal Settlements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1.1399999999999999</v>
          </cell>
        </row>
        <row r="168">
          <cell r="B168" t="str">
            <v>Internal Audit and ControlsHeadquarter Costs</v>
          </cell>
          <cell r="C168" t="str">
            <v>Headquarter Costs</v>
          </cell>
          <cell r="D168" t="str">
            <v>Internal Audit and Controls</v>
          </cell>
          <cell r="E168" t="str">
            <v>Space</v>
          </cell>
          <cell r="F168">
            <v>160557.6</v>
          </cell>
          <cell r="G168">
            <v>161278.65</v>
          </cell>
          <cell r="H168">
            <v>-721.05</v>
          </cell>
          <cell r="I168">
            <v>481672.8</v>
          </cell>
          <cell r="J168">
            <v>481672.65</v>
          </cell>
        </row>
        <row r="169">
          <cell r="B169" t="str">
            <v>Information TechnologyApplied Labor</v>
          </cell>
          <cell r="C169" t="str">
            <v>Applied Labor</v>
          </cell>
          <cell r="D169" t="str">
            <v>Information Technology</v>
          </cell>
          <cell r="E169" t="str">
            <v>Applied Labor</v>
          </cell>
          <cell r="F169">
            <v>-309518.31</v>
          </cell>
          <cell r="G169">
            <v>-263474.62</v>
          </cell>
          <cell r="H169">
            <v>-46043.69</v>
          </cell>
          <cell r="I169">
            <v>-984227.09</v>
          </cell>
        </row>
        <row r="170">
          <cell r="B170" t="str">
            <v>Information TechnologyDepreciation/Amortization</v>
          </cell>
          <cell r="C170" t="str">
            <v>Depreciation/Amortization</v>
          </cell>
          <cell r="D170" t="str">
            <v>Information Technology</v>
          </cell>
          <cell r="E170" t="str">
            <v>Depreciation/Amortization</v>
          </cell>
          <cell r="F170">
            <v>3960786.9</v>
          </cell>
          <cell r="G170">
            <v>3905005.12</v>
          </cell>
          <cell r="H170">
            <v>55781.78</v>
          </cell>
          <cell r="I170">
            <v>13681088.91</v>
          </cell>
          <cell r="J170">
            <v>13665946.130000001</v>
          </cell>
        </row>
        <row r="171">
          <cell r="B171" t="str">
            <v>Information TechnologyFleet</v>
          </cell>
          <cell r="C171" t="str">
            <v>Fleet</v>
          </cell>
          <cell r="D171" t="str">
            <v>Information Technology</v>
          </cell>
          <cell r="E171" t="str">
            <v>Fleet/Other CO Charges</v>
          </cell>
          <cell r="F171">
            <v>6873.88</v>
          </cell>
          <cell r="G171">
            <v>6409.54</v>
          </cell>
          <cell r="H171">
            <v>464.34</v>
          </cell>
          <cell r="I171">
            <v>24129.16</v>
          </cell>
          <cell r="J171">
            <v>23664.82</v>
          </cell>
        </row>
        <row r="172">
          <cell r="B172" t="str">
            <v>Information TechnologyFringe</v>
          </cell>
          <cell r="C172" t="str">
            <v>Fringe</v>
          </cell>
          <cell r="D172" t="str">
            <v>Information Technology</v>
          </cell>
          <cell r="E172" t="str">
            <v>Fringe Benefits &amp; Taxes</v>
          </cell>
          <cell r="F172">
            <v>2763732.91</v>
          </cell>
          <cell r="G172">
            <v>2660851.39</v>
          </cell>
          <cell r="H172">
            <v>102881.52</v>
          </cell>
          <cell r="I172">
            <v>8490764.25</v>
          </cell>
          <cell r="J172">
            <v>8387882.7300000004</v>
          </cell>
        </row>
        <row r="173">
          <cell r="B173" t="str">
            <v>Information TechnologyLabor</v>
          </cell>
          <cell r="C173" t="str">
            <v>Labor</v>
          </cell>
          <cell r="D173" t="str">
            <v>Information Technology</v>
          </cell>
          <cell r="E173" t="str">
            <v>Incurred Labor</v>
          </cell>
          <cell r="F173">
            <v>9380190</v>
          </cell>
          <cell r="G173">
            <v>8529671.0899999999</v>
          </cell>
          <cell r="H173">
            <v>850518.91</v>
          </cell>
          <cell r="I173">
            <v>28878250</v>
          </cell>
          <cell r="J173">
            <v>28027731.09</v>
          </cell>
        </row>
        <row r="174">
          <cell r="B174" t="str">
            <v>Information TechnologyInterest</v>
          </cell>
          <cell r="C174" t="str">
            <v>Interest</v>
          </cell>
          <cell r="D174" t="str">
            <v>Information Technology</v>
          </cell>
          <cell r="E174" t="str">
            <v>Interest</v>
          </cell>
          <cell r="F174">
            <v>1902033.04</v>
          </cell>
          <cell r="G174">
            <v>1902033</v>
          </cell>
          <cell r="H174">
            <v>0.04</v>
          </cell>
          <cell r="I174">
            <v>5706099</v>
          </cell>
          <cell r="J174">
            <v>5706098.96</v>
          </cell>
        </row>
        <row r="175">
          <cell r="B175" t="str">
            <v>Information TechnologyToolkit</v>
          </cell>
          <cell r="C175" t="str">
            <v>Toolkit</v>
          </cell>
          <cell r="D175" t="str">
            <v>Information Technology</v>
          </cell>
          <cell r="E175" t="str">
            <v>IT Toolkit</v>
          </cell>
          <cell r="F175">
            <v>57018.720000000001</v>
          </cell>
          <cell r="G175">
            <v>53806.92</v>
          </cell>
          <cell r="H175">
            <v>3211.8</v>
          </cell>
          <cell r="I175">
            <v>171056.16</v>
          </cell>
          <cell r="J175">
            <v>168456.36</v>
          </cell>
        </row>
        <row r="176">
          <cell r="B176" t="str">
            <v>Information TechnologyMaterial</v>
          </cell>
          <cell r="C176" t="str">
            <v>Material</v>
          </cell>
          <cell r="D176" t="str">
            <v>Information Technology</v>
          </cell>
          <cell r="E176" t="str">
            <v>Material</v>
          </cell>
          <cell r="F176">
            <v>2348104.84</v>
          </cell>
          <cell r="G176">
            <v>838335.16</v>
          </cell>
          <cell r="H176">
            <v>1509769.68</v>
          </cell>
          <cell r="I176">
            <v>9360167.5199999996</v>
          </cell>
          <cell r="J176">
            <v>8336037.8399999999</v>
          </cell>
        </row>
        <row r="177">
          <cell r="B177" t="str">
            <v>Information TechnologyOther Secondaries</v>
          </cell>
          <cell r="C177" t="str">
            <v>Other Secondaries</v>
          </cell>
          <cell r="D177" t="str">
            <v>Information Technology</v>
          </cell>
          <cell r="E177" t="str">
            <v>Other Secondary Costs</v>
          </cell>
          <cell r="F177">
            <v>101032.88</v>
          </cell>
          <cell r="G177">
            <v>92677.24</v>
          </cell>
          <cell r="H177">
            <v>8355.64</v>
          </cell>
          <cell r="I177">
            <v>303099.62</v>
          </cell>
          <cell r="J177">
            <v>299815.98</v>
          </cell>
        </row>
        <row r="178">
          <cell r="B178" t="str">
            <v>Information TechnologyOutside Services</v>
          </cell>
          <cell r="C178" t="str">
            <v>Outside Services</v>
          </cell>
          <cell r="D178" t="str">
            <v>Information Technology</v>
          </cell>
          <cell r="E178" t="str">
            <v>Outside Services</v>
          </cell>
          <cell r="F178">
            <v>13050961.84</v>
          </cell>
          <cell r="G178">
            <v>11033062.92</v>
          </cell>
          <cell r="H178">
            <v>2017898.92</v>
          </cell>
          <cell r="I178">
            <v>40604033.270000003</v>
          </cell>
          <cell r="J178">
            <v>43839941.350000001</v>
          </cell>
        </row>
        <row r="179">
          <cell r="B179" t="str">
            <v>Information TechnologyOther</v>
          </cell>
          <cell r="C179" t="str">
            <v>Other</v>
          </cell>
          <cell r="D179" t="str">
            <v>Information Technology</v>
          </cell>
          <cell r="E179" t="str">
            <v>Other Primary Expenses</v>
          </cell>
          <cell r="F179">
            <v>12903048.130000001</v>
          </cell>
          <cell r="G179">
            <v>11729397.460000001</v>
          </cell>
          <cell r="H179">
            <v>1173650.67</v>
          </cell>
          <cell r="I179">
            <v>35895248.549999997</v>
          </cell>
          <cell r="J179">
            <v>35147652.880000003</v>
          </cell>
        </row>
        <row r="180">
          <cell r="B180" t="str">
            <v>Information TechnologyMulberry/VP Office/Servco</v>
          </cell>
          <cell r="C180" t="str">
            <v>Mulberry/VP Office/Servco</v>
          </cell>
          <cell r="D180" t="str">
            <v>Information Technology</v>
          </cell>
          <cell r="E180" t="str">
            <v>Internal Settlements</v>
          </cell>
          <cell r="F180">
            <v>0</v>
          </cell>
          <cell r="G180">
            <v>-294</v>
          </cell>
          <cell r="H180">
            <v>294</v>
          </cell>
          <cell r="I180">
            <v>0</v>
          </cell>
          <cell r="J180">
            <v>-912295.4</v>
          </cell>
        </row>
        <row r="181">
          <cell r="B181" t="str">
            <v>Information TechnologyHeadquarter Costs</v>
          </cell>
          <cell r="C181" t="str">
            <v>Headquarter Costs</v>
          </cell>
          <cell r="D181" t="str">
            <v>Information Technology</v>
          </cell>
          <cell r="E181" t="str">
            <v>Space</v>
          </cell>
          <cell r="F181">
            <v>1903800</v>
          </cell>
          <cell r="G181">
            <v>1912047.9</v>
          </cell>
          <cell r="H181">
            <v>-8247.9</v>
          </cell>
          <cell r="I181">
            <v>5711400</v>
          </cell>
          <cell r="J181">
            <v>5716823.9000000004</v>
          </cell>
        </row>
        <row r="182">
          <cell r="B182" t="str">
            <v>LawApplied Labor</v>
          </cell>
          <cell r="C182" t="str">
            <v>Applied Labor</v>
          </cell>
          <cell r="D182" t="str">
            <v>Law</v>
          </cell>
          <cell r="E182" t="str">
            <v>Applied Labor</v>
          </cell>
          <cell r="F182">
            <v>0</v>
          </cell>
          <cell r="G182">
            <v>19563.32</v>
          </cell>
          <cell r="H182">
            <v>-19563.32</v>
          </cell>
          <cell r="I182">
            <v>0</v>
          </cell>
        </row>
        <row r="183">
          <cell r="B183" t="str">
            <v>LawClient Invest</v>
          </cell>
          <cell r="C183" t="str">
            <v>Client Invest</v>
          </cell>
          <cell r="D183" t="str">
            <v>Law</v>
          </cell>
          <cell r="E183" t="str">
            <v>Client Investment</v>
          </cell>
          <cell r="G183">
            <v>-9600</v>
          </cell>
          <cell r="H183">
            <v>9600</v>
          </cell>
          <cell r="J183">
            <v>0</v>
          </cell>
        </row>
        <row r="184">
          <cell r="B184" t="str">
            <v>LawDAS</v>
          </cell>
          <cell r="C184" t="str">
            <v>DAS</v>
          </cell>
          <cell r="D184" t="str">
            <v>Law</v>
          </cell>
          <cell r="E184" t="str">
            <v>DAS</v>
          </cell>
          <cell r="F184">
            <v>49344</v>
          </cell>
          <cell r="G184">
            <v>49344</v>
          </cell>
          <cell r="H184">
            <v>0</v>
          </cell>
          <cell r="I184">
            <v>148034</v>
          </cell>
          <cell r="J184">
            <v>148034</v>
          </cell>
        </row>
        <row r="185">
          <cell r="B185" t="str">
            <v>LawDepreciation/Amortization</v>
          </cell>
          <cell r="C185" t="str">
            <v>Depreciation/Amortization</v>
          </cell>
          <cell r="D185" t="str">
            <v>Law</v>
          </cell>
          <cell r="E185" t="str">
            <v>Depreciation/Amortization</v>
          </cell>
          <cell r="F185">
            <v>91666.6</v>
          </cell>
          <cell r="G185">
            <v>101794</v>
          </cell>
          <cell r="H185">
            <v>-10127.4</v>
          </cell>
          <cell r="I185">
            <v>274999.8</v>
          </cell>
          <cell r="J185">
            <v>275810.90000000002</v>
          </cell>
        </row>
        <row r="186">
          <cell r="B186" t="str">
            <v>LawFringe</v>
          </cell>
          <cell r="C186" t="str">
            <v>Fringe</v>
          </cell>
          <cell r="D186" t="str">
            <v>Law</v>
          </cell>
          <cell r="E186" t="str">
            <v>Fringe Benefits &amp; Taxes</v>
          </cell>
          <cell r="F186">
            <v>904392.19</v>
          </cell>
          <cell r="G186">
            <v>933613.97</v>
          </cell>
          <cell r="H186">
            <v>-29221.78</v>
          </cell>
          <cell r="I186">
            <v>2780556.87</v>
          </cell>
          <cell r="J186">
            <v>2781779.07</v>
          </cell>
        </row>
        <row r="187">
          <cell r="B187" t="str">
            <v>LawLabor</v>
          </cell>
          <cell r="C187" t="str">
            <v>Labor</v>
          </cell>
          <cell r="D187" t="str">
            <v>Law</v>
          </cell>
          <cell r="E187" t="str">
            <v>Incurred Labor</v>
          </cell>
          <cell r="F187">
            <v>3124627</v>
          </cell>
          <cell r="G187">
            <v>3073534.78</v>
          </cell>
          <cell r="H187">
            <v>51092.22</v>
          </cell>
          <cell r="I187">
            <v>9602273</v>
          </cell>
          <cell r="J187">
            <v>9601180.7799999993</v>
          </cell>
        </row>
        <row r="188">
          <cell r="B188" t="str">
            <v>LawToolkit</v>
          </cell>
          <cell r="C188" t="str">
            <v>Toolkit</v>
          </cell>
          <cell r="D188" t="str">
            <v>Law</v>
          </cell>
          <cell r="E188" t="str">
            <v>IT Toolkit</v>
          </cell>
          <cell r="F188">
            <v>18962.560000000001</v>
          </cell>
          <cell r="G188">
            <v>16116.04</v>
          </cell>
          <cell r="H188">
            <v>2846.52</v>
          </cell>
          <cell r="I188">
            <v>56885.68</v>
          </cell>
          <cell r="J188">
            <v>56434.239999999998</v>
          </cell>
        </row>
        <row r="189">
          <cell r="B189" t="str">
            <v>LawMaterial</v>
          </cell>
          <cell r="C189" t="str">
            <v>Material</v>
          </cell>
          <cell r="D189" t="str">
            <v>Law</v>
          </cell>
          <cell r="E189" t="str">
            <v>Material</v>
          </cell>
          <cell r="F189">
            <v>5166.68</v>
          </cell>
          <cell r="G189">
            <v>5161.66</v>
          </cell>
          <cell r="H189">
            <v>5.0199999999999996</v>
          </cell>
          <cell r="I189">
            <v>15500.04</v>
          </cell>
          <cell r="J189">
            <v>16681.330000000002</v>
          </cell>
        </row>
        <row r="190">
          <cell r="B190" t="str">
            <v>LawOther Secondaries</v>
          </cell>
          <cell r="C190" t="str">
            <v>Other Secondaries</v>
          </cell>
          <cell r="D190" t="str">
            <v>Law</v>
          </cell>
          <cell r="E190" t="str">
            <v>Other Secondary Costs</v>
          </cell>
          <cell r="F190">
            <v>13303.84</v>
          </cell>
          <cell r="G190">
            <v>12710.34</v>
          </cell>
          <cell r="H190">
            <v>593.5</v>
          </cell>
          <cell r="I190">
            <v>39908.36</v>
          </cell>
          <cell r="J190">
            <v>39314.86</v>
          </cell>
        </row>
        <row r="191">
          <cell r="B191" t="str">
            <v>LawInterest</v>
          </cell>
          <cell r="C191" t="str">
            <v>Interest</v>
          </cell>
          <cell r="D191" t="str">
            <v>Law</v>
          </cell>
          <cell r="E191" t="str">
            <v>Other Income &amp; Deductions</v>
          </cell>
          <cell r="G191">
            <v>50</v>
          </cell>
          <cell r="H191">
            <v>-50</v>
          </cell>
          <cell r="J191">
            <v>50</v>
          </cell>
        </row>
        <row r="192">
          <cell r="B192" t="str">
            <v>LawOutside Services</v>
          </cell>
          <cell r="C192" t="str">
            <v>Outside Services</v>
          </cell>
          <cell r="D192" t="str">
            <v>Law</v>
          </cell>
          <cell r="E192" t="str">
            <v>Outside Services</v>
          </cell>
          <cell r="F192">
            <v>6482331.3600000003</v>
          </cell>
          <cell r="G192">
            <v>3355444.36</v>
          </cell>
          <cell r="H192">
            <v>3126887</v>
          </cell>
          <cell r="I192">
            <v>14352000.1</v>
          </cell>
          <cell r="J192">
            <v>14363219.359999999</v>
          </cell>
        </row>
        <row r="193">
          <cell r="B193" t="str">
            <v>LawOther</v>
          </cell>
          <cell r="C193" t="str">
            <v>Other</v>
          </cell>
          <cell r="D193" t="str">
            <v>Law</v>
          </cell>
          <cell r="E193" t="str">
            <v>Other Primary Expenses</v>
          </cell>
          <cell r="F193">
            <v>177333.48</v>
          </cell>
          <cell r="G193">
            <v>124957.55</v>
          </cell>
          <cell r="H193">
            <v>52375.93</v>
          </cell>
          <cell r="I193">
            <v>532000.43999999994</v>
          </cell>
          <cell r="J193">
            <v>532835.66</v>
          </cell>
        </row>
        <row r="194">
          <cell r="B194" t="str">
            <v>LawMulberry/VP Office/Servco</v>
          </cell>
          <cell r="C194" t="str">
            <v>Mulberry/VP Office/Servco</v>
          </cell>
          <cell r="D194" t="str">
            <v>Law</v>
          </cell>
          <cell r="E194" t="str">
            <v>Internal Settlements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-3111.68</v>
          </cell>
        </row>
        <row r="195">
          <cell r="B195" t="str">
            <v>LawHeadquarter Costs</v>
          </cell>
          <cell r="C195" t="str">
            <v>Headquarter Costs</v>
          </cell>
          <cell r="D195" t="str">
            <v>Law</v>
          </cell>
          <cell r="E195" t="str">
            <v>Space</v>
          </cell>
          <cell r="F195">
            <v>502238.4</v>
          </cell>
          <cell r="G195">
            <v>504310.35</v>
          </cell>
          <cell r="H195">
            <v>-2071.9499999999998</v>
          </cell>
          <cell r="I195">
            <v>1506715.2</v>
          </cell>
          <cell r="J195">
            <v>1506832.35</v>
          </cell>
        </row>
        <row r="196">
          <cell r="B196" t="str">
            <v>PSEG Executive OfficeApplied Labor</v>
          </cell>
          <cell r="C196" t="str">
            <v>Applied Labor</v>
          </cell>
          <cell r="D196" t="str">
            <v>PSEG Executive Office</v>
          </cell>
          <cell r="E196" t="str">
            <v>Applied Labor</v>
          </cell>
          <cell r="F196">
            <v>537.64</v>
          </cell>
          <cell r="G196">
            <v>706.82</v>
          </cell>
          <cell r="H196">
            <v>-169.18</v>
          </cell>
          <cell r="I196">
            <v>1621.89</v>
          </cell>
        </row>
        <row r="197">
          <cell r="B197" t="str">
            <v>PSEG Executive OfficeClient Invest</v>
          </cell>
          <cell r="C197" t="str">
            <v>Client Invest</v>
          </cell>
          <cell r="D197" t="str">
            <v>PSEG Executive Office</v>
          </cell>
          <cell r="E197" t="str">
            <v>Client Investment</v>
          </cell>
          <cell r="F197">
            <v>298061</v>
          </cell>
          <cell r="G197">
            <v>949</v>
          </cell>
          <cell r="H197">
            <v>297112</v>
          </cell>
          <cell r="I197">
            <v>974765</v>
          </cell>
          <cell r="J197">
            <v>975949</v>
          </cell>
        </row>
        <row r="198">
          <cell r="B198" t="str">
            <v>PSEG Executive OfficeDepreciation/Amortization</v>
          </cell>
          <cell r="C198" t="str">
            <v>Depreciation/Amortization</v>
          </cell>
          <cell r="D198" t="str">
            <v>PSEG Executive Office</v>
          </cell>
          <cell r="E198" t="str">
            <v>Depreciation/Amortization</v>
          </cell>
          <cell r="F198">
            <v>62000</v>
          </cell>
          <cell r="G198">
            <v>26875.64</v>
          </cell>
          <cell r="H198">
            <v>35124.36</v>
          </cell>
          <cell r="I198">
            <v>649559</v>
          </cell>
          <cell r="J198">
            <v>645875.64</v>
          </cell>
        </row>
        <row r="199">
          <cell r="B199" t="str">
            <v>PSEG Executive OfficeFleet</v>
          </cell>
          <cell r="C199" t="str">
            <v>Fleet</v>
          </cell>
          <cell r="D199" t="str">
            <v>PSEG Executive Office</v>
          </cell>
          <cell r="E199" t="str">
            <v>Fleet/Other CO Charges</v>
          </cell>
          <cell r="F199">
            <v>3663.26</v>
          </cell>
          <cell r="G199">
            <v>3538.48</v>
          </cell>
          <cell r="H199">
            <v>124.78</v>
          </cell>
          <cell r="I199">
            <v>11079.19</v>
          </cell>
          <cell r="J199">
            <v>10954.41</v>
          </cell>
        </row>
        <row r="200">
          <cell r="B200" t="str">
            <v>PSEG Executive OfficeFringe</v>
          </cell>
          <cell r="C200" t="str">
            <v>Fringe</v>
          </cell>
          <cell r="D200" t="str">
            <v>PSEG Executive Office</v>
          </cell>
          <cell r="E200" t="str">
            <v>Fringe Benefits &amp; Taxes</v>
          </cell>
          <cell r="F200">
            <v>4374023.29</v>
          </cell>
          <cell r="G200">
            <v>4154241.26</v>
          </cell>
          <cell r="H200">
            <v>219782.03</v>
          </cell>
          <cell r="I200">
            <v>14648888.140000001</v>
          </cell>
          <cell r="J200">
            <v>14315241.26</v>
          </cell>
        </row>
        <row r="201">
          <cell r="B201" t="str">
            <v>PSEG Executive OfficeLabor</v>
          </cell>
          <cell r="C201" t="str">
            <v>Labor</v>
          </cell>
          <cell r="D201" t="str">
            <v>PSEG Executive Office</v>
          </cell>
          <cell r="E201" t="str">
            <v>Incurred Labor</v>
          </cell>
          <cell r="F201">
            <v>1942908</v>
          </cell>
          <cell r="G201">
            <v>1749181.82</v>
          </cell>
          <cell r="H201">
            <v>193726.18</v>
          </cell>
          <cell r="I201">
            <v>5899495</v>
          </cell>
          <cell r="J201">
            <v>5620181.8200000003</v>
          </cell>
        </row>
        <row r="202">
          <cell r="B202" t="str">
            <v>PSEG Executive OfficeToolkit</v>
          </cell>
          <cell r="C202" t="str">
            <v>Toolkit</v>
          </cell>
          <cell r="D202" t="str">
            <v>PSEG Executive Office</v>
          </cell>
          <cell r="E202" t="str">
            <v>IT Toolkit</v>
          </cell>
          <cell r="F202">
            <v>3285.24</v>
          </cell>
          <cell r="G202">
            <v>3061.77</v>
          </cell>
          <cell r="H202">
            <v>223.47</v>
          </cell>
          <cell r="I202">
            <v>9854.7199999999993</v>
          </cell>
          <cell r="J202">
            <v>9631.25</v>
          </cell>
        </row>
        <row r="203">
          <cell r="B203" t="str">
            <v>PSEG Executive OfficeMaterial</v>
          </cell>
          <cell r="C203" t="str">
            <v>Material</v>
          </cell>
          <cell r="D203" t="str">
            <v>PSEG Executive Office</v>
          </cell>
          <cell r="E203" t="str">
            <v>Material</v>
          </cell>
          <cell r="F203">
            <v>2680</v>
          </cell>
          <cell r="G203">
            <v>8054.44</v>
          </cell>
          <cell r="H203">
            <v>-5374.44</v>
          </cell>
          <cell r="I203">
            <v>8000</v>
          </cell>
          <cell r="J203">
            <v>13374.44</v>
          </cell>
        </row>
        <row r="204">
          <cell r="B204" t="str">
            <v>PSEG Executive OfficeOther Secondaries</v>
          </cell>
          <cell r="C204" t="str">
            <v>Other Secondaries</v>
          </cell>
          <cell r="D204" t="str">
            <v>PSEG Executive Office</v>
          </cell>
          <cell r="E204" t="str">
            <v>Other Secondary Costs</v>
          </cell>
          <cell r="F204">
            <v>17829.84</v>
          </cell>
          <cell r="G204">
            <v>13223.62</v>
          </cell>
          <cell r="H204">
            <v>4606.22</v>
          </cell>
          <cell r="I204">
            <v>53490.36</v>
          </cell>
          <cell r="J204">
            <v>48884.14</v>
          </cell>
        </row>
        <row r="205">
          <cell r="B205" t="str">
            <v>PSEG Executive OfficeInterest</v>
          </cell>
          <cell r="C205" t="str">
            <v>Interest</v>
          </cell>
          <cell r="D205" t="str">
            <v>PSEG Executive Office</v>
          </cell>
          <cell r="E205" t="str">
            <v>Other Income &amp; Deductions</v>
          </cell>
          <cell r="G205">
            <v>0</v>
          </cell>
          <cell r="H205">
            <v>0</v>
          </cell>
        </row>
        <row r="206">
          <cell r="B206" t="str">
            <v>PSEG Executive OfficeOutside Services</v>
          </cell>
          <cell r="C206" t="str">
            <v>Outside Services</v>
          </cell>
          <cell r="D206" t="str">
            <v>PSEG Executive Office</v>
          </cell>
          <cell r="E206" t="str">
            <v>Outside Services</v>
          </cell>
          <cell r="F206">
            <v>310000</v>
          </cell>
          <cell r="G206">
            <v>19620.439999999999</v>
          </cell>
          <cell r="H206">
            <v>290379.56</v>
          </cell>
          <cell r="I206">
            <v>1060000</v>
          </cell>
          <cell r="J206">
            <v>1359620.44</v>
          </cell>
        </row>
        <row r="207">
          <cell r="B207" t="str">
            <v>PSEG Executive OfficeOther</v>
          </cell>
          <cell r="C207" t="str">
            <v>Other</v>
          </cell>
          <cell r="D207" t="str">
            <v>PSEG Executive Office</v>
          </cell>
          <cell r="E207" t="str">
            <v>Other Primary Expenses</v>
          </cell>
          <cell r="F207">
            <v>465900</v>
          </cell>
          <cell r="G207">
            <v>146325.06</v>
          </cell>
          <cell r="H207">
            <v>319574.94</v>
          </cell>
          <cell r="I207">
            <v>963000</v>
          </cell>
          <cell r="J207">
            <v>796325.06</v>
          </cell>
        </row>
        <row r="208">
          <cell r="B208" t="str">
            <v>PSEG Executive OfficeMulberry/VP Office/Servco</v>
          </cell>
          <cell r="C208" t="str">
            <v>Mulberry/VP Office/Servco</v>
          </cell>
          <cell r="D208" t="str">
            <v>PSEG Executive Office</v>
          </cell>
          <cell r="E208" t="str">
            <v>Internal Settlements</v>
          </cell>
          <cell r="F208">
            <v>0</v>
          </cell>
          <cell r="G208">
            <v>-2500</v>
          </cell>
          <cell r="H208">
            <v>2500</v>
          </cell>
          <cell r="I208">
            <v>0</v>
          </cell>
          <cell r="J208">
            <v>-708.93</v>
          </cell>
        </row>
        <row r="209">
          <cell r="B209" t="str">
            <v>PSEG Executive OfficeHeadquarter Costs</v>
          </cell>
          <cell r="C209" t="str">
            <v>Headquarter Costs</v>
          </cell>
          <cell r="D209" t="str">
            <v>PSEG Executive Office</v>
          </cell>
          <cell r="E209" t="str">
            <v>Space</v>
          </cell>
          <cell r="F209">
            <v>125080.8</v>
          </cell>
          <cell r="G209">
            <v>124325.55</v>
          </cell>
          <cell r="H209">
            <v>755.25</v>
          </cell>
          <cell r="I209">
            <v>375242.4</v>
          </cell>
          <cell r="J209">
            <v>374487.15</v>
          </cell>
        </row>
        <row r="210">
          <cell r="B210" t="str">
            <v>ProcurementApplied Labor</v>
          </cell>
          <cell r="C210" t="str">
            <v>Applied Labor</v>
          </cell>
          <cell r="D210" t="str">
            <v>Procurement</v>
          </cell>
          <cell r="E210" t="str">
            <v>Applied Labor</v>
          </cell>
          <cell r="F210">
            <v>439.9</v>
          </cell>
          <cell r="G210">
            <v>-47282.43</v>
          </cell>
          <cell r="H210">
            <v>47722.33</v>
          </cell>
          <cell r="I210">
            <v>1327</v>
          </cell>
        </row>
        <row r="211">
          <cell r="B211" t="str">
            <v>ProcurementClient Invest</v>
          </cell>
          <cell r="C211" t="str">
            <v>Client Invest</v>
          </cell>
          <cell r="D211" t="str">
            <v>Procurement</v>
          </cell>
          <cell r="E211" t="str">
            <v>Client Investment</v>
          </cell>
          <cell r="G211">
            <v>195</v>
          </cell>
          <cell r="H211">
            <v>-195</v>
          </cell>
          <cell r="J211">
            <v>195</v>
          </cell>
        </row>
        <row r="212">
          <cell r="B212" t="str">
            <v>ProcurementDAS</v>
          </cell>
          <cell r="C212" t="str">
            <v>DAS</v>
          </cell>
          <cell r="D212" t="str">
            <v>Procurement</v>
          </cell>
          <cell r="E212" t="str">
            <v>DAS</v>
          </cell>
          <cell r="F212">
            <v>38872</v>
          </cell>
          <cell r="G212">
            <v>38872</v>
          </cell>
          <cell r="H212">
            <v>0</v>
          </cell>
          <cell r="I212">
            <v>116621</v>
          </cell>
          <cell r="J212">
            <v>116508</v>
          </cell>
        </row>
        <row r="213">
          <cell r="B213" t="str">
            <v>ProcurementDepreciation/Amortization</v>
          </cell>
          <cell r="C213" t="str">
            <v>Depreciation/Amortization</v>
          </cell>
          <cell r="D213" t="str">
            <v>Procurement</v>
          </cell>
          <cell r="E213" t="str">
            <v>Depreciation/Amortization</v>
          </cell>
          <cell r="F213">
            <v>10462.959999999999</v>
          </cell>
          <cell r="G213">
            <v>16794</v>
          </cell>
          <cell r="H213">
            <v>-6331.04</v>
          </cell>
          <cell r="I213">
            <v>31389</v>
          </cell>
          <cell r="J213">
            <v>31392</v>
          </cell>
        </row>
        <row r="214">
          <cell r="B214" t="str">
            <v>ProcurementFleet</v>
          </cell>
          <cell r="C214" t="str">
            <v>Fleet</v>
          </cell>
          <cell r="D214" t="str">
            <v>Procurement</v>
          </cell>
          <cell r="E214" t="str">
            <v>Fleet/Other CO Charges</v>
          </cell>
          <cell r="F214">
            <v>3375.49</v>
          </cell>
          <cell r="G214">
            <v>1764.48</v>
          </cell>
          <cell r="H214">
            <v>1611.01</v>
          </cell>
          <cell r="I214">
            <v>10199.6</v>
          </cell>
          <cell r="J214">
            <v>10200.26</v>
          </cell>
        </row>
        <row r="215">
          <cell r="B215" t="str">
            <v>ProcurementFringe</v>
          </cell>
          <cell r="C215" t="str">
            <v>Fringe</v>
          </cell>
          <cell r="D215" t="str">
            <v>Procurement</v>
          </cell>
          <cell r="E215" t="str">
            <v>Fringe Benefits &amp; Taxes</v>
          </cell>
          <cell r="F215">
            <v>938712.61</v>
          </cell>
          <cell r="G215">
            <v>934303</v>
          </cell>
          <cell r="H215">
            <v>4409.6099999999997</v>
          </cell>
          <cell r="I215">
            <v>2885721.49</v>
          </cell>
          <cell r="J215">
            <v>2885721.72</v>
          </cell>
        </row>
        <row r="216">
          <cell r="B216" t="str">
            <v>ProcurementLabor</v>
          </cell>
          <cell r="C216" t="str">
            <v>Labor</v>
          </cell>
          <cell r="D216" t="str">
            <v>Procurement</v>
          </cell>
          <cell r="E216" t="str">
            <v>Incurred Labor</v>
          </cell>
          <cell r="F216">
            <v>3203362</v>
          </cell>
          <cell r="G216">
            <v>3047926.67</v>
          </cell>
          <cell r="H216">
            <v>155435.32999999999</v>
          </cell>
          <cell r="I216">
            <v>9860628</v>
          </cell>
          <cell r="J216">
            <v>9860627.6699999999</v>
          </cell>
        </row>
        <row r="217">
          <cell r="B217" t="str">
            <v>ProcurementToolkit</v>
          </cell>
          <cell r="C217" t="str">
            <v>Toolkit</v>
          </cell>
          <cell r="D217" t="str">
            <v>Procurement</v>
          </cell>
          <cell r="E217" t="str">
            <v>IT Toolkit</v>
          </cell>
          <cell r="F217">
            <v>22115.279999999999</v>
          </cell>
          <cell r="G217">
            <v>22017.85</v>
          </cell>
          <cell r="H217">
            <v>97.43</v>
          </cell>
          <cell r="I217">
            <v>66397.289999999994</v>
          </cell>
          <cell r="J217">
            <v>65702.259999999995</v>
          </cell>
        </row>
        <row r="218">
          <cell r="B218" t="str">
            <v>ProcurementMaterial</v>
          </cell>
          <cell r="C218" t="str">
            <v>Material</v>
          </cell>
          <cell r="D218" t="str">
            <v>Procurement</v>
          </cell>
          <cell r="E218" t="str">
            <v>Material</v>
          </cell>
          <cell r="F218">
            <v>4271.71</v>
          </cell>
          <cell r="G218">
            <v>4137.8599999999997</v>
          </cell>
          <cell r="H218">
            <v>133.85</v>
          </cell>
          <cell r="I218">
            <v>13135.01</v>
          </cell>
          <cell r="J218">
            <v>13135.37</v>
          </cell>
        </row>
        <row r="219">
          <cell r="B219" t="str">
            <v>ProcurementOther Secondaries</v>
          </cell>
          <cell r="C219" t="str">
            <v>Other Secondaries</v>
          </cell>
          <cell r="D219" t="str">
            <v>Procurement</v>
          </cell>
          <cell r="E219" t="str">
            <v>Other Secondary Costs</v>
          </cell>
          <cell r="F219">
            <v>12888.32</v>
          </cell>
          <cell r="G219">
            <v>10327.08</v>
          </cell>
          <cell r="H219">
            <v>2561.2399999999998</v>
          </cell>
          <cell r="I219">
            <v>38659.879999999997</v>
          </cell>
          <cell r="J219">
            <v>38727.64</v>
          </cell>
        </row>
        <row r="220">
          <cell r="B220" t="str">
            <v>ProcurementInterest</v>
          </cell>
          <cell r="C220" t="str">
            <v>Interest</v>
          </cell>
          <cell r="D220" t="str">
            <v>Procurement</v>
          </cell>
          <cell r="E220" t="str">
            <v>Other Income &amp; Deductions</v>
          </cell>
          <cell r="G220">
            <v>1125</v>
          </cell>
          <cell r="H220">
            <v>-1125</v>
          </cell>
          <cell r="J220">
            <v>330</v>
          </cell>
        </row>
        <row r="221">
          <cell r="B221" t="str">
            <v>ProcurementOutside Services</v>
          </cell>
          <cell r="C221" t="str">
            <v>Outside Services</v>
          </cell>
          <cell r="D221" t="str">
            <v>Procurement</v>
          </cell>
          <cell r="E221" t="str">
            <v>Outside Services</v>
          </cell>
          <cell r="F221">
            <v>654087.5</v>
          </cell>
          <cell r="G221">
            <v>505025.38</v>
          </cell>
          <cell r="H221">
            <v>149062.12</v>
          </cell>
          <cell r="I221">
            <v>1134675</v>
          </cell>
          <cell r="J221">
            <v>1134675.3799999999</v>
          </cell>
        </row>
        <row r="222">
          <cell r="B222" t="str">
            <v>ProcurementOther</v>
          </cell>
          <cell r="C222" t="str">
            <v>Other</v>
          </cell>
          <cell r="D222" t="str">
            <v>Procurement</v>
          </cell>
          <cell r="E222" t="str">
            <v>Other Primary Expenses</v>
          </cell>
          <cell r="F222">
            <v>123493.92</v>
          </cell>
          <cell r="G222">
            <v>102165.97</v>
          </cell>
          <cell r="H222">
            <v>21327.95</v>
          </cell>
          <cell r="I222">
            <v>294663.94</v>
          </cell>
          <cell r="J222">
            <v>294664.45</v>
          </cell>
        </row>
        <row r="223">
          <cell r="B223" t="str">
            <v>ProcurementMulberry/VP Office/Servco</v>
          </cell>
          <cell r="C223" t="str">
            <v>Mulberry/VP Office/Servco</v>
          </cell>
          <cell r="D223" t="str">
            <v>Procurement</v>
          </cell>
          <cell r="E223" t="str">
            <v>Internal Settlements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1152.05</v>
          </cell>
        </row>
        <row r="224">
          <cell r="B224" t="str">
            <v>ProcurementHeadquarter Costs</v>
          </cell>
          <cell r="C224" t="str">
            <v>Headquarter Costs</v>
          </cell>
          <cell r="D224" t="str">
            <v>Procurement</v>
          </cell>
          <cell r="E224" t="str">
            <v>Space</v>
          </cell>
          <cell r="F224">
            <v>378286.2</v>
          </cell>
          <cell r="G224">
            <v>398757.75</v>
          </cell>
          <cell r="H224">
            <v>-20471.55</v>
          </cell>
          <cell r="I224">
            <v>1134858.6000000001</v>
          </cell>
          <cell r="J224">
            <v>1135451.75</v>
          </cell>
        </row>
        <row r="225">
          <cell r="B225" t="str">
            <v>Service Company Misc. AccountingDepreciation/Amortization</v>
          </cell>
          <cell r="C225" t="str">
            <v>Depreciation/Amortization</v>
          </cell>
          <cell r="D225" t="str">
            <v>Service Company Misc. Accounting</v>
          </cell>
          <cell r="E225" t="str">
            <v>Depreciation/Amortization</v>
          </cell>
          <cell r="G225">
            <v>972</v>
          </cell>
          <cell r="H225">
            <v>-972</v>
          </cell>
          <cell r="J225">
            <v>2916</v>
          </cell>
        </row>
        <row r="226">
          <cell r="B226" t="str">
            <v>Service Company Misc. AccountingFringe</v>
          </cell>
          <cell r="C226" t="str">
            <v>Fringe</v>
          </cell>
          <cell r="D226" t="str">
            <v>Service Company Misc. Accounting</v>
          </cell>
          <cell r="E226" t="str">
            <v>Fringe Benefits &amp; Taxes</v>
          </cell>
          <cell r="F226">
            <v>281738.75</v>
          </cell>
          <cell r="G226">
            <v>211592.13</v>
          </cell>
          <cell r="H226">
            <v>70146.62</v>
          </cell>
          <cell r="I226">
            <v>791399.91</v>
          </cell>
          <cell r="J226">
            <v>619814.98</v>
          </cell>
        </row>
        <row r="227">
          <cell r="B227" t="str">
            <v>Service Company Misc. AccountingLabor</v>
          </cell>
          <cell r="C227" t="str">
            <v>Labor</v>
          </cell>
          <cell r="D227" t="str">
            <v>Service Company Misc. Accounting</v>
          </cell>
          <cell r="E227" t="str">
            <v>Incurred Labor</v>
          </cell>
          <cell r="F227">
            <v>249000</v>
          </cell>
          <cell r="G227">
            <v>736017.57</v>
          </cell>
          <cell r="H227">
            <v>-487017.57</v>
          </cell>
          <cell r="I227">
            <v>900000</v>
          </cell>
          <cell r="J227">
            <v>966404.57</v>
          </cell>
        </row>
        <row r="228">
          <cell r="B228" t="str">
            <v>Service Company Misc. AccountingInterest</v>
          </cell>
          <cell r="C228" t="str">
            <v>Interest</v>
          </cell>
          <cell r="D228" t="str">
            <v>Service Company Misc. Accounting</v>
          </cell>
          <cell r="E228" t="str">
            <v>Interest</v>
          </cell>
          <cell r="F228">
            <v>2757500.01</v>
          </cell>
          <cell r="G228">
            <v>2859152.62</v>
          </cell>
          <cell r="H228">
            <v>-101652.61</v>
          </cell>
          <cell r="I228">
            <v>8857135.1099999994</v>
          </cell>
          <cell r="J228">
            <v>8856767.3300000001</v>
          </cell>
        </row>
        <row r="229">
          <cell r="B229" t="str">
            <v>Service Company Misc. AccountingMaterial</v>
          </cell>
          <cell r="C229" t="str">
            <v>Material</v>
          </cell>
          <cell r="D229" t="str">
            <v>Service Company Misc. Accounting</v>
          </cell>
          <cell r="E229" t="str">
            <v>Material</v>
          </cell>
          <cell r="G229">
            <v>27140</v>
          </cell>
          <cell r="H229">
            <v>-27140</v>
          </cell>
          <cell r="J229">
            <v>27140</v>
          </cell>
        </row>
        <row r="230">
          <cell r="B230" t="str">
            <v>Service Company Misc. AccountingInterest</v>
          </cell>
          <cell r="C230" t="str">
            <v>Interest</v>
          </cell>
          <cell r="D230" t="str">
            <v>Service Company Misc. Accounting</v>
          </cell>
          <cell r="E230" t="str">
            <v>Other Income &amp; Deductions</v>
          </cell>
          <cell r="F230">
            <v>-433000</v>
          </cell>
          <cell r="G230">
            <v>222878.31</v>
          </cell>
          <cell r="H230">
            <v>-655878.31000000006</v>
          </cell>
          <cell r="I230">
            <v>-1300000</v>
          </cell>
          <cell r="J230">
            <v>222878.31</v>
          </cell>
        </row>
        <row r="231">
          <cell r="B231" t="str">
            <v>Service Company Misc. AccountingOutside Services</v>
          </cell>
          <cell r="C231" t="str">
            <v>Outside Services</v>
          </cell>
          <cell r="D231" t="str">
            <v>Service Company Misc. Accounting</v>
          </cell>
          <cell r="E231" t="str">
            <v>Outside Services</v>
          </cell>
          <cell r="G231">
            <v>-19030.48</v>
          </cell>
          <cell r="H231">
            <v>19030.48</v>
          </cell>
          <cell r="I231">
            <v>-23000</v>
          </cell>
          <cell r="J231">
            <v>-91720.48</v>
          </cell>
        </row>
        <row r="232">
          <cell r="B232" t="str">
            <v>Service Company Misc. AccountingOther</v>
          </cell>
          <cell r="C232" t="str">
            <v>Other</v>
          </cell>
          <cell r="D232" t="str">
            <v>Service Company Misc. Accounting</v>
          </cell>
          <cell r="E232" t="str">
            <v>Other Primary Expenses</v>
          </cell>
          <cell r="G232">
            <v>52281.24</v>
          </cell>
          <cell r="H232">
            <v>-52281.24</v>
          </cell>
          <cell r="J232">
            <v>52281.24</v>
          </cell>
        </row>
        <row r="233">
          <cell r="B233" t="str">
            <v>Service Company Misc. AccountingMulberry/VP Office/Servco</v>
          </cell>
          <cell r="C233" t="str">
            <v>Mulberry/VP Office/Servco</v>
          </cell>
          <cell r="D233" t="str">
            <v>Service Company Misc. Accounting</v>
          </cell>
          <cell r="E233" t="str">
            <v>Internal Settlements</v>
          </cell>
          <cell r="F233">
            <v>0</v>
          </cell>
          <cell r="G233">
            <v>1491189.96</v>
          </cell>
          <cell r="H233">
            <v>-1491189.96</v>
          </cell>
          <cell r="I233">
            <v>0</v>
          </cell>
          <cell r="J233">
            <v>1491069.06</v>
          </cell>
        </row>
        <row r="234">
          <cell r="B234" t="str">
            <v>Service Company Misc. AccountingIncome Tax</v>
          </cell>
          <cell r="C234" t="str">
            <v>Income Tax</v>
          </cell>
          <cell r="D234" t="str">
            <v>Service Company Misc. Accounting</v>
          </cell>
          <cell r="E234" t="str">
            <v>Taxes</v>
          </cell>
          <cell r="F234">
            <v>218000</v>
          </cell>
          <cell r="G234">
            <v>179159</v>
          </cell>
          <cell r="H234">
            <v>38841</v>
          </cell>
          <cell r="I234">
            <v>871912</v>
          </cell>
          <cell r="J234">
            <v>833071</v>
          </cell>
        </row>
        <row r="235">
          <cell r="B235" t="str">
            <v>Service Company Overhead PoolInterest</v>
          </cell>
          <cell r="C235" t="str">
            <v>Interest</v>
          </cell>
          <cell r="D235" t="str">
            <v>Service Company Overhead Pool</v>
          </cell>
          <cell r="E235" t="str">
            <v>Interest</v>
          </cell>
          <cell r="G235">
            <v>84953.26</v>
          </cell>
          <cell r="H235">
            <v>-84953.26</v>
          </cell>
          <cell r="J235">
            <v>84953.26</v>
          </cell>
        </row>
        <row r="236">
          <cell r="B236" t="str">
            <v>Service Company Overhead PoolOutside Services</v>
          </cell>
          <cell r="C236" t="str">
            <v>Outside Services</v>
          </cell>
          <cell r="D236" t="str">
            <v>Service Company Overhead Pool</v>
          </cell>
          <cell r="E236" t="str">
            <v>Outside Services</v>
          </cell>
          <cell r="G236">
            <v>0</v>
          </cell>
          <cell r="H236">
            <v>0</v>
          </cell>
        </row>
        <row r="237">
          <cell r="B237" t="str">
            <v>Service Company Misc. AccountingMulberry/VP Office/Servco</v>
          </cell>
          <cell r="C237" t="str">
            <v>Mulberry/VP Office/Servco</v>
          </cell>
          <cell r="D237" t="str">
            <v>Service Company Residual</v>
          </cell>
          <cell r="E237" t="str">
            <v>Internal Settlements</v>
          </cell>
          <cell r="G237">
            <v>-1174.9000000000001</v>
          </cell>
          <cell r="H237">
            <v>1174.9000000000001</v>
          </cell>
          <cell r="J237">
            <v>-1054</v>
          </cell>
        </row>
        <row r="238">
          <cell r="B238" t="e">
            <v>#N/A</v>
          </cell>
          <cell r="C238" t="str">
            <v>Fringe</v>
          </cell>
          <cell r="D238" t="str">
            <v>PSEG Services Pension &amp; OPEB</v>
          </cell>
          <cell r="E238" t="str">
            <v>Fringe Benefits &amp; Taxes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B239" t="str">
            <v>Treasury Mgmt SvcsApplied Labor</v>
          </cell>
          <cell r="C239" t="str">
            <v>Applied Labor</v>
          </cell>
          <cell r="D239" t="str">
            <v>Treasury Mgmt Svcs</v>
          </cell>
          <cell r="E239" t="str">
            <v>Applied Labor</v>
          </cell>
          <cell r="F239">
            <v>-27051.77</v>
          </cell>
          <cell r="G239">
            <v>12498.08</v>
          </cell>
          <cell r="H239">
            <v>-39549.85</v>
          </cell>
          <cell r="I239">
            <v>-82750.179999999993</v>
          </cell>
        </row>
        <row r="240">
          <cell r="B240" t="str">
            <v>Treasury Mgmt SvcsDAS</v>
          </cell>
          <cell r="C240" t="str">
            <v>DAS</v>
          </cell>
          <cell r="D240" t="str">
            <v>Treasury Mgmt Svcs</v>
          </cell>
          <cell r="E240" t="str">
            <v>DAS</v>
          </cell>
          <cell r="F240">
            <v>52196</v>
          </cell>
          <cell r="G240">
            <v>52196</v>
          </cell>
          <cell r="H240">
            <v>0</v>
          </cell>
          <cell r="I240">
            <v>156586</v>
          </cell>
          <cell r="J240">
            <v>156586.07999999999</v>
          </cell>
        </row>
        <row r="241">
          <cell r="B241" t="str">
            <v>Treasury Mgmt SvcsDepreciation/Amortization</v>
          </cell>
          <cell r="C241" t="str">
            <v>Depreciation/Amortization</v>
          </cell>
          <cell r="D241" t="str">
            <v>Treasury Mgmt Svcs</v>
          </cell>
          <cell r="E241" t="str">
            <v>Depreciation/Amortization</v>
          </cell>
          <cell r="F241">
            <v>1160244.3</v>
          </cell>
          <cell r="G241">
            <v>1150022.28</v>
          </cell>
          <cell r="H241">
            <v>10222.02</v>
          </cell>
          <cell r="I241">
            <v>3480739.9</v>
          </cell>
          <cell r="J241">
            <v>3479949.64</v>
          </cell>
        </row>
        <row r="242">
          <cell r="B242" t="str">
            <v>Treasury Mgmt SvcsFleet</v>
          </cell>
          <cell r="C242" t="str">
            <v>Fleet</v>
          </cell>
          <cell r="D242" t="str">
            <v>Treasury Mgmt Svcs</v>
          </cell>
          <cell r="E242" t="str">
            <v>Fleet/Other CO Charges</v>
          </cell>
          <cell r="F242">
            <v>147267.96</v>
          </cell>
          <cell r="G242">
            <v>138130.09</v>
          </cell>
          <cell r="H242">
            <v>9137.8700000000008</v>
          </cell>
          <cell r="I242">
            <v>441950.18</v>
          </cell>
          <cell r="J242">
            <v>432812.31</v>
          </cell>
        </row>
        <row r="243">
          <cell r="B243" t="str">
            <v>Treasury Mgmt SvcsFringe</v>
          </cell>
          <cell r="C243" t="str">
            <v>Fringe</v>
          </cell>
          <cell r="D243" t="str">
            <v>Treasury Mgmt Svcs</v>
          </cell>
          <cell r="E243" t="str">
            <v>Fringe Benefits &amp; Taxes</v>
          </cell>
          <cell r="F243">
            <v>513199.86</v>
          </cell>
          <cell r="G243">
            <v>600473.68999999994</v>
          </cell>
          <cell r="H243">
            <v>-87273.83</v>
          </cell>
          <cell r="I243">
            <v>1573549.17</v>
          </cell>
          <cell r="J243">
            <v>1623975.07</v>
          </cell>
        </row>
        <row r="244">
          <cell r="B244" t="str">
            <v>Treasury Mgmt SvcsLabor</v>
          </cell>
          <cell r="C244" t="str">
            <v>Labor</v>
          </cell>
          <cell r="D244" t="str">
            <v>Treasury Mgmt Svcs</v>
          </cell>
          <cell r="E244" t="str">
            <v>Incurred Labor</v>
          </cell>
          <cell r="F244">
            <v>1980778</v>
          </cell>
          <cell r="G244">
            <v>1873908.5</v>
          </cell>
          <cell r="H244">
            <v>106869.5</v>
          </cell>
          <cell r="I244">
            <v>5649807</v>
          </cell>
          <cell r="J244">
            <v>5575326</v>
          </cell>
        </row>
        <row r="245">
          <cell r="B245" t="str">
            <v>Treasury Mgmt SvcsInterest</v>
          </cell>
          <cell r="C245" t="str">
            <v>Interest</v>
          </cell>
          <cell r="D245" t="str">
            <v>Treasury Mgmt Svcs</v>
          </cell>
          <cell r="E245" t="str">
            <v>Interest</v>
          </cell>
          <cell r="F245">
            <v>733666.68</v>
          </cell>
          <cell r="G245">
            <v>733666.68</v>
          </cell>
          <cell r="H245">
            <v>0</v>
          </cell>
          <cell r="I245">
            <v>2201000.04</v>
          </cell>
          <cell r="J245">
            <v>2201000.04</v>
          </cell>
        </row>
        <row r="246">
          <cell r="B246" t="str">
            <v>Treasury Mgmt SvcsToolkit</v>
          </cell>
          <cell r="C246" t="str">
            <v>Toolkit</v>
          </cell>
          <cell r="D246" t="str">
            <v>Treasury Mgmt Svcs</v>
          </cell>
          <cell r="E246" t="str">
            <v>IT Toolkit</v>
          </cell>
          <cell r="F246">
            <v>11395.24</v>
          </cell>
          <cell r="G246">
            <v>12381.6</v>
          </cell>
          <cell r="H246">
            <v>-986.36</v>
          </cell>
          <cell r="I246">
            <v>34179.72</v>
          </cell>
          <cell r="J246">
            <v>35031.72</v>
          </cell>
        </row>
        <row r="247">
          <cell r="B247" t="str">
            <v>Treasury Mgmt SvcsMaterial</v>
          </cell>
          <cell r="C247" t="str">
            <v>Material</v>
          </cell>
          <cell r="D247" t="str">
            <v>Treasury Mgmt Svcs</v>
          </cell>
          <cell r="E247" t="str">
            <v>Material</v>
          </cell>
          <cell r="F247">
            <v>137833.96</v>
          </cell>
          <cell r="G247">
            <v>185156.13</v>
          </cell>
          <cell r="H247">
            <v>-47322.17</v>
          </cell>
          <cell r="I247">
            <v>413499.88</v>
          </cell>
          <cell r="J247">
            <v>413500.21</v>
          </cell>
        </row>
        <row r="248">
          <cell r="B248" t="str">
            <v>Treasury Mgmt SvcsOther Secondaries</v>
          </cell>
          <cell r="C248" t="str">
            <v>Other Secondaries</v>
          </cell>
          <cell r="D248" t="str">
            <v>Treasury Mgmt Svcs</v>
          </cell>
          <cell r="E248" t="str">
            <v>Other Secondary Costs</v>
          </cell>
          <cell r="F248">
            <v>846916.64</v>
          </cell>
          <cell r="G248">
            <v>846352.94</v>
          </cell>
          <cell r="H248">
            <v>563.70000000000005</v>
          </cell>
          <cell r="I248">
            <v>2540738.48</v>
          </cell>
          <cell r="J248">
            <v>2539364.48</v>
          </cell>
        </row>
        <row r="249">
          <cell r="B249" t="str">
            <v>Treasury Mgmt SvcsOutside Services</v>
          </cell>
          <cell r="C249" t="str">
            <v>Outside Services</v>
          </cell>
          <cell r="D249" t="str">
            <v>Treasury Mgmt Svcs</v>
          </cell>
          <cell r="E249" t="str">
            <v>Outside Services</v>
          </cell>
          <cell r="F249">
            <v>1930587.83</v>
          </cell>
          <cell r="G249">
            <v>1937246.12</v>
          </cell>
          <cell r="H249">
            <v>-6658.29</v>
          </cell>
          <cell r="I249">
            <v>5100859.83</v>
          </cell>
          <cell r="J249">
            <v>5200860.0199999996</v>
          </cell>
        </row>
        <row r="250">
          <cell r="B250" t="str">
            <v>Treasury Mgmt SvcsOther</v>
          </cell>
          <cell r="C250" t="str">
            <v>Other</v>
          </cell>
          <cell r="D250" t="str">
            <v>Treasury Mgmt Svcs</v>
          </cell>
          <cell r="E250" t="str">
            <v>Other Primary Expenses</v>
          </cell>
          <cell r="F250">
            <v>8416122.1600000001</v>
          </cell>
          <cell r="G250">
            <v>8217936.6299999999</v>
          </cell>
          <cell r="H250">
            <v>198185.53</v>
          </cell>
          <cell r="I250">
            <v>25564945.289999999</v>
          </cell>
          <cell r="J250">
            <v>25459002.469999999</v>
          </cell>
        </row>
        <row r="251">
          <cell r="B251" t="str">
            <v>Treasury Mgmt SvcsReal Estate Tax</v>
          </cell>
          <cell r="C251" t="str">
            <v>Real Estate Tax</v>
          </cell>
          <cell r="D251" t="str">
            <v>Treasury Mgmt Svcs</v>
          </cell>
          <cell r="E251" t="str">
            <v>Real Estate Taxes</v>
          </cell>
          <cell r="F251">
            <v>53333.32</v>
          </cell>
          <cell r="G251">
            <v>55024</v>
          </cell>
          <cell r="H251">
            <v>-1690.68</v>
          </cell>
          <cell r="I251">
            <v>159999.96</v>
          </cell>
          <cell r="J251">
            <v>161690.64000000001</v>
          </cell>
        </row>
        <row r="252">
          <cell r="B252" t="str">
            <v>Treasury Mgmt SvcsMulberry/VP Office/Servco</v>
          </cell>
          <cell r="C252" t="str">
            <v>Mulberry/VP Office/Servco</v>
          </cell>
          <cell r="D252" t="str">
            <v>Treasury Mgmt Svcs</v>
          </cell>
          <cell r="E252" t="str">
            <v>Internal Settlements</v>
          </cell>
          <cell r="F252">
            <v>0</v>
          </cell>
          <cell r="G252">
            <v>-788.31</v>
          </cell>
          <cell r="H252">
            <v>788.31</v>
          </cell>
          <cell r="I252">
            <v>0</v>
          </cell>
          <cell r="J252">
            <v>-43988.68</v>
          </cell>
        </row>
        <row r="253">
          <cell r="B253" t="str">
            <v>Treasury Mgmt SvcsHeadquarter Costs</v>
          </cell>
          <cell r="C253" t="str">
            <v>Headquarter Costs</v>
          </cell>
          <cell r="D253" t="str">
            <v>Treasury Mgmt Svcs</v>
          </cell>
          <cell r="E253" t="str">
            <v>Space</v>
          </cell>
          <cell r="F253">
            <v>608805.6</v>
          </cell>
          <cell r="G253">
            <v>612091.65</v>
          </cell>
          <cell r="H253">
            <v>-3286.05</v>
          </cell>
          <cell r="I253">
            <v>1826416.8</v>
          </cell>
          <cell r="J253">
            <v>1832922.93</v>
          </cell>
        </row>
        <row r="254">
          <cell r="B254" t="str">
            <v>Treasury Mgmt SvcsMulberry/VP Office/Servco</v>
          </cell>
          <cell r="C254" t="str">
            <v>Mulberry/VP Office/Servco</v>
          </cell>
          <cell r="D254" t="str">
            <v>Treasury Mgmt Svcs</v>
          </cell>
          <cell r="E254" t="str">
            <v>VP Office Assessments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-0.01</v>
          </cell>
        </row>
        <row r="255">
          <cell r="B255" t="str">
            <v>PSE&amp;G Dedicated FinanceApplied Labor</v>
          </cell>
          <cell r="C255" t="str">
            <v>Applied Labor</v>
          </cell>
          <cell r="D255" t="str">
            <v>PSE&amp;G Dedicated Finance</v>
          </cell>
          <cell r="E255" t="str">
            <v>Applied Labor</v>
          </cell>
          <cell r="F255">
            <v>0</v>
          </cell>
          <cell r="G255">
            <v>-2338.4699999999998</v>
          </cell>
          <cell r="H255">
            <v>2338.4699999999998</v>
          </cell>
          <cell r="I255">
            <v>0</v>
          </cell>
        </row>
        <row r="256">
          <cell r="B256" t="str">
            <v>PSE&amp;G Dedicated FinanceDepreciation/Amortization</v>
          </cell>
          <cell r="C256" t="str">
            <v>Depreciation/Amortization</v>
          </cell>
          <cell r="D256" t="str">
            <v>PSE&amp;G Dedicated Finance</v>
          </cell>
          <cell r="E256" t="str">
            <v>Depreciation/Amortization</v>
          </cell>
          <cell r="F256">
            <v>8000</v>
          </cell>
          <cell r="G256">
            <v>7539</v>
          </cell>
          <cell r="H256">
            <v>461</v>
          </cell>
          <cell r="I256">
            <v>24000</v>
          </cell>
          <cell r="J256">
            <v>23539</v>
          </cell>
        </row>
        <row r="257">
          <cell r="B257" t="str">
            <v>PSE&amp;G Dedicated FinanceFleet</v>
          </cell>
          <cell r="C257" t="str">
            <v>Fleet</v>
          </cell>
          <cell r="D257" t="str">
            <v>PSE&amp;G Dedicated Finance</v>
          </cell>
          <cell r="E257" t="str">
            <v>Fleet/Other CO Charges</v>
          </cell>
          <cell r="G257">
            <v>553.6</v>
          </cell>
          <cell r="H257">
            <v>-553.6</v>
          </cell>
          <cell r="J257">
            <v>553.6</v>
          </cell>
        </row>
        <row r="258">
          <cell r="B258" t="str">
            <v>PSE&amp;G Dedicated FinanceFringe</v>
          </cell>
          <cell r="C258" t="str">
            <v>Fringe</v>
          </cell>
          <cell r="D258" t="str">
            <v>PSE&amp;G Dedicated Finance</v>
          </cell>
          <cell r="E258" t="str">
            <v>Fringe Benefits &amp; Taxes</v>
          </cell>
          <cell r="F258">
            <v>631110.53</v>
          </cell>
          <cell r="G258">
            <v>757274.86</v>
          </cell>
          <cell r="H258">
            <v>-126164.33</v>
          </cell>
          <cell r="I258">
            <v>1945017.82</v>
          </cell>
          <cell r="J258">
            <v>2071182.15</v>
          </cell>
        </row>
        <row r="259">
          <cell r="B259" t="str">
            <v>PSE&amp;G Dedicated FinanceLabor</v>
          </cell>
          <cell r="C259" t="str">
            <v>Labor</v>
          </cell>
          <cell r="D259" t="str">
            <v>PSE&amp;G Dedicated Finance</v>
          </cell>
          <cell r="E259" t="str">
            <v>Incurred Labor</v>
          </cell>
          <cell r="F259">
            <v>1958860</v>
          </cell>
          <cell r="G259">
            <v>2014335.5</v>
          </cell>
          <cell r="H259">
            <v>-55475.5</v>
          </cell>
          <cell r="I259">
            <v>6006982</v>
          </cell>
          <cell r="J259">
            <v>6066457.5</v>
          </cell>
        </row>
        <row r="260">
          <cell r="B260" t="str">
            <v>PSE&amp;G Dedicated FinanceToolkit</v>
          </cell>
          <cell r="C260" t="str">
            <v>Toolkit</v>
          </cell>
          <cell r="D260" t="str">
            <v>PSE&amp;G Dedicated Finance</v>
          </cell>
          <cell r="E260" t="str">
            <v>IT Toolkit</v>
          </cell>
          <cell r="F260">
            <v>7786.92</v>
          </cell>
          <cell r="G260">
            <v>6672.14</v>
          </cell>
          <cell r="H260">
            <v>1114.78</v>
          </cell>
          <cell r="I260">
            <v>23334.78</v>
          </cell>
          <cell r="J260">
            <v>22220</v>
          </cell>
        </row>
        <row r="261">
          <cell r="B261" t="str">
            <v>PSE&amp;G Dedicated FinanceMaterial</v>
          </cell>
          <cell r="C261" t="str">
            <v>Material</v>
          </cell>
          <cell r="D261" t="str">
            <v>PSE&amp;G Dedicated Finance</v>
          </cell>
          <cell r="E261" t="str">
            <v>Material</v>
          </cell>
          <cell r="F261">
            <v>1850</v>
          </cell>
          <cell r="G261">
            <v>1074.27</v>
          </cell>
          <cell r="H261">
            <v>775.73</v>
          </cell>
          <cell r="I261">
            <v>6000</v>
          </cell>
          <cell r="J261">
            <v>5224.2700000000004</v>
          </cell>
        </row>
        <row r="262">
          <cell r="B262" t="str">
            <v>PSE&amp;G Dedicated FinanceOther Secondaries</v>
          </cell>
          <cell r="C262" t="str">
            <v>Other Secondaries</v>
          </cell>
          <cell r="D262" t="str">
            <v>PSE&amp;G Dedicated Finance</v>
          </cell>
          <cell r="E262" t="str">
            <v>Other Secondary Costs</v>
          </cell>
          <cell r="F262">
            <v>11289.92</v>
          </cell>
          <cell r="G262">
            <v>2753.52</v>
          </cell>
          <cell r="H262">
            <v>8536.4</v>
          </cell>
          <cell r="I262">
            <v>33873.480000000003</v>
          </cell>
          <cell r="J262">
            <v>25337.08</v>
          </cell>
        </row>
        <row r="263">
          <cell r="B263" t="str">
            <v>PSE&amp;G Dedicated FinanceOutside Services</v>
          </cell>
          <cell r="C263" t="str">
            <v>Outside Services</v>
          </cell>
          <cell r="D263" t="str">
            <v>PSE&amp;G Dedicated Finance</v>
          </cell>
          <cell r="E263" t="str">
            <v>Outside Services</v>
          </cell>
          <cell r="F263">
            <v>128800</v>
          </cell>
          <cell r="G263">
            <v>166860.97</v>
          </cell>
          <cell r="H263">
            <v>-38060.97</v>
          </cell>
          <cell r="I263">
            <v>386758</v>
          </cell>
          <cell r="J263">
            <v>360060.97</v>
          </cell>
        </row>
        <row r="264">
          <cell r="B264" t="str">
            <v>PSE&amp;G Dedicated FinanceOther</v>
          </cell>
          <cell r="C264" t="str">
            <v>Other</v>
          </cell>
          <cell r="D264" t="str">
            <v>PSE&amp;G Dedicated Finance</v>
          </cell>
          <cell r="E264" t="str">
            <v>Other Primary Expenses</v>
          </cell>
          <cell r="F264">
            <v>36000</v>
          </cell>
          <cell r="G264">
            <v>79711.240000000005</v>
          </cell>
          <cell r="H264">
            <v>-43711.24</v>
          </cell>
          <cell r="I264">
            <v>106000</v>
          </cell>
          <cell r="J264">
            <v>139961.24</v>
          </cell>
        </row>
        <row r="265">
          <cell r="B265" t="str">
            <v>PSE&amp;G Dedicated FinanceMulberry/VP Office/Servco</v>
          </cell>
          <cell r="C265" t="str">
            <v>Mulberry/VP Office/Servco</v>
          </cell>
          <cell r="D265" t="str">
            <v>PSE&amp;G Dedicated Finance</v>
          </cell>
          <cell r="E265" t="str">
            <v>Capital Offset</v>
          </cell>
          <cell r="J265">
            <v>0</v>
          </cell>
        </row>
        <row r="266">
          <cell r="B266" t="str">
            <v>PSE&amp;G Dedicated FinanceMulberry/VP Office/Servco</v>
          </cell>
          <cell r="C266" t="str">
            <v>Mulberry/VP Office/Servco</v>
          </cell>
          <cell r="D266" t="str">
            <v>PSE&amp;G Dedicated Finance</v>
          </cell>
          <cell r="E266" t="str">
            <v>Internal Settlements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-2338.4699999999998</v>
          </cell>
        </row>
        <row r="267">
          <cell r="B267" t="str">
            <v>PSE&amp;G Dedicated FinanceHeadquarter Costs</v>
          </cell>
          <cell r="C267" t="str">
            <v>Headquarter Costs</v>
          </cell>
          <cell r="D267" t="str">
            <v>PSE&amp;G Dedicated Finance</v>
          </cell>
          <cell r="E267" t="str">
            <v>Space</v>
          </cell>
          <cell r="F267">
            <v>457231.2</v>
          </cell>
          <cell r="G267">
            <v>459080.85</v>
          </cell>
          <cell r="H267">
            <v>-1849.65</v>
          </cell>
          <cell r="I267">
            <v>1371693.6</v>
          </cell>
          <cell r="J267">
            <v>1373543.25</v>
          </cell>
        </row>
        <row r="268">
          <cell r="B268" t="str">
            <v>Power Dedicated FinanceApplied Labor</v>
          </cell>
          <cell r="C268" t="str">
            <v>Applied Labor</v>
          </cell>
          <cell r="D268" t="str">
            <v>Power Dedicated Finance</v>
          </cell>
          <cell r="E268" t="str">
            <v>Applied Labor</v>
          </cell>
          <cell r="F268">
            <v>0</v>
          </cell>
          <cell r="G268">
            <v>16035.97</v>
          </cell>
          <cell r="H268">
            <v>-16035.97</v>
          </cell>
          <cell r="I268">
            <v>0</v>
          </cell>
        </row>
        <row r="269">
          <cell r="B269" t="str">
            <v>Power Dedicated FinanceDepreciation/Amortization</v>
          </cell>
          <cell r="C269" t="str">
            <v>Depreciation/Amortization</v>
          </cell>
          <cell r="D269" t="str">
            <v>Power Dedicated Finance</v>
          </cell>
          <cell r="E269" t="str">
            <v>Depreciation/Amortization</v>
          </cell>
          <cell r="F269">
            <v>9150.32</v>
          </cell>
          <cell r="G269">
            <v>8447</v>
          </cell>
          <cell r="H269">
            <v>703.32</v>
          </cell>
          <cell r="I269">
            <v>27450.959999999999</v>
          </cell>
          <cell r="J269">
            <v>26747.64</v>
          </cell>
        </row>
        <row r="270">
          <cell r="B270" t="str">
            <v>Power Dedicated FinanceFleet</v>
          </cell>
          <cell r="C270" t="str">
            <v>Fleet</v>
          </cell>
          <cell r="D270" t="str">
            <v>Power Dedicated Finance</v>
          </cell>
          <cell r="E270" t="str">
            <v>Fleet/Other CO Charges</v>
          </cell>
          <cell r="F270">
            <v>346.4</v>
          </cell>
          <cell r="G270">
            <v>346.4</v>
          </cell>
          <cell r="H270">
            <v>0</v>
          </cell>
          <cell r="I270">
            <v>1039.2</v>
          </cell>
          <cell r="J270">
            <v>1039.2</v>
          </cell>
        </row>
        <row r="271">
          <cell r="B271" t="str">
            <v>Power Dedicated FinanceFringe</v>
          </cell>
          <cell r="C271" t="str">
            <v>Fringe</v>
          </cell>
          <cell r="D271" t="str">
            <v>Power Dedicated Finance</v>
          </cell>
          <cell r="E271" t="str">
            <v>Fringe Benefits &amp; Taxes</v>
          </cell>
          <cell r="F271">
            <v>977753.05</v>
          </cell>
          <cell r="G271">
            <v>994249.58</v>
          </cell>
          <cell r="H271">
            <v>-16496.53</v>
          </cell>
          <cell r="I271">
            <v>3016320.28</v>
          </cell>
          <cell r="J271">
            <v>3000101.01</v>
          </cell>
        </row>
        <row r="272">
          <cell r="B272" t="str">
            <v>Power Dedicated FinanceLabor</v>
          </cell>
          <cell r="C272" t="str">
            <v>Labor</v>
          </cell>
          <cell r="D272" t="str">
            <v>Power Dedicated Finance</v>
          </cell>
          <cell r="E272" t="str">
            <v>Incurred Labor</v>
          </cell>
          <cell r="F272">
            <v>2973194</v>
          </cell>
          <cell r="G272">
            <v>2900404</v>
          </cell>
          <cell r="H272">
            <v>72790</v>
          </cell>
          <cell r="I272">
            <v>9146437</v>
          </cell>
          <cell r="J272">
            <v>9073647</v>
          </cell>
        </row>
        <row r="273">
          <cell r="B273" t="str">
            <v>Power Dedicated FinanceToolkit</v>
          </cell>
          <cell r="C273" t="str">
            <v>Toolkit</v>
          </cell>
          <cell r="D273" t="str">
            <v>Power Dedicated Finance</v>
          </cell>
          <cell r="E273" t="str">
            <v>IT Toolkit</v>
          </cell>
          <cell r="F273">
            <v>12338.04</v>
          </cell>
          <cell r="G273">
            <v>12136.39</v>
          </cell>
          <cell r="H273">
            <v>201.65</v>
          </cell>
          <cell r="I273">
            <v>37016.120000000003</v>
          </cell>
          <cell r="J273">
            <v>36814.47</v>
          </cell>
        </row>
        <row r="274">
          <cell r="B274" t="str">
            <v>Power Dedicated FinanceMaterial</v>
          </cell>
          <cell r="C274" t="str">
            <v>Material</v>
          </cell>
          <cell r="D274" t="str">
            <v>Power Dedicated Finance</v>
          </cell>
          <cell r="E274" t="str">
            <v>Material</v>
          </cell>
          <cell r="F274">
            <v>3333.32</v>
          </cell>
          <cell r="G274">
            <v>114</v>
          </cell>
          <cell r="H274">
            <v>3219.32</v>
          </cell>
          <cell r="I274">
            <v>9999.9599999999991</v>
          </cell>
          <cell r="J274">
            <v>6780.64</v>
          </cell>
        </row>
        <row r="275">
          <cell r="B275" t="str">
            <v>Power Dedicated FinanceOther Secondaries</v>
          </cell>
          <cell r="C275" t="str">
            <v>Other Secondaries</v>
          </cell>
          <cell r="D275" t="str">
            <v>Power Dedicated Finance</v>
          </cell>
          <cell r="E275" t="str">
            <v>Other Secondary Costs</v>
          </cell>
          <cell r="F275">
            <v>9930.24</v>
          </cell>
          <cell r="G275">
            <v>6617.72</v>
          </cell>
          <cell r="H275">
            <v>3312.52</v>
          </cell>
          <cell r="I275">
            <v>29792.560000000001</v>
          </cell>
          <cell r="J275">
            <v>26480.04</v>
          </cell>
        </row>
        <row r="276">
          <cell r="B276" t="str">
            <v>Power Dedicated FinanceOutside Services</v>
          </cell>
          <cell r="C276" t="str">
            <v>Outside Services</v>
          </cell>
          <cell r="D276" t="str">
            <v>Power Dedicated Finance</v>
          </cell>
          <cell r="E276" t="str">
            <v>Outside Services</v>
          </cell>
          <cell r="G276">
            <v>1398.94</v>
          </cell>
          <cell r="H276">
            <v>-1398.94</v>
          </cell>
          <cell r="J276">
            <v>76398.94</v>
          </cell>
        </row>
        <row r="277">
          <cell r="B277" t="str">
            <v>Power Dedicated FinanceOther</v>
          </cell>
          <cell r="C277" t="str">
            <v>Other</v>
          </cell>
          <cell r="D277" t="str">
            <v>Power Dedicated Finance</v>
          </cell>
          <cell r="E277" t="str">
            <v>Other Primary Expenses</v>
          </cell>
          <cell r="F277">
            <v>35000</v>
          </cell>
          <cell r="G277">
            <v>53796.62</v>
          </cell>
          <cell r="H277">
            <v>-18796.62</v>
          </cell>
          <cell r="I277">
            <v>255000</v>
          </cell>
          <cell r="J277">
            <v>273796.62</v>
          </cell>
        </row>
        <row r="278">
          <cell r="B278" t="str">
            <v>Power Dedicated FinanceMulberry/VP Office/Servco</v>
          </cell>
          <cell r="C278" t="str">
            <v>Mulberry/VP Office/Servco</v>
          </cell>
          <cell r="D278" t="str">
            <v>Power Dedicated Finance</v>
          </cell>
          <cell r="E278" t="str">
            <v>Internal Settlements</v>
          </cell>
          <cell r="F278">
            <v>0</v>
          </cell>
          <cell r="G278">
            <v>11579.12</v>
          </cell>
          <cell r="H278">
            <v>-11579.12</v>
          </cell>
          <cell r="I278">
            <v>0</v>
          </cell>
          <cell r="J278">
            <v>27615.09</v>
          </cell>
        </row>
        <row r="279">
          <cell r="B279" t="str">
            <v>Power Dedicated FinanceHeadquarter Costs</v>
          </cell>
          <cell r="C279" t="str">
            <v>Headquarter Costs</v>
          </cell>
          <cell r="D279" t="str">
            <v>Power Dedicated Finance</v>
          </cell>
          <cell r="E279" t="str">
            <v>Space</v>
          </cell>
          <cell r="F279">
            <v>245271</v>
          </cell>
          <cell r="G279">
            <v>246331.2</v>
          </cell>
          <cell r="H279">
            <v>-1060.2</v>
          </cell>
          <cell r="I279">
            <v>735813</v>
          </cell>
          <cell r="J279">
            <v>736873.2</v>
          </cell>
        </row>
        <row r="280">
          <cell r="B280" t="str">
            <v>Holdings Dedicated FinanceApplied Labor</v>
          </cell>
          <cell r="C280" t="str">
            <v>Applied Labor</v>
          </cell>
          <cell r="D280" t="str">
            <v>Holdings Dedicated Finance</v>
          </cell>
          <cell r="E280" t="str">
            <v>Applied Labor</v>
          </cell>
          <cell r="F280">
            <v>0</v>
          </cell>
          <cell r="G280">
            <v>2512</v>
          </cell>
          <cell r="H280">
            <v>-2512</v>
          </cell>
          <cell r="I280">
            <v>0</v>
          </cell>
        </row>
        <row r="281">
          <cell r="B281" t="str">
            <v>Holdings Dedicated FinanceDepreciation/Amortization</v>
          </cell>
          <cell r="C281" t="str">
            <v>Depreciation/Amortization</v>
          </cell>
          <cell r="D281" t="str">
            <v>Holdings Dedicated Finance</v>
          </cell>
          <cell r="E281" t="str">
            <v>Depreciation/Amortization</v>
          </cell>
          <cell r="F281">
            <v>333</v>
          </cell>
          <cell r="H281">
            <v>333</v>
          </cell>
          <cell r="I281">
            <v>1000</v>
          </cell>
          <cell r="J281">
            <v>667</v>
          </cell>
        </row>
        <row r="282">
          <cell r="B282" t="str">
            <v>Holdings Dedicated FinanceFringe</v>
          </cell>
          <cell r="C282" t="str">
            <v>Fringe</v>
          </cell>
          <cell r="D282" t="str">
            <v>Holdings Dedicated Finance</v>
          </cell>
          <cell r="E282" t="str">
            <v>Fringe Benefits &amp; Taxes</v>
          </cell>
          <cell r="F282">
            <v>45196.14</v>
          </cell>
          <cell r="G282">
            <v>48617.62</v>
          </cell>
          <cell r="H282">
            <v>-3421.48</v>
          </cell>
          <cell r="I282">
            <v>138923.99</v>
          </cell>
          <cell r="J282">
            <v>137406.62</v>
          </cell>
        </row>
        <row r="283">
          <cell r="B283" t="str">
            <v>Holdings Dedicated FinanceLabor</v>
          </cell>
          <cell r="C283" t="str">
            <v>Labor</v>
          </cell>
          <cell r="D283" t="str">
            <v>Holdings Dedicated Finance</v>
          </cell>
          <cell r="E283" t="str">
            <v>Incurred Labor</v>
          </cell>
          <cell r="F283">
            <v>156388</v>
          </cell>
          <cell r="G283">
            <v>156315.19</v>
          </cell>
          <cell r="H283">
            <v>72.81</v>
          </cell>
          <cell r="I283">
            <v>480706</v>
          </cell>
          <cell r="J283">
            <v>480720.19</v>
          </cell>
        </row>
        <row r="284">
          <cell r="B284" t="str">
            <v>Holdings Dedicated FinanceToolkit</v>
          </cell>
          <cell r="C284" t="str">
            <v>Toolkit</v>
          </cell>
          <cell r="D284" t="str">
            <v>Holdings Dedicated Finance</v>
          </cell>
          <cell r="E284" t="str">
            <v>IT Toolkit</v>
          </cell>
          <cell r="F284">
            <v>344.8</v>
          </cell>
          <cell r="G284">
            <v>235.86</v>
          </cell>
          <cell r="H284">
            <v>108.94</v>
          </cell>
          <cell r="I284">
            <v>1033.4000000000001</v>
          </cell>
          <cell r="J284">
            <v>924.46</v>
          </cell>
        </row>
        <row r="285">
          <cell r="B285" t="str">
            <v>Holdings Dedicated FinanceOther Secondaries</v>
          </cell>
          <cell r="C285" t="str">
            <v>Other Secondaries</v>
          </cell>
          <cell r="D285" t="str">
            <v>Holdings Dedicated Finance</v>
          </cell>
          <cell r="E285" t="str">
            <v>Other Secondary Costs</v>
          </cell>
          <cell r="F285">
            <v>372.88</v>
          </cell>
          <cell r="G285">
            <v>319.42</v>
          </cell>
          <cell r="H285">
            <v>53.46</v>
          </cell>
          <cell r="I285">
            <v>1118.6600000000001</v>
          </cell>
          <cell r="J285">
            <v>1065.2</v>
          </cell>
        </row>
        <row r="286">
          <cell r="B286" t="str">
            <v>Holdings Dedicated FinanceOutside Services</v>
          </cell>
          <cell r="C286" t="str">
            <v>Outside Services</v>
          </cell>
          <cell r="D286" t="str">
            <v>Holdings Dedicated Finance</v>
          </cell>
          <cell r="E286" t="str">
            <v>Outside Services</v>
          </cell>
          <cell r="F286">
            <v>7000</v>
          </cell>
          <cell r="H286">
            <v>7000</v>
          </cell>
          <cell r="I286">
            <v>35000</v>
          </cell>
          <cell r="J286">
            <v>35000</v>
          </cell>
        </row>
        <row r="287">
          <cell r="B287" t="str">
            <v>Holdings Dedicated FinanceOther</v>
          </cell>
          <cell r="C287" t="str">
            <v>Other</v>
          </cell>
          <cell r="D287" t="str">
            <v>Holdings Dedicated Finance</v>
          </cell>
          <cell r="E287" t="str">
            <v>Other Primary Expenses</v>
          </cell>
          <cell r="F287">
            <v>3860</v>
          </cell>
          <cell r="G287">
            <v>267.49</v>
          </cell>
          <cell r="H287">
            <v>3592.51</v>
          </cell>
          <cell r="I287">
            <v>8000</v>
          </cell>
          <cell r="J287">
            <v>4547.49</v>
          </cell>
        </row>
        <row r="288">
          <cell r="B288" t="str">
            <v>Holdings Dedicated FinanceMulberry/VP Office/Servco</v>
          </cell>
          <cell r="C288" t="str">
            <v>Mulberry/VP Office/Servco</v>
          </cell>
          <cell r="D288" t="str">
            <v>Holdings Dedicated Finance</v>
          </cell>
          <cell r="E288" t="str">
            <v>Internal Settlements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2512</v>
          </cell>
        </row>
        <row r="289">
          <cell r="B289" t="str">
            <v>Holdings Dedicated FinanceHeadquarter Costs</v>
          </cell>
          <cell r="C289" t="str">
            <v>Headquarter Costs</v>
          </cell>
          <cell r="D289" t="str">
            <v>Holdings Dedicated Finance</v>
          </cell>
          <cell r="E289" t="str">
            <v>Space</v>
          </cell>
          <cell r="F289">
            <v>22526.400000000001</v>
          </cell>
          <cell r="G289">
            <v>22503.599999999999</v>
          </cell>
          <cell r="H289">
            <v>22.8</v>
          </cell>
          <cell r="I289">
            <v>67579.199999999997</v>
          </cell>
          <cell r="J289">
            <v>67556.399999999994</v>
          </cell>
        </row>
        <row r="290">
          <cell r="B290" t="str">
            <v>Records Management &amp; Library ServicesApplied Labor</v>
          </cell>
          <cell r="C290" t="str">
            <v>Applied Labor</v>
          </cell>
          <cell r="D290" t="str">
            <v>Records Management &amp; Library Services</v>
          </cell>
          <cell r="E290" t="str">
            <v>Applied Labor</v>
          </cell>
          <cell r="F290">
            <v>146.63999999999999</v>
          </cell>
          <cell r="G290">
            <v>2.04</v>
          </cell>
          <cell r="H290">
            <v>144.6</v>
          </cell>
          <cell r="I290">
            <v>442.35</v>
          </cell>
        </row>
        <row r="291">
          <cell r="B291" t="str">
            <v>Records Management &amp; Library ServicesDAS</v>
          </cell>
          <cell r="C291" t="str">
            <v>DAS</v>
          </cell>
          <cell r="D291" t="str">
            <v>Records Management &amp; Library Services</v>
          </cell>
          <cell r="E291" t="str">
            <v>DAS</v>
          </cell>
          <cell r="F291">
            <v>25656</v>
          </cell>
          <cell r="G291">
            <v>25656</v>
          </cell>
          <cell r="H291">
            <v>0</v>
          </cell>
          <cell r="I291">
            <v>76970</v>
          </cell>
          <cell r="J291">
            <v>76970</v>
          </cell>
        </row>
        <row r="292">
          <cell r="B292" t="str">
            <v>Records Management &amp; Library ServicesDepreciation/Amortization</v>
          </cell>
          <cell r="C292" t="str">
            <v>Depreciation/Amortization</v>
          </cell>
          <cell r="D292" t="str">
            <v>Records Management &amp; Library Services</v>
          </cell>
          <cell r="E292" t="str">
            <v>Depreciation/Amortization</v>
          </cell>
          <cell r="F292">
            <v>294</v>
          </cell>
          <cell r="G292">
            <v>851</v>
          </cell>
          <cell r="H292">
            <v>-557</v>
          </cell>
          <cell r="I292">
            <v>882</v>
          </cell>
          <cell r="J292">
            <v>1439</v>
          </cell>
        </row>
        <row r="293">
          <cell r="B293" t="str">
            <v>Records Management &amp; Library ServicesFleet</v>
          </cell>
          <cell r="C293" t="str">
            <v>Fleet</v>
          </cell>
          <cell r="D293" t="str">
            <v>Records Management &amp; Library Services</v>
          </cell>
          <cell r="E293" t="str">
            <v>Fleet/Other CO Charges</v>
          </cell>
          <cell r="F293">
            <v>9875.11</v>
          </cell>
          <cell r="G293">
            <v>8536.4599999999991</v>
          </cell>
          <cell r="H293">
            <v>1338.65</v>
          </cell>
          <cell r="I293">
            <v>29649.72</v>
          </cell>
          <cell r="J293">
            <v>28311.07</v>
          </cell>
        </row>
        <row r="294">
          <cell r="B294" t="str">
            <v>Records Management &amp; Library ServicesFringe</v>
          </cell>
          <cell r="C294" t="str">
            <v>Fringe</v>
          </cell>
          <cell r="D294" t="str">
            <v>Records Management &amp; Library Services</v>
          </cell>
          <cell r="E294" t="str">
            <v>Fringe Benefits &amp; Taxes</v>
          </cell>
          <cell r="F294">
            <v>48908.62</v>
          </cell>
          <cell r="G294">
            <v>57605.26</v>
          </cell>
          <cell r="H294">
            <v>-8696.64</v>
          </cell>
          <cell r="I294">
            <v>150705.68</v>
          </cell>
          <cell r="J294">
            <v>152453.26</v>
          </cell>
        </row>
        <row r="295">
          <cell r="B295" t="str">
            <v>Records Management &amp; Library ServicesLabor</v>
          </cell>
          <cell r="C295" t="str">
            <v>Labor</v>
          </cell>
          <cell r="D295" t="str">
            <v>Records Management &amp; Library Services</v>
          </cell>
          <cell r="E295" t="str">
            <v>Incurred Labor</v>
          </cell>
          <cell r="F295">
            <v>169234</v>
          </cell>
          <cell r="G295">
            <v>184720.63</v>
          </cell>
          <cell r="H295">
            <v>-15486.63</v>
          </cell>
          <cell r="I295">
            <v>521473</v>
          </cell>
          <cell r="J295">
            <v>527933.63</v>
          </cell>
        </row>
        <row r="296">
          <cell r="B296" t="str">
            <v>Records Management &amp; Library ServicesToolkit</v>
          </cell>
          <cell r="C296" t="str">
            <v>Toolkit</v>
          </cell>
          <cell r="D296" t="str">
            <v>Records Management &amp; Library Services</v>
          </cell>
          <cell r="E296" t="str">
            <v>IT Toolkit</v>
          </cell>
          <cell r="F296">
            <v>699.6</v>
          </cell>
          <cell r="G296">
            <v>530.11</v>
          </cell>
          <cell r="H296">
            <v>169.49</v>
          </cell>
          <cell r="I296">
            <v>2094.8000000000002</v>
          </cell>
          <cell r="J296">
            <v>1925.31</v>
          </cell>
        </row>
        <row r="297">
          <cell r="B297" t="str">
            <v>Records Management &amp; Library ServicesMaterial</v>
          </cell>
          <cell r="C297" t="str">
            <v>Material</v>
          </cell>
          <cell r="D297" t="str">
            <v>Records Management &amp; Library Services</v>
          </cell>
          <cell r="E297" t="str">
            <v>Material</v>
          </cell>
          <cell r="F297">
            <v>1666.68</v>
          </cell>
          <cell r="G297">
            <v>47.17</v>
          </cell>
          <cell r="H297">
            <v>1619.51</v>
          </cell>
          <cell r="I297">
            <v>5000.04</v>
          </cell>
          <cell r="J297">
            <v>2851.17</v>
          </cell>
        </row>
        <row r="298">
          <cell r="B298" t="str">
            <v>Records Management &amp; Library ServicesOther Secondaries</v>
          </cell>
          <cell r="C298" t="str">
            <v>Other Secondaries</v>
          </cell>
          <cell r="D298" t="str">
            <v>Records Management &amp; Library Services</v>
          </cell>
          <cell r="E298" t="str">
            <v>Other Secondary Costs</v>
          </cell>
          <cell r="F298">
            <v>792.48</v>
          </cell>
          <cell r="G298">
            <v>369.2</v>
          </cell>
          <cell r="H298">
            <v>423.28</v>
          </cell>
          <cell r="I298">
            <v>2378.6999999999998</v>
          </cell>
          <cell r="J298">
            <v>1955.42</v>
          </cell>
        </row>
        <row r="299">
          <cell r="B299" t="str">
            <v>Records Management &amp; Library ServicesOutside Services</v>
          </cell>
          <cell r="C299" t="str">
            <v>Outside Services</v>
          </cell>
          <cell r="D299" t="str">
            <v>Records Management &amp; Library Services</v>
          </cell>
          <cell r="E299" t="str">
            <v>Outside Services</v>
          </cell>
          <cell r="F299">
            <v>769800.24</v>
          </cell>
          <cell r="G299">
            <v>787536.45</v>
          </cell>
          <cell r="H299">
            <v>-17736.21</v>
          </cell>
          <cell r="I299">
            <v>1294878.42</v>
          </cell>
          <cell r="J299">
            <v>1290528.45</v>
          </cell>
        </row>
        <row r="300">
          <cell r="B300" t="str">
            <v>Records Management &amp; Library ServicesOther</v>
          </cell>
          <cell r="C300" t="str">
            <v>Other</v>
          </cell>
          <cell r="D300" t="str">
            <v>Records Management &amp; Library Services</v>
          </cell>
          <cell r="E300" t="str">
            <v>Other Primary Expenses</v>
          </cell>
          <cell r="F300">
            <v>12759</v>
          </cell>
          <cell r="G300">
            <v>-991.33</v>
          </cell>
          <cell r="H300">
            <v>13750.33</v>
          </cell>
          <cell r="I300">
            <v>22400</v>
          </cell>
          <cell r="J300">
            <v>8649.67</v>
          </cell>
        </row>
        <row r="301">
          <cell r="B301" t="str">
            <v>Records Management &amp; Library ServicesMulberry/VP Office/Servco</v>
          </cell>
          <cell r="C301" t="str">
            <v>Mulberry/VP Office/Servco</v>
          </cell>
          <cell r="D301" t="str">
            <v>Records Management &amp; Library Services</v>
          </cell>
          <cell r="E301" t="str">
            <v>Internal Settlements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297.75</v>
          </cell>
        </row>
        <row r="302">
          <cell r="B302" t="str">
            <v>Records Management &amp; Library ServicesHeadquarter Costs</v>
          </cell>
          <cell r="C302" t="str">
            <v>Headquarter Costs</v>
          </cell>
          <cell r="D302" t="str">
            <v>Records Management &amp; Library Services</v>
          </cell>
          <cell r="E302" t="str">
            <v>Space</v>
          </cell>
          <cell r="F302">
            <v>55130.400000000001</v>
          </cell>
          <cell r="G302">
            <v>55372.65</v>
          </cell>
          <cell r="H302">
            <v>-242.25</v>
          </cell>
          <cell r="I302">
            <v>165391.20000000001</v>
          </cell>
          <cell r="J302">
            <v>165633.45000000001</v>
          </cell>
        </row>
        <row r="303">
          <cell r="B303" t="str">
            <v>Investor RelationsApplied Labor</v>
          </cell>
          <cell r="C303" t="str">
            <v>Applied Labor</v>
          </cell>
          <cell r="D303" t="str">
            <v>Investor Relations</v>
          </cell>
          <cell r="E303" t="str">
            <v>Applied Labor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B304" t="str">
            <v>Investor RelationsDepreciation/Amortization</v>
          </cell>
          <cell r="C304" t="str">
            <v>Depreciation/Amortization</v>
          </cell>
          <cell r="D304" t="str">
            <v>Investor Relations</v>
          </cell>
          <cell r="E304" t="str">
            <v>Depreciation/Amortization</v>
          </cell>
          <cell r="G304">
            <v>143</v>
          </cell>
          <cell r="H304">
            <v>-143</v>
          </cell>
          <cell r="J304">
            <v>143</v>
          </cell>
        </row>
        <row r="305">
          <cell r="B305" t="str">
            <v>Investor RelationsFringe</v>
          </cell>
          <cell r="C305" t="str">
            <v>Fringe</v>
          </cell>
          <cell r="D305" t="str">
            <v>Investor Relations</v>
          </cell>
          <cell r="E305" t="str">
            <v>Fringe Benefits &amp; Taxes</v>
          </cell>
          <cell r="F305">
            <v>49627.66</v>
          </cell>
          <cell r="G305">
            <v>52514.62</v>
          </cell>
          <cell r="H305">
            <v>-2886.96</v>
          </cell>
          <cell r="I305">
            <v>152342.62</v>
          </cell>
          <cell r="J305">
            <v>154584.62</v>
          </cell>
        </row>
        <row r="306">
          <cell r="B306" t="str">
            <v>Investor RelationsLabor</v>
          </cell>
          <cell r="C306" t="str">
            <v>Labor</v>
          </cell>
          <cell r="D306" t="str">
            <v>Investor Relations</v>
          </cell>
          <cell r="E306" t="str">
            <v>Incurred Labor</v>
          </cell>
          <cell r="F306">
            <v>171722</v>
          </cell>
          <cell r="G306">
            <v>177512.08</v>
          </cell>
          <cell r="H306">
            <v>-5790.08</v>
          </cell>
          <cell r="I306">
            <v>527137</v>
          </cell>
          <cell r="J306">
            <v>537097.07999999996</v>
          </cell>
        </row>
        <row r="307">
          <cell r="B307" t="str">
            <v>Investor RelationsToolkit</v>
          </cell>
          <cell r="C307" t="str">
            <v>Toolkit</v>
          </cell>
          <cell r="D307" t="str">
            <v>Investor Relations</v>
          </cell>
          <cell r="E307" t="str">
            <v>IT Toolkit</v>
          </cell>
          <cell r="F307">
            <v>2373.8000000000002</v>
          </cell>
          <cell r="G307">
            <v>1213.8399999999999</v>
          </cell>
          <cell r="H307">
            <v>1159.96</v>
          </cell>
          <cell r="I307">
            <v>7116.4</v>
          </cell>
          <cell r="J307">
            <v>5956.44</v>
          </cell>
        </row>
        <row r="308">
          <cell r="B308" t="str">
            <v>Investor RelationsMaterial</v>
          </cell>
          <cell r="C308" t="str">
            <v>Material</v>
          </cell>
          <cell r="D308" t="str">
            <v>Investor Relations</v>
          </cell>
          <cell r="E308" t="str">
            <v>Material</v>
          </cell>
          <cell r="G308">
            <v>400</v>
          </cell>
          <cell r="H308">
            <v>-400</v>
          </cell>
          <cell r="I308">
            <v>26000</v>
          </cell>
          <cell r="J308">
            <v>26400</v>
          </cell>
        </row>
        <row r="309">
          <cell r="B309" t="str">
            <v>Investor RelationsOther Secondaries</v>
          </cell>
          <cell r="C309" t="str">
            <v>Other Secondaries</v>
          </cell>
          <cell r="D309" t="str">
            <v>Investor Relations</v>
          </cell>
          <cell r="E309" t="str">
            <v>Other Secondary Costs</v>
          </cell>
          <cell r="F309">
            <v>432.88</v>
          </cell>
          <cell r="G309">
            <v>965.96</v>
          </cell>
          <cell r="H309">
            <v>-533.08000000000004</v>
          </cell>
          <cell r="I309">
            <v>1300.6600000000001</v>
          </cell>
          <cell r="J309">
            <v>1833.74</v>
          </cell>
        </row>
        <row r="310">
          <cell r="B310" t="str">
            <v>Investor RelationsOutside Services</v>
          </cell>
          <cell r="C310" t="str">
            <v>Outside Services</v>
          </cell>
          <cell r="D310" t="str">
            <v>Investor Relations</v>
          </cell>
          <cell r="E310" t="str">
            <v>Outside Services</v>
          </cell>
          <cell r="F310">
            <v>60000</v>
          </cell>
          <cell r="G310">
            <v>56028.98</v>
          </cell>
          <cell r="H310">
            <v>3971.02</v>
          </cell>
          <cell r="I310">
            <v>160000</v>
          </cell>
          <cell r="J310">
            <v>160020.98000000001</v>
          </cell>
        </row>
        <row r="311">
          <cell r="B311" t="str">
            <v>Investor RelationsOther</v>
          </cell>
          <cell r="C311" t="str">
            <v>Other</v>
          </cell>
          <cell r="D311" t="str">
            <v>Investor Relations</v>
          </cell>
          <cell r="E311" t="str">
            <v>Other Primary Expenses</v>
          </cell>
          <cell r="F311">
            <v>72480</v>
          </cell>
          <cell r="G311">
            <v>77492.91</v>
          </cell>
          <cell r="H311">
            <v>-5012.91</v>
          </cell>
          <cell r="I311">
            <v>164800</v>
          </cell>
          <cell r="J311">
            <v>164844.91</v>
          </cell>
        </row>
        <row r="312">
          <cell r="B312" t="str">
            <v>Investor RelationsMulberry/VP Office/Servco</v>
          </cell>
          <cell r="C312" t="str">
            <v>Mulberry/VP Office/Servco</v>
          </cell>
          <cell r="D312" t="str">
            <v>Investor Relations</v>
          </cell>
          <cell r="E312" t="str">
            <v>Internal Settlements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B313" t="str">
            <v>Investor RelationsHeadquarter Costs</v>
          </cell>
          <cell r="C313" t="str">
            <v>Headquarter Costs</v>
          </cell>
          <cell r="D313" t="str">
            <v>Investor Relations</v>
          </cell>
          <cell r="E313" t="str">
            <v>Space</v>
          </cell>
          <cell r="F313">
            <v>32136.6</v>
          </cell>
          <cell r="G313">
            <v>32108.1</v>
          </cell>
          <cell r="H313">
            <v>28.5</v>
          </cell>
          <cell r="I313">
            <v>96409.8</v>
          </cell>
          <cell r="J313">
            <v>96381.3</v>
          </cell>
        </row>
        <row r="314">
          <cell r="B314" t="str">
            <v>Valuation and PlanningApplied Labor</v>
          </cell>
          <cell r="C314" t="str">
            <v>Applied Labor</v>
          </cell>
          <cell r="D314" t="str">
            <v>Valuation and Planning</v>
          </cell>
          <cell r="E314" t="str">
            <v>Applied Labor</v>
          </cell>
          <cell r="F314">
            <v>0</v>
          </cell>
          <cell r="G314">
            <v>-1859.2</v>
          </cell>
          <cell r="H314">
            <v>1859.2</v>
          </cell>
          <cell r="I314">
            <v>0</v>
          </cell>
        </row>
        <row r="315">
          <cell r="B315" t="str">
            <v>Valuation and PlanningClient Invest</v>
          </cell>
          <cell r="C315" t="str">
            <v>Client Invest</v>
          </cell>
          <cell r="D315" t="str">
            <v>Valuation and Planning</v>
          </cell>
          <cell r="E315" t="str">
            <v>Client Investment</v>
          </cell>
          <cell r="G315">
            <v>35491</v>
          </cell>
          <cell r="H315">
            <v>-35491</v>
          </cell>
          <cell r="J315">
            <v>35491</v>
          </cell>
        </row>
        <row r="316">
          <cell r="B316" t="str">
            <v>Valuation and PlanningDAS</v>
          </cell>
          <cell r="C316" t="str">
            <v>DAS</v>
          </cell>
          <cell r="D316" t="str">
            <v>Valuation and Planning</v>
          </cell>
          <cell r="E316" t="str">
            <v>DAS</v>
          </cell>
          <cell r="F316">
            <v>18620</v>
          </cell>
          <cell r="G316">
            <v>18620</v>
          </cell>
          <cell r="H316">
            <v>0</v>
          </cell>
          <cell r="I316">
            <v>55859</v>
          </cell>
          <cell r="J316">
            <v>55859</v>
          </cell>
        </row>
        <row r="317">
          <cell r="B317" t="str">
            <v>Valuation and PlanningDepreciation/Amortization</v>
          </cell>
          <cell r="C317" t="str">
            <v>Depreciation/Amortization</v>
          </cell>
          <cell r="D317" t="str">
            <v>Valuation and Planning</v>
          </cell>
          <cell r="E317" t="str">
            <v>Depreciation/Amortization</v>
          </cell>
          <cell r="F317">
            <v>2394</v>
          </cell>
          <cell r="G317">
            <v>548</v>
          </cell>
          <cell r="H317">
            <v>1846</v>
          </cell>
          <cell r="I317">
            <v>7182</v>
          </cell>
          <cell r="J317">
            <v>5336</v>
          </cell>
        </row>
        <row r="318">
          <cell r="B318" t="str">
            <v>Valuation and PlanningFringe</v>
          </cell>
          <cell r="C318" t="str">
            <v>Fringe</v>
          </cell>
          <cell r="D318" t="str">
            <v>Valuation and Planning</v>
          </cell>
          <cell r="E318" t="str">
            <v>Fringe Benefits &amp; Taxes</v>
          </cell>
          <cell r="F318">
            <v>188603.72</v>
          </cell>
          <cell r="G318">
            <v>181967.68</v>
          </cell>
          <cell r="H318">
            <v>6636.04</v>
          </cell>
          <cell r="I318">
            <v>579829.39</v>
          </cell>
          <cell r="J318">
            <v>575941.68000000005</v>
          </cell>
        </row>
        <row r="319">
          <cell r="B319" t="str">
            <v>Valuation and PlanningLabor</v>
          </cell>
          <cell r="C319" t="str">
            <v>Labor</v>
          </cell>
          <cell r="D319" t="str">
            <v>Valuation and Planning</v>
          </cell>
          <cell r="E319" t="str">
            <v>Incurred Labor</v>
          </cell>
          <cell r="F319">
            <v>652608</v>
          </cell>
          <cell r="G319">
            <v>581143.92000000004</v>
          </cell>
          <cell r="H319">
            <v>71464.08</v>
          </cell>
          <cell r="I319">
            <v>2006330</v>
          </cell>
          <cell r="J319">
            <v>1995779.92</v>
          </cell>
        </row>
        <row r="320">
          <cell r="B320" t="str">
            <v>Valuation and PlanningToolkit</v>
          </cell>
          <cell r="C320" t="str">
            <v>Toolkit</v>
          </cell>
          <cell r="D320" t="str">
            <v>Valuation and Planning</v>
          </cell>
          <cell r="E320" t="str">
            <v>IT Toolkit</v>
          </cell>
          <cell r="F320">
            <v>2357.36</v>
          </cell>
          <cell r="G320">
            <v>3152.79</v>
          </cell>
          <cell r="H320">
            <v>-795.43</v>
          </cell>
          <cell r="I320">
            <v>7080.08</v>
          </cell>
          <cell r="J320">
            <v>7875.51</v>
          </cell>
        </row>
        <row r="321">
          <cell r="B321" t="str">
            <v>Valuation and PlanningMaterial</v>
          </cell>
          <cell r="C321" t="str">
            <v>Material</v>
          </cell>
          <cell r="D321" t="str">
            <v>Valuation and Planning</v>
          </cell>
          <cell r="E321" t="str">
            <v>Material</v>
          </cell>
          <cell r="F321">
            <v>2443</v>
          </cell>
          <cell r="H321">
            <v>2443</v>
          </cell>
          <cell r="I321">
            <v>9774</v>
          </cell>
          <cell r="J321">
            <v>9773</v>
          </cell>
        </row>
        <row r="322">
          <cell r="B322" t="str">
            <v>Valuation and PlanningOther Secondaries</v>
          </cell>
          <cell r="C322" t="str">
            <v>Other Secondaries</v>
          </cell>
          <cell r="D322" t="str">
            <v>Valuation and Planning</v>
          </cell>
          <cell r="E322" t="str">
            <v>Other Secondary Costs</v>
          </cell>
          <cell r="F322">
            <v>1381.12</v>
          </cell>
          <cell r="G322">
            <v>707.8</v>
          </cell>
          <cell r="H322">
            <v>673.32</v>
          </cell>
          <cell r="I322">
            <v>4142.38</v>
          </cell>
          <cell r="J322">
            <v>3469.06</v>
          </cell>
        </row>
        <row r="323">
          <cell r="B323" t="str">
            <v>Valuation and PlanningOutside Services</v>
          </cell>
          <cell r="C323" t="str">
            <v>Outside Services</v>
          </cell>
          <cell r="D323" t="str">
            <v>Valuation and Planning</v>
          </cell>
          <cell r="E323" t="str">
            <v>Outside Services</v>
          </cell>
          <cell r="F323">
            <v>53638.25</v>
          </cell>
          <cell r="G323">
            <v>1600</v>
          </cell>
          <cell r="H323">
            <v>52038.25</v>
          </cell>
          <cell r="I323">
            <v>89553</v>
          </cell>
          <cell r="J323">
            <v>89552</v>
          </cell>
        </row>
        <row r="324">
          <cell r="B324" t="str">
            <v>Valuation and PlanningOther</v>
          </cell>
          <cell r="C324" t="str">
            <v>Other</v>
          </cell>
          <cell r="D324" t="str">
            <v>Valuation and Planning</v>
          </cell>
          <cell r="E324" t="str">
            <v>Other Primary Expenses</v>
          </cell>
          <cell r="F324">
            <v>4011.92</v>
          </cell>
          <cell r="G324">
            <v>1655.49</v>
          </cell>
          <cell r="H324">
            <v>2356.4299999999998</v>
          </cell>
          <cell r="I324">
            <v>36403.68</v>
          </cell>
          <cell r="J324">
            <v>36485.49</v>
          </cell>
        </row>
        <row r="325">
          <cell r="B325" t="str">
            <v>Valuation and PlanningMulberry/VP Office/Servco</v>
          </cell>
          <cell r="C325" t="str">
            <v>Mulberry/VP Office/Servco</v>
          </cell>
          <cell r="D325" t="str">
            <v>Valuation and Planning</v>
          </cell>
          <cell r="E325" t="str">
            <v>Internal Settlements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-1859.2</v>
          </cell>
        </row>
        <row r="326">
          <cell r="B326" t="str">
            <v>Valuation and PlanningHeadquarter Costs</v>
          </cell>
          <cell r="C326" t="str">
            <v>Headquarter Costs</v>
          </cell>
          <cell r="D326" t="str">
            <v>Valuation and Planning</v>
          </cell>
          <cell r="E326" t="str">
            <v>Space</v>
          </cell>
          <cell r="F326">
            <v>95771.4</v>
          </cell>
          <cell r="G326">
            <v>96198.9</v>
          </cell>
          <cell r="H326">
            <v>-427.5</v>
          </cell>
          <cell r="I326">
            <v>287314.2</v>
          </cell>
          <cell r="J326">
            <v>287741.7</v>
          </cell>
        </row>
        <row r="327">
          <cell r="B327" t="str">
            <v>NERC ComplianceApplied Labor</v>
          </cell>
          <cell r="C327" t="str">
            <v>Applied Labor</v>
          </cell>
          <cell r="D327" t="str">
            <v>NERC Compliance</v>
          </cell>
          <cell r="E327" t="str">
            <v>Applied Labor</v>
          </cell>
          <cell r="F327">
            <v>0</v>
          </cell>
          <cell r="G327">
            <v>-42885.82</v>
          </cell>
          <cell r="H327">
            <v>42885.82</v>
          </cell>
          <cell r="I327">
            <v>0</v>
          </cell>
        </row>
        <row r="328">
          <cell r="B328" t="str">
            <v>NERC ComplianceDepreciation/Amortization</v>
          </cell>
          <cell r="C328" t="str">
            <v>Depreciation/Amortization</v>
          </cell>
          <cell r="D328" t="str">
            <v>NERC Compliance</v>
          </cell>
          <cell r="E328" t="str">
            <v>Depreciation/Amortization</v>
          </cell>
          <cell r="F328">
            <v>1333.32</v>
          </cell>
          <cell r="H328">
            <v>1333.32</v>
          </cell>
          <cell r="I328">
            <v>3999.96</v>
          </cell>
          <cell r="J328">
            <v>3998.65</v>
          </cell>
        </row>
        <row r="329">
          <cell r="B329" t="str">
            <v>NERC ComplianceFleet</v>
          </cell>
          <cell r="C329" t="str">
            <v>Fleet</v>
          </cell>
          <cell r="D329" t="str">
            <v>NERC Compliance</v>
          </cell>
          <cell r="E329" t="str">
            <v>Fleet/Other CO Charges</v>
          </cell>
          <cell r="G329">
            <v>0</v>
          </cell>
          <cell r="H329">
            <v>0</v>
          </cell>
        </row>
        <row r="330">
          <cell r="B330" t="str">
            <v>NERC ComplianceFringe</v>
          </cell>
          <cell r="C330" t="str">
            <v>Fringe</v>
          </cell>
          <cell r="D330" t="str">
            <v>NERC Compliance</v>
          </cell>
          <cell r="E330" t="str">
            <v>Fringe Benefits &amp; Taxes</v>
          </cell>
          <cell r="F330">
            <v>266198.3</v>
          </cell>
          <cell r="G330">
            <v>100867.35</v>
          </cell>
          <cell r="H330">
            <v>165330.95000000001</v>
          </cell>
          <cell r="I330">
            <v>434819.69</v>
          </cell>
          <cell r="J330">
            <v>434766.35</v>
          </cell>
        </row>
        <row r="331">
          <cell r="B331" t="str">
            <v>NERC ComplianceLabor</v>
          </cell>
          <cell r="C331" t="str">
            <v>Labor</v>
          </cell>
          <cell r="D331" t="str">
            <v>NERC Compliance</v>
          </cell>
          <cell r="E331" t="str">
            <v>Incurred Labor</v>
          </cell>
          <cell r="F331">
            <v>280963</v>
          </cell>
          <cell r="G331">
            <v>325549.69</v>
          </cell>
          <cell r="H331">
            <v>-44586.69</v>
          </cell>
          <cell r="I331">
            <v>864428</v>
          </cell>
          <cell r="J331">
            <v>864723.69</v>
          </cell>
        </row>
        <row r="332">
          <cell r="B332" t="str">
            <v>NERC ComplianceMaterial</v>
          </cell>
          <cell r="C332" t="str">
            <v>Material</v>
          </cell>
          <cell r="D332" t="str">
            <v>NERC Compliance</v>
          </cell>
          <cell r="E332" t="str">
            <v>Material</v>
          </cell>
          <cell r="F332">
            <v>500</v>
          </cell>
          <cell r="G332">
            <v>607.5</v>
          </cell>
          <cell r="H332">
            <v>-107.5</v>
          </cell>
          <cell r="I332">
            <v>1500</v>
          </cell>
          <cell r="J332">
            <v>2074.5</v>
          </cell>
        </row>
        <row r="333">
          <cell r="B333" t="str">
            <v>NERC ComplianceOther</v>
          </cell>
          <cell r="C333" t="str">
            <v>Other</v>
          </cell>
          <cell r="D333" t="str">
            <v>NERC Compliance</v>
          </cell>
          <cell r="E333" t="str">
            <v>Other Primary Expenses</v>
          </cell>
          <cell r="F333">
            <v>39666.68</v>
          </cell>
          <cell r="G333">
            <v>12947.23</v>
          </cell>
          <cell r="H333">
            <v>26719.45</v>
          </cell>
          <cell r="I333">
            <v>119000.04</v>
          </cell>
          <cell r="J333">
            <v>118950.9</v>
          </cell>
        </row>
        <row r="334">
          <cell r="B334" t="str">
            <v>NERC ComplianceMulberry/VP Office/Servco</v>
          </cell>
          <cell r="C334" t="str">
            <v>Mulberry/VP Office/Servco</v>
          </cell>
          <cell r="D334" t="str">
            <v>NERC Compliance</v>
          </cell>
          <cell r="E334" t="str">
            <v>Internal Settlements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0.18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troduction"/>
      <sheetName val="Corporate Structure"/>
      <sheetName val="Executive Summary Inversiones"/>
      <sheetName val="Inc_Stat_Inversiones 2001"/>
      <sheetName val="Bal_Sheet_Inversiones 2001"/>
      <sheetName val="Monthly Inc_Stat_ Inversiones"/>
      <sheetName val="Covenants"/>
      <sheetName val="Executive Summary CE"/>
      <sheetName val="Income Statement CE 2001"/>
      <sheetName val="CE_Balance_sheet 2001"/>
      <sheetName val="CE Cash Flow 2001"/>
      <sheetName val="CE Monthly Inc_Stat_ 2001"/>
      <sheetName val="CE Monthly Cash Flow 2001"/>
      <sheetName val="Monthly Sales Budget"/>
      <sheetName val="Comparatives"/>
      <sheetName val="Services"/>
      <sheetName val="O&amp;M Expenses"/>
      <sheetName val="Payroll"/>
      <sheetName val="Assumptions"/>
      <sheetName val="ITO 2001"/>
      <sheetName val="Income Statement LDS 2001"/>
      <sheetName val="Balance Sheet LDS 2001 "/>
      <sheetName val="Cash Flow LDS 2001"/>
      <sheetName val="Income Statement Litoral"/>
      <sheetName val="Balance Sheet Litoral"/>
      <sheetName val="Cash Flow Litoral"/>
      <sheetName val="Income Statement  Casablanca"/>
      <sheetName val="Balance Sheet Casablanca"/>
      <sheetName val="Cash Flow Casablanca"/>
      <sheetName val="Income Statement Linares"/>
      <sheetName val="Balance Sheet Linares"/>
      <sheetName val="Cash Flow Linares"/>
      <sheetName val="Income Statement Parral"/>
      <sheetName val="Balance Sheet Parral"/>
      <sheetName val="Cash Flow Parral"/>
      <sheetName val="Income Statement Energas"/>
      <sheetName val="Balance Sheet Energas"/>
      <sheetName val="Cash Flow Energas"/>
      <sheetName val="Income Statement Tecnored"/>
      <sheetName val="Balance Tecnored"/>
      <sheetName val="Cash Flow Tecnored"/>
      <sheetName val="Inc_Stat_Inversiones 2001-2006"/>
      <sheetName val="Bal_Sheet_Inversiones 2001-2006"/>
      <sheetName val="CE Income Statement 2001-2006"/>
      <sheetName val="CE_Balance_sheet 2000-2006"/>
      <sheetName val="CE_Cash Flow 2001-2006"/>
      <sheetName val="Sales Projections"/>
      <sheetName val="Sales Projections (Tariff)"/>
      <sheetName val="Sales Projections (Volume)"/>
      <sheetName val="Sales Projections (Customers)"/>
      <sheetName val="ITO 2001-2006"/>
      <sheetName val="Income Statement LDS 2001-2005"/>
      <sheetName val="Balance Sheet LDS 2001-2005"/>
      <sheetName val="Cash Flow LDS 2001-2005"/>
      <sheetName val="Inc_Stat_Litoral 2000-2006"/>
      <sheetName val="Inc_Stat_Casablanca 2000-2006"/>
      <sheetName val="Inc_Stat_Linares 2000-2006"/>
      <sheetName val="Inc_Stat_Parral 2000-2006"/>
      <sheetName val="Inc_Stat_Energas 2000-2006"/>
      <sheetName val="Balance Sheet Energas 2001-2006"/>
      <sheetName val="Cash Flow Energas 2001-2006"/>
      <sheetName val="Inc_Stat_Tecnored 2001-2006"/>
      <sheetName val="Inc_Stat_Tecnored 2000-2006"/>
      <sheetName val="Enerquinta CL$"/>
      <sheetName val="T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L-501, L-502"/>
      <sheetName val="L-503, L-504A"/>
      <sheetName val="L-504B"/>
      <sheetName val="L-509"/>
      <sheetName val="L-513"/>
      <sheetName val="L-514, L-515"/>
      <sheetName val="L-516, L-517"/>
      <sheetName val="L-518"/>
      <sheetName val="L-519"/>
      <sheetName val="L-520"/>
      <sheetName val="L-524"/>
      <sheetName val="L-525A"/>
      <sheetName val="L-525B"/>
      <sheetName val="L-526"/>
      <sheetName val="L-527"/>
      <sheetName val="L-528"/>
      <sheetName val="L-529"/>
      <sheetName val="L-530"/>
      <sheetName val="L-532, L-533"/>
      <sheetName val="L-535"/>
      <sheetName val="L-538"/>
      <sheetName val="L-539"/>
      <sheetName val="L-540"/>
      <sheetName val="L-541"/>
      <sheetName val="L-601"/>
      <sheetName val="L-602"/>
      <sheetName val="L-701A"/>
      <sheetName val="L-701B"/>
      <sheetName val="L-702"/>
      <sheetName val="L-703, L-704"/>
      <sheetName val="L-224"/>
      <sheetName val="FORMA-LS1-LS2"/>
      <sheetName val="FORMA- RE1"/>
      <sheetName val="FORMA-RL1"/>
      <sheetName val="FORMA-SE2"/>
      <sheetName val="FORMA-LS3"/>
      <sheetName val="FORMA-ST1"/>
      <sheetName val="SCHEDULE B"/>
      <sheetName val="FRECU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placement Allocation"/>
      <sheetName val="Oakland"/>
      <sheetName val="Oradell"/>
      <sheetName val="Clifton"/>
      <sheetName val="Harrison"/>
      <sheetName val="Jersey City"/>
      <sheetName val="Summit"/>
      <sheetName val="Orange"/>
      <sheetName val="Plainfield"/>
      <sheetName val="New Brunswick"/>
      <sheetName val="Trenton"/>
      <sheetName val="Burlington"/>
      <sheetName val="Audubon"/>
      <sheetName val="Sheet3"/>
      <sheetName val="Sheet4"/>
      <sheetName val="Sheet1"/>
      <sheetName val="Validation Leg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PS</v>
          </cell>
          <cell r="B3" t="str">
            <v>PL</v>
          </cell>
          <cell r="C3" t="str">
            <v>UP</v>
          </cell>
          <cell r="D3" t="str">
            <v>BS</v>
          </cell>
          <cell r="E3" t="str">
            <v>ST</v>
          </cell>
          <cell r="F3" t="str">
            <v>Yes</v>
          </cell>
        </row>
        <row r="4">
          <cell r="A4" t="str">
            <v>CON</v>
          </cell>
          <cell r="B4" t="str">
            <v>ST</v>
          </cell>
          <cell r="C4">
            <v>15</v>
          </cell>
          <cell r="D4" t="str">
            <v>CI</v>
          </cell>
          <cell r="E4" t="str">
            <v>CI</v>
          </cell>
          <cell r="F4" t="str">
            <v>No</v>
          </cell>
        </row>
        <row r="5">
          <cell r="B5" t="str">
            <v>PC</v>
          </cell>
          <cell r="C5">
            <v>60</v>
          </cell>
          <cell r="D5" t="str">
            <v>AOC</v>
          </cell>
          <cell r="E5" t="str">
            <v>RTP</v>
          </cell>
        </row>
        <row r="6">
          <cell r="B6" t="str">
            <v>PS</v>
          </cell>
          <cell r="D6" t="str">
            <v>SR</v>
          </cell>
          <cell r="E6" t="str">
            <v>PL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Cur Mo Var (Plan-Fcst)"/>
      <sheetName val="YTD Act"/>
      <sheetName val="YTD Plan"/>
      <sheetName val="YTD Var (Plan-Act)"/>
      <sheetName val="FY Plan"/>
      <sheetName val="FY Fcst"/>
      <sheetName val="FY Fcst Var (Plan-Fcst)"/>
      <sheetName val="Data"/>
      <sheetName val="Billing by Service"/>
      <sheetName val="Billing Pivo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4" t="str">
            <v>Expr1</v>
          </cell>
          <cell r="B4" t="str">
            <v>TIER 1</v>
          </cell>
          <cell r="C4" t="str">
            <v>Tier 2</v>
          </cell>
          <cell r="D4" t="str">
            <v>Tier 3</v>
          </cell>
          <cell r="E4" t="str">
            <v>Tier 4</v>
          </cell>
          <cell r="F4" t="str">
            <v>Dept Short Name</v>
          </cell>
          <cell r="G4" t="str">
            <v>CM Actual</v>
          </cell>
          <cell r="H4" t="str">
            <v>CM Plan</v>
          </cell>
          <cell r="I4" t="str">
            <v>CM Forecast</v>
          </cell>
          <cell r="J4" t="str">
            <v>YTD Actual</v>
          </cell>
          <cell r="K4" t="str">
            <v>YTD Plan</v>
          </cell>
          <cell r="L4" t="str">
            <v>Annual Plan</v>
          </cell>
          <cell r="M4" t="str">
            <v>Annual Forecast</v>
          </cell>
        </row>
        <row r="5">
          <cell r="A5" t="str">
            <v>1-RevenueCapEnterpriseProcmt</v>
          </cell>
          <cell r="B5" t="str">
            <v>1-Revenue</v>
          </cell>
          <cell r="C5" t="str">
            <v>OC</v>
          </cell>
          <cell r="D5" t="str">
            <v>Cap</v>
          </cell>
          <cell r="E5" t="str">
            <v>Enterprise</v>
          </cell>
          <cell r="F5" t="str">
            <v>Procmt</v>
          </cell>
          <cell r="G5">
            <v>0</v>
          </cell>
          <cell r="H5">
            <v>2065</v>
          </cell>
          <cell r="I5">
            <v>2065</v>
          </cell>
          <cell r="J5">
            <v>0</v>
          </cell>
          <cell r="K5">
            <v>14749</v>
          </cell>
          <cell r="L5">
            <v>25221</v>
          </cell>
          <cell r="M5">
            <v>23008.28</v>
          </cell>
        </row>
        <row r="6">
          <cell r="A6" t="str">
            <v>1-RevenueCapHoldingsIT</v>
          </cell>
          <cell r="B6" t="str">
            <v>1-Revenue</v>
          </cell>
          <cell r="C6" t="str">
            <v>OC</v>
          </cell>
          <cell r="D6" t="str">
            <v>Cap</v>
          </cell>
          <cell r="E6" t="str">
            <v>Holdings</v>
          </cell>
          <cell r="F6" t="str">
            <v>IT</v>
          </cell>
          <cell r="G6">
            <v>0</v>
          </cell>
          <cell r="H6">
            <v>550</v>
          </cell>
          <cell r="I6">
            <v>0</v>
          </cell>
          <cell r="J6">
            <v>3286</v>
          </cell>
          <cell r="K6">
            <v>3850</v>
          </cell>
          <cell r="L6">
            <v>6600</v>
          </cell>
          <cell r="M6">
            <v>3286</v>
          </cell>
        </row>
        <row r="7">
          <cell r="A7" t="str">
            <v>1-RevenueCapHoldingsLaw</v>
          </cell>
          <cell r="B7" t="str">
            <v>1-Revenue</v>
          </cell>
          <cell r="C7" t="str">
            <v>OC</v>
          </cell>
          <cell r="D7" t="str">
            <v>Cap</v>
          </cell>
          <cell r="E7" t="str">
            <v>Holdings</v>
          </cell>
          <cell r="F7" t="str">
            <v>Law</v>
          </cell>
          <cell r="G7">
            <v>0</v>
          </cell>
          <cell r="H7">
            <v>29374</v>
          </cell>
          <cell r="I7">
            <v>1</v>
          </cell>
          <cell r="J7">
            <v>0</v>
          </cell>
          <cell r="K7">
            <v>205618</v>
          </cell>
          <cell r="L7">
            <v>352488</v>
          </cell>
          <cell r="M7">
            <v>349852</v>
          </cell>
        </row>
        <row r="8">
          <cell r="A8" t="str">
            <v>1-RevenueCapHoldingsProcmt</v>
          </cell>
          <cell r="B8" t="str">
            <v>1-Revenue</v>
          </cell>
          <cell r="C8" t="str">
            <v>OC</v>
          </cell>
          <cell r="D8" t="str">
            <v>Cap</v>
          </cell>
          <cell r="E8" t="str">
            <v>Holdings</v>
          </cell>
          <cell r="F8" t="str">
            <v>Procmt</v>
          </cell>
          <cell r="G8">
            <v>737.45</v>
          </cell>
          <cell r="H8">
            <v>4425</v>
          </cell>
          <cell r="I8">
            <v>4425</v>
          </cell>
          <cell r="J8">
            <v>15191.47</v>
          </cell>
          <cell r="K8">
            <v>32448</v>
          </cell>
          <cell r="L8">
            <v>55014</v>
          </cell>
          <cell r="M8">
            <v>52981.97</v>
          </cell>
        </row>
        <row r="9">
          <cell r="A9" t="str">
            <v>1-RevenueCapPowerIT</v>
          </cell>
          <cell r="B9" t="str">
            <v>1-Revenue</v>
          </cell>
          <cell r="C9" t="str">
            <v>OC</v>
          </cell>
          <cell r="D9" t="str">
            <v>Cap</v>
          </cell>
          <cell r="E9" t="str">
            <v>Power</v>
          </cell>
          <cell r="F9" t="str">
            <v>IT</v>
          </cell>
          <cell r="G9">
            <v>295398</v>
          </cell>
          <cell r="H9">
            <v>450952</v>
          </cell>
          <cell r="I9">
            <v>337540</v>
          </cell>
          <cell r="J9">
            <v>2116310</v>
          </cell>
          <cell r="K9">
            <v>3135946</v>
          </cell>
          <cell r="L9">
            <v>6165581</v>
          </cell>
          <cell r="M9">
            <v>3859683</v>
          </cell>
        </row>
        <row r="10">
          <cell r="A10" t="str">
            <v>1-RevenueCapPowerLaw</v>
          </cell>
          <cell r="B10" t="str">
            <v>1-Revenue</v>
          </cell>
          <cell r="C10" t="str">
            <v>OC</v>
          </cell>
          <cell r="D10" t="str">
            <v>Cap</v>
          </cell>
          <cell r="E10" t="str">
            <v>Power</v>
          </cell>
          <cell r="F10" t="str">
            <v>Law</v>
          </cell>
          <cell r="G10">
            <v>3983</v>
          </cell>
          <cell r="H10">
            <v>77499</v>
          </cell>
          <cell r="I10">
            <v>1411</v>
          </cell>
          <cell r="J10">
            <v>27551</v>
          </cell>
          <cell r="K10">
            <v>542497</v>
          </cell>
          <cell r="L10">
            <v>929996</v>
          </cell>
          <cell r="M10">
            <v>943766</v>
          </cell>
        </row>
        <row r="11">
          <cell r="A11" t="str">
            <v>1-RevenueCapPowerProcmt</v>
          </cell>
          <cell r="B11" t="str">
            <v>1-Revenue</v>
          </cell>
          <cell r="C11" t="str">
            <v>OC</v>
          </cell>
          <cell r="D11" t="str">
            <v>Cap</v>
          </cell>
          <cell r="E11" t="str">
            <v>Power</v>
          </cell>
          <cell r="F11" t="str">
            <v>Procmt</v>
          </cell>
          <cell r="G11">
            <v>69025.320000000007</v>
          </cell>
          <cell r="H11">
            <v>116812</v>
          </cell>
          <cell r="I11">
            <v>66812</v>
          </cell>
          <cell r="J11">
            <v>445567.28999999899</v>
          </cell>
          <cell r="K11">
            <v>817980</v>
          </cell>
          <cell r="L11">
            <v>1400712</v>
          </cell>
          <cell r="M11">
            <v>1361828.1</v>
          </cell>
        </row>
        <row r="12">
          <cell r="A12" t="str">
            <v>1-RevenueCapPowerPub Affr</v>
          </cell>
          <cell r="B12" t="str">
            <v>1-Revenue</v>
          </cell>
          <cell r="C12" t="str">
            <v>OC</v>
          </cell>
          <cell r="D12" t="str">
            <v>Cap</v>
          </cell>
          <cell r="E12" t="str">
            <v>Power</v>
          </cell>
          <cell r="F12" t="str">
            <v>Pub Affr</v>
          </cell>
          <cell r="G12">
            <v>3888.96</v>
          </cell>
          <cell r="H12">
            <v>0</v>
          </cell>
          <cell r="I12">
            <v>0</v>
          </cell>
          <cell r="J12">
            <v>38727.56</v>
          </cell>
          <cell r="K12">
            <v>0</v>
          </cell>
          <cell r="L12">
            <v>0</v>
          </cell>
          <cell r="M12">
            <v>34838.6</v>
          </cell>
        </row>
        <row r="13">
          <cell r="A13" t="str">
            <v>1-RevenueCapPowerTreas</v>
          </cell>
          <cell r="B13" t="str">
            <v>1-Revenue</v>
          </cell>
          <cell r="C13" t="str">
            <v>OC</v>
          </cell>
          <cell r="D13" t="str">
            <v>Cap</v>
          </cell>
          <cell r="E13" t="str">
            <v>Power</v>
          </cell>
          <cell r="F13" t="str">
            <v>Treas</v>
          </cell>
          <cell r="G13">
            <v>582.29999999999995</v>
          </cell>
          <cell r="H13">
            <v>5474</v>
          </cell>
          <cell r="I13">
            <v>3326</v>
          </cell>
          <cell r="J13">
            <v>22365.119999999999</v>
          </cell>
          <cell r="K13">
            <v>38315</v>
          </cell>
          <cell r="L13">
            <v>65799</v>
          </cell>
          <cell r="M13">
            <v>41740.980000000003</v>
          </cell>
        </row>
        <row r="14">
          <cell r="A14" t="str">
            <v>1-RevenueCapService Co PA to PAIT</v>
          </cell>
          <cell r="B14" t="str">
            <v>1-Revenue</v>
          </cell>
          <cell r="C14" t="str">
            <v>SC</v>
          </cell>
          <cell r="D14" t="str">
            <v>Cap</v>
          </cell>
          <cell r="E14" t="str">
            <v>Service Co PA to PA</v>
          </cell>
          <cell r="F14" t="str">
            <v>IT</v>
          </cell>
          <cell r="G14">
            <v>305174</v>
          </cell>
          <cell r="H14">
            <v>83167</v>
          </cell>
          <cell r="I14">
            <v>587683</v>
          </cell>
          <cell r="J14">
            <v>1147250</v>
          </cell>
          <cell r="K14">
            <v>565169</v>
          </cell>
          <cell r="L14">
            <v>1450000</v>
          </cell>
          <cell r="M14">
            <v>6170630</v>
          </cell>
        </row>
        <row r="15">
          <cell r="A15" t="str">
            <v>1-RevenueCapUtilityComm Adv</v>
          </cell>
          <cell r="B15" t="str">
            <v>1-Revenue</v>
          </cell>
          <cell r="C15" t="str">
            <v>OC</v>
          </cell>
          <cell r="D15" t="str">
            <v>Cap</v>
          </cell>
          <cell r="E15" t="str">
            <v>Utility</v>
          </cell>
          <cell r="F15" t="str">
            <v>Comm Adv</v>
          </cell>
          <cell r="G15">
            <v>5101.76</v>
          </cell>
          <cell r="H15">
            <v>13551</v>
          </cell>
          <cell r="I15">
            <v>13551</v>
          </cell>
          <cell r="J15">
            <v>21523.05</v>
          </cell>
          <cell r="K15">
            <v>64569</v>
          </cell>
          <cell r="L15">
            <v>108093</v>
          </cell>
          <cell r="M15">
            <v>99165.45</v>
          </cell>
        </row>
        <row r="16">
          <cell r="A16" t="str">
            <v>1-RevenueCapUtilityCorp Strat</v>
          </cell>
          <cell r="B16" t="str">
            <v>1-Revenue</v>
          </cell>
          <cell r="C16" t="str">
            <v>OC</v>
          </cell>
          <cell r="D16" t="str">
            <v>Cap</v>
          </cell>
          <cell r="E16" t="str">
            <v>Utility</v>
          </cell>
          <cell r="F16" t="str">
            <v>Corp Strat</v>
          </cell>
          <cell r="G16">
            <v>0</v>
          </cell>
          <cell r="H16">
            <v>0</v>
          </cell>
          <cell r="I16">
            <v>0</v>
          </cell>
          <cell r="J16">
            <v>6681.24</v>
          </cell>
          <cell r="K16">
            <v>0</v>
          </cell>
          <cell r="L16">
            <v>0</v>
          </cell>
          <cell r="M16">
            <v>6681.24</v>
          </cell>
        </row>
        <row r="17">
          <cell r="A17" t="str">
            <v>1-RevenueCapUtilityIT</v>
          </cell>
          <cell r="B17" t="str">
            <v>1-Revenue</v>
          </cell>
          <cell r="C17" t="str">
            <v>OC</v>
          </cell>
          <cell r="D17" t="str">
            <v>Cap</v>
          </cell>
          <cell r="E17" t="str">
            <v>Utility</v>
          </cell>
          <cell r="F17" t="str">
            <v>IT</v>
          </cell>
          <cell r="G17">
            <v>491816</v>
          </cell>
          <cell r="H17">
            <v>1296747</v>
          </cell>
          <cell r="I17">
            <v>722634</v>
          </cell>
          <cell r="J17">
            <v>2238919</v>
          </cell>
          <cell r="K17">
            <v>8196815</v>
          </cell>
          <cell r="L17">
            <v>11515638</v>
          </cell>
          <cell r="M17">
            <v>11101245</v>
          </cell>
        </row>
        <row r="18">
          <cell r="A18" t="str">
            <v>1-RevenueCapUtilityLaw</v>
          </cell>
          <cell r="B18" t="str">
            <v>1-Revenue</v>
          </cell>
          <cell r="C18" t="str">
            <v>OC</v>
          </cell>
          <cell r="D18" t="str">
            <v>Cap</v>
          </cell>
          <cell r="E18" t="str">
            <v>Utility</v>
          </cell>
          <cell r="F18" t="str">
            <v>Law</v>
          </cell>
          <cell r="G18">
            <v>82264.08</v>
          </cell>
          <cell r="H18">
            <v>204863</v>
          </cell>
          <cell r="I18">
            <v>60788</v>
          </cell>
          <cell r="J18">
            <v>549190.26</v>
          </cell>
          <cell r="K18">
            <v>1259108</v>
          </cell>
          <cell r="L18">
            <v>2285348</v>
          </cell>
          <cell r="M18">
            <v>2273573.48</v>
          </cell>
        </row>
        <row r="19">
          <cell r="A19" t="str">
            <v>1-RevenueCapUtilityProcmt</v>
          </cell>
          <cell r="B19" t="str">
            <v>1-Revenue</v>
          </cell>
          <cell r="C19" t="str">
            <v>OC</v>
          </cell>
          <cell r="D19" t="str">
            <v>Cap</v>
          </cell>
          <cell r="E19" t="str">
            <v>Utility</v>
          </cell>
          <cell r="F19" t="str">
            <v>Procmt</v>
          </cell>
          <cell r="G19">
            <v>93066.19</v>
          </cell>
          <cell r="H19">
            <v>85986</v>
          </cell>
          <cell r="I19">
            <v>77388</v>
          </cell>
          <cell r="J19">
            <v>547187.9</v>
          </cell>
          <cell r="K19">
            <v>619753</v>
          </cell>
          <cell r="L19">
            <v>1052783</v>
          </cell>
          <cell r="M19">
            <v>1095917.3899999999</v>
          </cell>
        </row>
        <row r="20">
          <cell r="A20" t="str">
            <v>1-RevenueCapUtilityPSE&amp;G Fin</v>
          </cell>
          <cell r="B20" t="str">
            <v>1-Revenue</v>
          </cell>
          <cell r="C20" t="str">
            <v>OC</v>
          </cell>
          <cell r="D20" t="str">
            <v>Cap</v>
          </cell>
          <cell r="E20" t="str">
            <v>Utility</v>
          </cell>
          <cell r="F20" t="str">
            <v>PSE&amp;G Fin</v>
          </cell>
          <cell r="G20">
            <v>222437</v>
          </cell>
          <cell r="H20">
            <v>199600</v>
          </cell>
          <cell r="I20">
            <v>226667</v>
          </cell>
          <cell r="J20">
            <v>1665439</v>
          </cell>
          <cell r="K20">
            <v>1397200</v>
          </cell>
          <cell r="L20">
            <v>2395200</v>
          </cell>
          <cell r="M20">
            <v>2807729</v>
          </cell>
        </row>
        <row r="21">
          <cell r="A21" t="str">
            <v>1-RevenueCapUtilityPub Affr</v>
          </cell>
          <cell r="B21" t="str">
            <v>1-Revenue</v>
          </cell>
          <cell r="C21" t="str">
            <v>OC</v>
          </cell>
          <cell r="D21" t="str">
            <v>Cap</v>
          </cell>
          <cell r="E21" t="str">
            <v>Utility</v>
          </cell>
          <cell r="F21" t="str">
            <v>Pub Affr</v>
          </cell>
          <cell r="G21">
            <v>72107.8</v>
          </cell>
          <cell r="H21">
            <v>92550</v>
          </cell>
          <cell r="I21">
            <v>92550</v>
          </cell>
          <cell r="J21">
            <v>542411.24</v>
          </cell>
          <cell r="K21">
            <v>666161</v>
          </cell>
          <cell r="L21">
            <v>1098772</v>
          </cell>
          <cell r="M21">
            <v>1061417.1200000001</v>
          </cell>
        </row>
        <row r="22">
          <cell r="A22" t="str">
            <v>1-RevenueCapUtilityPwr Fin</v>
          </cell>
          <cell r="B22" t="str">
            <v>1-Revenue</v>
          </cell>
          <cell r="C22" t="str">
            <v>OC</v>
          </cell>
          <cell r="D22" t="str">
            <v>Cap</v>
          </cell>
          <cell r="E22" t="str">
            <v>Utility</v>
          </cell>
          <cell r="F22" t="str">
            <v>Pwr Fin</v>
          </cell>
          <cell r="G22">
            <v>25242.52</v>
          </cell>
          <cell r="H22">
            <v>0</v>
          </cell>
          <cell r="I22">
            <v>0</v>
          </cell>
          <cell r="J22">
            <v>187033.16</v>
          </cell>
          <cell r="K22">
            <v>0</v>
          </cell>
          <cell r="L22">
            <v>0</v>
          </cell>
          <cell r="M22">
            <v>201790.64</v>
          </cell>
        </row>
        <row r="23">
          <cell r="A23" t="str">
            <v>1-RevenueCapUtilityTreas</v>
          </cell>
          <cell r="B23" t="str">
            <v>1-Revenue</v>
          </cell>
          <cell r="C23" t="str">
            <v>OC</v>
          </cell>
          <cell r="D23" t="str">
            <v>Cap</v>
          </cell>
          <cell r="E23" t="str">
            <v>Utility</v>
          </cell>
          <cell r="F23" t="str">
            <v>Treas</v>
          </cell>
          <cell r="G23">
            <v>113791.14</v>
          </cell>
          <cell r="H23">
            <v>131949</v>
          </cell>
          <cell r="I23">
            <v>126359</v>
          </cell>
          <cell r="J23">
            <v>1048952.68</v>
          </cell>
          <cell r="K23">
            <v>1043132</v>
          </cell>
          <cell r="L23">
            <v>1669338</v>
          </cell>
          <cell r="M23">
            <v>1693316.14</v>
          </cell>
        </row>
        <row r="24">
          <cell r="A24" t="str">
            <v>1-RevenueO&amp;MEnterpriseCorp Dev</v>
          </cell>
          <cell r="B24" t="str">
            <v>1-Revenue</v>
          </cell>
          <cell r="C24" t="str">
            <v>OC</v>
          </cell>
          <cell r="D24" t="str">
            <v>O&amp;M</v>
          </cell>
          <cell r="E24" t="str">
            <v>Enterprise</v>
          </cell>
          <cell r="F24" t="str">
            <v>Corp Dev</v>
          </cell>
          <cell r="G24">
            <v>0</v>
          </cell>
          <cell r="H24">
            <v>10176</v>
          </cell>
          <cell r="I24">
            <v>10176</v>
          </cell>
          <cell r="J24">
            <v>51960.69</v>
          </cell>
          <cell r="K24">
            <v>77791</v>
          </cell>
          <cell r="L24">
            <v>133644</v>
          </cell>
          <cell r="M24">
            <v>109941.2</v>
          </cell>
        </row>
        <row r="25">
          <cell r="A25" t="str">
            <v>1-RevenueO&amp;MEnterpriseV&amp;P</v>
          </cell>
          <cell r="B25" t="str">
            <v>1-Revenue</v>
          </cell>
          <cell r="C25" t="str">
            <v>OC</v>
          </cell>
          <cell r="D25" t="str">
            <v>O&amp;M</v>
          </cell>
          <cell r="E25" t="str">
            <v>Enterprise</v>
          </cell>
          <cell r="F25" t="str">
            <v>V&amp;P</v>
          </cell>
          <cell r="G25">
            <v>11379.96</v>
          </cell>
          <cell r="H25">
            <v>2390</v>
          </cell>
          <cell r="I25">
            <v>2332</v>
          </cell>
          <cell r="J25">
            <v>101448.18</v>
          </cell>
          <cell r="K25">
            <v>18164</v>
          </cell>
          <cell r="L25">
            <v>31227</v>
          </cell>
          <cell r="M25">
            <v>105174.22</v>
          </cell>
        </row>
        <row r="26">
          <cell r="A26" t="str">
            <v>1-RevenueO&amp;MHoldingsASD</v>
          </cell>
          <cell r="B26" t="str">
            <v>1-Revenue</v>
          </cell>
          <cell r="C26" t="str">
            <v>OC</v>
          </cell>
          <cell r="D26" t="str">
            <v>O&amp;M</v>
          </cell>
          <cell r="E26" t="str">
            <v>Holdings</v>
          </cell>
          <cell r="F26" t="str">
            <v>ASD</v>
          </cell>
          <cell r="G26">
            <v>133660.96</v>
          </cell>
          <cell r="H26">
            <v>175019</v>
          </cell>
          <cell r="I26">
            <v>165158</v>
          </cell>
          <cell r="J26">
            <v>989622.35</v>
          </cell>
          <cell r="K26">
            <v>1406020</v>
          </cell>
          <cell r="L26">
            <v>2453237</v>
          </cell>
          <cell r="M26">
            <v>1877431.51</v>
          </cell>
        </row>
        <row r="27">
          <cell r="A27" t="str">
            <v>1-RevenueO&amp;MHoldingsBAR</v>
          </cell>
          <cell r="B27" t="str">
            <v>1-Revenue</v>
          </cell>
          <cell r="C27" t="str">
            <v>OC</v>
          </cell>
          <cell r="D27" t="str">
            <v>O&amp;M</v>
          </cell>
          <cell r="E27" t="str">
            <v>Holdings</v>
          </cell>
          <cell r="F27" t="str">
            <v>BAR</v>
          </cell>
          <cell r="G27">
            <v>1423.51</v>
          </cell>
          <cell r="H27">
            <v>4029</v>
          </cell>
          <cell r="I27">
            <v>4029</v>
          </cell>
          <cell r="J27">
            <v>12180.85</v>
          </cell>
          <cell r="K27">
            <v>29759</v>
          </cell>
          <cell r="L27">
            <v>51123</v>
          </cell>
          <cell r="M27">
            <v>36153.49</v>
          </cell>
        </row>
        <row r="28">
          <cell r="A28" t="str">
            <v>1-RevenueO&amp;MHoldingsComm Adv</v>
          </cell>
          <cell r="B28" t="str">
            <v>1-Revenue</v>
          </cell>
          <cell r="C28" t="str">
            <v>OC</v>
          </cell>
          <cell r="D28" t="str">
            <v>O&amp;M</v>
          </cell>
          <cell r="E28" t="str">
            <v>Holdings</v>
          </cell>
          <cell r="F28" t="str">
            <v>Comm Adv</v>
          </cell>
          <cell r="G28">
            <v>1549.22</v>
          </cell>
          <cell r="H28">
            <v>4956</v>
          </cell>
          <cell r="I28">
            <v>4956</v>
          </cell>
          <cell r="J28">
            <v>15788.35</v>
          </cell>
          <cell r="K28">
            <v>38077</v>
          </cell>
          <cell r="L28">
            <v>65068</v>
          </cell>
          <cell r="M28">
            <v>57718.76</v>
          </cell>
        </row>
        <row r="29">
          <cell r="A29" t="str">
            <v>1-RevenueO&amp;MHoldingsCorp Dev</v>
          </cell>
          <cell r="B29" t="str">
            <v>1-Revenue</v>
          </cell>
          <cell r="C29" t="str">
            <v>OC</v>
          </cell>
          <cell r="D29" t="str">
            <v>O&amp;M</v>
          </cell>
          <cell r="E29" t="str">
            <v>Holdings</v>
          </cell>
          <cell r="F29" t="str">
            <v>Corp Dev</v>
          </cell>
          <cell r="G29">
            <v>6628.73</v>
          </cell>
          <cell r="H29">
            <v>49566</v>
          </cell>
          <cell r="I29">
            <v>44999</v>
          </cell>
          <cell r="J29">
            <v>163054.42000000001</v>
          </cell>
          <cell r="K29">
            <v>377752</v>
          </cell>
          <cell r="L29">
            <v>648943</v>
          </cell>
          <cell r="M29">
            <v>580109.84</v>
          </cell>
        </row>
        <row r="30">
          <cell r="A30" t="str">
            <v>1-RevenueO&amp;MHoldingsCorp Secr</v>
          </cell>
          <cell r="B30" t="str">
            <v>1-Revenue</v>
          </cell>
          <cell r="C30" t="str">
            <v>OC</v>
          </cell>
          <cell r="D30" t="str">
            <v>O&amp;M</v>
          </cell>
          <cell r="E30" t="str">
            <v>Holdings</v>
          </cell>
          <cell r="F30" t="str">
            <v>Corp Secr</v>
          </cell>
          <cell r="G30">
            <v>811.06</v>
          </cell>
          <cell r="H30">
            <v>797</v>
          </cell>
          <cell r="I30">
            <v>797</v>
          </cell>
          <cell r="J30">
            <v>5817.39</v>
          </cell>
          <cell r="K30">
            <v>5839</v>
          </cell>
          <cell r="L30">
            <v>9734</v>
          </cell>
          <cell r="M30">
            <v>9698</v>
          </cell>
        </row>
        <row r="31">
          <cell r="A31" t="str">
            <v>1-RevenueO&amp;MHoldingsCorp Strat</v>
          </cell>
          <cell r="B31" t="str">
            <v>1-Revenue</v>
          </cell>
          <cell r="C31" t="str">
            <v>OC</v>
          </cell>
          <cell r="D31" t="str">
            <v>O&amp;M</v>
          </cell>
          <cell r="E31" t="str">
            <v>Holdings</v>
          </cell>
          <cell r="F31" t="str">
            <v>Corp Strat</v>
          </cell>
          <cell r="G31">
            <v>1297.9000000000001</v>
          </cell>
          <cell r="H31">
            <v>2438</v>
          </cell>
          <cell r="I31">
            <v>2366</v>
          </cell>
          <cell r="J31">
            <v>11518.8</v>
          </cell>
          <cell r="K31">
            <v>16139</v>
          </cell>
          <cell r="L31">
            <v>27253</v>
          </cell>
          <cell r="M31">
            <v>26234</v>
          </cell>
        </row>
        <row r="32">
          <cell r="A32" t="str">
            <v>1-RevenueO&amp;MHoldingsERM</v>
          </cell>
          <cell r="B32" t="str">
            <v>1-Revenue</v>
          </cell>
          <cell r="C32" t="str">
            <v>OC</v>
          </cell>
          <cell r="D32" t="str">
            <v>O&amp;M</v>
          </cell>
          <cell r="E32" t="str">
            <v>Holdings</v>
          </cell>
          <cell r="F32" t="str">
            <v>ERM</v>
          </cell>
          <cell r="G32">
            <v>855.54</v>
          </cell>
          <cell r="H32">
            <v>5763</v>
          </cell>
          <cell r="I32">
            <v>5762</v>
          </cell>
          <cell r="J32">
            <v>23424.62</v>
          </cell>
          <cell r="K32">
            <v>45367</v>
          </cell>
          <cell r="L32">
            <v>78791</v>
          </cell>
          <cell r="M32">
            <v>61753.51</v>
          </cell>
        </row>
        <row r="33">
          <cell r="A33" t="str">
            <v>1-RevenueO&amp;MHoldingsExec</v>
          </cell>
          <cell r="B33" t="str">
            <v>1-Revenue</v>
          </cell>
          <cell r="C33" t="str">
            <v>OC</v>
          </cell>
          <cell r="D33" t="str">
            <v>O&amp;M</v>
          </cell>
          <cell r="E33" t="str">
            <v>Holdings</v>
          </cell>
          <cell r="F33" t="str">
            <v>Exec</v>
          </cell>
          <cell r="G33">
            <v>72388.72</v>
          </cell>
          <cell r="H33">
            <v>72978</v>
          </cell>
          <cell r="I33">
            <v>74022</v>
          </cell>
          <cell r="J33">
            <v>701530.19</v>
          </cell>
          <cell r="K33">
            <v>707382</v>
          </cell>
          <cell r="L33">
            <v>1253973</v>
          </cell>
          <cell r="M33">
            <v>1254545</v>
          </cell>
        </row>
        <row r="34">
          <cell r="A34" t="str">
            <v>1-RevenueO&amp;MHoldingsHoldg Fin</v>
          </cell>
          <cell r="B34" t="str">
            <v>1-Revenue</v>
          </cell>
          <cell r="C34" t="str">
            <v>OC</v>
          </cell>
          <cell r="D34" t="str">
            <v>O&amp;M</v>
          </cell>
          <cell r="E34" t="str">
            <v>Holdings</v>
          </cell>
          <cell r="F34" t="str">
            <v>Holdg Fin</v>
          </cell>
          <cell r="G34">
            <v>23000</v>
          </cell>
          <cell r="H34">
            <v>63254</v>
          </cell>
          <cell r="I34">
            <v>63254</v>
          </cell>
          <cell r="J34">
            <v>402884</v>
          </cell>
          <cell r="K34">
            <v>442778</v>
          </cell>
          <cell r="L34">
            <v>759048</v>
          </cell>
          <cell r="M34">
            <v>759408</v>
          </cell>
        </row>
        <row r="35">
          <cell r="A35" t="str">
            <v>1-RevenueO&amp;MHoldingsHR</v>
          </cell>
          <cell r="B35" t="str">
            <v>1-Revenue</v>
          </cell>
          <cell r="C35" t="str">
            <v>OC</v>
          </cell>
          <cell r="D35" t="str">
            <v>O&amp;M</v>
          </cell>
          <cell r="E35" t="str">
            <v>Holdings</v>
          </cell>
          <cell r="F35" t="str">
            <v>HR</v>
          </cell>
          <cell r="G35">
            <v>6821.88</v>
          </cell>
          <cell r="H35">
            <v>17456</v>
          </cell>
          <cell r="I35">
            <v>16945</v>
          </cell>
          <cell r="J35">
            <v>79894.39</v>
          </cell>
          <cell r="K35">
            <v>134933</v>
          </cell>
          <cell r="L35">
            <v>229603</v>
          </cell>
          <cell r="M35">
            <v>181577.29</v>
          </cell>
        </row>
        <row r="36">
          <cell r="A36" t="str">
            <v>1-RevenueO&amp;MHoldingsInt Audit/ Control</v>
          </cell>
          <cell r="B36" t="str">
            <v>1-Revenue</v>
          </cell>
          <cell r="C36" t="str">
            <v>OC</v>
          </cell>
          <cell r="D36" t="str">
            <v>O&amp;M</v>
          </cell>
          <cell r="E36" t="str">
            <v>Holdings</v>
          </cell>
          <cell r="F36" t="str">
            <v>Int Audit/ Control</v>
          </cell>
          <cell r="G36">
            <v>8686.1299999999992</v>
          </cell>
          <cell r="H36">
            <v>11218</v>
          </cell>
          <cell r="I36">
            <v>11215</v>
          </cell>
          <cell r="J36">
            <v>39621.07</v>
          </cell>
          <cell r="K36">
            <v>74454</v>
          </cell>
          <cell r="L36">
            <v>127785</v>
          </cell>
          <cell r="M36">
            <v>114857.13</v>
          </cell>
        </row>
        <row r="37">
          <cell r="A37" t="str">
            <v>1-RevenueO&amp;MHoldingsInv Rel</v>
          </cell>
          <cell r="B37" t="str">
            <v>1-Revenue</v>
          </cell>
          <cell r="C37" t="str">
            <v>OC</v>
          </cell>
          <cell r="D37" t="str">
            <v>O&amp;M</v>
          </cell>
          <cell r="E37" t="str">
            <v>Holdings</v>
          </cell>
          <cell r="F37" t="str">
            <v>Inv Rel</v>
          </cell>
          <cell r="G37">
            <v>720</v>
          </cell>
          <cell r="H37">
            <v>969</v>
          </cell>
          <cell r="I37">
            <v>969</v>
          </cell>
          <cell r="J37">
            <v>6497.41</v>
          </cell>
          <cell r="K37">
            <v>6783</v>
          </cell>
          <cell r="L37">
            <v>11628</v>
          </cell>
          <cell r="M37">
            <v>11591</v>
          </cell>
        </row>
        <row r="38">
          <cell r="A38" t="str">
            <v>1-RevenueO&amp;MHoldingsIT</v>
          </cell>
          <cell r="B38" t="str">
            <v>1-Revenue</v>
          </cell>
          <cell r="C38" t="str">
            <v>OC</v>
          </cell>
          <cell r="D38" t="str">
            <v>O&amp;M</v>
          </cell>
          <cell r="E38" t="str">
            <v>Holdings</v>
          </cell>
          <cell r="F38" t="str">
            <v>IT</v>
          </cell>
          <cell r="G38">
            <v>23294.44</v>
          </cell>
          <cell r="H38">
            <v>44808</v>
          </cell>
          <cell r="I38">
            <v>29678</v>
          </cell>
          <cell r="J38">
            <v>167749.96</v>
          </cell>
          <cell r="K38">
            <v>313656</v>
          </cell>
          <cell r="L38">
            <v>540167</v>
          </cell>
          <cell r="M38">
            <v>325011.90000000002</v>
          </cell>
        </row>
        <row r="39">
          <cell r="A39" t="str">
            <v>1-RevenueO&amp;MHoldingsLaw</v>
          </cell>
          <cell r="B39" t="str">
            <v>1-Revenue</v>
          </cell>
          <cell r="C39" t="str">
            <v>OC</v>
          </cell>
          <cell r="D39" t="str">
            <v>O&amp;M</v>
          </cell>
          <cell r="E39" t="str">
            <v>Holdings</v>
          </cell>
          <cell r="F39" t="str">
            <v>Law</v>
          </cell>
          <cell r="G39">
            <v>49032.18</v>
          </cell>
          <cell r="H39">
            <v>126559</v>
          </cell>
          <cell r="I39">
            <v>125938</v>
          </cell>
          <cell r="J39">
            <v>838419.86</v>
          </cell>
          <cell r="K39">
            <v>1621461</v>
          </cell>
          <cell r="L39">
            <v>2290639</v>
          </cell>
          <cell r="M39">
            <v>2081298.56</v>
          </cell>
        </row>
        <row r="40">
          <cell r="A40" t="str">
            <v>1-RevenueO&amp;MHoldingsMisc Acct</v>
          </cell>
          <cell r="B40" t="str">
            <v>1-Revenue</v>
          </cell>
          <cell r="C40" t="str">
            <v>OC</v>
          </cell>
          <cell r="D40" t="str">
            <v>O&amp;M</v>
          </cell>
          <cell r="E40" t="str">
            <v>Holdings</v>
          </cell>
          <cell r="F40" t="str">
            <v>Misc Acct</v>
          </cell>
          <cell r="G40">
            <v>44376</v>
          </cell>
          <cell r="H40">
            <v>35736</v>
          </cell>
          <cell r="I40">
            <v>47850</v>
          </cell>
          <cell r="J40">
            <v>259920</v>
          </cell>
          <cell r="K40">
            <v>190080</v>
          </cell>
          <cell r="L40">
            <v>305396</v>
          </cell>
          <cell r="M40">
            <v>363539</v>
          </cell>
        </row>
        <row r="41">
          <cell r="A41" t="str">
            <v>1-RevenueO&amp;MHoldingsPayroll AP</v>
          </cell>
          <cell r="B41" t="str">
            <v>1-Revenue</v>
          </cell>
          <cell r="C41" t="str">
            <v>OC</v>
          </cell>
          <cell r="D41" t="str">
            <v>O&amp;M</v>
          </cell>
          <cell r="E41" t="str">
            <v>Holdings</v>
          </cell>
          <cell r="F41" t="str">
            <v>Payroll AP</v>
          </cell>
          <cell r="G41">
            <v>4472.18</v>
          </cell>
          <cell r="H41">
            <v>3457</v>
          </cell>
          <cell r="I41">
            <v>3457</v>
          </cell>
          <cell r="J41">
            <v>35661.25</v>
          </cell>
          <cell r="K41">
            <v>27101</v>
          </cell>
          <cell r="L41">
            <v>45319</v>
          </cell>
          <cell r="M41">
            <v>52864.08</v>
          </cell>
        </row>
        <row r="42">
          <cell r="A42" t="str">
            <v>1-RevenueO&amp;MHoldingsProcmt</v>
          </cell>
          <cell r="B42" t="str">
            <v>1-Revenue</v>
          </cell>
          <cell r="C42" t="str">
            <v>OC</v>
          </cell>
          <cell r="D42" t="str">
            <v>O&amp;M</v>
          </cell>
          <cell r="E42" t="str">
            <v>Holdings</v>
          </cell>
          <cell r="F42" t="str">
            <v>Procmt</v>
          </cell>
          <cell r="G42">
            <v>0</v>
          </cell>
          <cell r="H42">
            <v>619</v>
          </cell>
          <cell r="I42">
            <v>619</v>
          </cell>
          <cell r="J42">
            <v>0</v>
          </cell>
          <cell r="K42">
            <v>4598</v>
          </cell>
          <cell r="L42">
            <v>7793</v>
          </cell>
          <cell r="M42">
            <v>5124.66</v>
          </cell>
        </row>
        <row r="43">
          <cell r="A43" t="str">
            <v>1-RevenueO&amp;MHoldingsPub Affr</v>
          </cell>
          <cell r="B43" t="str">
            <v>1-Revenue</v>
          </cell>
          <cell r="C43" t="str">
            <v>OC</v>
          </cell>
          <cell r="D43" t="str">
            <v>O&amp;M</v>
          </cell>
          <cell r="E43" t="str">
            <v>Holdings</v>
          </cell>
          <cell r="F43" t="str">
            <v>Pub Affr</v>
          </cell>
          <cell r="G43">
            <v>7471.68</v>
          </cell>
          <cell r="H43">
            <v>13764</v>
          </cell>
          <cell r="I43">
            <v>14397</v>
          </cell>
          <cell r="J43">
            <v>44272.26</v>
          </cell>
          <cell r="K43">
            <v>103293</v>
          </cell>
          <cell r="L43">
            <v>178411</v>
          </cell>
          <cell r="M43">
            <v>149036.79999999999</v>
          </cell>
        </row>
        <row r="44">
          <cell r="A44" t="str">
            <v>1-RevenueO&amp;MHoldingsRec Mgmt</v>
          </cell>
          <cell r="B44" t="str">
            <v>1-Revenue</v>
          </cell>
          <cell r="C44" t="str">
            <v>OC</v>
          </cell>
          <cell r="D44" t="str">
            <v>O&amp;M</v>
          </cell>
          <cell r="E44" t="str">
            <v>Holdings</v>
          </cell>
          <cell r="F44" t="str">
            <v>Rec Mgmt</v>
          </cell>
          <cell r="G44">
            <v>3789.91</v>
          </cell>
          <cell r="H44">
            <v>3569</v>
          </cell>
          <cell r="I44">
            <v>3569</v>
          </cell>
          <cell r="J44">
            <v>103592.29</v>
          </cell>
          <cell r="K44">
            <v>127613</v>
          </cell>
          <cell r="L44">
            <v>148768</v>
          </cell>
          <cell r="M44">
            <v>124526.64</v>
          </cell>
        </row>
        <row r="45">
          <cell r="A45" t="str">
            <v>1-RevenueO&amp;MHoldingsSC Fin</v>
          </cell>
          <cell r="B45" t="str">
            <v>1-Revenue</v>
          </cell>
          <cell r="C45" t="str">
            <v>OC</v>
          </cell>
          <cell r="D45" t="str">
            <v>O&amp;M</v>
          </cell>
          <cell r="E45" t="str">
            <v>Holdings</v>
          </cell>
          <cell r="F45" t="str">
            <v>SC Fin</v>
          </cell>
          <cell r="G45">
            <v>20698.25</v>
          </cell>
          <cell r="H45">
            <v>17458</v>
          </cell>
          <cell r="I45">
            <v>17459</v>
          </cell>
          <cell r="J45">
            <v>147845.91</v>
          </cell>
          <cell r="K45">
            <v>133441</v>
          </cell>
          <cell r="L45">
            <v>229241</v>
          </cell>
          <cell r="M45">
            <v>240406.93</v>
          </cell>
        </row>
        <row r="46">
          <cell r="A46" t="str">
            <v>1-RevenueO&amp;MHoldingsTreas</v>
          </cell>
          <cell r="B46" t="str">
            <v>1-Revenue</v>
          </cell>
          <cell r="C46" t="str">
            <v>OC</v>
          </cell>
          <cell r="D46" t="str">
            <v>O&amp;M</v>
          </cell>
          <cell r="E46" t="str">
            <v>Holdings</v>
          </cell>
          <cell r="F46" t="str">
            <v>Treas</v>
          </cell>
          <cell r="G46">
            <v>93837.64</v>
          </cell>
          <cell r="H46">
            <v>104839</v>
          </cell>
          <cell r="I46">
            <v>104552</v>
          </cell>
          <cell r="J46">
            <v>689434.03</v>
          </cell>
          <cell r="K46">
            <v>707803</v>
          </cell>
          <cell r="L46">
            <v>1200605</v>
          </cell>
          <cell r="M46">
            <v>1192557.53</v>
          </cell>
        </row>
        <row r="47">
          <cell r="A47" t="str">
            <v>1-RevenueO&amp;MHoldingsV&amp;P</v>
          </cell>
          <cell r="B47" t="str">
            <v>1-Revenue</v>
          </cell>
          <cell r="C47" t="str">
            <v>OC</v>
          </cell>
          <cell r="D47" t="str">
            <v>O&amp;M</v>
          </cell>
          <cell r="E47" t="str">
            <v>Holdings</v>
          </cell>
          <cell r="F47" t="str">
            <v>V&amp;P</v>
          </cell>
          <cell r="G47">
            <v>10731.49</v>
          </cell>
          <cell r="H47">
            <v>29278</v>
          </cell>
          <cell r="I47">
            <v>28410</v>
          </cell>
          <cell r="J47">
            <v>221701.58</v>
          </cell>
          <cell r="K47">
            <v>221545</v>
          </cell>
          <cell r="L47">
            <v>380851</v>
          </cell>
          <cell r="M47">
            <v>394385.56</v>
          </cell>
        </row>
        <row r="48">
          <cell r="A48" t="str">
            <v>1-RevenueO&amp;MPowerASD</v>
          </cell>
          <cell r="B48" t="str">
            <v>1-Revenue</v>
          </cell>
          <cell r="C48" t="str">
            <v>OC</v>
          </cell>
          <cell r="D48" t="str">
            <v>O&amp;M</v>
          </cell>
          <cell r="E48" t="str">
            <v>Power</v>
          </cell>
          <cell r="F48" t="str">
            <v>ASD</v>
          </cell>
          <cell r="G48">
            <v>1007246.12</v>
          </cell>
          <cell r="H48">
            <v>1012400</v>
          </cell>
          <cell r="I48">
            <v>1009333</v>
          </cell>
          <cell r="J48">
            <v>7486069.3200000003</v>
          </cell>
          <cell r="K48">
            <v>7343997</v>
          </cell>
          <cell r="L48">
            <v>13049078</v>
          </cell>
          <cell r="M48">
            <v>13110823.960000001</v>
          </cell>
        </row>
        <row r="49">
          <cell r="A49" t="str">
            <v>1-RevenueO&amp;MPowerBAR</v>
          </cell>
          <cell r="B49" t="str">
            <v>1-Revenue</v>
          </cell>
          <cell r="C49" t="str">
            <v>OC</v>
          </cell>
          <cell r="D49" t="str">
            <v>O&amp;M</v>
          </cell>
          <cell r="E49" t="str">
            <v>Power</v>
          </cell>
          <cell r="F49" t="str">
            <v>BAR</v>
          </cell>
          <cell r="G49">
            <v>98190.09</v>
          </cell>
          <cell r="H49">
            <v>102976</v>
          </cell>
          <cell r="I49">
            <v>104400</v>
          </cell>
          <cell r="J49">
            <v>670149.44999999995</v>
          </cell>
          <cell r="K49">
            <v>735985</v>
          </cell>
          <cell r="L49">
            <v>1262719</v>
          </cell>
          <cell r="M49">
            <v>1210211.3799999999</v>
          </cell>
        </row>
        <row r="50">
          <cell r="A50" t="str">
            <v>1-RevenueO&amp;MPowerComm Adv</v>
          </cell>
          <cell r="B50" t="str">
            <v>1-Revenue</v>
          </cell>
          <cell r="C50" t="str">
            <v>OC</v>
          </cell>
          <cell r="D50" t="str">
            <v>O&amp;M</v>
          </cell>
          <cell r="E50" t="str">
            <v>Power</v>
          </cell>
          <cell r="F50" t="str">
            <v>Comm Adv</v>
          </cell>
          <cell r="G50">
            <v>225299.15</v>
          </cell>
          <cell r="H50">
            <v>248338</v>
          </cell>
          <cell r="I50">
            <v>250119</v>
          </cell>
          <cell r="J50">
            <v>1785249.76</v>
          </cell>
          <cell r="K50">
            <v>1935125</v>
          </cell>
          <cell r="L50">
            <v>3293117</v>
          </cell>
          <cell r="M50">
            <v>3264559.4</v>
          </cell>
        </row>
        <row r="51">
          <cell r="A51" t="str">
            <v>1-RevenueO&amp;MPowerCorp Dev</v>
          </cell>
          <cell r="B51" t="str">
            <v>1-Revenue</v>
          </cell>
          <cell r="C51" t="str">
            <v>OC</v>
          </cell>
          <cell r="D51" t="str">
            <v>O&amp;M</v>
          </cell>
          <cell r="E51" t="str">
            <v>Power</v>
          </cell>
          <cell r="F51" t="str">
            <v>Corp Dev</v>
          </cell>
          <cell r="G51">
            <v>-19802.27</v>
          </cell>
          <cell r="H51">
            <v>33472</v>
          </cell>
          <cell r="I51">
            <v>33646</v>
          </cell>
          <cell r="J51">
            <v>399115.52000000002</v>
          </cell>
          <cell r="K51">
            <v>250303</v>
          </cell>
          <cell r="L51">
            <v>429796</v>
          </cell>
          <cell r="M51">
            <v>532844.79</v>
          </cell>
        </row>
        <row r="52">
          <cell r="A52" t="str">
            <v>1-RevenueO&amp;MPowerCorp Secr</v>
          </cell>
          <cell r="B52" t="str">
            <v>1-Revenue</v>
          </cell>
          <cell r="C52" t="str">
            <v>OC</v>
          </cell>
          <cell r="D52" t="str">
            <v>O&amp;M</v>
          </cell>
          <cell r="E52" t="str">
            <v>Power</v>
          </cell>
          <cell r="F52" t="str">
            <v>Corp Secr</v>
          </cell>
          <cell r="G52">
            <v>34064.519999999997</v>
          </cell>
          <cell r="H52">
            <v>32672</v>
          </cell>
          <cell r="I52">
            <v>33469</v>
          </cell>
          <cell r="J52">
            <v>242754.14</v>
          </cell>
          <cell r="K52">
            <v>239364</v>
          </cell>
          <cell r="L52">
            <v>399034</v>
          </cell>
          <cell r="M52">
            <v>405725</v>
          </cell>
        </row>
        <row r="53">
          <cell r="A53" t="str">
            <v>1-RevenueO&amp;MPowerCorp Strat</v>
          </cell>
          <cell r="B53" t="str">
            <v>1-Revenue</v>
          </cell>
          <cell r="C53" t="str">
            <v>OC</v>
          </cell>
          <cell r="D53" t="str">
            <v>O&amp;M</v>
          </cell>
          <cell r="E53" t="str">
            <v>Power</v>
          </cell>
          <cell r="F53" t="str">
            <v>Corp Strat</v>
          </cell>
          <cell r="G53">
            <v>65090.28</v>
          </cell>
          <cell r="H53">
            <v>117731</v>
          </cell>
          <cell r="I53">
            <v>120130</v>
          </cell>
          <cell r="J53">
            <v>559982.81000000006</v>
          </cell>
          <cell r="K53">
            <v>822920</v>
          </cell>
          <cell r="L53">
            <v>1390058</v>
          </cell>
          <cell r="M53">
            <v>1302281.3500000001</v>
          </cell>
        </row>
        <row r="54">
          <cell r="A54" t="str">
            <v>1-RevenueO&amp;MPowerERM</v>
          </cell>
          <cell r="B54" t="str">
            <v>1-Revenue</v>
          </cell>
          <cell r="C54" t="str">
            <v>OC</v>
          </cell>
          <cell r="D54" t="str">
            <v>O&amp;M</v>
          </cell>
          <cell r="E54" t="str">
            <v>Power</v>
          </cell>
          <cell r="F54" t="str">
            <v>ERM</v>
          </cell>
          <cell r="G54">
            <v>323158.83</v>
          </cell>
          <cell r="H54">
            <v>313539</v>
          </cell>
          <cell r="I54">
            <v>313505</v>
          </cell>
          <cell r="J54">
            <v>2010298.81</v>
          </cell>
          <cell r="K54">
            <v>2237423</v>
          </cell>
          <cell r="L54">
            <v>3852611</v>
          </cell>
          <cell r="M54">
            <v>3615781.69</v>
          </cell>
        </row>
        <row r="55">
          <cell r="A55" t="str">
            <v>1-RevenueO&amp;MPowerExec</v>
          </cell>
          <cell r="B55" t="str">
            <v>1-Revenue</v>
          </cell>
          <cell r="C55" t="str">
            <v>OC</v>
          </cell>
          <cell r="D55" t="str">
            <v>O&amp;M</v>
          </cell>
          <cell r="E55" t="str">
            <v>Power</v>
          </cell>
          <cell r="F55" t="str">
            <v>Exec</v>
          </cell>
          <cell r="G55">
            <v>520326.24</v>
          </cell>
          <cell r="H55">
            <v>567098</v>
          </cell>
          <cell r="I55">
            <v>599340</v>
          </cell>
          <cell r="J55">
            <v>4995556.47</v>
          </cell>
          <cell r="K55">
            <v>5332320</v>
          </cell>
          <cell r="L55">
            <v>9567455</v>
          </cell>
          <cell r="M55">
            <v>9505571</v>
          </cell>
        </row>
        <row r="56">
          <cell r="A56" t="str">
            <v>1-RevenueO&amp;MPowerHR</v>
          </cell>
          <cell r="B56" t="str">
            <v>1-Revenue</v>
          </cell>
          <cell r="C56" t="str">
            <v>OC</v>
          </cell>
          <cell r="D56" t="str">
            <v>O&amp;M</v>
          </cell>
          <cell r="E56" t="str">
            <v>Power</v>
          </cell>
          <cell r="F56" t="str">
            <v>HR</v>
          </cell>
          <cell r="G56">
            <v>706919.94</v>
          </cell>
          <cell r="H56">
            <v>920700</v>
          </cell>
          <cell r="I56">
            <v>797975</v>
          </cell>
          <cell r="J56">
            <v>5275718.8099999996</v>
          </cell>
          <cell r="K56">
            <v>6219125</v>
          </cell>
          <cell r="L56">
            <v>10423018</v>
          </cell>
          <cell r="M56">
            <v>9518124.7599999998</v>
          </cell>
        </row>
        <row r="57">
          <cell r="A57" t="str">
            <v>1-RevenueO&amp;MPowerInt Audit/ Control</v>
          </cell>
          <cell r="B57" t="str">
            <v>1-Revenue</v>
          </cell>
          <cell r="C57" t="str">
            <v>OC</v>
          </cell>
          <cell r="D57" t="str">
            <v>O&amp;M</v>
          </cell>
          <cell r="E57" t="str">
            <v>Power</v>
          </cell>
          <cell r="F57" t="str">
            <v>Int Audit/ Control</v>
          </cell>
          <cell r="G57">
            <v>161926</v>
          </cell>
          <cell r="H57">
            <v>234192</v>
          </cell>
          <cell r="I57">
            <v>223985</v>
          </cell>
          <cell r="J57">
            <v>1285933.49</v>
          </cell>
          <cell r="K57">
            <v>1604591</v>
          </cell>
          <cell r="L57">
            <v>2785793</v>
          </cell>
          <cell r="M57">
            <v>2676467.1</v>
          </cell>
        </row>
        <row r="58">
          <cell r="A58" t="str">
            <v>1-RevenueO&amp;MPowerInv Rel</v>
          </cell>
          <cell r="B58" t="str">
            <v>1-Revenue</v>
          </cell>
          <cell r="C58" t="str">
            <v>OC</v>
          </cell>
          <cell r="D58" t="str">
            <v>O&amp;M</v>
          </cell>
          <cell r="E58" t="str">
            <v>Power</v>
          </cell>
          <cell r="F58" t="str">
            <v>Inv Rel</v>
          </cell>
          <cell r="G58">
            <v>30240</v>
          </cell>
          <cell r="H58">
            <v>39745</v>
          </cell>
          <cell r="I58">
            <v>40714</v>
          </cell>
          <cell r="J58">
            <v>271291.21999999997</v>
          </cell>
          <cell r="K58">
            <v>278215</v>
          </cell>
          <cell r="L58">
            <v>476940</v>
          </cell>
          <cell r="M58">
            <v>485336</v>
          </cell>
        </row>
        <row r="59">
          <cell r="A59" t="str">
            <v>1-RevenueO&amp;MPowerIT</v>
          </cell>
          <cell r="B59" t="str">
            <v>1-Revenue</v>
          </cell>
          <cell r="C59" t="str">
            <v>OC</v>
          </cell>
          <cell r="D59" t="str">
            <v>O&amp;M</v>
          </cell>
          <cell r="E59" t="str">
            <v>Power</v>
          </cell>
          <cell r="F59" t="str">
            <v>IT</v>
          </cell>
          <cell r="G59">
            <v>3306888.36</v>
          </cell>
          <cell r="H59">
            <v>3575211</v>
          </cell>
          <cell r="I59">
            <v>3407460</v>
          </cell>
          <cell r="J59">
            <v>23933554.91</v>
          </cell>
          <cell r="K59">
            <v>24541182</v>
          </cell>
          <cell r="L59">
            <v>42035711</v>
          </cell>
          <cell r="M59">
            <v>41843752.579999998</v>
          </cell>
        </row>
        <row r="60">
          <cell r="A60" t="str">
            <v>1-RevenueO&amp;MPowerLaw</v>
          </cell>
          <cell r="B60" t="str">
            <v>1-Revenue</v>
          </cell>
          <cell r="C60" t="str">
            <v>OC</v>
          </cell>
          <cell r="D60" t="str">
            <v>O&amp;M</v>
          </cell>
          <cell r="E60" t="str">
            <v>Power</v>
          </cell>
          <cell r="F60" t="str">
            <v>Law</v>
          </cell>
          <cell r="G60">
            <v>820384.72</v>
          </cell>
          <cell r="H60">
            <v>607720</v>
          </cell>
          <cell r="I60">
            <v>663141</v>
          </cell>
          <cell r="J60">
            <v>5727441.2400000002</v>
          </cell>
          <cell r="K60">
            <v>7116086</v>
          </cell>
          <cell r="L60">
            <v>10315163</v>
          </cell>
          <cell r="M60">
            <v>10529992.560000001</v>
          </cell>
        </row>
        <row r="61">
          <cell r="A61" t="str">
            <v>1-RevenueO&amp;MPowerMisc Acct</v>
          </cell>
          <cell r="B61" t="str">
            <v>1-Revenue</v>
          </cell>
          <cell r="C61" t="str">
            <v>OC</v>
          </cell>
          <cell r="D61" t="str">
            <v>O&amp;M</v>
          </cell>
          <cell r="E61" t="str">
            <v>Power</v>
          </cell>
          <cell r="F61" t="str">
            <v>Misc Acct</v>
          </cell>
          <cell r="G61">
            <v>591679</v>
          </cell>
          <cell r="H61">
            <v>476482</v>
          </cell>
          <cell r="I61">
            <v>638002</v>
          </cell>
          <cell r="J61">
            <v>3465591</v>
          </cell>
          <cell r="K61">
            <v>2534408</v>
          </cell>
          <cell r="L61">
            <v>4071952</v>
          </cell>
          <cell r="M61">
            <v>4847181</v>
          </cell>
        </row>
        <row r="62">
          <cell r="A62" t="str">
            <v>1-RevenueO&amp;MPowerNERC</v>
          </cell>
          <cell r="B62" t="str">
            <v>1-Revenue</v>
          </cell>
          <cell r="C62" t="str">
            <v>OC</v>
          </cell>
          <cell r="D62" t="str">
            <v>O&amp;M</v>
          </cell>
          <cell r="E62" t="str">
            <v>Power</v>
          </cell>
          <cell r="F62" t="str">
            <v>NERC</v>
          </cell>
          <cell r="G62">
            <v>135087.45000000001</v>
          </cell>
          <cell r="H62">
            <v>85186</v>
          </cell>
          <cell r="I62">
            <v>85186</v>
          </cell>
          <cell r="J62">
            <v>652613.43999999994</v>
          </cell>
          <cell r="K62">
            <v>647772</v>
          </cell>
          <cell r="L62">
            <v>1113752</v>
          </cell>
          <cell r="M62">
            <v>1068690.67</v>
          </cell>
        </row>
        <row r="63">
          <cell r="A63" t="str">
            <v>1-RevenueO&amp;MPowerPayroll AP</v>
          </cell>
          <cell r="B63" t="str">
            <v>1-Revenue</v>
          </cell>
          <cell r="C63" t="str">
            <v>OC</v>
          </cell>
          <cell r="D63" t="str">
            <v>O&amp;M</v>
          </cell>
          <cell r="E63" t="str">
            <v>Power</v>
          </cell>
          <cell r="F63" t="str">
            <v>Payroll AP</v>
          </cell>
          <cell r="G63">
            <v>100177.09</v>
          </cell>
          <cell r="H63">
            <v>123049</v>
          </cell>
          <cell r="I63">
            <v>123049</v>
          </cell>
          <cell r="J63">
            <v>744615.48</v>
          </cell>
          <cell r="K63">
            <v>874652</v>
          </cell>
          <cell r="L63">
            <v>1494275</v>
          </cell>
          <cell r="M63">
            <v>1387108.67</v>
          </cell>
        </row>
        <row r="64">
          <cell r="A64" t="str">
            <v>1-RevenueO&amp;MPowerProcmt</v>
          </cell>
          <cell r="B64" t="str">
            <v>1-Revenue</v>
          </cell>
          <cell r="C64" t="str">
            <v>OC</v>
          </cell>
          <cell r="D64" t="str">
            <v>O&amp;M</v>
          </cell>
          <cell r="E64" t="str">
            <v>Power</v>
          </cell>
          <cell r="F64" t="str">
            <v>Procmt</v>
          </cell>
          <cell r="G64">
            <v>832206.29</v>
          </cell>
          <cell r="H64">
            <v>822129</v>
          </cell>
          <cell r="I64">
            <v>843998</v>
          </cell>
          <cell r="J64">
            <v>5920439.2999999998</v>
          </cell>
          <cell r="K64">
            <v>6106131</v>
          </cell>
          <cell r="L64">
            <v>10351533</v>
          </cell>
          <cell r="M64">
            <v>10193935.439999999</v>
          </cell>
        </row>
        <row r="65">
          <cell r="A65" t="str">
            <v>1-RevenueO&amp;MPowerPub Affr</v>
          </cell>
          <cell r="B65" t="str">
            <v>1-Revenue</v>
          </cell>
          <cell r="C65" t="str">
            <v>OC</v>
          </cell>
          <cell r="D65" t="str">
            <v>O&amp;M</v>
          </cell>
          <cell r="E65" t="str">
            <v>Power</v>
          </cell>
          <cell r="F65" t="str">
            <v>Pub Affr</v>
          </cell>
          <cell r="G65">
            <v>469724.82</v>
          </cell>
          <cell r="H65">
            <v>506042</v>
          </cell>
          <cell r="I65">
            <v>514900</v>
          </cell>
          <cell r="J65">
            <v>3256187.32</v>
          </cell>
          <cell r="K65">
            <v>3786002</v>
          </cell>
          <cell r="L65">
            <v>6455777</v>
          </cell>
          <cell r="M65">
            <v>6458535.4199999999</v>
          </cell>
        </row>
        <row r="66">
          <cell r="A66" t="str">
            <v>1-RevenueO&amp;MPowerPwr Fin</v>
          </cell>
          <cell r="B66" t="str">
            <v>1-Revenue</v>
          </cell>
          <cell r="C66" t="str">
            <v>OC</v>
          </cell>
          <cell r="D66" t="str">
            <v>O&amp;M</v>
          </cell>
          <cell r="E66" t="str">
            <v>Power</v>
          </cell>
          <cell r="F66" t="str">
            <v>Pwr Fin</v>
          </cell>
          <cell r="G66">
            <v>1030343.36</v>
          </cell>
          <cell r="H66">
            <v>1136854</v>
          </cell>
          <cell r="I66">
            <v>1080589</v>
          </cell>
          <cell r="J66">
            <v>7440771.79</v>
          </cell>
          <cell r="K66">
            <v>8017030</v>
          </cell>
          <cell r="L66">
            <v>13746272</v>
          </cell>
          <cell r="M66">
            <v>13033767.82</v>
          </cell>
        </row>
        <row r="67">
          <cell r="A67" t="str">
            <v>1-RevenueO&amp;MPowerRec Mgmt</v>
          </cell>
          <cell r="B67" t="str">
            <v>1-Revenue</v>
          </cell>
          <cell r="C67" t="str">
            <v>OC</v>
          </cell>
          <cell r="D67" t="str">
            <v>O&amp;M</v>
          </cell>
          <cell r="E67" t="str">
            <v>Power</v>
          </cell>
          <cell r="F67" t="str">
            <v>Rec Mgmt</v>
          </cell>
          <cell r="G67">
            <v>61852.61</v>
          </cell>
          <cell r="H67">
            <v>56680</v>
          </cell>
          <cell r="I67">
            <v>57352</v>
          </cell>
          <cell r="J67">
            <v>864781.73</v>
          </cell>
          <cell r="K67">
            <v>789042</v>
          </cell>
          <cell r="L67">
            <v>1218661</v>
          </cell>
          <cell r="M67">
            <v>1294264.8</v>
          </cell>
        </row>
        <row r="68">
          <cell r="A68" t="str">
            <v>1-RevenueO&amp;MPowerSC Fin</v>
          </cell>
          <cell r="B68" t="str">
            <v>1-Revenue</v>
          </cell>
          <cell r="C68" t="str">
            <v>OC</v>
          </cell>
          <cell r="D68" t="str">
            <v>O&amp;M</v>
          </cell>
          <cell r="E68" t="str">
            <v>Power</v>
          </cell>
          <cell r="F68" t="str">
            <v>SC Fin</v>
          </cell>
          <cell r="G68">
            <v>105427.82</v>
          </cell>
          <cell r="H68">
            <v>118278</v>
          </cell>
          <cell r="I68">
            <v>121164</v>
          </cell>
          <cell r="J68">
            <v>848519.69</v>
          </cell>
          <cell r="K68">
            <v>904061</v>
          </cell>
          <cell r="L68">
            <v>1553111</v>
          </cell>
          <cell r="M68">
            <v>1529139</v>
          </cell>
        </row>
        <row r="69">
          <cell r="A69" t="str">
            <v>1-RevenueO&amp;MPowerTreas</v>
          </cell>
          <cell r="B69" t="str">
            <v>1-Revenue</v>
          </cell>
          <cell r="C69" t="str">
            <v>OC</v>
          </cell>
          <cell r="D69" t="str">
            <v>O&amp;M</v>
          </cell>
          <cell r="E69" t="str">
            <v>Power</v>
          </cell>
          <cell r="F69" t="str">
            <v>Treas</v>
          </cell>
          <cell r="G69">
            <v>531354.06999999995</v>
          </cell>
          <cell r="H69">
            <v>591732</v>
          </cell>
          <cell r="I69">
            <v>587190</v>
          </cell>
          <cell r="J69">
            <v>4063221.86</v>
          </cell>
          <cell r="K69">
            <v>4230805</v>
          </cell>
          <cell r="L69">
            <v>7057300</v>
          </cell>
          <cell r="M69">
            <v>6965731.2699999996</v>
          </cell>
        </row>
        <row r="70">
          <cell r="A70" t="str">
            <v>1-RevenueO&amp;MPowerV&amp;P</v>
          </cell>
          <cell r="B70" t="str">
            <v>1-Revenue</v>
          </cell>
          <cell r="C70" t="str">
            <v>OC</v>
          </cell>
          <cell r="D70" t="str">
            <v>O&amp;M</v>
          </cell>
          <cell r="E70" t="str">
            <v>Power</v>
          </cell>
          <cell r="F70" t="str">
            <v>V&amp;P</v>
          </cell>
          <cell r="G70">
            <v>74906.34</v>
          </cell>
          <cell r="H70">
            <v>107890</v>
          </cell>
          <cell r="I70">
            <v>108303</v>
          </cell>
          <cell r="J70">
            <v>606138.21</v>
          </cell>
          <cell r="K70">
            <v>779243</v>
          </cell>
          <cell r="L70">
            <v>1337376</v>
          </cell>
          <cell r="M70">
            <v>1199676.73</v>
          </cell>
        </row>
        <row r="71">
          <cell r="A71" t="str">
            <v>1-RevenueO&amp;MService Co PA to PABAR</v>
          </cell>
          <cell r="B71" t="str">
            <v>1-Revenue</v>
          </cell>
          <cell r="C71" t="str">
            <v>SC</v>
          </cell>
          <cell r="D71" t="str">
            <v>O&amp;M</v>
          </cell>
          <cell r="E71" t="str">
            <v>Service Co PA to PA</v>
          </cell>
          <cell r="F71" t="str">
            <v>BAR</v>
          </cell>
          <cell r="G71">
            <v>209189</v>
          </cell>
          <cell r="H71">
            <v>209189</v>
          </cell>
          <cell r="I71">
            <v>209189</v>
          </cell>
          <cell r="J71">
            <v>1464323</v>
          </cell>
          <cell r="K71">
            <v>1464323</v>
          </cell>
          <cell r="L71">
            <v>2510268</v>
          </cell>
          <cell r="M71">
            <v>2510268</v>
          </cell>
        </row>
        <row r="72">
          <cell r="A72" t="str">
            <v>1-RevenueO&amp;MService Co PA to PAIT</v>
          </cell>
          <cell r="B72" t="str">
            <v>1-Revenue</v>
          </cell>
          <cell r="C72" t="str">
            <v>SC</v>
          </cell>
          <cell r="D72" t="str">
            <v>O&amp;M</v>
          </cell>
          <cell r="E72" t="str">
            <v>Service Co PA to PA</v>
          </cell>
          <cell r="F72" t="str">
            <v>IT</v>
          </cell>
          <cell r="G72">
            <v>328507</v>
          </cell>
          <cell r="H72">
            <v>371051</v>
          </cell>
          <cell r="I72">
            <v>421216</v>
          </cell>
          <cell r="J72">
            <v>2386518.5499999998</v>
          </cell>
          <cell r="K72">
            <v>2733495</v>
          </cell>
          <cell r="L72">
            <v>4690457</v>
          </cell>
          <cell r="M72">
            <v>4503635.03</v>
          </cell>
        </row>
        <row r="73">
          <cell r="A73" t="str">
            <v>1-RevenueO&amp;MService Co PA to PARec Mgmt</v>
          </cell>
          <cell r="B73" t="str">
            <v>1-Revenue</v>
          </cell>
          <cell r="C73" t="str">
            <v>SC</v>
          </cell>
          <cell r="D73" t="str">
            <v>O&amp;M</v>
          </cell>
          <cell r="E73" t="str">
            <v>Service Co PA to PA</v>
          </cell>
          <cell r="F73" t="str">
            <v>Rec Mgmt</v>
          </cell>
          <cell r="G73">
            <v>0</v>
          </cell>
          <cell r="H73">
            <v>0</v>
          </cell>
          <cell r="I73">
            <v>0</v>
          </cell>
          <cell r="J73">
            <v>-3994</v>
          </cell>
          <cell r="K73">
            <v>0</v>
          </cell>
          <cell r="L73">
            <v>0</v>
          </cell>
          <cell r="M73">
            <v>-3994</v>
          </cell>
        </row>
        <row r="74">
          <cell r="A74" t="str">
            <v>1-RevenueO&amp;MService Co PA to PATreas</v>
          </cell>
          <cell r="B74" t="str">
            <v>1-Revenue</v>
          </cell>
          <cell r="C74" t="str">
            <v>SC</v>
          </cell>
          <cell r="D74" t="str">
            <v>O&amp;M</v>
          </cell>
          <cell r="E74" t="str">
            <v>Service Co PA to PA</v>
          </cell>
          <cell r="F74" t="str">
            <v>Treas</v>
          </cell>
          <cell r="G74">
            <v>1833048.75</v>
          </cell>
          <cell r="H74">
            <v>1828829</v>
          </cell>
          <cell r="I74">
            <v>1828829</v>
          </cell>
          <cell r="J74">
            <v>12809684.1</v>
          </cell>
          <cell r="K74">
            <v>12801795</v>
          </cell>
          <cell r="L74">
            <v>21945935</v>
          </cell>
          <cell r="M74">
            <v>21949602.75</v>
          </cell>
        </row>
        <row r="75">
          <cell r="A75" t="str">
            <v>1-RevenueO&amp;MUtilityASD</v>
          </cell>
          <cell r="B75" t="str">
            <v>1-Revenue</v>
          </cell>
          <cell r="C75" t="str">
            <v>OC</v>
          </cell>
          <cell r="D75" t="str">
            <v>O&amp;M</v>
          </cell>
          <cell r="E75" t="str">
            <v>Utility</v>
          </cell>
          <cell r="F75" t="str">
            <v>ASD</v>
          </cell>
          <cell r="G75">
            <v>830516.18</v>
          </cell>
          <cell r="H75">
            <v>873773</v>
          </cell>
          <cell r="I75">
            <v>839631</v>
          </cell>
          <cell r="J75">
            <v>6451280.0199999996</v>
          </cell>
          <cell r="K75">
            <v>6180586</v>
          </cell>
          <cell r="L75">
            <v>10812104</v>
          </cell>
          <cell r="M75">
            <v>11083293.17</v>
          </cell>
        </row>
        <row r="76">
          <cell r="A76" t="str">
            <v>1-RevenueO&amp;MUtilityBAR</v>
          </cell>
          <cell r="B76" t="str">
            <v>1-Revenue</v>
          </cell>
          <cell r="C76" t="str">
            <v>OC</v>
          </cell>
          <cell r="D76" t="str">
            <v>O&amp;M</v>
          </cell>
          <cell r="E76" t="str">
            <v>Utility</v>
          </cell>
          <cell r="F76" t="str">
            <v>BAR</v>
          </cell>
          <cell r="G76">
            <v>654185.6</v>
          </cell>
          <cell r="H76">
            <v>636252</v>
          </cell>
          <cell r="I76">
            <v>634829</v>
          </cell>
          <cell r="J76">
            <v>4479275.95</v>
          </cell>
          <cell r="K76">
            <v>4693461</v>
          </cell>
          <cell r="L76">
            <v>8062277</v>
          </cell>
          <cell r="M76">
            <v>7821621.5800000001</v>
          </cell>
        </row>
        <row r="77">
          <cell r="A77" t="str">
            <v>1-RevenueO&amp;MUtilityComm Adv</v>
          </cell>
          <cell r="B77" t="str">
            <v>1-Revenue</v>
          </cell>
          <cell r="C77" t="str">
            <v>OC</v>
          </cell>
          <cell r="D77" t="str">
            <v>O&amp;M</v>
          </cell>
          <cell r="E77" t="str">
            <v>Utility</v>
          </cell>
          <cell r="F77" t="str">
            <v>Comm Adv</v>
          </cell>
          <cell r="G77">
            <v>171777.31</v>
          </cell>
          <cell r="H77">
            <v>232903</v>
          </cell>
          <cell r="I77">
            <v>231122</v>
          </cell>
          <cell r="J77">
            <v>1483213.37</v>
          </cell>
          <cell r="K77">
            <v>1777684</v>
          </cell>
          <cell r="L77">
            <v>3033922</v>
          </cell>
          <cell r="M77">
            <v>2950756.61</v>
          </cell>
        </row>
        <row r="78">
          <cell r="A78" t="str">
            <v>1-RevenueO&amp;MUtilityCorp Dev</v>
          </cell>
          <cell r="B78" t="str">
            <v>1-Revenue</v>
          </cell>
          <cell r="C78" t="str">
            <v>OC</v>
          </cell>
          <cell r="D78" t="str">
            <v>O&amp;M</v>
          </cell>
          <cell r="E78" t="str">
            <v>Utility</v>
          </cell>
          <cell r="F78" t="str">
            <v>Corp Dev</v>
          </cell>
          <cell r="G78">
            <v>0</v>
          </cell>
          <cell r="H78">
            <v>3372</v>
          </cell>
          <cell r="I78">
            <v>3372</v>
          </cell>
          <cell r="J78">
            <v>0</v>
          </cell>
          <cell r="K78">
            <v>25779</v>
          </cell>
          <cell r="L78">
            <v>44288</v>
          </cell>
          <cell r="M78">
            <v>36433.919999999998</v>
          </cell>
        </row>
        <row r="79">
          <cell r="A79" t="str">
            <v>1-RevenueO&amp;MUtilityCorp Secr</v>
          </cell>
          <cell r="B79" t="str">
            <v>1-Revenue</v>
          </cell>
          <cell r="C79" t="str">
            <v>OC</v>
          </cell>
          <cell r="D79" t="str">
            <v>O&amp;M</v>
          </cell>
          <cell r="E79" t="str">
            <v>Utility</v>
          </cell>
          <cell r="F79" t="str">
            <v>Corp Secr</v>
          </cell>
          <cell r="G79">
            <v>46230.42</v>
          </cell>
          <cell r="H79">
            <v>46220</v>
          </cell>
          <cell r="I79">
            <v>45423</v>
          </cell>
          <cell r="J79">
            <v>333167.46999999997</v>
          </cell>
          <cell r="K79">
            <v>338620</v>
          </cell>
          <cell r="L79">
            <v>564500</v>
          </cell>
          <cell r="M79">
            <v>554346</v>
          </cell>
        </row>
        <row r="80">
          <cell r="A80" t="str">
            <v>1-RevenueO&amp;MUtilityCorp Strat</v>
          </cell>
          <cell r="B80" t="str">
            <v>1-Revenue</v>
          </cell>
          <cell r="C80" t="str">
            <v>OC</v>
          </cell>
          <cell r="D80" t="str">
            <v>O&amp;M</v>
          </cell>
          <cell r="E80" t="str">
            <v>Utility</v>
          </cell>
          <cell r="F80" t="str">
            <v>Corp Strat</v>
          </cell>
          <cell r="G80">
            <v>82888.42</v>
          </cell>
          <cell r="H80">
            <v>137143</v>
          </cell>
          <cell r="I80">
            <v>134816</v>
          </cell>
          <cell r="J80">
            <v>709178.5</v>
          </cell>
          <cell r="K80">
            <v>939449</v>
          </cell>
          <cell r="L80">
            <v>1580463</v>
          </cell>
          <cell r="M80">
            <v>1538883.8</v>
          </cell>
        </row>
        <row r="81">
          <cell r="A81" t="str">
            <v>1-RevenueO&amp;MUtilityERM</v>
          </cell>
          <cell r="B81" t="str">
            <v>1-Revenue</v>
          </cell>
          <cell r="C81" t="str">
            <v>OC</v>
          </cell>
          <cell r="D81" t="str">
            <v>O&amp;M</v>
          </cell>
          <cell r="E81" t="str">
            <v>Utility</v>
          </cell>
          <cell r="F81" t="str">
            <v>ERM</v>
          </cell>
          <cell r="G81">
            <v>13831.23</v>
          </cell>
          <cell r="H81">
            <v>28664</v>
          </cell>
          <cell r="I81">
            <v>28446</v>
          </cell>
          <cell r="J81">
            <v>83312.42</v>
          </cell>
          <cell r="K81">
            <v>219730</v>
          </cell>
          <cell r="L81">
            <v>379181</v>
          </cell>
          <cell r="M81">
            <v>256166.54</v>
          </cell>
        </row>
        <row r="82">
          <cell r="A82" t="str">
            <v>1-RevenueO&amp;MUtilityExec</v>
          </cell>
          <cell r="B82" t="str">
            <v>1-Revenue</v>
          </cell>
          <cell r="C82" t="str">
            <v>OC</v>
          </cell>
          <cell r="D82" t="str">
            <v>O&amp;M</v>
          </cell>
          <cell r="E82" t="str">
            <v>Utility</v>
          </cell>
          <cell r="F82" t="str">
            <v>Exec</v>
          </cell>
          <cell r="G82">
            <v>706157.04</v>
          </cell>
          <cell r="H82">
            <v>802236</v>
          </cell>
          <cell r="I82">
            <v>813390</v>
          </cell>
          <cell r="J82">
            <v>6837932.3399999999</v>
          </cell>
          <cell r="K82">
            <v>7543283</v>
          </cell>
          <cell r="L82">
            <v>13534448</v>
          </cell>
          <cell r="M82">
            <v>12958666</v>
          </cell>
        </row>
        <row r="83">
          <cell r="A83" t="str">
            <v>1-RevenueO&amp;MUtilityHR</v>
          </cell>
          <cell r="B83" t="str">
            <v>1-Revenue</v>
          </cell>
          <cell r="C83" t="str">
            <v>OC</v>
          </cell>
          <cell r="D83" t="str">
            <v>O&amp;M</v>
          </cell>
          <cell r="E83" t="str">
            <v>Utility</v>
          </cell>
          <cell r="F83" t="str">
            <v>HR</v>
          </cell>
          <cell r="G83">
            <v>951328.14</v>
          </cell>
          <cell r="H83">
            <v>1015611</v>
          </cell>
          <cell r="I83">
            <v>982712</v>
          </cell>
          <cell r="J83">
            <v>7254344.29</v>
          </cell>
          <cell r="K83">
            <v>7456606</v>
          </cell>
          <cell r="L83">
            <v>12642548</v>
          </cell>
          <cell r="M83">
            <v>12390850.57</v>
          </cell>
        </row>
        <row r="84">
          <cell r="A84" t="str">
            <v>1-RevenueO&amp;MUtilityInt Audit/ Control</v>
          </cell>
          <cell r="B84" t="str">
            <v>1-Revenue</v>
          </cell>
          <cell r="C84" t="str">
            <v>OC</v>
          </cell>
          <cell r="D84" t="str">
            <v>O&amp;M</v>
          </cell>
          <cell r="E84" t="str">
            <v>Utility</v>
          </cell>
          <cell r="F84" t="str">
            <v>Int Audit/ Control</v>
          </cell>
          <cell r="G84">
            <v>219677.87</v>
          </cell>
          <cell r="H84">
            <v>268170</v>
          </cell>
          <cell r="I84">
            <v>267557</v>
          </cell>
          <cell r="J84">
            <v>1813267.77</v>
          </cell>
          <cell r="K84">
            <v>1826643</v>
          </cell>
          <cell r="L84">
            <v>3164617</v>
          </cell>
          <cell r="M84">
            <v>3205427.77</v>
          </cell>
        </row>
        <row r="85">
          <cell r="A85" t="str">
            <v>1-RevenueO&amp;MUtilityInv Rel</v>
          </cell>
          <cell r="B85" t="str">
            <v>1-Revenue</v>
          </cell>
          <cell r="C85" t="str">
            <v>OC</v>
          </cell>
          <cell r="D85" t="str">
            <v>O&amp;M</v>
          </cell>
          <cell r="E85" t="str">
            <v>Utility</v>
          </cell>
          <cell r="F85" t="str">
            <v>Inv Rel</v>
          </cell>
          <cell r="G85">
            <v>41040</v>
          </cell>
          <cell r="H85">
            <v>56225</v>
          </cell>
          <cell r="I85">
            <v>55255</v>
          </cell>
          <cell r="J85">
            <v>371952.37</v>
          </cell>
          <cell r="K85">
            <v>393575</v>
          </cell>
          <cell r="L85">
            <v>674700</v>
          </cell>
          <cell r="M85">
            <v>662442</v>
          </cell>
        </row>
        <row r="86">
          <cell r="A86" t="str">
            <v>1-RevenueO&amp;MUtilityIT</v>
          </cell>
          <cell r="B86" t="str">
            <v>1-Revenue</v>
          </cell>
          <cell r="C86" t="str">
            <v>OC</v>
          </cell>
          <cell r="D86" t="str">
            <v>O&amp;M</v>
          </cell>
          <cell r="E86" t="str">
            <v>Utility</v>
          </cell>
          <cell r="F86" t="str">
            <v>IT</v>
          </cell>
          <cell r="G86">
            <v>6612511.3899999997</v>
          </cell>
          <cell r="H86">
            <v>6900754</v>
          </cell>
          <cell r="I86">
            <v>6969295</v>
          </cell>
          <cell r="J86">
            <v>47113466.159999996</v>
          </cell>
          <cell r="K86">
            <v>48503911</v>
          </cell>
          <cell r="L86">
            <v>82951626</v>
          </cell>
          <cell r="M86">
            <v>82797507.409999996</v>
          </cell>
        </row>
        <row r="87">
          <cell r="A87" t="str">
            <v>1-RevenueO&amp;MUtilityLaw</v>
          </cell>
          <cell r="B87" t="str">
            <v>1-Revenue</v>
          </cell>
          <cell r="C87" t="str">
            <v>OC</v>
          </cell>
          <cell r="D87" t="str">
            <v>O&amp;M</v>
          </cell>
          <cell r="E87" t="str">
            <v>Utility</v>
          </cell>
          <cell r="F87" t="str">
            <v>Law</v>
          </cell>
          <cell r="G87">
            <v>916769.94</v>
          </cell>
          <cell r="H87">
            <v>997604</v>
          </cell>
          <cell r="I87">
            <v>934800</v>
          </cell>
          <cell r="J87">
            <v>7252476.1500000004</v>
          </cell>
          <cell r="K87">
            <v>7596860</v>
          </cell>
          <cell r="L87">
            <v>12890841</v>
          </cell>
          <cell r="M87">
            <v>12623679.51</v>
          </cell>
        </row>
        <row r="88">
          <cell r="A88" t="str">
            <v>1-RevenueO&amp;MUtilityMisc Acct</v>
          </cell>
          <cell r="B88" t="str">
            <v>1-Revenue</v>
          </cell>
          <cell r="C88" t="str">
            <v>OC</v>
          </cell>
          <cell r="D88" t="str">
            <v>O&amp;M</v>
          </cell>
          <cell r="E88" t="str">
            <v>Utility</v>
          </cell>
          <cell r="F88" t="str">
            <v>Misc Acct</v>
          </cell>
          <cell r="G88">
            <v>843143</v>
          </cell>
          <cell r="H88">
            <v>678987</v>
          </cell>
          <cell r="I88">
            <v>909152</v>
          </cell>
          <cell r="J88">
            <v>4938467</v>
          </cell>
          <cell r="K88">
            <v>3611532</v>
          </cell>
          <cell r="L88">
            <v>5802532</v>
          </cell>
          <cell r="M88">
            <v>6907230</v>
          </cell>
        </row>
        <row r="89">
          <cell r="A89" t="str">
            <v>1-RevenueO&amp;MUtilityNERC</v>
          </cell>
          <cell r="B89" t="str">
            <v>1-Revenue</v>
          </cell>
          <cell r="C89" t="str">
            <v>OC</v>
          </cell>
          <cell r="D89" t="str">
            <v>O&amp;M</v>
          </cell>
          <cell r="E89" t="str">
            <v>Utility</v>
          </cell>
          <cell r="F89" t="str">
            <v>NERC</v>
          </cell>
          <cell r="G89">
            <v>93926.6</v>
          </cell>
          <cell r="H89">
            <v>85188</v>
          </cell>
          <cell r="I89">
            <v>85188</v>
          </cell>
          <cell r="J89">
            <v>430735.61</v>
          </cell>
          <cell r="K89">
            <v>647773</v>
          </cell>
          <cell r="L89">
            <v>1113749</v>
          </cell>
          <cell r="M89">
            <v>887973.69</v>
          </cell>
        </row>
        <row r="90">
          <cell r="A90" t="str">
            <v>1-RevenueO&amp;MUtilityPayroll AP</v>
          </cell>
          <cell r="B90" t="str">
            <v>1-Revenue</v>
          </cell>
          <cell r="C90" t="str">
            <v>OC</v>
          </cell>
          <cell r="D90" t="str">
            <v>O&amp;M</v>
          </cell>
          <cell r="E90" t="str">
            <v>Utility</v>
          </cell>
          <cell r="F90" t="str">
            <v>Payroll AP</v>
          </cell>
          <cell r="G90">
            <v>193852.74</v>
          </cell>
          <cell r="H90">
            <v>203184</v>
          </cell>
          <cell r="I90">
            <v>203184</v>
          </cell>
          <cell r="J90">
            <v>1428621.71</v>
          </cell>
          <cell r="K90">
            <v>1430482</v>
          </cell>
          <cell r="L90">
            <v>2450308</v>
          </cell>
          <cell r="M90">
            <v>2457782.06</v>
          </cell>
        </row>
        <row r="91">
          <cell r="A91" t="str">
            <v>1-RevenueO&amp;MUtilityProcmt</v>
          </cell>
          <cell r="B91" t="str">
            <v>1-Revenue</v>
          </cell>
          <cell r="C91" t="str">
            <v>OC</v>
          </cell>
          <cell r="D91" t="str">
            <v>O&amp;M</v>
          </cell>
          <cell r="E91" t="str">
            <v>Utility</v>
          </cell>
          <cell r="F91" t="str">
            <v>Procmt</v>
          </cell>
          <cell r="G91">
            <v>314710.34000000003</v>
          </cell>
          <cell r="H91">
            <v>255382</v>
          </cell>
          <cell r="I91">
            <v>255382</v>
          </cell>
          <cell r="J91">
            <v>2119554.59</v>
          </cell>
          <cell r="K91">
            <v>1896772</v>
          </cell>
          <cell r="L91">
            <v>3215526</v>
          </cell>
          <cell r="M91">
            <v>3296377.52</v>
          </cell>
        </row>
        <row r="92">
          <cell r="A92" t="str">
            <v>1-RevenueO&amp;MUtilityPSE&amp;G Fin</v>
          </cell>
          <cell r="B92" t="str">
            <v>1-Revenue</v>
          </cell>
          <cell r="C92" t="str">
            <v>OC</v>
          </cell>
          <cell r="D92" t="str">
            <v>O&amp;M</v>
          </cell>
          <cell r="E92" t="str">
            <v>Utility</v>
          </cell>
          <cell r="F92" t="str">
            <v>PSE&amp;G Fin</v>
          </cell>
          <cell r="G92">
            <v>599851</v>
          </cell>
          <cell r="H92">
            <v>572136</v>
          </cell>
          <cell r="I92">
            <v>572136</v>
          </cell>
          <cell r="J92">
            <v>4304649</v>
          </cell>
          <cell r="K92">
            <v>4968552</v>
          </cell>
          <cell r="L92">
            <v>7829232</v>
          </cell>
          <cell r="M92">
            <v>7648614</v>
          </cell>
        </row>
        <row r="93">
          <cell r="A93" t="str">
            <v>1-RevenueO&amp;MUtilityPub Affr</v>
          </cell>
          <cell r="B93" t="str">
            <v>1-Revenue</v>
          </cell>
          <cell r="C93" t="str">
            <v>OC</v>
          </cell>
          <cell r="D93" t="str">
            <v>O&amp;M</v>
          </cell>
          <cell r="E93" t="str">
            <v>Utility</v>
          </cell>
          <cell r="F93" t="str">
            <v>Pub Affr</v>
          </cell>
          <cell r="G93">
            <v>357876.46</v>
          </cell>
          <cell r="H93">
            <v>501388</v>
          </cell>
          <cell r="I93">
            <v>507084</v>
          </cell>
          <cell r="J93">
            <v>3098267.05</v>
          </cell>
          <cell r="K93">
            <v>3811951</v>
          </cell>
          <cell r="L93">
            <v>6583898</v>
          </cell>
          <cell r="M93">
            <v>6342394.04</v>
          </cell>
        </row>
        <row r="94">
          <cell r="A94" t="str">
            <v>1-RevenueO&amp;MUtilityPwr Fin</v>
          </cell>
          <cell r="B94" t="str">
            <v>1-Revenue</v>
          </cell>
          <cell r="C94" t="str">
            <v>OC</v>
          </cell>
          <cell r="D94" t="str">
            <v>O&amp;M</v>
          </cell>
          <cell r="E94" t="str">
            <v>Utility</v>
          </cell>
          <cell r="F94" t="str">
            <v>Pwr Fin</v>
          </cell>
          <cell r="G94">
            <v>0</v>
          </cell>
          <cell r="H94">
            <v>0</v>
          </cell>
          <cell r="I94">
            <v>0</v>
          </cell>
          <cell r="J94">
            <v>1291.94</v>
          </cell>
          <cell r="K94">
            <v>0</v>
          </cell>
          <cell r="L94">
            <v>0</v>
          </cell>
          <cell r="M94">
            <v>1291.94</v>
          </cell>
        </row>
        <row r="95">
          <cell r="A95" t="str">
            <v>1-RevenueO&amp;MUtilityRec Mgmt</v>
          </cell>
          <cell r="B95" t="str">
            <v>1-Revenue</v>
          </cell>
          <cell r="C95" t="str">
            <v>OC</v>
          </cell>
          <cell r="D95" t="str">
            <v>O&amp;M</v>
          </cell>
          <cell r="E95" t="str">
            <v>Utility</v>
          </cell>
          <cell r="F95" t="str">
            <v>Rec Mgmt</v>
          </cell>
          <cell r="G95">
            <v>58441.1</v>
          </cell>
          <cell r="H95">
            <v>51117</v>
          </cell>
          <cell r="I95">
            <v>50445</v>
          </cell>
          <cell r="J95">
            <v>648791.06000000006</v>
          </cell>
          <cell r="K95">
            <v>582321</v>
          </cell>
          <cell r="L95">
            <v>925802</v>
          </cell>
          <cell r="M95">
            <v>979912.58</v>
          </cell>
        </row>
        <row r="96">
          <cell r="A96" t="str">
            <v>1-RevenueO&amp;MUtilitySC Fin</v>
          </cell>
          <cell r="B96" t="str">
            <v>1-Revenue</v>
          </cell>
          <cell r="C96" t="str">
            <v>OC</v>
          </cell>
          <cell r="D96" t="str">
            <v>O&amp;M</v>
          </cell>
          <cell r="E96" t="str">
            <v>Utility</v>
          </cell>
          <cell r="F96" t="str">
            <v>SC Fin</v>
          </cell>
          <cell r="G96">
            <v>143080.62</v>
          </cell>
          <cell r="H96">
            <v>167322</v>
          </cell>
          <cell r="I96">
            <v>164437</v>
          </cell>
          <cell r="J96">
            <v>1164746.26</v>
          </cell>
          <cell r="K96">
            <v>1278923</v>
          </cell>
          <cell r="L96">
            <v>2197099</v>
          </cell>
          <cell r="M96">
            <v>2088445</v>
          </cell>
        </row>
        <row r="97">
          <cell r="A97" t="str">
            <v>1-RevenueO&amp;MUtilityTreas</v>
          </cell>
          <cell r="B97" t="str">
            <v>1-Revenue</v>
          </cell>
          <cell r="C97" t="str">
            <v>OC</v>
          </cell>
          <cell r="D97" t="str">
            <v>O&amp;M</v>
          </cell>
          <cell r="E97" t="str">
            <v>Utility</v>
          </cell>
          <cell r="F97" t="str">
            <v>Treas</v>
          </cell>
          <cell r="G97">
            <v>1324067.92</v>
          </cell>
          <cell r="H97">
            <v>1448695</v>
          </cell>
          <cell r="I97">
            <v>1448421</v>
          </cell>
          <cell r="J97">
            <v>10097792.17</v>
          </cell>
          <cell r="K97">
            <v>10334425</v>
          </cell>
          <cell r="L97">
            <v>17481755</v>
          </cell>
          <cell r="M97">
            <v>17428775</v>
          </cell>
        </row>
        <row r="98">
          <cell r="A98" t="str">
            <v>1-RevenueO&amp;MUtilityV&amp;P</v>
          </cell>
          <cell r="B98" t="str">
            <v>1-Revenue</v>
          </cell>
          <cell r="C98" t="str">
            <v>OC</v>
          </cell>
          <cell r="D98" t="str">
            <v>O&amp;M</v>
          </cell>
          <cell r="E98" t="str">
            <v>Utility</v>
          </cell>
          <cell r="F98" t="str">
            <v>V&amp;P</v>
          </cell>
          <cell r="G98">
            <v>114029.85</v>
          </cell>
          <cell r="H98">
            <v>118140</v>
          </cell>
          <cell r="I98">
            <v>115818</v>
          </cell>
          <cell r="J98">
            <v>790388.01</v>
          </cell>
          <cell r="K98">
            <v>840216</v>
          </cell>
          <cell r="L98">
            <v>1441214</v>
          </cell>
          <cell r="M98">
            <v>1381570.26</v>
          </cell>
        </row>
        <row r="99">
          <cell r="A99" t="str">
            <v>2-ExpenseCAPITALApplied LaborIT</v>
          </cell>
          <cell r="B99" t="str">
            <v>2-Expense</v>
          </cell>
          <cell r="D99" t="str">
            <v>CAPITAL</v>
          </cell>
          <cell r="E99" t="str">
            <v>Applied Labor</v>
          </cell>
          <cell r="F99" t="str">
            <v>IT</v>
          </cell>
          <cell r="G99">
            <v>65548.81</v>
          </cell>
          <cell r="H99">
            <v>82181</v>
          </cell>
          <cell r="I99">
            <v>0</v>
          </cell>
          <cell r="J99">
            <v>541273.41000000294</v>
          </cell>
          <cell r="K99">
            <v>575226</v>
          </cell>
          <cell r="L99">
            <v>986291</v>
          </cell>
          <cell r="M99">
            <v>0</v>
          </cell>
        </row>
        <row r="100">
          <cell r="A100" t="str">
            <v>2-ExpenseCAPITALApplied LaborTreas</v>
          </cell>
          <cell r="B100" t="str">
            <v>2-Expense</v>
          </cell>
          <cell r="D100" t="str">
            <v>CAPITAL</v>
          </cell>
          <cell r="E100" t="str">
            <v>Applied Labor</v>
          </cell>
          <cell r="F100" t="str">
            <v>Treas</v>
          </cell>
          <cell r="G100">
            <v>0</v>
          </cell>
          <cell r="H100">
            <v>6489</v>
          </cell>
          <cell r="J100">
            <v>0</v>
          </cell>
          <cell r="K100">
            <v>49501</v>
          </cell>
          <cell r="L100">
            <v>85404</v>
          </cell>
        </row>
        <row r="101">
          <cell r="A101" t="str">
            <v>2-ExpenseCAPITALCapital OffsetASD</v>
          </cell>
          <cell r="B101" t="str">
            <v>2-Expense</v>
          </cell>
          <cell r="D101" t="str">
            <v>CAPITAL</v>
          </cell>
          <cell r="E101" t="str">
            <v>Capital Offset</v>
          </cell>
          <cell r="F101" t="str">
            <v>ASD</v>
          </cell>
          <cell r="G101">
            <v>54310.52</v>
          </cell>
          <cell r="H101">
            <v>0</v>
          </cell>
          <cell r="I101">
            <v>-320972</v>
          </cell>
          <cell r="J101">
            <v>-347466.94</v>
          </cell>
          <cell r="K101">
            <v>0</v>
          </cell>
          <cell r="L101">
            <v>0</v>
          </cell>
          <cell r="M101">
            <v>-2165246</v>
          </cell>
        </row>
        <row r="102">
          <cell r="A102" t="str">
            <v>2-ExpenseCAPITALCapital OffsetBAR</v>
          </cell>
          <cell r="B102" t="str">
            <v>2-Expense</v>
          </cell>
          <cell r="D102" t="str">
            <v>CAPITAL</v>
          </cell>
          <cell r="E102" t="str">
            <v>Capital Offset</v>
          </cell>
          <cell r="F102" t="str">
            <v>BAR</v>
          </cell>
          <cell r="G102">
            <v>-167208</v>
          </cell>
          <cell r="H102">
            <v>0</v>
          </cell>
          <cell r="I102">
            <v>-38167</v>
          </cell>
          <cell r="J102">
            <v>-346714.36</v>
          </cell>
          <cell r="K102">
            <v>0</v>
          </cell>
          <cell r="L102">
            <v>0</v>
          </cell>
          <cell r="M102">
            <v>-694892</v>
          </cell>
        </row>
        <row r="103">
          <cell r="A103" t="str">
            <v>2-ExpenseCAPITALCapital OffsetComm Adv</v>
          </cell>
          <cell r="B103" t="str">
            <v>2-Expense</v>
          </cell>
          <cell r="D103" t="str">
            <v>CAPITAL</v>
          </cell>
          <cell r="E103" t="str">
            <v>Capital Offset</v>
          </cell>
          <cell r="F103" t="str">
            <v>Comm Adv</v>
          </cell>
          <cell r="G103">
            <v>-2896</v>
          </cell>
          <cell r="H103">
            <v>0</v>
          </cell>
          <cell r="I103">
            <v>0</v>
          </cell>
          <cell r="J103">
            <v>-5402</v>
          </cell>
          <cell r="K103">
            <v>0</v>
          </cell>
          <cell r="L103">
            <v>0</v>
          </cell>
          <cell r="M103">
            <v>-2506</v>
          </cell>
        </row>
        <row r="104">
          <cell r="A104" t="str">
            <v>2-ExpenseCAPITALCapital OffsetCorp Secr</v>
          </cell>
          <cell r="B104" t="str">
            <v>2-Expense</v>
          </cell>
          <cell r="D104" t="str">
            <v>CAPITAL</v>
          </cell>
          <cell r="E104" t="str">
            <v>Capital Offset</v>
          </cell>
          <cell r="F104" t="str">
            <v>Corp Secr</v>
          </cell>
          <cell r="G104">
            <v>-1643</v>
          </cell>
          <cell r="H104">
            <v>0</v>
          </cell>
          <cell r="I104">
            <v>0</v>
          </cell>
          <cell r="J104">
            <v>-3286</v>
          </cell>
          <cell r="K104">
            <v>0</v>
          </cell>
          <cell r="L104">
            <v>0</v>
          </cell>
          <cell r="M104">
            <v>-1643</v>
          </cell>
        </row>
        <row r="105">
          <cell r="A105" t="str">
            <v>2-ExpenseCAPITALCapital OffsetERM</v>
          </cell>
          <cell r="B105" t="str">
            <v>2-Expense</v>
          </cell>
          <cell r="D105" t="str">
            <v>CAPITAL</v>
          </cell>
          <cell r="E105" t="str">
            <v>Capital Offset</v>
          </cell>
          <cell r="F105" t="str">
            <v>ERM</v>
          </cell>
          <cell r="G105">
            <v>-1457</v>
          </cell>
          <cell r="H105">
            <v>0</v>
          </cell>
          <cell r="I105">
            <v>0</v>
          </cell>
          <cell r="J105">
            <v>-7657</v>
          </cell>
          <cell r="K105">
            <v>0</v>
          </cell>
          <cell r="L105">
            <v>0</v>
          </cell>
          <cell r="M105">
            <v>-6200</v>
          </cell>
        </row>
        <row r="106">
          <cell r="A106" t="str">
            <v>2-ExpenseCAPITALCapital OffsetExec</v>
          </cell>
          <cell r="B106" t="str">
            <v>2-Expense</v>
          </cell>
          <cell r="D106" t="str">
            <v>CAPITAL</v>
          </cell>
          <cell r="E106" t="str">
            <v>Capital Offset</v>
          </cell>
          <cell r="F106" t="str">
            <v>Exec</v>
          </cell>
          <cell r="G106">
            <v>-245239.54</v>
          </cell>
          <cell r="H106">
            <v>0</v>
          </cell>
          <cell r="I106">
            <v>-78000</v>
          </cell>
          <cell r="J106">
            <v>-460679.26</v>
          </cell>
          <cell r="K106">
            <v>0</v>
          </cell>
          <cell r="L106">
            <v>0</v>
          </cell>
          <cell r="M106">
            <v>-747624</v>
          </cell>
        </row>
        <row r="107">
          <cell r="A107" t="str">
            <v>2-ExpenseCAPITALCapital OffsetHR</v>
          </cell>
          <cell r="B107" t="str">
            <v>2-Expense</v>
          </cell>
          <cell r="D107" t="str">
            <v>CAPITAL</v>
          </cell>
          <cell r="E107" t="str">
            <v>Capital Offset</v>
          </cell>
          <cell r="F107" t="str">
            <v>HR</v>
          </cell>
          <cell r="G107">
            <v>-18186</v>
          </cell>
          <cell r="H107">
            <v>0</v>
          </cell>
          <cell r="I107">
            <v>-318945</v>
          </cell>
          <cell r="J107">
            <v>-90894</v>
          </cell>
          <cell r="K107">
            <v>0</v>
          </cell>
          <cell r="L107">
            <v>0</v>
          </cell>
          <cell r="M107">
            <v>-1802527</v>
          </cell>
        </row>
        <row r="108">
          <cell r="A108" t="str">
            <v>2-ExpenseCAPITALCapital OffsetInt Audit/ Control</v>
          </cell>
          <cell r="B108" t="str">
            <v>2-Expense</v>
          </cell>
          <cell r="D108" t="str">
            <v>CAPITAL</v>
          </cell>
          <cell r="E108" t="str">
            <v>Capital Offset</v>
          </cell>
          <cell r="F108" t="str">
            <v>Int Audit/ Control</v>
          </cell>
          <cell r="G108">
            <v>0</v>
          </cell>
          <cell r="H108">
            <v>0</v>
          </cell>
          <cell r="I108">
            <v>0</v>
          </cell>
          <cell r="J108">
            <v>-4929</v>
          </cell>
          <cell r="K108">
            <v>0</v>
          </cell>
          <cell r="L108">
            <v>0</v>
          </cell>
          <cell r="M108">
            <v>-4929</v>
          </cell>
        </row>
        <row r="109">
          <cell r="A109" t="str">
            <v>2-ExpenseCAPITALCapital OffsetIT</v>
          </cell>
          <cell r="B109" t="str">
            <v>2-Expense</v>
          </cell>
          <cell r="D109" t="str">
            <v>CAPITAL</v>
          </cell>
          <cell r="E109" t="str">
            <v>Capital Offset</v>
          </cell>
          <cell r="F109" t="str">
            <v>IT</v>
          </cell>
          <cell r="G109">
            <v>-988056.61</v>
          </cell>
          <cell r="H109">
            <v>0</v>
          </cell>
          <cell r="I109">
            <v>-1073019</v>
          </cell>
          <cell r="J109">
            <v>-3569320.66</v>
          </cell>
          <cell r="K109">
            <v>0</v>
          </cell>
          <cell r="L109">
            <v>0</v>
          </cell>
          <cell r="M109">
            <v>-15283073</v>
          </cell>
        </row>
        <row r="110">
          <cell r="A110" t="str">
            <v>2-ExpenseCAPITALCapital OffsetLaw</v>
          </cell>
          <cell r="B110" t="str">
            <v>2-Expense</v>
          </cell>
          <cell r="D110" t="str">
            <v>CAPITAL</v>
          </cell>
          <cell r="E110" t="str">
            <v>Capital Offset</v>
          </cell>
          <cell r="F110" t="str">
            <v>Law</v>
          </cell>
          <cell r="G110">
            <v>0</v>
          </cell>
          <cell r="H110">
            <v>0</v>
          </cell>
          <cell r="I110">
            <v>0</v>
          </cell>
          <cell r="J110">
            <v>-15343</v>
          </cell>
          <cell r="K110">
            <v>0</v>
          </cell>
          <cell r="L110">
            <v>0</v>
          </cell>
          <cell r="M110">
            <v>-15343</v>
          </cell>
        </row>
        <row r="111">
          <cell r="A111" t="str">
            <v>2-ExpenseCapitalCapital OffsetMGP</v>
          </cell>
          <cell r="B111" t="str">
            <v>2-Expense</v>
          </cell>
          <cell r="D111" t="str">
            <v>Capital</v>
          </cell>
          <cell r="E111" t="str">
            <v>Capital Offset</v>
          </cell>
          <cell r="F111" t="str">
            <v>MGP</v>
          </cell>
          <cell r="G111">
            <v>-1211105.54</v>
          </cell>
          <cell r="H111">
            <v>0</v>
          </cell>
          <cell r="I111">
            <v>0</v>
          </cell>
          <cell r="J111">
            <v>-10957477.51</v>
          </cell>
          <cell r="K111">
            <v>0</v>
          </cell>
          <cell r="L111">
            <v>0</v>
          </cell>
          <cell r="M111">
            <v>0</v>
          </cell>
        </row>
        <row r="112">
          <cell r="A112" t="str">
            <v>2-ExpenseCAPITALCapital OffsetNERC</v>
          </cell>
          <cell r="B112" t="str">
            <v>2-Expense</v>
          </cell>
          <cell r="D112" t="str">
            <v>CAPITAL</v>
          </cell>
          <cell r="E112" t="str">
            <v>Capital Offset</v>
          </cell>
          <cell r="F112" t="str">
            <v>NERC</v>
          </cell>
          <cell r="G112">
            <v>0</v>
          </cell>
          <cell r="H112">
            <v>0</v>
          </cell>
          <cell r="I112">
            <v>0</v>
          </cell>
          <cell r="J112">
            <v>-1643</v>
          </cell>
          <cell r="K112">
            <v>0</v>
          </cell>
          <cell r="L112">
            <v>0</v>
          </cell>
          <cell r="M112">
            <v>-1643</v>
          </cell>
        </row>
        <row r="113">
          <cell r="A113" t="str">
            <v>2-ExpenseCAPITALCapital OffsetProcmt</v>
          </cell>
          <cell r="B113" t="str">
            <v>2-Expense</v>
          </cell>
          <cell r="D113" t="str">
            <v>CAPITAL</v>
          </cell>
          <cell r="E113" t="str">
            <v>Capital Offset</v>
          </cell>
          <cell r="F113" t="str">
            <v>Procmt</v>
          </cell>
          <cell r="G113">
            <v>-5327</v>
          </cell>
          <cell r="H113">
            <v>0</v>
          </cell>
          <cell r="I113">
            <v>0</v>
          </cell>
          <cell r="J113">
            <v>-18329</v>
          </cell>
          <cell r="K113">
            <v>0</v>
          </cell>
          <cell r="L113">
            <v>0</v>
          </cell>
          <cell r="M113">
            <v>-13002</v>
          </cell>
        </row>
        <row r="114">
          <cell r="A114" t="str">
            <v>2-ExpenseCAPITALCapital OffsetPSE&amp;G Fin</v>
          </cell>
          <cell r="B114" t="str">
            <v>2-Expense</v>
          </cell>
          <cell r="D114" t="str">
            <v>CAPITAL</v>
          </cell>
          <cell r="E114" t="str">
            <v>Capital Offset</v>
          </cell>
          <cell r="F114" t="str">
            <v>PSE&amp;G Fin</v>
          </cell>
          <cell r="G114">
            <v>0</v>
          </cell>
          <cell r="H114">
            <v>0</v>
          </cell>
          <cell r="I114">
            <v>0</v>
          </cell>
          <cell r="J114">
            <v>-3286</v>
          </cell>
          <cell r="K114">
            <v>0</v>
          </cell>
          <cell r="L114">
            <v>0</v>
          </cell>
          <cell r="M114">
            <v>-3286</v>
          </cell>
        </row>
        <row r="115">
          <cell r="A115" t="str">
            <v>2-ExpenseCAPITALCapital OffsetPub Affr</v>
          </cell>
          <cell r="B115" t="str">
            <v>2-Expense</v>
          </cell>
          <cell r="D115" t="str">
            <v>CAPITAL</v>
          </cell>
          <cell r="E115" t="str">
            <v>Capital Offset</v>
          </cell>
          <cell r="F115" t="str">
            <v>Pub Affr</v>
          </cell>
          <cell r="G115">
            <v>-1253</v>
          </cell>
          <cell r="H115">
            <v>0</v>
          </cell>
          <cell r="I115">
            <v>-15949803.949999999</v>
          </cell>
          <cell r="J115">
            <v>-5402</v>
          </cell>
          <cell r="K115">
            <v>0</v>
          </cell>
          <cell r="L115">
            <v>0</v>
          </cell>
          <cell r="M115">
            <v>-40719916</v>
          </cell>
        </row>
        <row r="116">
          <cell r="A116" t="str">
            <v>2-ExpenseCAPITALCapital OffsetPwr Fin</v>
          </cell>
          <cell r="B116" t="str">
            <v>2-Expense</v>
          </cell>
          <cell r="D116" t="str">
            <v>CAPITAL</v>
          </cell>
          <cell r="E116" t="str">
            <v>Capital Offset</v>
          </cell>
          <cell r="F116" t="str">
            <v>Pwr Fin</v>
          </cell>
          <cell r="G116">
            <v>0</v>
          </cell>
          <cell r="H116">
            <v>0</v>
          </cell>
          <cell r="I116">
            <v>0</v>
          </cell>
          <cell r="J116">
            <v>-4539</v>
          </cell>
          <cell r="K116">
            <v>0</v>
          </cell>
          <cell r="L116">
            <v>0</v>
          </cell>
          <cell r="M116">
            <v>-4539</v>
          </cell>
        </row>
        <row r="117">
          <cell r="A117" t="str">
            <v>2-ExpenseCAPITALCapital OffsetRec Mgmt</v>
          </cell>
          <cell r="B117" t="str">
            <v>2-Expense</v>
          </cell>
          <cell r="D117" t="str">
            <v>CAPITAL</v>
          </cell>
          <cell r="E117" t="str">
            <v>Capital Offset</v>
          </cell>
          <cell r="F117" t="str">
            <v>Rec Mgmt</v>
          </cell>
          <cell r="G117">
            <v>0</v>
          </cell>
          <cell r="H117">
            <v>0</v>
          </cell>
          <cell r="I117">
            <v>0</v>
          </cell>
          <cell r="J117">
            <v>-1643</v>
          </cell>
          <cell r="K117">
            <v>0</v>
          </cell>
          <cell r="L117">
            <v>0</v>
          </cell>
          <cell r="M117">
            <v>-1643</v>
          </cell>
        </row>
        <row r="118">
          <cell r="A118" t="str">
            <v>2-ExpenseCAPITALCapital OffsetSC Fin</v>
          </cell>
          <cell r="B118" t="str">
            <v>2-Expense</v>
          </cell>
          <cell r="D118" t="str">
            <v>CAPITAL</v>
          </cell>
          <cell r="E118" t="str">
            <v>Capital Offset</v>
          </cell>
          <cell r="F118" t="str">
            <v>SC Fin</v>
          </cell>
          <cell r="G118">
            <v>-1643</v>
          </cell>
          <cell r="H118">
            <v>0</v>
          </cell>
          <cell r="I118">
            <v>0</v>
          </cell>
          <cell r="J118">
            <v>-4539</v>
          </cell>
          <cell r="K118">
            <v>0</v>
          </cell>
          <cell r="L118">
            <v>0</v>
          </cell>
          <cell r="M118">
            <v>-2896</v>
          </cell>
        </row>
        <row r="119">
          <cell r="A119" t="str">
            <v>2-ExpenseCAPITALCapital OffsetTreas</v>
          </cell>
          <cell r="B119" t="str">
            <v>2-Expense</v>
          </cell>
          <cell r="D119" t="str">
            <v>CAPITAL</v>
          </cell>
          <cell r="E119" t="str">
            <v>Capital Offset</v>
          </cell>
          <cell r="F119" t="str">
            <v>Treas</v>
          </cell>
          <cell r="G119">
            <v>-1643</v>
          </cell>
          <cell r="H119">
            <v>0</v>
          </cell>
          <cell r="I119">
            <v>-6489</v>
          </cell>
          <cell r="J119">
            <v>-8842</v>
          </cell>
          <cell r="K119">
            <v>0</v>
          </cell>
          <cell r="L119">
            <v>0</v>
          </cell>
          <cell r="M119">
            <v>-1909754</v>
          </cell>
        </row>
        <row r="120">
          <cell r="A120" t="str">
            <v>2-ExpenseCAPITALCapital OffsetV&amp;P</v>
          </cell>
          <cell r="B120" t="str">
            <v>2-Expense</v>
          </cell>
          <cell r="D120" t="str">
            <v>CAPITAL</v>
          </cell>
          <cell r="E120" t="str">
            <v>Capital Offset</v>
          </cell>
          <cell r="F120" t="str">
            <v>V&amp;P</v>
          </cell>
          <cell r="G120">
            <v>-214520</v>
          </cell>
          <cell r="H120">
            <v>0</v>
          </cell>
          <cell r="I120">
            <v>-261831</v>
          </cell>
          <cell r="J120">
            <v>-386980</v>
          </cell>
          <cell r="K120">
            <v>0</v>
          </cell>
          <cell r="L120">
            <v>0</v>
          </cell>
          <cell r="M120">
            <v>-1641705</v>
          </cell>
        </row>
        <row r="121">
          <cell r="A121" t="str">
            <v>2-ExpenseCAPITALClient InvestmentASD</v>
          </cell>
          <cell r="B121" t="str">
            <v>2-Expense</v>
          </cell>
          <cell r="D121" t="str">
            <v>CAPITAL</v>
          </cell>
          <cell r="E121" t="str">
            <v>Client Investment</v>
          </cell>
          <cell r="F121" t="str">
            <v>ASD</v>
          </cell>
          <cell r="G121">
            <v>12707</v>
          </cell>
          <cell r="H121">
            <v>0</v>
          </cell>
          <cell r="I121">
            <v>122182</v>
          </cell>
          <cell r="J121">
            <v>245334</v>
          </cell>
          <cell r="K121">
            <v>0</v>
          </cell>
          <cell r="L121">
            <v>0</v>
          </cell>
          <cell r="M121">
            <v>803353</v>
          </cell>
        </row>
        <row r="122">
          <cell r="A122" t="str">
            <v>2-ExpenseCAPITALClient InvestmentBAR</v>
          </cell>
          <cell r="B122" t="str">
            <v>2-Expense</v>
          </cell>
          <cell r="D122" t="str">
            <v>CAPITAL</v>
          </cell>
          <cell r="E122" t="str">
            <v>Client Investment</v>
          </cell>
          <cell r="F122" t="str">
            <v>BAR</v>
          </cell>
          <cell r="G122">
            <v>24042</v>
          </cell>
          <cell r="H122">
            <v>0</v>
          </cell>
          <cell r="I122">
            <v>0</v>
          </cell>
          <cell r="J122">
            <v>271035</v>
          </cell>
          <cell r="K122">
            <v>0</v>
          </cell>
          <cell r="L122">
            <v>0</v>
          </cell>
          <cell r="M122">
            <v>226459</v>
          </cell>
        </row>
        <row r="123">
          <cell r="A123" t="str">
            <v>2-ExpenseCAPITALClient InvestmentExec</v>
          </cell>
          <cell r="B123" t="str">
            <v>2-Expense</v>
          </cell>
          <cell r="D123" t="str">
            <v>CAPITAL</v>
          </cell>
          <cell r="E123" t="str">
            <v>Client Investment</v>
          </cell>
          <cell r="F123" t="str">
            <v>Exec</v>
          </cell>
          <cell r="G123">
            <v>1386</v>
          </cell>
          <cell r="H123">
            <v>58167</v>
          </cell>
          <cell r="I123">
            <v>53000</v>
          </cell>
          <cell r="J123">
            <v>1386</v>
          </cell>
          <cell r="K123">
            <v>390169</v>
          </cell>
          <cell r="L123">
            <v>1150000</v>
          </cell>
          <cell r="M123">
            <v>320854</v>
          </cell>
        </row>
        <row r="124">
          <cell r="A124" t="str">
            <v>2-ExpenseCAPITALClient InvestmentHR</v>
          </cell>
          <cell r="B124" t="str">
            <v>2-Expense</v>
          </cell>
          <cell r="D124" t="str">
            <v>CAPITAL</v>
          </cell>
          <cell r="E124" t="str">
            <v>Client Investment</v>
          </cell>
          <cell r="F124" t="str">
            <v>HR</v>
          </cell>
          <cell r="G124">
            <v>18186</v>
          </cell>
          <cell r="H124">
            <v>0</v>
          </cell>
          <cell r="I124">
            <v>318945</v>
          </cell>
          <cell r="J124">
            <v>85965</v>
          </cell>
          <cell r="K124">
            <v>0</v>
          </cell>
          <cell r="L124">
            <v>0</v>
          </cell>
          <cell r="M124">
            <v>1797598</v>
          </cell>
        </row>
        <row r="125">
          <cell r="A125" t="str">
            <v>2-ExpenseCAPITALClient InvestmentTreas</v>
          </cell>
          <cell r="B125" t="str">
            <v>2-Expense</v>
          </cell>
          <cell r="D125" t="str">
            <v>CAPITAL</v>
          </cell>
          <cell r="E125" t="str">
            <v>Client Investment</v>
          </cell>
          <cell r="F125" t="str">
            <v>Treas</v>
          </cell>
          <cell r="G125">
            <v>0</v>
          </cell>
          <cell r="J125">
            <v>0</v>
          </cell>
          <cell r="M125">
            <v>1485163</v>
          </cell>
        </row>
        <row r="126">
          <cell r="A126" t="str">
            <v>2-ExpenseCAPITALClient InvestmentV&amp;P</v>
          </cell>
          <cell r="B126" t="str">
            <v>2-Expense</v>
          </cell>
          <cell r="D126" t="str">
            <v>CAPITAL</v>
          </cell>
          <cell r="E126" t="str">
            <v>Client Investment</v>
          </cell>
          <cell r="F126" t="str">
            <v>V&amp;P</v>
          </cell>
          <cell r="G126">
            <v>214520</v>
          </cell>
          <cell r="H126">
            <v>0</v>
          </cell>
          <cell r="I126">
            <v>201831</v>
          </cell>
          <cell r="J126">
            <v>386980</v>
          </cell>
          <cell r="K126">
            <v>0</v>
          </cell>
          <cell r="L126">
            <v>0</v>
          </cell>
          <cell r="M126">
            <v>1237522</v>
          </cell>
        </row>
        <row r="127">
          <cell r="A127" t="str">
            <v>2-ExpenseCAPITALFleet/Other CO ChargesIT</v>
          </cell>
          <cell r="B127" t="str">
            <v>2-Expense</v>
          </cell>
          <cell r="D127" t="str">
            <v>CAPITAL</v>
          </cell>
          <cell r="E127" t="str">
            <v>Fleet/Other CO Charges</v>
          </cell>
          <cell r="F127" t="str">
            <v>IT</v>
          </cell>
          <cell r="G127">
            <v>0</v>
          </cell>
          <cell r="H127">
            <v>0</v>
          </cell>
          <cell r="I127">
            <v>0</v>
          </cell>
          <cell r="J127">
            <v>2474.4299999999998</v>
          </cell>
          <cell r="K127">
            <v>0</v>
          </cell>
          <cell r="L127">
            <v>0</v>
          </cell>
          <cell r="M127">
            <v>2474</v>
          </cell>
        </row>
        <row r="128">
          <cell r="A128" t="str">
            <v>2-ExpenseCAPITALInternal SettlementsIT</v>
          </cell>
          <cell r="B128" t="str">
            <v>2-Expense</v>
          </cell>
          <cell r="D128" t="str">
            <v>CAPITAL</v>
          </cell>
          <cell r="E128" t="str">
            <v>Internal Settlements</v>
          </cell>
          <cell r="F128" t="str">
            <v>IT</v>
          </cell>
          <cell r="G128">
            <v>-61.53</v>
          </cell>
          <cell r="H128">
            <v>0</v>
          </cell>
          <cell r="I128">
            <v>85002</v>
          </cell>
          <cell r="J128">
            <v>-42197.66</v>
          </cell>
          <cell r="K128">
            <v>0</v>
          </cell>
          <cell r="L128">
            <v>0</v>
          </cell>
          <cell r="M128">
            <v>943600</v>
          </cell>
        </row>
        <row r="129">
          <cell r="A129" t="str">
            <v>2-ExpenseCapitalInternal SettlementsMGP</v>
          </cell>
          <cell r="B129" t="str">
            <v>2-Expense</v>
          </cell>
          <cell r="D129" t="str">
            <v>Capital</v>
          </cell>
          <cell r="E129" t="str">
            <v>Internal Settlements</v>
          </cell>
          <cell r="F129" t="str">
            <v>MGP</v>
          </cell>
          <cell r="G129">
            <v>-6035.7199999999602</v>
          </cell>
          <cell r="H129">
            <v>0</v>
          </cell>
          <cell r="I129">
            <v>0</v>
          </cell>
          <cell r="J129">
            <v>4376456.74</v>
          </cell>
          <cell r="K129">
            <v>0</v>
          </cell>
          <cell r="L129">
            <v>0</v>
          </cell>
          <cell r="M129">
            <v>0</v>
          </cell>
        </row>
        <row r="130">
          <cell r="A130" t="str">
            <v>2-ExpenseCAPITALInternal SettlementsPub Affr</v>
          </cell>
          <cell r="B130" t="str">
            <v>2-Expense</v>
          </cell>
          <cell r="D130" t="str">
            <v>CAPITAL</v>
          </cell>
          <cell r="E130" t="str">
            <v>Internal Settlements</v>
          </cell>
          <cell r="F130" t="str">
            <v>Pub Affr</v>
          </cell>
          <cell r="G130">
            <v>0</v>
          </cell>
          <cell r="J130">
            <v>0</v>
          </cell>
          <cell r="M130">
            <v>4382492</v>
          </cell>
        </row>
        <row r="131">
          <cell r="A131" t="str">
            <v>2-ExpenseCAPITALInternal SettlementsTreas</v>
          </cell>
          <cell r="B131" t="str">
            <v>2-Expense</v>
          </cell>
          <cell r="D131" t="str">
            <v>CAPITAL</v>
          </cell>
          <cell r="E131" t="str">
            <v>Internal Settlements</v>
          </cell>
          <cell r="F131" t="str">
            <v>Treas</v>
          </cell>
          <cell r="G131">
            <v>0</v>
          </cell>
          <cell r="I131">
            <v>6488.64</v>
          </cell>
          <cell r="J131">
            <v>0</v>
          </cell>
          <cell r="M131">
            <v>42392</v>
          </cell>
        </row>
        <row r="132">
          <cell r="A132" t="str">
            <v>2-ExpenseCAPITALMaterialASD</v>
          </cell>
          <cell r="B132" t="str">
            <v>2-Expense</v>
          </cell>
          <cell r="D132" t="str">
            <v>CAPITAL</v>
          </cell>
          <cell r="E132" t="str">
            <v>Material</v>
          </cell>
          <cell r="F132" t="str">
            <v>ASD</v>
          </cell>
          <cell r="G132">
            <v>0</v>
          </cell>
          <cell r="H132">
            <v>166000</v>
          </cell>
          <cell r="I132">
            <v>198790</v>
          </cell>
          <cell r="J132">
            <v>0</v>
          </cell>
          <cell r="K132">
            <v>1166000</v>
          </cell>
          <cell r="L132">
            <v>1500000</v>
          </cell>
          <cell r="M132">
            <v>1192743</v>
          </cell>
        </row>
        <row r="133">
          <cell r="A133" t="str">
            <v>2-ExpenseCAPITALMaterialBAR</v>
          </cell>
          <cell r="B133" t="str">
            <v>2-Expense</v>
          </cell>
          <cell r="D133" t="str">
            <v>CAPITAL</v>
          </cell>
          <cell r="E133" t="str">
            <v>Material</v>
          </cell>
          <cell r="F133" t="str">
            <v>BAR</v>
          </cell>
          <cell r="G133">
            <v>0</v>
          </cell>
          <cell r="H133">
            <v>0</v>
          </cell>
          <cell r="I133">
            <v>0</v>
          </cell>
          <cell r="J133">
            <v>-3104</v>
          </cell>
          <cell r="K133">
            <v>0</v>
          </cell>
          <cell r="L133">
            <v>0</v>
          </cell>
          <cell r="M133">
            <v>0</v>
          </cell>
        </row>
        <row r="134">
          <cell r="A134" t="str">
            <v>2-ExpenseCAPITALMaterialExec</v>
          </cell>
          <cell r="B134" t="str">
            <v>2-Expense</v>
          </cell>
          <cell r="D134" t="str">
            <v>CAPITAL</v>
          </cell>
          <cell r="E134" t="str">
            <v>Material</v>
          </cell>
          <cell r="F134" t="str">
            <v>Exec</v>
          </cell>
          <cell r="G134">
            <v>0</v>
          </cell>
          <cell r="H134">
            <v>36000</v>
          </cell>
          <cell r="J134">
            <v>0</v>
          </cell>
          <cell r="K134">
            <v>561000</v>
          </cell>
          <cell r="L134">
            <v>765000</v>
          </cell>
        </row>
        <row r="135">
          <cell r="A135" t="str">
            <v>2-ExpenseCAPITALMaterialIT</v>
          </cell>
          <cell r="B135" t="str">
            <v>2-Expense</v>
          </cell>
          <cell r="D135" t="str">
            <v>CAPITAL</v>
          </cell>
          <cell r="E135" t="str">
            <v>Material</v>
          </cell>
          <cell r="F135" t="str">
            <v>IT</v>
          </cell>
          <cell r="G135">
            <v>785091.51</v>
          </cell>
          <cell r="H135">
            <v>1070845</v>
          </cell>
          <cell r="I135">
            <v>861770</v>
          </cell>
          <cell r="J135">
            <v>2318405.0099999998</v>
          </cell>
          <cell r="K135">
            <v>5458047</v>
          </cell>
          <cell r="L135">
            <v>11661409</v>
          </cell>
          <cell r="M135">
            <v>12140215</v>
          </cell>
        </row>
        <row r="136">
          <cell r="A136" t="str">
            <v>2-ExpenseCAPITALMaterialTreas</v>
          </cell>
          <cell r="B136" t="str">
            <v>2-Expense</v>
          </cell>
          <cell r="D136" t="str">
            <v>CAPITAL</v>
          </cell>
          <cell r="E136" t="str">
            <v>Material</v>
          </cell>
          <cell r="F136" t="str">
            <v>Treas</v>
          </cell>
          <cell r="G136">
            <v>0</v>
          </cell>
          <cell r="J136">
            <v>0</v>
          </cell>
          <cell r="K136">
            <v>250000</v>
          </cell>
          <cell r="L136">
            <v>500000</v>
          </cell>
          <cell r="M136">
            <v>375000</v>
          </cell>
        </row>
        <row r="137">
          <cell r="A137" t="str">
            <v>2-ExpenseCAPITALOther Primary ExpensesIT</v>
          </cell>
          <cell r="B137" t="str">
            <v>2-Expense</v>
          </cell>
          <cell r="D137" t="str">
            <v>CAPITAL</v>
          </cell>
          <cell r="E137" t="str">
            <v>Other Primary Expenses</v>
          </cell>
          <cell r="F137" t="str">
            <v>IT</v>
          </cell>
          <cell r="G137">
            <v>47157.57</v>
          </cell>
          <cell r="H137">
            <v>0</v>
          </cell>
          <cell r="I137">
            <v>20367</v>
          </cell>
          <cell r="J137">
            <v>48331.76</v>
          </cell>
          <cell r="K137">
            <v>132000</v>
          </cell>
          <cell r="L137">
            <v>164000</v>
          </cell>
          <cell r="M137">
            <v>123376</v>
          </cell>
        </row>
        <row r="138">
          <cell r="A138" t="str">
            <v>2-ExpenseCapitalOther Primary ExpensesMGP</v>
          </cell>
          <cell r="B138" t="str">
            <v>2-Expense</v>
          </cell>
          <cell r="D138" t="str">
            <v>Capital</v>
          </cell>
          <cell r="E138" t="str">
            <v>Other Primary Expenses</v>
          </cell>
          <cell r="F138" t="str">
            <v>MGP</v>
          </cell>
          <cell r="G138">
            <v>242759.85</v>
          </cell>
          <cell r="H138">
            <v>0</v>
          </cell>
          <cell r="I138">
            <v>0</v>
          </cell>
          <cell r="J138">
            <v>399705.79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2-ExpenseCAPITALOther Primary ExpensesPub Affr</v>
          </cell>
          <cell r="B139" t="str">
            <v>2-Expense</v>
          </cell>
          <cell r="D139" t="str">
            <v>CAPITAL</v>
          </cell>
          <cell r="E139" t="str">
            <v>Other Primary Expenses</v>
          </cell>
          <cell r="F139" t="str">
            <v>Pub Affr</v>
          </cell>
          <cell r="G139">
            <v>0</v>
          </cell>
          <cell r="J139">
            <v>0</v>
          </cell>
          <cell r="M139">
            <v>156946</v>
          </cell>
        </row>
        <row r="140">
          <cell r="A140" t="str">
            <v>2-ExpenseCAPITALOther Secondary CostsASD</v>
          </cell>
          <cell r="B140" t="str">
            <v>2-Expense</v>
          </cell>
          <cell r="D140" t="str">
            <v>CAPITAL</v>
          </cell>
          <cell r="E140" t="str">
            <v>Other Secondary Costs</v>
          </cell>
          <cell r="F140" t="str">
            <v>ASD</v>
          </cell>
          <cell r="G140">
            <v>2896</v>
          </cell>
          <cell r="H140">
            <v>0</v>
          </cell>
          <cell r="I140">
            <v>0</v>
          </cell>
          <cell r="J140">
            <v>8688</v>
          </cell>
          <cell r="K140">
            <v>0</v>
          </cell>
          <cell r="L140">
            <v>0</v>
          </cell>
          <cell r="M140">
            <v>5792</v>
          </cell>
        </row>
        <row r="141">
          <cell r="A141" t="str">
            <v>2-ExpenseCAPITALOther Secondary CostsComm Adv</v>
          </cell>
          <cell r="B141" t="str">
            <v>2-Expense</v>
          </cell>
          <cell r="D141" t="str">
            <v>CAPITAL</v>
          </cell>
          <cell r="E141" t="str">
            <v>Other Secondary Costs</v>
          </cell>
          <cell r="F141" t="str">
            <v>Comm Adv</v>
          </cell>
          <cell r="G141">
            <v>2896</v>
          </cell>
          <cell r="H141">
            <v>0</v>
          </cell>
          <cell r="I141">
            <v>0</v>
          </cell>
          <cell r="J141">
            <v>5402</v>
          </cell>
          <cell r="K141">
            <v>0</v>
          </cell>
          <cell r="L141">
            <v>0</v>
          </cell>
          <cell r="M141">
            <v>2506</v>
          </cell>
        </row>
        <row r="142">
          <cell r="A142" t="str">
            <v>2-ExpenseCAPITALOther Secondary CostsCorp Secr</v>
          </cell>
          <cell r="B142" t="str">
            <v>2-Expense</v>
          </cell>
          <cell r="D142" t="str">
            <v>CAPITAL</v>
          </cell>
          <cell r="E142" t="str">
            <v>Other Secondary Costs</v>
          </cell>
          <cell r="F142" t="str">
            <v>Corp Secr</v>
          </cell>
          <cell r="G142">
            <v>1643</v>
          </cell>
          <cell r="H142">
            <v>0</v>
          </cell>
          <cell r="I142">
            <v>0</v>
          </cell>
          <cell r="J142">
            <v>3286</v>
          </cell>
          <cell r="K142">
            <v>0</v>
          </cell>
          <cell r="L142">
            <v>0</v>
          </cell>
          <cell r="M142">
            <v>1643</v>
          </cell>
        </row>
        <row r="143">
          <cell r="A143" t="str">
            <v>2-ExpenseCAPITALOther Secondary CostsERM</v>
          </cell>
          <cell r="B143" t="str">
            <v>2-Expense</v>
          </cell>
          <cell r="D143" t="str">
            <v>CAPITAL</v>
          </cell>
          <cell r="E143" t="str">
            <v>Other Secondary Costs</v>
          </cell>
          <cell r="F143" t="str">
            <v>ERM</v>
          </cell>
          <cell r="G143">
            <v>1457</v>
          </cell>
          <cell r="H143">
            <v>0</v>
          </cell>
          <cell r="I143">
            <v>0</v>
          </cell>
          <cell r="J143">
            <v>7657</v>
          </cell>
          <cell r="K143">
            <v>0</v>
          </cell>
          <cell r="L143">
            <v>0</v>
          </cell>
          <cell r="M143">
            <v>6200</v>
          </cell>
        </row>
        <row r="144">
          <cell r="A144" t="str">
            <v>2-ExpenseCAPITALOther Secondary CostsExec</v>
          </cell>
          <cell r="B144" t="str">
            <v>2-Expense</v>
          </cell>
          <cell r="D144" t="str">
            <v>CAPITAL</v>
          </cell>
          <cell r="E144" t="str">
            <v>Other Secondary Costs</v>
          </cell>
          <cell r="F144" t="str">
            <v>Exec</v>
          </cell>
          <cell r="G144">
            <v>6572</v>
          </cell>
          <cell r="H144">
            <v>25000</v>
          </cell>
          <cell r="I144">
            <v>25000</v>
          </cell>
          <cell r="J144">
            <v>6572</v>
          </cell>
          <cell r="K144">
            <v>175000</v>
          </cell>
          <cell r="L144">
            <v>300000</v>
          </cell>
          <cell r="M144">
            <v>217370</v>
          </cell>
        </row>
        <row r="145">
          <cell r="A145" t="str">
            <v>2-ExpenseCAPITALOther Secondary CostsHR</v>
          </cell>
          <cell r="B145" t="str">
            <v>2-Expense</v>
          </cell>
          <cell r="D145" t="str">
            <v>CAPITAL</v>
          </cell>
          <cell r="E145" t="str">
            <v>Other Secondary Costs</v>
          </cell>
          <cell r="F145" t="str">
            <v>HR</v>
          </cell>
          <cell r="G145">
            <v>0</v>
          </cell>
          <cell r="H145">
            <v>0</v>
          </cell>
          <cell r="I145">
            <v>0</v>
          </cell>
          <cell r="J145">
            <v>4929</v>
          </cell>
          <cell r="K145">
            <v>0</v>
          </cell>
          <cell r="L145">
            <v>0</v>
          </cell>
          <cell r="M145">
            <v>4929</v>
          </cell>
        </row>
        <row r="146">
          <cell r="A146" t="str">
            <v>2-ExpenseCAPITALOther Secondary CostsInt Audit/ Control</v>
          </cell>
          <cell r="B146" t="str">
            <v>2-Expense</v>
          </cell>
          <cell r="D146" t="str">
            <v>CAPITAL</v>
          </cell>
          <cell r="E146" t="str">
            <v>Other Secondary Costs</v>
          </cell>
          <cell r="F146" t="str">
            <v>Int Audit/ Control</v>
          </cell>
          <cell r="G146">
            <v>0</v>
          </cell>
          <cell r="H146">
            <v>0</v>
          </cell>
          <cell r="I146">
            <v>0</v>
          </cell>
          <cell r="J146">
            <v>4929</v>
          </cell>
          <cell r="K146">
            <v>0</v>
          </cell>
          <cell r="L146">
            <v>0</v>
          </cell>
          <cell r="M146">
            <v>4929</v>
          </cell>
        </row>
        <row r="147">
          <cell r="A147" t="str">
            <v>2-ExpenseCAPITALOther Secondary CostsIT</v>
          </cell>
          <cell r="B147" t="str">
            <v>2-Expense</v>
          </cell>
          <cell r="D147" t="str">
            <v>CAPITAL</v>
          </cell>
          <cell r="E147" t="str">
            <v>Other Secondary Costs</v>
          </cell>
          <cell r="F147" t="str">
            <v>IT</v>
          </cell>
          <cell r="G147">
            <v>10256</v>
          </cell>
          <cell r="H147">
            <v>0</v>
          </cell>
          <cell r="I147">
            <v>1643</v>
          </cell>
          <cell r="J147">
            <v>31473</v>
          </cell>
          <cell r="K147">
            <v>0</v>
          </cell>
          <cell r="L147">
            <v>0</v>
          </cell>
          <cell r="M147">
            <v>31075</v>
          </cell>
        </row>
        <row r="148">
          <cell r="A148" t="str">
            <v>2-ExpenseCAPITALOther Secondary CostsLaw</v>
          </cell>
          <cell r="B148" t="str">
            <v>2-Expense</v>
          </cell>
          <cell r="D148" t="str">
            <v>CAPITAL</v>
          </cell>
          <cell r="E148" t="str">
            <v>Other Secondary Costs</v>
          </cell>
          <cell r="F148" t="str">
            <v>Law</v>
          </cell>
          <cell r="G148">
            <v>0</v>
          </cell>
          <cell r="H148">
            <v>0</v>
          </cell>
          <cell r="I148">
            <v>0</v>
          </cell>
          <cell r="J148">
            <v>15343</v>
          </cell>
          <cell r="K148">
            <v>0</v>
          </cell>
          <cell r="L148">
            <v>0</v>
          </cell>
          <cell r="M148">
            <v>15343</v>
          </cell>
        </row>
        <row r="149">
          <cell r="A149" t="str">
            <v>2-ExpenseCAPITALOther Secondary CostsNERC</v>
          </cell>
          <cell r="B149" t="str">
            <v>2-Expense</v>
          </cell>
          <cell r="D149" t="str">
            <v>CAPITAL</v>
          </cell>
          <cell r="E149" t="str">
            <v>Other Secondary Costs</v>
          </cell>
          <cell r="F149" t="str">
            <v>NERC</v>
          </cell>
          <cell r="G149">
            <v>0</v>
          </cell>
          <cell r="H149">
            <v>0</v>
          </cell>
          <cell r="I149">
            <v>0</v>
          </cell>
          <cell r="J149">
            <v>1643</v>
          </cell>
          <cell r="K149">
            <v>0</v>
          </cell>
          <cell r="L149">
            <v>0</v>
          </cell>
          <cell r="M149">
            <v>1643</v>
          </cell>
        </row>
        <row r="150">
          <cell r="A150" t="str">
            <v>2-ExpenseCAPITALOther Secondary CostsProcmt</v>
          </cell>
          <cell r="B150" t="str">
            <v>2-Expense</v>
          </cell>
          <cell r="D150" t="str">
            <v>CAPITAL</v>
          </cell>
          <cell r="E150" t="str">
            <v>Other Secondary Costs</v>
          </cell>
          <cell r="F150" t="str">
            <v>Procmt</v>
          </cell>
          <cell r="G150">
            <v>5327</v>
          </cell>
          <cell r="H150">
            <v>0</v>
          </cell>
          <cell r="I150">
            <v>0</v>
          </cell>
          <cell r="J150">
            <v>18329</v>
          </cell>
          <cell r="K150">
            <v>0</v>
          </cell>
          <cell r="L150">
            <v>0</v>
          </cell>
          <cell r="M150">
            <v>13002</v>
          </cell>
        </row>
        <row r="151">
          <cell r="A151" t="str">
            <v>2-ExpenseCAPITALOther Secondary CostsPSE&amp;G Fin</v>
          </cell>
          <cell r="B151" t="str">
            <v>2-Expense</v>
          </cell>
          <cell r="D151" t="str">
            <v>CAPITAL</v>
          </cell>
          <cell r="E151" t="str">
            <v>Other Secondary Costs</v>
          </cell>
          <cell r="F151" t="str">
            <v>PSE&amp;G Fin</v>
          </cell>
          <cell r="G151">
            <v>0</v>
          </cell>
          <cell r="H151">
            <v>0</v>
          </cell>
          <cell r="I151">
            <v>0</v>
          </cell>
          <cell r="J151">
            <v>3286</v>
          </cell>
          <cell r="K151">
            <v>0</v>
          </cell>
          <cell r="L151">
            <v>0</v>
          </cell>
          <cell r="M151">
            <v>3286</v>
          </cell>
        </row>
        <row r="152">
          <cell r="A152" t="str">
            <v>2-ExpenseCAPITALOther Secondary CostsPub Affr</v>
          </cell>
          <cell r="B152" t="str">
            <v>2-Expense</v>
          </cell>
          <cell r="D152" t="str">
            <v>CAPITAL</v>
          </cell>
          <cell r="E152" t="str">
            <v>Other Secondary Costs</v>
          </cell>
          <cell r="F152" t="str">
            <v>Pub Affr</v>
          </cell>
          <cell r="G152">
            <v>1253</v>
          </cell>
          <cell r="H152">
            <v>0</v>
          </cell>
          <cell r="I152">
            <v>0</v>
          </cell>
          <cell r="J152">
            <v>5402</v>
          </cell>
          <cell r="K152">
            <v>0</v>
          </cell>
          <cell r="L152">
            <v>0</v>
          </cell>
          <cell r="M152">
            <v>4149</v>
          </cell>
        </row>
        <row r="153">
          <cell r="A153" t="str">
            <v>2-ExpenseCAPITALOther Secondary CostsPwr Fin</v>
          </cell>
          <cell r="B153" t="str">
            <v>2-Expense</v>
          </cell>
          <cell r="D153" t="str">
            <v>CAPITAL</v>
          </cell>
          <cell r="E153" t="str">
            <v>Other Secondary Costs</v>
          </cell>
          <cell r="F153" t="str">
            <v>Pwr Fin</v>
          </cell>
          <cell r="G153">
            <v>0</v>
          </cell>
          <cell r="H153">
            <v>0</v>
          </cell>
          <cell r="I153">
            <v>0</v>
          </cell>
          <cell r="J153">
            <v>4539</v>
          </cell>
          <cell r="K153">
            <v>0</v>
          </cell>
          <cell r="L153">
            <v>0</v>
          </cell>
          <cell r="M153">
            <v>4539</v>
          </cell>
        </row>
        <row r="154">
          <cell r="A154" t="str">
            <v>2-ExpenseCAPITALOther Secondary CostsRec Mgmt</v>
          </cell>
          <cell r="B154" t="str">
            <v>2-Expense</v>
          </cell>
          <cell r="D154" t="str">
            <v>CAPITAL</v>
          </cell>
          <cell r="E154" t="str">
            <v>Other Secondary Costs</v>
          </cell>
          <cell r="F154" t="str">
            <v>Rec Mgmt</v>
          </cell>
          <cell r="G154">
            <v>0</v>
          </cell>
          <cell r="H154">
            <v>0</v>
          </cell>
          <cell r="I154">
            <v>0</v>
          </cell>
          <cell r="J154">
            <v>1643</v>
          </cell>
          <cell r="K154">
            <v>0</v>
          </cell>
          <cell r="L154">
            <v>0</v>
          </cell>
          <cell r="M154">
            <v>1643</v>
          </cell>
        </row>
        <row r="155">
          <cell r="A155" t="str">
            <v>2-ExpenseCAPITALOther Secondary CostsSC Fin</v>
          </cell>
          <cell r="B155" t="str">
            <v>2-Expense</v>
          </cell>
          <cell r="D155" t="str">
            <v>CAPITAL</v>
          </cell>
          <cell r="E155" t="str">
            <v>Other Secondary Costs</v>
          </cell>
          <cell r="F155" t="str">
            <v>SC Fin</v>
          </cell>
          <cell r="G155">
            <v>1643</v>
          </cell>
          <cell r="H155">
            <v>0</v>
          </cell>
          <cell r="I155">
            <v>0</v>
          </cell>
          <cell r="J155">
            <v>4539</v>
          </cell>
          <cell r="K155">
            <v>0</v>
          </cell>
          <cell r="L155">
            <v>0</v>
          </cell>
          <cell r="M155">
            <v>2896</v>
          </cell>
        </row>
        <row r="156">
          <cell r="A156" t="str">
            <v>2-ExpenseCAPITALOther Secondary CostsTreas</v>
          </cell>
          <cell r="B156" t="str">
            <v>2-Expense</v>
          </cell>
          <cell r="D156" t="str">
            <v>CAPITAL</v>
          </cell>
          <cell r="E156" t="str">
            <v>Other Secondary Costs</v>
          </cell>
          <cell r="F156" t="str">
            <v>Treas</v>
          </cell>
          <cell r="G156">
            <v>1643</v>
          </cell>
          <cell r="H156">
            <v>0</v>
          </cell>
          <cell r="I156">
            <v>0</v>
          </cell>
          <cell r="J156">
            <v>8842</v>
          </cell>
          <cell r="K156">
            <v>0</v>
          </cell>
          <cell r="L156">
            <v>0</v>
          </cell>
          <cell r="M156">
            <v>7199</v>
          </cell>
        </row>
        <row r="157">
          <cell r="A157" t="str">
            <v>2-ExpenseCAPITALOutside ServicesASD</v>
          </cell>
          <cell r="B157" t="str">
            <v>2-Expense</v>
          </cell>
          <cell r="D157" t="str">
            <v>CAPITAL</v>
          </cell>
          <cell r="E157" t="str">
            <v>Outside Services</v>
          </cell>
          <cell r="F157" t="str">
            <v>ASD</v>
          </cell>
          <cell r="G157">
            <v>-69913.52</v>
          </cell>
          <cell r="H157">
            <v>0</v>
          </cell>
          <cell r="I157">
            <v>0</v>
          </cell>
          <cell r="J157">
            <v>93444.94</v>
          </cell>
          <cell r="K157">
            <v>0</v>
          </cell>
          <cell r="L157">
            <v>0</v>
          </cell>
          <cell r="M157">
            <v>163358</v>
          </cell>
        </row>
        <row r="158">
          <cell r="A158" t="str">
            <v>2-ExpenseCAPITALOutside ServicesBAR</v>
          </cell>
          <cell r="B158" t="str">
            <v>2-Expense</v>
          </cell>
          <cell r="D158" t="str">
            <v>CAPITAL</v>
          </cell>
          <cell r="E158" t="str">
            <v>Outside Services</v>
          </cell>
          <cell r="F158" t="str">
            <v>BAR</v>
          </cell>
          <cell r="G158">
            <v>143166</v>
          </cell>
          <cell r="H158">
            <v>0</v>
          </cell>
          <cell r="I158">
            <v>38167</v>
          </cell>
          <cell r="J158">
            <v>78783.360000000102</v>
          </cell>
          <cell r="K158">
            <v>0</v>
          </cell>
          <cell r="L158">
            <v>0</v>
          </cell>
          <cell r="M158">
            <v>468433</v>
          </cell>
        </row>
        <row r="159">
          <cell r="A159" t="str">
            <v>2-ExpenseCAPITALOutside ServicesExec</v>
          </cell>
          <cell r="B159" t="str">
            <v>2-Expense</v>
          </cell>
          <cell r="D159" t="str">
            <v>CAPITAL</v>
          </cell>
          <cell r="E159" t="str">
            <v>Outside Services</v>
          </cell>
          <cell r="F159" t="str">
            <v>Exec</v>
          </cell>
          <cell r="G159">
            <v>237281.54</v>
          </cell>
          <cell r="H159">
            <v>55000</v>
          </cell>
          <cell r="I159">
            <v>0</v>
          </cell>
          <cell r="J159">
            <v>452721.26</v>
          </cell>
          <cell r="K159">
            <v>220000</v>
          </cell>
          <cell r="L159">
            <v>551000</v>
          </cell>
          <cell r="M159">
            <v>209400</v>
          </cell>
        </row>
        <row r="160">
          <cell r="A160" t="str">
            <v>2-ExpenseCAPITALOutside ServicesHR</v>
          </cell>
          <cell r="B160" t="str">
            <v>2-Expense</v>
          </cell>
          <cell r="D160" t="str">
            <v>CAPITAL</v>
          </cell>
          <cell r="E160" t="str">
            <v>Outside Services</v>
          </cell>
          <cell r="F160" t="str">
            <v>HR</v>
          </cell>
          <cell r="G160">
            <v>0</v>
          </cell>
          <cell r="H160">
            <v>150000</v>
          </cell>
          <cell r="J160">
            <v>0</v>
          </cell>
          <cell r="K160">
            <v>600000</v>
          </cell>
          <cell r="L160">
            <v>1500000</v>
          </cell>
        </row>
        <row r="161">
          <cell r="A161" t="str">
            <v>2-ExpenseCAPITALOutside ServicesIT</v>
          </cell>
          <cell r="B161" t="str">
            <v>2-Expense</v>
          </cell>
          <cell r="D161" t="str">
            <v>CAPITAL</v>
          </cell>
          <cell r="E161" t="str">
            <v>Outside Services</v>
          </cell>
          <cell r="F161" t="str">
            <v>IT</v>
          </cell>
          <cell r="G161">
            <v>80064.25</v>
          </cell>
          <cell r="H161">
            <v>321774</v>
          </cell>
          <cell r="I161">
            <v>104237</v>
          </cell>
          <cell r="J161">
            <v>669560.71000000101</v>
          </cell>
          <cell r="K161">
            <v>1859219</v>
          </cell>
          <cell r="L161">
            <v>4439527</v>
          </cell>
          <cell r="M161">
            <v>2042332</v>
          </cell>
        </row>
        <row r="162">
          <cell r="A162" t="str">
            <v>2-ExpenseCapitalOutside ServicesMGP</v>
          </cell>
          <cell r="B162" t="str">
            <v>2-Expense</v>
          </cell>
          <cell r="D162" t="str">
            <v>Capital</v>
          </cell>
          <cell r="E162" t="str">
            <v>Outside Services</v>
          </cell>
          <cell r="F162" t="str">
            <v>MGP</v>
          </cell>
          <cell r="G162">
            <v>960495.41</v>
          </cell>
          <cell r="H162">
            <v>0</v>
          </cell>
          <cell r="I162">
            <v>0</v>
          </cell>
          <cell r="J162">
            <v>6084112.9800000302</v>
          </cell>
          <cell r="K162">
            <v>0</v>
          </cell>
          <cell r="L162">
            <v>0</v>
          </cell>
          <cell r="M162">
            <v>0</v>
          </cell>
        </row>
        <row r="163">
          <cell r="A163" t="str">
            <v>2-ExpenseCAPITALOutside ServicesPub Affr</v>
          </cell>
          <cell r="B163" t="str">
            <v>2-Expense</v>
          </cell>
          <cell r="D163" t="str">
            <v>CAPITAL</v>
          </cell>
          <cell r="E163" t="str">
            <v>Outside Services</v>
          </cell>
          <cell r="F163" t="str">
            <v>Pub Affr</v>
          </cell>
          <cell r="G163">
            <v>0</v>
          </cell>
          <cell r="H163">
            <v>15949804</v>
          </cell>
          <cell r="I163">
            <v>15949803.949999999</v>
          </cell>
          <cell r="J163">
            <v>0</v>
          </cell>
          <cell r="K163">
            <v>35481513</v>
          </cell>
          <cell r="L163">
            <v>50501103</v>
          </cell>
          <cell r="M163">
            <v>36093012</v>
          </cell>
        </row>
        <row r="164">
          <cell r="A164" t="str">
            <v>2-ExpenseCAPITALOutside ServicesTreas</v>
          </cell>
          <cell r="B164" t="str">
            <v>2-Expense</v>
          </cell>
          <cell r="D164" t="str">
            <v>CAPITAL</v>
          </cell>
          <cell r="E164" t="str">
            <v>Outside Services</v>
          </cell>
          <cell r="F164" t="str">
            <v>Treas</v>
          </cell>
          <cell r="G164">
            <v>0</v>
          </cell>
          <cell r="H164">
            <v>170000</v>
          </cell>
          <cell r="J164">
            <v>0</v>
          </cell>
          <cell r="K164">
            <v>680000</v>
          </cell>
          <cell r="L164">
            <v>1699000</v>
          </cell>
        </row>
        <row r="165">
          <cell r="A165" t="str">
            <v>2-ExpenseCAPITALOutside ServicesV&amp;P</v>
          </cell>
          <cell r="B165" t="str">
            <v>2-Expense</v>
          </cell>
          <cell r="D165" t="str">
            <v>CAPITAL</v>
          </cell>
          <cell r="E165" t="str">
            <v>Outside Services</v>
          </cell>
          <cell r="F165" t="str">
            <v>V&amp;P</v>
          </cell>
          <cell r="G165">
            <v>0</v>
          </cell>
          <cell r="H165">
            <v>125000</v>
          </cell>
          <cell r="I165">
            <v>60000</v>
          </cell>
          <cell r="J165">
            <v>0</v>
          </cell>
          <cell r="K165">
            <v>500000</v>
          </cell>
          <cell r="L165">
            <v>1250000</v>
          </cell>
          <cell r="M165">
            <v>404183</v>
          </cell>
        </row>
        <row r="166">
          <cell r="A166" t="str">
            <v>2-ExpenseCapitalReal Estate TaxesMGP</v>
          </cell>
          <cell r="B166" t="str">
            <v>2-Expense</v>
          </cell>
          <cell r="D166" t="str">
            <v>Capital</v>
          </cell>
          <cell r="E166" t="str">
            <v>Real Estate Taxes</v>
          </cell>
          <cell r="F166" t="str">
            <v>MGP</v>
          </cell>
          <cell r="G166">
            <v>13886</v>
          </cell>
          <cell r="H166">
            <v>0</v>
          </cell>
          <cell r="I166">
            <v>0</v>
          </cell>
          <cell r="J166">
            <v>97202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2-ExpenseCAPITALReal Estate TaxesPub Affr</v>
          </cell>
          <cell r="B167" t="str">
            <v>2-Expense</v>
          </cell>
          <cell r="D167" t="str">
            <v>CAPITAL</v>
          </cell>
          <cell r="E167" t="str">
            <v>Real Estate Taxes</v>
          </cell>
          <cell r="F167" t="str">
            <v>Pub Affr</v>
          </cell>
          <cell r="G167">
            <v>0</v>
          </cell>
          <cell r="J167">
            <v>0</v>
          </cell>
          <cell r="M167">
            <v>83316</v>
          </cell>
        </row>
        <row r="168">
          <cell r="A168" t="str">
            <v>2-ExpenseNot assignedNot assignedASD</v>
          </cell>
          <cell r="B168" t="str">
            <v>2-Expense</v>
          </cell>
          <cell r="D168" t="str">
            <v>Not assigned</v>
          </cell>
          <cell r="E168" t="str">
            <v>Not assigned</v>
          </cell>
          <cell r="F168" t="str">
            <v>ASD</v>
          </cell>
          <cell r="G168">
            <v>0</v>
          </cell>
          <cell r="J168">
            <v>0</v>
          </cell>
          <cell r="M168">
            <v>0</v>
          </cell>
        </row>
        <row r="169">
          <cell r="A169" t="str">
            <v>2-ExpenseNot assignedNot assignedBAR</v>
          </cell>
          <cell r="B169" t="str">
            <v>2-Expense</v>
          </cell>
          <cell r="D169" t="str">
            <v>Not assigned</v>
          </cell>
          <cell r="E169" t="str">
            <v>Not assigned</v>
          </cell>
          <cell r="F169" t="str">
            <v>BAR</v>
          </cell>
          <cell r="G169">
            <v>0</v>
          </cell>
          <cell r="J169">
            <v>0</v>
          </cell>
          <cell r="M169">
            <v>0</v>
          </cell>
        </row>
        <row r="170">
          <cell r="A170" t="str">
            <v>2-ExpenseNot assignedNot assignedComm Adv</v>
          </cell>
          <cell r="B170" t="str">
            <v>2-Expense</v>
          </cell>
          <cell r="D170" t="str">
            <v>Not assigned</v>
          </cell>
          <cell r="E170" t="str">
            <v>Not assigned</v>
          </cell>
          <cell r="F170" t="str">
            <v>Comm Adv</v>
          </cell>
          <cell r="G170">
            <v>0</v>
          </cell>
          <cell r="J170">
            <v>0</v>
          </cell>
          <cell r="M170">
            <v>0</v>
          </cell>
        </row>
        <row r="171">
          <cell r="A171" t="str">
            <v>2-ExpenseNot assignedNot assignedCorp Dev</v>
          </cell>
          <cell r="B171" t="str">
            <v>2-Expense</v>
          </cell>
          <cell r="D171" t="str">
            <v>Not assigned</v>
          </cell>
          <cell r="E171" t="str">
            <v>Not assigned</v>
          </cell>
          <cell r="F171" t="str">
            <v>Corp Dev</v>
          </cell>
          <cell r="G171">
            <v>0</v>
          </cell>
          <cell r="J171">
            <v>0</v>
          </cell>
          <cell r="M171">
            <v>0</v>
          </cell>
        </row>
        <row r="172">
          <cell r="A172" t="str">
            <v>2-ExpenseNot assignedNot assignedCorp Secr</v>
          </cell>
          <cell r="B172" t="str">
            <v>2-Expense</v>
          </cell>
          <cell r="D172" t="str">
            <v>Not assigned</v>
          </cell>
          <cell r="E172" t="str">
            <v>Not assigned</v>
          </cell>
          <cell r="F172" t="str">
            <v>Corp Secr</v>
          </cell>
          <cell r="G172">
            <v>0</v>
          </cell>
          <cell r="J172">
            <v>0</v>
          </cell>
          <cell r="M172">
            <v>0</v>
          </cell>
        </row>
        <row r="173">
          <cell r="A173" t="str">
            <v>2-ExpenseNot assignedNot assignedCorp Strat</v>
          </cell>
          <cell r="B173" t="str">
            <v>2-Expense</v>
          </cell>
          <cell r="D173" t="str">
            <v>Not assigned</v>
          </cell>
          <cell r="E173" t="str">
            <v>Not assigned</v>
          </cell>
          <cell r="F173" t="str">
            <v>Corp Strat</v>
          </cell>
          <cell r="G173">
            <v>0</v>
          </cell>
          <cell r="J173">
            <v>0</v>
          </cell>
          <cell r="M173">
            <v>0</v>
          </cell>
        </row>
        <row r="174">
          <cell r="A174" t="str">
            <v>2-ExpenseNot assignedNot assignedERM</v>
          </cell>
          <cell r="B174" t="str">
            <v>2-Expense</v>
          </cell>
          <cell r="D174" t="str">
            <v>Not assigned</v>
          </cell>
          <cell r="E174" t="str">
            <v>Not assigned</v>
          </cell>
          <cell r="F174" t="str">
            <v>ERM</v>
          </cell>
          <cell r="G174">
            <v>0</v>
          </cell>
          <cell r="J174">
            <v>0</v>
          </cell>
          <cell r="M174">
            <v>0</v>
          </cell>
        </row>
        <row r="175">
          <cell r="A175" t="str">
            <v>2-ExpenseNot assignedNot assignedExec</v>
          </cell>
          <cell r="B175" t="str">
            <v>2-Expense</v>
          </cell>
          <cell r="D175" t="str">
            <v>Not assigned</v>
          </cell>
          <cell r="E175" t="str">
            <v>Not assigned</v>
          </cell>
          <cell r="F175" t="str">
            <v>Exec</v>
          </cell>
          <cell r="G175">
            <v>0</v>
          </cell>
          <cell r="J175">
            <v>0</v>
          </cell>
          <cell r="M175">
            <v>0</v>
          </cell>
        </row>
        <row r="176">
          <cell r="A176" t="str">
            <v>2-ExpenseNot assignedNot assignedFringe</v>
          </cell>
          <cell r="B176" t="str">
            <v>2-Expense</v>
          </cell>
          <cell r="D176" t="str">
            <v>Not assigned</v>
          </cell>
          <cell r="E176" t="str">
            <v>Not assigned</v>
          </cell>
          <cell r="F176" t="str">
            <v>Fringe</v>
          </cell>
          <cell r="G176">
            <v>0</v>
          </cell>
          <cell r="J176">
            <v>0</v>
          </cell>
          <cell r="M176">
            <v>0</v>
          </cell>
        </row>
        <row r="177">
          <cell r="A177" t="str">
            <v>2-ExpenseNot assignedNot assignedHoldg Fin</v>
          </cell>
          <cell r="B177" t="str">
            <v>2-Expense</v>
          </cell>
          <cell r="D177" t="str">
            <v>Not assigned</v>
          </cell>
          <cell r="E177" t="str">
            <v>Not assigned</v>
          </cell>
          <cell r="F177" t="str">
            <v>Holdg Fin</v>
          </cell>
          <cell r="G177">
            <v>0</v>
          </cell>
          <cell r="J177">
            <v>0</v>
          </cell>
          <cell r="M177">
            <v>0</v>
          </cell>
        </row>
        <row r="178">
          <cell r="A178" t="str">
            <v>2-ExpenseNot assignedNot assignedHR</v>
          </cell>
          <cell r="B178" t="str">
            <v>2-Expense</v>
          </cell>
          <cell r="D178" t="str">
            <v>Not assigned</v>
          </cell>
          <cell r="E178" t="str">
            <v>Not assigned</v>
          </cell>
          <cell r="F178" t="str">
            <v>HR</v>
          </cell>
          <cell r="G178">
            <v>0</v>
          </cell>
          <cell r="J178">
            <v>0</v>
          </cell>
          <cell r="M178">
            <v>0</v>
          </cell>
        </row>
        <row r="179">
          <cell r="A179" t="str">
            <v>2-ExpenseNot assignedNot assignedInt Audit/ Control</v>
          </cell>
          <cell r="B179" t="str">
            <v>2-Expense</v>
          </cell>
          <cell r="D179" t="str">
            <v>Not assigned</v>
          </cell>
          <cell r="E179" t="str">
            <v>Not assigned</v>
          </cell>
          <cell r="F179" t="str">
            <v>Int Audit/ Control</v>
          </cell>
          <cell r="G179">
            <v>0</v>
          </cell>
          <cell r="J179">
            <v>0</v>
          </cell>
          <cell r="M179">
            <v>0</v>
          </cell>
        </row>
        <row r="180">
          <cell r="A180" t="str">
            <v>2-ExpenseNot assignedNot assignedInv Rel</v>
          </cell>
          <cell r="B180" t="str">
            <v>2-Expense</v>
          </cell>
          <cell r="D180" t="str">
            <v>Not assigned</v>
          </cell>
          <cell r="E180" t="str">
            <v>Not assigned</v>
          </cell>
          <cell r="F180" t="str">
            <v>Inv Rel</v>
          </cell>
          <cell r="G180">
            <v>0</v>
          </cell>
          <cell r="J180">
            <v>0</v>
          </cell>
          <cell r="M180">
            <v>0</v>
          </cell>
        </row>
        <row r="181">
          <cell r="A181" t="str">
            <v>2-ExpenseNot assignedNot assignedIT</v>
          </cell>
          <cell r="B181" t="str">
            <v>2-Expense</v>
          </cell>
          <cell r="D181" t="str">
            <v>Not assigned</v>
          </cell>
          <cell r="E181" t="str">
            <v>Not assigned</v>
          </cell>
          <cell r="F181" t="str">
            <v>IT</v>
          </cell>
          <cell r="G181">
            <v>0</v>
          </cell>
          <cell r="J181">
            <v>0</v>
          </cell>
          <cell r="M181">
            <v>0</v>
          </cell>
        </row>
        <row r="182">
          <cell r="A182" t="str">
            <v>2-ExpenseNot assignedNot assignedLaw</v>
          </cell>
          <cell r="B182" t="str">
            <v>2-Expense</v>
          </cell>
          <cell r="D182" t="str">
            <v>Not assigned</v>
          </cell>
          <cell r="E182" t="str">
            <v>Not assigned</v>
          </cell>
          <cell r="F182" t="str">
            <v>Law</v>
          </cell>
          <cell r="G182">
            <v>0</v>
          </cell>
          <cell r="J182">
            <v>0</v>
          </cell>
          <cell r="M182">
            <v>0</v>
          </cell>
        </row>
        <row r="183">
          <cell r="A183" t="str">
            <v>2-ExpenseNot assignedNot assignedMisc Acct</v>
          </cell>
          <cell r="B183" t="str">
            <v>2-Expense</v>
          </cell>
          <cell r="D183" t="str">
            <v>Not assigned</v>
          </cell>
          <cell r="E183" t="str">
            <v>Not assigned</v>
          </cell>
          <cell r="F183" t="str">
            <v>Misc Acct</v>
          </cell>
          <cell r="G183">
            <v>0</v>
          </cell>
          <cell r="J183">
            <v>0</v>
          </cell>
          <cell r="M183">
            <v>0</v>
          </cell>
        </row>
        <row r="184">
          <cell r="A184" t="str">
            <v>2-ExpenseNot assignedNot assignedNERC</v>
          </cell>
          <cell r="B184" t="str">
            <v>2-Expense</v>
          </cell>
          <cell r="D184" t="str">
            <v>Not assigned</v>
          </cell>
          <cell r="E184" t="str">
            <v>Not assigned</v>
          </cell>
          <cell r="F184" t="str">
            <v>NERC</v>
          </cell>
          <cell r="G184">
            <v>0</v>
          </cell>
          <cell r="J184">
            <v>0</v>
          </cell>
          <cell r="M184">
            <v>0</v>
          </cell>
        </row>
        <row r="185">
          <cell r="A185" t="str">
            <v>2-ExpenseNot assignedNot assignedPayroll AP</v>
          </cell>
          <cell r="B185" t="str">
            <v>2-Expense</v>
          </cell>
          <cell r="D185" t="str">
            <v>Not assigned</v>
          </cell>
          <cell r="E185" t="str">
            <v>Not assigned</v>
          </cell>
          <cell r="F185" t="str">
            <v>Payroll AP</v>
          </cell>
          <cell r="G185">
            <v>0</v>
          </cell>
          <cell r="J185">
            <v>0</v>
          </cell>
          <cell r="M185">
            <v>0</v>
          </cell>
        </row>
        <row r="186">
          <cell r="A186" t="str">
            <v>2-ExpenseNot assignedNot assignedProcmt</v>
          </cell>
          <cell r="B186" t="str">
            <v>2-Expense</v>
          </cell>
          <cell r="D186" t="str">
            <v>Not assigned</v>
          </cell>
          <cell r="E186" t="str">
            <v>Not assigned</v>
          </cell>
          <cell r="F186" t="str">
            <v>Procmt</v>
          </cell>
          <cell r="G186">
            <v>0</v>
          </cell>
          <cell r="J186">
            <v>0</v>
          </cell>
          <cell r="M186">
            <v>0</v>
          </cell>
        </row>
        <row r="187">
          <cell r="A187" t="str">
            <v>2-ExpenseNot assignedNot assignedPSE&amp;G Fin</v>
          </cell>
          <cell r="B187" t="str">
            <v>2-Expense</v>
          </cell>
          <cell r="D187" t="str">
            <v>Not assigned</v>
          </cell>
          <cell r="E187" t="str">
            <v>Not assigned</v>
          </cell>
          <cell r="F187" t="str">
            <v>PSE&amp;G Fin</v>
          </cell>
          <cell r="G187">
            <v>0</v>
          </cell>
          <cell r="J187">
            <v>0</v>
          </cell>
          <cell r="M187">
            <v>0</v>
          </cell>
        </row>
        <row r="188">
          <cell r="A188" t="str">
            <v>2-ExpenseNot assignedNot assignedPub Affr</v>
          </cell>
          <cell r="B188" t="str">
            <v>2-Expense</v>
          </cell>
          <cell r="D188" t="str">
            <v>Not assigned</v>
          </cell>
          <cell r="E188" t="str">
            <v>Not assigned</v>
          </cell>
          <cell r="F188" t="str">
            <v>Pub Affr</v>
          </cell>
          <cell r="G188">
            <v>0</v>
          </cell>
          <cell r="J188">
            <v>0</v>
          </cell>
          <cell r="M188">
            <v>0</v>
          </cell>
        </row>
        <row r="189">
          <cell r="A189" t="str">
            <v>2-ExpenseNot assignedNot assignedPwr Fin</v>
          </cell>
          <cell r="B189" t="str">
            <v>2-Expense</v>
          </cell>
          <cell r="D189" t="str">
            <v>Not assigned</v>
          </cell>
          <cell r="E189" t="str">
            <v>Not assigned</v>
          </cell>
          <cell r="F189" t="str">
            <v>Pwr Fin</v>
          </cell>
          <cell r="G189">
            <v>0</v>
          </cell>
          <cell r="J189">
            <v>0</v>
          </cell>
          <cell r="M189">
            <v>0</v>
          </cell>
        </row>
        <row r="190">
          <cell r="A190" t="str">
            <v>2-ExpenseNot assignedNot assignedRec Mgmt</v>
          </cell>
          <cell r="B190" t="str">
            <v>2-Expense</v>
          </cell>
          <cell r="D190" t="str">
            <v>Not assigned</v>
          </cell>
          <cell r="E190" t="str">
            <v>Not assigned</v>
          </cell>
          <cell r="F190" t="str">
            <v>Rec Mgmt</v>
          </cell>
          <cell r="G190">
            <v>0</v>
          </cell>
          <cell r="J190">
            <v>0</v>
          </cell>
          <cell r="M190">
            <v>0</v>
          </cell>
        </row>
        <row r="191">
          <cell r="A191" t="str">
            <v>2-ExpenseNot assignedNot assignedSC Fin</v>
          </cell>
          <cell r="B191" t="str">
            <v>2-Expense</v>
          </cell>
          <cell r="D191" t="str">
            <v>Not assigned</v>
          </cell>
          <cell r="E191" t="str">
            <v>Not assigned</v>
          </cell>
          <cell r="F191" t="str">
            <v>SC Fin</v>
          </cell>
          <cell r="G191">
            <v>0</v>
          </cell>
          <cell r="J191">
            <v>0</v>
          </cell>
          <cell r="M191">
            <v>0</v>
          </cell>
        </row>
        <row r="192">
          <cell r="A192" t="str">
            <v>2-ExpenseNot assignedNot assignedSC OH</v>
          </cell>
          <cell r="B192" t="str">
            <v>2-Expense</v>
          </cell>
          <cell r="D192" t="str">
            <v>Not assigned</v>
          </cell>
          <cell r="E192" t="str">
            <v>Not assigned</v>
          </cell>
          <cell r="F192" t="str">
            <v>SC OH</v>
          </cell>
          <cell r="G192">
            <v>0</v>
          </cell>
          <cell r="J192">
            <v>0</v>
          </cell>
        </row>
        <row r="193">
          <cell r="A193" t="str">
            <v>2-ExpenseNot assignedNot assignedTreas</v>
          </cell>
          <cell r="B193" t="str">
            <v>2-Expense</v>
          </cell>
          <cell r="D193" t="str">
            <v>Not assigned</v>
          </cell>
          <cell r="E193" t="str">
            <v>Not assigned</v>
          </cell>
          <cell r="F193" t="str">
            <v>Treas</v>
          </cell>
          <cell r="G193">
            <v>0</v>
          </cell>
          <cell r="J193">
            <v>0</v>
          </cell>
          <cell r="M193">
            <v>0</v>
          </cell>
        </row>
        <row r="194">
          <cell r="A194" t="str">
            <v>2-ExpenseNot assignedNot assignedV&amp;P</v>
          </cell>
          <cell r="B194" t="str">
            <v>2-Expense</v>
          </cell>
          <cell r="D194" t="str">
            <v>Not assigned</v>
          </cell>
          <cell r="E194" t="str">
            <v>Not assigned</v>
          </cell>
          <cell r="F194" t="str">
            <v>V&amp;P</v>
          </cell>
          <cell r="G194">
            <v>0</v>
          </cell>
          <cell r="J194">
            <v>0</v>
          </cell>
          <cell r="M194">
            <v>0</v>
          </cell>
        </row>
        <row r="195">
          <cell r="A195" t="str">
            <v>2-ExpenseO&amp;MApplied LaborASD</v>
          </cell>
          <cell r="B195" t="str">
            <v>2-Expense</v>
          </cell>
          <cell r="D195" t="str">
            <v>O&amp;M</v>
          </cell>
          <cell r="E195" t="str">
            <v>Applied Labor</v>
          </cell>
          <cell r="F195" t="str">
            <v>ASD</v>
          </cell>
          <cell r="G195">
            <v>2.7284841053187799E-12</v>
          </cell>
          <cell r="H195">
            <v>0</v>
          </cell>
          <cell r="I195">
            <v>0</v>
          </cell>
          <cell r="J195">
            <v>-3875.1799999999198</v>
          </cell>
          <cell r="K195">
            <v>0</v>
          </cell>
          <cell r="L195">
            <v>0</v>
          </cell>
          <cell r="M195">
            <v>0</v>
          </cell>
        </row>
        <row r="196">
          <cell r="A196" t="str">
            <v>2-ExpenseO&amp;MApplied LaborBAR</v>
          </cell>
          <cell r="B196" t="str">
            <v>2-Expense</v>
          </cell>
          <cell r="D196" t="str">
            <v>O&amp;M</v>
          </cell>
          <cell r="E196" t="str">
            <v>Applied Labor</v>
          </cell>
          <cell r="F196" t="str">
            <v>BAR</v>
          </cell>
          <cell r="G196">
            <v>213.85</v>
          </cell>
          <cell r="H196">
            <v>391</v>
          </cell>
          <cell r="I196">
            <v>0</v>
          </cell>
          <cell r="J196">
            <v>942.93999999999903</v>
          </cell>
          <cell r="K196">
            <v>3170</v>
          </cell>
          <cell r="L196">
            <v>5456</v>
          </cell>
          <cell r="M196">
            <v>0</v>
          </cell>
        </row>
        <row r="197">
          <cell r="A197" t="str">
            <v>2-ExpenseO&amp;MApplied LaborComm Adv</v>
          </cell>
          <cell r="B197" t="str">
            <v>2-Expense</v>
          </cell>
          <cell r="D197" t="str">
            <v>O&amp;M</v>
          </cell>
          <cell r="E197" t="str">
            <v>Applied Labor</v>
          </cell>
          <cell r="F197" t="str">
            <v>Comm Adv</v>
          </cell>
          <cell r="G197">
            <v>0.61000000000228705</v>
          </cell>
          <cell r="H197">
            <v>63</v>
          </cell>
          <cell r="I197">
            <v>0</v>
          </cell>
          <cell r="J197">
            <v>-5338.3799999999901</v>
          </cell>
          <cell r="K197">
            <v>514</v>
          </cell>
          <cell r="L197">
            <v>885</v>
          </cell>
          <cell r="M197">
            <v>0</v>
          </cell>
        </row>
        <row r="198">
          <cell r="A198" t="str">
            <v>2-ExpenseO&amp;MApplied LaborCorp Dev</v>
          </cell>
          <cell r="B198" t="str">
            <v>2-Expense</v>
          </cell>
          <cell r="D198" t="str">
            <v>O&amp;M</v>
          </cell>
          <cell r="E198" t="str">
            <v>Applied Labor</v>
          </cell>
          <cell r="F198" t="str">
            <v>Corp Dev</v>
          </cell>
          <cell r="G198">
            <v>-8610.49</v>
          </cell>
          <cell r="H198">
            <v>0</v>
          </cell>
          <cell r="I198">
            <v>0</v>
          </cell>
          <cell r="J198">
            <v>-79024.53</v>
          </cell>
          <cell r="K198">
            <v>0</v>
          </cell>
          <cell r="L198">
            <v>0</v>
          </cell>
          <cell r="M198">
            <v>0</v>
          </cell>
        </row>
        <row r="199">
          <cell r="A199" t="str">
            <v>2-ExpenseO&amp;MApplied LaborCorp Secr</v>
          </cell>
          <cell r="B199" t="str">
            <v>2-Expense</v>
          </cell>
          <cell r="D199" t="str">
            <v>O&amp;M</v>
          </cell>
          <cell r="E199" t="str">
            <v>Applied Labor</v>
          </cell>
          <cell r="F199" t="str">
            <v>Corp Secr</v>
          </cell>
          <cell r="G199">
            <v>-10727.33</v>
          </cell>
          <cell r="H199">
            <v>0</v>
          </cell>
          <cell r="I199">
            <v>0</v>
          </cell>
          <cell r="J199">
            <v>-42398.49</v>
          </cell>
          <cell r="K199">
            <v>0</v>
          </cell>
          <cell r="L199">
            <v>0</v>
          </cell>
          <cell r="M199">
            <v>0</v>
          </cell>
        </row>
        <row r="200">
          <cell r="A200" t="str">
            <v>2-ExpenseO&amp;MApplied LaborCorp Strat</v>
          </cell>
          <cell r="B200" t="str">
            <v>2-Expense</v>
          </cell>
          <cell r="D200" t="str">
            <v>O&amp;M</v>
          </cell>
          <cell r="E200" t="str">
            <v>Applied Labor</v>
          </cell>
          <cell r="F200" t="str">
            <v>Corp Strat</v>
          </cell>
          <cell r="G200">
            <v>-31801.17</v>
          </cell>
          <cell r="H200">
            <v>95</v>
          </cell>
          <cell r="I200">
            <v>0</v>
          </cell>
          <cell r="J200">
            <v>-41381.779999999897</v>
          </cell>
          <cell r="K200">
            <v>771</v>
          </cell>
          <cell r="L200">
            <v>1327</v>
          </cell>
          <cell r="M200">
            <v>0</v>
          </cell>
        </row>
        <row r="201">
          <cell r="A201" t="str">
            <v>2-ExpenseO&amp;MApplied LaborERM</v>
          </cell>
          <cell r="B201" t="str">
            <v>2-Expense</v>
          </cell>
          <cell r="D201" t="str">
            <v>O&amp;M</v>
          </cell>
          <cell r="E201" t="str">
            <v>Applied Labor</v>
          </cell>
          <cell r="F201" t="str">
            <v>ERM</v>
          </cell>
          <cell r="G201">
            <v>-1.02318153949454E-12</v>
          </cell>
          <cell r="H201">
            <v>0</v>
          </cell>
          <cell r="I201">
            <v>0</v>
          </cell>
          <cell r="J201">
            <v>321.479999999999</v>
          </cell>
          <cell r="K201">
            <v>0</v>
          </cell>
          <cell r="L201">
            <v>0</v>
          </cell>
          <cell r="M201">
            <v>0</v>
          </cell>
        </row>
        <row r="202">
          <cell r="A202" t="str">
            <v>2-ExpenseO&amp;MApplied LaborExec</v>
          </cell>
          <cell r="B202" t="str">
            <v>2-Expense</v>
          </cell>
          <cell r="D202" t="str">
            <v>O&amp;M</v>
          </cell>
          <cell r="E202" t="str">
            <v>Applied Labor</v>
          </cell>
          <cell r="F202" t="str">
            <v>Exec</v>
          </cell>
          <cell r="G202">
            <v>33.630000000000102</v>
          </cell>
          <cell r="H202">
            <v>116</v>
          </cell>
          <cell r="I202">
            <v>0</v>
          </cell>
          <cell r="J202">
            <v>806.66999999999905</v>
          </cell>
          <cell r="K202">
            <v>942</v>
          </cell>
          <cell r="L202">
            <v>1622</v>
          </cell>
          <cell r="M202">
            <v>0</v>
          </cell>
        </row>
        <row r="203">
          <cell r="A203" t="str">
            <v>2-ExpenseO&amp;MApplied LaborHoldg Fin</v>
          </cell>
          <cell r="B203" t="str">
            <v>2-Expense</v>
          </cell>
          <cell r="D203" t="str">
            <v>O&amp;M</v>
          </cell>
          <cell r="E203" t="str">
            <v>Applied Labor</v>
          </cell>
          <cell r="F203" t="str">
            <v>Holdg Fin</v>
          </cell>
          <cell r="G203">
            <v>-4.5474735088646402E-13</v>
          </cell>
          <cell r="H203">
            <v>0</v>
          </cell>
          <cell r="I203">
            <v>0</v>
          </cell>
          <cell r="J203">
            <v>2512</v>
          </cell>
          <cell r="K203">
            <v>0</v>
          </cell>
          <cell r="L203">
            <v>0</v>
          </cell>
          <cell r="M203">
            <v>0</v>
          </cell>
        </row>
        <row r="204">
          <cell r="A204" t="str">
            <v>2-ExpenseO&amp;MApplied LaborHR</v>
          </cell>
          <cell r="B204" t="str">
            <v>2-Expense</v>
          </cell>
          <cell r="D204" t="str">
            <v>O&amp;M</v>
          </cell>
          <cell r="E204" t="str">
            <v>Applied Labor</v>
          </cell>
          <cell r="F204" t="str">
            <v>HR</v>
          </cell>
          <cell r="G204">
            <v>275.37999999999897</v>
          </cell>
          <cell r="H204">
            <v>243</v>
          </cell>
          <cell r="I204">
            <v>0</v>
          </cell>
          <cell r="J204">
            <v>2032.5799999999599</v>
          </cell>
          <cell r="K204">
            <v>1971</v>
          </cell>
          <cell r="L204">
            <v>3391</v>
          </cell>
          <cell r="M204">
            <v>0</v>
          </cell>
        </row>
        <row r="205">
          <cell r="A205" t="str">
            <v>2-ExpenseO&amp;MApplied LaborInt Audit/ Control</v>
          </cell>
          <cell r="B205" t="str">
            <v>2-Expense</v>
          </cell>
          <cell r="D205" t="str">
            <v>O&amp;M</v>
          </cell>
          <cell r="E205" t="str">
            <v>Applied Labor</v>
          </cell>
          <cell r="F205" t="str">
            <v>Int Audit/ Control</v>
          </cell>
          <cell r="G205">
            <v>-1.8189894035458601E-12</v>
          </cell>
          <cell r="H205">
            <v>0</v>
          </cell>
          <cell r="I205">
            <v>0</v>
          </cell>
          <cell r="J205">
            <v>-287.62000000000597</v>
          </cell>
          <cell r="K205">
            <v>0</v>
          </cell>
          <cell r="L205">
            <v>0</v>
          </cell>
          <cell r="M205">
            <v>0</v>
          </cell>
        </row>
        <row r="206">
          <cell r="A206" t="str">
            <v>2-ExpenseO&amp;MApplied LaborInv Rel</v>
          </cell>
          <cell r="B206" t="str">
            <v>2-Expense</v>
          </cell>
          <cell r="D206" t="str">
            <v>O&amp;M</v>
          </cell>
          <cell r="E206" t="str">
            <v>Applied Labor</v>
          </cell>
          <cell r="F206" t="str">
            <v>Inv Rel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 t="str">
            <v>2-ExpenseO&amp;MApplied LaborIT</v>
          </cell>
          <cell r="B207" t="str">
            <v>2-Expense</v>
          </cell>
          <cell r="D207" t="str">
            <v>O&amp;M</v>
          </cell>
          <cell r="E207" t="str">
            <v>Applied Labor</v>
          </cell>
          <cell r="F207" t="str">
            <v>IT</v>
          </cell>
          <cell r="G207">
            <v>-65501.169999999802</v>
          </cell>
          <cell r="H207">
            <v>-82033</v>
          </cell>
          <cell r="I207">
            <v>0</v>
          </cell>
          <cell r="J207">
            <v>-482729.69000000297</v>
          </cell>
          <cell r="K207">
            <v>-574027</v>
          </cell>
          <cell r="L207">
            <v>-984227</v>
          </cell>
          <cell r="M207">
            <v>0</v>
          </cell>
        </row>
        <row r="208">
          <cell r="A208" t="str">
            <v>2-ExpenseO&amp;MApplied LaborLaw</v>
          </cell>
          <cell r="B208" t="str">
            <v>2-Expense</v>
          </cell>
          <cell r="D208" t="str">
            <v>O&amp;M</v>
          </cell>
          <cell r="E208" t="str">
            <v>Applied Labor</v>
          </cell>
          <cell r="F208" t="str">
            <v>Law</v>
          </cell>
          <cell r="G208">
            <v>10597.55</v>
          </cell>
          <cell r="H208">
            <v>0</v>
          </cell>
          <cell r="I208">
            <v>0</v>
          </cell>
          <cell r="J208">
            <v>48099.8100000001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2-ExpenseO&amp;MApplied LaborNERC</v>
          </cell>
          <cell r="B209" t="str">
            <v>2-Expense</v>
          </cell>
          <cell r="D209" t="str">
            <v>O&amp;M</v>
          </cell>
          <cell r="E209" t="str">
            <v>Applied Labor</v>
          </cell>
          <cell r="F209" t="str">
            <v>NERC</v>
          </cell>
          <cell r="G209">
            <v>-4.8316906031686803E-13</v>
          </cell>
          <cell r="H209">
            <v>0</v>
          </cell>
          <cell r="I209">
            <v>0</v>
          </cell>
          <cell r="J209">
            <v>-42885.820000000102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2-ExpenseO&amp;MApplied LaborPayroll AP</v>
          </cell>
          <cell r="B210" t="str">
            <v>2-Expense</v>
          </cell>
          <cell r="D210" t="str">
            <v>O&amp;M</v>
          </cell>
          <cell r="E210" t="str">
            <v>Applied Labor</v>
          </cell>
          <cell r="F210" t="str">
            <v>Payroll AP</v>
          </cell>
          <cell r="G210">
            <v>-4.5474735088646402E-13</v>
          </cell>
          <cell r="H210">
            <v>0</v>
          </cell>
          <cell r="I210">
            <v>0</v>
          </cell>
          <cell r="J210">
            <v>-1427.5700000000099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2-ExpenseO&amp;MApplied LaborProcmt</v>
          </cell>
          <cell r="B211" t="str">
            <v>2-Expense</v>
          </cell>
          <cell r="D211" t="str">
            <v>O&amp;M</v>
          </cell>
          <cell r="E211" t="str">
            <v>Applied Labor</v>
          </cell>
          <cell r="F211" t="str">
            <v>Procmt</v>
          </cell>
          <cell r="G211">
            <v>-1677.8600000000099</v>
          </cell>
          <cell r="H211">
            <v>95</v>
          </cell>
          <cell r="I211">
            <v>0</v>
          </cell>
          <cell r="J211">
            <v>-68697.990000000107</v>
          </cell>
          <cell r="K211">
            <v>771</v>
          </cell>
          <cell r="L211">
            <v>1327</v>
          </cell>
          <cell r="M211">
            <v>0</v>
          </cell>
        </row>
        <row r="212">
          <cell r="A212" t="str">
            <v>2-ExpenseO&amp;MApplied LaborPSE&amp;G Fin</v>
          </cell>
          <cell r="B212" t="str">
            <v>2-Expense</v>
          </cell>
          <cell r="D212" t="str">
            <v>O&amp;M</v>
          </cell>
          <cell r="E212" t="str">
            <v>Applied Labor</v>
          </cell>
          <cell r="F212" t="str">
            <v>PSE&amp;G Fin</v>
          </cell>
          <cell r="G212">
            <v>-146.01</v>
          </cell>
          <cell r="H212">
            <v>0</v>
          </cell>
          <cell r="I212">
            <v>0</v>
          </cell>
          <cell r="J212">
            <v>-2484.48000000001</v>
          </cell>
          <cell r="K212">
            <v>0</v>
          </cell>
          <cell r="L212">
            <v>0</v>
          </cell>
          <cell r="M212">
            <v>0</v>
          </cell>
        </row>
        <row r="213">
          <cell r="A213" t="str">
            <v>2-ExpenseO&amp;MApplied LaborPub Affr</v>
          </cell>
          <cell r="B213" t="str">
            <v>2-Expense</v>
          </cell>
          <cell r="D213" t="str">
            <v>O&amp;M</v>
          </cell>
          <cell r="E213" t="str">
            <v>Applied Labor</v>
          </cell>
          <cell r="F213" t="str">
            <v>Pub Affr</v>
          </cell>
          <cell r="G213">
            <v>-7768.6700000000101</v>
          </cell>
          <cell r="H213">
            <v>148</v>
          </cell>
          <cell r="I213">
            <v>0</v>
          </cell>
          <cell r="J213">
            <v>-3868.5800000000399</v>
          </cell>
          <cell r="K213">
            <v>1199</v>
          </cell>
          <cell r="L213">
            <v>2064</v>
          </cell>
          <cell r="M213">
            <v>0</v>
          </cell>
        </row>
        <row r="214">
          <cell r="A214" t="str">
            <v>2-ExpenseO&amp;MApplied LaborPwr Fin</v>
          </cell>
          <cell r="B214" t="str">
            <v>2-Expense</v>
          </cell>
          <cell r="D214" t="str">
            <v>O&amp;M</v>
          </cell>
          <cell r="E214" t="str">
            <v>Applied Labor</v>
          </cell>
          <cell r="F214" t="str">
            <v>Pwr Fin</v>
          </cell>
          <cell r="G214">
            <v>22556.02</v>
          </cell>
          <cell r="H214">
            <v>0</v>
          </cell>
          <cell r="I214">
            <v>0</v>
          </cell>
          <cell r="J214">
            <v>26567.2499999998</v>
          </cell>
          <cell r="K214">
            <v>0</v>
          </cell>
          <cell r="L214">
            <v>0</v>
          </cell>
          <cell r="M214">
            <v>0</v>
          </cell>
        </row>
        <row r="215">
          <cell r="A215" t="str">
            <v>2-ExpenseO&amp;MApplied LaborRec Mgmt</v>
          </cell>
          <cell r="B215" t="str">
            <v>2-Expense</v>
          </cell>
          <cell r="D215" t="str">
            <v>O&amp;M</v>
          </cell>
          <cell r="E215" t="str">
            <v>Applied Labor</v>
          </cell>
          <cell r="F215" t="str">
            <v>Rec Mgmt</v>
          </cell>
          <cell r="G215">
            <v>0.47000000000002701</v>
          </cell>
          <cell r="H215">
            <v>32</v>
          </cell>
          <cell r="I215">
            <v>0</v>
          </cell>
          <cell r="J215">
            <v>-163.169999999997</v>
          </cell>
          <cell r="K215">
            <v>257</v>
          </cell>
          <cell r="L215">
            <v>442</v>
          </cell>
          <cell r="M215">
            <v>0</v>
          </cell>
        </row>
        <row r="216">
          <cell r="A216" t="str">
            <v>2-ExpenseO&amp;MApplied LaborSC Fin</v>
          </cell>
          <cell r="B216" t="str">
            <v>2-Expense</v>
          </cell>
          <cell r="D216" t="str">
            <v>O&amp;M</v>
          </cell>
          <cell r="E216" t="str">
            <v>Applied Labor</v>
          </cell>
          <cell r="F216" t="str">
            <v>SC Fin</v>
          </cell>
          <cell r="G216">
            <v>-6.8212102632969598E-13</v>
          </cell>
          <cell r="H216">
            <v>0</v>
          </cell>
          <cell r="I216">
            <v>0</v>
          </cell>
          <cell r="J216">
            <v>-15218.24</v>
          </cell>
          <cell r="K216">
            <v>0</v>
          </cell>
          <cell r="L216">
            <v>0</v>
          </cell>
          <cell r="M216">
            <v>0</v>
          </cell>
        </row>
        <row r="217">
          <cell r="A217" t="str">
            <v>2-ExpenseO&amp;MApplied LaborTreas</v>
          </cell>
          <cell r="B217" t="str">
            <v>2-Expense</v>
          </cell>
          <cell r="D217" t="str">
            <v>O&amp;M</v>
          </cell>
          <cell r="E217" t="str">
            <v>Applied Labor</v>
          </cell>
          <cell r="F217" t="str">
            <v>Treas</v>
          </cell>
          <cell r="G217">
            <v>540.81000000000097</v>
          </cell>
          <cell r="H217">
            <v>-6298</v>
          </cell>
          <cell r="I217">
            <v>0</v>
          </cell>
          <cell r="J217">
            <v>13920.97</v>
          </cell>
          <cell r="K217">
            <v>-47959</v>
          </cell>
          <cell r="L217">
            <v>-82750</v>
          </cell>
          <cell r="M217">
            <v>0</v>
          </cell>
        </row>
        <row r="218">
          <cell r="A218" t="str">
            <v>2-ExpenseO&amp;MApplied LaborV&amp;P</v>
          </cell>
          <cell r="B218" t="str">
            <v>2-Expense</v>
          </cell>
          <cell r="D218" t="str">
            <v>O&amp;M</v>
          </cell>
          <cell r="E218" t="str">
            <v>Applied Labor</v>
          </cell>
          <cell r="F218" t="str">
            <v>V&amp;P</v>
          </cell>
          <cell r="G218">
            <v>6.8212102632969598E-13</v>
          </cell>
          <cell r="H218">
            <v>0</v>
          </cell>
          <cell r="I218">
            <v>0</v>
          </cell>
          <cell r="J218">
            <v>-1859.19999999999</v>
          </cell>
          <cell r="K218">
            <v>0</v>
          </cell>
          <cell r="L218">
            <v>0</v>
          </cell>
          <cell r="M218">
            <v>0</v>
          </cell>
        </row>
        <row r="219">
          <cell r="A219" t="str">
            <v>2-ExpenseO&amp;MCapital OffsetPub Affr</v>
          </cell>
          <cell r="B219" t="str">
            <v>2-Expense</v>
          </cell>
          <cell r="D219" t="str">
            <v>O&amp;M</v>
          </cell>
          <cell r="E219" t="str">
            <v>Capital Offset</v>
          </cell>
          <cell r="F219" t="str">
            <v>Pub Affr</v>
          </cell>
          <cell r="G219">
            <v>0</v>
          </cell>
          <cell r="H219">
            <v>0</v>
          </cell>
          <cell r="I219">
            <v>0</v>
          </cell>
          <cell r="J219">
            <v>4465174.04</v>
          </cell>
          <cell r="K219">
            <v>0</v>
          </cell>
          <cell r="L219">
            <v>0</v>
          </cell>
          <cell r="M219">
            <v>4465174</v>
          </cell>
        </row>
        <row r="220">
          <cell r="A220" t="str">
            <v>2-ExpenseO&amp;MClient InvestmentASD</v>
          </cell>
          <cell r="B220" t="str">
            <v>2-Expense</v>
          </cell>
          <cell r="D220" t="str">
            <v>O&amp;M</v>
          </cell>
          <cell r="E220" t="str">
            <v>Client Investment</v>
          </cell>
          <cell r="F220" t="str">
            <v>ASD</v>
          </cell>
          <cell r="G220">
            <v>15415</v>
          </cell>
          <cell r="H220">
            <v>0</v>
          </cell>
          <cell r="I220">
            <v>0</v>
          </cell>
          <cell r="J220">
            <v>75536</v>
          </cell>
          <cell r="K220">
            <v>0</v>
          </cell>
          <cell r="L220">
            <v>0</v>
          </cell>
          <cell r="M220">
            <v>60121</v>
          </cell>
        </row>
        <row r="221">
          <cell r="A221" t="str">
            <v>2-ExpenseO&amp;MClient InvestmentBAR</v>
          </cell>
          <cell r="B221" t="str">
            <v>2-Expense</v>
          </cell>
          <cell r="D221" t="str">
            <v>O&amp;M</v>
          </cell>
          <cell r="E221" t="str">
            <v>Client Investment</v>
          </cell>
          <cell r="F221" t="str">
            <v>BAR</v>
          </cell>
          <cell r="G221">
            <v>6496</v>
          </cell>
          <cell r="H221">
            <v>0</v>
          </cell>
          <cell r="I221">
            <v>10000</v>
          </cell>
          <cell r="J221">
            <v>17582</v>
          </cell>
          <cell r="K221">
            <v>0</v>
          </cell>
          <cell r="L221">
            <v>0</v>
          </cell>
          <cell r="M221">
            <v>21086</v>
          </cell>
        </row>
        <row r="222">
          <cell r="A222" t="str">
            <v>2-ExpenseO&amp;MClient InvestmentERM</v>
          </cell>
          <cell r="B222" t="str">
            <v>2-Expense</v>
          </cell>
          <cell r="D222" t="str">
            <v>O&amp;M</v>
          </cell>
          <cell r="E222" t="str">
            <v>Client Investment</v>
          </cell>
          <cell r="F222" t="str">
            <v>ERM</v>
          </cell>
          <cell r="G222">
            <v>12683</v>
          </cell>
          <cell r="H222">
            <v>0</v>
          </cell>
          <cell r="I222">
            <v>0</v>
          </cell>
          <cell r="J222">
            <v>14787</v>
          </cell>
          <cell r="K222">
            <v>0</v>
          </cell>
          <cell r="L222">
            <v>0</v>
          </cell>
          <cell r="M222">
            <v>2104</v>
          </cell>
        </row>
        <row r="223">
          <cell r="A223" t="str">
            <v>2-ExpenseO&amp;MClient InvestmentExec</v>
          </cell>
          <cell r="B223" t="str">
            <v>2-Expense</v>
          </cell>
          <cell r="D223" t="str">
            <v>O&amp;M</v>
          </cell>
          <cell r="E223" t="str">
            <v>Client Investment</v>
          </cell>
          <cell r="F223" t="str">
            <v>Exec</v>
          </cell>
          <cell r="G223">
            <v>0</v>
          </cell>
          <cell r="H223">
            <v>61414</v>
          </cell>
          <cell r="I223">
            <v>202000</v>
          </cell>
          <cell r="J223">
            <v>949</v>
          </cell>
          <cell r="K223">
            <v>565989</v>
          </cell>
          <cell r="L223">
            <v>974765</v>
          </cell>
          <cell r="M223">
            <v>692949</v>
          </cell>
        </row>
        <row r="224">
          <cell r="A224" t="str">
            <v>2-ExpenseO&amp;MClient InvestmentLaw</v>
          </cell>
          <cell r="B224" t="str">
            <v>2-Expense</v>
          </cell>
          <cell r="D224" t="str">
            <v>O&amp;M</v>
          </cell>
          <cell r="E224" t="str">
            <v>Client Investment</v>
          </cell>
          <cell r="F224" t="str">
            <v>Law</v>
          </cell>
          <cell r="G224">
            <v>3408</v>
          </cell>
          <cell r="H224">
            <v>0</v>
          </cell>
          <cell r="I224">
            <v>3000</v>
          </cell>
          <cell r="J224">
            <v>-238</v>
          </cell>
          <cell r="K224">
            <v>0</v>
          </cell>
          <cell r="L224">
            <v>0</v>
          </cell>
          <cell r="M224">
            <v>8954</v>
          </cell>
        </row>
        <row r="225">
          <cell r="A225" t="str">
            <v>2-ExpenseO&amp;MClient InvestmentPayroll AP</v>
          </cell>
          <cell r="B225" t="str">
            <v>2-Expense</v>
          </cell>
          <cell r="D225" t="str">
            <v>O&amp;M</v>
          </cell>
          <cell r="E225" t="str">
            <v>Client Investment</v>
          </cell>
          <cell r="F225" t="str">
            <v>Payroll AP</v>
          </cell>
          <cell r="G225">
            <v>4523</v>
          </cell>
          <cell r="H225">
            <v>0</v>
          </cell>
          <cell r="I225">
            <v>0</v>
          </cell>
          <cell r="J225">
            <v>49856</v>
          </cell>
          <cell r="K225">
            <v>0</v>
          </cell>
          <cell r="L225">
            <v>0</v>
          </cell>
          <cell r="M225">
            <v>45333</v>
          </cell>
        </row>
        <row r="226">
          <cell r="A226" t="str">
            <v>2-ExpenseO&amp;MClient InvestmentProcmt</v>
          </cell>
          <cell r="B226" t="str">
            <v>2-Expense</v>
          </cell>
          <cell r="D226" t="str">
            <v>O&amp;M</v>
          </cell>
          <cell r="E226" t="str">
            <v>Client Investment</v>
          </cell>
          <cell r="F226" t="str">
            <v>Procmt</v>
          </cell>
          <cell r="G226">
            <v>7691</v>
          </cell>
          <cell r="H226">
            <v>0</v>
          </cell>
          <cell r="I226">
            <v>0</v>
          </cell>
          <cell r="J226">
            <v>33023</v>
          </cell>
          <cell r="K226">
            <v>0</v>
          </cell>
          <cell r="L226">
            <v>0</v>
          </cell>
          <cell r="M226">
            <v>25332</v>
          </cell>
        </row>
        <row r="227">
          <cell r="A227" t="str">
            <v>2-ExpenseO&amp;MClient InvestmentV&amp;P</v>
          </cell>
          <cell r="B227" t="str">
            <v>2-Expense</v>
          </cell>
          <cell r="D227" t="str">
            <v>O&amp;M</v>
          </cell>
          <cell r="E227" t="str">
            <v>Client Investment</v>
          </cell>
          <cell r="F227" t="str">
            <v>V&amp;P</v>
          </cell>
          <cell r="G227">
            <v>-14087</v>
          </cell>
          <cell r="H227">
            <v>0</v>
          </cell>
          <cell r="I227">
            <v>0</v>
          </cell>
          <cell r="J227">
            <v>126824</v>
          </cell>
          <cell r="K227">
            <v>0</v>
          </cell>
          <cell r="L227">
            <v>0</v>
          </cell>
          <cell r="M227">
            <v>140911</v>
          </cell>
        </row>
        <row r="228">
          <cell r="A228" t="str">
            <v>2-ExpenseO&amp;MDASASD</v>
          </cell>
          <cell r="B228" t="str">
            <v>2-Expense</v>
          </cell>
          <cell r="D228" t="str">
            <v>O&amp;M</v>
          </cell>
          <cell r="E228" t="str">
            <v>DAS</v>
          </cell>
          <cell r="F228" t="str">
            <v>ASD</v>
          </cell>
          <cell r="G228">
            <v>10702</v>
          </cell>
          <cell r="H228">
            <v>10702</v>
          </cell>
          <cell r="I228">
            <v>10702</v>
          </cell>
          <cell r="J228">
            <v>74914</v>
          </cell>
          <cell r="K228">
            <v>74914</v>
          </cell>
          <cell r="L228">
            <v>128426</v>
          </cell>
          <cell r="M228">
            <v>128426</v>
          </cell>
        </row>
        <row r="229">
          <cell r="A229" t="str">
            <v>2-ExpenseO&amp;MDASBAR</v>
          </cell>
          <cell r="B229" t="str">
            <v>2-Expense</v>
          </cell>
          <cell r="D229" t="str">
            <v>O&amp;M</v>
          </cell>
          <cell r="E229" t="str">
            <v>DAS</v>
          </cell>
          <cell r="F229" t="str">
            <v>BAR</v>
          </cell>
          <cell r="G229">
            <v>45050</v>
          </cell>
          <cell r="H229">
            <v>45050</v>
          </cell>
          <cell r="I229">
            <v>45050</v>
          </cell>
          <cell r="J229">
            <v>315350</v>
          </cell>
          <cell r="K229">
            <v>315350</v>
          </cell>
          <cell r="L229">
            <v>540597</v>
          </cell>
          <cell r="M229">
            <v>540600</v>
          </cell>
        </row>
        <row r="230">
          <cell r="A230" t="str">
            <v>2-ExpenseO&amp;MDASComm Adv</v>
          </cell>
          <cell r="B230" t="str">
            <v>2-Expense</v>
          </cell>
          <cell r="D230" t="str">
            <v>O&amp;M</v>
          </cell>
          <cell r="E230" t="str">
            <v>DAS</v>
          </cell>
          <cell r="F230" t="str">
            <v>Comm Adv</v>
          </cell>
          <cell r="G230">
            <v>26007</v>
          </cell>
          <cell r="H230">
            <v>26007</v>
          </cell>
          <cell r="I230">
            <v>26007</v>
          </cell>
          <cell r="J230">
            <v>182049</v>
          </cell>
          <cell r="K230">
            <v>182049</v>
          </cell>
          <cell r="L230">
            <v>312078</v>
          </cell>
          <cell r="M230">
            <v>312078</v>
          </cell>
        </row>
        <row r="231">
          <cell r="A231" t="str">
            <v>2-ExpenseO&amp;MDASCorp Secr</v>
          </cell>
          <cell r="B231" t="str">
            <v>2-Expense</v>
          </cell>
          <cell r="D231" t="str">
            <v>O&amp;M</v>
          </cell>
          <cell r="E231" t="str">
            <v>DAS</v>
          </cell>
          <cell r="F231" t="str">
            <v>Corp Secr</v>
          </cell>
          <cell r="G231">
            <v>972</v>
          </cell>
          <cell r="H231">
            <v>972</v>
          </cell>
          <cell r="I231">
            <v>972</v>
          </cell>
          <cell r="J231">
            <v>6804</v>
          </cell>
          <cell r="K231">
            <v>6804</v>
          </cell>
          <cell r="L231">
            <v>11663</v>
          </cell>
          <cell r="M231">
            <v>11663</v>
          </cell>
        </row>
        <row r="232">
          <cell r="A232" t="str">
            <v>2-ExpenseO&amp;MDASERM</v>
          </cell>
          <cell r="B232" t="str">
            <v>2-Expense</v>
          </cell>
          <cell r="D232" t="str">
            <v>O&amp;M</v>
          </cell>
          <cell r="E232" t="str">
            <v>DAS</v>
          </cell>
          <cell r="F232" t="str">
            <v>ERM</v>
          </cell>
          <cell r="G232">
            <v>9434</v>
          </cell>
          <cell r="H232">
            <v>9434</v>
          </cell>
          <cell r="I232">
            <v>9434</v>
          </cell>
          <cell r="J232">
            <v>66038</v>
          </cell>
          <cell r="K232">
            <v>66038</v>
          </cell>
          <cell r="L232">
            <v>113211</v>
          </cell>
          <cell r="M232">
            <v>113211</v>
          </cell>
        </row>
        <row r="233">
          <cell r="A233" t="str">
            <v>2-ExpenseO&amp;MDASHR</v>
          </cell>
          <cell r="B233" t="str">
            <v>2-Expense</v>
          </cell>
          <cell r="D233" t="str">
            <v>O&amp;M</v>
          </cell>
          <cell r="E233" t="str">
            <v>DAS</v>
          </cell>
          <cell r="F233" t="str">
            <v>HR</v>
          </cell>
          <cell r="G233">
            <v>25970</v>
          </cell>
          <cell r="H233">
            <v>25970</v>
          </cell>
          <cell r="I233">
            <v>25970</v>
          </cell>
          <cell r="J233">
            <v>181790</v>
          </cell>
          <cell r="K233">
            <v>181790</v>
          </cell>
          <cell r="L233">
            <v>311641</v>
          </cell>
          <cell r="M233">
            <v>311641</v>
          </cell>
        </row>
        <row r="234">
          <cell r="A234" t="str">
            <v>2-ExpenseO&amp;MDASLaw</v>
          </cell>
          <cell r="B234" t="str">
            <v>2-Expense</v>
          </cell>
          <cell r="D234" t="str">
            <v>O&amp;M</v>
          </cell>
          <cell r="E234" t="str">
            <v>DAS</v>
          </cell>
          <cell r="F234" t="str">
            <v>Law</v>
          </cell>
          <cell r="G234">
            <v>12336</v>
          </cell>
          <cell r="H234">
            <v>12336</v>
          </cell>
          <cell r="I234">
            <v>12336</v>
          </cell>
          <cell r="J234">
            <v>86352</v>
          </cell>
          <cell r="K234">
            <v>86352</v>
          </cell>
          <cell r="L234">
            <v>148034</v>
          </cell>
          <cell r="M234">
            <v>148034</v>
          </cell>
        </row>
        <row r="235">
          <cell r="A235" t="str">
            <v>2-ExpenseO&amp;MDASPayroll AP</v>
          </cell>
          <cell r="B235" t="str">
            <v>2-Expense</v>
          </cell>
          <cell r="D235" t="str">
            <v>O&amp;M</v>
          </cell>
          <cell r="E235" t="str">
            <v>DAS</v>
          </cell>
          <cell r="F235" t="str">
            <v>Payroll AP</v>
          </cell>
          <cell r="G235">
            <v>22503</v>
          </cell>
          <cell r="H235">
            <v>22503</v>
          </cell>
          <cell r="I235">
            <v>22503</v>
          </cell>
          <cell r="J235">
            <v>157521</v>
          </cell>
          <cell r="K235">
            <v>157521</v>
          </cell>
          <cell r="L235">
            <v>270034</v>
          </cell>
          <cell r="M235">
            <v>270034</v>
          </cell>
        </row>
        <row r="236">
          <cell r="A236" t="str">
            <v>2-ExpenseO&amp;MDASProcmt</v>
          </cell>
          <cell r="B236" t="str">
            <v>2-Expense</v>
          </cell>
          <cell r="D236" t="str">
            <v>O&amp;M</v>
          </cell>
          <cell r="E236" t="str">
            <v>DAS</v>
          </cell>
          <cell r="F236" t="str">
            <v>Procmt</v>
          </cell>
          <cell r="G236">
            <v>9718</v>
          </cell>
          <cell r="H236">
            <v>9718</v>
          </cell>
          <cell r="I236">
            <v>9718</v>
          </cell>
          <cell r="J236">
            <v>68026</v>
          </cell>
          <cell r="K236">
            <v>68026</v>
          </cell>
          <cell r="L236">
            <v>116621</v>
          </cell>
          <cell r="M236">
            <v>116621</v>
          </cell>
        </row>
        <row r="237">
          <cell r="A237" t="str">
            <v>2-ExpenseO&amp;MDASPub Affr</v>
          </cell>
          <cell r="B237" t="str">
            <v>2-Expense</v>
          </cell>
          <cell r="D237" t="str">
            <v>O&amp;M</v>
          </cell>
          <cell r="E237" t="str">
            <v>DAS</v>
          </cell>
          <cell r="F237" t="str">
            <v>Pub Affr</v>
          </cell>
          <cell r="G237">
            <v>989</v>
          </cell>
          <cell r="H237">
            <v>989</v>
          </cell>
          <cell r="I237">
            <v>989</v>
          </cell>
          <cell r="J237">
            <v>6923</v>
          </cell>
          <cell r="K237">
            <v>6923</v>
          </cell>
          <cell r="L237">
            <v>11873</v>
          </cell>
          <cell r="M237">
            <v>11873</v>
          </cell>
        </row>
        <row r="238">
          <cell r="A238" t="str">
            <v>2-ExpenseO&amp;MDASRec Mgmt</v>
          </cell>
          <cell r="B238" t="str">
            <v>2-Expense</v>
          </cell>
          <cell r="D238" t="str">
            <v>O&amp;M</v>
          </cell>
          <cell r="E238" t="str">
            <v>DAS</v>
          </cell>
          <cell r="F238" t="str">
            <v>Rec Mgmt</v>
          </cell>
          <cell r="G238">
            <v>6414</v>
          </cell>
          <cell r="H238">
            <v>6414</v>
          </cell>
          <cell r="I238">
            <v>6414</v>
          </cell>
          <cell r="J238">
            <v>44898</v>
          </cell>
          <cell r="K238">
            <v>44898</v>
          </cell>
          <cell r="L238">
            <v>76970</v>
          </cell>
          <cell r="M238">
            <v>76970</v>
          </cell>
        </row>
        <row r="239">
          <cell r="A239" t="str">
            <v>2-ExpenseO&amp;MDASTreas</v>
          </cell>
          <cell r="B239" t="str">
            <v>2-Expense</v>
          </cell>
          <cell r="D239" t="str">
            <v>O&amp;M</v>
          </cell>
          <cell r="E239" t="str">
            <v>DAS</v>
          </cell>
          <cell r="F239" t="str">
            <v>Treas</v>
          </cell>
          <cell r="G239">
            <v>13049</v>
          </cell>
          <cell r="H239">
            <v>13049</v>
          </cell>
          <cell r="I239">
            <v>13048.76</v>
          </cell>
          <cell r="J239">
            <v>91343</v>
          </cell>
          <cell r="K239">
            <v>91343</v>
          </cell>
          <cell r="L239">
            <v>156586</v>
          </cell>
          <cell r="M239">
            <v>156587</v>
          </cell>
        </row>
        <row r="240">
          <cell r="A240" t="str">
            <v>2-ExpenseO&amp;MDASV&amp;P</v>
          </cell>
          <cell r="B240" t="str">
            <v>2-Expense</v>
          </cell>
          <cell r="D240" t="str">
            <v>O&amp;M</v>
          </cell>
          <cell r="E240" t="str">
            <v>DAS</v>
          </cell>
          <cell r="F240" t="str">
            <v>V&amp;P</v>
          </cell>
          <cell r="G240">
            <v>4655</v>
          </cell>
          <cell r="H240">
            <v>4655</v>
          </cell>
          <cell r="I240">
            <v>4655</v>
          </cell>
          <cell r="J240">
            <v>32585</v>
          </cell>
          <cell r="K240">
            <v>32585</v>
          </cell>
          <cell r="L240">
            <v>55859</v>
          </cell>
          <cell r="M240">
            <v>55859</v>
          </cell>
        </row>
        <row r="241">
          <cell r="A241" t="str">
            <v>2-ExpenseO&amp;MDepreciation/AmortizationASD</v>
          </cell>
          <cell r="B241" t="str">
            <v>2-Expense</v>
          </cell>
          <cell r="D241" t="str">
            <v>O&amp;M</v>
          </cell>
          <cell r="E241" t="str">
            <v>Depreciation/Amortization</v>
          </cell>
          <cell r="F241" t="str">
            <v>ASD</v>
          </cell>
          <cell r="G241">
            <v>16329</v>
          </cell>
          <cell r="H241">
            <v>33932</v>
          </cell>
          <cell r="I241">
            <v>33931.67</v>
          </cell>
          <cell r="J241">
            <v>125428</v>
          </cell>
          <cell r="K241">
            <v>237522</v>
          </cell>
          <cell r="L241">
            <v>407180</v>
          </cell>
          <cell r="M241">
            <v>312689</v>
          </cell>
        </row>
        <row r="242">
          <cell r="A242" t="str">
            <v>2-ExpenseO&amp;MDepreciation/AmortizationBAR</v>
          </cell>
          <cell r="B242" t="str">
            <v>2-Expense</v>
          </cell>
          <cell r="D242" t="str">
            <v>O&amp;M</v>
          </cell>
          <cell r="E242" t="str">
            <v>Depreciation/Amortization</v>
          </cell>
          <cell r="F242" t="str">
            <v>BAR</v>
          </cell>
          <cell r="G242">
            <v>80156</v>
          </cell>
          <cell r="H242">
            <v>93667</v>
          </cell>
          <cell r="I242">
            <v>76400</v>
          </cell>
          <cell r="J242">
            <v>489853.01</v>
          </cell>
          <cell r="K242">
            <v>655667</v>
          </cell>
          <cell r="L242">
            <v>1124000</v>
          </cell>
          <cell r="M242">
            <v>1123432</v>
          </cell>
        </row>
        <row r="243">
          <cell r="A243" t="str">
            <v>2-ExpenseO&amp;MDepreciation/AmortizationComm Adv</v>
          </cell>
          <cell r="B243" t="str">
            <v>2-Expense</v>
          </cell>
          <cell r="D243" t="str">
            <v>O&amp;M</v>
          </cell>
          <cell r="E243" t="str">
            <v>Depreciation/Amortization</v>
          </cell>
          <cell r="F243" t="str">
            <v>Comm Adv</v>
          </cell>
          <cell r="G243">
            <v>2109</v>
          </cell>
          <cell r="H243">
            <v>1416</v>
          </cell>
          <cell r="I243">
            <v>1416</v>
          </cell>
          <cell r="J243">
            <v>14045</v>
          </cell>
          <cell r="K243">
            <v>9912</v>
          </cell>
          <cell r="L243">
            <v>17000</v>
          </cell>
          <cell r="M243">
            <v>20440</v>
          </cell>
        </row>
        <row r="244">
          <cell r="A244" t="str">
            <v>2-ExpenseO&amp;MDepreciation/AmortizationCorp Dev</v>
          </cell>
          <cell r="B244" t="str">
            <v>2-Expense</v>
          </cell>
          <cell r="D244" t="str">
            <v>O&amp;M</v>
          </cell>
          <cell r="E244" t="str">
            <v>Depreciation/Amortization</v>
          </cell>
          <cell r="F244" t="str">
            <v>Corp Dev</v>
          </cell>
          <cell r="G244">
            <v>300</v>
          </cell>
          <cell r="H244">
            <v>140</v>
          </cell>
          <cell r="I244">
            <v>300</v>
          </cell>
          <cell r="J244">
            <v>2108</v>
          </cell>
          <cell r="K244">
            <v>981</v>
          </cell>
          <cell r="L244">
            <v>1681</v>
          </cell>
          <cell r="M244">
            <v>3608</v>
          </cell>
        </row>
        <row r="245">
          <cell r="A245" t="str">
            <v>2-ExpenseO&amp;MDepreciation/AmortizationCorp Secr</v>
          </cell>
          <cell r="B245" t="str">
            <v>2-Expense</v>
          </cell>
          <cell r="D245" t="str">
            <v>O&amp;M</v>
          </cell>
          <cell r="E245" t="str">
            <v>Depreciation/Amortization</v>
          </cell>
          <cell r="F245" t="str">
            <v>Corp Secr</v>
          </cell>
          <cell r="G245">
            <v>0</v>
          </cell>
          <cell r="H245">
            <v>92</v>
          </cell>
          <cell r="I245">
            <v>0</v>
          </cell>
          <cell r="J245">
            <v>321</v>
          </cell>
          <cell r="K245">
            <v>642</v>
          </cell>
          <cell r="L245">
            <v>1100</v>
          </cell>
          <cell r="M245">
            <v>980</v>
          </cell>
        </row>
        <row r="246">
          <cell r="A246" t="str">
            <v>2-ExpenseO&amp;MDepreciation/AmortizationCorp Strat</v>
          </cell>
          <cell r="B246" t="str">
            <v>2-Expense</v>
          </cell>
          <cell r="D246" t="str">
            <v>O&amp;M</v>
          </cell>
          <cell r="E246" t="str">
            <v>Depreciation/Amortization</v>
          </cell>
          <cell r="F246" t="str">
            <v>Corp Strat</v>
          </cell>
          <cell r="G246">
            <v>1204</v>
          </cell>
          <cell r="H246">
            <v>917</v>
          </cell>
          <cell r="I246">
            <v>916.67</v>
          </cell>
          <cell r="J246">
            <v>8707</v>
          </cell>
          <cell r="K246">
            <v>6417</v>
          </cell>
          <cell r="L246">
            <v>11000</v>
          </cell>
          <cell r="M246">
            <v>13003</v>
          </cell>
        </row>
        <row r="247">
          <cell r="A247" t="str">
            <v>2-ExpenseO&amp;MDepreciation/AmortizationERM</v>
          </cell>
          <cell r="B247" t="str">
            <v>2-Expense</v>
          </cell>
          <cell r="D247" t="str">
            <v>O&amp;M</v>
          </cell>
          <cell r="E247" t="str">
            <v>Depreciation/Amortization</v>
          </cell>
          <cell r="F247" t="str">
            <v>ERM</v>
          </cell>
          <cell r="G247">
            <v>671</v>
          </cell>
          <cell r="H247">
            <v>248</v>
          </cell>
          <cell r="I247">
            <v>248.34</v>
          </cell>
          <cell r="J247">
            <v>4111</v>
          </cell>
          <cell r="K247">
            <v>1751</v>
          </cell>
          <cell r="L247">
            <v>3000</v>
          </cell>
          <cell r="M247">
            <v>4937</v>
          </cell>
        </row>
        <row r="248">
          <cell r="A248" t="str">
            <v>2-ExpenseO&amp;MDepreciation/AmortizationExec</v>
          </cell>
          <cell r="B248" t="str">
            <v>2-Expense</v>
          </cell>
          <cell r="D248" t="str">
            <v>O&amp;M</v>
          </cell>
          <cell r="E248" t="str">
            <v>Depreciation/Amortization</v>
          </cell>
          <cell r="F248" t="str">
            <v>Exec</v>
          </cell>
          <cell r="G248">
            <v>8822.1299999999992</v>
          </cell>
          <cell r="H248">
            <v>92845</v>
          </cell>
          <cell r="I248">
            <v>8000</v>
          </cell>
          <cell r="J248">
            <v>52218.12</v>
          </cell>
          <cell r="K248">
            <v>185845</v>
          </cell>
          <cell r="L248">
            <v>649559</v>
          </cell>
          <cell r="M248">
            <v>271396</v>
          </cell>
        </row>
        <row r="249">
          <cell r="A249" t="str">
            <v>2-ExpenseO&amp;MDepreciation/AmortizationHoldg Fin</v>
          </cell>
          <cell r="B249" t="str">
            <v>2-Expense</v>
          </cell>
          <cell r="D249" t="str">
            <v>O&amp;M</v>
          </cell>
          <cell r="E249" t="str">
            <v>Depreciation/Amortization</v>
          </cell>
          <cell r="F249" t="str">
            <v>Holdg Fin</v>
          </cell>
          <cell r="G249">
            <v>0</v>
          </cell>
          <cell r="H249">
            <v>83</v>
          </cell>
          <cell r="I249">
            <v>83</v>
          </cell>
          <cell r="J249">
            <v>0</v>
          </cell>
          <cell r="K249">
            <v>583</v>
          </cell>
          <cell r="L249">
            <v>1000</v>
          </cell>
          <cell r="M249">
            <v>500</v>
          </cell>
        </row>
        <row r="250">
          <cell r="A250" t="str">
            <v>2-ExpenseO&amp;MDepreciation/AmortizationHR</v>
          </cell>
          <cell r="B250" t="str">
            <v>2-Expense</v>
          </cell>
          <cell r="D250" t="str">
            <v>O&amp;M</v>
          </cell>
          <cell r="E250" t="str">
            <v>Depreciation/Amortization</v>
          </cell>
          <cell r="F250" t="str">
            <v>HR</v>
          </cell>
          <cell r="G250">
            <v>3237</v>
          </cell>
          <cell r="H250">
            <v>800</v>
          </cell>
          <cell r="I250">
            <v>2333</v>
          </cell>
          <cell r="J250">
            <v>23870</v>
          </cell>
          <cell r="K250">
            <v>9200</v>
          </cell>
          <cell r="L250">
            <v>28192</v>
          </cell>
          <cell r="M250">
            <v>34631</v>
          </cell>
        </row>
        <row r="251">
          <cell r="A251" t="str">
            <v>2-ExpenseO&amp;MDepreciation/AmortizationInt Audit/ Control</v>
          </cell>
          <cell r="B251" t="str">
            <v>2-Expense</v>
          </cell>
          <cell r="D251" t="str">
            <v>O&amp;M</v>
          </cell>
          <cell r="E251" t="str">
            <v>Depreciation/Amortization</v>
          </cell>
          <cell r="F251" t="str">
            <v>Int Audit/ Control</v>
          </cell>
          <cell r="G251">
            <v>17623</v>
          </cell>
          <cell r="H251">
            <v>17409</v>
          </cell>
          <cell r="I251">
            <v>17408.650000000001</v>
          </cell>
          <cell r="J251">
            <v>123264</v>
          </cell>
          <cell r="K251">
            <v>121861</v>
          </cell>
          <cell r="L251">
            <v>208904</v>
          </cell>
          <cell r="M251">
            <v>208903</v>
          </cell>
        </row>
        <row r="252">
          <cell r="A252" t="str">
            <v>2-ExpenseO&amp;MDepreciation/AmortizationInv Rel</v>
          </cell>
          <cell r="B252" t="str">
            <v>2-Expense</v>
          </cell>
          <cell r="D252" t="str">
            <v>O&amp;M</v>
          </cell>
          <cell r="E252" t="str">
            <v>Depreciation/Amortization</v>
          </cell>
          <cell r="F252" t="str">
            <v>Inv Rel</v>
          </cell>
          <cell r="G252">
            <v>36</v>
          </cell>
          <cell r="H252">
            <v>0</v>
          </cell>
          <cell r="I252">
            <v>0</v>
          </cell>
          <cell r="J252">
            <v>251</v>
          </cell>
          <cell r="K252">
            <v>0</v>
          </cell>
          <cell r="L252">
            <v>0</v>
          </cell>
          <cell r="M252">
            <v>215</v>
          </cell>
        </row>
        <row r="253">
          <cell r="A253" t="str">
            <v>2-ExpenseO&amp;MDepreciation/AmortizationIT</v>
          </cell>
          <cell r="B253" t="str">
            <v>2-Expense</v>
          </cell>
          <cell r="D253" t="str">
            <v>O&amp;M</v>
          </cell>
          <cell r="E253" t="str">
            <v>Depreciation/Amortization</v>
          </cell>
          <cell r="F253" t="str">
            <v>IT</v>
          </cell>
          <cell r="G253">
            <v>989822.00999999896</v>
          </cell>
          <cell r="H253">
            <v>1114051</v>
          </cell>
          <cell r="I253">
            <v>994050.66</v>
          </cell>
          <cell r="J253">
            <v>6863967.6799999997</v>
          </cell>
          <cell r="K253">
            <v>7207241</v>
          </cell>
          <cell r="L253">
            <v>13681089</v>
          </cell>
          <cell r="M253">
            <v>13502683</v>
          </cell>
        </row>
        <row r="254">
          <cell r="A254" t="str">
            <v>2-ExpenseO&amp;MDepreciation/AmortizationLaw</v>
          </cell>
          <cell r="B254" t="str">
            <v>2-Expense</v>
          </cell>
          <cell r="D254" t="str">
            <v>O&amp;M</v>
          </cell>
          <cell r="E254" t="str">
            <v>Depreciation/Amortization</v>
          </cell>
          <cell r="F254" t="str">
            <v>Law</v>
          </cell>
          <cell r="G254">
            <v>24789</v>
          </cell>
          <cell r="H254">
            <v>22917</v>
          </cell>
          <cell r="I254">
            <v>24790</v>
          </cell>
          <cell r="J254">
            <v>176124</v>
          </cell>
          <cell r="K254">
            <v>160417</v>
          </cell>
          <cell r="L254">
            <v>275000</v>
          </cell>
          <cell r="M254">
            <v>299880</v>
          </cell>
        </row>
        <row r="255">
          <cell r="A255" t="str">
            <v>2-ExpenseO&amp;MDepreciation/AmortizationMisc Acct</v>
          </cell>
          <cell r="B255" t="str">
            <v>2-Expense</v>
          </cell>
          <cell r="D255" t="str">
            <v>O&amp;M</v>
          </cell>
          <cell r="E255" t="str">
            <v>Depreciation/Amortization</v>
          </cell>
          <cell r="F255" t="str">
            <v>Misc Acct</v>
          </cell>
          <cell r="G255">
            <v>243</v>
          </cell>
          <cell r="H255">
            <v>0</v>
          </cell>
          <cell r="I255">
            <v>243</v>
          </cell>
          <cell r="J255">
            <v>1701</v>
          </cell>
          <cell r="K255">
            <v>0</v>
          </cell>
          <cell r="L255">
            <v>0</v>
          </cell>
          <cell r="M255">
            <v>2916</v>
          </cell>
        </row>
        <row r="256">
          <cell r="A256" t="str">
            <v>2-ExpenseO&amp;MDepreciation/AmortizationNERC</v>
          </cell>
          <cell r="B256" t="str">
            <v>2-Expense</v>
          </cell>
          <cell r="D256" t="str">
            <v>O&amp;M</v>
          </cell>
          <cell r="E256" t="str">
            <v>Depreciation/Amortization</v>
          </cell>
          <cell r="F256" t="str">
            <v>NERC</v>
          </cell>
          <cell r="G256">
            <v>45</v>
          </cell>
          <cell r="H256">
            <v>333</v>
          </cell>
          <cell r="I256">
            <v>100</v>
          </cell>
          <cell r="J256">
            <v>91</v>
          </cell>
          <cell r="K256">
            <v>2333</v>
          </cell>
          <cell r="L256">
            <v>4000</v>
          </cell>
          <cell r="M256">
            <v>3978</v>
          </cell>
        </row>
        <row r="257">
          <cell r="A257" t="str">
            <v>2-ExpenseO&amp;MDepreciation/AmortizationPayroll AP</v>
          </cell>
          <cell r="B257" t="str">
            <v>2-Expense</v>
          </cell>
          <cell r="D257" t="str">
            <v>O&amp;M</v>
          </cell>
          <cell r="E257" t="str">
            <v>Depreciation/Amortization</v>
          </cell>
          <cell r="F257" t="str">
            <v>Payroll AP</v>
          </cell>
          <cell r="G257">
            <v>0</v>
          </cell>
          <cell r="H257">
            <v>465</v>
          </cell>
          <cell r="I257">
            <v>464.83</v>
          </cell>
          <cell r="J257">
            <v>5580</v>
          </cell>
          <cell r="K257">
            <v>3254</v>
          </cell>
          <cell r="L257">
            <v>5580</v>
          </cell>
          <cell r="M257">
            <v>8371</v>
          </cell>
        </row>
        <row r="258">
          <cell r="A258" t="str">
            <v>2-ExpenseO&amp;MDepreciation/AmortizationProcmt</v>
          </cell>
          <cell r="B258" t="str">
            <v>2-Expense</v>
          </cell>
          <cell r="D258" t="str">
            <v>O&amp;M</v>
          </cell>
          <cell r="E258" t="str">
            <v>Depreciation/Amortization</v>
          </cell>
          <cell r="F258" t="str">
            <v>Procmt</v>
          </cell>
          <cell r="G258">
            <v>2862</v>
          </cell>
          <cell r="H258">
            <v>2616</v>
          </cell>
          <cell r="I258">
            <v>4414</v>
          </cell>
          <cell r="J258">
            <v>24534</v>
          </cell>
          <cell r="K258">
            <v>18310</v>
          </cell>
          <cell r="L258">
            <v>31389</v>
          </cell>
          <cell r="M258">
            <v>31392</v>
          </cell>
        </row>
        <row r="259">
          <cell r="A259" t="str">
            <v>2-ExpenseO&amp;MDepreciation/AmortizationPSE&amp;G Fin</v>
          </cell>
          <cell r="B259" t="str">
            <v>2-Expense</v>
          </cell>
          <cell r="D259" t="str">
            <v>O&amp;M</v>
          </cell>
          <cell r="E259" t="str">
            <v>Depreciation/Amortization</v>
          </cell>
          <cell r="F259" t="str">
            <v>PSE&amp;G Fin</v>
          </cell>
          <cell r="G259">
            <v>1069</v>
          </cell>
          <cell r="H259">
            <v>2000</v>
          </cell>
          <cell r="I259">
            <v>2000</v>
          </cell>
          <cell r="J259">
            <v>11257</v>
          </cell>
          <cell r="K259">
            <v>14000</v>
          </cell>
          <cell r="L259">
            <v>24000</v>
          </cell>
          <cell r="M259">
            <v>22188</v>
          </cell>
        </row>
        <row r="260">
          <cell r="A260" t="str">
            <v>2-ExpenseO&amp;MDepreciation/AmortizationPub Affr</v>
          </cell>
          <cell r="B260" t="str">
            <v>2-Expense</v>
          </cell>
          <cell r="D260" t="str">
            <v>O&amp;M</v>
          </cell>
          <cell r="E260" t="str">
            <v>Depreciation/Amortization</v>
          </cell>
          <cell r="F260" t="str">
            <v>Pub Affr</v>
          </cell>
          <cell r="G260">
            <v>4018.97</v>
          </cell>
          <cell r="H260">
            <v>999</v>
          </cell>
          <cell r="I260">
            <v>999.45</v>
          </cell>
          <cell r="J260">
            <v>28430.82</v>
          </cell>
          <cell r="K260">
            <v>6998</v>
          </cell>
          <cell r="L260">
            <v>11999</v>
          </cell>
          <cell r="M260">
            <v>19661</v>
          </cell>
        </row>
        <row r="261">
          <cell r="A261" t="str">
            <v>2-ExpenseO&amp;MDepreciation/AmortizationPwr Fin</v>
          </cell>
          <cell r="B261" t="str">
            <v>2-Expense</v>
          </cell>
          <cell r="D261" t="str">
            <v>O&amp;M</v>
          </cell>
          <cell r="E261" t="str">
            <v>Depreciation/Amortization</v>
          </cell>
          <cell r="F261" t="str">
            <v>Pwr Fin</v>
          </cell>
          <cell r="G261">
            <v>1881</v>
          </cell>
          <cell r="H261">
            <v>2288</v>
          </cell>
          <cell r="I261">
            <v>2288</v>
          </cell>
          <cell r="J261">
            <v>14122</v>
          </cell>
          <cell r="K261">
            <v>16013</v>
          </cell>
          <cell r="L261">
            <v>27451</v>
          </cell>
          <cell r="M261">
            <v>27046</v>
          </cell>
        </row>
        <row r="262">
          <cell r="A262" t="str">
            <v>2-ExpenseO&amp;MDepreciation/AmortizationRec Mgmt</v>
          </cell>
          <cell r="B262" t="str">
            <v>2-Expense</v>
          </cell>
          <cell r="D262" t="str">
            <v>O&amp;M</v>
          </cell>
          <cell r="E262" t="str">
            <v>Depreciation/Amortization</v>
          </cell>
          <cell r="F262" t="str">
            <v>Rec Mgmt</v>
          </cell>
          <cell r="G262">
            <v>224</v>
          </cell>
          <cell r="H262">
            <v>74</v>
          </cell>
          <cell r="I262">
            <v>73.5</v>
          </cell>
          <cell r="J262">
            <v>1523</v>
          </cell>
          <cell r="K262">
            <v>515</v>
          </cell>
          <cell r="L262">
            <v>882</v>
          </cell>
          <cell r="M262">
            <v>1740</v>
          </cell>
        </row>
        <row r="263">
          <cell r="A263" t="str">
            <v>2-ExpenseO&amp;MDepreciation/AmortizationSC Fin</v>
          </cell>
          <cell r="B263" t="str">
            <v>2-Expense</v>
          </cell>
          <cell r="D263" t="str">
            <v>O&amp;M</v>
          </cell>
          <cell r="E263" t="str">
            <v>Depreciation/Amortization</v>
          </cell>
          <cell r="F263" t="str">
            <v>SC Fin</v>
          </cell>
          <cell r="G263">
            <v>-1721</v>
          </cell>
          <cell r="H263">
            <v>558</v>
          </cell>
          <cell r="I263">
            <v>557.83000000000004</v>
          </cell>
          <cell r="J263">
            <v>3605</v>
          </cell>
          <cell r="K263">
            <v>3905</v>
          </cell>
          <cell r="L263">
            <v>6694</v>
          </cell>
          <cell r="M263">
            <v>8673</v>
          </cell>
        </row>
        <row r="264">
          <cell r="A264" t="str">
            <v>2-ExpenseO&amp;MDepreciation/AmortizationTreas</v>
          </cell>
          <cell r="B264" t="str">
            <v>2-Expense</v>
          </cell>
          <cell r="D264" t="str">
            <v>O&amp;M</v>
          </cell>
          <cell r="E264" t="str">
            <v>Depreciation/Amortization</v>
          </cell>
          <cell r="F264" t="str">
            <v>Treas</v>
          </cell>
          <cell r="G264">
            <v>287740.57</v>
          </cell>
          <cell r="H264">
            <v>290060</v>
          </cell>
          <cell r="I264">
            <v>291240.42</v>
          </cell>
          <cell r="J264">
            <v>2012926.99</v>
          </cell>
          <cell r="K264">
            <v>2030428</v>
          </cell>
          <cell r="L264">
            <v>3480740</v>
          </cell>
          <cell r="M264">
            <v>3472633</v>
          </cell>
        </row>
        <row r="265">
          <cell r="A265" t="str">
            <v>2-ExpenseO&amp;MDepreciation/AmortizationV&amp;P</v>
          </cell>
          <cell r="B265" t="str">
            <v>2-Expense</v>
          </cell>
          <cell r="D265" t="str">
            <v>O&amp;M</v>
          </cell>
          <cell r="E265" t="str">
            <v>Depreciation/Amortization</v>
          </cell>
          <cell r="F265" t="str">
            <v>V&amp;P</v>
          </cell>
          <cell r="G265">
            <v>136</v>
          </cell>
          <cell r="H265">
            <v>599</v>
          </cell>
          <cell r="I265">
            <v>598.5</v>
          </cell>
          <cell r="J265">
            <v>958</v>
          </cell>
          <cell r="K265">
            <v>4190</v>
          </cell>
          <cell r="L265">
            <v>7182</v>
          </cell>
          <cell r="M265">
            <v>4413</v>
          </cell>
        </row>
        <row r="266">
          <cell r="A266" t="str">
            <v>2-ExpenseO&amp;MFleet/Other CO ChargesBAR</v>
          </cell>
          <cell r="B266" t="str">
            <v>2-Expense</v>
          </cell>
          <cell r="D266" t="str">
            <v>O&amp;M</v>
          </cell>
          <cell r="E266" t="str">
            <v>Fleet/Other CO Charges</v>
          </cell>
          <cell r="F266" t="str">
            <v>BAR</v>
          </cell>
          <cell r="G266">
            <v>2704.28</v>
          </cell>
          <cell r="H266">
            <v>4025</v>
          </cell>
          <cell r="I266">
            <v>3000</v>
          </cell>
          <cell r="J266">
            <v>17323.36</v>
          </cell>
          <cell r="K266">
            <v>23891</v>
          </cell>
          <cell r="L266">
            <v>42903</v>
          </cell>
          <cell r="M266">
            <v>42993</v>
          </cell>
        </row>
        <row r="267">
          <cell r="A267" t="str">
            <v>2-ExpenseO&amp;MFleet/Other CO ChargesComm Adv</v>
          </cell>
          <cell r="B267" t="str">
            <v>2-Expense</v>
          </cell>
          <cell r="D267" t="str">
            <v>O&amp;M</v>
          </cell>
          <cell r="E267" t="str">
            <v>Fleet/Other CO Charges</v>
          </cell>
          <cell r="F267" t="str">
            <v>Comm Adv</v>
          </cell>
          <cell r="G267">
            <v>1964.32</v>
          </cell>
          <cell r="H267">
            <v>468</v>
          </cell>
          <cell r="I267">
            <v>0</v>
          </cell>
          <cell r="J267">
            <v>39722.959999999999</v>
          </cell>
          <cell r="K267">
            <v>3517</v>
          </cell>
          <cell r="L267">
            <v>6053</v>
          </cell>
          <cell r="M267">
            <v>0</v>
          </cell>
        </row>
        <row r="268">
          <cell r="A268" t="str">
            <v>2-ExpenseO&amp;MFleet/Other CO ChargesCorp Strat</v>
          </cell>
          <cell r="B268" t="str">
            <v>2-Expense</v>
          </cell>
          <cell r="D268" t="str">
            <v>O&amp;M</v>
          </cell>
          <cell r="E268" t="str">
            <v>Fleet/Other CO Charges</v>
          </cell>
          <cell r="F268" t="str">
            <v>Corp Strat</v>
          </cell>
          <cell r="G268">
            <v>48.58</v>
          </cell>
          <cell r="H268">
            <v>623</v>
          </cell>
          <cell r="I268">
            <v>65</v>
          </cell>
          <cell r="J268">
            <v>358.22</v>
          </cell>
          <cell r="K268">
            <v>4717</v>
          </cell>
          <cell r="L268">
            <v>8121</v>
          </cell>
          <cell r="M268">
            <v>1286</v>
          </cell>
        </row>
        <row r="269">
          <cell r="A269" t="str">
            <v>2-ExpenseO&amp;MFleet/Other CO ChargesExec</v>
          </cell>
          <cell r="B269" t="str">
            <v>2-Expense</v>
          </cell>
          <cell r="D269" t="str">
            <v>O&amp;M</v>
          </cell>
          <cell r="E269" t="str">
            <v>Fleet/Other CO Charges</v>
          </cell>
          <cell r="F269" t="str">
            <v>Exec</v>
          </cell>
          <cell r="G269">
            <v>294.5</v>
          </cell>
          <cell r="H269">
            <v>857</v>
          </cell>
          <cell r="I269">
            <v>857.3</v>
          </cell>
          <cell r="J269">
            <v>6730.58</v>
          </cell>
          <cell r="K269">
            <v>6438</v>
          </cell>
          <cell r="L269">
            <v>11079</v>
          </cell>
          <cell r="M269">
            <v>11934</v>
          </cell>
        </row>
        <row r="270">
          <cell r="A270" t="str">
            <v>2-ExpenseO&amp;MFleet/Other CO ChargesHR</v>
          </cell>
          <cell r="B270" t="str">
            <v>2-Expense</v>
          </cell>
          <cell r="D270" t="str">
            <v>O&amp;M</v>
          </cell>
          <cell r="E270" t="str">
            <v>Fleet/Other CO Charges</v>
          </cell>
          <cell r="F270" t="str">
            <v>HR</v>
          </cell>
          <cell r="G270">
            <v>4490.58</v>
          </cell>
          <cell r="H270">
            <v>1851</v>
          </cell>
          <cell r="I270">
            <v>1851.05</v>
          </cell>
          <cell r="J270">
            <v>31128.41</v>
          </cell>
          <cell r="K270">
            <v>13871</v>
          </cell>
          <cell r="L270">
            <v>23867</v>
          </cell>
          <cell r="M270">
            <v>38485</v>
          </cell>
        </row>
        <row r="271">
          <cell r="A271" t="str">
            <v>2-ExpenseO&amp;MFleet/Other CO ChargesIT</v>
          </cell>
          <cell r="B271" t="str">
            <v>2-Expense</v>
          </cell>
          <cell r="D271" t="str">
            <v>O&amp;M</v>
          </cell>
          <cell r="E271" t="str">
            <v>Fleet/Other CO Charges</v>
          </cell>
          <cell r="F271" t="str">
            <v>IT</v>
          </cell>
          <cell r="G271">
            <v>1939.95</v>
          </cell>
          <cell r="H271">
            <v>2599</v>
          </cell>
          <cell r="I271">
            <v>2598.8200000000002</v>
          </cell>
          <cell r="J271">
            <v>12257.6</v>
          </cell>
          <cell r="K271">
            <v>12990</v>
          </cell>
          <cell r="L271">
            <v>24129</v>
          </cell>
          <cell r="M271">
            <v>24055</v>
          </cell>
        </row>
        <row r="272">
          <cell r="A272" t="str">
            <v>2-ExpenseO&amp;MFleet/Other CO ChargesNERC</v>
          </cell>
          <cell r="B272" t="str">
            <v>2-Expense</v>
          </cell>
          <cell r="D272" t="str">
            <v>O&amp;M</v>
          </cell>
          <cell r="E272" t="str">
            <v>Fleet/Other CO Charges</v>
          </cell>
          <cell r="F272" t="str">
            <v>NERC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A273" t="str">
            <v>2-ExpenseO&amp;MFleet/Other CO ChargesProcmt</v>
          </cell>
          <cell r="B273" t="str">
            <v>2-Expense</v>
          </cell>
          <cell r="D273" t="str">
            <v>O&amp;M</v>
          </cell>
          <cell r="E273" t="str">
            <v>Fleet/Other CO Charges</v>
          </cell>
          <cell r="F273" t="str">
            <v>Procmt</v>
          </cell>
          <cell r="G273">
            <v>229.75</v>
          </cell>
          <cell r="H273">
            <v>796</v>
          </cell>
          <cell r="I273">
            <v>795.99</v>
          </cell>
          <cell r="J273">
            <v>3263.47</v>
          </cell>
          <cell r="K273">
            <v>5930</v>
          </cell>
          <cell r="L273">
            <v>10200</v>
          </cell>
          <cell r="M273">
            <v>10200</v>
          </cell>
        </row>
        <row r="274">
          <cell r="A274" t="str">
            <v>2-ExpenseO&amp;MFleet/Other CO ChargesPSE&amp;G Fin</v>
          </cell>
          <cell r="B274" t="str">
            <v>2-Expense</v>
          </cell>
          <cell r="D274" t="str">
            <v>O&amp;M</v>
          </cell>
          <cell r="E274" t="str">
            <v>Fleet/Other CO Charges</v>
          </cell>
          <cell r="F274" t="str">
            <v>PSE&amp;G Fin</v>
          </cell>
          <cell r="G274">
            <v>-553.6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554</v>
          </cell>
        </row>
        <row r="275">
          <cell r="A275" t="str">
            <v>2-ExpenseO&amp;MFleet/Other CO ChargesPub Affr</v>
          </cell>
          <cell r="B275" t="str">
            <v>2-Expense</v>
          </cell>
          <cell r="D275" t="str">
            <v>O&amp;M</v>
          </cell>
          <cell r="E275" t="str">
            <v>Fleet/Other CO Charges</v>
          </cell>
          <cell r="F275" t="str">
            <v>Pub Affr</v>
          </cell>
          <cell r="G275">
            <v>3980.24</v>
          </cell>
          <cell r="H275">
            <v>1191</v>
          </cell>
          <cell r="I275">
            <v>191</v>
          </cell>
          <cell r="J275">
            <v>21637.720000000099</v>
          </cell>
          <cell r="K275">
            <v>8895</v>
          </cell>
          <cell r="L275">
            <v>15301</v>
          </cell>
          <cell r="M275">
            <v>20503</v>
          </cell>
        </row>
        <row r="276">
          <cell r="A276" t="str">
            <v>2-ExpenseO&amp;MFleet/Other CO ChargesPwr Fin</v>
          </cell>
          <cell r="B276" t="str">
            <v>2-Expense</v>
          </cell>
          <cell r="D276" t="str">
            <v>O&amp;M</v>
          </cell>
          <cell r="E276" t="str">
            <v>Fleet/Other CO Charges</v>
          </cell>
          <cell r="F276" t="str">
            <v>Pwr Fin</v>
          </cell>
          <cell r="G276">
            <v>86.6</v>
          </cell>
          <cell r="H276">
            <v>87</v>
          </cell>
          <cell r="I276">
            <v>86.6</v>
          </cell>
          <cell r="J276">
            <v>606.20000000000005</v>
          </cell>
          <cell r="K276">
            <v>606</v>
          </cell>
          <cell r="L276">
            <v>1039</v>
          </cell>
          <cell r="M276">
            <v>1039</v>
          </cell>
        </row>
        <row r="277">
          <cell r="A277" t="str">
            <v>2-ExpenseO&amp;MFleet/Other CO ChargesRec Mgmt</v>
          </cell>
          <cell r="B277" t="str">
            <v>2-Expense</v>
          </cell>
          <cell r="D277" t="str">
            <v>O&amp;M</v>
          </cell>
          <cell r="E277" t="str">
            <v>Fleet/Other CO Charges</v>
          </cell>
          <cell r="F277" t="str">
            <v>Rec Mgmt</v>
          </cell>
          <cell r="G277">
            <v>2132.54</v>
          </cell>
          <cell r="H277">
            <v>2453</v>
          </cell>
          <cell r="I277">
            <v>2452.8200000000002</v>
          </cell>
          <cell r="J277">
            <v>14933.14</v>
          </cell>
          <cell r="K277">
            <v>17289</v>
          </cell>
          <cell r="L277">
            <v>29650</v>
          </cell>
          <cell r="M277">
            <v>27614</v>
          </cell>
        </row>
        <row r="278">
          <cell r="A278" t="str">
            <v>2-ExpenseO&amp;MFleet/Other CO ChargesTreas</v>
          </cell>
          <cell r="B278" t="str">
            <v>2-Expense</v>
          </cell>
          <cell r="D278" t="str">
            <v>O&amp;M</v>
          </cell>
          <cell r="E278" t="str">
            <v>Fleet/Other CO Charges</v>
          </cell>
          <cell r="F278" t="str">
            <v>Treas</v>
          </cell>
          <cell r="G278">
            <v>34117.99</v>
          </cell>
          <cell r="H278">
            <v>36721</v>
          </cell>
          <cell r="I278">
            <v>36778.25</v>
          </cell>
          <cell r="J278">
            <v>241802.93</v>
          </cell>
          <cell r="K278">
            <v>257764</v>
          </cell>
          <cell r="L278">
            <v>441950</v>
          </cell>
          <cell r="M278">
            <v>428644</v>
          </cell>
        </row>
        <row r="279">
          <cell r="A279" t="str">
            <v>2-ExpenseO&amp;MFringe Benefits &amp; TaxesASD</v>
          </cell>
          <cell r="B279" t="str">
            <v>2-Expense</v>
          </cell>
          <cell r="D279" t="str">
            <v>O&amp;M</v>
          </cell>
          <cell r="E279" t="str">
            <v>Fringe Benefits &amp; Taxes</v>
          </cell>
          <cell r="F279" t="str">
            <v>ASD</v>
          </cell>
          <cell r="G279">
            <v>324945.8</v>
          </cell>
          <cell r="H279">
            <v>288826</v>
          </cell>
          <cell r="I279">
            <v>300526</v>
          </cell>
          <cell r="J279">
            <v>2145098.23</v>
          </cell>
          <cell r="K279">
            <v>2013624</v>
          </cell>
          <cell r="L279">
            <v>3540795</v>
          </cell>
          <cell r="M279">
            <v>3548859</v>
          </cell>
        </row>
        <row r="280">
          <cell r="A280" t="str">
            <v>2-ExpenseO&amp;MFringe Benefits &amp; TaxesBAR</v>
          </cell>
          <cell r="B280" t="str">
            <v>2-Expense</v>
          </cell>
          <cell r="D280" t="str">
            <v>O&amp;M</v>
          </cell>
          <cell r="E280" t="str">
            <v>Fringe Benefits &amp; Taxes</v>
          </cell>
          <cell r="F280" t="str">
            <v>BAR</v>
          </cell>
          <cell r="G280">
            <v>95524.63</v>
          </cell>
          <cell r="H280">
            <v>97671</v>
          </cell>
          <cell r="I280">
            <v>99500</v>
          </cell>
          <cell r="J280">
            <v>713205.36</v>
          </cell>
          <cell r="K280">
            <v>690835</v>
          </cell>
          <cell r="L280">
            <v>1199638</v>
          </cell>
          <cell r="M280">
            <v>1200219</v>
          </cell>
        </row>
        <row r="281">
          <cell r="A281" t="str">
            <v>2-ExpenseO&amp;MFringe Benefits &amp; TaxesComm Adv</v>
          </cell>
          <cell r="B281" t="str">
            <v>2-Expense</v>
          </cell>
          <cell r="D281" t="str">
            <v>O&amp;M</v>
          </cell>
          <cell r="E281" t="str">
            <v>Fringe Benefits &amp; Taxes</v>
          </cell>
          <cell r="F281" t="str">
            <v>Comm Adv</v>
          </cell>
          <cell r="G281">
            <v>85056.78</v>
          </cell>
          <cell r="H281">
            <v>83347</v>
          </cell>
          <cell r="I281">
            <v>83347.31</v>
          </cell>
          <cell r="J281">
            <v>633928.42000000004</v>
          </cell>
          <cell r="K281">
            <v>602134</v>
          </cell>
          <cell r="L281">
            <v>1048672</v>
          </cell>
          <cell r="M281">
            <v>1053757</v>
          </cell>
        </row>
        <row r="282">
          <cell r="A282" t="str">
            <v>2-ExpenseO&amp;MFringe Benefits &amp; TaxesCorp Dev</v>
          </cell>
          <cell r="B282" t="str">
            <v>2-Expense</v>
          </cell>
          <cell r="D282" t="str">
            <v>O&amp;M</v>
          </cell>
          <cell r="E282" t="str">
            <v>Fringe Benefits &amp; Taxes</v>
          </cell>
          <cell r="F282" t="str">
            <v>Corp Dev</v>
          </cell>
          <cell r="G282">
            <v>12075.44</v>
          </cell>
          <cell r="H282">
            <v>14556</v>
          </cell>
          <cell r="I282">
            <v>14556.07</v>
          </cell>
          <cell r="J282">
            <v>127293.86</v>
          </cell>
          <cell r="K282">
            <v>120825</v>
          </cell>
          <cell r="L282">
            <v>208277</v>
          </cell>
          <cell r="M282">
            <v>204865</v>
          </cell>
        </row>
        <row r="283">
          <cell r="A283" t="str">
            <v>2-ExpenseO&amp;MFringe Benefits &amp; TaxesCorp Secr</v>
          </cell>
          <cell r="B283" t="str">
            <v>2-Expense</v>
          </cell>
          <cell r="D283" t="str">
            <v>O&amp;M</v>
          </cell>
          <cell r="E283" t="str">
            <v>Fringe Benefits &amp; Taxes</v>
          </cell>
          <cell r="F283" t="str">
            <v>Corp Secr</v>
          </cell>
          <cell r="G283">
            <v>12348.62</v>
          </cell>
          <cell r="H283">
            <v>11206</v>
          </cell>
          <cell r="I283">
            <v>11147</v>
          </cell>
          <cell r="J283">
            <v>91883.0799999999</v>
          </cell>
          <cell r="K283">
            <v>81972</v>
          </cell>
          <cell r="L283">
            <v>142993</v>
          </cell>
          <cell r="M283">
            <v>143203</v>
          </cell>
        </row>
        <row r="284">
          <cell r="A284" t="str">
            <v>2-ExpenseO&amp;MFringe Benefits &amp; TaxesCorp Strat</v>
          </cell>
          <cell r="B284" t="str">
            <v>2-Expense</v>
          </cell>
          <cell r="D284" t="str">
            <v>O&amp;M</v>
          </cell>
          <cell r="E284" t="str">
            <v>Fringe Benefits &amp; Taxes</v>
          </cell>
          <cell r="F284" t="str">
            <v>Corp Strat</v>
          </cell>
          <cell r="G284">
            <v>33193.65</v>
          </cell>
          <cell r="H284">
            <v>37257</v>
          </cell>
          <cell r="I284">
            <v>32257</v>
          </cell>
          <cell r="J284">
            <v>227946.13</v>
          </cell>
          <cell r="K284">
            <v>263348</v>
          </cell>
          <cell r="L284">
            <v>456936</v>
          </cell>
          <cell r="M284">
            <v>456341</v>
          </cell>
        </row>
        <row r="285">
          <cell r="A285" t="str">
            <v>2-ExpenseO&amp;MFringe Benefits &amp; TaxesERM</v>
          </cell>
          <cell r="B285" t="str">
            <v>2-Expense</v>
          </cell>
          <cell r="D285" t="str">
            <v>O&amp;M</v>
          </cell>
          <cell r="E285" t="str">
            <v>Fringe Benefits &amp; Taxes</v>
          </cell>
          <cell r="F285" t="str">
            <v>ERM</v>
          </cell>
          <cell r="G285">
            <v>60976.72</v>
          </cell>
          <cell r="H285">
            <v>56918</v>
          </cell>
          <cell r="I285">
            <v>56564</v>
          </cell>
          <cell r="J285">
            <v>464462.23</v>
          </cell>
          <cell r="K285">
            <v>411392</v>
          </cell>
          <cell r="L285">
            <v>716352</v>
          </cell>
          <cell r="M285">
            <v>752067</v>
          </cell>
        </row>
        <row r="286">
          <cell r="A286" t="str">
            <v>2-ExpenseO&amp;MFringe Benefits &amp; TaxesExec</v>
          </cell>
          <cell r="B286" t="str">
            <v>2-Expense</v>
          </cell>
          <cell r="D286" t="str">
            <v>O&amp;M</v>
          </cell>
          <cell r="E286" t="str">
            <v>Fringe Benefits &amp; Taxes</v>
          </cell>
          <cell r="F286" t="str">
            <v>Exec</v>
          </cell>
          <cell r="G286">
            <v>669627.32999999996</v>
          </cell>
          <cell r="H286">
            <v>701492</v>
          </cell>
          <cell r="I286">
            <v>699000</v>
          </cell>
          <cell r="J286">
            <v>7767934.0700000003</v>
          </cell>
          <cell r="K286">
            <v>8056212</v>
          </cell>
          <cell r="L286">
            <v>14648888</v>
          </cell>
          <cell r="M286">
            <v>14306307</v>
          </cell>
        </row>
        <row r="287">
          <cell r="A287" t="str">
            <v>2-ExpenseO&amp;MFringe Benefits &amp; TaxesFringe</v>
          </cell>
          <cell r="B287" t="str">
            <v>2-Expense</v>
          </cell>
          <cell r="D287" t="str">
            <v>O&amp;M</v>
          </cell>
          <cell r="E287" t="str">
            <v>Fringe Benefits &amp; Taxes</v>
          </cell>
          <cell r="F287" t="str">
            <v>Fringe</v>
          </cell>
          <cell r="G287">
            <v>-700903.54</v>
          </cell>
          <cell r="H287">
            <v>-87516</v>
          </cell>
          <cell r="I287">
            <v>-150016</v>
          </cell>
          <cell r="J287">
            <v>813172.77999999095</v>
          </cell>
          <cell r="K287">
            <v>602273</v>
          </cell>
          <cell r="L287">
            <v>-294656</v>
          </cell>
          <cell r="M287">
            <v>-22482</v>
          </cell>
        </row>
        <row r="288">
          <cell r="A288" t="str">
            <v>2-ExpenseO&amp;MFringe Benefits &amp; TaxesHoldg Fin</v>
          </cell>
          <cell r="B288" t="str">
            <v>2-Expense</v>
          </cell>
          <cell r="D288" t="str">
            <v>O&amp;M</v>
          </cell>
          <cell r="E288" t="str">
            <v>Fringe Benefits &amp; Taxes</v>
          </cell>
          <cell r="F288" t="str">
            <v>Holdg Fin</v>
          </cell>
          <cell r="G288">
            <v>10844.4</v>
          </cell>
          <cell r="H288">
            <v>11327</v>
          </cell>
          <cell r="I288">
            <v>10904</v>
          </cell>
          <cell r="J288">
            <v>81547.509999999995</v>
          </cell>
          <cell r="K288">
            <v>80066</v>
          </cell>
          <cell r="L288">
            <v>138924</v>
          </cell>
          <cell r="M288">
            <v>136646</v>
          </cell>
        </row>
        <row r="289">
          <cell r="A289" t="str">
            <v>2-ExpenseO&amp;MFringe Benefits &amp; TaxesHR</v>
          </cell>
          <cell r="B289" t="str">
            <v>2-Expense</v>
          </cell>
          <cell r="D289" t="str">
            <v>O&amp;M</v>
          </cell>
          <cell r="E289" t="str">
            <v>Fringe Benefits &amp; Taxes</v>
          </cell>
          <cell r="F289" t="str">
            <v>HR</v>
          </cell>
          <cell r="G289">
            <v>332022.09999999998</v>
          </cell>
          <cell r="H289">
            <v>291975</v>
          </cell>
          <cell r="I289">
            <v>276000</v>
          </cell>
          <cell r="J289">
            <v>2198755.66</v>
          </cell>
          <cell r="K289">
            <v>2110470</v>
          </cell>
          <cell r="L289">
            <v>3629504</v>
          </cell>
          <cell r="M289">
            <v>3579734</v>
          </cell>
        </row>
        <row r="290">
          <cell r="A290" t="str">
            <v>2-ExpenseO&amp;MFringe Benefits &amp; TaxesInt Audit/ Control</v>
          </cell>
          <cell r="B290" t="str">
            <v>2-Expense</v>
          </cell>
          <cell r="D290" t="str">
            <v>O&amp;M</v>
          </cell>
          <cell r="E290" t="str">
            <v>Fringe Benefits &amp; Taxes</v>
          </cell>
          <cell r="F290" t="str">
            <v>Int Audit/ Control</v>
          </cell>
          <cell r="G290">
            <v>80602.210000000006</v>
          </cell>
          <cell r="H290">
            <v>87845</v>
          </cell>
          <cell r="I290">
            <v>79999.740000000005</v>
          </cell>
          <cell r="J290">
            <v>619006.44999999995</v>
          </cell>
          <cell r="K290">
            <v>626125</v>
          </cell>
          <cell r="L290">
            <v>1088143</v>
          </cell>
          <cell r="M290">
            <v>1098014</v>
          </cell>
        </row>
        <row r="291">
          <cell r="A291" t="str">
            <v>2-ExpenseO&amp;MFringe Benefits &amp; TaxesInv Rel</v>
          </cell>
          <cell r="B291" t="str">
            <v>2-Expense</v>
          </cell>
          <cell r="D291" t="str">
            <v>O&amp;M</v>
          </cell>
          <cell r="E291" t="str">
            <v>Fringe Benefits &amp; Taxes</v>
          </cell>
          <cell r="F291" t="str">
            <v>Inv Rel</v>
          </cell>
          <cell r="G291">
            <v>11930.19</v>
          </cell>
          <cell r="H291">
            <v>12436</v>
          </cell>
          <cell r="I291">
            <v>12381</v>
          </cell>
          <cell r="J291">
            <v>89799.23</v>
          </cell>
          <cell r="K291">
            <v>87858</v>
          </cell>
          <cell r="L291">
            <v>152343</v>
          </cell>
          <cell r="M291">
            <v>153007</v>
          </cell>
        </row>
        <row r="292">
          <cell r="A292" t="str">
            <v>2-ExpenseO&amp;MFringe Benefits &amp; TaxesIT</v>
          </cell>
          <cell r="B292" t="str">
            <v>2-Expense</v>
          </cell>
          <cell r="D292" t="str">
            <v>O&amp;M</v>
          </cell>
          <cell r="E292" t="str">
            <v>Fringe Benefits &amp; Taxes</v>
          </cell>
          <cell r="F292" t="str">
            <v>IT</v>
          </cell>
          <cell r="G292">
            <v>625852.23999999894</v>
          </cell>
          <cell r="H292">
            <v>694672</v>
          </cell>
          <cell r="I292">
            <v>678672</v>
          </cell>
          <cell r="J292">
            <v>4618081.33</v>
          </cell>
          <cell r="K292">
            <v>4911322</v>
          </cell>
          <cell r="L292">
            <v>8490764</v>
          </cell>
          <cell r="M292">
            <v>8168343</v>
          </cell>
        </row>
        <row r="293">
          <cell r="A293" t="str">
            <v>2-ExpenseO&amp;MFringe Benefits &amp; TaxesLaw</v>
          </cell>
          <cell r="B293" t="str">
            <v>2-Expense</v>
          </cell>
          <cell r="D293" t="str">
            <v>O&amp;M</v>
          </cell>
          <cell r="E293" t="str">
            <v>Fringe Benefits &amp; Taxes</v>
          </cell>
          <cell r="F293" t="str">
            <v>Law</v>
          </cell>
          <cell r="G293">
            <v>197657.99</v>
          </cell>
          <cell r="H293">
            <v>226314</v>
          </cell>
          <cell r="I293">
            <v>183773.72</v>
          </cell>
          <cell r="J293">
            <v>1547071.87</v>
          </cell>
          <cell r="K293">
            <v>1602288</v>
          </cell>
          <cell r="L293">
            <v>2780557</v>
          </cell>
          <cell r="M293">
            <v>2781457</v>
          </cell>
        </row>
        <row r="294">
          <cell r="A294" t="str">
            <v>2-ExpenseO&amp;MFringe Benefits &amp; TaxesMisc Acct</v>
          </cell>
          <cell r="B294" t="str">
            <v>2-Expense</v>
          </cell>
          <cell r="D294" t="str">
            <v>O&amp;M</v>
          </cell>
          <cell r="E294" t="str">
            <v>Fringe Benefits &amp; Taxes</v>
          </cell>
          <cell r="F294" t="str">
            <v>Misc Acct</v>
          </cell>
          <cell r="G294">
            <v>60441.8</v>
          </cell>
          <cell r="H294">
            <v>96979</v>
          </cell>
          <cell r="I294">
            <v>51028</v>
          </cell>
          <cell r="J294">
            <v>385294.93000000098</v>
          </cell>
          <cell r="K294">
            <v>480773</v>
          </cell>
          <cell r="L294">
            <v>791400</v>
          </cell>
          <cell r="M294">
            <v>631020</v>
          </cell>
        </row>
        <row r="295">
          <cell r="A295" t="str">
            <v>2-ExpenseO&amp;MFringe Benefits &amp; TaxesNERC</v>
          </cell>
          <cell r="B295" t="str">
            <v>2-Expense</v>
          </cell>
          <cell r="D295" t="str">
            <v>O&amp;M</v>
          </cell>
          <cell r="E295" t="str">
            <v>Fringe Benefits &amp; Taxes</v>
          </cell>
          <cell r="F295" t="str">
            <v>NERC</v>
          </cell>
          <cell r="G295">
            <v>21209.5</v>
          </cell>
          <cell r="H295">
            <v>20352</v>
          </cell>
          <cell r="I295">
            <v>20345</v>
          </cell>
          <cell r="J295">
            <v>161608.17000000001</v>
          </cell>
          <cell r="K295">
            <v>328913</v>
          </cell>
          <cell r="L295">
            <v>434820</v>
          </cell>
          <cell r="M295">
            <v>434650</v>
          </cell>
        </row>
        <row r="296">
          <cell r="A296" t="str">
            <v>2-ExpenseO&amp;MFringe Benefits &amp; TaxesPayroll AP</v>
          </cell>
          <cell r="B296" t="str">
            <v>2-Expense</v>
          </cell>
          <cell r="D296" t="str">
            <v>O&amp;M</v>
          </cell>
          <cell r="E296" t="str">
            <v>Fringe Benefits &amp; Taxes</v>
          </cell>
          <cell r="F296" t="str">
            <v>Payroll AP</v>
          </cell>
          <cell r="G296">
            <v>50901.120000000003</v>
          </cell>
          <cell r="H296">
            <v>52150</v>
          </cell>
          <cell r="I296">
            <v>47328</v>
          </cell>
          <cell r="J296">
            <v>426537.15</v>
          </cell>
          <cell r="K296">
            <v>384054</v>
          </cell>
          <cell r="L296">
            <v>656340</v>
          </cell>
          <cell r="M296">
            <v>637542</v>
          </cell>
        </row>
        <row r="297">
          <cell r="A297" t="str">
            <v>2-ExpenseO&amp;MFringe Benefits &amp; TaxesPens OPEB</v>
          </cell>
          <cell r="B297" t="str">
            <v>2-Expense</v>
          </cell>
          <cell r="D297" t="str">
            <v>O&amp;M</v>
          </cell>
          <cell r="E297" t="str">
            <v>Fringe Benefits &amp; Taxes</v>
          </cell>
          <cell r="F297" t="str">
            <v>Pens OPEB</v>
          </cell>
          <cell r="G297">
            <v>0</v>
          </cell>
          <cell r="H297">
            <v>0</v>
          </cell>
          <cell r="I297">
            <v>0</v>
          </cell>
          <cell r="J297">
            <v>-1.16415321826935E-10</v>
          </cell>
          <cell r="K297">
            <v>0</v>
          </cell>
          <cell r="L297">
            <v>0</v>
          </cell>
          <cell r="M297">
            <v>0</v>
          </cell>
        </row>
        <row r="298">
          <cell r="A298" t="str">
            <v>2-ExpenseO&amp;MFringe Benefits &amp; TaxesProcmt</v>
          </cell>
          <cell r="B298" t="str">
            <v>2-Expense</v>
          </cell>
          <cell r="D298" t="str">
            <v>O&amp;M</v>
          </cell>
          <cell r="E298" t="str">
            <v>Fringe Benefits &amp; Taxes</v>
          </cell>
          <cell r="F298" t="str">
            <v>Procmt</v>
          </cell>
          <cell r="G298">
            <v>240885.34</v>
          </cell>
          <cell r="H298">
            <v>236897</v>
          </cell>
          <cell r="I298">
            <v>233617</v>
          </cell>
          <cell r="J298">
            <v>1650860.88</v>
          </cell>
          <cell r="K298">
            <v>1665360</v>
          </cell>
          <cell r="L298">
            <v>2885721</v>
          </cell>
          <cell r="M298">
            <v>2885722</v>
          </cell>
        </row>
        <row r="299">
          <cell r="A299" t="str">
            <v>2-ExpenseO&amp;MFringe Benefits &amp; TaxesPSE&amp;G Fin</v>
          </cell>
          <cell r="B299" t="str">
            <v>2-Expense</v>
          </cell>
          <cell r="D299" t="str">
            <v>O&amp;M</v>
          </cell>
          <cell r="E299" t="str">
            <v>Fringe Benefits &amp; Taxes</v>
          </cell>
          <cell r="F299" t="str">
            <v>PSE&amp;G Fin</v>
          </cell>
          <cell r="G299">
            <v>156704.57</v>
          </cell>
          <cell r="H299">
            <v>157444</v>
          </cell>
          <cell r="I299">
            <v>167445</v>
          </cell>
          <cell r="J299">
            <v>1236348.18</v>
          </cell>
          <cell r="K299">
            <v>1121973</v>
          </cell>
          <cell r="L299">
            <v>1945018</v>
          </cell>
          <cell r="M299">
            <v>2069135</v>
          </cell>
        </row>
        <row r="300">
          <cell r="A300" t="str">
            <v>2-ExpenseO&amp;MFringe Benefits &amp; TaxesPub Affr</v>
          </cell>
          <cell r="B300" t="str">
            <v>2-Expense</v>
          </cell>
          <cell r="D300" t="str">
            <v>O&amp;M</v>
          </cell>
          <cell r="E300" t="str">
            <v>Fringe Benefits &amp; Taxes</v>
          </cell>
          <cell r="F300" t="str">
            <v>Pub Affr</v>
          </cell>
          <cell r="G300">
            <v>152895.57999999999</v>
          </cell>
          <cell r="H300">
            <v>162161</v>
          </cell>
          <cell r="I300">
            <v>160417</v>
          </cell>
          <cell r="J300">
            <v>1170999.1599999999</v>
          </cell>
          <cell r="K300">
            <v>1155367</v>
          </cell>
          <cell r="L300">
            <v>2007372</v>
          </cell>
          <cell r="M300">
            <v>2020969</v>
          </cell>
        </row>
        <row r="301">
          <cell r="A301" t="str">
            <v>2-ExpenseO&amp;MFringe Benefits &amp; TaxesPwr Fin</v>
          </cell>
          <cell r="B301" t="str">
            <v>2-Expense</v>
          </cell>
          <cell r="D301" t="str">
            <v>O&amp;M</v>
          </cell>
          <cell r="E301" t="str">
            <v>Fringe Benefits &amp; Taxes</v>
          </cell>
          <cell r="F301" t="str">
            <v>Pwr Fin</v>
          </cell>
          <cell r="G301">
            <v>224449.32</v>
          </cell>
          <cell r="H301">
            <v>240619</v>
          </cell>
          <cell r="I301">
            <v>236670.12</v>
          </cell>
          <cell r="J301">
            <v>1702044.95</v>
          </cell>
          <cell r="K301">
            <v>1734572</v>
          </cell>
          <cell r="L301">
            <v>3016320</v>
          </cell>
          <cell r="M301">
            <v>2993466</v>
          </cell>
        </row>
        <row r="302">
          <cell r="A302" t="str">
            <v>2-ExpenseO&amp;MFringe Benefits &amp; TaxesRec Mgmt</v>
          </cell>
          <cell r="B302" t="str">
            <v>2-Expense</v>
          </cell>
          <cell r="D302" t="str">
            <v>O&amp;M</v>
          </cell>
          <cell r="E302" t="str">
            <v>Fringe Benefits &amp; Taxes</v>
          </cell>
          <cell r="F302" t="str">
            <v>Rec Mgmt</v>
          </cell>
          <cell r="G302">
            <v>13180.15</v>
          </cell>
          <cell r="H302">
            <v>12261</v>
          </cell>
          <cell r="I302">
            <v>11036</v>
          </cell>
          <cell r="J302">
            <v>97914.039999999906</v>
          </cell>
          <cell r="K302">
            <v>86751</v>
          </cell>
          <cell r="L302">
            <v>150706</v>
          </cell>
          <cell r="M302">
            <v>151700</v>
          </cell>
        </row>
        <row r="303">
          <cell r="A303" t="str">
            <v>2-ExpenseO&amp;MFringe Benefits &amp; TaxesSC Fin</v>
          </cell>
          <cell r="B303" t="str">
            <v>2-Expense</v>
          </cell>
          <cell r="D303" t="str">
            <v>O&amp;M</v>
          </cell>
          <cell r="E303" t="str">
            <v>Fringe Benefits &amp; Taxes</v>
          </cell>
          <cell r="F303" t="str">
            <v>SC Fin</v>
          </cell>
          <cell r="G303">
            <v>55429.93</v>
          </cell>
          <cell r="H303">
            <v>61492</v>
          </cell>
          <cell r="I303">
            <v>59474</v>
          </cell>
          <cell r="J303">
            <v>455441.48</v>
          </cell>
          <cell r="K303">
            <v>429060</v>
          </cell>
          <cell r="L303">
            <v>745388</v>
          </cell>
          <cell r="M303">
            <v>742016</v>
          </cell>
        </row>
        <row r="304">
          <cell r="A304" t="str">
            <v>2-ExpenseO&amp;MFringe Benefits &amp; TaxesTreas</v>
          </cell>
          <cell r="B304" t="str">
            <v>2-Expense</v>
          </cell>
          <cell r="D304" t="str">
            <v>O&amp;M</v>
          </cell>
          <cell r="E304" t="str">
            <v>Fringe Benefits &amp; Taxes</v>
          </cell>
          <cell r="F304" t="str">
            <v>Treas</v>
          </cell>
          <cell r="G304">
            <v>127714.14</v>
          </cell>
          <cell r="H304">
            <v>127947</v>
          </cell>
          <cell r="I304">
            <v>119155.07</v>
          </cell>
          <cell r="J304">
            <v>993809.14999999804</v>
          </cell>
          <cell r="K304">
            <v>907545</v>
          </cell>
          <cell r="L304">
            <v>1573549</v>
          </cell>
          <cell r="M304">
            <v>1587527</v>
          </cell>
        </row>
        <row r="305">
          <cell r="A305" t="str">
            <v>2-ExpenseO&amp;MFringe Benefits &amp; TaxesV&amp;P</v>
          </cell>
          <cell r="B305" t="str">
            <v>2-Expense</v>
          </cell>
          <cell r="D305" t="str">
            <v>O&amp;M</v>
          </cell>
          <cell r="E305" t="str">
            <v>Fringe Benefits &amp; Taxes</v>
          </cell>
          <cell r="F305" t="str">
            <v>V&amp;P</v>
          </cell>
          <cell r="G305">
            <v>52671.25</v>
          </cell>
          <cell r="H305">
            <v>47270</v>
          </cell>
          <cell r="I305">
            <v>49300</v>
          </cell>
          <cell r="J305">
            <v>320985.19</v>
          </cell>
          <cell r="K305">
            <v>334147</v>
          </cell>
          <cell r="L305">
            <v>579829</v>
          </cell>
          <cell r="M305">
            <v>573433</v>
          </cell>
        </row>
        <row r="306">
          <cell r="A306" t="str">
            <v>2-ExpenseO&amp;MIncurred LaborASD</v>
          </cell>
          <cell r="B306" t="str">
            <v>2-Expense</v>
          </cell>
          <cell r="D306" t="str">
            <v>O&amp;M</v>
          </cell>
          <cell r="E306" t="str">
            <v>Incurred Labor</v>
          </cell>
          <cell r="F306" t="str">
            <v>ASD</v>
          </cell>
          <cell r="G306">
            <v>985204.66</v>
          </cell>
          <cell r="H306">
            <v>999399</v>
          </cell>
          <cell r="I306">
            <v>991337</v>
          </cell>
          <cell r="J306">
            <v>6822196.5499999896</v>
          </cell>
          <cell r="K306">
            <v>6950255</v>
          </cell>
          <cell r="L306">
            <v>12217285</v>
          </cell>
          <cell r="M306">
            <v>12013143</v>
          </cell>
        </row>
        <row r="307">
          <cell r="A307" t="str">
            <v>2-ExpenseO&amp;MIncurred LaborBAR</v>
          </cell>
          <cell r="B307" t="str">
            <v>2-Expense</v>
          </cell>
          <cell r="D307" t="str">
            <v>O&amp;M</v>
          </cell>
          <cell r="E307" t="str">
            <v>Incurred Labor</v>
          </cell>
          <cell r="F307" t="str">
            <v>BAR</v>
          </cell>
          <cell r="G307">
            <v>330589.39</v>
          </cell>
          <cell r="H307">
            <v>337963</v>
          </cell>
          <cell r="I307">
            <v>336963</v>
          </cell>
          <cell r="J307">
            <v>2341666.44</v>
          </cell>
          <cell r="K307">
            <v>2390433</v>
          </cell>
          <cell r="L307">
            <v>4150995</v>
          </cell>
          <cell r="M307">
            <v>4151364</v>
          </cell>
        </row>
        <row r="308">
          <cell r="A308" t="str">
            <v>2-ExpenseO&amp;MIncurred LaborComm Adv</v>
          </cell>
          <cell r="B308" t="str">
            <v>2-Expense</v>
          </cell>
          <cell r="D308" t="str">
            <v>O&amp;M</v>
          </cell>
          <cell r="E308" t="str">
            <v>Incurred Labor</v>
          </cell>
          <cell r="F308" t="str">
            <v>Comm Adv</v>
          </cell>
          <cell r="G308">
            <v>297150.05</v>
          </cell>
          <cell r="H308">
            <v>288399</v>
          </cell>
          <cell r="I308">
            <v>288399</v>
          </cell>
          <cell r="J308">
            <v>2096651.88</v>
          </cell>
          <cell r="K308">
            <v>2039390</v>
          </cell>
          <cell r="L308">
            <v>3540388</v>
          </cell>
          <cell r="M308">
            <v>3534899</v>
          </cell>
        </row>
        <row r="309">
          <cell r="A309" t="str">
            <v>2-ExpenseO&amp;MIncurred LaborCorp Dev</v>
          </cell>
          <cell r="B309" t="str">
            <v>2-Expense</v>
          </cell>
          <cell r="D309" t="str">
            <v>O&amp;M</v>
          </cell>
          <cell r="E309" t="str">
            <v>Incurred Labor</v>
          </cell>
          <cell r="F309" t="str">
            <v>Corp Dev</v>
          </cell>
          <cell r="G309">
            <v>50347.03</v>
          </cell>
          <cell r="H309">
            <v>50367</v>
          </cell>
          <cell r="I309">
            <v>50367</v>
          </cell>
          <cell r="J309">
            <v>398724.35</v>
          </cell>
          <cell r="K309">
            <v>355795</v>
          </cell>
          <cell r="L309">
            <v>616874</v>
          </cell>
          <cell r="M309">
            <v>610026</v>
          </cell>
        </row>
        <row r="310">
          <cell r="A310" t="str">
            <v>2-ExpenseO&amp;MIncurred LaborCorp Secr</v>
          </cell>
          <cell r="B310" t="str">
            <v>2-Expense</v>
          </cell>
          <cell r="D310" t="str">
            <v>O&amp;M</v>
          </cell>
          <cell r="E310" t="str">
            <v>Incurred Labor</v>
          </cell>
          <cell r="F310" t="str">
            <v>Corp Secr</v>
          </cell>
          <cell r="G310">
            <v>40800.089999999997</v>
          </cell>
          <cell r="H310">
            <v>38774</v>
          </cell>
          <cell r="I310">
            <v>41000</v>
          </cell>
          <cell r="J310">
            <v>286226.65999999997</v>
          </cell>
          <cell r="K310">
            <v>274123</v>
          </cell>
          <cell r="L310">
            <v>475755</v>
          </cell>
          <cell r="M310">
            <v>476216</v>
          </cell>
        </row>
        <row r="311">
          <cell r="A311" t="str">
            <v>2-ExpenseO&amp;MIncurred LaborCorp Strat</v>
          </cell>
          <cell r="B311" t="str">
            <v>2-Expense</v>
          </cell>
          <cell r="D311" t="str">
            <v>O&amp;M</v>
          </cell>
          <cell r="E311" t="str">
            <v>Incurred Labor</v>
          </cell>
          <cell r="F311" t="str">
            <v>Corp Strat</v>
          </cell>
          <cell r="G311">
            <v>122335.49</v>
          </cell>
          <cell r="H311">
            <v>128917</v>
          </cell>
          <cell r="I311">
            <v>116000</v>
          </cell>
          <cell r="J311">
            <v>776609.68</v>
          </cell>
          <cell r="K311">
            <v>911239</v>
          </cell>
          <cell r="L311">
            <v>1581093</v>
          </cell>
          <cell r="M311">
            <v>1432157</v>
          </cell>
        </row>
        <row r="312">
          <cell r="A312" t="str">
            <v>2-ExpenseO&amp;MIncurred LaborERM</v>
          </cell>
          <cell r="B312" t="str">
            <v>2-Expense</v>
          </cell>
          <cell r="D312" t="str">
            <v>O&amp;M</v>
          </cell>
          <cell r="E312" t="str">
            <v>Incurred Labor</v>
          </cell>
          <cell r="F312" t="str">
            <v>ERM</v>
          </cell>
          <cell r="G312">
            <v>192069.12</v>
          </cell>
          <cell r="H312">
            <v>196947</v>
          </cell>
          <cell r="I312">
            <v>202430</v>
          </cell>
          <cell r="J312">
            <v>1318024.45</v>
          </cell>
          <cell r="K312">
            <v>1392361</v>
          </cell>
          <cell r="L312">
            <v>2416443</v>
          </cell>
          <cell r="M312">
            <v>2379977</v>
          </cell>
        </row>
        <row r="313">
          <cell r="A313" t="str">
            <v>2-ExpenseO&amp;MIncurred LaborExec</v>
          </cell>
          <cell r="B313" t="str">
            <v>2-Expense</v>
          </cell>
          <cell r="D313" t="str">
            <v>O&amp;M</v>
          </cell>
          <cell r="E313" t="str">
            <v>Incurred Labor</v>
          </cell>
          <cell r="F313" t="str">
            <v>Exec</v>
          </cell>
          <cell r="G313">
            <v>450991.3</v>
          </cell>
          <cell r="H313">
            <v>486558</v>
          </cell>
          <cell r="I313">
            <v>467000</v>
          </cell>
          <cell r="J313">
            <v>3122660.57</v>
          </cell>
          <cell r="K313">
            <v>3428678</v>
          </cell>
          <cell r="L313">
            <v>5899495</v>
          </cell>
          <cell r="M313">
            <v>5508669</v>
          </cell>
        </row>
        <row r="314">
          <cell r="A314" t="str">
            <v>2-ExpenseO&amp;MIncurred LaborHoldg Fin</v>
          </cell>
          <cell r="B314" t="str">
            <v>2-Expense</v>
          </cell>
          <cell r="D314" t="str">
            <v>O&amp;M</v>
          </cell>
          <cell r="E314" t="str">
            <v>Incurred Labor</v>
          </cell>
          <cell r="F314" t="str">
            <v>Holdg Fin</v>
          </cell>
          <cell r="G314">
            <v>38858.239999999998</v>
          </cell>
          <cell r="H314">
            <v>39195</v>
          </cell>
          <cell r="I314">
            <v>38729</v>
          </cell>
          <cell r="J314">
            <v>275927.05</v>
          </cell>
          <cell r="K314">
            <v>277045</v>
          </cell>
          <cell r="L314">
            <v>480706</v>
          </cell>
          <cell r="M314">
            <v>480424</v>
          </cell>
        </row>
        <row r="315">
          <cell r="A315" t="str">
            <v>2-ExpenseO&amp;MIncurred LaborHR</v>
          </cell>
          <cell r="B315" t="str">
            <v>2-Expense</v>
          </cell>
          <cell r="D315" t="str">
            <v>O&amp;M</v>
          </cell>
          <cell r="E315" t="str">
            <v>Incurred Labor</v>
          </cell>
          <cell r="F315" t="str">
            <v>HR</v>
          </cell>
          <cell r="G315">
            <v>1314799.3700000001</v>
          </cell>
          <cell r="H315">
            <v>1010295</v>
          </cell>
          <cell r="I315">
            <v>989000</v>
          </cell>
          <cell r="J315">
            <v>7404014.3799999999</v>
          </cell>
          <cell r="K315">
            <v>7302664</v>
          </cell>
          <cell r="L315">
            <v>12558837</v>
          </cell>
          <cell r="M315">
            <v>12358215</v>
          </cell>
        </row>
        <row r="316">
          <cell r="A316" t="str">
            <v>2-ExpenseO&amp;MIncurred LaborInt Audit/ Control</v>
          </cell>
          <cell r="B316" t="str">
            <v>2-Expense</v>
          </cell>
          <cell r="D316" t="str">
            <v>O&amp;M</v>
          </cell>
          <cell r="E316" t="str">
            <v>Incurred Labor</v>
          </cell>
          <cell r="F316" t="str">
            <v>Int Audit/ Control</v>
          </cell>
          <cell r="G316">
            <v>286258.71000000002</v>
          </cell>
          <cell r="H316">
            <v>303962</v>
          </cell>
          <cell r="I316">
            <v>277000</v>
          </cell>
          <cell r="J316">
            <v>2047616.02</v>
          </cell>
          <cell r="K316">
            <v>2149220</v>
          </cell>
          <cell r="L316">
            <v>3730598</v>
          </cell>
          <cell r="M316">
            <v>3675061</v>
          </cell>
        </row>
        <row r="317">
          <cell r="A317" t="str">
            <v>2-ExpenseO&amp;MIncurred LaborInv Rel</v>
          </cell>
          <cell r="B317" t="str">
            <v>2-Expense</v>
          </cell>
          <cell r="D317" t="str">
            <v>O&amp;M</v>
          </cell>
          <cell r="E317" t="str">
            <v>Incurred Labor</v>
          </cell>
          <cell r="F317" t="str">
            <v>Inv Rel</v>
          </cell>
          <cell r="G317">
            <v>43299.46</v>
          </cell>
          <cell r="H317">
            <v>43032</v>
          </cell>
          <cell r="I317">
            <v>42533</v>
          </cell>
          <cell r="J317">
            <v>310617.68</v>
          </cell>
          <cell r="K317">
            <v>304006</v>
          </cell>
          <cell r="L317">
            <v>527137</v>
          </cell>
          <cell r="M317">
            <v>531057</v>
          </cell>
        </row>
        <row r="318">
          <cell r="A318" t="str">
            <v>2-ExpenseO&amp;MIncurred LaborIT</v>
          </cell>
          <cell r="B318" t="str">
            <v>2-Expense</v>
          </cell>
          <cell r="D318" t="str">
            <v>O&amp;M</v>
          </cell>
          <cell r="E318" t="str">
            <v>Incurred Labor</v>
          </cell>
          <cell r="F318" t="str">
            <v>IT</v>
          </cell>
          <cell r="G318">
            <v>2183784.46</v>
          </cell>
          <cell r="H318">
            <v>2352864</v>
          </cell>
          <cell r="I318">
            <v>2298864</v>
          </cell>
          <cell r="J318">
            <v>15249980.359999999</v>
          </cell>
          <cell r="K318">
            <v>16632808</v>
          </cell>
          <cell r="L318">
            <v>28878250</v>
          </cell>
          <cell r="M318">
            <v>27326502</v>
          </cell>
        </row>
        <row r="319">
          <cell r="A319" t="str">
            <v>2-ExpenseO&amp;MIncurred LaborLaw</v>
          </cell>
          <cell r="B319" t="str">
            <v>2-Expense</v>
          </cell>
          <cell r="D319" t="str">
            <v>O&amp;M</v>
          </cell>
          <cell r="E319" t="str">
            <v>Incurred Labor</v>
          </cell>
          <cell r="F319" t="str">
            <v>Law</v>
          </cell>
          <cell r="G319">
            <v>771238.97</v>
          </cell>
          <cell r="H319">
            <v>783095</v>
          </cell>
          <cell r="I319">
            <v>740000</v>
          </cell>
          <cell r="J319">
            <v>5422576.9299999997</v>
          </cell>
          <cell r="K319">
            <v>5534734</v>
          </cell>
          <cell r="L319">
            <v>9602273</v>
          </cell>
          <cell r="M319">
            <v>9601972</v>
          </cell>
        </row>
        <row r="320">
          <cell r="A320" t="str">
            <v>2-ExpenseO&amp;MIncurred LaborMisc Acct</v>
          </cell>
          <cell r="B320" t="str">
            <v>2-Expense</v>
          </cell>
          <cell r="D320" t="str">
            <v>O&amp;M</v>
          </cell>
          <cell r="E320" t="str">
            <v>Incurred Labor</v>
          </cell>
          <cell r="F320" t="str">
            <v>Misc Acct</v>
          </cell>
          <cell r="G320">
            <v>131574.82999999999</v>
          </cell>
          <cell r="H320">
            <v>159000</v>
          </cell>
          <cell r="I320">
            <v>161222</v>
          </cell>
          <cell r="J320">
            <v>182472.92000001299</v>
          </cell>
          <cell r="K320">
            <v>408000</v>
          </cell>
          <cell r="L320">
            <v>900000</v>
          </cell>
          <cell r="M320">
            <v>976942</v>
          </cell>
        </row>
        <row r="321">
          <cell r="A321" t="str">
            <v>2-ExpenseO&amp;MIncurred LaborNERC</v>
          </cell>
          <cell r="B321" t="str">
            <v>2-Expense</v>
          </cell>
          <cell r="D321" t="str">
            <v>O&amp;M</v>
          </cell>
          <cell r="E321" t="str">
            <v>Incurred Labor</v>
          </cell>
          <cell r="F321" t="str">
            <v>NERC</v>
          </cell>
          <cell r="G321">
            <v>72735.679999999993</v>
          </cell>
          <cell r="H321">
            <v>70423</v>
          </cell>
          <cell r="I321">
            <v>68500</v>
          </cell>
          <cell r="J321">
            <v>536065.43000000005</v>
          </cell>
          <cell r="K321">
            <v>497968</v>
          </cell>
          <cell r="L321">
            <v>864428</v>
          </cell>
          <cell r="M321">
            <v>863790</v>
          </cell>
        </row>
        <row r="322">
          <cell r="A322" t="str">
            <v>2-ExpenseO&amp;MIncurred LaborPayroll AP</v>
          </cell>
          <cell r="B322" t="str">
            <v>2-Expense</v>
          </cell>
          <cell r="D322" t="str">
            <v>O&amp;M</v>
          </cell>
          <cell r="E322" t="str">
            <v>Incurred Labor</v>
          </cell>
          <cell r="F322" t="str">
            <v>Payroll AP</v>
          </cell>
          <cell r="G322">
            <v>177411.22</v>
          </cell>
          <cell r="H322">
            <v>184116</v>
          </cell>
          <cell r="I322">
            <v>180116</v>
          </cell>
          <cell r="J322">
            <v>1353624.97</v>
          </cell>
          <cell r="K322">
            <v>1355919</v>
          </cell>
          <cell r="L322">
            <v>2317235</v>
          </cell>
          <cell r="M322">
            <v>2286650</v>
          </cell>
        </row>
        <row r="323">
          <cell r="A323" t="str">
            <v>2-ExpenseO&amp;MIncurred LaborProcmt</v>
          </cell>
          <cell r="B323" t="str">
            <v>2-Expense</v>
          </cell>
          <cell r="D323" t="str">
            <v>O&amp;M</v>
          </cell>
          <cell r="E323" t="str">
            <v>Incurred Labor</v>
          </cell>
          <cell r="F323" t="str">
            <v>Procmt</v>
          </cell>
          <cell r="G323">
            <v>1033828.91</v>
          </cell>
          <cell r="H323">
            <v>802967</v>
          </cell>
          <cell r="I323">
            <v>791924</v>
          </cell>
          <cell r="J323">
            <v>5724578.0900000101</v>
          </cell>
          <cell r="K323">
            <v>5678985</v>
          </cell>
          <cell r="L323">
            <v>9860628</v>
          </cell>
          <cell r="M323">
            <v>9760628</v>
          </cell>
        </row>
        <row r="324">
          <cell r="A324" t="str">
            <v>2-ExpenseO&amp;MIncurred LaborPSE&amp;G Fin</v>
          </cell>
          <cell r="B324" t="str">
            <v>2-Expense</v>
          </cell>
          <cell r="D324" t="str">
            <v>O&amp;M</v>
          </cell>
          <cell r="E324" t="str">
            <v>Incurred Labor</v>
          </cell>
          <cell r="F324" t="str">
            <v>PSE&amp;G Fin</v>
          </cell>
          <cell r="G324">
            <v>480327.79</v>
          </cell>
          <cell r="H324">
            <v>488562</v>
          </cell>
          <cell r="I324">
            <v>488562</v>
          </cell>
          <cell r="J324">
            <v>3459667.98</v>
          </cell>
          <cell r="K324">
            <v>3464440</v>
          </cell>
          <cell r="L324">
            <v>6006982</v>
          </cell>
          <cell r="M324">
            <v>6052444</v>
          </cell>
        </row>
        <row r="325">
          <cell r="A325" t="str">
            <v>2-ExpenseO&amp;MIncurred LaborPub Affr</v>
          </cell>
          <cell r="B325" t="str">
            <v>2-Expense</v>
          </cell>
          <cell r="D325" t="str">
            <v>O&amp;M</v>
          </cell>
          <cell r="E325" t="str">
            <v>Incurred Labor</v>
          </cell>
          <cell r="F325" t="str">
            <v>Pub Affr</v>
          </cell>
          <cell r="G325">
            <v>559132.18000000005</v>
          </cell>
          <cell r="H325">
            <v>561112</v>
          </cell>
          <cell r="I325">
            <v>575339</v>
          </cell>
          <cell r="J325">
            <v>3943414.9</v>
          </cell>
          <cell r="K325">
            <v>3966669</v>
          </cell>
          <cell r="L325">
            <v>6883640</v>
          </cell>
          <cell r="M325">
            <v>6868970</v>
          </cell>
        </row>
        <row r="326">
          <cell r="A326" t="str">
            <v>2-ExpenseO&amp;MIncurred LaborPwr Fin</v>
          </cell>
          <cell r="B326" t="str">
            <v>2-Expense</v>
          </cell>
          <cell r="D326" t="str">
            <v>O&amp;M</v>
          </cell>
          <cell r="E326" t="str">
            <v>Incurred Labor</v>
          </cell>
          <cell r="F326" t="str">
            <v>Pwr Fin</v>
          </cell>
          <cell r="G326">
            <v>698772.22</v>
          </cell>
          <cell r="H326">
            <v>745223</v>
          </cell>
          <cell r="I326">
            <v>740223</v>
          </cell>
          <cell r="J326">
            <v>5053096.2100000102</v>
          </cell>
          <cell r="K326">
            <v>5269281</v>
          </cell>
          <cell r="L326">
            <v>9146437</v>
          </cell>
          <cell r="M326">
            <v>8980128</v>
          </cell>
        </row>
        <row r="327">
          <cell r="A327" t="str">
            <v>2-ExpenseO&amp;MIncurred LaborRec Mgmt</v>
          </cell>
          <cell r="B327" t="str">
            <v>2-Expense</v>
          </cell>
          <cell r="D327" t="str">
            <v>O&amp;M</v>
          </cell>
          <cell r="E327" t="str">
            <v>Incurred Labor</v>
          </cell>
          <cell r="F327" t="str">
            <v>Rec Mgmt</v>
          </cell>
          <cell r="G327">
            <v>44440.35</v>
          </cell>
          <cell r="H327">
            <v>42425</v>
          </cell>
          <cell r="I327">
            <v>41426</v>
          </cell>
          <cell r="J327">
            <v>317520.20999999897</v>
          </cell>
          <cell r="K327">
            <v>300177</v>
          </cell>
          <cell r="L327">
            <v>521473</v>
          </cell>
          <cell r="M327">
            <v>529497</v>
          </cell>
        </row>
        <row r="328">
          <cell r="A328" t="str">
            <v>2-ExpenseO&amp;MIncurred LaborSC Fin</v>
          </cell>
          <cell r="B328" t="str">
            <v>2-Expense</v>
          </cell>
          <cell r="D328" t="str">
            <v>O&amp;M</v>
          </cell>
          <cell r="E328" t="str">
            <v>Incurred Labor</v>
          </cell>
          <cell r="F328" t="str">
            <v>SC Fin</v>
          </cell>
          <cell r="G328">
            <v>192036.38</v>
          </cell>
          <cell r="H328">
            <v>205856</v>
          </cell>
          <cell r="I328">
            <v>203856</v>
          </cell>
          <cell r="J328">
            <v>1470143.54</v>
          </cell>
          <cell r="K328">
            <v>1455745</v>
          </cell>
          <cell r="L328">
            <v>2527293</v>
          </cell>
          <cell r="M328">
            <v>2522461</v>
          </cell>
        </row>
        <row r="329">
          <cell r="A329" t="str">
            <v>2-ExpenseO&amp;MIncurred LaborTreas</v>
          </cell>
          <cell r="B329" t="str">
            <v>2-Expense</v>
          </cell>
          <cell r="D329" t="str">
            <v>O&amp;M</v>
          </cell>
          <cell r="E329" t="str">
            <v>Incurred Labor</v>
          </cell>
          <cell r="F329" t="str">
            <v>Treas</v>
          </cell>
          <cell r="G329">
            <v>439035.23</v>
          </cell>
          <cell r="H329">
            <v>442723</v>
          </cell>
          <cell r="I329">
            <v>442277.57</v>
          </cell>
          <cell r="J329">
            <v>3198357.86</v>
          </cell>
          <cell r="K329">
            <v>3345295</v>
          </cell>
          <cell r="L329">
            <v>5649807</v>
          </cell>
          <cell r="M329">
            <v>5635486</v>
          </cell>
        </row>
        <row r="330">
          <cell r="A330" t="str">
            <v>2-ExpenseO&amp;MIncurred LaborV&amp;P</v>
          </cell>
          <cell r="B330" t="str">
            <v>2-Expense</v>
          </cell>
          <cell r="D330" t="str">
            <v>O&amp;M</v>
          </cell>
          <cell r="E330" t="str">
            <v>Incurred Labor</v>
          </cell>
          <cell r="F330" t="str">
            <v>V&amp;P</v>
          </cell>
          <cell r="G330">
            <v>162082.67000000001</v>
          </cell>
          <cell r="H330">
            <v>163564</v>
          </cell>
          <cell r="I330">
            <v>167449</v>
          </cell>
          <cell r="J330">
            <v>1059383.1000000001</v>
          </cell>
          <cell r="K330">
            <v>1156218</v>
          </cell>
          <cell r="L330">
            <v>2006330</v>
          </cell>
          <cell r="M330">
            <v>1935569</v>
          </cell>
        </row>
        <row r="331">
          <cell r="A331" t="str">
            <v>2-ExpenseO&amp;MInterestIT</v>
          </cell>
          <cell r="B331" t="str">
            <v>2-Expense</v>
          </cell>
          <cell r="D331" t="str">
            <v>O&amp;M</v>
          </cell>
          <cell r="E331" t="str">
            <v>Interest</v>
          </cell>
          <cell r="F331" t="str">
            <v>IT</v>
          </cell>
          <cell r="G331">
            <v>475508.25</v>
          </cell>
          <cell r="H331">
            <v>475508</v>
          </cell>
          <cell r="I331">
            <v>475508.26</v>
          </cell>
          <cell r="J331">
            <v>3328557.75</v>
          </cell>
          <cell r="K331">
            <v>3328558</v>
          </cell>
          <cell r="L331">
            <v>5706099</v>
          </cell>
          <cell r="M331">
            <v>5706099</v>
          </cell>
        </row>
        <row r="332">
          <cell r="A332" t="str">
            <v>2-ExpenseO&amp;MInterestMisc Acct</v>
          </cell>
          <cell r="B332" t="str">
            <v>2-Expense</v>
          </cell>
          <cell r="D332" t="str">
            <v>O&amp;M</v>
          </cell>
          <cell r="E332" t="str">
            <v>Interest</v>
          </cell>
          <cell r="F332" t="str">
            <v>Misc Acct</v>
          </cell>
          <cell r="G332">
            <v>896383.32</v>
          </cell>
          <cell r="H332">
            <v>967214</v>
          </cell>
          <cell r="I332">
            <v>967214</v>
          </cell>
          <cell r="J332">
            <v>5660851.2699999996</v>
          </cell>
          <cell r="K332">
            <v>5437972</v>
          </cell>
          <cell r="L332">
            <v>8857135</v>
          </cell>
          <cell r="M332">
            <v>8913157</v>
          </cell>
        </row>
        <row r="333">
          <cell r="A333" t="str">
            <v>2-ExpenseO&amp;MInterestSC OH</v>
          </cell>
          <cell r="B333" t="str">
            <v>2-Expense</v>
          </cell>
          <cell r="D333" t="str">
            <v>O&amp;M</v>
          </cell>
          <cell r="E333" t="str">
            <v>Interest</v>
          </cell>
          <cell r="F333" t="str">
            <v>SC OH</v>
          </cell>
          <cell r="G333">
            <v>0</v>
          </cell>
          <cell r="H333">
            <v>0</v>
          </cell>
          <cell r="I333">
            <v>0</v>
          </cell>
          <cell r="J333">
            <v>160907.09</v>
          </cell>
          <cell r="K333">
            <v>0</v>
          </cell>
          <cell r="L333">
            <v>0</v>
          </cell>
          <cell r="M333">
            <v>160907</v>
          </cell>
        </row>
        <row r="334">
          <cell r="A334" t="str">
            <v>2-ExpenseO&amp;MInterestTreas</v>
          </cell>
          <cell r="B334" t="str">
            <v>2-Expense</v>
          </cell>
          <cell r="D334" t="str">
            <v>O&amp;M</v>
          </cell>
          <cell r="E334" t="str">
            <v>Interest</v>
          </cell>
          <cell r="F334" t="str">
            <v>Treas</v>
          </cell>
          <cell r="G334">
            <v>183416.67</v>
          </cell>
          <cell r="H334">
            <v>183417</v>
          </cell>
          <cell r="I334">
            <v>183416.67</v>
          </cell>
          <cell r="J334">
            <v>1283916.69</v>
          </cell>
          <cell r="K334">
            <v>1283917</v>
          </cell>
          <cell r="L334">
            <v>2201000</v>
          </cell>
          <cell r="M334">
            <v>2201000</v>
          </cell>
        </row>
        <row r="335">
          <cell r="A335" t="str">
            <v>2-ExpenseO&amp;MInternal SettlementsASD</v>
          </cell>
          <cell r="B335" t="str">
            <v>2-Expense</v>
          </cell>
          <cell r="D335" t="str">
            <v>O&amp;M</v>
          </cell>
          <cell r="E335" t="str">
            <v>Internal Settlements</v>
          </cell>
          <cell r="F335" t="str">
            <v>ASD</v>
          </cell>
          <cell r="G335">
            <v>2.9331204132176897E-11</v>
          </cell>
          <cell r="H335">
            <v>0</v>
          </cell>
          <cell r="I335">
            <v>0</v>
          </cell>
          <cell r="J335">
            <v>-6.9121597334742494E-11</v>
          </cell>
          <cell r="K335">
            <v>0</v>
          </cell>
          <cell r="L335">
            <v>0</v>
          </cell>
          <cell r="M335">
            <v>-3875</v>
          </cell>
        </row>
        <row r="336">
          <cell r="A336" t="str">
            <v>2-ExpenseO&amp;MInternal SettlementsBAR</v>
          </cell>
          <cell r="B336" t="str">
            <v>2-Expense</v>
          </cell>
          <cell r="D336" t="str">
            <v>O&amp;M</v>
          </cell>
          <cell r="E336" t="str">
            <v>Internal Settlements</v>
          </cell>
          <cell r="F336" t="str">
            <v>BAR</v>
          </cell>
          <cell r="G336">
            <v>1.3642420526593899E-12</v>
          </cell>
          <cell r="H336">
            <v>0</v>
          </cell>
          <cell r="I336">
            <v>185</v>
          </cell>
          <cell r="J336">
            <v>0.38000000006900803</v>
          </cell>
          <cell r="K336">
            <v>0</v>
          </cell>
          <cell r="L336">
            <v>0</v>
          </cell>
          <cell r="M336">
            <v>3200</v>
          </cell>
        </row>
        <row r="337">
          <cell r="A337" t="str">
            <v>2-ExpenseO&amp;MInternal SettlementsComm Adv</v>
          </cell>
          <cell r="B337" t="str">
            <v>2-Expense</v>
          </cell>
          <cell r="D337" t="str">
            <v>O&amp;M</v>
          </cell>
          <cell r="E337" t="str">
            <v>Internal Settlements</v>
          </cell>
          <cell r="F337" t="str">
            <v>Comm Adv</v>
          </cell>
          <cell r="G337">
            <v>5.0022208597511102E-12</v>
          </cell>
          <cell r="H337">
            <v>0</v>
          </cell>
          <cell r="I337">
            <v>63.43</v>
          </cell>
          <cell r="J337">
            <v>3.0000000025465899E-2</v>
          </cell>
          <cell r="K337">
            <v>0</v>
          </cell>
          <cell r="L337">
            <v>0</v>
          </cell>
          <cell r="M337">
            <v>-4905</v>
          </cell>
        </row>
        <row r="338">
          <cell r="A338" t="str">
            <v>2-ExpenseO&amp;MInternal SettlementsCorp Dev</v>
          </cell>
          <cell r="B338" t="str">
            <v>2-Expense</v>
          </cell>
          <cell r="D338" t="str">
            <v>O&amp;M</v>
          </cell>
          <cell r="E338" t="str">
            <v>Internal Settlements</v>
          </cell>
          <cell r="F338" t="str">
            <v>Corp Dev</v>
          </cell>
          <cell r="G338">
            <v>0</v>
          </cell>
          <cell r="H338">
            <v>0</v>
          </cell>
          <cell r="I338">
            <v>0</v>
          </cell>
          <cell r="J338">
            <v>-1.45519152283669E-11</v>
          </cell>
          <cell r="K338">
            <v>0</v>
          </cell>
          <cell r="L338">
            <v>0</v>
          </cell>
          <cell r="M338">
            <v>0</v>
          </cell>
        </row>
        <row r="339">
          <cell r="A339" t="str">
            <v>2-ExpenseO&amp;MInternal SettlementsCorp Secr</v>
          </cell>
          <cell r="B339" t="str">
            <v>2-Expense</v>
          </cell>
          <cell r="D339" t="str">
            <v>O&amp;M</v>
          </cell>
          <cell r="E339" t="str">
            <v>Internal Settlements</v>
          </cell>
          <cell r="F339" t="str">
            <v>Corp Secr</v>
          </cell>
          <cell r="G339">
            <v>0</v>
          </cell>
          <cell r="H339">
            <v>0</v>
          </cell>
          <cell r="I339">
            <v>-7500</v>
          </cell>
          <cell r="J339">
            <v>-2.7284841053187799E-12</v>
          </cell>
          <cell r="K339">
            <v>0</v>
          </cell>
          <cell r="L339">
            <v>0</v>
          </cell>
          <cell r="M339">
            <v>-9171</v>
          </cell>
        </row>
        <row r="340">
          <cell r="A340" t="str">
            <v>2-ExpenseO&amp;MInternal SettlementsCorp Strat</v>
          </cell>
          <cell r="B340" t="str">
            <v>2-Expense</v>
          </cell>
          <cell r="D340" t="str">
            <v>O&amp;M</v>
          </cell>
          <cell r="E340" t="str">
            <v>Internal Settlements</v>
          </cell>
          <cell r="F340" t="str">
            <v>Corp Strat</v>
          </cell>
          <cell r="G340">
            <v>3.6379788070917101E-12</v>
          </cell>
          <cell r="H340">
            <v>0</v>
          </cell>
          <cell r="I340">
            <v>95.15</v>
          </cell>
          <cell r="J340">
            <v>5.99999999836291E-2</v>
          </cell>
          <cell r="K340">
            <v>0</v>
          </cell>
          <cell r="L340">
            <v>0</v>
          </cell>
          <cell r="M340">
            <v>71</v>
          </cell>
        </row>
        <row r="341">
          <cell r="A341" t="str">
            <v>2-ExpenseO&amp;MInternal SettlementsERM</v>
          </cell>
          <cell r="B341" t="str">
            <v>2-Expense</v>
          </cell>
          <cell r="D341" t="str">
            <v>O&amp;M</v>
          </cell>
          <cell r="E341" t="str">
            <v>Internal Settlements</v>
          </cell>
          <cell r="F341" t="str">
            <v>ERM</v>
          </cell>
          <cell r="G341">
            <v>1.53477230924182E-12</v>
          </cell>
          <cell r="H341">
            <v>0</v>
          </cell>
          <cell r="I341">
            <v>0</v>
          </cell>
          <cell r="J341">
            <v>3.2969182939268597E-11</v>
          </cell>
          <cell r="K341">
            <v>0</v>
          </cell>
          <cell r="L341">
            <v>0</v>
          </cell>
          <cell r="M341">
            <v>321</v>
          </cell>
        </row>
        <row r="342">
          <cell r="A342" t="str">
            <v>2-ExpenseO&amp;MInternal SettlementsExec</v>
          </cell>
          <cell r="B342" t="str">
            <v>2-Expense</v>
          </cell>
          <cell r="D342" t="str">
            <v>O&amp;M</v>
          </cell>
          <cell r="E342" t="str">
            <v>Internal Settlements</v>
          </cell>
          <cell r="F342" t="str">
            <v>Exec</v>
          </cell>
          <cell r="G342">
            <v>0</v>
          </cell>
          <cell r="H342">
            <v>0</v>
          </cell>
          <cell r="I342">
            <v>116.29</v>
          </cell>
          <cell r="J342">
            <v>-2499.8199999999702</v>
          </cell>
          <cell r="K342">
            <v>0</v>
          </cell>
          <cell r="L342">
            <v>0</v>
          </cell>
          <cell r="M342">
            <v>-931</v>
          </cell>
        </row>
        <row r="343">
          <cell r="A343" t="str">
            <v>2-ExpenseO&amp;MInternal SettlementsFringe</v>
          </cell>
          <cell r="B343" t="str">
            <v>2-Expense</v>
          </cell>
          <cell r="D343" t="str">
            <v>O&amp;M</v>
          </cell>
          <cell r="E343" t="str">
            <v>Internal Settlements</v>
          </cell>
          <cell r="F343" t="str">
            <v>Fringe</v>
          </cell>
          <cell r="G343">
            <v>663445.99</v>
          </cell>
          <cell r="H343">
            <v>0</v>
          </cell>
          <cell r="I343">
            <v>0</v>
          </cell>
          <cell r="J343">
            <v>-1076076.73</v>
          </cell>
          <cell r="K343">
            <v>0</v>
          </cell>
          <cell r="L343">
            <v>0</v>
          </cell>
          <cell r="M343">
            <v>-1739523</v>
          </cell>
        </row>
        <row r="344">
          <cell r="A344" t="str">
            <v>2-ExpenseO&amp;MInternal SettlementsHoldg Fin</v>
          </cell>
          <cell r="B344" t="str">
            <v>2-Expense</v>
          </cell>
          <cell r="D344" t="str">
            <v>O&amp;M</v>
          </cell>
          <cell r="E344" t="str">
            <v>Internal Settlements</v>
          </cell>
          <cell r="F344" t="str">
            <v>Holdg Fin</v>
          </cell>
          <cell r="G344">
            <v>7.2759576141834308E-12</v>
          </cell>
          <cell r="H344">
            <v>0</v>
          </cell>
          <cell r="I344">
            <v>0</v>
          </cell>
          <cell r="J344">
            <v>-7.2759576141834308E-12</v>
          </cell>
          <cell r="K344">
            <v>0</v>
          </cell>
          <cell r="L344">
            <v>0</v>
          </cell>
          <cell r="M344">
            <v>2512</v>
          </cell>
        </row>
        <row r="345">
          <cell r="A345" t="str">
            <v>2-ExpenseO&amp;MInternal SettlementsHR</v>
          </cell>
          <cell r="B345" t="str">
            <v>2-Expense</v>
          </cell>
          <cell r="D345" t="str">
            <v>O&amp;M</v>
          </cell>
          <cell r="E345" t="str">
            <v>Internal Settlements</v>
          </cell>
          <cell r="F345" t="str">
            <v>HR</v>
          </cell>
          <cell r="G345">
            <v>8.0149220593739301E-12</v>
          </cell>
          <cell r="H345">
            <v>0</v>
          </cell>
          <cell r="I345">
            <v>243.17</v>
          </cell>
          <cell r="J345">
            <v>0.15000000001816099</v>
          </cell>
          <cell r="K345">
            <v>0</v>
          </cell>
          <cell r="L345">
            <v>0</v>
          </cell>
          <cell r="M345">
            <v>3421</v>
          </cell>
        </row>
        <row r="346">
          <cell r="A346" t="str">
            <v>2-ExpenseO&amp;MInternal SettlementsInt Audit/ Control</v>
          </cell>
          <cell r="B346" t="str">
            <v>2-Expense</v>
          </cell>
          <cell r="D346" t="str">
            <v>O&amp;M</v>
          </cell>
          <cell r="E346" t="str">
            <v>Internal Settlements</v>
          </cell>
          <cell r="F346" t="str">
            <v>Int Audit/ Control</v>
          </cell>
          <cell r="G346">
            <v>7.2759576141834308E-12</v>
          </cell>
          <cell r="H346">
            <v>0</v>
          </cell>
          <cell r="I346">
            <v>0</v>
          </cell>
          <cell r="J346">
            <v>-2.18278728425503E-11</v>
          </cell>
          <cell r="K346">
            <v>0</v>
          </cell>
          <cell r="L346">
            <v>0</v>
          </cell>
          <cell r="M346">
            <v>1</v>
          </cell>
        </row>
        <row r="347">
          <cell r="A347" t="str">
            <v>2-ExpenseO&amp;MInternal SettlementsInv Rel</v>
          </cell>
          <cell r="B347" t="str">
            <v>2-Expense</v>
          </cell>
          <cell r="D347" t="str">
            <v>O&amp;M</v>
          </cell>
          <cell r="E347" t="str">
            <v>Internal Settlements</v>
          </cell>
          <cell r="F347" t="str">
            <v>Inv Rel</v>
          </cell>
          <cell r="G347">
            <v>0</v>
          </cell>
          <cell r="H347">
            <v>0</v>
          </cell>
          <cell r="I347">
            <v>0</v>
          </cell>
          <cell r="J347">
            <v>7.2759576141834308E-12</v>
          </cell>
          <cell r="K347">
            <v>0</v>
          </cell>
          <cell r="L347">
            <v>0</v>
          </cell>
          <cell r="M347">
            <v>0</v>
          </cell>
        </row>
        <row r="348">
          <cell r="A348" t="str">
            <v>2-ExpenseO&amp;MInternal SettlementsIT</v>
          </cell>
          <cell r="B348" t="str">
            <v>2-Expense</v>
          </cell>
          <cell r="D348" t="str">
            <v>O&amp;M</v>
          </cell>
          <cell r="E348" t="str">
            <v>Internal Settlements</v>
          </cell>
          <cell r="F348" t="str">
            <v>IT</v>
          </cell>
          <cell r="G348">
            <v>61.529999999882399</v>
          </cell>
          <cell r="H348">
            <v>0</v>
          </cell>
          <cell r="I348">
            <v>-82033.119999999995</v>
          </cell>
          <cell r="J348">
            <v>41394.2699999994</v>
          </cell>
          <cell r="K348">
            <v>0</v>
          </cell>
          <cell r="L348">
            <v>0</v>
          </cell>
          <cell r="M348">
            <v>-841947</v>
          </cell>
        </row>
        <row r="349">
          <cell r="A349" t="str">
            <v>2-ExpenseO&amp;MInternal SettlementsLaw</v>
          </cell>
          <cell r="B349" t="str">
            <v>2-Expense</v>
          </cell>
          <cell r="D349" t="str">
            <v>O&amp;M</v>
          </cell>
          <cell r="E349" t="str">
            <v>Internal Settlements</v>
          </cell>
          <cell r="F349" t="str">
            <v>Law</v>
          </cell>
          <cell r="G349">
            <v>1.45519152283669E-11</v>
          </cell>
          <cell r="H349">
            <v>0</v>
          </cell>
          <cell r="I349">
            <v>9000</v>
          </cell>
          <cell r="J349">
            <v>-392.32000000018098</v>
          </cell>
          <cell r="K349">
            <v>0</v>
          </cell>
          <cell r="L349">
            <v>0</v>
          </cell>
          <cell r="M349">
            <v>46110</v>
          </cell>
        </row>
        <row r="350">
          <cell r="A350" t="str">
            <v>2-ExpenseO&amp;MInternal SettlementsMisc Acct</v>
          </cell>
          <cell r="B350" t="str">
            <v>2-Expense</v>
          </cell>
          <cell r="D350" t="str">
            <v>O&amp;M</v>
          </cell>
          <cell r="E350" t="str">
            <v>Internal Settlements</v>
          </cell>
          <cell r="F350" t="str">
            <v>Misc Acct</v>
          </cell>
          <cell r="G350">
            <v>-663445.99</v>
          </cell>
          <cell r="H350">
            <v>0</v>
          </cell>
          <cell r="I350">
            <v>0</v>
          </cell>
          <cell r="J350">
            <v>1077130.73</v>
          </cell>
          <cell r="K350">
            <v>0</v>
          </cell>
          <cell r="L350">
            <v>0</v>
          </cell>
          <cell r="M350">
            <v>1740577</v>
          </cell>
        </row>
        <row r="351">
          <cell r="A351" t="str">
            <v>2-ExpenseO&amp;MInternal SettlementsNERC</v>
          </cell>
          <cell r="B351" t="str">
            <v>2-Expense</v>
          </cell>
          <cell r="D351" t="str">
            <v>O&amp;M</v>
          </cell>
          <cell r="E351" t="str">
            <v>Internal Settlements</v>
          </cell>
          <cell r="F351" t="str">
            <v>NERC</v>
          </cell>
          <cell r="G351">
            <v>3.6379788070917101E-12</v>
          </cell>
          <cell r="H351">
            <v>0</v>
          </cell>
          <cell r="I351">
            <v>0</v>
          </cell>
          <cell r="J351">
            <v>1.0459189070388701E-11</v>
          </cell>
          <cell r="K351">
            <v>0</v>
          </cell>
          <cell r="L351">
            <v>0</v>
          </cell>
          <cell r="M351">
            <v>0</v>
          </cell>
        </row>
        <row r="352">
          <cell r="A352" t="str">
            <v>2-ExpenseO&amp;MInternal SettlementsPayroll AP</v>
          </cell>
          <cell r="B352" t="str">
            <v>2-Expense</v>
          </cell>
          <cell r="D352" t="str">
            <v>O&amp;M</v>
          </cell>
          <cell r="E352" t="str">
            <v>Internal Settlements</v>
          </cell>
          <cell r="F352" t="str">
            <v>Payroll AP</v>
          </cell>
          <cell r="G352">
            <v>-3.12638803734444E-12</v>
          </cell>
          <cell r="H352">
            <v>0</v>
          </cell>
          <cell r="I352">
            <v>0</v>
          </cell>
          <cell r="J352">
            <v>2.8109070626669599E-11</v>
          </cell>
          <cell r="K352">
            <v>0</v>
          </cell>
          <cell r="L352">
            <v>0</v>
          </cell>
          <cell r="M352">
            <v>-1428</v>
          </cell>
        </row>
        <row r="353">
          <cell r="A353" t="str">
            <v>2-ExpenseO&amp;MInternal SettlementsProcmt</v>
          </cell>
          <cell r="B353" t="str">
            <v>2-Expense</v>
          </cell>
          <cell r="D353" t="str">
            <v>O&amp;M</v>
          </cell>
          <cell r="E353" t="str">
            <v>Internal Settlements</v>
          </cell>
          <cell r="F353" t="str">
            <v>Procmt</v>
          </cell>
          <cell r="G353">
            <v>1.45519152283669E-11</v>
          </cell>
          <cell r="H353">
            <v>0</v>
          </cell>
          <cell r="I353">
            <v>95.15</v>
          </cell>
          <cell r="J353">
            <v>9.0000000101863403E-2</v>
          </cell>
          <cell r="K353">
            <v>0</v>
          </cell>
          <cell r="L353">
            <v>0</v>
          </cell>
          <cell r="M353">
            <v>1152</v>
          </cell>
        </row>
        <row r="354">
          <cell r="A354" t="str">
            <v>2-ExpenseO&amp;MInternal SettlementsPSE&amp;G Fin</v>
          </cell>
          <cell r="B354" t="str">
            <v>2-Expense</v>
          </cell>
          <cell r="D354" t="str">
            <v>O&amp;M</v>
          </cell>
          <cell r="E354" t="str">
            <v>Internal Settlements</v>
          </cell>
          <cell r="F354" t="str">
            <v>PSE&amp;G Fin</v>
          </cell>
          <cell r="G354">
            <v>-1.47792889038101E-12</v>
          </cell>
          <cell r="H354">
            <v>0</v>
          </cell>
          <cell r="I354">
            <v>0</v>
          </cell>
          <cell r="J354">
            <v>2.18278728425503E-11</v>
          </cell>
          <cell r="K354">
            <v>0</v>
          </cell>
          <cell r="L354">
            <v>0</v>
          </cell>
          <cell r="M354">
            <v>-2338</v>
          </cell>
        </row>
        <row r="355">
          <cell r="A355" t="str">
            <v>2-ExpenseO&amp;MInternal SettlementsPub Affr</v>
          </cell>
          <cell r="B355" t="str">
            <v>2-Expense</v>
          </cell>
          <cell r="D355" t="str">
            <v>O&amp;M</v>
          </cell>
          <cell r="E355" t="str">
            <v>Internal Settlements</v>
          </cell>
          <cell r="F355" t="str">
            <v>Pub Affr</v>
          </cell>
          <cell r="G355">
            <v>2578.56000000002</v>
          </cell>
          <cell r="H355">
            <v>0</v>
          </cell>
          <cell r="I355">
            <v>148.01</v>
          </cell>
          <cell r="J355">
            <v>-4419991.66</v>
          </cell>
          <cell r="K355">
            <v>0</v>
          </cell>
          <cell r="L355">
            <v>0</v>
          </cell>
          <cell r="M355">
            <v>-4423182</v>
          </cell>
        </row>
        <row r="356">
          <cell r="A356" t="str">
            <v>2-ExpenseO&amp;MInternal SettlementsPwr Fin</v>
          </cell>
          <cell r="B356" t="str">
            <v>2-Expense</v>
          </cell>
          <cell r="D356" t="str">
            <v>O&amp;M</v>
          </cell>
          <cell r="E356" t="str">
            <v>Internal Settlements</v>
          </cell>
          <cell r="F356" t="str">
            <v>Pwr Fin</v>
          </cell>
          <cell r="G356">
            <v>1297.6599999999901</v>
          </cell>
          <cell r="H356">
            <v>0</v>
          </cell>
          <cell r="I356">
            <v>0</v>
          </cell>
          <cell r="J356">
            <v>20363.28</v>
          </cell>
          <cell r="K356">
            <v>0</v>
          </cell>
          <cell r="L356">
            <v>0</v>
          </cell>
          <cell r="M356">
            <v>23077</v>
          </cell>
        </row>
        <row r="357">
          <cell r="A357" t="str">
            <v>2-ExpenseO&amp;MInternal SettlementsRec Mgmt</v>
          </cell>
          <cell r="B357" t="str">
            <v>2-Expense</v>
          </cell>
          <cell r="D357" t="str">
            <v>O&amp;M</v>
          </cell>
          <cell r="E357" t="str">
            <v>Internal Settlements</v>
          </cell>
          <cell r="F357" t="str">
            <v>Rec Mgmt</v>
          </cell>
          <cell r="G357">
            <v>-6.3664629124105001E-12</v>
          </cell>
          <cell r="H357">
            <v>0</v>
          </cell>
          <cell r="I357">
            <v>31.72</v>
          </cell>
          <cell r="J357">
            <v>1.9999999985448099E-2</v>
          </cell>
          <cell r="K357">
            <v>0</v>
          </cell>
          <cell r="L357">
            <v>0</v>
          </cell>
          <cell r="M357">
            <v>53</v>
          </cell>
        </row>
        <row r="358">
          <cell r="A358" t="str">
            <v>2-ExpenseO&amp;MInternal SettlementsResidual</v>
          </cell>
          <cell r="B358" t="str">
            <v>2-Expense</v>
          </cell>
          <cell r="D358" t="str">
            <v>O&amp;M</v>
          </cell>
          <cell r="E358" t="str">
            <v>Internal Settlements</v>
          </cell>
          <cell r="F358" t="str">
            <v>Residual</v>
          </cell>
          <cell r="G358">
            <v>0</v>
          </cell>
          <cell r="H358">
            <v>0</v>
          </cell>
          <cell r="I358">
            <v>0</v>
          </cell>
          <cell r="J358">
            <v>-1054</v>
          </cell>
          <cell r="K358">
            <v>0</v>
          </cell>
          <cell r="L358">
            <v>0</v>
          </cell>
          <cell r="M358">
            <v>-1054</v>
          </cell>
        </row>
        <row r="359">
          <cell r="A359" t="str">
            <v>2-ExpenseO&amp;MInternal SettlementsSC Fin</v>
          </cell>
          <cell r="B359" t="str">
            <v>2-Expense</v>
          </cell>
          <cell r="D359" t="str">
            <v>O&amp;M</v>
          </cell>
          <cell r="E359" t="str">
            <v>Internal Settlements</v>
          </cell>
          <cell r="F359" t="str">
            <v>SC Fin</v>
          </cell>
          <cell r="G359">
            <v>-2.2737367544323201E-13</v>
          </cell>
          <cell r="H359">
            <v>0</v>
          </cell>
          <cell r="I359">
            <v>0</v>
          </cell>
          <cell r="J359">
            <v>-6.3664629124105001E-12</v>
          </cell>
          <cell r="K359">
            <v>0</v>
          </cell>
          <cell r="L359">
            <v>0</v>
          </cell>
          <cell r="M359">
            <v>-15218</v>
          </cell>
        </row>
        <row r="360">
          <cell r="A360" t="str">
            <v>2-ExpenseO&amp;MInternal SettlementsTreas</v>
          </cell>
          <cell r="B360" t="str">
            <v>2-Expense</v>
          </cell>
          <cell r="D360" t="str">
            <v>O&amp;M</v>
          </cell>
          <cell r="E360" t="str">
            <v>Internal Settlements</v>
          </cell>
          <cell r="F360" t="str">
            <v>Treas</v>
          </cell>
          <cell r="G360">
            <v>1.43813849717844E-11</v>
          </cell>
          <cell r="H360">
            <v>0</v>
          </cell>
          <cell r="I360">
            <v>22191.97</v>
          </cell>
          <cell r="J360">
            <v>-788.16999999995699</v>
          </cell>
          <cell r="K360">
            <v>0</v>
          </cell>
          <cell r="L360">
            <v>0</v>
          </cell>
          <cell r="M360">
            <v>-75482</v>
          </cell>
        </row>
        <row r="361">
          <cell r="A361" t="str">
            <v>2-ExpenseO&amp;MInternal SettlementsV&amp;P</v>
          </cell>
          <cell r="B361" t="str">
            <v>2-Expense</v>
          </cell>
          <cell r="D361" t="str">
            <v>O&amp;M</v>
          </cell>
          <cell r="E361" t="str">
            <v>Internal Settlements</v>
          </cell>
          <cell r="F361" t="str">
            <v>V&amp;P</v>
          </cell>
          <cell r="G361">
            <v>7.2759576141834308E-12</v>
          </cell>
          <cell r="H361">
            <v>0</v>
          </cell>
          <cell r="I361">
            <v>0</v>
          </cell>
          <cell r="J361">
            <v>-2.18278728425503E-11</v>
          </cell>
          <cell r="K361">
            <v>0</v>
          </cell>
          <cell r="L361">
            <v>0</v>
          </cell>
          <cell r="M361">
            <v>-1859</v>
          </cell>
        </row>
        <row r="362">
          <cell r="A362" t="str">
            <v>2-ExpenseO&amp;MIT ToolkitASD</v>
          </cell>
          <cell r="B362" t="str">
            <v>2-Expense</v>
          </cell>
          <cell r="D362" t="str">
            <v>O&amp;M</v>
          </cell>
          <cell r="E362" t="str">
            <v>IT Toolkit</v>
          </cell>
          <cell r="F362" t="str">
            <v>ASD</v>
          </cell>
          <cell r="G362">
            <v>2511.25</v>
          </cell>
          <cell r="H362">
            <v>2878</v>
          </cell>
          <cell r="I362">
            <v>2747</v>
          </cell>
          <cell r="J362">
            <v>18234.29</v>
          </cell>
          <cell r="K362">
            <v>20149</v>
          </cell>
          <cell r="L362">
            <v>34533</v>
          </cell>
          <cell r="M362">
            <v>32205</v>
          </cell>
        </row>
        <row r="363">
          <cell r="A363" t="str">
            <v>2-ExpenseO&amp;MIT ToolkitBAR</v>
          </cell>
          <cell r="B363" t="str">
            <v>2-Expense</v>
          </cell>
          <cell r="D363" t="str">
            <v>O&amp;M</v>
          </cell>
          <cell r="E363" t="str">
            <v>IT Toolkit</v>
          </cell>
          <cell r="F363" t="str">
            <v>BAR</v>
          </cell>
          <cell r="G363">
            <v>4061.43</v>
          </cell>
          <cell r="H363">
            <v>3181</v>
          </cell>
          <cell r="I363">
            <v>4000</v>
          </cell>
          <cell r="J363">
            <v>26235.37</v>
          </cell>
          <cell r="K363">
            <v>22267</v>
          </cell>
          <cell r="L363">
            <v>38176</v>
          </cell>
          <cell r="M363">
            <v>44194</v>
          </cell>
        </row>
        <row r="364">
          <cell r="A364" t="str">
            <v>2-ExpenseO&amp;MIT ToolkitComm Adv</v>
          </cell>
          <cell r="B364" t="str">
            <v>2-Expense</v>
          </cell>
          <cell r="D364" t="str">
            <v>O&amp;M</v>
          </cell>
          <cell r="E364" t="str">
            <v>IT Toolkit</v>
          </cell>
          <cell r="F364" t="str">
            <v>Comm Adv</v>
          </cell>
          <cell r="G364">
            <v>1618.58</v>
          </cell>
          <cell r="H364">
            <v>1896</v>
          </cell>
          <cell r="I364">
            <v>1683</v>
          </cell>
          <cell r="J364">
            <v>11763.66</v>
          </cell>
          <cell r="K364">
            <v>13272</v>
          </cell>
          <cell r="L364">
            <v>22741</v>
          </cell>
          <cell r="M364">
            <v>20243</v>
          </cell>
        </row>
        <row r="365">
          <cell r="A365" t="str">
            <v>2-ExpenseO&amp;MIT ToolkitCorp Dev</v>
          </cell>
          <cell r="B365" t="str">
            <v>2-Expense</v>
          </cell>
          <cell r="D365" t="str">
            <v>O&amp;M</v>
          </cell>
          <cell r="E365" t="str">
            <v>IT Toolkit</v>
          </cell>
          <cell r="F365" t="str">
            <v>Corp Dev</v>
          </cell>
          <cell r="G365">
            <v>280.95999999999998</v>
          </cell>
          <cell r="H365">
            <v>318</v>
          </cell>
          <cell r="I365">
            <v>273</v>
          </cell>
          <cell r="J365">
            <v>2514.2199999999998</v>
          </cell>
          <cell r="K365">
            <v>2229</v>
          </cell>
          <cell r="L365">
            <v>3811</v>
          </cell>
          <cell r="M365">
            <v>4691</v>
          </cell>
        </row>
        <row r="366">
          <cell r="A366" t="str">
            <v>2-ExpenseO&amp;MIT ToolkitCorp Secr</v>
          </cell>
          <cell r="B366" t="str">
            <v>2-Expense</v>
          </cell>
          <cell r="D366" t="str">
            <v>O&amp;M</v>
          </cell>
          <cell r="E366" t="str">
            <v>IT Toolkit</v>
          </cell>
          <cell r="F366" t="str">
            <v>Corp Secr</v>
          </cell>
          <cell r="G366">
            <v>352.43</v>
          </cell>
          <cell r="H366">
            <v>189</v>
          </cell>
          <cell r="I366">
            <v>355</v>
          </cell>
          <cell r="J366">
            <v>2369.13</v>
          </cell>
          <cell r="K366">
            <v>1322</v>
          </cell>
          <cell r="L366">
            <v>2263</v>
          </cell>
          <cell r="M366">
            <v>4147</v>
          </cell>
        </row>
        <row r="367">
          <cell r="A367" t="str">
            <v>2-ExpenseO&amp;MIT ToolkitCorp Strat</v>
          </cell>
          <cell r="B367" t="str">
            <v>2-Expense</v>
          </cell>
          <cell r="D367" t="str">
            <v>O&amp;M</v>
          </cell>
          <cell r="E367" t="str">
            <v>IT Toolkit</v>
          </cell>
          <cell r="F367" t="str">
            <v>Corp Strat</v>
          </cell>
          <cell r="G367">
            <v>574.34</v>
          </cell>
          <cell r="H367">
            <v>455</v>
          </cell>
          <cell r="I367">
            <v>571</v>
          </cell>
          <cell r="J367">
            <v>3951.85</v>
          </cell>
          <cell r="K367">
            <v>3184</v>
          </cell>
          <cell r="L367">
            <v>5455</v>
          </cell>
          <cell r="M367">
            <v>6804</v>
          </cell>
        </row>
        <row r="368">
          <cell r="A368" t="str">
            <v>2-ExpenseO&amp;MIT ToolkitERM</v>
          </cell>
          <cell r="B368" t="str">
            <v>2-Expense</v>
          </cell>
          <cell r="D368" t="str">
            <v>O&amp;M</v>
          </cell>
          <cell r="E368" t="str">
            <v>IT Toolkit</v>
          </cell>
          <cell r="F368" t="str">
            <v>ERM</v>
          </cell>
          <cell r="G368">
            <v>906.74</v>
          </cell>
          <cell r="H368">
            <v>984</v>
          </cell>
          <cell r="I368">
            <v>984.26</v>
          </cell>
          <cell r="J368">
            <v>6529.34</v>
          </cell>
          <cell r="K368">
            <v>6890</v>
          </cell>
          <cell r="L368">
            <v>11812</v>
          </cell>
          <cell r="M368">
            <v>11529</v>
          </cell>
        </row>
        <row r="369">
          <cell r="A369" t="str">
            <v>2-ExpenseO&amp;MIT ToolkitExec</v>
          </cell>
          <cell r="B369" t="str">
            <v>2-Expense</v>
          </cell>
          <cell r="D369" t="str">
            <v>O&amp;M</v>
          </cell>
          <cell r="E369" t="str">
            <v>IT Toolkit</v>
          </cell>
          <cell r="F369" t="str">
            <v>Exec</v>
          </cell>
          <cell r="G369">
            <v>843.31</v>
          </cell>
          <cell r="H369">
            <v>821</v>
          </cell>
          <cell r="I369">
            <v>774</v>
          </cell>
          <cell r="J369">
            <v>5361.78</v>
          </cell>
          <cell r="K369">
            <v>5749</v>
          </cell>
          <cell r="L369">
            <v>9855</v>
          </cell>
          <cell r="M369">
            <v>9162</v>
          </cell>
        </row>
        <row r="370">
          <cell r="A370" t="str">
            <v>2-ExpenseO&amp;MIT ToolkitHoldg Fin</v>
          </cell>
          <cell r="B370" t="str">
            <v>2-Expense</v>
          </cell>
          <cell r="D370" t="str">
            <v>O&amp;M</v>
          </cell>
          <cell r="E370" t="str">
            <v>IT Toolkit</v>
          </cell>
          <cell r="F370" t="str">
            <v>Holdg Fin</v>
          </cell>
          <cell r="G370">
            <v>52.97</v>
          </cell>
          <cell r="H370">
            <v>86</v>
          </cell>
          <cell r="I370">
            <v>53</v>
          </cell>
          <cell r="J370">
            <v>394.77</v>
          </cell>
          <cell r="K370">
            <v>603</v>
          </cell>
          <cell r="L370">
            <v>1033</v>
          </cell>
          <cell r="M370">
            <v>660</v>
          </cell>
        </row>
        <row r="371">
          <cell r="A371" t="str">
            <v>2-ExpenseO&amp;MIT ToolkitHR</v>
          </cell>
          <cell r="B371" t="str">
            <v>2-Expense</v>
          </cell>
          <cell r="D371" t="str">
            <v>O&amp;M</v>
          </cell>
          <cell r="E371" t="str">
            <v>IT Toolkit</v>
          </cell>
          <cell r="F371" t="str">
            <v>HR</v>
          </cell>
          <cell r="G371">
            <v>5434.1</v>
          </cell>
          <cell r="H371">
            <v>5637</v>
          </cell>
          <cell r="I371">
            <v>5488</v>
          </cell>
          <cell r="J371">
            <v>38141.74</v>
          </cell>
          <cell r="K371">
            <v>39458</v>
          </cell>
          <cell r="L371">
            <v>67639</v>
          </cell>
          <cell r="M371">
            <v>65636</v>
          </cell>
        </row>
        <row r="372">
          <cell r="A372" t="str">
            <v>2-ExpenseO&amp;MIT ToolkitInt Audit/ Control</v>
          </cell>
          <cell r="B372" t="str">
            <v>2-Expense</v>
          </cell>
          <cell r="D372" t="str">
            <v>O&amp;M</v>
          </cell>
          <cell r="E372" t="str">
            <v>IT Toolkit</v>
          </cell>
          <cell r="F372" t="str">
            <v>Int Audit/ Control</v>
          </cell>
          <cell r="G372">
            <v>694.92</v>
          </cell>
          <cell r="H372">
            <v>770</v>
          </cell>
          <cell r="I372">
            <v>729</v>
          </cell>
          <cell r="J372">
            <v>4885.03</v>
          </cell>
          <cell r="K372">
            <v>5389</v>
          </cell>
          <cell r="L372">
            <v>9231</v>
          </cell>
          <cell r="M372">
            <v>8697</v>
          </cell>
        </row>
        <row r="373">
          <cell r="A373" t="str">
            <v>2-ExpenseO&amp;MIT ToolkitInv Rel</v>
          </cell>
          <cell r="B373" t="str">
            <v>2-Expense</v>
          </cell>
          <cell r="D373" t="str">
            <v>O&amp;M</v>
          </cell>
          <cell r="E373" t="str">
            <v>IT Toolkit</v>
          </cell>
          <cell r="F373" t="str">
            <v>Inv Rel</v>
          </cell>
          <cell r="G373">
            <v>287.95999999999998</v>
          </cell>
          <cell r="H373">
            <v>593</v>
          </cell>
          <cell r="I373">
            <v>593.45000000000005</v>
          </cell>
          <cell r="J373">
            <v>2013.72</v>
          </cell>
          <cell r="K373">
            <v>4154</v>
          </cell>
          <cell r="L373">
            <v>7116</v>
          </cell>
          <cell r="M373">
            <v>5281</v>
          </cell>
        </row>
        <row r="374">
          <cell r="A374" t="str">
            <v>2-ExpenseO&amp;MIT ToolkitIT</v>
          </cell>
          <cell r="B374" t="str">
            <v>2-Expense</v>
          </cell>
          <cell r="D374" t="str">
            <v>O&amp;M</v>
          </cell>
          <cell r="E374" t="str">
            <v>IT Toolkit</v>
          </cell>
          <cell r="F374" t="str">
            <v>IT</v>
          </cell>
          <cell r="G374">
            <v>13690.3</v>
          </cell>
          <cell r="H374">
            <v>14255</v>
          </cell>
          <cell r="I374">
            <v>13665.68</v>
          </cell>
          <cell r="J374">
            <v>93722.27</v>
          </cell>
          <cell r="K374">
            <v>99783</v>
          </cell>
          <cell r="L374">
            <v>171056</v>
          </cell>
          <cell r="M374">
            <v>162026</v>
          </cell>
        </row>
        <row r="375">
          <cell r="A375" t="str">
            <v>2-ExpenseO&amp;MIT ToolkitLaw</v>
          </cell>
          <cell r="B375" t="str">
            <v>2-Expense</v>
          </cell>
          <cell r="D375" t="str">
            <v>O&amp;M</v>
          </cell>
          <cell r="E375" t="str">
            <v>IT Toolkit</v>
          </cell>
          <cell r="F375" t="str">
            <v>Law</v>
          </cell>
          <cell r="G375">
            <v>3842.89</v>
          </cell>
          <cell r="H375">
            <v>4741</v>
          </cell>
          <cell r="I375">
            <v>4155</v>
          </cell>
          <cell r="J375">
            <v>27869.24</v>
          </cell>
          <cell r="K375">
            <v>33184</v>
          </cell>
          <cell r="L375">
            <v>56886</v>
          </cell>
          <cell r="M375">
            <v>48956</v>
          </cell>
        </row>
        <row r="376">
          <cell r="A376" t="str">
            <v>2-ExpenseO&amp;MIT ToolkitPayroll AP</v>
          </cell>
          <cell r="B376" t="str">
            <v>2-Expense</v>
          </cell>
          <cell r="D376" t="str">
            <v>O&amp;M</v>
          </cell>
          <cell r="E376" t="str">
            <v>IT Toolkit</v>
          </cell>
          <cell r="F376" t="str">
            <v>Payroll AP</v>
          </cell>
          <cell r="G376">
            <v>584.63</v>
          </cell>
          <cell r="H376">
            <v>682</v>
          </cell>
          <cell r="I376">
            <v>597</v>
          </cell>
          <cell r="J376">
            <v>4153.8999999999996</v>
          </cell>
          <cell r="K376">
            <v>4775</v>
          </cell>
          <cell r="L376">
            <v>8185</v>
          </cell>
          <cell r="M376">
            <v>7151</v>
          </cell>
        </row>
        <row r="377">
          <cell r="A377" t="str">
            <v>2-ExpenseO&amp;MIT ToolkitProcmt</v>
          </cell>
          <cell r="B377" t="str">
            <v>2-Expense</v>
          </cell>
          <cell r="D377" t="str">
            <v>O&amp;M</v>
          </cell>
          <cell r="E377" t="str">
            <v>IT Toolkit</v>
          </cell>
          <cell r="F377" t="str">
            <v>Procmt</v>
          </cell>
          <cell r="G377">
            <v>4937.7</v>
          </cell>
          <cell r="H377">
            <v>5529</v>
          </cell>
          <cell r="I377">
            <v>5549</v>
          </cell>
          <cell r="J377">
            <v>37020.15</v>
          </cell>
          <cell r="K377">
            <v>38702</v>
          </cell>
          <cell r="L377">
            <v>66397</v>
          </cell>
          <cell r="M377">
            <v>66390</v>
          </cell>
        </row>
        <row r="378">
          <cell r="A378" t="str">
            <v>2-ExpenseO&amp;MIT ToolkitPSE&amp;G Fin</v>
          </cell>
          <cell r="B378" t="str">
            <v>2-Expense</v>
          </cell>
          <cell r="D378" t="str">
            <v>O&amp;M</v>
          </cell>
          <cell r="E378" t="str">
            <v>IT Toolkit</v>
          </cell>
          <cell r="F378" t="str">
            <v>PSE&amp;G Fin</v>
          </cell>
          <cell r="G378">
            <v>1555.4</v>
          </cell>
          <cell r="H378">
            <v>1947</v>
          </cell>
          <cell r="I378">
            <v>1946.73</v>
          </cell>
          <cell r="J378">
            <v>11530.95</v>
          </cell>
          <cell r="K378">
            <v>13627</v>
          </cell>
          <cell r="L378">
            <v>23335</v>
          </cell>
          <cell r="M378">
            <v>21630</v>
          </cell>
        </row>
        <row r="379">
          <cell r="A379" t="str">
            <v>2-ExpenseO&amp;MIT ToolkitPub Affr</v>
          </cell>
          <cell r="B379" t="str">
            <v>2-Expense</v>
          </cell>
          <cell r="D379" t="str">
            <v>O&amp;M</v>
          </cell>
          <cell r="E379" t="str">
            <v>IT Toolkit</v>
          </cell>
          <cell r="F379" t="str">
            <v>Pub Affr</v>
          </cell>
          <cell r="G379">
            <v>2532.0700000000002</v>
          </cell>
          <cell r="H379">
            <v>2850</v>
          </cell>
          <cell r="I379">
            <v>3101</v>
          </cell>
          <cell r="J379">
            <v>20920.650000000001</v>
          </cell>
          <cell r="K379">
            <v>19950</v>
          </cell>
          <cell r="L379">
            <v>34201</v>
          </cell>
          <cell r="M379">
            <v>36995</v>
          </cell>
        </row>
        <row r="380">
          <cell r="A380" t="str">
            <v>2-ExpenseO&amp;MIT ToolkitPwr Fin</v>
          </cell>
          <cell r="B380" t="str">
            <v>2-Expense</v>
          </cell>
          <cell r="D380" t="str">
            <v>O&amp;M</v>
          </cell>
          <cell r="E380" t="str">
            <v>IT Toolkit</v>
          </cell>
          <cell r="F380" t="str">
            <v>Pwr Fin</v>
          </cell>
          <cell r="G380">
            <v>2734.11</v>
          </cell>
          <cell r="H380">
            <v>3085</v>
          </cell>
          <cell r="I380">
            <v>3084.51</v>
          </cell>
          <cell r="J380">
            <v>20504.59</v>
          </cell>
          <cell r="K380">
            <v>21592</v>
          </cell>
          <cell r="L380">
            <v>37016</v>
          </cell>
          <cell r="M380">
            <v>36280</v>
          </cell>
        </row>
        <row r="381">
          <cell r="A381" t="str">
            <v>2-ExpenseO&amp;MIT ToolkitRec Mgmt</v>
          </cell>
          <cell r="B381" t="str">
            <v>2-Expense</v>
          </cell>
          <cell r="D381" t="str">
            <v>O&amp;M</v>
          </cell>
          <cell r="E381" t="str">
            <v>IT Toolkit</v>
          </cell>
          <cell r="F381" t="str">
            <v>Rec Mgmt</v>
          </cell>
          <cell r="G381">
            <v>122.41</v>
          </cell>
          <cell r="H381">
            <v>175</v>
          </cell>
          <cell r="I381">
            <v>135</v>
          </cell>
          <cell r="J381">
            <v>909.83</v>
          </cell>
          <cell r="K381">
            <v>1224</v>
          </cell>
          <cell r="L381">
            <v>2095</v>
          </cell>
          <cell r="M381">
            <v>1597</v>
          </cell>
        </row>
        <row r="382">
          <cell r="A382" t="str">
            <v>2-ExpenseO&amp;MIT ToolkitSC Fin</v>
          </cell>
          <cell r="B382" t="str">
            <v>2-Expense</v>
          </cell>
          <cell r="D382" t="str">
            <v>O&amp;M</v>
          </cell>
          <cell r="E382" t="str">
            <v>IT Toolkit</v>
          </cell>
          <cell r="F382" t="str">
            <v>SC Fin</v>
          </cell>
          <cell r="G382">
            <v>584</v>
          </cell>
          <cell r="H382">
            <v>675</v>
          </cell>
          <cell r="I382">
            <v>559</v>
          </cell>
          <cell r="J382">
            <v>3868.37</v>
          </cell>
          <cell r="K382">
            <v>4725</v>
          </cell>
          <cell r="L382">
            <v>8097</v>
          </cell>
          <cell r="M382">
            <v>6638</v>
          </cell>
        </row>
        <row r="383">
          <cell r="A383" t="str">
            <v>2-ExpenseO&amp;MIT ToolkitTreas</v>
          </cell>
          <cell r="B383" t="str">
            <v>2-Expense</v>
          </cell>
          <cell r="D383" t="str">
            <v>O&amp;M</v>
          </cell>
          <cell r="E383" t="str">
            <v>IT Toolkit</v>
          </cell>
          <cell r="F383" t="str">
            <v>Treas</v>
          </cell>
          <cell r="G383">
            <v>2905.26</v>
          </cell>
          <cell r="H383">
            <v>2849</v>
          </cell>
          <cell r="I383">
            <v>2831.39</v>
          </cell>
          <cell r="J383">
            <v>20730.22</v>
          </cell>
          <cell r="K383">
            <v>19942</v>
          </cell>
          <cell r="L383">
            <v>34180</v>
          </cell>
          <cell r="M383">
            <v>34812</v>
          </cell>
        </row>
        <row r="384">
          <cell r="A384" t="str">
            <v>2-ExpenseO&amp;MIT ToolkitV&amp;P</v>
          </cell>
          <cell r="B384" t="str">
            <v>2-Expense</v>
          </cell>
          <cell r="D384" t="str">
            <v>O&amp;M</v>
          </cell>
          <cell r="E384" t="str">
            <v>IT Toolkit</v>
          </cell>
          <cell r="F384" t="str">
            <v>V&amp;P</v>
          </cell>
          <cell r="G384">
            <v>838.82</v>
          </cell>
          <cell r="H384">
            <v>589</v>
          </cell>
          <cell r="I384">
            <v>589.34</v>
          </cell>
          <cell r="J384">
            <v>5675</v>
          </cell>
          <cell r="K384">
            <v>4125</v>
          </cell>
          <cell r="L384">
            <v>7080</v>
          </cell>
          <cell r="M384">
            <v>8380</v>
          </cell>
        </row>
        <row r="385">
          <cell r="A385" t="str">
            <v>2-ExpenseO&amp;MMaterialASD</v>
          </cell>
          <cell r="B385" t="str">
            <v>2-Expense</v>
          </cell>
          <cell r="D385" t="str">
            <v>O&amp;M</v>
          </cell>
          <cell r="E385" t="str">
            <v>Material</v>
          </cell>
          <cell r="F385" t="str">
            <v>ASD</v>
          </cell>
          <cell r="G385">
            <v>1139.99</v>
          </cell>
          <cell r="H385">
            <v>500</v>
          </cell>
          <cell r="I385">
            <v>500</v>
          </cell>
          <cell r="J385">
            <v>2838.24</v>
          </cell>
          <cell r="K385">
            <v>7200</v>
          </cell>
          <cell r="L385">
            <v>15000</v>
          </cell>
          <cell r="M385">
            <v>7039</v>
          </cell>
        </row>
        <row r="386">
          <cell r="A386" t="str">
            <v>2-ExpenseO&amp;MMaterialBAR</v>
          </cell>
          <cell r="B386" t="str">
            <v>2-Expense</v>
          </cell>
          <cell r="D386" t="str">
            <v>O&amp;M</v>
          </cell>
          <cell r="E386" t="str">
            <v>Material</v>
          </cell>
          <cell r="F386" t="str">
            <v>BAR</v>
          </cell>
          <cell r="G386">
            <v>895.11</v>
          </cell>
          <cell r="H386">
            <v>4250</v>
          </cell>
          <cell r="I386">
            <v>2500</v>
          </cell>
          <cell r="J386">
            <v>27690.080000000002</v>
          </cell>
          <cell r="K386">
            <v>29750</v>
          </cell>
          <cell r="L386">
            <v>51000</v>
          </cell>
          <cell r="M386">
            <v>50816</v>
          </cell>
        </row>
        <row r="387">
          <cell r="A387" t="str">
            <v>2-ExpenseO&amp;MMaterialComm Adv</v>
          </cell>
          <cell r="B387" t="str">
            <v>2-Expense</v>
          </cell>
          <cell r="D387" t="str">
            <v>O&amp;M</v>
          </cell>
          <cell r="E387" t="str">
            <v>Material</v>
          </cell>
          <cell r="F387" t="str">
            <v>Comm Adv</v>
          </cell>
          <cell r="G387">
            <v>3111.65</v>
          </cell>
          <cell r="H387">
            <v>0</v>
          </cell>
          <cell r="I387">
            <v>0</v>
          </cell>
          <cell r="J387">
            <v>12354.93</v>
          </cell>
          <cell r="K387">
            <v>0</v>
          </cell>
          <cell r="L387">
            <v>0</v>
          </cell>
          <cell r="M387">
            <v>9243</v>
          </cell>
        </row>
        <row r="388">
          <cell r="A388" t="str">
            <v>2-ExpenseO&amp;MMaterialCorp Dev</v>
          </cell>
          <cell r="B388" t="str">
            <v>2-Expense</v>
          </cell>
          <cell r="D388" t="str">
            <v>O&amp;M</v>
          </cell>
          <cell r="E388" t="str">
            <v>Material</v>
          </cell>
          <cell r="F388" t="str">
            <v>Corp Dev</v>
          </cell>
          <cell r="G388">
            <v>0</v>
          </cell>
          <cell r="H388">
            <v>2083</v>
          </cell>
          <cell r="I388">
            <v>3386</v>
          </cell>
          <cell r="J388">
            <v>4.2</v>
          </cell>
          <cell r="K388">
            <v>14583</v>
          </cell>
          <cell r="L388">
            <v>25000</v>
          </cell>
          <cell r="M388">
            <v>25040</v>
          </cell>
        </row>
        <row r="389">
          <cell r="A389" t="str">
            <v>2-ExpenseO&amp;MMaterialCorp Secr</v>
          </cell>
          <cell r="B389" t="str">
            <v>2-Expense</v>
          </cell>
          <cell r="D389" t="str">
            <v>O&amp;M</v>
          </cell>
          <cell r="E389" t="str">
            <v>Material</v>
          </cell>
          <cell r="F389" t="str">
            <v>Corp Secr</v>
          </cell>
          <cell r="G389">
            <v>0</v>
          </cell>
          <cell r="H389">
            <v>83</v>
          </cell>
          <cell r="I389">
            <v>83.33</v>
          </cell>
          <cell r="J389">
            <v>7943.21</v>
          </cell>
          <cell r="K389">
            <v>583</v>
          </cell>
          <cell r="L389">
            <v>1000</v>
          </cell>
          <cell r="M389">
            <v>8843</v>
          </cell>
        </row>
        <row r="390">
          <cell r="A390" t="str">
            <v>2-ExpenseO&amp;MMaterialCorp Strat</v>
          </cell>
          <cell r="B390" t="str">
            <v>2-Expense</v>
          </cell>
          <cell r="D390" t="str">
            <v>O&amp;M</v>
          </cell>
          <cell r="E390" t="str">
            <v>Material</v>
          </cell>
          <cell r="F390" t="str">
            <v>Corp Strat</v>
          </cell>
          <cell r="G390">
            <v>0</v>
          </cell>
          <cell r="H390">
            <v>329</v>
          </cell>
          <cell r="I390">
            <v>328.69</v>
          </cell>
          <cell r="J390">
            <v>0</v>
          </cell>
          <cell r="K390">
            <v>2301</v>
          </cell>
          <cell r="L390">
            <v>3944</v>
          </cell>
          <cell r="M390">
            <v>4015</v>
          </cell>
        </row>
        <row r="391">
          <cell r="A391" t="str">
            <v>2-ExpenseO&amp;MMaterialERM</v>
          </cell>
          <cell r="B391" t="str">
            <v>2-Expense</v>
          </cell>
          <cell r="D391" t="str">
            <v>O&amp;M</v>
          </cell>
          <cell r="E391" t="str">
            <v>Material</v>
          </cell>
          <cell r="F391" t="str">
            <v>ERM</v>
          </cell>
          <cell r="G391">
            <v>0</v>
          </cell>
          <cell r="H391">
            <v>0</v>
          </cell>
          <cell r="I391">
            <v>0</v>
          </cell>
          <cell r="J391">
            <v>300.51</v>
          </cell>
          <cell r="K391">
            <v>0</v>
          </cell>
          <cell r="L391">
            <v>0</v>
          </cell>
          <cell r="M391">
            <v>301</v>
          </cell>
        </row>
        <row r="392">
          <cell r="A392" t="str">
            <v>2-ExpenseO&amp;MMaterialExec</v>
          </cell>
          <cell r="B392" t="str">
            <v>2-Expense</v>
          </cell>
          <cell r="D392" t="str">
            <v>O&amp;M</v>
          </cell>
          <cell r="E392" t="str">
            <v>Material</v>
          </cell>
          <cell r="F392" t="str">
            <v>Exec</v>
          </cell>
          <cell r="G392">
            <v>2400</v>
          </cell>
          <cell r="H392">
            <v>670</v>
          </cell>
          <cell r="I392">
            <v>670</v>
          </cell>
          <cell r="J392">
            <v>8790.09</v>
          </cell>
          <cell r="K392">
            <v>4690</v>
          </cell>
          <cell r="L392">
            <v>8000</v>
          </cell>
          <cell r="M392">
            <v>10370</v>
          </cell>
        </row>
        <row r="393">
          <cell r="A393" t="str">
            <v>2-ExpenseO&amp;MMaterialFringe</v>
          </cell>
          <cell r="B393" t="str">
            <v>2-Expense</v>
          </cell>
          <cell r="D393" t="str">
            <v>O&amp;M</v>
          </cell>
          <cell r="E393" t="str">
            <v>Material</v>
          </cell>
          <cell r="F393" t="str">
            <v>Fringe</v>
          </cell>
          <cell r="G393">
            <v>0</v>
          </cell>
          <cell r="H393">
            <v>0</v>
          </cell>
          <cell r="I393">
            <v>0</v>
          </cell>
          <cell r="J393">
            <v>1.2434497875801801E-14</v>
          </cell>
          <cell r="K393">
            <v>0</v>
          </cell>
          <cell r="L393">
            <v>0</v>
          </cell>
          <cell r="M393">
            <v>0</v>
          </cell>
        </row>
        <row r="394">
          <cell r="A394" t="str">
            <v>2-ExpenseO&amp;MMaterialHoldg Fin</v>
          </cell>
          <cell r="B394" t="str">
            <v>2-Expense</v>
          </cell>
          <cell r="D394" t="str">
            <v>O&amp;M</v>
          </cell>
          <cell r="E394" t="str">
            <v>Material</v>
          </cell>
          <cell r="F394" t="str">
            <v>Holdg Fin</v>
          </cell>
          <cell r="G394">
            <v>0</v>
          </cell>
          <cell r="H394">
            <v>0</v>
          </cell>
          <cell r="I394">
            <v>0</v>
          </cell>
          <cell r="J394">
            <v>69.72</v>
          </cell>
          <cell r="K394">
            <v>0</v>
          </cell>
          <cell r="L394">
            <v>0</v>
          </cell>
          <cell r="M394">
            <v>70</v>
          </cell>
        </row>
        <row r="395">
          <cell r="A395" t="str">
            <v>2-ExpenseO&amp;MMaterialHR</v>
          </cell>
          <cell r="B395" t="str">
            <v>2-Expense</v>
          </cell>
          <cell r="D395" t="str">
            <v>O&amp;M</v>
          </cell>
          <cell r="E395" t="str">
            <v>Material</v>
          </cell>
          <cell r="F395" t="str">
            <v>HR</v>
          </cell>
          <cell r="G395">
            <v>5476.16</v>
          </cell>
          <cell r="H395">
            <v>19275</v>
          </cell>
          <cell r="I395">
            <v>13000</v>
          </cell>
          <cell r="J395">
            <v>47715.33</v>
          </cell>
          <cell r="K395">
            <v>131925</v>
          </cell>
          <cell r="L395">
            <v>246000</v>
          </cell>
          <cell r="M395">
            <v>206239</v>
          </cell>
        </row>
        <row r="396">
          <cell r="A396" t="str">
            <v>2-ExpenseO&amp;MMaterialInt Audit/ Control</v>
          </cell>
          <cell r="B396" t="str">
            <v>2-Expense</v>
          </cell>
          <cell r="D396" t="str">
            <v>O&amp;M</v>
          </cell>
          <cell r="E396" t="str">
            <v>Material</v>
          </cell>
          <cell r="F396" t="str">
            <v>Int Audit/ Control</v>
          </cell>
          <cell r="G396">
            <v>49.11</v>
          </cell>
          <cell r="H396">
            <v>1105</v>
          </cell>
          <cell r="I396">
            <v>1105.33</v>
          </cell>
          <cell r="J396">
            <v>1355.19</v>
          </cell>
          <cell r="K396">
            <v>7737</v>
          </cell>
          <cell r="L396">
            <v>13265</v>
          </cell>
          <cell r="M396">
            <v>5265</v>
          </cell>
        </row>
        <row r="397">
          <cell r="A397" t="str">
            <v>2-ExpenseO&amp;MMaterialInv Rel</v>
          </cell>
          <cell r="B397" t="str">
            <v>2-Expense</v>
          </cell>
          <cell r="D397" t="str">
            <v>O&amp;M</v>
          </cell>
          <cell r="E397" t="str">
            <v>Material</v>
          </cell>
          <cell r="F397" t="str">
            <v>Inv Rel</v>
          </cell>
          <cell r="G397">
            <v>0</v>
          </cell>
          <cell r="H397">
            <v>2000</v>
          </cell>
          <cell r="I397">
            <v>3300</v>
          </cell>
          <cell r="J397">
            <v>297.74</v>
          </cell>
          <cell r="K397">
            <v>4000</v>
          </cell>
          <cell r="L397">
            <v>26000</v>
          </cell>
          <cell r="M397">
            <v>25598</v>
          </cell>
        </row>
        <row r="398">
          <cell r="A398" t="str">
            <v>2-ExpenseO&amp;MMaterialIT</v>
          </cell>
          <cell r="B398" t="str">
            <v>2-Expense</v>
          </cell>
          <cell r="D398" t="str">
            <v>O&amp;M</v>
          </cell>
          <cell r="E398" t="str">
            <v>Material</v>
          </cell>
          <cell r="F398" t="str">
            <v>IT</v>
          </cell>
          <cell r="G398">
            <v>442968.88000000099</v>
          </cell>
          <cell r="H398">
            <v>872024</v>
          </cell>
          <cell r="I398">
            <v>758110.03</v>
          </cell>
          <cell r="J398">
            <v>1859721.53999998</v>
          </cell>
          <cell r="K398">
            <v>5298910</v>
          </cell>
          <cell r="L398">
            <v>9360168</v>
          </cell>
          <cell r="M398">
            <v>6329328</v>
          </cell>
        </row>
        <row r="399">
          <cell r="A399" t="str">
            <v>2-ExpenseO&amp;MMaterialLaw</v>
          </cell>
          <cell r="B399" t="str">
            <v>2-Expense</v>
          </cell>
          <cell r="D399" t="str">
            <v>O&amp;M</v>
          </cell>
          <cell r="E399" t="str">
            <v>Material</v>
          </cell>
          <cell r="F399" t="str">
            <v>Law</v>
          </cell>
          <cell r="G399">
            <v>2680.73</v>
          </cell>
          <cell r="H399">
            <v>1292</v>
          </cell>
          <cell r="I399">
            <v>1291.67</v>
          </cell>
          <cell r="J399">
            <v>5613.84</v>
          </cell>
          <cell r="K399">
            <v>9042</v>
          </cell>
          <cell r="L399">
            <v>15500</v>
          </cell>
          <cell r="M399">
            <v>16000</v>
          </cell>
        </row>
        <row r="400">
          <cell r="A400" t="str">
            <v>2-ExpenseO&amp;MMaterialMisc Acct</v>
          </cell>
          <cell r="B400" t="str">
            <v>2-Expense</v>
          </cell>
          <cell r="D400" t="str">
            <v>O&amp;M</v>
          </cell>
          <cell r="E400" t="str">
            <v>Material</v>
          </cell>
          <cell r="F400" t="str">
            <v>Misc Acct</v>
          </cell>
          <cell r="G400">
            <v>7385.18</v>
          </cell>
          <cell r="H400">
            <v>0</v>
          </cell>
          <cell r="I400">
            <v>0</v>
          </cell>
          <cell r="J400">
            <v>45008.01</v>
          </cell>
          <cell r="K400">
            <v>0</v>
          </cell>
          <cell r="L400">
            <v>0</v>
          </cell>
          <cell r="M400">
            <v>37623</v>
          </cell>
        </row>
        <row r="401">
          <cell r="A401" t="str">
            <v>2-ExpenseO&amp;MMaterialNERC</v>
          </cell>
          <cell r="B401" t="str">
            <v>2-Expense</v>
          </cell>
          <cell r="D401" t="str">
            <v>O&amp;M</v>
          </cell>
          <cell r="E401" t="str">
            <v>Material</v>
          </cell>
          <cell r="F401" t="str">
            <v>NERC</v>
          </cell>
          <cell r="G401">
            <v>0</v>
          </cell>
          <cell r="H401">
            <v>125</v>
          </cell>
          <cell r="I401">
            <v>0</v>
          </cell>
          <cell r="J401">
            <v>1022.2</v>
          </cell>
          <cell r="K401">
            <v>875</v>
          </cell>
          <cell r="L401">
            <v>1500</v>
          </cell>
          <cell r="M401">
            <v>1672</v>
          </cell>
        </row>
        <row r="402">
          <cell r="A402" t="str">
            <v>2-ExpenseO&amp;MMaterialPayroll AP</v>
          </cell>
          <cell r="B402" t="str">
            <v>2-Expense</v>
          </cell>
          <cell r="D402" t="str">
            <v>O&amp;M</v>
          </cell>
          <cell r="E402" t="str">
            <v>Material</v>
          </cell>
          <cell r="F402" t="str">
            <v>Payroll AP</v>
          </cell>
          <cell r="G402">
            <v>469.61</v>
          </cell>
          <cell r="H402">
            <v>0</v>
          </cell>
          <cell r="I402">
            <v>0</v>
          </cell>
          <cell r="J402">
            <v>482.45</v>
          </cell>
          <cell r="K402">
            <v>0</v>
          </cell>
          <cell r="L402">
            <v>0</v>
          </cell>
          <cell r="M402">
            <v>13</v>
          </cell>
        </row>
        <row r="403">
          <cell r="A403" t="str">
            <v>2-ExpenseO&amp;MMaterialProcmt</v>
          </cell>
          <cell r="B403" t="str">
            <v>2-Expense</v>
          </cell>
          <cell r="D403" t="str">
            <v>O&amp;M</v>
          </cell>
          <cell r="E403" t="str">
            <v>Material</v>
          </cell>
          <cell r="F403" t="str">
            <v>Procmt</v>
          </cell>
          <cell r="G403">
            <v>2450.5</v>
          </cell>
          <cell r="H403">
            <v>1009</v>
          </cell>
          <cell r="I403">
            <v>1008.81</v>
          </cell>
          <cell r="J403">
            <v>10582.99</v>
          </cell>
          <cell r="K403">
            <v>7711</v>
          </cell>
          <cell r="L403">
            <v>13135</v>
          </cell>
          <cell r="M403">
            <v>13135</v>
          </cell>
        </row>
        <row r="404">
          <cell r="A404" t="str">
            <v>2-ExpenseO&amp;MMaterialPSE&amp;G Fin</v>
          </cell>
          <cell r="B404" t="str">
            <v>2-Expense</v>
          </cell>
          <cell r="D404" t="str">
            <v>O&amp;M</v>
          </cell>
          <cell r="E404" t="str">
            <v>Material</v>
          </cell>
          <cell r="F404" t="str">
            <v>PSE&amp;G Fin</v>
          </cell>
          <cell r="G404">
            <v>-28.88</v>
          </cell>
          <cell r="H404">
            <v>450</v>
          </cell>
          <cell r="I404">
            <v>650</v>
          </cell>
          <cell r="J404">
            <v>1537.22</v>
          </cell>
          <cell r="K404">
            <v>3250</v>
          </cell>
          <cell r="L404">
            <v>6000</v>
          </cell>
          <cell r="M404">
            <v>6000</v>
          </cell>
        </row>
        <row r="405">
          <cell r="A405" t="str">
            <v>2-ExpenseO&amp;MMaterialPub Affr</v>
          </cell>
          <cell r="B405" t="str">
            <v>2-Expense</v>
          </cell>
          <cell r="D405" t="str">
            <v>O&amp;M</v>
          </cell>
          <cell r="E405" t="str">
            <v>Material</v>
          </cell>
          <cell r="F405" t="str">
            <v>Pub Affr</v>
          </cell>
          <cell r="G405">
            <v>1439.47</v>
          </cell>
          <cell r="H405">
            <v>0</v>
          </cell>
          <cell r="I405">
            <v>0</v>
          </cell>
          <cell r="J405">
            <v>14960.91</v>
          </cell>
          <cell r="K405">
            <v>0</v>
          </cell>
          <cell r="L405">
            <v>0</v>
          </cell>
          <cell r="M405">
            <v>9673</v>
          </cell>
        </row>
        <row r="406">
          <cell r="A406" t="str">
            <v>2-ExpenseO&amp;MMaterialPwr Fin</v>
          </cell>
          <cell r="B406" t="str">
            <v>2-Expense</v>
          </cell>
          <cell r="D406" t="str">
            <v>O&amp;M</v>
          </cell>
          <cell r="E406" t="str">
            <v>Material</v>
          </cell>
          <cell r="F406" t="str">
            <v>Pwr Fin</v>
          </cell>
          <cell r="G406">
            <v>0</v>
          </cell>
          <cell r="H406">
            <v>833</v>
          </cell>
          <cell r="I406">
            <v>833.33</v>
          </cell>
          <cell r="J406">
            <v>394.7</v>
          </cell>
          <cell r="K406">
            <v>5833</v>
          </cell>
          <cell r="L406">
            <v>10000</v>
          </cell>
          <cell r="M406">
            <v>9999</v>
          </cell>
        </row>
        <row r="407">
          <cell r="A407" t="str">
            <v>2-ExpenseO&amp;MMaterialRec Mgmt</v>
          </cell>
          <cell r="B407" t="str">
            <v>2-Expense</v>
          </cell>
          <cell r="D407" t="str">
            <v>O&amp;M</v>
          </cell>
          <cell r="E407" t="str">
            <v>Material</v>
          </cell>
          <cell r="F407" t="str">
            <v>Rec Mgmt</v>
          </cell>
          <cell r="G407">
            <v>37</v>
          </cell>
          <cell r="H407">
            <v>1542</v>
          </cell>
          <cell r="I407">
            <v>152</v>
          </cell>
          <cell r="J407">
            <v>7.0000000000000204</v>
          </cell>
          <cell r="K407">
            <v>3292</v>
          </cell>
          <cell r="L407">
            <v>5000</v>
          </cell>
          <cell r="M407">
            <v>2470</v>
          </cell>
        </row>
        <row r="408">
          <cell r="A408" t="str">
            <v>2-ExpenseO&amp;MMaterialSC Fin</v>
          </cell>
          <cell r="B408" t="str">
            <v>2-Expense</v>
          </cell>
          <cell r="D408" t="str">
            <v>O&amp;M</v>
          </cell>
          <cell r="E408" t="str">
            <v>Material</v>
          </cell>
          <cell r="F408" t="str">
            <v>SC Fin</v>
          </cell>
          <cell r="G408">
            <v>4.1900000000000004</v>
          </cell>
          <cell r="H408">
            <v>300</v>
          </cell>
          <cell r="I408">
            <v>300</v>
          </cell>
          <cell r="J408">
            <v>64</v>
          </cell>
          <cell r="K408">
            <v>2100</v>
          </cell>
          <cell r="L408">
            <v>3600</v>
          </cell>
          <cell r="M408">
            <v>1860</v>
          </cell>
        </row>
        <row r="409">
          <cell r="A409" t="str">
            <v>2-ExpenseO&amp;MMaterialTreas</v>
          </cell>
          <cell r="B409" t="str">
            <v>2-Expense</v>
          </cell>
          <cell r="D409" t="str">
            <v>O&amp;M</v>
          </cell>
          <cell r="E409" t="str">
            <v>Material</v>
          </cell>
          <cell r="F409" t="str">
            <v>Treas</v>
          </cell>
          <cell r="G409">
            <v>8836.16</v>
          </cell>
          <cell r="H409">
            <v>34458</v>
          </cell>
          <cell r="I409">
            <v>29059.360000000001</v>
          </cell>
          <cell r="J409">
            <v>246022.95</v>
          </cell>
          <cell r="K409">
            <v>241207</v>
          </cell>
          <cell r="L409">
            <v>413500</v>
          </cell>
          <cell r="M409">
            <v>412537</v>
          </cell>
        </row>
        <row r="410">
          <cell r="A410" t="str">
            <v>2-ExpenseO&amp;MMaterialV&amp;P</v>
          </cell>
          <cell r="B410" t="str">
            <v>2-Expense</v>
          </cell>
          <cell r="D410" t="str">
            <v>O&amp;M</v>
          </cell>
          <cell r="E410" t="str">
            <v>Material</v>
          </cell>
          <cell r="F410" t="str">
            <v>V&amp;P</v>
          </cell>
          <cell r="G410">
            <v>0</v>
          </cell>
          <cell r="H410">
            <v>0</v>
          </cell>
          <cell r="I410">
            <v>301</v>
          </cell>
          <cell r="J410">
            <v>1712</v>
          </cell>
          <cell r="K410">
            <v>4886</v>
          </cell>
          <cell r="L410">
            <v>9774</v>
          </cell>
          <cell r="M410">
            <v>5484</v>
          </cell>
        </row>
        <row r="411">
          <cell r="A411" t="str">
            <v>2-ExpenseO&amp;MOther Income &amp; DeductionsExec</v>
          </cell>
          <cell r="B411" t="str">
            <v>2-Expense</v>
          </cell>
          <cell r="D411" t="str">
            <v>O&amp;M</v>
          </cell>
          <cell r="E411" t="str">
            <v>Other Income &amp; Deductions</v>
          </cell>
          <cell r="F411" t="str">
            <v>Exec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A412" t="str">
            <v>2-ExpenseO&amp;MOther Income &amp; DeductionsHR</v>
          </cell>
          <cell r="B412" t="str">
            <v>2-Expense</v>
          </cell>
          <cell r="D412" t="str">
            <v>O&amp;M</v>
          </cell>
          <cell r="E412" t="str">
            <v>Other Income &amp; Deductions</v>
          </cell>
          <cell r="F412" t="str">
            <v>HR</v>
          </cell>
          <cell r="G412">
            <v>0</v>
          </cell>
          <cell r="H412">
            <v>0</v>
          </cell>
          <cell r="I412">
            <v>0</v>
          </cell>
          <cell r="J412">
            <v>1000</v>
          </cell>
          <cell r="K412">
            <v>0</v>
          </cell>
          <cell r="L412">
            <v>0</v>
          </cell>
          <cell r="M412">
            <v>1000</v>
          </cell>
        </row>
        <row r="413">
          <cell r="A413" t="str">
            <v>2-ExpenseO&amp;MOther Income &amp; DeductionsLaw</v>
          </cell>
          <cell r="B413" t="str">
            <v>2-Expense</v>
          </cell>
          <cell r="D413" t="str">
            <v>O&amp;M</v>
          </cell>
          <cell r="E413" t="str">
            <v>Other Income &amp; Deductions</v>
          </cell>
          <cell r="F413" t="str">
            <v>Law</v>
          </cell>
          <cell r="G413">
            <v>0</v>
          </cell>
          <cell r="H413">
            <v>0</v>
          </cell>
          <cell r="I413">
            <v>0</v>
          </cell>
          <cell r="J413">
            <v>50</v>
          </cell>
          <cell r="K413">
            <v>0</v>
          </cell>
          <cell r="L413">
            <v>0</v>
          </cell>
          <cell r="M413">
            <v>50</v>
          </cell>
        </row>
        <row r="414">
          <cell r="A414" t="str">
            <v>2-ExpenseO&amp;MOther Income &amp; DeductionsMisc Acct</v>
          </cell>
          <cell r="B414" t="str">
            <v>2-Expense</v>
          </cell>
          <cell r="D414" t="str">
            <v>O&amp;M</v>
          </cell>
          <cell r="E414" t="str">
            <v>Other Income &amp; Deductions</v>
          </cell>
          <cell r="F414" t="str">
            <v>Misc Acct</v>
          </cell>
          <cell r="G414">
            <v>-181833.04</v>
          </cell>
          <cell r="H414">
            <v>-108000</v>
          </cell>
          <cell r="I414">
            <v>0</v>
          </cell>
          <cell r="J414">
            <v>-255347.25</v>
          </cell>
          <cell r="K414">
            <v>-758000</v>
          </cell>
          <cell r="L414">
            <v>-1300000</v>
          </cell>
          <cell r="M414">
            <v>-73514</v>
          </cell>
        </row>
        <row r="415">
          <cell r="A415" t="str">
            <v>2-ExpenseO&amp;MOther Income &amp; DeductionsProcmt</v>
          </cell>
          <cell r="B415" t="str">
            <v>2-Expense</v>
          </cell>
          <cell r="D415" t="str">
            <v>O&amp;M</v>
          </cell>
          <cell r="E415" t="str">
            <v>Other Income &amp; Deductions</v>
          </cell>
          <cell r="F415" t="str">
            <v>Procmt</v>
          </cell>
          <cell r="G415">
            <v>0</v>
          </cell>
          <cell r="H415">
            <v>0</v>
          </cell>
          <cell r="I415">
            <v>0</v>
          </cell>
          <cell r="J415">
            <v>1125</v>
          </cell>
          <cell r="K415">
            <v>0</v>
          </cell>
          <cell r="L415">
            <v>0</v>
          </cell>
          <cell r="M415">
            <v>330</v>
          </cell>
        </row>
        <row r="416">
          <cell r="A416" t="str">
            <v>2-ExpenseO&amp;MOther Income &amp; DeductionsPub Affr</v>
          </cell>
          <cell r="B416" t="str">
            <v>2-Expense</v>
          </cell>
          <cell r="D416" t="str">
            <v>O&amp;M</v>
          </cell>
          <cell r="E416" t="str">
            <v>Other Income &amp; Deductions</v>
          </cell>
          <cell r="F416" t="str">
            <v>Pub Affr</v>
          </cell>
          <cell r="G416">
            <v>400</v>
          </cell>
          <cell r="H416">
            <v>0</v>
          </cell>
          <cell r="I416">
            <v>0</v>
          </cell>
          <cell r="J416">
            <v>28109.25</v>
          </cell>
          <cell r="K416">
            <v>0</v>
          </cell>
          <cell r="L416">
            <v>0</v>
          </cell>
          <cell r="M416">
            <v>2000</v>
          </cell>
        </row>
        <row r="417">
          <cell r="A417" t="str">
            <v>2-ExpenseO&amp;MOther Primary ExpensesASD</v>
          </cell>
          <cell r="B417" t="str">
            <v>2-Expense</v>
          </cell>
          <cell r="D417" t="str">
            <v>O&amp;M</v>
          </cell>
          <cell r="E417" t="str">
            <v>Other Primary Expenses</v>
          </cell>
          <cell r="F417" t="str">
            <v>ASD</v>
          </cell>
          <cell r="G417">
            <v>-290142.78999999998</v>
          </cell>
          <cell r="H417">
            <v>19879</v>
          </cell>
          <cell r="I417">
            <v>-279728</v>
          </cell>
          <cell r="J417">
            <v>220061.67</v>
          </cell>
          <cell r="K417">
            <v>165470</v>
          </cell>
          <cell r="L417">
            <v>357799</v>
          </cell>
          <cell r="M417">
            <v>331491</v>
          </cell>
        </row>
        <row r="418">
          <cell r="A418" t="str">
            <v>2-ExpenseO&amp;MOther Primary ExpensesBAR</v>
          </cell>
          <cell r="B418" t="str">
            <v>2-Expense</v>
          </cell>
          <cell r="D418" t="str">
            <v>O&amp;M</v>
          </cell>
          <cell r="E418" t="str">
            <v>Other Primary Expenses</v>
          </cell>
          <cell r="F418" t="str">
            <v>BAR</v>
          </cell>
          <cell r="G418">
            <v>4297.08</v>
          </cell>
          <cell r="H418">
            <v>17083</v>
          </cell>
          <cell r="I418">
            <v>6500</v>
          </cell>
          <cell r="J418">
            <v>42087.18</v>
          </cell>
          <cell r="K418">
            <v>119583</v>
          </cell>
          <cell r="L418">
            <v>205000</v>
          </cell>
          <cell r="M418">
            <v>205330</v>
          </cell>
        </row>
        <row r="419">
          <cell r="A419" t="str">
            <v>2-ExpenseO&amp;MOther Primary ExpensesComm Adv</v>
          </cell>
          <cell r="B419" t="str">
            <v>2-Expense</v>
          </cell>
          <cell r="D419" t="str">
            <v>O&amp;M</v>
          </cell>
          <cell r="E419" t="str">
            <v>Other Primary Expenses</v>
          </cell>
          <cell r="F419" t="str">
            <v>Comm Adv</v>
          </cell>
          <cell r="G419">
            <v>21798.44</v>
          </cell>
          <cell r="H419">
            <v>13283</v>
          </cell>
          <cell r="I419">
            <v>13283.3</v>
          </cell>
          <cell r="J419">
            <v>90227.259999999806</v>
          </cell>
          <cell r="K419">
            <v>118947</v>
          </cell>
          <cell r="L419">
            <v>189550</v>
          </cell>
          <cell r="M419">
            <v>190000</v>
          </cell>
        </row>
        <row r="420">
          <cell r="A420" t="str">
            <v>2-ExpenseO&amp;MOther Primary ExpensesCorp Dev</v>
          </cell>
          <cell r="B420" t="str">
            <v>2-Expense</v>
          </cell>
          <cell r="D420" t="str">
            <v>O&amp;M</v>
          </cell>
          <cell r="E420" t="str">
            <v>Other Primary Expenses</v>
          </cell>
          <cell r="F420" t="str">
            <v>Corp Dev</v>
          </cell>
          <cell r="G420">
            <v>3141.89</v>
          </cell>
          <cell r="H420">
            <v>6250</v>
          </cell>
          <cell r="I420">
            <v>6250.01</v>
          </cell>
          <cell r="J420">
            <v>20852.95</v>
          </cell>
          <cell r="K420">
            <v>43750</v>
          </cell>
          <cell r="L420">
            <v>75000</v>
          </cell>
          <cell r="M420">
            <v>75012</v>
          </cell>
        </row>
        <row r="421">
          <cell r="A421" t="str">
            <v>2-ExpenseO&amp;MOther Primary ExpensesCorp Secr</v>
          </cell>
          <cell r="B421" t="str">
            <v>2-Expense</v>
          </cell>
          <cell r="D421" t="str">
            <v>O&amp;M</v>
          </cell>
          <cell r="E421" t="str">
            <v>Other Primary Expenses</v>
          </cell>
          <cell r="F421" t="str">
            <v>Corp Secr</v>
          </cell>
          <cell r="G421">
            <v>1154.25</v>
          </cell>
          <cell r="H421">
            <v>2917</v>
          </cell>
          <cell r="I421">
            <v>1443</v>
          </cell>
          <cell r="J421">
            <v>49462.95</v>
          </cell>
          <cell r="K421">
            <v>20417</v>
          </cell>
          <cell r="L421">
            <v>35000</v>
          </cell>
          <cell r="M421">
            <v>61477</v>
          </cell>
        </row>
        <row r="422">
          <cell r="A422" t="str">
            <v>2-ExpenseO&amp;MOther Primary ExpensesCorp Strat</v>
          </cell>
          <cell r="B422" t="str">
            <v>2-Expense</v>
          </cell>
          <cell r="D422" t="str">
            <v>O&amp;M</v>
          </cell>
          <cell r="E422" t="str">
            <v>Other Primary Expenses</v>
          </cell>
          <cell r="F422" t="str">
            <v>Corp Strat</v>
          </cell>
          <cell r="G422">
            <v>49840.02</v>
          </cell>
          <cell r="H422">
            <v>28836</v>
          </cell>
          <cell r="I422">
            <v>28835.68</v>
          </cell>
          <cell r="J422">
            <v>153411.68</v>
          </cell>
          <cell r="K422">
            <v>152386</v>
          </cell>
          <cell r="L422">
            <v>241983</v>
          </cell>
          <cell r="M422">
            <v>242307</v>
          </cell>
        </row>
        <row r="423">
          <cell r="A423" t="str">
            <v>2-ExpenseO&amp;MOther Primary ExpensesERM</v>
          </cell>
          <cell r="B423" t="str">
            <v>2-Expense</v>
          </cell>
          <cell r="D423" t="str">
            <v>O&amp;M</v>
          </cell>
          <cell r="E423" t="str">
            <v>Other Primary Expenses</v>
          </cell>
          <cell r="F423" t="str">
            <v>ERM</v>
          </cell>
          <cell r="G423">
            <v>12095.76</v>
          </cell>
          <cell r="H423">
            <v>1268</v>
          </cell>
          <cell r="I423">
            <v>2568</v>
          </cell>
          <cell r="J423">
            <v>19130.72</v>
          </cell>
          <cell r="K423">
            <v>10363</v>
          </cell>
          <cell r="L423">
            <v>25998</v>
          </cell>
          <cell r="M423">
            <v>25787</v>
          </cell>
        </row>
        <row r="424">
          <cell r="A424" t="str">
            <v>2-ExpenseO&amp;MOther Primary ExpensesExec</v>
          </cell>
          <cell r="B424" t="str">
            <v>2-Expense</v>
          </cell>
          <cell r="D424" t="str">
            <v>O&amp;M</v>
          </cell>
          <cell r="E424" t="str">
            <v>Other Primary Expenses</v>
          </cell>
          <cell r="F424" t="str">
            <v>Exec</v>
          </cell>
          <cell r="G424">
            <v>35426.86</v>
          </cell>
          <cell r="H424">
            <v>37600</v>
          </cell>
          <cell r="I424">
            <v>36000</v>
          </cell>
          <cell r="J424">
            <v>531612.53</v>
          </cell>
          <cell r="K424">
            <v>644200</v>
          </cell>
          <cell r="L424">
            <v>963000</v>
          </cell>
          <cell r="M424">
            <v>774186</v>
          </cell>
        </row>
        <row r="425">
          <cell r="A425" t="str">
            <v>2-ExpenseO&amp;MOther Primary ExpensesFringe</v>
          </cell>
          <cell r="B425" t="str">
            <v>2-Expense</v>
          </cell>
          <cell r="D425" t="str">
            <v>O&amp;M</v>
          </cell>
          <cell r="E425" t="str">
            <v>Other Primary Expenses</v>
          </cell>
          <cell r="F425" t="str">
            <v>Fringe</v>
          </cell>
          <cell r="G425">
            <v>6.8212102632969598E-13</v>
          </cell>
          <cell r="H425">
            <v>0</v>
          </cell>
          <cell r="I425">
            <v>0</v>
          </cell>
          <cell r="J425">
            <v>6.9633188104489798E-13</v>
          </cell>
          <cell r="K425">
            <v>0</v>
          </cell>
          <cell r="L425">
            <v>0</v>
          </cell>
          <cell r="M425">
            <v>0</v>
          </cell>
        </row>
        <row r="426">
          <cell r="A426" t="str">
            <v>2-ExpenseO&amp;MOther Primary ExpensesHoldg Fin</v>
          </cell>
          <cell r="B426" t="str">
            <v>2-Expense</v>
          </cell>
          <cell r="D426" t="str">
            <v>O&amp;M</v>
          </cell>
          <cell r="E426" t="str">
            <v>Other Primary Expenses</v>
          </cell>
          <cell r="F426" t="str">
            <v>Holdg Fin</v>
          </cell>
          <cell r="G426">
            <v>7701.42</v>
          </cell>
          <cell r="H426">
            <v>790</v>
          </cell>
          <cell r="I426">
            <v>790</v>
          </cell>
          <cell r="J426">
            <v>9016.81</v>
          </cell>
          <cell r="K426">
            <v>5580</v>
          </cell>
          <cell r="L426">
            <v>8000</v>
          </cell>
          <cell r="M426">
            <v>4165</v>
          </cell>
        </row>
        <row r="427">
          <cell r="A427" t="str">
            <v>2-ExpenseO&amp;MOther Primary ExpensesHR</v>
          </cell>
          <cell r="B427" t="str">
            <v>2-Expense</v>
          </cell>
          <cell r="D427" t="str">
            <v>O&amp;M</v>
          </cell>
          <cell r="E427" t="str">
            <v>Other Primary Expenses</v>
          </cell>
          <cell r="F427" t="str">
            <v>HR</v>
          </cell>
          <cell r="G427">
            <v>58042.25</v>
          </cell>
          <cell r="H427">
            <v>110384</v>
          </cell>
          <cell r="I427">
            <v>113000</v>
          </cell>
          <cell r="J427">
            <v>699700.05</v>
          </cell>
          <cell r="K427">
            <v>766959</v>
          </cell>
          <cell r="L427">
            <v>1430495</v>
          </cell>
          <cell r="M427">
            <v>1443658</v>
          </cell>
        </row>
        <row r="428">
          <cell r="A428" t="str">
            <v>2-ExpenseO&amp;MOther Primary ExpensesInt Audit/ Control</v>
          </cell>
          <cell r="B428" t="str">
            <v>2-Expense</v>
          </cell>
          <cell r="D428" t="str">
            <v>O&amp;M</v>
          </cell>
          <cell r="E428" t="str">
            <v>Other Primary Expenses</v>
          </cell>
          <cell r="F428" t="str">
            <v>Int Audit/ Control</v>
          </cell>
          <cell r="G428">
            <v>4286.2299999999996</v>
          </cell>
          <cell r="H428">
            <v>6377</v>
          </cell>
          <cell r="I428">
            <v>6376.67</v>
          </cell>
          <cell r="J428">
            <v>25619.73</v>
          </cell>
          <cell r="K428">
            <v>48597</v>
          </cell>
          <cell r="L428">
            <v>82762</v>
          </cell>
          <cell r="M428">
            <v>82760</v>
          </cell>
        </row>
        <row r="429">
          <cell r="A429" t="str">
            <v>2-ExpenseO&amp;MOther Primary ExpensesInv Rel</v>
          </cell>
          <cell r="B429" t="str">
            <v>2-Expense</v>
          </cell>
          <cell r="D429" t="str">
            <v>O&amp;M</v>
          </cell>
          <cell r="E429" t="str">
            <v>Other Primary Expenses</v>
          </cell>
          <cell r="F429" t="str">
            <v>Inv Rel</v>
          </cell>
          <cell r="G429">
            <v>1320.52</v>
          </cell>
          <cell r="H429">
            <v>9160</v>
          </cell>
          <cell r="I429">
            <v>7850</v>
          </cell>
          <cell r="J429">
            <v>88215.38</v>
          </cell>
          <cell r="K429">
            <v>100565</v>
          </cell>
          <cell r="L429">
            <v>164800</v>
          </cell>
          <cell r="M429">
            <v>160280</v>
          </cell>
        </row>
        <row r="430">
          <cell r="A430" t="str">
            <v>2-ExpenseO&amp;MOther Primary ExpensesIT</v>
          </cell>
          <cell r="B430" t="str">
            <v>2-Expense</v>
          </cell>
          <cell r="D430" t="str">
            <v>O&amp;M</v>
          </cell>
          <cell r="E430" t="str">
            <v>Other Primary Expenses</v>
          </cell>
          <cell r="F430" t="str">
            <v>IT</v>
          </cell>
          <cell r="G430">
            <v>2460038.9700000002</v>
          </cell>
          <cell r="H430">
            <v>2956872</v>
          </cell>
          <cell r="I430">
            <v>2816942.49</v>
          </cell>
          <cell r="J430">
            <v>19756675.300000001</v>
          </cell>
          <cell r="K430">
            <v>21537987</v>
          </cell>
          <cell r="L430">
            <v>35895249</v>
          </cell>
          <cell r="M430">
            <v>41839155</v>
          </cell>
        </row>
        <row r="431">
          <cell r="A431" t="str">
            <v>2-ExpenseO&amp;MOther Primary ExpensesLaw</v>
          </cell>
          <cell r="B431" t="str">
            <v>2-Expense</v>
          </cell>
          <cell r="D431" t="str">
            <v>O&amp;M</v>
          </cell>
          <cell r="E431" t="str">
            <v>Other Primary Expenses</v>
          </cell>
          <cell r="F431" t="str">
            <v>Law</v>
          </cell>
          <cell r="G431">
            <v>21235.38</v>
          </cell>
          <cell r="H431">
            <v>44333</v>
          </cell>
          <cell r="I431">
            <v>24000</v>
          </cell>
          <cell r="J431">
            <v>238186.68</v>
          </cell>
          <cell r="K431">
            <v>310334</v>
          </cell>
          <cell r="L431">
            <v>532000</v>
          </cell>
          <cell r="M431">
            <v>531998</v>
          </cell>
        </row>
        <row r="432">
          <cell r="A432" t="str">
            <v>2-ExpenseO&amp;MOther Primary ExpensesMisc Acct</v>
          </cell>
          <cell r="B432" t="str">
            <v>2-Expense</v>
          </cell>
          <cell r="D432" t="str">
            <v>O&amp;M</v>
          </cell>
          <cell r="E432" t="str">
            <v>Other Primary Expenses</v>
          </cell>
          <cell r="F432" t="str">
            <v>Misc Acct</v>
          </cell>
          <cell r="G432">
            <v>0</v>
          </cell>
          <cell r="H432">
            <v>0</v>
          </cell>
          <cell r="I432">
            <v>0</v>
          </cell>
          <cell r="J432">
            <v>136093.20000000001</v>
          </cell>
          <cell r="K432">
            <v>0</v>
          </cell>
          <cell r="L432">
            <v>0</v>
          </cell>
          <cell r="M432">
            <v>136093</v>
          </cell>
        </row>
        <row r="433">
          <cell r="A433" t="str">
            <v>2-ExpenseO&amp;MOther Primary ExpensesNERC</v>
          </cell>
          <cell r="B433" t="str">
            <v>2-Expense</v>
          </cell>
          <cell r="D433" t="str">
            <v>O&amp;M</v>
          </cell>
          <cell r="E433" t="str">
            <v>Other Primary Expenses</v>
          </cell>
          <cell r="F433" t="str">
            <v>NERC</v>
          </cell>
          <cell r="G433">
            <v>3499.83</v>
          </cell>
          <cell r="H433">
            <v>9917</v>
          </cell>
          <cell r="I433">
            <v>5000</v>
          </cell>
          <cell r="J433">
            <v>25494.61</v>
          </cell>
          <cell r="K433">
            <v>69417</v>
          </cell>
          <cell r="L433">
            <v>119000</v>
          </cell>
          <cell r="M433">
            <v>119065</v>
          </cell>
        </row>
        <row r="434">
          <cell r="A434" t="str">
            <v>2-ExpenseO&amp;MOther Primary ExpensesPayroll AP</v>
          </cell>
          <cell r="B434" t="str">
            <v>2-Expense</v>
          </cell>
          <cell r="D434" t="str">
            <v>O&amp;M</v>
          </cell>
          <cell r="E434" t="str">
            <v>Other Primary Expenses</v>
          </cell>
          <cell r="F434" t="str">
            <v>Payroll AP</v>
          </cell>
          <cell r="G434">
            <v>121497.3</v>
          </cell>
          <cell r="H434">
            <v>1992</v>
          </cell>
          <cell r="I434">
            <v>3288</v>
          </cell>
          <cell r="J434">
            <v>129730.03</v>
          </cell>
          <cell r="K434">
            <v>25782</v>
          </cell>
          <cell r="L434">
            <v>50695</v>
          </cell>
          <cell r="M434">
            <v>42510</v>
          </cell>
        </row>
        <row r="435">
          <cell r="A435" t="str">
            <v>2-ExpenseO&amp;MOther Primary ExpensesProcmt</v>
          </cell>
          <cell r="B435" t="str">
            <v>2-Expense</v>
          </cell>
          <cell r="D435" t="str">
            <v>O&amp;M</v>
          </cell>
          <cell r="E435" t="str">
            <v>Other Primary Expenses</v>
          </cell>
          <cell r="F435" t="str">
            <v>Procmt</v>
          </cell>
          <cell r="G435">
            <v>-30330.74</v>
          </cell>
          <cell r="H435">
            <v>21419</v>
          </cell>
          <cell r="I435">
            <v>21419.09</v>
          </cell>
          <cell r="J435">
            <v>165666.42000000001</v>
          </cell>
          <cell r="K435">
            <v>185288</v>
          </cell>
          <cell r="L435">
            <v>294664</v>
          </cell>
          <cell r="M435">
            <v>294664</v>
          </cell>
        </row>
        <row r="436">
          <cell r="A436" t="str">
            <v>2-ExpenseO&amp;MOther Primary ExpensesPSE&amp;G Fin</v>
          </cell>
          <cell r="B436" t="str">
            <v>2-Expense</v>
          </cell>
          <cell r="D436" t="str">
            <v>O&amp;M</v>
          </cell>
          <cell r="E436" t="str">
            <v>Other Primary Expenses</v>
          </cell>
          <cell r="F436" t="str">
            <v>PSE&amp;G Fin</v>
          </cell>
          <cell r="G436">
            <v>8209.23</v>
          </cell>
          <cell r="H436">
            <v>8750</v>
          </cell>
          <cell r="I436">
            <v>5750</v>
          </cell>
          <cell r="J436">
            <v>95545.02</v>
          </cell>
          <cell r="K436">
            <v>62250</v>
          </cell>
          <cell r="L436">
            <v>106000</v>
          </cell>
          <cell r="M436">
            <v>133700</v>
          </cell>
        </row>
        <row r="437">
          <cell r="A437" t="str">
            <v>2-ExpenseO&amp;MOther Primary ExpensesPub Affr</v>
          </cell>
          <cell r="B437" t="str">
            <v>2-Expense</v>
          </cell>
          <cell r="D437" t="str">
            <v>O&amp;M</v>
          </cell>
          <cell r="E437" t="str">
            <v>Other Primary Expenses</v>
          </cell>
          <cell r="F437" t="str">
            <v>Pub Affr</v>
          </cell>
          <cell r="G437">
            <v>58801.88</v>
          </cell>
          <cell r="H437">
            <v>102193</v>
          </cell>
          <cell r="I437">
            <v>102192.66</v>
          </cell>
          <cell r="J437">
            <v>714176.15</v>
          </cell>
          <cell r="K437">
            <v>800318</v>
          </cell>
          <cell r="L437">
            <v>1381675</v>
          </cell>
          <cell r="M437">
            <v>1374520</v>
          </cell>
        </row>
        <row r="438">
          <cell r="A438" t="str">
            <v>2-ExpenseO&amp;MOther Primary ExpensesPwr Fin</v>
          </cell>
          <cell r="B438" t="str">
            <v>2-Expense</v>
          </cell>
          <cell r="D438" t="str">
            <v>O&amp;M</v>
          </cell>
          <cell r="E438" t="str">
            <v>Other Primary Expenses</v>
          </cell>
          <cell r="F438" t="str">
            <v>Pwr Fin</v>
          </cell>
          <cell r="G438">
            <v>17426.169999999998</v>
          </cell>
          <cell r="H438">
            <v>8750</v>
          </cell>
          <cell r="I438">
            <v>8750</v>
          </cell>
          <cell r="J438">
            <v>205456.14</v>
          </cell>
          <cell r="K438">
            <v>61250</v>
          </cell>
          <cell r="L438">
            <v>255000</v>
          </cell>
          <cell r="M438">
            <v>326851</v>
          </cell>
        </row>
        <row r="439">
          <cell r="A439" t="str">
            <v>2-ExpenseO&amp;MOther Primary ExpensesRec Mgmt</v>
          </cell>
          <cell r="B439" t="str">
            <v>2-Expense</v>
          </cell>
          <cell r="D439" t="str">
            <v>O&amp;M</v>
          </cell>
          <cell r="E439" t="str">
            <v>Other Primary Expenses</v>
          </cell>
          <cell r="F439" t="str">
            <v>Rec Mgmt</v>
          </cell>
          <cell r="G439">
            <v>148.03</v>
          </cell>
          <cell r="H439">
            <v>943</v>
          </cell>
          <cell r="I439">
            <v>943</v>
          </cell>
          <cell r="J439">
            <v>1001.3</v>
          </cell>
          <cell r="K439">
            <v>16088</v>
          </cell>
          <cell r="L439">
            <v>22400</v>
          </cell>
          <cell r="M439">
            <v>8108</v>
          </cell>
        </row>
        <row r="440">
          <cell r="A440" t="str">
            <v>2-ExpenseO&amp;MOther Primary ExpensesSC Fin</v>
          </cell>
          <cell r="B440" t="str">
            <v>2-Expense</v>
          </cell>
          <cell r="D440" t="str">
            <v>O&amp;M</v>
          </cell>
          <cell r="E440" t="str">
            <v>Other Primary Expenses</v>
          </cell>
          <cell r="F440" t="str">
            <v>SC Fin</v>
          </cell>
          <cell r="G440">
            <v>-165.62</v>
          </cell>
          <cell r="H440">
            <v>1750</v>
          </cell>
          <cell r="I440">
            <v>1750</v>
          </cell>
          <cell r="J440">
            <v>1752.04</v>
          </cell>
          <cell r="K440">
            <v>12250</v>
          </cell>
          <cell r="L440">
            <v>21000</v>
          </cell>
          <cell r="M440">
            <v>12418</v>
          </cell>
        </row>
        <row r="441">
          <cell r="A441" t="str">
            <v>2-ExpenseO&amp;MOther Primary ExpensesTreas</v>
          </cell>
          <cell r="B441" t="str">
            <v>2-Expense</v>
          </cell>
          <cell r="D441" t="str">
            <v>O&amp;M</v>
          </cell>
          <cell r="E441" t="str">
            <v>Other Primary Expenses</v>
          </cell>
          <cell r="F441" t="str">
            <v>Treas</v>
          </cell>
          <cell r="G441">
            <v>1667342.35</v>
          </cell>
          <cell r="H441">
            <v>1806598</v>
          </cell>
          <cell r="I441">
            <v>1736863.65</v>
          </cell>
          <cell r="J441">
            <v>13555246.869999999</v>
          </cell>
          <cell r="K441">
            <v>15257388</v>
          </cell>
          <cell r="L441">
            <v>25564945</v>
          </cell>
          <cell r="M441">
            <v>25465081</v>
          </cell>
        </row>
        <row r="442">
          <cell r="A442" t="str">
            <v>2-ExpenseO&amp;MOther Primary ExpensesV&amp;P</v>
          </cell>
          <cell r="B442" t="str">
            <v>2-Expense</v>
          </cell>
          <cell r="D442" t="str">
            <v>O&amp;M</v>
          </cell>
          <cell r="E442" t="str">
            <v>Other Primary Expenses</v>
          </cell>
          <cell r="F442" t="str">
            <v>V&amp;P</v>
          </cell>
          <cell r="G442">
            <v>15064.2</v>
          </cell>
          <cell r="H442">
            <v>515</v>
          </cell>
          <cell r="I442">
            <v>11742</v>
          </cell>
          <cell r="J442">
            <v>20666.439999999999</v>
          </cell>
          <cell r="K442">
            <v>10104</v>
          </cell>
          <cell r="L442">
            <v>36404</v>
          </cell>
          <cell r="M442">
            <v>29811</v>
          </cell>
        </row>
        <row r="443">
          <cell r="A443" t="str">
            <v>2-ExpenseO&amp;MOther Secondary CostsASD</v>
          </cell>
          <cell r="B443" t="str">
            <v>2-Expense</v>
          </cell>
          <cell r="D443" t="str">
            <v>O&amp;M</v>
          </cell>
          <cell r="E443" t="str">
            <v>Other Secondary Costs</v>
          </cell>
          <cell r="F443" t="str">
            <v>ASD</v>
          </cell>
          <cell r="G443">
            <v>3058.6199999999499</v>
          </cell>
          <cell r="H443">
            <v>3650</v>
          </cell>
          <cell r="I443">
            <v>2683</v>
          </cell>
          <cell r="J443">
            <v>20192.52</v>
          </cell>
          <cell r="K443">
            <v>25547</v>
          </cell>
          <cell r="L443">
            <v>43789</v>
          </cell>
          <cell r="M443">
            <v>33232</v>
          </cell>
        </row>
        <row r="444">
          <cell r="A444" t="str">
            <v>2-ExpenseO&amp;MOther Secondary CostsBAR</v>
          </cell>
          <cell r="B444" t="str">
            <v>2-Expense</v>
          </cell>
          <cell r="D444" t="str">
            <v>O&amp;M</v>
          </cell>
          <cell r="E444" t="str">
            <v>Other Secondary Costs</v>
          </cell>
          <cell r="F444" t="str">
            <v>BAR</v>
          </cell>
          <cell r="G444">
            <v>1924.26</v>
          </cell>
          <cell r="H444">
            <v>3498</v>
          </cell>
          <cell r="I444">
            <v>2100</v>
          </cell>
          <cell r="J444">
            <v>15229.64</v>
          </cell>
          <cell r="K444">
            <v>24489</v>
          </cell>
          <cell r="L444">
            <v>41981</v>
          </cell>
          <cell r="M444">
            <v>26905</v>
          </cell>
        </row>
        <row r="445">
          <cell r="A445" t="str">
            <v>2-ExpenseO&amp;MOther Secondary CostsComm Adv</v>
          </cell>
          <cell r="B445" t="str">
            <v>2-Expense</v>
          </cell>
          <cell r="D445" t="str">
            <v>O&amp;M</v>
          </cell>
          <cell r="E445" t="str">
            <v>Other Secondary Costs</v>
          </cell>
          <cell r="F445" t="str">
            <v>Comm Adv</v>
          </cell>
          <cell r="G445">
            <v>675.44</v>
          </cell>
          <cell r="H445">
            <v>1942</v>
          </cell>
          <cell r="I445">
            <v>1112</v>
          </cell>
          <cell r="J445">
            <v>7499.3600000000897</v>
          </cell>
          <cell r="K445">
            <v>13597</v>
          </cell>
          <cell r="L445">
            <v>23309</v>
          </cell>
          <cell r="M445">
            <v>13496</v>
          </cell>
        </row>
        <row r="446">
          <cell r="A446" t="str">
            <v>2-ExpenseO&amp;MOther Secondary CostsCorp Dev</v>
          </cell>
          <cell r="B446" t="str">
            <v>2-Expense</v>
          </cell>
          <cell r="D446" t="str">
            <v>O&amp;M</v>
          </cell>
          <cell r="E446" t="str">
            <v>Other Secondary Costs</v>
          </cell>
          <cell r="F446" t="str">
            <v>Corp Dev</v>
          </cell>
          <cell r="G446">
            <v>86.62</v>
          </cell>
          <cell r="H446">
            <v>177</v>
          </cell>
          <cell r="I446">
            <v>100</v>
          </cell>
          <cell r="J446">
            <v>911.5</v>
          </cell>
          <cell r="K446">
            <v>1241</v>
          </cell>
          <cell r="L446">
            <v>2125</v>
          </cell>
          <cell r="M446">
            <v>1695</v>
          </cell>
        </row>
        <row r="447">
          <cell r="A447" t="str">
            <v>2-ExpenseO&amp;MOther Secondary CostsCorp Secr</v>
          </cell>
          <cell r="B447" t="str">
            <v>2-Expense</v>
          </cell>
          <cell r="D447" t="str">
            <v>O&amp;M</v>
          </cell>
          <cell r="E447" t="str">
            <v>Other Secondary Costs</v>
          </cell>
          <cell r="F447" t="str">
            <v>Corp Secr</v>
          </cell>
          <cell r="G447">
            <v>524.12</v>
          </cell>
          <cell r="H447">
            <v>445</v>
          </cell>
          <cell r="I447">
            <v>547</v>
          </cell>
          <cell r="J447">
            <v>4415.46</v>
          </cell>
          <cell r="K447">
            <v>3112</v>
          </cell>
          <cell r="L447">
            <v>5334</v>
          </cell>
          <cell r="M447">
            <v>7173</v>
          </cell>
        </row>
        <row r="448">
          <cell r="A448" t="str">
            <v>2-ExpenseO&amp;MOther Secondary CostsCorp Strat</v>
          </cell>
          <cell r="B448" t="str">
            <v>2-Expense</v>
          </cell>
          <cell r="D448" t="str">
            <v>O&amp;M</v>
          </cell>
          <cell r="E448" t="str">
            <v>Other Secondary Costs</v>
          </cell>
          <cell r="F448" t="str">
            <v>Corp Strat</v>
          </cell>
          <cell r="G448">
            <v>570</v>
          </cell>
          <cell r="H448">
            <v>398</v>
          </cell>
          <cell r="I448">
            <v>331</v>
          </cell>
          <cell r="J448">
            <v>435.26000000000897</v>
          </cell>
          <cell r="K448">
            <v>2786</v>
          </cell>
          <cell r="L448">
            <v>4773</v>
          </cell>
          <cell r="M448">
            <v>1851</v>
          </cell>
        </row>
        <row r="449">
          <cell r="A449" t="str">
            <v>2-ExpenseO&amp;MOther Secondary CostsERM</v>
          </cell>
          <cell r="B449" t="str">
            <v>2-Expense</v>
          </cell>
          <cell r="D449" t="str">
            <v>O&amp;M</v>
          </cell>
          <cell r="E449" t="str">
            <v>Other Secondary Costs</v>
          </cell>
          <cell r="F449" t="str">
            <v>ERM</v>
          </cell>
          <cell r="G449">
            <v>510.98</v>
          </cell>
          <cell r="H449">
            <v>514</v>
          </cell>
          <cell r="I449">
            <v>513.79999999999995</v>
          </cell>
          <cell r="J449">
            <v>3449.9</v>
          </cell>
          <cell r="K449">
            <v>3597</v>
          </cell>
          <cell r="L449">
            <v>6167</v>
          </cell>
          <cell r="M449">
            <v>6023</v>
          </cell>
        </row>
        <row r="450">
          <cell r="A450" t="str">
            <v>2-ExpenseO&amp;MOther Secondary CostsExec</v>
          </cell>
          <cell r="B450" t="str">
            <v>2-Expense</v>
          </cell>
          <cell r="D450" t="str">
            <v>O&amp;M</v>
          </cell>
          <cell r="E450" t="str">
            <v>Other Secondary Costs</v>
          </cell>
          <cell r="F450" t="str">
            <v>Exec</v>
          </cell>
          <cell r="G450">
            <v>2564.84</v>
          </cell>
          <cell r="H450">
            <v>4457</v>
          </cell>
          <cell r="I450">
            <v>2705</v>
          </cell>
          <cell r="J450">
            <v>21351.759999999998</v>
          </cell>
          <cell r="K450">
            <v>31202</v>
          </cell>
          <cell r="L450">
            <v>53490</v>
          </cell>
          <cell r="M450">
            <v>35017</v>
          </cell>
        </row>
        <row r="451">
          <cell r="A451" t="str">
            <v>2-ExpenseO&amp;MOther Secondary CostsHoldg Fin</v>
          </cell>
          <cell r="B451" t="str">
            <v>2-Expense</v>
          </cell>
          <cell r="D451" t="str">
            <v>O&amp;M</v>
          </cell>
          <cell r="E451" t="str">
            <v>Other Secondary Costs</v>
          </cell>
          <cell r="F451" t="str">
            <v>Holdg Fin</v>
          </cell>
          <cell r="G451">
            <v>49.52</v>
          </cell>
          <cell r="H451">
            <v>93</v>
          </cell>
          <cell r="I451">
            <v>80</v>
          </cell>
          <cell r="J451">
            <v>501.46</v>
          </cell>
          <cell r="K451">
            <v>653</v>
          </cell>
          <cell r="L451">
            <v>1119</v>
          </cell>
          <cell r="M451">
            <v>932</v>
          </cell>
        </row>
        <row r="452">
          <cell r="A452" t="str">
            <v>2-ExpenseO&amp;MOther Secondary CostsHR</v>
          </cell>
          <cell r="B452" t="str">
            <v>2-Expense</v>
          </cell>
          <cell r="D452" t="str">
            <v>O&amp;M</v>
          </cell>
          <cell r="E452" t="str">
            <v>Other Secondary Costs</v>
          </cell>
          <cell r="F452" t="str">
            <v>HR</v>
          </cell>
          <cell r="G452">
            <v>5158.5200000000004</v>
          </cell>
          <cell r="H452">
            <v>5605</v>
          </cell>
          <cell r="I452">
            <v>4906</v>
          </cell>
          <cell r="J452">
            <v>37030.86</v>
          </cell>
          <cell r="K452">
            <v>39237</v>
          </cell>
          <cell r="L452">
            <v>67266</v>
          </cell>
          <cell r="M452">
            <v>61308</v>
          </cell>
        </row>
        <row r="453">
          <cell r="A453" t="str">
            <v>2-ExpenseO&amp;MOther Secondary CostsInt Audit/ Control</v>
          </cell>
          <cell r="B453" t="str">
            <v>2-Expense</v>
          </cell>
          <cell r="D453" t="str">
            <v>O&amp;M</v>
          </cell>
          <cell r="E453" t="str">
            <v>Other Secondary Costs</v>
          </cell>
          <cell r="F453" t="str">
            <v>Int Audit/ Control</v>
          </cell>
          <cell r="G453">
            <v>584.16000000000099</v>
          </cell>
          <cell r="H453">
            <v>790</v>
          </cell>
          <cell r="I453">
            <v>575</v>
          </cell>
          <cell r="J453">
            <v>3998.7799999999802</v>
          </cell>
          <cell r="K453">
            <v>5527</v>
          </cell>
          <cell r="L453">
            <v>9469</v>
          </cell>
          <cell r="M453">
            <v>7101</v>
          </cell>
        </row>
        <row r="454">
          <cell r="A454" t="str">
            <v>2-ExpenseO&amp;MOther Secondary CostsInv Rel</v>
          </cell>
          <cell r="B454" t="str">
            <v>2-Expense</v>
          </cell>
          <cell r="D454" t="str">
            <v>O&amp;M</v>
          </cell>
          <cell r="E454" t="str">
            <v>Other Secondary Costs</v>
          </cell>
          <cell r="F454" t="str">
            <v>Inv Rel</v>
          </cell>
          <cell r="G454">
            <v>56.64</v>
          </cell>
          <cell r="H454">
            <v>108</v>
          </cell>
          <cell r="I454">
            <v>108.22</v>
          </cell>
          <cell r="J454">
            <v>1245.82</v>
          </cell>
          <cell r="K454">
            <v>758</v>
          </cell>
          <cell r="L454">
            <v>1301</v>
          </cell>
          <cell r="M454">
            <v>1841</v>
          </cell>
        </row>
        <row r="455">
          <cell r="A455" t="str">
            <v>2-ExpenseO&amp;MOther Secondary CostsIT</v>
          </cell>
          <cell r="B455" t="str">
            <v>2-Expense</v>
          </cell>
          <cell r="D455" t="str">
            <v>O&amp;M</v>
          </cell>
          <cell r="E455" t="str">
            <v>Other Secondary Costs</v>
          </cell>
          <cell r="F455" t="str">
            <v>IT</v>
          </cell>
          <cell r="G455">
            <v>18517.099999999999</v>
          </cell>
          <cell r="H455">
            <v>25258</v>
          </cell>
          <cell r="I455">
            <v>20454.22</v>
          </cell>
          <cell r="J455">
            <v>173232.66</v>
          </cell>
          <cell r="K455">
            <v>176808</v>
          </cell>
          <cell r="L455">
            <v>303100</v>
          </cell>
          <cell r="M455">
            <v>277442</v>
          </cell>
        </row>
        <row r="456">
          <cell r="A456" t="str">
            <v>2-ExpenseO&amp;MOther Secondary CostsLaw</v>
          </cell>
          <cell r="B456" t="str">
            <v>2-Expense</v>
          </cell>
          <cell r="D456" t="str">
            <v>O&amp;M</v>
          </cell>
          <cell r="E456" t="str">
            <v>Other Secondary Costs</v>
          </cell>
          <cell r="F456" t="str">
            <v>Law</v>
          </cell>
          <cell r="G456">
            <v>3419.3999999999701</v>
          </cell>
          <cell r="H456">
            <v>3326</v>
          </cell>
          <cell r="I456">
            <v>2895</v>
          </cell>
          <cell r="J456">
            <v>22402.9800000002</v>
          </cell>
          <cell r="K456">
            <v>23282</v>
          </cell>
          <cell r="L456">
            <v>39908</v>
          </cell>
          <cell r="M456">
            <v>36354</v>
          </cell>
        </row>
        <row r="457">
          <cell r="A457" t="str">
            <v>2-ExpenseO&amp;MOther Secondary CostsPayroll AP</v>
          </cell>
          <cell r="B457" t="str">
            <v>2-Expense</v>
          </cell>
          <cell r="D457" t="str">
            <v>O&amp;M</v>
          </cell>
          <cell r="E457" t="str">
            <v>Other Secondary Costs</v>
          </cell>
          <cell r="F457" t="str">
            <v>Payroll AP</v>
          </cell>
          <cell r="G457">
            <v>1207.94</v>
          </cell>
          <cell r="H457">
            <v>997</v>
          </cell>
          <cell r="I457">
            <v>1241</v>
          </cell>
          <cell r="J457">
            <v>8750.06</v>
          </cell>
          <cell r="K457">
            <v>6978</v>
          </cell>
          <cell r="L457">
            <v>11963</v>
          </cell>
          <cell r="M457">
            <v>14988</v>
          </cell>
        </row>
        <row r="458">
          <cell r="A458" t="str">
            <v>2-ExpenseO&amp;MOther Secondary CostsProcmt</v>
          </cell>
          <cell r="B458" t="str">
            <v>2-Expense</v>
          </cell>
          <cell r="D458" t="str">
            <v>O&amp;M</v>
          </cell>
          <cell r="E458" t="str">
            <v>Other Secondary Costs</v>
          </cell>
          <cell r="F458" t="str">
            <v>Procmt</v>
          </cell>
          <cell r="G458">
            <v>2648.78</v>
          </cell>
          <cell r="H458">
            <v>3222</v>
          </cell>
          <cell r="I458">
            <v>2359</v>
          </cell>
          <cell r="J458">
            <v>19492.439999999999</v>
          </cell>
          <cell r="K458">
            <v>22555</v>
          </cell>
          <cell r="L458">
            <v>38660</v>
          </cell>
          <cell r="M458">
            <v>30285</v>
          </cell>
        </row>
        <row r="459">
          <cell r="A459" t="str">
            <v>2-ExpenseO&amp;MOther Secondary CostsPSE&amp;G Fin</v>
          </cell>
          <cell r="B459" t="str">
            <v>2-Expense</v>
          </cell>
          <cell r="D459" t="str">
            <v>O&amp;M</v>
          </cell>
          <cell r="E459" t="str">
            <v>Other Secondary Costs</v>
          </cell>
          <cell r="F459" t="str">
            <v>PSE&amp;G Fin</v>
          </cell>
          <cell r="G459">
            <v>821.44</v>
          </cell>
          <cell r="H459">
            <v>2822</v>
          </cell>
          <cell r="I459">
            <v>2822.48</v>
          </cell>
          <cell r="J459">
            <v>5075.6400000000003</v>
          </cell>
          <cell r="K459">
            <v>19757</v>
          </cell>
          <cell r="L459">
            <v>33873</v>
          </cell>
          <cell r="M459">
            <v>21193</v>
          </cell>
        </row>
        <row r="460">
          <cell r="A460" t="str">
            <v>2-ExpenseO&amp;MOther Secondary CostsPub Affr</v>
          </cell>
          <cell r="B460" t="str">
            <v>2-Expense</v>
          </cell>
          <cell r="D460" t="str">
            <v>O&amp;M</v>
          </cell>
          <cell r="E460" t="str">
            <v>Other Secondary Costs</v>
          </cell>
          <cell r="F460" t="str">
            <v>Pub Affr</v>
          </cell>
          <cell r="G460">
            <v>3296.98</v>
          </cell>
          <cell r="H460">
            <v>3059</v>
          </cell>
          <cell r="I460">
            <v>2557</v>
          </cell>
          <cell r="J460">
            <v>18694.499999999902</v>
          </cell>
          <cell r="K460">
            <v>21410</v>
          </cell>
          <cell r="L460">
            <v>36705</v>
          </cell>
          <cell r="M460">
            <v>30740</v>
          </cell>
        </row>
        <row r="461">
          <cell r="A461" t="str">
            <v>2-ExpenseO&amp;MOther Secondary CostsPwr Fin</v>
          </cell>
          <cell r="B461" t="str">
            <v>2-Expense</v>
          </cell>
          <cell r="D461" t="str">
            <v>O&amp;M</v>
          </cell>
          <cell r="E461" t="str">
            <v>Other Secondary Costs</v>
          </cell>
          <cell r="F461" t="str">
            <v>Pwr Fin</v>
          </cell>
          <cell r="G461">
            <v>1724.6</v>
          </cell>
          <cell r="H461">
            <v>2483</v>
          </cell>
          <cell r="I461">
            <v>2482.56</v>
          </cell>
          <cell r="J461">
            <v>12098.34</v>
          </cell>
          <cell r="K461">
            <v>17378</v>
          </cell>
          <cell r="L461">
            <v>29793</v>
          </cell>
          <cell r="M461">
            <v>25271</v>
          </cell>
        </row>
        <row r="462">
          <cell r="A462" t="str">
            <v>2-ExpenseO&amp;MOther Secondary CostsRec Mgmt</v>
          </cell>
          <cell r="B462" t="str">
            <v>2-Expense</v>
          </cell>
          <cell r="D462" t="str">
            <v>O&amp;M</v>
          </cell>
          <cell r="E462" t="str">
            <v>Other Secondary Costs</v>
          </cell>
          <cell r="F462" t="str">
            <v>Rec Mgmt</v>
          </cell>
          <cell r="G462">
            <v>84.380000000004699</v>
          </cell>
          <cell r="H462">
            <v>198</v>
          </cell>
          <cell r="I462">
            <v>85</v>
          </cell>
          <cell r="J462">
            <v>613.60000000003504</v>
          </cell>
          <cell r="K462">
            <v>1387</v>
          </cell>
          <cell r="L462">
            <v>2379</v>
          </cell>
          <cell r="M462">
            <v>1039</v>
          </cell>
        </row>
        <row r="463">
          <cell r="A463" t="str">
            <v>2-ExpenseO&amp;MOther Secondary CostsSC Adj</v>
          </cell>
          <cell r="B463" t="str">
            <v>2-Expense</v>
          </cell>
          <cell r="D463" t="str">
            <v>O&amp;M</v>
          </cell>
          <cell r="E463" t="str">
            <v>Other Secondary Costs</v>
          </cell>
          <cell r="F463" t="str">
            <v>SC Adj</v>
          </cell>
          <cell r="G463">
            <v>0</v>
          </cell>
          <cell r="I463">
            <v>-95000</v>
          </cell>
          <cell r="J463">
            <v>0</v>
          </cell>
          <cell r="M463">
            <v>-97000</v>
          </cell>
        </row>
        <row r="464">
          <cell r="A464" t="str">
            <v>2-ExpenseO&amp;MOther Secondary CostsSC Fin</v>
          </cell>
          <cell r="B464" t="str">
            <v>2-Expense</v>
          </cell>
          <cell r="D464" t="str">
            <v>O&amp;M</v>
          </cell>
          <cell r="E464" t="str">
            <v>Other Secondary Costs</v>
          </cell>
          <cell r="F464" t="str">
            <v>SC Fin</v>
          </cell>
          <cell r="G464">
            <v>1303.5</v>
          </cell>
          <cell r="H464">
            <v>732</v>
          </cell>
          <cell r="I464">
            <v>683</v>
          </cell>
          <cell r="J464">
            <v>5770.8200000000097</v>
          </cell>
          <cell r="K464">
            <v>5125</v>
          </cell>
          <cell r="L464">
            <v>8789</v>
          </cell>
          <cell r="M464">
            <v>8565</v>
          </cell>
        </row>
        <row r="465">
          <cell r="A465" t="str">
            <v>2-ExpenseO&amp;MOther Secondary CostsTreas</v>
          </cell>
          <cell r="B465" t="str">
            <v>2-Expense</v>
          </cell>
          <cell r="D465" t="str">
            <v>O&amp;M</v>
          </cell>
          <cell r="E465" t="str">
            <v>Other Secondary Costs</v>
          </cell>
          <cell r="F465" t="str">
            <v>Treas</v>
          </cell>
          <cell r="G465">
            <v>211478.5</v>
          </cell>
          <cell r="H465">
            <v>211729</v>
          </cell>
          <cell r="I465">
            <v>211626.84</v>
          </cell>
          <cell r="J465">
            <v>1480837.44</v>
          </cell>
          <cell r="K465">
            <v>1482104</v>
          </cell>
          <cell r="L465">
            <v>2540738</v>
          </cell>
          <cell r="M465">
            <v>2539117</v>
          </cell>
        </row>
        <row r="466">
          <cell r="A466" t="str">
            <v>2-ExpenseO&amp;MOther Secondary CostsV&amp;P</v>
          </cell>
          <cell r="B466" t="str">
            <v>2-Expense</v>
          </cell>
          <cell r="D466" t="str">
            <v>O&amp;M</v>
          </cell>
          <cell r="E466" t="str">
            <v>Other Secondary Costs</v>
          </cell>
          <cell r="F466" t="str">
            <v>V&amp;P</v>
          </cell>
          <cell r="G466">
            <v>302.08000000001601</v>
          </cell>
          <cell r="H466">
            <v>345</v>
          </cell>
          <cell r="I466">
            <v>345.28</v>
          </cell>
          <cell r="J466">
            <v>1452.6799999999801</v>
          </cell>
          <cell r="K466">
            <v>2417</v>
          </cell>
          <cell r="L466">
            <v>4142</v>
          </cell>
          <cell r="M466">
            <v>3221</v>
          </cell>
        </row>
        <row r="467">
          <cell r="A467" t="str">
            <v>2-ExpenseO&amp;MOutside ServicesASD</v>
          </cell>
          <cell r="B467" t="str">
            <v>2-Expense</v>
          </cell>
          <cell r="D467" t="str">
            <v>O&amp;M</v>
          </cell>
          <cell r="E467" t="str">
            <v>Outside Services</v>
          </cell>
          <cell r="F467" t="str">
            <v>ASD</v>
          </cell>
          <cell r="G467">
            <v>798102.52</v>
          </cell>
          <cell r="H467">
            <v>523960</v>
          </cell>
          <cell r="I467">
            <v>858697</v>
          </cell>
          <cell r="J467">
            <v>4410668.68</v>
          </cell>
          <cell r="K467">
            <v>4050294</v>
          </cell>
          <cell r="L467">
            <v>7245000</v>
          </cell>
          <cell r="M467">
            <v>7775648</v>
          </cell>
        </row>
        <row r="468">
          <cell r="A468" t="str">
            <v>2-ExpenseO&amp;MOutside ServicesBAR</v>
          </cell>
          <cell r="B468" t="str">
            <v>2-Expense</v>
          </cell>
          <cell r="D468" t="str">
            <v>O&amp;M</v>
          </cell>
          <cell r="E468" t="str">
            <v>Outside Services</v>
          </cell>
          <cell r="F468" t="str">
            <v>BAR</v>
          </cell>
          <cell r="G468">
            <v>341691.62</v>
          </cell>
          <cell r="H468">
            <v>307134</v>
          </cell>
          <cell r="I468">
            <v>295000</v>
          </cell>
          <cell r="J468">
            <v>2075320.79</v>
          </cell>
          <cell r="K468">
            <v>2149939</v>
          </cell>
          <cell r="L468">
            <v>3685610</v>
          </cell>
          <cell r="M468">
            <v>3686234</v>
          </cell>
        </row>
        <row r="469">
          <cell r="A469" t="str">
            <v>2-ExpenseO&amp;MOutside ServicesComm Adv</v>
          </cell>
          <cell r="B469" t="str">
            <v>2-Expense</v>
          </cell>
          <cell r="D469" t="str">
            <v>O&amp;M</v>
          </cell>
          <cell r="E469" t="str">
            <v>Outside Services</v>
          </cell>
          <cell r="F469" t="str">
            <v>Comm Adv</v>
          </cell>
          <cell r="G469">
            <v>37469.919999999998</v>
          </cell>
          <cell r="H469">
            <v>47898</v>
          </cell>
          <cell r="I469">
            <v>47897.8</v>
          </cell>
          <cell r="J469">
            <v>219696.72</v>
          </cell>
          <cell r="K469">
            <v>314254</v>
          </cell>
          <cell r="L469">
            <v>488432</v>
          </cell>
          <cell r="M469">
            <v>480031</v>
          </cell>
        </row>
        <row r="470">
          <cell r="A470" t="str">
            <v>2-ExpenseO&amp;MOutside ServicesCorp Dev</v>
          </cell>
          <cell r="B470" t="str">
            <v>2-Expense</v>
          </cell>
          <cell r="D470" t="str">
            <v>O&amp;M</v>
          </cell>
          <cell r="E470" t="str">
            <v>Outside Services</v>
          </cell>
          <cell r="F470" t="str">
            <v>Corp Dev</v>
          </cell>
          <cell r="G470">
            <v>-69197.38</v>
          </cell>
          <cell r="H470">
            <v>12917</v>
          </cell>
          <cell r="I470">
            <v>-67000</v>
          </cell>
          <cell r="J470">
            <v>14649.5600000005</v>
          </cell>
          <cell r="K470">
            <v>80417</v>
          </cell>
          <cell r="L470">
            <v>135000</v>
          </cell>
          <cell r="M470">
            <v>135000</v>
          </cell>
        </row>
        <row r="471">
          <cell r="A471" t="str">
            <v>2-ExpenseO&amp;MOutside ServicesCorp Secr</v>
          </cell>
          <cell r="B471" t="str">
            <v>2-Expense</v>
          </cell>
          <cell r="D471" t="str">
            <v>O&amp;M</v>
          </cell>
          <cell r="E471" t="str">
            <v>Outside Services</v>
          </cell>
          <cell r="F471" t="str">
            <v>Corp Secr</v>
          </cell>
          <cell r="G471">
            <v>9000</v>
          </cell>
          <cell r="H471">
            <v>4000</v>
          </cell>
          <cell r="I471">
            <v>4000</v>
          </cell>
          <cell r="J471">
            <v>24043.72</v>
          </cell>
          <cell r="K471">
            <v>54000</v>
          </cell>
          <cell r="L471">
            <v>65000</v>
          </cell>
          <cell r="M471">
            <v>30365</v>
          </cell>
        </row>
        <row r="472">
          <cell r="A472" t="str">
            <v>2-ExpenseO&amp;MOutside ServicesCorp Strat</v>
          </cell>
          <cell r="B472" t="str">
            <v>2-Expense</v>
          </cell>
          <cell r="D472" t="str">
            <v>O&amp;M</v>
          </cell>
          <cell r="E472" t="str">
            <v>Outside Services</v>
          </cell>
          <cell r="F472" t="str">
            <v>Corp Strat</v>
          </cell>
          <cell r="G472">
            <v>1.75</v>
          </cell>
          <cell r="H472">
            <v>47413</v>
          </cell>
          <cell r="I472">
            <v>47412.93</v>
          </cell>
          <cell r="J472">
            <v>-12423.33</v>
          </cell>
          <cell r="K472">
            <v>226354</v>
          </cell>
          <cell r="L472">
            <v>348000</v>
          </cell>
          <cell r="M472">
            <v>348285</v>
          </cell>
        </row>
        <row r="473">
          <cell r="A473" t="str">
            <v>2-ExpenseO&amp;MOutside ServicesERM</v>
          </cell>
          <cell r="B473" t="str">
            <v>2-Expense</v>
          </cell>
          <cell r="D473" t="str">
            <v>O&amp;M</v>
          </cell>
          <cell r="E473" t="str">
            <v>Outside Services</v>
          </cell>
          <cell r="F473" t="str">
            <v>ERM</v>
          </cell>
          <cell r="G473">
            <v>104898.5</v>
          </cell>
          <cell r="H473">
            <v>112565</v>
          </cell>
          <cell r="I473">
            <v>35070</v>
          </cell>
          <cell r="J473">
            <v>314088.39</v>
          </cell>
          <cell r="K473">
            <v>347695</v>
          </cell>
          <cell r="L473">
            <v>565750</v>
          </cell>
          <cell r="M473">
            <v>565220</v>
          </cell>
        </row>
        <row r="474">
          <cell r="A474" t="str">
            <v>2-ExpenseO&amp;MOutside ServicesExec</v>
          </cell>
          <cell r="B474" t="str">
            <v>2-Expense</v>
          </cell>
          <cell r="D474" t="str">
            <v>O&amp;M</v>
          </cell>
          <cell r="E474" t="str">
            <v>Outside Services</v>
          </cell>
          <cell r="F474" t="str">
            <v>Exec</v>
          </cell>
          <cell r="G474">
            <v>379.52</v>
          </cell>
          <cell r="H474">
            <v>0</v>
          </cell>
          <cell r="I474">
            <v>20000</v>
          </cell>
          <cell r="J474">
            <v>19879.189999999999</v>
          </cell>
          <cell r="K474">
            <v>560000</v>
          </cell>
          <cell r="L474">
            <v>1060000</v>
          </cell>
          <cell r="M474">
            <v>1059500</v>
          </cell>
        </row>
        <row r="475">
          <cell r="A475" t="str">
            <v>2-ExpenseO&amp;MOutside ServicesFringe</v>
          </cell>
          <cell r="B475" t="str">
            <v>2-Expense</v>
          </cell>
          <cell r="D475" t="str">
            <v>O&amp;M</v>
          </cell>
          <cell r="E475" t="str">
            <v>Outside Services</v>
          </cell>
          <cell r="F475" t="str">
            <v>Fringe</v>
          </cell>
          <cell r="G475">
            <v>0</v>
          </cell>
          <cell r="H475">
            <v>0</v>
          </cell>
          <cell r="I475">
            <v>0</v>
          </cell>
          <cell r="J475">
            <v>-3.18323145620525E-12</v>
          </cell>
          <cell r="K475">
            <v>0</v>
          </cell>
          <cell r="L475">
            <v>0</v>
          </cell>
          <cell r="M475">
            <v>0</v>
          </cell>
        </row>
        <row r="476">
          <cell r="A476" t="str">
            <v>2-ExpenseO&amp;MOutside ServicesHoldg Fin</v>
          </cell>
          <cell r="B476" t="str">
            <v>2-Expense</v>
          </cell>
          <cell r="D476" t="str">
            <v>O&amp;M</v>
          </cell>
          <cell r="E476" t="str">
            <v>Outside Services</v>
          </cell>
          <cell r="F476" t="str">
            <v>Holdg Fin</v>
          </cell>
          <cell r="G476">
            <v>0</v>
          </cell>
          <cell r="H476">
            <v>3500</v>
          </cell>
          <cell r="J476">
            <v>0</v>
          </cell>
          <cell r="K476">
            <v>17500</v>
          </cell>
          <cell r="L476">
            <v>35000</v>
          </cell>
          <cell r="M476">
            <v>35000</v>
          </cell>
        </row>
        <row r="477">
          <cell r="A477" t="str">
            <v>2-ExpenseO&amp;MOutside ServicesHR</v>
          </cell>
          <cell r="B477" t="str">
            <v>2-Expense</v>
          </cell>
          <cell r="D477" t="str">
            <v>O&amp;M</v>
          </cell>
          <cell r="E477" t="str">
            <v>Outside Services</v>
          </cell>
          <cell r="F477" t="str">
            <v>HR</v>
          </cell>
          <cell r="G477">
            <v>236536.67</v>
          </cell>
          <cell r="H477">
            <v>341038</v>
          </cell>
          <cell r="I477">
            <v>220000</v>
          </cell>
          <cell r="J477">
            <v>1278300.79</v>
          </cell>
          <cell r="K477">
            <v>1485009</v>
          </cell>
          <cell r="L477">
            <v>2467950</v>
          </cell>
          <cell r="M477">
            <v>2682764</v>
          </cell>
        </row>
        <row r="478">
          <cell r="A478" t="str">
            <v>2-ExpenseO&amp;MOutside ServicesInt Audit/ Control</v>
          </cell>
          <cell r="B478" t="str">
            <v>2-Expense</v>
          </cell>
          <cell r="D478" t="str">
            <v>O&amp;M</v>
          </cell>
          <cell r="E478" t="str">
            <v>Outside Services</v>
          </cell>
          <cell r="F478" t="str">
            <v>Int Audit/ Control</v>
          </cell>
          <cell r="G478">
            <v>29919.15</v>
          </cell>
          <cell r="H478">
            <v>1815</v>
          </cell>
          <cell r="I478">
            <v>35000</v>
          </cell>
          <cell r="J478">
            <v>124762.36</v>
          </cell>
          <cell r="K478">
            <v>115728</v>
          </cell>
          <cell r="L478">
            <v>254801</v>
          </cell>
          <cell r="M478">
            <v>470801</v>
          </cell>
        </row>
        <row r="479">
          <cell r="A479" t="str">
            <v>2-ExpenseO&amp;MOutside ServicesInv Rel</v>
          </cell>
          <cell r="B479" t="str">
            <v>2-Expense</v>
          </cell>
          <cell r="D479" t="str">
            <v>O&amp;M</v>
          </cell>
          <cell r="E479" t="str">
            <v>Outside Services</v>
          </cell>
          <cell r="F479" t="str">
            <v>Inv Rel</v>
          </cell>
          <cell r="G479">
            <v>4108.1499999999996</v>
          </cell>
          <cell r="H479">
            <v>11000</v>
          </cell>
          <cell r="I479">
            <v>3000</v>
          </cell>
          <cell r="J479">
            <v>92664.89</v>
          </cell>
          <cell r="K479">
            <v>74000</v>
          </cell>
          <cell r="L479">
            <v>160000</v>
          </cell>
          <cell r="M479">
            <v>125161</v>
          </cell>
        </row>
        <row r="480">
          <cell r="A480" t="str">
            <v>2-ExpenseO&amp;MOutside ServicesIT</v>
          </cell>
          <cell r="B480" t="str">
            <v>2-Expense</v>
          </cell>
          <cell r="D480" t="str">
            <v>O&amp;M</v>
          </cell>
          <cell r="E480" t="str">
            <v>Outside Services</v>
          </cell>
          <cell r="F480" t="str">
            <v>IT</v>
          </cell>
          <cell r="G480">
            <v>3016742.72</v>
          </cell>
          <cell r="H480">
            <v>3525230</v>
          </cell>
          <cell r="I480">
            <v>3460252.05</v>
          </cell>
          <cell r="J480">
            <v>20252632.629999999</v>
          </cell>
          <cell r="K480">
            <v>24149736</v>
          </cell>
          <cell r="L480">
            <v>40604033</v>
          </cell>
          <cell r="M480">
            <v>40219941</v>
          </cell>
        </row>
        <row r="481">
          <cell r="A481" t="str">
            <v>2-ExpenseO&amp;MOutside ServicesLaw</v>
          </cell>
          <cell r="B481" t="str">
            <v>2-Expense</v>
          </cell>
          <cell r="D481" t="str">
            <v>O&amp;M</v>
          </cell>
          <cell r="E481" t="str">
            <v>Outside Services</v>
          </cell>
          <cell r="F481" t="str">
            <v>Law</v>
          </cell>
          <cell r="G481">
            <v>643921.43000000005</v>
          </cell>
          <cell r="H481">
            <v>909749</v>
          </cell>
          <cell r="I481">
            <v>669478</v>
          </cell>
          <cell r="J481">
            <v>5603536.5499999896</v>
          </cell>
          <cell r="K481">
            <v>9803247</v>
          </cell>
          <cell r="L481">
            <v>14352000</v>
          </cell>
          <cell r="M481">
            <v>13854140</v>
          </cell>
        </row>
        <row r="482">
          <cell r="A482" t="str">
            <v>2-ExpenseO&amp;MOutside ServicesMisc Acct</v>
          </cell>
          <cell r="B482" t="str">
            <v>2-Expense</v>
          </cell>
          <cell r="D482" t="str">
            <v>O&amp;M</v>
          </cell>
          <cell r="E482" t="str">
            <v>Outside Services</v>
          </cell>
          <cell r="F482" t="str">
            <v>Misc Acct</v>
          </cell>
          <cell r="G482">
            <v>0</v>
          </cell>
          <cell r="H482">
            <v>0</v>
          </cell>
          <cell r="I482">
            <v>-24230</v>
          </cell>
          <cell r="J482">
            <v>-35906.97</v>
          </cell>
          <cell r="K482">
            <v>0</v>
          </cell>
          <cell r="L482">
            <v>-23000</v>
          </cell>
          <cell r="M482">
            <v>-84367</v>
          </cell>
        </row>
        <row r="483">
          <cell r="A483" t="str">
            <v>2-ExpenseO&amp;MOutside ServicesNERC</v>
          </cell>
          <cell r="B483" t="str">
            <v>2-Expense</v>
          </cell>
          <cell r="D483" t="str">
            <v>O&amp;M</v>
          </cell>
          <cell r="E483" t="str">
            <v>Outside Services</v>
          </cell>
          <cell r="F483" t="str">
            <v>NERC</v>
          </cell>
          <cell r="G483">
            <v>0</v>
          </cell>
          <cell r="H483">
            <v>0</v>
          </cell>
          <cell r="I483">
            <v>0</v>
          </cell>
          <cell r="J483">
            <v>395</v>
          </cell>
          <cell r="K483">
            <v>0</v>
          </cell>
          <cell r="L483">
            <v>0</v>
          </cell>
          <cell r="M483">
            <v>395</v>
          </cell>
        </row>
        <row r="484">
          <cell r="A484" t="str">
            <v>2-ExpenseO&amp;MOutside ServicesPayroll AP</v>
          </cell>
          <cell r="B484" t="str">
            <v>2-Expense</v>
          </cell>
          <cell r="D484" t="str">
            <v>O&amp;M</v>
          </cell>
          <cell r="E484" t="str">
            <v>Outside Services</v>
          </cell>
          <cell r="F484" t="str">
            <v>Payroll AP</v>
          </cell>
          <cell r="G484">
            <v>18107.009999999998</v>
          </cell>
          <cell r="H484">
            <v>24806</v>
          </cell>
          <cell r="I484">
            <v>18829</v>
          </cell>
          <cell r="J484">
            <v>-1021.6899999999901</v>
          </cell>
          <cell r="K484">
            <v>-7419</v>
          </cell>
          <cell r="L484">
            <v>-59200</v>
          </cell>
          <cell r="M484">
            <v>-56417</v>
          </cell>
        </row>
        <row r="485">
          <cell r="A485" t="str">
            <v>2-ExpenseO&amp;MOutside ServicesProcmt</v>
          </cell>
          <cell r="B485" t="str">
            <v>2-Expense</v>
          </cell>
          <cell r="D485" t="str">
            <v>O&amp;M</v>
          </cell>
          <cell r="E485" t="str">
            <v>Outside Services</v>
          </cell>
          <cell r="F485" t="str">
            <v>Procmt</v>
          </cell>
          <cell r="G485">
            <v>230430.96</v>
          </cell>
          <cell r="H485">
            <v>0</v>
          </cell>
          <cell r="I485">
            <v>161582</v>
          </cell>
          <cell r="J485">
            <v>643423.62</v>
          </cell>
          <cell r="K485">
            <v>937756</v>
          </cell>
          <cell r="L485">
            <v>1134675</v>
          </cell>
          <cell r="M485">
            <v>1234676</v>
          </cell>
        </row>
        <row r="486">
          <cell r="A486" t="str">
            <v>2-ExpenseO&amp;MOutside ServicesPSE&amp;G Fin</v>
          </cell>
          <cell r="B486" t="str">
            <v>2-Expense</v>
          </cell>
          <cell r="D486" t="str">
            <v>O&amp;M</v>
          </cell>
          <cell r="E486" t="str">
            <v>Outside Services</v>
          </cell>
          <cell r="F486" t="str">
            <v>PSE&amp;G Fin</v>
          </cell>
          <cell r="G486">
            <v>41481.75</v>
          </cell>
          <cell r="H486">
            <v>32200</v>
          </cell>
          <cell r="I486">
            <v>32200</v>
          </cell>
          <cell r="J486">
            <v>297552.06</v>
          </cell>
          <cell r="K486">
            <v>225400</v>
          </cell>
          <cell r="L486">
            <v>386758</v>
          </cell>
          <cell r="M486">
            <v>552168</v>
          </cell>
        </row>
        <row r="487">
          <cell r="A487" t="str">
            <v>2-ExpenseO&amp;MOutside ServicesPub Affr</v>
          </cell>
          <cell r="B487" t="str">
            <v>2-Expense</v>
          </cell>
          <cell r="D487" t="str">
            <v>O&amp;M</v>
          </cell>
          <cell r="E487" t="str">
            <v>Outside Services</v>
          </cell>
          <cell r="F487" t="str">
            <v>Pub Affr</v>
          </cell>
          <cell r="G487">
            <v>282315.45</v>
          </cell>
          <cell r="H487">
            <v>218489</v>
          </cell>
          <cell r="I487">
            <v>218489.18</v>
          </cell>
          <cell r="J487">
            <v>1406302.65</v>
          </cell>
          <cell r="K487">
            <v>1494822</v>
          </cell>
          <cell r="L487">
            <v>2553378</v>
          </cell>
          <cell r="M487">
            <v>2552642</v>
          </cell>
        </row>
        <row r="488">
          <cell r="A488" t="str">
            <v>2-ExpenseO&amp;MOutside ServicesPwr Fin</v>
          </cell>
          <cell r="B488" t="str">
            <v>2-Expense</v>
          </cell>
          <cell r="D488" t="str">
            <v>O&amp;M</v>
          </cell>
          <cell r="E488" t="str">
            <v>Outside Services</v>
          </cell>
          <cell r="F488" t="str">
            <v>Pwr Fin</v>
          </cell>
          <cell r="G488">
            <v>0</v>
          </cell>
          <cell r="H488">
            <v>0</v>
          </cell>
          <cell r="I488">
            <v>10000</v>
          </cell>
          <cell r="J488">
            <v>1682.49</v>
          </cell>
          <cell r="K488">
            <v>0</v>
          </cell>
          <cell r="L488">
            <v>0</v>
          </cell>
          <cell r="M488">
            <v>61682</v>
          </cell>
        </row>
        <row r="489">
          <cell r="A489" t="str">
            <v>2-ExpenseO&amp;MOutside ServicesRec Mgmt</v>
          </cell>
          <cell r="B489" t="str">
            <v>2-Expense</v>
          </cell>
          <cell r="D489" t="str">
            <v>O&amp;M</v>
          </cell>
          <cell r="E489" t="str">
            <v>Outside Services</v>
          </cell>
          <cell r="F489" t="str">
            <v>Rec Mgmt</v>
          </cell>
          <cell r="G489">
            <v>37123.730000000003</v>
          </cell>
          <cell r="H489">
            <v>35142</v>
          </cell>
          <cell r="I489">
            <v>30945</v>
          </cell>
          <cell r="J489">
            <v>937193.12</v>
          </cell>
          <cell r="K489">
            <v>917150</v>
          </cell>
          <cell r="L489">
            <v>1294878</v>
          </cell>
          <cell r="M489">
            <v>1290584</v>
          </cell>
        </row>
        <row r="490">
          <cell r="A490" t="str">
            <v>2-ExpenseO&amp;MOutside ServicesSC Fin</v>
          </cell>
          <cell r="B490" t="str">
            <v>2-Expense</v>
          </cell>
          <cell r="D490" t="str">
            <v>O&amp;M</v>
          </cell>
          <cell r="E490" t="str">
            <v>Outside Services</v>
          </cell>
          <cell r="F490" t="str">
            <v>SC Fin</v>
          </cell>
          <cell r="G490">
            <v>-151</v>
          </cell>
          <cell r="H490">
            <v>2040</v>
          </cell>
          <cell r="I490">
            <v>2040</v>
          </cell>
          <cell r="J490">
            <v>32594.92</v>
          </cell>
          <cell r="K490">
            <v>36720</v>
          </cell>
          <cell r="L490">
            <v>62000</v>
          </cell>
          <cell r="M490">
            <v>60346</v>
          </cell>
        </row>
        <row r="491">
          <cell r="A491" t="str">
            <v>2-ExpenseO&amp;MOutside ServicesSC OH</v>
          </cell>
          <cell r="B491" t="str">
            <v>2-Expense</v>
          </cell>
          <cell r="D491" t="str">
            <v>O&amp;M</v>
          </cell>
          <cell r="E491" t="str">
            <v>Outside Services</v>
          </cell>
          <cell r="F491" t="str">
            <v>SC OH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</row>
        <row r="492">
          <cell r="A492" t="str">
            <v>2-ExpenseO&amp;MOutside ServicesTreas</v>
          </cell>
          <cell r="B492" t="str">
            <v>2-Expense</v>
          </cell>
          <cell r="D492" t="str">
            <v>O&amp;M</v>
          </cell>
          <cell r="E492" t="str">
            <v>Outside Services</v>
          </cell>
          <cell r="F492" t="str">
            <v>Treas</v>
          </cell>
          <cell r="G492">
            <v>318994.36</v>
          </cell>
          <cell r="H492">
            <v>415066</v>
          </cell>
          <cell r="I492">
            <v>394070.95</v>
          </cell>
          <cell r="J492">
            <v>3225328.05</v>
          </cell>
          <cell r="K492">
            <v>3214916</v>
          </cell>
          <cell r="L492">
            <v>5100860</v>
          </cell>
          <cell r="M492">
            <v>5200463</v>
          </cell>
        </row>
        <row r="493">
          <cell r="A493" t="str">
            <v>2-ExpenseO&amp;MOutside ServicesV&amp;P</v>
          </cell>
          <cell r="B493" t="str">
            <v>2-Expense</v>
          </cell>
          <cell r="D493" t="str">
            <v>O&amp;M</v>
          </cell>
          <cell r="E493" t="str">
            <v>Outside Services</v>
          </cell>
          <cell r="F493" t="str">
            <v>V&amp;P</v>
          </cell>
          <cell r="G493">
            <v>21192</v>
          </cell>
          <cell r="H493">
            <v>0</v>
          </cell>
          <cell r="I493">
            <v>26000</v>
          </cell>
          <cell r="J493">
            <v>45585</v>
          </cell>
          <cell r="K493">
            <v>57277</v>
          </cell>
          <cell r="L493">
            <v>89553</v>
          </cell>
          <cell r="M493">
            <v>70046</v>
          </cell>
        </row>
        <row r="494">
          <cell r="A494" t="str">
            <v>2-ExpenseO&amp;MReal Estate TaxesTreas</v>
          </cell>
          <cell r="B494" t="str">
            <v>2-Expense</v>
          </cell>
          <cell r="D494" t="str">
            <v>O&amp;M</v>
          </cell>
          <cell r="E494" t="str">
            <v>Real Estate Taxes</v>
          </cell>
          <cell r="F494" t="str">
            <v>Treas</v>
          </cell>
          <cell r="G494">
            <v>13756</v>
          </cell>
          <cell r="H494">
            <v>13333</v>
          </cell>
          <cell r="I494">
            <v>13333.33</v>
          </cell>
          <cell r="J494">
            <v>96292</v>
          </cell>
          <cell r="K494">
            <v>93333</v>
          </cell>
          <cell r="L494">
            <v>160000</v>
          </cell>
          <cell r="M494">
            <v>162536</v>
          </cell>
        </row>
        <row r="495">
          <cell r="A495" t="str">
            <v>2-ExpenseO&amp;MSpaceASD</v>
          </cell>
          <cell r="B495" t="str">
            <v>2-Expense</v>
          </cell>
          <cell r="D495" t="str">
            <v>O&amp;M</v>
          </cell>
          <cell r="E495" t="str">
            <v>Space</v>
          </cell>
          <cell r="F495" t="str">
            <v>ASD</v>
          </cell>
          <cell r="G495">
            <v>139270.95000000001</v>
          </cell>
          <cell r="H495">
            <v>139368</v>
          </cell>
          <cell r="I495">
            <v>139271</v>
          </cell>
          <cell r="J495">
            <v>977572.8</v>
          </cell>
          <cell r="K495">
            <v>975575</v>
          </cell>
          <cell r="L495">
            <v>1672414</v>
          </cell>
          <cell r="M495">
            <v>1673928</v>
          </cell>
        </row>
        <row r="496">
          <cell r="A496" t="str">
            <v>2-ExpenseO&amp;MSpaceBAR</v>
          </cell>
          <cell r="B496" t="str">
            <v>2-Expense</v>
          </cell>
          <cell r="D496" t="str">
            <v>O&amp;M</v>
          </cell>
          <cell r="E496" t="str">
            <v>Space</v>
          </cell>
          <cell r="F496" t="str">
            <v>BAR</v>
          </cell>
          <cell r="G496">
            <v>49504.5</v>
          </cell>
          <cell r="H496">
            <v>49419</v>
          </cell>
          <cell r="I496">
            <v>49505</v>
          </cell>
          <cell r="J496">
            <v>347446.35</v>
          </cell>
          <cell r="K496">
            <v>345933</v>
          </cell>
          <cell r="L496">
            <v>593028</v>
          </cell>
          <cell r="M496">
            <v>594972</v>
          </cell>
        </row>
        <row r="497">
          <cell r="A497" t="str">
            <v>2-ExpenseO&amp;MSpaceComm Adv</v>
          </cell>
          <cell r="B497" t="str">
            <v>2-Expense</v>
          </cell>
          <cell r="D497" t="str">
            <v>O&amp;M</v>
          </cell>
          <cell r="E497" t="str">
            <v>Space</v>
          </cell>
          <cell r="F497" t="str">
            <v>Comm Adv</v>
          </cell>
          <cell r="G497">
            <v>45218.1</v>
          </cell>
          <cell r="H497">
            <v>53945</v>
          </cell>
          <cell r="I497">
            <v>45218</v>
          </cell>
          <cell r="J497">
            <v>317441.55</v>
          </cell>
          <cell r="K497">
            <v>377614</v>
          </cell>
          <cell r="L497">
            <v>647338</v>
          </cell>
          <cell r="M497">
            <v>543531</v>
          </cell>
        </row>
        <row r="498">
          <cell r="A498" t="str">
            <v>2-ExpenseO&amp;MSpaceCorp Dev</v>
          </cell>
          <cell r="B498" t="str">
            <v>2-Expense</v>
          </cell>
          <cell r="D498" t="str">
            <v>O&amp;M</v>
          </cell>
          <cell r="E498" t="str">
            <v>Space</v>
          </cell>
          <cell r="F498" t="str">
            <v>Corp Dev</v>
          </cell>
          <cell r="G498">
            <v>12882</v>
          </cell>
          <cell r="H498">
            <v>12996</v>
          </cell>
          <cell r="I498">
            <v>12882</v>
          </cell>
          <cell r="J498">
            <v>90421.95</v>
          </cell>
          <cell r="K498">
            <v>90972</v>
          </cell>
          <cell r="L498">
            <v>155952</v>
          </cell>
          <cell r="M498">
            <v>154832</v>
          </cell>
        </row>
        <row r="499">
          <cell r="A499" t="str">
            <v>2-ExpenseO&amp;MSpaceCorp Secr</v>
          </cell>
          <cell r="B499" t="str">
            <v>2-Expense</v>
          </cell>
          <cell r="D499" t="str">
            <v>O&amp;M</v>
          </cell>
          <cell r="E499" t="str">
            <v>Space</v>
          </cell>
          <cell r="F499" t="str">
            <v>Corp Secr</v>
          </cell>
          <cell r="G499">
            <v>17305.2</v>
          </cell>
          <cell r="H499">
            <v>17311</v>
          </cell>
          <cell r="I499">
            <v>17305</v>
          </cell>
          <cell r="J499">
            <v>121469.85</v>
          </cell>
          <cell r="K499">
            <v>121176</v>
          </cell>
          <cell r="L499">
            <v>207731</v>
          </cell>
          <cell r="M499">
            <v>207995</v>
          </cell>
        </row>
        <row r="500">
          <cell r="A500" t="str">
            <v>2-ExpenseO&amp;MSpaceCorp Strat</v>
          </cell>
          <cell r="B500" t="str">
            <v>2-Expense</v>
          </cell>
          <cell r="D500" t="str">
            <v>O&amp;M</v>
          </cell>
          <cell r="E500" t="str">
            <v>Space</v>
          </cell>
          <cell r="F500" t="str">
            <v>Corp Strat</v>
          </cell>
          <cell r="G500">
            <v>21699.9</v>
          </cell>
          <cell r="H500">
            <v>21700</v>
          </cell>
          <cell r="I500">
            <v>21699.9</v>
          </cell>
          <cell r="J500">
            <v>152309.70000000001</v>
          </cell>
          <cell r="K500">
            <v>151899</v>
          </cell>
          <cell r="L500">
            <v>260399</v>
          </cell>
          <cell r="M500">
            <v>260809</v>
          </cell>
        </row>
        <row r="501">
          <cell r="A501" t="str">
            <v>2-ExpenseO&amp;MSpaceERM</v>
          </cell>
          <cell r="B501" t="str">
            <v>2-Expense</v>
          </cell>
          <cell r="D501" t="str">
            <v>O&amp;M</v>
          </cell>
          <cell r="E501" t="str">
            <v>Space</v>
          </cell>
          <cell r="F501" t="str">
            <v>ERM</v>
          </cell>
          <cell r="G501">
            <v>26847</v>
          </cell>
          <cell r="H501">
            <v>26898</v>
          </cell>
          <cell r="I501">
            <v>26898.3</v>
          </cell>
          <cell r="J501">
            <v>188450.55</v>
          </cell>
          <cell r="K501">
            <v>188288</v>
          </cell>
          <cell r="L501">
            <v>322780</v>
          </cell>
          <cell r="M501">
            <v>322993</v>
          </cell>
        </row>
        <row r="502">
          <cell r="A502" t="str">
            <v>2-ExpenseO&amp;MSpaceExec</v>
          </cell>
          <cell r="B502" t="str">
            <v>2-Expense</v>
          </cell>
          <cell r="D502" t="str">
            <v>O&amp;M</v>
          </cell>
          <cell r="E502" t="str">
            <v>Space</v>
          </cell>
          <cell r="F502" t="str">
            <v>Exec</v>
          </cell>
          <cell r="G502">
            <v>30933.9</v>
          </cell>
          <cell r="H502">
            <v>31270</v>
          </cell>
          <cell r="I502">
            <v>30934</v>
          </cell>
          <cell r="J502">
            <v>217127.25</v>
          </cell>
          <cell r="K502">
            <v>218891</v>
          </cell>
          <cell r="L502">
            <v>375242</v>
          </cell>
          <cell r="M502">
            <v>371797</v>
          </cell>
        </row>
        <row r="503">
          <cell r="A503" t="str">
            <v>2-ExpenseO&amp;MSpaceFringe</v>
          </cell>
          <cell r="B503" t="str">
            <v>2-Expense</v>
          </cell>
          <cell r="D503" t="str">
            <v>O&amp;M</v>
          </cell>
          <cell r="E503" t="str">
            <v>Space</v>
          </cell>
          <cell r="F503" t="str">
            <v>Fringe</v>
          </cell>
          <cell r="G503">
            <v>37457.550000000003</v>
          </cell>
          <cell r="H503">
            <v>37395</v>
          </cell>
          <cell r="I503">
            <v>37691</v>
          </cell>
          <cell r="J503">
            <v>262903.95</v>
          </cell>
          <cell r="K503">
            <v>261764</v>
          </cell>
          <cell r="L503">
            <v>448738</v>
          </cell>
          <cell r="M503">
            <v>451594</v>
          </cell>
        </row>
        <row r="504">
          <cell r="A504" t="str">
            <v>2-ExpenseO&amp;MSpaceHoldg Fin</v>
          </cell>
          <cell r="B504" t="str">
            <v>2-Expense</v>
          </cell>
          <cell r="D504" t="str">
            <v>O&amp;M</v>
          </cell>
          <cell r="E504" t="str">
            <v>Space</v>
          </cell>
          <cell r="F504" t="str">
            <v>Holdg Fin</v>
          </cell>
          <cell r="G504">
            <v>5600.25</v>
          </cell>
          <cell r="H504">
            <v>5632</v>
          </cell>
          <cell r="I504">
            <v>5600</v>
          </cell>
          <cell r="J504">
            <v>39304.35</v>
          </cell>
          <cell r="K504">
            <v>39421</v>
          </cell>
          <cell r="L504">
            <v>67579</v>
          </cell>
          <cell r="M504">
            <v>67304</v>
          </cell>
        </row>
        <row r="505">
          <cell r="A505" t="str">
            <v>2-ExpenseO&amp;MSpaceHR</v>
          </cell>
          <cell r="B505" t="str">
            <v>2-Expense</v>
          </cell>
          <cell r="D505" t="str">
            <v>O&amp;M</v>
          </cell>
          <cell r="E505" t="str">
            <v>Space</v>
          </cell>
          <cell r="F505" t="str">
            <v>HR</v>
          </cell>
          <cell r="G505">
            <v>151400.54999999999</v>
          </cell>
          <cell r="H505">
            <v>151113</v>
          </cell>
          <cell r="I505">
            <v>151401</v>
          </cell>
          <cell r="J505">
            <v>1062702.3</v>
          </cell>
          <cell r="K505">
            <v>1057789</v>
          </cell>
          <cell r="L505">
            <v>1813352</v>
          </cell>
          <cell r="M505">
            <v>1819708</v>
          </cell>
        </row>
        <row r="506">
          <cell r="A506" t="str">
            <v>2-ExpenseO&amp;MSpaceInt Audit/ Control</v>
          </cell>
          <cell r="B506" t="str">
            <v>2-Expense</v>
          </cell>
          <cell r="D506" t="str">
            <v>O&amp;M</v>
          </cell>
          <cell r="E506" t="str">
            <v>Space</v>
          </cell>
          <cell r="F506" t="str">
            <v>Int Audit/ Control</v>
          </cell>
          <cell r="G506">
            <v>40125.15</v>
          </cell>
          <cell r="H506">
            <v>40139</v>
          </cell>
          <cell r="I506">
            <v>40125</v>
          </cell>
          <cell r="J506">
            <v>281654.09999999998</v>
          </cell>
          <cell r="K506">
            <v>280976</v>
          </cell>
          <cell r="L506">
            <v>481673</v>
          </cell>
          <cell r="M506">
            <v>482538</v>
          </cell>
        </row>
        <row r="507">
          <cell r="A507" t="str">
            <v>2-ExpenseO&amp;MSpaceInv Rel</v>
          </cell>
          <cell r="B507" t="str">
            <v>2-Expense</v>
          </cell>
          <cell r="D507" t="str">
            <v>O&amp;M</v>
          </cell>
          <cell r="E507" t="str">
            <v>Space</v>
          </cell>
          <cell r="F507" t="str">
            <v>Inv Rel</v>
          </cell>
          <cell r="G507">
            <v>7988.55</v>
          </cell>
          <cell r="H507">
            <v>8034</v>
          </cell>
          <cell r="I507">
            <v>8034.15</v>
          </cell>
          <cell r="J507">
            <v>56073.75</v>
          </cell>
          <cell r="K507">
            <v>56239</v>
          </cell>
          <cell r="L507">
            <v>96410</v>
          </cell>
          <cell r="M507">
            <v>96290</v>
          </cell>
        </row>
        <row r="508">
          <cell r="A508" t="str">
            <v>2-ExpenseO&amp;MSpaceIT</v>
          </cell>
          <cell r="B508" t="str">
            <v>2-Expense</v>
          </cell>
          <cell r="D508" t="str">
            <v>O&amp;M</v>
          </cell>
          <cell r="E508" t="str">
            <v>Space</v>
          </cell>
          <cell r="F508" t="str">
            <v>IT</v>
          </cell>
          <cell r="G508">
            <v>475724.85</v>
          </cell>
          <cell r="H508">
            <v>475950</v>
          </cell>
          <cell r="I508">
            <v>475725</v>
          </cell>
          <cell r="J508">
            <v>3339222.45</v>
          </cell>
          <cell r="K508">
            <v>3331650</v>
          </cell>
          <cell r="L508">
            <v>5711400</v>
          </cell>
          <cell r="M508">
            <v>5717848</v>
          </cell>
        </row>
        <row r="509">
          <cell r="A509" t="str">
            <v>2-ExpenseO&amp;MSpaceLaw</v>
          </cell>
          <cell r="B509" t="str">
            <v>2-Expense</v>
          </cell>
          <cell r="D509" t="str">
            <v>O&amp;M</v>
          </cell>
          <cell r="E509" t="str">
            <v>Space</v>
          </cell>
          <cell r="F509" t="str">
            <v>Law</v>
          </cell>
          <cell r="G509">
            <v>125476.95</v>
          </cell>
          <cell r="H509">
            <v>125560</v>
          </cell>
          <cell r="I509">
            <v>125477</v>
          </cell>
          <cell r="J509">
            <v>880741.2</v>
          </cell>
          <cell r="K509">
            <v>878917</v>
          </cell>
          <cell r="L509">
            <v>1506715</v>
          </cell>
          <cell r="M509">
            <v>1508126</v>
          </cell>
        </row>
        <row r="510">
          <cell r="A510" t="str">
            <v>2-ExpenseO&amp;MSpacePayroll AP</v>
          </cell>
          <cell r="B510" t="str">
            <v>2-Expense</v>
          </cell>
          <cell r="D510" t="str">
            <v>O&amp;M</v>
          </cell>
          <cell r="E510" t="str">
            <v>Space</v>
          </cell>
          <cell r="F510" t="str">
            <v>Payroll AP</v>
          </cell>
          <cell r="G510">
            <v>50758.5</v>
          </cell>
          <cell r="H510">
            <v>50778</v>
          </cell>
          <cell r="I510">
            <v>50759</v>
          </cell>
          <cell r="J510">
            <v>356284.2</v>
          </cell>
          <cell r="K510">
            <v>355449</v>
          </cell>
          <cell r="L510">
            <v>609341</v>
          </cell>
          <cell r="M510">
            <v>610080</v>
          </cell>
        </row>
        <row r="511">
          <cell r="A511" t="str">
            <v>2-ExpenseO&amp;MSpaceProcmt</v>
          </cell>
          <cell r="B511" t="str">
            <v>2-Expense</v>
          </cell>
          <cell r="D511" t="str">
            <v>O&amp;M</v>
          </cell>
          <cell r="E511" t="str">
            <v>Space</v>
          </cell>
          <cell r="F511" t="str">
            <v>Procmt</v>
          </cell>
          <cell r="G511">
            <v>113333.1</v>
          </cell>
          <cell r="H511">
            <v>94572</v>
          </cell>
          <cell r="I511">
            <v>113333</v>
          </cell>
          <cell r="J511">
            <v>738757.05</v>
          </cell>
          <cell r="K511">
            <v>662001</v>
          </cell>
          <cell r="L511">
            <v>1134859</v>
          </cell>
          <cell r="M511">
            <v>1305422</v>
          </cell>
        </row>
        <row r="512">
          <cell r="A512" t="str">
            <v>2-ExpenseO&amp;MSpacePSE&amp;G Fin</v>
          </cell>
          <cell r="B512" t="str">
            <v>2-Expense</v>
          </cell>
          <cell r="D512" t="str">
            <v>O&amp;M</v>
          </cell>
          <cell r="E512" t="str">
            <v>Space</v>
          </cell>
          <cell r="F512" t="str">
            <v>PSE&amp;G Fin</v>
          </cell>
          <cell r="G512">
            <v>114225.15</v>
          </cell>
          <cell r="H512">
            <v>114308</v>
          </cell>
          <cell r="I512">
            <v>114307.8</v>
          </cell>
          <cell r="J512">
            <v>801756.3</v>
          </cell>
          <cell r="K512">
            <v>800155</v>
          </cell>
          <cell r="L512">
            <v>1371694</v>
          </cell>
          <cell r="M512">
            <v>1373378</v>
          </cell>
        </row>
        <row r="513">
          <cell r="A513" t="str">
            <v>2-ExpenseO&amp;MSpacePub Affr</v>
          </cell>
          <cell r="B513" t="str">
            <v>2-Expense</v>
          </cell>
          <cell r="D513" t="str">
            <v>O&amp;M</v>
          </cell>
          <cell r="E513" t="str">
            <v>Space</v>
          </cell>
          <cell r="F513" t="str">
            <v>Pub Affr</v>
          </cell>
          <cell r="G513">
            <v>78694.2</v>
          </cell>
          <cell r="H513">
            <v>82721</v>
          </cell>
          <cell r="I513">
            <v>78694</v>
          </cell>
          <cell r="J513">
            <v>552355.65</v>
          </cell>
          <cell r="K513">
            <v>579049</v>
          </cell>
          <cell r="L513">
            <v>992655</v>
          </cell>
          <cell r="M513">
            <v>945825</v>
          </cell>
        </row>
        <row r="514">
          <cell r="A514" t="str">
            <v>2-ExpenseO&amp;MSpacePwr Fin</v>
          </cell>
          <cell r="B514" t="str">
            <v>2-Expense</v>
          </cell>
          <cell r="D514" t="str">
            <v>O&amp;M</v>
          </cell>
          <cell r="E514" t="str">
            <v>Space</v>
          </cell>
          <cell r="F514" t="str">
            <v>Pwr Fin</v>
          </cell>
          <cell r="G514">
            <v>61292.1</v>
          </cell>
          <cell r="H514">
            <v>61318</v>
          </cell>
          <cell r="I514">
            <v>61317.75</v>
          </cell>
          <cell r="J514">
            <v>430207.5</v>
          </cell>
          <cell r="K514">
            <v>429224</v>
          </cell>
          <cell r="L514">
            <v>735813</v>
          </cell>
          <cell r="M514">
            <v>736822</v>
          </cell>
        </row>
        <row r="515">
          <cell r="A515" t="str">
            <v>2-ExpenseO&amp;MSpaceRec Mgmt</v>
          </cell>
          <cell r="B515" t="str">
            <v>2-Expense</v>
          </cell>
          <cell r="D515" t="str">
            <v>O&amp;M</v>
          </cell>
          <cell r="E515" t="str">
            <v>Space</v>
          </cell>
          <cell r="F515" t="str">
            <v>Rec Mgmt</v>
          </cell>
          <cell r="G515">
            <v>13776.9</v>
          </cell>
          <cell r="H515">
            <v>13783</v>
          </cell>
          <cell r="I515">
            <v>13777</v>
          </cell>
          <cell r="J515">
            <v>96703.35</v>
          </cell>
          <cell r="K515">
            <v>96478</v>
          </cell>
          <cell r="L515">
            <v>165391</v>
          </cell>
          <cell r="M515">
            <v>165588</v>
          </cell>
        </row>
        <row r="516">
          <cell r="A516" t="str">
            <v>2-ExpenseO&amp;MSpaceSC Fin</v>
          </cell>
          <cell r="B516" t="str">
            <v>2-Expense</v>
          </cell>
          <cell r="D516" t="str">
            <v>O&amp;M</v>
          </cell>
          <cell r="E516" t="str">
            <v>Space</v>
          </cell>
          <cell r="F516" t="str">
            <v>SC Fin</v>
          </cell>
          <cell r="G516">
            <v>37292.25</v>
          </cell>
          <cell r="H516">
            <v>38475</v>
          </cell>
          <cell r="I516">
            <v>37292</v>
          </cell>
          <cell r="J516">
            <v>261763.95</v>
          </cell>
          <cell r="K516">
            <v>269325</v>
          </cell>
          <cell r="L516">
            <v>461700</v>
          </cell>
          <cell r="M516">
            <v>448224</v>
          </cell>
        </row>
        <row r="517">
          <cell r="A517" t="str">
            <v>2-ExpenseO&amp;MSpaceTreas</v>
          </cell>
          <cell r="B517" t="str">
            <v>2-Expense</v>
          </cell>
          <cell r="D517" t="str">
            <v>O&amp;M</v>
          </cell>
          <cell r="E517" t="str">
            <v>Space</v>
          </cell>
          <cell r="F517" t="str">
            <v>Treas</v>
          </cell>
          <cell r="G517">
            <v>152306.85</v>
          </cell>
          <cell r="H517">
            <v>152201</v>
          </cell>
          <cell r="I517">
            <v>152603.91</v>
          </cell>
          <cell r="J517">
            <v>1069012.2</v>
          </cell>
          <cell r="K517">
            <v>1065410</v>
          </cell>
          <cell r="L517">
            <v>1826417</v>
          </cell>
          <cell r="M517">
            <v>1832329</v>
          </cell>
        </row>
        <row r="518">
          <cell r="A518" t="str">
            <v>2-ExpenseO&amp;MSpaceV&amp;P</v>
          </cell>
          <cell r="B518" t="str">
            <v>2-Expense</v>
          </cell>
          <cell r="D518" t="str">
            <v>O&amp;M</v>
          </cell>
          <cell r="E518" t="str">
            <v>Space</v>
          </cell>
          <cell r="F518" t="str">
            <v>V&amp;P</v>
          </cell>
          <cell r="G518">
            <v>23934.3</v>
          </cell>
          <cell r="H518">
            <v>23943</v>
          </cell>
          <cell r="I518">
            <v>23942.85</v>
          </cell>
          <cell r="J518">
            <v>168001.8</v>
          </cell>
          <cell r="K518">
            <v>167600</v>
          </cell>
          <cell r="L518">
            <v>287314</v>
          </cell>
          <cell r="M518">
            <v>287725</v>
          </cell>
        </row>
        <row r="519">
          <cell r="A519" t="str">
            <v>2-ExpenseO&amp;MTaxesMisc Acct</v>
          </cell>
          <cell r="B519" t="str">
            <v>2-Expense</v>
          </cell>
          <cell r="D519" t="str">
            <v>O&amp;M</v>
          </cell>
          <cell r="E519" t="str">
            <v>Taxes</v>
          </cell>
          <cell r="F519" t="str">
            <v>Misc Acct</v>
          </cell>
          <cell r="G519">
            <v>13283</v>
          </cell>
          <cell r="H519">
            <v>0</v>
          </cell>
          <cell r="I519">
            <v>0</v>
          </cell>
          <cell r="J519">
            <v>642227.65</v>
          </cell>
          <cell r="K519">
            <v>436000</v>
          </cell>
          <cell r="L519">
            <v>871912</v>
          </cell>
          <cell r="M519">
            <v>986364</v>
          </cell>
        </row>
        <row r="520">
          <cell r="A520" t="str">
            <v>2-ExpenseO&amp;MVP Office AssessmentsTreas</v>
          </cell>
          <cell r="B520" t="str">
            <v>2-Expense</v>
          </cell>
          <cell r="D520" t="str">
            <v>O&amp;M</v>
          </cell>
          <cell r="E520" t="str">
            <v>VP Office Assessments</v>
          </cell>
          <cell r="F520" t="str">
            <v>Treas</v>
          </cell>
          <cell r="G520">
            <v>0</v>
          </cell>
          <cell r="H520">
            <v>0</v>
          </cell>
          <cell r="I520">
            <v>2601.4299999999998</v>
          </cell>
          <cell r="J520">
            <v>0</v>
          </cell>
          <cell r="K520">
            <v>0</v>
          </cell>
          <cell r="L520">
            <v>0</v>
          </cell>
          <cell r="M520">
            <v>4610</v>
          </cell>
        </row>
        <row r="521">
          <cell r="A521" t="str">
            <v>3-ResidualO&amp;MAdjustments to ResidualIT</v>
          </cell>
          <cell r="B521" t="str">
            <v>3-Residual</v>
          </cell>
          <cell r="D521" t="str">
            <v>O&amp;M</v>
          </cell>
          <cell r="E521" t="str">
            <v>Adjustments to Residual</v>
          </cell>
          <cell r="F521" t="str">
            <v>IT</v>
          </cell>
          <cell r="G521">
            <v>0</v>
          </cell>
          <cell r="H521">
            <v>0</v>
          </cell>
          <cell r="I521">
            <v>0</v>
          </cell>
          <cell r="J521">
            <v>-12739.61</v>
          </cell>
          <cell r="K521">
            <v>0</v>
          </cell>
          <cell r="L521">
            <v>0</v>
          </cell>
          <cell r="M521">
            <v>0</v>
          </cell>
        </row>
        <row r="522">
          <cell r="A522" t="str">
            <v>3-ResidualO&amp;MAdjustments to ResidualMisc Acct</v>
          </cell>
          <cell r="B522" t="str">
            <v>3-Residual</v>
          </cell>
          <cell r="D522" t="str">
            <v>O&amp;M</v>
          </cell>
          <cell r="E522" t="str">
            <v>Adjustments to Residual</v>
          </cell>
          <cell r="F522" t="str">
            <v>Misc Acct</v>
          </cell>
          <cell r="G522">
            <v>1215165.8999999999</v>
          </cell>
          <cell r="H522">
            <v>0</v>
          </cell>
          <cell r="I522">
            <v>0</v>
          </cell>
          <cell r="J522">
            <v>826733.74999999802</v>
          </cell>
          <cell r="K522">
            <v>0</v>
          </cell>
          <cell r="L522">
            <v>0</v>
          </cell>
          <cell r="M522">
            <v>0</v>
          </cell>
        </row>
        <row r="523">
          <cell r="A523" t="str">
            <v>3-ResidualO&amp;MAdjustments to ResidualPSE&amp;G Fin</v>
          </cell>
          <cell r="B523" t="str">
            <v>3-Residual</v>
          </cell>
          <cell r="D523" t="str">
            <v>O&amp;M</v>
          </cell>
          <cell r="E523" t="str">
            <v>Adjustments to Residual</v>
          </cell>
          <cell r="F523" t="str">
            <v>PSE&amp;G Fin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</row>
        <row r="524">
          <cell r="A524" t="str">
            <v>3-ResidualO&amp;MAdjustments to ResidualPub Affr</v>
          </cell>
          <cell r="B524" t="str">
            <v>3-Residual</v>
          </cell>
          <cell r="D524" t="str">
            <v>O&amp;M</v>
          </cell>
          <cell r="E524" t="str">
            <v>Adjustments to Residual</v>
          </cell>
          <cell r="F524" t="str">
            <v>Pub Affr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</row>
        <row r="525">
          <cell r="A525" t="str">
            <v>3-ResidualO&amp;MAdjustments to ResidualPwr Fin</v>
          </cell>
          <cell r="B525" t="str">
            <v>3-Residual</v>
          </cell>
          <cell r="D525" t="str">
            <v>O&amp;M</v>
          </cell>
          <cell r="E525" t="str">
            <v>Adjustments to Residual</v>
          </cell>
          <cell r="F525" t="str">
            <v>Pwr Fin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</row>
        <row r="526">
          <cell r="A526" t="str">
            <v>3-ResidualO&amp;MAdjustments to ResidualResidual</v>
          </cell>
          <cell r="B526" t="str">
            <v>3-Residual</v>
          </cell>
          <cell r="D526" t="str">
            <v>O&amp;M</v>
          </cell>
          <cell r="E526" t="str">
            <v>Adjustments to Residual</v>
          </cell>
          <cell r="F526" t="str">
            <v>Residual</v>
          </cell>
          <cell r="G526">
            <v>-1215165.8999999999</v>
          </cell>
          <cell r="H526">
            <v>0</v>
          </cell>
          <cell r="I526">
            <v>0</v>
          </cell>
          <cell r="J526">
            <v>-653087.04999999795</v>
          </cell>
          <cell r="K526">
            <v>0</v>
          </cell>
          <cell r="L526">
            <v>0</v>
          </cell>
          <cell r="M526">
            <v>0</v>
          </cell>
        </row>
        <row r="527">
          <cell r="A527" t="str">
            <v>3-ResidualO&amp;MAdjustments to ResidualSC OH</v>
          </cell>
          <cell r="B527" t="str">
            <v>3-Residual</v>
          </cell>
          <cell r="D527" t="str">
            <v>O&amp;M</v>
          </cell>
          <cell r="E527" t="str">
            <v>Adjustments to Residual</v>
          </cell>
          <cell r="F527" t="str">
            <v>SC OH</v>
          </cell>
          <cell r="G527">
            <v>0</v>
          </cell>
          <cell r="H527">
            <v>0</v>
          </cell>
          <cell r="I527">
            <v>0</v>
          </cell>
          <cell r="J527">
            <v>-160907.09</v>
          </cell>
          <cell r="K527">
            <v>0</v>
          </cell>
          <cell r="L527">
            <v>0</v>
          </cell>
          <cell r="M527">
            <v>0</v>
          </cell>
        </row>
        <row r="528">
          <cell r="A528" t="str">
            <v>3-ResidualO&amp;MAdjustments to ResidualTreas</v>
          </cell>
          <cell r="B528" t="str">
            <v>3-Residual</v>
          </cell>
          <cell r="D528" t="str">
            <v>O&amp;M</v>
          </cell>
          <cell r="E528" t="str">
            <v>Adjustments to Residual</v>
          </cell>
          <cell r="F528" t="str">
            <v>Treas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</row>
        <row r="529">
          <cell r="A529" t="str">
            <v>3-ResidualO&amp;MResidual Sent to SC Asm CtrASD</v>
          </cell>
          <cell r="B529" t="str">
            <v>3-Residual</v>
          </cell>
          <cell r="D529" t="str">
            <v>O&amp;M</v>
          </cell>
          <cell r="E529" t="str">
            <v>Residual Sent to SC Asm Ctr</v>
          </cell>
          <cell r="F529" t="str">
            <v>ASD</v>
          </cell>
          <cell r="G529">
            <v>-35113.74</v>
          </cell>
          <cell r="H529">
            <v>38097</v>
          </cell>
          <cell r="I529">
            <v>0</v>
          </cell>
          <cell r="J529">
            <v>38105.89</v>
          </cell>
          <cell r="K529">
            <v>410051</v>
          </cell>
          <cell r="L529">
            <v>652195</v>
          </cell>
          <cell r="M529">
            <v>0</v>
          </cell>
        </row>
        <row r="530">
          <cell r="A530" t="str">
            <v>3-ResidualO&amp;MResidual Sent to SC Asm CtrBAR</v>
          </cell>
          <cell r="B530" t="str">
            <v>3-Residual</v>
          </cell>
          <cell r="D530" t="str">
            <v>O&amp;M</v>
          </cell>
          <cell r="E530" t="str">
            <v>Residual Sent to SC Asm Ctr</v>
          </cell>
          <cell r="F530" t="str">
            <v>BAR</v>
          </cell>
          <cell r="G530">
            <v>-119.95</v>
          </cell>
          <cell r="H530">
            <v>-10888</v>
          </cell>
          <cell r="I530">
            <v>0</v>
          </cell>
          <cell r="J530">
            <v>195996.35</v>
          </cell>
          <cell r="K530">
            <v>152219</v>
          </cell>
          <cell r="L530">
            <v>208003</v>
          </cell>
          <cell r="M530">
            <v>0</v>
          </cell>
        </row>
        <row r="531">
          <cell r="A531" t="str">
            <v>3-ResidualO&amp;MResidual Sent to SC Asm CtrComm Adv</v>
          </cell>
          <cell r="B531" t="str">
            <v>3-Residual</v>
          </cell>
          <cell r="D531" t="str">
            <v>O&amp;M</v>
          </cell>
          <cell r="E531" t="str">
            <v>Residual Sent to SC Asm Ctr</v>
          </cell>
          <cell r="F531" t="str">
            <v>Comm Adv</v>
          </cell>
          <cell r="G531">
            <v>-118452.45</v>
          </cell>
          <cell r="H531">
            <v>-18917</v>
          </cell>
          <cell r="I531">
            <v>0</v>
          </cell>
          <cell r="J531">
            <v>-314267.86</v>
          </cell>
          <cell r="K531">
            <v>140256</v>
          </cell>
          <cell r="L531">
            <v>203756</v>
          </cell>
          <cell r="M531">
            <v>0</v>
          </cell>
        </row>
        <row r="532">
          <cell r="A532" t="str">
            <v>3-ResidualO&amp;MResidual Sent to SC Asm CtrCorp Dev</v>
          </cell>
          <cell r="B532" t="str">
            <v>3-Residual</v>
          </cell>
          <cell r="D532" t="str">
            <v>O&amp;M</v>
          </cell>
          <cell r="E532" t="str">
            <v>Residual Sent to SC Asm Ctr</v>
          </cell>
          <cell r="F532" t="str">
            <v>Corp Dev</v>
          </cell>
          <cell r="G532">
            <v>-14479.61</v>
          </cell>
          <cell r="H532">
            <v>-3219</v>
          </cell>
          <cell r="I532">
            <v>0</v>
          </cell>
          <cell r="J532">
            <v>35674.57</v>
          </cell>
          <cell r="K532">
            <v>20835</v>
          </cell>
          <cell r="L532">
            <v>32951</v>
          </cell>
          <cell r="M532">
            <v>0</v>
          </cell>
        </row>
        <row r="533">
          <cell r="A533" t="str">
            <v>3-ResidualO&amp;MResidual Sent to SC Asm CtrCorp Secr</v>
          </cell>
          <cell r="B533" t="str">
            <v>3-Residual</v>
          </cell>
          <cell r="D533" t="str">
            <v>O&amp;M</v>
          </cell>
          <cell r="E533" t="str">
            <v>Residual Sent to SC Asm Ctr</v>
          </cell>
          <cell r="F533" t="str">
            <v>Corp Secr</v>
          </cell>
          <cell r="G533">
            <v>9376.6200000000008</v>
          </cell>
          <cell r="H533">
            <v>3701</v>
          </cell>
          <cell r="I533">
            <v>0</v>
          </cell>
          <cell r="J533">
            <v>29519.43</v>
          </cell>
          <cell r="K533">
            <v>19672</v>
          </cell>
          <cell r="L533">
            <v>25429</v>
          </cell>
          <cell r="M533">
            <v>0</v>
          </cell>
        </row>
        <row r="534">
          <cell r="A534" t="str">
            <v>3-ResidualO&amp;MResidual Sent to SC Asm CtrCorp Strat</v>
          </cell>
          <cell r="B534" t="str">
            <v>3-Residual</v>
          </cell>
          <cell r="D534" t="str">
            <v>O&amp;M</v>
          </cell>
          <cell r="E534" t="str">
            <v>Residual Sent to SC Asm Ctr</v>
          </cell>
          <cell r="F534" t="str">
            <v>Corp Strat</v>
          </cell>
          <cell r="G534">
            <v>-48389.96</v>
          </cell>
          <cell r="H534">
            <v>-9628</v>
          </cell>
          <cell r="I534">
            <v>0</v>
          </cell>
          <cell r="J534">
            <v>17436.88</v>
          </cell>
          <cell r="K534">
            <v>53105</v>
          </cell>
          <cell r="L534">
            <v>74744</v>
          </cell>
          <cell r="M534">
            <v>0</v>
          </cell>
        </row>
        <row r="535">
          <cell r="A535" t="str">
            <v>3-ResidualO&amp;MResidual Sent to SC Asm CtrERM</v>
          </cell>
          <cell r="B535" t="str">
            <v>3-Residual</v>
          </cell>
          <cell r="D535" t="str">
            <v>O&amp;M</v>
          </cell>
          <cell r="E535" t="str">
            <v>Residual Sent to SC Asm Ctr</v>
          </cell>
          <cell r="F535" t="str">
            <v>ERM</v>
          </cell>
          <cell r="G535">
            <v>-83247.22</v>
          </cell>
          <cell r="H535">
            <v>-57813</v>
          </cell>
          <cell r="I535">
            <v>0</v>
          </cell>
          <cell r="J535">
            <v>-282657.71999999997</v>
          </cell>
          <cell r="K535">
            <v>74145</v>
          </cell>
          <cell r="L535">
            <v>129071</v>
          </cell>
          <cell r="M535">
            <v>0</v>
          </cell>
        </row>
        <row r="536">
          <cell r="A536" t="str">
            <v>3-ResidualO&amp;MResidual Sent to SC Asm CtrExec</v>
          </cell>
          <cell r="B536" t="str">
            <v>3-Residual</v>
          </cell>
          <cell r="D536" t="str">
            <v>O&amp;M</v>
          </cell>
          <cell r="E536" t="str">
            <v>Residual Sent to SC Asm Ctr</v>
          </cell>
          <cell r="F536" t="str">
            <v>Exec</v>
          </cell>
          <cell r="G536">
            <v>96554.68</v>
          </cell>
          <cell r="H536">
            <v>24210</v>
          </cell>
          <cell r="I536">
            <v>0</v>
          </cell>
          <cell r="J536">
            <v>782097.21</v>
          </cell>
          <cell r="K536">
            <v>-125853</v>
          </cell>
          <cell r="L536">
            <v>-299120</v>
          </cell>
          <cell r="M536">
            <v>0</v>
          </cell>
        </row>
        <row r="537">
          <cell r="A537" t="str">
            <v>3-ResidualO&amp;MResidual Sent to SC Asm CtrHoldg Fin</v>
          </cell>
          <cell r="B537" t="str">
            <v>3-Residual</v>
          </cell>
          <cell r="D537" t="str">
            <v>O&amp;M</v>
          </cell>
          <cell r="E537" t="str">
            <v>Residual Sent to SC Asm Ctr</v>
          </cell>
          <cell r="F537" t="str">
            <v>Holdg Fin</v>
          </cell>
          <cell r="G537">
            <v>-40106.800000000003</v>
          </cell>
          <cell r="H537">
            <v>2548</v>
          </cell>
          <cell r="I537">
            <v>0</v>
          </cell>
          <cell r="J537">
            <v>-6389.67</v>
          </cell>
          <cell r="K537">
            <v>21327</v>
          </cell>
          <cell r="L537">
            <v>25687</v>
          </cell>
          <cell r="M537">
            <v>0</v>
          </cell>
        </row>
        <row r="538">
          <cell r="A538" t="str">
            <v>3-ResidualO&amp;MResidual Sent to SC Asm CtrHR</v>
          </cell>
          <cell r="B538" t="str">
            <v>3-Residual</v>
          </cell>
          <cell r="D538" t="str">
            <v>O&amp;M</v>
          </cell>
          <cell r="E538" t="str">
            <v>Residual Sent to SC Asm Ctr</v>
          </cell>
          <cell r="F538" t="str">
            <v>HR</v>
          </cell>
          <cell r="G538">
            <v>-477772.72</v>
          </cell>
          <cell r="H538">
            <v>-10421</v>
          </cell>
          <cell r="I538">
            <v>0</v>
          </cell>
          <cell r="J538">
            <v>-396224.76</v>
          </cell>
          <cell r="K538">
            <v>670318</v>
          </cell>
          <cell r="L538">
            <v>647035</v>
          </cell>
          <cell r="M538">
            <v>0</v>
          </cell>
        </row>
        <row r="539">
          <cell r="A539" t="str">
            <v>3-ResidualO&amp;MResidual Sent to SC Asm CtrInt Audit/ Control</v>
          </cell>
          <cell r="B539" t="str">
            <v>3-Residual</v>
          </cell>
          <cell r="D539" t="str">
            <v>O&amp;M</v>
          </cell>
          <cell r="E539" t="str">
            <v>Residual Sent to SC Asm Ctr</v>
          </cell>
          <cell r="F539" t="str">
            <v>Int Audit/ Control</v>
          </cell>
          <cell r="G539">
            <v>-69852.639999999999</v>
          </cell>
          <cell r="H539">
            <v>53372</v>
          </cell>
          <cell r="I539">
            <v>0</v>
          </cell>
          <cell r="J539">
            <v>-93051.71</v>
          </cell>
          <cell r="K539">
            <v>144530</v>
          </cell>
          <cell r="L539">
            <v>199349</v>
          </cell>
          <cell r="M539">
            <v>0</v>
          </cell>
        </row>
        <row r="540">
          <cell r="A540" t="str">
            <v>3-ResidualO&amp;MResidual Sent to SC Asm CtrInv Rel</v>
          </cell>
          <cell r="B540" t="str">
            <v>3-Residual</v>
          </cell>
          <cell r="D540" t="str">
            <v>O&amp;M</v>
          </cell>
          <cell r="E540" t="str">
            <v>Residual Sent to SC Asm Ctr</v>
          </cell>
          <cell r="F540" t="str">
            <v>Inv Rel</v>
          </cell>
          <cell r="G540">
            <v>2972.53</v>
          </cell>
          <cell r="H540">
            <v>10575</v>
          </cell>
          <cell r="I540">
            <v>0</v>
          </cell>
          <cell r="J540">
            <v>8561.79000000001</v>
          </cell>
          <cell r="K540">
            <v>46994</v>
          </cell>
          <cell r="L540">
            <v>28162</v>
          </cell>
          <cell r="M540">
            <v>0</v>
          </cell>
        </row>
        <row r="541">
          <cell r="A541" t="str">
            <v>3-ResidualO&amp;MResidual Sent to SC Asm CtrIT</v>
          </cell>
          <cell r="B541" t="str">
            <v>3-Residual</v>
          </cell>
          <cell r="D541" t="str">
            <v>O&amp;M</v>
          </cell>
          <cell r="E541" t="str">
            <v>Residual Sent to SC Asm Ctr</v>
          </cell>
          <cell r="F541" t="str">
            <v>IT</v>
          </cell>
          <cell r="G541">
            <v>724439.1</v>
          </cell>
          <cell r="H541">
            <v>295996</v>
          </cell>
          <cell r="I541">
            <v>0</v>
          </cell>
          <cell r="J541">
            <v>4013078.04</v>
          </cell>
          <cell r="K541">
            <v>1880263</v>
          </cell>
          <cell r="L541">
            <v>1514663</v>
          </cell>
          <cell r="M541">
            <v>0</v>
          </cell>
        </row>
        <row r="542">
          <cell r="A542" t="str">
            <v>3-ResidualO&amp;MResidual Sent to SC Asm CtrLaw</v>
          </cell>
          <cell r="B542" t="str">
            <v>3-Residual</v>
          </cell>
          <cell r="D542" t="str">
            <v>O&amp;M</v>
          </cell>
          <cell r="E542" t="str">
            <v>Residual Sent to SC Asm Ctr</v>
          </cell>
          <cell r="F542" t="str">
            <v>Law</v>
          </cell>
          <cell r="G542">
            <v>51829.63</v>
          </cell>
          <cell r="H542">
            <v>-90044</v>
          </cell>
          <cell r="I542">
            <v>0</v>
          </cell>
          <cell r="J542">
            <v>337083.73</v>
          </cell>
          <cell r="K542">
            <v>-100167</v>
          </cell>
          <cell r="L542">
            <v>-244398</v>
          </cell>
          <cell r="M542">
            <v>0</v>
          </cell>
        </row>
        <row r="543">
          <cell r="A543" t="str">
            <v>3-ResidualO&amp;MResidual Sent to SC Asm CtrNERC</v>
          </cell>
          <cell r="B543" t="str">
            <v>3-Residual</v>
          </cell>
          <cell r="D543" t="str">
            <v>O&amp;M</v>
          </cell>
          <cell r="E543" t="str">
            <v>Residual Sent to SC Asm Ctr</v>
          </cell>
          <cell r="F543" t="str">
            <v>NERC</v>
          </cell>
          <cell r="G543">
            <v>131524.04</v>
          </cell>
          <cell r="H543">
            <v>69224</v>
          </cell>
          <cell r="I543">
            <v>0</v>
          </cell>
          <cell r="J543">
            <v>401604.46</v>
          </cell>
          <cell r="K543">
            <v>396040</v>
          </cell>
          <cell r="L543">
            <v>803753</v>
          </cell>
          <cell r="M543">
            <v>0</v>
          </cell>
        </row>
        <row r="544">
          <cell r="A544" t="str">
            <v>3-ResidualO&amp;MResidual Sent to SC Asm CtrPayroll AP</v>
          </cell>
          <cell r="B544" t="str">
            <v>3-Residual</v>
          </cell>
          <cell r="D544" t="str">
            <v>O&amp;M</v>
          </cell>
          <cell r="E544" t="str">
            <v>Residual Sent to SC Asm Ctr</v>
          </cell>
          <cell r="F544" t="str">
            <v>Payroll AP</v>
          </cell>
          <cell r="G544">
            <v>-149461.32</v>
          </cell>
          <cell r="H544">
            <v>-8792</v>
          </cell>
          <cell r="I544">
            <v>0</v>
          </cell>
          <cell r="J544">
            <v>-281172.06</v>
          </cell>
          <cell r="K544">
            <v>45923</v>
          </cell>
          <cell r="L544">
            <v>119724</v>
          </cell>
          <cell r="M544">
            <v>0</v>
          </cell>
        </row>
        <row r="545">
          <cell r="A545" t="str">
            <v>3-ResidualO&amp;MResidual Sent to SC Asm CtrProcmt</v>
          </cell>
          <cell r="B545" t="str">
            <v>3-Residual</v>
          </cell>
          <cell r="D545" t="str">
            <v>O&amp;M</v>
          </cell>
          <cell r="E545" t="str">
            <v>Residual Sent to SC Asm Ctr</v>
          </cell>
          <cell r="F545" t="str">
            <v>Procmt</v>
          </cell>
          <cell r="G545">
            <v>-307261.84999999998</v>
          </cell>
          <cell r="H545">
            <v>108579</v>
          </cell>
          <cell r="I545">
            <v>0</v>
          </cell>
          <cell r="J545">
            <v>-2589.6600000001499</v>
          </cell>
          <cell r="K545">
            <v>201035</v>
          </cell>
          <cell r="L545">
            <v>520307</v>
          </cell>
          <cell r="M545">
            <v>0</v>
          </cell>
        </row>
        <row r="546">
          <cell r="A546" t="str">
            <v>3-ResidualO&amp;MResidual Sent to SC Asm CtrPSE&amp;G Fin</v>
          </cell>
          <cell r="B546" t="str">
            <v>3-Residual</v>
          </cell>
          <cell r="D546" t="str">
            <v>O&amp;M</v>
          </cell>
          <cell r="E546" t="str">
            <v>Residual Sent to SC Asm Ctr</v>
          </cell>
          <cell r="F546" t="str">
            <v>PSE&amp;G Fin</v>
          </cell>
          <cell r="G546">
            <v>18622.16</v>
          </cell>
          <cell r="H546">
            <v>-36747</v>
          </cell>
          <cell r="I546">
            <v>0</v>
          </cell>
          <cell r="J546">
            <v>52302.13</v>
          </cell>
          <cell r="K546">
            <v>640900</v>
          </cell>
          <cell r="L546">
            <v>320772</v>
          </cell>
          <cell r="M546">
            <v>0</v>
          </cell>
        </row>
        <row r="547">
          <cell r="A547" t="str">
            <v>3-ResidualO&amp;MResidual Sent to SC Asm CtrPub Affr</v>
          </cell>
          <cell r="B547" t="str">
            <v>3-Residual</v>
          </cell>
          <cell r="D547" t="str">
            <v>O&amp;M</v>
          </cell>
          <cell r="E547" t="str">
            <v>Residual Sent to SC Asm Ctr</v>
          </cell>
          <cell r="F547" t="str">
            <v>Pub Affr</v>
          </cell>
          <cell r="G547">
            <v>-232236.19</v>
          </cell>
          <cell r="H547">
            <v>-22167</v>
          </cell>
          <cell r="I547">
            <v>0</v>
          </cell>
          <cell r="J547">
            <v>-988373.01</v>
          </cell>
          <cell r="K547">
            <v>305808</v>
          </cell>
          <cell r="L547">
            <v>385997</v>
          </cell>
          <cell r="M547">
            <v>0</v>
          </cell>
        </row>
        <row r="548">
          <cell r="A548" t="str">
            <v>3-ResidualO&amp;MResidual Sent to SC Asm CtrPwr Fin</v>
          </cell>
          <cell r="B548" t="str">
            <v>3-Residual</v>
          </cell>
          <cell r="D548" t="str">
            <v>O&amp;M</v>
          </cell>
          <cell r="E548" t="str">
            <v>Residual Sent to SC Asm Ctr</v>
          </cell>
          <cell r="F548" t="str">
            <v>Pwr Fin</v>
          </cell>
          <cell r="G548">
            <v>23366.080000000002</v>
          </cell>
          <cell r="H548">
            <v>72170</v>
          </cell>
          <cell r="I548">
            <v>0</v>
          </cell>
          <cell r="J548">
            <v>141953.24</v>
          </cell>
          <cell r="K548">
            <v>461281</v>
          </cell>
          <cell r="L548">
            <v>487403</v>
          </cell>
          <cell r="M548">
            <v>0</v>
          </cell>
        </row>
        <row r="549">
          <cell r="A549" t="str">
            <v>3-ResidualO&amp;MResidual Sent to SC Asm CtrRec Mgmt</v>
          </cell>
          <cell r="B549" t="str">
            <v>3-Residual</v>
          </cell>
          <cell r="D549" t="str">
            <v>O&amp;M</v>
          </cell>
          <cell r="E549" t="str">
            <v>Residual Sent to SC Asm Ctr</v>
          </cell>
          <cell r="F549" t="str">
            <v>Rec Mgmt</v>
          </cell>
          <cell r="G549">
            <v>6399.66</v>
          </cell>
          <cell r="H549">
            <v>-4074</v>
          </cell>
          <cell r="I549">
            <v>0</v>
          </cell>
          <cell r="J549">
            <v>100117.64</v>
          </cell>
          <cell r="K549">
            <v>13470</v>
          </cell>
          <cell r="L549">
            <v>20967</v>
          </cell>
          <cell r="M549">
            <v>0</v>
          </cell>
        </row>
        <row r="550">
          <cell r="A550" t="str">
            <v>3-ResidualO&amp;MResidual Sent to SC Asm CtrResidual</v>
          </cell>
          <cell r="B550" t="str">
            <v>3-Residual</v>
          </cell>
          <cell r="D550" t="str">
            <v>O&amp;M</v>
          </cell>
          <cell r="E550" t="str">
            <v>Residual Sent to SC Asm Ctr</v>
          </cell>
          <cell r="F550" t="str">
            <v>Residual</v>
          </cell>
          <cell r="G550">
            <v>1215165.8999999999</v>
          </cell>
          <cell r="H550">
            <v>126134</v>
          </cell>
          <cell r="I550">
            <v>0</v>
          </cell>
          <cell r="J550">
            <v>653087.05000000505</v>
          </cell>
          <cell r="K550">
            <v>-532761</v>
          </cell>
          <cell r="L550">
            <v>-71650</v>
          </cell>
          <cell r="M550">
            <v>0</v>
          </cell>
        </row>
        <row r="551">
          <cell r="A551" t="str">
            <v>3-ResidualO&amp;MResidual Sent to SC Asm CtrSC Fin</v>
          </cell>
          <cell r="B551" t="str">
            <v>3-Residual</v>
          </cell>
          <cell r="D551" t="str">
            <v>O&amp;M</v>
          </cell>
          <cell r="E551" t="str">
            <v>Residual Sent to SC Asm Ctr</v>
          </cell>
          <cell r="F551" t="str">
            <v>SC Fin</v>
          </cell>
          <cell r="G551">
            <v>-15405.94</v>
          </cell>
          <cell r="H551">
            <v>-8820</v>
          </cell>
          <cell r="I551">
            <v>0</v>
          </cell>
          <cell r="J551">
            <v>-58674.02</v>
          </cell>
          <cell r="K551">
            <v>97471</v>
          </cell>
          <cell r="L551">
            <v>134889</v>
          </cell>
          <cell r="M551">
            <v>0</v>
          </cell>
        </row>
        <row r="552">
          <cell r="A552" t="str">
            <v>3-ResidualO&amp;MResidual Sent to SC Asm CtrTreas</v>
          </cell>
          <cell r="B552" t="str">
            <v>3-Residual</v>
          </cell>
          <cell r="D552" t="str">
            <v>O&amp;M</v>
          </cell>
          <cell r="E552" t="str">
            <v>Residual Sent to SC Asm Ctr</v>
          </cell>
          <cell r="F552" t="str">
            <v>Treas</v>
          </cell>
          <cell r="G552">
            <v>435447.93</v>
          </cell>
          <cell r="H552">
            <v>387661</v>
          </cell>
          <cell r="I552">
            <v>0</v>
          </cell>
          <cell r="J552">
            <v>1202690.81</v>
          </cell>
          <cell r="K552">
            <v>-86360</v>
          </cell>
          <cell r="L552">
            <v>359207</v>
          </cell>
          <cell r="M552">
            <v>0</v>
          </cell>
        </row>
        <row r="553">
          <cell r="A553" t="str">
            <v>3-ResidualO&amp;MResidual Sent to SC Asm CtrV&amp;P</v>
          </cell>
          <cell r="B553" t="str">
            <v>3-Residual</v>
          </cell>
          <cell r="D553" t="str">
            <v>O&amp;M</v>
          </cell>
          <cell r="E553" t="str">
            <v>Residual Sent to SC Asm Ctr</v>
          </cell>
          <cell r="F553" t="str">
            <v>V&amp;P</v>
          </cell>
          <cell r="G553">
            <v>-55741.68</v>
          </cell>
          <cell r="H553">
            <v>16219</v>
          </cell>
          <cell r="I553">
            <v>0</v>
          </cell>
          <cell r="J553">
            <v>-62019.03</v>
          </cell>
          <cell r="K553">
            <v>85621</v>
          </cell>
          <cell r="L553">
            <v>107200</v>
          </cell>
          <cell r="M553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1.1"/>
      <sheetName val="Fig1.2"/>
      <sheetName val="Fig1.3"/>
      <sheetName val="Fig1.4"/>
      <sheetName val="Fig1.5"/>
      <sheetName val="Fig1.6"/>
      <sheetName val="Fig1.7-1.8"/>
      <sheetName val="Fig1.9"/>
      <sheetName val="Di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>
            <v>34486</v>
          </cell>
          <cell r="C5">
            <v>22</v>
          </cell>
          <cell r="D5">
            <v>686.24</v>
          </cell>
        </row>
        <row r="6">
          <cell r="A6">
            <v>34486</v>
          </cell>
          <cell r="C6">
            <v>30</v>
          </cell>
        </row>
        <row r="9">
          <cell r="A9">
            <v>34488</v>
          </cell>
          <cell r="C9">
            <v>21</v>
          </cell>
          <cell r="D9">
            <v>1187.43</v>
          </cell>
        </row>
        <row r="10">
          <cell r="A10">
            <v>34488</v>
          </cell>
          <cell r="C10">
            <v>1</v>
          </cell>
        </row>
        <row r="13">
          <cell r="A13">
            <v>34492</v>
          </cell>
          <cell r="C13">
            <v>40</v>
          </cell>
          <cell r="D13">
            <v>716.54</v>
          </cell>
        </row>
        <row r="14">
          <cell r="A14">
            <v>34492</v>
          </cell>
          <cell r="C14">
            <v>60</v>
          </cell>
        </row>
        <row r="17">
          <cell r="A17">
            <v>34494</v>
          </cell>
          <cell r="C17">
            <v>23</v>
          </cell>
          <cell r="D17">
            <v>85.26</v>
          </cell>
        </row>
        <row r="18">
          <cell r="A18">
            <v>34494</v>
          </cell>
          <cell r="C18">
            <v>30</v>
          </cell>
        </row>
        <row r="21">
          <cell r="A21">
            <v>34495</v>
          </cell>
          <cell r="C21">
            <v>50</v>
          </cell>
          <cell r="D21">
            <v>3457.9</v>
          </cell>
        </row>
        <row r="22">
          <cell r="A22">
            <v>34495</v>
          </cell>
          <cell r="C22">
            <v>1</v>
          </cell>
        </row>
        <row r="25">
          <cell r="A25">
            <v>34498</v>
          </cell>
          <cell r="C25">
            <v>29</v>
          </cell>
          <cell r="D25">
            <v>10.39</v>
          </cell>
        </row>
        <row r="26">
          <cell r="A26">
            <v>34498</v>
          </cell>
          <cell r="C26">
            <v>1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utility plan"/>
      <sheetName val="2010 power plan"/>
      <sheetName val="2010 holdings plan"/>
      <sheetName val="2010 enterprise plan"/>
      <sheetName val="2010 Residual plan"/>
      <sheetName val="2010 OH Pool Plan"/>
      <sheetName val="hold_plan 3-2-11"/>
      <sheetName val="pwr_plan 3-2-11"/>
      <sheetName val="util_plan 3-2-11"/>
      <sheetName val="Ent2_11"/>
      <sheetName val="Ent2_11ytd"/>
      <sheetName val="Hold2_11"/>
      <sheetName val="Hold2_11ytd"/>
      <sheetName val="Pwr2_11"/>
      <sheetName val="Pwr2_11ytd"/>
      <sheetName val="Util2_11"/>
      <sheetName val="Util2_11ytd"/>
      <sheetName val="Key Monthly Fin'l Results by OC"/>
      <sheetName val="annual residual plan"/>
      <sheetName val="Feb"/>
      <sheetName val="Feb ytd"/>
      <sheetName val="IS901_2011"/>
      <sheetName val="2011 Plan (020111 unlinked)"/>
      <sheetName val="Residual"/>
      <sheetName val="Jan Residual"/>
      <sheetName val="Service Table 3-2-11"/>
      <sheetName val="Law look-up"/>
      <sheetName val="Util_Annual"/>
      <sheetName val="Pwr_Annual"/>
      <sheetName val="Hold_An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Cost Ratio"/>
      <sheetName val="Fuels Adjustment"/>
      <sheetName val="Book to Tax"/>
      <sheetName val="2002Pool"/>
      <sheetName val="3.1 MSCs 2002"/>
      <sheetName val="2 Ineligible Assets"/>
      <sheetName val="1 Asset Classes"/>
      <sheetName val="Input Page"/>
      <sheetName val="Pools Summary"/>
      <sheetName val="CWIP"/>
      <sheetName val="Fuels Summary"/>
      <sheetName val="101 BY 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E7">
            <v>1564642827</v>
          </cell>
        </row>
      </sheetData>
      <sheetData sheetId="8"/>
      <sheetData sheetId="9"/>
      <sheetData sheetId="10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1"/>
    </sheetNames>
    <sheetDataSet>
      <sheetData sheetId="0"/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98"/>
      <sheetName val="Config"/>
      <sheetName val="Documentation"/>
      <sheetName val="Run"/>
      <sheetName val="RESULTS DB"/>
      <sheetName val="Out"/>
      <sheetName val="1810000"/>
      <sheetName val="2211400"/>
      <sheetName val="2211000"/>
      <sheetName val="2211200"/>
      <sheetName val="1890000"/>
      <sheetName val="1890000 (2)"/>
      <sheetName val="IN_ISSUES"/>
      <sheetName val="IN_ADJUSTMENTS"/>
      <sheetName val="IN_INTEREST"/>
      <sheetName val="IN_SINKING_FUND"/>
      <sheetName val="IN_PART_REDEMP"/>
      <sheetName val="IN_CALLED_ISSUES"/>
      <sheetName val="Summary_sht"/>
      <sheetName val="RESULTS BUSMOD"/>
      <sheetName val="Temp_Results_1"/>
      <sheetName val="Temp_Results_2"/>
      <sheetName val="Temp_Results_3"/>
      <sheetName val="Run Macro"/>
      <sheetName val="BUSMOD_XFER_Mac"/>
      <sheetName val="Bad_SQL_Code"/>
      <sheetName val="BUSMOD MATCH"/>
      <sheetName val="FERC Tax Adjustments 3-31-12"/>
      <sheetName val="Summarybyissue-Temp-3-31-12"/>
      <sheetName val="Summarybyissue-Int-3-31-12"/>
      <sheetName val="State Tax re-class"/>
      <sheetName val="BS Reclass"/>
      <sheetName val="Summary of Changes 3-13-12"/>
      <sheetName val="Summarybyissue-Temp2-12-31-11Up"/>
      <sheetName val="Summarybyissue-Temp 12-31-11"/>
      <sheetName val="Summarybyissue-Int-12-31-11Upd2"/>
      <sheetName val="Summarybyissue-Int-12-31-11"/>
      <sheetName val="Big Idea-Int-12-31-11"/>
      <sheetName val="Solar Credits YTD 12-31-11"/>
      <sheetName val="Solar Credits YTD 2011"/>
      <sheetName val="Solar Credits Reclass YTD Dec"/>
      <sheetName val="PSE&amp;G-IS-MONTH"/>
      <sheetName val="Report 30"/>
      <sheetName val="Bonus Pivot Calc"/>
      <sheetName val="Bonus Analysis"/>
      <sheetName val="B.2) Nuclear CWIP Review-FINAL"/>
      <sheetName val="Nuc AT"/>
      <sheetName val="Nuc 8 v2"/>
      <sheetName val="Adds Pivot "/>
      <sheetName val="Simulation - PROD+GPE-2019"/>
      <sheetName val="Nuc 8"/>
      <sheetName val="Nuc Adds"/>
    </sheetNames>
    <sheetDataSet>
      <sheetData sheetId="0" refreshError="1"/>
      <sheetData sheetId="1" refreshError="1">
        <row r="3">
          <cell r="E3" t="str">
            <v>Sukaina Versi</v>
          </cell>
        </row>
        <row r="4">
          <cell r="E4" t="str">
            <v>P:\CPC0G\[12LTDanlysis.xls]1890000</v>
          </cell>
        </row>
        <row r="5">
          <cell r="E5" t="str">
            <v>EMBEDDED FINANCE</v>
          </cell>
        </row>
        <row r="7">
          <cell r="E7" t="str">
            <v>EMBEDDED FINANCE: 15 YR Energy Master Plan</v>
          </cell>
        </row>
        <row r="8">
          <cell r="E8" t="str">
            <v>PSE&amp;G</v>
          </cell>
        </row>
        <row r="9">
          <cell r="E9" t="str">
            <v>EMBEDDED FINANCE ACTUALS</v>
          </cell>
        </row>
        <row r="10">
          <cell r="E10">
            <v>35606</v>
          </cell>
        </row>
        <row r="11">
          <cell r="E11" t="str">
            <v>Update to Cap Structure for Energy Master Plan - The common workbook must be changed to use this file again.</v>
          </cell>
        </row>
        <row r="14">
          <cell r="F14" t="str">
            <v>no</v>
          </cell>
        </row>
        <row r="15">
          <cell r="F15" t="str">
            <v>no</v>
          </cell>
        </row>
        <row r="18">
          <cell r="E18" t="str">
            <v>v:\eps\common\Bsllc98c.xls</v>
          </cell>
        </row>
        <row r="31">
          <cell r="E31" t="str">
            <v>Warning: the range Record_Type was not found in EFIN_PRO.xls!Input  The variable will not be used in calculations!</v>
          </cell>
        </row>
        <row r="32">
          <cell r="E32" t="str">
            <v>Warning: the range Liability_Acct was not found in EFIN_PRO.xls!Input  The variable will not be used in calculations!</v>
          </cell>
        </row>
        <row r="33">
          <cell r="E33" t="str">
            <v>Warning: the range Interest_Acct was not found in EFIN_PRO.xls!Input  The variable will not be used in calculations!</v>
          </cell>
        </row>
        <row r="34">
          <cell r="E34" t="str">
            <v>Warning: the range QSIP_Num_1 was not found in EFIN_PRO.xls!Input  The variable will not be used in calculations!</v>
          </cell>
        </row>
        <row r="35">
          <cell r="E35" t="str">
            <v>Warning: the range QSIP_Num_2 was not found in EFIN_PRO.xls!Input  The variable will not be used in calculations!</v>
          </cell>
        </row>
        <row r="36">
          <cell r="E36" t="str">
            <v>Warning: the range Agent_Trustee was not found in EFIN_PRO.xls!Input  The variable will not be used in calculations!</v>
          </cell>
        </row>
        <row r="37">
          <cell r="E37" t="str">
            <v>Warning: the range Comments was not found in EFIN_PRO.xls!Input  The variable will not be used in calculations!</v>
          </cell>
        </row>
        <row r="38">
          <cell r="E38" t="str">
            <v>Warning: the range Comments was not found in CALL_PRO.XLS!Input  The variable will not be used in calculations!</v>
          </cell>
        </row>
      </sheetData>
      <sheetData sheetId="2" refreshError="1"/>
      <sheetData sheetId="3" refreshError="1">
        <row r="14">
          <cell r="B14">
            <v>80</v>
          </cell>
        </row>
        <row r="18">
          <cell r="B18">
            <v>48</v>
          </cell>
        </row>
      </sheetData>
      <sheetData sheetId="4" refreshError="1">
        <row r="1">
          <cell r="A1" t="str">
            <v>VAR_NAME</v>
          </cell>
          <cell r="B1" t="str">
            <v>VAR_DESC</v>
          </cell>
          <cell r="C1" t="str">
            <v>SEC_NAME</v>
          </cell>
          <cell r="D1" t="str">
            <v>SEC_TYPE</v>
          </cell>
          <cell r="E1" t="str">
            <v>ALLOC_CODE</v>
          </cell>
          <cell r="F1" t="str">
            <v>SKIP1</v>
          </cell>
          <cell r="G1" t="str">
            <v>SKIP2</v>
          </cell>
          <cell r="H1" t="str">
            <v>SKIP3</v>
          </cell>
          <cell r="I1" t="str">
            <v>SKIP4</v>
          </cell>
          <cell r="J1" t="str">
            <v>SKIP5</v>
          </cell>
          <cell r="K1" t="str">
            <v>SKIP6</v>
          </cell>
          <cell r="L1" t="str">
            <v>SKIP7</v>
          </cell>
          <cell r="M1" t="str">
            <v>SKIP8</v>
          </cell>
          <cell r="N1" t="str">
            <v>BB</v>
          </cell>
          <cell r="O1" t="str">
            <v>PER_1</v>
          </cell>
          <cell r="P1" t="str">
            <v>PER_2</v>
          </cell>
          <cell r="Q1" t="str">
            <v>PER_3</v>
          </cell>
          <cell r="R1" t="str">
            <v>PER_4</v>
          </cell>
          <cell r="S1" t="str">
            <v>PER_5</v>
          </cell>
          <cell r="T1" t="str">
            <v>PER_6</v>
          </cell>
          <cell r="U1" t="str">
            <v>PER_7</v>
          </cell>
          <cell r="V1" t="str">
            <v>PER_8</v>
          </cell>
          <cell r="W1" t="str">
            <v>PER_9</v>
          </cell>
          <cell r="X1" t="str">
            <v>PER_10</v>
          </cell>
          <cell r="Y1" t="str">
            <v>PER_11</v>
          </cell>
          <cell r="Z1" t="str">
            <v>PER_12</v>
          </cell>
          <cell r="AA1" t="str">
            <v>PER_13</v>
          </cell>
          <cell r="AB1" t="str">
            <v>PER_14</v>
          </cell>
          <cell r="AC1" t="str">
            <v>PER_15</v>
          </cell>
          <cell r="AD1" t="str">
            <v>PER_16</v>
          </cell>
          <cell r="AE1" t="str">
            <v>PER_17</v>
          </cell>
          <cell r="AF1" t="str">
            <v>PER_18</v>
          </cell>
          <cell r="AG1" t="str">
            <v>PER_19</v>
          </cell>
        </row>
        <row r="2">
          <cell r="A2" t="str">
            <v>AMT_OUTST_LESS_RETIRE</v>
          </cell>
        </row>
        <row r="3">
          <cell r="A3" t="str">
            <v>CURRENT_OUTSTANDING</v>
          </cell>
        </row>
        <row r="4">
          <cell r="A4" t="str">
            <v>CURRENT_OUTSTANDING_CHANGE</v>
          </cell>
        </row>
        <row r="5">
          <cell r="A5" t="str">
            <v>INTEREST_EXPENSE</v>
          </cell>
        </row>
        <row r="6">
          <cell r="A6" t="str">
            <v>ACCRUED_INTEREST</v>
          </cell>
        </row>
        <row r="7">
          <cell r="A7" t="str">
            <v>INTEREST_PAYMENT</v>
          </cell>
        </row>
        <row r="8">
          <cell r="A8" t="str">
            <v>SE_PAYMENT</v>
          </cell>
        </row>
        <row r="9">
          <cell r="A9" t="str">
            <v>SE_END_BAL</v>
          </cell>
        </row>
        <row r="10">
          <cell r="A10" t="str">
            <v>SE_AMORT</v>
          </cell>
        </row>
        <row r="11">
          <cell r="A11" t="str">
            <v>SINK_PAYMENT</v>
          </cell>
        </row>
        <row r="12">
          <cell r="A12" t="str">
            <v>PART_RED_AMOUNT</v>
          </cell>
        </row>
        <row r="13">
          <cell r="A13" t="str">
            <v>EARLY_RETIREMENT</v>
          </cell>
        </row>
        <row r="14">
          <cell r="A14" t="str">
            <v>NORMAL_MATURITY</v>
          </cell>
        </row>
        <row r="15">
          <cell r="A15" t="str">
            <v>IS_DISCOUNT_AMORT</v>
          </cell>
        </row>
        <row r="16">
          <cell r="A16" t="str">
            <v>IS_PREMIUM_AMORT</v>
          </cell>
        </row>
        <row r="17">
          <cell r="A17" t="str">
            <v>IS_DISCOUNT_END_BAL</v>
          </cell>
        </row>
        <row r="18">
          <cell r="A18" t="str">
            <v>IS_PREMIUM_END_BAL</v>
          </cell>
        </row>
        <row r="19">
          <cell r="A19" t="str">
            <v>CF_INT_UPON_ISSUE</v>
          </cell>
        </row>
        <row r="20">
          <cell r="A20" t="str">
            <v>AMOUNT_ISSUED</v>
          </cell>
        </row>
        <row r="21">
          <cell r="A21" t="str">
            <v>CF_DISCOUNT_PAYMENT</v>
          </cell>
        </row>
        <row r="22">
          <cell r="A22" t="str">
            <v>CF_PREMIUM_PAYMENT</v>
          </cell>
        </row>
        <row r="23">
          <cell r="A23" t="str">
            <v>IS_DISCOUNT_AMORT_BASE</v>
          </cell>
        </row>
        <row r="24">
          <cell r="A24" t="str">
            <v>IS_PREMIUM_AMORT_BASE</v>
          </cell>
        </row>
        <row r="25">
          <cell r="A25" t="str">
            <v>IS_DISCOUNT_AMORT_WRITEOFF</v>
          </cell>
        </row>
        <row r="26">
          <cell r="A26" t="str">
            <v>IS_PREMIUM_AMORT_WRITEOFF</v>
          </cell>
        </row>
        <row r="27">
          <cell r="A27" t="str">
            <v>AMT_OUTST_LESS_RETIRE</v>
          </cell>
        </row>
        <row r="28">
          <cell r="A28" t="str">
            <v>CURRENT_OUTSTANDING</v>
          </cell>
        </row>
        <row r="29">
          <cell r="A29" t="str">
            <v>CURRENT_OUTSTANDING_CHANGE</v>
          </cell>
        </row>
        <row r="30">
          <cell r="A30" t="str">
            <v>INTEREST_EXPENSE</v>
          </cell>
        </row>
        <row r="31">
          <cell r="A31" t="str">
            <v>ACCRUED_INTEREST</v>
          </cell>
        </row>
        <row r="32">
          <cell r="A32" t="str">
            <v>INTEREST_PAYMENT</v>
          </cell>
        </row>
        <row r="33">
          <cell r="A33" t="str">
            <v>SE_PAYMENT</v>
          </cell>
        </row>
        <row r="34">
          <cell r="A34" t="str">
            <v>SE_END_BAL</v>
          </cell>
        </row>
        <row r="35">
          <cell r="A35" t="str">
            <v>SE_AMORT</v>
          </cell>
        </row>
        <row r="36">
          <cell r="A36" t="str">
            <v>SINK_PAYMENT</v>
          </cell>
        </row>
        <row r="37">
          <cell r="A37" t="str">
            <v>PART_RED_AMOUNT</v>
          </cell>
        </row>
        <row r="38">
          <cell r="A38" t="str">
            <v>EARLY_RETIREMENT</v>
          </cell>
        </row>
        <row r="39">
          <cell r="A39" t="str">
            <v>NORMAL_MATURITY</v>
          </cell>
        </row>
        <row r="40">
          <cell r="A40" t="str">
            <v>IS_DISCOUNT_AMORT</v>
          </cell>
        </row>
        <row r="41">
          <cell r="A41" t="str">
            <v>IS_PREMIUM_AMORT</v>
          </cell>
        </row>
        <row r="42">
          <cell r="A42" t="str">
            <v>IS_DISCOUNT_END_BAL</v>
          </cell>
        </row>
        <row r="43">
          <cell r="A43" t="str">
            <v>IS_PREMIUM_END_BAL</v>
          </cell>
        </row>
        <row r="44">
          <cell r="A44" t="str">
            <v>CF_INT_UPON_ISSUE</v>
          </cell>
        </row>
        <row r="45">
          <cell r="A45" t="str">
            <v>AMOUNT_ISSUED</v>
          </cell>
        </row>
        <row r="46">
          <cell r="A46" t="str">
            <v>CF_DISCOUNT_PAYMENT</v>
          </cell>
        </row>
        <row r="47">
          <cell r="A47" t="str">
            <v>CF_PREMIUM_PAYMENT</v>
          </cell>
        </row>
        <row r="48">
          <cell r="A48" t="str">
            <v>IS_DISCOUNT_AMORT_BASE</v>
          </cell>
        </row>
        <row r="49">
          <cell r="A49" t="str">
            <v>IS_PREMIUM_AMORT_BASE</v>
          </cell>
        </row>
        <row r="50">
          <cell r="A50" t="str">
            <v>IS_DISCOUNT_AMORT_WRITEOFF</v>
          </cell>
        </row>
        <row r="51">
          <cell r="A51" t="str">
            <v>IS_PREMIUM_AMORT_WRITEOFF</v>
          </cell>
        </row>
        <row r="52">
          <cell r="A52" t="str">
            <v>AMT_OUTST_LESS_RETIRE</v>
          </cell>
        </row>
        <row r="53">
          <cell r="A53" t="str">
            <v>CURRENT_OUTSTANDING</v>
          </cell>
        </row>
        <row r="54">
          <cell r="A54" t="str">
            <v>CURRENT_OUTSTANDING_CHANGE</v>
          </cell>
        </row>
        <row r="55">
          <cell r="A55" t="str">
            <v>INTEREST_EXPENSE</v>
          </cell>
        </row>
        <row r="56">
          <cell r="A56" t="str">
            <v>ACCRUED_INTEREST</v>
          </cell>
        </row>
        <row r="57">
          <cell r="A57" t="str">
            <v>INTEREST_PAYMENT</v>
          </cell>
        </row>
        <row r="58">
          <cell r="A58" t="str">
            <v>SE_PAYMENT</v>
          </cell>
        </row>
        <row r="59">
          <cell r="A59" t="str">
            <v>SE_END_BAL</v>
          </cell>
        </row>
        <row r="60">
          <cell r="A60" t="str">
            <v>SE_AMORT</v>
          </cell>
        </row>
        <row r="61">
          <cell r="A61" t="str">
            <v>SINK_PAYMENT</v>
          </cell>
        </row>
        <row r="62">
          <cell r="A62" t="str">
            <v>PART_RED_AMOUNT</v>
          </cell>
        </row>
        <row r="63">
          <cell r="A63" t="str">
            <v>EARLY_RETIREMENT</v>
          </cell>
        </row>
        <row r="64">
          <cell r="A64" t="str">
            <v>NORMAL_MATURITY</v>
          </cell>
        </row>
        <row r="65">
          <cell r="A65" t="str">
            <v>IS_DISCOUNT_AMORT</v>
          </cell>
        </row>
        <row r="66">
          <cell r="A66" t="str">
            <v>IS_PREMIUM_AMORT</v>
          </cell>
        </row>
        <row r="67">
          <cell r="A67" t="str">
            <v>IS_DISCOUNT_END_BAL</v>
          </cell>
        </row>
        <row r="68">
          <cell r="A68" t="str">
            <v>IS_PREMIUM_END_BAL</v>
          </cell>
        </row>
        <row r="69">
          <cell r="A69" t="str">
            <v>CF_INT_UPON_ISSUE</v>
          </cell>
        </row>
        <row r="70">
          <cell r="A70" t="str">
            <v>AMOUNT_ISSUED</v>
          </cell>
        </row>
        <row r="71">
          <cell r="A71" t="str">
            <v>CF_DISCOUNT_PAYMENT</v>
          </cell>
        </row>
        <row r="72">
          <cell r="A72" t="str">
            <v>CF_PREMIUM_PAYMENT</v>
          </cell>
        </row>
        <row r="73">
          <cell r="A73" t="str">
            <v>IS_DISCOUNT_AMORT_BASE</v>
          </cell>
        </row>
        <row r="74">
          <cell r="A74" t="str">
            <v>IS_PREMIUM_AMORT_BASE</v>
          </cell>
        </row>
        <row r="75">
          <cell r="A75" t="str">
            <v>IS_DISCOUNT_AMORT_WRITEOFF</v>
          </cell>
        </row>
        <row r="76">
          <cell r="A76" t="str">
            <v>IS_PREMIUM_AMORT_WRITEOFF</v>
          </cell>
        </row>
        <row r="77">
          <cell r="A77" t="str">
            <v>AMT_OUTST_LESS_RETIRE</v>
          </cell>
        </row>
        <row r="78">
          <cell r="A78" t="str">
            <v>CURRENT_OUTSTANDING</v>
          </cell>
        </row>
        <row r="79">
          <cell r="A79" t="str">
            <v>CURRENT_OUTSTANDING_CHANGE</v>
          </cell>
        </row>
        <row r="80">
          <cell r="A80" t="str">
            <v>INTEREST_EXPENSE</v>
          </cell>
        </row>
        <row r="81">
          <cell r="A81" t="str">
            <v>ACCRUED_INTEREST</v>
          </cell>
        </row>
        <row r="82">
          <cell r="A82" t="str">
            <v>INTEREST_PAYMENT</v>
          </cell>
        </row>
        <row r="83">
          <cell r="A83" t="str">
            <v>SE_PAYMENT</v>
          </cell>
        </row>
        <row r="84">
          <cell r="A84" t="str">
            <v>SE_END_BAL</v>
          </cell>
        </row>
        <row r="85">
          <cell r="A85" t="str">
            <v>SE_AMORT</v>
          </cell>
        </row>
        <row r="86">
          <cell r="A86" t="str">
            <v>SINK_PAYMENT</v>
          </cell>
        </row>
        <row r="87">
          <cell r="A87" t="str">
            <v>PART_RED_AMOUNT</v>
          </cell>
        </row>
        <row r="88">
          <cell r="A88" t="str">
            <v>EARLY_RETIREMENT</v>
          </cell>
        </row>
        <row r="89">
          <cell r="A89" t="str">
            <v>NORMAL_MATURITY</v>
          </cell>
        </row>
        <row r="90">
          <cell r="A90" t="str">
            <v>IS_DISCOUNT_AMORT</v>
          </cell>
        </row>
        <row r="91">
          <cell r="A91" t="str">
            <v>IS_PREMIUM_AMORT</v>
          </cell>
        </row>
        <row r="92">
          <cell r="A92" t="str">
            <v>IS_DISCOUNT_END_BAL</v>
          </cell>
        </row>
        <row r="93">
          <cell r="A93" t="str">
            <v>IS_PREMIUM_END_BAL</v>
          </cell>
        </row>
        <row r="94">
          <cell r="A94" t="str">
            <v>CF_INT_UPON_ISSUE</v>
          </cell>
        </row>
        <row r="95">
          <cell r="A95" t="str">
            <v>AMOUNT_ISSUED</v>
          </cell>
        </row>
        <row r="96">
          <cell r="A96" t="str">
            <v>CF_DISCOUNT_PAYMENT</v>
          </cell>
        </row>
        <row r="97">
          <cell r="A97" t="str">
            <v>CF_PREMIUM_PAYMENT</v>
          </cell>
        </row>
        <row r="98">
          <cell r="A98" t="str">
            <v>IS_DISCOUNT_AMORT_BASE</v>
          </cell>
        </row>
        <row r="99">
          <cell r="A99" t="str">
            <v>IS_PREMIUM_AMORT_BASE</v>
          </cell>
        </row>
        <row r="100">
          <cell r="A100" t="str">
            <v>IS_DISCOUNT_AMORT_WRITEOFF</v>
          </cell>
        </row>
        <row r="101">
          <cell r="A101" t="str">
            <v>IS_PREMIUM_AMORT_WRITEOFF</v>
          </cell>
        </row>
        <row r="102">
          <cell r="A102" t="str">
            <v>AMT_OUTST_LESS_RETIRE</v>
          </cell>
        </row>
        <row r="103">
          <cell r="A103" t="str">
            <v>CURRENT_OUTSTANDING</v>
          </cell>
        </row>
        <row r="104">
          <cell r="A104" t="str">
            <v>CURRENT_OUTSTANDING_CHANGE</v>
          </cell>
        </row>
        <row r="105">
          <cell r="A105" t="str">
            <v>INTEREST_EXPENSE</v>
          </cell>
        </row>
        <row r="106">
          <cell r="A106" t="str">
            <v>ACCRUED_INTEREST</v>
          </cell>
        </row>
        <row r="107">
          <cell r="A107" t="str">
            <v>INTEREST_PAYMENT</v>
          </cell>
        </row>
        <row r="108">
          <cell r="A108" t="str">
            <v>SE_PAYMENT</v>
          </cell>
        </row>
        <row r="109">
          <cell r="A109" t="str">
            <v>SE_END_BAL</v>
          </cell>
        </row>
        <row r="110">
          <cell r="A110" t="str">
            <v>SE_AMORT</v>
          </cell>
        </row>
        <row r="111">
          <cell r="A111" t="str">
            <v>SINK_PAYMENT</v>
          </cell>
        </row>
        <row r="112">
          <cell r="A112" t="str">
            <v>PART_RED_AMOUNT</v>
          </cell>
        </row>
        <row r="113">
          <cell r="A113" t="str">
            <v>EARLY_RETIREMENT</v>
          </cell>
        </row>
        <row r="114">
          <cell r="A114" t="str">
            <v>NORMAL_MATURITY</v>
          </cell>
        </row>
        <row r="115">
          <cell r="A115" t="str">
            <v>IS_DISCOUNT_AMORT</v>
          </cell>
        </row>
        <row r="116">
          <cell r="A116" t="str">
            <v>IS_PREMIUM_AMORT</v>
          </cell>
        </row>
        <row r="117">
          <cell r="A117" t="str">
            <v>IS_DISCOUNT_END_BAL</v>
          </cell>
        </row>
        <row r="118">
          <cell r="A118" t="str">
            <v>IS_PREMIUM_END_BAL</v>
          </cell>
        </row>
        <row r="119">
          <cell r="A119" t="str">
            <v>CF_INT_UPON_ISSUE</v>
          </cell>
        </row>
        <row r="120">
          <cell r="A120" t="str">
            <v>AMOUNT_ISSUED</v>
          </cell>
        </row>
        <row r="121">
          <cell r="A121" t="str">
            <v>CF_DISCOUNT_PAYMENT</v>
          </cell>
        </row>
        <row r="122">
          <cell r="A122" t="str">
            <v>CF_PREMIUM_PAYMENT</v>
          </cell>
        </row>
        <row r="123">
          <cell r="A123" t="str">
            <v>IS_DISCOUNT_AMORT_BASE</v>
          </cell>
        </row>
        <row r="124">
          <cell r="A124" t="str">
            <v>IS_PREMIUM_AMORT_BASE</v>
          </cell>
        </row>
        <row r="125">
          <cell r="A125" t="str">
            <v>IS_DISCOUNT_AMORT_WRITEOFF</v>
          </cell>
        </row>
        <row r="126">
          <cell r="A126" t="str">
            <v>IS_PREMIUM_AMORT_WRITEOFF</v>
          </cell>
        </row>
        <row r="127">
          <cell r="A127" t="str">
            <v>AMT_OUTST_LESS_RETIRE</v>
          </cell>
        </row>
        <row r="128">
          <cell r="A128" t="str">
            <v>CURRENT_OUTSTANDING</v>
          </cell>
        </row>
        <row r="129">
          <cell r="A129" t="str">
            <v>CURRENT_OUTSTANDING_CHANGE</v>
          </cell>
        </row>
        <row r="130">
          <cell r="A130" t="str">
            <v>INTEREST_EXPENSE</v>
          </cell>
        </row>
        <row r="131">
          <cell r="A131" t="str">
            <v>ACCRUED_INTEREST</v>
          </cell>
        </row>
        <row r="132">
          <cell r="A132" t="str">
            <v>INTEREST_PAYMENT</v>
          </cell>
        </row>
        <row r="133">
          <cell r="A133" t="str">
            <v>SE_PAYMENT</v>
          </cell>
        </row>
        <row r="134">
          <cell r="A134" t="str">
            <v>SE_END_BAL</v>
          </cell>
        </row>
        <row r="135">
          <cell r="A135" t="str">
            <v>SE_AMORT</v>
          </cell>
        </row>
        <row r="136">
          <cell r="A136" t="str">
            <v>SINK_PAYMENT</v>
          </cell>
        </row>
        <row r="137">
          <cell r="A137" t="str">
            <v>PART_RED_AMOUNT</v>
          </cell>
        </row>
        <row r="138">
          <cell r="A138" t="str">
            <v>EARLY_RETIREMENT</v>
          </cell>
        </row>
        <row r="139">
          <cell r="A139" t="str">
            <v>NORMAL_MATURITY</v>
          </cell>
        </row>
        <row r="140">
          <cell r="A140" t="str">
            <v>IS_DISCOUNT_AMORT</v>
          </cell>
        </row>
        <row r="141">
          <cell r="A141" t="str">
            <v>IS_PREMIUM_AMORT</v>
          </cell>
        </row>
        <row r="142">
          <cell r="A142" t="str">
            <v>IS_DISCOUNT_END_BAL</v>
          </cell>
        </row>
        <row r="143">
          <cell r="A143" t="str">
            <v>IS_PREMIUM_END_BAL</v>
          </cell>
        </row>
        <row r="144">
          <cell r="A144" t="str">
            <v>CF_INT_UPON_ISSUE</v>
          </cell>
        </row>
        <row r="145">
          <cell r="A145" t="str">
            <v>AMOUNT_ISSUED</v>
          </cell>
        </row>
        <row r="146">
          <cell r="A146" t="str">
            <v>CF_DISCOUNT_PAYMENT</v>
          </cell>
        </row>
        <row r="147">
          <cell r="A147" t="str">
            <v>CF_PREMIUM_PAYMENT</v>
          </cell>
        </row>
        <row r="148">
          <cell r="A148" t="str">
            <v>IS_DISCOUNT_AMORT_BASE</v>
          </cell>
        </row>
        <row r="149">
          <cell r="A149" t="str">
            <v>IS_PREMIUM_AMORT_BASE</v>
          </cell>
        </row>
        <row r="150">
          <cell r="A150" t="str">
            <v>IS_DISCOUNT_AMORT_WRITEOFF</v>
          </cell>
        </row>
        <row r="151">
          <cell r="A151" t="str">
            <v>IS_PREMIUM_AMORT_WRITEOFF</v>
          </cell>
        </row>
        <row r="152">
          <cell r="A152" t="str">
            <v>AMT_OUTST_LESS_RETIRE</v>
          </cell>
        </row>
        <row r="153">
          <cell r="A153" t="str">
            <v>CURRENT_OUTSTANDING</v>
          </cell>
        </row>
        <row r="154">
          <cell r="A154" t="str">
            <v>CURRENT_OUTSTANDING_CHANGE</v>
          </cell>
        </row>
        <row r="155">
          <cell r="A155" t="str">
            <v>INTEREST_EXPENSE</v>
          </cell>
        </row>
        <row r="156">
          <cell r="A156" t="str">
            <v>ACCRUED_INTEREST</v>
          </cell>
        </row>
        <row r="157">
          <cell r="A157" t="str">
            <v>INTEREST_PAYMENT</v>
          </cell>
        </row>
        <row r="158">
          <cell r="A158" t="str">
            <v>SE_PAYMENT</v>
          </cell>
        </row>
        <row r="159">
          <cell r="A159" t="str">
            <v>SE_END_BAL</v>
          </cell>
        </row>
        <row r="160">
          <cell r="A160" t="str">
            <v>SE_AMORT</v>
          </cell>
        </row>
        <row r="161">
          <cell r="A161" t="str">
            <v>SINK_PAYMENT</v>
          </cell>
        </row>
        <row r="162">
          <cell r="A162" t="str">
            <v>PART_RED_AMOUNT</v>
          </cell>
        </row>
        <row r="163">
          <cell r="A163" t="str">
            <v>EARLY_RETIREMENT</v>
          </cell>
        </row>
        <row r="164">
          <cell r="A164" t="str">
            <v>NORMAL_MATURITY</v>
          </cell>
        </row>
        <row r="165">
          <cell r="A165" t="str">
            <v>IS_DISCOUNT_AMORT</v>
          </cell>
        </row>
        <row r="166">
          <cell r="A166" t="str">
            <v>IS_PREMIUM_AMORT</v>
          </cell>
        </row>
        <row r="167">
          <cell r="A167" t="str">
            <v>IS_DISCOUNT_END_BAL</v>
          </cell>
        </row>
        <row r="168">
          <cell r="A168" t="str">
            <v>IS_PREMIUM_END_BAL</v>
          </cell>
        </row>
        <row r="169">
          <cell r="A169" t="str">
            <v>CF_INT_UPON_ISSUE</v>
          </cell>
        </row>
        <row r="170">
          <cell r="A170" t="str">
            <v>AMOUNT_ISSUED</v>
          </cell>
        </row>
        <row r="171">
          <cell r="A171" t="str">
            <v>CF_DISCOUNT_PAYMENT</v>
          </cell>
        </row>
        <row r="172">
          <cell r="A172" t="str">
            <v>CF_PREMIUM_PAYMENT</v>
          </cell>
        </row>
        <row r="173">
          <cell r="A173" t="str">
            <v>IS_DISCOUNT_AMORT_BASE</v>
          </cell>
        </row>
        <row r="174">
          <cell r="A174" t="str">
            <v>IS_PREMIUM_AMORT_BASE</v>
          </cell>
        </row>
        <row r="175">
          <cell r="A175" t="str">
            <v>IS_DISCOUNT_AMORT_WRITEOFF</v>
          </cell>
        </row>
        <row r="176">
          <cell r="A176" t="str">
            <v>IS_PREMIUM_AMORT_WRITEOFF</v>
          </cell>
        </row>
        <row r="177">
          <cell r="A177" t="str">
            <v>AMT_OUTST_LESS_RETIRE</v>
          </cell>
        </row>
        <row r="178">
          <cell r="A178" t="str">
            <v>CURRENT_OUTSTANDING</v>
          </cell>
        </row>
        <row r="179">
          <cell r="A179" t="str">
            <v>CURRENT_OUTSTANDING_CHANGE</v>
          </cell>
        </row>
        <row r="180">
          <cell r="A180" t="str">
            <v>INTEREST_EXPENSE</v>
          </cell>
        </row>
        <row r="181">
          <cell r="A181" t="str">
            <v>ACCRUED_INTEREST</v>
          </cell>
        </row>
        <row r="182">
          <cell r="A182" t="str">
            <v>INTEREST_PAYMENT</v>
          </cell>
        </row>
        <row r="183">
          <cell r="A183" t="str">
            <v>SE_PAYMENT</v>
          </cell>
        </row>
        <row r="184">
          <cell r="A184" t="str">
            <v>SE_END_BAL</v>
          </cell>
        </row>
        <row r="185">
          <cell r="A185" t="str">
            <v>SE_AMORT</v>
          </cell>
        </row>
        <row r="186">
          <cell r="A186" t="str">
            <v>SINK_PAYMENT</v>
          </cell>
        </row>
        <row r="187">
          <cell r="A187" t="str">
            <v>PART_RED_AMOUNT</v>
          </cell>
        </row>
        <row r="188">
          <cell r="A188" t="str">
            <v>EARLY_RETIREMENT</v>
          </cell>
        </row>
        <row r="189">
          <cell r="A189" t="str">
            <v>NORMAL_MATURITY</v>
          </cell>
        </row>
        <row r="190">
          <cell r="A190" t="str">
            <v>IS_DISCOUNT_AMORT</v>
          </cell>
        </row>
        <row r="191">
          <cell r="A191" t="str">
            <v>IS_PREMIUM_AMORT</v>
          </cell>
        </row>
        <row r="192">
          <cell r="A192" t="str">
            <v>IS_DISCOUNT_END_BAL</v>
          </cell>
        </row>
        <row r="193">
          <cell r="A193" t="str">
            <v>IS_PREMIUM_END_BAL</v>
          </cell>
        </row>
        <row r="194">
          <cell r="A194" t="str">
            <v>CF_INT_UPON_ISSUE</v>
          </cell>
        </row>
        <row r="195">
          <cell r="A195" t="str">
            <v>AMOUNT_ISSUED</v>
          </cell>
        </row>
        <row r="196">
          <cell r="A196" t="str">
            <v>CF_DISCOUNT_PAYMENT</v>
          </cell>
        </row>
        <row r="197">
          <cell r="A197" t="str">
            <v>CF_PREMIUM_PAYMENT</v>
          </cell>
        </row>
        <row r="198">
          <cell r="A198" t="str">
            <v>IS_DISCOUNT_AMORT_BASE</v>
          </cell>
        </row>
        <row r="199">
          <cell r="A199" t="str">
            <v>IS_PREMIUM_AMORT_BASE</v>
          </cell>
        </row>
        <row r="200">
          <cell r="A200" t="str">
            <v>IS_DISCOUNT_AMORT_WRITEOFF</v>
          </cell>
        </row>
        <row r="201">
          <cell r="A201" t="str">
            <v>IS_PREMIUM_AMORT_WRITEOFF</v>
          </cell>
        </row>
        <row r="202">
          <cell r="A202" t="str">
            <v>AMT_OUTST_LESS_RETIRE</v>
          </cell>
        </row>
        <row r="203">
          <cell r="A203" t="str">
            <v>CURRENT_OUTSTANDING</v>
          </cell>
        </row>
        <row r="204">
          <cell r="A204" t="str">
            <v>CURRENT_OUTSTANDING_CHANGE</v>
          </cell>
        </row>
        <row r="205">
          <cell r="A205" t="str">
            <v>INTEREST_EXPENSE</v>
          </cell>
        </row>
        <row r="206">
          <cell r="A206" t="str">
            <v>ACCRUED_INTEREST</v>
          </cell>
        </row>
        <row r="207">
          <cell r="A207" t="str">
            <v>INTEREST_PAYMENT</v>
          </cell>
        </row>
        <row r="208">
          <cell r="A208" t="str">
            <v>SE_PAYMENT</v>
          </cell>
        </row>
        <row r="209">
          <cell r="A209" t="str">
            <v>SE_END_BAL</v>
          </cell>
        </row>
        <row r="210">
          <cell r="A210" t="str">
            <v>SE_AMORT</v>
          </cell>
        </row>
        <row r="211">
          <cell r="A211" t="str">
            <v>SINK_PAYMENT</v>
          </cell>
        </row>
        <row r="212">
          <cell r="A212" t="str">
            <v>PART_RED_AMOUNT</v>
          </cell>
        </row>
        <row r="213">
          <cell r="A213" t="str">
            <v>EARLY_RETIREMENT</v>
          </cell>
        </row>
        <row r="214">
          <cell r="A214" t="str">
            <v>NORMAL_MATURITY</v>
          </cell>
        </row>
        <row r="215">
          <cell r="A215" t="str">
            <v>IS_DISCOUNT_AMORT</v>
          </cell>
        </row>
        <row r="216">
          <cell r="A216" t="str">
            <v>IS_PREMIUM_AMORT</v>
          </cell>
        </row>
        <row r="217">
          <cell r="A217" t="str">
            <v>IS_DISCOUNT_END_BAL</v>
          </cell>
        </row>
        <row r="218">
          <cell r="A218" t="str">
            <v>IS_PREMIUM_END_BAL</v>
          </cell>
        </row>
        <row r="219">
          <cell r="A219" t="str">
            <v>CF_INT_UPON_ISSUE</v>
          </cell>
        </row>
        <row r="220">
          <cell r="A220" t="str">
            <v>AMOUNT_ISSUED</v>
          </cell>
        </row>
        <row r="221">
          <cell r="A221" t="str">
            <v>CF_DISCOUNT_PAYMENT</v>
          </cell>
        </row>
        <row r="222">
          <cell r="A222" t="str">
            <v>CF_PREMIUM_PAYMENT</v>
          </cell>
        </row>
        <row r="223">
          <cell r="A223" t="str">
            <v>IS_DISCOUNT_AMORT_BASE</v>
          </cell>
        </row>
        <row r="224">
          <cell r="A224" t="str">
            <v>IS_PREMIUM_AMORT_BASE</v>
          </cell>
        </row>
        <row r="225">
          <cell r="A225" t="str">
            <v>IS_DISCOUNT_AMORT_WRITEOFF</v>
          </cell>
        </row>
        <row r="226">
          <cell r="A226" t="str">
            <v>IS_PREMIUM_AMORT_WRITEOFF</v>
          </cell>
        </row>
        <row r="227">
          <cell r="A227" t="str">
            <v>AMT_OUTST_LESS_RETIRE</v>
          </cell>
        </row>
        <row r="228">
          <cell r="A228" t="str">
            <v>CURRENT_OUTSTANDING</v>
          </cell>
        </row>
        <row r="229">
          <cell r="A229" t="str">
            <v>CURRENT_OUTSTANDING_CHANGE</v>
          </cell>
        </row>
        <row r="230">
          <cell r="A230" t="str">
            <v>INTEREST_EXPENSE</v>
          </cell>
        </row>
        <row r="231">
          <cell r="A231" t="str">
            <v>ACCRUED_INTEREST</v>
          </cell>
        </row>
        <row r="232">
          <cell r="A232" t="str">
            <v>INTEREST_PAYMENT</v>
          </cell>
        </row>
        <row r="233">
          <cell r="A233" t="str">
            <v>SE_PAYMENT</v>
          </cell>
        </row>
        <row r="234">
          <cell r="A234" t="str">
            <v>SE_END_BAL</v>
          </cell>
        </row>
        <row r="235">
          <cell r="A235" t="str">
            <v>SE_AMORT</v>
          </cell>
        </row>
        <row r="236">
          <cell r="A236" t="str">
            <v>SINK_PAYMENT</v>
          </cell>
        </row>
        <row r="237">
          <cell r="A237" t="str">
            <v>PART_RED_AMOUNT</v>
          </cell>
        </row>
        <row r="238">
          <cell r="A238" t="str">
            <v>EARLY_RETIREMENT</v>
          </cell>
        </row>
        <row r="239">
          <cell r="A239" t="str">
            <v>NORMAL_MATURITY</v>
          </cell>
        </row>
        <row r="240">
          <cell r="A240" t="str">
            <v>IS_DISCOUNT_AMORT</v>
          </cell>
        </row>
        <row r="241">
          <cell r="A241" t="str">
            <v>IS_PREMIUM_AMORT</v>
          </cell>
        </row>
        <row r="242">
          <cell r="A242" t="str">
            <v>IS_DISCOUNT_END_BAL</v>
          </cell>
        </row>
        <row r="243">
          <cell r="A243" t="str">
            <v>IS_PREMIUM_END_BAL</v>
          </cell>
        </row>
        <row r="244">
          <cell r="A244" t="str">
            <v>CF_INT_UPON_ISSUE</v>
          </cell>
        </row>
        <row r="245">
          <cell r="A245" t="str">
            <v>AMOUNT_ISSUED</v>
          </cell>
        </row>
        <row r="246">
          <cell r="A246" t="str">
            <v>CF_DISCOUNT_PAYMENT</v>
          </cell>
        </row>
        <row r="247">
          <cell r="A247" t="str">
            <v>CF_PREMIUM_PAYMENT</v>
          </cell>
        </row>
        <row r="248">
          <cell r="A248" t="str">
            <v>IS_DISCOUNT_AMORT_BASE</v>
          </cell>
        </row>
        <row r="249">
          <cell r="A249" t="str">
            <v>IS_PREMIUM_AMORT_BASE</v>
          </cell>
        </row>
        <row r="250">
          <cell r="A250" t="str">
            <v>IS_DISCOUNT_AMORT_WRITEOFF</v>
          </cell>
        </row>
        <row r="251">
          <cell r="A251" t="str">
            <v>IS_PREMIUM_AMORT_WRITEOFF</v>
          </cell>
        </row>
        <row r="252">
          <cell r="A252" t="str">
            <v>AMT_OUTST_LESS_RETIRE</v>
          </cell>
        </row>
        <row r="253">
          <cell r="A253" t="str">
            <v>CURRENT_OUTSTANDING</v>
          </cell>
        </row>
        <row r="254">
          <cell r="A254" t="str">
            <v>CURRENT_OUTSTANDING_CHANGE</v>
          </cell>
        </row>
        <row r="255">
          <cell r="A255" t="str">
            <v>INTEREST_EXPENSE</v>
          </cell>
        </row>
        <row r="256">
          <cell r="A256" t="str">
            <v>ACCRUED_INTEREST</v>
          </cell>
        </row>
        <row r="257">
          <cell r="A257" t="str">
            <v>INTEREST_PAYMENT</v>
          </cell>
        </row>
        <row r="258">
          <cell r="A258" t="str">
            <v>SE_PAYMENT</v>
          </cell>
        </row>
        <row r="259">
          <cell r="A259" t="str">
            <v>SE_END_BAL</v>
          </cell>
        </row>
        <row r="260">
          <cell r="A260" t="str">
            <v>SE_AMORT</v>
          </cell>
        </row>
        <row r="261">
          <cell r="A261" t="str">
            <v>SINK_PAYMENT</v>
          </cell>
        </row>
        <row r="262">
          <cell r="A262" t="str">
            <v>PART_RED_AMOUNT</v>
          </cell>
        </row>
        <row r="263">
          <cell r="A263" t="str">
            <v>EARLY_RETIREMENT</v>
          </cell>
        </row>
        <row r="264">
          <cell r="A264" t="str">
            <v>NORMAL_MATURITY</v>
          </cell>
        </row>
        <row r="265">
          <cell r="A265" t="str">
            <v>IS_DISCOUNT_AMORT</v>
          </cell>
        </row>
        <row r="266">
          <cell r="A266" t="str">
            <v>IS_PREMIUM_AMORT</v>
          </cell>
        </row>
        <row r="267">
          <cell r="A267" t="str">
            <v>IS_DISCOUNT_END_BAL</v>
          </cell>
        </row>
        <row r="268">
          <cell r="A268" t="str">
            <v>IS_PREMIUM_END_BAL</v>
          </cell>
        </row>
        <row r="269">
          <cell r="A269" t="str">
            <v>CF_INT_UPON_ISSUE</v>
          </cell>
        </row>
        <row r="270">
          <cell r="A270" t="str">
            <v>AMOUNT_ISSUED</v>
          </cell>
        </row>
        <row r="271">
          <cell r="A271" t="str">
            <v>CF_DISCOUNT_PAYMENT</v>
          </cell>
        </row>
        <row r="272">
          <cell r="A272" t="str">
            <v>CF_PREMIUM_PAYMENT</v>
          </cell>
        </row>
        <row r="273">
          <cell r="A273" t="str">
            <v>IS_DISCOUNT_AMORT_BASE</v>
          </cell>
        </row>
        <row r="274">
          <cell r="A274" t="str">
            <v>IS_PREMIUM_AMORT_BASE</v>
          </cell>
        </row>
        <row r="275">
          <cell r="A275" t="str">
            <v>IS_DISCOUNT_AMORT_WRITEOFF</v>
          </cell>
        </row>
        <row r="276">
          <cell r="A276" t="str">
            <v>IS_PREMIUM_AMORT_WRITEOFF</v>
          </cell>
        </row>
        <row r="277">
          <cell r="A277" t="str">
            <v>AMT_OUTST_LESS_RETIRE</v>
          </cell>
        </row>
        <row r="278">
          <cell r="A278" t="str">
            <v>CURRENT_OUTSTANDING</v>
          </cell>
        </row>
        <row r="279">
          <cell r="A279" t="str">
            <v>CURRENT_OUTSTANDING_CHANGE</v>
          </cell>
        </row>
        <row r="280">
          <cell r="A280" t="str">
            <v>INTEREST_EXPENSE</v>
          </cell>
        </row>
        <row r="281">
          <cell r="A281" t="str">
            <v>ACCRUED_INTEREST</v>
          </cell>
        </row>
        <row r="282">
          <cell r="A282" t="str">
            <v>INTEREST_PAYMENT</v>
          </cell>
        </row>
        <row r="283">
          <cell r="A283" t="str">
            <v>SE_PAYMENT</v>
          </cell>
        </row>
        <row r="284">
          <cell r="A284" t="str">
            <v>SE_END_BAL</v>
          </cell>
        </row>
        <row r="285">
          <cell r="A285" t="str">
            <v>SE_AMORT</v>
          </cell>
        </row>
        <row r="286">
          <cell r="A286" t="str">
            <v>SINK_PAYMENT</v>
          </cell>
        </row>
        <row r="287">
          <cell r="A287" t="str">
            <v>PART_RED_AMOUNT</v>
          </cell>
        </row>
        <row r="288">
          <cell r="A288" t="str">
            <v>EARLY_RETIREMENT</v>
          </cell>
        </row>
        <row r="289">
          <cell r="A289" t="str">
            <v>NORMAL_MATURITY</v>
          </cell>
        </row>
        <row r="290">
          <cell r="A290" t="str">
            <v>IS_DISCOUNT_AMORT</v>
          </cell>
        </row>
        <row r="291">
          <cell r="A291" t="str">
            <v>IS_PREMIUM_AMORT</v>
          </cell>
        </row>
        <row r="292">
          <cell r="A292" t="str">
            <v>IS_DISCOUNT_END_BAL</v>
          </cell>
        </row>
        <row r="293">
          <cell r="A293" t="str">
            <v>IS_PREMIUM_END_BAL</v>
          </cell>
        </row>
        <row r="294">
          <cell r="A294" t="str">
            <v>CF_INT_UPON_ISSUE</v>
          </cell>
        </row>
        <row r="295">
          <cell r="A295" t="str">
            <v>AMOUNT_ISSUED</v>
          </cell>
        </row>
        <row r="296">
          <cell r="A296" t="str">
            <v>CF_DISCOUNT_PAYMENT</v>
          </cell>
        </row>
        <row r="297">
          <cell r="A297" t="str">
            <v>CF_PREMIUM_PAYMENT</v>
          </cell>
        </row>
        <row r="298">
          <cell r="A298" t="str">
            <v>IS_DISCOUNT_AMORT_BASE</v>
          </cell>
        </row>
        <row r="299">
          <cell r="A299" t="str">
            <v>IS_PREMIUM_AMORT_BASE</v>
          </cell>
        </row>
        <row r="300">
          <cell r="A300" t="str">
            <v>IS_DISCOUNT_AMORT_WRITEOFF</v>
          </cell>
        </row>
        <row r="301">
          <cell r="A301" t="str">
            <v>IS_PREMIUM_AMORT_WRITEOFF</v>
          </cell>
        </row>
        <row r="302">
          <cell r="A302" t="str">
            <v>AMT_OUTST_LESS_RETIRE</v>
          </cell>
        </row>
        <row r="303">
          <cell r="A303" t="str">
            <v>CURRENT_OUTSTANDING</v>
          </cell>
        </row>
        <row r="304">
          <cell r="A304" t="str">
            <v>CURRENT_OUTSTANDING_CHANGE</v>
          </cell>
        </row>
        <row r="305">
          <cell r="A305" t="str">
            <v>INTEREST_EXPENSE</v>
          </cell>
        </row>
        <row r="306">
          <cell r="A306" t="str">
            <v>ACCRUED_INTEREST</v>
          </cell>
        </row>
        <row r="307">
          <cell r="A307" t="str">
            <v>INTEREST_PAYMENT</v>
          </cell>
        </row>
        <row r="308">
          <cell r="A308" t="str">
            <v>SE_PAYMENT</v>
          </cell>
        </row>
        <row r="309">
          <cell r="A309" t="str">
            <v>SE_END_BAL</v>
          </cell>
        </row>
        <row r="310">
          <cell r="A310" t="str">
            <v>SE_AMORT</v>
          </cell>
        </row>
        <row r="311">
          <cell r="A311" t="str">
            <v>SINK_PAYMENT</v>
          </cell>
        </row>
        <row r="312">
          <cell r="A312" t="str">
            <v>PART_RED_AMOUNT</v>
          </cell>
        </row>
        <row r="313">
          <cell r="A313" t="str">
            <v>EARLY_RETIREMENT</v>
          </cell>
        </row>
        <row r="314">
          <cell r="A314" t="str">
            <v>NORMAL_MATURITY</v>
          </cell>
        </row>
        <row r="315">
          <cell r="A315" t="str">
            <v>IS_DISCOUNT_AMORT</v>
          </cell>
        </row>
        <row r="316">
          <cell r="A316" t="str">
            <v>IS_PREMIUM_AMORT</v>
          </cell>
        </row>
        <row r="317">
          <cell r="A317" t="str">
            <v>IS_DISCOUNT_END_BAL</v>
          </cell>
        </row>
        <row r="318">
          <cell r="A318" t="str">
            <v>IS_PREMIUM_END_BAL</v>
          </cell>
        </row>
        <row r="319">
          <cell r="A319" t="str">
            <v>CF_INT_UPON_ISSUE</v>
          </cell>
        </row>
        <row r="320">
          <cell r="A320" t="str">
            <v>AMOUNT_ISSUED</v>
          </cell>
        </row>
        <row r="321">
          <cell r="A321" t="str">
            <v>CF_DISCOUNT_PAYMENT</v>
          </cell>
        </row>
        <row r="322">
          <cell r="A322" t="str">
            <v>CF_PREMIUM_PAYMENT</v>
          </cell>
        </row>
        <row r="323">
          <cell r="A323" t="str">
            <v>IS_DISCOUNT_AMORT_BASE</v>
          </cell>
        </row>
        <row r="324">
          <cell r="A324" t="str">
            <v>IS_PREMIUM_AMORT_BASE</v>
          </cell>
        </row>
        <row r="325">
          <cell r="A325" t="str">
            <v>IS_DISCOUNT_AMORT_WRITEOFF</v>
          </cell>
        </row>
        <row r="326">
          <cell r="A326" t="str">
            <v>IS_PREMIUM_AMORT_WRITEOFF</v>
          </cell>
        </row>
        <row r="327">
          <cell r="A327" t="str">
            <v>AMT_OUTST_LESS_RETIRE</v>
          </cell>
        </row>
        <row r="328">
          <cell r="A328" t="str">
            <v>CURRENT_OUTSTANDING</v>
          </cell>
        </row>
        <row r="329">
          <cell r="A329" t="str">
            <v>CURRENT_OUTSTANDING_CHANGE</v>
          </cell>
        </row>
        <row r="330">
          <cell r="A330" t="str">
            <v>INTEREST_EXPENSE</v>
          </cell>
        </row>
        <row r="331">
          <cell r="A331" t="str">
            <v>ACCRUED_INTEREST</v>
          </cell>
        </row>
        <row r="332">
          <cell r="A332" t="str">
            <v>INTEREST_PAYMENT</v>
          </cell>
        </row>
        <row r="333">
          <cell r="A333" t="str">
            <v>SE_PAYMENT</v>
          </cell>
        </row>
        <row r="334">
          <cell r="A334" t="str">
            <v>SE_END_BAL</v>
          </cell>
        </row>
        <row r="335">
          <cell r="A335" t="str">
            <v>SE_AMORT</v>
          </cell>
        </row>
        <row r="336">
          <cell r="A336" t="str">
            <v>SINK_PAYMENT</v>
          </cell>
        </row>
        <row r="337">
          <cell r="A337" t="str">
            <v>PART_RED_AMOUNT</v>
          </cell>
        </row>
        <row r="338">
          <cell r="A338" t="str">
            <v>EARLY_RETIREMENT</v>
          </cell>
        </row>
        <row r="339">
          <cell r="A339" t="str">
            <v>NORMAL_MATURITY</v>
          </cell>
        </row>
        <row r="340">
          <cell r="A340" t="str">
            <v>IS_DISCOUNT_AMORT</v>
          </cell>
        </row>
        <row r="341">
          <cell r="A341" t="str">
            <v>IS_PREMIUM_AMORT</v>
          </cell>
        </row>
        <row r="342">
          <cell r="A342" t="str">
            <v>IS_DISCOUNT_END_BAL</v>
          </cell>
        </row>
        <row r="343">
          <cell r="A343" t="str">
            <v>IS_PREMIUM_END_BAL</v>
          </cell>
        </row>
        <row r="344">
          <cell r="A344" t="str">
            <v>CF_INT_UPON_ISSUE</v>
          </cell>
        </row>
        <row r="345">
          <cell r="A345" t="str">
            <v>AMOUNT_ISSUED</v>
          </cell>
        </row>
        <row r="346">
          <cell r="A346" t="str">
            <v>CF_DISCOUNT_PAYMENT</v>
          </cell>
        </row>
        <row r="347">
          <cell r="A347" t="str">
            <v>CF_PREMIUM_PAYMENT</v>
          </cell>
        </row>
        <row r="348">
          <cell r="A348" t="str">
            <v>IS_DISCOUNT_AMORT_BASE</v>
          </cell>
        </row>
        <row r="349">
          <cell r="A349" t="str">
            <v>IS_PREMIUM_AMORT_BASE</v>
          </cell>
        </row>
        <row r="350">
          <cell r="A350" t="str">
            <v>IS_DISCOUNT_AMORT_WRITEOFF</v>
          </cell>
        </row>
        <row r="351">
          <cell r="A351" t="str">
            <v>IS_PREMIUM_AMORT_WRITEOFF</v>
          </cell>
        </row>
        <row r="352">
          <cell r="A352" t="str">
            <v>AMT_OUTST_LESS_RETIRE</v>
          </cell>
        </row>
        <row r="353">
          <cell r="A353" t="str">
            <v>CURRENT_OUTSTANDING</v>
          </cell>
        </row>
        <row r="354">
          <cell r="A354" t="str">
            <v>CURRENT_OUTSTANDING_CHANGE</v>
          </cell>
        </row>
        <row r="355">
          <cell r="A355" t="str">
            <v>INTEREST_EXPENSE</v>
          </cell>
        </row>
        <row r="356">
          <cell r="A356" t="str">
            <v>ACCRUED_INTEREST</v>
          </cell>
        </row>
        <row r="357">
          <cell r="A357" t="str">
            <v>INTEREST_PAYMENT</v>
          </cell>
        </row>
        <row r="358">
          <cell r="A358" t="str">
            <v>SE_PAYMENT</v>
          </cell>
        </row>
        <row r="359">
          <cell r="A359" t="str">
            <v>SE_END_BAL</v>
          </cell>
        </row>
        <row r="360">
          <cell r="A360" t="str">
            <v>SE_AMORT</v>
          </cell>
        </row>
        <row r="361">
          <cell r="A361" t="str">
            <v>SINK_PAYMENT</v>
          </cell>
        </row>
        <row r="362">
          <cell r="A362" t="str">
            <v>PART_RED_AMOUNT</v>
          </cell>
        </row>
        <row r="363">
          <cell r="A363" t="str">
            <v>EARLY_RETIREMENT</v>
          </cell>
        </row>
        <row r="364">
          <cell r="A364" t="str">
            <v>NORMAL_MATURITY</v>
          </cell>
        </row>
        <row r="365">
          <cell r="A365" t="str">
            <v>IS_DISCOUNT_AMORT</v>
          </cell>
        </row>
        <row r="366">
          <cell r="A366" t="str">
            <v>IS_PREMIUM_AMORT</v>
          </cell>
        </row>
        <row r="367">
          <cell r="A367" t="str">
            <v>IS_DISCOUNT_END_BAL</v>
          </cell>
        </row>
        <row r="368">
          <cell r="A368" t="str">
            <v>IS_PREMIUM_END_BAL</v>
          </cell>
        </row>
        <row r="369">
          <cell r="A369" t="str">
            <v>CF_INT_UPON_ISSUE</v>
          </cell>
        </row>
        <row r="370">
          <cell r="A370" t="str">
            <v>AMOUNT_ISSUED</v>
          </cell>
        </row>
        <row r="371">
          <cell r="A371" t="str">
            <v>CF_DISCOUNT_PAYMENT</v>
          </cell>
        </row>
        <row r="372">
          <cell r="A372" t="str">
            <v>CF_PREMIUM_PAYMENT</v>
          </cell>
        </row>
        <row r="373">
          <cell r="A373" t="str">
            <v>IS_DISCOUNT_AMORT_BASE</v>
          </cell>
        </row>
        <row r="374">
          <cell r="A374" t="str">
            <v>IS_PREMIUM_AMORT_BASE</v>
          </cell>
        </row>
        <row r="375">
          <cell r="A375" t="str">
            <v>IS_DISCOUNT_AMORT_WRITEOFF</v>
          </cell>
        </row>
        <row r="376">
          <cell r="A376" t="str">
            <v>IS_PREMIUM_AMORT_WRITEOFF</v>
          </cell>
        </row>
        <row r="377">
          <cell r="A377" t="str">
            <v>AMT_OUTST_LESS_RETIRE</v>
          </cell>
        </row>
        <row r="378">
          <cell r="A378" t="str">
            <v>CURRENT_OUTSTANDING</v>
          </cell>
        </row>
        <row r="379">
          <cell r="A379" t="str">
            <v>CURRENT_OUTSTANDING_CHANGE</v>
          </cell>
        </row>
        <row r="380">
          <cell r="A380" t="str">
            <v>INTEREST_EXPENSE</v>
          </cell>
        </row>
        <row r="381">
          <cell r="A381" t="str">
            <v>ACCRUED_INTEREST</v>
          </cell>
        </row>
        <row r="382">
          <cell r="A382" t="str">
            <v>INTEREST_PAYMENT</v>
          </cell>
        </row>
        <row r="383">
          <cell r="A383" t="str">
            <v>SE_PAYMENT</v>
          </cell>
        </row>
        <row r="384">
          <cell r="A384" t="str">
            <v>SE_END_BAL</v>
          </cell>
        </row>
        <row r="385">
          <cell r="A385" t="str">
            <v>SE_AMORT</v>
          </cell>
        </row>
        <row r="386">
          <cell r="A386" t="str">
            <v>SINK_PAYMENT</v>
          </cell>
        </row>
        <row r="387">
          <cell r="A387" t="str">
            <v>PART_RED_AMOUNT</v>
          </cell>
        </row>
        <row r="388">
          <cell r="A388" t="str">
            <v>EARLY_RETIREMENT</v>
          </cell>
        </row>
        <row r="389">
          <cell r="A389" t="str">
            <v>NORMAL_MATURITY</v>
          </cell>
        </row>
        <row r="390">
          <cell r="A390" t="str">
            <v>IS_DISCOUNT_AMORT</v>
          </cell>
        </row>
        <row r="391">
          <cell r="A391" t="str">
            <v>IS_PREMIUM_AMORT</v>
          </cell>
        </row>
        <row r="392">
          <cell r="A392" t="str">
            <v>IS_DISCOUNT_END_BAL</v>
          </cell>
        </row>
        <row r="393">
          <cell r="A393" t="str">
            <v>IS_PREMIUM_END_BAL</v>
          </cell>
        </row>
        <row r="394">
          <cell r="A394" t="str">
            <v>CF_INT_UPON_ISSUE</v>
          </cell>
        </row>
        <row r="395">
          <cell r="A395" t="str">
            <v>AMOUNT_ISSUED</v>
          </cell>
        </row>
        <row r="396">
          <cell r="A396" t="str">
            <v>CF_DISCOUNT_PAYMENT</v>
          </cell>
        </row>
        <row r="397">
          <cell r="A397" t="str">
            <v>CF_PREMIUM_PAYMENT</v>
          </cell>
        </row>
        <row r="398">
          <cell r="A398" t="str">
            <v>IS_DISCOUNT_AMORT_BASE</v>
          </cell>
        </row>
        <row r="399">
          <cell r="A399" t="str">
            <v>IS_PREMIUM_AMORT_BASE</v>
          </cell>
        </row>
        <row r="400">
          <cell r="A400" t="str">
            <v>IS_DISCOUNT_AMORT_WRITEOFF</v>
          </cell>
        </row>
        <row r="401">
          <cell r="A401" t="str">
            <v>IS_PREMIUM_AMORT_WRITEOFF</v>
          </cell>
        </row>
        <row r="402">
          <cell r="A402" t="str">
            <v>AMT_OUTST_LESS_RETIRE</v>
          </cell>
        </row>
        <row r="403">
          <cell r="A403" t="str">
            <v>CURRENT_OUTSTANDING</v>
          </cell>
        </row>
        <row r="404">
          <cell r="A404" t="str">
            <v>CURRENT_OUTSTANDING_CHANGE</v>
          </cell>
        </row>
        <row r="405">
          <cell r="A405" t="str">
            <v>INTEREST_EXPENSE</v>
          </cell>
        </row>
        <row r="406">
          <cell r="A406" t="str">
            <v>ACCRUED_INTEREST</v>
          </cell>
        </row>
        <row r="407">
          <cell r="A407" t="str">
            <v>INTEREST_PAYMENT</v>
          </cell>
        </row>
        <row r="408">
          <cell r="A408" t="str">
            <v>SE_PAYMENT</v>
          </cell>
        </row>
        <row r="409">
          <cell r="A409" t="str">
            <v>SE_END_BAL</v>
          </cell>
        </row>
        <row r="410">
          <cell r="A410" t="str">
            <v>SE_AMORT</v>
          </cell>
        </row>
        <row r="411">
          <cell r="A411" t="str">
            <v>SINK_PAYMENT</v>
          </cell>
        </row>
        <row r="412">
          <cell r="A412" t="str">
            <v>PART_RED_AMOUNT</v>
          </cell>
        </row>
        <row r="413">
          <cell r="A413" t="str">
            <v>EARLY_RETIREMENT</v>
          </cell>
        </row>
        <row r="414">
          <cell r="A414" t="str">
            <v>NORMAL_MATURITY</v>
          </cell>
        </row>
        <row r="415">
          <cell r="A415" t="str">
            <v>IS_DISCOUNT_AMORT</v>
          </cell>
        </row>
        <row r="416">
          <cell r="A416" t="str">
            <v>IS_PREMIUM_AMORT</v>
          </cell>
        </row>
        <row r="417">
          <cell r="A417" t="str">
            <v>IS_DISCOUNT_END_BAL</v>
          </cell>
        </row>
        <row r="418">
          <cell r="A418" t="str">
            <v>IS_PREMIUM_END_BAL</v>
          </cell>
        </row>
        <row r="419">
          <cell r="A419" t="str">
            <v>CF_INT_UPON_ISSUE</v>
          </cell>
        </row>
        <row r="420">
          <cell r="A420" t="str">
            <v>AMOUNT_ISSUED</v>
          </cell>
        </row>
        <row r="421">
          <cell r="A421" t="str">
            <v>CF_DISCOUNT_PAYMENT</v>
          </cell>
        </row>
        <row r="422">
          <cell r="A422" t="str">
            <v>CF_PREMIUM_PAYMENT</v>
          </cell>
        </row>
        <row r="423">
          <cell r="A423" t="str">
            <v>IS_DISCOUNT_AMORT_BASE</v>
          </cell>
        </row>
        <row r="424">
          <cell r="A424" t="str">
            <v>IS_PREMIUM_AMORT_BASE</v>
          </cell>
        </row>
        <row r="425">
          <cell r="A425" t="str">
            <v>IS_DISCOUNT_AMORT_WRITEOFF</v>
          </cell>
        </row>
        <row r="426">
          <cell r="A426" t="str">
            <v>IS_PREMIUM_AMORT_WRITEOFF</v>
          </cell>
        </row>
        <row r="427">
          <cell r="A427" t="str">
            <v>AMT_OUTST_LESS_RETIRE</v>
          </cell>
        </row>
        <row r="428">
          <cell r="A428" t="str">
            <v>CURRENT_OUTSTANDING</v>
          </cell>
        </row>
        <row r="429">
          <cell r="A429" t="str">
            <v>CURRENT_OUTSTANDING_CHANGE</v>
          </cell>
        </row>
        <row r="430">
          <cell r="A430" t="str">
            <v>INTEREST_EXPENSE</v>
          </cell>
        </row>
        <row r="431">
          <cell r="A431" t="str">
            <v>ACCRUED_INTEREST</v>
          </cell>
        </row>
        <row r="432">
          <cell r="A432" t="str">
            <v>INTEREST_PAYMENT</v>
          </cell>
        </row>
        <row r="433">
          <cell r="A433" t="str">
            <v>SE_PAYMENT</v>
          </cell>
        </row>
        <row r="434">
          <cell r="A434" t="str">
            <v>SE_END_BAL</v>
          </cell>
        </row>
        <row r="435">
          <cell r="A435" t="str">
            <v>SE_AMORT</v>
          </cell>
        </row>
        <row r="436">
          <cell r="A436" t="str">
            <v>SINK_PAYMENT</v>
          </cell>
        </row>
        <row r="437">
          <cell r="A437" t="str">
            <v>PART_RED_AMOUNT</v>
          </cell>
        </row>
        <row r="438">
          <cell r="A438" t="str">
            <v>EARLY_RETIREMENT</v>
          </cell>
        </row>
        <row r="439">
          <cell r="A439" t="str">
            <v>NORMAL_MATURITY</v>
          </cell>
        </row>
        <row r="440">
          <cell r="A440" t="str">
            <v>IS_DISCOUNT_AMORT</v>
          </cell>
        </row>
        <row r="441">
          <cell r="A441" t="str">
            <v>IS_PREMIUM_AMORT</v>
          </cell>
        </row>
        <row r="442">
          <cell r="A442" t="str">
            <v>IS_DISCOUNT_END_BAL</v>
          </cell>
        </row>
        <row r="443">
          <cell r="A443" t="str">
            <v>IS_PREMIUM_END_BAL</v>
          </cell>
        </row>
        <row r="444">
          <cell r="A444" t="str">
            <v>CF_INT_UPON_ISSUE</v>
          </cell>
        </row>
        <row r="445">
          <cell r="A445" t="str">
            <v>AMOUNT_ISSUED</v>
          </cell>
        </row>
        <row r="446">
          <cell r="A446" t="str">
            <v>CF_DISCOUNT_PAYMENT</v>
          </cell>
        </row>
        <row r="447">
          <cell r="A447" t="str">
            <v>CF_PREMIUM_PAYMENT</v>
          </cell>
        </row>
        <row r="448">
          <cell r="A448" t="str">
            <v>IS_DISCOUNT_AMORT_BASE</v>
          </cell>
        </row>
        <row r="449">
          <cell r="A449" t="str">
            <v>IS_PREMIUM_AMORT_BASE</v>
          </cell>
        </row>
        <row r="450">
          <cell r="A450" t="str">
            <v>IS_DISCOUNT_AMORT_WRITEOFF</v>
          </cell>
        </row>
        <row r="451">
          <cell r="A451" t="str">
            <v>IS_PREMIUM_AMORT_WRITEOFF</v>
          </cell>
        </row>
        <row r="452">
          <cell r="A452" t="str">
            <v>AMT_OUTST_LESS_RETIRE</v>
          </cell>
        </row>
        <row r="453">
          <cell r="A453" t="str">
            <v>CURRENT_OUTSTANDING</v>
          </cell>
        </row>
        <row r="454">
          <cell r="A454" t="str">
            <v>CURRENT_OUTSTANDING_CHANGE</v>
          </cell>
        </row>
        <row r="455">
          <cell r="A455" t="str">
            <v>INTEREST_EXPENSE</v>
          </cell>
        </row>
        <row r="456">
          <cell r="A456" t="str">
            <v>ACCRUED_INTEREST</v>
          </cell>
        </row>
        <row r="457">
          <cell r="A457" t="str">
            <v>INTEREST_PAYMENT</v>
          </cell>
        </row>
        <row r="458">
          <cell r="A458" t="str">
            <v>SE_PAYMENT</v>
          </cell>
        </row>
        <row r="459">
          <cell r="A459" t="str">
            <v>SE_END_BAL</v>
          </cell>
        </row>
        <row r="460">
          <cell r="A460" t="str">
            <v>SE_AMORT</v>
          </cell>
        </row>
        <row r="461">
          <cell r="A461" t="str">
            <v>SINK_PAYMENT</v>
          </cell>
        </row>
        <row r="462">
          <cell r="A462" t="str">
            <v>PART_RED_AMOUNT</v>
          </cell>
        </row>
        <row r="463">
          <cell r="A463" t="str">
            <v>EARLY_RETIREMENT</v>
          </cell>
        </row>
        <row r="464">
          <cell r="A464" t="str">
            <v>NORMAL_MATURITY</v>
          </cell>
        </row>
        <row r="465">
          <cell r="A465" t="str">
            <v>IS_DISCOUNT_AMORT</v>
          </cell>
        </row>
        <row r="466">
          <cell r="A466" t="str">
            <v>IS_PREMIUM_AMORT</v>
          </cell>
        </row>
        <row r="467">
          <cell r="A467" t="str">
            <v>IS_DISCOUNT_END_BAL</v>
          </cell>
        </row>
        <row r="468">
          <cell r="A468" t="str">
            <v>IS_PREMIUM_END_BAL</v>
          </cell>
        </row>
        <row r="469">
          <cell r="A469" t="str">
            <v>CF_INT_UPON_ISSUE</v>
          </cell>
        </row>
        <row r="470">
          <cell r="A470" t="str">
            <v>AMOUNT_ISSUED</v>
          </cell>
        </row>
        <row r="471">
          <cell r="A471" t="str">
            <v>CF_DISCOUNT_PAYMENT</v>
          </cell>
        </row>
        <row r="472">
          <cell r="A472" t="str">
            <v>CF_PREMIUM_PAYMENT</v>
          </cell>
        </row>
        <row r="473">
          <cell r="A473" t="str">
            <v>IS_DISCOUNT_AMORT_BASE</v>
          </cell>
        </row>
        <row r="474">
          <cell r="A474" t="str">
            <v>IS_PREMIUM_AMORT_BASE</v>
          </cell>
        </row>
        <row r="475">
          <cell r="A475" t="str">
            <v>IS_DISCOUNT_AMORT_WRITEOFF</v>
          </cell>
        </row>
        <row r="476">
          <cell r="A476" t="str">
            <v>IS_PREMIUM_AMORT_WRITEOFF</v>
          </cell>
        </row>
        <row r="477">
          <cell r="A477" t="str">
            <v>AMT_OUTST_LESS_RETIRE</v>
          </cell>
        </row>
        <row r="478">
          <cell r="A478" t="str">
            <v>CURRENT_OUTSTANDING</v>
          </cell>
        </row>
        <row r="479">
          <cell r="A479" t="str">
            <v>CURRENT_OUTSTANDING_CHANGE</v>
          </cell>
        </row>
        <row r="480">
          <cell r="A480" t="str">
            <v>INTEREST_EXPENSE</v>
          </cell>
        </row>
        <row r="481">
          <cell r="A481" t="str">
            <v>ACCRUED_INTEREST</v>
          </cell>
        </row>
        <row r="482">
          <cell r="A482" t="str">
            <v>INTEREST_PAYMENT</v>
          </cell>
        </row>
        <row r="483">
          <cell r="A483" t="str">
            <v>SE_PAYMENT</v>
          </cell>
        </row>
        <row r="484">
          <cell r="A484" t="str">
            <v>SE_END_BAL</v>
          </cell>
        </row>
        <row r="485">
          <cell r="A485" t="str">
            <v>SE_AMORT</v>
          </cell>
        </row>
        <row r="486">
          <cell r="A486" t="str">
            <v>SINK_PAYMENT</v>
          </cell>
        </row>
        <row r="487">
          <cell r="A487" t="str">
            <v>PART_RED_AMOUNT</v>
          </cell>
        </row>
        <row r="488">
          <cell r="A488" t="str">
            <v>EARLY_RETIREMENT</v>
          </cell>
        </row>
        <row r="489">
          <cell r="A489" t="str">
            <v>NORMAL_MATURITY</v>
          </cell>
        </row>
        <row r="490">
          <cell r="A490" t="str">
            <v>IS_DISCOUNT_AMORT</v>
          </cell>
        </row>
        <row r="491">
          <cell r="A491" t="str">
            <v>IS_PREMIUM_AMORT</v>
          </cell>
        </row>
        <row r="492">
          <cell r="A492" t="str">
            <v>IS_DISCOUNT_END_BAL</v>
          </cell>
        </row>
        <row r="493">
          <cell r="A493" t="str">
            <v>IS_PREMIUM_END_BAL</v>
          </cell>
        </row>
        <row r="494">
          <cell r="A494" t="str">
            <v>CF_INT_UPON_ISSUE</v>
          </cell>
        </row>
        <row r="495">
          <cell r="A495" t="str">
            <v>AMOUNT_ISSUED</v>
          </cell>
        </row>
        <row r="496">
          <cell r="A496" t="str">
            <v>CF_DISCOUNT_PAYMENT</v>
          </cell>
        </row>
        <row r="497">
          <cell r="A497" t="str">
            <v>CF_PREMIUM_PAYMENT</v>
          </cell>
        </row>
        <row r="498">
          <cell r="A498" t="str">
            <v>IS_DISCOUNT_AMORT_BASE</v>
          </cell>
        </row>
        <row r="499">
          <cell r="A499" t="str">
            <v>IS_PREMIUM_AMORT_BASE</v>
          </cell>
        </row>
        <row r="500">
          <cell r="A500" t="str">
            <v>IS_DISCOUNT_AMORT_WRITEOFF</v>
          </cell>
        </row>
        <row r="501">
          <cell r="A501" t="str">
            <v>IS_PREMIUM_AMORT_WRITEOFF</v>
          </cell>
        </row>
        <row r="502">
          <cell r="A502" t="str">
            <v>AMT_OUTST_LESS_RETIRE</v>
          </cell>
        </row>
        <row r="503">
          <cell r="A503" t="str">
            <v>CURRENT_OUTSTANDING</v>
          </cell>
        </row>
        <row r="504">
          <cell r="A504" t="str">
            <v>CURRENT_OUTSTANDING_CHANGE</v>
          </cell>
        </row>
        <row r="505">
          <cell r="A505" t="str">
            <v>INTEREST_EXPENSE</v>
          </cell>
        </row>
        <row r="506">
          <cell r="A506" t="str">
            <v>ACCRUED_INTEREST</v>
          </cell>
        </row>
        <row r="507">
          <cell r="A507" t="str">
            <v>INTEREST_PAYMENT</v>
          </cell>
        </row>
        <row r="508">
          <cell r="A508" t="str">
            <v>SE_PAYMENT</v>
          </cell>
        </row>
        <row r="509">
          <cell r="A509" t="str">
            <v>SE_END_BAL</v>
          </cell>
        </row>
        <row r="510">
          <cell r="A510" t="str">
            <v>SE_AMORT</v>
          </cell>
        </row>
        <row r="511">
          <cell r="A511" t="str">
            <v>SINK_PAYMENT</v>
          </cell>
        </row>
        <row r="512">
          <cell r="A512" t="str">
            <v>PART_RED_AMOUNT</v>
          </cell>
        </row>
        <row r="513">
          <cell r="A513" t="str">
            <v>EARLY_RETIREMENT</v>
          </cell>
        </row>
        <row r="514">
          <cell r="A514" t="str">
            <v>NORMAL_MATURITY</v>
          </cell>
        </row>
        <row r="515">
          <cell r="A515" t="str">
            <v>IS_DISCOUNT_AMORT</v>
          </cell>
        </row>
        <row r="516">
          <cell r="A516" t="str">
            <v>IS_PREMIUM_AMORT</v>
          </cell>
        </row>
        <row r="517">
          <cell r="A517" t="str">
            <v>IS_DISCOUNT_END_BAL</v>
          </cell>
        </row>
        <row r="518">
          <cell r="A518" t="str">
            <v>IS_PREMIUM_END_BAL</v>
          </cell>
        </row>
        <row r="519">
          <cell r="A519" t="str">
            <v>CF_INT_UPON_ISSUE</v>
          </cell>
        </row>
        <row r="520">
          <cell r="A520" t="str">
            <v>AMOUNT_ISSUED</v>
          </cell>
        </row>
        <row r="521">
          <cell r="A521" t="str">
            <v>CF_DISCOUNT_PAYMENT</v>
          </cell>
        </row>
        <row r="522">
          <cell r="A522" t="str">
            <v>CF_PREMIUM_PAYMENT</v>
          </cell>
        </row>
        <row r="523">
          <cell r="A523" t="str">
            <v>IS_DISCOUNT_AMORT_BASE</v>
          </cell>
        </row>
        <row r="524">
          <cell r="A524" t="str">
            <v>IS_PREMIUM_AMORT_BASE</v>
          </cell>
        </row>
        <row r="525">
          <cell r="A525" t="str">
            <v>IS_DISCOUNT_AMORT_WRITEOFF</v>
          </cell>
        </row>
        <row r="526">
          <cell r="A526" t="str">
            <v>IS_PREMIUM_AMORT_WRITEOFF</v>
          </cell>
        </row>
        <row r="527">
          <cell r="A527" t="str">
            <v>AMT_OUTST_LESS_RETIRE</v>
          </cell>
        </row>
        <row r="528">
          <cell r="A528" t="str">
            <v>CURRENT_OUTSTANDING</v>
          </cell>
        </row>
        <row r="529">
          <cell r="A529" t="str">
            <v>CURRENT_OUTSTANDING_CHANGE</v>
          </cell>
        </row>
        <row r="530">
          <cell r="A530" t="str">
            <v>INTEREST_EXPENSE</v>
          </cell>
        </row>
        <row r="531">
          <cell r="A531" t="str">
            <v>ACCRUED_INTEREST</v>
          </cell>
        </row>
        <row r="532">
          <cell r="A532" t="str">
            <v>INTEREST_PAYMENT</v>
          </cell>
        </row>
        <row r="533">
          <cell r="A533" t="str">
            <v>SE_PAYMENT</v>
          </cell>
        </row>
        <row r="534">
          <cell r="A534" t="str">
            <v>SE_END_BAL</v>
          </cell>
        </row>
        <row r="535">
          <cell r="A535" t="str">
            <v>SE_AMORT</v>
          </cell>
        </row>
        <row r="536">
          <cell r="A536" t="str">
            <v>SINK_PAYMENT</v>
          </cell>
        </row>
        <row r="537">
          <cell r="A537" t="str">
            <v>PART_RED_AMOUNT</v>
          </cell>
        </row>
        <row r="538">
          <cell r="A538" t="str">
            <v>EARLY_RETIREMENT</v>
          </cell>
        </row>
        <row r="539">
          <cell r="A539" t="str">
            <v>NORMAL_MATURITY</v>
          </cell>
        </row>
        <row r="540">
          <cell r="A540" t="str">
            <v>IS_DISCOUNT_AMORT</v>
          </cell>
        </row>
        <row r="541">
          <cell r="A541" t="str">
            <v>IS_PREMIUM_AMORT</v>
          </cell>
        </row>
        <row r="542">
          <cell r="A542" t="str">
            <v>IS_DISCOUNT_END_BAL</v>
          </cell>
        </row>
        <row r="543">
          <cell r="A543" t="str">
            <v>IS_PREMIUM_END_BAL</v>
          </cell>
        </row>
        <row r="544">
          <cell r="A544" t="str">
            <v>CF_INT_UPON_ISSUE</v>
          </cell>
        </row>
        <row r="545">
          <cell r="A545" t="str">
            <v>AMOUNT_ISSUED</v>
          </cell>
        </row>
        <row r="546">
          <cell r="A546" t="str">
            <v>CF_DISCOUNT_PAYMENT</v>
          </cell>
        </row>
        <row r="547">
          <cell r="A547" t="str">
            <v>CF_PREMIUM_PAYMENT</v>
          </cell>
        </row>
        <row r="548">
          <cell r="A548" t="str">
            <v>IS_DISCOUNT_AMORT_BASE</v>
          </cell>
        </row>
        <row r="549">
          <cell r="A549" t="str">
            <v>IS_PREMIUM_AMORT_BASE</v>
          </cell>
        </row>
        <row r="550">
          <cell r="A550" t="str">
            <v>IS_DISCOUNT_AMORT_WRITEOFF</v>
          </cell>
        </row>
        <row r="551">
          <cell r="A551" t="str">
            <v>IS_PREMIUM_AMORT_WRITEOFF</v>
          </cell>
        </row>
        <row r="552">
          <cell r="A552" t="str">
            <v>AMT_OUTST_LESS_RETIRE</v>
          </cell>
        </row>
        <row r="553">
          <cell r="A553" t="str">
            <v>CURRENT_OUTSTANDING</v>
          </cell>
        </row>
        <row r="554">
          <cell r="A554" t="str">
            <v>CURRENT_OUTSTANDING_CHANGE</v>
          </cell>
        </row>
        <row r="555">
          <cell r="A555" t="str">
            <v>INTEREST_EXPENSE</v>
          </cell>
        </row>
        <row r="556">
          <cell r="A556" t="str">
            <v>ACCRUED_INTEREST</v>
          </cell>
        </row>
        <row r="557">
          <cell r="A557" t="str">
            <v>INTEREST_PAYMENT</v>
          </cell>
        </row>
        <row r="558">
          <cell r="A558" t="str">
            <v>SE_PAYMENT</v>
          </cell>
        </row>
        <row r="559">
          <cell r="A559" t="str">
            <v>SE_END_BAL</v>
          </cell>
        </row>
        <row r="560">
          <cell r="A560" t="str">
            <v>SE_AMORT</v>
          </cell>
        </row>
        <row r="561">
          <cell r="A561" t="str">
            <v>SINK_PAYMENT</v>
          </cell>
        </row>
        <row r="562">
          <cell r="A562" t="str">
            <v>PART_RED_AMOUNT</v>
          </cell>
        </row>
        <row r="563">
          <cell r="A563" t="str">
            <v>EARLY_RETIREMENT</v>
          </cell>
        </row>
        <row r="564">
          <cell r="A564" t="str">
            <v>NORMAL_MATURITY</v>
          </cell>
        </row>
        <row r="565">
          <cell r="A565" t="str">
            <v>IS_DISCOUNT_AMORT</v>
          </cell>
        </row>
        <row r="566">
          <cell r="A566" t="str">
            <v>IS_PREMIUM_AMORT</v>
          </cell>
        </row>
        <row r="567">
          <cell r="A567" t="str">
            <v>IS_DISCOUNT_END_BAL</v>
          </cell>
        </row>
        <row r="568">
          <cell r="A568" t="str">
            <v>IS_PREMIUM_END_BAL</v>
          </cell>
        </row>
        <row r="569">
          <cell r="A569" t="str">
            <v>CF_INT_UPON_ISSUE</v>
          </cell>
        </row>
        <row r="570">
          <cell r="A570" t="str">
            <v>AMOUNT_ISSUED</v>
          </cell>
        </row>
        <row r="571">
          <cell r="A571" t="str">
            <v>CF_DISCOUNT_PAYMENT</v>
          </cell>
        </row>
        <row r="572">
          <cell r="A572" t="str">
            <v>CF_PREMIUM_PAYMENT</v>
          </cell>
        </row>
        <row r="573">
          <cell r="A573" t="str">
            <v>IS_DISCOUNT_AMORT_BASE</v>
          </cell>
        </row>
        <row r="574">
          <cell r="A574" t="str">
            <v>IS_PREMIUM_AMORT_BASE</v>
          </cell>
        </row>
        <row r="575">
          <cell r="A575" t="str">
            <v>IS_DISCOUNT_AMORT_WRITEOFF</v>
          </cell>
        </row>
        <row r="576">
          <cell r="A576" t="str">
            <v>IS_PREMIUM_AMORT_WRITEOFF</v>
          </cell>
        </row>
        <row r="577">
          <cell r="A577" t="str">
            <v>AMT_OUTST_LESS_RETIRE</v>
          </cell>
        </row>
        <row r="578">
          <cell r="A578" t="str">
            <v>CURRENT_OUTSTANDING</v>
          </cell>
        </row>
        <row r="579">
          <cell r="A579" t="str">
            <v>CURRENT_OUTSTANDING_CHANGE</v>
          </cell>
        </row>
        <row r="580">
          <cell r="A580" t="str">
            <v>INTEREST_EXPENSE</v>
          </cell>
        </row>
        <row r="581">
          <cell r="A581" t="str">
            <v>ACCRUED_INTEREST</v>
          </cell>
        </row>
        <row r="582">
          <cell r="A582" t="str">
            <v>INTEREST_PAYMENT</v>
          </cell>
        </row>
        <row r="583">
          <cell r="A583" t="str">
            <v>SE_PAYMENT</v>
          </cell>
        </row>
        <row r="584">
          <cell r="A584" t="str">
            <v>SE_END_BAL</v>
          </cell>
        </row>
        <row r="585">
          <cell r="A585" t="str">
            <v>SE_AMORT</v>
          </cell>
        </row>
        <row r="586">
          <cell r="A586" t="str">
            <v>SINK_PAYMENT</v>
          </cell>
        </row>
        <row r="587">
          <cell r="A587" t="str">
            <v>PART_RED_AMOUNT</v>
          </cell>
        </row>
        <row r="588">
          <cell r="A588" t="str">
            <v>EARLY_RETIREMENT</v>
          </cell>
        </row>
        <row r="589">
          <cell r="A589" t="str">
            <v>NORMAL_MATURITY</v>
          </cell>
        </row>
        <row r="590">
          <cell r="A590" t="str">
            <v>IS_DISCOUNT_AMORT</v>
          </cell>
        </row>
        <row r="591">
          <cell r="A591" t="str">
            <v>IS_PREMIUM_AMORT</v>
          </cell>
        </row>
        <row r="592">
          <cell r="A592" t="str">
            <v>IS_DISCOUNT_END_BAL</v>
          </cell>
        </row>
        <row r="593">
          <cell r="A593" t="str">
            <v>IS_PREMIUM_END_BAL</v>
          </cell>
        </row>
        <row r="594">
          <cell r="A594" t="str">
            <v>CF_INT_UPON_ISSUE</v>
          </cell>
        </row>
        <row r="595">
          <cell r="A595" t="str">
            <v>AMOUNT_ISSUED</v>
          </cell>
        </row>
        <row r="596">
          <cell r="A596" t="str">
            <v>CF_DISCOUNT_PAYMENT</v>
          </cell>
        </row>
        <row r="597">
          <cell r="A597" t="str">
            <v>CF_PREMIUM_PAYMENT</v>
          </cell>
        </row>
        <row r="598">
          <cell r="A598" t="str">
            <v>IS_DISCOUNT_AMORT_BASE</v>
          </cell>
        </row>
        <row r="599">
          <cell r="A599" t="str">
            <v>IS_PREMIUM_AMORT_BASE</v>
          </cell>
        </row>
        <row r="600">
          <cell r="A600" t="str">
            <v>IS_DISCOUNT_AMORT_WRITEOFF</v>
          </cell>
        </row>
        <row r="601">
          <cell r="A601" t="str">
            <v>IS_PREMIUM_AMORT_WRITEOFF</v>
          </cell>
        </row>
        <row r="602">
          <cell r="A602" t="str">
            <v>AMT_OUTST_LESS_RETIRE</v>
          </cell>
        </row>
        <row r="603">
          <cell r="A603" t="str">
            <v>CURRENT_OUTSTANDING</v>
          </cell>
        </row>
        <row r="604">
          <cell r="A604" t="str">
            <v>CURRENT_OUTSTANDING_CHANGE</v>
          </cell>
        </row>
        <row r="605">
          <cell r="A605" t="str">
            <v>INTEREST_EXPENSE</v>
          </cell>
        </row>
        <row r="606">
          <cell r="A606" t="str">
            <v>ACCRUED_INTEREST</v>
          </cell>
        </row>
        <row r="607">
          <cell r="A607" t="str">
            <v>INTEREST_PAYMENT</v>
          </cell>
        </row>
        <row r="608">
          <cell r="A608" t="str">
            <v>SE_PAYMENT</v>
          </cell>
        </row>
        <row r="609">
          <cell r="A609" t="str">
            <v>SE_END_BAL</v>
          </cell>
        </row>
        <row r="610">
          <cell r="A610" t="str">
            <v>SE_AMORT</v>
          </cell>
        </row>
        <row r="611">
          <cell r="A611" t="str">
            <v>SINK_PAYMENT</v>
          </cell>
        </row>
        <row r="612">
          <cell r="A612" t="str">
            <v>PART_RED_AMOUNT</v>
          </cell>
        </row>
        <row r="613">
          <cell r="A613" t="str">
            <v>EARLY_RETIREMENT</v>
          </cell>
        </row>
        <row r="614">
          <cell r="A614" t="str">
            <v>NORMAL_MATURITY</v>
          </cell>
        </row>
        <row r="615">
          <cell r="A615" t="str">
            <v>IS_DISCOUNT_AMORT</v>
          </cell>
        </row>
        <row r="616">
          <cell r="A616" t="str">
            <v>IS_PREMIUM_AMORT</v>
          </cell>
        </row>
        <row r="617">
          <cell r="A617" t="str">
            <v>IS_DISCOUNT_END_BAL</v>
          </cell>
        </row>
        <row r="618">
          <cell r="A618" t="str">
            <v>IS_PREMIUM_END_BAL</v>
          </cell>
        </row>
        <row r="619">
          <cell r="A619" t="str">
            <v>CF_INT_UPON_ISSUE</v>
          </cell>
        </row>
        <row r="620">
          <cell r="A620" t="str">
            <v>AMOUNT_ISSUED</v>
          </cell>
        </row>
        <row r="621">
          <cell r="A621" t="str">
            <v>CF_DISCOUNT_PAYMENT</v>
          </cell>
        </row>
        <row r="622">
          <cell r="A622" t="str">
            <v>CF_PREMIUM_PAYMENT</v>
          </cell>
        </row>
        <row r="623">
          <cell r="A623" t="str">
            <v>IS_DISCOUNT_AMORT_BASE</v>
          </cell>
        </row>
        <row r="624">
          <cell r="A624" t="str">
            <v>IS_PREMIUM_AMORT_BASE</v>
          </cell>
        </row>
        <row r="625">
          <cell r="A625" t="str">
            <v>IS_DISCOUNT_AMORT_WRITEOFF</v>
          </cell>
        </row>
        <row r="626">
          <cell r="A626" t="str">
            <v>IS_PREMIUM_AMORT_WRITEOFF</v>
          </cell>
        </row>
        <row r="627">
          <cell r="A627" t="str">
            <v>AMT_OUTST_LESS_RETIRE</v>
          </cell>
        </row>
        <row r="628">
          <cell r="A628" t="str">
            <v>CURRENT_OUTSTANDING</v>
          </cell>
        </row>
        <row r="629">
          <cell r="A629" t="str">
            <v>CURRENT_OUTSTANDING_CHANGE</v>
          </cell>
        </row>
        <row r="630">
          <cell r="A630" t="str">
            <v>INTEREST_EXPENSE</v>
          </cell>
        </row>
        <row r="631">
          <cell r="A631" t="str">
            <v>ACCRUED_INTEREST</v>
          </cell>
        </row>
        <row r="632">
          <cell r="A632" t="str">
            <v>INTEREST_PAYMENT</v>
          </cell>
        </row>
        <row r="633">
          <cell r="A633" t="str">
            <v>SE_PAYMENT</v>
          </cell>
        </row>
        <row r="634">
          <cell r="A634" t="str">
            <v>SE_END_BAL</v>
          </cell>
        </row>
        <row r="635">
          <cell r="A635" t="str">
            <v>SE_AMORT</v>
          </cell>
        </row>
        <row r="636">
          <cell r="A636" t="str">
            <v>SINK_PAYMENT</v>
          </cell>
        </row>
        <row r="637">
          <cell r="A637" t="str">
            <v>PART_RED_AMOUNT</v>
          </cell>
        </row>
        <row r="638">
          <cell r="A638" t="str">
            <v>EARLY_RETIREMENT</v>
          </cell>
        </row>
        <row r="639">
          <cell r="A639" t="str">
            <v>NORMAL_MATURITY</v>
          </cell>
        </row>
        <row r="640">
          <cell r="A640" t="str">
            <v>IS_DISCOUNT_AMORT</v>
          </cell>
        </row>
        <row r="641">
          <cell r="A641" t="str">
            <v>IS_PREMIUM_AMORT</v>
          </cell>
        </row>
        <row r="642">
          <cell r="A642" t="str">
            <v>IS_DISCOUNT_END_BAL</v>
          </cell>
        </row>
        <row r="643">
          <cell r="A643" t="str">
            <v>IS_PREMIUM_END_BAL</v>
          </cell>
        </row>
        <row r="644">
          <cell r="A644" t="str">
            <v>CF_INT_UPON_ISSUE</v>
          </cell>
        </row>
        <row r="645">
          <cell r="A645" t="str">
            <v>AMOUNT_ISSUED</v>
          </cell>
        </row>
        <row r="646">
          <cell r="A646" t="str">
            <v>CF_DISCOUNT_PAYMENT</v>
          </cell>
        </row>
        <row r="647">
          <cell r="A647" t="str">
            <v>CF_PREMIUM_PAYMENT</v>
          </cell>
        </row>
        <row r="648">
          <cell r="A648" t="str">
            <v>IS_DISCOUNT_AMORT_BASE</v>
          </cell>
        </row>
        <row r="649">
          <cell r="A649" t="str">
            <v>IS_PREMIUM_AMORT_BASE</v>
          </cell>
        </row>
        <row r="650">
          <cell r="A650" t="str">
            <v>IS_DISCOUNT_AMORT_WRITEOFF</v>
          </cell>
        </row>
        <row r="651">
          <cell r="A651" t="str">
            <v>IS_PREMIUM_AMORT_WRITEOFF</v>
          </cell>
        </row>
        <row r="652">
          <cell r="A652" t="str">
            <v>AMT_OUTST_LESS_RETIRE</v>
          </cell>
        </row>
        <row r="653">
          <cell r="A653" t="str">
            <v>CURRENT_OUTSTANDING</v>
          </cell>
        </row>
        <row r="654">
          <cell r="A654" t="str">
            <v>CURRENT_OUTSTANDING_CHANGE</v>
          </cell>
        </row>
        <row r="655">
          <cell r="A655" t="str">
            <v>INTEREST_EXPENSE</v>
          </cell>
        </row>
        <row r="656">
          <cell r="A656" t="str">
            <v>ACCRUED_INTEREST</v>
          </cell>
        </row>
        <row r="657">
          <cell r="A657" t="str">
            <v>INTEREST_PAYMENT</v>
          </cell>
        </row>
        <row r="658">
          <cell r="A658" t="str">
            <v>SE_PAYMENT</v>
          </cell>
        </row>
        <row r="659">
          <cell r="A659" t="str">
            <v>SE_END_BAL</v>
          </cell>
        </row>
        <row r="660">
          <cell r="A660" t="str">
            <v>SE_AMORT</v>
          </cell>
        </row>
        <row r="661">
          <cell r="A661" t="str">
            <v>SINK_PAYMENT</v>
          </cell>
        </row>
        <row r="662">
          <cell r="A662" t="str">
            <v>PART_RED_AMOUNT</v>
          </cell>
        </row>
        <row r="663">
          <cell r="A663" t="str">
            <v>EARLY_RETIREMENT</v>
          </cell>
        </row>
        <row r="664">
          <cell r="A664" t="str">
            <v>NORMAL_MATURITY</v>
          </cell>
        </row>
        <row r="665">
          <cell r="A665" t="str">
            <v>IS_DISCOUNT_AMORT</v>
          </cell>
        </row>
        <row r="666">
          <cell r="A666" t="str">
            <v>IS_PREMIUM_AMORT</v>
          </cell>
        </row>
        <row r="667">
          <cell r="A667" t="str">
            <v>IS_DISCOUNT_END_BAL</v>
          </cell>
        </row>
        <row r="668">
          <cell r="A668" t="str">
            <v>IS_PREMIUM_END_BAL</v>
          </cell>
        </row>
        <row r="669">
          <cell r="A669" t="str">
            <v>CF_INT_UPON_ISSUE</v>
          </cell>
        </row>
        <row r="670">
          <cell r="A670" t="str">
            <v>AMOUNT_ISSUED</v>
          </cell>
        </row>
        <row r="671">
          <cell r="A671" t="str">
            <v>CF_DISCOUNT_PAYMENT</v>
          </cell>
        </row>
        <row r="672">
          <cell r="A672" t="str">
            <v>CF_PREMIUM_PAYMENT</v>
          </cell>
        </row>
        <row r="673">
          <cell r="A673" t="str">
            <v>IS_DISCOUNT_AMORT_BASE</v>
          </cell>
        </row>
        <row r="674">
          <cell r="A674" t="str">
            <v>IS_PREMIUM_AMORT_BASE</v>
          </cell>
        </row>
        <row r="675">
          <cell r="A675" t="str">
            <v>IS_DISCOUNT_AMORT_WRITEOFF</v>
          </cell>
        </row>
        <row r="676">
          <cell r="A676" t="str">
            <v>IS_PREMIUM_AMORT_WRITEOFF</v>
          </cell>
        </row>
        <row r="677">
          <cell r="A677" t="str">
            <v>AMT_OUTST_LESS_RETIRE</v>
          </cell>
        </row>
        <row r="678">
          <cell r="A678" t="str">
            <v>CURRENT_OUTSTANDING</v>
          </cell>
        </row>
        <row r="679">
          <cell r="A679" t="str">
            <v>CURRENT_OUTSTANDING_CHANGE</v>
          </cell>
        </row>
        <row r="680">
          <cell r="A680" t="str">
            <v>INTEREST_EXPENSE</v>
          </cell>
        </row>
        <row r="681">
          <cell r="A681" t="str">
            <v>ACCRUED_INTEREST</v>
          </cell>
        </row>
        <row r="682">
          <cell r="A682" t="str">
            <v>INTEREST_PAYMENT</v>
          </cell>
        </row>
        <row r="683">
          <cell r="A683" t="str">
            <v>SE_PAYMENT</v>
          </cell>
        </row>
        <row r="684">
          <cell r="A684" t="str">
            <v>SE_END_BAL</v>
          </cell>
        </row>
        <row r="685">
          <cell r="A685" t="str">
            <v>SE_AMORT</v>
          </cell>
        </row>
        <row r="686">
          <cell r="A686" t="str">
            <v>SINK_PAYMENT</v>
          </cell>
        </row>
        <row r="687">
          <cell r="A687" t="str">
            <v>PART_RED_AMOUNT</v>
          </cell>
        </row>
        <row r="688">
          <cell r="A688" t="str">
            <v>EARLY_RETIREMENT</v>
          </cell>
        </row>
        <row r="689">
          <cell r="A689" t="str">
            <v>NORMAL_MATURITY</v>
          </cell>
        </row>
        <row r="690">
          <cell r="A690" t="str">
            <v>IS_DISCOUNT_AMORT</v>
          </cell>
        </row>
        <row r="691">
          <cell r="A691" t="str">
            <v>IS_PREMIUM_AMORT</v>
          </cell>
        </row>
        <row r="692">
          <cell r="A692" t="str">
            <v>IS_DISCOUNT_END_BAL</v>
          </cell>
        </row>
        <row r="693">
          <cell r="A693" t="str">
            <v>IS_PREMIUM_END_BAL</v>
          </cell>
        </row>
        <row r="694">
          <cell r="A694" t="str">
            <v>CF_INT_UPON_ISSUE</v>
          </cell>
        </row>
        <row r="695">
          <cell r="A695" t="str">
            <v>AMOUNT_ISSUED</v>
          </cell>
        </row>
        <row r="696">
          <cell r="A696" t="str">
            <v>CF_DISCOUNT_PAYMENT</v>
          </cell>
        </row>
        <row r="697">
          <cell r="A697" t="str">
            <v>CF_PREMIUM_PAYMENT</v>
          </cell>
        </row>
        <row r="698">
          <cell r="A698" t="str">
            <v>IS_DISCOUNT_AMORT_BASE</v>
          </cell>
        </row>
        <row r="699">
          <cell r="A699" t="str">
            <v>IS_PREMIUM_AMORT_BASE</v>
          </cell>
        </row>
        <row r="700">
          <cell r="A700" t="str">
            <v>IS_DISCOUNT_AMORT_WRITEOFF</v>
          </cell>
        </row>
        <row r="701">
          <cell r="A701" t="str">
            <v>IS_PREMIUM_AMORT_WRITEOFF</v>
          </cell>
        </row>
        <row r="702">
          <cell r="A702" t="str">
            <v>AMT_OUTST_LESS_RETIRE</v>
          </cell>
        </row>
        <row r="703">
          <cell r="A703" t="str">
            <v>CURRENT_OUTSTANDING</v>
          </cell>
        </row>
        <row r="704">
          <cell r="A704" t="str">
            <v>CURRENT_OUTSTANDING_CHANGE</v>
          </cell>
        </row>
        <row r="705">
          <cell r="A705" t="str">
            <v>INTEREST_EXPENSE</v>
          </cell>
        </row>
        <row r="706">
          <cell r="A706" t="str">
            <v>ACCRUED_INTEREST</v>
          </cell>
        </row>
        <row r="707">
          <cell r="A707" t="str">
            <v>INTEREST_PAYMENT</v>
          </cell>
        </row>
        <row r="708">
          <cell r="A708" t="str">
            <v>SE_PAYMENT</v>
          </cell>
        </row>
        <row r="709">
          <cell r="A709" t="str">
            <v>SE_END_BAL</v>
          </cell>
        </row>
        <row r="710">
          <cell r="A710" t="str">
            <v>SE_AMORT</v>
          </cell>
        </row>
        <row r="711">
          <cell r="A711" t="str">
            <v>SINK_PAYMENT</v>
          </cell>
        </row>
        <row r="712">
          <cell r="A712" t="str">
            <v>PART_RED_AMOUNT</v>
          </cell>
        </row>
        <row r="713">
          <cell r="A713" t="str">
            <v>EARLY_RETIREMENT</v>
          </cell>
        </row>
        <row r="714">
          <cell r="A714" t="str">
            <v>NORMAL_MATURITY</v>
          </cell>
        </row>
        <row r="715">
          <cell r="A715" t="str">
            <v>IS_DISCOUNT_AMORT</v>
          </cell>
        </row>
        <row r="716">
          <cell r="A716" t="str">
            <v>IS_PREMIUM_AMORT</v>
          </cell>
        </row>
        <row r="717">
          <cell r="A717" t="str">
            <v>IS_DISCOUNT_END_BAL</v>
          </cell>
        </row>
        <row r="718">
          <cell r="A718" t="str">
            <v>IS_PREMIUM_END_BAL</v>
          </cell>
        </row>
        <row r="719">
          <cell r="A719" t="str">
            <v>CF_INT_UPON_ISSUE</v>
          </cell>
        </row>
        <row r="720">
          <cell r="A720" t="str">
            <v>AMOUNT_ISSUED</v>
          </cell>
        </row>
        <row r="721">
          <cell r="A721" t="str">
            <v>CF_DISCOUNT_PAYMENT</v>
          </cell>
        </row>
        <row r="722">
          <cell r="A722" t="str">
            <v>CF_PREMIUM_PAYMENT</v>
          </cell>
        </row>
        <row r="723">
          <cell r="A723" t="str">
            <v>IS_DISCOUNT_AMORT_BASE</v>
          </cell>
        </row>
        <row r="724">
          <cell r="A724" t="str">
            <v>IS_PREMIUM_AMORT_BASE</v>
          </cell>
        </row>
        <row r="725">
          <cell r="A725" t="str">
            <v>IS_DISCOUNT_AMORT_WRITEOFF</v>
          </cell>
        </row>
        <row r="726">
          <cell r="A726" t="str">
            <v>IS_PREMIUM_AMORT_WRITEOFF</v>
          </cell>
        </row>
        <row r="727">
          <cell r="A727" t="str">
            <v>AMT_OUTST_LESS_RETIRE</v>
          </cell>
        </row>
        <row r="728">
          <cell r="A728" t="str">
            <v>CURRENT_OUTSTANDING</v>
          </cell>
        </row>
        <row r="729">
          <cell r="A729" t="str">
            <v>CURRENT_OUTSTANDING_CHANGE</v>
          </cell>
        </row>
        <row r="730">
          <cell r="A730" t="str">
            <v>INTEREST_EXPENSE</v>
          </cell>
        </row>
        <row r="731">
          <cell r="A731" t="str">
            <v>ACCRUED_INTEREST</v>
          </cell>
        </row>
        <row r="732">
          <cell r="A732" t="str">
            <v>INTEREST_PAYMENT</v>
          </cell>
        </row>
        <row r="733">
          <cell r="A733" t="str">
            <v>SE_PAYMENT</v>
          </cell>
        </row>
        <row r="734">
          <cell r="A734" t="str">
            <v>SE_END_BAL</v>
          </cell>
        </row>
        <row r="735">
          <cell r="A735" t="str">
            <v>SE_AMORT</v>
          </cell>
        </row>
        <row r="736">
          <cell r="A736" t="str">
            <v>SINK_PAYMENT</v>
          </cell>
        </row>
        <row r="737">
          <cell r="A737" t="str">
            <v>PART_RED_AMOUNT</v>
          </cell>
        </row>
        <row r="738">
          <cell r="A738" t="str">
            <v>EARLY_RETIREMENT</v>
          </cell>
        </row>
        <row r="739">
          <cell r="A739" t="str">
            <v>NORMAL_MATURITY</v>
          </cell>
        </row>
        <row r="740">
          <cell r="A740" t="str">
            <v>IS_DISCOUNT_AMORT</v>
          </cell>
        </row>
        <row r="741">
          <cell r="A741" t="str">
            <v>IS_PREMIUM_AMORT</v>
          </cell>
        </row>
        <row r="742">
          <cell r="A742" t="str">
            <v>IS_DISCOUNT_END_BAL</v>
          </cell>
        </row>
        <row r="743">
          <cell r="A743" t="str">
            <v>IS_PREMIUM_END_BAL</v>
          </cell>
        </row>
        <row r="744">
          <cell r="A744" t="str">
            <v>CF_INT_UPON_ISSUE</v>
          </cell>
        </row>
        <row r="745">
          <cell r="A745" t="str">
            <v>AMOUNT_ISSUED</v>
          </cell>
        </row>
        <row r="746">
          <cell r="A746" t="str">
            <v>CF_DISCOUNT_PAYMENT</v>
          </cell>
        </row>
        <row r="747">
          <cell r="A747" t="str">
            <v>CF_PREMIUM_PAYMENT</v>
          </cell>
        </row>
        <row r="748">
          <cell r="A748" t="str">
            <v>IS_DISCOUNT_AMORT_BASE</v>
          </cell>
        </row>
        <row r="749">
          <cell r="A749" t="str">
            <v>IS_PREMIUM_AMORT_BASE</v>
          </cell>
        </row>
        <row r="750">
          <cell r="A750" t="str">
            <v>IS_DISCOUNT_AMORT_WRITEOFF</v>
          </cell>
        </row>
        <row r="751">
          <cell r="A751" t="str">
            <v>IS_PREMIUM_AMORT_WRITEOFF</v>
          </cell>
        </row>
        <row r="752">
          <cell r="A752" t="str">
            <v>AMT_OUTST_LESS_RETIRE</v>
          </cell>
        </row>
        <row r="753">
          <cell r="A753" t="str">
            <v>CURRENT_OUTSTANDING</v>
          </cell>
        </row>
        <row r="754">
          <cell r="A754" t="str">
            <v>CURRENT_OUTSTANDING_CHANGE</v>
          </cell>
        </row>
        <row r="755">
          <cell r="A755" t="str">
            <v>INTEREST_EXPENSE</v>
          </cell>
        </row>
        <row r="756">
          <cell r="A756" t="str">
            <v>ACCRUED_INTEREST</v>
          </cell>
        </row>
        <row r="757">
          <cell r="A757" t="str">
            <v>INTEREST_PAYMENT</v>
          </cell>
        </row>
        <row r="758">
          <cell r="A758" t="str">
            <v>SE_PAYMENT</v>
          </cell>
        </row>
        <row r="759">
          <cell r="A759" t="str">
            <v>SE_END_BAL</v>
          </cell>
        </row>
        <row r="760">
          <cell r="A760" t="str">
            <v>SE_AMORT</v>
          </cell>
        </row>
        <row r="761">
          <cell r="A761" t="str">
            <v>SINK_PAYMENT</v>
          </cell>
        </row>
        <row r="762">
          <cell r="A762" t="str">
            <v>PART_RED_AMOUNT</v>
          </cell>
        </row>
        <row r="763">
          <cell r="A763" t="str">
            <v>EARLY_RETIREMENT</v>
          </cell>
        </row>
        <row r="764">
          <cell r="A764" t="str">
            <v>NORMAL_MATURITY</v>
          </cell>
        </row>
        <row r="765">
          <cell r="A765" t="str">
            <v>IS_DISCOUNT_AMORT</v>
          </cell>
        </row>
        <row r="766">
          <cell r="A766" t="str">
            <v>IS_PREMIUM_AMORT</v>
          </cell>
        </row>
        <row r="767">
          <cell r="A767" t="str">
            <v>IS_DISCOUNT_END_BAL</v>
          </cell>
        </row>
        <row r="768">
          <cell r="A768" t="str">
            <v>IS_PREMIUM_END_BAL</v>
          </cell>
        </row>
        <row r="769">
          <cell r="A769" t="str">
            <v>CF_INT_UPON_ISSUE</v>
          </cell>
        </row>
        <row r="770">
          <cell r="A770" t="str">
            <v>AMOUNT_ISSUED</v>
          </cell>
        </row>
        <row r="771">
          <cell r="A771" t="str">
            <v>CF_DISCOUNT_PAYMENT</v>
          </cell>
        </row>
        <row r="772">
          <cell r="A772" t="str">
            <v>CF_PREMIUM_PAYMENT</v>
          </cell>
        </row>
        <row r="773">
          <cell r="A773" t="str">
            <v>IS_DISCOUNT_AMORT_BASE</v>
          </cell>
        </row>
        <row r="774">
          <cell r="A774" t="str">
            <v>IS_PREMIUM_AMORT_BASE</v>
          </cell>
        </row>
        <row r="775">
          <cell r="A775" t="str">
            <v>IS_DISCOUNT_AMORT_WRITEOFF</v>
          </cell>
        </row>
        <row r="776">
          <cell r="A776" t="str">
            <v>IS_PREMIUM_AMORT_WRITEOFF</v>
          </cell>
        </row>
        <row r="777">
          <cell r="A777" t="str">
            <v>AMT_OUTST_LESS_RETIRE</v>
          </cell>
        </row>
        <row r="778">
          <cell r="A778" t="str">
            <v>CURRENT_OUTSTANDING</v>
          </cell>
        </row>
        <row r="779">
          <cell r="A779" t="str">
            <v>CURRENT_OUTSTANDING_CHANGE</v>
          </cell>
        </row>
        <row r="780">
          <cell r="A780" t="str">
            <v>INTEREST_EXPENSE</v>
          </cell>
        </row>
        <row r="781">
          <cell r="A781" t="str">
            <v>ACCRUED_INTEREST</v>
          </cell>
        </row>
        <row r="782">
          <cell r="A782" t="str">
            <v>INTEREST_PAYMENT</v>
          </cell>
        </row>
        <row r="783">
          <cell r="A783" t="str">
            <v>SE_PAYMENT</v>
          </cell>
        </row>
        <row r="784">
          <cell r="A784" t="str">
            <v>SE_END_BAL</v>
          </cell>
        </row>
        <row r="785">
          <cell r="A785" t="str">
            <v>SE_AMORT</v>
          </cell>
        </row>
        <row r="786">
          <cell r="A786" t="str">
            <v>SINK_PAYMENT</v>
          </cell>
        </row>
        <row r="787">
          <cell r="A787" t="str">
            <v>PART_RED_AMOUNT</v>
          </cell>
        </row>
        <row r="788">
          <cell r="A788" t="str">
            <v>EARLY_RETIREMENT</v>
          </cell>
        </row>
        <row r="789">
          <cell r="A789" t="str">
            <v>NORMAL_MATURITY</v>
          </cell>
        </row>
        <row r="790">
          <cell r="A790" t="str">
            <v>IS_DISCOUNT_AMORT</v>
          </cell>
        </row>
        <row r="791">
          <cell r="A791" t="str">
            <v>IS_PREMIUM_AMORT</v>
          </cell>
        </row>
        <row r="792">
          <cell r="A792" t="str">
            <v>IS_DISCOUNT_END_BAL</v>
          </cell>
        </row>
        <row r="793">
          <cell r="A793" t="str">
            <v>IS_PREMIUM_END_BAL</v>
          </cell>
        </row>
        <row r="794">
          <cell r="A794" t="str">
            <v>CF_INT_UPON_ISSUE</v>
          </cell>
        </row>
        <row r="795">
          <cell r="A795" t="str">
            <v>AMOUNT_ISSUED</v>
          </cell>
        </row>
        <row r="796">
          <cell r="A796" t="str">
            <v>CF_DISCOUNT_PAYMENT</v>
          </cell>
        </row>
        <row r="797">
          <cell r="A797" t="str">
            <v>CF_PREMIUM_PAYMENT</v>
          </cell>
        </row>
        <row r="798">
          <cell r="A798" t="str">
            <v>IS_DISCOUNT_AMORT_BASE</v>
          </cell>
        </row>
        <row r="799">
          <cell r="A799" t="str">
            <v>IS_PREMIUM_AMORT_BASE</v>
          </cell>
        </row>
        <row r="800">
          <cell r="A800" t="str">
            <v>IS_DISCOUNT_AMORT_WRITEOFF</v>
          </cell>
        </row>
        <row r="801">
          <cell r="A801" t="str">
            <v>IS_PREMIUM_AMORT_WRITEOFF</v>
          </cell>
        </row>
        <row r="802">
          <cell r="A802" t="str">
            <v>AMT_OUTST_LESS_RETIRE</v>
          </cell>
        </row>
        <row r="803">
          <cell r="A803" t="str">
            <v>CURRENT_OUTSTANDING</v>
          </cell>
        </row>
        <row r="804">
          <cell r="A804" t="str">
            <v>CURRENT_OUTSTANDING_CHANGE</v>
          </cell>
        </row>
        <row r="805">
          <cell r="A805" t="str">
            <v>INTEREST_EXPENSE</v>
          </cell>
        </row>
        <row r="806">
          <cell r="A806" t="str">
            <v>ACCRUED_INTEREST</v>
          </cell>
        </row>
        <row r="807">
          <cell r="A807" t="str">
            <v>INTEREST_PAYMENT</v>
          </cell>
        </row>
        <row r="808">
          <cell r="A808" t="str">
            <v>SE_PAYMENT</v>
          </cell>
        </row>
        <row r="809">
          <cell r="A809" t="str">
            <v>SE_END_BAL</v>
          </cell>
        </row>
        <row r="810">
          <cell r="A810" t="str">
            <v>SE_AMORT</v>
          </cell>
        </row>
        <row r="811">
          <cell r="A811" t="str">
            <v>SINK_PAYMENT</v>
          </cell>
        </row>
        <row r="812">
          <cell r="A812" t="str">
            <v>PART_RED_AMOUNT</v>
          </cell>
        </row>
        <row r="813">
          <cell r="A813" t="str">
            <v>EARLY_RETIREMENT</v>
          </cell>
        </row>
        <row r="814">
          <cell r="A814" t="str">
            <v>NORMAL_MATURITY</v>
          </cell>
        </row>
        <row r="815">
          <cell r="A815" t="str">
            <v>IS_DISCOUNT_AMORT</v>
          </cell>
        </row>
        <row r="816">
          <cell r="A816" t="str">
            <v>IS_PREMIUM_AMORT</v>
          </cell>
        </row>
        <row r="817">
          <cell r="A817" t="str">
            <v>IS_DISCOUNT_END_BAL</v>
          </cell>
        </row>
        <row r="818">
          <cell r="A818" t="str">
            <v>IS_PREMIUM_END_BAL</v>
          </cell>
        </row>
        <row r="819">
          <cell r="A819" t="str">
            <v>CF_INT_UPON_ISSUE</v>
          </cell>
        </row>
        <row r="820">
          <cell r="A820" t="str">
            <v>AMOUNT_ISSUED</v>
          </cell>
        </row>
        <row r="821">
          <cell r="A821" t="str">
            <v>CF_DISCOUNT_PAYMENT</v>
          </cell>
        </row>
        <row r="822">
          <cell r="A822" t="str">
            <v>CF_PREMIUM_PAYMENT</v>
          </cell>
        </row>
        <row r="823">
          <cell r="A823" t="str">
            <v>IS_DISCOUNT_AMORT_BASE</v>
          </cell>
        </row>
        <row r="824">
          <cell r="A824" t="str">
            <v>IS_PREMIUM_AMORT_BASE</v>
          </cell>
        </row>
        <row r="825">
          <cell r="A825" t="str">
            <v>IS_DISCOUNT_AMORT_WRITEOFF</v>
          </cell>
        </row>
        <row r="826">
          <cell r="A826" t="str">
            <v>IS_PREMIUM_AMORT_WRITEOFF</v>
          </cell>
        </row>
        <row r="827">
          <cell r="A827" t="str">
            <v>AMT_OUTST_LESS_RETIRE</v>
          </cell>
        </row>
        <row r="828">
          <cell r="A828" t="str">
            <v>CURRENT_OUTSTANDING</v>
          </cell>
        </row>
        <row r="829">
          <cell r="A829" t="str">
            <v>CURRENT_OUTSTANDING_CHANGE</v>
          </cell>
        </row>
        <row r="830">
          <cell r="A830" t="str">
            <v>INTEREST_EXPENSE</v>
          </cell>
        </row>
        <row r="831">
          <cell r="A831" t="str">
            <v>ACCRUED_INTEREST</v>
          </cell>
        </row>
        <row r="832">
          <cell r="A832" t="str">
            <v>INTEREST_PAYMENT</v>
          </cell>
        </row>
        <row r="833">
          <cell r="A833" t="str">
            <v>SE_PAYMENT</v>
          </cell>
        </row>
        <row r="834">
          <cell r="A834" t="str">
            <v>SE_END_BAL</v>
          </cell>
        </row>
        <row r="835">
          <cell r="A835" t="str">
            <v>SE_AMORT</v>
          </cell>
        </row>
        <row r="836">
          <cell r="A836" t="str">
            <v>SINK_PAYMENT</v>
          </cell>
        </row>
        <row r="837">
          <cell r="A837" t="str">
            <v>PART_RED_AMOUNT</v>
          </cell>
        </row>
        <row r="838">
          <cell r="A838" t="str">
            <v>EARLY_RETIREMENT</v>
          </cell>
        </row>
        <row r="839">
          <cell r="A839" t="str">
            <v>NORMAL_MATURITY</v>
          </cell>
        </row>
        <row r="840">
          <cell r="A840" t="str">
            <v>IS_DISCOUNT_AMORT</v>
          </cell>
        </row>
        <row r="841">
          <cell r="A841" t="str">
            <v>IS_PREMIUM_AMORT</v>
          </cell>
        </row>
        <row r="842">
          <cell r="A842" t="str">
            <v>IS_DISCOUNT_END_BAL</v>
          </cell>
        </row>
        <row r="843">
          <cell r="A843" t="str">
            <v>IS_PREMIUM_END_BAL</v>
          </cell>
        </row>
        <row r="844">
          <cell r="A844" t="str">
            <v>CF_INT_UPON_ISSUE</v>
          </cell>
        </row>
        <row r="845">
          <cell r="A845" t="str">
            <v>AMOUNT_ISSUED</v>
          </cell>
        </row>
        <row r="846">
          <cell r="A846" t="str">
            <v>CF_DISCOUNT_PAYMENT</v>
          </cell>
        </row>
        <row r="847">
          <cell r="A847" t="str">
            <v>CF_PREMIUM_PAYMENT</v>
          </cell>
        </row>
        <row r="848">
          <cell r="A848" t="str">
            <v>IS_DISCOUNT_AMORT_BASE</v>
          </cell>
        </row>
        <row r="849">
          <cell r="A849" t="str">
            <v>IS_PREMIUM_AMORT_BASE</v>
          </cell>
        </row>
        <row r="850">
          <cell r="A850" t="str">
            <v>IS_DISCOUNT_AMORT_WRITEOFF</v>
          </cell>
        </row>
        <row r="851">
          <cell r="A851" t="str">
            <v>IS_PREMIUM_AMORT_WRITEOFF</v>
          </cell>
        </row>
        <row r="852">
          <cell r="A852" t="str">
            <v>AMT_OUTST_LESS_RETIRE</v>
          </cell>
        </row>
        <row r="853">
          <cell r="A853" t="str">
            <v>CURRENT_OUTSTANDING</v>
          </cell>
        </row>
        <row r="854">
          <cell r="A854" t="str">
            <v>CURRENT_OUTSTANDING_CHANGE</v>
          </cell>
        </row>
        <row r="855">
          <cell r="A855" t="str">
            <v>INTEREST_EXPENSE</v>
          </cell>
        </row>
        <row r="856">
          <cell r="A856" t="str">
            <v>ACCRUED_INTEREST</v>
          </cell>
        </row>
        <row r="857">
          <cell r="A857" t="str">
            <v>INTEREST_PAYMENT</v>
          </cell>
        </row>
        <row r="858">
          <cell r="A858" t="str">
            <v>SE_PAYMENT</v>
          </cell>
        </row>
        <row r="859">
          <cell r="A859" t="str">
            <v>SE_END_BAL</v>
          </cell>
        </row>
        <row r="860">
          <cell r="A860" t="str">
            <v>SE_AMORT</v>
          </cell>
        </row>
        <row r="861">
          <cell r="A861" t="str">
            <v>SINK_PAYMENT</v>
          </cell>
        </row>
        <row r="862">
          <cell r="A862" t="str">
            <v>PART_RED_AMOUNT</v>
          </cell>
        </row>
        <row r="863">
          <cell r="A863" t="str">
            <v>EARLY_RETIREMENT</v>
          </cell>
        </row>
        <row r="864">
          <cell r="A864" t="str">
            <v>NORMAL_MATURITY</v>
          </cell>
        </row>
        <row r="865">
          <cell r="A865" t="str">
            <v>IS_DISCOUNT_AMORT</v>
          </cell>
        </row>
        <row r="866">
          <cell r="A866" t="str">
            <v>IS_PREMIUM_AMORT</v>
          </cell>
        </row>
        <row r="867">
          <cell r="A867" t="str">
            <v>IS_DISCOUNT_END_BAL</v>
          </cell>
        </row>
        <row r="868">
          <cell r="A868" t="str">
            <v>IS_PREMIUM_END_BAL</v>
          </cell>
        </row>
        <row r="869">
          <cell r="A869" t="str">
            <v>CF_INT_UPON_ISSUE</v>
          </cell>
        </row>
        <row r="870">
          <cell r="A870" t="str">
            <v>AMOUNT_ISSUED</v>
          </cell>
        </row>
        <row r="871">
          <cell r="A871" t="str">
            <v>CF_DISCOUNT_PAYMENT</v>
          </cell>
        </row>
        <row r="872">
          <cell r="A872" t="str">
            <v>CF_PREMIUM_PAYMENT</v>
          </cell>
        </row>
        <row r="873">
          <cell r="A873" t="str">
            <v>IS_DISCOUNT_AMORT_BASE</v>
          </cell>
        </row>
        <row r="874">
          <cell r="A874" t="str">
            <v>IS_PREMIUM_AMORT_BASE</v>
          </cell>
        </row>
        <row r="875">
          <cell r="A875" t="str">
            <v>IS_DISCOUNT_AMORT_WRITEOFF</v>
          </cell>
        </row>
        <row r="876">
          <cell r="A876" t="str">
            <v>IS_PREMIUM_AMORT_WRITEOFF</v>
          </cell>
        </row>
        <row r="877">
          <cell r="A877" t="str">
            <v>AMT_OUTST_LESS_RETIRE</v>
          </cell>
        </row>
        <row r="878">
          <cell r="A878" t="str">
            <v>CURRENT_OUTSTANDING</v>
          </cell>
        </row>
        <row r="879">
          <cell r="A879" t="str">
            <v>CURRENT_OUTSTANDING_CHANGE</v>
          </cell>
        </row>
        <row r="880">
          <cell r="A880" t="str">
            <v>INTEREST_EXPENSE</v>
          </cell>
        </row>
        <row r="881">
          <cell r="A881" t="str">
            <v>ACCRUED_INTEREST</v>
          </cell>
        </row>
        <row r="882">
          <cell r="A882" t="str">
            <v>INTEREST_PAYMENT</v>
          </cell>
        </row>
        <row r="883">
          <cell r="A883" t="str">
            <v>SE_PAYMENT</v>
          </cell>
        </row>
        <row r="884">
          <cell r="A884" t="str">
            <v>SE_END_BAL</v>
          </cell>
        </row>
        <row r="885">
          <cell r="A885" t="str">
            <v>SE_AMORT</v>
          </cell>
        </row>
        <row r="886">
          <cell r="A886" t="str">
            <v>SINK_PAYMENT</v>
          </cell>
        </row>
        <row r="887">
          <cell r="A887" t="str">
            <v>PART_RED_AMOUNT</v>
          </cell>
        </row>
        <row r="888">
          <cell r="A888" t="str">
            <v>EARLY_RETIREMENT</v>
          </cell>
        </row>
        <row r="889">
          <cell r="A889" t="str">
            <v>NORMAL_MATURITY</v>
          </cell>
        </row>
        <row r="890">
          <cell r="A890" t="str">
            <v>IS_DISCOUNT_AMORT</v>
          </cell>
        </row>
        <row r="891">
          <cell r="A891" t="str">
            <v>IS_PREMIUM_AMORT</v>
          </cell>
        </row>
        <row r="892">
          <cell r="A892" t="str">
            <v>IS_DISCOUNT_END_BAL</v>
          </cell>
        </row>
        <row r="893">
          <cell r="A893" t="str">
            <v>IS_PREMIUM_END_BAL</v>
          </cell>
        </row>
        <row r="894">
          <cell r="A894" t="str">
            <v>CF_INT_UPON_ISSUE</v>
          </cell>
        </row>
        <row r="895">
          <cell r="A895" t="str">
            <v>AMOUNT_ISSUED</v>
          </cell>
        </row>
        <row r="896">
          <cell r="A896" t="str">
            <v>CF_DISCOUNT_PAYMENT</v>
          </cell>
        </row>
        <row r="897">
          <cell r="A897" t="str">
            <v>CF_PREMIUM_PAYMENT</v>
          </cell>
        </row>
        <row r="898">
          <cell r="A898" t="str">
            <v>IS_DISCOUNT_AMORT_BASE</v>
          </cell>
        </row>
        <row r="899">
          <cell r="A899" t="str">
            <v>IS_PREMIUM_AMORT_BASE</v>
          </cell>
        </row>
        <row r="900">
          <cell r="A900" t="str">
            <v>IS_DISCOUNT_AMORT_WRITEOFF</v>
          </cell>
        </row>
        <row r="901">
          <cell r="A901" t="str">
            <v>IS_PREMIUM_AMORT_WRITEOFF</v>
          </cell>
        </row>
        <row r="902">
          <cell r="A902" t="str">
            <v>AMT_OUTST_LESS_RETIRE</v>
          </cell>
        </row>
        <row r="903">
          <cell r="A903" t="str">
            <v>CURRENT_OUTSTANDING</v>
          </cell>
        </row>
        <row r="904">
          <cell r="A904" t="str">
            <v>CURRENT_OUTSTANDING_CHANGE</v>
          </cell>
        </row>
        <row r="905">
          <cell r="A905" t="str">
            <v>INTEREST_EXPENSE</v>
          </cell>
        </row>
        <row r="906">
          <cell r="A906" t="str">
            <v>ACCRUED_INTEREST</v>
          </cell>
        </row>
        <row r="907">
          <cell r="A907" t="str">
            <v>INTEREST_PAYMENT</v>
          </cell>
        </row>
        <row r="908">
          <cell r="A908" t="str">
            <v>SE_PAYMENT</v>
          </cell>
        </row>
        <row r="909">
          <cell r="A909" t="str">
            <v>SE_END_BAL</v>
          </cell>
        </row>
        <row r="910">
          <cell r="A910" t="str">
            <v>SE_AMORT</v>
          </cell>
        </row>
        <row r="911">
          <cell r="A911" t="str">
            <v>SINK_PAYMENT</v>
          </cell>
        </row>
        <row r="912">
          <cell r="A912" t="str">
            <v>PART_RED_AMOUNT</v>
          </cell>
        </row>
        <row r="913">
          <cell r="A913" t="str">
            <v>EARLY_RETIREMENT</v>
          </cell>
        </row>
        <row r="914">
          <cell r="A914" t="str">
            <v>NORMAL_MATURITY</v>
          </cell>
        </row>
        <row r="915">
          <cell r="A915" t="str">
            <v>IS_DISCOUNT_AMORT</v>
          </cell>
        </row>
        <row r="916">
          <cell r="A916" t="str">
            <v>IS_PREMIUM_AMORT</v>
          </cell>
        </row>
        <row r="917">
          <cell r="A917" t="str">
            <v>IS_DISCOUNT_END_BAL</v>
          </cell>
        </row>
        <row r="918">
          <cell r="A918" t="str">
            <v>IS_PREMIUM_END_BAL</v>
          </cell>
        </row>
        <row r="919">
          <cell r="A919" t="str">
            <v>CF_INT_UPON_ISSUE</v>
          </cell>
        </row>
        <row r="920">
          <cell r="A920" t="str">
            <v>AMOUNT_ISSUED</v>
          </cell>
        </row>
        <row r="921">
          <cell r="A921" t="str">
            <v>CF_DISCOUNT_PAYMENT</v>
          </cell>
        </row>
        <row r="922">
          <cell r="A922" t="str">
            <v>CF_PREMIUM_PAYMENT</v>
          </cell>
        </row>
        <row r="923">
          <cell r="A923" t="str">
            <v>IS_DISCOUNT_AMORT_BASE</v>
          </cell>
        </row>
        <row r="924">
          <cell r="A924" t="str">
            <v>IS_PREMIUM_AMORT_BASE</v>
          </cell>
        </row>
        <row r="925">
          <cell r="A925" t="str">
            <v>IS_DISCOUNT_AMORT_WRITEOFF</v>
          </cell>
        </row>
        <row r="926">
          <cell r="A926" t="str">
            <v>IS_PREMIUM_AMORT_WRITEOFF</v>
          </cell>
        </row>
        <row r="927">
          <cell r="A927" t="str">
            <v>AMT_OUTST_LESS_RETIRE</v>
          </cell>
        </row>
        <row r="928">
          <cell r="A928" t="str">
            <v>CURRENT_OUTSTANDING</v>
          </cell>
        </row>
        <row r="929">
          <cell r="A929" t="str">
            <v>CURRENT_OUTSTANDING_CHANGE</v>
          </cell>
        </row>
        <row r="930">
          <cell r="A930" t="str">
            <v>INTEREST_EXPENSE</v>
          </cell>
        </row>
        <row r="931">
          <cell r="A931" t="str">
            <v>ACCRUED_INTEREST</v>
          </cell>
        </row>
        <row r="932">
          <cell r="A932" t="str">
            <v>INTEREST_PAYMENT</v>
          </cell>
        </row>
        <row r="933">
          <cell r="A933" t="str">
            <v>SE_PAYMENT</v>
          </cell>
        </row>
        <row r="934">
          <cell r="A934" t="str">
            <v>SE_END_BAL</v>
          </cell>
        </row>
        <row r="935">
          <cell r="A935" t="str">
            <v>SE_AMORT</v>
          </cell>
        </row>
        <row r="936">
          <cell r="A936" t="str">
            <v>SINK_PAYMENT</v>
          </cell>
        </row>
        <row r="937">
          <cell r="A937" t="str">
            <v>PART_RED_AMOUNT</v>
          </cell>
        </row>
        <row r="938">
          <cell r="A938" t="str">
            <v>EARLY_RETIREMENT</v>
          </cell>
        </row>
        <row r="939">
          <cell r="A939" t="str">
            <v>NORMAL_MATURITY</v>
          </cell>
        </row>
        <row r="940">
          <cell r="A940" t="str">
            <v>IS_DISCOUNT_AMORT</v>
          </cell>
        </row>
        <row r="941">
          <cell r="A941" t="str">
            <v>IS_PREMIUM_AMORT</v>
          </cell>
        </row>
        <row r="942">
          <cell r="A942" t="str">
            <v>IS_DISCOUNT_END_BAL</v>
          </cell>
        </row>
        <row r="943">
          <cell r="A943" t="str">
            <v>IS_PREMIUM_END_BAL</v>
          </cell>
        </row>
        <row r="944">
          <cell r="A944" t="str">
            <v>CF_INT_UPON_ISSUE</v>
          </cell>
        </row>
        <row r="945">
          <cell r="A945" t="str">
            <v>AMOUNT_ISSUED</v>
          </cell>
        </row>
        <row r="946">
          <cell r="A946" t="str">
            <v>CF_DISCOUNT_PAYMENT</v>
          </cell>
        </row>
        <row r="947">
          <cell r="A947" t="str">
            <v>CF_PREMIUM_PAYMENT</v>
          </cell>
        </row>
        <row r="948">
          <cell r="A948" t="str">
            <v>IS_DISCOUNT_AMORT_BASE</v>
          </cell>
        </row>
        <row r="949">
          <cell r="A949" t="str">
            <v>IS_PREMIUM_AMORT_BASE</v>
          </cell>
        </row>
        <row r="950">
          <cell r="A950" t="str">
            <v>IS_DISCOUNT_AMORT_WRITEOFF</v>
          </cell>
        </row>
        <row r="951">
          <cell r="A951" t="str">
            <v>IS_PREMIUM_AMORT_WRITEOFF</v>
          </cell>
        </row>
        <row r="952">
          <cell r="A952" t="str">
            <v>AMT_OUTST_LESS_RETIRE</v>
          </cell>
        </row>
        <row r="953">
          <cell r="A953" t="str">
            <v>CURRENT_OUTSTANDING</v>
          </cell>
        </row>
        <row r="954">
          <cell r="A954" t="str">
            <v>CURRENT_OUTSTANDING_CHANGE</v>
          </cell>
        </row>
        <row r="955">
          <cell r="A955" t="str">
            <v>INTEREST_EXPENSE</v>
          </cell>
        </row>
        <row r="956">
          <cell r="A956" t="str">
            <v>ACCRUED_INTEREST</v>
          </cell>
        </row>
        <row r="957">
          <cell r="A957" t="str">
            <v>INTEREST_PAYMENT</v>
          </cell>
        </row>
        <row r="958">
          <cell r="A958" t="str">
            <v>SE_PAYMENT</v>
          </cell>
        </row>
        <row r="959">
          <cell r="A959" t="str">
            <v>SE_END_BAL</v>
          </cell>
        </row>
        <row r="960">
          <cell r="A960" t="str">
            <v>SE_AMORT</v>
          </cell>
        </row>
        <row r="961">
          <cell r="A961" t="str">
            <v>SINK_PAYMENT</v>
          </cell>
        </row>
        <row r="962">
          <cell r="A962" t="str">
            <v>PART_RED_AMOUNT</v>
          </cell>
        </row>
        <row r="963">
          <cell r="A963" t="str">
            <v>EARLY_RETIREMENT</v>
          </cell>
        </row>
        <row r="964">
          <cell r="A964" t="str">
            <v>NORMAL_MATURITY</v>
          </cell>
        </row>
        <row r="965">
          <cell r="A965" t="str">
            <v>IS_DISCOUNT_AMORT</v>
          </cell>
        </row>
        <row r="966">
          <cell r="A966" t="str">
            <v>IS_PREMIUM_AMORT</v>
          </cell>
        </row>
        <row r="967">
          <cell r="A967" t="str">
            <v>IS_DISCOUNT_END_BAL</v>
          </cell>
        </row>
        <row r="968">
          <cell r="A968" t="str">
            <v>IS_PREMIUM_END_BAL</v>
          </cell>
        </row>
        <row r="969">
          <cell r="A969" t="str">
            <v>CF_INT_UPON_ISSUE</v>
          </cell>
        </row>
        <row r="970">
          <cell r="A970" t="str">
            <v>AMOUNT_ISSUED</v>
          </cell>
        </row>
        <row r="971">
          <cell r="A971" t="str">
            <v>CF_DISCOUNT_PAYMENT</v>
          </cell>
        </row>
        <row r="972">
          <cell r="A972" t="str">
            <v>CF_PREMIUM_PAYMENT</v>
          </cell>
        </row>
        <row r="973">
          <cell r="A973" t="str">
            <v>IS_DISCOUNT_AMORT_BASE</v>
          </cell>
        </row>
        <row r="974">
          <cell r="A974" t="str">
            <v>IS_PREMIUM_AMORT_BASE</v>
          </cell>
        </row>
        <row r="975">
          <cell r="A975" t="str">
            <v>IS_DISCOUNT_AMORT_WRITEOFF</v>
          </cell>
        </row>
        <row r="976">
          <cell r="A976" t="str">
            <v>IS_PREMIUM_AMORT_WRITEOFF</v>
          </cell>
        </row>
        <row r="977">
          <cell r="A977" t="str">
            <v>AMT_OUTST_LESS_RETIRE</v>
          </cell>
        </row>
        <row r="978">
          <cell r="A978" t="str">
            <v>CURRENT_OUTSTANDING</v>
          </cell>
        </row>
        <row r="979">
          <cell r="A979" t="str">
            <v>CURRENT_OUTSTANDING_CHANGE</v>
          </cell>
        </row>
        <row r="980">
          <cell r="A980" t="str">
            <v>INTEREST_EXPENSE</v>
          </cell>
        </row>
        <row r="981">
          <cell r="A981" t="str">
            <v>ACCRUED_INTEREST</v>
          </cell>
        </row>
        <row r="982">
          <cell r="A982" t="str">
            <v>INTEREST_PAYMENT</v>
          </cell>
        </row>
        <row r="983">
          <cell r="A983" t="str">
            <v>SE_PAYMENT</v>
          </cell>
        </row>
        <row r="984">
          <cell r="A984" t="str">
            <v>SE_END_BAL</v>
          </cell>
        </row>
        <row r="985">
          <cell r="A985" t="str">
            <v>SE_AMORT</v>
          </cell>
        </row>
        <row r="986">
          <cell r="A986" t="str">
            <v>SINK_PAYMENT</v>
          </cell>
        </row>
        <row r="987">
          <cell r="A987" t="str">
            <v>PART_RED_AMOUNT</v>
          </cell>
        </row>
        <row r="988">
          <cell r="A988" t="str">
            <v>EARLY_RETIREMENT</v>
          </cell>
        </row>
        <row r="989">
          <cell r="A989" t="str">
            <v>NORMAL_MATURITY</v>
          </cell>
        </row>
        <row r="990">
          <cell r="A990" t="str">
            <v>IS_DISCOUNT_AMORT</v>
          </cell>
        </row>
        <row r="991">
          <cell r="A991" t="str">
            <v>IS_PREMIUM_AMORT</v>
          </cell>
        </row>
        <row r="992">
          <cell r="A992" t="str">
            <v>IS_DISCOUNT_END_BAL</v>
          </cell>
        </row>
        <row r="993">
          <cell r="A993" t="str">
            <v>IS_PREMIUM_END_BAL</v>
          </cell>
        </row>
        <row r="994">
          <cell r="A994" t="str">
            <v>CF_INT_UPON_ISSUE</v>
          </cell>
        </row>
        <row r="995">
          <cell r="A995" t="str">
            <v>AMOUNT_ISSUED</v>
          </cell>
        </row>
        <row r="996">
          <cell r="A996" t="str">
            <v>CF_DISCOUNT_PAYMENT</v>
          </cell>
        </row>
        <row r="997">
          <cell r="A997" t="str">
            <v>CF_PREMIUM_PAYMENT</v>
          </cell>
        </row>
        <row r="998">
          <cell r="A998" t="str">
            <v>IS_DISCOUNT_AMORT_BASE</v>
          </cell>
        </row>
        <row r="999">
          <cell r="A999" t="str">
            <v>IS_PREMIUM_AMORT_BASE</v>
          </cell>
        </row>
        <row r="1000">
          <cell r="A1000" t="str">
            <v>IS_DISCOUNT_AMORT_WRITEOFF</v>
          </cell>
        </row>
        <row r="1001">
          <cell r="A1001" t="str">
            <v>IS_PREMIUM_AMORT_WRITEOFF</v>
          </cell>
        </row>
        <row r="1002">
          <cell r="A1002" t="str">
            <v>AMT_OUTST_LESS_RETIRE</v>
          </cell>
        </row>
        <row r="1003">
          <cell r="A1003" t="str">
            <v>CURRENT_OUTSTANDING</v>
          </cell>
        </row>
        <row r="1004">
          <cell r="A1004" t="str">
            <v>CURRENT_OUTSTANDING_CHANGE</v>
          </cell>
        </row>
        <row r="1005">
          <cell r="A1005" t="str">
            <v>INTEREST_EXPENSE</v>
          </cell>
        </row>
        <row r="1006">
          <cell r="A1006" t="str">
            <v>ACCRUED_INTEREST</v>
          </cell>
        </row>
        <row r="1007">
          <cell r="A1007" t="str">
            <v>INTEREST_PAYMENT</v>
          </cell>
        </row>
        <row r="1008">
          <cell r="A1008" t="str">
            <v>SE_PAYMENT</v>
          </cell>
        </row>
        <row r="1009">
          <cell r="A1009" t="str">
            <v>SE_END_BAL</v>
          </cell>
        </row>
        <row r="1010">
          <cell r="A1010" t="str">
            <v>SE_AMORT</v>
          </cell>
        </row>
        <row r="1011">
          <cell r="A1011" t="str">
            <v>SINK_PAYMENT</v>
          </cell>
        </row>
        <row r="1012">
          <cell r="A1012" t="str">
            <v>PART_RED_AMOUNT</v>
          </cell>
        </row>
        <row r="1013">
          <cell r="A1013" t="str">
            <v>EARLY_RETIREMENT</v>
          </cell>
        </row>
        <row r="1014">
          <cell r="A1014" t="str">
            <v>NORMAL_MATURITY</v>
          </cell>
        </row>
        <row r="1015">
          <cell r="A1015" t="str">
            <v>IS_DISCOUNT_AMORT</v>
          </cell>
        </row>
        <row r="1016">
          <cell r="A1016" t="str">
            <v>IS_PREMIUM_AMORT</v>
          </cell>
        </row>
        <row r="1017">
          <cell r="A1017" t="str">
            <v>IS_DISCOUNT_END_BAL</v>
          </cell>
        </row>
        <row r="1018">
          <cell r="A1018" t="str">
            <v>IS_PREMIUM_END_BAL</v>
          </cell>
        </row>
        <row r="1019">
          <cell r="A1019" t="str">
            <v>CF_INT_UPON_ISSUE</v>
          </cell>
        </row>
        <row r="1020">
          <cell r="A1020" t="str">
            <v>AMOUNT_ISSUED</v>
          </cell>
        </row>
        <row r="1021">
          <cell r="A1021" t="str">
            <v>CF_DISCOUNT_PAYMENT</v>
          </cell>
        </row>
        <row r="1022">
          <cell r="A1022" t="str">
            <v>CF_PREMIUM_PAYMENT</v>
          </cell>
        </row>
        <row r="1023">
          <cell r="A1023" t="str">
            <v>IS_DISCOUNT_AMORT_BASE</v>
          </cell>
        </row>
        <row r="1024">
          <cell r="A1024" t="str">
            <v>IS_PREMIUM_AMORT_BASE</v>
          </cell>
        </row>
        <row r="1025">
          <cell r="A1025" t="str">
            <v>IS_DISCOUNT_AMORT_WRITEOFF</v>
          </cell>
        </row>
        <row r="1026">
          <cell r="A1026" t="str">
            <v>IS_PREMIUM_AMORT_WRITEOFF</v>
          </cell>
        </row>
        <row r="1027">
          <cell r="A1027" t="str">
            <v>AMT_OUTST_LESS_RETIRE</v>
          </cell>
        </row>
        <row r="1028">
          <cell r="A1028" t="str">
            <v>CURRENT_OUTSTANDING</v>
          </cell>
        </row>
        <row r="1029">
          <cell r="A1029" t="str">
            <v>CURRENT_OUTSTANDING_CHANGE</v>
          </cell>
        </row>
        <row r="1030">
          <cell r="A1030" t="str">
            <v>INTEREST_EXPENSE</v>
          </cell>
        </row>
        <row r="1031">
          <cell r="A1031" t="str">
            <v>ACCRUED_INTEREST</v>
          </cell>
        </row>
        <row r="1032">
          <cell r="A1032" t="str">
            <v>INTEREST_PAYMENT</v>
          </cell>
        </row>
        <row r="1033">
          <cell r="A1033" t="str">
            <v>SE_PAYMENT</v>
          </cell>
        </row>
        <row r="1034">
          <cell r="A1034" t="str">
            <v>SE_END_BAL</v>
          </cell>
        </row>
        <row r="1035">
          <cell r="A1035" t="str">
            <v>SE_AMORT</v>
          </cell>
        </row>
        <row r="1036">
          <cell r="A1036" t="str">
            <v>SINK_PAYMENT</v>
          </cell>
        </row>
        <row r="1037">
          <cell r="A1037" t="str">
            <v>PART_RED_AMOUNT</v>
          </cell>
        </row>
        <row r="1038">
          <cell r="A1038" t="str">
            <v>EARLY_RETIREMENT</v>
          </cell>
        </row>
        <row r="1039">
          <cell r="A1039" t="str">
            <v>NORMAL_MATURITY</v>
          </cell>
        </row>
        <row r="1040">
          <cell r="A1040" t="str">
            <v>IS_DISCOUNT_AMORT</v>
          </cell>
        </row>
        <row r="1041">
          <cell r="A1041" t="str">
            <v>IS_PREMIUM_AMORT</v>
          </cell>
        </row>
        <row r="1042">
          <cell r="A1042" t="str">
            <v>IS_DISCOUNT_END_BAL</v>
          </cell>
        </row>
        <row r="1043">
          <cell r="A1043" t="str">
            <v>IS_PREMIUM_END_BAL</v>
          </cell>
        </row>
        <row r="1044">
          <cell r="A1044" t="str">
            <v>CF_INT_UPON_ISSUE</v>
          </cell>
        </row>
        <row r="1045">
          <cell r="A1045" t="str">
            <v>AMOUNT_ISSUED</v>
          </cell>
        </row>
        <row r="1046">
          <cell r="A1046" t="str">
            <v>CF_DISCOUNT_PAYMENT</v>
          </cell>
        </row>
        <row r="1047">
          <cell r="A1047" t="str">
            <v>CF_PREMIUM_PAYMENT</v>
          </cell>
        </row>
        <row r="1048">
          <cell r="A1048" t="str">
            <v>IS_DISCOUNT_AMORT_BASE</v>
          </cell>
        </row>
        <row r="1049">
          <cell r="A1049" t="str">
            <v>IS_PREMIUM_AMORT_BASE</v>
          </cell>
        </row>
        <row r="1050">
          <cell r="A1050" t="str">
            <v>IS_DISCOUNT_AMORT_WRITEOFF</v>
          </cell>
        </row>
        <row r="1051">
          <cell r="A1051" t="str">
            <v>IS_PREMIUM_AMORT_WRITEOFF</v>
          </cell>
        </row>
        <row r="1052">
          <cell r="A1052" t="str">
            <v>AMT_OUTST_LESS_RETIRE</v>
          </cell>
        </row>
        <row r="1053">
          <cell r="A1053" t="str">
            <v>CURRENT_OUTSTANDING</v>
          </cell>
        </row>
        <row r="1054">
          <cell r="A1054" t="str">
            <v>CURRENT_OUTSTANDING_CHANGE</v>
          </cell>
        </row>
        <row r="1055">
          <cell r="A1055" t="str">
            <v>INTEREST_EXPENSE</v>
          </cell>
        </row>
        <row r="1056">
          <cell r="A1056" t="str">
            <v>ACCRUED_INTEREST</v>
          </cell>
        </row>
        <row r="1057">
          <cell r="A1057" t="str">
            <v>INTEREST_PAYMENT</v>
          </cell>
        </row>
        <row r="1058">
          <cell r="A1058" t="str">
            <v>SE_PAYMENT</v>
          </cell>
        </row>
        <row r="1059">
          <cell r="A1059" t="str">
            <v>SE_END_BAL</v>
          </cell>
        </row>
        <row r="1060">
          <cell r="A1060" t="str">
            <v>SE_AMORT</v>
          </cell>
        </row>
        <row r="1061">
          <cell r="A1061" t="str">
            <v>SINK_PAYMENT</v>
          </cell>
        </row>
        <row r="1062">
          <cell r="A1062" t="str">
            <v>PART_RED_AMOUNT</v>
          </cell>
        </row>
        <row r="1063">
          <cell r="A1063" t="str">
            <v>EARLY_RETIREMENT</v>
          </cell>
        </row>
        <row r="1064">
          <cell r="A1064" t="str">
            <v>NORMAL_MATURITY</v>
          </cell>
        </row>
        <row r="1065">
          <cell r="A1065" t="str">
            <v>IS_DISCOUNT_AMORT</v>
          </cell>
        </row>
        <row r="1066">
          <cell r="A1066" t="str">
            <v>IS_PREMIUM_AMORT</v>
          </cell>
        </row>
        <row r="1067">
          <cell r="A1067" t="str">
            <v>IS_DISCOUNT_END_BAL</v>
          </cell>
        </row>
        <row r="1068">
          <cell r="A1068" t="str">
            <v>IS_PREMIUM_END_BAL</v>
          </cell>
        </row>
        <row r="1069">
          <cell r="A1069" t="str">
            <v>CF_INT_UPON_ISSUE</v>
          </cell>
        </row>
        <row r="1070">
          <cell r="A1070" t="str">
            <v>AMOUNT_ISSUED</v>
          </cell>
        </row>
        <row r="1071">
          <cell r="A1071" t="str">
            <v>CF_DISCOUNT_PAYMENT</v>
          </cell>
        </row>
        <row r="1072">
          <cell r="A1072" t="str">
            <v>CF_PREMIUM_PAYMENT</v>
          </cell>
        </row>
        <row r="1073">
          <cell r="A1073" t="str">
            <v>IS_DISCOUNT_AMORT_BASE</v>
          </cell>
        </row>
        <row r="1074">
          <cell r="A1074" t="str">
            <v>IS_PREMIUM_AMORT_BASE</v>
          </cell>
        </row>
        <row r="1075">
          <cell r="A1075" t="str">
            <v>IS_DISCOUNT_AMORT_WRITEOFF</v>
          </cell>
        </row>
        <row r="1076">
          <cell r="A1076" t="str">
            <v>IS_PREMIUM_AMORT_WRITEOFF</v>
          </cell>
        </row>
        <row r="1077">
          <cell r="A1077" t="str">
            <v>AMT_OUTST_LESS_RETIRE</v>
          </cell>
        </row>
        <row r="1078">
          <cell r="A1078" t="str">
            <v>CURRENT_OUTSTANDING</v>
          </cell>
        </row>
        <row r="1079">
          <cell r="A1079" t="str">
            <v>CURRENT_OUTSTANDING_CHANGE</v>
          </cell>
        </row>
        <row r="1080">
          <cell r="A1080" t="str">
            <v>INTEREST_EXPENSE</v>
          </cell>
        </row>
        <row r="1081">
          <cell r="A1081" t="str">
            <v>ACCRUED_INTEREST</v>
          </cell>
        </row>
        <row r="1082">
          <cell r="A1082" t="str">
            <v>INTEREST_PAYMENT</v>
          </cell>
        </row>
        <row r="1083">
          <cell r="A1083" t="str">
            <v>SE_PAYMENT</v>
          </cell>
        </row>
        <row r="1084">
          <cell r="A1084" t="str">
            <v>SE_END_BAL</v>
          </cell>
        </row>
        <row r="1085">
          <cell r="A1085" t="str">
            <v>SE_AMORT</v>
          </cell>
        </row>
        <row r="1086">
          <cell r="A1086" t="str">
            <v>SINK_PAYMENT</v>
          </cell>
        </row>
        <row r="1087">
          <cell r="A1087" t="str">
            <v>PART_RED_AMOUNT</v>
          </cell>
        </row>
        <row r="1088">
          <cell r="A1088" t="str">
            <v>EARLY_RETIREMENT</v>
          </cell>
        </row>
        <row r="1089">
          <cell r="A1089" t="str">
            <v>NORMAL_MATURITY</v>
          </cell>
        </row>
        <row r="1090">
          <cell r="A1090" t="str">
            <v>IS_DISCOUNT_AMORT</v>
          </cell>
        </row>
        <row r="1091">
          <cell r="A1091" t="str">
            <v>IS_PREMIUM_AMORT</v>
          </cell>
        </row>
        <row r="1092">
          <cell r="A1092" t="str">
            <v>IS_DISCOUNT_END_BAL</v>
          </cell>
        </row>
        <row r="1093">
          <cell r="A1093" t="str">
            <v>IS_PREMIUM_END_BAL</v>
          </cell>
        </row>
        <row r="1094">
          <cell r="A1094" t="str">
            <v>CF_INT_UPON_ISSUE</v>
          </cell>
        </row>
        <row r="1095">
          <cell r="A1095" t="str">
            <v>AMOUNT_ISSUED</v>
          </cell>
        </row>
        <row r="1096">
          <cell r="A1096" t="str">
            <v>CF_DISCOUNT_PAYMENT</v>
          </cell>
        </row>
        <row r="1097">
          <cell r="A1097" t="str">
            <v>CF_PREMIUM_PAYMENT</v>
          </cell>
        </row>
        <row r="1098">
          <cell r="A1098" t="str">
            <v>IS_DISCOUNT_AMORT_BASE</v>
          </cell>
        </row>
        <row r="1099">
          <cell r="A1099" t="str">
            <v>IS_PREMIUM_AMORT_BASE</v>
          </cell>
        </row>
        <row r="1100">
          <cell r="A1100" t="str">
            <v>IS_DISCOUNT_AMORT_WRITEOFF</v>
          </cell>
        </row>
        <row r="1101">
          <cell r="A1101" t="str">
            <v>IS_PREMIUM_AMORT_WRITEOFF</v>
          </cell>
        </row>
        <row r="1102">
          <cell r="A1102" t="str">
            <v>AMT_OUTST_LESS_RETIRE</v>
          </cell>
        </row>
        <row r="1103">
          <cell r="A1103" t="str">
            <v>CURRENT_OUTSTANDING</v>
          </cell>
        </row>
        <row r="1104">
          <cell r="A1104" t="str">
            <v>CURRENT_OUTSTANDING_CHANGE</v>
          </cell>
        </row>
        <row r="1105">
          <cell r="A1105" t="str">
            <v>INTEREST_EXPENSE</v>
          </cell>
        </row>
        <row r="1106">
          <cell r="A1106" t="str">
            <v>ACCRUED_INTEREST</v>
          </cell>
        </row>
        <row r="1107">
          <cell r="A1107" t="str">
            <v>INTEREST_PAYMENT</v>
          </cell>
        </row>
        <row r="1108">
          <cell r="A1108" t="str">
            <v>SE_PAYMENT</v>
          </cell>
        </row>
        <row r="1109">
          <cell r="A1109" t="str">
            <v>SE_END_BAL</v>
          </cell>
        </row>
        <row r="1110">
          <cell r="A1110" t="str">
            <v>SE_AMORT</v>
          </cell>
        </row>
        <row r="1111">
          <cell r="A1111" t="str">
            <v>SINK_PAYMENT</v>
          </cell>
        </row>
        <row r="1112">
          <cell r="A1112" t="str">
            <v>PART_RED_AMOUNT</v>
          </cell>
        </row>
        <row r="1113">
          <cell r="A1113" t="str">
            <v>EARLY_RETIREMENT</v>
          </cell>
        </row>
        <row r="1114">
          <cell r="A1114" t="str">
            <v>NORMAL_MATURITY</v>
          </cell>
        </row>
        <row r="1115">
          <cell r="A1115" t="str">
            <v>IS_DISCOUNT_AMORT</v>
          </cell>
        </row>
        <row r="1116">
          <cell r="A1116" t="str">
            <v>IS_PREMIUM_AMORT</v>
          </cell>
        </row>
        <row r="1117">
          <cell r="A1117" t="str">
            <v>IS_DISCOUNT_END_BAL</v>
          </cell>
        </row>
        <row r="1118">
          <cell r="A1118" t="str">
            <v>IS_PREMIUM_END_BAL</v>
          </cell>
        </row>
        <row r="1119">
          <cell r="A1119" t="str">
            <v>CF_INT_UPON_ISSUE</v>
          </cell>
        </row>
        <row r="1120">
          <cell r="A1120" t="str">
            <v>AMOUNT_ISSUED</v>
          </cell>
        </row>
        <row r="1121">
          <cell r="A1121" t="str">
            <v>CF_DISCOUNT_PAYMENT</v>
          </cell>
        </row>
        <row r="1122">
          <cell r="A1122" t="str">
            <v>CF_PREMIUM_PAYMENT</v>
          </cell>
        </row>
        <row r="1123">
          <cell r="A1123" t="str">
            <v>IS_DISCOUNT_AMORT_BASE</v>
          </cell>
        </row>
        <row r="1124">
          <cell r="A1124" t="str">
            <v>IS_PREMIUM_AMORT_BASE</v>
          </cell>
        </row>
        <row r="1125">
          <cell r="A1125" t="str">
            <v>IS_DISCOUNT_AMORT_WRITEOFF</v>
          </cell>
        </row>
        <row r="1126">
          <cell r="A1126" t="str">
            <v>IS_PREMIUM_AMORT_WRITEOFF</v>
          </cell>
        </row>
        <row r="1127">
          <cell r="A1127" t="str">
            <v>AMT_OUTST_LESS_RETIRE</v>
          </cell>
        </row>
        <row r="1128">
          <cell r="A1128" t="str">
            <v>CURRENT_OUTSTANDING</v>
          </cell>
        </row>
        <row r="1129">
          <cell r="A1129" t="str">
            <v>CURRENT_OUTSTANDING_CHANGE</v>
          </cell>
        </row>
        <row r="1130">
          <cell r="A1130" t="str">
            <v>INTEREST_EXPENSE</v>
          </cell>
        </row>
        <row r="1131">
          <cell r="A1131" t="str">
            <v>ACCRUED_INTEREST</v>
          </cell>
        </row>
        <row r="1132">
          <cell r="A1132" t="str">
            <v>INTEREST_PAYMENT</v>
          </cell>
        </row>
        <row r="1133">
          <cell r="A1133" t="str">
            <v>SE_PAYMENT</v>
          </cell>
        </row>
        <row r="1134">
          <cell r="A1134" t="str">
            <v>SE_END_BAL</v>
          </cell>
        </row>
        <row r="1135">
          <cell r="A1135" t="str">
            <v>SE_AMORT</v>
          </cell>
        </row>
        <row r="1136">
          <cell r="A1136" t="str">
            <v>SINK_PAYMENT</v>
          </cell>
        </row>
        <row r="1137">
          <cell r="A1137" t="str">
            <v>PART_RED_AMOUNT</v>
          </cell>
        </row>
        <row r="1138">
          <cell r="A1138" t="str">
            <v>EARLY_RETIREMENT</v>
          </cell>
        </row>
        <row r="1139">
          <cell r="A1139" t="str">
            <v>NORMAL_MATURITY</v>
          </cell>
        </row>
        <row r="1140">
          <cell r="A1140" t="str">
            <v>IS_DISCOUNT_AMORT</v>
          </cell>
        </row>
        <row r="1141">
          <cell r="A1141" t="str">
            <v>IS_PREMIUM_AMORT</v>
          </cell>
        </row>
        <row r="1142">
          <cell r="A1142" t="str">
            <v>IS_DISCOUNT_END_BAL</v>
          </cell>
        </row>
        <row r="1143">
          <cell r="A1143" t="str">
            <v>IS_PREMIUM_END_BAL</v>
          </cell>
        </row>
        <row r="1144">
          <cell r="A1144" t="str">
            <v>CF_INT_UPON_ISSUE</v>
          </cell>
        </row>
        <row r="1145">
          <cell r="A1145" t="str">
            <v>AMOUNT_ISSUED</v>
          </cell>
        </row>
        <row r="1146">
          <cell r="A1146" t="str">
            <v>CF_DISCOUNT_PAYMENT</v>
          </cell>
        </row>
        <row r="1147">
          <cell r="A1147" t="str">
            <v>CF_PREMIUM_PAYMENT</v>
          </cell>
        </row>
        <row r="1148">
          <cell r="A1148" t="str">
            <v>IS_DISCOUNT_AMORT_BASE</v>
          </cell>
        </row>
        <row r="1149">
          <cell r="A1149" t="str">
            <v>IS_PREMIUM_AMORT_BASE</v>
          </cell>
        </row>
        <row r="1150">
          <cell r="A1150" t="str">
            <v>IS_DISCOUNT_AMORT_WRITEOFF</v>
          </cell>
        </row>
        <row r="1151">
          <cell r="A1151" t="str">
            <v>IS_PREMIUM_AMORT_WRITEOFF</v>
          </cell>
        </row>
        <row r="1152">
          <cell r="A1152" t="str">
            <v>AMT_OUTST_LESS_RETIRE</v>
          </cell>
        </row>
        <row r="1153">
          <cell r="A1153" t="str">
            <v>CURRENT_OUTSTANDING</v>
          </cell>
        </row>
        <row r="1154">
          <cell r="A1154" t="str">
            <v>CURRENT_OUTSTANDING_CHANGE</v>
          </cell>
        </row>
        <row r="1155">
          <cell r="A1155" t="str">
            <v>INTEREST_EXPENSE</v>
          </cell>
        </row>
        <row r="1156">
          <cell r="A1156" t="str">
            <v>ACCRUED_INTEREST</v>
          </cell>
        </row>
        <row r="1157">
          <cell r="A1157" t="str">
            <v>INTEREST_PAYMENT</v>
          </cell>
        </row>
        <row r="1158">
          <cell r="A1158" t="str">
            <v>SE_PAYMENT</v>
          </cell>
        </row>
        <row r="1159">
          <cell r="A1159" t="str">
            <v>SE_END_BAL</v>
          </cell>
        </row>
        <row r="1160">
          <cell r="A1160" t="str">
            <v>SE_AMORT</v>
          </cell>
        </row>
        <row r="1161">
          <cell r="A1161" t="str">
            <v>SINK_PAYMENT</v>
          </cell>
        </row>
        <row r="1162">
          <cell r="A1162" t="str">
            <v>PART_RED_AMOUNT</v>
          </cell>
        </row>
        <row r="1163">
          <cell r="A1163" t="str">
            <v>EARLY_RETIREMENT</v>
          </cell>
        </row>
        <row r="1164">
          <cell r="A1164" t="str">
            <v>NORMAL_MATURITY</v>
          </cell>
        </row>
        <row r="1165">
          <cell r="A1165" t="str">
            <v>IS_DISCOUNT_AMORT</v>
          </cell>
        </row>
        <row r="1166">
          <cell r="A1166" t="str">
            <v>IS_PREMIUM_AMORT</v>
          </cell>
        </row>
        <row r="1167">
          <cell r="A1167" t="str">
            <v>IS_DISCOUNT_END_BAL</v>
          </cell>
        </row>
        <row r="1168">
          <cell r="A1168" t="str">
            <v>IS_PREMIUM_END_BAL</v>
          </cell>
        </row>
        <row r="1169">
          <cell r="A1169" t="str">
            <v>CF_INT_UPON_ISSUE</v>
          </cell>
        </row>
        <row r="1170">
          <cell r="A1170" t="str">
            <v>AMOUNT_ISSUED</v>
          </cell>
        </row>
        <row r="1171">
          <cell r="A1171" t="str">
            <v>CF_DISCOUNT_PAYMENT</v>
          </cell>
        </row>
        <row r="1172">
          <cell r="A1172" t="str">
            <v>CF_PREMIUM_PAYMENT</v>
          </cell>
        </row>
        <row r="1173">
          <cell r="A1173" t="str">
            <v>IS_DISCOUNT_AMORT_BASE</v>
          </cell>
        </row>
        <row r="1174">
          <cell r="A1174" t="str">
            <v>IS_PREMIUM_AMORT_BASE</v>
          </cell>
        </row>
        <row r="1175">
          <cell r="A1175" t="str">
            <v>IS_DISCOUNT_AMORT_WRITEOFF</v>
          </cell>
        </row>
        <row r="1176">
          <cell r="A1176" t="str">
            <v>IS_PREMIUM_AMORT_WRITEOFF</v>
          </cell>
        </row>
        <row r="1177">
          <cell r="A1177" t="str">
            <v>AMT_OUTST_LESS_RETIRE</v>
          </cell>
        </row>
        <row r="1178">
          <cell r="A1178" t="str">
            <v>CURRENT_OUTSTANDING</v>
          </cell>
        </row>
        <row r="1179">
          <cell r="A1179" t="str">
            <v>CURRENT_OUTSTANDING_CHANGE</v>
          </cell>
        </row>
        <row r="1180">
          <cell r="A1180" t="str">
            <v>INTEREST_EXPENSE</v>
          </cell>
        </row>
        <row r="1181">
          <cell r="A1181" t="str">
            <v>ACCRUED_INTEREST</v>
          </cell>
        </row>
        <row r="1182">
          <cell r="A1182" t="str">
            <v>INTEREST_PAYMENT</v>
          </cell>
        </row>
        <row r="1183">
          <cell r="A1183" t="str">
            <v>SE_PAYMENT</v>
          </cell>
        </row>
        <row r="1184">
          <cell r="A1184" t="str">
            <v>SE_END_BAL</v>
          </cell>
        </row>
        <row r="1185">
          <cell r="A1185" t="str">
            <v>SE_AMORT</v>
          </cell>
        </row>
        <row r="1186">
          <cell r="A1186" t="str">
            <v>SINK_PAYMENT</v>
          </cell>
        </row>
        <row r="1187">
          <cell r="A1187" t="str">
            <v>PART_RED_AMOUNT</v>
          </cell>
        </row>
        <row r="1188">
          <cell r="A1188" t="str">
            <v>EARLY_RETIREMENT</v>
          </cell>
        </row>
        <row r="1189">
          <cell r="A1189" t="str">
            <v>NORMAL_MATURITY</v>
          </cell>
        </row>
        <row r="1190">
          <cell r="A1190" t="str">
            <v>IS_DISCOUNT_AMORT</v>
          </cell>
        </row>
        <row r="1191">
          <cell r="A1191" t="str">
            <v>IS_PREMIUM_AMORT</v>
          </cell>
        </row>
        <row r="1192">
          <cell r="A1192" t="str">
            <v>IS_DISCOUNT_END_BAL</v>
          </cell>
        </row>
        <row r="1193">
          <cell r="A1193" t="str">
            <v>IS_PREMIUM_END_BAL</v>
          </cell>
        </row>
        <row r="1194">
          <cell r="A1194" t="str">
            <v>CF_INT_UPON_ISSUE</v>
          </cell>
        </row>
        <row r="1195">
          <cell r="A1195" t="str">
            <v>AMOUNT_ISSUED</v>
          </cell>
        </row>
        <row r="1196">
          <cell r="A1196" t="str">
            <v>CF_DISCOUNT_PAYMENT</v>
          </cell>
        </row>
        <row r="1197">
          <cell r="A1197" t="str">
            <v>CF_PREMIUM_PAYMENT</v>
          </cell>
        </row>
        <row r="1198">
          <cell r="A1198" t="str">
            <v>IS_DISCOUNT_AMORT_BASE</v>
          </cell>
        </row>
        <row r="1199">
          <cell r="A1199" t="str">
            <v>IS_PREMIUM_AMORT_BASE</v>
          </cell>
        </row>
        <row r="1200">
          <cell r="A1200" t="str">
            <v>IS_DISCOUNT_AMORT_WRITEOFF</v>
          </cell>
        </row>
        <row r="1201">
          <cell r="A1201" t="str">
            <v>IS_PREMIUM_AMORT_WRITEOFF</v>
          </cell>
        </row>
        <row r="1202">
          <cell r="A1202" t="str">
            <v>AMT_OUTST_LESS_RETIRE</v>
          </cell>
        </row>
        <row r="1203">
          <cell r="A1203" t="str">
            <v>CURRENT_OUTSTANDING</v>
          </cell>
        </row>
        <row r="1204">
          <cell r="A1204" t="str">
            <v>CURRENT_OUTSTANDING_CHANGE</v>
          </cell>
        </row>
        <row r="1205">
          <cell r="A1205" t="str">
            <v>INTEREST_EXPENSE</v>
          </cell>
        </row>
        <row r="1206">
          <cell r="A1206" t="str">
            <v>ACCRUED_INTEREST</v>
          </cell>
        </row>
        <row r="1207">
          <cell r="A1207" t="str">
            <v>INTEREST_PAYMENT</v>
          </cell>
        </row>
        <row r="1208">
          <cell r="A1208" t="str">
            <v>SE_PAYMENT</v>
          </cell>
        </row>
        <row r="1209">
          <cell r="A1209" t="str">
            <v>SE_END_BAL</v>
          </cell>
        </row>
        <row r="1210">
          <cell r="A1210" t="str">
            <v>SE_AMORT</v>
          </cell>
        </row>
        <row r="1211">
          <cell r="A1211" t="str">
            <v>SINK_PAYMENT</v>
          </cell>
        </row>
        <row r="1212">
          <cell r="A1212" t="str">
            <v>PART_RED_AMOUNT</v>
          </cell>
        </row>
        <row r="1213">
          <cell r="A1213" t="str">
            <v>EARLY_RETIREMENT</v>
          </cell>
        </row>
        <row r="1214">
          <cell r="A1214" t="str">
            <v>NORMAL_MATURITY</v>
          </cell>
        </row>
        <row r="1215">
          <cell r="A1215" t="str">
            <v>IS_DISCOUNT_AMORT</v>
          </cell>
        </row>
        <row r="1216">
          <cell r="A1216" t="str">
            <v>IS_PREMIUM_AMORT</v>
          </cell>
        </row>
        <row r="1217">
          <cell r="A1217" t="str">
            <v>IS_DISCOUNT_END_BAL</v>
          </cell>
        </row>
        <row r="1218">
          <cell r="A1218" t="str">
            <v>IS_PREMIUM_END_BAL</v>
          </cell>
        </row>
        <row r="1219">
          <cell r="A1219" t="str">
            <v>CF_INT_UPON_ISSUE</v>
          </cell>
        </row>
        <row r="1220">
          <cell r="A1220" t="str">
            <v>AMOUNT_ISSUED</v>
          </cell>
        </row>
        <row r="1221">
          <cell r="A1221" t="str">
            <v>CF_DISCOUNT_PAYMENT</v>
          </cell>
        </row>
        <row r="1222">
          <cell r="A1222" t="str">
            <v>CF_PREMIUM_PAYMENT</v>
          </cell>
        </row>
        <row r="1223">
          <cell r="A1223" t="str">
            <v>IS_DISCOUNT_AMORT_BASE</v>
          </cell>
        </row>
        <row r="1224">
          <cell r="A1224" t="str">
            <v>IS_PREMIUM_AMORT_BASE</v>
          </cell>
        </row>
        <row r="1225">
          <cell r="A1225" t="str">
            <v>IS_DISCOUNT_AMORT_WRITEOFF</v>
          </cell>
        </row>
        <row r="1226">
          <cell r="A1226" t="str">
            <v>IS_PREMIUM_AMORT_WRITEOFF</v>
          </cell>
        </row>
        <row r="1227">
          <cell r="A1227" t="str">
            <v>AMT_OUTST_LESS_RETIRE</v>
          </cell>
        </row>
        <row r="1228">
          <cell r="A1228" t="str">
            <v>CURRENT_OUTSTANDING</v>
          </cell>
        </row>
        <row r="1229">
          <cell r="A1229" t="str">
            <v>CURRENT_OUTSTANDING_CHANGE</v>
          </cell>
        </row>
        <row r="1230">
          <cell r="A1230" t="str">
            <v>INTEREST_EXPENSE</v>
          </cell>
        </row>
        <row r="1231">
          <cell r="A1231" t="str">
            <v>ACCRUED_INTEREST</v>
          </cell>
        </row>
        <row r="1232">
          <cell r="A1232" t="str">
            <v>INTEREST_PAYMENT</v>
          </cell>
        </row>
        <row r="1233">
          <cell r="A1233" t="str">
            <v>SE_PAYMENT</v>
          </cell>
        </row>
        <row r="1234">
          <cell r="A1234" t="str">
            <v>SE_END_BAL</v>
          </cell>
        </row>
        <row r="1235">
          <cell r="A1235" t="str">
            <v>SE_AMORT</v>
          </cell>
        </row>
        <row r="1236">
          <cell r="A1236" t="str">
            <v>SINK_PAYMENT</v>
          </cell>
        </row>
        <row r="1237">
          <cell r="A1237" t="str">
            <v>PART_RED_AMOUNT</v>
          </cell>
        </row>
        <row r="1238">
          <cell r="A1238" t="str">
            <v>EARLY_RETIREMENT</v>
          </cell>
        </row>
        <row r="1239">
          <cell r="A1239" t="str">
            <v>NORMAL_MATURITY</v>
          </cell>
        </row>
        <row r="1240">
          <cell r="A1240" t="str">
            <v>IS_DISCOUNT_AMORT</v>
          </cell>
        </row>
        <row r="1241">
          <cell r="A1241" t="str">
            <v>IS_PREMIUM_AMORT</v>
          </cell>
        </row>
        <row r="1242">
          <cell r="A1242" t="str">
            <v>IS_DISCOUNT_END_BAL</v>
          </cell>
        </row>
        <row r="1243">
          <cell r="A1243" t="str">
            <v>IS_PREMIUM_END_BAL</v>
          </cell>
        </row>
        <row r="1244">
          <cell r="A1244" t="str">
            <v>CF_INT_UPON_ISSUE</v>
          </cell>
        </row>
        <row r="1245">
          <cell r="A1245" t="str">
            <v>AMOUNT_ISSUED</v>
          </cell>
        </row>
        <row r="1246">
          <cell r="A1246" t="str">
            <v>CF_DISCOUNT_PAYMENT</v>
          </cell>
        </row>
        <row r="1247">
          <cell r="A1247" t="str">
            <v>CF_PREMIUM_PAYMENT</v>
          </cell>
        </row>
        <row r="1248">
          <cell r="A1248" t="str">
            <v>IS_DISCOUNT_AMORT_BASE</v>
          </cell>
        </row>
        <row r="1249">
          <cell r="A1249" t="str">
            <v>IS_PREMIUM_AMORT_BASE</v>
          </cell>
        </row>
        <row r="1250">
          <cell r="A1250" t="str">
            <v>IS_DISCOUNT_AMORT_WRITEOFF</v>
          </cell>
        </row>
        <row r="1251">
          <cell r="A1251" t="str">
            <v>IS_PREMIUM_AMORT_WRITEOFF</v>
          </cell>
        </row>
        <row r="1252">
          <cell r="A1252" t="str">
            <v>AMT_OUTST_LESS_RETIRE</v>
          </cell>
        </row>
        <row r="1253">
          <cell r="A1253" t="str">
            <v>CURRENT_OUTSTANDING</v>
          </cell>
        </row>
        <row r="1254">
          <cell r="A1254" t="str">
            <v>CURRENT_OUTSTANDING_CHANGE</v>
          </cell>
        </row>
        <row r="1255">
          <cell r="A1255" t="str">
            <v>INTEREST_EXPENSE</v>
          </cell>
        </row>
        <row r="1256">
          <cell r="A1256" t="str">
            <v>ACCRUED_INTEREST</v>
          </cell>
        </row>
        <row r="1257">
          <cell r="A1257" t="str">
            <v>INTEREST_PAYMENT</v>
          </cell>
        </row>
        <row r="1258">
          <cell r="A1258" t="str">
            <v>SE_PAYMENT</v>
          </cell>
        </row>
        <row r="1259">
          <cell r="A1259" t="str">
            <v>SE_END_BAL</v>
          </cell>
        </row>
        <row r="1260">
          <cell r="A1260" t="str">
            <v>SE_AMORT</v>
          </cell>
        </row>
        <row r="1261">
          <cell r="A1261" t="str">
            <v>SINK_PAYMENT</v>
          </cell>
        </row>
        <row r="1262">
          <cell r="A1262" t="str">
            <v>PART_RED_AMOUNT</v>
          </cell>
        </row>
        <row r="1263">
          <cell r="A1263" t="str">
            <v>EARLY_RETIREMENT</v>
          </cell>
        </row>
        <row r="1264">
          <cell r="A1264" t="str">
            <v>NORMAL_MATURITY</v>
          </cell>
        </row>
        <row r="1265">
          <cell r="A1265" t="str">
            <v>IS_DISCOUNT_AMORT</v>
          </cell>
        </row>
        <row r="1266">
          <cell r="A1266" t="str">
            <v>IS_PREMIUM_AMORT</v>
          </cell>
        </row>
        <row r="1267">
          <cell r="A1267" t="str">
            <v>IS_DISCOUNT_END_BAL</v>
          </cell>
        </row>
        <row r="1268">
          <cell r="A1268" t="str">
            <v>IS_PREMIUM_END_BAL</v>
          </cell>
        </row>
        <row r="1269">
          <cell r="A1269" t="str">
            <v>CF_INT_UPON_ISSUE</v>
          </cell>
        </row>
        <row r="1270">
          <cell r="A1270" t="str">
            <v>AMOUNT_ISSUED</v>
          </cell>
        </row>
        <row r="1271">
          <cell r="A1271" t="str">
            <v>CF_DISCOUNT_PAYMENT</v>
          </cell>
        </row>
        <row r="1272">
          <cell r="A1272" t="str">
            <v>CF_PREMIUM_PAYMENT</v>
          </cell>
        </row>
        <row r="1273">
          <cell r="A1273" t="str">
            <v>IS_DISCOUNT_AMORT_BASE</v>
          </cell>
        </row>
        <row r="1274">
          <cell r="A1274" t="str">
            <v>IS_PREMIUM_AMORT_BASE</v>
          </cell>
        </row>
        <row r="1275">
          <cell r="A1275" t="str">
            <v>IS_DISCOUNT_AMORT_WRITEOFF</v>
          </cell>
        </row>
        <row r="1276">
          <cell r="A1276" t="str">
            <v>IS_PREMIUM_AMORT_WRITEOFF</v>
          </cell>
        </row>
        <row r="1277">
          <cell r="A1277" t="str">
            <v>AMT_OUTST_LESS_RETIRE</v>
          </cell>
        </row>
        <row r="1278">
          <cell r="A1278" t="str">
            <v>CURRENT_OUTSTANDING</v>
          </cell>
        </row>
        <row r="1279">
          <cell r="A1279" t="str">
            <v>CURRENT_OUTSTANDING_CHANGE</v>
          </cell>
        </row>
        <row r="1280">
          <cell r="A1280" t="str">
            <v>INTEREST_EXPENSE</v>
          </cell>
        </row>
        <row r="1281">
          <cell r="A1281" t="str">
            <v>ACCRUED_INTEREST</v>
          </cell>
        </row>
        <row r="1282">
          <cell r="A1282" t="str">
            <v>INTEREST_PAYMENT</v>
          </cell>
        </row>
        <row r="1283">
          <cell r="A1283" t="str">
            <v>SE_PAYMENT</v>
          </cell>
        </row>
        <row r="1284">
          <cell r="A1284" t="str">
            <v>SE_END_BAL</v>
          </cell>
        </row>
        <row r="1285">
          <cell r="A1285" t="str">
            <v>SE_AMORT</v>
          </cell>
        </row>
        <row r="1286">
          <cell r="A1286" t="str">
            <v>SINK_PAYMENT</v>
          </cell>
        </row>
        <row r="1287">
          <cell r="A1287" t="str">
            <v>PART_RED_AMOUNT</v>
          </cell>
        </row>
        <row r="1288">
          <cell r="A1288" t="str">
            <v>EARLY_RETIREMENT</v>
          </cell>
        </row>
        <row r="1289">
          <cell r="A1289" t="str">
            <v>NORMAL_MATURITY</v>
          </cell>
        </row>
        <row r="1290">
          <cell r="A1290" t="str">
            <v>IS_DISCOUNT_AMORT</v>
          </cell>
        </row>
        <row r="1291">
          <cell r="A1291" t="str">
            <v>IS_PREMIUM_AMORT</v>
          </cell>
        </row>
        <row r="1292">
          <cell r="A1292" t="str">
            <v>IS_DISCOUNT_END_BAL</v>
          </cell>
        </row>
        <row r="1293">
          <cell r="A1293" t="str">
            <v>IS_PREMIUM_END_BAL</v>
          </cell>
        </row>
        <row r="1294">
          <cell r="A1294" t="str">
            <v>CF_INT_UPON_ISSUE</v>
          </cell>
        </row>
        <row r="1295">
          <cell r="A1295" t="str">
            <v>AMOUNT_ISSUED</v>
          </cell>
        </row>
        <row r="1296">
          <cell r="A1296" t="str">
            <v>CF_DISCOUNT_PAYMENT</v>
          </cell>
        </row>
        <row r="1297">
          <cell r="A1297" t="str">
            <v>CF_PREMIUM_PAYMENT</v>
          </cell>
        </row>
        <row r="1298">
          <cell r="A1298" t="str">
            <v>IS_DISCOUNT_AMORT_BASE</v>
          </cell>
        </row>
        <row r="1299">
          <cell r="A1299" t="str">
            <v>IS_PREMIUM_AMORT_BASE</v>
          </cell>
        </row>
        <row r="1300">
          <cell r="A1300" t="str">
            <v>IS_DISCOUNT_AMORT_WRITEOFF</v>
          </cell>
        </row>
        <row r="1301">
          <cell r="A1301" t="str">
            <v>IS_PREMIUM_AMORT_WRITEOFF</v>
          </cell>
        </row>
        <row r="1302">
          <cell r="A1302" t="str">
            <v>AMT_OUTST_LESS_RETIRE</v>
          </cell>
        </row>
        <row r="1303">
          <cell r="A1303" t="str">
            <v>CURRENT_OUTSTANDING</v>
          </cell>
        </row>
        <row r="1304">
          <cell r="A1304" t="str">
            <v>CURRENT_OUTSTANDING_CHANGE</v>
          </cell>
        </row>
        <row r="1305">
          <cell r="A1305" t="str">
            <v>INTEREST_EXPENSE</v>
          </cell>
        </row>
        <row r="1306">
          <cell r="A1306" t="str">
            <v>ACCRUED_INTEREST</v>
          </cell>
        </row>
        <row r="1307">
          <cell r="A1307" t="str">
            <v>INTEREST_PAYMENT</v>
          </cell>
        </row>
        <row r="1308">
          <cell r="A1308" t="str">
            <v>SE_PAYMENT</v>
          </cell>
        </row>
        <row r="1309">
          <cell r="A1309" t="str">
            <v>SE_END_BAL</v>
          </cell>
        </row>
        <row r="1310">
          <cell r="A1310" t="str">
            <v>SE_AMORT</v>
          </cell>
        </row>
        <row r="1311">
          <cell r="A1311" t="str">
            <v>SINK_PAYMENT</v>
          </cell>
        </row>
        <row r="1312">
          <cell r="A1312" t="str">
            <v>PART_RED_AMOUNT</v>
          </cell>
        </row>
        <row r="1313">
          <cell r="A1313" t="str">
            <v>EARLY_RETIREMENT</v>
          </cell>
        </row>
        <row r="1314">
          <cell r="A1314" t="str">
            <v>NORMAL_MATURITY</v>
          </cell>
        </row>
        <row r="1315">
          <cell r="A1315" t="str">
            <v>IS_DISCOUNT_AMORT</v>
          </cell>
        </row>
        <row r="1316">
          <cell r="A1316" t="str">
            <v>IS_PREMIUM_AMORT</v>
          </cell>
        </row>
        <row r="1317">
          <cell r="A1317" t="str">
            <v>IS_DISCOUNT_END_BAL</v>
          </cell>
        </row>
        <row r="1318">
          <cell r="A1318" t="str">
            <v>IS_PREMIUM_END_BAL</v>
          </cell>
        </row>
        <row r="1319">
          <cell r="A1319" t="str">
            <v>CF_INT_UPON_ISSUE</v>
          </cell>
        </row>
        <row r="1320">
          <cell r="A1320" t="str">
            <v>AMOUNT_ISSUED</v>
          </cell>
        </row>
        <row r="1321">
          <cell r="A1321" t="str">
            <v>CF_DISCOUNT_PAYMENT</v>
          </cell>
        </row>
        <row r="1322">
          <cell r="A1322" t="str">
            <v>CF_PREMIUM_PAYMENT</v>
          </cell>
        </row>
        <row r="1323">
          <cell r="A1323" t="str">
            <v>IS_DISCOUNT_AMORT_BASE</v>
          </cell>
        </row>
        <row r="1324">
          <cell r="A1324" t="str">
            <v>IS_PREMIUM_AMORT_BASE</v>
          </cell>
        </row>
        <row r="1325">
          <cell r="A1325" t="str">
            <v>IS_DISCOUNT_AMORT_WRITEOFF</v>
          </cell>
        </row>
        <row r="1326">
          <cell r="A1326" t="str">
            <v>IS_PREMIUM_AMORT_WRITEOFF</v>
          </cell>
        </row>
        <row r="1327">
          <cell r="A1327" t="str">
            <v>AMT_OUTST_LESS_RETIRE</v>
          </cell>
        </row>
        <row r="1328">
          <cell r="A1328" t="str">
            <v>CURRENT_OUTSTANDING</v>
          </cell>
        </row>
        <row r="1329">
          <cell r="A1329" t="str">
            <v>CURRENT_OUTSTANDING_CHANGE</v>
          </cell>
        </row>
        <row r="1330">
          <cell r="A1330" t="str">
            <v>INTEREST_EXPENSE</v>
          </cell>
        </row>
        <row r="1331">
          <cell r="A1331" t="str">
            <v>ACCRUED_INTEREST</v>
          </cell>
        </row>
        <row r="1332">
          <cell r="A1332" t="str">
            <v>INTEREST_PAYMENT</v>
          </cell>
        </row>
        <row r="1333">
          <cell r="A1333" t="str">
            <v>SE_PAYMENT</v>
          </cell>
        </row>
        <row r="1334">
          <cell r="A1334" t="str">
            <v>SE_END_BAL</v>
          </cell>
        </row>
        <row r="1335">
          <cell r="A1335" t="str">
            <v>SE_AMORT</v>
          </cell>
        </row>
        <row r="1336">
          <cell r="A1336" t="str">
            <v>SINK_PAYMENT</v>
          </cell>
        </row>
        <row r="1337">
          <cell r="A1337" t="str">
            <v>PART_RED_AMOUNT</v>
          </cell>
        </row>
        <row r="1338">
          <cell r="A1338" t="str">
            <v>EARLY_RETIREMENT</v>
          </cell>
        </row>
        <row r="1339">
          <cell r="A1339" t="str">
            <v>NORMAL_MATURITY</v>
          </cell>
        </row>
        <row r="1340">
          <cell r="A1340" t="str">
            <v>IS_DISCOUNT_AMORT</v>
          </cell>
        </row>
        <row r="1341">
          <cell r="A1341" t="str">
            <v>IS_PREMIUM_AMORT</v>
          </cell>
        </row>
        <row r="1342">
          <cell r="A1342" t="str">
            <v>IS_DISCOUNT_END_BAL</v>
          </cell>
        </row>
        <row r="1343">
          <cell r="A1343" t="str">
            <v>IS_PREMIUM_END_BAL</v>
          </cell>
        </row>
        <row r="1344">
          <cell r="A1344" t="str">
            <v>CF_INT_UPON_ISSUE</v>
          </cell>
        </row>
        <row r="1345">
          <cell r="A1345" t="str">
            <v>AMOUNT_ISSUED</v>
          </cell>
        </row>
        <row r="1346">
          <cell r="A1346" t="str">
            <v>CF_DISCOUNT_PAYMENT</v>
          </cell>
        </row>
        <row r="1347">
          <cell r="A1347" t="str">
            <v>CF_PREMIUM_PAYMENT</v>
          </cell>
        </row>
        <row r="1348">
          <cell r="A1348" t="str">
            <v>IS_DISCOUNT_AMORT_BASE</v>
          </cell>
        </row>
        <row r="1349">
          <cell r="A1349" t="str">
            <v>IS_PREMIUM_AMORT_BASE</v>
          </cell>
        </row>
        <row r="1350">
          <cell r="A1350" t="str">
            <v>IS_DISCOUNT_AMORT_WRITEOFF</v>
          </cell>
        </row>
        <row r="1351">
          <cell r="A1351" t="str">
            <v>IS_PREMIUM_AMORT_WRITEOFF</v>
          </cell>
        </row>
        <row r="1352">
          <cell r="A1352" t="str">
            <v>AMT_OUTST_LESS_RETIRE</v>
          </cell>
        </row>
        <row r="1353">
          <cell r="A1353" t="str">
            <v>CURRENT_OUTSTANDING</v>
          </cell>
        </row>
        <row r="1354">
          <cell r="A1354" t="str">
            <v>CURRENT_OUTSTANDING_CHANGE</v>
          </cell>
        </row>
        <row r="1355">
          <cell r="A1355" t="str">
            <v>INTEREST_EXPENSE</v>
          </cell>
        </row>
        <row r="1356">
          <cell r="A1356" t="str">
            <v>ACCRUED_INTEREST</v>
          </cell>
        </row>
        <row r="1357">
          <cell r="A1357" t="str">
            <v>INTEREST_PAYMENT</v>
          </cell>
        </row>
        <row r="1358">
          <cell r="A1358" t="str">
            <v>SE_PAYMENT</v>
          </cell>
        </row>
        <row r="1359">
          <cell r="A1359" t="str">
            <v>SE_END_BAL</v>
          </cell>
        </row>
        <row r="1360">
          <cell r="A1360" t="str">
            <v>SE_AMORT</v>
          </cell>
        </row>
        <row r="1361">
          <cell r="A1361" t="str">
            <v>SINK_PAYMENT</v>
          </cell>
        </row>
        <row r="1362">
          <cell r="A1362" t="str">
            <v>PART_RED_AMOUNT</v>
          </cell>
        </row>
        <row r="1363">
          <cell r="A1363" t="str">
            <v>EARLY_RETIREMENT</v>
          </cell>
        </row>
        <row r="1364">
          <cell r="A1364" t="str">
            <v>NORMAL_MATURITY</v>
          </cell>
        </row>
        <row r="1365">
          <cell r="A1365" t="str">
            <v>IS_DISCOUNT_AMORT</v>
          </cell>
        </row>
        <row r="1366">
          <cell r="A1366" t="str">
            <v>IS_PREMIUM_AMORT</v>
          </cell>
        </row>
        <row r="1367">
          <cell r="A1367" t="str">
            <v>IS_DISCOUNT_END_BAL</v>
          </cell>
        </row>
        <row r="1368">
          <cell r="A1368" t="str">
            <v>IS_PREMIUM_END_BAL</v>
          </cell>
        </row>
        <row r="1369">
          <cell r="A1369" t="str">
            <v>CF_INT_UPON_ISSUE</v>
          </cell>
        </row>
        <row r="1370">
          <cell r="A1370" t="str">
            <v>AMOUNT_ISSUED</v>
          </cell>
        </row>
        <row r="1371">
          <cell r="A1371" t="str">
            <v>CF_DISCOUNT_PAYMENT</v>
          </cell>
        </row>
        <row r="1372">
          <cell r="A1372" t="str">
            <v>CF_PREMIUM_PAYMENT</v>
          </cell>
        </row>
        <row r="1373">
          <cell r="A1373" t="str">
            <v>IS_DISCOUNT_AMORT_BASE</v>
          </cell>
        </row>
        <row r="1374">
          <cell r="A1374" t="str">
            <v>IS_PREMIUM_AMORT_BASE</v>
          </cell>
        </row>
        <row r="1375">
          <cell r="A1375" t="str">
            <v>IS_DISCOUNT_AMORT_WRITEOFF</v>
          </cell>
        </row>
        <row r="1376">
          <cell r="A1376" t="str">
            <v>IS_PREMIUM_AMORT_WRITEOFF</v>
          </cell>
        </row>
        <row r="1377">
          <cell r="A1377" t="str">
            <v>AMT_OUTST_LESS_RETIRE</v>
          </cell>
        </row>
        <row r="1378">
          <cell r="A1378" t="str">
            <v>CURRENT_OUTSTANDING</v>
          </cell>
        </row>
        <row r="1379">
          <cell r="A1379" t="str">
            <v>CURRENT_OUTSTANDING_CHANGE</v>
          </cell>
        </row>
        <row r="1380">
          <cell r="A1380" t="str">
            <v>INTEREST_EXPENSE</v>
          </cell>
        </row>
        <row r="1381">
          <cell r="A1381" t="str">
            <v>ACCRUED_INTEREST</v>
          </cell>
        </row>
        <row r="1382">
          <cell r="A1382" t="str">
            <v>INTEREST_PAYMENT</v>
          </cell>
        </row>
        <row r="1383">
          <cell r="A1383" t="str">
            <v>SE_PAYMENT</v>
          </cell>
        </row>
        <row r="1384">
          <cell r="A1384" t="str">
            <v>SE_END_BAL</v>
          </cell>
        </row>
        <row r="1385">
          <cell r="A1385" t="str">
            <v>SE_AMORT</v>
          </cell>
        </row>
        <row r="1386">
          <cell r="A1386" t="str">
            <v>SINK_PAYMENT</v>
          </cell>
        </row>
        <row r="1387">
          <cell r="A1387" t="str">
            <v>PART_RED_AMOUNT</v>
          </cell>
        </row>
        <row r="1388">
          <cell r="A1388" t="str">
            <v>EARLY_RETIREMENT</v>
          </cell>
        </row>
        <row r="1389">
          <cell r="A1389" t="str">
            <v>NORMAL_MATURITY</v>
          </cell>
        </row>
        <row r="1390">
          <cell r="A1390" t="str">
            <v>IS_DISCOUNT_AMORT</v>
          </cell>
        </row>
        <row r="1391">
          <cell r="A1391" t="str">
            <v>IS_PREMIUM_AMORT</v>
          </cell>
        </row>
        <row r="1392">
          <cell r="A1392" t="str">
            <v>IS_DISCOUNT_END_BAL</v>
          </cell>
        </row>
        <row r="1393">
          <cell r="A1393" t="str">
            <v>IS_PREMIUM_END_BAL</v>
          </cell>
        </row>
        <row r="1394">
          <cell r="A1394" t="str">
            <v>CF_INT_UPON_ISSUE</v>
          </cell>
        </row>
        <row r="1395">
          <cell r="A1395" t="str">
            <v>AMOUNT_ISSUED</v>
          </cell>
        </row>
        <row r="1396">
          <cell r="A1396" t="str">
            <v>CF_DISCOUNT_PAYMENT</v>
          </cell>
        </row>
        <row r="1397">
          <cell r="A1397" t="str">
            <v>CF_PREMIUM_PAYMENT</v>
          </cell>
        </row>
        <row r="1398">
          <cell r="A1398" t="str">
            <v>IS_DISCOUNT_AMORT_BASE</v>
          </cell>
        </row>
        <row r="1399">
          <cell r="A1399" t="str">
            <v>IS_PREMIUM_AMORT_BASE</v>
          </cell>
        </row>
        <row r="1400">
          <cell r="A1400" t="str">
            <v>IS_DISCOUNT_AMORT_WRITEOFF</v>
          </cell>
        </row>
        <row r="1401">
          <cell r="A1401" t="str">
            <v>IS_PREMIUM_AMORT_WRITEOFF</v>
          </cell>
        </row>
        <row r="1402">
          <cell r="A1402" t="str">
            <v>AMT_OUTST_LESS_RETIRE</v>
          </cell>
        </row>
        <row r="1403">
          <cell r="A1403" t="str">
            <v>CURRENT_OUTSTANDING</v>
          </cell>
        </row>
        <row r="1404">
          <cell r="A1404" t="str">
            <v>CURRENT_OUTSTANDING_CHANGE</v>
          </cell>
        </row>
        <row r="1405">
          <cell r="A1405" t="str">
            <v>INTEREST_EXPENSE</v>
          </cell>
        </row>
        <row r="1406">
          <cell r="A1406" t="str">
            <v>ACCRUED_INTEREST</v>
          </cell>
        </row>
        <row r="1407">
          <cell r="A1407" t="str">
            <v>INTEREST_PAYMENT</v>
          </cell>
        </row>
        <row r="1408">
          <cell r="A1408" t="str">
            <v>SE_PAYMENT</v>
          </cell>
        </row>
        <row r="1409">
          <cell r="A1409" t="str">
            <v>SE_END_BAL</v>
          </cell>
        </row>
        <row r="1410">
          <cell r="A1410" t="str">
            <v>SE_AMORT</v>
          </cell>
        </row>
        <row r="1411">
          <cell r="A1411" t="str">
            <v>SINK_PAYMENT</v>
          </cell>
        </row>
        <row r="1412">
          <cell r="A1412" t="str">
            <v>PART_RED_AMOUNT</v>
          </cell>
        </row>
        <row r="1413">
          <cell r="A1413" t="str">
            <v>EARLY_RETIREMENT</v>
          </cell>
        </row>
        <row r="1414">
          <cell r="A1414" t="str">
            <v>NORMAL_MATURITY</v>
          </cell>
        </row>
        <row r="1415">
          <cell r="A1415" t="str">
            <v>IS_DISCOUNT_AMORT</v>
          </cell>
        </row>
        <row r="1416">
          <cell r="A1416" t="str">
            <v>IS_PREMIUM_AMORT</v>
          </cell>
        </row>
        <row r="1417">
          <cell r="A1417" t="str">
            <v>IS_DISCOUNT_END_BAL</v>
          </cell>
        </row>
        <row r="1418">
          <cell r="A1418" t="str">
            <v>IS_PREMIUM_END_BAL</v>
          </cell>
        </row>
        <row r="1419">
          <cell r="A1419" t="str">
            <v>CF_INT_UPON_ISSUE</v>
          </cell>
        </row>
        <row r="1420">
          <cell r="A1420" t="str">
            <v>AMOUNT_ISSUED</v>
          </cell>
        </row>
        <row r="1421">
          <cell r="A1421" t="str">
            <v>CF_DISCOUNT_PAYMENT</v>
          </cell>
        </row>
        <row r="1422">
          <cell r="A1422" t="str">
            <v>CF_PREMIUM_PAYMENT</v>
          </cell>
        </row>
        <row r="1423">
          <cell r="A1423" t="str">
            <v>IS_DISCOUNT_AMORT_BASE</v>
          </cell>
        </row>
        <row r="1424">
          <cell r="A1424" t="str">
            <v>IS_PREMIUM_AMORT_BASE</v>
          </cell>
        </row>
        <row r="1425">
          <cell r="A1425" t="str">
            <v>IS_DISCOUNT_AMORT_WRITEOFF</v>
          </cell>
        </row>
        <row r="1426">
          <cell r="A1426" t="str">
            <v>IS_PREMIUM_AMORT_WRITEOFF</v>
          </cell>
        </row>
        <row r="1427">
          <cell r="A1427" t="str">
            <v>AMT_OUTST_LESS_RETIRE</v>
          </cell>
        </row>
        <row r="1428">
          <cell r="A1428" t="str">
            <v>CURRENT_OUTSTANDING</v>
          </cell>
        </row>
        <row r="1429">
          <cell r="A1429" t="str">
            <v>CURRENT_OUTSTANDING_CHANGE</v>
          </cell>
        </row>
        <row r="1430">
          <cell r="A1430" t="str">
            <v>INTEREST_EXPENSE</v>
          </cell>
        </row>
        <row r="1431">
          <cell r="A1431" t="str">
            <v>ACCRUED_INTEREST</v>
          </cell>
        </row>
        <row r="1432">
          <cell r="A1432" t="str">
            <v>INTEREST_PAYMENT</v>
          </cell>
        </row>
        <row r="1433">
          <cell r="A1433" t="str">
            <v>SE_PAYMENT</v>
          </cell>
        </row>
        <row r="1434">
          <cell r="A1434" t="str">
            <v>SE_END_BAL</v>
          </cell>
        </row>
        <row r="1435">
          <cell r="A1435" t="str">
            <v>SE_AMORT</v>
          </cell>
        </row>
        <row r="1436">
          <cell r="A1436" t="str">
            <v>SINK_PAYMENT</v>
          </cell>
        </row>
        <row r="1437">
          <cell r="A1437" t="str">
            <v>PART_RED_AMOUNT</v>
          </cell>
        </row>
        <row r="1438">
          <cell r="A1438" t="str">
            <v>EARLY_RETIREMENT</v>
          </cell>
        </row>
        <row r="1439">
          <cell r="A1439" t="str">
            <v>NORMAL_MATURITY</v>
          </cell>
        </row>
        <row r="1440">
          <cell r="A1440" t="str">
            <v>IS_DISCOUNT_AMORT</v>
          </cell>
        </row>
        <row r="1441">
          <cell r="A1441" t="str">
            <v>IS_PREMIUM_AMORT</v>
          </cell>
        </row>
        <row r="1442">
          <cell r="A1442" t="str">
            <v>IS_DISCOUNT_END_BAL</v>
          </cell>
        </row>
        <row r="1443">
          <cell r="A1443" t="str">
            <v>IS_PREMIUM_END_BAL</v>
          </cell>
        </row>
        <row r="1444">
          <cell r="A1444" t="str">
            <v>CF_INT_UPON_ISSUE</v>
          </cell>
        </row>
        <row r="1445">
          <cell r="A1445" t="str">
            <v>AMOUNT_ISSUED</v>
          </cell>
        </row>
        <row r="1446">
          <cell r="A1446" t="str">
            <v>CF_DISCOUNT_PAYMENT</v>
          </cell>
        </row>
        <row r="1447">
          <cell r="A1447" t="str">
            <v>CF_PREMIUM_PAYMENT</v>
          </cell>
        </row>
        <row r="1448">
          <cell r="A1448" t="str">
            <v>IS_DISCOUNT_AMORT_BASE</v>
          </cell>
        </row>
        <row r="1449">
          <cell r="A1449" t="str">
            <v>IS_PREMIUM_AMORT_BASE</v>
          </cell>
        </row>
        <row r="1450">
          <cell r="A1450" t="str">
            <v>IS_DISCOUNT_AMORT_WRITEOFF</v>
          </cell>
        </row>
        <row r="1451">
          <cell r="A1451" t="str">
            <v>IS_PREMIUM_AMORT_WRITEOFF</v>
          </cell>
        </row>
        <row r="1452">
          <cell r="A1452" t="str">
            <v>AMT_OUTST_LESS_RETIRE</v>
          </cell>
        </row>
        <row r="1453">
          <cell r="A1453" t="str">
            <v>CURRENT_OUTSTANDING</v>
          </cell>
        </row>
        <row r="1454">
          <cell r="A1454" t="str">
            <v>CURRENT_OUTSTANDING_CHANGE</v>
          </cell>
        </row>
        <row r="1455">
          <cell r="A1455" t="str">
            <v>INTEREST_EXPENSE</v>
          </cell>
        </row>
        <row r="1456">
          <cell r="A1456" t="str">
            <v>ACCRUED_INTEREST</v>
          </cell>
        </row>
        <row r="1457">
          <cell r="A1457" t="str">
            <v>INTEREST_PAYMENT</v>
          </cell>
        </row>
        <row r="1458">
          <cell r="A1458" t="str">
            <v>SE_PAYMENT</v>
          </cell>
        </row>
        <row r="1459">
          <cell r="A1459" t="str">
            <v>SE_END_BAL</v>
          </cell>
        </row>
        <row r="1460">
          <cell r="A1460" t="str">
            <v>SE_AMORT</v>
          </cell>
        </row>
        <row r="1461">
          <cell r="A1461" t="str">
            <v>SINK_PAYMENT</v>
          </cell>
        </row>
        <row r="1462">
          <cell r="A1462" t="str">
            <v>PART_RED_AMOUNT</v>
          </cell>
        </row>
        <row r="1463">
          <cell r="A1463" t="str">
            <v>EARLY_RETIREMENT</v>
          </cell>
        </row>
        <row r="1464">
          <cell r="A1464" t="str">
            <v>NORMAL_MATURITY</v>
          </cell>
        </row>
        <row r="1465">
          <cell r="A1465" t="str">
            <v>IS_DISCOUNT_AMORT</v>
          </cell>
        </row>
        <row r="1466">
          <cell r="A1466" t="str">
            <v>IS_PREMIUM_AMORT</v>
          </cell>
        </row>
        <row r="1467">
          <cell r="A1467" t="str">
            <v>IS_DISCOUNT_END_BAL</v>
          </cell>
        </row>
        <row r="1468">
          <cell r="A1468" t="str">
            <v>IS_PREMIUM_END_BAL</v>
          </cell>
        </row>
        <row r="1469">
          <cell r="A1469" t="str">
            <v>CF_INT_UPON_ISSUE</v>
          </cell>
        </row>
        <row r="1470">
          <cell r="A1470" t="str">
            <v>AMOUNT_ISSUED</v>
          </cell>
        </row>
        <row r="1471">
          <cell r="A1471" t="str">
            <v>CF_DISCOUNT_PAYMENT</v>
          </cell>
        </row>
        <row r="1472">
          <cell r="A1472" t="str">
            <v>CF_PREMIUM_PAYMENT</v>
          </cell>
        </row>
        <row r="1473">
          <cell r="A1473" t="str">
            <v>IS_DISCOUNT_AMORT_BASE</v>
          </cell>
        </row>
        <row r="1474">
          <cell r="A1474" t="str">
            <v>IS_PREMIUM_AMORT_BASE</v>
          </cell>
        </row>
        <row r="1475">
          <cell r="A1475" t="str">
            <v>IS_DISCOUNT_AMORT_WRITEOFF</v>
          </cell>
        </row>
        <row r="1476">
          <cell r="A1476" t="str">
            <v>IS_PREMIUM_AMORT_WRITEOFF</v>
          </cell>
        </row>
        <row r="1477">
          <cell r="A1477" t="str">
            <v>AMT_OUTST_LESS_RETIRE</v>
          </cell>
        </row>
        <row r="1478">
          <cell r="A1478" t="str">
            <v>CURRENT_OUTSTANDING</v>
          </cell>
        </row>
        <row r="1479">
          <cell r="A1479" t="str">
            <v>CURRENT_OUTSTANDING_CHANGE</v>
          </cell>
        </row>
        <row r="1480">
          <cell r="A1480" t="str">
            <v>INTEREST_EXPENSE</v>
          </cell>
        </row>
        <row r="1481">
          <cell r="A1481" t="str">
            <v>ACCRUED_INTEREST</v>
          </cell>
        </row>
        <row r="1482">
          <cell r="A1482" t="str">
            <v>INTEREST_PAYMENT</v>
          </cell>
        </row>
        <row r="1483">
          <cell r="A1483" t="str">
            <v>SE_PAYMENT</v>
          </cell>
        </row>
        <row r="1484">
          <cell r="A1484" t="str">
            <v>SE_END_BAL</v>
          </cell>
        </row>
        <row r="1485">
          <cell r="A1485" t="str">
            <v>SE_AMORT</v>
          </cell>
        </row>
        <row r="1486">
          <cell r="A1486" t="str">
            <v>SINK_PAYMENT</v>
          </cell>
        </row>
        <row r="1487">
          <cell r="A1487" t="str">
            <v>PART_RED_AMOUNT</v>
          </cell>
        </row>
        <row r="1488">
          <cell r="A1488" t="str">
            <v>EARLY_RETIREMENT</v>
          </cell>
        </row>
        <row r="1489">
          <cell r="A1489" t="str">
            <v>NORMAL_MATURITY</v>
          </cell>
        </row>
        <row r="1490">
          <cell r="A1490" t="str">
            <v>IS_DISCOUNT_AMORT</v>
          </cell>
        </row>
        <row r="1491">
          <cell r="A1491" t="str">
            <v>IS_PREMIUM_AMORT</v>
          </cell>
        </row>
        <row r="1492">
          <cell r="A1492" t="str">
            <v>IS_DISCOUNT_END_BAL</v>
          </cell>
        </row>
        <row r="1493">
          <cell r="A1493" t="str">
            <v>IS_PREMIUM_END_BAL</v>
          </cell>
        </row>
        <row r="1494">
          <cell r="A1494" t="str">
            <v>CF_INT_UPON_ISSUE</v>
          </cell>
        </row>
        <row r="1495">
          <cell r="A1495" t="str">
            <v>AMOUNT_ISSUED</v>
          </cell>
        </row>
        <row r="1496">
          <cell r="A1496" t="str">
            <v>CF_DISCOUNT_PAYMENT</v>
          </cell>
        </row>
        <row r="1497">
          <cell r="A1497" t="str">
            <v>CF_PREMIUM_PAYMENT</v>
          </cell>
        </row>
        <row r="1498">
          <cell r="A1498" t="str">
            <v>IS_DISCOUNT_AMORT_BASE</v>
          </cell>
        </row>
        <row r="1499">
          <cell r="A1499" t="str">
            <v>IS_PREMIUM_AMORT_BASE</v>
          </cell>
        </row>
        <row r="1500">
          <cell r="A1500" t="str">
            <v>IS_DISCOUNT_AMORT_WRITEOFF</v>
          </cell>
        </row>
        <row r="1501">
          <cell r="A1501" t="str">
            <v>IS_PREMIUM_AMORT_WRITEOFF</v>
          </cell>
        </row>
        <row r="1502">
          <cell r="A1502" t="str">
            <v>AMT_OUTST_LESS_RETIRE</v>
          </cell>
        </row>
        <row r="1503">
          <cell r="A1503" t="str">
            <v>CURRENT_OUTSTANDING</v>
          </cell>
        </row>
        <row r="1504">
          <cell r="A1504" t="str">
            <v>CURRENT_OUTSTANDING_CHANGE</v>
          </cell>
        </row>
        <row r="1505">
          <cell r="A1505" t="str">
            <v>INTEREST_EXPENSE</v>
          </cell>
        </row>
        <row r="1506">
          <cell r="A1506" t="str">
            <v>ACCRUED_INTEREST</v>
          </cell>
        </row>
        <row r="1507">
          <cell r="A1507" t="str">
            <v>INTEREST_PAYMENT</v>
          </cell>
        </row>
        <row r="1508">
          <cell r="A1508" t="str">
            <v>SE_PAYMENT</v>
          </cell>
        </row>
        <row r="1509">
          <cell r="A1509" t="str">
            <v>SE_END_BAL</v>
          </cell>
        </row>
        <row r="1510">
          <cell r="A1510" t="str">
            <v>SE_AMORT</v>
          </cell>
        </row>
        <row r="1511">
          <cell r="A1511" t="str">
            <v>SINK_PAYMENT</v>
          </cell>
        </row>
        <row r="1512">
          <cell r="A1512" t="str">
            <v>PART_RED_AMOUNT</v>
          </cell>
        </row>
        <row r="1513">
          <cell r="A1513" t="str">
            <v>EARLY_RETIREMENT</v>
          </cell>
        </row>
        <row r="1514">
          <cell r="A1514" t="str">
            <v>NORMAL_MATURITY</v>
          </cell>
        </row>
        <row r="1515">
          <cell r="A1515" t="str">
            <v>IS_DISCOUNT_AMORT</v>
          </cell>
        </row>
        <row r="1516">
          <cell r="A1516" t="str">
            <v>IS_PREMIUM_AMORT</v>
          </cell>
        </row>
        <row r="1517">
          <cell r="A1517" t="str">
            <v>IS_DISCOUNT_END_BAL</v>
          </cell>
        </row>
        <row r="1518">
          <cell r="A1518" t="str">
            <v>IS_PREMIUM_END_BAL</v>
          </cell>
        </row>
        <row r="1519">
          <cell r="A1519" t="str">
            <v>CF_INT_UPON_ISSUE</v>
          </cell>
        </row>
        <row r="1520">
          <cell r="A1520" t="str">
            <v>AMOUNT_ISSUED</v>
          </cell>
        </row>
        <row r="1521">
          <cell r="A1521" t="str">
            <v>CF_DISCOUNT_PAYMENT</v>
          </cell>
        </row>
        <row r="1522">
          <cell r="A1522" t="str">
            <v>CF_PREMIUM_PAYMENT</v>
          </cell>
        </row>
        <row r="1523">
          <cell r="A1523" t="str">
            <v>IS_DISCOUNT_AMORT_BASE</v>
          </cell>
        </row>
        <row r="1524">
          <cell r="A1524" t="str">
            <v>IS_PREMIUM_AMORT_BASE</v>
          </cell>
        </row>
        <row r="1525">
          <cell r="A1525" t="str">
            <v>IS_DISCOUNT_AMORT_WRITEOFF</v>
          </cell>
        </row>
        <row r="1526">
          <cell r="A1526" t="str">
            <v>IS_PREMIUM_AMORT_WRITEOFF</v>
          </cell>
        </row>
        <row r="1527">
          <cell r="A1527" t="str">
            <v>AMT_OUTST_LESS_RETIRE</v>
          </cell>
        </row>
        <row r="1528">
          <cell r="A1528" t="str">
            <v>CURRENT_OUTSTANDING</v>
          </cell>
        </row>
        <row r="1529">
          <cell r="A1529" t="str">
            <v>CURRENT_OUTSTANDING_CHANGE</v>
          </cell>
        </row>
        <row r="1530">
          <cell r="A1530" t="str">
            <v>INTEREST_EXPENSE</v>
          </cell>
        </row>
        <row r="1531">
          <cell r="A1531" t="str">
            <v>ACCRUED_INTEREST</v>
          </cell>
        </row>
        <row r="1532">
          <cell r="A1532" t="str">
            <v>INTEREST_PAYMENT</v>
          </cell>
        </row>
        <row r="1533">
          <cell r="A1533" t="str">
            <v>SE_PAYMENT</v>
          </cell>
        </row>
        <row r="1534">
          <cell r="A1534" t="str">
            <v>SE_END_BAL</v>
          </cell>
        </row>
        <row r="1535">
          <cell r="A1535" t="str">
            <v>SE_AMORT</v>
          </cell>
        </row>
        <row r="1536">
          <cell r="A1536" t="str">
            <v>SINK_PAYMENT</v>
          </cell>
        </row>
        <row r="1537">
          <cell r="A1537" t="str">
            <v>PART_RED_AMOUNT</v>
          </cell>
        </row>
        <row r="1538">
          <cell r="A1538" t="str">
            <v>EARLY_RETIREMENT</v>
          </cell>
        </row>
        <row r="1539">
          <cell r="A1539" t="str">
            <v>NORMAL_MATURITY</v>
          </cell>
        </row>
        <row r="1540">
          <cell r="A1540" t="str">
            <v>IS_DISCOUNT_AMORT</v>
          </cell>
        </row>
        <row r="1541">
          <cell r="A1541" t="str">
            <v>IS_PREMIUM_AMORT</v>
          </cell>
        </row>
        <row r="1542">
          <cell r="A1542" t="str">
            <v>IS_DISCOUNT_END_BAL</v>
          </cell>
        </row>
        <row r="1543">
          <cell r="A1543" t="str">
            <v>IS_PREMIUM_END_BAL</v>
          </cell>
        </row>
        <row r="1544">
          <cell r="A1544" t="str">
            <v>CF_INT_UPON_ISSUE</v>
          </cell>
        </row>
        <row r="1545">
          <cell r="A1545" t="str">
            <v>AMOUNT_ISSUED</v>
          </cell>
        </row>
        <row r="1546">
          <cell r="A1546" t="str">
            <v>CF_DISCOUNT_PAYMENT</v>
          </cell>
        </row>
        <row r="1547">
          <cell r="A1547" t="str">
            <v>CF_PREMIUM_PAYMENT</v>
          </cell>
        </row>
        <row r="1548">
          <cell r="A1548" t="str">
            <v>IS_DISCOUNT_AMORT_BASE</v>
          </cell>
        </row>
        <row r="1549">
          <cell r="A1549" t="str">
            <v>IS_PREMIUM_AMORT_BASE</v>
          </cell>
        </row>
        <row r="1550">
          <cell r="A1550" t="str">
            <v>IS_DISCOUNT_AMORT_WRITEOFF</v>
          </cell>
        </row>
        <row r="1551">
          <cell r="A1551" t="str">
            <v>IS_PREMIUM_AMORT_WRITEOFF</v>
          </cell>
        </row>
        <row r="1552">
          <cell r="A1552" t="str">
            <v>AMT_OUTST_LESS_RETIRE</v>
          </cell>
        </row>
        <row r="1553">
          <cell r="A1553" t="str">
            <v>CURRENT_OUTSTANDING</v>
          </cell>
        </row>
        <row r="1554">
          <cell r="A1554" t="str">
            <v>CURRENT_OUTSTANDING_CHANGE</v>
          </cell>
        </row>
        <row r="1555">
          <cell r="A1555" t="str">
            <v>INTEREST_EXPENSE</v>
          </cell>
        </row>
        <row r="1556">
          <cell r="A1556" t="str">
            <v>ACCRUED_INTEREST</v>
          </cell>
        </row>
        <row r="1557">
          <cell r="A1557" t="str">
            <v>INTEREST_PAYMENT</v>
          </cell>
        </row>
        <row r="1558">
          <cell r="A1558" t="str">
            <v>SE_PAYMENT</v>
          </cell>
        </row>
        <row r="1559">
          <cell r="A1559" t="str">
            <v>SE_END_BAL</v>
          </cell>
        </row>
        <row r="1560">
          <cell r="A1560" t="str">
            <v>SE_AMORT</v>
          </cell>
        </row>
        <row r="1561">
          <cell r="A1561" t="str">
            <v>SINK_PAYMENT</v>
          </cell>
        </row>
        <row r="1562">
          <cell r="A1562" t="str">
            <v>PART_RED_AMOUNT</v>
          </cell>
        </row>
        <row r="1563">
          <cell r="A1563" t="str">
            <v>EARLY_RETIREMENT</v>
          </cell>
        </row>
        <row r="1564">
          <cell r="A1564" t="str">
            <v>NORMAL_MATURITY</v>
          </cell>
        </row>
        <row r="1565">
          <cell r="A1565" t="str">
            <v>IS_DISCOUNT_AMORT</v>
          </cell>
        </row>
        <row r="1566">
          <cell r="A1566" t="str">
            <v>IS_PREMIUM_AMORT</v>
          </cell>
        </row>
        <row r="1567">
          <cell r="A1567" t="str">
            <v>IS_DISCOUNT_END_BAL</v>
          </cell>
        </row>
        <row r="1568">
          <cell r="A1568" t="str">
            <v>IS_PREMIUM_END_BAL</v>
          </cell>
        </row>
        <row r="1569">
          <cell r="A1569" t="str">
            <v>CF_INT_UPON_ISSUE</v>
          </cell>
        </row>
        <row r="1570">
          <cell r="A1570" t="str">
            <v>AMOUNT_ISSUED</v>
          </cell>
        </row>
        <row r="1571">
          <cell r="A1571" t="str">
            <v>CF_DISCOUNT_PAYMENT</v>
          </cell>
        </row>
        <row r="1572">
          <cell r="A1572" t="str">
            <v>CF_PREMIUM_PAYMENT</v>
          </cell>
        </row>
        <row r="1573">
          <cell r="A1573" t="str">
            <v>IS_DISCOUNT_AMORT_BASE</v>
          </cell>
        </row>
        <row r="1574">
          <cell r="A1574" t="str">
            <v>IS_PREMIUM_AMORT_BASE</v>
          </cell>
        </row>
        <row r="1575">
          <cell r="A1575" t="str">
            <v>IS_DISCOUNT_AMORT_WRITEOFF</v>
          </cell>
        </row>
        <row r="1576">
          <cell r="A1576" t="str">
            <v>IS_PREMIUM_AMORT_WRITEOFF</v>
          </cell>
        </row>
        <row r="1577">
          <cell r="A1577" t="str">
            <v>AMT_OUTST_LESS_RETIRE</v>
          </cell>
        </row>
        <row r="1578">
          <cell r="A1578" t="str">
            <v>CURRENT_OUTSTANDING</v>
          </cell>
        </row>
        <row r="1579">
          <cell r="A1579" t="str">
            <v>CURRENT_OUTSTANDING_CHANGE</v>
          </cell>
        </row>
        <row r="1580">
          <cell r="A1580" t="str">
            <v>INTEREST_EXPENSE</v>
          </cell>
        </row>
        <row r="1581">
          <cell r="A1581" t="str">
            <v>ACCRUED_INTEREST</v>
          </cell>
        </row>
        <row r="1582">
          <cell r="A1582" t="str">
            <v>INTEREST_PAYMENT</v>
          </cell>
        </row>
        <row r="1583">
          <cell r="A1583" t="str">
            <v>SE_PAYMENT</v>
          </cell>
        </row>
        <row r="1584">
          <cell r="A1584" t="str">
            <v>SE_END_BAL</v>
          </cell>
        </row>
        <row r="1585">
          <cell r="A1585" t="str">
            <v>SE_AMORT</v>
          </cell>
        </row>
        <row r="1586">
          <cell r="A1586" t="str">
            <v>SINK_PAYMENT</v>
          </cell>
        </row>
        <row r="1587">
          <cell r="A1587" t="str">
            <v>PART_RED_AMOUNT</v>
          </cell>
        </row>
        <row r="1588">
          <cell r="A1588" t="str">
            <v>EARLY_RETIREMENT</v>
          </cell>
        </row>
        <row r="1589">
          <cell r="A1589" t="str">
            <v>NORMAL_MATURITY</v>
          </cell>
        </row>
        <row r="1590">
          <cell r="A1590" t="str">
            <v>IS_DISCOUNT_AMORT</v>
          </cell>
        </row>
        <row r="1591">
          <cell r="A1591" t="str">
            <v>IS_PREMIUM_AMORT</v>
          </cell>
        </row>
        <row r="1592">
          <cell r="A1592" t="str">
            <v>IS_DISCOUNT_END_BAL</v>
          </cell>
        </row>
        <row r="1593">
          <cell r="A1593" t="str">
            <v>IS_PREMIUM_END_BAL</v>
          </cell>
        </row>
        <row r="1594">
          <cell r="A1594" t="str">
            <v>CF_INT_UPON_ISSUE</v>
          </cell>
        </row>
        <row r="1595">
          <cell r="A1595" t="str">
            <v>AMOUNT_ISSUED</v>
          </cell>
        </row>
        <row r="1596">
          <cell r="A1596" t="str">
            <v>CF_DISCOUNT_PAYMENT</v>
          </cell>
        </row>
        <row r="1597">
          <cell r="A1597" t="str">
            <v>CF_PREMIUM_PAYMENT</v>
          </cell>
        </row>
        <row r="1598">
          <cell r="A1598" t="str">
            <v>IS_DISCOUNT_AMORT_BASE</v>
          </cell>
        </row>
        <row r="1599">
          <cell r="A1599" t="str">
            <v>IS_PREMIUM_AMORT_BASE</v>
          </cell>
        </row>
        <row r="1600">
          <cell r="A1600" t="str">
            <v>IS_DISCOUNT_AMORT_WRITEOFF</v>
          </cell>
        </row>
        <row r="1601">
          <cell r="A1601" t="str">
            <v>IS_PREMIUM_AMORT_WRITEOFF</v>
          </cell>
        </row>
        <row r="1602">
          <cell r="A1602" t="str">
            <v>AMT_OUTST_LESS_RETIRE</v>
          </cell>
        </row>
        <row r="1603">
          <cell r="A1603" t="str">
            <v>CURRENT_OUTSTANDING</v>
          </cell>
        </row>
        <row r="1604">
          <cell r="A1604" t="str">
            <v>CURRENT_OUTSTANDING_CHANGE</v>
          </cell>
        </row>
        <row r="1605">
          <cell r="A1605" t="str">
            <v>INTEREST_EXPENSE</v>
          </cell>
        </row>
        <row r="1606">
          <cell r="A1606" t="str">
            <v>ACCRUED_INTEREST</v>
          </cell>
        </row>
        <row r="1607">
          <cell r="A1607" t="str">
            <v>INTEREST_PAYMENT</v>
          </cell>
        </row>
        <row r="1608">
          <cell r="A1608" t="str">
            <v>SE_PAYMENT</v>
          </cell>
        </row>
        <row r="1609">
          <cell r="A1609" t="str">
            <v>SE_END_BAL</v>
          </cell>
        </row>
        <row r="1610">
          <cell r="A1610" t="str">
            <v>SE_AMORT</v>
          </cell>
        </row>
        <row r="1611">
          <cell r="A1611" t="str">
            <v>SINK_PAYMENT</v>
          </cell>
        </row>
        <row r="1612">
          <cell r="A1612" t="str">
            <v>PART_RED_AMOUNT</v>
          </cell>
        </row>
        <row r="1613">
          <cell r="A1613" t="str">
            <v>EARLY_RETIREMENT</v>
          </cell>
        </row>
        <row r="1614">
          <cell r="A1614" t="str">
            <v>NORMAL_MATURITY</v>
          </cell>
        </row>
        <row r="1615">
          <cell r="A1615" t="str">
            <v>IS_DISCOUNT_AMORT</v>
          </cell>
        </row>
        <row r="1616">
          <cell r="A1616" t="str">
            <v>IS_PREMIUM_AMORT</v>
          </cell>
        </row>
        <row r="1617">
          <cell r="A1617" t="str">
            <v>IS_DISCOUNT_END_BAL</v>
          </cell>
        </row>
        <row r="1618">
          <cell r="A1618" t="str">
            <v>IS_PREMIUM_END_BAL</v>
          </cell>
        </row>
        <row r="1619">
          <cell r="A1619" t="str">
            <v>CF_INT_UPON_ISSUE</v>
          </cell>
        </row>
        <row r="1620">
          <cell r="A1620" t="str">
            <v>AMOUNT_ISSUED</v>
          </cell>
        </row>
        <row r="1621">
          <cell r="A1621" t="str">
            <v>CF_DISCOUNT_PAYMENT</v>
          </cell>
        </row>
        <row r="1622">
          <cell r="A1622" t="str">
            <v>CF_PREMIUM_PAYMENT</v>
          </cell>
        </row>
        <row r="1623">
          <cell r="A1623" t="str">
            <v>IS_DISCOUNT_AMORT_BASE</v>
          </cell>
        </row>
        <row r="1624">
          <cell r="A1624" t="str">
            <v>IS_PREMIUM_AMORT_BASE</v>
          </cell>
        </row>
        <row r="1625">
          <cell r="A1625" t="str">
            <v>IS_DISCOUNT_AMORT_WRITEOFF</v>
          </cell>
        </row>
        <row r="1626">
          <cell r="A1626" t="str">
            <v>IS_PREMIUM_AMORT_WRITEOFF</v>
          </cell>
        </row>
        <row r="1627">
          <cell r="A1627" t="str">
            <v>AMT_OUTST_LESS_RETIRE</v>
          </cell>
        </row>
        <row r="1628">
          <cell r="A1628" t="str">
            <v>CURRENT_OUTSTANDING</v>
          </cell>
        </row>
        <row r="1629">
          <cell r="A1629" t="str">
            <v>CURRENT_OUTSTANDING_CHANGE</v>
          </cell>
        </row>
        <row r="1630">
          <cell r="A1630" t="str">
            <v>INTEREST_EXPENSE</v>
          </cell>
        </row>
        <row r="1631">
          <cell r="A1631" t="str">
            <v>ACCRUED_INTEREST</v>
          </cell>
        </row>
        <row r="1632">
          <cell r="A1632" t="str">
            <v>INTEREST_PAYMENT</v>
          </cell>
        </row>
        <row r="1633">
          <cell r="A1633" t="str">
            <v>SE_PAYMENT</v>
          </cell>
        </row>
        <row r="1634">
          <cell r="A1634" t="str">
            <v>SE_END_BAL</v>
          </cell>
        </row>
        <row r="1635">
          <cell r="A1635" t="str">
            <v>SE_AMORT</v>
          </cell>
        </row>
        <row r="1636">
          <cell r="A1636" t="str">
            <v>SINK_PAYMENT</v>
          </cell>
        </row>
        <row r="1637">
          <cell r="A1637" t="str">
            <v>PART_RED_AMOUNT</v>
          </cell>
        </row>
        <row r="1638">
          <cell r="A1638" t="str">
            <v>EARLY_RETIREMENT</v>
          </cell>
        </row>
        <row r="1639">
          <cell r="A1639" t="str">
            <v>NORMAL_MATURITY</v>
          </cell>
        </row>
        <row r="1640">
          <cell r="A1640" t="str">
            <v>IS_DISCOUNT_AMORT</v>
          </cell>
        </row>
        <row r="1641">
          <cell r="A1641" t="str">
            <v>IS_PREMIUM_AMORT</v>
          </cell>
        </row>
        <row r="1642">
          <cell r="A1642" t="str">
            <v>IS_DISCOUNT_END_BAL</v>
          </cell>
        </row>
        <row r="1643">
          <cell r="A1643" t="str">
            <v>IS_PREMIUM_END_BAL</v>
          </cell>
        </row>
        <row r="1644">
          <cell r="A1644" t="str">
            <v>CF_INT_UPON_ISSUE</v>
          </cell>
        </row>
        <row r="1645">
          <cell r="A1645" t="str">
            <v>AMOUNT_ISSUED</v>
          </cell>
        </row>
        <row r="1646">
          <cell r="A1646" t="str">
            <v>CF_DISCOUNT_PAYMENT</v>
          </cell>
        </row>
        <row r="1647">
          <cell r="A1647" t="str">
            <v>CF_PREMIUM_PAYMENT</v>
          </cell>
        </row>
        <row r="1648">
          <cell r="A1648" t="str">
            <v>IS_DISCOUNT_AMORT_BASE</v>
          </cell>
        </row>
        <row r="1649">
          <cell r="A1649" t="str">
            <v>IS_PREMIUM_AMORT_BASE</v>
          </cell>
        </row>
        <row r="1650">
          <cell r="A1650" t="str">
            <v>IS_DISCOUNT_AMORT_WRITEOFF</v>
          </cell>
        </row>
        <row r="1651">
          <cell r="A1651" t="str">
            <v>IS_PREMIUM_AMORT_WRITEOFF</v>
          </cell>
        </row>
        <row r="1652">
          <cell r="A1652" t="str">
            <v>AMT_OUTST_LESS_RETIRE</v>
          </cell>
        </row>
        <row r="1653">
          <cell r="A1653" t="str">
            <v>CURRENT_OUTSTANDING</v>
          </cell>
        </row>
        <row r="1654">
          <cell r="A1654" t="str">
            <v>CURRENT_OUTSTANDING_CHANGE</v>
          </cell>
        </row>
        <row r="1655">
          <cell r="A1655" t="str">
            <v>INTEREST_EXPENSE</v>
          </cell>
        </row>
        <row r="1656">
          <cell r="A1656" t="str">
            <v>ACCRUED_INTEREST</v>
          </cell>
        </row>
        <row r="1657">
          <cell r="A1657" t="str">
            <v>INTEREST_PAYMENT</v>
          </cell>
        </row>
        <row r="1658">
          <cell r="A1658" t="str">
            <v>SE_PAYMENT</v>
          </cell>
        </row>
        <row r="1659">
          <cell r="A1659" t="str">
            <v>SE_END_BAL</v>
          </cell>
        </row>
        <row r="1660">
          <cell r="A1660" t="str">
            <v>SE_AMORT</v>
          </cell>
        </row>
        <row r="1661">
          <cell r="A1661" t="str">
            <v>SINK_PAYMENT</v>
          </cell>
        </row>
        <row r="1662">
          <cell r="A1662" t="str">
            <v>PART_RED_AMOUNT</v>
          </cell>
        </row>
        <row r="1663">
          <cell r="A1663" t="str">
            <v>EARLY_RETIREMENT</v>
          </cell>
        </row>
        <row r="1664">
          <cell r="A1664" t="str">
            <v>NORMAL_MATURITY</v>
          </cell>
        </row>
        <row r="1665">
          <cell r="A1665" t="str">
            <v>IS_DISCOUNT_AMORT</v>
          </cell>
        </row>
        <row r="1666">
          <cell r="A1666" t="str">
            <v>IS_PREMIUM_AMORT</v>
          </cell>
        </row>
        <row r="1667">
          <cell r="A1667" t="str">
            <v>IS_DISCOUNT_END_BAL</v>
          </cell>
        </row>
        <row r="1668">
          <cell r="A1668" t="str">
            <v>IS_PREMIUM_END_BAL</v>
          </cell>
        </row>
        <row r="1669">
          <cell r="A1669" t="str">
            <v>CF_INT_UPON_ISSUE</v>
          </cell>
        </row>
        <row r="1670">
          <cell r="A1670" t="str">
            <v>AMOUNT_ISSUED</v>
          </cell>
        </row>
        <row r="1671">
          <cell r="A1671" t="str">
            <v>CF_DISCOUNT_PAYMENT</v>
          </cell>
        </row>
        <row r="1672">
          <cell r="A1672" t="str">
            <v>CF_PREMIUM_PAYMENT</v>
          </cell>
        </row>
        <row r="1673">
          <cell r="A1673" t="str">
            <v>IS_DISCOUNT_AMORT_BASE</v>
          </cell>
        </row>
        <row r="1674">
          <cell r="A1674" t="str">
            <v>IS_PREMIUM_AMORT_BASE</v>
          </cell>
        </row>
        <row r="1675">
          <cell r="A1675" t="str">
            <v>IS_DISCOUNT_AMORT_WRITEOFF</v>
          </cell>
        </row>
        <row r="1676">
          <cell r="A1676" t="str">
            <v>IS_PREMIUM_AMORT_WRITEOFF</v>
          </cell>
        </row>
        <row r="1677">
          <cell r="A1677" t="str">
            <v>AMT_OUTST_LESS_RETIRE</v>
          </cell>
        </row>
        <row r="1678">
          <cell r="A1678" t="str">
            <v>CURRENT_OUTSTANDING</v>
          </cell>
        </row>
        <row r="1679">
          <cell r="A1679" t="str">
            <v>CURRENT_OUTSTANDING_CHANGE</v>
          </cell>
        </row>
        <row r="1680">
          <cell r="A1680" t="str">
            <v>INTEREST_EXPENSE</v>
          </cell>
        </row>
        <row r="1681">
          <cell r="A1681" t="str">
            <v>ACCRUED_INTEREST</v>
          </cell>
        </row>
        <row r="1682">
          <cell r="A1682" t="str">
            <v>INTEREST_PAYMENT</v>
          </cell>
        </row>
        <row r="1683">
          <cell r="A1683" t="str">
            <v>SE_PAYMENT</v>
          </cell>
        </row>
        <row r="1684">
          <cell r="A1684" t="str">
            <v>SE_END_BAL</v>
          </cell>
        </row>
        <row r="1685">
          <cell r="A1685" t="str">
            <v>SE_AMORT</v>
          </cell>
        </row>
        <row r="1686">
          <cell r="A1686" t="str">
            <v>SINK_PAYMENT</v>
          </cell>
        </row>
        <row r="1687">
          <cell r="A1687" t="str">
            <v>PART_RED_AMOUNT</v>
          </cell>
        </row>
        <row r="1688">
          <cell r="A1688" t="str">
            <v>EARLY_RETIREMENT</v>
          </cell>
        </row>
        <row r="1689">
          <cell r="A1689" t="str">
            <v>NORMAL_MATURITY</v>
          </cell>
        </row>
        <row r="1690">
          <cell r="A1690" t="str">
            <v>IS_DISCOUNT_AMORT</v>
          </cell>
        </row>
        <row r="1691">
          <cell r="A1691" t="str">
            <v>IS_PREMIUM_AMORT</v>
          </cell>
        </row>
        <row r="1692">
          <cell r="A1692" t="str">
            <v>IS_DISCOUNT_END_BAL</v>
          </cell>
        </row>
        <row r="1693">
          <cell r="A1693" t="str">
            <v>IS_PREMIUM_END_BAL</v>
          </cell>
        </row>
        <row r="1694">
          <cell r="A1694" t="str">
            <v>CF_INT_UPON_ISSUE</v>
          </cell>
        </row>
        <row r="1695">
          <cell r="A1695" t="str">
            <v>AMOUNT_ISSUED</v>
          </cell>
        </row>
        <row r="1696">
          <cell r="A1696" t="str">
            <v>CF_DISCOUNT_PAYMENT</v>
          </cell>
        </row>
        <row r="1697">
          <cell r="A1697" t="str">
            <v>CF_PREMIUM_PAYMENT</v>
          </cell>
        </row>
        <row r="1698">
          <cell r="A1698" t="str">
            <v>IS_DISCOUNT_AMORT_BASE</v>
          </cell>
        </row>
        <row r="1699">
          <cell r="A1699" t="str">
            <v>IS_PREMIUM_AMORT_BASE</v>
          </cell>
        </row>
        <row r="1700">
          <cell r="A1700" t="str">
            <v>IS_DISCOUNT_AMORT_WRITEOFF</v>
          </cell>
        </row>
        <row r="1701">
          <cell r="A1701" t="str">
            <v>IS_PREMIUM_AMORT_WRITEOFF</v>
          </cell>
        </row>
        <row r="1702">
          <cell r="A1702" t="str">
            <v>AMT_OUTST_LESS_RETIRE</v>
          </cell>
        </row>
        <row r="1703">
          <cell r="A1703" t="str">
            <v>CURRENT_OUTSTANDING</v>
          </cell>
        </row>
        <row r="1704">
          <cell r="A1704" t="str">
            <v>CURRENT_OUTSTANDING_CHANGE</v>
          </cell>
        </row>
        <row r="1705">
          <cell r="A1705" t="str">
            <v>INTEREST_EXPENSE</v>
          </cell>
        </row>
        <row r="1706">
          <cell r="A1706" t="str">
            <v>ACCRUED_INTEREST</v>
          </cell>
        </row>
        <row r="1707">
          <cell r="A1707" t="str">
            <v>INTEREST_PAYMENT</v>
          </cell>
        </row>
        <row r="1708">
          <cell r="A1708" t="str">
            <v>SE_PAYMENT</v>
          </cell>
        </row>
        <row r="1709">
          <cell r="A1709" t="str">
            <v>SE_END_BAL</v>
          </cell>
        </row>
        <row r="1710">
          <cell r="A1710" t="str">
            <v>SE_AMORT</v>
          </cell>
        </row>
        <row r="1711">
          <cell r="A1711" t="str">
            <v>SINK_PAYMENT</v>
          </cell>
        </row>
        <row r="1712">
          <cell r="A1712" t="str">
            <v>PART_RED_AMOUNT</v>
          </cell>
        </row>
        <row r="1713">
          <cell r="A1713" t="str">
            <v>EARLY_RETIREMENT</v>
          </cell>
        </row>
        <row r="1714">
          <cell r="A1714" t="str">
            <v>NORMAL_MATURITY</v>
          </cell>
        </row>
        <row r="1715">
          <cell r="A1715" t="str">
            <v>IS_DISCOUNT_AMORT</v>
          </cell>
        </row>
        <row r="1716">
          <cell r="A1716" t="str">
            <v>IS_PREMIUM_AMORT</v>
          </cell>
        </row>
        <row r="1717">
          <cell r="A1717" t="str">
            <v>IS_DISCOUNT_END_BAL</v>
          </cell>
        </row>
        <row r="1718">
          <cell r="A1718" t="str">
            <v>IS_PREMIUM_END_BAL</v>
          </cell>
        </row>
        <row r="1719">
          <cell r="A1719" t="str">
            <v>CF_INT_UPON_ISSUE</v>
          </cell>
        </row>
        <row r="1720">
          <cell r="A1720" t="str">
            <v>AMOUNT_ISSUED</v>
          </cell>
        </row>
        <row r="1721">
          <cell r="A1721" t="str">
            <v>CF_DISCOUNT_PAYMENT</v>
          </cell>
        </row>
        <row r="1722">
          <cell r="A1722" t="str">
            <v>CF_PREMIUM_PAYMENT</v>
          </cell>
        </row>
        <row r="1723">
          <cell r="A1723" t="str">
            <v>IS_DISCOUNT_AMORT_BASE</v>
          </cell>
        </row>
        <row r="1724">
          <cell r="A1724" t="str">
            <v>IS_PREMIUM_AMORT_BASE</v>
          </cell>
        </row>
        <row r="1725">
          <cell r="A1725" t="str">
            <v>IS_DISCOUNT_AMORT_WRITEOFF</v>
          </cell>
        </row>
        <row r="1726">
          <cell r="A1726" t="str">
            <v>IS_PREMIUM_AMORT_WRITEOFF</v>
          </cell>
        </row>
        <row r="1727">
          <cell r="A1727" t="str">
            <v>AMT_OUTST_LESS_RETIRE</v>
          </cell>
        </row>
        <row r="1728">
          <cell r="A1728" t="str">
            <v>CURRENT_OUTSTANDING</v>
          </cell>
        </row>
        <row r="1729">
          <cell r="A1729" t="str">
            <v>CURRENT_OUTSTANDING_CHANGE</v>
          </cell>
        </row>
        <row r="1730">
          <cell r="A1730" t="str">
            <v>INTEREST_EXPENSE</v>
          </cell>
        </row>
        <row r="1731">
          <cell r="A1731" t="str">
            <v>ACCRUED_INTEREST</v>
          </cell>
        </row>
        <row r="1732">
          <cell r="A1732" t="str">
            <v>INTEREST_PAYMENT</v>
          </cell>
        </row>
        <row r="1733">
          <cell r="A1733" t="str">
            <v>SE_PAYMENT</v>
          </cell>
        </row>
        <row r="1734">
          <cell r="A1734" t="str">
            <v>SE_END_BAL</v>
          </cell>
        </row>
        <row r="1735">
          <cell r="A1735" t="str">
            <v>SE_AMORT</v>
          </cell>
        </row>
        <row r="1736">
          <cell r="A1736" t="str">
            <v>SINK_PAYMENT</v>
          </cell>
        </row>
        <row r="1737">
          <cell r="A1737" t="str">
            <v>PART_RED_AMOUNT</v>
          </cell>
        </row>
        <row r="1738">
          <cell r="A1738" t="str">
            <v>EARLY_RETIREMENT</v>
          </cell>
        </row>
        <row r="1739">
          <cell r="A1739" t="str">
            <v>NORMAL_MATURITY</v>
          </cell>
        </row>
        <row r="1740">
          <cell r="A1740" t="str">
            <v>IS_DISCOUNT_AMORT</v>
          </cell>
        </row>
        <row r="1741">
          <cell r="A1741" t="str">
            <v>IS_PREMIUM_AMORT</v>
          </cell>
        </row>
        <row r="1742">
          <cell r="A1742" t="str">
            <v>IS_DISCOUNT_END_BAL</v>
          </cell>
        </row>
        <row r="1743">
          <cell r="A1743" t="str">
            <v>IS_PREMIUM_END_BAL</v>
          </cell>
        </row>
        <row r="1744">
          <cell r="A1744" t="str">
            <v>CF_INT_UPON_ISSUE</v>
          </cell>
        </row>
        <row r="1745">
          <cell r="A1745" t="str">
            <v>AMOUNT_ISSUED</v>
          </cell>
        </row>
        <row r="1746">
          <cell r="A1746" t="str">
            <v>CF_DISCOUNT_PAYMENT</v>
          </cell>
        </row>
        <row r="1747">
          <cell r="A1747" t="str">
            <v>CF_PREMIUM_PAYMENT</v>
          </cell>
        </row>
        <row r="1748">
          <cell r="A1748" t="str">
            <v>IS_DISCOUNT_AMORT_BASE</v>
          </cell>
        </row>
        <row r="1749">
          <cell r="A1749" t="str">
            <v>IS_PREMIUM_AMORT_BASE</v>
          </cell>
        </row>
        <row r="1750">
          <cell r="A1750" t="str">
            <v>IS_DISCOUNT_AMORT_WRITEOFF</v>
          </cell>
        </row>
        <row r="1751">
          <cell r="A1751" t="str">
            <v>IS_PREMIUM_AMORT_WRITEOFF</v>
          </cell>
        </row>
        <row r="1752">
          <cell r="A1752" t="str">
            <v>AMT_OUTST_LESS_RETIRE</v>
          </cell>
        </row>
        <row r="1753">
          <cell r="A1753" t="str">
            <v>CURRENT_OUTSTANDING</v>
          </cell>
        </row>
        <row r="1754">
          <cell r="A1754" t="str">
            <v>CURRENT_OUTSTANDING_CHANGE</v>
          </cell>
        </row>
        <row r="1755">
          <cell r="A1755" t="str">
            <v>INTEREST_EXPENSE</v>
          </cell>
        </row>
        <row r="1756">
          <cell r="A1756" t="str">
            <v>ACCRUED_INTEREST</v>
          </cell>
        </row>
        <row r="1757">
          <cell r="A1757" t="str">
            <v>INTEREST_PAYMENT</v>
          </cell>
        </row>
        <row r="1758">
          <cell r="A1758" t="str">
            <v>SE_PAYMENT</v>
          </cell>
        </row>
        <row r="1759">
          <cell r="A1759" t="str">
            <v>SE_END_BAL</v>
          </cell>
        </row>
        <row r="1760">
          <cell r="A1760" t="str">
            <v>SE_AMORT</v>
          </cell>
        </row>
        <row r="1761">
          <cell r="A1761" t="str">
            <v>SINK_PAYMENT</v>
          </cell>
        </row>
        <row r="1762">
          <cell r="A1762" t="str">
            <v>PART_RED_AMOUNT</v>
          </cell>
        </row>
        <row r="1763">
          <cell r="A1763" t="str">
            <v>EARLY_RETIREMENT</v>
          </cell>
        </row>
        <row r="1764">
          <cell r="A1764" t="str">
            <v>NORMAL_MATURITY</v>
          </cell>
        </row>
        <row r="1765">
          <cell r="A1765" t="str">
            <v>IS_DISCOUNT_AMORT</v>
          </cell>
        </row>
        <row r="1766">
          <cell r="A1766" t="str">
            <v>IS_PREMIUM_AMORT</v>
          </cell>
        </row>
        <row r="1767">
          <cell r="A1767" t="str">
            <v>IS_DISCOUNT_END_BAL</v>
          </cell>
        </row>
        <row r="1768">
          <cell r="A1768" t="str">
            <v>IS_PREMIUM_END_BAL</v>
          </cell>
        </row>
        <row r="1769">
          <cell r="A1769" t="str">
            <v>CF_INT_UPON_ISSUE</v>
          </cell>
        </row>
        <row r="1770">
          <cell r="A1770" t="str">
            <v>AMOUNT_ISSUED</v>
          </cell>
        </row>
        <row r="1771">
          <cell r="A1771" t="str">
            <v>CF_DISCOUNT_PAYMENT</v>
          </cell>
        </row>
        <row r="1772">
          <cell r="A1772" t="str">
            <v>CF_PREMIUM_PAYMENT</v>
          </cell>
        </row>
        <row r="1773">
          <cell r="A1773" t="str">
            <v>IS_DISCOUNT_AMORT_BASE</v>
          </cell>
        </row>
        <row r="1774">
          <cell r="A1774" t="str">
            <v>IS_PREMIUM_AMORT_BASE</v>
          </cell>
        </row>
        <row r="1775">
          <cell r="A1775" t="str">
            <v>IS_DISCOUNT_AMORT_WRITEOFF</v>
          </cell>
        </row>
        <row r="1776">
          <cell r="A1776" t="str">
            <v>IS_PREMIUM_AMORT_WRITEOFF</v>
          </cell>
        </row>
        <row r="1777">
          <cell r="A1777" t="str">
            <v>AMT_OUTST_LESS_RETIRE</v>
          </cell>
        </row>
        <row r="1778">
          <cell r="A1778" t="str">
            <v>CURRENT_OUTSTANDING</v>
          </cell>
        </row>
        <row r="1779">
          <cell r="A1779" t="str">
            <v>CURRENT_OUTSTANDING_CHANGE</v>
          </cell>
        </row>
        <row r="1780">
          <cell r="A1780" t="str">
            <v>INTEREST_EXPENSE</v>
          </cell>
        </row>
        <row r="1781">
          <cell r="A1781" t="str">
            <v>ACCRUED_INTEREST</v>
          </cell>
        </row>
        <row r="1782">
          <cell r="A1782" t="str">
            <v>INTEREST_PAYMENT</v>
          </cell>
        </row>
        <row r="1783">
          <cell r="A1783" t="str">
            <v>SE_PAYMENT</v>
          </cell>
        </row>
        <row r="1784">
          <cell r="A1784" t="str">
            <v>SE_END_BAL</v>
          </cell>
        </row>
        <row r="1785">
          <cell r="A1785" t="str">
            <v>SE_AMORT</v>
          </cell>
        </row>
        <row r="1786">
          <cell r="A1786" t="str">
            <v>SINK_PAYMENT</v>
          </cell>
        </row>
        <row r="1787">
          <cell r="A1787" t="str">
            <v>PART_RED_AMOUNT</v>
          </cell>
        </row>
        <row r="1788">
          <cell r="A1788" t="str">
            <v>EARLY_RETIREMENT</v>
          </cell>
        </row>
        <row r="1789">
          <cell r="A1789" t="str">
            <v>NORMAL_MATURITY</v>
          </cell>
        </row>
        <row r="1790">
          <cell r="A1790" t="str">
            <v>IS_DISCOUNT_AMORT</v>
          </cell>
        </row>
        <row r="1791">
          <cell r="A1791" t="str">
            <v>IS_PREMIUM_AMORT</v>
          </cell>
        </row>
        <row r="1792">
          <cell r="A1792" t="str">
            <v>IS_DISCOUNT_END_BAL</v>
          </cell>
        </row>
        <row r="1793">
          <cell r="A1793" t="str">
            <v>IS_PREMIUM_END_BAL</v>
          </cell>
        </row>
        <row r="1794">
          <cell r="A1794" t="str">
            <v>CF_INT_UPON_ISSUE</v>
          </cell>
        </row>
        <row r="1795">
          <cell r="A1795" t="str">
            <v>AMOUNT_ISSUED</v>
          </cell>
        </row>
        <row r="1796">
          <cell r="A1796" t="str">
            <v>CF_DISCOUNT_PAYMENT</v>
          </cell>
        </row>
        <row r="1797">
          <cell r="A1797" t="str">
            <v>CF_PREMIUM_PAYMENT</v>
          </cell>
        </row>
        <row r="1798">
          <cell r="A1798" t="str">
            <v>IS_DISCOUNT_AMORT_BASE</v>
          </cell>
        </row>
        <row r="1799">
          <cell r="A1799" t="str">
            <v>IS_PREMIUM_AMORT_BASE</v>
          </cell>
        </row>
        <row r="1800">
          <cell r="A1800" t="str">
            <v>IS_DISCOUNT_AMORT_WRITEOFF</v>
          </cell>
        </row>
        <row r="1801">
          <cell r="A1801" t="str">
            <v>IS_PREMIUM_AMORT_WRITEOFF</v>
          </cell>
        </row>
        <row r="1802">
          <cell r="A1802" t="str">
            <v>AMT_OUTST_LESS_RETIRE</v>
          </cell>
        </row>
        <row r="1803">
          <cell r="A1803" t="str">
            <v>CURRENT_OUTSTANDING</v>
          </cell>
        </row>
        <row r="1804">
          <cell r="A1804" t="str">
            <v>CURRENT_OUTSTANDING_CHANGE</v>
          </cell>
        </row>
        <row r="1805">
          <cell r="A1805" t="str">
            <v>INTEREST_EXPENSE</v>
          </cell>
        </row>
        <row r="1806">
          <cell r="A1806" t="str">
            <v>ACCRUED_INTEREST</v>
          </cell>
        </row>
        <row r="1807">
          <cell r="A1807" t="str">
            <v>INTEREST_PAYMENT</v>
          </cell>
        </row>
        <row r="1808">
          <cell r="A1808" t="str">
            <v>SE_PAYMENT</v>
          </cell>
        </row>
        <row r="1809">
          <cell r="A1809" t="str">
            <v>SE_END_BAL</v>
          </cell>
        </row>
        <row r="1810">
          <cell r="A1810" t="str">
            <v>SE_AMORT</v>
          </cell>
        </row>
        <row r="1811">
          <cell r="A1811" t="str">
            <v>SINK_PAYMENT</v>
          </cell>
        </row>
        <row r="1812">
          <cell r="A1812" t="str">
            <v>PART_RED_AMOUNT</v>
          </cell>
        </row>
        <row r="1813">
          <cell r="A1813" t="str">
            <v>EARLY_RETIREMENT</v>
          </cell>
        </row>
        <row r="1814">
          <cell r="A1814" t="str">
            <v>NORMAL_MATURITY</v>
          </cell>
        </row>
        <row r="1815">
          <cell r="A1815" t="str">
            <v>IS_DISCOUNT_AMORT</v>
          </cell>
        </row>
        <row r="1816">
          <cell r="A1816" t="str">
            <v>IS_PREMIUM_AMORT</v>
          </cell>
        </row>
        <row r="1817">
          <cell r="A1817" t="str">
            <v>IS_DISCOUNT_END_BAL</v>
          </cell>
        </row>
        <row r="1818">
          <cell r="A1818" t="str">
            <v>IS_PREMIUM_END_BAL</v>
          </cell>
        </row>
        <row r="1819">
          <cell r="A1819" t="str">
            <v>CF_INT_UPON_ISSUE</v>
          </cell>
        </row>
        <row r="1820">
          <cell r="A1820" t="str">
            <v>AMOUNT_ISSUED</v>
          </cell>
        </row>
        <row r="1821">
          <cell r="A1821" t="str">
            <v>CF_DISCOUNT_PAYMENT</v>
          </cell>
        </row>
        <row r="1822">
          <cell r="A1822" t="str">
            <v>CF_PREMIUM_PAYMENT</v>
          </cell>
        </row>
        <row r="1823">
          <cell r="A1823" t="str">
            <v>IS_DISCOUNT_AMORT_BASE</v>
          </cell>
        </row>
        <row r="1824">
          <cell r="A1824" t="str">
            <v>IS_PREMIUM_AMORT_BASE</v>
          </cell>
        </row>
        <row r="1825">
          <cell r="A1825" t="str">
            <v>IS_DISCOUNT_AMORT_WRITEOFF</v>
          </cell>
        </row>
        <row r="1826">
          <cell r="A1826" t="str">
            <v>IS_PREMIUM_AMORT_WRITEOFF</v>
          </cell>
        </row>
        <row r="1827">
          <cell r="A1827" t="str">
            <v>AMT_OUTST_LESS_RETIRE</v>
          </cell>
        </row>
        <row r="1828">
          <cell r="A1828" t="str">
            <v>CURRENT_OUTSTANDING</v>
          </cell>
        </row>
        <row r="1829">
          <cell r="A1829" t="str">
            <v>CURRENT_OUTSTANDING_CHANGE</v>
          </cell>
        </row>
        <row r="1830">
          <cell r="A1830" t="str">
            <v>INTEREST_EXPENSE</v>
          </cell>
        </row>
        <row r="1831">
          <cell r="A1831" t="str">
            <v>ACCRUED_INTEREST</v>
          </cell>
        </row>
        <row r="1832">
          <cell r="A1832" t="str">
            <v>INTEREST_PAYMENT</v>
          </cell>
        </row>
        <row r="1833">
          <cell r="A1833" t="str">
            <v>SE_PAYMENT</v>
          </cell>
        </row>
        <row r="1834">
          <cell r="A1834" t="str">
            <v>SE_END_BAL</v>
          </cell>
        </row>
        <row r="1835">
          <cell r="A1835" t="str">
            <v>SE_AMORT</v>
          </cell>
        </row>
        <row r="1836">
          <cell r="A1836" t="str">
            <v>SINK_PAYMENT</v>
          </cell>
        </row>
        <row r="1837">
          <cell r="A1837" t="str">
            <v>PART_RED_AMOUNT</v>
          </cell>
        </row>
        <row r="1838">
          <cell r="A1838" t="str">
            <v>EARLY_RETIREMENT</v>
          </cell>
        </row>
        <row r="1839">
          <cell r="A1839" t="str">
            <v>NORMAL_MATURITY</v>
          </cell>
        </row>
        <row r="1840">
          <cell r="A1840" t="str">
            <v>IS_DISCOUNT_AMORT</v>
          </cell>
        </row>
        <row r="1841">
          <cell r="A1841" t="str">
            <v>IS_PREMIUM_AMORT</v>
          </cell>
        </row>
        <row r="1842">
          <cell r="A1842" t="str">
            <v>IS_DISCOUNT_END_BAL</v>
          </cell>
        </row>
        <row r="1843">
          <cell r="A1843" t="str">
            <v>IS_PREMIUM_END_BAL</v>
          </cell>
        </row>
        <row r="1844">
          <cell r="A1844" t="str">
            <v>CF_INT_UPON_ISSUE</v>
          </cell>
        </row>
        <row r="1845">
          <cell r="A1845" t="str">
            <v>AMOUNT_ISSUED</v>
          </cell>
        </row>
        <row r="1846">
          <cell r="A1846" t="str">
            <v>CF_DISCOUNT_PAYMENT</v>
          </cell>
        </row>
        <row r="1847">
          <cell r="A1847" t="str">
            <v>CF_PREMIUM_PAYMENT</v>
          </cell>
        </row>
        <row r="1848">
          <cell r="A1848" t="str">
            <v>IS_DISCOUNT_AMORT_BASE</v>
          </cell>
        </row>
        <row r="1849">
          <cell r="A1849" t="str">
            <v>IS_PREMIUM_AMORT_BASE</v>
          </cell>
        </row>
        <row r="1850">
          <cell r="A1850" t="str">
            <v>IS_DISCOUNT_AMORT_WRITEOFF</v>
          </cell>
        </row>
        <row r="1851">
          <cell r="A1851" t="str">
            <v>IS_PREMIUM_AMORT_WRITEOFF</v>
          </cell>
        </row>
        <row r="1852">
          <cell r="A1852" t="str">
            <v>AMT_OUTST_LESS_RETIRE</v>
          </cell>
        </row>
        <row r="1853">
          <cell r="A1853" t="str">
            <v>CURRENT_OUTSTANDING</v>
          </cell>
        </row>
        <row r="1854">
          <cell r="A1854" t="str">
            <v>CURRENT_OUTSTANDING_CHANGE</v>
          </cell>
        </row>
        <row r="1855">
          <cell r="A1855" t="str">
            <v>INTEREST_EXPENSE</v>
          </cell>
        </row>
        <row r="1856">
          <cell r="A1856" t="str">
            <v>ACCRUED_INTEREST</v>
          </cell>
        </row>
        <row r="1857">
          <cell r="A1857" t="str">
            <v>INTEREST_PAYMENT</v>
          </cell>
        </row>
        <row r="1858">
          <cell r="A1858" t="str">
            <v>SE_PAYMENT</v>
          </cell>
        </row>
        <row r="1859">
          <cell r="A1859" t="str">
            <v>SE_END_BAL</v>
          </cell>
        </row>
        <row r="1860">
          <cell r="A1860" t="str">
            <v>SE_AMORT</v>
          </cell>
        </row>
        <row r="1861">
          <cell r="A1861" t="str">
            <v>SINK_PAYMENT</v>
          </cell>
        </row>
        <row r="1862">
          <cell r="A1862" t="str">
            <v>PART_RED_AMOUNT</v>
          </cell>
        </row>
        <row r="1863">
          <cell r="A1863" t="str">
            <v>EARLY_RETIREMENT</v>
          </cell>
        </row>
        <row r="1864">
          <cell r="A1864" t="str">
            <v>NORMAL_MATURITY</v>
          </cell>
        </row>
        <row r="1865">
          <cell r="A1865" t="str">
            <v>IS_DISCOUNT_AMORT</v>
          </cell>
        </row>
        <row r="1866">
          <cell r="A1866" t="str">
            <v>IS_PREMIUM_AMORT</v>
          </cell>
        </row>
        <row r="1867">
          <cell r="A1867" t="str">
            <v>IS_DISCOUNT_END_BAL</v>
          </cell>
        </row>
        <row r="1868">
          <cell r="A1868" t="str">
            <v>IS_PREMIUM_END_BAL</v>
          </cell>
        </row>
        <row r="1869">
          <cell r="A1869" t="str">
            <v>CF_INT_UPON_ISSUE</v>
          </cell>
        </row>
        <row r="1870">
          <cell r="A1870" t="str">
            <v>AMOUNT_ISSUED</v>
          </cell>
        </row>
        <row r="1871">
          <cell r="A1871" t="str">
            <v>CF_DISCOUNT_PAYMENT</v>
          </cell>
        </row>
        <row r="1872">
          <cell r="A1872" t="str">
            <v>CF_PREMIUM_PAYMENT</v>
          </cell>
        </row>
        <row r="1873">
          <cell r="A1873" t="str">
            <v>IS_DISCOUNT_AMORT_BASE</v>
          </cell>
        </row>
        <row r="1874">
          <cell r="A1874" t="str">
            <v>IS_PREMIUM_AMORT_BASE</v>
          </cell>
        </row>
        <row r="1875">
          <cell r="A1875" t="str">
            <v>IS_DISCOUNT_AMORT_WRITEOFF</v>
          </cell>
        </row>
        <row r="1876">
          <cell r="A1876" t="str">
            <v>IS_PREMIUM_AMORT_WRITEOFF</v>
          </cell>
        </row>
        <row r="1877">
          <cell r="A1877" t="str">
            <v>AMT_OUTST_LESS_RETIRE</v>
          </cell>
        </row>
        <row r="1878">
          <cell r="A1878" t="str">
            <v>CURRENT_OUTSTANDING</v>
          </cell>
        </row>
        <row r="1879">
          <cell r="A1879" t="str">
            <v>CURRENT_OUTSTANDING_CHANGE</v>
          </cell>
        </row>
        <row r="1880">
          <cell r="A1880" t="str">
            <v>INTEREST_EXPENSE</v>
          </cell>
        </row>
        <row r="1881">
          <cell r="A1881" t="str">
            <v>ACCRUED_INTEREST</v>
          </cell>
        </row>
        <row r="1882">
          <cell r="A1882" t="str">
            <v>INTEREST_PAYMENT</v>
          </cell>
        </row>
        <row r="1883">
          <cell r="A1883" t="str">
            <v>SE_PAYMENT</v>
          </cell>
        </row>
        <row r="1884">
          <cell r="A1884" t="str">
            <v>SE_END_BAL</v>
          </cell>
        </row>
        <row r="1885">
          <cell r="A1885" t="str">
            <v>SE_AMORT</v>
          </cell>
        </row>
        <row r="1886">
          <cell r="A1886" t="str">
            <v>SINK_PAYMENT</v>
          </cell>
        </row>
        <row r="1887">
          <cell r="A1887" t="str">
            <v>PART_RED_AMOUNT</v>
          </cell>
        </row>
        <row r="1888">
          <cell r="A1888" t="str">
            <v>EARLY_RETIREMENT</v>
          </cell>
        </row>
        <row r="1889">
          <cell r="A1889" t="str">
            <v>NORMAL_MATURITY</v>
          </cell>
        </row>
        <row r="1890">
          <cell r="A1890" t="str">
            <v>IS_DISCOUNT_AMORT</v>
          </cell>
        </row>
        <row r="1891">
          <cell r="A1891" t="str">
            <v>IS_PREMIUM_AMORT</v>
          </cell>
        </row>
        <row r="1892">
          <cell r="A1892" t="str">
            <v>IS_DISCOUNT_END_BAL</v>
          </cell>
        </row>
        <row r="1893">
          <cell r="A1893" t="str">
            <v>IS_PREMIUM_END_BAL</v>
          </cell>
        </row>
        <row r="1894">
          <cell r="A1894" t="str">
            <v>CF_INT_UPON_ISSUE</v>
          </cell>
        </row>
        <row r="1895">
          <cell r="A1895" t="str">
            <v>AMOUNT_ISSUED</v>
          </cell>
        </row>
        <row r="1896">
          <cell r="A1896" t="str">
            <v>CF_DISCOUNT_PAYMENT</v>
          </cell>
        </row>
        <row r="1897">
          <cell r="A1897" t="str">
            <v>CF_PREMIUM_PAYMENT</v>
          </cell>
        </row>
        <row r="1898">
          <cell r="A1898" t="str">
            <v>IS_DISCOUNT_AMORT_BASE</v>
          </cell>
        </row>
        <row r="1899">
          <cell r="A1899" t="str">
            <v>IS_PREMIUM_AMORT_BASE</v>
          </cell>
        </row>
        <row r="1900">
          <cell r="A1900" t="str">
            <v>IS_DISCOUNT_AMORT_WRITEOFF</v>
          </cell>
        </row>
        <row r="1901">
          <cell r="A1901" t="str">
            <v>IS_PREMIUM_AMORT_WRITEOFF</v>
          </cell>
        </row>
        <row r="1902">
          <cell r="A1902" t="str">
            <v>AMT_OUTST_LESS_RETIRE</v>
          </cell>
        </row>
        <row r="1903">
          <cell r="A1903" t="str">
            <v>CURRENT_OUTSTANDING</v>
          </cell>
        </row>
        <row r="1904">
          <cell r="A1904" t="str">
            <v>CURRENT_OUTSTANDING_CHANGE</v>
          </cell>
        </row>
        <row r="1905">
          <cell r="A1905" t="str">
            <v>INTEREST_EXPENSE</v>
          </cell>
        </row>
        <row r="1906">
          <cell r="A1906" t="str">
            <v>ACCRUED_INTEREST</v>
          </cell>
        </row>
        <row r="1907">
          <cell r="A1907" t="str">
            <v>INTEREST_PAYMENT</v>
          </cell>
        </row>
        <row r="1908">
          <cell r="A1908" t="str">
            <v>SE_PAYMENT</v>
          </cell>
        </row>
        <row r="1909">
          <cell r="A1909" t="str">
            <v>SE_END_BAL</v>
          </cell>
        </row>
        <row r="1910">
          <cell r="A1910" t="str">
            <v>SE_AMORT</v>
          </cell>
        </row>
        <row r="1911">
          <cell r="A1911" t="str">
            <v>SINK_PAYMENT</v>
          </cell>
        </row>
        <row r="1912">
          <cell r="A1912" t="str">
            <v>PART_RED_AMOUNT</v>
          </cell>
        </row>
        <row r="1913">
          <cell r="A1913" t="str">
            <v>EARLY_RETIREMENT</v>
          </cell>
        </row>
        <row r="1914">
          <cell r="A1914" t="str">
            <v>NORMAL_MATURITY</v>
          </cell>
        </row>
        <row r="1915">
          <cell r="A1915" t="str">
            <v>IS_DISCOUNT_AMORT</v>
          </cell>
        </row>
        <row r="1916">
          <cell r="A1916" t="str">
            <v>IS_PREMIUM_AMORT</v>
          </cell>
        </row>
        <row r="1917">
          <cell r="A1917" t="str">
            <v>IS_DISCOUNT_END_BAL</v>
          </cell>
        </row>
        <row r="1918">
          <cell r="A1918" t="str">
            <v>IS_PREMIUM_END_BAL</v>
          </cell>
        </row>
        <row r="1919">
          <cell r="A1919" t="str">
            <v>CF_INT_UPON_ISSUE</v>
          </cell>
        </row>
        <row r="1920">
          <cell r="A1920" t="str">
            <v>AMOUNT_ISSUED</v>
          </cell>
        </row>
        <row r="1921">
          <cell r="A1921" t="str">
            <v>CF_DISCOUNT_PAYMENT</v>
          </cell>
        </row>
        <row r="1922">
          <cell r="A1922" t="str">
            <v>CF_PREMIUM_PAYMENT</v>
          </cell>
        </row>
        <row r="1923">
          <cell r="A1923" t="str">
            <v>IS_DISCOUNT_AMORT_BASE</v>
          </cell>
        </row>
        <row r="1924">
          <cell r="A1924" t="str">
            <v>IS_PREMIUM_AMORT_BASE</v>
          </cell>
        </row>
        <row r="1925">
          <cell r="A1925" t="str">
            <v>IS_DISCOUNT_AMORT_WRITEOFF</v>
          </cell>
        </row>
        <row r="1926">
          <cell r="A1926" t="str">
            <v>IS_PREMIUM_AMORT_WRITEOFF</v>
          </cell>
        </row>
        <row r="1927">
          <cell r="A1927" t="str">
            <v>AMT_OUTST_LESS_RETIRE</v>
          </cell>
        </row>
        <row r="1928">
          <cell r="A1928" t="str">
            <v>CURRENT_OUTSTANDING</v>
          </cell>
        </row>
        <row r="1929">
          <cell r="A1929" t="str">
            <v>CURRENT_OUTSTANDING_CHANGE</v>
          </cell>
        </row>
        <row r="1930">
          <cell r="A1930" t="str">
            <v>INTEREST_EXPENSE</v>
          </cell>
        </row>
        <row r="1931">
          <cell r="A1931" t="str">
            <v>ACCRUED_INTEREST</v>
          </cell>
        </row>
        <row r="1932">
          <cell r="A1932" t="str">
            <v>INTEREST_PAYMENT</v>
          </cell>
        </row>
        <row r="1933">
          <cell r="A1933" t="str">
            <v>SE_PAYMENT</v>
          </cell>
        </row>
        <row r="1934">
          <cell r="A1934" t="str">
            <v>SE_END_BAL</v>
          </cell>
        </row>
        <row r="1935">
          <cell r="A1935" t="str">
            <v>SE_AMORT</v>
          </cell>
        </row>
        <row r="1936">
          <cell r="A1936" t="str">
            <v>SINK_PAYMENT</v>
          </cell>
        </row>
        <row r="1937">
          <cell r="A1937" t="str">
            <v>PART_RED_AMOUNT</v>
          </cell>
        </row>
        <row r="1938">
          <cell r="A1938" t="str">
            <v>EARLY_RETIREMENT</v>
          </cell>
        </row>
        <row r="1939">
          <cell r="A1939" t="str">
            <v>NORMAL_MATURITY</v>
          </cell>
        </row>
        <row r="1940">
          <cell r="A1940" t="str">
            <v>IS_DISCOUNT_AMORT</v>
          </cell>
        </row>
        <row r="1941">
          <cell r="A1941" t="str">
            <v>IS_PREMIUM_AMORT</v>
          </cell>
        </row>
        <row r="1942">
          <cell r="A1942" t="str">
            <v>IS_DISCOUNT_END_BAL</v>
          </cell>
        </row>
        <row r="1943">
          <cell r="A1943" t="str">
            <v>IS_PREMIUM_END_BAL</v>
          </cell>
        </row>
        <row r="1944">
          <cell r="A1944" t="str">
            <v>CF_INT_UPON_ISSUE</v>
          </cell>
        </row>
        <row r="1945">
          <cell r="A1945" t="str">
            <v>AMOUNT_ISSUED</v>
          </cell>
        </row>
        <row r="1946">
          <cell r="A1946" t="str">
            <v>CF_DISCOUNT_PAYMENT</v>
          </cell>
        </row>
        <row r="1947">
          <cell r="A1947" t="str">
            <v>CF_PREMIUM_PAYMENT</v>
          </cell>
        </row>
        <row r="1948">
          <cell r="A1948" t="str">
            <v>IS_DISCOUNT_AMORT_BASE</v>
          </cell>
        </row>
        <row r="1949">
          <cell r="A1949" t="str">
            <v>IS_PREMIUM_AMORT_BASE</v>
          </cell>
        </row>
        <row r="1950">
          <cell r="A1950" t="str">
            <v>IS_DISCOUNT_AMORT_WRITEOFF</v>
          </cell>
        </row>
        <row r="1951">
          <cell r="A1951" t="str">
            <v>IS_PREMIUM_AMORT_WRITEOFF</v>
          </cell>
        </row>
        <row r="1952">
          <cell r="A1952" t="str">
            <v>AMT_OUTST_LESS_RETIRE</v>
          </cell>
        </row>
        <row r="1953">
          <cell r="A1953" t="str">
            <v>CURRENT_OUTSTANDING</v>
          </cell>
        </row>
        <row r="1954">
          <cell r="A1954" t="str">
            <v>CURRENT_OUTSTANDING_CHANGE</v>
          </cell>
        </row>
        <row r="1955">
          <cell r="A1955" t="str">
            <v>INTEREST_EXPENSE</v>
          </cell>
        </row>
        <row r="1956">
          <cell r="A1956" t="str">
            <v>ACCRUED_INTEREST</v>
          </cell>
        </row>
        <row r="1957">
          <cell r="A1957" t="str">
            <v>INTEREST_PAYMENT</v>
          </cell>
        </row>
        <row r="1958">
          <cell r="A1958" t="str">
            <v>SE_PAYMENT</v>
          </cell>
        </row>
        <row r="1959">
          <cell r="A1959" t="str">
            <v>SE_END_BAL</v>
          </cell>
        </row>
        <row r="1960">
          <cell r="A1960" t="str">
            <v>SE_AMORT</v>
          </cell>
        </row>
        <row r="1961">
          <cell r="A1961" t="str">
            <v>SINK_PAYMENT</v>
          </cell>
        </row>
        <row r="1962">
          <cell r="A1962" t="str">
            <v>PART_RED_AMOUNT</v>
          </cell>
        </row>
        <row r="1963">
          <cell r="A1963" t="str">
            <v>EARLY_RETIREMENT</v>
          </cell>
        </row>
        <row r="1964">
          <cell r="A1964" t="str">
            <v>NORMAL_MATURITY</v>
          </cell>
        </row>
        <row r="1965">
          <cell r="A1965" t="str">
            <v>IS_DISCOUNT_AMORT</v>
          </cell>
        </row>
        <row r="1966">
          <cell r="A1966" t="str">
            <v>IS_PREMIUM_AMORT</v>
          </cell>
        </row>
        <row r="1967">
          <cell r="A1967" t="str">
            <v>IS_DISCOUNT_END_BAL</v>
          </cell>
        </row>
        <row r="1968">
          <cell r="A1968" t="str">
            <v>IS_PREMIUM_END_BAL</v>
          </cell>
        </row>
        <row r="1969">
          <cell r="A1969" t="str">
            <v>CF_INT_UPON_ISSUE</v>
          </cell>
        </row>
        <row r="1970">
          <cell r="A1970" t="str">
            <v>AMOUNT_ISSUED</v>
          </cell>
        </row>
        <row r="1971">
          <cell r="A1971" t="str">
            <v>CF_DISCOUNT_PAYMENT</v>
          </cell>
        </row>
        <row r="1972">
          <cell r="A1972" t="str">
            <v>CF_PREMIUM_PAYMENT</v>
          </cell>
        </row>
        <row r="1973">
          <cell r="A1973" t="str">
            <v>IS_DISCOUNT_AMORT_BASE</v>
          </cell>
        </row>
        <row r="1974">
          <cell r="A1974" t="str">
            <v>IS_PREMIUM_AMORT_BASE</v>
          </cell>
        </row>
        <row r="1975">
          <cell r="A1975" t="str">
            <v>IS_DISCOUNT_AMORT_WRITEOFF</v>
          </cell>
        </row>
        <row r="1976">
          <cell r="A1976" t="str">
            <v>IS_PREMIUM_AMORT_WRITEOFF</v>
          </cell>
        </row>
        <row r="1977">
          <cell r="A1977" t="str">
            <v>AMT_OUTST_LESS_RETIRE</v>
          </cell>
        </row>
        <row r="1978">
          <cell r="A1978" t="str">
            <v>CURRENT_OUTSTANDING</v>
          </cell>
        </row>
        <row r="1979">
          <cell r="A1979" t="str">
            <v>CURRENT_OUTSTANDING_CHANGE</v>
          </cell>
        </row>
        <row r="1980">
          <cell r="A1980" t="str">
            <v>INTEREST_EXPENSE</v>
          </cell>
        </row>
        <row r="1981">
          <cell r="A1981" t="str">
            <v>ACCRUED_INTEREST</v>
          </cell>
        </row>
        <row r="1982">
          <cell r="A1982" t="str">
            <v>INTEREST_PAYMENT</v>
          </cell>
        </row>
        <row r="1983">
          <cell r="A1983" t="str">
            <v>SE_PAYMENT</v>
          </cell>
        </row>
        <row r="1984">
          <cell r="A1984" t="str">
            <v>SE_END_BAL</v>
          </cell>
        </row>
        <row r="1985">
          <cell r="A1985" t="str">
            <v>SE_AMORT</v>
          </cell>
        </row>
        <row r="1986">
          <cell r="A1986" t="str">
            <v>SINK_PAYMENT</v>
          </cell>
        </row>
        <row r="1987">
          <cell r="A1987" t="str">
            <v>PART_RED_AMOUNT</v>
          </cell>
        </row>
        <row r="1988">
          <cell r="A1988" t="str">
            <v>EARLY_RETIREMENT</v>
          </cell>
        </row>
        <row r="1989">
          <cell r="A1989" t="str">
            <v>NORMAL_MATURITY</v>
          </cell>
        </row>
        <row r="1990">
          <cell r="A1990" t="str">
            <v>IS_DISCOUNT_AMORT</v>
          </cell>
        </row>
        <row r="1991">
          <cell r="A1991" t="str">
            <v>IS_PREMIUM_AMORT</v>
          </cell>
        </row>
        <row r="1992">
          <cell r="A1992" t="str">
            <v>IS_DISCOUNT_END_BAL</v>
          </cell>
        </row>
        <row r="1993">
          <cell r="A1993" t="str">
            <v>IS_PREMIUM_END_BAL</v>
          </cell>
        </row>
        <row r="1994">
          <cell r="A1994" t="str">
            <v>CF_INT_UPON_ISSUE</v>
          </cell>
        </row>
        <row r="1995">
          <cell r="A1995" t="str">
            <v>AMOUNT_ISSUED</v>
          </cell>
        </row>
        <row r="1996">
          <cell r="A1996" t="str">
            <v>CF_DISCOUNT_PAYMENT</v>
          </cell>
        </row>
        <row r="1997">
          <cell r="A1997" t="str">
            <v>CF_PREMIUM_PAYMENT</v>
          </cell>
        </row>
        <row r="1998">
          <cell r="A1998" t="str">
            <v>IS_DISCOUNT_AMORT_BASE</v>
          </cell>
        </row>
        <row r="1999">
          <cell r="A1999" t="str">
            <v>IS_PREMIUM_AMORT_BASE</v>
          </cell>
        </row>
        <row r="2000">
          <cell r="A2000" t="str">
            <v>IS_DISCOUNT_AMORT_WRITEOFF</v>
          </cell>
        </row>
        <row r="2001">
          <cell r="A2001" t="str">
            <v>IS_PREMIUM_AMORT_WRITEOFF</v>
          </cell>
        </row>
        <row r="2002">
          <cell r="A2002" t="str">
            <v>CALLED_AMORT</v>
          </cell>
        </row>
        <row r="2003">
          <cell r="A2003" t="str">
            <v>ISSUE</v>
          </cell>
        </row>
        <row r="2004">
          <cell r="A2004" t="str">
            <v>CALLED_END_BAL</v>
          </cell>
        </row>
        <row r="2005">
          <cell r="A2005" t="str">
            <v>CALLED_AMORT</v>
          </cell>
        </row>
        <row r="2006">
          <cell r="A2006" t="str">
            <v>ISSUE</v>
          </cell>
        </row>
        <row r="2007">
          <cell r="A2007" t="str">
            <v>CALLED_END_BAL</v>
          </cell>
        </row>
        <row r="2008">
          <cell r="A2008" t="str">
            <v>CALLED_AMORT</v>
          </cell>
        </row>
        <row r="2009">
          <cell r="A2009" t="str">
            <v>ISSUE</v>
          </cell>
        </row>
        <row r="2010">
          <cell r="A2010" t="str">
            <v>CALLED_END_BAL</v>
          </cell>
        </row>
        <row r="2011">
          <cell r="A2011" t="str">
            <v>CALLED_AMORT</v>
          </cell>
        </row>
        <row r="2012">
          <cell r="A2012" t="str">
            <v>ISSUE</v>
          </cell>
        </row>
        <row r="2013">
          <cell r="A2013" t="str">
            <v>CALLED_END_BAL</v>
          </cell>
        </row>
        <row r="2014">
          <cell r="A2014" t="str">
            <v>CALLED_AMORT</v>
          </cell>
        </row>
        <row r="2015">
          <cell r="A2015" t="str">
            <v>ISSUE</v>
          </cell>
        </row>
        <row r="2016">
          <cell r="A2016" t="str">
            <v>CALLED_END_BAL</v>
          </cell>
        </row>
        <row r="2017">
          <cell r="A2017" t="str">
            <v>CALLED_AMORT</v>
          </cell>
        </row>
        <row r="2018">
          <cell r="A2018" t="str">
            <v>ISSUE</v>
          </cell>
        </row>
        <row r="2019">
          <cell r="A2019" t="str">
            <v>CALLED_END_BAL</v>
          </cell>
        </row>
        <row r="2020">
          <cell r="A2020" t="str">
            <v>CALLED_AMORT</v>
          </cell>
        </row>
        <row r="2021">
          <cell r="A2021" t="str">
            <v>ISSUE</v>
          </cell>
        </row>
        <row r="2022">
          <cell r="A2022" t="str">
            <v>CALLED_END_BAL</v>
          </cell>
        </row>
        <row r="2023">
          <cell r="A2023" t="str">
            <v>CALLED_AMORT</v>
          </cell>
        </row>
        <row r="2024">
          <cell r="A2024" t="str">
            <v>ISSUE</v>
          </cell>
        </row>
        <row r="2025">
          <cell r="A2025" t="str">
            <v>CALLED_END_BAL</v>
          </cell>
        </row>
        <row r="2026">
          <cell r="A2026" t="str">
            <v>CALLED_AMORT</v>
          </cell>
        </row>
        <row r="2027">
          <cell r="A2027" t="str">
            <v>ISSUE</v>
          </cell>
        </row>
        <row r="2028">
          <cell r="A2028" t="str">
            <v>CALLED_END_BAL</v>
          </cell>
        </row>
        <row r="2029">
          <cell r="A2029" t="str">
            <v>CALLED_AMORT</v>
          </cell>
        </row>
        <row r="2030">
          <cell r="A2030" t="str">
            <v>ISSUE</v>
          </cell>
        </row>
        <row r="2031">
          <cell r="A2031" t="str">
            <v>CALLED_END_BAL</v>
          </cell>
        </row>
        <row r="2032">
          <cell r="A2032" t="str">
            <v>CALLED_AMORT</v>
          </cell>
        </row>
        <row r="2033">
          <cell r="A2033" t="str">
            <v>ISSUE</v>
          </cell>
        </row>
        <row r="2034">
          <cell r="A2034" t="str">
            <v>CALLED_END_BAL</v>
          </cell>
        </row>
        <row r="2035">
          <cell r="A2035" t="str">
            <v>CALLED_AMORT</v>
          </cell>
        </row>
        <row r="2036">
          <cell r="A2036" t="str">
            <v>ISSUE</v>
          </cell>
        </row>
        <row r="2037">
          <cell r="A2037" t="str">
            <v>CALLED_END_BAL</v>
          </cell>
        </row>
        <row r="2038">
          <cell r="A2038" t="str">
            <v>CALLED_AMORT</v>
          </cell>
        </row>
        <row r="2039">
          <cell r="A2039" t="str">
            <v>ISSUE</v>
          </cell>
        </row>
        <row r="2040">
          <cell r="A2040" t="str">
            <v>CALLED_END_BAL</v>
          </cell>
        </row>
        <row r="2041">
          <cell r="A2041" t="str">
            <v>CALLED_AMORT</v>
          </cell>
        </row>
        <row r="2042">
          <cell r="A2042" t="str">
            <v>ISSUE</v>
          </cell>
        </row>
        <row r="2043">
          <cell r="A2043" t="str">
            <v>CALLED_END_BAL</v>
          </cell>
        </row>
        <row r="2044">
          <cell r="A2044" t="str">
            <v>CALLED_AMORT</v>
          </cell>
        </row>
        <row r="2045">
          <cell r="A2045" t="str">
            <v>ISSUE</v>
          </cell>
        </row>
        <row r="2046">
          <cell r="A2046" t="str">
            <v>CALLED_END_BAL</v>
          </cell>
        </row>
        <row r="2047">
          <cell r="A2047" t="str">
            <v>CALLED_AMORT</v>
          </cell>
        </row>
        <row r="2048">
          <cell r="A2048" t="str">
            <v>ISSUE</v>
          </cell>
        </row>
        <row r="2049">
          <cell r="A2049" t="str">
            <v>CALLED_END_BAL</v>
          </cell>
        </row>
        <row r="2050">
          <cell r="A2050" t="str">
            <v>CALLED_AMORT</v>
          </cell>
        </row>
        <row r="2051">
          <cell r="A2051" t="str">
            <v>ISSUE</v>
          </cell>
        </row>
        <row r="2052">
          <cell r="A2052" t="str">
            <v>CALLED_END_BAL</v>
          </cell>
        </row>
        <row r="2053">
          <cell r="A2053" t="str">
            <v>CALLED_AMORT</v>
          </cell>
        </row>
        <row r="2054">
          <cell r="A2054" t="str">
            <v>ISSUE</v>
          </cell>
        </row>
        <row r="2055">
          <cell r="A2055" t="str">
            <v>CALLED_END_BAL</v>
          </cell>
        </row>
        <row r="2056">
          <cell r="A2056" t="str">
            <v>CALLED_AMORT</v>
          </cell>
        </row>
        <row r="2057">
          <cell r="A2057" t="str">
            <v>ISSUE</v>
          </cell>
        </row>
        <row r="2058">
          <cell r="A2058" t="str">
            <v>CALLED_END_BAL</v>
          </cell>
        </row>
        <row r="2059">
          <cell r="A2059" t="str">
            <v>CALLED_AMORT</v>
          </cell>
        </row>
        <row r="2060">
          <cell r="A2060" t="str">
            <v>ISSUE</v>
          </cell>
        </row>
        <row r="2061">
          <cell r="A2061" t="str">
            <v>CALLED_END_BAL</v>
          </cell>
        </row>
        <row r="2062">
          <cell r="A2062" t="str">
            <v>CALLED_AMORT</v>
          </cell>
        </row>
        <row r="2063">
          <cell r="A2063" t="str">
            <v>ISSUE</v>
          </cell>
        </row>
        <row r="2064">
          <cell r="A2064" t="str">
            <v>CALLED_END_BAL</v>
          </cell>
        </row>
        <row r="2065">
          <cell r="A2065" t="str">
            <v>CALLED_AMORT</v>
          </cell>
        </row>
        <row r="2066">
          <cell r="A2066" t="str">
            <v>ISSUE</v>
          </cell>
        </row>
        <row r="2067">
          <cell r="A2067" t="str">
            <v>CALLED_END_BAL</v>
          </cell>
        </row>
        <row r="2068">
          <cell r="A2068" t="str">
            <v>CALLED_AMORT</v>
          </cell>
        </row>
        <row r="2069">
          <cell r="A2069" t="str">
            <v>ISSUE</v>
          </cell>
        </row>
        <row r="2070">
          <cell r="A2070" t="str">
            <v>CALLED_END_BAL</v>
          </cell>
        </row>
        <row r="2071">
          <cell r="A2071" t="str">
            <v>CALLED_AMORT</v>
          </cell>
        </row>
        <row r="2072">
          <cell r="A2072" t="str">
            <v>ISSUE</v>
          </cell>
        </row>
        <row r="2073">
          <cell r="A2073" t="str">
            <v>CALLED_END_BAL</v>
          </cell>
        </row>
        <row r="2074">
          <cell r="A2074" t="str">
            <v>CALLED_AMORT</v>
          </cell>
        </row>
        <row r="2075">
          <cell r="A2075" t="str">
            <v>ISSUE</v>
          </cell>
        </row>
        <row r="2076">
          <cell r="A2076" t="str">
            <v>CALLED_END_BAL</v>
          </cell>
        </row>
        <row r="2077">
          <cell r="A2077" t="str">
            <v>CALLED_AMORT</v>
          </cell>
        </row>
        <row r="2078">
          <cell r="A2078" t="str">
            <v>ISSUE</v>
          </cell>
        </row>
        <row r="2079">
          <cell r="A2079" t="str">
            <v>CALLED_END_BAL</v>
          </cell>
        </row>
        <row r="2080">
          <cell r="A2080" t="str">
            <v>CALLED_AMORT</v>
          </cell>
        </row>
        <row r="2081">
          <cell r="A2081" t="str">
            <v>ISSUE</v>
          </cell>
        </row>
        <row r="2082">
          <cell r="A2082" t="str">
            <v>CALLED_END_BAL</v>
          </cell>
        </row>
        <row r="2083">
          <cell r="A2083" t="str">
            <v>CALLED_AMORT</v>
          </cell>
        </row>
        <row r="2084">
          <cell r="A2084" t="str">
            <v>ISSUE</v>
          </cell>
        </row>
        <row r="2085">
          <cell r="A2085" t="str">
            <v>CALLED_END_BAL</v>
          </cell>
        </row>
        <row r="2086">
          <cell r="A2086" t="str">
            <v>CALLED_AMORT</v>
          </cell>
        </row>
        <row r="2087">
          <cell r="A2087" t="str">
            <v>ISSUE</v>
          </cell>
        </row>
        <row r="2088">
          <cell r="A2088" t="str">
            <v>CALLED_END_BAL</v>
          </cell>
        </row>
        <row r="2089">
          <cell r="A2089" t="str">
            <v>CALLED_AMORT</v>
          </cell>
        </row>
        <row r="2090">
          <cell r="A2090" t="str">
            <v>ISSUE</v>
          </cell>
        </row>
        <row r="2091">
          <cell r="A2091" t="str">
            <v>CALLED_END_BAL</v>
          </cell>
        </row>
        <row r="2092">
          <cell r="A2092" t="str">
            <v>CALLED_AMORT</v>
          </cell>
        </row>
        <row r="2093">
          <cell r="A2093" t="str">
            <v>ISSUE</v>
          </cell>
        </row>
        <row r="2094">
          <cell r="A2094" t="str">
            <v>CALLED_END_BAL</v>
          </cell>
        </row>
        <row r="2095">
          <cell r="A2095" t="str">
            <v>CALLED_AMORT</v>
          </cell>
        </row>
        <row r="2096">
          <cell r="A2096" t="str">
            <v>ISSUE</v>
          </cell>
        </row>
        <row r="2097">
          <cell r="A2097" t="str">
            <v>CALLED_END_BAL</v>
          </cell>
        </row>
        <row r="2098">
          <cell r="A2098" t="str">
            <v>CALLED_AMORT</v>
          </cell>
        </row>
        <row r="2099">
          <cell r="A2099" t="str">
            <v>ISSUE</v>
          </cell>
        </row>
        <row r="2100">
          <cell r="A2100" t="str">
            <v>CALLED_END_BAL</v>
          </cell>
        </row>
        <row r="2101">
          <cell r="A2101" t="str">
            <v>CALLED_AMORT</v>
          </cell>
        </row>
        <row r="2102">
          <cell r="A2102" t="str">
            <v>ISSUE</v>
          </cell>
        </row>
        <row r="2103">
          <cell r="A2103" t="str">
            <v>CALLED_END_BAL</v>
          </cell>
        </row>
        <row r="2104">
          <cell r="A2104" t="str">
            <v>CALLED_AMORT</v>
          </cell>
        </row>
        <row r="2105">
          <cell r="A2105" t="str">
            <v>ISSUE</v>
          </cell>
        </row>
        <row r="2106">
          <cell r="A2106" t="str">
            <v>CALLED_END_BAL</v>
          </cell>
        </row>
        <row r="2107">
          <cell r="A2107" t="str">
            <v>CALLED_AMORT</v>
          </cell>
        </row>
        <row r="2108">
          <cell r="A2108" t="str">
            <v>ISSUE</v>
          </cell>
        </row>
        <row r="2109">
          <cell r="A2109" t="str">
            <v>CALLED_END_BAL</v>
          </cell>
        </row>
        <row r="2110">
          <cell r="A2110" t="str">
            <v>CALLED_AMORT</v>
          </cell>
        </row>
        <row r="2111">
          <cell r="A2111" t="str">
            <v>ISSUE</v>
          </cell>
        </row>
        <row r="2112">
          <cell r="A2112" t="str">
            <v>CALLED_END_BAL</v>
          </cell>
        </row>
        <row r="2113">
          <cell r="A2113" t="str">
            <v>CALLED_AMORT</v>
          </cell>
        </row>
        <row r="2114">
          <cell r="A2114" t="str">
            <v>ISSUE</v>
          </cell>
        </row>
        <row r="2115">
          <cell r="A2115" t="str">
            <v>CALLED_END_BAL</v>
          </cell>
        </row>
        <row r="2116">
          <cell r="A2116" t="str">
            <v>CALLED_AMORT</v>
          </cell>
        </row>
        <row r="2117">
          <cell r="A2117" t="str">
            <v>ISSUE</v>
          </cell>
        </row>
        <row r="2118">
          <cell r="A2118" t="str">
            <v>CALLED_END_BAL</v>
          </cell>
        </row>
        <row r="2119">
          <cell r="A2119" t="str">
            <v>CALLED_AMORT</v>
          </cell>
        </row>
        <row r="2120">
          <cell r="A2120" t="str">
            <v>ISSUE</v>
          </cell>
        </row>
        <row r="2121">
          <cell r="A2121" t="str">
            <v>CALLED_END_BAL</v>
          </cell>
        </row>
        <row r="2122">
          <cell r="A2122" t="str">
            <v>CALLED_AMORT</v>
          </cell>
        </row>
        <row r="2123">
          <cell r="A2123" t="str">
            <v>ISSUE</v>
          </cell>
        </row>
        <row r="2124">
          <cell r="A2124" t="str">
            <v>CALLED_END_BAL</v>
          </cell>
        </row>
        <row r="2125">
          <cell r="A2125" t="str">
            <v>CALLED_AMORT</v>
          </cell>
        </row>
        <row r="2126">
          <cell r="A2126" t="str">
            <v>ISSUE</v>
          </cell>
        </row>
        <row r="2127">
          <cell r="A2127" t="str">
            <v>CALLED_END_BAL</v>
          </cell>
        </row>
        <row r="2128">
          <cell r="A2128" t="str">
            <v>CALLED_AMORT</v>
          </cell>
        </row>
        <row r="2129">
          <cell r="A2129" t="str">
            <v>ISSUE</v>
          </cell>
        </row>
        <row r="2130">
          <cell r="A2130" t="str">
            <v>CALLED_END_BAL</v>
          </cell>
        </row>
        <row r="2131">
          <cell r="A2131" t="str">
            <v>CALLED_AMORT</v>
          </cell>
        </row>
        <row r="2132">
          <cell r="A2132" t="str">
            <v>ISSUE</v>
          </cell>
        </row>
        <row r="2133">
          <cell r="A2133" t="str">
            <v>CALLED_END_BAL</v>
          </cell>
        </row>
        <row r="2134">
          <cell r="A2134" t="str">
            <v>CALLED_AMORT</v>
          </cell>
        </row>
        <row r="2135">
          <cell r="A2135" t="str">
            <v>ISSUE</v>
          </cell>
        </row>
        <row r="2136">
          <cell r="A2136" t="str">
            <v>CALLED_END_BAL</v>
          </cell>
        </row>
        <row r="2137">
          <cell r="A2137" t="str">
            <v>CALLED_AMORT</v>
          </cell>
        </row>
        <row r="2138">
          <cell r="A2138" t="str">
            <v>ISSUE</v>
          </cell>
        </row>
        <row r="2139">
          <cell r="A2139" t="str">
            <v>CALLED_END_BAL</v>
          </cell>
        </row>
        <row r="2140">
          <cell r="A2140" t="str">
            <v>CALLED_AMORT</v>
          </cell>
        </row>
        <row r="2141">
          <cell r="A2141" t="str">
            <v>ISSUE</v>
          </cell>
        </row>
        <row r="2142">
          <cell r="A2142" t="str">
            <v>CALLED_END_BAL</v>
          </cell>
        </row>
        <row r="2143">
          <cell r="A2143" t="str">
            <v>CALLED_AMORT</v>
          </cell>
        </row>
        <row r="2144">
          <cell r="A2144" t="str">
            <v>ISSUE</v>
          </cell>
        </row>
        <row r="2145">
          <cell r="A2145" t="str">
            <v>CALLED_END_BAL</v>
          </cell>
        </row>
        <row r="2146">
          <cell r="A2146" t="str">
            <v>CALLED_AMORT</v>
          </cell>
        </row>
        <row r="2147">
          <cell r="A2147" t="str">
            <v>ISSUE</v>
          </cell>
        </row>
        <row r="2148">
          <cell r="A2148" t="str">
            <v>CALLED_END_BAL</v>
          </cell>
        </row>
        <row r="2149">
          <cell r="A2149" t="str">
            <v>CALLED_AMORT</v>
          </cell>
        </row>
        <row r="2150">
          <cell r="A2150" t="str">
            <v>ISSUE</v>
          </cell>
        </row>
        <row r="2151">
          <cell r="A2151" t="str">
            <v>CALLED_END_BAL</v>
          </cell>
        </row>
        <row r="2152">
          <cell r="A2152" t="str">
            <v>CALLED_AMORT</v>
          </cell>
        </row>
        <row r="2153">
          <cell r="A2153" t="str">
            <v>ISSUE</v>
          </cell>
        </row>
        <row r="2154">
          <cell r="A2154" t="str">
            <v>CALLED_END_BAL</v>
          </cell>
        </row>
        <row r="2155">
          <cell r="A2155" t="str">
            <v>CALLED_AMORT</v>
          </cell>
        </row>
        <row r="2156">
          <cell r="A2156" t="str">
            <v>ISSUE</v>
          </cell>
        </row>
        <row r="2157">
          <cell r="A2157" t="str">
            <v>CALLED_END_BAL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Security_Name</v>
          </cell>
          <cell r="B1" t="str">
            <v>Security_Type</v>
          </cell>
        </row>
        <row r="2">
          <cell r="A2" t="str">
            <v>MTN DUE 5-26-09 (16.5)</v>
          </cell>
          <cell r="B2">
            <v>3</v>
          </cell>
        </row>
        <row r="3">
          <cell r="A3" t="str">
            <v>MTN DUE 5-26-09 (43.5)</v>
          </cell>
          <cell r="B3">
            <v>3</v>
          </cell>
        </row>
        <row r="4">
          <cell r="A4" t="str">
            <v>MTN DUE 8-1-23 (5)</v>
          </cell>
          <cell r="B4">
            <v>3</v>
          </cell>
        </row>
        <row r="5">
          <cell r="A5" t="str">
            <v>MTN DUE 8-30-23 (35.5)</v>
          </cell>
          <cell r="B5">
            <v>3</v>
          </cell>
        </row>
        <row r="6">
          <cell r="A6" t="str">
            <v>PC SERIES A DUE 10-1-06</v>
          </cell>
          <cell r="B6">
            <v>2</v>
          </cell>
        </row>
        <row r="7">
          <cell r="A7" t="str">
            <v>PC SERIES M DUE 3-1-25</v>
          </cell>
          <cell r="B7">
            <v>2</v>
          </cell>
        </row>
        <row r="8">
          <cell r="A8" t="str">
            <v>PC SERIES B DUE 9-1-09</v>
          </cell>
          <cell r="B8">
            <v>2</v>
          </cell>
        </row>
        <row r="9">
          <cell r="A9" t="str">
            <v>PC SERIES L DUE 5-1-28</v>
          </cell>
          <cell r="B9">
            <v>2</v>
          </cell>
        </row>
        <row r="10">
          <cell r="A10" t="str">
            <v>PC SERIES C DUE 9-1-09</v>
          </cell>
          <cell r="B10">
            <v>2</v>
          </cell>
        </row>
        <row r="11">
          <cell r="A11" t="str">
            <v>PC SERIES O DUE 2-1-32</v>
          </cell>
          <cell r="B11">
            <v>2</v>
          </cell>
        </row>
        <row r="12">
          <cell r="A12" t="str">
            <v>PC SERIES G DUE 9-1-14</v>
          </cell>
          <cell r="B12">
            <v>2</v>
          </cell>
        </row>
        <row r="13">
          <cell r="A13" t="str">
            <v>PC SERIES H DUE 11-1-14</v>
          </cell>
          <cell r="B13">
            <v>2</v>
          </cell>
        </row>
        <row r="14">
          <cell r="A14" t="str">
            <v>PC SERIES I DUE 11-1-12</v>
          </cell>
          <cell r="B14">
            <v>2</v>
          </cell>
        </row>
        <row r="15">
          <cell r="A15" t="str">
            <v>PC SERIES J DUE 3-1-12</v>
          </cell>
          <cell r="B15">
            <v>2</v>
          </cell>
        </row>
        <row r="16">
          <cell r="A16" t="str">
            <v>PC SERIES K DUE 7-1-17</v>
          </cell>
          <cell r="B16">
            <v>2</v>
          </cell>
        </row>
        <row r="17">
          <cell r="A17" t="str">
            <v>PC SERIES N DUE 11-1-33</v>
          </cell>
          <cell r="B17">
            <v>2</v>
          </cell>
        </row>
        <row r="18">
          <cell r="A18" t="str">
            <v>PC SERIES P DUE 5-1-32</v>
          </cell>
          <cell r="B18">
            <v>2</v>
          </cell>
        </row>
        <row r="19">
          <cell r="A19" t="str">
            <v>PC SERIES Q DUE 6-1-31</v>
          </cell>
          <cell r="B19">
            <v>2</v>
          </cell>
        </row>
        <row r="20">
          <cell r="A20" t="str">
            <v>PC SERIES R DUE 8-1-30</v>
          </cell>
          <cell r="B20">
            <v>2</v>
          </cell>
        </row>
        <row r="21">
          <cell r="A21" t="str">
            <v>PC SERIES S DUE 10-1-29</v>
          </cell>
          <cell r="B21">
            <v>2</v>
          </cell>
        </row>
        <row r="22">
          <cell r="A22" t="str">
            <v>PC SERIES T DUE 10-01-19</v>
          </cell>
          <cell r="B22">
            <v>2</v>
          </cell>
        </row>
        <row r="23">
          <cell r="A23" t="str">
            <v>SERIES BB DUE 7-1-05</v>
          </cell>
          <cell r="B23">
            <v>1</v>
          </cell>
        </row>
        <row r="24">
          <cell r="A24" t="str">
            <v>SERIES CC DUE 6-1-21</v>
          </cell>
          <cell r="B24">
            <v>1</v>
          </cell>
        </row>
        <row r="25">
          <cell r="A25" t="str">
            <v>SERIES DD DUE 6-1-03</v>
          </cell>
          <cell r="B25">
            <v>1</v>
          </cell>
        </row>
        <row r="26">
          <cell r="A26" t="str">
            <v>SERIES DUE 6-1-37</v>
          </cell>
          <cell r="B26">
            <v>1</v>
          </cell>
        </row>
        <row r="27">
          <cell r="A27" t="str">
            <v>SERIES DUE 7-1-37</v>
          </cell>
          <cell r="B27">
            <v>1</v>
          </cell>
        </row>
        <row r="28">
          <cell r="A28" t="str">
            <v>SERIES DUE 7-1-98</v>
          </cell>
          <cell r="B28">
            <v>4</v>
          </cell>
        </row>
        <row r="29">
          <cell r="A29" t="str">
            <v>SERIES DUE 9-1-95</v>
          </cell>
          <cell r="B29">
            <v>1</v>
          </cell>
        </row>
        <row r="30">
          <cell r="A30" t="str">
            <v>SERIES EE DUE 11-1-21</v>
          </cell>
          <cell r="B30">
            <v>2</v>
          </cell>
        </row>
        <row r="31">
          <cell r="A31" t="str">
            <v>SERIES FF DUE 11-1-01</v>
          </cell>
          <cell r="B31">
            <v>1</v>
          </cell>
        </row>
        <row r="32">
          <cell r="A32" t="str">
            <v>SERIES GG DUE 11-1-97</v>
          </cell>
          <cell r="B32">
            <v>1</v>
          </cell>
        </row>
        <row r="33">
          <cell r="A33" t="str">
            <v>SERIES HH DUE 2-1-22</v>
          </cell>
          <cell r="B33">
            <v>1</v>
          </cell>
        </row>
        <row r="34">
          <cell r="A34" t="str">
            <v>SERIES II DUE 2-1-00</v>
          </cell>
          <cell r="B34">
            <v>1</v>
          </cell>
        </row>
        <row r="35">
          <cell r="A35" t="str">
            <v>SERIES JJ DUE 6-1-95</v>
          </cell>
          <cell r="B35">
            <v>1</v>
          </cell>
        </row>
        <row r="36">
          <cell r="A36" t="str">
            <v>SERIES KK DUE 6-1-97</v>
          </cell>
          <cell r="B36">
            <v>1</v>
          </cell>
        </row>
        <row r="37">
          <cell r="A37" t="str">
            <v>SERIES LL DUE 6-1-22</v>
          </cell>
          <cell r="B37">
            <v>1</v>
          </cell>
        </row>
        <row r="38">
          <cell r="A38" t="str">
            <v>SERIES MM DUE 1-1-03</v>
          </cell>
          <cell r="B38">
            <v>1</v>
          </cell>
        </row>
        <row r="39">
          <cell r="A39" t="str">
            <v>SERIES NN DUE 1-1-98</v>
          </cell>
          <cell r="B39">
            <v>1</v>
          </cell>
        </row>
        <row r="40">
          <cell r="A40" t="str">
            <v>SERIES OO DUE 3-1-23</v>
          </cell>
          <cell r="B40">
            <v>1</v>
          </cell>
        </row>
        <row r="41">
          <cell r="A41" t="str">
            <v>SERIES PP DUE 5-1-04</v>
          </cell>
          <cell r="B41">
            <v>1</v>
          </cell>
        </row>
        <row r="42">
          <cell r="A42" t="str">
            <v>SERIES QQ DUE 5-1-00</v>
          </cell>
          <cell r="B42">
            <v>1</v>
          </cell>
        </row>
        <row r="43">
          <cell r="A43" t="str">
            <v>SERIES RR DUE 8-1-02</v>
          </cell>
          <cell r="B43">
            <v>1</v>
          </cell>
        </row>
        <row r="44">
          <cell r="A44" t="str">
            <v>SERIES SS DUE 9-1-24</v>
          </cell>
          <cell r="B44">
            <v>1</v>
          </cell>
        </row>
        <row r="45">
          <cell r="A45" t="str">
            <v>SERIES TT DUE 3-1-14</v>
          </cell>
          <cell r="B45">
            <v>1</v>
          </cell>
        </row>
        <row r="46">
          <cell r="A46" t="str">
            <v>SERIES UU DUE 3-1-06</v>
          </cell>
          <cell r="B46">
            <v>1</v>
          </cell>
        </row>
        <row r="47">
          <cell r="A47" t="str">
            <v>SERIES Z DUE 7-1-99</v>
          </cell>
          <cell r="B47">
            <v>1</v>
          </cell>
        </row>
        <row r="48">
          <cell r="A48" t="str">
            <v>PREFERRED 4.08%</v>
          </cell>
          <cell r="B48">
            <v>11</v>
          </cell>
        </row>
        <row r="49">
          <cell r="A49" t="str">
            <v>PREFERRED 4.18%</v>
          </cell>
          <cell r="B49">
            <v>11</v>
          </cell>
        </row>
        <row r="50">
          <cell r="A50" t="str">
            <v>PREFERRED 4.30%</v>
          </cell>
          <cell r="B50">
            <v>11</v>
          </cell>
        </row>
        <row r="51">
          <cell r="A51" t="str">
            <v>PREFERRED 5.05%</v>
          </cell>
          <cell r="B51">
            <v>11</v>
          </cell>
        </row>
        <row r="52">
          <cell r="A52" t="str">
            <v>PREFERRED 5.28%</v>
          </cell>
          <cell r="B52">
            <v>11</v>
          </cell>
        </row>
        <row r="53">
          <cell r="A53" t="str">
            <v>PREFERRED 5.97%</v>
          </cell>
          <cell r="B53">
            <v>11</v>
          </cell>
        </row>
        <row r="54">
          <cell r="A54" t="str">
            <v>PREFERRED 6.75%</v>
          </cell>
          <cell r="B54">
            <v>12</v>
          </cell>
        </row>
        <row r="55">
          <cell r="A55" t="str">
            <v>PREFERRED 6.80%</v>
          </cell>
          <cell r="B55">
            <v>11</v>
          </cell>
        </row>
        <row r="56">
          <cell r="A56" t="str">
            <v>PREFERRED 6.92%</v>
          </cell>
          <cell r="B56">
            <v>11</v>
          </cell>
        </row>
        <row r="57">
          <cell r="A57" t="str">
            <v>PREFERRED 7.40%</v>
          </cell>
          <cell r="B57">
            <v>11</v>
          </cell>
        </row>
        <row r="58">
          <cell r="A58" t="str">
            <v>PREFERRED 7.44%</v>
          </cell>
          <cell r="B58">
            <v>11</v>
          </cell>
        </row>
        <row r="59">
          <cell r="A59" t="str">
            <v>PREFERRED 7.52%</v>
          </cell>
          <cell r="B59">
            <v>11</v>
          </cell>
        </row>
        <row r="60">
          <cell r="A60" t="str">
            <v>PREFERRED 7.70%</v>
          </cell>
          <cell r="B60">
            <v>11</v>
          </cell>
        </row>
        <row r="61">
          <cell r="A61" t="str">
            <v>MIPS SERIES A</v>
          </cell>
          <cell r="B61">
            <v>13</v>
          </cell>
        </row>
        <row r="62">
          <cell r="A62" t="str">
            <v>MIPS SERIES A - LP</v>
          </cell>
          <cell r="B62">
            <v>13</v>
          </cell>
        </row>
        <row r="63">
          <cell r="A63" t="str">
            <v>MTN SERIES D DUE 4/7/97 (7.13%)</v>
          </cell>
          <cell r="B63">
            <v>3</v>
          </cell>
        </row>
        <row r="64">
          <cell r="A64" t="str">
            <v>MTN SERIES D DUE 4/7/97 (7.1%)</v>
          </cell>
          <cell r="B64">
            <v>3</v>
          </cell>
        </row>
        <row r="65">
          <cell r="A65" t="str">
            <v>MIPS SERIES B</v>
          </cell>
          <cell r="B65">
            <v>13</v>
          </cell>
        </row>
        <row r="66">
          <cell r="A66" t="str">
            <v>MIPS SERIES B - LP</v>
          </cell>
          <cell r="B66">
            <v>13</v>
          </cell>
        </row>
        <row r="67">
          <cell r="A67" t="str">
            <v>PC SERIES V DUE 9/1/2020</v>
          </cell>
          <cell r="B67">
            <v>1</v>
          </cell>
        </row>
        <row r="68">
          <cell r="A68" t="str">
            <v>PC SERIES U DUE 9/1/2012</v>
          </cell>
          <cell r="B68">
            <v>1</v>
          </cell>
        </row>
        <row r="69">
          <cell r="A69" t="str">
            <v>SERIES WW DUE 1/1/2007</v>
          </cell>
          <cell r="B69">
            <v>1</v>
          </cell>
        </row>
        <row r="70">
          <cell r="A70" t="str">
            <v>SERIES VV DUE 1/1/2016</v>
          </cell>
          <cell r="B70">
            <v>1</v>
          </cell>
        </row>
        <row r="71">
          <cell r="A71" t="str">
            <v>QUIPS SERIES A</v>
          </cell>
          <cell r="B71">
            <v>13</v>
          </cell>
        </row>
        <row r="72">
          <cell r="A72" t="str">
            <v>QUIPS SERIES A - LP</v>
          </cell>
          <cell r="B72">
            <v>13</v>
          </cell>
        </row>
        <row r="73">
          <cell r="A73" t="str">
            <v>PC SERIES W DUE 3/1/2012</v>
          </cell>
          <cell r="B73">
            <v>2</v>
          </cell>
        </row>
        <row r="74">
          <cell r="A74" t="str">
            <v>QUIPS SERIES B</v>
          </cell>
          <cell r="B74">
            <v>13</v>
          </cell>
        </row>
        <row r="75">
          <cell r="A75" t="str">
            <v>QUIPS SERIES B - LP</v>
          </cell>
          <cell r="B75">
            <v>13</v>
          </cell>
        </row>
        <row r="76">
          <cell r="A76" t="str">
            <v>PC SERIES X DUE 4/1/31</v>
          </cell>
          <cell r="B76">
            <v>2</v>
          </cell>
        </row>
        <row r="77">
          <cell r="A77" t="str">
            <v>SERIES XX, DUE 6/1/00</v>
          </cell>
          <cell r="B77">
            <v>1</v>
          </cell>
        </row>
        <row r="78">
          <cell r="A78" t="str">
            <v>PC  NOTE SERIES A, DUE 6/1/2027</v>
          </cell>
          <cell r="B78">
            <v>2</v>
          </cell>
        </row>
        <row r="79">
          <cell r="A79" t="str">
            <v>MTN due 11/6/2020 (7.04%)</v>
          </cell>
          <cell r="B79">
            <v>3</v>
          </cell>
        </row>
        <row r="80">
          <cell r="A80" t="str">
            <v>Series YY, 6.375%, due 2023</v>
          </cell>
          <cell r="B80">
            <v>1</v>
          </cell>
        </row>
        <row r="81">
          <cell r="A81" t="str">
            <v>Sale of Call Option on Series YY</v>
          </cell>
          <cell r="B81">
            <v>1</v>
          </cell>
        </row>
      </sheetData>
      <sheetData sheetId="13" refreshError="1">
        <row r="5">
          <cell r="A5" t="str">
            <v>ADJ_BOND_NAME</v>
          </cell>
        </row>
        <row r="6">
          <cell r="A6" t="str">
            <v>OO/YY due 2023 (Fully)</v>
          </cell>
        </row>
        <row r="9">
          <cell r="A9" t="str">
            <v>ADJ_BOND_NAME</v>
          </cell>
        </row>
        <row r="10">
          <cell r="A10" t="str">
            <v>MTN due 11/6/2020 (7.04%)</v>
          </cell>
        </row>
        <row r="11">
          <cell r="A11" t="str">
            <v>MTN DUE 5-26-09 (16.5)</v>
          </cell>
        </row>
        <row r="12">
          <cell r="A12" t="str">
            <v>MTN DUE 5-26-09 (16.5)</v>
          </cell>
        </row>
        <row r="13">
          <cell r="A13" t="str">
            <v>MTN DUE 5-26-09 (43.5)</v>
          </cell>
        </row>
        <row r="14">
          <cell r="A14" t="str">
            <v>MTN DUE 5-26-09 (43.5)</v>
          </cell>
        </row>
        <row r="15">
          <cell r="A15" t="str">
            <v>MTN DUE 8-1-23 (5)</v>
          </cell>
        </row>
        <row r="16">
          <cell r="A16" t="str">
            <v>MTN DUE 8-1-23 (5)</v>
          </cell>
        </row>
        <row r="17">
          <cell r="A17" t="str">
            <v>MTN DUE 8-30-23 (35.5)</v>
          </cell>
        </row>
        <row r="18">
          <cell r="A18" t="str">
            <v>MTN DUE 8-30-23 (35.5)</v>
          </cell>
        </row>
        <row r="19">
          <cell r="A19" t="str">
            <v>MTN SERIES D DUE 4/7/97 (7.1%)</v>
          </cell>
        </row>
        <row r="20">
          <cell r="A20" t="str">
            <v>MTN SERIES D DUE 4/7/97 (7.1%)</v>
          </cell>
        </row>
        <row r="21">
          <cell r="A21" t="str">
            <v>MTN SERIES D DUE 4/7/97 (7.13%)</v>
          </cell>
        </row>
        <row r="22">
          <cell r="A22" t="str">
            <v>MTN SERIES D DUE 4/7/97 (7.13%)</v>
          </cell>
        </row>
        <row r="23">
          <cell r="A23" t="str">
            <v>PC  NOTE SERIES A, DUE 6/1/2027</v>
          </cell>
        </row>
        <row r="24">
          <cell r="A24" t="str">
            <v>PC SERIES J DUE 3-1-12</v>
          </cell>
        </row>
        <row r="25">
          <cell r="A25" t="str">
            <v>PC SERIES K DUE 7-1-17</v>
          </cell>
        </row>
        <row r="26">
          <cell r="A26" t="str">
            <v>PC SERIES K DUE 7-1-17</v>
          </cell>
        </row>
        <row r="27">
          <cell r="A27" t="str">
            <v>PC SERIES P DUE 5-1-32</v>
          </cell>
        </row>
        <row r="28">
          <cell r="A28" t="str">
            <v>PC SERIES Q DUE 6-1-31</v>
          </cell>
        </row>
        <row r="29">
          <cell r="A29" t="str">
            <v>PC SERIES R DUE 8-1-30</v>
          </cell>
        </row>
        <row r="30">
          <cell r="A30" t="str">
            <v>PC SERIES S DUE 10-1-29</v>
          </cell>
        </row>
        <row r="31">
          <cell r="A31" t="str">
            <v>PC SERIES T DUE 10-01-19</v>
          </cell>
        </row>
        <row r="32">
          <cell r="A32" t="str">
            <v>PC SERIES V DUE 9/1/2020</v>
          </cell>
        </row>
        <row r="33">
          <cell r="A33" t="str">
            <v>PC SERIES X DUE 4/1/31</v>
          </cell>
        </row>
        <row r="34">
          <cell r="A34" t="str">
            <v>Sale of Call Option on Series YY</v>
          </cell>
        </row>
        <row r="35">
          <cell r="A35" t="str">
            <v>Sale of Call Option on Series YY</v>
          </cell>
        </row>
        <row r="36">
          <cell r="A36" t="str">
            <v>Sale of Call Option on Series YY</v>
          </cell>
        </row>
        <row r="37">
          <cell r="A37" t="str">
            <v>Sale of Call Option on Series YY</v>
          </cell>
        </row>
        <row r="38">
          <cell r="A38" t="str">
            <v>Sale of Call Option on Series YY</v>
          </cell>
        </row>
        <row r="39">
          <cell r="A39" t="str">
            <v>SERIES CC DUE 6-1-21</v>
          </cell>
        </row>
        <row r="40">
          <cell r="A40" t="str">
            <v>SERIES CC DUE 6-1-21</v>
          </cell>
        </row>
        <row r="41">
          <cell r="A41" t="str">
            <v>SERIES LL DUE 6-1-22</v>
          </cell>
        </row>
        <row r="42">
          <cell r="A42" t="str">
            <v>SERIES LL DUE 6-1-22</v>
          </cell>
        </row>
        <row r="43">
          <cell r="A43" t="str">
            <v>SERIES OO DUE 3-1-23</v>
          </cell>
        </row>
        <row r="44">
          <cell r="A44" t="str">
            <v>SERIES OO DUE 3-1-23</v>
          </cell>
        </row>
        <row r="45">
          <cell r="A45" t="str">
            <v>SERIES OO DUE 3-1-23</v>
          </cell>
        </row>
        <row r="46">
          <cell r="A46" t="str">
            <v>SERIES OO DUE 3-1-23</v>
          </cell>
        </row>
        <row r="47">
          <cell r="A47" t="str">
            <v>SERIES VV DUE 1/1/2016</v>
          </cell>
        </row>
        <row r="48">
          <cell r="A48" t="str">
            <v>SERIES VV DUE 1/1/2016</v>
          </cell>
        </row>
        <row r="49">
          <cell r="A49" t="str">
            <v>SERIES VV DUE 1/1/2016</v>
          </cell>
        </row>
        <row r="50">
          <cell r="A50" t="str">
            <v>SERIES WW DUE 1/1/2007</v>
          </cell>
        </row>
        <row r="51">
          <cell r="A51" t="str">
            <v>SERIES XX, DUE 6/1/00</v>
          </cell>
        </row>
      </sheetData>
      <sheetData sheetId="14" refreshError="1">
        <row r="5">
          <cell r="A5" t="str">
            <v>INT_BOND_NAME</v>
          </cell>
        </row>
        <row r="6">
          <cell r="A6" t="str">
            <v>Sale of Call Option on Series YY</v>
          </cell>
        </row>
        <row r="9">
          <cell r="A9" t="str">
            <v>INT_BOND_NAME</v>
          </cell>
        </row>
      </sheetData>
      <sheetData sheetId="15" refreshError="1">
        <row r="5">
          <cell r="A5" t="str">
            <v>SF_BOND_NAME</v>
          </cell>
        </row>
        <row r="6">
          <cell r="A6" t="str">
            <v>Sale of Call Option on Series YY</v>
          </cell>
        </row>
        <row r="9">
          <cell r="A9" t="str">
            <v>SF_BOND_NAME</v>
          </cell>
        </row>
        <row r="10">
          <cell r="A10" t="str">
            <v>PC SERIES A DUE 10-1-06</v>
          </cell>
        </row>
        <row r="11">
          <cell r="A11" t="str">
            <v>PC SERIES A DUE 10-1-06</v>
          </cell>
        </row>
        <row r="12">
          <cell r="A12" t="str">
            <v>SERIES EE DUE 11-1-21</v>
          </cell>
        </row>
        <row r="13">
          <cell r="A13" t="str">
            <v>SERIES LL DUE 6-1-22</v>
          </cell>
        </row>
        <row r="14">
          <cell r="A14" t="str">
            <v>SERIES OO DUE 3-1-23</v>
          </cell>
        </row>
        <row r="15">
          <cell r="A15" t="str">
            <v>SERIES OO DUE 3-1-23</v>
          </cell>
        </row>
        <row r="16">
          <cell r="A16" t="str">
            <v>SERIES OO DUE 3-1-23</v>
          </cell>
        </row>
      </sheetData>
      <sheetData sheetId="16" refreshError="1">
        <row r="5">
          <cell r="A5" t="str">
            <v>PART_REDEMP_BOND_NAME</v>
          </cell>
        </row>
        <row r="6">
          <cell r="A6" t="str">
            <v>Sale of Call Option on Series YY</v>
          </cell>
        </row>
        <row r="9">
          <cell r="A9" t="str">
            <v>PART_REDEMP_BOND_NAME</v>
          </cell>
        </row>
        <row r="10">
          <cell r="A10" t="str">
            <v>PC SERIES J DUE 3-1-12</v>
          </cell>
        </row>
        <row r="11">
          <cell r="A11" t="str">
            <v>SERIES CC DUE 6-1-21</v>
          </cell>
        </row>
        <row r="12">
          <cell r="A12" t="str">
            <v>SERIES CC DUE 6-1-21</v>
          </cell>
        </row>
        <row r="13">
          <cell r="A13" t="str">
            <v>SERIES EE DUE 11-1-21</v>
          </cell>
        </row>
        <row r="14">
          <cell r="A14" t="str">
            <v>SERIES HH DUE 2-1-22</v>
          </cell>
        </row>
        <row r="15">
          <cell r="A15" t="str">
            <v>SERIES HH DUE 2-1-22</v>
          </cell>
        </row>
        <row r="16">
          <cell r="A16" t="str">
            <v>SERIES LL DUE 6-1-22</v>
          </cell>
        </row>
        <row r="17">
          <cell r="A17" t="str">
            <v>SERIES LL DUE 6-1-22</v>
          </cell>
        </row>
        <row r="18">
          <cell r="A18" t="str">
            <v>SERIES LL DUE 6-1-22</v>
          </cell>
        </row>
        <row r="19">
          <cell r="A19" t="str">
            <v>SERIES LL DUE 6-1-22</v>
          </cell>
        </row>
        <row r="20">
          <cell r="A20" t="str">
            <v>SERIES LL DUE 6-1-22</v>
          </cell>
        </row>
        <row r="21">
          <cell r="A21" t="str">
            <v>PREFERRED 4.08%</v>
          </cell>
        </row>
        <row r="22">
          <cell r="A22" t="str">
            <v>PREFERRED 4.18%</v>
          </cell>
        </row>
        <row r="23">
          <cell r="A23" t="str">
            <v>PREFERRED 4.30%</v>
          </cell>
        </row>
        <row r="24">
          <cell r="A24" t="str">
            <v>PREFERRED 5.05%</v>
          </cell>
        </row>
        <row r="25">
          <cell r="A25" t="str">
            <v>PREFERRED 5.28%</v>
          </cell>
        </row>
        <row r="26">
          <cell r="A26" t="str">
            <v>PREFERRED 6.80%</v>
          </cell>
        </row>
        <row r="27">
          <cell r="A27" t="str">
            <v>PREFERRED 6.80%</v>
          </cell>
        </row>
        <row r="28">
          <cell r="A28" t="str">
            <v>PREFERRED 6.92%</v>
          </cell>
        </row>
        <row r="29">
          <cell r="A29" t="str">
            <v>PREFERRED 7.40%</v>
          </cell>
        </row>
        <row r="30">
          <cell r="A30" t="str">
            <v>PREFERRED 7.52%</v>
          </cell>
        </row>
        <row r="31">
          <cell r="A31" t="str">
            <v>SERIES OO DUE 3-1-23</v>
          </cell>
        </row>
        <row r="32">
          <cell r="A32" t="str">
            <v>MTN DUE 8-30-23 (35.5)</v>
          </cell>
        </row>
        <row r="33">
          <cell r="A33" t="str">
            <v>SERIES TT DUE 3-1-14</v>
          </cell>
        </row>
        <row r="34">
          <cell r="A34" t="str">
            <v>SERIES PP DUE 5-1-04</v>
          </cell>
        </row>
        <row r="35">
          <cell r="A35" t="str">
            <v>SERIES PP DUE 5-1-04</v>
          </cell>
        </row>
        <row r="36">
          <cell r="A36" t="str">
            <v>SERIES PP DUE 5-1-04</v>
          </cell>
        </row>
        <row r="37">
          <cell r="A37" t="str">
            <v>SERIES UU DUE 3-1-06</v>
          </cell>
        </row>
        <row r="38">
          <cell r="A38" t="str">
            <v>SERIES UU DUE 3-1-06</v>
          </cell>
        </row>
        <row r="39">
          <cell r="A39" t="str">
            <v>SERIES UU DUE 3-1-06</v>
          </cell>
        </row>
        <row r="40">
          <cell r="A40" t="str">
            <v>Series YY, 6.375%, due 2023</v>
          </cell>
        </row>
        <row r="41">
          <cell r="A41" t="str">
            <v>Series YY, 6.375%, due 2023</v>
          </cell>
        </row>
        <row r="42">
          <cell r="A42" t="str">
            <v>Series YY, 6.375%, due 2023</v>
          </cell>
        </row>
        <row r="43">
          <cell r="A43" t="str">
            <v>Series YY, 6.375%, due 2023</v>
          </cell>
        </row>
        <row r="44">
          <cell r="A44" t="str">
            <v>Series YY, 6.375%, due 2023</v>
          </cell>
        </row>
        <row r="45">
          <cell r="A45" t="str">
            <v>SERIES WW DUE 1/1/2007</v>
          </cell>
        </row>
        <row r="46">
          <cell r="A46" t="str">
            <v>SERIES WW DUE 1/1/2007</v>
          </cell>
        </row>
        <row r="47">
          <cell r="A47" t="str">
            <v>SERIES WW DUE 1/1/2007</v>
          </cell>
        </row>
        <row r="48">
          <cell r="A48" t="str">
            <v>SERIES QQ DUE 5-1-00</v>
          </cell>
        </row>
        <row r="49">
          <cell r="A49" t="str">
            <v>SERIES QQ DUE 5-1-00</v>
          </cell>
        </row>
        <row r="50">
          <cell r="A50" t="str">
            <v>SERIES VV DUE 1/1/2016</v>
          </cell>
        </row>
        <row r="51">
          <cell r="A51" t="str">
            <v>SERIES VV DUE 1/1/2016</v>
          </cell>
        </row>
        <row r="52">
          <cell r="A52" t="str">
            <v>SERIES VV DUE 1/1/2016</v>
          </cell>
        </row>
        <row r="53">
          <cell r="A53" t="str">
            <v>SERIES VV DUE 1/1/2016</v>
          </cell>
        </row>
        <row r="54">
          <cell r="A54" t="str">
            <v>SERIES RR DUE 8-1-02</v>
          </cell>
        </row>
        <row r="55">
          <cell r="A55" t="str">
            <v>SERIES RR DUE 8-1-02</v>
          </cell>
        </row>
        <row r="56">
          <cell r="A56" t="str">
            <v>SERIES RR DUE 8-1-02</v>
          </cell>
        </row>
        <row r="57">
          <cell r="A57" t="str">
            <v>SERIES RR DUE 8-1-02</v>
          </cell>
        </row>
        <row r="58">
          <cell r="A58" t="str">
            <v>SERIES SS DUE 9-1-24</v>
          </cell>
        </row>
        <row r="59">
          <cell r="A59" t="str">
            <v>SERIES SS DUE 9-1-24</v>
          </cell>
        </row>
        <row r="60">
          <cell r="A60" t="str">
            <v>SERIES SS DUE 9-1-24</v>
          </cell>
        </row>
        <row r="61">
          <cell r="A61" t="str">
            <v>SERIES SS DUE 9-1-24</v>
          </cell>
        </row>
        <row r="62">
          <cell r="A62" t="str">
            <v>SERIES SS DUE 9-1-24</v>
          </cell>
        </row>
      </sheetData>
      <sheetData sheetId="17" refreshError="1">
        <row r="1">
          <cell r="A1" t="str">
            <v>Called_Name</v>
          </cell>
        </row>
        <row r="2">
          <cell r="A2" t="str">
            <v>10.50% POL.F/C</v>
          </cell>
          <cell r="G2">
            <v>735364.14</v>
          </cell>
        </row>
        <row r="3">
          <cell r="A3" t="str">
            <v>10.375% POL.G/C</v>
          </cell>
          <cell r="G3">
            <v>1054188.7</v>
          </cell>
        </row>
        <row r="4">
          <cell r="A4" t="str">
            <v>10.50% POL.H/C</v>
          </cell>
          <cell r="G4">
            <v>701157.32</v>
          </cell>
        </row>
        <row r="5">
          <cell r="A5" t="str">
            <v>9 7/8% P.C./L</v>
          </cell>
          <cell r="G5">
            <v>1173333.2</v>
          </cell>
        </row>
        <row r="6">
          <cell r="A6" t="str">
            <v>8.50% D/NN</v>
          </cell>
          <cell r="G6">
            <v>156848.49</v>
          </cell>
        </row>
        <row r="7">
          <cell r="A7" t="str">
            <v>8.75% F/NN</v>
          </cell>
          <cell r="G7">
            <v>220675.32</v>
          </cell>
        </row>
        <row r="8">
          <cell r="A8" t="str">
            <v>8.75% W/JJ</v>
          </cell>
          <cell r="G8">
            <v>83161.89</v>
          </cell>
        </row>
        <row r="9">
          <cell r="A9" t="str">
            <v>8.45% G/QQ</v>
          </cell>
          <cell r="G9">
            <v>230417.34</v>
          </cell>
        </row>
        <row r="10">
          <cell r="A10" t="str">
            <v>8.25% H/QQ</v>
          </cell>
          <cell r="G10">
            <v>311715.52</v>
          </cell>
        </row>
        <row r="11">
          <cell r="A11" t="str">
            <v>8.125% I/QQ</v>
          </cell>
          <cell r="G11">
            <v>151614.39999999999</v>
          </cell>
        </row>
        <row r="12">
          <cell r="A12" t="str">
            <v>7.625% SER./RR</v>
          </cell>
          <cell r="G12">
            <v>-89199.52</v>
          </cell>
        </row>
        <row r="13">
          <cell r="A13" t="str">
            <v>7.5% C /RR</v>
          </cell>
          <cell r="G13">
            <v>211707.5</v>
          </cell>
        </row>
        <row r="14">
          <cell r="A14" t="str">
            <v>7.625% B/RR</v>
          </cell>
          <cell r="G14">
            <v>128050</v>
          </cell>
        </row>
        <row r="15">
          <cell r="A15" t="str">
            <v>10.50% F/Q</v>
          </cell>
          <cell r="G15">
            <v>1372177.76</v>
          </cell>
        </row>
        <row r="16">
          <cell r="A16" t="str">
            <v>9.75%AA/P</v>
          </cell>
          <cell r="G16">
            <v>399293.42</v>
          </cell>
        </row>
        <row r="17">
          <cell r="A17" t="str">
            <v>12% L/V/PP</v>
          </cell>
        </row>
        <row r="18">
          <cell r="A18" t="str">
            <v>12.125% M/V/PP</v>
          </cell>
        </row>
        <row r="19">
          <cell r="A19" t="str">
            <v>12.125% P/V/PP</v>
          </cell>
        </row>
        <row r="20">
          <cell r="A20" t="str">
            <v>8.75% V/PP</v>
          </cell>
        </row>
        <row r="21">
          <cell r="A21" t="str">
            <v>15.875% N/U/KK</v>
          </cell>
        </row>
        <row r="22">
          <cell r="A22" t="str">
            <v>7.50% U/KK</v>
          </cell>
        </row>
        <row r="23">
          <cell r="A23" t="str">
            <v>9 3/4% EURO/MM</v>
          </cell>
        </row>
        <row r="24">
          <cell r="A24" t="str">
            <v>6.25%     /SS</v>
          </cell>
        </row>
        <row r="25">
          <cell r="A25" t="str">
            <v>7.00%     /SS</v>
          </cell>
        </row>
        <row r="26">
          <cell r="A26" t="str">
            <v>9% DB/GG</v>
          </cell>
        </row>
        <row r="27">
          <cell r="A27" t="str">
            <v>7 3/4% DB/OO</v>
          </cell>
        </row>
        <row r="28">
          <cell r="A28" t="str">
            <v>8 3/8% -A/OO</v>
          </cell>
        </row>
        <row r="29">
          <cell r="A29" t="str">
            <v>9 1/8%  T/OO</v>
          </cell>
        </row>
        <row r="30">
          <cell r="A30" t="str">
            <v>12%  E/E/FF</v>
          </cell>
        </row>
        <row r="31">
          <cell r="A31" t="str">
            <v>12% E/FF</v>
          </cell>
        </row>
        <row r="32">
          <cell r="A32" t="str">
            <v>12.5% D/J/FF</v>
          </cell>
        </row>
        <row r="33">
          <cell r="A33" t="str">
            <v>9 3/8%  J/FF</v>
          </cell>
        </row>
        <row r="34">
          <cell r="A34" t="str">
            <v>9 3/4%  K/FF</v>
          </cell>
        </row>
        <row r="35">
          <cell r="A35" t="str">
            <v>8 3/4% R/CC</v>
          </cell>
        </row>
        <row r="36">
          <cell r="A36" t="str">
            <v>9 1/8%  /FF</v>
          </cell>
        </row>
        <row r="37">
          <cell r="A37" t="str">
            <v>8 3/4% DEBEN/GG</v>
          </cell>
        </row>
        <row r="38">
          <cell r="A38" t="str">
            <v>10.375% G/R</v>
          </cell>
        </row>
        <row r="39">
          <cell r="A39" t="str">
            <v>10.5% H/S</v>
          </cell>
        </row>
        <row r="40">
          <cell r="A40" t="str">
            <v>10.375% I/T</v>
          </cell>
        </row>
        <row r="41">
          <cell r="A41" t="str">
            <v>PC SERIES A DUE 10-1-06</v>
          </cell>
        </row>
        <row r="42">
          <cell r="A42" t="str">
            <v>PC SERIES B DUE 9-1-09</v>
          </cell>
        </row>
        <row r="43">
          <cell r="A43" t="str">
            <v>8.75% HH/WW (PARTIAL)</v>
          </cell>
        </row>
        <row r="44">
          <cell r="A44" t="str">
            <v>8.75% EE/VV (PARTIAL)</v>
          </cell>
        </row>
        <row r="45">
          <cell r="A45" t="str">
            <v>8.75% EE/VV (DEFEASANCE)</v>
          </cell>
        </row>
        <row r="46">
          <cell r="A46" t="str">
            <v>8.75% HH/WW (DEFEASANCE)</v>
          </cell>
        </row>
        <row r="47">
          <cell r="A47" t="str">
            <v>6.80% J/W</v>
          </cell>
        </row>
        <row r="48">
          <cell r="A48" t="str">
            <v>8.5%LL/XX</v>
          </cell>
        </row>
        <row r="49">
          <cell r="A49" t="str">
            <v>9.25%CC/XX</v>
          </cell>
        </row>
        <row r="50">
          <cell r="A50" t="str">
            <v>8.10% K/X</v>
          </cell>
        </row>
        <row r="51">
          <cell r="A51" t="str">
            <v>cc/mtn due 11/6/20</v>
          </cell>
        </row>
        <row r="52">
          <cell r="A52" t="str">
            <v>OO/YY due 2023(partial)</v>
          </cell>
        </row>
        <row r="53">
          <cell r="A53" t="str">
            <v>OO/YY due 2023 (Fully)</v>
          </cell>
        </row>
      </sheetData>
      <sheetData sheetId="18" refreshError="1">
        <row r="2">
          <cell r="A2" t="str">
            <v>BS_LTD_CURRENT_CHANGE</v>
          </cell>
          <cell r="B2" t="str">
            <v>ELEC_DISTRIBUTION</v>
          </cell>
          <cell r="C2">
            <v>0</v>
          </cell>
          <cell r="D2">
            <v>0</v>
          </cell>
          <cell r="E2" t="str">
            <v>BS_LTD_CURRENT_CHANGE_Type_01</v>
          </cell>
          <cell r="F2" t="str">
            <v>Embedded Finance 08/09/1999 4:26:00</v>
          </cell>
          <cell r="G2" t="str">
            <v>Budget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24015</v>
          </cell>
          <cell r="Q2">
            <v>0</v>
          </cell>
          <cell r="R2">
            <v>0</v>
          </cell>
          <cell r="S2">
            <v>72046</v>
          </cell>
          <cell r="T2">
            <v>56436</v>
          </cell>
          <cell r="U2">
            <v>-24015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-24015</v>
          </cell>
          <cell r="AC2">
            <v>0</v>
          </cell>
          <cell r="AD2">
            <v>0</v>
          </cell>
          <cell r="AE2">
            <v>-72046</v>
          </cell>
          <cell r="AF2">
            <v>-56436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24015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72046</v>
          </cell>
          <cell r="AU2">
            <v>0</v>
          </cell>
          <cell r="AV2">
            <v>0</v>
          </cell>
          <cell r="AW2">
            <v>-24015</v>
          </cell>
          <cell r="AX2">
            <v>0</v>
          </cell>
          <cell r="AY2">
            <v>0</v>
          </cell>
          <cell r="AZ2">
            <v>0</v>
          </cell>
          <cell r="BA2">
            <v>-42027</v>
          </cell>
          <cell r="BB2">
            <v>12008</v>
          </cell>
          <cell r="BC2">
            <v>-6004</v>
          </cell>
          <cell r="BD2">
            <v>-36023</v>
          </cell>
          <cell r="BE2">
            <v>0</v>
          </cell>
          <cell r="BF2">
            <v>0</v>
          </cell>
          <cell r="BG2">
            <v>0</v>
          </cell>
          <cell r="BH2">
            <v>10235</v>
          </cell>
          <cell r="BI2">
            <v>-10235</v>
          </cell>
          <cell r="BJ2">
            <v>42027</v>
          </cell>
          <cell r="BK2">
            <v>-42027</v>
          </cell>
          <cell r="BL2">
            <v>43588</v>
          </cell>
          <cell r="BM2">
            <v>-43588</v>
          </cell>
        </row>
        <row r="3">
          <cell r="A3" t="str">
            <v>BS_LTD_CURRENT_CHANGE</v>
          </cell>
          <cell r="B3" t="str">
            <v>ELEC_DISTRIBUTION</v>
          </cell>
          <cell r="C3">
            <v>0</v>
          </cell>
          <cell r="D3">
            <v>0</v>
          </cell>
          <cell r="E3" t="str">
            <v>BS_LTD_CURRENT_CHANGE_Type_02</v>
          </cell>
          <cell r="F3" t="str">
            <v>Embedded Finance 08/09/1999 4:26:00</v>
          </cell>
          <cell r="G3" t="str">
            <v>Budget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718</v>
          </cell>
          <cell r="BF3">
            <v>-718</v>
          </cell>
          <cell r="BG3">
            <v>0</v>
          </cell>
          <cell r="BH3">
            <v>5644</v>
          </cell>
          <cell r="BI3">
            <v>-5644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</row>
        <row r="4">
          <cell r="A4" t="str">
            <v>BS_LTD_CURRENT_CHANGE</v>
          </cell>
          <cell r="B4" t="str">
            <v>ELEC_DISTRIBUTION</v>
          </cell>
          <cell r="C4">
            <v>0</v>
          </cell>
          <cell r="D4">
            <v>0</v>
          </cell>
          <cell r="E4" t="str">
            <v>BS_LTD_CURRENT_CHANGE_Type_03</v>
          </cell>
          <cell r="F4" t="str">
            <v>Embedded Finance 08/09/1999 4:26:00</v>
          </cell>
          <cell r="G4" t="str">
            <v>Budget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14409</v>
          </cell>
          <cell r="BF4">
            <v>-14409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</row>
        <row r="5">
          <cell r="A5" t="str">
            <v>BS_LTD_CURRENT_CHANGE</v>
          </cell>
          <cell r="B5" t="str">
            <v>ELEC_DISTRIBUTION</v>
          </cell>
          <cell r="C5">
            <v>0</v>
          </cell>
          <cell r="D5">
            <v>0</v>
          </cell>
          <cell r="E5" t="str">
            <v>BS_LTD_CURRENT_CHANGE_Type_04</v>
          </cell>
          <cell r="F5" t="str">
            <v>Embedded Finance 08/09/1999 4:26:00</v>
          </cell>
          <cell r="G5" t="str">
            <v>Budget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</row>
        <row r="6">
          <cell r="A6" t="str">
            <v>BS_LTD_CURRENT_CHANGE</v>
          </cell>
          <cell r="B6" t="str">
            <v>ELEC_INTERCOMPANY</v>
          </cell>
          <cell r="C6">
            <v>0</v>
          </cell>
          <cell r="D6">
            <v>0</v>
          </cell>
          <cell r="E6" t="str">
            <v>BS_LTD_CURRENT_CHANGE_Type_01</v>
          </cell>
          <cell r="F6" t="str">
            <v>Embedded Finance 08/09/1999 4:26:00</v>
          </cell>
          <cell r="G6" t="str">
            <v>Budget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22321</v>
          </cell>
          <cell r="Q6">
            <v>0</v>
          </cell>
          <cell r="R6">
            <v>0</v>
          </cell>
          <cell r="S6">
            <v>66964</v>
          </cell>
          <cell r="T6">
            <v>52455</v>
          </cell>
          <cell r="U6">
            <v>-22321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-22321</v>
          </cell>
          <cell r="AC6">
            <v>0</v>
          </cell>
          <cell r="AD6">
            <v>0</v>
          </cell>
          <cell r="AE6">
            <v>-66964</v>
          </cell>
          <cell r="AF6">
            <v>-52455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22321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66964</v>
          </cell>
          <cell r="AU6">
            <v>0</v>
          </cell>
          <cell r="AV6">
            <v>0</v>
          </cell>
          <cell r="AW6">
            <v>-22321</v>
          </cell>
          <cell r="AX6">
            <v>0</v>
          </cell>
          <cell r="AY6">
            <v>0</v>
          </cell>
          <cell r="AZ6">
            <v>0</v>
          </cell>
          <cell r="BA6">
            <v>-39062</v>
          </cell>
          <cell r="BB6">
            <v>11161</v>
          </cell>
          <cell r="BC6">
            <v>-5581</v>
          </cell>
          <cell r="BD6">
            <v>-33482</v>
          </cell>
          <cell r="BE6">
            <v>0</v>
          </cell>
          <cell r="BF6">
            <v>0</v>
          </cell>
          <cell r="BG6">
            <v>0</v>
          </cell>
          <cell r="BH6">
            <v>9513</v>
          </cell>
          <cell r="BI6">
            <v>-9513</v>
          </cell>
          <cell r="BJ6">
            <v>39063</v>
          </cell>
          <cell r="BK6">
            <v>-39063</v>
          </cell>
          <cell r="BL6">
            <v>40513</v>
          </cell>
          <cell r="BM6">
            <v>-40513</v>
          </cell>
        </row>
        <row r="7">
          <cell r="A7" t="str">
            <v>BS_LTD_CURRENT_CHANGE</v>
          </cell>
          <cell r="B7" t="str">
            <v>ELEC_INTERCOMPANY</v>
          </cell>
          <cell r="C7">
            <v>0</v>
          </cell>
          <cell r="D7">
            <v>0</v>
          </cell>
          <cell r="E7" t="str">
            <v>BS_LTD_CURRENT_CHANGE_Type_02</v>
          </cell>
          <cell r="F7" t="str">
            <v>Embedded Finance 08/09/1999 4:26:00</v>
          </cell>
          <cell r="G7" t="str">
            <v>Budget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667</v>
          </cell>
          <cell r="BF7">
            <v>-667</v>
          </cell>
          <cell r="BG7">
            <v>0</v>
          </cell>
          <cell r="BH7">
            <v>5246</v>
          </cell>
          <cell r="BI7">
            <v>-5246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8">
          <cell r="A8" t="str">
            <v>BS_LTD_CURRENT_CHANGE</v>
          </cell>
          <cell r="B8" t="str">
            <v>ELEC_INTERCOMPANY</v>
          </cell>
          <cell r="C8">
            <v>0</v>
          </cell>
          <cell r="D8">
            <v>0</v>
          </cell>
          <cell r="E8" t="str">
            <v>BS_LTD_CURRENT_CHANGE_Type_03</v>
          </cell>
          <cell r="F8" t="str">
            <v>Embedded Finance 08/09/1999 4:26:00</v>
          </cell>
          <cell r="G8" t="str">
            <v>Budget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13393</v>
          </cell>
          <cell r="BF8">
            <v>-13393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9">
          <cell r="A9" t="str">
            <v>BS_LTD_CURRENT_CHANGE</v>
          </cell>
          <cell r="B9" t="str">
            <v>ELEC_INTERCOMPANY</v>
          </cell>
          <cell r="C9">
            <v>0</v>
          </cell>
          <cell r="D9">
            <v>0</v>
          </cell>
          <cell r="E9" t="str">
            <v>BS_LTD_CURRENT_CHANGE_Type_04</v>
          </cell>
          <cell r="F9" t="str">
            <v>Embedded Finance 08/09/1999 4:26:00</v>
          </cell>
          <cell r="G9" t="str">
            <v>Budget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10">
          <cell r="A10" t="str">
            <v>BS_LTD_CURRENT_CHANGE</v>
          </cell>
          <cell r="B10" t="str">
            <v>FOSSIL</v>
          </cell>
          <cell r="C10">
            <v>0</v>
          </cell>
          <cell r="D10">
            <v>0</v>
          </cell>
          <cell r="E10" t="str">
            <v>BS_LTD_CURRENT_CHANGE_Type_01</v>
          </cell>
          <cell r="F10" t="str">
            <v>Embedded Finance 08/09/1999 4:26:00</v>
          </cell>
          <cell r="G10" t="str">
            <v>Budget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18700</v>
          </cell>
          <cell r="Q10">
            <v>0</v>
          </cell>
          <cell r="R10">
            <v>0</v>
          </cell>
          <cell r="S10">
            <v>56100</v>
          </cell>
          <cell r="T10">
            <v>43945</v>
          </cell>
          <cell r="U10">
            <v>-18700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-18700</v>
          </cell>
          <cell r="AC10">
            <v>0</v>
          </cell>
          <cell r="AD10">
            <v>0</v>
          </cell>
          <cell r="AE10">
            <v>-56100</v>
          </cell>
          <cell r="AF10">
            <v>-43945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18700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56100</v>
          </cell>
          <cell r="AU10">
            <v>0</v>
          </cell>
          <cell r="AV10">
            <v>0</v>
          </cell>
          <cell r="AW10">
            <v>-18700</v>
          </cell>
          <cell r="AX10">
            <v>0</v>
          </cell>
          <cell r="AY10">
            <v>0</v>
          </cell>
          <cell r="AZ10">
            <v>0</v>
          </cell>
          <cell r="BA10">
            <v>-32725</v>
          </cell>
          <cell r="BB10">
            <v>9350</v>
          </cell>
          <cell r="BC10">
            <v>-4675</v>
          </cell>
          <cell r="BD10">
            <v>-28050</v>
          </cell>
          <cell r="BE10">
            <v>0</v>
          </cell>
          <cell r="BF10">
            <v>0</v>
          </cell>
          <cell r="BG10">
            <v>0</v>
          </cell>
          <cell r="BH10">
            <v>7970</v>
          </cell>
          <cell r="BI10">
            <v>-7970</v>
          </cell>
          <cell r="BJ10">
            <v>32725</v>
          </cell>
          <cell r="BK10">
            <v>-32725</v>
          </cell>
          <cell r="BL10">
            <v>33940</v>
          </cell>
          <cell r="BM10">
            <v>-33940</v>
          </cell>
        </row>
        <row r="11">
          <cell r="A11" t="str">
            <v>BS_LTD_CURRENT_CHANGE</v>
          </cell>
          <cell r="B11" t="str">
            <v>FOSSIL</v>
          </cell>
          <cell r="C11">
            <v>0</v>
          </cell>
          <cell r="D11">
            <v>0</v>
          </cell>
          <cell r="E11" t="str">
            <v>BS_LTD_CURRENT_CHANGE_Type_02</v>
          </cell>
          <cell r="F11" t="str">
            <v>Embedded Finance 08/09/1999 4:26:00</v>
          </cell>
          <cell r="G11" t="str">
            <v>Budget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559</v>
          </cell>
          <cell r="BF11">
            <v>-559</v>
          </cell>
          <cell r="BG11">
            <v>0</v>
          </cell>
          <cell r="BH11">
            <v>4394</v>
          </cell>
          <cell r="BI11">
            <v>-4394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A12" t="str">
            <v>BS_LTD_CURRENT_CHANGE</v>
          </cell>
          <cell r="B12" t="str">
            <v>FOSSIL</v>
          </cell>
          <cell r="C12">
            <v>0</v>
          </cell>
          <cell r="D12">
            <v>0</v>
          </cell>
          <cell r="E12" t="str">
            <v>BS_LTD_CURRENT_CHANGE_Type_03</v>
          </cell>
          <cell r="F12" t="str">
            <v>Embedded Finance 08/09/1999 4:26:00</v>
          </cell>
          <cell r="G12" t="str">
            <v>Budget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11220</v>
          </cell>
          <cell r="BF12">
            <v>-11220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A13" t="str">
            <v>BS_LTD_CURRENT_CHANGE</v>
          </cell>
          <cell r="B13" t="str">
            <v>FOSSIL</v>
          </cell>
          <cell r="C13">
            <v>0</v>
          </cell>
          <cell r="D13">
            <v>0</v>
          </cell>
          <cell r="E13" t="str">
            <v>BS_LTD_CURRENT_CHANGE_Type_04</v>
          </cell>
          <cell r="F13" t="str">
            <v>Embedded Finance 08/09/1999 4:26:00</v>
          </cell>
          <cell r="G13" t="str">
            <v>Budget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A14" t="str">
            <v>BS_LTD_CURRENT_CHANGE</v>
          </cell>
          <cell r="B14" t="str">
            <v>GAS_PIPES</v>
          </cell>
          <cell r="C14">
            <v>0</v>
          </cell>
          <cell r="D14">
            <v>0</v>
          </cell>
          <cell r="E14" t="str">
            <v>BS_LTD_CURRENT_CHANGE_Type_01</v>
          </cell>
          <cell r="F14" t="str">
            <v>Embedded Finance 08/09/1999 4:26:00</v>
          </cell>
          <cell r="G14" t="str">
            <v>Budget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21103</v>
          </cell>
          <cell r="Q14">
            <v>0</v>
          </cell>
          <cell r="R14">
            <v>0</v>
          </cell>
          <cell r="S14">
            <v>63308</v>
          </cell>
          <cell r="T14">
            <v>49591</v>
          </cell>
          <cell r="U14">
            <v>-21103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-21103</v>
          </cell>
          <cell r="AC14">
            <v>0</v>
          </cell>
          <cell r="AD14">
            <v>0</v>
          </cell>
          <cell r="AE14">
            <v>-63308</v>
          </cell>
          <cell r="AF14">
            <v>-49591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21103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63308</v>
          </cell>
          <cell r="AU14">
            <v>0</v>
          </cell>
          <cell r="AV14">
            <v>0</v>
          </cell>
          <cell r="AW14">
            <v>-21103</v>
          </cell>
          <cell r="AX14">
            <v>0</v>
          </cell>
          <cell r="AY14">
            <v>0</v>
          </cell>
          <cell r="AZ14">
            <v>0</v>
          </cell>
          <cell r="BA14">
            <v>-36930</v>
          </cell>
          <cell r="BB14">
            <v>10552</v>
          </cell>
          <cell r="BC14">
            <v>-5276</v>
          </cell>
          <cell r="BD14">
            <v>-31654</v>
          </cell>
          <cell r="BE14">
            <v>0</v>
          </cell>
          <cell r="BF14">
            <v>0</v>
          </cell>
          <cell r="BG14">
            <v>0</v>
          </cell>
          <cell r="BH14">
            <v>8994</v>
          </cell>
          <cell r="BI14">
            <v>-8994</v>
          </cell>
          <cell r="BJ14">
            <v>36930</v>
          </cell>
          <cell r="BK14">
            <v>-36930</v>
          </cell>
          <cell r="BL14">
            <v>38301</v>
          </cell>
          <cell r="BM14">
            <v>-38301</v>
          </cell>
        </row>
        <row r="15">
          <cell r="A15" t="str">
            <v>BS_LTD_CURRENT_CHANGE</v>
          </cell>
          <cell r="B15" t="str">
            <v>GAS_PIPES</v>
          </cell>
          <cell r="C15">
            <v>0</v>
          </cell>
          <cell r="D15">
            <v>0</v>
          </cell>
          <cell r="E15" t="str">
            <v>BS_LTD_CURRENT_CHANGE_Type_02</v>
          </cell>
          <cell r="F15" t="str">
            <v>Embedded Finance 08/09/1999 4:26:00</v>
          </cell>
          <cell r="G15" t="str">
            <v>Budget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631</v>
          </cell>
          <cell r="BF15">
            <v>-631</v>
          </cell>
          <cell r="BG15">
            <v>0</v>
          </cell>
          <cell r="BH15">
            <v>4959</v>
          </cell>
          <cell r="BI15">
            <v>-4959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6">
          <cell r="A16" t="str">
            <v>BS_LTD_CURRENT_CHANGE</v>
          </cell>
          <cell r="B16" t="str">
            <v>GAS_PIPES</v>
          </cell>
          <cell r="C16">
            <v>0</v>
          </cell>
          <cell r="D16">
            <v>0</v>
          </cell>
          <cell r="E16" t="str">
            <v>BS_LTD_CURRENT_CHANGE_Type_03</v>
          </cell>
          <cell r="F16" t="str">
            <v>Embedded Finance 08/09/1999 4:26:00</v>
          </cell>
          <cell r="G16" t="str">
            <v>Budget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12662</v>
          </cell>
          <cell r="BF16">
            <v>-12662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</row>
        <row r="17">
          <cell r="A17" t="str">
            <v>BS_LTD_CURRENT_CHANGE</v>
          </cell>
          <cell r="B17" t="str">
            <v>GAS_PIPES</v>
          </cell>
          <cell r="C17">
            <v>0</v>
          </cell>
          <cell r="D17">
            <v>0</v>
          </cell>
          <cell r="E17" t="str">
            <v>BS_LTD_CURRENT_CHANGE_Type_04</v>
          </cell>
          <cell r="F17" t="str">
            <v>Embedded Finance 08/09/1999 4:26:00</v>
          </cell>
          <cell r="G17" t="str">
            <v>Budget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A18" t="str">
            <v>BS_LTD_CURRENT_CHANGE</v>
          </cell>
          <cell r="B18" t="str">
            <v>NUCLEAR</v>
          </cell>
          <cell r="C18">
            <v>0</v>
          </cell>
          <cell r="D18">
            <v>0</v>
          </cell>
          <cell r="E18" t="str">
            <v>BS_LTD_CURRENT_CHANGE_Type_01</v>
          </cell>
          <cell r="F18" t="str">
            <v>Embedded Finance 08/09/1999 4:26:00</v>
          </cell>
          <cell r="G18" t="str">
            <v>Budget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5670</v>
          </cell>
          <cell r="Q18">
            <v>0</v>
          </cell>
          <cell r="R18">
            <v>0</v>
          </cell>
          <cell r="S18">
            <v>17010</v>
          </cell>
          <cell r="T18">
            <v>13325</v>
          </cell>
          <cell r="U18">
            <v>-5670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-5670</v>
          </cell>
          <cell r="AC18">
            <v>0</v>
          </cell>
          <cell r="AD18">
            <v>0</v>
          </cell>
          <cell r="AE18">
            <v>-17010</v>
          </cell>
          <cell r="AF18">
            <v>-13325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5670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17010</v>
          </cell>
          <cell r="AU18">
            <v>0</v>
          </cell>
          <cell r="AV18">
            <v>0</v>
          </cell>
          <cell r="AW18">
            <v>-5670</v>
          </cell>
          <cell r="AX18">
            <v>0</v>
          </cell>
          <cell r="AY18">
            <v>0</v>
          </cell>
          <cell r="AZ18">
            <v>0</v>
          </cell>
          <cell r="BA18">
            <v>-9922</v>
          </cell>
          <cell r="BB18">
            <v>2835</v>
          </cell>
          <cell r="BC18">
            <v>-1418</v>
          </cell>
          <cell r="BD18">
            <v>-8505</v>
          </cell>
          <cell r="BE18">
            <v>0</v>
          </cell>
          <cell r="BF18">
            <v>0</v>
          </cell>
          <cell r="BG18">
            <v>0</v>
          </cell>
          <cell r="BH18">
            <v>2417</v>
          </cell>
          <cell r="BI18">
            <v>-2417</v>
          </cell>
          <cell r="BJ18">
            <v>9923</v>
          </cell>
          <cell r="BK18">
            <v>-9923</v>
          </cell>
          <cell r="BL18">
            <v>10291</v>
          </cell>
          <cell r="BM18">
            <v>-10291</v>
          </cell>
        </row>
        <row r="19">
          <cell r="A19" t="str">
            <v>BS_LTD_CURRENT_CHANGE</v>
          </cell>
          <cell r="B19" t="str">
            <v>NUCLEAR</v>
          </cell>
          <cell r="C19">
            <v>0</v>
          </cell>
          <cell r="D19">
            <v>0</v>
          </cell>
          <cell r="E19" t="str">
            <v>BS_LTD_CURRENT_CHANGE_Type_02</v>
          </cell>
          <cell r="F19" t="str">
            <v>Embedded Finance 08/09/1999 4:26:00</v>
          </cell>
          <cell r="G19" t="str">
            <v>Budget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170</v>
          </cell>
          <cell r="BF19">
            <v>-170</v>
          </cell>
          <cell r="BG19">
            <v>0</v>
          </cell>
          <cell r="BH19">
            <v>1332</v>
          </cell>
          <cell r="BI19">
            <v>-1332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A20" t="str">
            <v>BS_LTD_CURRENT_CHANGE</v>
          </cell>
          <cell r="B20" t="str">
            <v>NUCLEAR</v>
          </cell>
          <cell r="C20">
            <v>0</v>
          </cell>
          <cell r="D20">
            <v>0</v>
          </cell>
          <cell r="E20" t="str">
            <v>BS_LTD_CURRENT_CHANGE_Type_03</v>
          </cell>
          <cell r="F20" t="str">
            <v>Embedded Finance 08/09/1999 4:26:00</v>
          </cell>
          <cell r="G20" t="str">
            <v>Budget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3402</v>
          </cell>
          <cell r="BF20">
            <v>-3402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A21" t="str">
            <v>BS_LTD_CURRENT_CHANGE</v>
          </cell>
          <cell r="B21" t="str">
            <v>NUCLEAR</v>
          </cell>
          <cell r="C21">
            <v>0</v>
          </cell>
          <cell r="D21">
            <v>0</v>
          </cell>
          <cell r="E21" t="str">
            <v>BS_LTD_CURRENT_CHANGE_Type_04</v>
          </cell>
          <cell r="F21" t="str">
            <v>Embedded Finance 08/09/1999 4:26:00</v>
          </cell>
          <cell r="G21" t="str">
            <v>Budget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 t="str">
            <v>BS_LTD_CURRENT_CHANGE</v>
          </cell>
          <cell r="B22" t="str">
            <v>PSCRC</v>
          </cell>
          <cell r="C22">
            <v>0</v>
          </cell>
          <cell r="D22">
            <v>0</v>
          </cell>
          <cell r="E22" t="str">
            <v>BS_LTD_CURRENT_CHANGE_Type_01</v>
          </cell>
          <cell r="F22" t="str">
            <v>Embedded Finance 08/09/1999 4:26:00</v>
          </cell>
          <cell r="G22" t="str">
            <v>Budget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-11</v>
          </cell>
          <cell r="Q22">
            <v>0</v>
          </cell>
          <cell r="R22">
            <v>0</v>
          </cell>
          <cell r="S22">
            <v>-34</v>
          </cell>
          <cell r="T22">
            <v>-26</v>
          </cell>
          <cell r="U22">
            <v>11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</v>
          </cell>
          <cell r="AC22">
            <v>0</v>
          </cell>
          <cell r="AD22">
            <v>0</v>
          </cell>
          <cell r="AE22">
            <v>34</v>
          </cell>
          <cell r="AF22">
            <v>26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-11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-34</v>
          </cell>
          <cell r="AU22">
            <v>0</v>
          </cell>
          <cell r="AV22">
            <v>0</v>
          </cell>
          <cell r="AW22">
            <v>11</v>
          </cell>
          <cell r="AX22">
            <v>0</v>
          </cell>
          <cell r="AY22">
            <v>0</v>
          </cell>
          <cell r="AZ22">
            <v>0</v>
          </cell>
          <cell r="BA22">
            <v>20</v>
          </cell>
          <cell r="BB22">
            <v>-6</v>
          </cell>
          <cell r="BC22">
            <v>3</v>
          </cell>
          <cell r="BD22">
            <v>17</v>
          </cell>
          <cell r="BE22">
            <v>0</v>
          </cell>
          <cell r="BF22">
            <v>0</v>
          </cell>
          <cell r="BG22">
            <v>0</v>
          </cell>
          <cell r="BH22">
            <v>-5</v>
          </cell>
          <cell r="BI22">
            <v>5</v>
          </cell>
          <cell r="BJ22">
            <v>-20</v>
          </cell>
          <cell r="BK22">
            <v>20</v>
          </cell>
          <cell r="BL22">
            <v>-20</v>
          </cell>
          <cell r="BM22">
            <v>20</v>
          </cell>
        </row>
        <row r="23">
          <cell r="A23" t="str">
            <v>BS_LTD_CURRENT_CHANGE</v>
          </cell>
          <cell r="B23" t="str">
            <v>PSCRC</v>
          </cell>
          <cell r="C23">
            <v>0</v>
          </cell>
          <cell r="D23">
            <v>0</v>
          </cell>
          <cell r="E23" t="str">
            <v>BS_LTD_CURRENT_CHANGE_Type_02</v>
          </cell>
          <cell r="F23" t="str">
            <v>Embedded Finance 08/09/1999 4:26:00</v>
          </cell>
          <cell r="G23" t="str">
            <v>Budget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-3</v>
          </cell>
          <cell r="BI23">
            <v>3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4">
          <cell r="A24" t="str">
            <v>BS_LTD_CURRENT_CHANGE</v>
          </cell>
          <cell r="B24" t="str">
            <v>PSCRC</v>
          </cell>
          <cell r="C24">
            <v>0</v>
          </cell>
          <cell r="D24">
            <v>0</v>
          </cell>
          <cell r="E24" t="str">
            <v>BS_LTD_CURRENT_CHANGE_Type_03</v>
          </cell>
          <cell r="F24" t="str">
            <v>Embedded Finance 08/09/1999 4:26:00</v>
          </cell>
          <cell r="G24" t="str">
            <v>Budget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-7</v>
          </cell>
          <cell r="BF24">
            <v>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 t="str">
            <v>BS_LTD_CURRENT_CHANGE</v>
          </cell>
          <cell r="B25" t="str">
            <v>PSCRC</v>
          </cell>
          <cell r="C25">
            <v>0</v>
          </cell>
          <cell r="D25">
            <v>0</v>
          </cell>
          <cell r="E25" t="str">
            <v>BS_LTD_CURRENT_CHANGE_Type_04</v>
          </cell>
          <cell r="F25" t="str">
            <v>Embedded Finance 08/09/1999 4:26:00</v>
          </cell>
          <cell r="G25" t="str">
            <v>Budget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6">
          <cell r="A26" t="str">
            <v>BS_LTD_CURRENT_CHANGE</v>
          </cell>
          <cell r="B26" t="str">
            <v>REPAIR_SERVICE</v>
          </cell>
          <cell r="C26">
            <v>0</v>
          </cell>
          <cell r="D26">
            <v>0</v>
          </cell>
          <cell r="E26" t="str">
            <v>BS_LTD_CURRENT_CHANGE_Type_01</v>
          </cell>
          <cell r="F26" t="str">
            <v>Embedded Finance 08/09/1999 4:26:00</v>
          </cell>
          <cell r="G26" t="str">
            <v>Budget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-29</v>
          </cell>
          <cell r="Q26">
            <v>0</v>
          </cell>
          <cell r="R26">
            <v>0</v>
          </cell>
          <cell r="S26">
            <v>-87</v>
          </cell>
          <cell r="T26">
            <v>-68</v>
          </cell>
          <cell r="U26">
            <v>29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29</v>
          </cell>
          <cell r="AC26">
            <v>0</v>
          </cell>
          <cell r="AD26">
            <v>0</v>
          </cell>
          <cell r="AE26">
            <v>87</v>
          </cell>
          <cell r="AF26">
            <v>68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-29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-87</v>
          </cell>
          <cell r="AU26">
            <v>0</v>
          </cell>
          <cell r="AV26">
            <v>0</v>
          </cell>
          <cell r="AW26">
            <v>29</v>
          </cell>
          <cell r="AX26">
            <v>0</v>
          </cell>
          <cell r="AY26">
            <v>-1</v>
          </cell>
          <cell r="AZ26">
            <v>1</v>
          </cell>
          <cell r="BA26">
            <v>51</v>
          </cell>
          <cell r="BB26">
            <v>-15</v>
          </cell>
          <cell r="BC26">
            <v>7</v>
          </cell>
          <cell r="BD26">
            <v>44</v>
          </cell>
          <cell r="BE26">
            <v>0</v>
          </cell>
          <cell r="BF26">
            <v>0</v>
          </cell>
          <cell r="BG26">
            <v>0</v>
          </cell>
          <cell r="BH26">
            <v>-12</v>
          </cell>
          <cell r="BI26">
            <v>12</v>
          </cell>
          <cell r="BJ26">
            <v>-51</v>
          </cell>
          <cell r="BK26">
            <v>51</v>
          </cell>
          <cell r="BL26">
            <v>-53</v>
          </cell>
          <cell r="BM26">
            <v>53</v>
          </cell>
        </row>
        <row r="27">
          <cell r="A27" t="str">
            <v>BS_LTD_CURRENT_CHANGE</v>
          </cell>
          <cell r="B27" t="str">
            <v>REPAIR_SERVICE</v>
          </cell>
          <cell r="C27">
            <v>0</v>
          </cell>
          <cell r="D27">
            <v>0</v>
          </cell>
          <cell r="E27" t="str">
            <v>BS_LTD_CURRENT_CHANGE_Type_02</v>
          </cell>
          <cell r="F27" t="str">
            <v>Embedded Finance 08/09/1999 4:26:00</v>
          </cell>
          <cell r="G27" t="str">
            <v>Budget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-1</v>
          </cell>
          <cell r="BF27">
            <v>1</v>
          </cell>
          <cell r="BG27">
            <v>0</v>
          </cell>
          <cell r="BH27">
            <v>-7</v>
          </cell>
          <cell r="BI27">
            <v>7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8">
          <cell r="A28" t="str">
            <v>BS_LTD_CURRENT_CHANGE</v>
          </cell>
          <cell r="B28" t="str">
            <v>REPAIR_SERVICE</v>
          </cell>
          <cell r="C28">
            <v>0</v>
          </cell>
          <cell r="D28">
            <v>0</v>
          </cell>
          <cell r="E28" t="str">
            <v>BS_LTD_CURRENT_CHANGE_Type_03</v>
          </cell>
          <cell r="F28" t="str">
            <v>Embedded Finance 08/09/1999 4:26:00</v>
          </cell>
          <cell r="G28" t="str">
            <v>Budget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-17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9">
          <cell r="A29" t="str">
            <v>BS_LTD_CURRENT_CHANGE</v>
          </cell>
          <cell r="B29" t="str">
            <v>REPAIR_SERVICE</v>
          </cell>
          <cell r="C29">
            <v>0</v>
          </cell>
          <cell r="D29">
            <v>0</v>
          </cell>
          <cell r="E29" t="str">
            <v>BS_LTD_CURRENT_CHANGE_Type_04</v>
          </cell>
          <cell r="F29" t="str">
            <v>Embedded Finance 08/09/1999 4:26:00</v>
          </cell>
          <cell r="G29" t="str">
            <v>Budget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A30" t="str">
            <v>BS_LTD_CURRENT_CHANGE</v>
          </cell>
          <cell r="B30" t="str">
            <v>Securitization</v>
          </cell>
          <cell r="C30">
            <v>0</v>
          </cell>
          <cell r="D30">
            <v>0</v>
          </cell>
          <cell r="E30" t="str">
            <v>BS_LTD_CURRENT_CHANGE_Type_01</v>
          </cell>
          <cell r="F30" t="str">
            <v>Embedded Finance 08/09/1999 4:26:00</v>
          </cell>
          <cell r="G30" t="str">
            <v>Budget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 t="str">
            <v>BS_LTD_CURRENT_CHANGE</v>
          </cell>
          <cell r="B31" t="str">
            <v>Securitization</v>
          </cell>
          <cell r="C31">
            <v>0</v>
          </cell>
          <cell r="D31">
            <v>0</v>
          </cell>
          <cell r="E31" t="str">
            <v>BS_LTD_CURRENT_CHANGE_Type_02</v>
          </cell>
          <cell r="F31" t="str">
            <v>Embedded Finance 08/09/1999 4:26:00</v>
          </cell>
          <cell r="G31" t="str">
            <v>Budget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A32" t="str">
            <v>BS_LTD_CURRENT_CHANGE</v>
          </cell>
          <cell r="B32" t="str">
            <v>Securitization</v>
          </cell>
          <cell r="C32">
            <v>0</v>
          </cell>
          <cell r="D32">
            <v>0</v>
          </cell>
          <cell r="E32" t="str">
            <v>BS_LTD_CURRENT_CHANGE_Type_03</v>
          </cell>
          <cell r="F32" t="str">
            <v>Embedded Finance 08/09/1999 4:26:00</v>
          </cell>
          <cell r="G32" t="str">
            <v>Budget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 t="str">
            <v>BS_LTD_CURRENT_CHANGE</v>
          </cell>
          <cell r="B33" t="str">
            <v>Securitization</v>
          </cell>
          <cell r="C33">
            <v>0</v>
          </cell>
          <cell r="D33">
            <v>0</v>
          </cell>
          <cell r="E33" t="str">
            <v>BS_LTD_CURRENT_CHANGE_Type_04</v>
          </cell>
          <cell r="F33" t="str">
            <v>Embedded Finance 08/09/1999 4:26:00</v>
          </cell>
          <cell r="G33" t="str">
            <v>Budget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A34" t="str">
            <v>BS_LTD_CURRENT_CHANGE</v>
          </cell>
          <cell r="B34" t="str">
            <v>SERVICE_TARIFF</v>
          </cell>
          <cell r="C34">
            <v>0</v>
          </cell>
          <cell r="D34">
            <v>0</v>
          </cell>
          <cell r="E34" t="str">
            <v>BS_LTD_CURRENT_CHANGE_Type_01</v>
          </cell>
          <cell r="F34" t="str">
            <v>Embedded Finance 08/09/1999 4:26:00</v>
          </cell>
          <cell r="G34" t="str">
            <v>Budget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327</v>
          </cell>
          <cell r="Q34">
            <v>0</v>
          </cell>
          <cell r="R34">
            <v>0</v>
          </cell>
          <cell r="S34">
            <v>982</v>
          </cell>
          <cell r="T34">
            <v>769</v>
          </cell>
          <cell r="U34">
            <v>-327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-327</v>
          </cell>
          <cell r="AC34">
            <v>0</v>
          </cell>
          <cell r="AD34">
            <v>0</v>
          </cell>
          <cell r="AE34">
            <v>-982</v>
          </cell>
          <cell r="AF34">
            <v>-769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327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982</v>
          </cell>
          <cell r="AU34">
            <v>0</v>
          </cell>
          <cell r="AV34">
            <v>0</v>
          </cell>
          <cell r="AW34">
            <v>-327</v>
          </cell>
          <cell r="AX34">
            <v>0</v>
          </cell>
          <cell r="AY34">
            <v>0</v>
          </cell>
          <cell r="AZ34">
            <v>0</v>
          </cell>
          <cell r="BA34">
            <v>-573</v>
          </cell>
          <cell r="BB34">
            <v>164</v>
          </cell>
          <cell r="BC34">
            <v>-82</v>
          </cell>
          <cell r="BD34">
            <v>-491</v>
          </cell>
          <cell r="BE34">
            <v>0</v>
          </cell>
          <cell r="BF34">
            <v>0</v>
          </cell>
          <cell r="BG34">
            <v>0</v>
          </cell>
          <cell r="BH34">
            <v>139</v>
          </cell>
          <cell r="BI34">
            <v>-139</v>
          </cell>
          <cell r="BJ34">
            <v>573</v>
          </cell>
          <cell r="BK34">
            <v>-573</v>
          </cell>
          <cell r="BL34">
            <v>594</v>
          </cell>
          <cell r="BM34">
            <v>-594</v>
          </cell>
        </row>
        <row r="35">
          <cell r="A35" t="str">
            <v>BS_LTD_CURRENT_CHANGE</v>
          </cell>
          <cell r="B35" t="str">
            <v>SERVICE_TARIFF</v>
          </cell>
          <cell r="C35">
            <v>0</v>
          </cell>
          <cell r="D35">
            <v>0</v>
          </cell>
          <cell r="E35" t="str">
            <v>BS_LTD_CURRENT_CHANGE_Type_02</v>
          </cell>
          <cell r="F35" t="str">
            <v>Embedded Finance 08/09/1999 4:26:00</v>
          </cell>
          <cell r="G35" t="str">
            <v>Budget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10</v>
          </cell>
          <cell r="BF35">
            <v>-10</v>
          </cell>
          <cell r="BG35">
            <v>0</v>
          </cell>
          <cell r="BH35">
            <v>77</v>
          </cell>
          <cell r="BI35">
            <v>-77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  <row r="36">
          <cell r="A36" t="str">
            <v>BS_LTD_CURRENT_CHANGE</v>
          </cell>
          <cell r="B36" t="str">
            <v>SERVICE_TARIFF</v>
          </cell>
          <cell r="C36">
            <v>0</v>
          </cell>
          <cell r="D36">
            <v>0</v>
          </cell>
          <cell r="E36" t="str">
            <v>BS_LTD_CURRENT_CHANGE_Type_03</v>
          </cell>
          <cell r="F36" t="str">
            <v>Embedded Finance 08/09/1999 4:26:00</v>
          </cell>
          <cell r="G36" t="str">
            <v>Budget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196</v>
          </cell>
          <cell r="BF36">
            <v>-196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7">
          <cell r="A37" t="str">
            <v>BS_LTD_CURRENT_CHANGE</v>
          </cell>
          <cell r="B37" t="str">
            <v>SERVICE_TARIFF</v>
          </cell>
          <cell r="C37">
            <v>0</v>
          </cell>
          <cell r="D37">
            <v>0</v>
          </cell>
          <cell r="E37" t="str">
            <v>BS_LTD_CURRENT_CHANGE_Type_04</v>
          </cell>
          <cell r="F37" t="str">
            <v>Embedded Finance 08/09/1999 4:26:00</v>
          </cell>
          <cell r="G37" t="str">
            <v>Budget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A38" t="str">
            <v>BS_LTD_CURRENT_CHANGE</v>
          </cell>
          <cell r="B38" t="str">
            <v>TRANSMISSION</v>
          </cell>
          <cell r="C38">
            <v>0</v>
          </cell>
          <cell r="D38">
            <v>0</v>
          </cell>
          <cell r="E38" t="str">
            <v>BS_LTD_CURRENT_CHANGE_Type_01</v>
          </cell>
          <cell r="F38" t="str">
            <v>Embedded Finance 08/09/1999 4:26:00</v>
          </cell>
          <cell r="G38" t="str">
            <v>Budget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7904</v>
          </cell>
          <cell r="Q38">
            <v>0</v>
          </cell>
          <cell r="R38">
            <v>0</v>
          </cell>
          <cell r="S38">
            <v>23712</v>
          </cell>
          <cell r="T38">
            <v>18574</v>
          </cell>
          <cell r="U38">
            <v>-7904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-7904</v>
          </cell>
          <cell r="AC38">
            <v>0</v>
          </cell>
          <cell r="AD38">
            <v>0</v>
          </cell>
          <cell r="AE38">
            <v>-23712</v>
          </cell>
          <cell r="AF38">
            <v>-18574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7904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23712</v>
          </cell>
          <cell r="AU38">
            <v>0</v>
          </cell>
          <cell r="AV38">
            <v>0</v>
          </cell>
          <cell r="AW38">
            <v>-7904</v>
          </cell>
          <cell r="AX38">
            <v>0</v>
          </cell>
          <cell r="AY38">
            <v>0</v>
          </cell>
          <cell r="AZ38">
            <v>0</v>
          </cell>
          <cell r="BA38">
            <v>-13832</v>
          </cell>
          <cell r="BB38">
            <v>3952</v>
          </cell>
          <cell r="BC38">
            <v>-1976</v>
          </cell>
          <cell r="BD38">
            <v>-11856</v>
          </cell>
          <cell r="BE38">
            <v>0</v>
          </cell>
          <cell r="BF38">
            <v>0</v>
          </cell>
          <cell r="BG38">
            <v>0</v>
          </cell>
          <cell r="BH38">
            <v>3369</v>
          </cell>
          <cell r="BI38">
            <v>-3369</v>
          </cell>
          <cell r="BJ38">
            <v>13832</v>
          </cell>
          <cell r="BK38">
            <v>-13832</v>
          </cell>
          <cell r="BL38">
            <v>14346</v>
          </cell>
          <cell r="BM38">
            <v>-14346</v>
          </cell>
        </row>
        <row r="39">
          <cell r="A39" t="str">
            <v>BS_LTD_CURRENT_CHANGE</v>
          </cell>
          <cell r="B39" t="str">
            <v>TRANSMISSION</v>
          </cell>
          <cell r="C39">
            <v>0</v>
          </cell>
          <cell r="D39">
            <v>0</v>
          </cell>
          <cell r="E39" t="str">
            <v>BS_LTD_CURRENT_CHANGE_Type_02</v>
          </cell>
          <cell r="F39" t="str">
            <v>Embedded Finance 08/09/1999 4:26:00</v>
          </cell>
          <cell r="G39" t="str">
            <v>Budget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236</v>
          </cell>
          <cell r="BF39">
            <v>-236</v>
          </cell>
          <cell r="BG39">
            <v>0</v>
          </cell>
          <cell r="BH39">
            <v>1857</v>
          </cell>
          <cell r="BI39">
            <v>-1857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BS_LTD_CURRENT_CHANGE</v>
          </cell>
          <cell r="B40" t="str">
            <v>TRANSMISSION</v>
          </cell>
          <cell r="C40">
            <v>0</v>
          </cell>
          <cell r="D40">
            <v>0</v>
          </cell>
          <cell r="E40" t="str">
            <v>BS_LTD_CURRENT_CHANGE_Type_03</v>
          </cell>
          <cell r="F40" t="str">
            <v>Embedded Finance 08/09/1999 4:26:00</v>
          </cell>
          <cell r="G40" t="str">
            <v>Budget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4742</v>
          </cell>
          <cell r="BF40">
            <v>-4742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A41" t="str">
            <v>BS_LTD_CURRENT_CHANGE</v>
          </cell>
          <cell r="B41" t="str">
            <v>TRANSMISSION</v>
          </cell>
          <cell r="C41">
            <v>0</v>
          </cell>
          <cell r="D41">
            <v>0</v>
          </cell>
          <cell r="E41" t="str">
            <v>BS_LTD_CURRENT_CHANGE_Type_04</v>
          </cell>
          <cell r="F41" t="str">
            <v>Embedded Finance 08/09/1999 4:26:00</v>
          </cell>
          <cell r="G41" t="str">
            <v>Budget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CF_LTD_DISC_EFIN</v>
          </cell>
          <cell r="B42" t="str">
            <v>ELEC_DISTRIBUTION</v>
          </cell>
          <cell r="C42">
            <v>0</v>
          </cell>
          <cell r="D42">
            <v>0</v>
          </cell>
          <cell r="E42" t="str">
            <v>CF_LTD_DISC_EFIN_Type_01</v>
          </cell>
          <cell r="F42" t="str">
            <v>Embedded Finance 08/09/1999 4:26:00</v>
          </cell>
          <cell r="G42" t="str">
            <v>Budget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-63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3">
          <cell r="A43" t="str">
            <v>CF_LTD_DISC_EFIN</v>
          </cell>
          <cell r="B43" t="str">
            <v>ELEC_DISTRIBUTION</v>
          </cell>
          <cell r="C43">
            <v>0</v>
          </cell>
          <cell r="D43">
            <v>0</v>
          </cell>
          <cell r="E43" t="str">
            <v>CF_LTD_DISC_EFIN_Type_02</v>
          </cell>
          <cell r="F43" t="str">
            <v>Embedded Finance 08/09/1999 4:26:00</v>
          </cell>
          <cell r="G43" t="str">
            <v>Budget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CF_LTD_DISC_EFIN</v>
          </cell>
          <cell r="B44" t="str">
            <v>ELEC_DISTRIBUTION</v>
          </cell>
          <cell r="C44">
            <v>0</v>
          </cell>
          <cell r="D44">
            <v>0</v>
          </cell>
          <cell r="E44" t="str">
            <v>CF_LTD_DISC_EFIN_Type_03</v>
          </cell>
          <cell r="F44" t="str">
            <v>Embedded Finance 08/09/1999 4:26:00</v>
          </cell>
          <cell r="G44" t="str">
            <v>Budget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A45" t="str">
            <v>CF_LTD_DISC_EFIN</v>
          </cell>
          <cell r="B45" t="str">
            <v>ELEC_DISTRIBUTION</v>
          </cell>
          <cell r="C45">
            <v>0</v>
          </cell>
          <cell r="D45">
            <v>0</v>
          </cell>
          <cell r="E45" t="str">
            <v>CF_LTD_DISC_EFIN_Type_04</v>
          </cell>
          <cell r="F45" t="str">
            <v>Embedded Finance 08/09/1999 4:26:00</v>
          </cell>
          <cell r="G45" t="str">
            <v>Budget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A46" t="str">
            <v>CF_LTD_DISC_EFIN</v>
          </cell>
          <cell r="B46" t="str">
            <v>ELEC_INTERCOMPANY</v>
          </cell>
          <cell r="C46">
            <v>0</v>
          </cell>
          <cell r="D46">
            <v>0</v>
          </cell>
          <cell r="E46" t="str">
            <v>CF_LTD_DISC_EFIN_Type_01</v>
          </cell>
          <cell r="F46" t="str">
            <v>Embedded Finance 08/09/1999 4:26:00</v>
          </cell>
          <cell r="G46" t="str">
            <v>Budget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-59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A47" t="str">
            <v>CF_LTD_DISC_EFIN</v>
          </cell>
          <cell r="B47" t="str">
            <v>ELEC_INTERCOMPANY</v>
          </cell>
          <cell r="C47">
            <v>0</v>
          </cell>
          <cell r="D47">
            <v>0</v>
          </cell>
          <cell r="E47" t="str">
            <v>CF_LTD_DISC_EFIN_Type_02</v>
          </cell>
          <cell r="F47" t="str">
            <v>Embedded Finance 08/09/1999 4:26:00</v>
          </cell>
          <cell r="G47" t="str">
            <v>Budget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A48" t="str">
            <v>CF_LTD_DISC_EFIN</v>
          </cell>
          <cell r="B48" t="str">
            <v>ELEC_INTERCOMPANY</v>
          </cell>
          <cell r="C48">
            <v>0</v>
          </cell>
          <cell r="D48">
            <v>0</v>
          </cell>
          <cell r="E48" t="str">
            <v>CF_LTD_DISC_EFIN_Type_03</v>
          </cell>
          <cell r="F48" t="str">
            <v>Embedded Finance 08/09/1999 4:26:00</v>
          </cell>
          <cell r="G48" t="str">
            <v>Budget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CF_LTD_DISC_EFIN</v>
          </cell>
          <cell r="B49" t="str">
            <v>ELEC_INTERCOMPANY</v>
          </cell>
          <cell r="C49">
            <v>0</v>
          </cell>
          <cell r="D49">
            <v>0</v>
          </cell>
          <cell r="E49" t="str">
            <v>CF_LTD_DISC_EFIN_Type_04</v>
          </cell>
          <cell r="F49" t="str">
            <v>Embedded Finance 08/09/1999 4:26:00</v>
          </cell>
          <cell r="G49" t="str">
            <v>Budget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A50" t="str">
            <v>CF_LTD_DISC_EFIN</v>
          </cell>
          <cell r="B50" t="str">
            <v>FOSSIL</v>
          </cell>
          <cell r="C50">
            <v>0</v>
          </cell>
          <cell r="D50">
            <v>0</v>
          </cell>
          <cell r="E50" t="str">
            <v>CF_LTD_DISC_EFIN_Type_01</v>
          </cell>
          <cell r="F50" t="str">
            <v>Embedded Finance 08/09/1999 4:26:00</v>
          </cell>
          <cell r="G50" t="str">
            <v>Budget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-49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1">
          <cell r="A51" t="str">
            <v>CF_LTD_DISC_EFIN</v>
          </cell>
          <cell r="B51" t="str">
            <v>FOSSIL</v>
          </cell>
          <cell r="C51">
            <v>0</v>
          </cell>
          <cell r="D51">
            <v>0</v>
          </cell>
          <cell r="E51" t="str">
            <v>CF_LTD_DISC_EFIN_Type_02</v>
          </cell>
          <cell r="F51" t="str">
            <v>Embedded Finance 08/09/1999 4:26:00</v>
          </cell>
          <cell r="G51" t="str">
            <v>Budget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A52" t="str">
            <v>CF_LTD_DISC_EFIN</v>
          </cell>
          <cell r="B52" t="str">
            <v>FOSSIL</v>
          </cell>
          <cell r="C52">
            <v>0</v>
          </cell>
          <cell r="D52">
            <v>0</v>
          </cell>
          <cell r="E52" t="str">
            <v>CF_LTD_DISC_EFIN_Type_03</v>
          </cell>
          <cell r="F52" t="str">
            <v>Embedded Finance 08/09/1999 4:26:00</v>
          </cell>
          <cell r="G52" t="str">
            <v>Budget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A53" t="str">
            <v>CF_LTD_DISC_EFIN</v>
          </cell>
          <cell r="B53" t="str">
            <v>FOSSIL</v>
          </cell>
          <cell r="C53">
            <v>0</v>
          </cell>
          <cell r="D53">
            <v>0</v>
          </cell>
          <cell r="E53" t="str">
            <v>CF_LTD_DISC_EFIN_Type_04</v>
          </cell>
          <cell r="F53" t="str">
            <v>Embedded Finance 08/09/1999 4:26:00</v>
          </cell>
          <cell r="G53" t="str">
            <v>Budget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A54" t="str">
            <v>CF_LTD_DISC_EFIN</v>
          </cell>
          <cell r="B54" t="str">
            <v>GAS_PIPES</v>
          </cell>
          <cell r="C54">
            <v>0</v>
          </cell>
          <cell r="D54">
            <v>0</v>
          </cell>
          <cell r="E54" t="str">
            <v>CF_LTD_DISC_EFIN_Type_01</v>
          </cell>
          <cell r="F54" t="str">
            <v>Embedded Finance 08/09/1999 4:26:00</v>
          </cell>
          <cell r="G54" t="str">
            <v>Budget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-55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5">
          <cell r="A55" t="str">
            <v>CF_LTD_DISC_EFIN</v>
          </cell>
          <cell r="B55" t="str">
            <v>GAS_PIPES</v>
          </cell>
          <cell r="C55">
            <v>0</v>
          </cell>
          <cell r="D55">
            <v>0</v>
          </cell>
          <cell r="E55" t="str">
            <v>CF_LTD_DISC_EFIN_Type_02</v>
          </cell>
          <cell r="F55" t="str">
            <v>Embedded Finance 08/09/1999 4:26:00</v>
          </cell>
          <cell r="G55" t="str">
            <v>Budget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A56" t="str">
            <v>CF_LTD_DISC_EFIN</v>
          </cell>
          <cell r="B56" t="str">
            <v>GAS_PIPES</v>
          </cell>
          <cell r="C56">
            <v>0</v>
          </cell>
          <cell r="D56">
            <v>0</v>
          </cell>
          <cell r="E56" t="str">
            <v>CF_LTD_DISC_EFIN_Type_03</v>
          </cell>
          <cell r="F56" t="str">
            <v>Embedded Finance 08/09/1999 4:26:00</v>
          </cell>
          <cell r="G56" t="str">
            <v>Budget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A57" t="str">
            <v>CF_LTD_DISC_EFIN</v>
          </cell>
          <cell r="B57" t="str">
            <v>GAS_PIPES</v>
          </cell>
          <cell r="C57">
            <v>0</v>
          </cell>
          <cell r="D57">
            <v>0</v>
          </cell>
          <cell r="E57" t="str">
            <v>CF_LTD_DISC_EFIN_Type_04</v>
          </cell>
          <cell r="F57" t="str">
            <v>Embedded Finance 08/09/1999 4:26:00</v>
          </cell>
          <cell r="G57" t="str">
            <v>Budget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A58" t="str">
            <v>CF_LTD_DISC_EFIN</v>
          </cell>
          <cell r="B58" t="str">
            <v>NUCLEAR</v>
          </cell>
          <cell r="C58">
            <v>0</v>
          </cell>
          <cell r="D58">
            <v>0</v>
          </cell>
          <cell r="E58" t="str">
            <v>CF_LTD_DISC_EFIN_Type_01</v>
          </cell>
          <cell r="F58" t="str">
            <v>Embedded Finance 08/09/1999 4:26:00</v>
          </cell>
          <cell r="G58" t="str">
            <v>Budget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-15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A59" t="str">
            <v>CF_LTD_DISC_EFIN</v>
          </cell>
          <cell r="B59" t="str">
            <v>NUCLEAR</v>
          </cell>
          <cell r="C59">
            <v>0</v>
          </cell>
          <cell r="D59">
            <v>0</v>
          </cell>
          <cell r="E59" t="str">
            <v>CF_LTD_DISC_EFIN_Type_02</v>
          </cell>
          <cell r="F59" t="str">
            <v>Embedded Finance 08/09/1999 4:26:00</v>
          </cell>
          <cell r="G59" t="str">
            <v>Budget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60">
          <cell r="A60" t="str">
            <v>CF_LTD_DISC_EFIN</v>
          </cell>
          <cell r="B60" t="str">
            <v>NUCLEAR</v>
          </cell>
          <cell r="C60">
            <v>0</v>
          </cell>
          <cell r="D60">
            <v>0</v>
          </cell>
          <cell r="E60" t="str">
            <v>CF_LTD_DISC_EFIN_Type_03</v>
          </cell>
          <cell r="F60" t="str">
            <v>Embedded Finance 08/09/1999 4:26:00</v>
          </cell>
          <cell r="G60" t="str">
            <v>Budget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A61" t="str">
            <v>CF_LTD_DISC_EFIN</v>
          </cell>
          <cell r="B61" t="str">
            <v>NUCLEAR</v>
          </cell>
          <cell r="C61">
            <v>0</v>
          </cell>
          <cell r="D61">
            <v>0</v>
          </cell>
          <cell r="E61" t="str">
            <v>CF_LTD_DISC_EFIN_Type_04</v>
          </cell>
          <cell r="F61" t="str">
            <v>Embedded Finance 08/09/1999 4:26:00</v>
          </cell>
          <cell r="G61" t="str">
            <v>Budget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A62" t="str">
            <v>CF_LTD_DISC_EFIN</v>
          </cell>
          <cell r="B62" t="str">
            <v>PSCRC</v>
          </cell>
          <cell r="C62">
            <v>0</v>
          </cell>
          <cell r="D62">
            <v>0</v>
          </cell>
          <cell r="E62" t="str">
            <v>CF_LTD_DISC_EFIN_Type_01</v>
          </cell>
          <cell r="F62" t="str">
            <v>Embedded Finance 08/09/1999 4:26:00</v>
          </cell>
          <cell r="G62" t="str">
            <v>Budget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3">
          <cell r="A63" t="str">
            <v>CF_LTD_DISC_EFIN</v>
          </cell>
          <cell r="B63" t="str">
            <v>PSCRC</v>
          </cell>
          <cell r="C63">
            <v>0</v>
          </cell>
          <cell r="D63">
            <v>0</v>
          </cell>
          <cell r="E63" t="str">
            <v>CF_LTD_DISC_EFIN_Type_02</v>
          </cell>
          <cell r="F63" t="str">
            <v>Embedded Finance 08/09/1999 4:26:00</v>
          </cell>
          <cell r="G63" t="str">
            <v>Budget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4">
          <cell r="A64" t="str">
            <v>CF_LTD_DISC_EFIN</v>
          </cell>
          <cell r="B64" t="str">
            <v>PSCRC</v>
          </cell>
          <cell r="C64">
            <v>0</v>
          </cell>
          <cell r="D64">
            <v>0</v>
          </cell>
          <cell r="E64" t="str">
            <v>CF_LTD_DISC_EFIN_Type_03</v>
          </cell>
          <cell r="F64" t="str">
            <v>Embedded Finance 08/09/1999 4:26:00</v>
          </cell>
          <cell r="G64" t="str">
            <v>Budget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A65" t="str">
            <v>CF_LTD_DISC_EFIN</v>
          </cell>
          <cell r="B65" t="str">
            <v>PSCRC</v>
          </cell>
          <cell r="C65">
            <v>0</v>
          </cell>
          <cell r="D65">
            <v>0</v>
          </cell>
          <cell r="E65" t="str">
            <v>CF_LTD_DISC_EFIN_Type_04</v>
          </cell>
          <cell r="F65" t="str">
            <v>Embedded Finance 08/09/1999 4:26:00</v>
          </cell>
          <cell r="G65" t="str">
            <v>Budget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6">
          <cell r="A66" t="str">
            <v>CF_LTD_DISC_EFIN</v>
          </cell>
          <cell r="B66" t="str">
            <v>REPAIR_SERVICE</v>
          </cell>
          <cell r="C66">
            <v>0</v>
          </cell>
          <cell r="D66">
            <v>0</v>
          </cell>
          <cell r="E66" t="str">
            <v>CF_LTD_DISC_EFIN_Type_01</v>
          </cell>
          <cell r="F66" t="str">
            <v>Embedded Finance 08/09/1999 4:26:00</v>
          </cell>
          <cell r="G66" t="str">
            <v>Budget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A67" t="str">
            <v>CF_LTD_DISC_EFIN</v>
          </cell>
          <cell r="B67" t="str">
            <v>REPAIR_SERVICE</v>
          </cell>
          <cell r="C67">
            <v>0</v>
          </cell>
          <cell r="D67">
            <v>0</v>
          </cell>
          <cell r="E67" t="str">
            <v>CF_LTD_DISC_EFIN_Type_02</v>
          </cell>
          <cell r="F67" t="str">
            <v>Embedded Finance 08/09/1999 4:26:00</v>
          </cell>
          <cell r="G67" t="str">
            <v>Budget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A68" t="str">
            <v>CF_LTD_DISC_EFIN</v>
          </cell>
          <cell r="B68" t="str">
            <v>REPAIR_SERVICE</v>
          </cell>
          <cell r="C68">
            <v>0</v>
          </cell>
          <cell r="D68">
            <v>0</v>
          </cell>
          <cell r="E68" t="str">
            <v>CF_LTD_DISC_EFIN_Type_03</v>
          </cell>
          <cell r="F68" t="str">
            <v>Embedded Finance 08/09/1999 4:26:00</v>
          </cell>
          <cell r="G68" t="str">
            <v>Budget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A69" t="str">
            <v>CF_LTD_DISC_EFIN</v>
          </cell>
          <cell r="B69" t="str">
            <v>REPAIR_SERVICE</v>
          </cell>
          <cell r="C69">
            <v>0</v>
          </cell>
          <cell r="D69">
            <v>0</v>
          </cell>
          <cell r="E69" t="str">
            <v>CF_LTD_DISC_EFIN_Type_04</v>
          </cell>
          <cell r="F69" t="str">
            <v>Embedded Finance 08/09/1999 4:26:00</v>
          </cell>
          <cell r="G69" t="str">
            <v>Budget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A70" t="str">
            <v>CF_LTD_DISC_EFIN</v>
          </cell>
          <cell r="B70" t="str">
            <v>Securitization</v>
          </cell>
          <cell r="C70">
            <v>0</v>
          </cell>
          <cell r="D70">
            <v>0</v>
          </cell>
          <cell r="E70" t="str">
            <v>CF_LTD_DISC_EFIN_Type_01</v>
          </cell>
          <cell r="F70" t="str">
            <v>Embedded Finance 08/09/1999 4:26:00</v>
          </cell>
          <cell r="G70" t="str">
            <v>Budget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A71" t="str">
            <v>CF_LTD_DISC_EFIN</v>
          </cell>
          <cell r="B71" t="str">
            <v>Securitization</v>
          </cell>
          <cell r="C71">
            <v>0</v>
          </cell>
          <cell r="D71">
            <v>0</v>
          </cell>
          <cell r="E71" t="str">
            <v>CF_LTD_DISC_EFIN_Type_02</v>
          </cell>
          <cell r="F71" t="str">
            <v>Embedded Finance 08/09/1999 4:26:00</v>
          </cell>
          <cell r="G71" t="str">
            <v>Budget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A72" t="str">
            <v>CF_LTD_DISC_EFIN</v>
          </cell>
          <cell r="B72" t="str">
            <v>Securitization</v>
          </cell>
          <cell r="C72">
            <v>0</v>
          </cell>
          <cell r="D72">
            <v>0</v>
          </cell>
          <cell r="E72" t="str">
            <v>CF_LTD_DISC_EFIN_Type_03</v>
          </cell>
          <cell r="F72" t="str">
            <v>Embedded Finance 08/09/1999 4:26:00</v>
          </cell>
          <cell r="G72" t="str">
            <v>Budget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A73" t="str">
            <v>CF_LTD_DISC_EFIN</v>
          </cell>
          <cell r="B73" t="str">
            <v>Securitization</v>
          </cell>
          <cell r="C73">
            <v>0</v>
          </cell>
          <cell r="D73">
            <v>0</v>
          </cell>
          <cell r="E73" t="str">
            <v>CF_LTD_DISC_EFIN_Type_04</v>
          </cell>
          <cell r="F73" t="str">
            <v>Embedded Finance 08/09/1999 4:26:00</v>
          </cell>
          <cell r="G73" t="str">
            <v>Budget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4">
          <cell r="A74" t="str">
            <v>CF_LTD_DISC_EFIN</v>
          </cell>
          <cell r="B74" t="str">
            <v>SERVICE_TARIFF</v>
          </cell>
          <cell r="C74">
            <v>0</v>
          </cell>
          <cell r="D74">
            <v>0</v>
          </cell>
          <cell r="E74" t="str">
            <v>CF_LTD_DISC_EFIN_Type_01</v>
          </cell>
          <cell r="F74" t="str">
            <v>Embedded Finance 08/09/1999 4:26:00</v>
          </cell>
          <cell r="G74" t="str">
            <v>Budget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-1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5">
          <cell r="A75" t="str">
            <v>CF_LTD_DISC_EFIN</v>
          </cell>
          <cell r="B75" t="str">
            <v>SERVICE_TARIFF</v>
          </cell>
          <cell r="C75">
            <v>0</v>
          </cell>
          <cell r="D75">
            <v>0</v>
          </cell>
          <cell r="E75" t="str">
            <v>CF_LTD_DISC_EFIN_Type_02</v>
          </cell>
          <cell r="F75" t="str">
            <v>Embedded Finance 08/09/1999 4:26:00</v>
          </cell>
          <cell r="G75" t="str">
            <v>Budget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A76" t="str">
            <v>CF_LTD_DISC_EFIN</v>
          </cell>
          <cell r="B76" t="str">
            <v>SERVICE_TARIFF</v>
          </cell>
          <cell r="C76">
            <v>0</v>
          </cell>
          <cell r="D76">
            <v>0</v>
          </cell>
          <cell r="E76" t="str">
            <v>CF_LTD_DISC_EFIN_Type_03</v>
          </cell>
          <cell r="F76" t="str">
            <v>Embedded Finance 08/09/1999 4:26:00</v>
          </cell>
          <cell r="G76" t="str">
            <v>Budget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A77" t="str">
            <v>CF_LTD_DISC_EFIN</v>
          </cell>
          <cell r="B77" t="str">
            <v>SERVICE_TARIFF</v>
          </cell>
          <cell r="C77">
            <v>0</v>
          </cell>
          <cell r="D77">
            <v>0</v>
          </cell>
          <cell r="E77" t="str">
            <v>CF_LTD_DISC_EFIN_Type_04</v>
          </cell>
          <cell r="F77" t="str">
            <v>Embedded Finance 08/09/1999 4:26:00</v>
          </cell>
          <cell r="G77" t="str">
            <v>Budget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A78" t="str">
            <v>CF_LTD_DISC_EFIN</v>
          </cell>
          <cell r="B78" t="str">
            <v>TRANSMISSION</v>
          </cell>
          <cell r="C78">
            <v>0</v>
          </cell>
          <cell r="D78">
            <v>0</v>
          </cell>
          <cell r="E78" t="str">
            <v>CF_LTD_DISC_EFIN_Type_01</v>
          </cell>
          <cell r="F78" t="str">
            <v>Embedded Finance 08/09/1999 4:26:00</v>
          </cell>
          <cell r="G78" t="str">
            <v>Budget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-21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A79" t="str">
            <v>CF_LTD_DISC_EFIN</v>
          </cell>
          <cell r="B79" t="str">
            <v>TRANSMISSION</v>
          </cell>
          <cell r="C79">
            <v>0</v>
          </cell>
          <cell r="D79">
            <v>0</v>
          </cell>
          <cell r="E79" t="str">
            <v>CF_LTD_DISC_EFIN_Type_02</v>
          </cell>
          <cell r="F79" t="str">
            <v>Embedded Finance 08/09/1999 4:26:00</v>
          </cell>
          <cell r="G79" t="str">
            <v>Budget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A80" t="str">
            <v>CF_LTD_DISC_EFIN</v>
          </cell>
          <cell r="B80" t="str">
            <v>TRANSMISSION</v>
          </cell>
          <cell r="C80">
            <v>0</v>
          </cell>
          <cell r="D80">
            <v>0</v>
          </cell>
          <cell r="E80" t="str">
            <v>CF_LTD_DISC_EFIN_Type_03</v>
          </cell>
          <cell r="F80" t="str">
            <v>Embedded Finance 08/09/1999 4:26:00</v>
          </cell>
          <cell r="G80" t="str">
            <v>Budget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A81" t="str">
            <v>CF_LTD_DISC_EFIN</v>
          </cell>
          <cell r="B81" t="str">
            <v>TRANSMISSION</v>
          </cell>
          <cell r="C81">
            <v>0</v>
          </cell>
          <cell r="D81">
            <v>0</v>
          </cell>
          <cell r="E81" t="str">
            <v>CF_LTD_DISC_EFIN_Type_04</v>
          </cell>
          <cell r="F81" t="str">
            <v>Embedded Finance 08/09/1999 4:26:00</v>
          </cell>
          <cell r="G81" t="str">
            <v>Budget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A82" t="str">
            <v>CF_LTD_INT_EFIN</v>
          </cell>
          <cell r="B82" t="str">
            <v>ELEC_DISTRIBUTION</v>
          </cell>
          <cell r="C82">
            <v>0</v>
          </cell>
          <cell r="D82">
            <v>0</v>
          </cell>
          <cell r="E82" t="str">
            <v>CF_LTD_INT_EFIN_Type_01</v>
          </cell>
          <cell r="F82" t="str">
            <v>Embedded Finance 08/09/1999 4:26:00</v>
          </cell>
          <cell r="G82" t="str">
            <v>Budget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6498</v>
          </cell>
          <cell r="P82">
            <v>3008</v>
          </cell>
          <cell r="Q82">
            <v>5487</v>
          </cell>
          <cell r="R82">
            <v>47</v>
          </cell>
          <cell r="S82">
            <v>7410</v>
          </cell>
          <cell r="T82">
            <v>4910</v>
          </cell>
          <cell r="U82">
            <v>6463</v>
          </cell>
          <cell r="V82">
            <v>3170</v>
          </cell>
          <cell r="W82">
            <v>5537</v>
          </cell>
          <cell r="X82">
            <v>47</v>
          </cell>
          <cell r="Y82">
            <v>7410</v>
          </cell>
          <cell r="Z82">
            <v>5044</v>
          </cell>
          <cell r="AA82">
            <v>5297</v>
          </cell>
          <cell r="AB82">
            <v>3170</v>
          </cell>
          <cell r="AC82">
            <v>5537</v>
          </cell>
          <cell r="AD82">
            <v>47</v>
          </cell>
          <cell r="AE82">
            <v>7410</v>
          </cell>
          <cell r="AF82">
            <v>5044</v>
          </cell>
          <cell r="AG82">
            <v>5297</v>
          </cell>
          <cell r="AH82">
            <v>2254</v>
          </cell>
          <cell r="AI82">
            <v>5537</v>
          </cell>
          <cell r="AJ82">
            <v>47</v>
          </cell>
          <cell r="AK82">
            <v>5248</v>
          </cell>
          <cell r="AL82">
            <v>3210</v>
          </cell>
          <cell r="AM82">
            <v>5297</v>
          </cell>
          <cell r="AN82">
            <v>2254</v>
          </cell>
          <cell r="AO82">
            <v>5537</v>
          </cell>
          <cell r="AP82">
            <v>47</v>
          </cell>
          <cell r="AQ82">
            <v>5248</v>
          </cell>
          <cell r="AR82">
            <v>3210</v>
          </cell>
          <cell r="AS82">
            <v>5297</v>
          </cell>
          <cell r="AT82">
            <v>2254</v>
          </cell>
          <cell r="AU82">
            <v>5537</v>
          </cell>
          <cell r="AV82">
            <v>47</v>
          </cell>
          <cell r="AW82">
            <v>5248</v>
          </cell>
          <cell r="AX82">
            <v>3210</v>
          </cell>
          <cell r="AY82">
            <v>41296</v>
          </cell>
          <cell r="AZ82">
            <v>34046</v>
          </cell>
          <cell r="BA82">
            <v>28868</v>
          </cell>
          <cell r="BB82">
            <v>26526</v>
          </cell>
          <cell r="BC82">
            <v>22368</v>
          </cell>
          <cell r="BD82">
            <v>19825</v>
          </cell>
          <cell r="BE82">
            <v>18700</v>
          </cell>
          <cell r="BF82">
            <v>18700</v>
          </cell>
          <cell r="BG82">
            <v>18700</v>
          </cell>
          <cell r="BH82">
            <v>18700</v>
          </cell>
          <cell r="BI82">
            <v>18593</v>
          </cell>
          <cell r="BJ82">
            <v>18272</v>
          </cell>
          <cell r="BK82">
            <v>16722</v>
          </cell>
          <cell r="BL82">
            <v>15172</v>
          </cell>
          <cell r="BM82">
            <v>13701</v>
          </cell>
        </row>
        <row r="83">
          <cell r="A83" t="str">
            <v>CF_LTD_INT_EFIN</v>
          </cell>
          <cell r="B83" t="str">
            <v>ELEC_DISTRIBUTION</v>
          </cell>
          <cell r="C83">
            <v>0</v>
          </cell>
          <cell r="D83">
            <v>0</v>
          </cell>
          <cell r="E83" t="str">
            <v>CF_LTD_INT_EFIN_Type_02</v>
          </cell>
          <cell r="F83" t="str">
            <v>Embedded Finance 08/09/1999 4:26:00</v>
          </cell>
          <cell r="G83" t="str">
            <v>Budget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43</v>
          </cell>
          <cell r="P83">
            <v>1024</v>
          </cell>
          <cell r="Q83">
            <v>211</v>
          </cell>
          <cell r="R83">
            <v>809</v>
          </cell>
          <cell r="S83">
            <v>2204</v>
          </cell>
          <cell r="T83">
            <v>826</v>
          </cell>
          <cell r="U83">
            <v>43</v>
          </cell>
          <cell r="V83">
            <v>1024</v>
          </cell>
          <cell r="W83">
            <v>211</v>
          </cell>
          <cell r="X83">
            <v>809</v>
          </cell>
          <cell r="Y83">
            <v>2217</v>
          </cell>
          <cell r="Z83">
            <v>826</v>
          </cell>
          <cell r="AA83">
            <v>43</v>
          </cell>
          <cell r="AB83">
            <v>1024</v>
          </cell>
          <cell r="AC83">
            <v>211</v>
          </cell>
          <cell r="AD83">
            <v>809</v>
          </cell>
          <cell r="AE83">
            <v>2217</v>
          </cell>
          <cell r="AF83">
            <v>826</v>
          </cell>
          <cell r="AG83">
            <v>43</v>
          </cell>
          <cell r="AH83">
            <v>1024</v>
          </cell>
          <cell r="AI83">
            <v>211</v>
          </cell>
          <cell r="AJ83">
            <v>809</v>
          </cell>
          <cell r="AK83">
            <v>2217</v>
          </cell>
          <cell r="AL83">
            <v>826</v>
          </cell>
          <cell r="AM83">
            <v>43</v>
          </cell>
          <cell r="AN83">
            <v>1024</v>
          </cell>
          <cell r="AO83">
            <v>211</v>
          </cell>
          <cell r="AP83">
            <v>809</v>
          </cell>
          <cell r="AQ83">
            <v>2217</v>
          </cell>
          <cell r="AR83">
            <v>826</v>
          </cell>
          <cell r="AS83">
            <v>43</v>
          </cell>
          <cell r="AT83">
            <v>1024</v>
          </cell>
          <cell r="AU83">
            <v>211</v>
          </cell>
          <cell r="AV83">
            <v>809</v>
          </cell>
          <cell r="AW83">
            <v>2217</v>
          </cell>
          <cell r="AX83">
            <v>826</v>
          </cell>
          <cell r="AY83">
            <v>10260</v>
          </cell>
          <cell r="AZ83">
            <v>10260</v>
          </cell>
          <cell r="BA83">
            <v>10260</v>
          </cell>
          <cell r="BB83">
            <v>10260</v>
          </cell>
          <cell r="BC83">
            <v>10260</v>
          </cell>
          <cell r="BD83">
            <v>10260</v>
          </cell>
          <cell r="BE83">
            <v>10260</v>
          </cell>
          <cell r="BF83">
            <v>10260</v>
          </cell>
          <cell r="BG83">
            <v>10210</v>
          </cell>
          <cell r="BH83">
            <v>10210</v>
          </cell>
          <cell r="BI83">
            <v>10030</v>
          </cell>
          <cell r="BJ83">
            <v>9970</v>
          </cell>
          <cell r="BK83">
            <v>9970</v>
          </cell>
          <cell r="BL83">
            <v>9970</v>
          </cell>
          <cell r="BM83">
            <v>9970</v>
          </cell>
        </row>
        <row r="84">
          <cell r="A84" t="str">
            <v>CF_LTD_INT_EFIN</v>
          </cell>
          <cell r="B84" t="str">
            <v>ELEC_DISTRIBUTION</v>
          </cell>
          <cell r="C84">
            <v>0</v>
          </cell>
          <cell r="D84">
            <v>0</v>
          </cell>
          <cell r="E84" t="str">
            <v>CF_LTD_INT_EFIN_Type_03</v>
          </cell>
          <cell r="F84" t="str">
            <v>Embedded Finance 08/09/1999 4:26:00</v>
          </cell>
          <cell r="G84" t="str">
            <v>Budget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933</v>
          </cell>
          <cell r="P84">
            <v>0</v>
          </cell>
          <cell r="Q84">
            <v>0</v>
          </cell>
          <cell r="R84">
            <v>76</v>
          </cell>
          <cell r="S84">
            <v>0</v>
          </cell>
          <cell r="T84">
            <v>0</v>
          </cell>
          <cell r="U84">
            <v>933</v>
          </cell>
          <cell r="V84">
            <v>0</v>
          </cell>
          <cell r="W84">
            <v>0</v>
          </cell>
          <cell r="X84">
            <v>76</v>
          </cell>
          <cell r="Y84">
            <v>0</v>
          </cell>
          <cell r="Z84">
            <v>0</v>
          </cell>
          <cell r="AA84">
            <v>933</v>
          </cell>
          <cell r="AB84">
            <v>0</v>
          </cell>
          <cell r="AC84">
            <v>0</v>
          </cell>
          <cell r="AD84">
            <v>76</v>
          </cell>
          <cell r="AE84">
            <v>0</v>
          </cell>
          <cell r="AF84">
            <v>0</v>
          </cell>
          <cell r="AG84">
            <v>933</v>
          </cell>
          <cell r="AH84">
            <v>0</v>
          </cell>
          <cell r="AI84">
            <v>0</v>
          </cell>
          <cell r="AJ84">
            <v>76</v>
          </cell>
          <cell r="AK84">
            <v>0</v>
          </cell>
          <cell r="AL84">
            <v>0</v>
          </cell>
          <cell r="AM84">
            <v>933</v>
          </cell>
          <cell r="AN84">
            <v>0</v>
          </cell>
          <cell r="AO84">
            <v>0</v>
          </cell>
          <cell r="AP84">
            <v>76</v>
          </cell>
          <cell r="AQ84">
            <v>0</v>
          </cell>
          <cell r="AR84">
            <v>0</v>
          </cell>
          <cell r="AS84">
            <v>933</v>
          </cell>
          <cell r="AT84">
            <v>0</v>
          </cell>
          <cell r="AU84">
            <v>0</v>
          </cell>
          <cell r="AV84">
            <v>76</v>
          </cell>
          <cell r="AW84">
            <v>0</v>
          </cell>
          <cell r="AX84">
            <v>0</v>
          </cell>
          <cell r="AY84">
            <v>2018</v>
          </cell>
          <cell r="AZ84">
            <v>2018</v>
          </cell>
          <cell r="BA84">
            <v>2018</v>
          </cell>
          <cell r="BB84">
            <v>2018</v>
          </cell>
          <cell r="BC84">
            <v>2018</v>
          </cell>
          <cell r="BD84">
            <v>2018</v>
          </cell>
          <cell r="BE84">
            <v>2018</v>
          </cell>
          <cell r="BF84">
            <v>1904</v>
          </cell>
          <cell r="BG84">
            <v>848</v>
          </cell>
          <cell r="BH84">
            <v>848</v>
          </cell>
          <cell r="BI84">
            <v>848</v>
          </cell>
          <cell r="BJ84">
            <v>848</v>
          </cell>
          <cell r="BK84">
            <v>848</v>
          </cell>
          <cell r="BL84">
            <v>848</v>
          </cell>
          <cell r="BM84">
            <v>848</v>
          </cell>
        </row>
        <row r="85">
          <cell r="A85" t="str">
            <v>CF_LTD_INT_EFIN</v>
          </cell>
          <cell r="B85" t="str">
            <v>ELEC_DISTRIBUTION</v>
          </cell>
          <cell r="C85">
            <v>0</v>
          </cell>
          <cell r="D85">
            <v>0</v>
          </cell>
          <cell r="E85" t="str">
            <v>CF_LTD_INT_EFIN_Type_04</v>
          </cell>
          <cell r="F85" t="str">
            <v>Embedded Finance 08/09/1999 4:26:00</v>
          </cell>
          <cell r="G85" t="str">
            <v>Budget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A86" t="str">
            <v>CF_LTD_INT_EFIN</v>
          </cell>
          <cell r="B86" t="str">
            <v>ELEC_INTERCOMPANY</v>
          </cell>
          <cell r="C86">
            <v>0</v>
          </cell>
          <cell r="D86">
            <v>0</v>
          </cell>
          <cell r="E86" t="str">
            <v>CF_LTD_INT_EFIN_Type_01</v>
          </cell>
          <cell r="F86" t="str">
            <v>Embedded Finance 08/09/1999 4:26:00</v>
          </cell>
          <cell r="G86" t="str">
            <v>Budget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6040</v>
          </cell>
          <cell r="P86">
            <v>2796</v>
          </cell>
          <cell r="Q86">
            <v>5100</v>
          </cell>
          <cell r="R86">
            <v>44</v>
          </cell>
          <cell r="S86">
            <v>6887</v>
          </cell>
          <cell r="T86">
            <v>4563</v>
          </cell>
          <cell r="U86">
            <v>6007</v>
          </cell>
          <cell r="V86">
            <v>2946</v>
          </cell>
          <cell r="W86">
            <v>5146</v>
          </cell>
          <cell r="X86">
            <v>44</v>
          </cell>
          <cell r="Y86">
            <v>6887</v>
          </cell>
          <cell r="Z86">
            <v>4689</v>
          </cell>
          <cell r="AA86">
            <v>4924</v>
          </cell>
          <cell r="AB86">
            <v>2946</v>
          </cell>
          <cell r="AC86">
            <v>5146</v>
          </cell>
          <cell r="AD86">
            <v>44</v>
          </cell>
          <cell r="AE86">
            <v>6887</v>
          </cell>
          <cell r="AF86">
            <v>4689</v>
          </cell>
          <cell r="AG86">
            <v>4924</v>
          </cell>
          <cell r="AH86">
            <v>2095</v>
          </cell>
          <cell r="AI86">
            <v>5146</v>
          </cell>
          <cell r="AJ86">
            <v>44</v>
          </cell>
          <cell r="AK86">
            <v>4878</v>
          </cell>
          <cell r="AL86">
            <v>2984</v>
          </cell>
          <cell r="AM86">
            <v>4924</v>
          </cell>
          <cell r="AN86">
            <v>2095</v>
          </cell>
          <cell r="AO86">
            <v>5146</v>
          </cell>
          <cell r="AP86">
            <v>44</v>
          </cell>
          <cell r="AQ86">
            <v>4878</v>
          </cell>
          <cell r="AR86">
            <v>2984</v>
          </cell>
          <cell r="AS86">
            <v>4924</v>
          </cell>
          <cell r="AT86">
            <v>2095</v>
          </cell>
          <cell r="AU86">
            <v>5146</v>
          </cell>
          <cell r="AV86">
            <v>44</v>
          </cell>
          <cell r="AW86">
            <v>4878</v>
          </cell>
          <cell r="AX86">
            <v>2984</v>
          </cell>
          <cell r="AY86">
            <v>38384</v>
          </cell>
          <cell r="AZ86">
            <v>31645</v>
          </cell>
          <cell r="BA86">
            <v>26832</v>
          </cell>
          <cell r="BB86">
            <v>24656</v>
          </cell>
          <cell r="BC86">
            <v>20792</v>
          </cell>
          <cell r="BD86">
            <v>18427</v>
          </cell>
          <cell r="BE86">
            <v>17380</v>
          </cell>
          <cell r="BF86">
            <v>17380</v>
          </cell>
          <cell r="BG86">
            <v>17380</v>
          </cell>
          <cell r="BH86">
            <v>17380</v>
          </cell>
          <cell r="BI86">
            <v>17281</v>
          </cell>
          <cell r="BJ86">
            <v>16984</v>
          </cell>
          <cell r="BK86">
            <v>15543</v>
          </cell>
          <cell r="BL86">
            <v>14102</v>
          </cell>
          <cell r="BM86">
            <v>12735</v>
          </cell>
        </row>
        <row r="87">
          <cell r="A87" t="str">
            <v>CF_LTD_INT_EFIN</v>
          </cell>
          <cell r="B87" t="str">
            <v>ELEC_INTERCOMPANY</v>
          </cell>
          <cell r="C87">
            <v>0</v>
          </cell>
          <cell r="D87">
            <v>0</v>
          </cell>
          <cell r="E87" t="str">
            <v>CF_LTD_INT_EFIN_Type_02</v>
          </cell>
          <cell r="F87" t="str">
            <v>Embedded Finance 08/09/1999 4:26:00</v>
          </cell>
          <cell r="G87" t="str">
            <v>Budget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40</v>
          </cell>
          <cell r="P87">
            <v>952</v>
          </cell>
          <cell r="Q87">
            <v>196</v>
          </cell>
          <cell r="R87">
            <v>752</v>
          </cell>
          <cell r="S87">
            <v>2049</v>
          </cell>
          <cell r="T87">
            <v>767</v>
          </cell>
          <cell r="U87">
            <v>40</v>
          </cell>
          <cell r="V87">
            <v>952</v>
          </cell>
          <cell r="W87">
            <v>196</v>
          </cell>
          <cell r="X87">
            <v>752</v>
          </cell>
          <cell r="Y87">
            <v>2060</v>
          </cell>
          <cell r="Z87">
            <v>767</v>
          </cell>
          <cell r="AA87">
            <v>40</v>
          </cell>
          <cell r="AB87">
            <v>952</v>
          </cell>
          <cell r="AC87">
            <v>196</v>
          </cell>
          <cell r="AD87">
            <v>752</v>
          </cell>
          <cell r="AE87">
            <v>2060</v>
          </cell>
          <cell r="AF87">
            <v>767</v>
          </cell>
          <cell r="AG87">
            <v>40</v>
          </cell>
          <cell r="AH87">
            <v>952</v>
          </cell>
          <cell r="AI87">
            <v>196</v>
          </cell>
          <cell r="AJ87">
            <v>752</v>
          </cell>
          <cell r="AK87">
            <v>2060</v>
          </cell>
          <cell r="AL87">
            <v>767</v>
          </cell>
          <cell r="AM87">
            <v>40</v>
          </cell>
          <cell r="AN87">
            <v>952</v>
          </cell>
          <cell r="AO87">
            <v>196</v>
          </cell>
          <cell r="AP87">
            <v>752</v>
          </cell>
          <cell r="AQ87">
            <v>2060</v>
          </cell>
          <cell r="AR87">
            <v>767</v>
          </cell>
          <cell r="AS87">
            <v>40</v>
          </cell>
          <cell r="AT87">
            <v>952</v>
          </cell>
          <cell r="AU87">
            <v>196</v>
          </cell>
          <cell r="AV87">
            <v>752</v>
          </cell>
          <cell r="AW87">
            <v>2060</v>
          </cell>
          <cell r="AX87">
            <v>767</v>
          </cell>
          <cell r="AY87">
            <v>9534</v>
          </cell>
          <cell r="AZ87">
            <v>9534</v>
          </cell>
          <cell r="BA87">
            <v>9534</v>
          </cell>
          <cell r="BB87">
            <v>9534</v>
          </cell>
          <cell r="BC87">
            <v>9534</v>
          </cell>
          <cell r="BD87">
            <v>9534</v>
          </cell>
          <cell r="BE87">
            <v>9534</v>
          </cell>
          <cell r="BF87">
            <v>9534</v>
          </cell>
          <cell r="BG87">
            <v>9488</v>
          </cell>
          <cell r="BH87">
            <v>9488</v>
          </cell>
          <cell r="BI87">
            <v>9324</v>
          </cell>
          <cell r="BJ87">
            <v>9268</v>
          </cell>
          <cell r="BK87">
            <v>9268</v>
          </cell>
          <cell r="BL87">
            <v>9268</v>
          </cell>
          <cell r="BM87">
            <v>9268</v>
          </cell>
        </row>
        <row r="88">
          <cell r="A88" t="str">
            <v>CF_LTD_INT_EFIN</v>
          </cell>
          <cell r="B88" t="str">
            <v>ELEC_INTERCOMPANY</v>
          </cell>
          <cell r="C88">
            <v>0</v>
          </cell>
          <cell r="D88">
            <v>0</v>
          </cell>
          <cell r="E88" t="str">
            <v>CF_LTD_INT_EFIN_Type_03</v>
          </cell>
          <cell r="F88" t="str">
            <v>Embedded Finance 08/09/1999 4:26:00</v>
          </cell>
          <cell r="G88" t="str">
            <v>Budget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867</v>
          </cell>
          <cell r="P88">
            <v>0</v>
          </cell>
          <cell r="Q88">
            <v>0</v>
          </cell>
          <cell r="R88">
            <v>71</v>
          </cell>
          <cell r="S88">
            <v>0</v>
          </cell>
          <cell r="T88">
            <v>0</v>
          </cell>
          <cell r="U88">
            <v>867</v>
          </cell>
          <cell r="V88">
            <v>0</v>
          </cell>
          <cell r="W88">
            <v>0</v>
          </cell>
          <cell r="X88">
            <v>71</v>
          </cell>
          <cell r="Y88">
            <v>0</v>
          </cell>
          <cell r="Z88">
            <v>0</v>
          </cell>
          <cell r="AA88">
            <v>867</v>
          </cell>
          <cell r="AB88">
            <v>0</v>
          </cell>
          <cell r="AC88">
            <v>0</v>
          </cell>
          <cell r="AD88">
            <v>71</v>
          </cell>
          <cell r="AE88">
            <v>0</v>
          </cell>
          <cell r="AF88">
            <v>0</v>
          </cell>
          <cell r="AG88">
            <v>867</v>
          </cell>
          <cell r="AH88">
            <v>0</v>
          </cell>
          <cell r="AI88">
            <v>0</v>
          </cell>
          <cell r="AJ88">
            <v>71</v>
          </cell>
          <cell r="AK88">
            <v>0</v>
          </cell>
          <cell r="AL88">
            <v>0</v>
          </cell>
          <cell r="AM88">
            <v>867</v>
          </cell>
          <cell r="AN88">
            <v>0</v>
          </cell>
          <cell r="AO88">
            <v>0</v>
          </cell>
          <cell r="AP88">
            <v>71</v>
          </cell>
          <cell r="AQ88">
            <v>0</v>
          </cell>
          <cell r="AR88">
            <v>0</v>
          </cell>
          <cell r="AS88">
            <v>867</v>
          </cell>
          <cell r="AT88">
            <v>0</v>
          </cell>
          <cell r="AU88">
            <v>0</v>
          </cell>
          <cell r="AV88">
            <v>71</v>
          </cell>
          <cell r="AW88">
            <v>0</v>
          </cell>
          <cell r="AX88">
            <v>0</v>
          </cell>
          <cell r="AY88">
            <v>1876</v>
          </cell>
          <cell r="AZ88">
            <v>1876</v>
          </cell>
          <cell r="BA88">
            <v>1876</v>
          </cell>
          <cell r="BB88">
            <v>1876</v>
          </cell>
          <cell r="BC88">
            <v>1876</v>
          </cell>
          <cell r="BD88">
            <v>1876</v>
          </cell>
          <cell r="BE88">
            <v>1876</v>
          </cell>
          <cell r="BF88">
            <v>1770</v>
          </cell>
          <cell r="BG88">
            <v>788</v>
          </cell>
          <cell r="BH88">
            <v>788</v>
          </cell>
          <cell r="BI88">
            <v>788</v>
          </cell>
          <cell r="BJ88">
            <v>788</v>
          </cell>
          <cell r="BK88">
            <v>788</v>
          </cell>
          <cell r="BL88">
            <v>788</v>
          </cell>
          <cell r="BM88">
            <v>788</v>
          </cell>
        </row>
        <row r="89">
          <cell r="A89" t="str">
            <v>CF_LTD_INT_EFIN</v>
          </cell>
          <cell r="B89" t="str">
            <v>ELEC_INTERCOMPANY</v>
          </cell>
          <cell r="C89">
            <v>0</v>
          </cell>
          <cell r="D89">
            <v>0</v>
          </cell>
          <cell r="E89" t="str">
            <v>CF_LTD_INT_EFIN_Type_04</v>
          </cell>
          <cell r="F89" t="str">
            <v>Embedded Finance 08/09/1999 4:26:00</v>
          </cell>
          <cell r="G89" t="str">
            <v>Budget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A90" t="str">
            <v>CF_LTD_INT_EFIN</v>
          </cell>
          <cell r="B90" t="str">
            <v>FOSSIL</v>
          </cell>
          <cell r="C90">
            <v>0</v>
          </cell>
          <cell r="D90">
            <v>0</v>
          </cell>
          <cell r="E90" t="str">
            <v>CF_LTD_INT_EFIN_Type_01</v>
          </cell>
          <cell r="F90" t="str">
            <v>Embedded Finance 08/09/1999 4:26:00</v>
          </cell>
          <cell r="G90" t="str">
            <v>Budget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5060</v>
          </cell>
          <cell r="P90">
            <v>2342</v>
          </cell>
          <cell r="Q90">
            <v>4272</v>
          </cell>
          <cell r="R90">
            <v>37</v>
          </cell>
          <cell r="S90">
            <v>5770</v>
          </cell>
          <cell r="T90">
            <v>3823</v>
          </cell>
          <cell r="U90">
            <v>5032</v>
          </cell>
          <cell r="V90">
            <v>2468</v>
          </cell>
          <cell r="W90">
            <v>4311</v>
          </cell>
          <cell r="X90">
            <v>37</v>
          </cell>
          <cell r="Y90">
            <v>5770</v>
          </cell>
          <cell r="Z90">
            <v>3928</v>
          </cell>
          <cell r="AA90">
            <v>4125</v>
          </cell>
          <cell r="AB90">
            <v>2468</v>
          </cell>
          <cell r="AC90">
            <v>4311</v>
          </cell>
          <cell r="AD90">
            <v>37</v>
          </cell>
          <cell r="AE90">
            <v>5770</v>
          </cell>
          <cell r="AF90">
            <v>3928</v>
          </cell>
          <cell r="AG90">
            <v>4125</v>
          </cell>
          <cell r="AH90">
            <v>1755</v>
          </cell>
          <cell r="AI90">
            <v>4311</v>
          </cell>
          <cell r="AJ90">
            <v>37</v>
          </cell>
          <cell r="AK90">
            <v>4087</v>
          </cell>
          <cell r="AL90">
            <v>2500</v>
          </cell>
          <cell r="AM90">
            <v>4125</v>
          </cell>
          <cell r="AN90">
            <v>1755</v>
          </cell>
          <cell r="AO90">
            <v>4311</v>
          </cell>
          <cell r="AP90">
            <v>37</v>
          </cell>
          <cell r="AQ90">
            <v>4087</v>
          </cell>
          <cell r="AR90">
            <v>2500</v>
          </cell>
          <cell r="AS90">
            <v>4125</v>
          </cell>
          <cell r="AT90">
            <v>1755</v>
          </cell>
          <cell r="AU90">
            <v>4311</v>
          </cell>
          <cell r="AV90">
            <v>37</v>
          </cell>
          <cell r="AW90">
            <v>4087</v>
          </cell>
          <cell r="AX90">
            <v>2500</v>
          </cell>
          <cell r="AY90">
            <v>32156</v>
          </cell>
          <cell r="AZ90">
            <v>26511</v>
          </cell>
          <cell r="BA90">
            <v>22479</v>
          </cell>
          <cell r="BB90">
            <v>20656</v>
          </cell>
          <cell r="BC90">
            <v>17418</v>
          </cell>
          <cell r="BD90">
            <v>15438</v>
          </cell>
          <cell r="BE90">
            <v>14562</v>
          </cell>
          <cell r="BF90">
            <v>14562</v>
          </cell>
          <cell r="BG90">
            <v>14562</v>
          </cell>
          <cell r="BH90">
            <v>14562</v>
          </cell>
          <cell r="BI90">
            <v>14478</v>
          </cell>
          <cell r="BJ90">
            <v>14226</v>
          </cell>
          <cell r="BK90">
            <v>13019</v>
          </cell>
          <cell r="BL90">
            <v>11812</v>
          </cell>
          <cell r="BM90">
            <v>10666</v>
          </cell>
        </row>
        <row r="91">
          <cell r="A91" t="str">
            <v>CF_LTD_INT_EFIN</v>
          </cell>
          <cell r="B91" t="str">
            <v>FOSSIL</v>
          </cell>
          <cell r="C91">
            <v>0</v>
          </cell>
          <cell r="D91">
            <v>0</v>
          </cell>
          <cell r="E91" t="str">
            <v>CF_LTD_INT_EFIN_Type_02</v>
          </cell>
          <cell r="F91" t="str">
            <v>Embedded Finance 08/09/1999 4:26:00</v>
          </cell>
          <cell r="G91" t="str">
            <v>Budget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33</v>
          </cell>
          <cell r="P91">
            <v>797</v>
          </cell>
          <cell r="Q91">
            <v>164</v>
          </cell>
          <cell r="R91">
            <v>630</v>
          </cell>
          <cell r="S91">
            <v>1716</v>
          </cell>
          <cell r="T91">
            <v>643</v>
          </cell>
          <cell r="U91">
            <v>33</v>
          </cell>
          <cell r="V91">
            <v>797</v>
          </cell>
          <cell r="W91">
            <v>164</v>
          </cell>
          <cell r="X91">
            <v>630</v>
          </cell>
          <cell r="Y91">
            <v>1726</v>
          </cell>
          <cell r="Z91">
            <v>643</v>
          </cell>
          <cell r="AA91">
            <v>33</v>
          </cell>
          <cell r="AB91">
            <v>797</v>
          </cell>
          <cell r="AC91">
            <v>164</v>
          </cell>
          <cell r="AD91">
            <v>630</v>
          </cell>
          <cell r="AE91">
            <v>1726</v>
          </cell>
          <cell r="AF91">
            <v>643</v>
          </cell>
          <cell r="AG91">
            <v>33</v>
          </cell>
          <cell r="AH91">
            <v>797</v>
          </cell>
          <cell r="AI91">
            <v>164</v>
          </cell>
          <cell r="AJ91">
            <v>630</v>
          </cell>
          <cell r="AK91">
            <v>1726</v>
          </cell>
          <cell r="AL91">
            <v>643</v>
          </cell>
          <cell r="AM91">
            <v>33</v>
          </cell>
          <cell r="AN91">
            <v>797</v>
          </cell>
          <cell r="AO91">
            <v>164</v>
          </cell>
          <cell r="AP91">
            <v>630</v>
          </cell>
          <cell r="AQ91">
            <v>1726</v>
          </cell>
          <cell r="AR91">
            <v>643</v>
          </cell>
          <cell r="AS91">
            <v>33</v>
          </cell>
          <cell r="AT91">
            <v>797</v>
          </cell>
          <cell r="AU91">
            <v>164</v>
          </cell>
          <cell r="AV91">
            <v>630</v>
          </cell>
          <cell r="AW91">
            <v>1726</v>
          </cell>
          <cell r="AX91">
            <v>643</v>
          </cell>
          <cell r="AY91">
            <v>7986</v>
          </cell>
          <cell r="AZ91">
            <v>7986</v>
          </cell>
          <cell r="BA91">
            <v>7986</v>
          </cell>
          <cell r="BB91">
            <v>7986</v>
          </cell>
          <cell r="BC91">
            <v>7986</v>
          </cell>
          <cell r="BD91">
            <v>7986</v>
          </cell>
          <cell r="BE91">
            <v>7986</v>
          </cell>
          <cell r="BF91">
            <v>7986</v>
          </cell>
          <cell r="BG91">
            <v>7948</v>
          </cell>
          <cell r="BH91">
            <v>7948</v>
          </cell>
          <cell r="BI91">
            <v>7813</v>
          </cell>
          <cell r="BJ91">
            <v>7768</v>
          </cell>
          <cell r="BK91">
            <v>7768</v>
          </cell>
          <cell r="BL91">
            <v>7768</v>
          </cell>
          <cell r="BM91">
            <v>7768</v>
          </cell>
        </row>
        <row r="92">
          <cell r="A92" t="str">
            <v>CF_LTD_INT_EFIN</v>
          </cell>
          <cell r="B92" t="str">
            <v>FOSSIL</v>
          </cell>
          <cell r="C92">
            <v>0</v>
          </cell>
          <cell r="D92">
            <v>0</v>
          </cell>
          <cell r="E92" t="str">
            <v>CF_LTD_INT_EFIN_Type_03</v>
          </cell>
          <cell r="F92" t="str">
            <v>Embedded Finance 08/09/1999 4:26:00</v>
          </cell>
          <cell r="G92" t="str">
            <v>Budget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726</v>
          </cell>
          <cell r="P92">
            <v>0</v>
          </cell>
          <cell r="Q92">
            <v>0</v>
          </cell>
          <cell r="R92">
            <v>59</v>
          </cell>
          <cell r="S92">
            <v>0</v>
          </cell>
          <cell r="T92">
            <v>0</v>
          </cell>
          <cell r="U92">
            <v>726</v>
          </cell>
          <cell r="V92">
            <v>0</v>
          </cell>
          <cell r="W92">
            <v>0</v>
          </cell>
          <cell r="X92">
            <v>59</v>
          </cell>
          <cell r="Y92">
            <v>0</v>
          </cell>
          <cell r="Z92">
            <v>0</v>
          </cell>
          <cell r="AA92">
            <v>726</v>
          </cell>
          <cell r="AB92">
            <v>0</v>
          </cell>
          <cell r="AC92">
            <v>0</v>
          </cell>
          <cell r="AD92">
            <v>59</v>
          </cell>
          <cell r="AE92">
            <v>0</v>
          </cell>
          <cell r="AF92">
            <v>0</v>
          </cell>
          <cell r="AG92">
            <v>726</v>
          </cell>
          <cell r="AH92">
            <v>0</v>
          </cell>
          <cell r="AI92">
            <v>0</v>
          </cell>
          <cell r="AJ92">
            <v>59</v>
          </cell>
          <cell r="AK92">
            <v>0</v>
          </cell>
          <cell r="AL92">
            <v>0</v>
          </cell>
          <cell r="AM92">
            <v>726</v>
          </cell>
          <cell r="AN92">
            <v>0</v>
          </cell>
          <cell r="AO92">
            <v>0</v>
          </cell>
          <cell r="AP92">
            <v>59</v>
          </cell>
          <cell r="AQ92">
            <v>0</v>
          </cell>
          <cell r="AR92">
            <v>0</v>
          </cell>
          <cell r="AS92">
            <v>726</v>
          </cell>
          <cell r="AT92">
            <v>0</v>
          </cell>
          <cell r="AU92">
            <v>0</v>
          </cell>
          <cell r="AV92">
            <v>59</v>
          </cell>
          <cell r="AW92">
            <v>0</v>
          </cell>
          <cell r="AX92">
            <v>0</v>
          </cell>
          <cell r="AY92">
            <v>1570</v>
          </cell>
          <cell r="AZ92">
            <v>1570</v>
          </cell>
          <cell r="BA92">
            <v>1570</v>
          </cell>
          <cell r="BB92">
            <v>1570</v>
          </cell>
          <cell r="BC92">
            <v>1570</v>
          </cell>
          <cell r="BD92">
            <v>1570</v>
          </cell>
          <cell r="BE92">
            <v>1570</v>
          </cell>
          <cell r="BF92">
            <v>1482</v>
          </cell>
          <cell r="BG92">
            <v>660</v>
          </cell>
          <cell r="BH92">
            <v>660</v>
          </cell>
          <cell r="BI92">
            <v>660</v>
          </cell>
          <cell r="BJ92">
            <v>660</v>
          </cell>
          <cell r="BK92">
            <v>660</v>
          </cell>
          <cell r="BL92">
            <v>660</v>
          </cell>
          <cell r="BM92">
            <v>660</v>
          </cell>
        </row>
        <row r="93">
          <cell r="A93" t="str">
            <v>CF_LTD_INT_EFIN</v>
          </cell>
          <cell r="B93" t="str">
            <v>FOSSIL</v>
          </cell>
          <cell r="C93">
            <v>0</v>
          </cell>
          <cell r="D93">
            <v>0</v>
          </cell>
          <cell r="E93" t="str">
            <v>CF_LTD_INT_EFIN_Type_04</v>
          </cell>
          <cell r="F93" t="str">
            <v>Embedded Finance 08/09/1999 4:26:00</v>
          </cell>
          <cell r="G93" t="str">
            <v>Budget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4">
          <cell r="A94" t="str">
            <v>CF_LTD_INT_EFIN</v>
          </cell>
          <cell r="B94" t="str">
            <v>GAS_PIPES</v>
          </cell>
          <cell r="C94">
            <v>0</v>
          </cell>
          <cell r="D94">
            <v>0</v>
          </cell>
          <cell r="E94" t="str">
            <v>CF_LTD_INT_EFIN_Type_01</v>
          </cell>
          <cell r="F94" t="str">
            <v>Embedded Finance 08/09/1999 4:26:00</v>
          </cell>
          <cell r="G94" t="str">
            <v>Budget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5710</v>
          </cell>
          <cell r="P94">
            <v>2643</v>
          </cell>
          <cell r="Q94">
            <v>4821</v>
          </cell>
          <cell r="R94">
            <v>42</v>
          </cell>
          <cell r="S94">
            <v>6511</v>
          </cell>
          <cell r="T94">
            <v>4314</v>
          </cell>
          <cell r="U94">
            <v>5679</v>
          </cell>
          <cell r="V94">
            <v>2785</v>
          </cell>
          <cell r="W94">
            <v>4865</v>
          </cell>
          <cell r="X94">
            <v>42</v>
          </cell>
          <cell r="Y94">
            <v>6511</v>
          </cell>
          <cell r="Z94">
            <v>4433</v>
          </cell>
          <cell r="AA94">
            <v>4655</v>
          </cell>
          <cell r="AB94">
            <v>2785</v>
          </cell>
          <cell r="AC94">
            <v>4865</v>
          </cell>
          <cell r="AD94">
            <v>42</v>
          </cell>
          <cell r="AE94">
            <v>6511</v>
          </cell>
          <cell r="AF94">
            <v>4433</v>
          </cell>
          <cell r="AG94">
            <v>4655</v>
          </cell>
          <cell r="AH94">
            <v>1980</v>
          </cell>
          <cell r="AI94">
            <v>4865</v>
          </cell>
          <cell r="AJ94">
            <v>42</v>
          </cell>
          <cell r="AK94">
            <v>4612</v>
          </cell>
          <cell r="AL94">
            <v>2821</v>
          </cell>
          <cell r="AM94">
            <v>4655</v>
          </cell>
          <cell r="AN94">
            <v>1980</v>
          </cell>
          <cell r="AO94">
            <v>4865</v>
          </cell>
          <cell r="AP94">
            <v>42</v>
          </cell>
          <cell r="AQ94">
            <v>4612</v>
          </cell>
          <cell r="AR94">
            <v>2821</v>
          </cell>
          <cell r="AS94">
            <v>4655</v>
          </cell>
          <cell r="AT94">
            <v>1980</v>
          </cell>
          <cell r="AU94">
            <v>4865</v>
          </cell>
          <cell r="AV94">
            <v>42</v>
          </cell>
          <cell r="AW94">
            <v>4612</v>
          </cell>
          <cell r="AX94">
            <v>2821</v>
          </cell>
          <cell r="AY94">
            <v>36288</v>
          </cell>
          <cell r="AZ94">
            <v>29919</v>
          </cell>
          <cell r="BA94">
            <v>25368</v>
          </cell>
          <cell r="BB94">
            <v>23310</v>
          </cell>
          <cell r="BC94">
            <v>19656</v>
          </cell>
          <cell r="BD94">
            <v>17421</v>
          </cell>
          <cell r="BE94">
            <v>16432</v>
          </cell>
          <cell r="BF94">
            <v>16432</v>
          </cell>
          <cell r="BG94">
            <v>16432</v>
          </cell>
          <cell r="BH94">
            <v>16432</v>
          </cell>
          <cell r="BI94">
            <v>16338</v>
          </cell>
          <cell r="BJ94">
            <v>16056</v>
          </cell>
          <cell r="BK94">
            <v>14694</v>
          </cell>
          <cell r="BL94">
            <v>13332</v>
          </cell>
          <cell r="BM94">
            <v>12039</v>
          </cell>
        </row>
        <row r="95">
          <cell r="A95" t="str">
            <v>CF_LTD_INT_EFIN</v>
          </cell>
          <cell r="B95" t="str">
            <v>GAS_PIPES</v>
          </cell>
          <cell r="C95">
            <v>0</v>
          </cell>
          <cell r="D95">
            <v>0</v>
          </cell>
          <cell r="E95" t="str">
            <v>CF_LTD_INT_EFIN_Type_02</v>
          </cell>
          <cell r="F95" t="str">
            <v>Embedded Finance 08/09/1999 4:26:00</v>
          </cell>
          <cell r="G95" t="str">
            <v>Budget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</v>
          </cell>
          <cell r="P95">
            <v>900</v>
          </cell>
          <cell r="Q95">
            <v>185</v>
          </cell>
          <cell r="R95">
            <v>711</v>
          </cell>
          <cell r="S95">
            <v>1937</v>
          </cell>
          <cell r="T95">
            <v>726</v>
          </cell>
          <cell r="U95">
            <v>37</v>
          </cell>
          <cell r="V95">
            <v>900</v>
          </cell>
          <cell r="W95">
            <v>185</v>
          </cell>
          <cell r="X95">
            <v>711</v>
          </cell>
          <cell r="Y95">
            <v>1948</v>
          </cell>
          <cell r="Z95">
            <v>726</v>
          </cell>
          <cell r="AA95">
            <v>37</v>
          </cell>
          <cell r="AB95">
            <v>900</v>
          </cell>
          <cell r="AC95">
            <v>185</v>
          </cell>
          <cell r="AD95">
            <v>711</v>
          </cell>
          <cell r="AE95">
            <v>1948</v>
          </cell>
          <cell r="AF95">
            <v>726</v>
          </cell>
          <cell r="AG95">
            <v>37</v>
          </cell>
          <cell r="AH95">
            <v>900</v>
          </cell>
          <cell r="AI95">
            <v>185</v>
          </cell>
          <cell r="AJ95">
            <v>711</v>
          </cell>
          <cell r="AK95">
            <v>1948</v>
          </cell>
          <cell r="AL95">
            <v>726</v>
          </cell>
          <cell r="AM95">
            <v>37</v>
          </cell>
          <cell r="AN95">
            <v>900</v>
          </cell>
          <cell r="AO95">
            <v>185</v>
          </cell>
          <cell r="AP95">
            <v>711</v>
          </cell>
          <cell r="AQ95">
            <v>1948</v>
          </cell>
          <cell r="AR95">
            <v>726</v>
          </cell>
          <cell r="AS95">
            <v>37</v>
          </cell>
          <cell r="AT95">
            <v>900</v>
          </cell>
          <cell r="AU95">
            <v>185</v>
          </cell>
          <cell r="AV95">
            <v>711</v>
          </cell>
          <cell r="AW95">
            <v>1948</v>
          </cell>
          <cell r="AX95">
            <v>726</v>
          </cell>
          <cell r="AY95">
            <v>9014</v>
          </cell>
          <cell r="AZ95">
            <v>9014</v>
          </cell>
          <cell r="BA95">
            <v>9014</v>
          </cell>
          <cell r="BB95">
            <v>9014</v>
          </cell>
          <cell r="BC95">
            <v>9014</v>
          </cell>
          <cell r="BD95">
            <v>9014</v>
          </cell>
          <cell r="BE95">
            <v>9014</v>
          </cell>
          <cell r="BF95">
            <v>9014</v>
          </cell>
          <cell r="BG95">
            <v>8972</v>
          </cell>
          <cell r="BH95">
            <v>8972</v>
          </cell>
          <cell r="BI95">
            <v>8813</v>
          </cell>
          <cell r="BJ95">
            <v>8760</v>
          </cell>
          <cell r="BK95">
            <v>8760</v>
          </cell>
          <cell r="BL95">
            <v>8760</v>
          </cell>
          <cell r="BM95">
            <v>8760</v>
          </cell>
        </row>
        <row r="96">
          <cell r="A96" t="str">
            <v>CF_LTD_INT_EFIN</v>
          </cell>
          <cell r="B96" t="str">
            <v>GAS_PIPES</v>
          </cell>
          <cell r="C96">
            <v>0</v>
          </cell>
          <cell r="D96">
            <v>0</v>
          </cell>
          <cell r="E96" t="str">
            <v>CF_LTD_INT_EFIN_Type_03</v>
          </cell>
          <cell r="F96" t="str">
            <v>Embedded Finance 08/09/1999 4:26:00</v>
          </cell>
          <cell r="G96" t="str">
            <v>Budget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820</v>
          </cell>
          <cell r="P96">
            <v>0</v>
          </cell>
          <cell r="Q96">
            <v>0</v>
          </cell>
          <cell r="R96">
            <v>67</v>
          </cell>
          <cell r="S96">
            <v>0</v>
          </cell>
          <cell r="T96">
            <v>0</v>
          </cell>
          <cell r="U96">
            <v>820</v>
          </cell>
          <cell r="V96">
            <v>0</v>
          </cell>
          <cell r="W96">
            <v>0</v>
          </cell>
          <cell r="X96">
            <v>67</v>
          </cell>
          <cell r="Y96">
            <v>0</v>
          </cell>
          <cell r="Z96">
            <v>0</v>
          </cell>
          <cell r="AA96">
            <v>820</v>
          </cell>
          <cell r="AB96">
            <v>0</v>
          </cell>
          <cell r="AC96">
            <v>0</v>
          </cell>
          <cell r="AD96">
            <v>67</v>
          </cell>
          <cell r="AE96">
            <v>0</v>
          </cell>
          <cell r="AF96">
            <v>0</v>
          </cell>
          <cell r="AG96">
            <v>820</v>
          </cell>
          <cell r="AH96">
            <v>0</v>
          </cell>
          <cell r="AI96">
            <v>0</v>
          </cell>
          <cell r="AJ96">
            <v>67</v>
          </cell>
          <cell r="AK96">
            <v>0</v>
          </cell>
          <cell r="AL96">
            <v>0</v>
          </cell>
          <cell r="AM96">
            <v>820</v>
          </cell>
          <cell r="AN96">
            <v>0</v>
          </cell>
          <cell r="AO96">
            <v>0</v>
          </cell>
          <cell r="AP96">
            <v>67</v>
          </cell>
          <cell r="AQ96">
            <v>0</v>
          </cell>
          <cell r="AR96">
            <v>0</v>
          </cell>
          <cell r="AS96">
            <v>820</v>
          </cell>
          <cell r="AT96">
            <v>0</v>
          </cell>
          <cell r="AU96">
            <v>0</v>
          </cell>
          <cell r="AV96">
            <v>67</v>
          </cell>
          <cell r="AW96">
            <v>0</v>
          </cell>
          <cell r="AX96">
            <v>0</v>
          </cell>
          <cell r="AY96">
            <v>1774</v>
          </cell>
          <cell r="AZ96">
            <v>1774</v>
          </cell>
          <cell r="BA96">
            <v>1774</v>
          </cell>
          <cell r="BB96">
            <v>1774</v>
          </cell>
          <cell r="BC96">
            <v>1774</v>
          </cell>
          <cell r="BD96">
            <v>1774</v>
          </cell>
          <cell r="BE96">
            <v>1774</v>
          </cell>
          <cell r="BF96">
            <v>1674</v>
          </cell>
          <cell r="BG96">
            <v>746</v>
          </cell>
          <cell r="BH96">
            <v>746</v>
          </cell>
          <cell r="BI96">
            <v>746</v>
          </cell>
          <cell r="BJ96">
            <v>746</v>
          </cell>
          <cell r="BK96">
            <v>746</v>
          </cell>
          <cell r="BL96">
            <v>746</v>
          </cell>
          <cell r="BM96">
            <v>746</v>
          </cell>
        </row>
        <row r="97">
          <cell r="A97" t="str">
            <v>CF_LTD_INT_EFIN</v>
          </cell>
          <cell r="B97" t="str">
            <v>GAS_PIPES</v>
          </cell>
          <cell r="C97">
            <v>0</v>
          </cell>
          <cell r="D97">
            <v>0</v>
          </cell>
          <cell r="E97" t="str">
            <v>CF_LTD_INT_EFIN_Type_04</v>
          </cell>
          <cell r="F97" t="str">
            <v>Embedded Finance 08/09/1999 4:26:00</v>
          </cell>
          <cell r="G97" t="str">
            <v>Budget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A98" t="str">
            <v>CF_LTD_INT_EFIN</v>
          </cell>
          <cell r="B98" t="str">
            <v>NUCLEAR</v>
          </cell>
          <cell r="C98">
            <v>0</v>
          </cell>
          <cell r="D98">
            <v>0</v>
          </cell>
          <cell r="E98" t="str">
            <v>CF_LTD_INT_EFIN_Type_01</v>
          </cell>
          <cell r="F98" t="str">
            <v>Embedded Finance 08/09/1999 4:26:00</v>
          </cell>
          <cell r="G98" t="str">
            <v>Budget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1534</v>
          </cell>
          <cell r="P98">
            <v>710</v>
          </cell>
          <cell r="Q98">
            <v>1295</v>
          </cell>
          <cell r="R98">
            <v>11</v>
          </cell>
          <cell r="S98">
            <v>1749</v>
          </cell>
          <cell r="T98">
            <v>1159</v>
          </cell>
          <cell r="U98">
            <v>1526</v>
          </cell>
          <cell r="V98">
            <v>748</v>
          </cell>
          <cell r="W98">
            <v>1307</v>
          </cell>
          <cell r="X98">
            <v>11</v>
          </cell>
          <cell r="Y98">
            <v>1749</v>
          </cell>
          <cell r="Z98">
            <v>1191</v>
          </cell>
          <cell r="AA98">
            <v>1251</v>
          </cell>
          <cell r="AB98">
            <v>748</v>
          </cell>
          <cell r="AC98">
            <v>1307</v>
          </cell>
          <cell r="AD98">
            <v>11</v>
          </cell>
          <cell r="AE98">
            <v>1749</v>
          </cell>
          <cell r="AF98">
            <v>1191</v>
          </cell>
          <cell r="AG98">
            <v>1251</v>
          </cell>
          <cell r="AH98">
            <v>532</v>
          </cell>
          <cell r="AI98">
            <v>1307</v>
          </cell>
          <cell r="AJ98">
            <v>11</v>
          </cell>
          <cell r="AK98">
            <v>1239</v>
          </cell>
          <cell r="AL98">
            <v>758</v>
          </cell>
          <cell r="AM98">
            <v>1251</v>
          </cell>
          <cell r="AN98">
            <v>532</v>
          </cell>
          <cell r="AO98">
            <v>1307</v>
          </cell>
          <cell r="AP98">
            <v>11</v>
          </cell>
          <cell r="AQ98">
            <v>1239</v>
          </cell>
          <cell r="AR98">
            <v>758</v>
          </cell>
          <cell r="AS98">
            <v>1251</v>
          </cell>
          <cell r="AT98">
            <v>532</v>
          </cell>
          <cell r="AU98">
            <v>1307</v>
          </cell>
          <cell r="AV98">
            <v>11</v>
          </cell>
          <cell r="AW98">
            <v>1239</v>
          </cell>
          <cell r="AX98">
            <v>758</v>
          </cell>
          <cell r="AY98">
            <v>9750</v>
          </cell>
          <cell r="AZ98">
            <v>8038</v>
          </cell>
          <cell r="BA98">
            <v>6815</v>
          </cell>
          <cell r="BB98">
            <v>6262</v>
          </cell>
          <cell r="BC98">
            <v>5281</v>
          </cell>
          <cell r="BD98">
            <v>4680</v>
          </cell>
          <cell r="BE98">
            <v>4414</v>
          </cell>
          <cell r="BF98">
            <v>4414</v>
          </cell>
          <cell r="BG98">
            <v>4414</v>
          </cell>
          <cell r="BH98">
            <v>4414</v>
          </cell>
          <cell r="BI98">
            <v>4389</v>
          </cell>
          <cell r="BJ98">
            <v>4316</v>
          </cell>
          <cell r="BK98">
            <v>3950</v>
          </cell>
          <cell r="BL98">
            <v>3584</v>
          </cell>
          <cell r="BM98">
            <v>3236</v>
          </cell>
        </row>
        <row r="99">
          <cell r="A99" t="str">
            <v>CF_LTD_INT_EFIN</v>
          </cell>
          <cell r="B99" t="str">
            <v>NUCLEAR</v>
          </cell>
          <cell r="C99">
            <v>0</v>
          </cell>
          <cell r="D99">
            <v>0</v>
          </cell>
          <cell r="E99" t="str">
            <v>CF_LTD_INT_EFIN_Type_02</v>
          </cell>
          <cell r="F99" t="str">
            <v>Embedded Finance 08/09/1999 4:26:00</v>
          </cell>
          <cell r="G99" t="str">
            <v>Budget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10</v>
          </cell>
          <cell r="P99">
            <v>242</v>
          </cell>
          <cell r="Q99">
            <v>50</v>
          </cell>
          <cell r="R99">
            <v>191</v>
          </cell>
          <cell r="S99">
            <v>520</v>
          </cell>
          <cell r="T99">
            <v>195</v>
          </cell>
          <cell r="U99">
            <v>10</v>
          </cell>
          <cell r="V99">
            <v>242</v>
          </cell>
          <cell r="W99">
            <v>50</v>
          </cell>
          <cell r="X99">
            <v>191</v>
          </cell>
          <cell r="Y99">
            <v>523</v>
          </cell>
          <cell r="Z99">
            <v>195</v>
          </cell>
          <cell r="AA99">
            <v>10</v>
          </cell>
          <cell r="AB99">
            <v>242</v>
          </cell>
          <cell r="AC99">
            <v>50</v>
          </cell>
          <cell r="AD99">
            <v>191</v>
          </cell>
          <cell r="AE99">
            <v>523</v>
          </cell>
          <cell r="AF99">
            <v>195</v>
          </cell>
          <cell r="AG99">
            <v>10</v>
          </cell>
          <cell r="AH99">
            <v>242</v>
          </cell>
          <cell r="AI99">
            <v>50</v>
          </cell>
          <cell r="AJ99">
            <v>191</v>
          </cell>
          <cell r="AK99">
            <v>523</v>
          </cell>
          <cell r="AL99">
            <v>195</v>
          </cell>
          <cell r="AM99">
            <v>10</v>
          </cell>
          <cell r="AN99">
            <v>242</v>
          </cell>
          <cell r="AO99">
            <v>50</v>
          </cell>
          <cell r="AP99">
            <v>191</v>
          </cell>
          <cell r="AQ99">
            <v>523</v>
          </cell>
          <cell r="AR99">
            <v>195</v>
          </cell>
          <cell r="AS99">
            <v>10</v>
          </cell>
          <cell r="AT99">
            <v>242</v>
          </cell>
          <cell r="AU99">
            <v>50</v>
          </cell>
          <cell r="AV99">
            <v>191</v>
          </cell>
          <cell r="AW99">
            <v>523</v>
          </cell>
          <cell r="AX99">
            <v>195</v>
          </cell>
          <cell r="AY99">
            <v>2422</v>
          </cell>
          <cell r="AZ99">
            <v>2422</v>
          </cell>
          <cell r="BA99">
            <v>2422</v>
          </cell>
          <cell r="BB99">
            <v>2422</v>
          </cell>
          <cell r="BC99">
            <v>2422</v>
          </cell>
          <cell r="BD99">
            <v>2422</v>
          </cell>
          <cell r="BE99">
            <v>2422</v>
          </cell>
          <cell r="BF99">
            <v>2422</v>
          </cell>
          <cell r="BG99">
            <v>2410</v>
          </cell>
          <cell r="BH99">
            <v>2410</v>
          </cell>
          <cell r="BI99">
            <v>2367</v>
          </cell>
          <cell r="BJ99">
            <v>2352</v>
          </cell>
          <cell r="BK99">
            <v>2352</v>
          </cell>
          <cell r="BL99">
            <v>2352</v>
          </cell>
          <cell r="BM99">
            <v>2352</v>
          </cell>
        </row>
        <row r="100">
          <cell r="A100" t="str">
            <v>CF_LTD_INT_EFIN</v>
          </cell>
          <cell r="B100" t="str">
            <v>NUCLEAR</v>
          </cell>
          <cell r="C100">
            <v>0</v>
          </cell>
          <cell r="D100">
            <v>0</v>
          </cell>
          <cell r="E100" t="str">
            <v>CF_LTD_INT_EFIN_Type_03</v>
          </cell>
          <cell r="F100" t="str">
            <v>Embedded Finance 08/09/1999 4:26:00</v>
          </cell>
          <cell r="G100" t="str">
            <v>Budget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220</v>
          </cell>
          <cell r="P100">
            <v>0</v>
          </cell>
          <cell r="Q100">
            <v>0</v>
          </cell>
          <cell r="R100">
            <v>18</v>
          </cell>
          <cell r="S100">
            <v>0</v>
          </cell>
          <cell r="T100">
            <v>0</v>
          </cell>
          <cell r="U100">
            <v>220</v>
          </cell>
          <cell r="V100">
            <v>0</v>
          </cell>
          <cell r="W100">
            <v>0</v>
          </cell>
          <cell r="X100">
            <v>18</v>
          </cell>
          <cell r="Y100">
            <v>0</v>
          </cell>
          <cell r="Z100">
            <v>0</v>
          </cell>
          <cell r="AA100">
            <v>220</v>
          </cell>
          <cell r="AB100">
            <v>0</v>
          </cell>
          <cell r="AC100">
            <v>0</v>
          </cell>
          <cell r="AD100">
            <v>18</v>
          </cell>
          <cell r="AE100">
            <v>0</v>
          </cell>
          <cell r="AF100">
            <v>0</v>
          </cell>
          <cell r="AG100">
            <v>220</v>
          </cell>
          <cell r="AH100">
            <v>0</v>
          </cell>
          <cell r="AI100">
            <v>0</v>
          </cell>
          <cell r="AJ100">
            <v>18</v>
          </cell>
          <cell r="AK100">
            <v>0</v>
          </cell>
          <cell r="AL100">
            <v>0</v>
          </cell>
          <cell r="AM100">
            <v>220</v>
          </cell>
          <cell r="AN100">
            <v>0</v>
          </cell>
          <cell r="AO100">
            <v>0</v>
          </cell>
          <cell r="AP100">
            <v>18</v>
          </cell>
          <cell r="AQ100">
            <v>0</v>
          </cell>
          <cell r="AR100">
            <v>0</v>
          </cell>
          <cell r="AS100">
            <v>220</v>
          </cell>
          <cell r="AT100">
            <v>0</v>
          </cell>
          <cell r="AU100">
            <v>0</v>
          </cell>
          <cell r="AV100">
            <v>18</v>
          </cell>
          <cell r="AW100">
            <v>0</v>
          </cell>
          <cell r="AX100">
            <v>0</v>
          </cell>
          <cell r="AY100">
            <v>476</v>
          </cell>
          <cell r="AZ100">
            <v>476</v>
          </cell>
          <cell r="BA100">
            <v>476</v>
          </cell>
          <cell r="BB100">
            <v>476</v>
          </cell>
          <cell r="BC100">
            <v>476</v>
          </cell>
          <cell r="BD100">
            <v>476</v>
          </cell>
          <cell r="BE100">
            <v>476</v>
          </cell>
          <cell r="BF100">
            <v>449</v>
          </cell>
          <cell r="BG100">
            <v>200</v>
          </cell>
          <cell r="BH100">
            <v>200</v>
          </cell>
          <cell r="BI100">
            <v>200</v>
          </cell>
          <cell r="BJ100">
            <v>200</v>
          </cell>
          <cell r="BK100">
            <v>200</v>
          </cell>
          <cell r="BL100">
            <v>200</v>
          </cell>
          <cell r="BM100">
            <v>200</v>
          </cell>
        </row>
        <row r="101">
          <cell r="A101" t="str">
            <v>CF_LTD_INT_EFIN</v>
          </cell>
          <cell r="B101" t="str">
            <v>NUCLEAR</v>
          </cell>
          <cell r="C101">
            <v>0</v>
          </cell>
          <cell r="D101">
            <v>0</v>
          </cell>
          <cell r="E101" t="str">
            <v>CF_LTD_INT_EFIN_Type_04</v>
          </cell>
          <cell r="F101" t="str">
            <v>Embedded Finance 08/09/1999 4:26:00</v>
          </cell>
          <cell r="G101" t="str">
            <v>Budget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A102" t="str">
            <v>CF_LTD_INT_EFIN</v>
          </cell>
          <cell r="B102" t="str">
            <v>PSCRC</v>
          </cell>
          <cell r="C102">
            <v>0</v>
          </cell>
          <cell r="D102">
            <v>0</v>
          </cell>
          <cell r="E102" t="str">
            <v>CF_LTD_INT_EFIN_Type_01</v>
          </cell>
          <cell r="F102" t="str">
            <v>Embedded Finance 08/09/1999 4:26:00</v>
          </cell>
          <cell r="G102" t="str">
            <v>Budget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-3</v>
          </cell>
          <cell r="P102">
            <v>-1</v>
          </cell>
          <cell r="Q102">
            <v>-3</v>
          </cell>
          <cell r="R102">
            <v>0</v>
          </cell>
          <cell r="S102">
            <v>-3</v>
          </cell>
          <cell r="T102">
            <v>-2</v>
          </cell>
          <cell r="U102">
            <v>-3</v>
          </cell>
          <cell r="V102">
            <v>-1</v>
          </cell>
          <cell r="W102">
            <v>-3</v>
          </cell>
          <cell r="X102">
            <v>0</v>
          </cell>
          <cell r="Y102">
            <v>-3</v>
          </cell>
          <cell r="Z102">
            <v>-2</v>
          </cell>
          <cell r="AA102">
            <v>-2</v>
          </cell>
          <cell r="AB102">
            <v>-1</v>
          </cell>
          <cell r="AC102">
            <v>-3</v>
          </cell>
          <cell r="AD102">
            <v>0</v>
          </cell>
          <cell r="AE102">
            <v>-3</v>
          </cell>
          <cell r="AF102">
            <v>-2</v>
          </cell>
          <cell r="AG102">
            <v>-2</v>
          </cell>
          <cell r="AH102">
            <v>-1</v>
          </cell>
          <cell r="AI102">
            <v>-3</v>
          </cell>
          <cell r="AJ102">
            <v>0</v>
          </cell>
          <cell r="AK102">
            <v>-2</v>
          </cell>
          <cell r="AL102">
            <v>-1</v>
          </cell>
          <cell r="AM102">
            <v>-2</v>
          </cell>
          <cell r="AN102">
            <v>-1</v>
          </cell>
          <cell r="AO102">
            <v>-3</v>
          </cell>
          <cell r="AP102">
            <v>0</v>
          </cell>
          <cell r="AQ102">
            <v>-2</v>
          </cell>
          <cell r="AR102">
            <v>-1</v>
          </cell>
          <cell r="AS102">
            <v>-2</v>
          </cell>
          <cell r="AT102">
            <v>-1</v>
          </cell>
          <cell r="AU102">
            <v>-3</v>
          </cell>
          <cell r="AV102">
            <v>0</v>
          </cell>
          <cell r="AW102">
            <v>-2</v>
          </cell>
          <cell r="AX102">
            <v>-1</v>
          </cell>
          <cell r="AY102">
            <v>-18</v>
          </cell>
          <cell r="AZ102">
            <v>-16</v>
          </cell>
          <cell r="BA102">
            <v>-15</v>
          </cell>
          <cell r="BB102">
            <v>-14</v>
          </cell>
          <cell r="BC102">
            <v>-11</v>
          </cell>
          <cell r="BD102">
            <v>-10</v>
          </cell>
          <cell r="BE102">
            <v>-10</v>
          </cell>
          <cell r="BF102">
            <v>-10</v>
          </cell>
          <cell r="BG102">
            <v>-10</v>
          </cell>
          <cell r="BH102">
            <v>-10</v>
          </cell>
          <cell r="BI102">
            <v>-10</v>
          </cell>
          <cell r="BJ102">
            <v>-10</v>
          </cell>
          <cell r="BK102">
            <v>-9</v>
          </cell>
          <cell r="BL102">
            <v>-8</v>
          </cell>
          <cell r="BM102">
            <v>-7</v>
          </cell>
        </row>
        <row r="103">
          <cell r="A103" t="str">
            <v>CF_LTD_INT_EFIN</v>
          </cell>
          <cell r="B103" t="str">
            <v>PSCRC</v>
          </cell>
          <cell r="C103">
            <v>0</v>
          </cell>
          <cell r="D103">
            <v>0</v>
          </cell>
          <cell r="E103" t="str">
            <v>CF_LTD_INT_EFIN_Type_02</v>
          </cell>
          <cell r="F103" t="str">
            <v>Embedded Finance 08/09/1999 4:26:00</v>
          </cell>
          <cell r="G103" t="str">
            <v>Budget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-1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-1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-1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-1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-1</v>
          </cell>
          <cell r="AX103">
            <v>0</v>
          </cell>
          <cell r="AY103">
            <v>-2</v>
          </cell>
          <cell r="AZ103">
            <v>-2</v>
          </cell>
          <cell r="BA103">
            <v>-2</v>
          </cell>
          <cell r="BB103">
            <v>-2</v>
          </cell>
          <cell r="BC103">
            <v>-2</v>
          </cell>
          <cell r="BD103">
            <v>-2</v>
          </cell>
          <cell r="BE103">
            <v>-2</v>
          </cell>
          <cell r="BF103">
            <v>-2</v>
          </cell>
          <cell r="BG103">
            <v>-2</v>
          </cell>
          <cell r="BH103">
            <v>-2</v>
          </cell>
          <cell r="BI103">
            <v>-2</v>
          </cell>
          <cell r="BJ103">
            <v>-2</v>
          </cell>
          <cell r="BK103">
            <v>-2</v>
          </cell>
          <cell r="BL103">
            <v>-2</v>
          </cell>
          <cell r="BM103">
            <v>-2</v>
          </cell>
        </row>
        <row r="104">
          <cell r="A104" t="str">
            <v>CF_LTD_INT_EFIN</v>
          </cell>
          <cell r="B104" t="str">
            <v>PSCRC</v>
          </cell>
          <cell r="C104">
            <v>0</v>
          </cell>
          <cell r="D104">
            <v>0</v>
          </cell>
          <cell r="E104" t="str">
            <v>CF_LTD_INT_EFIN_Type_03</v>
          </cell>
          <cell r="F104" t="str">
            <v>Embedded Finance 08/09/1999 4:26:00</v>
          </cell>
          <cell r="G104" t="str">
            <v>Budget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A105" t="str">
            <v>CF_LTD_INT_EFIN</v>
          </cell>
          <cell r="B105" t="str">
            <v>PSCRC</v>
          </cell>
          <cell r="C105">
            <v>0</v>
          </cell>
          <cell r="D105">
            <v>0</v>
          </cell>
          <cell r="E105" t="str">
            <v>CF_LTD_INT_EFIN_Type_04</v>
          </cell>
          <cell r="F105" t="str">
            <v>Embedded Finance 08/09/1999 4:26:00</v>
          </cell>
          <cell r="G105" t="str">
            <v>Budget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A106" t="str">
            <v>CF_LTD_INT_EFIN</v>
          </cell>
          <cell r="B106" t="str">
            <v>REPAIR_SERVICE</v>
          </cell>
          <cell r="C106">
            <v>0</v>
          </cell>
          <cell r="D106">
            <v>0</v>
          </cell>
          <cell r="E106" t="str">
            <v>CF_LTD_INT_EFIN_Type_01</v>
          </cell>
          <cell r="F106" t="str">
            <v>Embedded Finance 08/09/1999 4:26:00</v>
          </cell>
          <cell r="G106" t="str">
            <v>Budget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-8</v>
          </cell>
          <cell r="P106">
            <v>-4</v>
          </cell>
          <cell r="Q106">
            <v>-7</v>
          </cell>
          <cell r="R106">
            <v>0</v>
          </cell>
          <cell r="S106">
            <v>-9</v>
          </cell>
          <cell r="T106">
            <v>-6</v>
          </cell>
          <cell r="U106">
            <v>-8</v>
          </cell>
          <cell r="V106">
            <v>-4</v>
          </cell>
          <cell r="W106">
            <v>-7</v>
          </cell>
          <cell r="X106">
            <v>0</v>
          </cell>
          <cell r="Y106">
            <v>-9</v>
          </cell>
          <cell r="Z106">
            <v>-6</v>
          </cell>
          <cell r="AA106">
            <v>-6</v>
          </cell>
          <cell r="AB106">
            <v>-4</v>
          </cell>
          <cell r="AC106">
            <v>-7</v>
          </cell>
          <cell r="AD106">
            <v>0</v>
          </cell>
          <cell r="AE106">
            <v>-9</v>
          </cell>
          <cell r="AF106">
            <v>-6</v>
          </cell>
          <cell r="AG106">
            <v>-6</v>
          </cell>
          <cell r="AH106">
            <v>-3</v>
          </cell>
          <cell r="AI106">
            <v>-7</v>
          </cell>
          <cell r="AJ106">
            <v>0</v>
          </cell>
          <cell r="AK106">
            <v>-6</v>
          </cell>
          <cell r="AL106">
            <v>-4</v>
          </cell>
          <cell r="AM106">
            <v>-6</v>
          </cell>
          <cell r="AN106">
            <v>-3</v>
          </cell>
          <cell r="AO106">
            <v>-7</v>
          </cell>
          <cell r="AP106">
            <v>0</v>
          </cell>
          <cell r="AQ106">
            <v>-6</v>
          </cell>
          <cell r="AR106">
            <v>-4</v>
          </cell>
          <cell r="AS106">
            <v>-6</v>
          </cell>
          <cell r="AT106">
            <v>-3</v>
          </cell>
          <cell r="AU106">
            <v>-7</v>
          </cell>
          <cell r="AV106">
            <v>0</v>
          </cell>
          <cell r="AW106">
            <v>-6</v>
          </cell>
          <cell r="AX106">
            <v>-4</v>
          </cell>
          <cell r="AY106">
            <v>-50</v>
          </cell>
          <cell r="AZ106">
            <v>-41</v>
          </cell>
          <cell r="BA106">
            <v>-35</v>
          </cell>
          <cell r="BB106">
            <v>-32</v>
          </cell>
          <cell r="BC106">
            <v>-26</v>
          </cell>
          <cell r="BD106">
            <v>-23</v>
          </cell>
          <cell r="BE106">
            <v>-22</v>
          </cell>
          <cell r="BF106">
            <v>-22</v>
          </cell>
          <cell r="BG106">
            <v>-22</v>
          </cell>
          <cell r="BH106">
            <v>-22</v>
          </cell>
          <cell r="BI106">
            <v>-22</v>
          </cell>
          <cell r="BJ106">
            <v>-22</v>
          </cell>
          <cell r="BK106">
            <v>-20</v>
          </cell>
          <cell r="BL106">
            <v>-18</v>
          </cell>
          <cell r="BM106">
            <v>-16</v>
          </cell>
        </row>
        <row r="107">
          <cell r="A107" t="str">
            <v>CF_LTD_INT_EFIN</v>
          </cell>
          <cell r="B107" t="str">
            <v>REPAIR_SERVICE</v>
          </cell>
          <cell r="C107">
            <v>0</v>
          </cell>
          <cell r="D107">
            <v>0</v>
          </cell>
          <cell r="E107" t="str">
            <v>CF_LTD_INT_EFIN_Type_02</v>
          </cell>
          <cell r="F107" t="str">
            <v>Embedded Finance 08/09/1999 4:26:00</v>
          </cell>
          <cell r="G107" t="str">
            <v>Budget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-1</v>
          </cell>
          <cell r="Q107">
            <v>0</v>
          </cell>
          <cell r="R107">
            <v>-1</v>
          </cell>
          <cell r="S107">
            <v>-3</v>
          </cell>
          <cell r="T107">
            <v>-1</v>
          </cell>
          <cell r="U107">
            <v>0</v>
          </cell>
          <cell r="V107">
            <v>-1</v>
          </cell>
          <cell r="W107">
            <v>0</v>
          </cell>
          <cell r="X107">
            <v>-1</v>
          </cell>
          <cell r="Y107">
            <v>-3</v>
          </cell>
          <cell r="Z107">
            <v>-1</v>
          </cell>
          <cell r="AA107">
            <v>0</v>
          </cell>
          <cell r="AB107">
            <v>-1</v>
          </cell>
          <cell r="AC107">
            <v>0</v>
          </cell>
          <cell r="AD107">
            <v>-1</v>
          </cell>
          <cell r="AE107">
            <v>-3</v>
          </cell>
          <cell r="AF107">
            <v>-1</v>
          </cell>
          <cell r="AG107">
            <v>0</v>
          </cell>
          <cell r="AH107">
            <v>-1</v>
          </cell>
          <cell r="AI107">
            <v>0</v>
          </cell>
          <cell r="AJ107">
            <v>-1</v>
          </cell>
          <cell r="AK107">
            <v>-3</v>
          </cell>
          <cell r="AL107">
            <v>-1</v>
          </cell>
          <cell r="AM107">
            <v>0</v>
          </cell>
          <cell r="AN107">
            <v>-1</v>
          </cell>
          <cell r="AO107">
            <v>0</v>
          </cell>
          <cell r="AP107">
            <v>-1</v>
          </cell>
          <cell r="AQ107">
            <v>-3</v>
          </cell>
          <cell r="AR107">
            <v>-1</v>
          </cell>
          <cell r="AS107">
            <v>0</v>
          </cell>
          <cell r="AT107">
            <v>-1</v>
          </cell>
          <cell r="AU107">
            <v>0</v>
          </cell>
          <cell r="AV107">
            <v>-1</v>
          </cell>
          <cell r="AW107">
            <v>-3</v>
          </cell>
          <cell r="AX107">
            <v>-1</v>
          </cell>
          <cell r="AY107">
            <v>-12</v>
          </cell>
          <cell r="AZ107">
            <v>-12</v>
          </cell>
          <cell r="BA107">
            <v>-12</v>
          </cell>
          <cell r="BB107">
            <v>-12</v>
          </cell>
          <cell r="BC107">
            <v>-12</v>
          </cell>
          <cell r="BD107">
            <v>-12</v>
          </cell>
          <cell r="BE107">
            <v>-12</v>
          </cell>
          <cell r="BF107">
            <v>-12</v>
          </cell>
          <cell r="BG107">
            <v>-12</v>
          </cell>
          <cell r="BH107">
            <v>-12</v>
          </cell>
          <cell r="BI107">
            <v>-12</v>
          </cell>
          <cell r="BJ107">
            <v>-12</v>
          </cell>
          <cell r="BK107">
            <v>-12</v>
          </cell>
          <cell r="BL107">
            <v>-12</v>
          </cell>
          <cell r="BM107">
            <v>-12</v>
          </cell>
        </row>
        <row r="108">
          <cell r="A108" t="str">
            <v>CF_LTD_INT_EFIN</v>
          </cell>
          <cell r="B108" t="str">
            <v>REPAIR_SERVICE</v>
          </cell>
          <cell r="C108">
            <v>0</v>
          </cell>
          <cell r="D108">
            <v>0</v>
          </cell>
          <cell r="E108" t="str">
            <v>CF_LTD_INT_EFIN_Type_03</v>
          </cell>
          <cell r="F108" t="str">
            <v>Embedded Finance 08/09/1999 4:26:00</v>
          </cell>
          <cell r="G108" t="str">
            <v>Budget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-1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-1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-1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-1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-1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-1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-2</v>
          </cell>
          <cell r="AZ108">
            <v>-2</v>
          </cell>
          <cell r="BA108">
            <v>-2</v>
          </cell>
          <cell r="BB108">
            <v>-2</v>
          </cell>
          <cell r="BC108">
            <v>-2</v>
          </cell>
          <cell r="BD108">
            <v>-2</v>
          </cell>
          <cell r="BE108">
            <v>-2</v>
          </cell>
          <cell r="BF108">
            <v>-2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A109" t="str">
            <v>CF_LTD_INT_EFIN</v>
          </cell>
          <cell r="B109" t="str">
            <v>REPAIR_SERVICE</v>
          </cell>
          <cell r="C109">
            <v>0</v>
          </cell>
          <cell r="D109">
            <v>0</v>
          </cell>
          <cell r="E109" t="str">
            <v>CF_LTD_INT_EFIN_Type_04</v>
          </cell>
          <cell r="F109" t="str">
            <v>Embedded Finance 08/09/1999 4:26:00</v>
          </cell>
          <cell r="G109" t="str">
            <v>Budget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A110" t="str">
            <v>CF_LTD_INT_EFIN</v>
          </cell>
          <cell r="B110" t="str">
            <v>Securitization</v>
          </cell>
          <cell r="C110">
            <v>0</v>
          </cell>
          <cell r="D110">
            <v>0</v>
          </cell>
          <cell r="E110" t="str">
            <v>CF_LTD_INT_EFIN_Type_01</v>
          </cell>
          <cell r="F110" t="str">
            <v>Embedded Finance 08/09/1999 4:26:00</v>
          </cell>
          <cell r="G110" t="str">
            <v>Budget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A111" t="str">
            <v>CF_LTD_INT_EFIN</v>
          </cell>
          <cell r="B111" t="str">
            <v>Securitization</v>
          </cell>
          <cell r="C111">
            <v>0</v>
          </cell>
          <cell r="D111">
            <v>0</v>
          </cell>
          <cell r="E111" t="str">
            <v>CF_LTD_INT_EFIN_Type_02</v>
          </cell>
          <cell r="F111" t="str">
            <v>Embedded Finance 08/09/1999 4:26:00</v>
          </cell>
          <cell r="G111" t="str">
            <v>Budget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A112" t="str">
            <v>CF_LTD_INT_EFIN</v>
          </cell>
          <cell r="B112" t="str">
            <v>Securitization</v>
          </cell>
          <cell r="C112">
            <v>0</v>
          </cell>
          <cell r="D112">
            <v>0</v>
          </cell>
          <cell r="E112" t="str">
            <v>CF_LTD_INT_EFIN_Type_03</v>
          </cell>
          <cell r="F112" t="str">
            <v>Embedded Finance 08/09/1999 4:26:00</v>
          </cell>
          <cell r="G112" t="str">
            <v>Budget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A113" t="str">
            <v>CF_LTD_INT_EFIN</v>
          </cell>
          <cell r="B113" t="str">
            <v>Securitization</v>
          </cell>
          <cell r="C113">
            <v>0</v>
          </cell>
          <cell r="D113">
            <v>0</v>
          </cell>
          <cell r="E113" t="str">
            <v>CF_LTD_INT_EFIN_Type_04</v>
          </cell>
          <cell r="F113" t="str">
            <v>Embedded Finance 08/09/1999 4:26:00</v>
          </cell>
          <cell r="G113" t="str">
            <v>Budget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A114" t="str">
            <v>CF_LTD_INT_EFIN</v>
          </cell>
          <cell r="B114" t="str">
            <v>SERVICE_TARIFF</v>
          </cell>
          <cell r="C114">
            <v>0</v>
          </cell>
          <cell r="D114">
            <v>0</v>
          </cell>
          <cell r="E114" t="str">
            <v>CF_LTD_INT_EFIN_Type_01</v>
          </cell>
          <cell r="F114" t="str">
            <v>Embedded Finance 08/09/1999 4:26:00</v>
          </cell>
          <cell r="G114" t="str">
            <v>Budget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89</v>
          </cell>
          <cell r="P114">
            <v>41</v>
          </cell>
          <cell r="Q114">
            <v>75</v>
          </cell>
          <cell r="R114">
            <v>1</v>
          </cell>
          <cell r="S114">
            <v>101</v>
          </cell>
          <cell r="T114">
            <v>67</v>
          </cell>
          <cell r="U114">
            <v>88</v>
          </cell>
          <cell r="V114">
            <v>43</v>
          </cell>
          <cell r="W114">
            <v>75</v>
          </cell>
          <cell r="X114">
            <v>1</v>
          </cell>
          <cell r="Y114">
            <v>101</v>
          </cell>
          <cell r="Z114">
            <v>69</v>
          </cell>
          <cell r="AA114">
            <v>72</v>
          </cell>
          <cell r="AB114">
            <v>43</v>
          </cell>
          <cell r="AC114">
            <v>75</v>
          </cell>
          <cell r="AD114">
            <v>1</v>
          </cell>
          <cell r="AE114">
            <v>101</v>
          </cell>
          <cell r="AF114">
            <v>69</v>
          </cell>
          <cell r="AG114">
            <v>72</v>
          </cell>
          <cell r="AH114">
            <v>31</v>
          </cell>
          <cell r="AI114">
            <v>75</v>
          </cell>
          <cell r="AJ114">
            <v>1</v>
          </cell>
          <cell r="AK114">
            <v>72</v>
          </cell>
          <cell r="AL114">
            <v>44</v>
          </cell>
          <cell r="AM114">
            <v>72</v>
          </cell>
          <cell r="AN114">
            <v>31</v>
          </cell>
          <cell r="AO114">
            <v>75</v>
          </cell>
          <cell r="AP114">
            <v>1</v>
          </cell>
          <cell r="AQ114">
            <v>72</v>
          </cell>
          <cell r="AR114">
            <v>44</v>
          </cell>
          <cell r="AS114">
            <v>72</v>
          </cell>
          <cell r="AT114">
            <v>31</v>
          </cell>
          <cell r="AU114">
            <v>75</v>
          </cell>
          <cell r="AV114">
            <v>1</v>
          </cell>
          <cell r="AW114">
            <v>72</v>
          </cell>
          <cell r="AX114">
            <v>44</v>
          </cell>
          <cell r="AY114">
            <v>564</v>
          </cell>
          <cell r="AZ114">
            <v>465</v>
          </cell>
          <cell r="BA114">
            <v>394</v>
          </cell>
          <cell r="BB114">
            <v>362</v>
          </cell>
          <cell r="BC114">
            <v>307</v>
          </cell>
          <cell r="BD114">
            <v>272</v>
          </cell>
          <cell r="BE114">
            <v>256</v>
          </cell>
          <cell r="BF114">
            <v>256</v>
          </cell>
          <cell r="BG114">
            <v>256</v>
          </cell>
          <cell r="BH114">
            <v>256</v>
          </cell>
          <cell r="BI114">
            <v>253</v>
          </cell>
          <cell r="BJ114">
            <v>248</v>
          </cell>
          <cell r="BK114">
            <v>227</v>
          </cell>
          <cell r="BL114">
            <v>206</v>
          </cell>
          <cell r="BM114">
            <v>186</v>
          </cell>
        </row>
        <row r="115">
          <cell r="A115" t="str">
            <v>CF_LTD_INT_EFIN</v>
          </cell>
          <cell r="B115" t="str">
            <v>SERVICE_TARIFF</v>
          </cell>
          <cell r="C115">
            <v>0</v>
          </cell>
          <cell r="D115">
            <v>0</v>
          </cell>
          <cell r="E115" t="str">
            <v>CF_LTD_INT_EFIN_Type_02</v>
          </cell>
          <cell r="F115" t="str">
            <v>Embedded Finance 08/09/1999 4:26:00</v>
          </cell>
          <cell r="G115" t="str">
            <v>Budget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</v>
          </cell>
          <cell r="P115">
            <v>14</v>
          </cell>
          <cell r="Q115">
            <v>3</v>
          </cell>
          <cell r="R115">
            <v>11</v>
          </cell>
          <cell r="S115">
            <v>30</v>
          </cell>
          <cell r="T115">
            <v>11</v>
          </cell>
          <cell r="U115">
            <v>1</v>
          </cell>
          <cell r="V115">
            <v>14</v>
          </cell>
          <cell r="W115">
            <v>3</v>
          </cell>
          <cell r="X115">
            <v>11</v>
          </cell>
          <cell r="Y115">
            <v>30</v>
          </cell>
          <cell r="Z115">
            <v>11</v>
          </cell>
          <cell r="AA115">
            <v>1</v>
          </cell>
          <cell r="AB115">
            <v>14</v>
          </cell>
          <cell r="AC115">
            <v>3</v>
          </cell>
          <cell r="AD115">
            <v>11</v>
          </cell>
          <cell r="AE115">
            <v>30</v>
          </cell>
          <cell r="AF115">
            <v>11</v>
          </cell>
          <cell r="AG115">
            <v>1</v>
          </cell>
          <cell r="AH115">
            <v>14</v>
          </cell>
          <cell r="AI115">
            <v>3</v>
          </cell>
          <cell r="AJ115">
            <v>11</v>
          </cell>
          <cell r="AK115">
            <v>30</v>
          </cell>
          <cell r="AL115">
            <v>11</v>
          </cell>
          <cell r="AM115">
            <v>1</v>
          </cell>
          <cell r="AN115">
            <v>14</v>
          </cell>
          <cell r="AO115">
            <v>3</v>
          </cell>
          <cell r="AP115">
            <v>11</v>
          </cell>
          <cell r="AQ115">
            <v>30</v>
          </cell>
          <cell r="AR115">
            <v>11</v>
          </cell>
          <cell r="AS115">
            <v>1</v>
          </cell>
          <cell r="AT115">
            <v>14</v>
          </cell>
          <cell r="AU115">
            <v>3</v>
          </cell>
          <cell r="AV115">
            <v>11</v>
          </cell>
          <cell r="AW115">
            <v>30</v>
          </cell>
          <cell r="AX115">
            <v>11</v>
          </cell>
          <cell r="AY115">
            <v>140</v>
          </cell>
          <cell r="AZ115">
            <v>140</v>
          </cell>
          <cell r="BA115">
            <v>140</v>
          </cell>
          <cell r="BB115">
            <v>140</v>
          </cell>
          <cell r="BC115">
            <v>140</v>
          </cell>
          <cell r="BD115">
            <v>140</v>
          </cell>
          <cell r="BE115">
            <v>140</v>
          </cell>
          <cell r="BF115">
            <v>140</v>
          </cell>
          <cell r="BG115">
            <v>140</v>
          </cell>
          <cell r="BH115">
            <v>140</v>
          </cell>
          <cell r="BI115">
            <v>138</v>
          </cell>
          <cell r="BJ115">
            <v>136</v>
          </cell>
          <cell r="BK115">
            <v>136</v>
          </cell>
          <cell r="BL115">
            <v>136</v>
          </cell>
          <cell r="BM115">
            <v>136</v>
          </cell>
        </row>
        <row r="116">
          <cell r="A116" t="str">
            <v>CF_LTD_INT_EFIN</v>
          </cell>
          <cell r="B116" t="str">
            <v>SERVICE_TARIFF</v>
          </cell>
          <cell r="C116">
            <v>0</v>
          </cell>
          <cell r="D116">
            <v>0</v>
          </cell>
          <cell r="E116" t="str">
            <v>CF_LTD_INT_EFIN_Type_03</v>
          </cell>
          <cell r="F116" t="str">
            <v>Embedded Finance 08/09/1999 4:26:00</v>
          </cell>
          <cell r="G116" t="str">
            <v>Budget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13</v>
          </cell>
          <cell r="P116">
            <v>0</v>
          </cell>
          <cell r="Q116">
            <v>0</v>
          </cell>
          <cell r="R116">
            <v>1</v>
          </cell>
          <cell r="S116">
            <v>0</v>
          </cell>
          <cell r="T116">
            <v>0</v>
          </cell>
          <cell r="U116">
            <v>13</v>
          </cell>
          <cell r="V116">
            <v>0</v>
          </cell>
          <cell r="W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13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13</v>
          </cell>
          <cell r="AH116">
            <v>0</v>
          </cell>
          <cell r="AI116">
            <v>0</v>
          </cell>
          <cell r="AJ116">
            <v>1</v>
          </cell>
          <cell r="AK116">
            <v>0</v>
          </cell>
          <cell r="AL116">
            <v>0</v>
          </cell>
          <cell r="AM116">
            <v>13</v>
          </cell>
          <cell r="AN116">
            <v>0</v>
          </cell>
          <cell r="AO116">
            <v>0</v>
          </cell>
          <cell r="AP116">
            <v>1</v>
          </cell>
          <cell r="AQ116">
            <v>0</v>
          </cell>
          <cell r="AR116">
            <v>0</v>
          </cell>
          <cell r="AS116">
            <v>13</v>
          </cell>
          <cell r="AT116">
            <v>0</v>
          </cell>
          <cell r="AU116">
            <v>0</v>
          </cell>
          <cell r="AV116">
            <v>1</v>
          </cell>
          <cell r="AW116">
            <v>0</v>
          </cell>
          <cell r="AX116">
            <v>0</v>
          </cell>
          <cell r="AY116">
            <v>28</v>
          </cell>
          <cell r="AZ116">
            <v>28</v>
          </cell>
          <cell r="BA116">
            <v>28</v>
          </cell>
          <cell r="BB116">
            <v>28</v>
          </cell>
          <cell r="BC116">
            <v>28</v>
          </cell>
          <cell r="BD116">
            <v>28</v>
          </cell>
          <cell r="BE116">
            <v>28</v>
          </cell>
          <cell r="BF116">
            <v>26</v>
          </cell>
          <cell r="BG116">
            <v>12</v>
          </cell>
          <cell r="BH116">
            <v>12</v>
          </cell>
          <cell r="BI116">
            <v>12</v>
          </cell>
          <cell r="BJ116">
            <v>12</v>
          </cell>
          <cell r="BK116">
            <v>12</v>
          </cell>
          <cell r="BL116">
            <v>12</v>
          </cell>
          <cell r="BM116">
            <v>12</v>
          </cell>
        </row>
        <row r="117">
          <cell r="A117" t="str">
            <v>CF_LTD_INT_EFIN</v>
          </cell>
          <cell r="B117" t="str">
            <v>SERVICE_TARIFF</v>
          </cell>
          <cell r="C117">
            <v>0</v>
          </cell>
          <cell r="D117">
            <v>0</v>
          </cell>
          <cell r="E117" t="str">
            <v>CF_LTD_INT_EFIN_Type_04</v>
          </cell>
          <cell r="F117" t="str">
            <v>Embedded Finance 08/09/1999 4:26:00</v>
          </cell>
          <cell r="G117" t="str">
            <v>Budget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A118" t="str">
            <v>CF_LTD_INT_EFIN</v>
          </cell>
          <cell r="B118" t="str">
            <v>TRANSMISSION</v>
          </cell>
          <cell r="C118">
            <v>0</v>
          </cell>
          <cell r="D118">
            <v>0</v>
          </cell>
          <cell r="E118" t="str">
            <v>CF_LTD_INT_EFIN_Type_01</v>
          </cell>
          <cell r="F118" t="str">
            <v>Embedded Finance 08/09/1999 4:26:00</v>
          </cell>
          <cell r="G118" t="str">
            <v>Budget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2139</v>
          </cell>
          <cell r="P118">
            <v>990</v>
          </cell>
          <cell r="Q118">
            <v>1806</v>
          </cell>
          <cell r="R118">
            <v>16</v>
          </cell>
          <cell r="S118">
            <v>2439</v>
          </cell>
          <cell r="T118">
            <v>1616</v>
          </cell>
          <cell r="U118">
            <v>2127</v>
          </cell>
          <cell r="V118">
            <v>1043</v>
          </cell>
          <cell r="W118">
            <v>1822</v>
          </cell>
          <cell r="X118">
            <v>16</v>
          </cell>
          <cell r="Y118">
            <v>2439</v>
          </cell>
          <cell r="Z118">
            <v>1660</v>
          </cell>
          <cell r="AA118">
            <v>1743</v>
          </cell>
          <cell r="AB118">
            <v>1043</v>
          </cell>
          <cell r="AC118">
            <v>1822</v>
          </cell>
          <cell r="AD118">
            <v>16</v>
          </cell>
          <cell r="AE118">
            <v>2439</v>
          </cell>
          <cell r="AF118">
            <v>1660</v>
          </cell>
          <cell r="AG118">
            <v>1743</v>
          </cell>
          <cell r="AH118">
            <v>742</v>
          </cell>
          <cell r="AI118">
            <v>1822</v>
          </cell>
          <cell r="AJ118">
            <v>16</v>
          </cell>
          <cell r="AK118">
            <v>1727</v>
          </cell>
          <cell r="AL118">
            <v>1057</v>
          </cell>
          <cell r="AM118">
            <v>1743</v>
          </cell>
          <cell r="AN118">
            <v>742</v>
          </cell>
          <cell r="AO118">
            <v>1822</v>
          </cell>
          <cell r="AP118">
            <v>16</v>
          </cell>
          <cell r="AQ118">
            <v>1727</v>
          </cell>
          <cell r="AR118">
            <v>1057</v>
          </cell>
          <cell r="AS118">
            <v>1743</v>
          </cell>
          <cell r="AT118">
            <v>742</v>
          </cell>
          <cell r="AU118">
            <v>1822</v>
          </cell>
          <cell r="AV118">
            <v>16</v>
          </cell>
          <cell r="AW118">
            <v>1727</v>
          </cell>
          <cell r="AX118">
            <v>1057</v>
          </cell>
          <cell r="AY118">
            <v>13592</v>
          </cell>
          <cell r="AZ118">
            <v>11206</v>
          </cell>
          <cell r="BA118">
            <v>9501</v>
          </cell>
          <cell r="BB118">
            <v>8730</v>
          </cell>
          <cell r="BC118">
            <v>7362</v>
          </cell>
          <cell r="BD118">
            <v>6526</v>
          </cell>
          <cell r="BE118">
            <v>6156</v>
          </cell>
          <cell r="BF118">
            <v>6156</v>
          </cell>
          <cell r="BG118">
            <v>6156</v>
          </cell>
          <cell r="BH118">
            <v>6156</v>
          </cell>
          <cell r="BI118">
            <v>6122</v>
          </cell>
          <cell r="BJ118">
            <v>6016</v>
          </cell>
          <cell r="BK118">
            <v>5506</v>
          </cell>
          <cell r="BL118">
            <v>4996</v>
          </cell>
          <cell r="BM118">
            <v>4512</v>
          </cell>
        </row>
        <row r="119">
          <cell r="A119" t="str">
            <v>CF_LTD_INT_EFIN</v>
          </cell>
          <cell r="B119" t="str">
            <v>TRANSMISSION</v>
          </cell>
          <cell r="C119">
            <v>0</v>
          </cell>
          <cell r="D119">
            <v>0</v>
          </cell>
          <cell r="E119" t="str">
            <v>CF_LTD_INT_EFIN_Type_02</v>
          </cell>
          <cell r="F119" t="str">
            <v>Embedded Finance 08/09/1999 4:26:00</v>
          </cell>
          <cell r="G119" t="str">
            <v>Budget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14</v>
          </cell>
          <cell r="P119">
            <v>337</v>
          </cell>
          <cell r="Q119">
            <v>69</v>
          </cell>
          <cell r="R119">
            <v>266</v>
          </cell>
          <cell r="S119">
            <v>726</v>
          </cell>
          <cell r="T119">
            <v>272</v>
          </cell>
          <cell r="U119">
            <v>14</v>
          </cell>
          <cell r="V119">
            <v>337</v>
          </cell>
          <cell r="W119">
            <v>69</v>
          </cell>
          <cell r="X119">
            <v>266</v>
          </cell>
          <cell r="Y119">
            <v>730</v>
          </cell>
          <cell r="Z119">
            <v>272</v>
          </cell>
          <cell r="AA119">
            <v>14</v>
          </cell>
          <cell r="AB119">
            <v>337</v>
          </cell>
          <cell r="AC119">
            <v>69</v>
          </cell>
          <cell r="AD119">
            <v>266</v>
          </cell>
          <cell r="AE119">
            <v>730</v>
          </cell>
          <cell r="AF119">
            <v>272</v>
          </cell>
          <cell r="AG119">
            <v>14</v>
          </cell>
          <cell r="AH119">
            <v>337</v>
          </cell>
          <cell r="AI119">
            <v>69</v>
          </cell>
          <cell r="AJ119">
            <v>266</v>
          </cell>
          <cell r="AK119">
            <v>730</v>
          </cell>
          <cell r="AL119">
            <v>272</v>
          </cell>
          <cell r="AM119">
            <v>14</v>
          </cell>
          <cell r="AN119">
            <v>337</v>
          </cell>
          <cell r="AO119">
            <v>69</v>
          </cell>
          <cell r="AP119">
            <v>266</v>
          </cell>
          <cell r="AQ119">
            <v>730</v>
          </cell>
          <cell r="AR119">
            <v>272</v>
          </cell>
          <cell r="AS119">
            <v>14</v>
          </cell>
          <cell r="AT119">
            <v>337</v>
          </cell>
          <cell r="AU119">
            <v>69</v>
          </cell>
          <cell r="AV119">
            <v>266</v>
          </cell>
          <cell r="AW119">
            <v>730</v>
          </cell>
          <cell r="AX119">
            <v>272</v>
          </cell>
          <cell r="AY119">
            <v>3376</v>
          </cell>
          <cell r="AZ119">
            <v>3376</v>
          </cell>
          <cell r="BA119">
            <v>3376</v>
          </cell>
          <cell r="BB119">
            <v>3376</v>
          </cell>
          <cell r="BC119">
            <v>3376</v>
          </cell>
          <cell r="BD119">
            <v>3376</v>
          </cell>
          <cell r="BE119">
            <v>3376</v>
          </cell>
          <cell r="BF119">
            <v>3376</v>
          </cell>
          <cell r="BG119">
            <v>3360</v>
          </cell>
          <cell r="BH119">
            <v>3360</v>
          </cell>
          <cell r="BI119">
            <v>3301</v>
          </cell>
          <cell r="BJ119">
            <v>3282</v>
          </cell>
          <cell r="BK119">
            <v>3282</v>
          </cell>
          <cell r="BL119">
            <v>3282</v>
          </cell>
          <cell r="BM119">
            <v>3282</v>
          </cell>
        </row>
        <row r="120">
          <cell r="A120" t="str">
            <v>CF_LTD_INT_EFIN</v>
          </cell>
          <cell r="B120" t="str">
            <v>TRANSMISSION</v>
          </cell>
          <cell r="C120">
            <v>0</v>
          </cell>
          <cell r="D120">
            <v>0</v>
          </cell>
          <cell r="E120" t="str">
            <v>CF_LTD_INT_EFIN_Type_03</v>
          </cell>
          <cell r="F120" t="str">
            <v>Embedded Finance 08/09/1999 4:26:00</v>
          </cell>
          <cell r="G120" t="str">
            <v>Budget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307</v>
          </cell>
          <cell r="P120">
            <v>0</v>
          </cell>
          <cell r="Q120">
            <v>0</v>
          </cell>
          <cell r="R120">
            <v>25</v>
          </cell>
          <cell r="S120">
            <v>0</v>
          </cell>
          <cell r="T120">
            <v>0</v>
          </cell>
          <cell r="U120">
            <v>307</v>
          </cell>
          <cell r="V120">
            <v>0</v>
          </cell>
          <cell r="W120">
            <v>0</v>
          </cell>
          <cell r="X120">
            <v>25</v>
          </cell>
          <cell r="Y120">
            <v>0</v>
          </cell>
          <cell r="Z120">
            <v>0</v>
          </cell>
          <cell r="AA120">
            <v>307</v>
          </cell>
          <cell r="AB120">
            <v>0</v>
          </cell>
          <cell r="AC120">
            <v>0</v>
          </cell>
          <cell r="AD120">
            <v>25</v>
          </cell>
          <cell r="AE120">
            <v>0</v>
          </cell>
          <cell r="AF120">
            <v>0</v>
          </cell>
          <cell r="AG120">
            <v>307</v>
          </cell>
          <cell r="AH120">
            <v>0</v>
          </cell>
          <cell r="AI120">
            <v>0</v>
          </cell>
          <cell r="AJ120">
            <v>25</v>
          </cell>
          <cell r="AK120">
            <v>0</v>
          </cell>
          <cell r="AL120">
            <v>0</v>
          </cell>
          <cell r="AM120">
            <v>307</v>
          </cell>
          <cell r="AN120">
            <v>0</v>
          </cell>
          <cell r="AO120">
            <v>0</v>
          </cell>
          <cell r="AP120">
            <v>25</v>
          </cell>
          <cell r="AQ120">
            <v>0</v>
          </cell>
          <cell r="AR120">
            <v>0</v>
          </cell>
          <cell r="AS120">
            <v>307</v>
          </cell>
          <cell r="AT120">
            <v>0</v>
          </cell>
          <cell r="AU120">
            <v>0</v>
          </cell>
          <cell r="AV120">
            <v>25</v>
          </cell>
          <cell r="AW120">
            <v>0</v>
          </cell>
          <cell r="AX120">
            <v>0</v>
          </cell>
          <cell r="AY120">
            <v>664</v>
          </cell>
          <cell r="AZ120">
            <v>664</v>
          </cell>
          <cell r="BA120">
            <v>664</v>
          </cell>
          <cell r="BB120">
            <v>664</v>
          </cell>
          <cell r="BC120">
            <v>664</v>
          </cell>
          <cell r="BD120">
            <v>664</v>
          </cell>
          <cell r="BE120">
            <v>664</v>
          </cell>
          <cell r="BF120">
            <v>627</v>
          </cell>
          <cell r="BG120">
            <v>280</v>
          </cell>
          <cell r="BH120">
            <v>280</v>
          </cell>
          <cell r="BI120">
            <v>280</v>
          </cell>
          <cell r="BJ120">
            <v>280</v>
          </cell>
          <cell r="BK120">
            <v>280</v>
          </cell>
          <cell r="BL120">
            <v>280</v>
          </cell>
          <cell r="BM120">
            <v>280</v>
          </cell>
        </row>
        <row r="121">
          <cell r="A121" t="str">
            <v>CF_LTD_INT_EFIN</v>
          </cell>
          <cell r="B121" t="str">
            <v>TRANSMISSION</v>
          </cell>
          <cell r="C121">
            <v>0</v>
          </cell>
          <cell r="D121">
            <v>0</v>
          </cell>
          <cell r="E121" t="str">
            <v>CF_LTD_INT_EFIN_Type_04</v>
          </cell>
          <cell r="F121" t="str">
            <v>Embedded Finance 08/09/1999 4:26:00</v>
          </cell>
          <cell r="G121" t="str">
            <v>Budget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A122" t="str">
            <v>CF_LTD_ISSUED_EFIN</v>
          </cell>
          <cell r="B122" t="str">
            <v>ELEC_DISTRIBUTION</v>
          </cell>
          <cell r="C122">
            <v>0</v>
          </cell>
          <cell r="D122">
            <v>0</v>
          </cell>
          <cell r="E122" t="str">
            <v>CF_LTD_ISSUED_EFIN_Type_01</v>
          </cell>
          <cell r="F122" t="str">
            <v>Embedded Finance 08/09/1999 4:26:00</v>
          </cell>
          <cell r="G122" t="str">
            <v>Budget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A123" t="str">
            <v>CF_LTD_ISSUED_EFIN</v>
          </cell>
          <cell r="B123" t="str">
            <v>ELEC_DISTRIBUTION</v>
          </cell>
          <cell r="C123">
            <v>0</v>
          </cell>
          <cell r="D123">
            <v>0</v>
          </cell>
          <cell r="E123" t="str">
            <v>CF_LTD_ISSUED_EFIN_Type_02</v>
          </cell>
          <cell r="F123" t="str">
            <v>Embedded Finance 08/09/1999 4:26:00</v>
          </cell>
          <cell r="G123" t="str">
            <v>Budget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A124" t="str">
            <v>CF_LTD_ISSUED_EFIN</v>
          </cell>
          <cell r="B124" t="str">
            <v>ELEC_DISTRIBUTION</v>
          </cell>
          <cell r="C124">
            <v>0</v>
          </cell>
          <cell r="D124">
            <v>0</v>
          </cell>
          <cell r="E124" t="str">
            <v>CF_LTD_ISSUED_EFIN_Type_03</v>
          </cell>
          <cell r="F124" t="str">
            <v>Embedded Finance 08/09/1999 4:26:00</v>
          </cell>
          <cell r="G124" t="str">
            <v>Budget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A125" t="str">
            <v>CF_LTD_ISSUED_EFIN</v>
          </cell>
          <cell r="B125" t="str">
            <v>ELEC_DISTRIBUTION</v>
          </cell>
          <cell r="C125">
            <v>0</v>
          </cell>
          <cell r="D125">
            <v>0</v>
          </cell>
          <cell r="E125" t="str">
            <v>CF_LTD_ISSUED_EFIN_Type_04</v>
          </cell>
          <cell r="F125" t="str">
            <v>Embedded Finance 08/09/1999 4:26:00</v>
          </cell>
          <cell r="G125" t="str">
            <v>Budget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A126" t="str">
            <v>CF_LTD_ISSUED_EFIN</v>
          </cell>
          <cell r="B126" t="str">
            <v>ELEC_INTERCOMPANY</v>
          </cell>
          <cell r="C126">
            <v>0</v>
          </cell>
          <cell r="D126">
            <v>0</v>
          </cell>
          <cell r="E126" t="str">
            <v>CF_LTD_ISSUED_EFIN_Type_01</v>
          </cell>
          <cell r="F126" t="str">
            <v>Embedded Finance 08/09/1999 4:26:00</v>
          </cell>
          <cell r="G126" t="str">
            <v>Budget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A127" t="str">
            <v>CF_LTD_ISSUED_EFIN</v>
          </cell>
          <cell r="B127" t="str">
            <v>ELEC_INTERCOMPANY</v>
          </cell>
          <cell r="C127">
            <v>0</v>
          </cell>
          <cell r="D127">
            <v>0</v>
          </cell>
          <cell r="E127" t="str">
            <v>CF_LTD_ISSUED_EFIN_Type_02</v>
          </cell>
          <cell r="F127" t="str">
            <v>Embedded Finance 08/09/1999 4:26:00</v>
          </cell>
          <cell r="G127" t="str">
            <v>Budget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A128" t="str">
            <v>CF_LTD_ISSUED_EFIN</v>
          </cell>
          <cell r="B128" t="str">
            <v>ELEC_INTERCOMPANY</v>
          </cell>
          <cell r="C128">
            <v>0</v>
          </cell>
          <cell r="D128">
            <v>0</v>
          </cell>
          <cell r="E128" t="str">
            <v>CF_LTD_ISSUED_EFIN_Type_03</v>
          </cell>
          <cell r="F128" t="str">
            <v>Embedded Finance 08/09/1999 4:26:00</v>
          </cell>
          <cell r="G128" t="str">
            <v>Budget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129" t="str">
            <v>CF_LTD_ISSUED_EFIN</v>
          </cell>
          <cell r="B129" t="str">
            <v>ELEC_INTERCOMPANY</v>
          </cell>
          <cell r="C129">
            <v>0</v>
          </cell>
          <cell r="D129">
            <v>0</v>
          </cell>
          <cell r="E129" t="str">
            <v>CF_LTD_ISSUED_EFIN_Type_04</v>
          </cell>
          <cell r="F129" t="str">
            <v>Embedded Finance 08/09/1999 4:26:00</v>
          </cell>
          <cell r="G129" t="str">
            <v>Budget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130" t="str">
            <v>CF_LTD_ISSUED_EFIN</v>
          </cell>
          <cell r="B130" t="str">
            <v>FOSSIL</v>
          </cell>
          <cell r="C130">
            <v>0</v>
          </cell>
          <cell r="D130">
            <v>0</v>
          </cell>
          <cell r="E130" t="str">
            <v>CF_LTD_ISSUED_EFIN_Type_01</v>
          </cell>
          <cell r="F130" t="str">
            <v>Embedded Finance 08/09/1999 4:26:00</v>
          </cell>
          <cell r="G130" t="str">
            <v>Budget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A131" t="str">
            <v>CF_LTD_ISSUED_EFIN</v>
          </cell>
          <cell r="B131" t="str">
            <v>FOSSIL</v>
          </cell>
          <cell r="C131">
            <v>0</v>
          </cell>
          <cell r="D131">
            <v>0</v>
          </cell>
          <cell r="E131" t="str">
            <v>CF_LTD_ISSUED_EFIN_Type_02</v>
          </cell>
          <cell r="F131" t="str">
            <v>Embedded Finance 08/09/1999 4:26:00</v>
          </cell>
          <cell r="G131" t="str">
            <v>Budget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A132" t="str">
            <v>CF_LTD_ISSUED_EFIN</v>
          </cell>
          <cell r="B132" t="str">
            <v>FOSSIL</v>
          </cell>
          <cell r="C132">
            <v>0</v>
          </cell>
          <cell r="D132">
            <v>0</v>
          </cell>
          <cell r="E132" t="str">
            <v>CF_LTD_ISSUED_EFIN_Type_03</v>
          </cell>
          <cell r="F132" t="str">
            <v>Embedded Finance 08/09/1999 4:26:00</v>
          </cell>
          <cell r="G132" t="str">
            <v>Budget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A133" t="str">
            <v>CF_LTD_ISSUED_EFIN</v>
          </cell>
          <cell r="B133" t="str">
            <v>FOSSIL</v>
          </cell>
          <cell r="C133">
            <v>0</v>
          </cell>
          <cell r="D133">
            <v>0</v>
          </cell>
          <cell r="E133" t="str">
            <v>CF_LTD_ISSUED_EFIN_Type_04</v>
          </cell>
          <cell r="F133" t="str">
            <v>Embedded Finance 08/09/1999 4:26:00</v>
          </cell>
          <cell r="G133" t="str">
            <v>Budget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A134" t="str">
            <v>CF_LTD_ISSUED_EFIN</v>
          </cell>
          <cell r="B134" t="str">
            <v>GAS_PIPES</v>
          </cell>
          <cell r="C134">
            <v>0</v>
          </cell>
          <cell r="D134">
            <v>0</v>
          </cell>
          <cell r="E134" t="str">
            <v>CF_LTD_ISSUED_EFIN_Type_01</v>
          </cell>
          <cell r="F134" t="str">
            <v>Embedded Finance 08/09/1999 4:26:00</v>
          </cell>
          <cell r="G134" t="str">
            <v>Budget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A135" t="str">
            <v>CF_LTD_ISSUED_EFIN</v>
          </cell>
          <cell r="B135" t="str">
            <v>GAS_PIPES</v>
          </cell>
          <cell r="C135">
            <v>0</v>
          </cell>
          <cell r="D135">
            <v>0</v>
          </cell>
          <cell r="E135" t="str">
            <v>CF_LTD_ISSUED_EFIN_Type_02</v>
          </cell>
          <cell r="F135" t="str">
            <v>Embedded Finance 08/09/1999 4:26:00</v>
          </cell>
          <cell r="G135" t="str">
            <v>Budget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A136" t="str">
            <v>CF_LTD_ISSUED_EFIN</v>
          </cell>
          <cell r="B136" t="str">
            <v>GAS_PIPES</v>
          </cell>
          <cell r="C136">
            <v>0</v>
          </cell>
          <cell r="D136">
            <v>0</v>
          </cell>
          <cell r="E136" t="str">
            <v>CF_LTD_ISSUED_EFIN_Type_03</v>
          </cell>
          <cell r="F136" t="str">
            <v>Embedded Finance 08/09/1999 4:26:00</v>
          </cell>
          <cell r="G136" t="str">
            <v>Budget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A137" t="str">
            <v>CF_LTD_ISSUED_EFIN</v>
          </cell>
          <cell r="B137" t="str">
            <v>GAS_PIPES</v>
          </cell>
          <cell r="C137">
            <v>0</v>
          </cell>
          <cell r="D137">
            <v>0</v>
          </cell>
          <cell r="E137" t="str">
            <v>CF_LTD_ISSUED_EFIN_Type_04</v>
          </cell>
          <cell r="F137" t="str">
            <v>Embedded Finance 08/09/1999 4:26:00</v>
          </cell>
          <cell r="G137" t="str">
            <v>Budget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A138" t="str">
            <v>CF_LTD_ISSUED_EFIN</v>
          </cell>
          <cell r="B138" t="str">
            <v>NUCLEAR</v>
          </cell>
          <cell r="C138">
            <v>0</v>
          </cell>
          <cell r="D138">
            <v>0</v>
          </cell>
          <cell r="E138" t="str">
            <v>CF_LTD_ISSUED_EFIN_Type_01</v>
          </cell>
          <cell r="F138" t="str">
            <v>Embedded Finance 08/09/1999 4:26:00</v>
          </cell>
          <cell r="G138" t="str">
            <v>Budget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A139" t="str">
            <v>CF_LTD_ISSUED_EFIN</v>
          </cell>
          <cell r="B139" t="str">
            <v>NUCLEAR</v>
          </cell>
          <cell r="C139">
            <v>0</v>
          </cell>
          <cell r="D139">
            <v>0</v>
          </cell>
          <cell r="E139" t="str">
            <v>CF_LTD_ISSUED_EFIN_Type_02</v>
          </cell>
          <cell r="F139" t="str">
            <v>Embedded Finance 08/09/1999 4:26:00</v>
          </cell>
          <cell r="G139" t="str">
            <v>Budget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140" t="str">
            <v>CF_LTD_ISSUED_EFIN</v>
          </cell>
          <cell r="B140" t="str">
            <v>NUCLEAR</v>
          </cell>
          <cell r="C140">
            <v>0</v>
          </cell>
          <cell r="D140">
            <v>0</v>
          </cell>
          <cell r="E140" t="str">
            <v>CF_LTD_ISSUED_EFIN_Type_03</v>
          </cell>
          <cell r="F140" t="str">
            <v>Embedded Finance 08/09/1999 4:26:00</v>
          </cell>
          <cell r="G140" t="str">
            <v>Budget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141" t="str">
            <v>CF_LTD_ISSUED_EFIN</v>
          </cell>
          <cell r="B141" t="str">
            <v>NUCLEAR</v>
          </cell>
          <cell r="C141">
            <v>0</v>
          </cell>
          <cell r="D141">
            <v>0</v>
          </cell>
          <cell r="E141" t="str">
            <v>CF_LTD_ISSUED_EFIN_Type_04</v>
          </cell>
          <cell r="F141" t="str">
            <v>Embedded Finance 08/09/1999 4:26:00</v>
          </cell>
          <cell r="G141" t="str">
            <v>Budget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A142" t="str">
            <v>CF_LTD_ISSUED_EFIN</v>
          </cell>
          <cell r="B142" t="str">
            <v>PSCRC</v>
          </cell>
          <cell r="C142">
            <v>0</v>
          </cell>
          <cell r="D142">
            <v>0</v>
          </cell>
          <cell r="E142" t="str">
            <v>CF_LTD_ISSUED_EFIN_Type_01</v>
          </cell>
          <cell r="F142" t="str">
            <v>Embedded Finance 08/09/1999 4:26:00</v>
          </cell>
          <cell r="G142" t="str">
            <v>Budget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A143" t="str">
            <v>CF_LTD_ISSUED_EFIN</v>
          </cell>
          <cell r="B143" t="str">
            <v>PSCRC</v>
          </cell>
          <cell r="C143">
            <v>0</v>
          </cell>
          <cell r="D143">
            <v>0</v>
          </cell>
          <cell r="E143" t="str">
            <v>CF_LTD_ISSUED_EFIN_Type_02</v>
          </cell>
          <cell r="F143" t="str">
            <v>Embedded Finance 08/09/1999 4:26:00</v>
          </cell>
          <cell r="G143" t="str">
            <v>Budget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A144" t="str">
            <v>CF_LTD_ISSUED_EFIN</v>
          </cell>
          <cell r="B144" t="str">
            <v>PSCRC</v>
          </cell>
          <cell r="C144">
            <v>0</v>
          </cell>
          <cell r="D144">
            <v>0</v>
          </cell>
          <cell r="E144" t="str">
            <v>CF_LTD_ISSUED_EFIN_Type_03</v>
          </cell>
          <cell r="F144" t="str">
            <v>Embedded Finance 08/09/1999 4:26:00</v>
          </cell>
          <cell r="G144" t="str">
            <v>Budget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A145" t="str">
            <v>CF_LTD_ISSUED_EFIN</v>
          </cell>
          <cell r="B145" t="str">
            <v>PSCRC</v>
          </cell>
          <cell r="C145">
            <v>0</v>
          </cell>
          <cell r="D145">
            <v>0</v>
          </cell>
          <cell r="E145" t="str">
            <v>CF_LTD_ISSUED_EFIN_Type_04</v>
          </cell>
          <cell r="F145" t="str">
            <v>Embedded Finance 08/09/1999 4:26:00</v>
          </cell>
          <cell r="G145" t="str">
            <v>Budget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A146" t="str">
            <v>CF_LTD_ISSUED_EFIN</v>
          </cell>
          <cell r="B146" t="str">
            <v>REPAIR_SERVICE</v>
          </cell>
          <cell r="C146">
            <v>0</v>
          </cell>
          <cell r="D146">
            <v>0</v>
          </cell>
          <cell r="E146" t="str">
            <v>CF_LTD_ISSUED_EFIN_Type_01</v>
          </cell>
          <cell r="F146" t="str">
            <v>Embedded Finance 08/09/1999 4:26:00</v>
          </cell>
          <cell r="G146" t="str">
            <v>Budget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A147" t="str">
            <v>CF_LTD_ISSUED_EFIN</v>
          </cell>
          <cell r="B147" t="str">
            <v>REPAIR_SERVICE</v>
          </cell>
          <cell r="C147">
            <v>0</v>
          </cell>
          <cell r="D147">
            <v>0</v>
          </cell>
          <cell r="E147" t="str">
            <v>CF_LTD_ISSUED_EFIN_Type_02</v>
          </cell>
          <cell r="F147" t="str">
            <v>Embedded Finance 08/09/1999 4:26:00</v>
          </cell>
          <cell r="G147" t="str">
            <v>Budget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A148" t="str">
            <v>CF_LTD_ISSUED_EFIN</v>
          </cell>
          <cell r="B148" t="str">
            <v>REPAIR_SERVICE</v>
          </cell>
          <cell r="C148">
            <v>0</v>
          </cell>
          <cell r="D148">
            <v>0</v>
          </cell>
          <cell r="E148" t="str">
            <v>CF_LTD_ISSUED_EFIN_Type_03</v>
          </cell>
          <cell r="F148" t="str">
            <v>Embedded Finance 08/09/1999 4:26:00</v>
          </cell>
          <cell r="G148" t="str">
            <v>Budget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A149" t="str">
            <v>CF_LTD_ISSUED_EFIN</v>
          </cell>
          <cell r="B149" t="str">
            <v>REPAIR_SERVICE</v>
          </cell>
          <cell r="C149">
            <v>0</v>
          </cell>
          <cell r="D149">
            <v>0</v>
          </cell>
          <cell r="E149" t="str">
            <v>CF_LTD_ISSUED_EFIN_Type_04</v>
          </cell>
          <cell r="F149" t="str">
            <v>Embedded Finance 08/09/1999 4:26:00</v>
          </cell>
          <cell r="G149" t="str">
            <v>Budget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A150" t="str">
            <v>CF_LTD_ISSUED_EFIN</v>
          </cell>
          <cell r="B150" t="str">
            <v>Securitization</v>
          </cell>
          <cell r="C150">
            <v>0</v>
          </cell>
          <cell r="D150">
            <v>0</v>
          </cell>
          <cell r="E150" t="str">
            <v>CF_LTD_ISSUED_EFIN_Type_01</v>
          </cell>
          <cell r="F150" t="str">
            <v>Embedded Finance 08/09/1999 4:26:00</v>
          </cell>
          <cell r="G150" t="str">
            <v>Budget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A151" t="str">
            <v>CF_LTD_ISSUED_EFIN</v>
          </cell>
          <cell r="B151" t="str">
            <v>Securitization</v>
          </cell>
          <cell r="C151">
            <v>0</v>
          </cell>
          <cell r="D151">
            <v>0</v>
          </cell>
          <cell r="E151" t="str">
            <v>CF_LTD_ISSUED_EFIN_Type_02</v>
          </cell>
          <cell r="F151" t="str">
            <v>Embedded Finance 08/09/1999 4:26:00</v>
          </cell>
          <cell r="G151" t="str">
            <v>Budget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A152" t="str">
            <v>CF_LTD_ISSUED_EFIN</v>
          </cell>
          <cell r="B152" t="str">
            <v>Securitization</v>
          </cell>
          <cell r="C152">
            <v>0</v>
          </cell>
          <cell r="D152">
            <v>0</v>
          </cell>
          <cell r="E152" t="str">
            <v>CF_LTD_ISSUED_EFIN_Type_03</v>
          </cell>
          <cell r="F152" t="str">
            <v>Embedded Finance 08/09/1999 4:26:00</v>
          </cell>
          <cell r="G152" t="str">
            <v>Budget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A153" t="str">
            <v>CF_LTD_ISSUED_EFIN</v>
          </cell>
          <cell r="B153" t="str">
            <v>Securitization</v>
          </cell>
          <cell r="C153">
            <v>0</v>
          </cell>
          <cell r="D153">
            <v>0</v>
          </cell>
          <cell r="E153" t="str">
            <v>CF_LTD_ISSUED_EFIN_Type_04</v>
          </cell>
          <cell r="F153" t="str">
            <v>Embedded Finance 08/09/1999 4:26:00</v>
          </cell>
          <cell r="G153" t="str">
            <v>Budget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A154" t="str">
            <v>CF_LTD_ISSUED_EFIN</v>
          </cell>
          <cell r="B154" t="str">
            <v>SERVICE_TARIFF</v>
          </cell>
          <cell r="C154">
            <v>0</v>
          </cell>
          <cell r="D154">
            <v>0</v>
          </cell>
          <cell r="E154" t="str">
            <v>CF_LTD_ISSUED_EFIN_Type_01</v>
          </cell>
          <cell r="F154" t="str">
            <v>Embedded Finance 08/09/1999 4:26:00</v>
          </cell>
          <cell r="G154" t="str">
            <v>Budget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A155" t="str">
            <v>CF_LTD_ISSUED_EFIN</v>
          </cell>
          <cell r="B155" t="str">
            <v>SERVICE_TARIFF</v>
          </cell>
          <cell r="C155">
            <v>0</v>
          </cell>
          <cell r="D155">
            <v>0</v>
          </cell>
          <cell r="E155" t="str">
            <v>CF_LTD_ISSUED_EFIN_Type_02</v>
          </cell>
          <cell r="F155" t="str">
            <v>Embedded Finance 08/09/1999 4:26:00</v>
          </cell>
          <cell r="G155" t="str">
            <v>Budget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A156" t="str">
            <v>CF_LTD_ISSUED_EFIN</v>
          </cell>
          <cell r="B156" t="str">
            <v>SERVICE_TARIFF</v>
          </cell>
          <cell r="C156">
            <v>0</v>
          </cell>
          <cell r="D156">
            <v>0</v>
          </cell>
          <cell r="E156" t="str">
            <v>CF_LTD_ISSUED_EFIN_Type_03</v>
          </cell>
          <cell r="F156" t="str">
            <v>Embedded Finance 08/09/1999 4:26:00</v>
          </cell>
          <cell r="G156" t="str">
            <v>Budget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A157" t="str">
            <v>CF_LTD_ISSUED_EFIN</v>
          </cell>
          <cell r="B157" t="str">
            <v>SERVICE_TARIFF</v>
          </cell>
          <cell r="C157">
            <v>0</v>
          </cell>
          <cell r="D157">
            <v>0</v>
          </cell>
          <cell r="E157" t="str">
            <v>CF_LTD_ISSUED_EFIN_Type_04</v>
          </cell>
          <cell r="F157" t="str">
            <v>Embedded Finance 08/09/1999 4:26:00</v>
          </cell>
          <cell r="G157" t="str">
            <v>Budget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A158" t="str">
            <v>CF_LTD_ISSUED_EFIN</v>
          </cell>
          <cell r="B158" t="str">
            <v>TRANSMISSION</v>
          </cell>
          <cell r="C158">
            <v>0</v>
          </cell>
          <cell r="D158">
            <v>0</v>
          </cell>
          <cell r="E158" t="str">
            <v>CF_LTD_ISSUED_EFIN_Type_01</v>
          </cell>
          <cell r="F158" t="str">
            <v>Embedded Finance 08/09/1999 4:26:00</v>
          </cell>
          <cell r="G158" t="str">
            <v>Budget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A159" t="str">
            <v>CF_LTD_ISSUED_EFIN</v>
          </cell>
          <cell r="B159" t="str">
            <v>TRANSMISSION</v>
          </cell>
          <cell r="C159">
            <v>0</v>
          </cell>
          <cell r="D159">
            <v>0</v>
          </cell>
          <cell r="E159" t="str">
            <v>CF_LTD_ISSUED_EFIN_Type_02</v>
          </cell>
          <cell r="F159" t="str">
            <v>Embedded Finance 08/09/1999 4:26:00</v>
          </cell>
          <cell r="G159" t="str">
            <v>Budget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A160" t="str">
            <v>CF_LTD_ISSUED_EFIN</v>
          </cell>
          <cell r="B160" t="str">
            <v>TRANSMISSION</v>
          </cell>
          <cell r="C160">
            <v>0</v>
          </cell>
          <cell r="D160">
            <v>0</v>
          </cell>
          <cell r="E160" t="str">
            <v>CF_LTD_ISSUED_EFIN_Type_03</v>
          </cell>
          <cell r="F160" t="str">
            <v>Embedded Finance 08/09/1999 4:26:00</v>
          </cell>
          <cell r="G160" t="str">
            <v>Budget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A161" t="str">
            <v>CF_LTD_ISSUED_EFIN</v>
          </cell>
          <cell r="B161" t="str">
            <v>TRANSMISSION</v>
          </cell>
          <cell r="C161">
            <v>0</v>
          </cell>
          <cell r="D161">
            <v>0</v>
          </cell>
          <cell r="E161" t="str">
            <v>CF_LTD_ISSUED_EFIN_Type_04</v>
          </cell>
          <cell r="F161" t="str">
            <v>Embedded Finance 08/09/1999 4:26:00</v>
          </cell>
          <cell r="G161" t="str">
            <v>Budget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A162" t="str">
            <v>CF_LTD_RETIRE_EFIN</v>
          </cell>
          <cell r="B162" t="str">
            <v>ELEC_DISTRIBUTION</v>
          </cell>
          <cell r="C162">
            <v>0</v>
          </cell>
          <cell r="D162">
            <v>0</v>
          </cell>
          <cell r="E162" t="str">
            <v>CF_LTD_RETIRE_EFIN_Type_01</v>
          </cell>
          <cell r="F162" t="str">
            <v>Embedded Finance 08/09/1999 4:26:00</v>
          </cell>
          <cell r="G162" t="str">
            <v>Budget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29203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4443</v>
          </cell>
          <cell r="T162">
            <v>0</v>
          </cell>
          <cell r="U162">
            <v>24015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24015</v>
          </cell>
          <cell r="AC162">
            <v>0</v>
          </cell>
          <cell r="AD162">
            <v>0</v>
          </cell>
          <cell r="AE162">
            <v>72046</v>
          </cell>
          <cell r="AF162">
            <v>56436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24015</v>
          </cell>
          <cell r="AX162">
            <v>0</v>
          </cell>
          <cell r="AY162">
            <v>72046</v>
          </cell>
          <cell r="AZ162">
            <v>72046</v>
          </cell>
          <cell r="BA162">
            <v>72046</v>
          </cell>
          <cell r="BB162">
            <v>30019</v>
          </cell>
          <cell r="BC162">
            <v>42027</v>
          </cell>
          <cell r="BD162">
            <v>36023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10235</v>
          </cell>
          <cell r="BJ162">
            <v>0</v>
          </cell>
          <cell r="BK162">
            <v>42027</v>
          </cell>
          <cell r="BL162">
            <v>0</v>
          </cell>
          <cell r="BM162">
            <v>43588</v>
          </cell>
        </row>
        <row r="163">
          <cell r="A163" t="str">
            <v>CF_LTD_RETIRE_EFIN</v>
          </cell>
          <cell r="B163" t="str">
            <v>ELEC_DISTRIBUTION</v>
          </cell>
          <cell r="C163">
            <v>0</v>
          </cell>
          <cell r="D163">
            <v>0</v>
          </cell>
          <cell r="E163" t="str">
            <v>CF_LTD_RETIRE_EFIN_Type_02</v>
          </cell>
          <cell r="F163" t="str">
            <v>Embedded Finance 08/09/1999 4:26:00</v>
          </cell>
          <cell r="G163" t="str">
            <v>Budget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6484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718</v>
          </cell>
          <cell r="BG163">
            <v>0</v>
          </cell>
          <cell r="BH163">
            <v>0</v>
          </cell>
          <cell r="BI163">
            <v>5644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A164" t="str">
            <v>CF_LTD_RETIRE_EFIN</v>
          </cell>
          <cell r="B164" t="str">
            <v>ELEC_DISTRIBUTION</v>
          </cell>
          <cell r="C164">
            <v>0</v>
          </cell>
          <cell r="D164">
            <v>0</v>
          </cell>
          <cell r="E164" t="str">
            <v>CF_LTD_RETIRE_EFIN_Type_03</v>
          </cell>
          <cell r="F164" t="str">
            <v>Embedded Finance 08/09/1999 4:26:00</v>
          </cell>
          <cell r="G164" t="str">
            <v>Budget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14409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A165" t="str">
            <v>CF_LTD_RETIRE_EFIN</v>
          </cell>
          <cell r="B165" t="str">
            <v>ELEC_DISTRIBUTION</v>
          </cell>
          <cell r="C165">
            <v>0</v>
          </cell>
          <cell r="D165">
            <v>0</v>
          </cell>
          <cell r="E165" t="str">
            <v>CF_LTD_RETIRE_EFIN_Type_04</v>
          </cell>
          <cell r="F165" t="str">
            <v>Embedded Finance 08/09/1999 4:26:00</v>
          </cell>
          <cell r="G165" t="str">
            <v>Budget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A166" t="str">
            <v>CF_LTD_RETIRE_EFIN</v>
          </cell>
          <cell r="B166" t="str">
            <v>ELEC_INTERCOMPANY</v>
          </cell>
          <cell r="C166">
            <v>0</v>
          </cell>
          <cell r="D166">
            <v>0</v>
          </cell>
          <cell r="E166" t="str">
            <v>CF_LTD_RETIRE_EFIN_Type_01</v>
          </cell>
          <cell r="F166" t="str">
            <v>Embedded Finance 08/09/1999 4:26:00</v>
          </cell>
          <cell r="G166" t="str">
            <v>Budget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27143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4129</v>
          </cell>
          <cell r="T166">
            <v>0</v>
          </cell>
          <cell r="U166">
            <v>22321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22321</v>
          </cell>
          <cell r="AC166">
            <v>0</v>
          </cell>
          <cell r="AD166">
            <v>0</v>
          </cell>
          <cell r="AE166">
            <v>66964</v>
          </cell>
          <cell r="AF166">
            <v>52455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22321</v>
          </cell>
          <cell r="AX166">
            <v>0</v>
          </cell>
          <cell r="AY166">
            <v>66964</v>
          </cell>
          <cell r="AZ166">
            <v>66964</v>
          </cell>
          <cell r="BA166">
            <v>66964</v>
          </cell>
          <cell r="BB166">
            <v>27902</v>
          </cell>
          <cell r="BC166">
            <v>39063</v>
          </cell>
          <cell r="BD166">
            <v>33482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9513</v>
          </cell>
          <cell r="BJ166">
            <v>0</v>
          </cell>
          <cell r="BK166">
            <v>39063</v>
          </cell>
          <cell r="BL166">
            <v>0</v>
          </cell>
          <cell r="BM166">
            <v>40513</v>
          </cell>
        </row>
        <row r="167">
          <cell r="A167" t="str">
            <v>CF_LTD_RETIRE_EFIN</v>
          </cell>
          <cell r="B167" t="str">
            <v>ELEC_INTERCOMPANY</v>
          </cell>
          <cell r="C167">
            <v>0</v>
          </cell>
          <cell r="D167">
            <v>0</v>
          </cell>
          <cell r="E167" t="str">
            <v>CF_LTD_RETIRE_EFIN_Type_02</v>
          </cell>
          <cell r="F167" t="str">
            <v>Embedded Finance 08/09/1999 4:26:00</v>
          </cell>
          <cell r="G167" t="str">
            <v>Budget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6027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667</v>
          </cell>
          <cell r="BG167">
            <v>0</v>
          </cell>
          <cell r="BH167">
            <v>0</v>
          </cell>
          <cell r="BI167">
            <v>5246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A168" t="str">
            <v>CF_LTD_RETIRE_EFIN</v>
          </cell>
          <cell r="B168" t="str">
            <v>ELEC_INTERCOMPANY</v>
          </cell>
          <cell r="C168">
            <v>0</v>
          </cell>
          <cell r="D168">
            <v>0</v>
          </cell>
          <cell r="E168" t="str">
            <v>CF_LTD_RETIRE_EFIN_Type_03</v>
          </cell>
          <cell r="F168" t="str">
            <v>Embedded Finance 08/09/1999 4:26:00</v>
          </cell>
          <cell r="G168" t="str">
            <v>Budget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13393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A169" t="str">
            <v>CF_LTD_RETIRE_EFIN</v>
          </cell>
          <cell r="B169" t="str">
            <v>ELEC_INTERCOMPANY</v>
          </cell>
          <cell r="C169">
            <v>0</v>
          </cell>
          <cell r="D169">
            <v>0</v>
          </cell>
          <cell r="E169" t="str">
            <v>CF_LTD_RETIRE_EFIN_Type_04</v>
          </cell>
          <cell r="F169" t="str">
            <v>Embedded Finance 08/09/1999 4:26:00</v>
          </cell>
          <cell r="G169" t="str">
            <v>Budget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A170" t="str">
            <v>CF_LTD_RETIRE_EFIN</v>
          </cell>
          <cell r="B170" t="str">
            <v>FOSSIL</v>
          </cell>
          <cell r="C170">
            <v>0</v>
          </cell>
          <cell r="D170">
            <v>0</v>
          </cell>
          <cell r="E170" t="str">
            <v>CF_LTD_RETIRE_EFIN_Type_01</v>
          </cell>
          <cell r="F170" t="str">
            <v>Embedded Finance 08/09/1999 4:26:00</v>
          </cell>
          <cell r="G170" t="str">
            <v>Budget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22739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3459</v>
          </cell>
          <cell r="T170">
            <v>0</v>
          </cell>
          <cell r="U170">
            <v>18700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18700</v>
          </cell>
          <cell r="AC170">
            <v>0</v>
          </cell>
          <cell r="AD170">
            <v>0</v>
          </cell>
          <cell r="AE170">
            <v>56100</v>
          </cell>
          <cell r="AF170">
            <v>43945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18700</v>
          </cell>
          <cell r="AX170">
            <v>0</v>
          </cell>
          <cell r="AY170">
            <v>56100</v>
          </cell>
          <cell r="AZ170">
            <v>56100</v>
          </cell>
          <cell r="BA170">
            <v>56100</v>
          </cell>
          <cell r="BB170">
            <v>23375</v>
          </cell>
          <cell r="BC170">
            <v>32725</v>
          </cell>
          <cell r="BD170">
            <v>28050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7970</v>
          </cell>
          <cell r="BJ170">
            <v>0</v>
          </cell>
          <cell r="BK170">
            <v>32725</v>
          </cell>
          <cell r="BL170">
            <v>0</v>
          </cell>
          <cell r="BM170">
            <v>33940</v>
          </cell>
        </row>
        <row r="171">
          <cell r="A171" t="str">
            <v>CF_LTD_RETIRE_EFIN</v>
          </cell>
          <cell r="B171" t="str">
            <v>FOSSIL</v>
          </cell>
          <cell r="C171">
            <v>0</v>
          </cell>
          <cell r="D171">
            <v>0</v>
          </cell>
          <cell r="E171" t="str">
            <v>CF_LTD_RETIRE_EFIN_Type_02</v>
          </cell>
          <cell r="F171" t="str">
            <v>Embedded Finance 08/09/1999 4:26:00</v>
          </cell>
          <cell r="G171" t="str">
            <v>Budget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5049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559</v>
          </cell>
          <cell r="BG171">
            <v>0</v>
          </cell>
          <cell r="BH171">
            <v>0</v>
          </cell>
          <cell r="BI171">
            <v>4394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A172" t="str">
            <v>CF_LTD_RETIRE_EFIN</v>
          </cell>
          <cell r="B172" t="str">
            <v>FOSSIL</v>
          </cell>
          <cell r="C172">
            <v>0</v>
          </cell>
          <cell r="D172">
            <v>0</v>
          </cell>
          <cell r="E172" t="str">
            <v>CF_LTD_RETIRE_EFIN_Type_03</v>
          </cell>
          <cell r="F172" t="str">
            <v>Embedded Finance 08/09/1999 4:26:00</v>
          </cell>
          <cell r="G172" t="str">
            <v>Budget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11220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A173" t="str">
            <v>CF_LTD_RETIRE_EFIN</v>
          </cell>
          <cell r="B173" t="str">
            <v>FOSSIL</v>
          </cell>
          <cell r="C173">
            <v>0</v>
          </cell>
          <cell r="D173">
            <v>0</v>
          </cell>
          <cell r="E173" t="str">
            <v>CF_LTD_RETIRE_EFIN_Type_04</v>
          </cell>
          <cell r="F173" t="str">
            <v>Embedded Finance 08/09/1999 4:26:00</v>
          </cell>
          <cell r="G173" t="str">
            <v>Budget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A174" t="str">
            <v>CF_LTD_RETIRE_EFIN</v>
          </cell>
          <cell r="B174" t="str">
            <v>GAS_PIPES</v>
          </cell>
          <cell r="C174">
            <v>0</v>
          </cell>
          <cell r="D174">
            <v>0</v>
          </cell>
          <cell r="E174" t="str">
            <v>CF_LTD_RETIRE_EFIN_Type_01</v>
          </cell>
          <cell r="F174" t="str">
            <v>Embedded Finance 08/09/1999 4:26:00</v>
          </cell>
          <cell r="G174" t="str">
            <v>Budget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25661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3904</v>
          </cell>
          <cell r="T174">
            <v>0</v>
          </cell>
          <cell r="U174">
            <v>21103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21103</v>
          </cell>
          <cell r="AC174">
            <v>0</v>
          </cell>
          <cell r="AD174">
            <v>0</v>
          </cell>
          <cell r="AE174">
            <v>63308</v>
          </cell>
          <cell r="AF174">
            <v>49591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21103</v>
          </cell>
          <cell r="AX174">
            <v>0</v>
          </cell>
          <cell r="AY174">
            <v>63308</v>
          </cell>
          <cell r="AZ174">
            <v>63308</v>
          </cell>
          <cell r="BA174">
            <v>63308</v>
          </cell>
          <cell r="BB174">
            <v>26378</v>
          </cell>
          <cell r="BC174">
            <v>36930</v>
          </cell>
          <cell r="BD174">
            <v>31654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8994</v>
          </cell>
          <cell r="BJ174">
            <v>0</v>
          </cell>
          <cell r="BK174">
            <v>36930</v>
          </cell>
          <cell r="BL174">
            <v>0</v>
          </cell>
          <cell r="BM174">
            <v>38301</v>
          </cell>
        </row>
        <row r="175">
          <cell r="A175" t="str">
            <v>CF_LTD_RETIRE_EFIN</v>
          </cell>
          <cell r="B175" t="str">
            <v>GAS_PIPES</v>
          </cell>
          <cell r="C175">
            <v>0</v>
          </cell>
          <cell r="D175">
            <v>0</v>
          </cell>
          <cell r="E175" t="str">
            <v>CF_LTD_RETIRE_EFIN_Type_02</v>
          </cell>
          <cell r="F175" t="str">
            <v>Embedded Finance 08/09/1999 4:26:00</v>
          </cell>
          <cell r="G175" t="str">
            <v>Budget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5698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631</v>
          </cell>
          <cell r="BG175">
            <v>0</v>
          </cell>
          <cell r="BH175">
            <v>0</v>
          </cell>
          <cell r="BI175">
            <v>4959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A176" t="str">
            <v>CF_LTD_RETIRE_EFIN</v>
          </cell>
          <cell r="B176" t="str">
            <v>GAS_PIPES</v>
          </cell>
          <cell r="C176">
            <v>0</v>
          </cell>
          <cell r="D176">
            <v>0</v>
          </cell>
          <cell r="E176" t="str">
            <v>CF_LTD_RETIRE_EFIN_Type_03</v>
          </cell>
          <cell r="F176" t="str">
            <v>Embedded Finance 08/09/1999 4:26:00</v>
          </cell>
          <cell r="G176" t="str">
            <v>Budget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12662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A177" t="str">
            <v>CF_LTD_RETIRE_EFIN</v>
          </cell>
          <cell r="B177" t="str">
            <v>GAS_PIPES</v>
          </cell>
          <cell r="C177">
            <v>0</v>
          </cell>
          <cell r="D177">
            <v>0</v>
          </cell>
          <cell r="E177" t="str">
            <v>CF_LTD_RETIRE_EFIN_Type_04</v>
          </cell>
          <cell r="F177" t="str">
            <v>Embedded Finance 08/09/1999 4:26:00</v>
          </cell>
          <cell r="G177" t="str">
            <v>Budget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A178" t="str">
            <v>CF_LTD_RETIRE_EFIN</v>
          </cell>
          <cell r="B178" t="str">
            <v>NUCLEAR</v>
          </cell>
          <cell r="C178">
            <v>0</v>
          </cell>
          <cell r="D178">
            <v>0</v>
          </cell>
          <cell r="E178" t="str">
            <v>CF_LTD_RETIRE_EFIN_Type_01</v>
          </cell>
          <cell r="F178" t="str">
            <v>Embedded Finance 08/09/1999 4:26:00</v>
          </cell>
          <cell r="G178" t="str">
            <v>Budget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6895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1049</v>
          </cell>
          <cell r="T178">
            <v>0</v>
          </cell>
          <cell r="U178">
            <v>5670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5670</v>
          </cell>
          <cell r="AC178">
            <v>0</v>
          </cell>
          <cell r="AD178">
            <v>0</v>
          </cell>
          <cell r="AE178">
            <v>17010</v>
          </cell>
          <cell r="AF178">
            <v>13325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5670</v>
          </cell>
          <cell r="AX178">
            <v>0</v>
          </cell>
          <cell r="AY178">
            <v>17010</v>
          </cell>
          <cell r="AZ178">
            <v>17010</v>
          </cell>
          <cell r="BA178">
            <v>17010</v>
          </cell>
          <cell r="BB178">
            <v>7088</v>
          </cell>
          <cell r="BC178">
            <v>9923</v>
          </cell>
          <cell r="BD178">
            <v>8505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2417</v>
          </cell>
          <cell r="BJ178">
            <v>0</v>
          </cell>
          <cell r="BK178">
            <v>9923</v>
          </cell>
          <cell r="BL178">
            <v>0</v>
          </cell>
          <cell r="BM178">
            <v>10291</v>
          </cell>
        </row>
        <row r="179">
          <cell r="A179" t="str">
            <v>CF_LTD_RETIRE_EFIN</v>
          </cell>
          <cell r="B179" t="str">
            <v>NUCLEAR</v>
          </cell>
          <cell r="C179">
            <v>0</v>
          </cell>
          <cell r="D179">
            <v>0</v>
          </cell>
          <cell r="E179" t="str">
            <v>CF_LTD_RETIRE_EFIN_Type_02</v>
          </cell>
          <cell r="F179" t="str">
            <v>Embedded Finance 08/09/1999 4:26:00</v>
          </cell>
          <cell r="G179" t="str">
            <v>Budget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1531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170</v>
          </cell>
          <cell r="BG179">
            <v>0</v>
          </cell>
          <cell r="BH179">
            <v>0</v>
          </cell>
          <cell r="BI179">
            <v>1332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A180" t="str">
            <v>CF_LTD_RETIRE_EFIN</v>
          </cell>
          <cell r="B180" t="str">
            <v>NUCLEAR</v>
          </cell>
          <cell r="C180">
            <v>0</v>
          </cell>
          <cell r="D180">
            <v>0</v>
          </cell>
          <cell r="E180" t="str">
            <v>CF_LTD_RETIRE_EFIN_Type_03</v>
          </cell>
          <cell r="F180" t="str">
            <v>Embedded Finance 08/09/1999 4:26:00</v>
          </cell>
          <cell r="G180" t="str">
            <v>Budget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3402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A181" t="str">
            <v>CF_LTD_RETIRE_EFIN</v>
          </cell>
          <cell r="B181" t="str">
            <v>NUCLEAR</v>
          </cell>
          <cell r="C181">
            <v>0</v>
          </cell>
          <cell r="D181">
            <v>0</v>
          </cell>
          <cell r="E181" t="str">
            <v>CF_LTD_RETIRE_EFIN_Type_04</v>
          </cell>
          <cell r="F181" t="str">
            <v>Embedded Finance 08/09/1999 4:26:00</v>
          </cell>
          <cell r="G181" t="str">
            <v>Budget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A182" t="str">
            <v>CF_LTD_RETIRE_EFIN</v>
          </cell>
          <cell r="B182" t="str">
            <v>PSCRC</v>
          </cell>
          <cell r="C182">
            <v>0</v>
          </cell>
          <cell r="D182">
            <v>0</v>
          </cell>
          <cell r="E182" t="str">
            <v>CF_LTD_RETIRE_EFIN_Type_01</v>
          </cell>
          <cell r="F182" t="str">
            <v>Embedded Finance 08/09/1999 4:26:00</v>
          </cell>
          <cell r="G182" t="str">
            <v>Budget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-14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-2</v>
          </cell>
          <cell r="T182">
            <v>0</v>
          </cell>
          <cell r="U182">
            <v>-11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-11</v>
          </cell>
          <cell r="AC182">
            <v>0</v>
          </cell>
          <cell r="AD182">
            <v>0</v>
          </cell>
          <cell r="AE182">
            <v>-34</v>
          </cell>
          <cell r="AF182">
            <v>-26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-11</v>
          </cell>
          <cell r="AX182">
            <v>0</v>
          </cell>
          <cell r="AY182">
            <v>-34</v>
          </cell>
          <cell r="AZ182">
            <v>-34</v>
          </cell>
          <cell r="BA182">
            <v>-34</v>
          </cell>
          <cell r="BB182">
            <v>-14</v>
          </cell>
          <cell r="BC182">
            <v>-20</v>
          </cell>
          <cell r="BD182">
            <v>-17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-5</v>
          </cell>
          <cell r="BJ182">
            <v>0</v>
          </cell>
          <cell r="BK182">
            <v>-20</v>
          </cell>
          <cell r="BL182">
            <v>0</v>
          </cell>
          <cell r="BM182">
            <v>-20</v>
          </cell>
        </row>
        <row r="183">
          <cell r="A183" t="str">
            <v>CF_LTD_RETIRE_EFIN</v>
          </cell>
          <cell r="B183" t="str">
            <v>PSCRC</v>
          </cell>
          <cell r="C183">
            <v>0</v>
          </cell>
          <cell r="D183">
            <v>0</v>
          </cell>
          <cell r="E183" t="str">
            <v>CF_LTD_RETIRE_EFIN_Type_02</v>
          </cell>
          <cell r="F183" t="str">
            <v>Embedded Finance 08/09/1999 4:26:00</v>
          </cell>
          <cell r="G183" t="str">
            <v>Budget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-3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-3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A184" t="str">
            <v>CF_LTD_RETIRE_EFIN</v>
          </cell>
          <cell r="B184" t="str">
            <v>PSCRC</v>
          </cell>
          <cell r="C184">
            <v>0</v>
          </cell>
          <cell r="D184">
            <v>0</v>
          </cell>
          <cell r="E184" t="str">
            <v>CF_LTD_RETIRE_EFIN_Type_03</v>
          </cell>
          <cell r="F184" t="str">
            <v>Embedded Finance 08/09/1999 4:26:00</v>
          </cell>
          <cell r="G184" t="str">
            <v>Budget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-7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A185" t="str">
            <v>CF_LTD_RETIRE_EFIN</v>
          </cell>
          <cell r="B185" t="str">
            <v>PSCRC</v>
          </cell>
          <cell r="C185">
            <v>0</v>
          </cell>
          <cell r="D185">
            <v>0</v>
          </cell>
          <cell r="E185" t="str">
            <v>CF_LTD_RETIRE_EFIN_Type_04</v>
          </cell>
          <cell r="F185" t="str">
            <v>Embedded Finance 08/09/1999 4:26:00</v>
          </cell>
          <cell r="G185" t="str">
            <v>Budget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A186" t="str">
            <v>CF_LTD_RETIRE_EFIN</v>
          </cell>
          <cell r="B186" t="str">
            <v>REPAIR_SERVICE</v>
          </cell>
          <cell r="C186">
            <v>0</v>
          </cell>
          <cell r="D186">
            <v>0</v>
          </cell>
          <cell r="E186" t="str">
            <v>CF_LTD_RETIRE_EFIN_Type_01</v>
          </cell>
          <cell r="F186" t="str">
            <v>Embedded Finance 08/09/1999 4:26:00</v>
          </cell>
          <cell r="G186" t="str">
            <v>Budget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-35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-5</v>
          </cell>
          <cell r="T186">
            <v>0</v>
          </cell>
          <cell r="U186">
            <v>-29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-29</v>
          </cell>
          <cell r="AC186">
            <v>0</v>
          </cell>
          <cell r="AD186">
            <v>0</v>
          </cell>
          <cell r="AE186">
            <v>-87</v>
          </cell>
          <cell r="AF186">
            <v>-68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-29</v>
          </cell>
          <cell r="AX186">
            <v>0</v>
          </cell>
          <cell r="AY186">
            <v>-87</v>
          </cell>
          <cell r="AZ186">
            <v>-88</v>
          </cell>
          <cell r="BA186">
            <v>-87</v>
          </cell>
          <cell r="BB186">
            <v>-36</v>
          </cell>
          <cell r="BC186">
            <v>-51</v>
          </cell>
          <cell r="BD186">
            <v>-44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-12</v>
          </cell>
          <cell r="BJ186">
            <v>0</v>
          </cell>
          <cell r="BK186">
            <v>-51</v>
          </cell>
          <cell r="BL186">
            <v>0</v>
          </cell>
          <cell r="BM186">
            <v>-53</v>
          </cell>
        </row>
        <row r="187">
          <cell r="A187" t="str">
            <v>CF_LTD_RETIRE_EFIN</v>
          </cell>
          <cell r="B187" t="str">
            <v>REPAIR_SERVICE</v>
          </cell>
          <cell r="C187">
            <v>0</v>
          </cell>
          <cell r="D187">
            <v>0</v>
          </cell>
          <cell r="E187" t="str">
            <v>CF_LTD_RETIRE_EFIN_Type_02</v>
          </cell>
          <cell r="F187" t="str">
            <v>Embedded Finance 08/09/1999 4:26:00</v>
          </cell>
          <cell r="G187" t="str">
            <v>Budget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-8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-1</v>
          </cell>
          <cell r="BG187">
            <v>0</v>
          </cell>
          <cell r="BH187">
            <v>0</v>
          </cell>
          <cell r="BI187">
            <v>-7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A188" t="str">
            <v>CF_LTD_RETIRE_EFIN</v>
          </cell>
          <cell r="B188" t="str">
            <v>REPAIR_SERVICE</v>
          </cell>
          <cell r="C188">
            <v>0</v>
          </cell>
          <cell r="D188">
            <v>0</v>
          </cell>
          <cell r="E188" t="str">
            <v>CF_LTD_RETIRE_EFIN_Type_03</v>
          </cell>
          <cell r="F188" t="str">
            <v>Embedded Finance 08/09/1999 4:26:00</v>
          </cell>
          <cell r="G188" t="str">
            <v>Budget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-17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A189" t="str">
            <v>CF_LTD_RETIRE_EFIN</v>
          </cell>
          <cell r="B189" t="str">
            <v>REPAIR_SERVICE</v>
          </cell>
          <cell r="C189">
            <v>0</v>
          </cell>
          <cell r="D189">
            <v>0</v>
          </cell>
          <cell r="E189" t="str">
            <v>CF_LTD_RETIRE_EFIN_Type_04</v>
          </cell>
          <cell r="F189" t="str">
            <v>Embedded Finance 08/09/1999 4:26:00</v>
          </cell>
          <cell r="G189" t="str">
            <v>Budget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A190" t="str">
            <v>CF_LTD_RETIRE_EFIN</v>
          </cell>
          <cell r="B190" t="str">
            <v>Securitization</v>
          </cell>
          <cell r="C190">
            <v>0</v>
          </cell>
          <cell r="D190">
            <v>0</v>
          </cell>
          <cell r="E190" t="str">
            <v>CF_LTD_RETIRE_EFIN_Type_01</v>
          </cell>
          <cell r="F190" t="str">
            <v>Embedded Finance 08/09/1999 4:26:00</v>
          </cell>
          <cell r="G190" t="str">
            <v>Budget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A191" t="str">
            <v>CF_LTD_RETIRE_EFIN</v>
          </cell>
          <cell r="B191" t="str">
            <v>Securitization</v>
          </cell>
          <cell r="C191">
            <v>0</v>
          </cell>
          <cell r="D191">
            <v>0</v>
          </cell>
          <cell r="E191" t="str">
            <v>CF_LTD_RETIRE_EFIN_Type_02</v>
          </cell>
          <cell r="F191" t="str">
            <v>Embedded Finance 08/09/1999 4:26:00</v>
          </cell>
          <cell r="G191" t="str">
            <v>Budget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A192" t="str">
            <v>CF_LTD_RETIRE_EFIN</v>
          </cell>
          <cell r="B192" t="str">
            <v>Securitization</v>
          </cell>
          <cell r="C192">
            <v>0</v>
          </cell>
          <cell r="D192">
            <v>0</v>
          </cell>
          <cell r="E192" t="str">
            <v>CF_LTD_RETIRE_EFIN_Type_03</v>
          </cell>
          <cell r="F192" t="str">
            <v>Embedded Finance 08/09/1999 4:26:00</v>
          </cell>
          <cell r="G192" t="str">
            <v>Budget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A193" t="str">
            <v>CF_LTD_RETIRE_EFIN</v>
          </cell>
          <cell r="B193" t="str">
            <v>Securitization</v>
          </cell>
          <cell r="C193">
            <v>0</v>
          </cell>
          <cell r="D193">
            <v>0</v>
          </cell>
          <cell r="E193" t="str">
            <v>CF_LTD_RETIRE_EFIN_Type_04</v>
          </cell>
          <cell r="F193" t="str">
            <v>Embedded Finance 08/09/1999 4:26:00</v>
          </cell>
          <cell r="G193" t="str">
            <v>Budget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A194" t="str">
            <v>CF_LTD_RETIRE_EFIN</v>
          </cell>
          <cell r="B194" t="str">
            <v>SERVICE_TARIFF</v>
          </cell>
          <cell r="C194">
            <v>0</v>
          </cell>
          <cell r="D194">
            <v>0</v>
          </cell>
          <cell r="E194" t="str">
            <v>CF_LTD_RETIRE_EFIN_Type_01</v>
          </cell>
          <cell r="F194" t="str">
            <v>Embedded Finance 08/09/1999 4:26:00</v>
          </cell>
          <cell r="G194" t="str">
            <v>Budget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398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61</v>
          </cell>
          <cell r="T194">
            <v>0</v>
          </cell>
          <cell r="U194">
            <v>327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327</v>
          </cell>
          <cell r="AC194">
            <v>0</v>
          </cell>
          <cell r="AD194">
            <v>0</v>
          </cell>
          <cell r="AE194">
            <v>982</v>
          </cell>
          <cell r="AF194">
            <v>769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327</v>
          </cell>
          <cell r="AX194">
            <v>0</v>
          </cell>
          <cell r="AY194">
            <v>982</v>
          </cell>
          <cell r="AZ194">
            <v>982</v>
          </cell>
          <cell r="BA194">
            <v>982</v>
          </cell>
          <cell r="BB194">
            <v>409</v>
          </cell>
          <cell r="BC194">
            <v>573</v>
          </cell>
          <cell r="BD194">
            <v>491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139</v>
          </cell>
          <cell r="BJ194">
            <v>0</v>
          </cell>
          <cell r="BK194">
            <v>573</v>
          </cell>
          <cell r="BL194">
            <v>0</v>
          </cell>
          <cell r="BM194">
            <v>594</v>
          </cell>
        </row>
        <row r="195">
          <cell r="A195" t="str">
            <v>CF_LTD_RETIRE_EFIN</v>
          </cell>
          <cell r="B195" t="str">
            <v>SERVICE_TARIFF</v>
          </cell>
          <cell r="C195">
            <v>0</v>
          </cell>
          <cell r="D195">
            <v>0</v>
          </cell>
          <cell r="E195" t="str">
            <v>CF_LTD_RETIRE_EFIN_Type_02</v>
          </cell>
          <cell r="F195" t="str">
            <v>Embedded Finance 08/09/1999 4:26:00</v>
          </cell>
          <cell r="G195" t="str">
            <v>Budget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88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10</v>
          </cell>
          <cell r="BG195">
            <v>0</v>
          </cell>
          <cell r="BH195">
            <v>0</v>
          </cell>
          <cell r="BI195">
            <v>77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A196" t="str">
            <v>CF_LTD_RETIRE_EFIN</v>
          </cell>
          <cell r="B196" t="str">
            <v>SERVICE_TARIFF</v>
          </cell>
          <cell r="C196">
            <v>0</v>
          </cell>
          <cell r="D196">
            <v>0</v>
          </cell>
          <cell r="E196" t="str">
            <v>CF_LTD_RETIRE_EFIN_Type_03</v>
          </cell>
          <cell r="F196" t="str">
            <v>Embedded Finance 08/09/1999 4:26:00</v>
          </cell>
          <cell r="G196" t="str">
            <v>Budget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196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A197" t="str">
            <v>CF_LTD_RETIRE_EFIN</v>
          </cell>
          <cell r="B197" t="str">
            <v>SERVICE_TARIFF</v>
          </cell>
          <cell r="C197">
            <v>0</v>
          </cell>
          <cell r="D197">
            <v>0</v>
          </cell>
          <cell r="E197" t="str">
            <v>CF_LTD_RETIRE_EFIN_Type_04</v>
          </cell>
          <cell r="F197" t="str">
            <v>Embedded Finance 08/09/1999 4:26:00</v>
          </cell>
          <cell r="G197" t="str">
            <v>Budget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A198" t="str">
            <v>CF_LTD_RETIRE_EFIN</v>
          </cell>
          <cell r="B198" t="str">
            <v>TRANSMISSION</v>
          </cell>
          <cell r="C198">
            <v>0</v>
          </cell>
          <cell r="D198">
            <v>0</v>
          </cell>
          <cell r="E198" t="str">
            <v>CF_LTD_RETIRE_EFIN_Type_01</v>
          </cell>
          <cell r="F198" t="str">
            <v>Embedded Finance 08/09/1999 4:26:00</v>
          </cell>
          <cell r="G198" t="str">
            <v>Budget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9611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1462</v>
          </cell>
          <cell r="T198">
            <v>0</v>
          </cell>
          <cell r="U198">
            <v>7904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7904</v>
          </cell>
          <cell r="AC198">
            <v>0</v>
          </cell>
          <cell r="AD198">
            <v>0</v>
          </cell>
          <cell r="AE198">
            <v>23712</v>
          </cell>
          <cell r="AF198">
            <v>18574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7904</v>
          </cell>
          <cell r="AX198">
            <v>0</v>
          </cell>
          <cell r="AY198">
            <v>23712</v>
          </cell>
          <cell r="AZ198">
            <v>23712</v>
          </cell>
          <cell r="BA198">
            <v>23712</v>
          </cell>
          <cell r="BB198">
            <v>9880</v>
          </cell>
          <cell r="BC198">
            <v>13832</v>
          </cell>
          <cell r="BD198">
            <v>11856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3369</v>
          </cell>
          <cell r="BJ198">
            <v>0</v>
          </cell>
          <cell r="BK198">
            <v>13832</v>
          </cell>
          <cell r="BL198">
            <v>0</v>
          </cell>
          <cell r="BM198">
            <v>14346</v>
          </cell>
        </row>
        <row r="199">
          <cell r="A199" t="str">
            <v>CF_LTD_RETIRE_EFIN</v>
          </cell>
          <cell r="B199" t="str">
            <v>TRANSMISSION</v>
          </cell>
          <cell r="C199">
            <v>0</v>
          </cell>
          <cell r="D199">
            <v>0</v>
          </cell>
          <cell r="E199" t="str">
            <v>CF_LTD_RETIRE_EFIN_Type_02</v>
          </cell>
          <cell r="F199" t="str">
            <v>Embedded Finance 08/09/1999 4:26:00</v>
          </cell>
          <cell r="G199" t="str">
            <v>Budget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2134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236</v>
          </cell>
          <cell r="BG199">
            <v>0</v>
          </cell>
          <cell r="BH199">
            <v>0</v>
          </cell>
          <cell r="BI199">
            <v>1857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A200" t="str">
            <v>CF_LTD_RETIRE_EFIN</v>
          </cell>
          <cell r="B200" t="str">
            <v>TRANSMISSION</v>
          </cell>
          <cell r="C200">
            <v>0</v>
          </cell>
          <cell r="D200">
            <v>0</v>
          </cell>
          <cell r="E200" t="str">
            <v>CF_LTD_RETIRE_EFIN_Type_03</v>
          </cell>
          <cell r="F200" t="str">
            <v>Embedded Finance 08/09/1999 4:26:00</v>
          </cell>
          <cell r="G200" t="str">
            <v>Budget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4742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A201" t="str">
            <v>CF_LTD_RETIRE_EFIN</v>
          </cell>
          <cell r="B201" t="str">
            <v>TRANSMISSION</v>
          </cell>
          <cell r="C201">
            <v>0</v>
          </cell>
          <cell r="D201">
            <v>0</v>
          </cell>
          <cell r="E201" t="str">
            <v>CF_LTD_RETIRE_EFIN_Type_04</v>
          </cell>
          <cell r="F201" t="str">
            <v>Embedded Finance 08/09/1999 4:26:00</v>
          </cell>
          <cell r="G201" t="str">
            <v>Budget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A202" t="str">
            <v>CF_LTD_SELL_EXP_EFIN</v>
          </cell>
          <cell r="B202" t="str">
            <v>ELEC_DISTRIBUTION</v>
          </cell>
          <cell r="C202">
            <v>0</v>
          </cell>
          <cell r="D202">
            <v>0</v>
          </cell>
          <cell r="E202" t="str">
            <v>CF_LTD_SELL_EXP_EFIN</v>
          </cell>
          <cell r="F202" t="str">
            <v>Embedded Finance 08/09/1999 4:26:00</v>
          </cell>
          <cell r="G202" t="str">
            <v>Budget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397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A203" t="str">
            <v>CF_LTD_SELL_EXP_EFIN</v>
          </cell>
          <cell r="B203" t="str">
            <v>ELEC_DISTRIBUTION</v>
          </cell>
          <cell r="C203">
            <v>0</v>
          </cell>
          <cell r="D203">
            <v>0</v>
          </cell>
          <cell r="E203" t="str">
            <v>CF_LTD_SELL_EXP_EFIN_Type_01</v>
          </cell>
          <cell r="F203" t="str">
            <v>Embedded Finance 08/09/1999 4:26:00</v>
          </cell>
          <cell r="G203" t="str">
            <v>Budget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-1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A204" t="str">
            <v>CF_LTD_SELL_EXP_EFIN</v>
          </cell>
          <cell r="B204" t="str">
            <v>ELEC_DISTRIBUTION</v>
          </cell>
          <cell r="C204">
            <v>0</v>
          </cell>
          <cell r="D204">
            <v>0</v>
          </cell>
          <cell r="E204" t="str">
            <v>CF_LTD_SELL_EXP_EFIN_Type_02</v>
          </cell>
          <cell r="F204" t="str">
            <v>Embedded Finance 08/09/1999 4:26:00</v>
          </cell>
          <cell r="G204" t="str">
            <v>Budget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A205" t="str">
            <v>CF_LTD_SELL_EXP_EFIN</v>
          </cell>
          <cell r="B205" t="str">
            <v>ELEC_DISTRIBUTION</v>
          </cell>
          <cell r="C205">
            <v>0</v>
          </cell>
          <cell r="D205">
            <v>0</v>
          </cell>
          <cell r="E205" t="str">
            <v>CF_LTD_SELL_EXP_EFIN_Type_03</v>
          </cell>
          <cell r="F205" t="str">
            <v>Embedded Finance 08/09/1999 4:26:00</v>
          </cell>
          <cell r="G205" t="str">
            <v>Budget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A206" t="str">
            <v>CF_LTD_SELL_EXP_EFIN</v>
          </cell>
          <cell r="B206" t="str">
            <v>ELEC_DISTRIBUTION</v>
          </cell>
          <cell r="C206">
            <v>0</v>
          </cell>
          <cell r="D206">
            <v>0</v>
          </cell>
          <cell r="E206" t="str">
            <v>CF_LTD_SELL_EXP_EFIN_Type_04</v>
          </cell>
          <cell r="F206" t="str">
            <v>Embedded Finance 08/09/1999 4:26:00</v>
          </cell>
          <cell r="G206" t="str">
            <v>Budget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A207" t="str">
            <v>CF_LTD_SELL_EXP_EFIN</v>
          </cell>
          <cell r="B207" t="str">
            <v>ELEC_INTERCOMPANY</v>
          </cell>
          <cell r="C207">
            <v>0</v>
          </cell>
          <cell r="D207">
            <v>0</v>
          </cell>
          <cell r="E207" t="str">
            <v>CF_LTD_SELL_EXP_EFIN</v>
          </cell>
          <cell r="F207" t="str">
            <v>Embedded Finance 08/09/1999 4:26:00</v>
          </cell>
          <cell r="G207" t="str">
            <v>Budget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369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A208" t="str">
            <v>CF_LTD_SELL_EXP_EFIN</v>
          </cell>
          <cell r="B208" t="str">
            <v>ELEC_INTERCOMPANY</v>
          </cell>
          <cell r="C208">
            <v>0</v>
          </cell>
          <cell r="D208">
            <v>0</v>
          </cell>
          <cell r="E208" t="str">
            <v>CF_LTD_SELL_EXP_EFIN_Type_01</v>
          </cell>
          <cell r="F208" t="str">
            <v>Embedded Finance 08/09/1999 4:26:00</v>
          </cell>
          <cell r="G208" t="str">
            <v>Budget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-1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A209" t="str">
            <v>CF_LTD_SELL_EXP_EFIN</v>
          </cell>
          <cell r="B209" t="str">
            <v>ELEC_INTERCOMPANY</v>
          </cell>
          <cell r="C209">
            <v>0</v>
          </cell>
          <cell r="D209">
            <v>0</v>
          </cell>
          <cell r="E209" t="str">
            <v>CF_LTD_SELL_EXP_EFIN_Type_02</v>
          </cell>
          <cell r="F209" t="str">
            <v>Embedded Finance 08/09/1999 4:26:00</v>
          </cell>
          <cell r="G209" t="str">
            <v>Budget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A210" t="str">
            <v>CF_LTD_SELL_EXP_EFIN</v>
          </cell>
          <cell r="B210" t="str">
            <v>ELEC_INTERCOMPANY</v>
          </cell>
          <cell r="C210">
            <v>0</v>
          </cell>
          <cell r="D210">
            <v>0</v>
          </cell>
          <cell r="E210" t="str">
            <v>CF_LTD_SELL_EXP_EFIN_Type_03</v>
          </cell>
          <cell r="F210" t="str">
            <v>Embedded Finance 08/09/1999 4:26:00</v>
          </cell>
          <cell r="G210" t="str">
            <v>Budget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A211" t="str">
            <v>CF_LTD_SELL_EXP_EFIN</v>
          </cell>
          <cell r="B211" t="str">
            <v>ELEC_INTERCOMPANY</v>
          </cell>
          <cell r="C211">
            <v>0</v>
          </cell>
          <cell r="D211">
            <v>0</v>
          </cell>
          <cell r="E211" t="str">
            <v>CF_LTD_SELL_EXP_EFIN_Type_04</v>
          </cell>
          <cell r="F211" t="str">
            <v>Embedded Finance 08/09/1999 4:26:00</v>
          </cell>
          <cell r="G211" t="str">
            <v>Budget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A212" t="str">
            <v>CF_LTD_SELL_EXP_EFIN</v>
          </cell>
          <cell r="B212" t="str">
            <v>FOSSIL</v>
          </cell>
          <cell r="C212">
            <v>0</v>
          </cell>
          <cell r="D212">
            <v>0</v>
          </cell>
          <cell r="E212" t="str">
            <v>CF_LTD_SELL_EXP_EFIN</v>
          </cell>
          <cell r="F212" t="str">
            <v>Embedded Finance 08/09/1999 4:26:00</v>
          </cell>
          <cell r="G212" t="str">
            <v>Budget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309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A213" t="str">
            <v>CF_LTD_SELL_EXP_EFIN</v>
          </cell>
          <cell r="B213" t="str">
            <v>FOSSIL</v>
          </cell>
          <cell r="C213">
            <v>0</v>
          </cell>
          <cell r="D213">
            <v>0</v>
          </cell>
          <cell r="E213" t="str">
            <v>CF_LTD_SELL_EXP_EFIN_Type_01</v>
          </cell>
          <cell r="F213" t="str">
            <v>Embedded Finance 08/09/1999 4:26:00</v>
          </cell>
          <cell r="G213" t="str">
            <v>Budget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-1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A214" t="str">
            <v>CF_LTD_SELL_EXP_EFIN</v>
          </cell>
          <cell r="B214" t="str">
            <v>FOSSIL</v>
          </cell>
          <cell r="C214">
            <v>0</v>
          </cell>
          <cell r="D214">
            <v>0</v>
          </cell>
          <cell r="E214" t="str">
            <v>CF_LTD_SELL_EXP_EFIN_Type_02</v>
          </cell>
          <cell r="F214" t="str">
            <v>Embedded Finance 08/09/1999 4:26:00</v>
          </cell>
          <cell r="G214" t="str">
            <v>Budget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A215" t="str">
            <v>CF_LTD_SELL_EXP_EFIN</v>
          </cell>
          <cell r="B215" t="str">
            <v>FOSSIL</v>
          </cell>
          <cell r="C215">
            <v>0</v>
          </cell>
          <cell r="D215">
            <v>0</v>
          </cell>
          <cell r="E215" t="str">
            <v>CF_LTD_SELL_EXP_EFIN_Type_03</v>
          </cell>
          <cell r="F215" t="str">
            <v>Embedded Finance 08/09/1999 4:26:00</v>
          </cell>
          <cell r="G215" t="str">
            <v>Budget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A216" t="str">
            <v>CF_LTD_SELL_EXP_EFIN</v>
          </cell>
          <cell r="B216" t="str">
            <v>FOSSIL</v>
          </cell>
          <cell r="C216">
            <v>0</v>
          </cell>
          <cell r="D216">
            <v>0</v>
          </cell>
          <cell r="E216" t="str">
            <v>CF_LTD_SELL_EXP_EFIN_Type_04</v>
          </cell>
          <cell r="F216" t="str">
            <v>Embedded Finance 08/09/1999 4:26:00</v>
          </cell>
          <cell r="G216" t="str">
            <v>Budget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A217" t="str">
            <v>CF_LTD_SELL_EXP_EFIN</v>
          </cell>
          <cell r="B217" t="str">
            <v>GAS_PIPES</v>
          </cell>
          <cell r="C217">
            <v>0</v>
          </cell>
          <cell r="D217">
            <v>0</v>
          </cell>
          <cell r="E217" t="str">
            <v>CF_LTD_SELL_EXP_EFIN</v>
          </cell>
          <cell r="F217" t="str">
            <v>Embedded Finance 08/09/1999 4:26:00</v>
          </cell>
          <cell r="G217" t="str">
            <v>Budget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349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A218" t="str">
            <v>CF_LTD_SELL_EXP_EFIN</v>
          </cell>
          <cell r="B218" t="str">
            <v>GAS_PIPES</v>
          </cell>
          <cell r="C218">
            <v>0</v>
          </cell>
          <cell r="D218">
            <v>0</v>
          </cell>
          <cell r="E218" t="str">
            <v>CF_LTD_SELL_EXP_EFIN_Type_01</v>
          </cell>
          <cell r="F218" t="str">
            <v>Embedded Finance 08/09/1999 4:26:00</v>
          </cell>
          <cell r="G218" t="str">
            <v>Budget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-1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A219" t="str">
            <v>CF_LTD_SELL_EXP_EFIN</v>
          </cell>
          <cell r="B219" t="str">
            <v>GAS_PIPES</v>
          </cell>
          <cell r="C219">
            <v>0</v>
          </cell>
          <cell r="D219">
            <v>0</v>
          </cell>
          <cell r="E219" t="str">
            <v>CF_LTD_SELL_EXP_EFIN_Type_02</v>
          </cell>
          <cell r="F219" t="str">
            <v>Embedded Finance 08/09/1999 4:26:00</v>
          </cell>
          <cell r="G219" t="str">
            <v>Budget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A220" t="str">
            <v>CF_LTD_SELL_EXP_EFIN</v>
          </cell>
          <cell r="B220" t="str">
            <v>GAS_PIPES</v>
          </cell>
          <cell r="C220">
            <v>0</v>
          </cell>
          <cell r="D220">
            <v>0</v>
          </cell>
          <cell r="E220" t="str">
            <v>CF_LTD_SELL_EXP_EFIN_Type_03</v>
          </cell>
          <cell r="F220" t="str">
            <v>Embedded Finance 08/09/1999 4:26:00</v>
          </cell>
          <cell r="G220" t="str">
            <v>Budget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A221" t="str">
            <v>CF_LTD_SELL_EXP_EFIN</v>
          </cell>
          <cell r="B221" t="str">
            <v>GAS_PIPES</v>
          </cell>
          <cell r="C221">
            <v>0</v>
          </cell>
          <cell r="D221">
            <v>0</v>
          </cell>
          <cell r="E221" t="str">
            <v>CF_LTD_SELL_EXP_EFIN_Type_04</v>
          </cell>
          <cell r="F221" t="str">
            <v>Embedded Finance 08/09/1999 4:26:00</v>
          </cell>
          <cell r="G221" t="str">
            <v>Budget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A222" t="str">
            <v>CF_LTD_SELL_EXP_EFIN</v>
          </cell>
          <cell r="B222" t="str">
            <v>NUCLEAR</v>
          </cell>
          <cell r="C222">
            <v>0</v>
          </cell>
          <cell r="D222">
            <v>0</v>
          </cell>
          <cell r="E222" t="str">
            <v>CF_LTD_SELL_EXP_EFIN</v>
          </cell>
          <cell r="F222" t="str">
            <v>Embedded Finance 08/09/1999 4:26:00</v>
          </cell>
          <cell r="G222" t="str">
            <v>Budget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94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A223" t="str">
            <v>CF_LTD_SELL_EXP_EFIN</v>
          </cell>
          <cell r="B223" t="str">
            <v>NUCLEAR</v>
          </cell>
          <cell r="C223">
            <v>0</v>
          </cell>
          <cell r="D223">
            <v>0</v>
          </cell>
          <cell r="E223" t="str">
            <v>CF_LTD_SELL_EXP_EFIN_Type_01</v>
          </cell>
          <cell r="F223" t="str">
            <v>Embedded Finance 08/09/1999 4:26:00</v>
          </cell>
          <cell r="G223" t="str">
            <v>Budget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A224" t="str">
            <v>CF_LTD_SELL_EXP_EFIN</v>
          </cell>
          <cell r="B224" t="str">
            <v>NUCLEAR</v>
          </cell>
          <cell r="C224">
            <v>0</v>
          </cell>
          <cell r="D224">
            <v>0</v>
          </cell>
          <cell r="E224" t="str">
            <v>CF_LTD_SELL_EXP_EFIN_Type_02</v>
          </cell>
          <cell r="F224" t="str">
            <v>Embedded Finance 08/09/1999 4:26:00</v>
          </cell>
          <cell r="G224" t="str">
            <v>Budget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A225" t="str">
            <v>CF_LTD_SELL_EXP_EFIN</v>
          </cell>
          <cell r="B225" t="str">
            <v>NUCLEAR</v>
          </cell>
          <cell r="C225">
            <v>0</v>
          </cell>
          <cell r="D225">
            <v>0</v>
          </cell>
          <cell r="E225" t="str">
            <v>CF_LTD_SELL_EXP_EFIN_Type_03</v>
          </cell>
          <cell r="F225" t="str">
            <v>Embedded Finance 08/09/1999 4:26:00</v>
          </cell>
          <cell r="G225" t="str">
            <v>Budget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A226" t="str">
            <v>CF_LTD_SELL_EXP_EFIN</v>
          </cell>
          <cell r="B226" t="str">
            <v>NUCLEAR</v>
          </cell>
          <cell r="C226">
            <v>0</v>
          </cell>
          <cell r="D226">
            <v>0</v>
          </cell>
          <cell r="E226" t="str">
            <v>CF_LTD_SELL_EXP_EFIN_Type_04</v>
          </cell>
          <cell r="F226" t="str">
            <v>Embedded Finance 08/09/1999 4:26:00</v>
          </cell>
          <cell r="G226" t="str">
            <v>Budget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A227" t="str">
            <v>CF_LTD_SELL_EXP_EFIN</v>
          </cell>
          <cell r="B227" t="str">
            <v>PSCRC</v>
          </cell>
          <cell r="C227">
            <v>0</v>
          </cell>
          <cell r="D227">
            <v>0</v>
          </cell>
          <cell r="E227" t="str">
            <v>CF_LTD_SELL_EXP_EFIN</v>
          </cell>
          <cell r="F227" t="str">
            <v>Embedded Finance 08/09/1999 4:26:00</v>
          </cell>
          <cell r="G227" t="str">
            <v>Budget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A228" t="str">
            <v>CF_LTD_SELL_EXP_EFIN</v>
          </cell>
          <cell r="B228" t="str">
            <v>PSCRC</v>
          </cell>
          <cell r="C228">
            <v>0</v>
          </cell>
          <cell r="D228">
            <v>0</v>
          </cell>
          <cell r="E228" t="str">
            <v>CF_LTD_SELL_EXP_EFIN_Type_01</v>
          </cell>
          <cell r="F228" t="str">
            <v>Embedded Finance 08/09/1999 4:26:00</v>
          </cell>
          <cell r="G228" t="str">
            <v>Budget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A229" t="str">
            <v>CF_LTD_SELL_EXP_EFIN</v>
          </cell>
          <cell r="B229" t="str">
            <v>PSCRC</v>
          </cell>
          <cell r="C229">
            <v>0</v>
          </cell>
          <cell r="D229">
            <v>0</v>
          </cell>
          <cell r="E229" t="str">
            <v>CF_LTD_SELL_EXP_EFIN_Type_02</v>
          </cell>
          <cell r="F229" t="str">
            <v>Embedded Finance 08/09/1999 4:26:00</v>
          </cell>
          <cell r="G229" t="str">
            <v>Budget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A230" t="str">
            <v>CF_LTD_SELL_EXP_EFIN</v>
          </cell>
          <cell r="B230" t="str">
            <v>PSCRC</v>
          </cell>
          <cell r="C230">
            <v>0</v>
          </cell>
          <cell r="D230">
            <v>0</v>
          </cell>
          <cell r="E230" t="str">
            <v>CF_LTD_SELL_EXP_EFIN_Type_03</v>
          </cell>
          <cell r="F230" t="str">
            <v>Embedded Finance 08/09/1999 4:26:00</v>
          </cell>
          <cell r="G230" t="str">
            <v>Budget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A231" t="str">
            <v>CF_LTD_SELL_EXP_EFIN</v>
          </cell>
          <cell r="B231" t="str">
            <v>PSCRC</v>
          </cell>
          <cell r="C231">
            <v>0</v>
          </cell>
          <cell r="D231">
            <v>0</v>
          </cell>
          <cell r="E231" t="str">
            <v>CF_LTD_SELL_EXP_EFIN_Type_04</v>
          </cell>
          <cell r="F231" t="str">
            <v>Embedded Finance 08/09/1999 4:26:00</v>
          </cell>
          <cell r="G231" t="str">
            <v>Budget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A232" t="str">
            <v>CF_LTD_SELL_EXP_EFIN</v>
          </cell>
          <cell r="B232" t="str">
            <v>REPAIR_SERVICE</v>
          </cell>
          <cell r="C232">
            <v>0</v>
          </cell>
          <cell r="D232">
            <v>0</v>
          </cell>
          <cell r="E232" t="str">
            <v>CF_LTD_SELL_EXP_EFIN</v>
          </cell>
          <cell r="F232" t="str">
            <v>Embedded Finance 08/09/1999 4:26:00</v>
          </cell>
          <cell r="G232" t="str">
            <v>Budget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A233" t="str">
            <v>CF_LTD_SELL_EXP_EFIN</v>
          </cell>
          <cell r="B233" t="str">
            <v>REPAIR_SERVICE</v>
          </cell>
          <cell r="C233">
            <v>0</v>
          </cell>
          <cell r="D233">
            <v>0</v>
          </cell>
          <cell r="E233" t="str">
            <v>CF_LTD_SELL_EXP_EFIN_Type_01</v>
          </cell>
          <cell r="F233" t="str">
            <v>Embedded Finance 08/09/1999 4:26:00</v>
          </cell>
          <cell r="G233" t="str">
            <v>Budget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A234" t="str">
            <v>CF_LTD_SELL_EXP_EFIN</v>
          </cell>
          <cell r="B234" t="str">
            <v>REPAIR_SERVICE</v>
          </cell>
          <cell r="C234">
            <v>0</v>
          </cell>
          <cell r="D234">
            <v>0</v>
          </cell>
          <cell r="E234" t="str">
            <v>CF_LTD_SELL_EXP_EFIN_Type_02</v>
          </cell>
          <cell r="F234" t="str">
            <v>Embedded Finance 08/09/1999 4:26:00</v>
          </cell>
          <cell r="G234" t="str">
            <v>Budget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A235" t="str">
            <v>CF_LTD_SELL_EXP_EFIN</v>
          </cell>
          <cell r="B235" t="str">
            <v>REPAIR_SERVICE</v>
          </cell>
          <cell r="C235">
            <v>0</v>
          </cell>
          <cell r="D235">
            <v>0</v>
          </cell>
          <cell r="E235" t="str">
            <v>CF_LTD_SELL_EXP_EFIN_Type_03</v>
          </cell>
          <cell r="F235" t="str">
            <v>Embedded Finance 08/09/1999 4:26:00</v>
          </cell>
          <cell r="G235" t="str">
            <v>Budget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A236" t="str">
            <v>CF_LTD_SELL_EXP_EFIN</v>
          </cell>
          <cell r="B236" t="str">
            <v>REPAIR_SERVICE</v>
          </cell>
          <cell r="C236">
            <v>0</v>
          </cell>
          <cell r="D236">
            <v>0</v>
          </cell>
          <cell r="E236" t="str">
            <v>CF_LTD_SELL_EXP_EFIN_Type_04</v>
          </cell>
          <cell r="F236" t="str">
            <v>Embedded Finance 08/09/1999 4:26:00</v>
          </cell>
          <cell r="G236" t="str">
            <v>Budget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A237" t="str">
            <v>CF_LTD_SELL_EXP_EFIN</v>
          </cell>
          <cell r="B237" t="str">
            <v>Securitization</v>
          </cell>
          <cell r="C237">
            <v>0</v>
          </cell>
          <cell r="D237">
            <v>0</v>
          </cell>
          <cell r="E237" t="str">
            <v>CF_LTD_SELL_EXP_EFIN</v>
          </cell>
          <cell r="F237" t="str">
            <v>Embedded Finance 08/09/1999 4:26:00</v>
          </cell>
          <cell r="G237" t="str">
            <v>Budget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A238" t="str">
            <v>CF_LTD_SELL_EXP_EFIN</v>
          </cell>
          <cell r="B238" t="str">
            <v>Securitization</v>
          </cell>
          <cell r="C238">
            <v>0</v>
          </cell>
          <cell r="D238">
            <v>0</v>
          </cell>
          <cell r="E238" t="str">
            <v>CF_LTD_SELL_EXP_EFIN_Type_01</v>
          </cell>
          <cell r="F238" t="str">
            <v>Embedded Finance 08/09/1999 4:26:00</v>
          </cell>
          <cell r="G238" t="str">
            <v>Budget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A239" t="str">
            <v>CF_LTD_SELL_EXP_EFIN</v>
          </cell>
          <cell r="B239" t="str">
            <v>Securitization</v>
          </cell>
          <cell r="C239">
            <v>0</v>
          </cell>
          <cell r="D239">
            <v>0</v>
          </cell>
          <cell r="E239" t="str">
            <v>CF_LTD_SELL_EXP_EFIN_Type_02</v>
          </cell>
          <cell r="F239" t="str">
            <v>Embedded Finance 08/09/1999 4:26:00</v>
          </cell>
          <cell r="G239" t="str">
            <v>Budget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A240" t="str">
            <v>CF_LTD_SELL_EXP_EFIN</v>
          </cell>
          <cell r="B240" t="str">
            <v>Securitization</v>
          </cell>
          <cell r="C240">
            <v>0</v>
          </cell>
          <cell r="D240">
            <v>0</v>
          </cell>
          <cell r="E240" t="str">
            <v>CF_LTD_SELL_EXP_EFIN_Type_03</v>
          </cell>
          <cell r="F240" t="str">
            <v>Embedded Finance 08/09/1999 4:26:00</v>
          </cell>
          <cell r="G240" t="str">
            <v>Budget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A241" t="str">
            <v>CF_LTD_SELL_EXP_EFIN</v>
          </cell>
          <cell r="B241" t="str">
            <v>Securitization</v>
          </cell>
          <cell r="C241">
            <v>0</v>
          </cell>
          <cell r="D241">
            <v>0</v>
          </cell>
          <cell r="E241" t="str">
            <v>CF_LTD_SELL_EXP_EFIN_Type_04</v>
          </cell>
          <cell r="F241" t="str">
            <v>Embedded Finance 08/09/1999 4:26:00</v>
          </cell>
          <cell r="G241" t="str">
            <v>Budget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A242" t="str">
            <v>CF_LTD_SELL_EXP_EFIN</v>
          </cell>
          <cell r="B242" t="str">
            <v>SERVICE_TARIFF</v>
          </cell>
          <cell r="C242">
            <v>0</v>
          </cell>
          <cell r="D242">
            <v>0</v>
          </cell>
          <cell r="E242" t="str">
            <v>CF_LTD_SELL_EXP_EFIN</v>
          </cell>
          <cell r="F242" t="str">
            <v>Embedded Finance 08/09/1999 4:26:00</v>
          </cell>
          <cell r="G242" t="str">
            <v>Budget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5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A243" t="str">
            <v>CF_LTD_SELL_EXP_EFIN</v>
          </cell>
          <cell r="B243" t="str">
            <v>SERVICE_TARIFF</v>
          </cell>
          <cell r="C243">
            <v>0</v>
          </cell>
          <cell r="D243">
            <v>0</v>
          </cell>
          <cell r="E243" t="str">
            <v>CF_LTD_SELL_EXP_EFIN_Type_01</v>
          </cell>
          <cell r="F243" t="str">
            <v>Embedded Finance 08/09/1999 4:26:00</v>
          </cell>
          <cell r="G243" t="str">
            <v>Budget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A244" t="str">
            <v>CF_LTD_SELL_EXP_EFIN</v>
          </cell>
          <cell r="B244" t="str">
            <v>SERVICE_TARIFF</v>
          </cell>
          <cell r="C244">
            <v>0</v>
          </cell>
          <cell r="D244">
            <v>0</v>
          </cell>
          <cell r="E244" t="str">
            <v>CF_LTD_SELL_EXP_EFIN_Type_02</v>
          </cell>
          <cell r="F244" t="str">
            <v>Embedded Finance 08/09/1999 4:26:00</v>
          </cell>
          <cell r="G244" t="str">
            <v>Budget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A245" t="str">
            <v>CF_LTD_SELL_EXP_EFIN</v>
          </cell>
          <cell r="B245" t="str">
            <v>SERVICE_TARIFF</v>
          </cell>
          <cell r="C245">
            <v>0</v>
          </cell>
          <cell r="D245">
            <v>0</v>
          </cell>
          <cell r="E245" t="str">
            <v>CF_LTD_SELL_EXP_EFIN_Type_03</v>
          </cell>
          <cell r="F245" t="str">
            <v>Embedded Finance 08/09/1999 4:26:00</v>
          </cell>
          <cell r="G245" t="str">
            <v>Budget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A246" t="str">
            <v>CF_LTD_SELL_EXP_EFIN</v>
          </cell>
          <cell r="B246" t="str">
            <v>SERVICE_TARIFF</v>
          </cell>
          <cell r="C246">
            <v>0</v>
          </cell>
          <cell r="D246">
            <v>0</v>
          </cell>
          <cell r="E246" t="str">
            <v>CF_LTD_SELL_EXP_EFIN_Type_04</v>
          </cell>
          <cell r="F246" t="str">
            <v>Embedded Finance 08/09/1999 4:26:00</v>
          </cell>
          <cell r="G246" t="str">
            <v>Budget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A247" t="str">
            <v>CF_LTD_SELL_EXP_EFIN</v>
          </cell>
          <cell r="B247" t="str">
            <v>TRANSMISSION</v>
          </cell>
          <cell r="C247">
            <v>0</v>
          </cell>
          <cell r="D247">
            <v>0</v>
          </cell>
          <cell r="E247" t="str">
            <v>CF_LTD_SELL_EXP_EFIN</v>
          </cell>
          <cell r="F247" t="str">
            <v>Embedded Finance 08/09/1999 4:26:00</v>
          </cell>
          <cell r="G247" t="str">
            <v>Budget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131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A248" t="str">
            <v>CF_LTD_SELL_EXP_EFIN</v>
          </cell>
          <cell r="B248" t="str">
            <v>TRANSMISSION</v>
          </cell>
          <cell r="C248">
            <v>0</v>
          </cell>
          <cell r="D248">
            <v>0</v>
          </cell>
          <cell r="E248" t="str">
            <v>CF_LTD_SELL_EXP_EFIN_Type_01</v>
          </cell>
          <cell r="F248" t="str">
            <v>Embedded Finance 08/09/1999 4:26:00</v>
          </cell>
          <cell r="G248" t="str">
            <v>Budget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A249" t="str">
            <v>CF_LTD_SELL_EXP_EFIN</v>
          </cell>
          <cell r="B249" t="str">
            <v>TRANSMISSION</v>
          </cell>
          <cell r="C249">
            <v>0</v>
          </cell>
          <cell r="D249">
            <v>0</v>
          </cell>
          <cell r="E249" t="str">
            <v>CF_LTD_SELL_EXP_EFIN_Type_02</v>
          </cell>
          <cell r="F249" t="str">
            <v>Embedded Finance 08/09/1999 4:26:00</v>
          </cell>
          <cell r="G249" t="str">
            <v>Budget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A250" t="str">
            <v>CF_LTD_SELL_EXP_EFIN</v>
          </cell>
          <cell r="B250" t="str">
            <v>TRANSMISSION</v>
          </cell>
          <cell r="C250">
            <v>0</v>
          </cell>
          <cell r="D250">
            <v>0</v>
          </cell>
          <cell r="E250" t="str">
            <v>CF_LTD_SELL_EXP_EFIN_Type_03</v>
          </cell>
          <cell r="F250" t="str">
            <v>Embedded Finance 08/09/1999 4:26:00</v>
          </cell>
          <cell r="G250" t="str">
            <v>Budget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A251" t="str">
            <v>CF_LTD_SELL_EXP_EFIN</v>
          </cell>
          <cell r="B251" t="str">
            <v>TRANSMISSION</v>
          </cell>
          <cell r="C251">
            <v>0</v>
          </cell>
          <cell r="D251">
            <v>0</v>
          </cell>
          <cell r="E251" t="str">
            <v>CF_LTD_SELL_EXP_EFIN_Type_04</v>
          </cell>
          <cell r="F251" t="str">
            <v>Embedded Finance 08/09/1999 4:26:00</v>
          </cell>
          <cell r="G251" t="str">
            <v>Budget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A252" t="str">
            <v>CF_MIPS_DIV_EFIN</v>
          </cell>
          <cell r="B252" t="str">
            <v>ELEC_DISTRIBUTION</v>
          </cell>
          <cell r="C252">
            <v>0</v>
          </cell>
          <cell r="D252">
            <v>0</v>
          </cell>
          <cell r="E252" t="str">
            <v>CF_MIPS_DIV_EFIN_Type_13</v>
          </cell>
          <cell r="F252" t="str">
            <v>Embedded Finance 08/09/1999 4:26:00</v>
          </cell>
          <cell r="G252" t="str">
            <v>Budget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720</v>
          </cell>
          <cell r="P252">
            <v>720</v>
          </cell>
          <cell r="Q252">
            <v>3660</v>
          </cell>
          <cell r="R252">
            <v>720</v>
          </cell>
          <cell r="S252">
            <v>720</v>
          </cell>
          <cell r="T252">
            <v>3660</v>
          </cell>
          <cell r="U252">
            <v>720</v>
          </cell>
          <cell r="V252">
            <v>720</v>
          </cell>
          <cell r="W252">
            <v>3660</v>
          </cell>
          <cell r="X252">
            <v>720</v>
          </cell>
          <cell r="Y252">
            <v>720</v>
          </cell>
          <cell r="Z252">
            <v>3660</v>
          </cell>
          <cell r="AA252">
            <v>720</v>
          </cell>
          <cell r="AB252">
            <v>720</v>
          </cell>
          <cell r="AC252">
            <v>3660</v>
          </cell>
          <cell r="AD252">
            <v>720</v>
          </cell>
          <cell r="AE252">
            <v>720</v>
          </cell>
          <cell r="AF252">
            <v>3660</v>
          </cell>
          <cell r="AG252">
            <v>720</v>
          </cell>
          <cell r="AH252">
            <v>720</v>
          </cell>
          <cell r="AI252">
            <v>3660</v>
          </cell>
          <cell r="AJ252">
            <v>720</v>
          </cell>
          <cell r="AK252">
            <v>720</v>
          </cell>
          <cell r="AL252">
            <v>3660</v>
          </cell>
          <cell r="AM252">
            <v>720</v>
          </cell>
          <cell r="AN252">
            <v>720</v>
          </cell>
          <cell r="AO252">
            <v>3660</v>
          </cell>
          <cell r="AP252">
            <v>720</v>
          </cell>
          <cell r="AQ252">
            <v>720</v>
          </cell>
          <cell r="AR252">
            <v>3660</v>
          </cell>
          <cell r="AS252">
            <v>720</v>
          </cell>
          <cell r="AT252">
            <v>720</v>
          </cell>
          <cell r="AU252">
            <v>3660</v>
          </cell>
          <cell r="AV252">
            <v>720</v>
          </cell>
          <cell r="AW252">
            <v>720</v>
          </cell>
          <cell r="AX252">
            <v>3660</v>
          </cell>
          <cell r="AY252">
            <v>20400</v>
          </cell>
          <cell r="AZ252">
            <v>20400</v>
          </cell>
          <cell r="BA252">
            <v>20400</v>
          </cell>
          <cell r="BB252">
            <v>20400</v>
          </cell>
          <cell r="BC252">
            <v>20400</v>
          </cell>
          <cell r="BD252">
            <v>20400</v>
          </cell>
          <cell r="BE252">
            <v>20400</v>
          </cell>
          <cell r="BF252">
            <v>20400</v>
          </cell>
          <cell r="BG252">
            <v>20400</v>
          </cell>
          <cell r="BH252">
            <v>20400</v>
          </cell>
          <cell r="BI252">
            <v>20400</v>
          </cell>
          <cell r="BJ252">
            <v>20400</v>
          </cell>
          <cell r="BK252">
            <v>20400</v>
          </cell>
          <cell r="BL252">
            <v>20400</v>
          </cell>
          <cell r="BM252">
            <v>20400</v>
          </cell>
        </row>
        <row r="253">
          <cell r="A253" t="str">
            <v>CF_MIPS_DIV_EFIN</v>
          </cell>
          <cell r="B253" t="str">
            <v>GAS_PIPES</v>
          </cell>
          <cell r="C253">
            <v>0</v>
          </cell>
          <cell r="D253">
            <v>0</v>
          </cell>
          <cell r="E253" t="str">
            <v>CF_MIPS_DIV_EFIN_Type_13</v>
          </cell>
          <cell r="F253" t="str">
            <v>Embedded Finance 08/09/1999 4:26:00</v>
          </cell>
          <cell r="G253" t="str">
            <v>Budget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720</v>
          </cell>
          <cell r="P253">
            <v>720</v>
          </cell>
          <cell r="Q253">
            <v>3660</v>
          </cell>
          <cell r="R253">
            <v>720</v>
          </cell>
          <cell r="S253">
            <v>720</v>
          </cell>
          <cell r="T253">
            <v>3660</v>
          </cell>
          <cell r="U253">
            <v>720</v>
          </cell>
          <cell r="V253">
            <v>720</v>
          </cell>
          <cell r="W253">
            <v>3660</v>
          </cell>
          <cell r="X253">
            <v>720</v>
          </cell>
          <cell r="Y253">
            <v>720</v>
          </cell>
          <cell r="Z253">
            <v>3660</v>
          </cell>
          <cell r="AA253">
            <v>720</v>
          </cell>
          <cell r="AB253">
            <v>720</v>
          </cell>
          <cell r="AC253">
            <v>3660</v>
          </cell>
          <cell r="AD253">
            <v>720</v>
          </cell>
          <cell r="AE253">
            <v>720</v>
          </cell>
          <cell r="AF253">
            <v>3660</v>
          </cell>
          <cell r="AG253">
            <v>720</v>
          </cell>
          <cell r="AH253">
            <v>720</v>
          </cell>
          <cell r="AI253">
            <v>3660</v>
          </cell>
          <cell r="AJ253">
            <v>720</v>
          </cell>
          <cell r="AK253">
            <v>720</v>
          </cell>
          <cell r="AL253">
            <v>3660</v>
          </cell>
          <cell r="AM253">
            <v>720</v>
          </cell>
          <cell r="AN253">
            <v>720</v>
          </cell>
          <cell r="AO253">
            <v>3660</v>
          </cell>
          <cell r="AP253">
            <v>720</v>
          </cell>
          <cell r="AQ253">
            <v>720</v>
          </cell>
          <cell r="AR253">
            <v>3660</v>
          </cell>
          <cell r="AS253">
            <v>720</v>
          </cell>
          <cell r="AT253">
            <v>720</v>
          </cell>
          <cell r="AU253">
            <v>3660</v>
          </cell>
          <cell r="AV253">
            <v>720</v>
          </cell>
          <cell r="AW253">
            <v>720</v>
          </cell>
          <cell r="AX253">
            <v>3660</v>
          </cell>
          <cell r="AY253">
            <v>20400</v>
          </cell>
          <cell r="AZ253">
            <v>20400</v>
          </cell>
          <cell r="BA253">
            <v>20400</v>
          </cell>
          <cell r="BB253">
            <v>20400</v>
          </cell>
          <cell r="BC253">
            <v>20400</v>
          </cell>
          <cell r="BD253">
            <v>20400</v>
          </cell>
          <cell r="BE253">
            <v>20400</v>
          </cell>
          <cell r="BF253">
            <v>20400</v>
          </cell>
          <cell r="BG253">
            <v>20400</v>
          </cell>
          <cell r="BH253">
            <v>20400</v>
          </cell>
          <cell r="BI253">
            <v>20400</v>
          </cell>
          <cell r="BJ253">
            <v>20400</v>
          </cell>
          <cell r="BK253">
            <v>20400</v>
          </cell>
          <cell r="BL253">
            <v>20400</v>
          </cell>
          <cell r="BM253">
            <v>20400</v>
          </cell>
        </row>
        <row r="254">
          <cell r="A254" t="str">
            <v>CF_MIPS_DIV_EFIN</v>
          </cell>
          <cell r="B254" t="str">
            <v>TRANSMISSION</v>
          </cell>
          <cell r="C254">
            <v>0</v>
          </cell>
          <cell r="D254">
            <v>0</v>
          </cell>
          <cell r="E254" t="str">
            <v>CF_MIPS_DIV_EFIN_Type_13</v>
          </cell>
          <cell r="F254" t="str">
            <v>Embedded Finance 08/09/1999 4:26:00</v>
          </cell>
          <cell r="G254" t="str">
            <v>Budget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180</v>
          </cell>
          <cell r="P254">
            <v>180</v>
          </cell>
          <cell r="Q254">
            <v>915</v>
          </cell>
          <cell r="R254">
            <v>180</v>
          </cell>
          <cell r="S254">
            <v>180</v>
          </cell>
          <cell r="T254">
            <v>915</v>
          </cell>
          <cell r="U254">
            <v>180</v>
          </cell>
          <cell r="V254">
            <v>180</v>
          </cell>
          <cell r="W254">
            <v>915</v>
          </cell>
          <cell r="X254">
            <v>180</v>
          </cell>
          <cell r="Y254">
            <v>180</v>
          </cell>
          <cell r="Z254">
            <v>915</v>
          </cell>
          <cell r="AA254">
            <v>180</v>
          </cell>
          <cell r="AB254">
            <v>180</v>
          </cell>
          <cell r="AC254">
            <v>915</v>
          </cell>
          <cell r="AD254">
            <v>180</v>
          </cell>
          <cell r="AE254">
            <v>180</v>
          </cell>
          <cell r="AF254">
            <v>915</v>
          </cell>
          <cell r="AG254">
            <v>180</v>
          </cell>
          <cell r="AH254">
            <v>180</v>
          </cell>
          <cell r="AI254">
            <v>915</v>
          </cell>
          <cell r="AJ254">
            <v>180</v>
          </cell>
          <cell r="AK254">
            <v>180</v>
          </cell>
          <cell r="AL254">
            <v>915</v>
          </cell>
          <cell r="AM254">
            <v>180</v>
          </cell>
          <cell r="AN254">
            <v>180</v>
          </cell>
          <cell r="AO254">
            <v>915</v>
          </cell>
          <cell r="AP254">
            <v>180</v>
          </cell>
          <cell r="AQ254">
            <v>180</v>
          </cell>
          <cell r="AR254">
            <v>915</v>
          </cell>
          <cell r="AS254">
            <v>180</v>
          </cell>
          <cell r="AT254">
            <v>180</v>
          </cell>
          <cell r="AU254">
            <v>915</v>
          </cell>
          <cell r="AV254">
            <v>180</v>
          </cell>
          <cell r="AW254">
            <v>180</v>
          </cell>
          <cell r="AX254">
            <v>915</v>
          </cell>
          <cell r="AY254">
            <v>5100</v>
          </cell>
          <cell r="AZ254">
            <v>5100</v>
          </cell>
          <cell r="BA254">
            <v>5100</v>
          </cell>
          <cell r="BB254">
            <v>5100</v>
          </cell>
          <cell r="BC254">
            <v>5100</v>
          </cell>
          <cell r="BD254">
            <v>5100</v>
          </cell>
          <cell r="BE254">
            <v>5100</v>
          </cell>
          <cell r="BF254">
            <v>5100</v>
          </cell>
          <cell r="BG254">
            <v>5100</v>
          </cell>
          <cell r="BH254">
            <v>5100</v>
          </cell>
          <cell r="BI254">
            <v>5100</v>
          </cell>
          <cell r="BJ254">
            <v>5100</v>
          </cell>
          <cell r="BK254">
            <v>5100</v>
          </cell>
          <cell r="BL254">
            <v>5100</v>
          </cell>
          <cell r="BM254">
            <v>5100</v>
          </cell>
        </row>
        <row r="255">
          <cell r="A255" t="str">
            <v>CF_MIPS_ISSUED_EFIN</v>
          </cell>
          <cell r="B255" t="str">
            <v>ELEC_DISTRIBUTION</v>
          </cell>
          <cell r="C255">
            <v>0</v>
          </cell>
          <cell r="D255">
            <v>0</v>
          </cell>
          <cell r="E255" t="str">
            <v>CF_MIPS_ISSUED_EFIN_Type_13</v>
          </cell>
          <cell r="F255" t="str">
            <v>Embedded Finance 08/09/1999 4:26:00</v>
          </cell>
          <cell r="G255" t="str">
            <v>Budget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A256" t="str">
            <v>CF_MIPS_ISSUED_EFIN</v>
          </cell>
          <cell r="B256" t="str">
            <v>GAS_PIPES</v>
          </cell>
          <cell r="C256">
            <v>0</v>
          </cell>
          <cell r="D256">
            <v>0</v>
          </cell>
          <cell r="E256" t="str">
            <v>CF_MIPS_ISSUED_EFIN_Type_13</v>
          </cell>
          <cell r="F256" t="str">
            <v>Embedded Finance 08/09/1999 4:26:00</v>
          </cell>
          <cell r="G256" t="str">
            <v>Budget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A257" t="str">
            <v>CF_MIPS_ISSUED_EFIN</v>
          </cell>
          <cell r="B257" t="str">
            <v>TRANSMISSION</v>
          </cell>
          <cell r="C257">
            <v>0</v>
          </cell>
          <cell r="D257">
            <v>0</v>
          </cell>
          <cell r="E257" t="str">
            <v>CF_MIPS_ISSUED_EFIN_Type_13</v>
          </cell>
          <cell r="F257" t="str">
            <v>Embedded Finance 08/09/1999 4:26:00</v>
          </cell>
          <cell r="G257" t="str">
            <v>Budget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A258" t="str">
            <v>CF_MIPS_RETIRE_EFIN</v>
          </cell>
          <cell r="B258" t="str">
            <v>ELEC_DISTRIBUTION</v>
          </cell>
          <cell r="C258">
            <v>0</v>
          </cell>
          <cell r="D258">
            <v>0</v>
          </cell>
          <cell r="E258" t="str">
            <v>CF_MIPS_RETIRE_EFIN_Type_13</v>
          </cell>
          <cell r="F258" t="str">
            <v>Embedded Finance 08/09/1999 4:26:00</v>
          </cell>
          <cell r="G258" t="str">
            <v>Budget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A259" t="str">
            <v>CF_MIPS_RETIRE_EFIN</v>
          </cell>
          <cell r="B259" t="str">
            <v>GAS_PIPES</v>
          </cell>
          <cell r="C259">
            <v>0</v>
          </cell>
          <cell r="D259">
            <v>0</v>
          </cell>
          <cell r="E259" t="str">
            <v>CF_MIPS_RETIRE_EFIN_Type_13</v>
          </cell>
          <cell r="F259" t="str">
            <v>Embedded Finance 08/09/1999 4:26:00</v>
          </cell>
          <cell r="G259" t="str">
            <v>Budget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A260" t="str">
            <v>CF_MIPS_RETIRE_EFIN</v>
          </cell>
          <cell r="B260" t="str">
            <v>TRANSMISSION</v>
          </cell>
          <cell r="C260">
            <v>0</v>
          </cell>
          <cell r="D260">
            <v>0</v>
          </cell>
          <cell r="E260" t="str">
            <v>CF_MIPS_RETIRE_EFIN_Type_13</v>
          </cell>
          <cell r="F260" t="str">
            <v>Embedded Finance 08/09/1999 4:26:00</v>
          </cell>
          <cell r="G260" t="str">
            <v>Budget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A261" t="str">
            <v>CF_OMPREF_DIV_EFIN</v>
          </cell>
          <cell r="B261" t="str">
            <v>ELEC_DISTRIBUTION</v>
          </cell>
          <cell r="C261">
            <v>0</v>
          </cell>
          <cell r="D261">
            <v>0</v>
          </cell>
          <cell r="E261" t="str">
            <v>CF_OMPREF_DIV_EFIN_Type_12</v>
          </cell>
          <cell r="F261" t="str">
            <v>Embedded Finance 08/09/1999 4:26:00</v>
          </cell>
          <cell r="G261" t="str">
            <v>Budget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112</v>
          </cell>
          <cell r="R261">
            <v>0</v>
          </cell>
          <cell r="S261">
            <v>0</v>
          </cell>
          <cell r="T261">
            <v>112</v>
          </cell>
          <cell r="U261">
            <v>0</v>
          </cell>
          <cell r="V261">
            <v>0</v>
          </cell>
          <cell r="W261">
            <v>112</v>
          </cell>
          <cell r="X261">
            <v>0</v>
          </cell>
          <cell r="Y261">
            <v>0</v>
          </cell>
          <cell r="Z261">
            <v>112</v>
          </cell>
          <cell r="AA261">
            <v>0</v>
          </cell>
          <cell r="AB261">
            <v>0</v>
          </cell>
          <cell r="AC261">
            <v>112</v>
          </cell>
          <cell r="AD261">
            <v>0</v>
          </cell>
          <cell r="AE261">
            <v>0</v>
          </cell>
          <cell r="AF261">
            <v>112</v>
          </cell>
          <cell r="AG261">
            <v>0</v>
          </cell>
          <cell r="AH261">
            <v>0</v>
          </cell>
          <cell r="AI261">
            <v>112</v>
          </cell>
          <cell r="AJ261">
            <v>0</v>
          </cell>
          <cell r="AK261">
            <v>0</v>
          </cell>
          <cell r="AL261">
            <v>112</v>
          </cell>
          <cell r="AM261">
            <v>0</v>
          </cell>
          <cell r="AN261">
            <v>0</v>
          </cell>
          <cell r="AO261">
            <v>112</v>
          </cell>
          <cell r="AP261">
            <v>0</v>
          </cell>
          <cell r="AQ261">
            <v>0</v>
          </cell>
          <cell r="AR261">
            <v>112</v>
          </cell>
          <cell r="AS261">
            <v>0</v>
          </cell>
          <cell r="AT261">
            <v>0</v>
          </cell>
          <cell r="AU261">
            <v>112</v>
          </cell>
          <cell r="AV261">
            <v>0</v>
          </cell>
          <cell r="AW261">
            <v>0</v>
          </cell>
          <cell r="AX261">
            <v>112</v>
          </cell>
          <cell r="AY261">
            <v>448</v>
          </cell>
          <cell r="AZ261">
            <v>448</v>
          </cell>
          <cell r="BA261">
            <v>448</v>
          </cell>
          <cell r="BB261">
            <v>448</v>
          </cell>
          <cell r="BC261">
            <v>448</v>
          </cell>
          <cell r="BD261">
            <v>448</v>
          </cell>
          <cell r="BE261">
            <v>448</v>
          </cell>
          <cell r="BF261">
            <v>448</v>
          </cell>
          <cell r="BG261">
            <v>448</v>
          </cell>
          <cell r="BH261">
            <v>448</v>
          </cell>
          <cell r="BI261">
            <v>448</v>
          </cell>
          <cell r="BJ261">
            <v>448</v>
          </cell>
          <cell r="BK261">
            <v>448</v>
          </cell>
          <cell r="BL261">
            <v>448</v>
          </cell>
          <cell r="BM261">
            <v>448</v>
          </cell>
        </row>
        <row r="262">
          <cell r="A262" t="str">
            <v>CF_OMPREF_DIV_EFIN</v>
          </cell>
          <cell r="B262" t="str">
            <v>GAS_PIPES</v>
          </cell>
          <cell r="C262">
            <v>0</v>
          </cell>
          <cell r="D262">
            <v>0</v>
          </cell>
          <cell r="E262" t="str">
            <v>CF_OMPREF_DIV_EFIN_Type_12</v>
          </cell>
          <cell r="F262" t="str">
            <v>Embedded Finance 08/09/1999 4:26:00</v>
          </cell>
          <cell r="G262" t="str">
            <v>Budget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112</v>
          </cell>
          <cell r="R262">
            <v>0</v>
          </cell>
          <cell r="S262">
            <v>0</v>
          </cell>
          <cell r="T262">
            <v>112</v>
          </cell>
          <cell r="U262">
            <v>0</v>
          </cell>
          <cell r="V262">
            <v>0</v>
          </cell>
          <cell r="W262">
            <v>112</v>
          </cell>
          <cell r="X262">
            <v>0</v>
          </cell>
          <cell r="Y262">
            <v>0</v>
          </cell>
          <cell r="Z262">
            <v>112</v>
          </cell>
          <cell r="AA262">
            <v>0</v>
          </cell>
          <cell r="AB262">
            <v>0</v>
          </cell>
          <cell r="AC262">
            <v>112</v>
          </cell>
          <cell r="AD262">
            <v>0</v>
          </cell>
          <cell r="AE262">
            <v>0</v>
          </cell>
          <cell r="AF262">
            <v>112</v>
          </cell>
          <cell r="AG262">
            <v>0</v>
          </cell>
          <cell r="AH262">
            <v>0</v>
          </cell>
          <cell r="AI262">
            <v>112</v>
          </cell>
          <cell r="AJ262">
            <v>0</v>
          </cell>
          <cell r="AK262">
            <v>0</v>
          </cell>
          <cell r="AL262">
            <v>112</v>
          </cell>
          <cell r="AM262">
            <v>0</v>
          </cell>
          <cell r="AN262">
            <v>0</v>
          </cell>
          <cell r="AO262">
            <v>112</v>
          </cell>
          <cell r="AP262">
            <v>0</v>
          </cell>
          <cell r="AQ262">
            <v>0</v>
          </cell>
          <cell r="AR262">
            <v>112</v>
          </cell>
          <cell r="AS262">
            <v>0</v>
          </cell>
          <cell r="AT262">
            <v>0</v>
          </cell>
          <cell r="AU262">
            <v>112</v>
          </cell>
          <cell r="AV262">
            <v>0</v>
          </cell>
          <cell r="AW262">
            <v>0</v>
          </cell>
          <cell r="AX262">
            <v>112</v>
          </cell>
          <cell r="AY262">
            <v>448</v>
          </cell>
          <cell r="AZ262">
            <v>448</v>
          </cell>
          <cell r="BA262">
            <v>448</v>
          </cell>
          <cell r="BB262">
            <v>448</v>
          </cell>
          <cell r="BC262">
            <v>448</v>
          </cell>
          <cell r="BD262">
            <v>448</v>
          </cell>
          <cell r="BE262">
            <v>448</v>
          </cell>
          <cell r="BF262">
            <v>448</v>
          </cell>
          <cell r="BG262">
            <v>448</v>
          </cell>
          <cell r="BH262">
            <v>448</v>
          </cell>
          <cell r="BI262">
            <v>448</v>
          </cell>
          <cell r="BJ262">
            <v>448</v>
          </cell>
          <cell r="BK262">
            <v>448</v>
          </cell>
          <cell r="BL262">
            <v>448</v>
          </cell>
          <cell r="BM262">
            <v>448</v>
          </cell>
        </row>
        <row r="263">
          <cell r="A263" t="str">
            <v>CF_OMPREF_DIV_EFIN</v>
          </cell>
          <cell r="B263" t="str">
            <v>TRANSMISSION</v>
          </cell>
          <cell r="C263">
            <v>0</v>
          </cell>
          <cell r="D263">
            <v>0</v>
          </cell>
          <cell r="E263" t="str">
            <v>CF_OMPREF_DIV_EFIN_Type_12</v>
          </cell>
          <cell r="F263" t="str">
            <v>Embedded Finance 08/09/1999 4:26:00</v>
          </cell>
          <cell r="G263" t="str">
            <v>Budget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28</v>
          </cell>
          <cell r="R263">
            <v>0</v>
          </cell>
          <cell r="S263">
            <v>0</v>
          </cell>
          <cell r="T263">
            <v>28</v>
          </cell>
          <cell r="U263">
            <v>0</v>
          </cell>
          <cell r="V263">
            <v>0</v>
          </cell>
          <cell r="W263">
            <v>28</v>
          </cell>
          <cell r="X263">
            <v>0</v>
          </cell>
          <cell r="Y263">
            <v>0</v>
          </cell>
          <cell r="Z263">
            <v>28</v>
          </cell>
          <cell r="AA263">
            <v>0</v>
          </cell>
          <cell r="AB263">
            <v>0</v>
          </cell>
          <cell r="AC263">
            <v>28</v>
          </cell>
          <cell r="AD263">
            <v>0</v>
          </cell>
          <cell r="AE263">
            <v>0</v>
          </cell>
          <cell r="AF263">
            <v>28</v>
          </cell>
          <cell r="AG263">
            <v>0</v>
          </cell>
          <cell r="AH263">
            <v>0</v>
          </cell>
          <cell r="AI263">
            <v>28</v>
          </cell>
          <cell r="AJ263">
            <v>0</v>
          </cell>
          <cell r="AK263">
            <v>0</v>
          </cell>
          <cell r="AL263">
            <v>28</v>
          </cell>
          <cell r="AM263">
            <v>0</v>
          </cell>
          <cell r="AN263">
            <v>0</v>
          </cell>
          <cell r="AO263">
            <v>28</v>
          </cell>
          <cell r="AP263">
            <v>0</v>
          </cell>
          <cell r="AQ263">
            <v>0</v>
          </cell>
          <cell r="AR263">
            <v>28</v>
          </cell>
          <cell r="AS263">
            <v>0</v>
          </cell>
          <cell r="AT263">
            <v>0</v>
          </cell>
          <cell r="AU263">
            <v>28</v>
          </cell>
          <cell r="AV263">
            <v>0</v>
          </cell>
          <cell r="AW263">
            <v>0</v>
          </cell>
          <cell r="AX263">
            <v>28</v>
          </cell>
          <cell r="AY263">
            <v>112</v>
          </cell>
          <cell r="AZ263">
            <v>112</v>
          </cell>
          <cell r="BA263">
            <v>112</v>
          </cell>
          <cell r="BB263">
            <v>112</v>
          </cell>
          <cell r="BC263">
            <v>112</v>
          </cell>
          <cell r="BD263">
            <v>112</v>
          </cell>
          <cell r="BE263">
            <v>112</v>
          </cell>
          <cell r="BF263">
            <v>112</v>
          </cell>
          <cell r="BG263">
            <v>112</v>
          </cell>
          <cell r="BH263">
            <v>112</v>
          </cell>
          <cell r="BI263">
            <v>112</v>
          </cell>
          <cell r="BJ263">
            <v>112</v>
          </cell>
          <cell r="BK263">
            <v>112</v>
          </cell>
          <cell r="BL263">
            <v>112</v>
          </cell>
          <cell r="BM263">
            <v>112</v>
          </cell>
        </row>
        <row r="264">
          <cell r="A264" t="str">
            <v>CF_OMPREF_ISSUED_EFIN</v>
          </cell>
          <cell r="B264" t="str">
            <v>ELEC_DISTRIBUTION</v>
          </cell>
          <cell r="C264">
            <v>0</v>
          </cell>
          <cell r="D264">
            <v>0</v>
          </cell>
          <cell r="E264" t="str">
            <v>CF_OMPREF_ISSUED_EFIN_Type_12</v>
          </cell>
          <cell r="F264" t="str">
            <v>Embedded Finance 08/09/1999 4:26:00</v>
          </cell>
          <cell r="G264" t="str">
            <v>Budget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A265" t="str">
            <v>CF_OMPREF_ISSUED_EFIN</v>
          </cell>
          <cell r="B265" t="str">
            <v>GAS_PIPES</v>
          </cell>
          <cell r="C265">
            <v>0</v>
          </cell>
          <cell r="D265">
            <v>0</v>
          </cell>
          <cell r="E265" t="str">
            <v>CF_OMPREF_ISSUED_EFIN_Type_12</v>
          </cell>
          <cell r="F265" t="str">
            <v>Embedded Finance 08/09/1999 4:26:00</v>
          </cell>
          <cell r="G265" t="str">
            <v>Budget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A266" t="str">
            <v>CF_OMPREF_ISSUED_EFIN</v>
          </cell>
          <cell r="B266" t="str">
            <v>TRANSMISSION</v>
          </cell>
          <cell r="C266">
            <v>0</v>
          </cell>
          <cell r="D266">
            <v>0</v>
          </cell>
          <cell r="E266" t="str">
            <v>CF_OMPREF_ISSUED_EFIN_Type_12</v>
          </cell>
          <cell r="F266" t="str">
            <v>Embedded Finance 08/09/1999 4:26:00</v>
          </cell>
          <cell r="G266" t="str">
            <v>Budget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A267" t="str">
            <v>CF_OMPREF_RETIRE_EFIN</v>
          </cell>
          <cell r="B267" t="str">
            <v>ELEC_DISTRIBUTION</v>
          </cell>
          <cell r="C267">
            <v>0</v>
          </cell>
          <cell r="D267">
            <v>0</v>
          </cell>
          <cell r="E267" t="str">
            <v>CF_OMPREF_RETIRE_EFIN_Type_12</v>
          </cell>
          <cell r="F267" t="str">
            <v>Embedded Finance 08/09/1999 4:26:00</v>
          </cell>
          <cell r="G267" t="str">
            <v>Budget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A268" t="str">
            <v>CF_OMPREF_RETIRE_EFIN</v>
          </cell>
          <cell r="B268" t="str">
            <v>GAS_PIPES</v>
          </cell>
          <cell r="C268">
            <v>0</v>
          </cell>
          <cell r="D268">
            <v>0</v>
          </cell>
          <cell r="E268" t="str">
            <v>CF_OMPREF_RETIRE_EFIN_Type_12</v>
          </cell>
          <cell r="F268" t="str">
            <v>Embedded Finance 08/09/1999 4:26:00</v>
          </cell>
          <cell r="G268" t="str">
            <v>Budget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A269" t="str">
            <v>CF_OMPREF_RETIRE_EFIN</v>
          </cell>
          <cell r="B269" t="str">
            <v>TRANSMISSION</v>
          </cell>
          <cell r="C269">
            <v>0</v>
          </cell>
          <cell r="D269">
            <v>0</v>
          </cell>
          <cell r="E269" t="str">
            <v>CF_OMPREF_RETIRE_EFIN_Type_12</v>
          </cell>
          <cell r="F269" t="str">
            <v>Embedded Finance 08/09/1999 4:26:00</v>
          </cell>
          <cell r="G269" t="str">
            <v>Budget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A270" t="str">
            <v>CF_PREF_DIV_EFIN</v>
          </cell>
          <cell r="B270" t="str">
            <v>ELEC_DISTRIBUTION</v>
          </cell>
          <cell r="C270">
            <v>0</v>
          </cell>
          <cell r="D270">
            <v>0</v>
          </cell>
          <cell r="E270" t="str">
            <v>CF_PREF_DIV_EFIN_Type_11</v>
          </cell>
          <cell r="F270" t="str">
            <v>Embedded Finance 08/09/1999 4:26:00</v>
          </cell>
          <cell r="G270" t="str">
            <v>Budget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940</v>
          </cell>
          <cell r="R270">
            <v>0</v>
          </cell>
          <cell r="S270">
            <v>0</v>
          </cell>
          <cell r="T270">
            <v>940</v>
          </cell>
          <cell r="U270">
            <v>0</v>
          </cell>
          <cell r="V270">
            <v>0</v>
          </cell>
          <cell r="W270">
            <v>940</v>
          </cell>
          <cell r="X270">
            <v>0</v>
          </cell>
          <cell r="Y270">
            <v>0</v>
          </cell>
          <cell r="Z270">
            <v>940</v>
          </cell>
          <cell r="AA270">
            <v>0</v>
          </cell>
          <cell r="AB270">
            <v>0</v>
          </cell>
          <cell r="AC270">
            <v>940</v>
          </cell>
          <cell r="AD270">
            <v>0</v>
          </cell>
          <cell r="AE270">
            <v>0</v>
          </cell>
          <cell r="AF270">
            <v>940</v>
          </cell>
          <cell r="AG270">
            <v>0</v>
          </cell>
          <cell r="AH270">
            <v>0</v>
          </cell>
          <cell r="AI270">
            <v>940</v>
          </cell>
          <cell r="AJ270">
            <v>0</v>
          </cell>
          <cell r="AK270">
            <v>0</v>
          </cell>
          <cell r="AL270">
            <v>940</v>
          </cell>
          <cell r="AM270">
            <v>0</v>
          </cell>
          <cell r="AN270">
            <v>0</v>
          </cell>
          <cell r="AO270">
            <v>940</v>
          </cell>
          <cell r="AP270">
            <v>0</v>
          </cell>
          <cell r="AQ270">
            <v>0</v>
          </cell>
          <cell r="AR270">
            <v>940</v>
          </cell>
          <cell r="AS270">
            <v>0</v>
          </cell>
          <cell r="AT270">
            <v>0</v>
          </cell>
          <cell r="AU270">
            <v>940</v>
          </cell>
          <cell r="AV270">
            <v>0</v>
          </cell>
          <cell r="AW270">
            <v>0</v>
          </cell>
          <cell r="AX270">
            <v>940</v>
          </cell>
          <cell r="AY270">
            <v>3760</v>
          </cell>
          <cell r="AZ270">
            <v>3760</v>
          </cell>
          <cell r="BA270">
            <v>3760</v>
          </cell>
          <cell r="BB270">
            <v>3760</v>
          </cell>
          <cell r="BC270">
            <v>3760</v>
          </cell>
          <cell r="BD270">
            <v>3760</v>
          </cell>
          <cell r="BE270">
            <v>3760</v>
          </cell>
          <cell r="BF270">
            <v>3760</v>
          </cell>
          <cell r="BG270">
            <v>3760</v>
          </cell>
          <cell r="BH270">
            <v>3760</v>
          </cell>
          <cell r="BI270">
            <v>3760</v>
          </cell>
          <cell r="BJ270">
            <v>3760</v>
          </cell>
          <cell r="BK270">
            <v>3760</v>
          </cell>
          <cell r="BL270">
            <v>3760</v>
          </cell>
          <cell r="BM270">
            <v>3760</v>
          </cell>
        </row>
        <row r="271">
          <cell r="A271" t="str">
            <v>CF_PREF_DIV_EFIN</v>
          </cell>
          <cell r="B271" t="str">
            <v>GAS_PIPES</v>
          </cell>
          <cell r="C271">
            <v>0</v>
          </cell>
          <cell r="D271">
            <v>0</v>
          </cell>
          <cell r="E271" t="str">
            <v>CF_PREF_DIV_EFIN_Type_11</v>
          </cell>
          <cell r="F271" t="str">
            <v>Embedded Finance 08/09/1999 4:26:00</v>
          </cell>
          <cell r="G271" t="str">
            <v>Budget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940</v>
          </cell>
          <cell r="R271">
            <v>0</v>
          </cell>
          <cell r="S271">
            <v>0</v>
          </cell>
          <cell r="T271">
            <v>940</v>
          </cell>
          <cell r="U271">
            <v>0</v>
          </cell>
          <cell r="V271">
            <v>0</v>
          </cell>
          <cell r="W271">
            <v>940</v>
          </cell>
          <cell r="X271">
            <v>0</v>
          </cell>
          <cell r="Y271">
            <v>0</v>
          </cell>
          <cell r="Z271">
            <v>940</v>
          </cell>
          <cell r="AA271">
            <v>0</v>
          </cell>
          <cell r="AB271">
            <v>0</v>
          </cell>
          <cell r="AC271">
            <v>940</v>
          </cell>
          <cell r="AD271">
            <v>0</v>
          </cell>
          <cell r="AE271">
            <v>0</v>
          </cell>
          <cell r="AF271">
            <v>940</v>
          </cell>
          <cell r="AG271">
            <v>0</v>
          </cell>
          <cell r="AH271">
            <v>0</v>
          </cell>
          <cell r="AI271">
            <v>940</v>
          </cell>
          <cell r="AJ271">
            <v>0</v>
          </cell>
          <cell r="AK271">
            <v>0</v>
          </cell>
          <cell r="AL271">
            <v>940</v>
          </cell>
          <cell r="AM271">
            <v>0</v>
          </cell>
          <cell r="AN271">
            <v>0</v>
          </cell>
          <cell r="AO271">
            <v>940</v>
          </cell>
          <cell r="AP271">
            <v>0</v>
          </cell>
          <cell r="AQ271">
            <v>0</v>
          </cell>
          <cell r="AR271">
            <v>940</v>
          </cell>
          <cell r="AS271">
            <v>0</v>
          </cell>
          <cell r="AT271">
            <v>0</v>
          </cell>
          <cell r="AU271">
            <v>940</v>
          </cell>
          <cell r="AV271">
            <v>0</v>
          </cell>
          <cell r="AW271">
            <v>0</v>
          </cell>
          <cell r="AX271">
            <v>940</v>
          </cell>
          <cell r="AY271">
            <v>3760</v>
          </cell>
          <cell r="AZ271">
            <v>3760</v>
          </cell>
          <cell r="BA271">
            <v>3760</v>
          </cell>
          <cell r="BB271">
            <v>3760</v>
          </cell>
          <cell r="BC271">
            <v>3760</v>
          </cell>
          <cell r="BD271">
            <v>3760</v>
          </cell>
          <cell r="BE271">
            <v>3760</v>
          </cell>
          <cell r="BF271">
            <v>3760</v>
          </cell>
          <cell r="BG271">
            <v>3760</v>
          </cell>
          <cell r="BH271">
            <v>3760</v>
          </cell>
          <cell r="BI271">
            <v>3760</v>
          </cell>
          <cell r="BJ271">
            <v>3760</v>
          </cell>
          <cell r="BK271">
            <v>3760</v>
          </cell>
          <cell r="BL271">
            <v>3760</v>
          </cell>
          <cell r="BM271">
            <v>3760</v>
          </cell>
        </row>
        <row r="272">
          <cell r="A272" t="str">
            <v>CF_PREF_DIV_EFIN</v>
          </cell>
          <cell r="B272" t="str">
            <v>TRANSMISSION</v>
          </cell>
          <cell r="C272">
            <v>0</v>
          </cell>
          <cell r="D272">
            <v>0</v>
          </cell>
          <cell r="E272" t="str">
            <v>CF_PREF_DIV_EFIN_Type_11</v>
          </cell>
          <cell r="F272" t="str">
            <v>Embedded Finance 08/09/1999 4:26:00</v>
          </cell>
          <cell r="G272" t="str">
            <v>Budget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235</v>
          </cell>
          <cell r="R272">
            <v>0</v>
          </cell>
          <cell r="S272">
            <v>0</v>
          </cell>
          <cell r="T272">
            <v>235</v>
          </cell>
          <cell r="U272">
            <v>0</v>
          </cell>
          <cell r="V272">
            <v>0</v>
          </cell>
          <cell r="W272">
            <v>235</v>
          </cell>
          <cell r="X272">
            <v>0</v>
          </cell>
          <cell r="Y272">
            <v>0</v>
          </cell>
          <cell r="Z272">
            <v>235</v>
          </cell>
          <cell r="AA272">
            <v>0</v>
          </cell>
          <cell r="AB272">
            <v>0</v>
          </cell>
          <cell r="AC272">
            <v>235</v>
          </cell>
          <cell r="AD272">
            <v>0</v>
          </cell>
          <cell r="AE272">
            <v>0</v>
          </cell>
          <cell r="AF272">
            <v>235</v>
          </cell>
          <cell r="AG272">
            <v>0</v>
          </cell>
          <cell r="AH272">
            <v>0</v>
          </cell>
          <cell r="AI272">
            <v>235</v>
          </cell>
          <cell r="AJ272">
            <v>0</v>
          </cell>
          <cell r="AK272">
            <v>0</v>
          </cell>
          <cell r="AL272">
            <v>235</v>
          </cell>
          <cell r="AM272">
            <v>0</v>
          </cell>
          <cell r="AN272">
            <v>0</v>
          </cell>
          <cell r="AO272">
            <v>235</v>
          </cell>
          <cell r="AP272">
            <v>0</v>
          </cell>
          <cell r="AQ272">
            <v>0</v>
          </cell>
          <cell r="AR272">
            <v>235</v>
          </cell>
          <cell r="AS272">
            <v>0</v>
          </cell>
          <cell r="AT272">
            <v>0</v>
          </cell>
          <cell r="AU272">
            <v>235</v>
          </cell>
          <cell r="AV272">
            <v>0</v>
          </cell>
          <cell r="AW272">
            <v>0</v>
          </cell>
          <cell r="AX272">
            <v>235</v>
          </cell>
          <cell r="AY272">
            <v>940</v>
          </cell>
          <cell r="AZ272">
            <v>940</v>
          </cell>
          <cell r="BA272">
            <v>940</v>
          </cell>
          <cell r="BB272">
            <v>940</v>
          </cell>
          <cell r="BC272">
            <v>940</v>
          </cell>
          <cell r="BD272">
            <v>940</v>
          </cell>
          <cell r="BE272">
            <v>940</v>
          </cell>
          <cell r="BF272">
            <v>940</v>
          </cell>
          <cell r="BG272">
            <v>940</v>
          </cell>
          <cell r="BH272">
            <v>940</v>
          </cell>
          <cell r="BI272">
            <v>940</v>
          </cell>
          <cell r="BJ272">
            <v>940</v>
          </cell>
          <cell r="BK272">
            <v>940</v>
          </cell>
          <cell r="BL272">
            <v>940</v>
          </cell>
          <cell r="BM272">
            <v>940</v>
          </cell>
        </row>
        <row r="273">
          <cell r="A273" t="str">
            <v>CF_PREF_ISSUE_EXP_EFIN</v>
          </cell>
          <cell r="B273" t="str">
            <v>ELEC_DISTRIBUTION</v>
          </cell>
          <cell r="C273">
            <v>0</v>
          </cell>
          <cell r="D273">
            <v>0</v>
          </cell>
          <cell r="E273" t="str">
            <v>CF_PREF_ISSUE_EXP_EFIN_Type_11</v>
          </cell>
          <cell r="F273" t="str">
            <v>Embedded Finance 08/09/1999 4:26:00</v>
          </cell>
          <cell r="G273" t="str">
            <v>Budget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A274" t="str">
            <v>CF_PREF_ISSUE_EXP_EFIN</v>
          </cell>
          <cell r="B274" t="str">
            <v>ELEC_DISTRIBUTION</v>
          </cell>
          <cell r="C274">
            <v>0</v>
          </cell>
          <cell r="D274">
            <v>0</v>
          </cell>
          <cell r="E274" t="str">
            <v>CF_PREF_ISSUE_EXP_EFIN_Type_12</v>
          </cell>
          <cell r="F274" t="str">
            <v>Embedded Finance 08/09/1999 4:26:00</v>
          </cell>
          <cell r="G274" t="str">
            <v>Budget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A275" t="str">
            <v>CF_PREF_ISSUE_EXP_EFIN</v>
          </cell>
          <cell r="B275" t="str">
            <v>ELEC_DISTRIBUTION</v>
          </cell>
          <cell r="C275">
            <v>0</v>
          </cell>
          <cell r="D275">
            <v>0</v>
          </cell>
          <cell r="E275" t="str">
            <v>CF_PREF_ISSUE_EXP_EFIN_Type_13</v>
          </cell>
          <cell r="F275" t="str">
            <v>Embedded Finance 08/09/1999 4:26:00</v>
          </cell>
          <cell r="G275" t="str">
            <v>Budget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A276" t="str">
            <v>CF_PREF_ISSUE_EXP_EFIN</v>
          </cell>
          <cell r="B276" t="str">
            <v>GAS_PIPES</v>
          </cell>
          <cell r="C276">
            <v>0</v>
          </cell>
          <cell r="D276">
            <v>0</v>
          </cell>
          <cell r="E276" t="str">
            <v>CF_PREF_ISSUE_EXP_EFIN_Type_11</v>
          </cell>
          <cell r="F276" t="str">
            <v>Embedded Finance 08/09/1999 4:26:00</v>
          </cell>
          <cell r="G276" t="str">
            <v>Budget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A277" t="str">
            <v>CF_PREF_ISSUE_EXP_EFIN</v>
          </cell>
          <cell r="B277" t="str">
            <v>GAS_PIPES</v>
          </cell>
          <cell r="C277">
            <v>0</v>
          </cell>
          <cell r="D277">
            <v>0</v>
          </cell>
          <cell r="E277" t="str">
            <v>CF_PREF_ISSUE_EXP_EFIN_Type_12</v>
          </cell>
          <cell r="F277" t="str">
            <v>Embedded Finance 08/09/1999 4:26:00</v>
          </cell>
          <cell r="G277" t="str">
            <v>Budget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A278" t="str">
            <v>CF_PREF_ISSUE_EXP_EFIN</v>
          </cell>
          <cell r="B278" t="str">
            <v>GAS_PIPES</v>
          </cell>
          <cell r="C278">
            <v>0</v>
          </cell>
          <cell r="D278">
            <v>0</v>
          </cell>
          <cell r="E278" t="str">
            <v>CF_PREF_ISSUE_EXP_EFIN_Type_13</v>
          </cell>
          <cell r="F278" t="str">
            <v>Embedded Finance 08/09/1999 4:26:00</v>
          </cell>
          <cell r="G278" t="str">
            <v>Budget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A279" t="str">
            <v>CF_PREF_ISSUE_EXP_EFIN</v>
          </cell>
          <cell r="B279" t="str">
            <v>TRANSMISSION</v>
          </cell>
          <cell r="C279">
            <v>0</v>
          </cell>
          <cell r="D279">
            <v>0</v>
          </cell>
          <cell r="E279" t="str">
            <v>CF_PREF_ISSUE_EXP_EFIN_Type_11</v>
          </cell>
          <cell r="F279" t="str">
            <v>Embedded Finance 08/09/1999 4:26:00</v>
          </cell>
          <cell r="G279" t="str">
            <v>Budget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A280" t="str">
            <v>CF_PREF_ISSUE_EXP_EFIN</v>
          </cell>
          <cell r="B280" t="str">
            <v>TRANSMISSION</v>
          </cell>
          <cell r="C280">
            <v>0</v>
          </cell>
          <cell r="D280">
            <v>0</v>
          </cell>
          <cell r="E280" t="str">
            <v>CF_PREF_ISSUE_EXP_EFIN_Type_12</v>
          </cell>
          <cell r="F280" t="str">
            <v>Embedded Finance 08/09/1999 4:26:00</v>
          </cell>
          <cell r="G280" t="str">
            <v>Budget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A281" t="str">
            <v>CF_PREF_ISSUE_EXP_EFIN</v>
          </cell>
          <cell r="B281" t="str">
            <v>TRANSMISSION</v>
          </cell>
          <cell r="C281">
            <v>0</v>
          </cell>
          <cell r="D281">
            <v>0</v>
          </cell>
          <cell r="E281" t="str">
            <v>CF_PREF_ISSUE_EXP_EFIN_Type_13</v>
          </cell>
          <cell r="F281" t="str">
            <v>Embedded Finance 08/09/1999 4:26:00</v>
          </cell>
          <cell r="G281" t="str">
            <v>Budget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A282" t="str">
            <v>CF_PREF_ISSUED_EFIN</v>
          </cell>
          <cell r="B282" t="str">
            <v>ELEC_DISTRIBUTION</v>
          </cell>
          <cell r="C282">
            <v>0</v>
          </cell>
          <cell r="D282">
            <v>0</v>
          </cell>
          <cell r="E282" t="str">
            <v>CF_PREF_ISSUED_EFIN_Type_11</v>
          </cell>
          <cell r="F282" t="str">
            <v>Embedded Finance 08/09/1999 4:26:00</v>
          </cell>
          <cell r="G282" t="str">
            <v>Budget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A283" t="str">
            <v>CF_PREF_ISSUED_EFIN</v>
          </cell>
          <cell r="B283" t="str">
            <v>GAS_PIPES</v>
          </cell>
          <cell r="C283">
            <v>0</v>
          </cell>
          <cell r="D283">
            <v>0</v>
          </cell>
          <cell r="E283" t="str">
            <v>CF_PREF_ISSUED_EFIN_Type_11</v>
          </cell>
          <cell r="F283" t="str">
            <v>Embedded Finance 08/09/1999 4:26:00</v>
          </cell>
          <cell r="G283" t="str">
            <v>Budget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A284" t="str">
            <v>CF_PREF_ISSUED_EFIN</v>
          </cell>
          <cell r="B284" t="str">
            <v>TRANSMISSION</v>
          </cell>
          <cell r="C284">
            <v>0</v>
          </cell>
          <cell r="D284">
            <v>0</v>
          </cell>
          <cell r="E284" t="str">
            <v>CF_PREF_ISSUED_EFIN_Type_11</v>
          </cell>
          <cell r="F284" t="str">
            <v>Embedded Finance 08/09/1999 4:26:00</v>
          </cell>
          <cell r="G284" t="str">
            <v>Budget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A285" t="str">
            <v>CF_PREF_RETIRE_EFIN</v>
          </cell>
          <cell r="B285" t="str">
            <v>ELEC_DISTRIBUTION</v>
          </cell>
          <cell r="C285">
            <v>0</v>
          </cell>
          <cell r="D285">
            <v>0</v>
          </cell>
          <cell r="E285" t="str">
            <v>CF_PREF_RETIRE_EFIN_Type_11</v>
          </cell>
          <cell r="F285" t="str">
            <v>Embedded Finance 08/09/1999 4:26:00</v>
          </cell>
          <cell r="G285" t="str">
            <v>Budget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102432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A286" t="str">
            <v>CF_PREF_RETIRE_EFIN</v>
          </cell>
          <cell r="B286" t="str">
            <v>GAS_PIPES</v>
          </cell>
          <cell r="C286">
            <v>0</v>
          </cell>
          <cell r="D286">
            <v>0</v>
          </cell>
          <cell r="E286" t="str">
            <v>CF_PREF_RETIRE_EFIN_Type_11</v>
          </cell>
          <cell r="F286" t="str">
            <v>Embedded Finance 08/09/1999 4:26:00</v>
          </cell>
          <cell r="G286" t="str">
            <v>Budget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102432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A287" t="str">
            <v>CF_PREF_RETIRE_EFIN</v>
          </cell>
          <cell r="B287" t="str">
            <v>TRANSMISSION</v>
          </cell>
          <cell r="C287">
            <v>0</v>
          </cell>
          <cell r="D287">
            <v>0</v>
          </cell>
          <cell r="E287" t="str">
            <v>CF_PREF_RETIRE_EFIN_Type_11</v>
          </cell>
          <cell r="F287" t="str">
            <v>Embedded Finance 08/09/1999 4:26:00</v>
          </cell>
          <cell r="G287" t="str">
            <v>Budget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25608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A288" t="str">
            <v>IS_LOSS_REACQ_DEBT</v>
          </cell>
          <cell r="B288" t="str">
            <v>ELEC_DISTRIBUTION</v>
          </cell>
          <cell r="C288">
            <v>0</v>
          </cell>
          <cell r="D288">
            <v>0</v>
          </cell>
          <cell r="E288" t="str">
            <v>IS_LOSS_REACQ_DEBT</v>
          </cell>
          <cell r="F288" t="str">
            <v>Embedded Finance 08/09/1999 4:26:00</v>
          </cell>
          <cell r="G288" t="str">
            <v>Budget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322</v>
          </cell>
          <cell r="P288">
            <v>322</v>
          </cell>
          <cell r="Q288">
            <v>322</v>
          </cell>
          <cell r="R288">
            <v>322</v>
          </cell>
          <cell r="S288">
            <v>322</v>
          </cell>
          <cell r="T288">
            <v>322</v>
          </cell>
          <cell r="U288">
            <v>322</v>
          </cell>
          <cell r="V288">
            <v>322</v>
          </cell>
          <cell r="W288">
            <v>322</v>
          </cell>
          <cell r="X288">
            <v>322</v>
          </cell>
          <cell r="Y288">
            <v>322</v>
          </cell>
          <cell r="Z288">
            <v>322</v>
          </cell>
          <cell r="AA288">
            <v>322</v>
          </cell>
          <cell r="AB288">
            <v>322</v>
          </cell>
          <cell r="AC288">
            <v>322</v>
          </cell>
          <cell r="AD288">
            <v>322</v>
          </cell>
          <cell r="AE288">
            <v>292</v>
          </cell>
          <cell r="AF288">
            <v>234</v>
          </cell>
          <cell r="AG288">
            <v>234</v>
          </cell>
          <cell r="AH288">
            <v>234</v>
          </cell>
          <cell r="AI288">
            <v>234</v>
          </cell>
          <cell r="AJ288">
            <v>234</v>
          </cell>
          <cell r="AK288">
            <v>234</v>
          </cell>
          <cell r="AL288">
            <v>234</v>
          </cell>
          <cell r="AM288">
            <v>234</v>
          </cell>
          <cell r="AN288">
            <v>234</v>
          </cell>
          <cell r="AO288">
            <v>234</v>
          </cell>
          <cell r="AP288">
            <v>234</v>
          </cell>
          <cell r="AQ288">
            <v>234</v>
          </cell>
          <cell r="AR288">
            <v>234</v>
          </cell>
          <cell r="AS288">
            <v>234</v>
          </cell>
          <cell r="AT288">
            <v>234</v>
          </cell>
          <cell r="AU288">
            <v>234</v>
          </cell>
          <cell r="AV288">
            <v>234</v>
          </cell>
          <cell r="AW288">
            <v>205</v>
          </cell>
          <cell r="AX288">
            <v>205</v>
          </cell>
          <cell r="AY288">
            <v>2095</v>
          </cell>
          <cell r="AZ288">
            <v>1884</v>
          </cell>
          <cell r="BA288">
            <v>1368</v>
          </cell>
          <cell r="BB288">
            <v>1140</v>
          </cell>
          <cell r="BC288">
            <v>1137</v>
          </cell>
          <cell r="BD288">
            <v>816</v>
          </cell>
          <cell r="BE288">
            <v>816</v>
          </cell>
          <cell r="BF288">
            <v>816</v>
          </cell>
          <cell r="BG288">
            <v>816</v>
          </cell>
          <cell r="BH288">
            <v>816</v>
          </cell>
          <cell r="BI288">
            <v>802</v>
          </cell>
          <cell r="BJ288">
            <v>792</v>
          </cell>
          <cell r="BK288">
            <v>792</v>
          </cell>
          <cell r="BL288">
            <v>792</v>
          </cell>
          <cell r="BM288">
            <v>552</v>
          </cell>
        </row>
        <row r="289">
          <cell r="A289" t="str">
            <v>IS_LOSS_REACQ_DEBT</v>
          </cell>
          <cell r="B289" t="str">
            <v>ELEC_INTERCOMPANY</v>
          </cell>
          <cell r="C289">
            <v>0</v>
          </cell>
          <cell r="D289">
            <v>0</v>
          </cell>
          <cell r="E289" t="str">
            <v>IS_LOSS_REACQ_DEBT</v>
          </cell>
          <cell r="F289" t="str">
            <v>Embedded Finance 08/09/1999 4:26:00</v>
          </cell>
          <cell r="G289" t="str">
            <v>Budget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299</v>
          </cell>
          <cell r="P289">
            <v>299</v>
          </cell>
          <cell r="Q289">
            <v>299</v>
          </cell>
          <cell r="R289">
            <v>299</v>
          </cell>
          <cell r="S289">
            <v>299</v>
          </cell>
          <cell r="T289">
            <v>299</v>
          </cell>
          <cell r="U289">
            <v>299</v>
          </cell>
          <cell r="V289">
            <v>299</v>
          </cell>
          <cell r="W289">
            <v>299</v>
          </cell>
          <cell r="X289">
            <v>299</v>
          </cell>
          <cell r="Y289">
            <v>299</v>
          </cell>
          <cell r="Z289">
            <v>299</v>
          </cell>
          <cell r="AA289">
            <v>299</v>
          </cell>
          <cell r="AB289">
            <v>299</v>
          </cell>
          <cell r="AC289">
            <v>299</v>
          </cell>
          <cell r="AD289">
            <v>299</v>
          </cell>
          <cell r="AE289">
            <v>271</v>
          </cell>
          <cell r="AF289">
            <v>217</v>
          </cell>
          <cell r="AG289">
            <v>217</v>
          </cell>
          <cell r="AH289">
            <v>217</v>
          </cell>
          <cell r="AI289">
            <v>217</v>
          </cell>
          <cell r="AJ289">
            <v>217</v>
          </cell>
          <cell r="AK289">
            <v>217</v>
          </cell>
          <cell r="AL289">
            <v>217</v>
          </cell>
          <cell r="AM289">
            <v>217</v>
          </cell>
          <cell r="AN289">
            <v>217</v>
          </cell>
          <cell r="AO289">
            <v>217</v>
          </cell>
          <cell r="AP289">
            <v>217</v>
          </cell>
          <cell r="AQ289">
            <v>217</v>
          </cell>
          <cell r="AR289">
            <v>217</v>
          </cell>
          <cell r="AS289">
            <v>217</v>
          </cell>
          <cell r="AT289">
            <v>217</v>
          </cell>
          <cell r="AU289">
            <v>217</v>
          </cell>
          <cell r="AV289">
            <v>217</v>
          </cell>
          <cell r="AW289">
            <v>191</v>
          </cell>
          <cell r="AX289">
            <v>191</v>
          </cell>
          <cell r="AY289">
            <v>1944</v>
          </cell>
          <cell r="AZ289">
            <v>1754</v>
          </cell>
          <cell r="BA289">
            <v>1280</v>
          </cell>
          <cell r="BB289">
            <v>1068</v>
          </cell>
          <cell r="BC289">
            <v>1065</v>
          </cell>
          <cell r="BD289">
            <v>756</v>
          </cell>
          <cell r="BE289">
            <v>756</v>
          </cell>
          <cell r="BF289">
            <v>756</v>
          </cell>
          <cell r="BG289">
            <v>756</v>
          </cell>
          <cell r="BH289">
            <v>756</v>
          </cell>
          <cell r="BI289">
            <v>746</v>
          </cell>
          <cell r="BJ289">
            <v>744</v>
          </cell>
          <cell r="BK289">
            <v>744</v>
          </cell>
          <cell r="BL289">
            <v>743</v>
          </cell>
          <cell r="BM289">
            <v>516</v>
          </cell>
        </row>
        <row r="290">
          <cell r="A290" t="str">
            <v>IS_LOSS_REACQ_DEBT</v>
          </cell>
          <cell r="B290" t="str">
            <v>FOSSIL</v>
          </cell>
          <cell r="C290">
            <v>0</v>
          </cell>
          <cell r="D290">
            <v>0</v>
          </cell>
          <cell r="E290" t="str">
            <v>IS_LOSS_REACQ_DEBT</v>
          </cell>
          <cell r="F290" t="str">
            <v>Embedded Finance 08/09/1999 4:26:00</v>
          </cell>
          <cell r="G290" t="str">
            <v>Budget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251</v>
          </cell>
          <cell r="P290">
            <v>251</v>
          </cell>
          <cell r="Q290">
            <v>251</v>
          </cell>
          <cell r="R290">
            <v>251</v>
          </cell>
          <cell r="S290">
            <v>251</v>
          </cell>
          <cell r="T290">
            <v>251</v>
          </cell>
          <cell r="U290">
            <v>251</v>
          </cell>
          <cell r="V290">
            <v>251</v>
          </cell>
          <cell r="W290">
            <v>251</v>
          </cell>
          <cell r="X290">
            <v>251</v>
          </cell>
          <cell r="Y290">
            <v>251</v>
          </cell>
          <cell r="Z290">
            <v>251</v>
          </cell>
          <cell r="AA290">
            <v>251</v>
          </cell>
          <cell r="AB290">
            <v>251</v>
          </cell>
          <cell r="AC290">
            <v>251</v>
          </cell>
          <cell r="AD290">
            <v>251</v>
          </cell>
          <cell r="AE290">
            <v>227</v>
          </cell>
          <cell r="AF290">
            <v>182</v>
          </cell>
          <cell r="AG290">
            <v>182</v>
          </cell>
          <cell r="AH290">
            <v>182</v>
          </cell>
          <cell r="AI290">
            <v>182</v>
          </cell>
          <cell r="AJ290">
            <v>182</v>
          </cell>
          <cell r="AK290">
            <v>182</v>
          </cell>
          <cell r="AL290">
            <v>182</v>
          </cell>
          <cell r="AM290">
            <v>182</v>
          </cell>
          <cell r="AN290">
            <v>182</v>
          </cell>
          <cell r="AO290">
            <v>182</v>
          </cell>
          <cell r="AP290">
            <v>182</v>
          </cell>
          <cell r="AQ290">
            <v>182</v>
          </cell>
          <cell r="AR290">
            <v>182</v>
          </cell>
          <cell r="AS290">
            <v>182</v>
          </cell>
          <cell r="AT290">
            <v>182</v>
          </cell>
          <cell r="AU290">
            <v>182</v>
          </cell>
          <cell r="AV290">
            <v>182</v>
          </cell>
          <cell r="AW290">
            <v>160</v>
          </cell>
          <cell r="AX290">
            <v>160</v>
          </cell>
          <cell r="AY290">
            <v>1630</v>
          </cell>
          <cell r="AZ290">
            <v>1468</v>
          </cell>
          <cell r="BA290">
            <v>1068</v>
          </cell>
          <cell r="BB290">
            <v>888</v>
          </cell>
          <cell r="BC290">
            <v>886</v>
          </cell>
          <cell r="BD290">
            <v>636</v>
          </cell>
          <cell r="BE290">
            <v>636</v>
          </cell>
          <cell r="BF290">
            <v>636</v>
          </cell>
          <cell r="BG290">
            <v>636</v>
          </cell>
          <cell r="BH290">
            <v>636</v>
          </cell>
          <cell r="BI290">
            <v>626</v>
          </cell>
          <cell r="BJ290">
            <v>624</v>
          </cell>
          <cell r="BK290">
            <v>624</v>
          </cell>
          <cell r="BL290">
            <v>623</v>
          </cell>
          <cell r="BM290">
            <v>432</v>
          </cell>
        </row>
        <row r="291">
          <cell r="A291" t="str">
            <v>IS_LOSS_REACQ_DEBT</v>
          </cell>
          <cell r="B291" t="str">
            <v>GAS_PIPES</v>
          </cell>
          <cell r="C291">
            <v>0</v>
          </cell>
          <cell r="D291">
            <v>0</v>
          </cell>
          <cell r="E291" t="str">
            <v>IS_LOSS_REACQ_DEBT</v>
          </cell>
          <cell r="F291" t="str">
            <v>Embedded Finance 08/09/1999 4:26:00</v>
          </cell>
          <cell r="G291" t="str">
            <v>Budget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283</v>
          </cell>
          <cell r="P291">
            <v>283</v>
          </cell>
          <cell r="Q291">
            <v>283</v>
          </cell>
          <cell r="R291">
            <v>283</v>
          </cell>
          <cell r="S291">
            <v>283</v>
          </cell>
          <cell r="T291">
            <v>283</v>
          </cell>
          <cell r="U291">
            <v>283</v>
          </cell>
          <cell r="V291">
            <v>283</v>
          </cell>
          <cell r="W291">
            <v>283</v>
          </cell>
          <cell r="X291">
            <v>283</v>
          </cell>
          <cell r="Y291">
            <v>283</v>
          </cell>
          <cell r="Z291">
            <v>283</v>
          </cell>
          <cell r="AA291">
            <v>283</v>
          </cell>
          <cell r="AB291">
            <v>283</v>
          </cell>
          <cell r="AC291">
            <v>283</v>
          </cell>
          <cell r="AD291">
            <v>283</v>
          </cell>
          <cell r="AE291">
            <v>257</v>
          </cell>
          <cell r="AF291">
            <v>205</v>
          </cell>
          <cell r="AG291">
            <v>205</v>
          </cell>
          <cell r="AH291">
            <v>205</v>
          </cell>
          <cell r="AI291">
            <v>205</v>
          </cell>
          <cell r="AJ291">
            <v>205</v>
          </cell>
          <cell r="AK291">
            <v>205</v>
          </cell>
          <cell r="AL291">
            <v>205</v>
          </cell>
          <cell r="AM291">
            <v>205</v>
          </cell>
          <cell r="AN291">
            <v>205</v>
          </cell>
          <cell r="AO291">
            <v>205</v>
          </cell>
          <cell r="AP291">
            <v>205</v>
          </cell>
          <cell r="AQ291">
            <v>205</v>
          </cell>
          <cell r="AR291">
            <v>205</v>
          </cell>
          <cell r="AS291">
            <v>205</v>
          </cell>
          <cell r="AT291">
            <v>205</v>
          </cell>
          <cell r="AU291">
            <v>205</v>
          </cell>
          <cell r="AV291">
            <v>205</v>
          </cell>
          <cell r="AW291">
            <v>180</v>
          </cell>
          <cell r="AX291">
            <v>180</v>
          </cell>
          <cell r="AY291">
            <v>1836</v>
          </cell>
          <cell r="AZ291">
            <v>1658</v>
          </cell>
          <cell r="BA291">
            <v>1208</v>
          </cell>
          <cell r="BB291">
            <v>1008</v>
          </cell>
          <cell r="BC291">
            <v>1005</v>
          </cell>
          <cell r="BD291">
            <v>720</v>
          </cell>
          <cell r="BE291">
            <v>720</v>
          </cell>
          <cell r="BF291">
            <v>720</v>
          </cell>
          <cell r="BG291">
            <v>720</v>
          </cell>
          <cell r="BH291">
            <v>720</v>
          </cell>
          <cell r="BI291">
            <v>706</v>
          </cell>
          <cell r="BJ291">
            <v>696</v>
          </cell>
          <cell r="BK291">
            <v>696</v>
          </cell>
          <cell r="BL291">
            <v>696</v>
          </cell>
          <cell r="BM291">
            <v>492</v>
          </cell>
        </row>
        <row r="292">
          <cell r="A292" t="str">
            <v>IS_LOSS_REACQ_DEBT</v>
          </cell>
          <cell r="B292" t="str">
            <v>NUCLEAR</v>
          </cell>
          <cell r="C292">
            <v>0</v>
          </cell>
          <cell r="D292">
            <v>0</v>
          </cell>
          <cell r="E292" t="str">
            <v>IS_LOSS_REACQ_DEBT</v>
          </cell>
          <cell r="F292" t="str">
            <v>Embedded Finance 08/09/1999 4:26:00</v>
          </cell>
          <cell r="G292" t="str">
            <v>Budget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76</v>
          </cell>
          <cell r="P292">
            <v>76</v>
          </cell>
          <cell r="Q292">
            <v>76</v>
          </cell>
          <cell r="R292">
            <v>76</v>
          </cell>
          <cell r="S292">
            <v>76</v>
          </cell>
          <cell r="T292">
            <v>76</v>
          </cell>
          <cell r="U292">
            <v>76</v>
          </cell>
          <cell r="V292">
            <v>76</v>
          </cell>
          <cell r="W292">
            <v>76</v>
          </cell>
          <cell r="X292">
            <v>76</v>
          </cell>
          <cell r="Y292">
            <v>76</v>
          </cell>
          <cell r="Z292">
            <v>76</v>
          </cell>
          <cell r="AA292">
            <v>76</v>
          </cell>
          <cell r="AB292">
            <v>76</v>
          </cell>
          <cell r="AC292">
            <v>76</v>
          </cell>
          <cell r="AD292">
            <v>76</v>
          </cell>
          <cell r="AE292">
            <v>69</v>
          </cell>
          <cell r="AF292">
            <v>55</v>
          </cell>
          <cell r="AG292">
            <v>55</v>
          </cell>
          <cell r="AH292">
            <v>55</v>
          </cell>
          <cell r="AI292">
            <v>55</v>
          </cell>
          <cell r="AJ292">
            <v>55</v>
          </cell>
          <cell r="AK292">
            <v>55</v>
          </cell>
          <cell r="AL292">
            <v>55</v>
          </cell>
          <cell r="AM292">
            <v>55</v>
          </cell>
          <cell r="AN292">
            <v>55</v>
          </cell>
          <cell r="AO292">
            <v>55</v>
          </cell>
          <cell r="AP292">
            <v>55</v>
          </cell>
          <cell r="AQ292">
            <v>55</v>
          </cell>
          <cell r="AR292">
            <v>55</v>
          </cell>
          <cell r="AS292">
            <v>55</v>
          </cell>
          <cell r="AT292">
            <v>55</v>
          </cell>
          <cell r="AU292">
            <v>55</v>
          </cell>
          <cell r="AV292">
            <v>55</v>
          </cell>
          <cell r="AW292">
            <v>48</v>
          </cell>
          <cell r="AX292">
            <v>48</v>
          </cell>
          <cell r="AY292">
            <v>489</v>
          </cell>
          <cell r="AZ292">
            <v>447</v>
          </cell>
          <cell r="BA292">
            <v>328</v>
          </cell>
          <cell r="BB292">
            <v>276</v>
          </cell>
          <cell r="BC292">
            <v>275</v>
          </cell>
          <cell r="BD292">
            <v>192</v>
          </cell>
          <cell r="BE292">
            <v>192</v>
          </cell>
          <cell r="BF292">
            <v>192</v>
          </cell>
          <cell r="BG292">
            <v>192</v>
          </cell>
          <cell r="BH292">
            <v>192</v>
          </cell>
          <cell r="BI292">
            <v>192</v>
          </cell>
          <cell r="BJ292">
            <v>192</v>
          </cell>
          <cell r="BK292">
            <v>192</v>
          </cell>
          <cell r="BL292">
            <v>192</v>
          </cell>
          <cell r="BM292">
            <v>132</v>
          </cell>
        </row>
        <row r="293">
          <cell r="A293" t="str">
            <v>IS_LOSS_REACQ_DEBT</v>
          </cell>
          <cell r="B293" t="str">
            <v>PSCRC</v>
          </cell>
          <cell r="C293">
            <v>0</v>
          </cell>
          <cell r="D293">
            <v>0</v>
          </cell>
          <cell r="E293" t="str">
            <v>IS_LOSS_REACQ_DEBT</v>
          </cell>
          <cell r="F293" t="str">
            <v>Embedded Finance 08/09/1999 4:26:00</v>
          </cell>
          <cell r="G293" t="str">
            <v>Budget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A294" t="str">
            <v>IS_LOSS_REACQ_DEBT</v>
          </cell>
          <cell r="B294" t="str">
            <v>REPAIR_SERVICE</v>
          </cell>
          <cell r="C294">
            <v>0</v>
          </cell>
          <cell r="D294">
            <v>0</v>
          </cell>
          <cell r="E294" t="str">
            <v>IS_LOSS_REACQ_DEBT</v>
          </cell>
          <cell r="F294" t="str">
            <v>Embedded Finance 08/09/1999 4:26:00</v>
          </cell>
          <cell r="G294" t="str">
            <v>Budget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A295" t="str">
            <v>IS_LOSS_REACQ_DEBT</v>
          </cell>
          <cell r="B295" t="str">
            <v>Securitization</v>
          </cell>
          <cell r="C295">
            <v>0</v>
          </cell>
          <cell r="D295">
            <v>0</v>
          </cell>
          <cell r="E295" t="str">
            <v>IS_LOSS_REACQ_DEBT</v>
          </cell>
          <cell r="F295" t="str">
            <v>Embedded Finance 08/09/1999 4:26:00</v>
          </cell>
          <cell r="G295" t="str">
            <v>Budget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A296" t="str">
            <v>IS_LOSS_REACQ_DEBT</v>
          </cell>
          <cell r="B296" t="str">
            <v>SERVICE_TARIFF</v>
          </cell>
          <cell r="C296">
            <v>0</v>
          </cell>
          <cell r="D296">
            <v>0</v>
          </cell>
          <cell r="E296" t="str">
            <v>IS_LOSS_REACQ_DEBT</v>
          </cell>
          <cell r="F296" t="str">
            <v>Embedded Finance 08/09/1999 4:26:00</v>
          </cell>
          <cell r="G296" t="str">
            <v>Budget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4</v>
          </cell>
          <cell r="P296">
            <v>4</v>
          </cell>
          <cell r="Q296">
            <v>4</v>
          </cell>
          <cell r="R296">
            <v>4</v>
          </cell>
          <cell r="S296">
            <v>4</v>
          </cell>
          <cell r="T296">
            <v>4</v>
          </cell>
          <cell r="U296">
            <v>4</v>
          </cell>
          <cell r="V296">
            <v>4</v>
          </cell>
          <cell r="W296">
            <v>4</v>
          </cell>
          <cell r="X296">
            <v>4</v>
          </cell>
          <cell r="Y296">
            <v>4</v>
          </cell>
          <cell r="Z296">
            <v>4</v>
          </cell>
          <cell r="AA296">
            <v>4</v>
          </cell>
          <cell r="AB296">
            <v>4</v>
          </cell>
          <cell r="AC296">
            <v>4</v>
          </cell>
          <cell r="AD296">
            <v>4</v>
          </cell>
          <cell r="AE296">
            <v>4</v>
          </cell>
          <cell r="AF296">
            <v>3</v>
          </cell>
          <cell r="AG296">
            <v>3</v>
          </cell>
          <cell r="AH296">
            <v>3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3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3</v>
          </cell>
          <cell r="AS296">
            <v>3</v>
          </cell>
          <cell r="AT296">
            <v>3</v>
          </cell>
          <cell r="AU296">
            <v>3</v>
          </cell>
          <cell r="AV296">
            <v>3</v>
          </cell>
          <cell r="AW296">
            <v>3</v>
          </cell>
          <cell r="AX296">
            <v>3</v>
          </cell>
          <cell r="AY296">
            <v>24</v>
          </cell>
          <cell r="AZ296">
            <v>24</v>
          </cell>
          <cell r="BA296">
            <v>16</v>
          </cell>
          <cell r="BB296">
            <v>12</v>
          </cell>
          <cell r="BC296">
            <v>12</v>
          </cell>
          <cell r="BD296">
            <v>12</v>
          </cell>
          <cell r="BE296">
            <v>12</v>
          </cell>
          <cell r="BF296">
            <v>12</v>
          </cell>
          <cell r="BG296">
            <v>12</v>
          </cell>
          <cell r="BH296">
            <v>12</v>
          </cell>
          <cell r="BI296">
            <v>12</v>
          </cell>
          <cell r="BJ296">
            <v>12</v>
          </cell>
          <cell r="BK296">
            <v>12</v>
          </cell>
          <cell r="BL296">
            <v>12</v>
          </cell>
          <cell r="BM296">
            <v>12</v>
          </cell>
        </row>
        <row r="297">
          <cell r="A297" t="str">
            <v>IS_LOSS_REACQ_DEBT</v>
          </cell>
          <cell r="B297" t="str">
            <v>TRANSMISSION</v>
          </cell>
          <cell r="C297">
            <v>0</v>
          </cell>
          <cell r="D297">
            <v>0</v>
          </cell>
          <cell r="E297" t="str">
            <v>IS_LOSS_REACQ_DEBT</v>
          </cell>
          <cell r="F297" t="str">
            <v>Embedded Finance 08/09/1999 4:26:00</v>
          </cell>
          <cell r="G297" t="str">
            <v>Budget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106</v>
          </cell>
          <cell r="P297">
            <v>106</v>
          </cell>
          <cell r="Q297">
            <v>106</v>
          </cell>
          <cell r="R297">
            <v>106</v>
          </cell>
          <cell r="S297">
            <v>106</v>
          </cell>
          <cell r="T297">
            <v>106</v>
          </cell>
          <cell r="U297">
            <v>106</v>
          </cell>
          <cell r="V297">
            <v>106</v>
          </cell>
          <cell r="W297">
            <v>106</v>
          </cell>
          <cell r="X297">
            <v>106</v>
          </cell>
          <cell r="Y297">
            <v>106</v>
          </cell>
          <cell r="Z297">
            <v>106</v>
          </cell>
          <cell r="AA297">
            <v>106</v>
          </cell>
          <cell r="AB297">
            <v>106</v>
          </cell>
          <cell r="AC297">
            <v>106</v>
          </cell>
          <cell r="AD297">
            <v>106</v>
          </cell>
          <cell r="AE297">
            <v>96</v>
          </cell>
          <cell r="AF297">
            <v>77</v>
          </cell>
          <cell r="AG297">
            <v>77</v>
          </cell>
          <cell r="AH297">
            <v>77</v>
          </cell>
          <cell r="AI297">
            <v>77</v>
          </cell>
          <cell r="AJ297">
            <v>77</v>
          </cell>
          <cell r="AK297">
            <v>77</v>
          </cell>
          <cell r="AL297">
            <v>77</v>
          </cell>
          <cell r="AM297">
            <v>77</v>
          </cell>
          <cell r="AN297">
            <v>77</v>
          </cell>
          <cell r="AO297">
            <v>77</v>
          </cell>
          <cell r="AP297">
            <v>77</v>
          </cell>
          <cell r="AQ297">
            <v>77</v>
          </cell>
          <cell r="AR297">
            <v>77</v>
          </cell>
          <cell r="AS297">
            <v>77</v>
          </cell>
          <cell r="AT297">
            <v>77</v>
          </cell>
          <cell r="AU297">
            <v>77</v>
          </cell>
          <cell r="AV297">
            <v>77</v>
          </cell>
          <cell r="AW297">
            <v>67</v>
          </cell>
          <cell r="AX297">
            <v>67</v>
          </cell>
          <cell r="AY297">
            <v>688</v>
          </cell>
          <cell r="AZ297">
            <v>620</v>
          </cell>
          <cell r="BA297">
            <v>448</v>
          </cell>
          <cell r="BB297">
            <v>372</v>
          </cell>
          <cell r="BC297">
            <v>371</v>
          </cell>
          <cell r="BD297">
            <v>264</v>
          </cell>
          <cell r="BE297">
            <v>264</v>
          </cell>
          <cell r="BF297">
            <v>264</v>
          </cell>
          <cell r="BG297">
            <v>264</v>
          </cell>
          <cell r="BH297">
            <v>264</v>
          </cell>
          <cell r="BI297">
            <v>264</v>
          </cell>
          <cell r="BJ297">
            <v>264</v>
          </cell>
          <cell r="BK297">
            <v>264</v>
          </cell>
          <cell r="BL297">
            <v>264</v>
          </cell>
          <cell r="BM297">
            <v>180</v>
          </cell>
        </row>
        <row r="298">
          <cell r="A298" t="str">
            <v>IS_LTD_DISC_AMORT_EFIN</v>
          </cell>
          <cell r="B298" t="str">
            <v>ELEC_DISTRIBUTION</v>
          </cell>
          <cell r="C298">
            <v>0</v>
          </cell>
          <cell r="D298">
            <v>0</v>
          </cell>
          <cell r="E298" t="str">
            <v>IS_LTD_DISC_AMORT_EFIN_Type_01</v>
          </cell>
          <cell r="F298" t="str">
            <v>Embedded Finance 08/09/1999 4:26:00</v>
          </cell>
          <cell r="G298" t="str">
            <v>Budget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50</v>
          </cell>
          <cell r="P298">
            <v>50</v>
          </cell>
          <cell r="Q298">
            <v>50</v>
          </cell>
          <cell r="R298">
            <v>50</v>
          </cell>
          <cell r="S298">
            <v>97</v>
          </cell>
          <cell r="T298">
            <v>49</v>
          </cell>
          <cell r="U298">
            <v>49</v>
          </cell>
          <cell r="V298">
            <v>49</v>
          </cell>
          <cell r="W298">
            <v>49</v>
          </cell>
          <cell r="X298">
            <v>49</v>
          </cell>
          <cell r="Y298">
            <v>49</v>
          </cell>
          <cell r="Z298">
            <v>49</v>
          </cell>
          <cell r="AA298">
            <v>49</v>
          </cell>
          <cell r="AB298">
            <v>48</v>
          </cell>
          <cell r="AC298">
            <v>48</v>
          </cell>
          <cell r="AD298">
            <v>48</v>
          </cell>
          <cell r="AE298">
            <v>36</v>
          </cell>
          <cell r="AF298">
            <v>35</v>
          </cell>
          <cell r="AG298">
            <v>35</v>
          </cell>
          <cell r="AH298">
            <v>35</v>
          </cell>
          <cell r="AI298">
            <v>35</v>
          </cell>
          <cell r="AJ298">
            <v>35</v>
          </cell>
          <cell r="AK298">
            <v>35</v>
          </cell>
          <cell r="AL298">
            <v>35</v>
          </cell>
          <cell r="AM298">
            <v>35</v>
          </cell>
          <cell r="AN298">
            <v>35</v>
          </cell>
          <cell r="AO298">
            <v>35</v>
          </cell>
          <cell r="AP298">
            <v>35</v>
          </cell>
          <cell r="AQ298">
            <v>35</v>
          </cell>
          <cell r="AR298">
            <v>35</v>
          </cell>
          <cell r="AS298">
            <v>35</v>
          </cell>
          <cell r="AT298">
            <v>35</v>
          </cell>
          <cell r="AU298">
            <v>35</v>
          </cell>
          <cell r="AV298">
            <v>35</v>
          </cell>
          <cell r="AW298">
            <v>34</v>
          </cell>
          <cell r="AX298">
            <v>34</v>
          </cell>
          <cell r="AY298">
            <v>353</v>
          </cell>
          <cell r="AZ298">
            <v>238</v>
          </cell>
          <cell r="BA298">
            <v>172</v>
          </cell>
          <cell r="BB298">
            <v>144</v>
          </cell>
          <cell r="BC298">
            <v>94</v>
          </cell>
          <cell r="BD298">
            <v>48</v>
          </cell>
          <cell r="BE298">
            <v>48</v>
          </cell>
          <cell r="BF298">
            <v>48</v>
          </cell>
          <cell r="BG298">
            <v>48</v>
          </cell>
          <cell r="BH298">
            <v>48</v>
          </cell>
          <cell r="BI298">
            <v>48</v>
          </cell>
          <cell r="BJ298">
            <v>48</v>
          </cell>
          <cell r="BK298">
            <v>18</v>
          </cell>
          <cell r="BL298">
            <v>12</v>
          </cell>
          <cell r="BM298">
            <v>-24</v>
          </cell>
        </row>
        <row r="299">
          <cell r="A299" t="str">
            <v>IS_LTD_DISC_AMORT_EFIN</v>
          </cell>
          <cell r="B299" t="str">
            <v>ELEC_DISTRIBUTION</v>
          </cell>
          <cell r="C299">
            <v>0</v>
          </cell>
          <cell r="D299">
            <v>0</v>
          </cell>
          <cell r="E299" t="str">
            <v>IS_LTD_DISC_AMORT_EFIN_Type_02</v>
          </cell>
          <cell r="F299" t="str">
            <v>Embedded Finance 08/09/1999 4:26:00</v>
          </cell>
          <cell r="G299" t="str">
            <v>Budget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6</v>
          </cell>
          <cell r="P299">
            <v>6</v>
          </cell>
          <cell r="Q299">
            <v>6</v>
          </cell>
          <cell r="R299">
            <v>6</v>
          </cell>
          <cell r="S299">
            <v>6</v>
          </cell>
          <cell r="T299">
            <v>6</v>
          </cell>
          <cell r="U299">
            <v>6</v>
          </cell>
          <cell r="V299">
            <v>6</v>
          </cell>
          <cell r="W299">
            <v>6</v>
          </cell>
          <cell r="X299">
            <v>6</v>
          </cell>
          <cell r="Y299">
            <v>6</v>
          </cell>
          <cell r="Z299">
            <v>6</v>
          </cell>
          <cell r="AA299">
            <v>6</v>
          </cell>
          <cell r="AB299">
            <v>6</v>
          </cell>
          <cell r="AC299">
            <v>6</v>
          </cell>
          <cell r="AD299">
            <v>6</v>
          </cell>
          <cell r="AE299">
            <v>6</v>
          </cell>
          <cell r="AF299">
            <v>6</v>
          </cell>
          <cell r="AG299">
            <v>6</v>
          </cell>
          <cell r="AH299">
            <v>6</v>
          </cell>
          <cell r="AI299">
            <v>6</v>
          </cell>
          <cell r="AJ299">
            <v>6</v>
          </cell>
          <cell r="AK299">
            <v>6</v>
          </cell>
          <cell r="AL299">
            <v>6</v>
          </cell>
          <cell r="AM299">
            <v>6</v>
          </cell>
          <cell r="AN299">
            <v>6</v>
          </cell>
          <cell r="AO299">
            <v>6</v>
          </cell>
          <cell r="AP299">
            <v>6</v>
          </cell>
          <cell r="AQ299">
            <v>6</v>
          </cell>
          <cell r="AR299">
            <v>6</v>
          </cell>
          <cell r="AS299">
            <v>6</v>
          </cell>
          <cell r="AT299">
            <v>6</v>
          </cell>
          <cell r="AU299">
            <v>6</v>
          </cell>
          <cell r="AV299">
            <v>6</v>
          </cell>
          <cell r="AW299">
            <v>6</v>
          </cell>
          <cell r="AX299">
            <v>6</v>
          </cell>
          <cell r="AY299">
            <v>72</v>
          </cell>
          <cell r="AZ299">
            <v>72</v>
          </cell>
          <cell r="BA299">
            <v>72</v>
          </cell>
          <cell r="BB299">
            <v>72</v>
          </cell>
          <cell r="BC299">
            <v>72</v>
          </cell>
          <cell r="BD299">
            <v>72</v>
          </cell>
          <cell r="BE299">
            <v>72</v>
          </cell>
          <cell r="BF299">
            <v>72</v>
          </cell>
          <cell r="BG299">
            <v>72</v>
          </cell>
          <cell r="BH299">
            <v>72</v>
          </cell>
          <cell r="BI299">
            <v>72</v>
          </cell>
          <cell r="BJ299">
            <v>72</v>
          </cell>
          <cell r="BK299">
            <v>72</v>
          </cell>
          <cell r="BL299">
            <v>72</v>
          </cell>
          <cell r="BM299">
            <v>72</v>
          </cell>
        </row>
        <row r="300">
          <cell r="A300" t="str">
            <v>IS_LTD_DISC_AMORT_EFIN</v>
          </cell>
          <cell r="B300" t="str">
            <v>ELEC_DISTRIBUTION</v>
          </cell>
          <cell r="C300">
            <v>0</v>
          </cell>
          <cell r="D300">
            <v>0</v>
          </cell>
          <cell r="E300" t="str">
            <v>IS_LTD_DISC_AMORT_EFIN_Type_03</v>
          </cell>
          <cell r="F300" t="str">
            <v>Embedded Finance 08/09/1999 4:26:00</v>
          </cell>
          <cell r="G300" t="str">
            <v>Budget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1</v>
          </cell>
          <cell r="AB300">
            <v>1</v>
          </cell>
          <cell r="AC300">
            <v>1</v>
          </cell>
          <cell r="AD300">
            <v>1</v>
          </cell>
          <cell r="AE300">
            <v>1</v>
          </cell>
          <cell r="AF300">
            <v>1</v>
          </cell>
          <cell r="AG300">
            <v>1</v>
          </cell>
          <cell r="AH300">
            <v>1</v>
          </cell>
          <cell r="AI300">
            <v>1</v>
          </cell>
          <cell r="AJ300">
            <v>1</v>
          </cell>
          <cell r="AK300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T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12</v>
          </cell>
          <cell r="AZ300">
            <v>12</v>
          </cell>
          <cell r="BA300">
            <v>12</v>
          </cell>
          <cell r="BB300">
            <v>12</v>
          </cell>
          <cell r="BC300">
            <v>12</v>
          </cell>
          <cell r="BD300">
            <v>12</v>
          </cell>
          <cell r="BE300">
            <v>12</v>
          </cell>
          <cell r="BF300">
            <v>4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A301" t="str">
            <v>IS_LTD_DISC_AMORT_EFIN</v>
          </cell>
          <cell r="B301" t="str">
            <v>ELEC_DISTRIBUTION</v>
          </cell>
          <cell r="C301">
            <v>0</v>
          </cell>
          <cell r="D301">
            <v>0</v>
          </cell>
          <cell r="E301" t="str">
            <v>IS_LTD_DISC_AMORT_EFIN_Type_04</v>
          </cell>
          <cell r="F301" t="str">
            <v>Embedded Finance 08/09/1999 4:26:00</v>
          </cell>
          <cell r="G301" t="str">
            <v>Budget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A302" t="str">
            <v>IS_LTD_DISC_AMORT_EFIN</v>
          </cell>
          <cell r="B302" t="str">
            <v>ELEC_INTERCOMPANY</v>
          </cell>
          <cell r="C302">
            <v>0</v>
          </cell>
          <cell r="D302">
            <v>0</v>
          </cell>
          <cell r="E302" t="str">
            <v>IS_LTD_DISC_AMORT_EFIN_Type_01</v>
          </cell>
          <cell r="F302" t="str">
            <v>Embedded Finance 08/09/1999 4:26:00</v>
          </cell>
          <cell r="G302" t="str">
            <v>Budget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46</v>
          </cell>
          <cell r="P302">
            <v>46</v>
          </cell>
          <cell r="Q302">
            <v>46</v>
          </cell>
          <cell r="R302">
            <v>46</v>
          </cell>
          <cell r="S302">
            <v>90</v>
          </cell>
          <cell r="T302">
            <v>46</v>
          </cell>
          <cell r="U302">
            <v>45</v>
          </cell>
          <cell r="V302">
            <v>45</v>
          </cell>
          <cell r="W302">
            <v>45</v>
          </cell>
          <cell r="X302">
            <v>45</v>
          </cell>
          <cell r="Y302">
            <v>45</v>
          </cell>
          <cell r="Z302">
            <v>45</v>
          </cell>
          <cell r="AA302">
            <v>45</v>
          </cell>
          <cell r="AB302">
            <v>44</v>
          </cell>
          <cell r="AC302">
            <v>44</v>
          </cell>
          <cell r="AD302">
            <v>44</v>
          </cell>
          <cell r="AE302">
            <v>34</v>
          </cell>
          <cell r="AF302">
            <v>33</v>
          </cell>
          <cell r="AG302">
            <v>33</v>
          </cell>
          <cell r="AH302">
            <v>33</v>
          </cell>
          <cell r="AI302">
            <v>33</v>
          </cell>
          <cell r="AJ302">
            <v>33</v>
          </cell>
          <cell r="AK302">
            <v>33</v>
          </cell>
          <cell r="AL302">
            <v>33</v>
          </cell>
          <cell r="AM302">
            <v>33</v>
          </cell>
          <cell r="AN302">
            <v>33</v>
          </cell>
          <cell r="AO302">
            <v>33</v>
          </cell>
          <cell r="AP302">
            <v>33</v>
          </cell>
          <cell r="AQ302">
            <v>33</v>
          </cell>
          <cell r="AR302">
            <v>33</v>
          </cell>
          <cell r="AS302">
            <v>33</v>
          </cell>
          <cell r="AT302">
            <v>33</v>
          </cell>
          <cell r="AU302">
            <v>33</v>
          </cell>
          <cell r="AV302">
            <v>33</v>
          </cell>
          <cell r="AW302">
            <v>31</v>
          </cell>
          <cell r="AX302">
            <v>31</v>
          </cell>
          <cell r="AY302">
            <v>327</v>
          </cell>
          <cell r="AZ302">
            <v>221</v>
          </cell>
          <cell r="BA302">
            <v>168</v>
          </cell>
          <cell r="BB302">
            <v>138</v>
          </cell>
          <cell r="BC302">
            <v>92</v>
          </cell>
          <cell r="BD302">
            <v>48</v>
          </cell>
          <cell r="BE302">
            <v>48</v>
          </cell>
          <cell r="BF302">
            <v>48</v>
          </cell>
          <cell r="BG302">
            <v>48</v>
          </cell>
          <cell r="BH302">
            <v>48</v>
          </cell>
          <cell r="BI302">
            <v>44</v>
          </cell>
          <cell r="BJ302">
            <v>36</v>
          </cell>
          <cell r="BK302">
            <v>16</v>
          </cell>
          <cell r="BL302">
            <v>12</v>
          </cell>
          <cell r="BM302">
            <v>-24</v>
          </cell>
        </row>
        <row r="303">
          <cell r="A303" t="str">
            <v>IS_LTD_DISC_AMORT_EFIN</v>
          </cell>
          <cell r="B303" t="str">
            <v>ELEC_INTERCOMPANY</v>
          </cell>
          <cell r="C303">
            <v>0</v>
          </cell>
          <cell r="D303">
            <v>0</v>
          </cell>
          <cell r="E303" t="str">
            <v>IS_LTD_DISC_AMORT_EFIN_Type_02</v>
          </cell>
          <cell r="F303" t="str">
            <v>Embedded Finance 08/09/1999 4:26:00</v>
          </cell>
          <cell r="G303" t="str">
            <v>Budget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6</v>
          </cell>
          <cell r="P303">
            <v>6</v>
          </cell>
          <cell r="Q303">
            <v>6</v>
          </cell>
          <cell r="R303">
            <v>6</v>
          </cell>
          <cell r="S303">
            <v>6</v>
          </cell>
          <cell r="T303">
            <v>6</v>
          </cell>
          <cell r="U303">
            <v>6</v>
          </cell>
          <cell r="V303">
            <v>6</v>
          </cell>
          <cell r="W303">
            <v>6</v>
          </cell>
          <cell r="X303">
            <v>6</v>
          </cell>
          <cell r="Y303">
            <v>6</v>
          </cell>
          <cell r="Z303">
            <v>6</v>
          </cell>
          <cell r="AA303">
            <v>6</v>
          </cell>
          <cell r="AB303">
            <v>6</v>
          </cell>
          <cell r="AC303">
            <v>6</v>
          </cell>
          <cell r="AD303">
            <v>6</v>
          </cell>
          <cell r="AE303">
            <v>6</v>
          </cell>
          <cell r="AF303">
            <v>6</v>
          </cell>
          <cell r="AG303">
            <v>6</v>
          </cell>
          <cell r="AH303">
            <v>6</v>
          </cell>
          <cell r="AI303">
            <v>6</v>
          </cell>
          <cell r="AJ303">
            <v>6</v>
          </cell>
          <cell r="AK303">
            <v>6</v>
          </cell>
          <cell r="AL303">
            <v>6</v>
          </cell>
          <cell r="AM303">
            <v>6</v>
          </cell>
          <cell r="AN303">
            <v>6</v>
          </cell>
          <cell r="AO303">
            <v>6</v>
          </cell>
          <cell r="AP303">
            <v>6</v>
          </cell>
          <cell r="AQ303">
            <v>6</v>
          </cell>
          <cell r="AR303">
            <v>6</v>
          </cell>
          <cell r="AS303">
            <v>6</v>
          </cell>
          <cell r="AT303">
            <v>6</v>
          </cell>
          <cell r="AU303">
            <v>6</v>
          </cell>
          <cell r="AV303">
            <v>6</v>
          </cell>
          <cell r="AW303">
            <v>6</v>
          </cell>
          <cell r="AX303">
            <v>6</v>
          </cell>
          <cell r="AY303">
            <v>72</v>
          </cell>
          <cell r="AZ303">
            <v>72</v>
          </cell>
          <cell r="BA303">
            <v>72</v>
          </cell>
          <cell r="BB303">
            <v>72</v>
          </cell>
          <cell r="BC303">
            <v>72</v>
          </cell>
          <cell r="BD303">
            <v>72</v>
          </cell>
          <cell r="BE303">
            <v>72</v>
          </cell>
          <cell r="BF303">
            <v>72</v>
          </cell>
          <cell r="BG303">
            <v>72</v>
          </cell>
          <cell r="BH303">
            <v>72</v>
          </cell>
          <cell r="BI303">
            <v>72</v>
          </cell>
          <cell r="BJ303">
            <v>72</v>
          </cell>
          <cell r="BK303">
            <v>72</v>
          </cell>
          <cell r="BL303">
            <v>72</v>
          </cell>
          <cell r="BM303">
            <v>72</v>
          </cell>
        </row>
        <row r="304">
          <cell r="A304" t="str">
            <v>IS_LTD_DISC_AMORT_EFIN</v>
          </cell>
          <cell r="B304" t="str">
            <v>ELEC_INTERCOMPANY</v>
          </cell>
          <cell r="C304">
            <v>0</v>
          </cell>
          <cell r="D304">
            <v>0</v>
          </cell>
          <cell r="E304" t="str">
            <v>IS_LTD_DISC_AMORT_EFIN_Type_03</v>
          </cell>
          <cell r="F304" t="str">
            <v>Embedded Finance 08/09/1999 4:26:00</v>
          </cell>
          <cell r="G304" t="str">
            <v>Budget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1</v>
          </cell>
          <cell r="AB304">
            <v>1</v>
          </cell>
          <cell r="AC304">
            <v>1</v>
          </cell>
          <cell r="AD304">
            <v>1</v>
          </cell>
          <cell r="AE304">
            <v>1</v>
          </cell>
          <cell r="AF304">
            <v>1</v>
          </cell>
          <cell r="AG304">
            <v>1</v>
          </cell>
          <cell r="AH304">
            <v>1</v>
          </cell>
          <cell r="AI304">
            <v>1</v>
          </cell>
          <cell r="AJ304">
            <v>1</v>
          </cell>
          <cell r="AK304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12</v>
          </cell>
          <cell r="AZ304">
            <v>12</v>
          </cell>
          <cell r="BA304">
            <v>12</v>
          </cell>
          <cell r="BB304">
            <v>12</v>
          </cell>
          <cell r="BC304">
            <v>12</v>
          </cell>
          <cell r="BD304">
            <v>12</v>
          </cell>
          <cell r="BE304">
            <v>12</v>
          </cell>
          <cell r="BF304">
            <v>4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A305" t="str">
            <v>IS_LTD_DISC_AMORT_EFIN</v>
          </cell>
          <cell r="B305" t="str">
            <v>ELEC_INTERCOMPANY</v>
          </cell>
          <cell r="C305">
            <v>0</v>
          </cell>
          <cell r="D305">
            <v>0</v>
          </cell>
          <cell r="E305" t="str">
            <v>IS_LTD_DISC_AMORT_EFIN_Type_04</v>
          </cell>
          <cell r="F305" t="str">
            <v>Embedded Finance 08/09/1999 4:26:00</v>
          </cell>
          <cell r="G305" t="str">
            <v>Budget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A306" t="str">
            <v>IS_LTD_DISC_AMORT_EFIN</v>
          </cell>
          <cell r="B306" t="str">
            <v>FOSSIL</v>
          </cell>
          <cell r="C306">
            <v>0</v>
          </cell>
          <cell r="D306">
            <v>0</v>
          </cell>
          <cell r="E306" t="str">
            <v>IS_LTD_DISC_AMORT_EFIN_Type_01</v>
          </cell>
          <cell r="F306" t="str">
            <v>Embedded Finance 08/09/1999 4:26:00</v>
          </cell>
          <cell r="G306" t="str">
            <v>Budget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39</v>
          </cell>
          <cell r="P306">
            <v>39</v>
          </cell>
          <cell r="Q306">
            <v>39</v>
          </cell>
          <cell r="R306">
            <v>39</v>
          </cell>
          <cell r="S306">
            <v>76</v>
          </cell>
          <cell r="T306">
            <v>38</v>
          </cell>
          <cell r="U306">
            <v>38</v>
          </cell>
          <cell r="V306">
            <v>38</v>
          </cell>
          <cell r="W306">
            <v>38</v>
          </cell>
          <cell r="X306">
            <v>38</v>
          </cell>
          <cell r="Y306">
            <v>38</v>
          </cell>
          <cell r="Z306">
            <v>38</v>
          </cell>
          <cell r="AA306">
            <v>38</v>
          </cell>
          <cell r="AB306">
            <v>37</v>
          </cell>
          <cell r="AC306">
            <v>37</v>
          </cell>
          <cell r="AD306">
            <v>37</v>
          </cell>
          <cell r="AE306">
            <v>28</v>
          </cell>
          <cell r="AF306">
            <v>27</v>
          </cell>
          <cell r="AG306">
            <v>27</v>
          </cell>
          <cell r="AH306">
            <v>27</v>
          </cell>
          <cell r="AI306">
            <v>27</v>
          </cell>
          <cell r="AJ306">
            <v>27</v>
          </cell>
          <cell r="AK306">
            <v>27</v>
          </cell>
          <cell r="AL306">
            <v>27</v>
          </cell>
          <cell r="AM306">
            <v>27</v>
          </cell>
          <cell r="AN306">
            <v>27</v>
          </cell>
          <cell r="AO306">
            <v>27</v>
          </cell>
          <cell r="AP306">
            <v>27</v>
          </cell>
          <cell r="AQ306">
            <v>27</v>
          </cell>
          <cell r="AR306">
            <v>27</v>
          </cell>
          <cell r="AS306">
            <v>27</v>
          </cell>
          <cell r="AT306">
            <v>27</v>
          </cell>
          <cell r="AU306">
            <v>27</v>
          </cell>
          <cell r="AV306">
            <v>27</v>
          </cell>
          <cell r="AW306">
            <v>26</v>
          </cell>
          <cell r="AX306">
            <v>26</v>
          </cell>
          <cell r="AY306">
            <v>272</v>
          </cell>
          <cell r="AZ306">
            <v>185</v>
          </cell>
          <cell r="BA306">
            <v>140</v>
          </cell>
          <cell r="BB306">
            <v>114</v>
          </cell>
          <cell r="BC306">
            <v>78</v>
          </cell>
          <cell r="BD306">
            <v>36</v>
          </cell>
          <cell r="BE306">
            <v>36</v>
          </cell>
          <cell r="BF306">
            <v>36</v>
          </cell>
          <cell r="BG306">
            <v>36</v>
          </cell>
          <cell r="BH306">
            <v>36</v>
          </cell>
          <cell r="BI306">
            <v>36</v>
          </cell>
          <cell r="BJ306">
            <v>36</v>
          </cell>
          <cell r="BK306">
            <v>16</v>
          </cell>
          <cell r="BL306">
            <v>12</v>
          </cell>
          <cell r="BM306">
            <v>-12</v>
          </cell>
        </row>
        <row r="307">
          <cell r="A307" t="str">
            <v>IS_LTD_DISC_AMORT_EFIN</v>
          </cell>
          <cell r="B307" t="str">
            <v>FOSSIL</v>
          </cell>
          <cell r="C307">
            <v>0</v>
          </cell>
          <cell r="D307">
            <v>0</v>
          </cell>
          <cell r="E307" t="str">
            <v>IS_LTD_DISC_AMORT_EFIN_Type_02</v>
          </cell>
          <cell r="F307" t="str">
            <v>Embedded Finance 08/09/1999 4:26:00</v>
          </cell>
          <cell r="G307" t="str">
            <v>Budget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5</v>
          </cell>
          <cell r="P307">
            <v>5</v>
          </cell>
          <cell r="Q307">
            <v>5</v>
          </cell>
          <cell r="R307">
            <v>5</v>
          </cell>
          <cell r="S307">
            <v>5</v>
          </cell>
          <cell r="T307">
            <v>5</v>
          </cell>
          <cell r="U307">
            <v>5</v>
          </cell>
          <cell r="V307">
            <v>5</v>
          </cell>
          <cell r="W307">
            <v>5</v>
          </cell>
          <cell r="X307">
            <v>5</v>
          </cell>
          <cell r="Y307">
            <v>5</v>
          </cell>
          <cell r="Z307">
            <v>5</v>
          </cell>
          <cell r="AA307">
            <v>5</v>
          </cell>
          <cell r="AB307">
            <v>5</v>
          </cell>
          <cell r="AC307">
            <v>5</v>
          </cell>
          <cell r="AD307">
            <v>5</v>
          </cell>
          <cell r="AE307">
            <v>5</v>
          </cell>
          <cell r="AF307">
            <v>5</v>
          </cell>
          <cell r="AG307">
            <v>5</v>
          </cell>
          <cell r="AH307">
            <v>5</v>
          </cell>
          <cell r="AI307">
            <v>5</v>
          </cell>
          <cell r="AJ307">
            <v>5</v>
          </cell>
          <cell r="AK307">
            <v>5</v>
          </cell>
          <cell r="AL307">
            <v>5</v>
          </cell>
          <cell r="AM307">
            <v>5</v>
          </cell>
          <cell r="AN307">
            <v>5</v>
          </cell>
          <cell r="AO307">
            <v>5</v>
          </cell>
          <cell r="AP307">
            <v>5</v>
          </cell>
          <cell r="AQ307">
            <v>5</v>
          </cell>
          <cell r="AR307">
            <v>5</v>
          </cell>
          <cell r="AS307">
            <v>5</v>
          </cell>
          <cell r="AT307">
            <v>5</v>
          </cell>
          <cell r="AU307">
            <v>5</v>
          </cell>
          <cell r="AV307">
            <v>5</v>
          </cell>
          <cell r="AW307">
            <v>5</v>
          </cell>
          <cell r="AX307">
            <v>5</v>
          </cell>
          <cell r="AY307">
            <v>60</v>
          </cell>
          <cell r="AZ307">
            <v>60</v>
          </cell>
          <cell r="BA307">
            <v>60</v>
          </cell>
          <cell r="BB307">
            <v>60</v>
          </cell>
          <cell r="BC307">
            <v>60</v>
          </cell>
          <cell r="BD307">
            <v>60</v>
          </cell>
          <cell r="BE307">
            <v>60</v>
          </cell>
          <cell r="BF307">
            <v>60</v>
          </cell>
          <cell r="BG307">
            <v>60</v>
          </cell>
          <cell r="BH307">
            <v>60</v>
          </cell>
          <cell r="BI307">
            <v>60</v>
          </cell>
          <cell r="BJ307">
            <v>60</v>
          </cell>
          <cell r="BK307">
            <v>60</v>
          </cell>
          <cell r="BL307">
            <v>60</v>
          </cell>
          <cell r="BM307">
            <v>60</v>
          </cell>
        </row>
        <row r="308">
          <cell r="A308" t="str">
            <v>IS_LTD_DISC_AMORT_EFIN</v>
          </cell>
          <cell r="B308" t="str">
            <v>FOSSIL</v>
          </cell>
          <cell r="C308">
            <v>0</v>
          </cell>
          <cell r="D308">
            <v>0</v>
          </cell>
          <cell r="E308" t="str">
            <v>IS_LTD_DISC_AMORT_EFIN_Type_03</v>
          </cell>
          <cell r="F308" t="str">
            <v>Embedded Finance 08/09/1999 4:26:00</v>
          </cell>
          <cell r="G308" t="str">
            <v>Budget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1</v>
          </cell>
          <cell r="AB308">
            <v>1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>
            <v>1</v>
          </cell>
          <cell r="AH308">
            <v>1</v>
          </cell>
          <cell r="AI308">
            <v>1</v>
          </cell>
          <cell r="AJ308">
            <v>1</v>
          </cell>
          <cell r="AK308">
            <v>1</v>
          </cell>
          <cell r="AL308">
            <v>1</v>
          </cell>
          <cell r="AM308">
            <v>1</v>
          </cell>
          <cell r="AN308">
            <v>1</v>
          </cell>
          <cell r="AO308">
            <v>1</v>
          </cell>
          <cell r="AP308">
            <v>1</v>
          </cell>
          <cell r="AQ308">
            <v>1</v>
          </cell>
          <cell r="AR308">
            <v>1</v>
          </cell>
          <cell r="AS308">
            <v>1</v>
          </cell>
          <cell r="AT308">
            <v>1</v>
          </cell>
          <cell r="AU308">
            <v>1</v>
          </cell>
          <cell r="AV308">
            <v>1</v>
          </cell>
          <cell r="AW308">
            <v>1</v>
          </cell>
          <cell r="AX308">
            <v>1</v>
          </cell>
          <cell r="AY308">
            <v>12</v>
          </cell>
          <cell r="AZ308">
            <v>12</v>
          </cell>
          <cell r="BA308">
            <v>12</v>
          </cell>
          <cell r="BB308">
            <v>12</v>
          </cell>
          <cell r="BC308">
            <v>12</v>
          </cell>
          <cell r="BD308">
            <v>12</v>
          </cell>
          <cell r="BE308">
            <v>12</v>
          </cell>
          <cell r="BF308">
            <v>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A309" t="str">
            <v>IS_LTD_DISC_AMORT_EFIN</v>
          </cell>
          <cell r="B309" t="str">
            <v>FOSSIL</v>
          </cell>
          <cell r="C309">
            <v>0</v>
          </cell>
          <cell r="D309">
            <v>0</v>
          </cell>
          <cell r="E309" t="str">
            <v>IS_LTD_DISC_AMORT_EFIN_Type_04</v>
          </cell>
          <cell r="F309" t="str">
            <v>Embedded Finance 08/09/1999 4:26:00</v>
          </cell>
          <cell r="G309" t="str">
            <v>Budget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A310" t="str">
            <v>IS_LTD_DISC_AMORT_EFIN</v>
          </cell>
          <cell r="B310" t="str">
            <v>GAS_PIPES</v>
          </cell>
          <cell r="C310">
            <v>0</v>
          </cell>
          <cell r="D310">
            <v>0</v>
          </cell>
          <cell r="E310" t="str">
            <v>IS_LTD_DISC_AMORT_EFIN_Type_01</v>
          </cell>
          <cell r="F310" t="str">
            <v>Embedded Finance 08/09/1999 4:26:00</v>
          </cell>
          <cell r="G310" t="str">
            <v>Budget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44</v>
          </cell>
          <cell r="P310">
            <v>44</v>
          </cell>
          <cell r="Q310">
            <v>44</v>
          </cell>
          <cell r="R310">
            <v>44</v>
          </cell>
          <cell r="S310">
            <v>85</v>
          </cell>
          <cell r="T310">
            <v>43</v>
          </cell>
          <cell r="U310">
            <v>43</v>
          </cell>
          <cell r="V310">
            <v>43</v>
          </cell>
          <cell r="W310">
            <v>43</v>
          </cell>
          <cell r="X310">
            <v>43</v>
          </cell>
          <cell r="Y310">
            <v>43</v>
          </cell>
          <cell r="Z310">
            <v>43</v>
          </cell>
          <cell r="AA310">
            <v>43</v>
          </cell>
          <cell r="AB310">
            <v>42</v>
          </cell>
          <cell r="AC310">
            <v>42</v>
          </cell>
          <cell r="AD310">
            <v>42</v>
          </cell>
          <cell r="AE310">
            <v>32</v>
          </cell>
          <cell r="AF310">
            <v>31</v>
          </cell>
          <cell r="AG310">
            <v>31</v>
          </cell>
          <cell r="AH310">
            <v>31</v>
          </cell>
          <cell r="AI310">
            <v>31</v>
          </cell>
          <cell r="AJ310">
            <v>31</v>
          </cell>
          <cell r="AK310">
            <v>31</v>
          </cell>
          <cell r="AL310">
            <v>31</v>
          </cell>
          <cell r="AM310">
            <v>31</v>
          </cell>
          <cell r="AN310">
            <v>31</v>
          </cell>
          <cell r="AO310">
            <v>31</v>
          </cell>
          <cell r="AP310">
            <v>31</v>
          </cell>
          <cell r="AQ310">
            <v>31</v>
          </cell>
          <cell r="AR310">
            <v>31</v>
          </cell>
          <cell r="AS310">
            <v>31</v>
          </cell>
          <cell r="AT310">
            <v>31</v>
          </cell>
          <cell r="AU310">
            <v>31</v>
          </cell>
          <cell r="AV310">
            <v>31</v>
          </cell>
          <cell r="AW310">
            <v>30</v>
          </cell>
          <cell r="AX310">
            <v>30</v>
          </cell>
          <cell r="AY310">
            <v>310</v>
          </cell>
          <cell r="AZ310">
            <v>209</v>
          </cell>
          <cell r="BA310">
            <v>156</v>
          </cell>
          <cell r="BB310">
            <v>132</v>
          </cell>
          <cell r="BC310">
            <v>92</v>
          </cell>
          <cell r="BD310">
            <v>36</v>
          </cell>
          <cell r="BE310">
            <v>36</v>
          </cell>
          <cell r="BF310">
            <v>36</v>
          </cell>
          <cell r="BG310">
            <v>36</v>
          </cell>
          <cell r="BH310">
            <v>36</v>
          </cell>
          <cell r="BI310">
            <v>36</v>
          </cell>
          <cell r="BJ310">
            <v>36</v>
          </cell>
          <cell r="BK310">
            <v>16</v>
          </cell>
          <cell r="BL310">
            <v>12</v>
          </cell>
          <cell r="BM310">
            <v>-24</v>
          </cell>
        </row>
        <row r="311">
          <cell r="A311" t="str">
            <v>IS_LTD_DISC_AMORT_EFIN</v>
          </cell>
          <cell r="B311" t="str">
            <v>GAS_PIPES</v>
          </cell>
          <cell r="C311">
            <v>0</v>
          </cell>
          <cell r="D311">
            <v>0</v>
          </cell>
          <cell r="E311" t="str">
            <v>IS_LTD_DISC_AMORT_EFIN_Type_02</v>
          </cell>
          <cell r="F311" t="str">
            <v>Embedded Finance 08/09/1999 4:26:00</v>
          </cell>
          <cell r="G311" t="str">
            <v>Budget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5</v>
          </cell>
          <cell r="P311">
            <v>5</v>
          </cell>
          <cell r="Q311">
            <v>5</v>
          </cell>
          <cell r="R311">
            <v>5</v>
          </cell>
          <cell r="S311">
            <v>5</v>
          </cell>
          <cell r="T311">
            <v>5</v>
          </cell>
          <cell r="U311">
            <v>5</v>
          </cell>
          <cell r="V311">
            <v>5</v>
          </cell>
          <cell r="W311">
            <v>5</v>
          </cell>
          <cell r="X311">
            <v>5</v>
          </cell>
          <cell r="Y311">
            <v>5</v>
          </cell>
          <cell r="Z311">
            <v>5</v>
          </cell>
          <cell r="AA311">
            <v>5</v>
          </cell>
          <cell r="AB311">
            <v>5</v>
          </cell>
          <cell r="AC311">
            <v>5</v>
          </cell>
          <cell r="AD311">
            <v>5</v>
          </cell>
          <cell r="AE311">
            <v>5</v>
          </cell>
          <cell r="AF311">
            <v>5</v>
          </cell>
          <cell r="AG311">
            <v>5</v>
          </cell>
          <cell r="AH311">
            <v>5</v>
          </cell>
          <cell r="AI311">
            <v>5</v>
          </cell>
          <cell r="AJ311">
            <v>5</v>
          </cell>
          <cell r="AK311">
            <v>5</v>
          </cell>
          <cell r="AL311">
            <v>5</v>
          </cell>
          <cell r="AM311">
            <v>5</v>
          </cell>
          <cell r="AN311">
            <v>5</v>
          </cell>
          <cell r="AO311">
            <v>5</v>
          </cell>
          <cell r="AP311">
            <v>5</v>
          </cell>
          <cell r="AQ311">
            <v>5</v>
          </cell>
          <cell r="AR311">
            <v>5</v>
          </cell>
          <cell r="AS311">
            <v>5</v>
          </cell>
          <cell r="AT311">
            <v>5</v>
          </cell>
          <cell r="AU311">
            <v>5</v>
          </cell>
          <cell r="AV311">
            <v>5</v>
          </cell>
          <cell r="AW311">
            <v>5</v>
          </cell>
          <cell r="AX311">
            <v>5</v>
          </cell>
          <cell r="AY311">
            <v>60</v>
          </cell>
          <cell r="AZ311">
            <v>60</v>
          </cell>
          <cell r="BA311">
            <v>60</v>
          </cell>
          <cell r="BB311">
            <v>60</v>
          </cell>
          <cell r="BC311">
            <v>60</v>
          </cell>
          <cell r="BD311">
            <v>60</v>
          </cell>
          <cell r="BE311">
            <v>60</v>
          </cell>
          <cell r="BF311">
            <v>60</v>
          </cell>
          <cell r="BG311">
            <v>60</v>
          </cell>
          <cell r="BH311">
            <v>60</v>
          </cell>
          <cell r="BI311">
            <v>60</v>
          </cell>
          <cell r="BJ311">
            <v>60</v>
          </cell>
          <cell r="BK311">
            <v>60</v>
          </cell>
          <cell r="BL311">
            <v>60</v>
          </cell>
          <cell r="BM311">
            <v>60</v>
          </cell>
        </row>
        <row r="312">
          <cell r="A312" t="str">
            <v>IS_LTD_DISC_AMORT_EFIN</v>
          </cell>
          <cell r="B312" t="str">
            <v>GAS_PIPES</v>
          </cell>
          <cell r="C312">
            <v>0</v>
          </cell>
          <cell r="D312">
            <v>0</v>
          </cell>
          <cell r="E312" t="str">
            <v>IS_LTD_DISC_AMORT_EFIN_Type_03</v>
          </cell>
          <cell r="F312" t="str">
            <v>Embedded Finance 08/09/1999 4:26:00</v>
          </cell>
          <cell r="G312" t="str">
            <v>Budget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1</v>
          </cell>
          <cell r="AB312">
            <v>1</v>
          </cell>
          <cell r="AC312">
            <v>1</v>
          </cell>
          <cell r="AD312">
            <v>1</v>
          </cell>
          <cell r="AE312">
            <v>1</v>
          </cell>
          <cell r="AF312">
            <v>1</v>
          </cell>
          <cell r="AG312">
            <v>1</v>
          </cell>
          <cell r="AH312">
            <v>1</v>
          </cell>
          <cell r="AI312">
            <v>1</v>
          </cell>
          <cell r="AJ312">
            <v>1</v>
          </cell>
          <cell r="AK312">
            <v>1</v>
          </cell>
          <cell r="AL312">
            <v>1</v>
          </cell>
          <cell r="AM312">
            <v>1</v>
          </cell>
          <cell r="AN312">
            <v>1</v>
          </cell>
          <cell r="AO312">
            <v>1</v>
          </cell>
          <cell r="AP312">
            <v>1</v>
          </cell>
          <cell r="AQ312">
            <v>1</v>
          </cell>
          <cell r="AR312">
            <v>1</v>
          </cell>
          <cell r="AS312">
            <v>1</v>
          </cell>
          <cell r="AT312">
            <v>1</v>
          </cell>
          <cell r="AU312">
            <v>1</v>
          </cell>
          <cell r="AV312">
            <v>1</v>
          </cell>
          <cell r="AW312">
            <v>1</v>
          </cell>
          <cell r="AX312">
            <v>1</v>
          </cell>
          <cell r="AY312">
            <v>12</v>
          </cell>
          <cell r="AZ312">
            <v>12</v>
          </cell>
          <cell r="BA312">
            <v>12</v>
          </cell>
          <cell r="BB312">
            <v>12</v>
          </cell>
          <cell r="BC312">
            <v>12</v>
          </cell>
          <cell r="BD312">
            <v>12</v>
          </cell>
          <cell r="BE312">
            <v>12</v>
          </cell>
          <cell r="BF312">
            <v>4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A313" t="str">
            <v>IS_LTD_DISC_AMORT_EFIN</v>
          </cell>
          <cell r="B313" t="str">
            <v>GAS_PIPES</v>
          </cell>
          <cell r="C313">
            <v>0</v>
          </cell>
          <cell r="D313">
            <v>0</v>
          </cell>
          <cell r="E313" t="str">
            <v>IS_LTD_DISC_AMORT_EFIN_Type_04</v>
          </cell>
          <cell r="F313" t="str">
            <v>Embedded Finance 08/09/1999 4:26:00</v>
          </cell>
          <cell r="G313" t="str">
            <v>Budget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A314" t="str">
            <v>IS_LTD_DISC_AMORT_EFIN</v>
          </cell>
          <cell r="B314" t="str">
            <v>NUCLEAR</v>
          </cell>
          <cell r="C314">
            <v>0</v>
          </cell>
          <cell r="D314">
            <v>0</v>
          </cell>
          <cell r="E314" t="str">
            <v>IS_LTD_DISC_AMORT_EFIN_Type_01</v>
          </cell>
          <cell r="F314" t="str">
            <v>Embedded Finance 08/09/1999 4:26:00</v>
          </cell>
          <cell r="G314" t="str">
            <v>Budget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</v>
          </cell>
          <cell r="P314">
            <v>12</v>
          </cell>
          <cell r="Q314">
            <v>12</v>
          </cell>
          <cell r="R314">
            <v>12</v>
          </cell>
          <cell r="S314">
            <v>23</v>
          </cell>
          <cell r="T314">
            <v>12</v>
          </cell>
          <cell r="U314">
            <v>11</v>
          </cell>
          <cell r="V314">
            <v>11</v>
          </cell>
          <cell r="W314">
            <v>11</v>
          </cell>
          <cell r="X314">
            <v>11</v>
          </cell>
          <cell r="Y314">
            <v>11</v>
          </cell>
          <cell r="Z314">
            <v>11</v>
          </cell>
          <cell r="AA314">
            <v>11</v>
          </cell>
          <cell r="AB314">
            <v>11</v>
          </cell>
          <cell r="AC314">
            <v>11</v>
          </cell>
          <cell r="AD314">
            <v>11</v>
          </cell>
          <cell r="AE314">
            <v>9</v>
          </cell>
          <cell r="AF314">
            <v>8</v>
          </cell>
          <cell r="AG314">
            <v>8</v>
          </cell>
          <cell r="AH314">
            <v>8</v>
          </cell>
          <cell r="AI314">
            <v>8</v>
          </cell>
          <cell r="AJ314">
            <v>8</v>
          </cell>
          <cell r="AK314">
            <v>8</v>
          </cell>
          <cell r="AL314">
            <v>8</v>
          </cell>
          <cell r="AM314">
            <v>8</v>
          </cell>
          <cell r="AN314">
            <v>8</v>
          </cell>
          <cell r="AO314">
            <v>8</v>
          </cell>
          <cell r="AP314">
            <v>8</v>
          </cell>
          <cell r="AQ314">
            <v>8</v>
          </cell>
          <cell r="AR314">
            <v>8</v>
          </cell>
          <cell r="AS314">
            <v>8</v>
          </cell>
          <cell r="AT314">
            <v>8</v>
          </cell>
          <cell r="AU314">
            <v>8</v>
          </cell>
          <cell r="AV314">
            <v>8</v>
          </cell>
          <cell r="AW314">
            <v>8</v>
          </cell>
          <cell r="AX314">
            <v>8</v>
          </cell>
          <cell r="AY314">
            <v>81</v>
          </cell>
          <cell r="AZ314">
            <v>53</v>
          </cell>
          <cell r="BA314">
            <v>40</v>
          </cell>
          <cell r="BB314">
            <v>36</v>
          </cell>
          <cell r="BC314">
            <v>26</v>
          </cell>
          <cell r="BD314">
            <v>12</v>
          </cell>
          <cell r="BE314">
            <v>12</v>
          </cell>
          <cell r="BF314">
            <v>12</v>
          </cell>
          <cell r="BG314">
            <v>12</v>
          </cell>
          <cell r="BH314">
            <v>12</v>
          </cell>
          <cell r="BI314">
            <v>12</v>
          </cell>
          <cell r="BJ314">
            <v>12</v>
          </cell>
          <cell r="BK314">
            <v>2</v>
          </cell>
          <cell r="BL314">
            <v>0</v>
          </cell>
          <cell r="BM314">
            <v>0</v>
          </cell>
        </row>
        <row r="315">
          <cell r="A315" t="str">
            <v>IS_LTD_DISC_AMORT_EFIN</v>
          </cell>
          <cell r="B315" t="str">
            <v>NUCLEAR</v>
          </cell>
          <cell r="C315">
            <v>0</v>
          </cell>
          <cell r="D315">
            <v>0</v>
          </cell>
          <cell r="E315" t="str">
            <v>IS_LTD_DISC_AMORT_EFIN_Type_02</v>
          </cell>
          <cell r="F315" t="str">
            <v>Embedded Finance 08/09/1999 4:26:00</v>
          </cell>
          <cell r="G315" t="str">
            <v>Budget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1</v>
          </cell>
          <cell r="AB315">
            <v>1</v>
          </cell>
          <cell r="AC315">
            <v>1</v>
          </cell>
          <cell r="AD315">
            <v>1</v>
          </cell>
          <cell r="AE315">
            <v>1</v>
          </cell>
          <cell r="AF315">
            <v>1</v>
          </cell>
          <cell r="AG315">
            <v>1</v>
          </cell>
          <cell r="AH315">
            <v>1</v>
          </cell>
          <cell r="AI315">
            <v>1</v>
          </cell>
          <cell r="AJ315">
            <v>1</v>
          </cell>
          <cell r="AK315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T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12</v>
          </cell>
          <cell r="AZ315">
            <v>12</v>
          </cell>
          <cell r="BA315">
            <v>12</v>
          </cell>
          <cell r="BB315">
            <v>12</v>
          </cell>
          <cell r="BC315">
            <v>12</v>
          </cell>
          <cell r="BD315">
            <v>12</v>
          </cell>
          <cell r="BE315">
            <v>12</v>
          </cell>
          <cell r="BF315">
            <v>12</v>
          </cell>
          <cell r="BG315">
            <v>12</v>
          </cell>
          <cell r="BH315">
            <v>12</v>
          </cell>
          <cell r="BI315">
            <v>12</v>
          </cell>
          <cell r="BJ315">
            <v>12</v>
          </cell>
          <cell r="BK315">
            <v>12</v>
          </cell>
          <cell r="BL315">
            <v>12</v>
          </cell>
          <cell r="BM315">
            <v>12</v>
          </cell>
        </row>
        <row r="316">
          <cell r="A316" t="str">
            <v>IS_LTD_DISC_AMORT_EFIN</v>
          </cell>
          <cell r="B316" t="str">
            <v>NUCLEAR</v>
          </cell>
          <cell r="C316">
            <v>0</v>
          </cell>
          <cell r="D316">
            <v>0</v>
          </cell>
          <cell r="E316" t="str">
            <v>IS_LTD_DISC_AMORT_EFIN_Type_03</v>
          </cell>
          <cell r="F316" t="str">
            <v>Embedded Finance 08/09/1999 4:26:00</v>
          </cell>
          <cell r="G316" t="str">
            <v>Budget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A317" t="str">
            <v>IS_LTD_DISC_AMORT_EFIN</v>
          </cell>
          <cell r="B317" t="str">
            <v>NUCLEAR</v>
          </cell>
          <cell r="C317">
            <v>0</v>
          </cell>
          <cell r="D317">
            <v>0</v>
          </cell>
          <cell r="E317" t="str">
            <v>IS_LTD_DISC_AMORT_EFIN_Type_04</v>
          </cell>
          <cell r="F317" t="str">
            <v>Embedded Finance 08/09/1999 4:26:00</v>
          </cell>
          <cell r="G317" t="str">
            <v>Budget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A318" t="str">
            <v>IS_LTD_DISC_AMORT_EFIN</v>
          </cell>
          <cell r="B318" t="str">
            <v>PSCRC</v>
          </cell>
          <cell r="C318">
            <v>0</v>
          </cell>
          <cell r="D318">
            <v>0</v>
          </cell>
          <cell r="E318" t="str">
            <v>IS_LTD_DISC_AMORT_EFIN_Type_01</v>
          </cell>
          <cell r="F318" t="str">
            <v>Embedded Finance 08/09/1999 4:26:00</v>
          </cell>
          <cell r="G318" t="str">
            <v>Budget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A319" t="str">
            <v>IS_LTD_DISC_AMORT_EFIN</v>
          </cell>
          <cell r="B319" t="str">
            <v>PSCRC</v>
          </cell>
          <cell r="C319">
            <v>0</v>
          </cell>
          <cell r="D319">
            <v>0</v>
          </cell>
          <cell r="E319" t="str">
            <v>IS_LTD_DISC_AMORT_EFIN_Type_02</v>
          </cell>
          <cell r="F319" t="str">
            <v>Embedded Finance 08/09/1999 4:26:00</v>
          </cell>
          <cell r="G319" t="str">
            <v>Budget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A320" t="str">
            <v>IS_LTD_DISC_AMORT_EFIN</v>
          </cell>
          <cell r="B320" t="str">
            <v>PSCRC</v>
          </cell>
          <cell r="C320">
            <v>0</v>
          </cell>
          <cell r="D320">
            <v>0</v>
          </cell>
          <cell r="E320" t="str">
            <v>IS_LTD_DISC_AMORT_EFIN_Type_03</v>
          </cell>
          <cell r="F320" t="str">
            <v>Embedded Finance 08/09/1999 4:26:00</v>
          </cell>
          <cell r="G320" t="str">
            <v>Budget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A321" t="str">
            <v>IS_LTD_DISC_AMORT_EFIN</v>
          </cell>
          <cell r="B321" t="str">
            <v>PSCRC</v>
          </cell>
          <cell r="C321">
            <v>0</v>
          </cell>
          <cell r="D321">
            <v>0</v>
          </cell>
          <cell r="E321" t="str">
            <v>IS_LTD_DISC_AMORT_EFIN_Type_04</v>
          </cell>
          <cell r="F321" t="str">
            <v>Embedded Finance 08/09/1999 4:26:00</v>
          </cell>
          <cell r="G321" t="str">
            <v>Budget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A322" t="str">
            <v>IS_LTD_DISC_AMORT_EFIN</v>
          </cell>
          <cell r="B322" t="str">
            <v>REPAIR_SERVICE</v>
          </cell>
          <cell r="C322">
            <v>0</v>
          </cell>
          <cell r="D322">
            <v>0</v>
          </cell>
          <cell r="E322" t="str">
            <v>IS_LTD_DISC_AMORT_EFIN_Type_01</v>
          </cell>
          <cell r="F322" t="str">
            <v>Embedded Finance 08/09/1999 4:26:00</v>
          </cell>
          <cell r="G322" t="str">
            <v>Budget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A323" t="str">
            <v>IS_LTD_DISC_AMORT_EFIN</v>
          </cell>
          <cell r="B323" t="str">
            <v>REPAIR_SERVICE</v>
          </cell>
          <cell r="C323">
            <v>0</v>
          </cell>
          <cell r="D323">
            <v>0</v>
          </cell>
          <cell r="E323" t="str">
            <v>IS_LTD_DISC_AMORT_EFIN_Type_02</v>
          </cell>
          <cell r="F323" t="str">
            <v>Embedded Finance 08/09/1999 4:26:00</v>
          </cell>
          <cell r="G323" t="str">
            <v>Budget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A324" t="str">
            <v>IS_LTD_DISC_AMORT_EFIN</v>
          </cell>
          <cell r="B324" t="str">
            <v>REPAIR_SERVICE</v>
          </cell>
          <cell r="C324">
            <v>0</v>
          </cell>
          <cell r="D324">
            <v>0</v>
          </cell>
          <cell r="E324" t="str">
            <v>IS_LTD_DISC_AMORT_EFIN_Type_03</v>
          </cell>
          <cell r="F324" t="str">
            <v>Embedded Finance 08/09/1999 4:26:00</v>
          </cell>
          <cell r="G324" t="str">
            <v>Budget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A325" t="str">
            <v>IS_LTD_DISC_AMORT_EFIN</v>
          </cell>
          <cell r="B325" t="str">
            <v>REPAIR_SERVICE</v>
          </cell>
          <cell r="C325">
            <v>0</v>
          </cell>
          <cell r="D325">
            <v>0</v>
          </cell>
          <cell r="E325" t="str">
            <v>IS_LTD_DISC_AMORT_EFIN_Type_04</v>
          </cell>
          <cell r="F325" t="str">
            <v>Embedded Finance 08/09/1999 4:26:00</v>
          </cell>
          <cell r="G325" t="str">
            <v>Budget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A326" t="str">
            <v>IS_LTD_DISC_AMORT_EFIN</v>
          </cell>
          <cell r="B326" t="str">
            <v>Securitization</v>
          </cell>
          <cell r="C326">
            <v>0</v>
          </cell>
          <cell r="D326">
            <v>0</v>
          </cell>
          <cell r="E326" t="str">
            <v>IS_LTD_DISC_AMORT_EFIN_Type_01</v>
          </cell>
          <cell r="F326" t="str">
            <v>Embedded Finance 08/09/1999 4:26:00</v>
          </cell>
          <cell r="G326" t="str">
            <v>Budget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A327" t="str">
            <v>IS_LTD_DISC_AMORT_EFIN</v>
          </cell>
          <cell r="B327" t="str">
            <v>Securitization</v>
          </cell>
          <cell r="C327">
            <v>0</v>
          </cell>
          <cell r="D327">
            <v>0</v>
          </cell>
          <cell r="E327" t="str">
            <v>IS_LTD_DISC_AMORT_EFIN_Type_02</v>
          </cell>
          <cell r="F327" t="str">
            <v>Embedded Finance 08/09/1999 4:26:00</v>
          </cell>
          <cell r="G327" t="str">
            <v>Budget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A328" t="str">
            <v>IS_LTD_DISC_AMORT_EFIN</v>
          </cell>
          <cell r="B328" t="str">
            <v>Securitization</v>
          </cell>
          <cell r="C328">
            <v>0</v>
          </cell>
          <cell r="D328">
            <v>0</v>
          </cell>
          <cell r="E328" t="str">
            <v>IS_LTD_DISC_AMORT_EFIN_Type_03</v>
          </cell>
          <cell r="F328" t="str">
            <v>Embedded Finance 08/09/1999 4:26:00</v>
          </cell>
          <cell r="G328" t="str">
            <v>Budget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A329" t="str">
            <v>IS_LTD_DISC_AMORT_EFIN</v>
          </cell>
          <cell r="B329" t="str">
            <v>Securitization</v>
          </cell>
          <cell r="C329">
            <v>0</v>
          </cell>
          <cell r="D329">
            <v>0</v>
          </cell>
          <cell r="E329" t="str">
            <v>IS_LTD_DISC_AMORT_EFIN_Type_04</v>
          </cell>
          <cell r="F329" t="str">
            <v>Embedded Finance 08/09/1999 4:26:00</v>
          </cell>
          <cell r="G329" t="str">
            <v>Budget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A330" t="str">
            <v>IS_LTD_DISC_AMORT_EFIN</v>
          </cell>
          <cell r="B330" t="str">
            <v>SERVICE_TARIFF</v>
          </cell>
          <cell r="C330">
            <v>0</v>
          </cell>
          <cell r="D330">
            <v>0</v>
          </cell>
          <cell r="E330" t="str">
            <v>IS_LTD_DISC_AMORT_EFIN_Type_01</v>
          </cell>
          <cell r="F330" t="str">
            <v>Embedded Finance 08/09/1999 4:26:00</v>
          </cell>
          <cell r="G330" t="str">
            <v>Budget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1</v>
          </cell>
          <cell r="AB330">
            <v>1</v>
          </cell>
          <cell r="AC330">
            <v>1</v>
          </cell>
          <cell r="AD330">
            <v>1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A331" t="str">
            <v>IS_LTD_DISC_AMORT_EFIN</v>
          </cell>
          <cell r="B331" t="str">
            <v>SERVICE_TARIFF</v>
          </cell>
          <cell r="C331">
            <v>0</v>
          </cell>
          <cell r="D331">
            <v>0</v>
          </cell>
          <cell r="E331" t="str">
            <v>IS_LTD_DISC_AMORT_EFIN_Type_02</v>
          </cell>
          <cell r="F331" t="str">
            <v>Embedded Finance 08/09/1999 4:26:00</v>
          </cell>
          <cell r="G331" t="str">
            <v>Budget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A332" t="str">
            <v>IS_LTD_DISC_AMORT_EFIN</v>
          </cell>
          <cell r="B332" t="str">
            <v>SERVICE_TARIFF</v>
          </cell>
          <cell r="C332">
            <v>0</v>
          </cell>
          <cell r="D332">
            <v>0</v>
          </cell>
          <cell r="E332" t="str">
            <v>IS_LTD_DISC_AMORT_EFIN_Type_03</v>
          </cell>
          <cell r="F332" t="str">
            <v>Embedded Finance 08/09/1999 4:26:00</v>
          </cell>
          <cell r="G332" t="str">
            <v>Budget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A333" t="str">
            <v>IS_LTD_DISC_AMORT_EFIN</v>
          </cell>
          <cell r="B333" t="str">
            <v>SERVICE_TARIFF</v>
          </cell>
          <cell r="C333">
            <v>0</v>
          </cell>
          <cell r="D333">
            <v>0</v>
          </cell>
          <cell r="E333" t="str">
            <v>IS_LTD_DISC_AMORT_EFIN_Type_04</v>
          </cell>
          <cell r="F333" t="str">
            <v>Embedded Finance 08/09/1999 4:26:00</v>
          </cell>
          <cell r="G333" t="str">
            <v>Budget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A334" t="str">
            <v>IS_LTD_DISC_AMORT_EFIN</v>
          </cell>
          <cell r="B334" t="str">
            <v>TRANSMISSION</v>
          </cell>
          <cell r="C334">
            <v>0</v>
          </cell>
          <cell r="D334">
            <v>0</v>
          </cell>
          <cell r="E334" t="str">
            <v>IS_LTD_DISC_AMORT_EFIN_Type_01</v>
          </cell>
          <cell r="F334" t="str">
            <v>Embedded Finance 08/09/1999 4:26:00</v>
          </cell>
          <cell r="G334" t="str">
            <v>Budget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16</v>
          </cell>
          <cell r="P334">
            <v>16</v>
          </cell>
          <cell r="Q334">
            <v>16</v>
          </cell>
          <cell r="R334">
            <v>16</v>
          </cell>
          <cell r="S334">
            <v>32</v>
          </cell>
          <cell r="T334">
            <v>16</v>
          </cell>
          <cell r="U334">
            <v>16</v>
          </cell>
          <cell r="V334">
            <v>16</v>
          </cell>
          <cell r="W334">
            <v>16</v>
          </cell>
          <cell r="X334">
            <v>16</v>
          </cell>
          <cell r="Y334">
            <v>16</v>
          </cell>
          <cell r="Z334">
            <v>16</v>
          </cell>
          <cell r="AA334">
            <v>16</v>
          </cell>
          <cell r="AB334">
            <v>16</v>
          </cell>
          <cell r="AC334">
            <v>16</v>
          </cell>
          <cell r="AD334">
            <v>16</v>
          </cell>
          <cell r="AE334">
            <v>12</v>
          </cell>
          <cell r="AF334">
            <v>12</v>
          </cell>
          <cell r="AG334">
            <v>12</v>
          </cell>
          <cell r="AH334">
            <v>12</v>
          </cell>
          <cell r="AI334">
            <v>12</v>
          </cell>
          <cell r="AJ334">
            <v>12</v>
          </cell>
          <cell r="AK334">
            <v>12</v>
          </cell>
          <cell r="AL334">
            <v>12</v>
          </cell>
          <cell r="AM334">
            <v>12</v>
          </cell>
          <cell r="AN334">
            <v>12</v>
          </cell>
          <cell r="AO334">
            <v>12</v>
          </cell>
          <cell r="AP334">
            <v>12</v>
          </cell>
          <cell r="AQ334">
            <v>12</v>
          </cell>
          <cell r="AR334">
            <v>12</v>
          </cell>
          <cell r="AS334">
            <v>12</v>
          </cell>
          <cell r="AT334">
            <v>12</v>
          </cell>
          <cell r="AU334">
            <v>12</v>
          </cell>
          <cell r="AV334">
            <v>12</v>
          </cell>
          <cell r="AW334">
            <v>11</v>
          </cell>
          <cell r="AX334">
            <v>11</v>
          </cell>
          <cell r="AY334">
            <v>117</v>
          </cell>
          <cell r="AZ334">
            <v>77</v>
          </cell>
          <cell r="BA334">
            <v>56</v>
          </cell>
          <cell r="BB334">
            <v>48</v>
          </cell>
          <cell r="BC334">
            <v>28</v>
          </cell>
          <cell r="BD334">
            <v>12</v>
          </cell>
          <cell r="BE334">
            <v>12</v>
          </cell>
          <cell r="BF334">
            <v>12</v>
          </cell>
          <cell r="BG334">
            <v>12</v>
          </cell>
          <cell r="BH334">
            <v>12</v>
          </cell>
          <cell r="BI334">
            <v>12</v>
          </cell>
          <cell r="BJ334">
            <v>12</v>
          </cell>
          <cell r="BK334">
            <v>2</v>
          </cell>
          <cell r="BL334">
            <v>0</v>
          </cell>
          <cell r="BM334">
            <v>-12</v>
          </cell>
        </row>
        <row r="335">
          <cell r="A335" t="str">
            <v>IS_LTD_DISC_AMORT_EFIN</v>
          </cell>
          <cell r="B335" t="str">
            <v>TRANSMISSION</v>
          </cell>
          <cell r="C335">
            <v>0</v>
          </cell>
          <cell r="D335">
            <v>0</v>
          </cell>
          <cell r="E335" t="str">
            <v>IS_LTD_DISC_AMORT_EFIN_Type_02</v>
          </cell>
          <cell r="F335" t="str">
            <v>Embedded Finance 08/09/1999 4:26:00</v>
          </cell>
          <cell r="G335" t="str">
            <v>Budget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</v>
          </cell>
          <cell r="P335">
            <v>2</v>
          </cell>
          <cell r="Q335">
            <v>2</v>
          </cell>
          <cell r="R335">
            <v>2</v>
          </cell>
          <cell r="S335">
            <v>2</v>
          </cell>
          <cell r="T335">
            <v>2</v>
          </cell>
          <cell r="U335">
            <v>2</v>
          </cell>
          <cell r="V335">
            <v>2</v>
          </cell>
          <cell r="W335">
            <v>2</v>
          </cell>
          <cell r="X335">
            <v>2</v>
          </cell>
          <cell r="Y335">
            <v>2</v>
          </cell>
          <cell r="Z335">
            <v>2</v>
          </cell>
          <cell r="AA335">
            <v>2</v>
          </cell>
          <cell r="AB335">
            <v>2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>
            <v>2</v>
          </cell>
          <cell r="AH335">
            <v>2</v>
          </cell>
          <cell r="AI335">
            <v>2</v>
          </cell>
          <cell r="AJ335">
            <v>2</v>
          </cell>
          <cell r="AK335">
            <v>2</v>
          </cell>
          <cell r="AL335">
            <v>2</v>
          </cell>
          <cell r="AM335">
            <v>2</v>
          </cell>
          <cell r="AN335">
            <v>2</v>
          </cell>
          <cell r="AO335">
            <v>2</v>
          </cell>
          <cell r="AP335">
            <v>2</v>
          </cell>
          <cell r="AQ335">
            <v>2</v>
          </cell>
          <cell r="AR335">
            <v>2</v>
          </cell>
          <cell r="AS335">
            <v>2</v>
          </cell>
          <cell r="AT335">
            <v>2</v>
          </cell>
          <cell r="AU335">
            <v>2</v>
          </cell>
          <cell r="AV335">
            <v>2</v>
          </cell>
          <cell r="AW335">
            <v>2</v>
          </cell>
          <cell r="AX335">
            <v>2</v>
          </cell>
          <cell r="AY335">
            <v>24</v>
          </cell>
          <cell r="AZ335">
            <v>24</v>
          </cell>
          <cell r="BA335">
            <v>24</v>
          </cell>
          <cell r="BB335">
            <v>24</v>
          </cell>
          <cell r="BC335">
            <v>24</v>
          </cell>
          <cell r="BD335">
            <v>24</v>
          </cell>
          <cell r="BE335">
            <v>24</v>
          </cell>
          <cell r="BF335">
            <v>24</v>
          </cell>
          <cell r="BG335">
            <v>24</v>
          </cell>
          <cell r="BH335">
            <v>24</v>
          </cell>
          <cell r="BI335">
            <v>24</v>
          </cell>
          <cell r="BJ335">
            <v>24</v>
          </cell>
          <cell r="BK335">
            <v>24</v>
          </cell>
          <cell r="BL335">
            <v>24</v>
          </cell>
          <cell r="BM335">
            <v>24</v>
          </cell>
        </row>
        <row r="336">
          <cell r="A336" t="str">
            <v>IS_LTD_DISC_AMORT_EFIN</v>
          </cell>
          <cell r="B336" t="str">
            <v>TRANSMISSION</v>
          </cell>
          <cell r="C336">
            <v>0</v>
          </cell>
          <cell r="D336">
            <v>0</v>
          </cell>
          <cell r="E336" t="str">
            <v>IS_LTD_DISC_AMORT_EFIN_Type_03</v>
          </cell>
          <cell r="F336" t="str">
            <v>Embedded Finance 08/09/1999 4:26:00</v>
          </cell>
          <cell r="G336" t="str">
            <v>Budget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A337" t="str">
            <v>IS_LTD_DISC_AMORT_EFIN</v>
          </cell>
          <cell r="B337" t="str">
            <v>TRANSMISSION</v>
          </cell>
          <cell r="C337">
            <v>0</v>
          </cell>
          <cell r="D337">
            <v>0</v>
          </cell>
          <cell r="E337" t="str">
            <v>IS_LTD_DISC_AMORT_EFIN_Type_04</v>
          </cell>
          <cell r="F337" t="str">
            <v>Embedded Finance 08/09/1999 4:26:00</v>
          </cell>
          <cell r="G337" t="str">
            <v>Budget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A338" t="str">
            <v>IS_LTD_INT_EXP_EFIN</v>
          </cell>
          <cell r="B338" t="str">
            <v>ELEC_DISTRIBUTION</v>
          </cell>
          <cell r="C338">
            <v>0</v>
          </cell>
          <cell r="D338">
            <v>0</v>
          </cell>
          <cell r="E338" t="str">
            <v>IS_LTD_INT_EXP_EFIN_Type_01</v>
          </cell>
          <cell r="F338" t="str">
            <v>Embedded Finance 08/09/1999 4:26:00</v>
          </cell>
          <cell r="G338" t="str">
            <v>Budget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4617</v>
          </cell>
          <cell r="P338">
            <v>4617</v>
          </cell>
          <cell r="Q338">
            <v>4617</v>
          </cell>
          <cell r="R338">
            <v>4617</v>
          </cell>
          <cell r="S338">
            <v>4607</v>
          </cell>
          <cell r="T338">
            <v>4592</v>
          </cell>
          <cell r="U338">
            <v>4417</v>
          </cell>
          <cell r="V338">
            <v>4417</v>
          </cell>
          <cell r="W338">
            <v>4417</v>
          </cell>
          <cell r="X338">
            <v>4417</v>
          </cell>
          <cell r="Y338">
            <v>4417</v>
          </cell>
          <cell r="Z338">
            <v>4417</v>
          </cell>
          <cell r="AA338">
            <v>4417</v>
          </cell>
          <cell r="AB338">
            <v>4265</v>
          </cell>
          <cell r="AC338">
            <v>4265</v>
          </cell>
          <cell r="AD338">
            <v>4265</v>
          </cell>
          <cell r="AE338">
            <v>3904</v>
          </cell>
          <cell r="AF338">
            <v>3599</v>
          </cell>
          <cell r="AG338">
            <v>3599</v>
          </cell>
          <cell r="AH338">
            <v>3599</v>
          </cell>
          <cell r="AI338">
            <v>3599</v>
          </cell>
          <cell r="AJ338">
            <v>3599</v>
          </cell>
          <cell r="AK338">
            <v>3599</v>
          </cell>
          <cell r="AL338">
            <v>3599</v>
          </cell>
          <cell r="AM338">
            <v>3599</v>
          </cell>
          <cell r="AN338">
            <v>3599</v>
          </cell>
          <cell r="AO338">
            <v>3599</v>
          </cell>
          <cell r="AP338">
            <v>3599</v>
          </cell>
          <cell r="AQ338">
            <v>3599</v>
          </cell>
          <cell r="AR338">
            <v>3599</v>
          </cell>
          <cell r="AS338">
            <v>3599</v>
          </cell>
          <cell r="AT338">
            <v>3599</v>
          </cell>
          <cell r="AU338">
            <v>3599</v>
          </cell>
          <cell r="AV338">
            <v>3599</v>
          </cell>
          <cell r="AW338">
            <v>3441</v>
          </cell>
          <cell r="AX338">
            <v>3441</v>
          </cell>
          <cell r="AY338">
            <v>39452</v>
          </cell>
          <cell r="AZ338">
            <v>32542</v>
          </cell>
          <cell r="BA338">
            <v>28092</v>
          </cell>
          <cell r="BB338">
            <v>25158</v>
          </cell>
          <cell r="BC338">
            <v>21424</v>
          </cell>
          <cell r="BD338">
            <v>18696</v>
          </cell>
          <cell r="BE338">
            <v>18696</v>
          </cell>
          <cell r="BF338">
            <v>18696</v>
          </cell>
          <cell r="BG338">
            <v>18696</v>
          </cell>
          <cell r="BH338">
            <v>18696</v>
          </cell>
          <cell r="BI338">
            <v>18556</v>
          </cell>
          <cell r="BJ338">
            <v>18276</v>
          </cell>
          <cell r="BK338">
            <v>15686</v>
          </cell>
          <cell r="BL338">
            <v>15168</v>
          </cell>
          <cell r="BM338">
            <v>12228</v>
          </cell>
        </row>
        <row r="339">
          <cell r="A339" t="str">
            <v>IS_LTD_INT_EXP_EFIN</v>
          </cell>
          <cell r="B339" t="str">
            <v>ELEC_DISTRIBUTION</v>
          </cell>
          <cell r="C339">
            <v>0</v>
          </cell>
          <cell r="D339">
            <v>0</v>
          </cell>
          <cell r="E339" t="str">
            <v>IS_LTD_INT_EXP_EFIN_Type_02</v>
          </cell>
          <cell r="F339" t="str">
            <v>Embedded Finance 08/09/1999 4:26:00</v>
          </cell>
          <cell r="G339" t="str">
            <v>Budget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855</v>
          </cell>
          <cell r="P339">
            <v>855</v>
          </cell>
          <cell r="Q339">
            <v>855</v>
          </cell>
          <cell r="R339">
            <v>855</v>
          </cell>
          <cell r="S339">
            <v>855</v>
          </cell>
          <cell r="T339">
            <v>855</v>
          </cell>
          <cell r="U339">
            <v>855</v>
          </cell>
          <cell r="V339">
            <v>855</v>
          </cell>
          <cell r="W339">
            <v>855</v>
          </cell>
          <cell r="X339">
            <v>855</v>
          </cell>
          <cell r="Y339">
            <v>855</v>
          </cell>
          <cell r="Z339">
            <v>855</v>
          </cell>
          <cell r="AA339">
            <v>855</v>
          </cell>
          <cell r="AB339">
            <v>855</v>
          </cell>
          <cell r="AC339">
            <v>855</v>
          </cell>
          <cell r="AD339">
            <v>855</v>
          </cell>
          <cell r="AE339">
            <v>855</v>
          </cell>
          <cell r="AF339">
            <v>855</v>
          </cell>
          <cell r="AG339">
            <v>855</v>
          </cell>
          <cell r="AH339">
            <v>855</v>
          </cell>
          <cell r="AI339">
            <v>855</v>
          </cell>
          <cell r="AJ339">
            <v>855</v>
          </cell>
          <cell r="AK339">
            <v>855</v>
          </cell>
          <cell r="AL339">
            <v>855</v>
          </cell>
          <cell r="AM339">
            <v>855</v>
          </cell>
          <cell r="AN339">
            <v>855</v>
          </cell>
          <cell r="AO339">
            <v>855</v>
          </cell>
          <cell r="AP339">
            <v>855</v>
          </cell>
          <cell r="AQ339">
            <v>855</v>
          </cell>
          <cell r="AR339">
            <v>855</v>
          </cell>
          <cell r="AS339">
            <v>855</v>
          </cell>
          <cell r="AT339">
            <v>855</v>
          </cell>
          <cell r="AU339">
            <v>855</v>
          </cell>
          <cell r="AV339">
            <v>855</v>
          </cell>
          <cell r="AW339">
            <v>855</v>
          </cell>
          <cell r="AX339">
            <v>855</v>
          </cell>
          <cell r="AY339">
            <v>10260</v>
          </cell>
          <cell r="AZ339">
            <v>10260</v>
          </cell>
          <cell r="BA339">
            <v>10260</v>
          </cell>
          <cell r="BB339">
            <v>10260</v>
          </cell>
          <cell r="BC339">
            <v>10260</v>
          </cell>
          <cell r="BD339">
            <v>10260</v>
          </cell>
          <cell r="BE339">
            <v>10260</v>
          </cell>
          <cell r="BF339">
            <v>10244</v>
          </cell>
          <cell r="BG339">
            <v>10212</v>
          </cell>
          <cell r="BH339">
            <v>10212</v>
          </cell>
          <cell r="BI339">
            <v>10012</v>
          </cell>
          <cell r="BJ339">
            <v>9972</v>
          </cell>
          <cell r="BK339">
            <v>9972</v>
          </cell>
          <cell r="BL339">
            <v>9972</v>
          </cell>
          <cell r="BM339">
            <v>9972</v>
          </cell>
        </row>
        <row r="340">
          <cell r="A340" t="str">
            <v>IS_LTD_INT_EXP_EFIN</v>
          </cell>
          <cell r="B340" t="str">
            <v>ELEC_DISTRIBUTION</v>
          </cell>
          <cell r="C340">
            <v>0</v>
          </cell>
          <cell r="D340">
            <v>0</v>
          </cell>
          <cell r="E340" t="str">
            <v>IS_LTD_INT_EXP_EFIN_Type_03</v>
          </cell>
          <cell r="F340" t="str">
            <v>Embedded Finance 08/09/1999 4:26:00</v>
          </cell>
          <cell r="G340" t="str">
            <v>Budget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168</v>
          </cell>
          <cell r="P340">
            <v>168</v>
          </cell>
          <cell r="Q340">
            <v>168</v>
          </cell>
          <cell r="R340">
            <v>168</v>
          </cell>
          <cell r="S340">
            <v>168</v>
          </cell>
          <cell r="T340">
            <v>168</v>
          </cell>
          <cell r="U340">
            <v>168</v>
          </cell>
          <cell r="V340">
            <v>168</v>
          </cell>
          <cell r="W340">
            <v>168</v>
          </cell>
          <cell r="X340">
            <v>168</v>
          </cell>
          <cell r="Y340">
            <v>168</v>
          </cell>
          <cell r="Z340">
            <v>168</v>
          </cell>
          <cell r="AA340">
            <v>168</v>
          </cell>
          <cell r="AB340">
            <v>168</v>
          </cell>
          <cell r="AC340">
            <v>168</v>
          </cell>
          <cell r="AD340">
            <v>168</v>
          </cell>
          <cell r="AE340">
            <v>168</v>
          </cell>
          <cell r="AF340">
            <v>168</v>
          </cell>
          <cell r="AG340">
            <v>168</v>
          </cell>
          <cell r="AH340">
            <v>168</v>
          </cell>
          <cell r="AI340">
            <v>168</v>
          </cell>
          <cell r="AJ340">
            <v>168</v>
          </cell>
          <cell r="AK340">
            <v>168</v>
          </cell>
          <cell r="AL340">
            <v>168</v>
          </cell>
          <cell r="AM340">
            <v>168</v>
          </cell>
          <cell r="AN340">
            <v>168</v>
          </cell>
          <cell r="AO340">
            <v>168</v>
          </cell>
          <cell r="AP340">
            <v>168</v>
          </cell>
          <cell r="AQ340">
            <v>168</v>
          </cell>
          <cell r="AR340">
            <v>168</v>
          </cell>
          <cell r="AS340">
            <v>168</v>
          </cell>
          <cell r="AT340">
            <v>168</v>
          </cell>
          <cell r="AU340">
            <v>168</v>
          </cell>
          <cell r="AV340">
            <v>168</v>
          </cell>
          <cell r="AW340">
            <v>168</v>
          </cell>
          <cell r="AX340">
            <v>168</v>
          </cell>
          <cell r="AY340">
            <v>2016</v>
          </cell>
          <cell r="AZ340">
            <v>2016</v>
          </cell>
          <cell r="BA340">
            <v>2016</v>
          </cell>
          <cell r="BB340">
            <v>2016</v>
          </cell>
          <cell r="BC340">
            <v>2016</v>
          </cell>
          <cell r="BD340">
            <v>2016</v>
          </cell>
          <cell r="BE340">
            <v>2016</v>
          </cell>
          <cell r="BF340">
            <v>1321</v>
          </cell>
          <cell r="BG340">
            <v>852</v>
          </cell>
          <cell r="BH340">
            <v>852</v>
          </cell>
          <cell r="BI340">
            <v>852</v>
          </cell>
          <cell r="BJ340">
            <v>852</v>
          </cell>
          <cell r="BK340">
            <v>852</v>
          </cell>
          <cell r="BL340">
            <v>852</v>
          </cell>
          <cell r="BM340">
            <v>852</v>
          </cell>
        </row>
        <row r="341">
          <cell r="A341" t="str">
            <v>IS_LTD_INT_EXP_EFIN</v>
          </cell>
          <cell r="B341" t="str">
            <v>ELEC_DISTRIBUTION</v>
          </cell>
          <cell r="C341">
            <v>0</v>
          </cell>
          <cell r="D341">
            <v>0</v>
          </cell>
          <cell r="E341" t="str">
            <v>IS_LTD_INT_EXP_EFIN_Type_04</v>
          </cell>
          <cell r="F341" t="str">
            <v>Embedded Finance 08/09/1999 4:26:00</v>
          </cell>
          <cell r="G341" t="str">
            <v>Budget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A342" t="str">
            <v>IS_LTD_INT_EXP_EFIN</v>
          </cell>
          <cell r="B342" t="str">
            <v>ELEC_INTERCOMPANY</v>
          </cell>
          <cell r="C342">
            <v>0</v>
          </cell>
          <cell r="D342">
            <v>0</v>
          </cell>
          <cell r="E342" t="str">
            <v>IS_LTD_INT_EXP_EFIN_Type_01</v>
          </cell>
          <cell r="F342" t="str">
            <v>Embedded Finance 08/09/1999 4:26:00</v>
          </cell>
          <cell r="G342" t="str">
            <v>Budget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4292</v>
          </cell>
          <cell r="P342">
            <v>4292</v>
          </cell>
          <cell r="Q342">
            <v>4292</v>
          </cell>
          <cell r="R342">
            <v>4292</v>
          </cell>
          <cell r="S342">
            <v>4282</v>
          </cell>
          <cell r="T342">
            <v>4268</v>
          </cell>
          <cell r="U342">
            <v>4106</v>
          </cell>
          <cell r="V342">
            <v>4106</v>
          </cell>
          <cell r="W342">
            <v>4106</v>
          </cell>
          <cell r="X342">
            <v>4106</v>
          </cell>
          <cell r="Y342">
            <v>4106</v>
          </cell>
          <cell r="Z342">
            <v>4106</v>
          </cell>
          <cell r="AA342">
            <v>4106</v>
          </cell>
          <cell r="AB342">
            <v>3964</v>
          </cell>
          <cell r="AC342">
            <v>3964</v>
          </cell>
          <cell r="AD342">
            <v>3964</v>
          </cell>
          <cell r="AE342">
            <v>3629</v>
          </cell>
          <cell r="AF342">
            <v>3345</v>
          </cell>
          <cell r="AG342">
            <v>3345</v>
          </cell>
          <cell r="AH342">
            <v>3345</v>
          </cell>
          <cell r="AI342">
            <v>3345</v>
          </cell>
          <cell r="AJ342">
            <v>3345</v>
          </cell>
          <cell r="AK342">
            <v>3345</v>
          </cell>
          <cell r="AL342">
            <v>3345</v>
          </cell>
          <cell r="AM342">
            <v>3345</v>
          </cell>
          <cell r="AN342">
            <v>3345</v>
          </cell>
          <cell r="AO342">
            <v>3345</v>
          </cell>
          <cell r="AP342">
            <v>3345</v>
          </cell>
          <cell r="AQ342">
            <v>3345</v>
          </cell>
          <cell r="AR342">
            <v>3345</v>
          </cell>
          <cell r="AS342">
            <v>3345</v>
          </cell>
          <cell r="AT342">
            <v>3345</v>
          </cell>
          <cell r="AU342">
            <v>3345</v>
          </cell>
          <cell r="AV342">
            <v>3345</v>
          </cell>
          <cell r="AW342">
            <v>3198</v>
          </cell>
          <cell r="AX342">
            <v>3198</v>
          </cell>
          <cell r="AY342">
            <v>36671</v>
          </cell>
          <cell r="AZ342">
            <v>30244</v>
          </cell>
          <cell r="BA342">
            <v>26108</v>
          </cell>
          <cell r="BB342">
            <v>23382</v>
          </cell>
          <cell r="BC342">
            <v>19914</v>
          </cell>
          <cell r="BD342">
            <v>17376</v>
          </cell>
          <cell r="BE342">
            <v>17376</v>
          </cell>
          <cell r="BF342">
            <v>17376</v>
          </cell>
          <cell r="BG342">
            <v>17376</v>
          </cell>
          <cell r="BH342">
            <v>17376</v>
          </cell>
          <cell r="BI342">
            <v>17244</v>
          </cell>
          <cell r="BJ342">
            <v>16980</v>
          </cell>
          <cell r="BK342">
            <v>14580</v>
          </cell>
          <cell r="BL342">
            <v>14100</v>
          </cell>
          <cell r="BM342">
            <v>11364</v>
          </cell>
        </row>
        <row r="343">
          <cell r="A343" t="str">
            <v>IS_LTD_INT_EXP_EFIN</v>
          </cell>
          <cell r="B343" t="str">
            <v>ELEC_INTERCOMPANY</v>
          </cell>
          <cell r="C343">
            <v>0</v>
          </cell>
          <cell r="D343">
            <v>0</v>
          </cell>
          <cell r="E343" t="str">
            <v>IS_LTD_INT_EXP_EFIN_Type_02</v>
          </cell>
          <cell r="F343" t="str">
            <v>Embedded Finance 08/09/1999 4:26:00</v>
          </cell>
          <cell r="G343" t="str">
            <v>Budget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795</v>
          </cell>
          <cell r="P343">
            <v>795</v>
          </cell>
          <cell r="Q343">
            <v>795</v>
          </cell>
          <cell r="R343">
            <v>795</v>
          </cell>
          <cell r="S343">
            <v>795</v>
          </cell>
          <cell r="T343">
            <v>795</v>
          </cell>
          <cell r="U343">
            <v>795</v>
          </cell>
          <cell r="V343">
            <v>795</v>
          </cell>
          <cell r="W343">
            <v>795</v>
          </cell>
          <cell r="X343">
            <v>795</v>
          </cell>
          <cell r="Y343">
            <v>795</v>
          </cell>
          <cell r="Z343">
            <v>795</v>
          </cell>
          <cell r="AA343">
            <v>795</v>
          </cell>
          <cell r="AB343">
            <v>795</v>
          </cell>
          <cell r="AC343">
            <v>795</v>
          </cell>
          <cell r="AD343">
            <v>795</v>
          </cell>
          <cell r="AE343">
            <v>795</v>
          </cell>
          <cell r="AF343">
            <v>795</v>
          </cell>
          <cell r="AG343">
            <v>795</v>
          </cell>
          <cell r="AH343">
            <v>795</v>
          </cell>
          <cell r="AI343">
            <v>795</v>
          </cell>
          <cell r="AJ343">
            <v>795</v>
          </cell>
          <cell r="AK343">
            <v>795</v>
          </cell>
          <cell r="AL343">
            <v>795</v>
          </cell>
          <cell r="AM343">
            <v>795</v>
          </cell>
          <cell r="AN343">
            <v>795</v>
          </cell>
          <cell r="AO343">
            <v>795</v>
          </cell>
          <cell r="AP343">
            <v>795</v>
          </cell>
          <cell r="AQ343">
            <v>795</v>
          </cell>
          <cell r="AR343">
            <v>795</v>
          </cell>
          <cell r="AS343">
            <v>795</v>
          </cell>
          <cell r="AT343">
            <v>795</v>
          </cell>
          <cell r="AU343">
            <v>795</v>
          </cell>
          <cell r="AV343">
            <v>795</v>
          </cell>
          <cell r="AW343">
            <v>795</v>
          </cell>
          <cell r="AX343">
            <v>795</v>
          </cell>
          <cell r="AY343">
            <v>9540</v>
          </cell>
          <cell r="AZ343">
            <v>9540</v>
          </cell>
          <cell r="BA343">
            <v>9540</v>
          </cell>
          <cell r="BB343">
            <v>9540</v>
          </cell>
          <cell r="BC343">
            <v>9540</v>
          </cell>
          <cell r="BD343">
            <v>9540</v>
          </cell>
          <cell r="BE343">
            <v>9540</v>
          </cell>
          <cell r="BF343">
            <v>9524</v>
          </cell>
          <cell r="BG343">
            <v>9492</v>
          </cell>
          <cell r="BH343">
            <v>9492</v>
          </cell>
          <cell r="BI343">
            <v>9312</v>
          </cell>
          <cell r="BJ343">
            <v>9276</v>
          </cell>
          <cell r="BK343">
            <v>9276</v>
          </cell>
          <cell r="BL343">
            <v>9276</v>
          </cell>
          <cell r="BM343">
            <v>9276</v>
          </cell>
        </row>
        <row r="344">
          <cell r="A344" t="str">
            <v>IS_LTD_INT_EXP_EFIN</v>
          </cell>
          <cell r="B344" t="str">
            <v>ELEC_INTERCOMPANY</v>
          </cell>
          <cell r="C344">
            <v>0</v>
          </cell>
          <cell r="D344">
            <v>0</v>
          </cell>
          <cell r="E344" t="str">
            <v>IS_LTD_INT_EXP_EFIN_Type_03</v>
          </cell>
          <cell r="F344" t="str">
            <v>Embedded Finance 08/09/1999 4:26:00</v>
          </cell>
          <cell r="G344" t="str">
            <v>Budget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156</v>
          </cell>
          <cell r="P344">
            <v>156</v>
          </cell>
          <cell r="Q344">
            <v>156</v>
          </cell>
          <cell r="R344">
            <v>156</v>
          </cell>
          <cell r="S344">
            <v>156</v>
          </cell>
          <cell r="T344">
            <v>156</v>
          </cell>
          <cell r="U344">
            <v>156</v>
          </cell>
          <cell r="V344">
            <v>156</v>
          </cell>
          <cell r="W344">
            <v>156</v>
          </cell>
          <cell r="X344">
            <v>156</v>
          </cell>
          <cell r="Y344">
            <v>156</v>
          </cell>
          <cell r="Z344">
            <v>156</v>
          </cell>
          <cell r="AA344">
            <v>156</v>
          </cell>
          <cell r="AB344">
            <v>156</v>
          </cell>
          <cell r="AC344">
            <v>156</v>
          </cell>
          <cell r="AD344">
            <v>156</v>
          </cell>
          <cell r="AE344">
            <v>156</v>
          </cell>
          <cell r="AF344">
            <v>156</v>
          </cell>
          <cell r="AG344">
            <v>156</v>
          </cell>
          <cell r="AH344">
            <v>156</v>
          </cell>
          <cell r="AI344">
            <v>156</v>
          </cell>
          <cell r="AJ344">
            <v>156</v>
          </cell>
          <cell r="AK344">
            <v>156</v>
          </cell>
          <cell r="AL344">
            <v>156</v>
          </cell>
          <cell r="AM344">
            <v>156</v>
          </cell>
          <cell r="AN344">
            <v>156</v>
          </cell>
          <cell r="AO344">
            <v>156</v>
          </cell>
          <cell r="AP344">
            <v>156</v>
          </cell>
          <cell r="AQ344">
            <v>156</v>
          </cell>
          <cell r="AR344">
            <v>156</v>
          </cell>
          <cell r="AS344">
            <v>156</v>
          </cell>
          <cell r="AT344">
            <v>156</v>
          </cell>
          <cell r="AU344">
            <v>156</v>
          </cell>
          <cell r="AV344">
            <v>156</v>
          </cell>
          <cell r="AW344">
            <v>156</v>
          </cell>
          <cell r="AX344">
            <v>156</v>
          </cell>
          <cell r="AY344">
            <v>1872</v>
          </cell>
          <cell r="AZ344">
            <v>1872</v>
          </cell>
          <cell r="BA344">
            <v>1872</v>
          </cell>
          <cell r="BB344">
            <v>1872</v>
          </cell>
          <cell r="BC344">
            <v>1872</v>
          </cell>
          <cell r="BD344">
            <v>1872</v>
          </cell>
          <cell r="BE344">
            <v>1872</v>
          </cell>
          <cell r="BF344">
            <v>1228</v>
          </cell>
          <cell r="BG344">
            <v>792</v>
          </cell>
          <cell r="BH344">
            <v>792</v>
          </cell>
          <cell r="BI344">
            <v>792</v>
          </cell>
          <cell r="BJ344">
            <v>792</v>
          </cell>
          <cell r="BK344">
            <v>792</v>
          </cell>
          <cell r="BL344">
            <v>792</v>
          </cell>
          <cell r="BM344">
            <v>792</v>
          </cell>
        </row>
        <row r="345">
          <cell r="A345" t="str">
            <v>IS_LTD_INT_EXP_EFIN</v>
          </cell>
          <cell r="B345" t="str">
            <v>ELEC_INTERCOMPANY</v>
          </cell>
          <cell r="C345">
            <v>0</v>
          </cell>
          <cell r="D345">
            <v>0</v>
          </cell>
          <cell r="E345" t="str">
            <v>IS_LTD_INT_EXP_EFIN_Type_04</v>
          </cell>
          <cell r="F345" t="str">
            <v>Embedded Finance 08/09/1999 4:26:00</v>
          </cell>
          <cell r="G345" t="str">
            <v>Budget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A346" t="str">
            <v>IS_LTD_INT_EXP_EFIN</v>
          </cell>
          <cell r="B346" t="str">
            <v>FOSSIL</v>
          </cell>
          <cell r="C346">
            <v>0</v>
          </cell>
          <cell r="D346">
            <v>0</v>
          </cell>
          <cell r="E346" t="str">
            <v>IS_LTD_INT_EXP_EFIN_Type_01</v>
          </cell>
          <cell r="F346" t="str">
            <v>Embedded Finance 08/09/1999 4:26:00</v>
          </cell>
          <cell r="G346" t="str">
            <v>Budget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3595</v>
          </cell>
          <cell r="P346">
            <v>3595</v>
          </cell>
          <cell r="Q346">
            <v>3595</v>
          </cell>
          <cell r="R346">
            <v>3595</v>
          </cell>
          <cell r="S346">
            <v>3587</v>
          </cell>
          <cell r="T346">
            <v>3576</v>
          </cell>
          <cell r="U346">
            <v>3439</v>
          </cell>
          <cell r="V346">
            <v>3439</v>
          </cell>
          <cell r="W346">
            <v>3439</v>
          </cell>
          <cell r="X346">
            <v>3439</v>
          </cell>
          <cell r="Y346">
            <v>3439</v>
          </cell>
          <cell r="Z346">
            <v>3439</v>
          </cell>
          <cell r="AA346">
            <v>3439</v>
          </cell>
          <cell r="AB346">
            <v>3321</v>
          </cell>
          <cell r="AC346">
            <v>3321</v>
          </cell>
          <cell r="AD346">
            <v>3321</v>
          </cell>
          <cell r="AE346">
            <v>3040</v>
          </cell>
          <cell r="AF346">
            <v>2802</v>
          </cell>
          <cell r="AG346">
            <v>2802</v>
          </cell>
          <cell r="AH346">
            <v>2802</v>
          </cell>
          <cell r="AI346">
            <v>2802</v>
          </cell>
          <cell r="AJ346">
            <v>2802</v>
          </cell>
          <cell r="AK346">
            <v>2802</v>
          </cell>
          <cell r="AL346">
            <v>2802</v>
          </cell>
          <cell r="AM346">
            <v>2802</v>
          </cell>
          <cell r="AN346">
            <v>2802</v>
          </cell>
          <cell r="AO346">
            <v>2802</v>
          </cell>
          <cell r="AP346">
            <v>2802</v>
          </cell>
          <cell r="AQ346">
            <v>2802</v>
          </cell>
          <cell r="AR346">
            <v>2802</v>
          </cell>
          <cell r="AS346">
            <v>2802</v>
          </cell>
          <cell r="AT346">
            <v>2802</v>
          </cell>
          <cell r="AU346">
            <v>2802</v>
          </cell>
          <cell r="AV346">
            <v>2802</v>
          </cell>
          <cell r="AW346">
            <v>2680</v>
          </cell>
          <cell r="AX346">
            <v>2680</v>
          </cell>
          <cell r="AY346">
            <v>30725</v>
          </cell>
          <cell r="AZ346">
            <v>25340</v>
          </cell>
          <cell r="BA346">
            <v>21868</v>
          </cell>
          <cell r="BB346">
            <v>19584</v>
          </cell>
          <cell r="BC346">
            <v>16676</v>
          </cell>
          <cell r="BD346">
            <v>14556</v>
          </cell>
          <cell r="BE346">
            <v>14556</v>
          </cell>
          <cell r="BF346">
            <v>14556</v>
          </cell>
          <cell r="BG346">
            <v>14556</v>
          </cell>
          <cell r="BH346">
            <v>14556</v>
          </cell>
          <cell r="BI346">
            <v>14448</v>
          </cell>
          <cell r="BJ346">
            <v>14232</v>
          </cell>
          <cell r="BK346">
            <v>12212</v>
          </cell>
          <cell r="BL346">
            <v>11808</v>
          </cell>
          <cell r="BM346">
            <v>9516</v>
          </cell>
        </row>
        <row r="347">
          <cell r="A347" t="str">
            <v>IS_LTD_INT_EXP_EFIN</v>
          </cell>
          <cell r="B347" t="str">
            <v>FOSSIL</v>
          </cell>
          <cell r="C347">
            <v>0</v>
          </cell>
          <cell r="D347">
            <v>0</v>
          </cell>
          <cell r="E347" t="str">
            <v>IS_LTD_INT_EXP_EFIN_Type_02</v>
          </cell>
          <cell r="F347" t="str">
            <v>Embedded Finance 08/09/1999 4:26:00</v>
          </cell>
          <cell r="G347" t="str">
            <v>Budget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666</v>
          </cell>
          <cell r="P347">
            <v>666</v>
          </cell>
          <cell r="Q347">
            <v>666</v>
          </cell>
          <cell r="R347">
            <v>666</v>
          </cell>
          <cell r="S347">
            <v>666</v>
          </cell>
          <cell r="T347">
            <v>666</v>
          </cell>
          <cell r="U347">
            <v>666</v>
          </cell>
          <cell r="V347">
            <v>666</v>
          </cell>
          <cell r="W347">
            <v>666</v>
          </cell>
          <cell r="X347">
            <v>666</v>
          </cell>
          <cell r="Y347">
            <v>666</v>
          </cell>
          <cell r="Z347">
            <v>666</v>
          </cell>
          <cell r="AA347">
            <v>666</v>
          </cell>
          <cell r="AB347">
            <v>666</v>
          </cell>
          <cell r="AC347">
            <v>666</v>
          </cell>
          <cell r="AD347">
            <v>666</v>
          </cell>
          <cell r="AE347">
            <v>666</v>
          </cell>
          <cell r="AF347">
            <v>666</v>
          </cell>
          <cell r="AG347">
            <v>666</v>
          </cell>
          <cell r="AH347">
            <v>666</v>
          </cell>
          <cell r="AI347">
            <v>666</v>
          </cell>
          <cell r="AJ347">
            <v>666</v>
          </cell>
          <cell r="AK347">
            <v>666</v>
          </cell>
          <cell r="AL347">
            <v>666</v>
          </cell>
          <cell r="AM347">
            <v>666</v>
          </cell>
          <cell r="AN347">
            <v>666</v>
          </cell>
          <cell r="AO347">
            <v>666</v>
          </cell>
          <cell r="AP347">
            <v>666</v>
          </cell>
          <cell r="AQ347">
            <v>666</v>
          </cell>
          <cell r="AR347">
            <v>666</v>
          </cell>
          <cell r="AS347">
            <v>666</v>
          </cell>
          <cell r="AT347">
            <v>666</v>
          </cell>
          <cell r="AU347">
            <v>666</v>
          </cell>
          <cell r="AV347">
            <v>666</v>
          </cell>
          <cell r="AW347">
            <v>666</v>
          </cell>
          <cell r="AX347">
            <v>666</v>
          </cell>
          <cell r="AY347">
            <v>7992</v>
          </cell>
          <cell r="AZ347">
            <v>7992</v>
          </cell>
          <cell r="BA347">
            <v>7992</v>
          </cell>
          <cell r="BB347">
            <v>7992</v>
          </cell>
          <cell r="BC347">
            <v>7992</v>
          </cell>
          <cell r="BD347">
            <v>7992</v>
          </cell>
          <cell r="BE347">
            <v>7992</v>
          </cell>
          <cell r="BF347">
            <v>7980</v>
          </cell>
          <cell r="BG347">
            <v>7956</v>
          </cell>
          <cell r="BH347">
            <v>7956</v>
          </cell>
          <cell r="BI347">
            <v>7796</v>
          </cell>
          <cell r="BJ347">
            <v>7764</v>
          </cell>
          <cell r="BK347">
            <v>7764</v>
          </cell>
          <cell r="BL347">
            <v>7764</v>
          </cell>
          <cell r="BM347">
            <v>7764</v>
          </cell>
        </row>
        <row r="348">
          <cell r="A348" t="str">
            <v>IS_LTD_INT_EXP_EFIN</v>
          </cell>
          <cell r="B348" t="str">
            <v>FOSSIL</v>
          </cell>
          <cell r="C348">
            <v>0</v>
          </cell>
          <cell r="D348">
            <v>0</v>
          </cell>
          <cell r="E348" t="str">
            <v>IS_LTD_INT_EXP_EFIN_Type_03</v>
          </cell>
          <cell r="F348" t="str">
            <v>Embedded Finance 08/09/1999 4:26:00</v>
          </cell>
          <cell r="G348" t="str">
            <v>Budget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131</v>
          </cell>
          <cell r="P348">
            <v>131</v>
          </cell>
          <cell r="Q348">
            <v>131</v>
          </cell>
          <cell r="R348">
            <v>131</v>
          </cell>
          <cell r="S348">
            <v>131</v>
          </cell>
          <cell r="T348">
            <v>131</v>
          </cell>
          <cell r="U348">
            <v>131</v>
          </cell>
          <cell r="V348">
            <v>131</v>
          </cell>
          <cell r="W348">
            <v>131</v>
          </cell>
          <cell r="X348">
            <v>131</v>
          </cell>
          <cell r="Y348">
            <v>131</v>
          </cell>
          <cell r="Z348">
            <v>131</v>
          </cell>
          <cell r="AA348">
            <v>131</v>
          </cell>
          <cell r="AB348">
            <v>131</v>
          </cell>
          <cell r="AC348">
            <v>131</v>
          </cell>
          <cell r="AD348">
            <v>131</v>
          </cell>
          <cell r="AE348">
            <v>131</v>
          </cell>
          <cell r="AF348">
            <v>131</v>
          </cell>
          <cell r="AG348">
            <v>131</v>
          </cell>
          <cell r="AH348">
            <v>131</v>
          </cell>
          <cell r="AI348">
            <v>131</v>
          </cell>
          <cell r="AJ348">
            <v>131</v>
          </cell>
          <cell r="AK348">
            <v>131</v>
          </cell>
          <cell r="AL348">
            <v>131</v>
          </cell>
          <cell r="AM348">
            <v>131</v>
          </cell>
          <cell r="AN348">
            <v>131</v>
          </cell>
          <cell r="AO348">
            <v>131</v>
          </cell>
          <cell r="AP348">
            <v>131</v>
          </cell>
          <cell r="AQ348">
            <v>131</v>
          </cell>
          <cell r="AR348">
            <v>131</v>
          </cell>
          <cell r="AS348">
            <v>131</v>
          </cell>
          <cell r="AT348">
            <v>131</v>
          </cell>
          <cell r="AU348">
            <v>131</v>
          </cell>
          <cell r="AV348">
            <v>131</v>
          </cell>
          <cell r="AW348">
            <v>131</v>
          </cell>
          <cell r="AX348">
            <v>131</v>
          </cell>
          <cell r="AY348">
            <v>1572</v>
          </cell>
          <cell r="AZ348">
            <v>1572</v>
          </cell>
          <cell r="BA348">
            <v>1572</v>
          </cell>
          <cell r="BB348">
            <v>1572</v>
          </cell>
          <cell r="BC348">
            <v>1572</v>
          </cell>
          <cell r="BD348">
            <v>1572</v>
          </cell>
          <cell r="BE348">
            <v>1572</v>
          </cell>
          <cell r="BF348">
            <v>1028</v>
          </cell>
          <cell r="BG348">
            <v>660</v>
          </cell>
          <cell r="BH348">
            <v>660</v>
          </cell>
          <cell r="BI348">
            <v>660</v>
          </cell>
          <cell r="BJ348">
            <v>660</v>
          </cell>
          <cell r="BK348">
            <v>660</v>
          </cell>
          <cell r="BL348">
            <v>660</v>
          </cell>
          <cell r="BM348">
            <v>660</v>
          </cell>
        </row>
        <row r="349">
          <cell r="A349" t="str">
            <v>IS_LTD_INT_EXP_EFIN</v>
          </cell>
          <cell r="B349" t="str">
            <v>FOSSIL</v>
          </cell>
          <cell r="C349">
            <v>0</v>
          </cell>
          <cell r="D349">
            <v>0</v>
          </cell>
          <cell r="E349" t="str">
            <v>IS_LTD_INT_EXP_EFIN_Type_04</v>
          </cell>
          <cell r="F349" t="str">
            <v>Embedded Finance 08/09/1999 4:26:00</v>
          </cell>
          <cell r="G349" t="str">
            <v>Budget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A350" t="str">
            <v>IS_LTD_INT_EXP_EFIN</v>
          </cell>
          <cell r="B350" t="str">
            <v>GAS_PIPES</v>
          </cell>
          <cell r="C350">
            <v>0</v>
          </cell>
          <cell r="D350">
            <v>0</v>
          </cell>
          <cell r="E350" t="str">
            <v>IS_LTD_INT_EXP_EFIN_Type_01</v>
          </cell>
          <cell r="F350" t="str">
            <v>Embedded Finance 08/09/1999 4:26:00</v>
          </cell>
          <cell r="G350" t="str">
            <v>Budget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4057</v>
          </cell>
          <cell r="P350">
            <v>4057</v>
          </cell>
          <cell r="Q350">
            <v>4057</v>
          </cell>
          <cell r="R350">
            <v>4057</v>
          </cell>
          <cell r="S350">
            <v>4048</v>
          </cell>
          <cell r="T350">
            <v>4035</v>
          </cell>
          <cell r="U350">
            <v>3881</v>
          </cell>
          <cell r="V350">
            <v>3881</v>
          </cell>
          <cell r="W350">
            <v>3881</v>
          </cell>
          <cell r="X350">
            <v>3881</v>
          </cell>
          <cell r="Y350">
            <v>3881</v>
          </cell>
          <cell r="Z350">
            <v>3881</v>
          </cell>
          <cell r="AA350">
            <v>3881</v>
          </cell>
          <cell r="AB350">
            <v>3747</v>
          </cell>
          <cell r="AC350">
            <v>3747</v>
          </cell>
          <cell r="AD350">
            <v>3747</v>
          </cell>
          <cell r="AE350">
            <v>3431</v>
          </cell>
          <cell r="AF350">
            <v>3162</v>
          </cell>
          <cell r="AG350">
            <v>3162</v>
          </cell>
          <cell r="AH350">
            <v>3162</v>
          </cell>
          <cell r="AI350">
            <v>3162</v>
          </cell>
          <cell r="AJ350">
            <v>3162</v>
          </cell>
          <cell r="AK350">
            <v>3162</v>
          </cell>
          <cell r="AL350">
            <v>3162</v>
          </cell>
          <cell r="AM350">
            <v>3162</v>
          </cell>
          <cell r="AN350">
            <v>3162</v>
          </cell>
          <cell r="AO350">
            <v>3162</v>
          </cell>
          <cell r="AP350">
            <v>3162</v>
          </cell>
          <cell r="AQ350">
            <v>3162</v>
          </cell>
          <cell r="AR350">
            <v>3162</v>
          </cell>
          <cell r="AS350">
            <v>3162</v>
          </cell>
          <cell r="AT350">
            <v>3162</v>
          </cell>
          <cell r="AU350">
            <v>3162</v>
          </cell>
          <cell r="AV350">
            <v>3162</v>
          </cell>
          <cell r="AW350">
            <v>3024</v>
          </cell>
          <cell r="AX350">
            <v>3024</v>
          </cell>
          <cell r="AY350">
            <v>34673</v>
          </cell>
          <cell r="AZ350">
            <v>28590</v>
          </cell>
          <cell r="BA350">
            <v>24676</v>
          </cell>
          <cell r="BB350">
            <v>22104</v>
          </cell>
          <cell r="BC350">
            <v>18824</v>
          </cell>
          <cell r="BD350">
            <v>16428</v>
          </cell>
          <cell r="BE350">
            <v>16428</v>
          </cell>
          <cell r="BF350">
            <v>16428</v>
          </cell>
          <cell r="BG350">
            <v>16428</v>
          </cell>
          <cell r="BH350">
            <v>16428</v>
          </cell>
          <cell r="BI350">
            <v>16304</v>
          </cell>
          <cell r="BJ350">
            <v>16056</v>
          </cell>
          <cell r="BK350">
            <v>13786</v>
          </cell>
          <cell r="BL350">
            <v>13332</v>
          </cell>
          <cell r="BM350">
            <v>10740</v>
          </cell>
        </row>
        <row r="351">
          <cell r="A351" t="str">
            <v>IS_LTD_INT_EXP_EFIN</v>
          </cell>
          <cell r="B351" t="str">
            <v>GAS_PIPES</v>
          </cell>
          <cell r="C351">
            <v>0</v>
          </cell>
          <cell r="D351">
            <v>0</v>
          </cell>
          <cell r="E351" t="str">
            <v>IS_LTD_INT_EXP_EFIN_Type_02</v>
          </cell>
          <cell r="F351" t="str">
            <v>Embedded Finance 08/09/1999 4:26:00</v>
          </cell>
          <cell r="G351" t="str">
            <v>Budget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751</v>
          </cell>
          <cell r="P351">
            <v>751</v>
          </cell>
          <cell r="Q351">
            <v>751</v>
          </cell>
          <cell r="R351">
            <v>751</v>
          </cell>
          <cell r="S351">
            <v>751</v>
          </cell>
          <cell r="T351">
            <v>751</v>
          </cell>
          <cell r="U351">
            <v>751</v>
          </cell>
          <cell r="V351">
            <v>751</v>
          </cell>
          <cell r="W351">
            <v>751</v>
          </cell>
          <cell r="X351">
            <v>751</v>
          </cell>
          <cell r="Y351">
            <v>751</v>
          </cell>
          <cell r="Z351">
            <v>751</v>
          </cell>
          <cell r="AA351">
            <v>751</v>
          </cell>
          <cell r="AB351">
            <v>751</v>
          </cell>
          <cell r="AC351">
            <v>751</v>
          </cell>
          <cell r="AD351">
            <v>751</v>
          </cell>
          <cell r="AE351">
            <v>751</v>
          </cell>
          <cell r="AF351">
            <v>751</v>
          </cell>
          <cell r="AG351">
            <v>751</v>
          </cell>
          <cell r="AH351">
            <v>751</v>
          </cell>
          <cell r="AI351">
            <v>751</v>
          </cell>
          <cell r="AJ351">
            <v>751</v>
          </cell>
          <cell r="AK351">
            <v>751</v>
          </cell>
          <cell r="AL351">
            <v>751</v>
          </cell>
          <cell r="AM351">
            <v>751</v>
          </cell>
          <cell r="AN351">
            <v>751</v>
          </cell>
          <cell r="AO351">
            <v>751</v>
          </cell>
          <cell r="AP351">
            <v>751</v>
          </cell>
          <cell r="AQ351">
            <v>751</v>
          </cell>
          <cell r="AR351">
            <v>751</v>
          </cell>
          <cell r="AS351">
            <v>751</v>
          </cell>
          <cell r="AT351">
            <v>751</v>
          </cell>
          <cell r="AU351">
            <v>751</v>
          </cell>
          <cell r="AV351">
            <v>751</v>
          </cell>
          <cell r="AW351">
            <v>751</v>
          </cell>
          <cell r="AX351">
            <v>751</v>
          </cell>
          <cell r="AY351">
            <v>9012</v>
          </cell>
          <cell r="AZ351">
            <v>9012</v>
          </cell>
          <cell r="BA351">
            <v>9012</v>
          </cell>
          <cell r="BB351">
            <v>9012</v>
          </cell>
          <cell r="BC351">
            <v>9012</v>
          </cell>
          <cell r="BD351">
            <v>9012</v>
          </cell>
          <cell r="BE351">
            <v>9012</v>
          </cell>
          <cell r="BF351">
            <v>9000</v>
          </cell>
          <cell r="BG351">
            <v>8976</v>
          </cell>
          <cell r="BH351">
            <v>8976</v>
          </cell>
          <cell r="BI351">
            <v>8796</v>
          </cell>
          <cell r="BJ351">
            <v>8760</v>
          </cell>
          <cell r="BK351">
            <v>8760</v>
          </cell>
          <cell r="BL351">
            <v>8760</v>
          </cell>
          <cell r="BM351">
            <v>8760</v>
          </cell>
        </row>
        <row r="352">
          <cell r="A352" t="str">
            <v>IS_LTD_INT_EXP_EFIN</v>
          </cell>
          <cell r="B352" t="str">
            <v>GAS_PIPES</v>
          </cell>
          <cell r="C352">
            <v>0</v>
          </cell>
          <cell r="D352">
            <v>0</v>
          </cell>
          <cell r="E352" t="str">
            <v>IS_LTD_INT_EXP_EFIN_Type_03</v>
          </cell>
          <cell r="F352" t="str">
            <v>Embedded Finance 08/09/1999 4:26:00</v>
          </cell>
          <cell r="G352" t="str">
            <v>Budget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148</v>
          </cell>
          <cell r="P352">
            <v>148</v>
          </cell>
          <cell r="Q352">
            <v>148</v>
          </cell>
          <cell r="R352">
            <v>148</v>
          </cell>
          <cell r="S352">
            <v>148</v>
          </cell>
          <cell r="T352">
            <v>148</v>
          </cell>
          <cell r="U352">
            <v>148</v>
          </cell>
          <cell r="V352">
            <v>148</v>
          </cell>
          <cell r="W352">
            <v>148</v>
          </cell>
          <cell r="X352">
            <v>148</v>
          </cell>
          <cell r="Y352">
            <v>148</v>
          </cell>
          <cell r="Z352">
            <v>148</v>
          </cell>
          <cell r="AA352">
            <v>148</v>
          </cell>
          <cell r="AB352">
            <v>148</v>
          </cell>
          <cell r="AC352">
            <v>148</v>
          </cell>
          <cell r="AD352">
            <v>148</v>
          </cell>
          <cell r="AE352">
            <v>148</v>
          </cell>
          <cell r="AF352">
            <v>148</v>
          </cell>
          <cell r="AG352">
            <v>148</v>
          </cell>
          <cell r="AH352">
            <v>148</v>
          </cell>
          <cell r="AI352">
            <v>148</v>
          </cell>
          <cell r="AJ352">
            <v>148</v>
          </cell>
          <cell r="AK352">
            <v>148</v>
          </cell>
          <cell r="AL352">
            <v>148</v>
          </cell>
          <cell r="AM352">
            <v>148</v>
          </cell>
          <cell r="AN352">
            <v>148</v>
          </cell>
          <cell r="AO352">
            <v>148</v>
          </cell>
          <cell r="AP352">
            <v>148</v>
          </cell>
          <cell r="AQ352">
            <v>148</v>
          </cell>
          <cell r="AR352">
            <v>148</v>
          </cell>
          <cell r="AS352">
            <v>148</v>
          </cell>
          <cell r="AT352">
            <v>148</v>
          </cell>
          <cell r="AU352">
            <v>148</v>
          </cell>
          <cell r="AV352">
            <v>148</v>
          </cell>
          <cell r="AW352">
            <v>148</v>
          </cell>
          <cell r="AX352">
            <v>148</v>
          </cell>
          <cell r="AY352">
            <v>1776</v>
          </cell>
          <cell r="AZ352">
            <v>1776</v>
          </cell>
          <cell r="BA352">
            <v>1776</v>
          </cell>
          <cell r="BB352">
            <v>1776</v>
          </cell>
          <cell r="BC352">
            <v>1776</v>
          </cell>
          <cell r="BD352">
            <v>1776</v>
          </cell>
          <cell r="BE352">
            <v>1776</v>
          </cell>
          <cell r="BF352">
            <v>1160</v>
          </cell>
          <cell r="BG352">
            <v>744</v>
          </cell>
          <cell r="BH352">
            <v>744</v>
          </cell>
          <cell r="BI352">
            <v>744</v>
          </cell>
          <cell r="BJ352">
            <v>744</v>
          </cell>
          <cell r="BK352">
            <v>744</v>
          </cell>
          <cell r="BL352">
            <v>744</v>
          </cell>
          <cell r="BM352">
            <v>744</v>
          </cell>
        </row>
        <row r="353">
          <cell r="A353" t="str">
            <v>IS_LTD_INT_EXP_EFIN</v>
          </cell>
          <cell r="B353" t="str">
            <v>GAS_PIPES</v>
          </cell>
          <cell r="C353">
            <v>0</v>
          </cell>
          <cell r="D353">
            <v>0</v>
          </cell>
          <cell r="E353" t="str">
            <v>IS_LTD_INT_EXP_EFIN_Type_04</v>
          </cell>
          <cell r="F353" t="str">
            <v>Embedded Finance 08/09/1999 4:26:00</v>
          </cell>
          <cell r="G353" t="str">
            <v>Budget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A354" t="str">
            <v>IS_LTD_INT_EXP_EFIN</v>
          </cell>
          <cell r="B354" t="str">
            <v>NUCLEAR</v>
          </cell>
          <cell r="C354">
            <v>0</v>
          </cell>
          <cell r="D354">
            <v>0</v>
          </cell>
          <cell r="E354" t="str">
            <v>IS_LTD_INT_EXP_EFIN_Type_01</v>
          </cell>
          <cell r="F354" t="str">
            <v>Embedded Finance 08/09/1999 4:26:00</v>
          </cell>
          <cell r="G354" t="str">
            <v>Budget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1090</v>
          </cell>
          <cell r="P354">
            <v>1090</v>
          </cell>
          <cell r="Q354">
            <v>1090</v>
          </cell>
          <cell r="R354">
            <v>1090</v>
          </cell>
          <cell r="S354">
            <v>1088</v>
          </cell>
          <cell r="T354">
            <v>1084</v>
          </cell>
          <cell r="U354">
            <v>1043</v>
          </cell>
          <cell r="V354">
            <v>1043</v>
          </cell>
          <cell r="W354">
            <v>1043</v>
          </cell>
          <cell r="X354">
            <v>1043</v>
          </cell>
          <cell r="Y354">
            <v>1043</v>
          </cell>
          <cell r="Z354">
            <v>1043</v>
          </cell>
          <cell r="AA354">
            <v>1043</v>
          </cell>
          <cell r="AB354">
            <v>1007</v>
          </cell>
          <cell r="AC354">
            <v>1007</v>
          </cell>
          <cell r="AD354">
            <v>1007</v>
          </cell>
          <cell r="AE354">
            <v>922</v>
          </cell>
          <cell r="AF354">
            <v>850</v>
          </cell>
          <cell r="AG354">
            <v>850</v>
          </cell>
          <cell r="AH354">
            <v>850</v>
          </cell>
          <cell r="AI354">
            <v>850</v>
          </cell>
          <cell r="AJ354">
            <v>850</v>
          </cell>
          <cell r="AK354">
            <v>850</v>
          </cell>
          <cell r="AL354">
            <v>850</v>
          </cell>
          <cell r="AM354">
            <v>850</v>
          </cell>
          <cell r="AN354">
            <v>850</v>
          </cell>
          <cell r="AO354">
            <v>850</v>
          </cell>
          <cell r="AP354">
            <v>850</v>
          </cell>
          <cell r="AQ354">
            <v>850</v>
          </cell>
          <cell r="AR354">
            <v>850</v>
          </cell>
          <cell r="AS354">
            <v>850</v>
          </cell>
          <cell r="AT354">
            <v>850</v>
          </cell>
          <cell r="AU354">
            <v>850</v>
          </cell>
          <cell r="AV354">
            <v>850</v>
          </cell>
          <cell r="AW354">
            <v>812</v>
          </cell>
          <cell r="AX354">
            <v>812</v>
          </cell>
          <cell r="AY354">
            <v>9314</v>
          </cell>
          <cell r="AZ354">
            <v>7683</v>
          </cell>
          <cell r="BA354">
            <v>6632</v>
          </cell>
          <cell r="BB354">
            <v>5940</v>
          </cell>
          <cell r="BC354">
            <v>5056</v>
          </cell>
          <cell r="BD354">
            <v>4416</v>
          </cell>
          <cell r="BE354">
            <v>4416</v>
          </cell>
          <cell r="BF354">
            <v>4416</v>
          </cell>
          <cell r="BG354">
            <v>4416</v>
          </cell>
          <cell r="BH354">
            <v>4416</v>
          </cell>
          <cell r="BI354">
            <v>4380</v>
          </cell>
          <cell r="BJ354">
            <v>4308</v>
          </cell>
          <cell r="BK354">
            <v>3698</v>
          </cell>
          <cell r="BL354">
            <v>3576</v>
          </cell>
          <cell r="BM354">
            <v>2892</v>
          </cell>
        </row>
        <row r="355">
          <cell r="A355" t="str">
            <v>IS_LTD_INT_EXP_EFIN</v>
          </cell>
          <cell r="B355" t="str">
            <v>NUCLEAR</v>
          </cell>
          <cell r="C355">
            <v>0</v>
          </cell>
          <cell r="D355">
            <v>0</v>
          </cell>
          <cell r="E355" t="str">
            <v>IS_LTD_INT_EXP_EFIN_Type_02</v>
          </cell>
          <cell r="F355" t="str">
            <v>Embedded Finance 08/09/1999 4:26:00</v>
          </cell>
          <cell r="G355" t="str">
            <v>Budget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202</v>
          </cell>
          <cell r="P355">
            <v>202</v>
          </cell>
          <cell r="Q355">
            <v>202</v>
          </cell>
          <cell r="R355">
            <v>202</v>
          </cell>
          <cell r="S355">
            <v>202</v>
          </cell>
          <cell r="T355">
            <v>202</v>
          </cell>
          <cell r="U355">
            <v>202</v>
          </cell>
          <cell r="V355">
            <v>202</v>
          </cell>
          <cell r="W355">
            <v>202</v>
          </cell>
          <cell r="X355">
            <v>202</v>
          </cell>
          <cell r="Y355">
            <v>202</v>
          </cell>
          <cell r="Z355">
            <v>202</v>
          </cell>
          <cell r="AA355">
            <v>202</v>
          </cell>
          <cell r="AB355">
            <v>202</v>
          </cell>
          <cell r="AC355">
            <v>202</v>
          </cell>
          <cell r="AD355">
            <v>202</v>
          </cell>
          <cell r="AE355">
            <v>202</v>
          </cell>
          <cell r="AF355">
            <v>202</v>
          </cell>
          <cell r="AG355">
            <v>202</v>
          </cell>
          <cell r="AH355">
            <v>202</v>
          </cell>
          <cell r="AI355">
            <v>202</v>
          </cell>
          <cell r="AJ355">
            <v>202</v>
          </cell>
          <cell r="AK355">
            <v>202</v>
          </cell>
          <cell r="AL355">
            <v>202</v>
          </cell>
          <cell r="AM355">
            <v>202</v>
          </cell>
          <cell r="AN355">
            <v>202</v>
          </cell>
          <cell r="AO355">
            <v>202</v>
          </cell>
          <cell r="AP355">
            <v>202</v>
          </cell>
          <cell r="AQ355">
            <v>202</v>
          </cell>
          <cell r="AR355">
            <v>202</v>
          </cell>
          <cell r="AS355">
            <v>202</v>
          </cell>
          <cell r="AT355">
            <v>202</v>
          </cell>
          <cell r="AU355">
            <v>202</v>
          </cell>
          <cell r="AV355">
            <v>202</v>
          </cell>
          <cell r="AW355">
            <v>202</v>
          </cell>
          <cell r="AX355">
            <v>202</v>
          </cell>
          <cell r="AY355">
            <v>2424</v>
          </cell>
          <cell r="AZ355">
            <v>2424</v>
          </cell>
          <cell r="BA355">
            <v>2424</v>
          </cell>
          <cell r="BB355">
            <v>2424</v>
          </cell>
          <cell r="BC355">
            <v>2424</v>
          </cell>
          <cell r="BD355">
            <v>2424</v>
          </cell>
          <cell r="BE355">
            <v>2424</v>
          </cell>
          <cell r="BF355">
            <v>2420</v>
          </cell>
          <cell r="BG355">
            <v>2412</v>
          </cell>
          <cell r="BH355">
            <v>2412</v>
          </cell>
          <cell r="BI355">
            <v>2362</v>
          </cell>
          <cell r="BJ355">
            <v>2352</v>
          </cell>
          <cell r="BK355">
            <v>2352</v>
          </cell>
          <cell r="BL355">
            <v>2352</v>
          </cell>
          <cell r="BM355">
            <v>2352</v>
          </cell>
        </row>
        <row r="356">
          <cell r="A356" t="str">
            <v>IS_LTD_INT_EXP_EFIN</v>
          </cell>
          <cell r="B356" t="str">
            <v>NUCLEAR</v>
          </cell>
          <cell r="C356">
            <v>0</v>
          </cell>
          <cell r="D356">
            <v>0</v>
          </cell>
          <cell r="E356" t="str">
            <v>IS_LTD_INT_EXP_EFIN_Type_03</v>
          </cell>
          <cell r="F356" t="str">
            <v>Embedded Finance 08/09/1999 4:26:00</v>
          </cell>
          <cell r="G356" t="str">
            <v>Budget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40</v>
          </cell>
          <cell r="P356">
            <v>40</v>
          </cell>
          <cell r="Q356">
            <v>40</v>
          </cell>
          <cell r="R356">
            <v>40</v>
          </cell>
          <cell r="S356">
            <v>40</v>
          </cell>
          <cell r="T356">
            <v>40</v>
          </cell>
          <cell r="U356">
            <v>40</v>
          </cell>
          <cell r="V356">
            <v>40</v>
          </cell>
          <cell r="W356">
            <v>40</v>
          </cell>
          <cell r="X356">
            <v>40</v>
          </cell>
          <cell r="Y356">
            <v>40</v>
          </cell>
          <cell r="Z356">
            <v>40</v>
          </cell>
          <cell r="AA356">
            <v>40</v>
          </cell>
          <cell r="AB356">
            <v>40</v>
          </cell>
          <cell r="AC356">
            <v>40</v>
          </cell>
          <cell r="AD356">
            <v>40</v>
          </cell>
          <cell r="AE356">
            <v>40</v>
          </cell>
          <cell r="AF356">
            <v>40</v>
          </cell>
          <cell r="AG356">
            <v>40</v>
          </cell>
          <cell r="AH356">
            <v>40</v>
          </cell>
          <cell r="AI356">
            <v>40</v>
          </cell>
          <cell r="AJ356">
            <v>40</v>
          </cell>
          <cell r="AK356">
            <v>40</v>
          </cell>
          <cell r="AL356">
            <v>40</v>
          </cell>
          <cell r="AM356">
            <v>40</v>
          </cell>
          <cell r="AN356">
            <v>40</v>
          </cell>
          <cell r="AO356">
            <v>40</v>
          </cell>
          <cell r="AP356">
            <v>40</v>
          </cell>
          <cell r="AQ356">
            <v>40</v>
          </cell>
          <cell r="AR356">
            <v>40</v>
          </cell>
          <cell r="AS356">
            <v>40</v>
          </cell>
          <cell r="AT356">
            <v>40</v>
          </cell>
          <cell r="AU356">
            <v>40</v>
          </cell>
          <cell r="AV356">
            <v>40</v>
          </cell>
          <cell r="AW356">
            <v>40</v>
          </cell>
          <cell r="AX356">
            <v>40</v>
          </cell>
          <cell r="AY356">
            <v>480</v>
          </cell>
          <cell r="AZ356">
            <v>480</v>
          </cell>
          <cell r="BA356">
            <v>480</v>
          </cell>
          <cell r="BB356">
            <v>480</v>
          </cell>
          <cell r="BC356">
            <v>480</v>
          </cell>
          <cell r="BD356">
            <v>480</v>
          </cell>
          <cell r="BE356">
            <v>480</v>
          </cell>
          <cell r="BF356">
            <v>315</v>
          </cell>
          <cell r="BG356">
            <v>204</v>
          </cell>
          <cell r="BH356">
            <v>204</v>
          </cell>
          <cell r="BI356">
            <v>204</v>
          </cell>
          <cell r="BJ356">
            <v>204</v>
          </cell>
          <cell r="BK356">
            <v>204</v>
          </cell>
          <cell r="BL356">
            <v>204</v>
          </cell>
          <cell r="BM356">
            <v>204</v>
          </cell>
        </row>
        <row r="357">
          <cell r="A357" t="str">
            <v>IS_LTD_INT_EXP_EFIN</v>
          </cell>
          <cell r="B357" t="str">
            <v>NUCLEAR</v>
          </cell>
          <cell r="C357">
            <v>0</v>
          </cell>
          <cell r="D357">
            <v>0</v>
          </cell>
          <cell r="E357" t="str">
            <v>IS_LTD_INT_EXP_EFIN_Type_04</v>
          </cell>
          <cell r="F357" t="str">
            <v>Embedded Finance 08/09/1999 4:26:00</v>
          </cell>
          <cell r="G357" t="str">
            <v>Budget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A358" t="str">
            <v>IS_LTD_INT_EXP_EFIN</v>
          </cell>
          <cell r="B358" t="str">
            <v>PSCRC</v>
          </cell>
          <cell r="C358">
            <v>0</v>
          </cell>
          <cell r="D358">
            <v>0</v>
          </cell>
          <cell r="E358" t="str">
            <v>IS_LTD_INT_EXP_EFIN_Type_01</v>
          </cell>
          <cell r="F358" t="str">
            <v>Embedded Finance 08/09/1999 4:26:00</v>
          </cell>
          <cell r="G358" t="str">
            <v>Budget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-2</v>
          </cell>
          <cell r="P358">
            <v>-2</v>
          </cell>
          <cell r="Q358">
            <v>-2</v>
          </cell>
          <cell r="R358">
            <v>-2</v>
          </cell>
          <cell r="S358">
            <v>-2</v>
          </cell>
          <cell r="T358">
            <v>-2</v>
          </cell>
          <cell r="U358">
            <v>-2</v>
          </cell>
          <cell r="V358">
            <v>-2</v>
          </cell>
          <cell r="W358">
            <v>-2</v>
          </cell>
          <cell r="X358">
            <v>-2</v>
          </cell>
          <cell r="Y358">
            <v>-2</v>
          </cell>
          <cell r="Z358">
            <v>-2</v>
          </cell>
          <cell r="AA358">
            <v>-2</v>
          </cell>
          <cell r="AB358">
            <v>-2</v>
          </cell>
          <cell r="AC358">
            <v>-2</v>
          </cell>
          <cell r="AD358">
            <v>-2</v>
          </cell>
          <cell r="AE358">
            <v>-2</v>
          </cell>
          <cell r="AF358">
            <v>-2</v>
          </cell>
          <cell r="AG358">
            <v>-2</v>
          </cell>
          <cell r="AH358">
            <v>-2</v>
          </cell>
          <cell r="AI358">
            <v>-2</v>
          </cell>
          <cell r="AJ358">
            <v>-2</v>
          </cell>
          <cell r="AK358">
            <v>-2</v>
          </cell>
          <cell r="AL358">
            <v>-2</v>
          </cell>
          <cell r="AM358">
            <v>-2</v>
          </cell>
          <cell r="AN358">
            <v>-2</v>
          </cell>
          <cell r="AO358">
            <v>-2</v>
          </cell>
          <cell r="AP358">
            <v>-2</v>
          </cell>
          <cell r="AQ358">
            <v>-2</v>
          </cell>
          <cell r="AR358">
            <v>-2</v>
          </cell>
          <cell r="AS358">
            <v>-2</v>
          </cell>
          <cell r="AT358">
            <v>-2</v>
          </cell>
          <cell r="AU358">
            <v>-2</v>
          </cell>
          <cell r="AV358">
            <v>-2</v>
          </cell>
          <cell r="AW358">
            <v>-2</v>
          </cell>
          <cell r="AX358">
            <v>-2</v>
          </cell>
          <cell r="AY358">
            <v>-19</v>
          </cell>
          <cell r="AZ358">
            <v>-12</v>
          </cell>
          <cell r="BA358">
            <v>-12</v>
          </cell>
          <cell r="BB358">
            <v>-12</v>
          </cell>
          <cell r="BC358">
            <v>-12</v>
          </cell>
          <cell r="BD358">
            <v>-12</v>
          </cell>
          <cell r="BE358">
            <v>-12</v>
          </cell>
          <cell r="BF358">
            <v>-12</v>
          </cell>
          <cell r="BG358">
            <v>-12</v>
          </cell>
          <cell r="BH358">
            <v>-12</v>
          </cell>
          <cell r="BI358">
            <v>-12</v>
          </cell>
          <cell r="BJ358">
            <v>-12</v>
          </cell>
          <cell r="BK358">
            <v>-12</v>
          </cell>
          <cell r="BL358">
            <v>-12</v>
          </cell>
          <cell r="BM358">
            <v>0</v>
          </cell>
        </row>
        <row r="359">
          <cell r="A359" t="str">
            <v>IS_LTD_INT_EXP_EFIN</v>
          </cell>
          <cell r="B359" t="str">
            <v>PSCRC</v>
          </cell>
          <cell r="C359">
            <v>0</v>
          </cell>
          <cell r="D359">
            <v>0</v>
          </cell>
          <cell r="E359" t="str">
            <v>IS_LTD_INT_EXP_EFIN_Type_02</v>
          </cell>
          <cell r="F359" t="str">
            <v>Embedded Finance 08/09/1999 4:26:00</v>
          </cell>
          <cell r="G359" t="str">
            <v>Budget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A360" t="str">
            <v>IS_LTD_INT_EXP_EFIN</v>
          </cell>
          <cell r="B360" t="str">
            <v>PSCRC</v>
          </cell>
          <cell r="C360">
            <v>0</v>
          </cell>
          <cell r="D360">
            <v>0</v>
          </cell>
          <cell r="E360" t="str">
            <v>IS_LTD_INT_EXP_EFIN_Type_03</v>
          </cell>
          <cell r="F360" t="str">
            <v>Embedded Finance 08/09/1999 4:26:00</v>
          </cell>
          <cell r="G360" t="str">
            <v>Budget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A361" t="str">
            <v>IS_LTD_INT_EXP_EFIN</v>
          </cell>
          <cell r="B361" t="str">
            <v>PSCRC</v>
          </cell>
          <cell r="C361">
            <v>0</v>
          </cell>
          <cell r="D361">
            <v>0</v>
          </cell>
          <cell r="E361" t="str">
            <v>IS_LTD_INT_EXP_EFIN_Type_04</v>
          </cell>
          <cell r="F361" t="str">
            <v>Embedded Finance 08/09/1999 4:26:00</v>
          </cell>
          <cell r="G361" t="str">
            <v>Budget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A362" t="str">
            <v>IS_LTD_INT_EXP_EFIN</v>
          </cell>
          <cell r="B362" t="str">
            <v>REPAIR_SERVICE</v>
          </cell>
          <cell r="C362">
            <v>0</v>
          </cell>
          <cell r="D362">
            <v>0</v>
          </cell>
          <cell r="E362" t="str">
            <v>IS_LTD_INT_EXP_EFIN_Type_01</v>
          </cell>
          <cell r="F362" t="str">
            <v>Embedded Finance 08/09/1999 4:26:00</v>
          </cell>
          <cell r="G362" t="str">
            <v>Budget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-6</v>
          </cell>
          <cell r="P362">
            <v>-6</v>
          </cell>
          <cell r="Q362">
            <v>-6</v>
          </cell>
          <cell r="R362">
            <v>-6</v>
          </cell>
          <cell r="S362">
            <v>-6</v>
          </cell>
          <cell r="T362">
            <v>-6</v>
          </cell>
          <cell r="U362">
            <v>-5</v>
          </cell>
          <cell r="V362">
            <v>-5</v>
          </cell>
          <cell r="W362">
            <v>-5</v>
          </cell>
          <cell r="X362">
            <v>-5</v>
          </cell>
          <cell r="Y362">
            <v>-5</v>
          </cell>
          <cell r="Z362">
            <v>-5</v>
          </cell>
          <cell r="AA362">
            <v>-5</v>
          </cell>
          <cell r="AB362">
            <v>-5</v>
          </cell>
          <cell r="AC362">
            <v>-5</v>
          </cell>
          <cell r="AD362">
            <v>-5</v>
          </cell>
          <cell r="AE362">
            <v>-5</v>
          </cell>
          <cell r="AF362">
            <v>-4</v>
          </cell>
          <cell r="AG362">
            <v>-4</v>
          </cell>
          <cell r="AH362">
            <v>-4</v>
          </cell>
          <cell r="AI362">
            <v>-4</v>
          </cell>
          <cell r="AJ362">
            <v>-4</v>
          </cell>
          <cell r="AK362">
            <v>-4</v>
          </cell>
          <cell r="AL362">
            <v>-4</v>
          </cell>
          <cell r="AM362">
            <v>-4</v>
          </cell>
          <cell r="AN362">
            <v>-4</v>
          </cell>
          <cell r="AO362">
            <v>-4</v>
          </cell>
          <cell r="AP362">
            <v>-4</v>
          </cell>
          <cell r="AQ362">
            <v>-4</v>
          </cell>
          <cell r="AR362">
            <v>-4</v>
          </cell>
          <cell r="AS362">
            <v>-4</v>
          </cell>
          <cell r="AT362">
            <v>-4</v>
          </cell>
          <cell r="AU362">
            <v>-4</v>
          </cell>
          <cell r="AV362">
            <v>-4</v>
          </cell>
          <cell r="AW362">
            <v>-4</v>
          </cell>
          <cell r="AX362">
            <v>-4</v>
          </cell>
          <cell r="AY362">
            <v>-48</v>
          </cell>
          <cell r="AZ362">
            <v>-36</v>
          </cell>
          <cell r="BA362">
            <v>-36</v>
          </cell>
          <cell r="BB362">
            <v>-30</v>
          </cell>
          <cell r="BC362">
            <v>-24</v>
          </cell>
          <cell r="BD362">
            <v>-24</v>
          </cell>
          <cell r="BE362">
            <v>-24</v>
          </cell>
          <cell r="BF362">
            <v>-24</v>
          </cell>
          <cell r="BG362">
            <v>-24</v>
          </cell>
          <cell r="BH362">
            <v>-24</v>
          </cell>
          <cell r="BI362">
            <v>-24</v>
          </cell>
          <cell r="BJ362">
            <v>-24</v>
          </cell>
          <cell r="BK362">
            <v>-24</v>
          </cell>
          <cell r="BL362">
            <v>-24</v>
          </cell>
          <cell r="BM362">
            <v>-12</v>
          </cell>
        </row>
        <row r="363">
          <cell r="A363" t="str">
            <v>IS_LTD_INT_EXP_EFIN</v>
          </cell>
          <cell r="B363" t="str">
            <v>REPAIR_SERVICE</v>
          </cell>
          <cell r="C363">
            <v>0</v>
          </cell>
          <cell r="D363">
            <v>0</v>
          </cell>
          <cell r="E363" t="str">
            <v>IS_LTD_INT_EXP_EFIN_Type_02</v>
          </cell>
          <cell r="F363" t="str">
            <v>Embedded Finance 08/09/1999 4:26:00</v>
          </cell>
          <cell r="G363" t="str">
            <v>Budget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-1</v>
          </cell>
          <cell r="P363">
            <v>-1</v>
          </cell>
          <cell r="Q363">
            <v>-1</v>
          </cell>
          <cell r="R363">
            <v>-1</v>
          </cell>
          <cell r="S363">
            <v>-1</v>
          </cell>
          <cell r="T363">
            <v>-1</v>
          </cell>
          <cell r="U363">
            <v>-1</v>
          </cell>
          <cell r="V363">
            <v>-1</v>
          </cell>
          <cell r="W363">
            <v>-1</v>
          </cell>
          <cell r="X363">
            <v>-1</v>
          </cell>
          <cell r="Y363">
            <v>-1</v>
          </cell>
          <cell r="Z363">
            <v>-1</v>
          </cell>
          <cell r="AA363">
            <v>-1</v>
          </cell>
          <cell r="AB363">
            <v>-1</v>
          </cell>
          <cell r="AC363">
            <v>-1</v>
          </cell>
          <cell r="AD363">
            <v>-1</v>
          </cell>
          <cell r="AE363">
            <v>-1</v>
          </cell>
          <cell r="AF363">
            <v>-1</v>
          </cell>
          <cell r="AG363">
            <v>-1</v>
          </cell>
          <cell r="AH363">
            <v>-1</v>
          </cell>
          <cell r="AI363">
            <v>-1</v>
          </cell>
          <cell r="AJ363">
            <v>-1</v>
          </cell>
          <cell r="AK363">
            <v>-1</v>
          </cell>
          <cell r="AL363">
            <v>-1</v>
          </cell>
          <cell r="AM363">
            <v>-1</v>
          </cell>
          <cell r="AN363">
            <v>-1</v>
          </cell>
          <cell r="AO363">
            <v>-1</v>
          </cell>
          <cell r="AP363">
            <v>-1</v>
          </cell>
          <cell r="AQ363">
            <v>-1</v>
          </cell>
          <cell r="AR363">
            <v>-1</v>
          </cell>
          <cell r="AS363">
            <v>-1</v>
          </cell>
          <cell r="AT363">
            <v>-1</v>
          </cell>
          <cell r="AU363">
            <v>-1</v>
          </cell>
          <cell r="AV363">
            <v>-1</v>
          </cell>
          <cell r="AW363">
            <v>-1</v>
          </cell>
          <cell r="AX363">
            <v>-1</v>
          </cell>
          <cell r="AY363">
            <v>-12</v>
          </cell>
          <cell r="AZ363">
            <v>-12</v>
          </cell>
          <cell r="BA363">
            <v>-12</v>
          </cell>
          <cell r="BB363">
            <v>-12</v>
          </cell>
          <cell r="BC363">
            <v>-12</v>
          </cell>
          <cell r="BD363">
            <v>-12</v>
          </cell>
          <cell r="BE363">
            <v>-12</v>
          </cell>
          <cell r="BF363">
            <v>-12</v>
          </cell>
          <cell r="BG363">
            <v>-12</v>
          </cell>
          <cell r="BH363">
            <v>-12</v>
          </cell>
          <cell r="BI363">
            <v>-12</v>
          </cell>
          <cell r="BJ363">
            <v>-12</v>
          </cell>
          <cell r="BK363">
            <v>-12</v>
          </cell>
          <cell r="BL363">
            <v>-12</v>
          </cell>
          <cell r="BM363">
            <v>-12</v>
          </cell>
        </row>
        <row r="364">
          <cell r="A364" t="str">
            <v>IS_LTD_INT_EXP_EFIN</v>
          </cell>
          <cell r="B364" t="str">
            <v>REPAIR_SERVICE</v>
          </cell>
          <cell r="C364">
            <v>0</v>
          </cell>
          <cell r="D364">
            <v>0</v>
          </cell>
          <cell r="E364" t="str">
            <v>IS_LTD_INT_EXP_EFIN_Type_03</v>
          </cell>
          <cell r="F364" t="str">
            <v>Embedded Finance 08/09/1999 4:26:00</v>
          </cell>
          <cell r="G364" t="str">
            <v>Budget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A365" t="str">
            <v>IS_LTD_INT_EXP_EFIN</v>
          </cell>
          <cell r="B365" t="str">
            <v>REPAIR_SERVICE</v>
          </cell>
          <cell r="C365">
            <v>0</v>
          </cell>
          <cell r="D365">
            <v>0</v>
          </cell>
          <cell r="E365" t="str">
            <v>IS_LTD_INT_EXP_EFIN_Type_04</v>
          </cell>
          <cell r="F365" t="str">
            <v>Embedded Finance 08/09/1999 4:26:00</v>
          </cell>
          <cell r="G365" t="str">
            <v>Budget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A366" t="str">
            <v>IS_LTD_INT_EXP_EFIN</v>
          </cell>
          <cell r="B366" t="str">
            <v>Securitization</v>
          </cell>
          <cell r="C366">
            <v>0</v>
          </cell>
          <cell r="D366">
            <v>0</v>
          </cell>
          <cell r="E366" t="str">
            <v>IS_LTD_INT_EXP_EFIN_Type_01</v>
          </cell>
          <cell r="F366" t="str">
            <v>Embedded Finance 08/09/1999 4:26:00</v>
          </cell>
          <cell r="G366" t="str">
            <v>Budget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A367" t="str">
            <v>IS_LTD_INT_EXP_EFIN</v>
          </cell>
          <cell r="B367" t="str">
            <v>Securitization</v>
          </cell>
          <cell r="C367">
            <v>0</v>
          </cell>
          <cell r="D367">
            <v>0</v>
          </cell>
          <cell r="E367" t="str">
            <v>IS_LTD_INT_EXP_EFIN_Type_02</v>
          </cell>
          <cell r="F367" t="str">
            <v>Embedded Finance 08/09/1999 4:26:00</v>
          </cell>
          <cell r="G367" t="str">
            <v>Budget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A368" t="str">
            <v>IS_LTD_INT_EXP_EFIN</v>
          </cell>
          <cell r="B368" t="str">
            <v>Securitization</v>
          </cell>
          <cell r="C368">
            <v>0</v>
          </cell>
          <cell r="D368">
            <v>0</v>
          </cell>
          <cell r="E368" t="str">
            <v>IS_LTD_INT_EXP_EFIN_Type_03</v>
          </cell>
          <cell r="F368" t="str">
            <v>Embedded Finance 08/09/1999 4:26:00</v>
          </cell>
          <cell r="G368" t="str">
            <v>Budget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A369" t="str">
            <v>IS_LTD_INT_EXP_EFIN</v>
          </cell>
          <cell r="B369" t="str">
            <v>Securitization</v>
          </cell>
          <cell r="C369">
            <v>0</v>
          </cell>
          <cell r="D369">
            <v>0</v>
          </cell>
          <cell r="E369" t="str">
            <v>IS_LTD_INT_EXP_EFIN_Type_04</v>
          </cell>
          <cell r="F369" t="str">
            <v>Embedded Finance 08/09/1999 4:26:00</v>
          </cell>
          <cell r="G369" t="str">
            <v>Budget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A370" t="str">
            <v>IS_LTD_INT_EXP_EFIN</v>
          </cell>
          <cell r="B370" t="str">
            <v>SERVICE_TARIFF</v>
          </cell>
          <cell r="C370">
            <v>0</v>
          </cell>
          <cell r="D370">
            <v>0</v>
          </cell>
          <cell r="E370" t="str">
            <v>IS_LTD_INT_EXP_EFIN_Type_01</v>
          </cell>
          <cell r="F370" t="str">
            <v>Embedded Finance 08/09/1999 4:26:00</v>
          </cell>
          <cell r="G370" t="str">
            <v>Budget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63</v>
          </cell>
          <cell r="P370">
            <v>63</v>
          </cell>
          <cell r="Q370">
            <v>63</v>
          </cell>
          <cell r="R370">
            <v>63</v>
          </cell>
          <cell r="S370">
            <v>63</v>
          </cell>
          <cell r="T370">
            <v>63</v>
          </cell>
          <cell r="U370">
            <v>60</v>
          </cell>
          <cell r="V370">
            <v>60</v>
          </cell>
          <cell r="W370">
            <v>60</v>
          </cell>
          <cell r="X370">
            <v>60</v>
          </cell>
          <cell r="Y370">
            <v>60</v>
          </cell>
          <cell r="Z370">
            <v>60</v>
          </cell>
          <cell r="AA370">
            <v>60</v>
          </cell>
          <cell r="AB370">
            <v>58</v>
          </cell>
          <cell r="AC370">
            <v>58</v>
          </cell>
          <cell r="AD370">
            <v>58</v>
          </cell>
          <cell r="AE370">
            <v>53</v>
          </cell>
          <cell r="AF370">
            <v>49</v>
          </cell>
          <cell r="AG370">
            <v>49</v>
          </cell>
          <cell r="AH370">
            <v>49</v>
          </cell>
          <cell r="AI370">
            <v>49</v>
          </cell>
          <cell r="AJ370">
            <v>49</v>
          </cell>
          <cell r="AK370">
            <v>49</v>
          </cell>
          <cell r="AL370">
            <v>49</v>
          </cell>
          <cell r="AM370">
            <v>49</v>
          </cell>
          <cell r="AN370">
            <v>49</v>
          </cell>
          <cell r="AO370">
            <v>49</v>
          </cell>
          <cell r="AP370">
            <v>49</v>
          </cell>
          <cell r="AQ370">
            <v>49</v>
          </cell>
          <cell r="AR370">
            <v>49</v>
          </cell>
          <cell r="AS370">
            <v>49</v>
          </cell>
          <cell r="AT370">
            <v>49</v>
          </cell>
          <cell r="AU370">
            <v>49</v>
          </cell>
          <cell r="AV370">
            <v>49</v>
          </cell>
          <cell r="AW370">
            <v>47</v>
          </cell>
          <cell r="AX370">
            <v>47</v>
          </cell>
          <cell r="AY370">
            <v>539</v>
          </cell>
          <cell r="AZ370">
            <v>440</v>
          </cell>
          <cell r="BA370">
            <v>380</v>
          </cell>
          <cell r="BB370">
            <v>342</v>
          </cell>
          <cell r="BC370">
            <v>294</v>
          </cell>
          <cell r="BD370">
            <v>252</v>
          </cell>
          <cell r="BE370">
            <v>252</v>
          </cell>
          <cell r="BF370">
            <v>252</v>
          </cell>
          <cell r="BG370">
            <v>252</v>
          </cell>
          <cell r="BH370">
            <v>252</v>
          </cell>
          <cell r="BI370">
            <v>252</v>
          </cell>
          <cell r="BJ370">
            <v>252</v>
          </cell>
          <cell r="BK370">
            <v>212</v>
          </cell>
          <cell r="BL370">
            <v>204</v>
          </cell>
          <cell r="BM370">
            <v>168</v>
          </cell>
        </row>
        <row r="371">
          <cell r="A371" t="str">
            <v>IS_LTD_INT_EXP_EFIN</v>
          </cell>
          <cell r="B371" t="str">
            <v>SERVICE_TARIFF</v>
          </cell>
          <cell r="C371">
            <v>0</v>
          </cell>
          <cell r="D371">
            <v>0</v>
          </cell>
          <cell r="E371" t="str">
            <v>IS_LTD_INT_EXP_EFIN_Type_02</v>
          </cell>
          <cell r="F371" t="str">
            <v>Embedded Finance 08/09/1999 4:26:00</v>
          </cell>
          <cell r="G371" t="str">
            <v>Budget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</v>
          </cell>
          <cell r="P371">
            <v>12</v>
          </cell>
          <cell r="Q371">
            <v>12</v>
          </cell>
          <cell r="R371">
            <v>12</v>
          </cell>
          <cell r="S371">
            <v>12</v>
          </cell>
          <cell r="T371">
            <v>12</v>
          </cell>
          <cell r="U371">
            <v>12</v>
          </cell>
          <cell r="V371">
            <v>12</v>
          </cell>
          <cell r="W371">
            <v>12</v>
          </cell>
          <cell r="X371">
            <v>12</v>
          </cell>
          <cell r="Y371">
            <v>12</v>
          </cell>
          <cell r="Z371">
            <v>12</v>
          </cell>
          <cell r="AA371">
            <v>12</v>
          </cell>
          <cell r="AB371">
            <v>12</v>
          </cell>
          <cell r="AC371">
            <v>12</v>
          </cell>
          <cell r="AD371">
            <v>12</v>
          </cell>
          <cell r="AE371">
            <v>12</v>
          </cell>
          <cell r="AF371">
            <v>12</v>
          </cell>
          <cell r="AG371">
            <v>12</v>
          </cell>
          <cell r="AH371">
            <v>12</v>
          </cell>
          <cell r="AI371">
            <v>12</v>
          </cell>
          <cell r="AJ371">
            <v>12</v>
          </cell>
          <cell r="AK371">
            <v>12</v>
          </cell>
          <cell r="AL371">
            <v>12</v>
          </cell>
          <cell r="AM371">
            <v>12</v>
          </cell>
          <cell r="AN371">
            <v>12</v>
          </cell>
          <cell r="AO371">
            <v>12</v>
          </cell>
          <cell r="AP371">
            <v>12</v>
          </cell>
          <cell r="AQ371">
            <v>12</v>
          </cell>
          <cell r="AR371">
            <v>12</v>
          </cell>
          <cell r="AS371">
            <v>12</v>
          </cell>
          <cell r="AT371">
            <v>12</v>
          </cell>
          <cell r="AU371">
            <v>12</v>
          </cell>
          <cell r="AV371">
            <v>12</v>
          </cell>
          <cell r="AW371">
            <v>12</v>
          </cell>
          <cell r="AX371">
            <v>12</v>
          </cell>
          <cell r="AY371">
            <v>144</v>
          </cell>
          <cell r="AZ371">
            <v>144</v>
          </cell>
          <cell r="BA371">
            <v>144</v>
          </cell>
          <cell r="BB371">
            <v>144</v>
          </cell>
          <cell r="BC371">
            <v>144</v>
          </cell>
          <cell r="BD371">
            <v>144</v>
          </cell>
          <cell r="BE371">
            <v>144</v>
          </cell>
          <cell r="BF371">
            <v>144</v>
          </cell>
          <cell r="BG371">
            <v>144</v>
          </cell>
          <cell r="BH371">
            <v>144</v>
          </cell>
          <cell r="BI371">
            <v>134</v>
          </cell>
          <cell r="BJ371">
            <v>132</v>
          </cell>
          <cell r="BK371">
            <v>132</v>
          </cell>
          <cell r="BL371">
            <v>132</v>
          </cell>
          <cell r="BM371">
            <v>132</v>
          </cell>
        </row>
        <row r="372">
          <cell r="A372" t="str">
            <v>IS_LTD_INT_EXP_EFIN</v>
          </cell>
          <cell r="B372" t="str">
            <v>SERVICE_TARIFF</v>
          </cell>
          <cell r="C372">
            <v>0</v>
          </cell>
          <cell r="D372">
            <v>0</v>
          </cell>
          <cell r="E372" t="str">
            <v>IS_LTD_INT_EXP_EFIN_Type_03</v>
          </cell>
          <cell r="F372" t="str">
            <v>Embedded Finance 08/09/1999 4:26:00</v>
          </cell>
          <cell r="G372" t="str">
            <v>Budget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2</v>
          </cell>
          <cell r="P372">
            <v>2</v>
          </cell>
          <cell r="Q372">
            <v>2</v>
          </cell>
          <cell r="R372">
            <v>2</v>
          </cell>
          <cell r="S372">
            <v>2</v>
          </cell>
          <cell r="T372">
            <v>2</v>
          </cell>
          <cell r="U372">
            <v>2</v>
          </cell>
          <cell r="V372">
            <v>2</v>
          </cell>
          <cell r="W372">
            <v>2</v>
          </cell>
          <cell r="X372">
            <v>2</v>
          </cell>
          <cell r="Y372">
            <v>2</v>
          </cell>
          <cell r="Z372">
            <v>2</v>
          </cell>
          <cell r="AA372">
            <v>2</v>
          </cell>
          <cell r="AB372">
            <v>2</v>
          </cell>
          <cell r="AC372">
            <v>2</v>
          </cell>
          <cell r="AD372">
            <v>2</v>
          </cell>
          <cell r="AE372">
            <v>2</v>
          </cell>
          <cell r="AF372">
            <v>2</v>
          </cell>
          <cell r="AG372">
            <v>2</v>
          </cell>
          <cell r="AH372">
            <v>2</v>
          </cell>
          <cell r="AI372">
            <v>2</v>
          </cell>
          <cell r="AJ372">
            <v>2</v>
          </cell>
          <cell r="AK372">
            <v>2</v>
          </cell>
          <cell r="AL372">
            <v>2</v>
          </cell>
          <cell r="AM372">
            <v>2</v>
          </cell>
          <cell r="AN372">
            <v>2</v>
          </cell>
          <cell r="AO372">
            <v>2</v>
          </cell>
          <cell r="AP372">
            <v>2</v>
          </cell>
          <cell r="AQ372">
            <v>2</v>
          </cell>
          <cell r="AR372">
            <v>2</v>
          </cell>
          <cell r="AS372">
            <v>2</v>
          </cell>
          <cell r="AT372">
            <v>2</v>
          </cell>
          <cell r="AU372">
            <v>2</v>
          </cell>
          <cell r="AV372">
            <v>2</v>
          </cell>
          <cell r="AW372">
            <v>2</v>
          </cell>
          <cell r="AX372">
            <v>2</v>
          </cell>
          <cell r="AY372">
            <v>24</v>
          </cell>
          <cell r="AZ372">
            <v>24</v>
          </cell>
          <cell r="BA372">
            <v>24</v>
          </cell>
          <cell r="BB372">
            <v>24</v>
          </cell>
          <cell r="BC372">
            <v>24</v>
          </cell>
          <cell r="BD372">
            <v>24</v>
          </cell>
          <cell r="BE372">
            <v>24</v>
          </cell>
          <cell r="BF372">
            <v>17</v>
          </cell>
          <cell r="BG372">
            <v>12</v>
          </cell>
          <cell r="BH372">
            <v>12</v>
          </cell>
          <cell r="BI372">
            <v>12</v>
          </cell>
          <cell r="BJ372">
            <v>12</v>
          </cell>
          <cell r="BK372">
            <v>12</v>
          </cell>
          <cell r="BL372">
            <v>12</v>
          </cell>
          <cell r="BM372">
            <v>12</v>
          </cell>
        </row>
        <row r="373">
          <cell r="A373" t="str">
            <v>IS_LTD_INT_EXP_EFIN</v>
          </cell>
          <cell r="B373" t="str">
            <v>SERVICE_TARIFF</v>
          </cell>
          <cell r="C373">
            <v>0</v>
          </cell>
          <cell r="D373">
            <v>0</v>
          </cell>
          <cell r="E373" t="str">
            <v>IS_LTD_INT_EXP_EFIN_Type_04</v>
          </cell>
          <cell r="F373" t="str">
            <v>Embedded Finance 08/09/1999 4:26:00</v>
          </cell>
          <cell r="G373" t="str">
            <v>Budget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A374" t="str">
            <v>IS_LTD_INT_EXP_EFIN</v>
          </cell>
          <cell r="B374" t="str">
            <v>TRANSMISSION</v>
          </cell>
          <cell r="C374">
            <v>0</v>
          </cell>
          <cell r="D374">
            <v>0</v>
          </cell>
          <cell r="E374" t="str">
            <v>IS_LTD_INT_EXP_EFIN_Type_01</v>
          </cell>
          <cell r="F374" t="str">
            <v>Embedded Finance 08/09/1999 4:26:00</v>
          </cell>
          <cell r="G374" t="str">
            <v>Budget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1520</v>
          </cell>
          <cell r="P374">
            <v>1520</v>
          </cell>
          <cell r="Q374">
            <v>1520</v>
          </cell>
          <cell r="R374">
            <v>1520</v>
          </cell>
          <cell r="S374">
            <v>1516</v>
          </cell>
          <cell r="T374">
            <v>1511</v>
          </cell>
          <cell r="U374">
            <v>1454</v>
          </cell>
          <cell r="V374">
            <v>1454</v>
          </cell>
          <cell r="W374">
            <v>1454</v>
          </cell>
          <cell r="X374">
            <v>1454</v>
          </cell>
          <cell r="Y374">
            <v>1454</v>
          </cell>
          <cell r="Z374">
            <v>1454</v>
          </cell>
          <cell r="AA374">
            <v>1454</v>
          </cell>
          <cell r="AB374">
            <v>1404</v>
          </cell>
          <cell r="AC374">
            <v>1404</v>
          </cell>
          <cell r="AD374">
            <v>1404</v>
          </cell>
          <cell r="AE374">
            <v>1285</v>
          </cell>
          <cell r="AF374">
            <v>1184</v>
          </cell>
          <cell r="AG374">
            <v>1184</v>
          </cell>
          <cell r="AH374">
            <v>1184</v>
          </cell>
          <cell r="AI374">
            <v>1184</v>
          </cell>
          <cell r="AJ374">
            <v>1184</v>
          </cell>
          <cell r="AK374">
            <v>1184</v>
          </cell>
          <cell r="AL374">
            <v>1184</v>
          </cell>
          <cell r="AM374">
            <v>1184</v>
          </cell>
          <cell r="AN374">
            <v>1184</v>
          </cell>
          <cell r="AO374">
            <v>1184</v>
          </cell>
          <cell r="AP374">
            <v>1184</v>
          </cell>
          <cell r="AQ374">
            <v>1184</v>
          </cell>
          <cell r="AR374">
            <v>1184</v>
          </cell>
          <cell r="AS374">
            <v>1184</v>
          </cell>
          <cell r="AT374">
            <v>1184</v>
          </cell>
          <cell r="AU374">
            <v>1184</v>
          </cell>
          <cell r="AV374">
            <v>1184</v>
          </cell>
          <cell r="AW374">
            <v>1133</v>
          </cell>
          <cell r="AX374">
            <v>1133</v>
          </cell>
          <cell r="AY374">
            <v>12991</v>
          </cell>
          <cell r="AZ374">
            <v>10712</v>
          </cell>
          <cell r="BA374">
            <v>9248</v>
          </cell>
          <cell r="BB374">
            <v>8280</v>
          </cell>
          <cell r="BC374">
            <v>7054</v>
          </cell>
          <cell r="BD374">
            <v>6156</v>
          </cell>
          <cell r="BE374">
            <v>6156</v>
          </cell>
          <cell r="BF374">
            <v>6156</v>
          </cell>
          <cell r="BG374">
            <v>6156</v>
          </cell>
          <cell r="BH374">
            <v>6156</v>
          </cell>
          <cell r="BI374">
            <v>6108</v>
          </cell>
          <cell r="BJ374">
            <v>6012</v>
          </cell>
          <cell r="BK374">
            <v>5162</v>
          </cell>
          <cell r="BL374">
            <v>4992</v>
          </cell>
          <cell r="BM374">
            <v>4020</v>
          </cell>
        </row>
        <row r="375">
          <cell r="A375" t="str">
            <v>IS_LTD_INT_EXP_EFIN</v>
          </cell>
          <cell r="B375" t="str">
            <v>TRANSMISSION</v>
          </cell>
          <cell r="C375">
            <v>0</v>
          </cell>
          <cell r="D375">
            <v>0</v>
          </cell>
          <cell r="E375" t="str">
            <v>IS_LTD_INT_EXP_EFIN_Type_02</v>
          </cell>
          <cell r="F375" t="str">
            <v>Embedded Finance 08/09/1999 4:26:00</v>
          </cell>
          <cell r="G375" t="str">
            <v>Budget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281</v>
          </cell>
          <cell r="P375">
            <v>281</v>
          </cell>
          <cell r="Q375">
            <v>281</v>
          </cell>
          <cell r="R375">
            <v>281</v>
          </cell>
          <cell r="S375">
            <v>281</v>
          </cell>
          <cell r="T375">
            <v>281</v>
          </cell>
          <cell r="U375">
            <v>281</v>
          </cell>
          <cell r="V375">
            <v>281</v>
          </cell>
          <cell r="W375">
            <v>281</v>
          </cell>
          <cell r="X375">
            <v>281</v>
          </cell>
          <cell r="Y375">
            <v>281</v>
          </cell>
          <cell r="Z375">
            <v>281</v>
          </cell>
          <cell r="AA375">
            <v>281</v>
          </cell>
          <cell r="AB375">
            <v>281</v>
          </cell>
          <cell r="AC375">
            <v>281</v>
          </cell>
          <cell r="AD375">
            <v>281</v>
          </cell>
          <cell r="AE375">
            <v>281</v>
          </cell>
          <cell r="AF375">
            <v>281</v>
          </cell>
          <cell r="AG375">
            <v>281</v>
          </cell>
          <cell r="AH375">
            <v>281</v>
          </cell>
          <cell r="AI375">
            <v>281</v>
          </cell>
          <cell r="AJ375">
            <v>281</v>
          </cell>
          <cell r="AK375">
            <v>281</v>
          </cell>
          <cell r="AL375">
            <v>281</v>
          </cell>
          <cell r="AM375">
            <v>281</v>
          </cell>
          <cell r="AN375">
            <v>281</v>
          </cell>
          <cell r="AO375">
            <v>281</v>
          </cell>
          <cell r="AP375">
            <v>281</v>
          </cell>
          <cell r="AQ375">
            <v>281</v>
          </cell>
          <cell r="AR375">
            <v>281</v>
          </cell>
          <cell r="AS375">
            <v>281</v>
          </cell>
          <cell r="AT375">
            <v>281</v>
          </cell>
          <cell r="AU375">
            <v>281</v>
          </cell>
          <cell r="AV375">
            <v>281</v>
          </cell>
          <cell r="AW375">
            <v>281</v>
          </cell>
          <cell r="AX375">
            <v>281</v>
          </cell>
          <cell r="AY375">
            <v>3372</v>
          </cell>
          <cell r="AZ375">
            <v>3372</v>
          </cell>
          <cell r="BA375">
            <v>3372</v>
          </cell>
          <cell r="BB375">
            <v>3372</v>
          </cell>
          <cell r="BC375">
            <v>3372</v>
          </cell>
          <cell r="BD375">
            <v>3372</v>
          </cell>
          <cell r="BE375">
            <v>3372</v>
          </cell>
          <cell r="BF375">
            <v>3368</v>
          </cell>
          <cell r="BG375">
            <v>3360</v>
          </cell>
          <cell r="BH375">
            <v>3360</v>
          </cell>
          <cell r="BI375">
            <v>3300</v>
          </cell>
          <cell r="BJ375">
            <v>3288</v>
          </cell>
          <cell r="BK375">
            <v>3288</v>
          </cell>
          <cell r="BL375">
            <v>3288</v>
          </cell>
          <cell r="BM375">
            <v>3288</v>
          </cell>
        </row>
        <row r="376">
          <cell r="A376" t="str">
            <v>IS_LTD_INT_EXP_EFIN</v>
          </cell>
          <cell r="B376" t="str">
            <v>TRANSMISSION</v>
          </cell>
          <cell r="C376">
            <v>0</v>
          </cell>
          <cell r="D376">
            <v>0</v>
          </cell>
          <cell r="E376" t="str">
            <v>IS_LTD_INT_EXP_EFIN_Type_03</v>
          </cell>
          <cell r="F376" t="str">
            <v>Embedded Finance 08/09/1999 4:26:00</v>
          </cell>
          <cell r="G376" t="str">
            <v>Budget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55</v>
          </cell>
          <cell r="P376">
            <v>55</v>
          </cell>
          <cell r="Q376">
            <v>55</v>
          </cell>
          <cell r="R376">
            <v>55</v>
          </cell>
          <cell r="S376">
            <v>55</v>
          </cell>
          <cell r="T376">
            <v>55</v>
          </cell>
          <cell r="U376">
            <v>55</v>
          </cell>
          <cell r="V376">
            <v>55</v>
          </cell>
          <cell r="W376">
            <v>55</v>
          </cell>
          <cell r="X376">
            <v>55</v>
          </cell>
          <cell r="Y376">
            <v>55</v>
          </cell>
          <cell r="Z376">
            <v>55</v>
          </cell>
          <cell r="AA376">
            <v>55</v>
          </cell>
          <cell r="AB376">
            <v>55</v>
          </cell>
          <cell r="AC376">
            <v>55</v>
          </cell>
          <cell r="AD376">
            <v>55</v>
          </cell>
          <cell r="AE376">
            <v>55</v>
          </cell>
          <cell r="AF376">
            <v>55</v>
          </cell>
          <cell r="AG376">
            <v>55</v>
          </cell>
          <cell r="AH376">
            <v>55</v>
          </cell>
          <cell r="AI376">
            <v>55</v>
          </cell>
          <cell r="AJ376">
            <v>55</v>
          </cell>
          <cell r="AK376">
            <v>55</v>
          </cell>
          <cell r="AL376">
            <v>55</v>
          </cell>
          <cell r="AM376">
            <v>55</v>
          </cell>
          <cell r="AN376">
            <v>55</v>
          </cell>
          <cell r="AO376">
            <v>55</v>
          </cell>
          <cell r="AP376">
            <v>55</v>
          </cell>
          <cell r="AQ376">
            <v>55</v>
          </cell>
          <cell r="AR376">
            <v>55</v>
          </cell>
          <cell r="AS376">
            <v>55</v>
          </cell>
          <cell r="AT376">
            <v>55</v>
          </cell>
          <cell r="AU376">
            <v>55</v>
          </cell>
          <cell r="AV376">
            <v>55</v>
          </cell>
          <cell r="AW376">
            <v>55</v>
          </cell>
          <cell r="AX376">
            <v>55</v>
          </cell>
          <cell r="AY376">
            <v>660</v>
          </cell>
          <cell r="AZ376">
            <v>660</v>
          </cell>
          <cell r="BA376">
            <v>660</v>
          </cell>
          <cell r="BB376">
            <v>660</v>
          </cell>
          <cell r="BC376">
            <v>660</v>
          </cell>
          <cell r="BD376">
            <v>660</v>
          </cell>
          <cell r="BE376">
            <v>660</v>
          </cell>
          <cell r="BF376">
            <v>431</v>
          </cell>
          <cell r="BG376">
            <v>276</v>
          </cell>
          <cell r="BH376">
            <v>276</v>
          </cell>
          <cell r="BI376">
            <v>276</v>
          </cell>
          <cell r="BJ376">
            <v>276</v>
          </cell>
          <cell r="BK376">
            <v>276</v>
          </cell>
          <cell r="BL376">
            <v>276</v>
          </cell>
          <cell r="BM376">
            <v>276</v>
          </cell>
        </row>
        <row r="377">
          <cell r="A377" t="str">
            <v>IS_LTD_INT_EXP_EFIN</v>
          </cell>
          <cell r="B377" t="str">
            <v>TRANSMISSION</v>
          </cell>
          <cell r="C377">
            <v>0</v>
          </cell>
          <cell r="D377">
            <v>0</v>
          </cell>
          <cell r="E377" t="str">
            <v>IS_LTD_INT_EXP_EFIN_Type_04</v>
          </cell>
          <cell r="F377" t="str">
            <v>Embedded Finance 08/09/1999 4:26:00</v>
          </cell>
          <cell r="G377" t="str">
            <v>Budget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A378" t="str">
            <v>IS_LTD_SELL_EXP_AMORT_EFIN</v>
          </cell>
          <cell r="B378" t="str">
            <v>ELEC_DISTRIBUTION</v>
          </cell>
          <cell r="C378">
            <v>0</v>
          </cell>
          <cell r="D378">
            <v>0</v>
          </cell>
          <cell r="E378" t="str">
            <v>IS_LTD_SELL_EXP_AMORT_EFIN_Type_01</v>
          </cell>
          <cell r="F378" t="str">
            <v>Embedded Finance 08/09/1999 4:26:00</v>
          </cell>
          <cell r="G378" t="str">
            <v>Budget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480</v>
          </cell>
          <cell r="O378">
            <v>6</v>
          </cell>
          <cell r="P378">
            <v>6</v>
          </cell>
          <cell r="Q378">
            <v>6</v>
          </cell>
          <cell r="R378">
            <v>6</v>
          </cell>
          <cell r="S378">
            <v>6</v>
          </cell>
          <cell r="T378">
            <v>6</v>
          </cell>
          <cell r="U378">
            <v>5</v>
          </cell>
          <cell r="V378">
            <v>5</v>
          </cell>
          <cell r="W378">
            <v>5</v>
          </cell>
          <cell r="X378">
            <v>5</v>
          </cell>
          <cell r="Y378">
            <v>5</v>
          </cell>
          <cell r="Z378">
            <v>5</v>
          </cell>
          <cell r="AA378">
            <v>5</v>
          </cell>
          <cell r="AB378">
            <v>5</v>
          </cell>
          <cell r="AC378">
            <v>5</v>
          </cell>
          <cell r="AD378">
            <v>5</v>
          </cell>
          <cell r="AE378">
            <v>5</v>
          </cell>
          <cell r="AF378">
            <v>3</v>
          </cell>
          <cell r="AG378">
            <v>3</v>
          </cell>
          <cell r="AH378">
            <v>3</v>
          </cell>
          <cell r="AI378">
            <v>3</v>
          </cell>
          <cell r="AJ378">
            <v>3</v>
          </cell>
          <cell r="AK378">
            <v>3</v>
          </cell>
          <cell r="AL378">
            <v>3</v>
          </cell>
          <cell r="AM378">
            <v>3</v>
          </cell>
          <cell r="AN378">
            <v>3</v>
          </cell>
          <cell r="AO378">
            <v>3</v>
          </cell>
          <cell r="AP378">
            <v>3</v>
          </cell>
          <cell r="AQ378">
            <v>3</v>
          </cell>
          <cell r="AR378">
            <v>3</v>
          </cell>
          <cell r="AS378">
            <v>3</v>
          </cell>
          <cell r="AT378">
            <v>3</v>
          </cell>
          <cell r="AU378">
            <v>3</v>
          </cell>
          <cell r="AV378">
            <v>3</v>
          </cell>
          <cell r="AW378">
            <v>3</v>
          </cell>
          <cell r="AX378">
            <v>3</v>
          </cell>
          <cell r="AY378">
            <v>36</v>
          </cell>
          <cell r="AZ378">
            <v>24</v>
          </cell>
          <cell r="BA378">
            <v>24</v>
          </cell>
          <cell r="BB378">
            <v>24</v>
          </cell>
          <cell r="BC378">
            <v>24</v>
          </cell>
          <cell r="BD378">
            <v>24</v>
          </cell>
          <cell r="BE378">
            <v>24</v>
          </cell>
          <cell r="BF378">
            <v>24</v>
          </cell>
          <cell r="BG378">
            <v>24</v>
          </cell>
          <cell r="BH378">
            <v>24</v>
          </cell>
          <cell r="BI378">
            <v>20</v>
          </cell>
          <cell r="BJ378">
            <v>12</v>
          </cell>
          <cell r="BK378">
            <v>2</v>
          </cell>
          <cell r="BL378">
            <v>0</v>
          </cell>
          <cell r="BM378">
            <v>0</v>
          </cell>
        </row>
        <row r="379">
          <cell r="A379" t="str">
            <v>IS_LTD_SELL_EXP_AMORT_EFIN</v>
          </cell>
          <cell r="B379" t="str">
            <v>ELEC_DISTRIBUTION</v>
          </cell>
          <cell r="C379">
            <v>0</v>
          </cell>
          <cell r="D379">
            <v>0</v>
          </cell>
          <cell r="E379" t="str">
            <v>IS_LTD_SELL_EXP_AMORT_EFIN_Type_02</v>
          </cell>
          <cell r="F379" t="str">
            <v>Embedded Finance 08/09/1999 4:26:00</v>
          </cell>
          <cell r="G379" t="str">
            <v>Budget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627</v>
          </cell>
          <cell r="O379">
            <v>4</v>
          </cell>
          <cell r="P379">
            <v>4</v>
          </cell>
          <cell r="Q379">
            <v>4</v>
          </cell>
          <cell r="R379">
            <v>4</v>
          </cell>
          <cell r="S379">
            <v>4</v>
          </cell>
          <cell r="T379">
            <v>4</v>
          </cell>
          <cell r="U379">
            <v>4</v>
          </cell>
          <cell r="V379">
            <v>4</v>
          </cell>
          <cell r="W379">
            <v>4</v>
          </cell>
          <cell r="X379">
            <v>4</v>
          </cell>
          <cell r="Y379">
            <v>4</v>
          </cell>
          <cell r="Z379">
            <v>4</v>
          </cell>
          <cell r="AA379">
            <v>4</v>
          </cell>
          <cell r="AB379">
            <v>4</v>
          </cell>
          <cell r="AC379">
            <v>4</v>
          </cell>
          <cell r="AD379">
            <v>4</v>
          </cell>
          <cell r="AE379">
            <v>4</v>
          </cell>
          <cell r="AF379">
            <v>4</v>
          </cell>
          <cell r="AG379">
            <v>4</v>
          </cell>
          <cell r="AH379">
            <v>4</v>
          </cell>
          <cell r="AI379">
            <v>4</v>
          </cell>
          <cell r="AJ379">
            <v>4</v>
          </cell>
          <cell r="AK379">
            <v>4</v>
          </cell>
          <cell r="AL379">
            <v>4</v>
          </cell>
          <cell r="AM379">
            <v>4</v>
          </cell>
          <cell r="AN379">
            <v>4</v>
          </cell>
          <cell r="AO379">
            <v>4</v>
          </cell>
          <cell r="AP379">
            <v>4</v>
          </cell>
          <cell r="AQ379">
            <v>4</v>
          </cell>
          <cell r="AR379">
            <v>4</v>
          </cell>
          <cell r="AS379">
            <v>4</v>
          </cell>
          <cell r="AT379">
            <v>4</v>
          </cell>
          <cell r="AU379">
            <v>4</v>
          </cell>
          <cell r="AV379">
            <v>4</v>
          </cell>
          <cell r="AW379">
            <v>4</v>
          </cell>
          <cell r="AX379">
            <v>4</v>
          </cell>
          <cell r="AY379">
            <v>48</v>
          </cell>
          <cell r="AZ379">
            <v>48</v>
          </cell>
          <cell r="BA379">
            <v>48</v>
          </cell>
          <cell r="BB379">
            <v>48</v>
          </cell>
          <cell r="BC379">
            <v>48</v>
          </cell>
          <cell r="BD379">
            <v>48</v>
          </cell>
          <cell r="BE379">
            <v>48</v>
          </cell>
          <cell r="BF379">
            <v>48</v>
          </cell>
          <cell r="BG379">
            <v>48</v>
          </cell>
          <cell r="BH379">
            <v>48</v>
          </cell>
          <cell r="BI379">
            <v>38</v>
          </cell>
          <cell r="BJ379">
            <v>36</v>
          </cell>
          <cell r="BK379">
            <v>36</v>
          </cell>
          <cell r="BL379">
            <v>36</v>
          </cell>
          <cell r="BM379">
            <v>36</v>
          </cell>
        </row>
        <row r="380">
          <cell r="A380" t="str">
            <v>IS_LTD_SELL_EXP_AMORT_EFIN</v>
          </cell>
          <cell r="B380" t="str">
            <v>ELEC_DISTRIBUTION</v>
          </cell>
          <cell r="C380">
            <v>0</v>
          </cell>
          <cell r="D380">
            <v>0</v>
          </cell>
          <cell r="E380" t="str">
            <v>IS_LTD_SELL_EXP_AMORT_EFIN_Type_03</v>
          </cell>
          <cell r="F380" t="str">
            <v>Embedded Finance 08/09/1999 4:26:00</v>
          </cell>
          <cell r="G380" t="str">
            <v>Budget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35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A381" t="str">
            <v>IS_LTD_SELL_EXP_AMORT_EFIN</v>
          </cell>
          <cell r="B381" t="str">
            <v>ELEC_DISTRIBUTION</v>
          </cell>
          <cell r="C381">
            <v>0</v>
          </cell>
          <cell r="D381">
            <v>0</v>
          </cell>
          <cell r="E381" t="str">
            <v>IS_LTD_SELL_EXP_AMORT_EFIN_Type_04</v>
          </cell>
          <cell r="F381" t="str">
            <v>Embedded Finance 08/09/1999 4:26:00</v>
          </cell>
          <cell r="G381" t="str">
            <v>Budget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A382" t="str">
            <v>IS_LTD_SELL_EXP_AMORT_EFIN</v>
          </cell>
          <cell r="B382" t="str">
            <v>ELEC_INTERCOMPANY</v>
          </cell>
          <cell r="C382">
            <v>0</v>
          </cell>
          <cell r="D382">
            <v>0</v>
          </cell>
          <cell r="E382" t="str">
            <v>IS_LTD_SELL_EXP_AMORT_EFIN_Type_01</v>
          </cell>
          <cell r="F382" t="str">
            <v>Embedded Finance 08/09/1999 4:26:00</v>
          </cell>
          <cell r="G382" t="str">
            <v>Budget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446</v>
          </cell>
          <cell r="O382">
            <v>5</v>
          </cell>
          <cell r="P382">
            <v>5</v>
          </cell>
          <cell r="Q382">
            <v>5</v>
          </cell>
          <cell r="R382">
            <v>5</v>
          </cell>
          <cell r="S382">
            <v>6</v>
          </cell>
          <cell r="T382">
            <v>5</v>
          </cell>
          <cell r="U382">
            <v>5</v>
          </cell>
          <cell r="V382">
            <v>5</v>
          </cell>
          <cell r="W382">
            <v>5</v>
          </cell>
          <cell r="X382">
            <v>5</v>
          </cell>
          <cell r="Y382">
            <v>5</v>
          </cell>
          <cell r="Z382">
            <v>5</v>
          </cell>
          <cell r="AA382">
            <v>5</v>
          </cell>
          <cell r="AB382">
            <v>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>
            <v>3</v>
          </cell>
          <cell r="AH382">
            <v>3</v>
          </cell>
          <cell r="AI382">
            <v>3</v>
          </cell>
          <cell r="AJ382">
            <v>3</v>
          </cell>
          <cell r="AK382">
            <v>3</v>
          </cell>
          <cell r="AL382">
            <v>3</v>
          </cell>
          <cell r="AM382">
            <v>3</v>
          </cell>
          <cell r="AN382">
            <v>3</v>
          </cell>
          <cell r="AO382">
            <v>3</v>
          </cell>
          <cell r="AP382">
            <v>3</v>
          </cell>
          <cell r="AQ382">
            <v>3</v>
          </cell>
          <cell r="AR382">
            <v>3</v>
          </cell>
          <cell r="AS382">
            <v>3</v>
          </cell>
          <cell r="AT382">
            <v>3</v>
          </cell>
          <cell r="AU382">
            <v>3</v>
          </cell>
          <cell r="AV382">
            <v>3</v>
          </cell>
          <cell r="AW382">
            <v>3</v>
          </cell>
          <cell r="AX382">
            <v>3</v>
          </cell>
          <cell r="AY382">
            <v>31</v>
          </cell>
          <cell r="AZ382">
            <v>24</v>
          </cell>
          <cell r="BA382">
            <v>24</v>
          </cell>
          <cell r="BB382">
            <v>24</v>
          </cell>
          <cell r="BC382">
            <v>24</v>
          </cell>
          <cell r="BD382">
            <v>24</v>
          </cell>
          <cell r="BE382">
            <v>24</v>
          </cell>
          <cell r="BF382">
            <v>24</v>
          </cell>
          <cell r="BG382">
            <v>24</v>
          </cell>
          <cell r="BH382">
            <v>24</v>
          </cell>
          <cell r="BI382">
            <v>20</v>
          </cell>
          <cell r="BJ382">
            <v>12</v>
          </cell>
          <cell r="BK382">
            <v>2</v>
          </cell>
          <cell r="BL382">
            <v>0</v>
          </cell>
          <cell r="BM382">
            <v>0</v>
          </cell>
        </row>
        <row r="383">
          <cell r="A383" t="str">
            <v>IS_LTD_SELL_EXP_AMORT_EFIN</v>
          </cell>
          <cell r="B383" t="str">
            <v>ELEC_INTERCOMPANY</v>
          </cell>
          <cell r="C383">
            <v>0</v>
          </cell>
          <cell r="D383">
            <v>0</v>
          </cell>
          <cell r="E383" t="str">
            <v>IS_LTD_SELL_EXP_AMORT_EFIN_Type_02</v>
          </cell>
          <cell r="F383" t="str">
            <v>Embedded Finance 08/09/1999 4:26:00</v>
          </cell>
          <cell r="G383" t="str">
            <v>Budget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583</v>
          </cell>
          <cell r="O383">
            <v>4</v>
          </cell>
          <cell r="P383">
            <v>4</v>
          </cell>
          <cell r="Q383">
            <v>4</v>
          </cell>
          <cell r="R383">
            <v>4</v>
          </cell>
          <cell r="S383">
            <v>4</v>
          </cell>
          <cell r="T383">
            <v>4</v>
          </cell>
          <cell r="U383">
            <v>4</v>
          </cell>
          <cell r="V383">
            <v>4</v>
          </cell>
          <cell r="W383">
            <v>4</v>
          </cell>
          <cell r="X383">
            <v>4</v>
          </cell>
          <cell r="Y383">
            <v>4</v>
          </cell>
          <cell r="Z383">
            <v>4</v>
          </cell>
          <cell r="AA383">
            <v>4</v>
          </cell>
          <cell r="AB383">
            <v>4</v>
          </cell>
          <cell r="AC383">
            <v>4</v>
          </cell>
          <cell r="AD383">
            <v>4</v>
          </cell>
          <cell r="AE383">
            <v>4</v>
          </cell>
          <cell r="AF383">
            <v>4</v>
          </cell>
          <cell r="AG383">
            <v>4</v>
          </cell>
          <cell r="AH383">
            <v>4</v>
          </cell>
          <cell r="AI383">
            <v>4</v>
          </cell>
          <cell r="AJ383">
            <v>4</v>
          </cell>
          <cell r="AK383">
            <v>4</v>
          </cell>
          <cell r="AL383">
            <v>4</v>
          </cell>
          <cell r="AM383">
            <v>4</v>
          </cell>
          <cell r="AN383">
            <v>4</v>
          </cell>
          <cell r="AO383">
            <v>4</v>
          </cell>
          <cell r="AP383">
            <v>4</v>
          </cell>
          <cell r="AQ383">
            <v>4</v>
          </cell>
          <cell r="AR383">
            <v>4</v>
          </cell>
          <cell r="AS383">
            <v>4</v>
          </cell>
          <cell r="AT383">
            <v>4</v>
          </cell>
          <cell r="AU383">
            <v>4</v>
          </cell>
          <cell r="AV383">
            <v>4</v>
          </cell>
          <cell r="AW383">
            <v>4</v>
          </cell>
          <cell r="AX383">
            <v>4</v>
          </cell>
          <cell r="AY383">
            <v>48</v>
          </cell>
          <cell r="AZ383">
            <v>48</v>
          </cell>
          <cell r="BA383">
            <v>48</v>
          </cell>
          <cell r="BB383">
            <v>48</v>
          </cell>
          <cell r="BC383">
            <v>48</v>
          </cell>
          <cell r="BD383">
            <v>48</v>
          </cell>
          <cell r="BE383">
            <v>48</v>
          </cell>
          <cell r="BF383">
            <v>48</v>
          </cell>
          <cell r="BG383">
            <v>48</v>
          </cell>
          <cell r="BH383">
            <v>48</v>
          </cell>
          <cell r="BI383">
            <v>38</v>
          </cell>
          <cell r="BJ383">
            <v>36</v>
          </cell>
          <cell r="BK383">
            <v>36</v>
          </cell>
          <cell r="BL383">
            <v>36</v>
          </cell>
          <cell r="BM383">
            <v>36</v>
          </cell>
        </row>
        <row r="384">
          <cell r="A384" t="str">
            <v>IS_LTD_SELL_EXP_AMORT_EFIN</v>
          </cell>
          <cell r="B384" t="str">
            <v>ELEC_INTERCOMPANY</v>
          </cell>
          <cell r="C384">
            <v>0</v>
          </cell>
          <cell r="D384">
            <v>0</v>
          </cell>
          <cell r="E384" t="str">
            <v>IS_LTD_SELL_EXP_AMORT_EFIN_Type_03</v>
          </cell>
          <cell r="F384" t="str">
            <v>Embedded Finance 08/09/1999 4:26:00</v>
          </cell>
          <cell r="G384" t="str">
            <v>Budget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32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A385" t="str">
            <v>IS_LTD_SELL_EXP_AMORT_EFIN</v>
          </cell>
          <cell r="B385" t="str">
            <v>ELEC_INTERCOMPANY</v>
          </cell>
          <cell r="C385">
            <v>0</v>
          </cell>
          <cell r="D385">
            <v>0</v>
          </cell>
          <cell r="E385" t="str">
            <v>IS_LTD_SELL_EXP_AMORT_EFIN_Type_04</v>
          </cell>
          <cell r="F385" t="str">
            <v>Embedded Finance 08/09/1999 4:26:00</v>
          </cell>
          <cell r="G385" t="str">
            <v>Budget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A386" t="str">
            <v>IS_LTD_SELL_EXP_AMORT_EFIN</v>
          </cell>
          <cell r="B386" t="str">
            <v>FOSSIL</v>
          </cell>
          <cell r="C386">
            <v>0</v>
          </cell>
          <cell r="D386">
            <v>0</v>
          </cell>
          <cell r="E386" t="str">
            <v>IS_LTD_SELL_EXP_AMORT_EFIN_Type_01</v>
          </cell>
          <cell r="F386" t="str">
            <v>Embedded Finance 08/09/1999 4:26:00</v>
          </cell>
          <cell r="G386" t="str">
            <v>Budget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374</v>
          </cell>
          <cell r="O386">
            <v>4</v>
          </cell>
          <cell r="P386">
            <v>4</v>
          </cell>
          <cell r="Q386">
            <v>4</v>
          </cell>
          <cell r="R386">
            <v>4</v>
          </cell>
          <cell r="S386">
            <v>5</v>
          </cell>
          <cell r="T386">
            <v>4</v>
          </cell>
          <cell r="U386">
            <v>4</v>
          </cell>
          <cell r="V386">
            <v>4</v>
          </cell>
          <cell r="W386">
            <v>4</v>
          </cell>
          <cell r="X386">
            <v>4</v>
          </cell>
          <cell r="Y386">
            <v>4</v>
          </cell>
          <cell r="Z386">
            <v>4</v>
          </cell>
          <cell r="AA386">
            <v>4</v>
          </cell>
          <cell r="AB386">
            <v>4</v>
          </cell>
          <cell r="AC386">
            <v>4</v>
          </cell>
          <cell r="AD386">
            <v>4</v>
          </cell>
          <cell r="AE386">
            <v>4</v>
          </cell>
          <cell r="AF386">
            <v>3</v>
          </cell>
          <cell r="AG386">
            <v>3</v>
          </cell>
          <cell r="AH386">
            <v>3</v>
          </cell>
          <cell r="AI386">
            <v>3</v>
          </cell>
          <cell r="AJ386">
            <v>3</v>
          </cell>
          <cell r="AK386">
            <v>3</v>
          </cell>
          <cell r="AL386">
            <v>3</v>
          </cell>
          <cell r="AM386">
            <v>3</v>
          </cell>
          <cell r="AN386">
            <v>3</v>
          </cell>
          <cell r="AO386">
            <v>3</v>
          </cell>
          <cell r="AP386">
            <v>3</v>
          </cell>
          <cell r="AQ386">
            <v>3</v>
          </cell>
          <cell r="AR386">
            <v>3</v>
          </cell>
          <cell r="AS386">
            <v>3</v>
          </cell>
          <cell r="AT386">
            <v>3</v>
          </cell>
          <cell r="AU386">
            <v>3</v>
          </cell>
          <cell r="AV386">
            <v>3</v>
          </cell>
          <cell r="AW386">
            <v>2</v>
          </cell>
          <cell r="AX386">
            <v>2</v>
          </cell>
          <cell r="AY386">
            <v>24</v>
          </cell>
          <cell r="AZ386">
            <v>24</v>
          </cell>
          <cell r="BA386">
            <v>24</v>
          </cell>
          <cell r="BB386">
            <v>18</v>
          </cell>
          <cell r="BC386">
            <v>12</v>
          </cell>
          <cell r="BD386">
            <v>12</v>
          </cell>
          <cell r="BE386">
            <v>12</v>
          </cell>
          <cell r="BF386">
            <v>12</v>
          </cell>
          <cell r="BG386">
            <v>12</v>
          </cell>
          <cell r="BH386">
            <v>12</v>
          </cell>
          <cell r="BI386">
            <v>12</v>
          </cell>
          <cell r="BJ386">
            <v>12</v>
          </cell>
          <cell r="BK386">
            <v>2</v>
          </cell>
          <cell r="BL386">
            <v>0</v>
          </cell>
          <cell r="BM386">
            <v>0</v>
          </cell>
        </row>
        <row r="387">
          <cell r="A387" t="str">
            <v>IS_LTD_SELL_EXP_AMORT_EFIN</v>
          </cell>
          <cell r="B387" t="str">
            <v>FOSSIL</v>
          </cell>
          <cell r="C387">
            <v>0</v>
          </cell>
          <cell r="D387">
            <v>0</v>
          </cell>
          <cell r="E387" t="str">
            <v>IS_LTD_SELL_EXP_AMORT_EFIN_Type_02</v>
          </cell>
          <cell r="F387" t="str">
            <v>Embedded Finance 08/09/1999 4:26:00</v>
          </cell>
          <cell r="G387" t="str">
            <v>Budget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488</v>
          </cell>
          <cell r="O387">
            <v>3</v>
          </cell>
          <cell r="P387">
            <v>3</v>
          </cell>
          <cell r="Q387">
            <v>3</v>
          </cell>
          <cell r="R387">
            <v>3</v>
          </cell>
          <cell r="S387">
            <v>3</v>
          </cell>
          <cell r="T387">
            <v>3</v>
          </cell>
          <cell r="U387">
            <v>3</v>
          </cell>
          <cell r="V387">
            <v>3</v>
          </cell>
          <cell r="W387">
            <v>3</v>
          </cell>
          <cell r="X387">
            <v>3</v>
          </cell>
          <cell r="Y387">
            <v>3</v>
          </cell>
          <cell r="Z387">
            <v>3</v>
          </cell>
          <cell r="AA387">
            <v>3</v>
          </cell>
          <cell r="AB387">
            <v>3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>
            <v>3</v>
          </cell>
          <cell r="AH387">
            <v>3</v>
          </cell>
          <cell r="AI387">
            <v>3</v>
          </cell>
          <cell r="AJ387">
            <v>3</v>
          </cell>
          <cell r="AK387">
            <v>3</v>
          </cell>
          <cell r="AL387">
            <v>3</v>
          </cell>
          <cell r="AM387">
            <v>3</v>
          </cell>
          <cell r="AN387">
            <v>3</v>
          </cell>
          <cell r="AO387">
            <v>3</v>
          </cell>
          <cell r="AP387">
            <v>3</v>
          </cell>
          <cell r="AQ387">
            <v>3</v>
          </cell>
          <cell r="AR387">
            <v>3</v>
          </cell>
          <cell r="AS387">
            <v>3</v>
          </cell>
          <cell r="AT387">
            <v>3</v>
          </cell>
          <cell r="AU387">
            <v>3</v>
          </cell>
          <cell r="AV387">
            <v>3</v>
          </cell>
          <cell r="AW387">
            <v>3</v>
          </cell>
          <cell r="AX387">
            <v>3</v>
          </cell>
          <cell r="AY387">
            <v>36</v>
          </cell>
          <cell r="AZ387">
            <v>36</v>
          </cell>
          <cell r="BA387">
            <v>36</v>
          </cell>
          <cell r="BB387">
            <v>36</v>
          </cell>
          <cell r="BC387">
            <v>36</v>
          </cell>
          <cell r="BD387">
            <v>36</v>
          </cell>
          <cell r="BE387">
            <v>36</v>
          </cell>
          <cell r="BF387">
            <v>36</v>
          </cell>
          <cell r="BG387">
            <v>36</v>
          </cell>
          <cell r="BH387">
            <v>36</v>
          </cell>
          <cell r="BI387">
            <v>36</v>
          </cell>
          <cell r="BJ387">
            <v>36</v>
          </cell>
          <cell r="BK387">
            <v>36</v>
          </cell>
          <cell r="BL387">
            <v>36</v>
          </cell>
          <cell r="BM387">
            <v>36</v>
          </cell>
        </row>
        <row r="388">
          <cell r="A388" t="str">
            <v>IS_LTD_SELL_EXP_AMORT_EFIN</v>
          </cell>
          <cell r="B388" t="str">
            <v>FOSSIL</v>
          </cell>
          <cell r="C388">
            <v>0</v>
          </cell>
          <cell r="D388">
            <v>0</v>
          </cell>
          <cell r="E388" t="str">
            <v>IS_LTD_SELL_EXP_AMORT_EFIN_Type_03</v>
          </cell>
          <cell r="F388" t="str">
            <v>Embedded Finance 08/09/1999 4:26:00</v>
          </cell>
          <cell r="G388" t="str">
            <v>Budget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27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A389" t="str">
            <v>IS_LTD_SELL_EXP_AMORT_EFIN</v>
          </cell>
          <cell r="B389" t="str">
            <v>FOSSIL</v>
          </cell>
          <cell r="C389">
            <v>0</v>
          </cell>
          <cell r="D389">
            <v>0</v>
          </cell>
          <cell r="E389" t="str">
            <v>IS_LTD_SELL_EXP_AMORT_EFIN_Type_04</v>
          </cell>
          <cell r="F389" t="str">
            <v>Embedded Finance 08/09/1999 4:26:00</v>
          </cell>
          <cell r="G389" t="str">
            <v>Budget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A390" t="str">
            <v>IS_LTD_SELL_EXP_AMORT_EFIN</v>
          </cell>
          <cell r="B390" t="str">
            <v>GAS_PIPES</v>
          </cell>
          <cell r="C390">
            <v>0</v>
          </cell>
          <cell r="D390">
            <v>0</v>
          </cell>
          <cell r="E390" t="str">
            <v>IS_LTD_SELL_EXP_AMORT_EFIN_Type_01</v>
          </cell>
          <cell r="F390" t="str">
            <v>Embedded Finance 08/09/1999 4:26:00</v>
          </cell>
          <cell r="G390" t="str">
            <v>Budget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422</v>
          </cell>
          <cell r="O390">
            <v>5</v>
          </cell>
          <cell r="P390">
            <v>5</v>
          </cell>
          <cell r="Q390">
            <v>5</v>
          </cell>
          <cell r="R390">
            <v>5</v>
          </cell>
          <cell r="S390">
            <v>5</v>
          </cell>
          <cell r="T390">
            <v>5</v>
          </cell>
          <cell r="U390">
            <v>5</v>
          </cell>
          <cell r="V390">
            <v>5</v>
          </cell>
          <cell r="W390">
            <v>5</v>
          </cell>
          <cell r="X390">
            <v>5</v>
          </cell>
          <cell r="Y390">
            <v>5</v>
          </cell>
          <cell r="Z390">
            <v>5</v>
          </cell>
          <cell r="AA390">
            <v>5</v>
          </cell>
          <cell r="AB390">
            <v>4</v>
          </cell>
          <cell r="AC390">
            <v>4</v>
          </cell>
          <cell r="AD390">
            <v>4</v>
          </cell>
          <cell r="AE390">
            <v>4</v>
          </cell>
          <cell r="AF390">
            <v>3</v>
          </cell>
          <cell r="AG390">
            <v>3</v>
          </cell>
          <cell r="AH390">
            <v>3</v>
          </cell>
          <cell r="AI390">
            <v>3</v>
          </cell>
          <cell r="AJ390">
            <v>3</v>
          </cell>
          <cell r="AK390">
            <v>3</v>
          </cell>
          <cell r="AL390">
            <v>3</v>
          </cell>
          <cell r="AM390">
            <v>3</v>
          </cell>
          <cell r="AN390">
            <v>3</v>
          </cell>
          <cell r="AO390">
            <v>3</v>
          </cell>
          <cell r="AP390">
            <v>3</v>
          </cell>
          <cell r="AQ390">
            <v>3</v>
          </cell>
          <cell r="AR390">
            <v>3</v>
          </cell>
          <cell r="AS390">
            <v>3</v>
          </cell>
          <cell r="AT390">
            <v>3</v>
          </cell>
          <cell r="AU390">
            <v>3</v>
          </cell>
          <cell r="AV390">
            <v>3</v>
          </cell>
          <cell r="AW390">
            <v>3</v>
          </cell>
          <cell r="AX390">
            <v>3</v>
          </cell>
          <cell r="AY390">
            <v>31</v>
          </cell>
          <cell r="AZ390">
            <v>24</v>
          </cell>
          <cell r="BA390">
            <v>24</v>
          </cell>
          <cell r="BB390">
            <v>24</v>
          </cell>
          <cell r="BC390">
            <v>14</v>
          </cell>
          <cell r="BD390">
            <v>12</v>
          </cell>
          <cell r="BE390">
            <v>12</v>
          </cell>
          <cell r="BF390">
            <v>12</v>
          </cell>
          <cell r="BG390">
            <v>12</v>
          </cell>
          <cell r="BH390">
            <v>12</v>
          </cell>
          <cell r="BI390">
            <v>12</v>
          </cell>
          <cell r="BJ390">
            <v>12</v>
          </cell>
          <cell r="BK390">
            <v>2</v>
          </cell>
          <cell r="BL390">
            <v>0</v>
          </cell>
          <cell r="BM390">
            <v>0</v>
          </cell>
        </row>
        <row r="391">
          <cell r="A391" t="str">
            <v>IS_LTD_SELL_EXP_AMORT_EFIN</v>
          </cell>
          <cell r="B391" t="str">
            <v>GAS_PIPES</v>
          </cell>
          <cell r="C391">
            <v>0</v>
          </cell>
          <cell r="D391">
            <v>0</v>
          </cell>
          <cell r="E391" t="str">
            <v>IS_LTD_SELL_EXP_AMORT_EFIN_Type_02</v>
          </cell>
          <cell r="F391" t="str">
            <v>Embedded Finance 08/09/1999 4:26:00</v>
          </cell>
          <cell r="G391" t="str">
            <v>Budget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551</v>
          </cell>
          <cell r="O391">
            <v>4</v>
          </cell>
          <cell r="P391">
            <v>4</v>
          </cell>
          <cell r="Q391">
            <v>4</v>
          </cell>
          <cell r="R391">
            <v>4</v>
          </cell>
          <cell r="S391">
            <v>4</v>
          </cell>
          <cell r="T391">
            <v>4</v>
          </cell>
          <cell r="U391">
            <v>4</v>
          </cell>
          <cell r="V391">
            <v>4</v>
          </cell>
          <cell r="W391">
            <v>4</v>
          </cell>
          <cell r="X391">
            <v>4</v>
          </cell>
          <cell r="Y391">
            <v>4</v>
          </cell>
          <cell r="Z391">
            <v>4</v>
          </cell>
          <cell r="AA391">
            <v>4</v>
          </cell>
          <cell r="AB391">
            <v>4</v>
          </cell>
          <cell r="AC391">
            <v>4</v>
          </cell>
          <cell r="AD391">
            <v>4</v>
          </cell>
          <cell r="AE391">
            <v>4</v>
          </cell>
          <cell r="AF391">
            <v>4</v>
          </cell>
          <cell r="AG391">
            <v>4</v>
          </cell>
          <cell r="AH391">
            <v>4</v>
          </cell>
          <cell r="AI391">
            <v>4</v>
          </cell>
          <cell r="AJ391">
            <v>4</v>
          </cell>
          <cell r="AK391">
            <v>4</v>
          </cell>
          <cell r="AL391">
            <v>4</v>
          </cell>
          <cell r="AM391">
            <v>4</v>
          </cell>
          <cell r="AN391">
            <v>4</v>
          </cell>
          <cell r="AO391">
            <v>4</v>
          </cell>
          <cell r="AP391">
            <v>4</v>
          </cell>
          <cell r="AQ391">
            <v>4</v>
          </cell>
          <cell r="AR391">
            <v>4</v>
          </cell>
          <cell r="AS391">
            <v>4</v>
          </cell>
          <cell r="AT391">
            <v>4</v>
          </cell>
          <cell r="AU391">
            <v>4</v>
          </cell>
          <cell r="AV391">
            <v>4</v>
          </cell>
          <cell r="AW391">
            <v>4</v>
          </cell>
          <cell r="AX391">
            <v>4</v>
          </cell>
          <cell r="AY391">
            <v>48</v>
          </cell>
          <cell r="AZ391">
            <v>48</v>
          </cell>
          <cell r="BA391">
            <v>48</v>
          </cell>
          <cell r="BB391">
            <v>48</v>
          </cell>
          <cell r="BC391">
            <v>48</v>
          </cell>
          <cell r="BD391">
            <v>48</v>
          </cell>
          <cell r="BE391">
            <v>48</v>
          </cell>
          <cell r="BF391">
            <v>44</v>
          </cell>
          <cell r="BG391">
            <v>36</v>
          </cell>
          <cell r="BH391">
            <v>36</v>
          </cell>
          <cell r="BI391">
            <v>36</v>
          </cell>
          <cell r="BJ391">
            <v>36</v>
          </cell>
          <cell r="BK391">
            <v>36</v>
          </cell>
          <cell r="BL391">
            <v>36</v>
          </cell>
          <cell r="BM391">
            <v>36</v>
          </cell>
        </row>
        <row r="392">
          <cell r="A392" t="str">
            <v>IS_LTD_SELL_EXP_AMORT_EFIN</v>
          </cell>
          <cell r="B392" t="str">
            <v>GAS_PIPES</v>
          </cell>
          <cell r="C392">
            <v>0</v>
          </cell>
          <cell r="D392">
            <v>0</v>
          </cell>
          <cell r="E392" t="str">
            <v>IS_LTD_SELL_EXP_AMORT_EFIN_Type_03</v>
          </cell>
          <cell r="F392" t="str">
            <v>Embedded Finance 08/09/1999 4:26:00</v>
          </cell>
          <cell r="G392" t="str">
            <v>Budget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30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A393" t="str">
            <v>IS_LTD_SELL_EXP_AMORT_EFIN</v>
          </cell>
          <cell r="B393" t="str">
            <v>GAS_PIPES</v>
          </cell>
          <cell r="C393">
            <v>0</v>
          </cell>
          <cell r="D393">
            <v>0</v>
          </cell>
          <cell r="E393" t="str">
            <v>IS_LTD_SELL_EXP_AMORT_EFIN_Type_04</v>
          </cell>
          <cell r="F393" t="str">
            <v>Embedded Finance 08/09/1999 4:26:00</v>
          </cell>
          <cell r="G393" t="str">
            <v>Budget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A394" t="str">
            <v>IS_LTD_SELL_EXP_AMORT_EFIN</v>
          </cell>
          <cell r="B394" t="str">
            <v>NUCLEAR</v>
          </cell>
          <cell r="C394">
            <v>0</v>
          </cell>
          <cell r="D394">
            <v>0</v>
          </cell>
          <cell r="E394" t="str">
            <v>IS_LTD_SELL_EXP_AMORT_EFIN_Type_01</v>
          </cell>
          <cell r="F394" t="str">
            <v>Embedded Finance 08/09/1999 4:26:00</v>
          </cell>
          <cell r="G394" t="str">
            <v>Budget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113</v>
          </cell>
          <cell r="O394">
            <v>1</v>
          </cell>
          <cell r="P394">
            <v>1</v>
          </cell>
          <cell r="Q394">
            <v>1</v>
          </cell>
          <cell r="R394">
            <v>1</v>
          </cell>
          <cell r="S394">
            <v>1</v>
          </cell>
          <cell r="T394">
            <v>1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1</v>
          </cell>
          <cell r="AB394">
            <v>1</v>
          </cell>
          <cell r="AC394">
            <v>1</v>
          </cell>
          <cell r="AD394">
            <v>1</v>
          </cell>
          <cell r="AE394">
            <v>1</v>
          </cell>
          <cell r="AF394">
            <v>1</v>
          </cell>
          <cell r="AG394">
            <v>1</v>
          </cell>
          <cell r="AH394">
            <v>1</v>
          </cell>
          <cell r="AI394">
            <v>1</v>
          </cell>
          <cell r="AJ394">
            <v>1</v>
          </cell>
          <cell r="AK394">
            <v>1</v>
          </cell>
          <cell r="AL394">
            <v>1</v>
          </cell>
          <cell r="AM394">
            <v>1</v>
          </cell>
          <cell r="AN394">
            <v>1</v>
          </cell>
          <cell r="AO394">
            <v>1</v>
          </cell>
          <cell r="AP394">
            <v>1</v>
          </cell>
          <cell r="AQ394">
            <v>1</v>
          </cell>
          <cell r="AR394">
            <v>1</v>
          </cell>
          <cell r="AS394">
            <v>1</v>
          </cell>
          <cell r="AT394">
            <v>1</v>
          </cell>
          <cell r="AU394">
            <v>1</v>
          </cell>
          <cell r="AV394">
            <v>1</v>
          </cell>
          <cell r="AW394">
            <v>1</v>
          </cell>
          <cell r="AX394">
            <v>1</v>
          </cell>
          <cell r="AY394">
            <v>12</v>
          </cell>
          <cell r="AZ394">
            <v>12</v>
          </cell>
          <cell r="BA394">
            <v>12</v>
          </cell>
          <cell r="BB394">
            <v>6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A395" t="str">
            <v>IS_LTD_SELL_EXP_AMORT_EFIN</v>
          </cell>
          <cell r="B395" t="str">
            <v>NUCLEAR</v>
          </cell>
          <cell r="C395">
            <v>0</v>
          </cell>
          <cell r="D395">
            <v>0</v>
          </cell>
          <cell r="E395" t="str">
            <v>IS_LTD_SELL_EXP_AMORT_EFIN_Type_02</v>
          </cell>
          <cell r="F395" t="str">
            <v>Embedded Finance 08/09/1999 4:26:00</v>
          </cell>
          <cell r="G395" t="str">
            <v>Budget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148</v>
          </cell>
          <cell r="O395">
            <v>1</v>
          </cell>
          <cell r="P395">
            <v>1</v>
          </cell>
          <cell r="Q395">
            <v>1</v>
          </cell>
          <cell r="R395">
            <v>1</v>
          </cell>
          <cell r="S395">
            <v>1</v>
          </cell>
          <cell r="T395">
            <v>1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1</v>
          </cell>
          <cell r="AB395">
            <v>1</v>
          </cell>
          <cell r="AC395">
            <v>1</v>
          </cell>
          <cell r="AD395">
            <v>1</v>
          </cell>
          <cell r="AE395">
            <v>1</v>
          </cell>
          <cell r="AF395">
            <v>1</v>
          </cell>
          <cell r="AG395">
            <v>1</v>
          </cell>
          <cell r="AH395">
            <v>1</v>
          </cell>
          <cell r="AI395">
            <v>1</v>
          </cell>
          <cell r="AJ395">
            <v>1</v>
          </cell>
          <cell r="AK395">
            <v>1</v>
          </cell>
          <cell r="AL395">
            <v>1</v>
          </cell>
          <cell r="AM395">
            <v>1</v>
          </cell>
          <cell r="AN395">
            <v>1</v>
          </cell>
          <cell r="AO395">
            <v>1</v>
          </cell>
          <cell r="AP395">
            <v>1</v>
          </cell>
          <cell r="AQ395">
            <v>1</v>
          </cell>
          <cell r="AR395">
            <v>1</v>
          </cell>
          <cell r="AS395">
            <v>1</v>
          </cell>
          <cell r="AT395">
            <v>1</v>
          </cell>
          <cell r="AU395">
            <v>1</v>
          </cell>
          <cell r="AV395">
            <v>1</v>
          </cell>
          <cell r="AW395">
            <v>1</v>
          </cell>
          <cell r="AX395">
            <v>1</v>
          </cell>
          <cell r="AY395">
            <v>12</v>
          </cell>
          <cell r="AZ395">
            <v>12</v>
          </cell>
          <cell r="BA395">
            <v>12</v>
          </cell>
          <cell r="BB395">
            <v>12</v>
          </cell>
          <cell r="BC395">
            <v>12</v>
          </cell>
          <cell r="BD395">
            <v>12</v>
          </cell>
          <cell r="BE395">
            <v>12</v>
          </cell>
          <cell r="BF395">
            <v>12</v>
          </cell>
          <cell r="BG395">
            <v>12</v>
          </cell>
          <cell r="BH395">
            <v>12</v>
          </cell>
          <cell r="BI395">
            <v>12</v>
          </cell>
          <cell r="BJ395">
            <v>12</v>
          </cell>
          <cell r="BK395">
            <v>12</v>
          </cell>
          <cell r="BL395">
            <v>12</v>
          </cell>
          <cell r="BM395">
            <v>12</v>
          </cell>
        </row>
        <row r="396">
          <cell r="A396" t="str">
            <v>IS_LTD_SELL_EXP_AMORT_EFIN</v>
          </cell>
          <cell r="B396" t="str">
            <v>NUCLEAR</v>
          </cell>
          <cell r="C396">
            <v>0</v>
          </cell>
          <cell r="D396">
            <v>0</v>
          </cell>
          <cell r="E396" t="str">
            <v>IS_LTD_SELL_EXP_AMORT_EFIN_Type_03</v>
          </cell>
          <cell r="F396" t="str">
            <v>Embedded Finance 08/09/1999 4:26:00</v>
          </cell>
          <cell r="G396" t="str">
            <v>Budget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8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A397" t="str">
            <v>IS_LTD_SELL_EXP_AMORT_EFIN</v>
          </cell>
          <cell r="B397" t="str">
            <v>NUCLEAR</v>
          </cell>
          <cell r="C397">
            <v>0</v>
          </cell>
          <cell r="D397">
            <v>0</v>
          </cell>
          <cell r="E397" t="str">
            <v>IS_LTD_SELL_EXP_AMORT_EFIN_Type_04</v>
          </cell>
          <cell r="F397" t="str">
            <v>Embedded Finance 08/09/1999 4:26:00</v>
          </cell>
          <cell r="G397" t="str">
            <v>Budget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A398" t="str">
            <v>IS_LTD_SELL_EXP_AMORT_EFIN</v>
          </cell>
          <cell r="B398" t="str">
            <v>PSCRC</v>
          </cell>
          <cell r="C398">
            <v>0</v>
          </cell>
          <cell r="D398">
            <v>0</v>
          </cell>
          <cell r="E398" t="str">
            <v>IS_LTD_SELL_EXP_AMORT_EFIN_Type_01</v>
          </cell>
          <cell r="F398" t="str">
            <v>Embedded Finance 08/09/1999 4:26:00</v>
          </cell>
          <cell r="G398" t="str">
            <v>Budget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A399" t="str">
            <v>IS_LTD_SELL_EXP_AMORT_EFIN</v>
          </cell>
          <cell r="B399" t="str">
            <v>PSCRC</v>
          </cell>
          <cell r="C399">
            <v>0</v>
          </cell>
          <cell r="D399">
            <v>0</v>
          </cell>
          <cell r="E399" t="str">
            <v>IS_LTD_SELL_EXP_AMORT_EFIN_Type_02</v>
          </cell>
          <cell r="F399" t="str">
            <v>Embedded Finance 08/09/1999 4:26:00</v>
          </cell>
          <cell r="G399" t="str">
            <v>Budget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A400" t="str">
            <v>IS_LTD_SELL_EXP_AMORT_EFIN</v>
          </cell>
          <cell r="B400" t="str">
            <v>PSCRC</v>
          </cell>
          <cell r="C400">
            <v>0</v>
          </cell>
          <cell r="D400">
            <v>0</v>
          </cell>
          <cell r="E400" t="str">
            <v>IS_LTD_SELL_EXP_AMORT_EFIN_Type_03</v>
          </cell>
          <cell r="F400" t="str">
            <v>Embedded Finance 08/09/1999 4:26:00</v>
          </cell>
          <cell r="G400" t="str">
            <v>Budget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A401" t="str">
            <v>IS_LTD_SELL_EXP_AMORT_EFIN</v>
          </cell>
          <cell r="B401" t="str">
            <v>PSCRC</v>
          </cell>
          <cell r="C401">
            <v>0</v>
          </cell>
          <cell r="D401">
            <v>0</v>
          </cell>
          <cell r="E401" t="str">
            <v>IS_LTD_SELL_EXP_AMORT_EFIN_Type_04</v>
          </cell>
          <cell r="F401" t="str">
            <v>Embedded Finance 08/09/1999 4:26:00</v>
          </cell>
          <cell r="G401" t="str">
            <v>Budget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A402" t="str">
            <v>IS_LTD_SELL_EXP_AMORT_EFIN</v>
          </cell>
          <cell r="B402" t="str">
            <v>REPAIR_SERVICE</v>
          </cell>
          <cell r="C402">
            <v>0</v>
          </cell>
          <cell r="D402">
            <v>0</v>
          </cell>
          <cell r="E402" t="str">
            <v>IS_LTD_SELL_EXP_AMORT_EFIN_Type_01</v>
          </cell>
          <cell r="F402" t="str">
            <v>Embedded Finance 08/09/1999 4:26:00</v>
          </cell>
          <cell r="G402" t="str">
            <v>Budget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-1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A403" t="str">
            <v>IS_LTD_SELL_EXP_AMORT_EFIN</v>
          </cell>
          <cell r="B403" t="str">
            <v>REPAIR_SERVICE</v>
          </cell>
          <cell r="C403">
            <v>0</v>
          </cell>
          <cell r="D403">
            <v>0</v>
          </cell>
          <cell r="E403" t="str">
            <v>IS_LTD_SELL_EXP_AMORT_EFIN_Type_02</v>
          </cell>
          <cell r="F403" t="str">
            <v>Embedded Finance 08/09/1999 4:26:00</v>
          </cell>
          <cell r="G403" t="str">
            <v>Budget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-1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A404" t="str">
            <v>IS_LTD_SELL_EXP_AMORT_EFIN</v>
          </cell>
          <cell r="B404" t="str">
            <v>REPAIR_SERVICE</v>
          </cell>
          <cell r="C404">
            <v>0</v>
          </cell>
          <cell r="D404">
            <v>0</v>
          </cell>
          <cell r="E404" t="str">
            <v>IS_LTD_SELL_EXP_AMORT_EFIN_Type_03</v>
          </cell>
          <cell r="F404" t="str">
            <v>Embedded Finance 08/09/1999 4:26:00</v>
          </cell>
          <cell r="G404" t="str">
            <v>Budget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A405" t="str">
            <v>IS_LTD_SELL_EXP_AMORT_EFIN</v>
          </cell>
          <cell r="B405" t="str">
            <v>REPAIR_SERVICE</v>
          </cell>
          <cell r="C405">
            <v>0</v>
          </cell>
          <cell r="D405">
            <v>0</v>
          </cell>
          <cell r="E405" t="str">
            <v>IS_LTD_SELL_EXP_AMORT_EFIN_Type_04</v>
          </cell>
          <cell r="F405" t="str">
            <v>Embedded Finance 08/09/1999 4:26:00</v>
          </cell>
          <cell r="G405" t="str">
            <v>Budget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A406" t="str">
            <v>IS_LTD_SELL_EXP_AMORT_EFIN</v>
          </cell>
          <cell r="B406" t="str">
            <v>Securitization</v>
          </cell>
          <cell r="C406">
            <v>0</v>
          </cell>
          <cell r="D406">
            <v>0</v>
          </cell>
          <cell r="E406" t="str">
            <v>IS_LTD_SELL_EXP_AMORT_EFIN_Type_01</v>
          </cell>
          <cell r="F406" t="str">
            <v>Embedded Finance 08/09/1999 4:26:00</v>
          </cell>
          <cell r="G406" t="str">
            <v>Budget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A407" t="str">
            <v>IS_LTD_SELL_EXP_AMORT_EFIN</v>
          </cell>
          <cell r="B407" t="str">
            <v>Securitization</v>
          </cell>
          <cell r="C407">
            <v>0</v>
          </cell>
          <cell r="D407">
            <v>0</v>
          </cell>
          <cell r="E407" t="str">
            <v>IS_LTD_SELL_EXP_AMORT_EFIN_Type_02</v>
          </cell>
          <cell r="F407" t="str">
            <v>Embedded Finance 08/09/1999 4:26:00</v>
          </cell>
          <cell r="G407" t="str">
            <v>Budget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A408" t="str">
            <v>IS_LTD_SELL_EXP_AMORT_EFIN</v>
          </cell>
          <cell r="B408" t="str">
            <v>Securitization</v>
          </cell>
          <cell r="C408">
            <v>0</v>
          </cell>
          <cell r="D408">
            <v>0</v>
          </cell>
          <cell r="E408" t="str">
            <v>IS_LTD_SELL_EXP_AMORT_EFIN_Type_03</v>
          </cell>
          <cell r="F408" t="str">
            <v>Embedded Finance 08/09/1999 4:26:00</v>
          </cell>
          <cell r="G408" t="str">
            <v>Budget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A409" t="str">
            <v>IS_LTD_SELL_EXP_AMORT_EFIN</v>
          </cell>
          <cell r="B409" t="str">
            <v>Securitization</v>
          </cell>
          <cell r="C409">
            <v>0</v>
          </cell>
          <cell r="D409">
            <v>0</v>
          </cell>
          <cell r="E409" t="str">
            <v>IS_LTD_SELL_EXP_AMORT_EFIN_Type_04</v>
          </cell>
          <cell r="F409" t="str">
            <v>Embedded Finance 08/09/1999 4:26:00</v>
          </cell>
          <cell r="G409" t="str">
            <v>Budget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A410" t="str">
            <v>IS_LTD_SELL_EXP_AMORT_EFIN</v>
          </cell>
          <cell r="B410" t="str">
            <v>SERVICE_TARIFF</v>
          </cell>
          <cell r="C410">
            <v>0</v>
          </cell>
          <cell r="D410">
            <v>0</v>
          </cell>
          <cell r="E410" t="str">
            <v>IS_LTD_SELL_EXP_AMORT_EFIN_Type_01</v>
          </cell>
          <cell r="F410" t="str">
            <v>Embedded Finance 08/09/1999 4:26:00</v>
          </cell>
          <cell r="G410" t="str">
            <v>Budget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7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A411" t="str">
            <v>IS_LTD_SELL_EXP_AMORT_EFIN</v>
          </cell>
          <cell r="B411" t="str">
            <v>SERVICE_TARIFF</v>
          </cell>
          <cell r="C411">
            <v>0</v>
          </cell>
          <cell r="D411">
            <v>0</v>
          </cell>
          <cell r="E411" t="str">
            <v>IS_LTD_SELL_EXP_AMORT_EFIN_Type_02</v>
          </cell>
          <cell r="F411" t="str">
            <v>Embedded Finance 08/09/1999 4:26:00</v>
          </cell>
          <cell r="G411" t="str">
            <v>Budget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A412" t="str">
            <v>IS_LTD_SELL_EXP_AMORT_EFIN</v>
          </cell>
          <cell r="B412" t="str">
            <v>SERVICE_TARIFF</v>
          </cell>
          <cell r="C412">
            <v>0</v>
          </cell>
          <cell r="D412">
            <v>0</v>
          </cell>
          <cell r="E412" t="str">
            <v>IS_LTD_SELL_EXP_AMORT_EFIN_Type_03</v>
          </cell>
          <cell r="F412" t="str">
            <v>Embedded Finance 08/09/1999 4:26:00</v>
          </cell>
          <cell r="G412" t="str">
            <v>Budget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A413" t="str">
            <v>IS_LTD_SELL_EXP_AMORT_EFIN</v>
          </cell>
          <cell r="B413" t="str">
            <v>SERVICE_TARIFF</v>
          </cell>
          <cell r="C413">
            <v>0</v>
          </cell>
          <cell r="D413">
            <v>0</v>
          </cell>
          <cell r="E413" t="str">
            <v>IS_LTD_SELL_EXP_AMORT_EFIN_Type_04</v>
          </cell>
          <cell r="F413" t="str">
            <v>Embedded Finance 08/09/1999 4:26:00</v>
          </cell>
          <cell r="G413" t="str">
            <v>Budget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A414" t="str">
            <v>IS_LTD_SELL_EXP_AMORT_EFIN</v>
          </cell>
          <cell r="B414" t="str">
            <v>TRANSMISSION</v>
          </cell>
          <cell r="C414">
            <v>0</v>
          </cell>
          <cell r="D414">
            <v>0</v>
          </cell>
          <cell r="E414" t="str">
            <v>IS_LTD_SELL_EXP_AMORT_EFIN_Type_01</v>
          </cell>
          <cell r="F414" t="str">
            <v>Embedded Finance 08/09/1999 4:26:00</v>
          </cell>
          <cell r="G414" t="str">
            <v>Budget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158</v>
          </cell>
          <cell r="O414">
            <v>2</v>
          </cell>
          <cell r="P414">
            <v>2</v>
          </cell>
          <cell r="Q414">
            <v>2</v>
          </cell>
          <cell r="R414">
            <v>2</v>
          </cell>
          <cell r="S414">
            <v>2</v>
          </cell>
          <cell r="T414">
            <v>2</v>
          </cell>
          <cell r="U414">
            <v>2</v>
          </cell>
          <cell r="V414">
            <v>2</v>
          </cell>
          <cell r="W414">
            <v>2</v>
          </cell>
          <cell r="X414">
            <v>2</v>
          </cell>
          <cell r="Y414">
            <v>2</v>
          </cell>
          <cell r="Z414">
            <v>2</v>
          </cell>
          <cell r="AA414">
            <v>2</v>
          </cell>
          <cell r="AB414">
            <v>2</v>
          </cell>
          <cell r="AC414">
            <v>2</v>
          </cell>
          <cell r="AD414">
            <v>2</v>
          </cell>
          <cell r="AE414">
            <v>2</v>
          </cell>
          <cell r="AF414">
            <v>1</v>
          </cell>
          <cell r="AG414">
            <v>1</v>
          </cell>
          <cell r="AH414">
            <v>1</v>
          </cell>
          <cell r="AI414">
            <v>1</v>
          </cell>
          <cell r="AJ414">
            <v>1</v>
          </cell>
          <cell r="AK414">
            <v>1</v>
          </cell>
          <cell r="AL414">
            <v>1</v>
          </cell>
          <cell r="AM414">
            <v>1</v>
          </cell>
          <cell r="AN414">
            <v>1</v>
          </cell>
          <cell r="AO414">
            <v>1</v>
          </cell>
          <cell r="AP414">
            <v>1</v>
          </cell>
          <cell r="AQ414">
            <v>1</v>
          </cell>
          <cell r="AR414">
            <v>1</v>
          </cell>
          <cell r="AS414">
            <v>1</v>
          </cell>
          <cell r="AT414">
            <v>1</v>
          </cell>
          <cell r="AU414">
            <v>1</v>
          </cell>
          <cell r="AV414">
            <v>1</v>
          </cell>
          <cell r="AW414">
            <v>1</v>
          </cell>
          <cell r="AX414">
            <v>1</v>
          </cell>
          <cell r="AY414">
            <v>12</v>
          </cell>
          <cell r="AZ414">
            <v>12</v>
          </cell>
          <cell r="BA414">
            <v>12</v>
          </cell>
          <cell r="BB414">
            <v>12</v>
          </cell>
          <cell r="BC414">
            <v>12</v>
          </cell>
          <cell r="BD414">
            <v>12</v>
          </cell>
          <cell r="BE414">
            <v>12</v>
          </cell>
          <cell r="BF414">
            <v>12</v>
          </cell>
          <cell r="BG414">
            <v>12</v>
          </cell>
          <cell r="BH414">
            <v>12</v>
          </cell>
          <cell r="BI414">
            <v>8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A415" t="str">
            <v>IS_LTD_SELL_EXP_AMORT_EFIN</v>
          </cell>
          <cell r="B415" t="str">
            <v>TRANSMISSION</v>
          </cell>
          <cell r="C415">
            <v>0</v>
          </cell>
          <cell r="D415">
            <v>0</v>
          </cell>
          <cell r="E415" t="str">
            <v>IS_LTD_SELL_EXP_AMORT_EFIN_Type_02</v>
          </cell>
          <cell r="F415" t="str">
            <v>Embedded Finance 08/09/1999 4:26:00</v>
          </cell>
          <cell r="G415" t="str">
            <v>Budget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206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1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1</v>
          </cell>
          <cell r="AB415">
            <v>1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>
            <v>1</v>
          </cell>
          <cell r="AH415">
            <v>1</v>
          </cell>
          <cell r="AI415">
            <v>1</v>
          </cell>
          <cell r="AJ415">
            <v>1</v>
          </cell>
          <cell r="AK415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T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12</v>
          </cell>
          <cell r="AZ415">
            <v>12</v>
          </cell>
          <cell r="BA415">
            <v>12</v>
          </cell>
          <cell r="BB415">
            <v>12</v>
          </cell>
          <cell r="BC415">
            <v>12</v>
          </cell>
          <cell r="BD415">
            <v>12</v>
          </cell>
          <cell r="BE415">
            <v>12</v>
          </cell>
          <cell r="BF415">
            <v>12</v>
          </cell>
          <cell r="BG415">
            <v>12</v>
          </cell>
          <cell r="BH415">
            <v>12</v>
          </cell>
          <cell r="BI415">
            <v>12</v>
          </cell>
          <cell r="BJ415">
            <v>12</v>
          </cell>
          <cell r="BK415">
            <v>12</v>
          </cell>
          <cell r="BL415">
            <v>12</v>
          </cell>
          <cell r="BM415">
            <v>12</v>
          </cell>
        </row>
        <row r="416">
          <cell r="A416" t="str">
            <v>IS_LTD_SELL_EXP_AMORT_EFIN</v>
          </cell>
          <cell r="B416" t="str">
            <v>TRANSMISSION</v>
          </cell>
          <cell r="C416">
            <v>0</v>
          </cell>
          <cell r="D416">
            <v>0</v>
          </cell>
          <cell r="E416" t="str">
            <v>IS_LTD_SELL_EXP_AMORT_EFIN_Type_03</v>
          </cell>
          <cell r="F416" t="str">
            <v>Embedded Finance 08/09/1999 4:26:00</v>
          </cell>
          <cell r="G416" t="str">
            <v>Budget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11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A417" t="str">
            <v>IS_LTD_SELL_EXP_AMORT_EFIN</v>
          </cell>
          <cell r="B417" t="str">
            <v>TRANSMISSION</v>
          </cell>
          <cell r="C417">
            <v>0</v>
          </cell>
          <cell r="D417">
            <v>0</v>
          </cell>
          <cell r="E417" t="str">
            <v>IS_LTD_SELL_EXP_AMORT_EFIN_Type_04</v>
          </cell>
          <cell r="F417" t="str">
            <v>Embedded Finance 08/09/1999 4:26:00</v>
          </cell>
          <cell r="G417" t="str">
            <v>Budget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A418" t="str">
            <v>IS_MIPS_DIVIDENDS_EFIN</v>
          </cell>
          <cell r="B418" t="str">
            <v>ELEC_DISTRIBUTION</v>
          </cell>
          <cell r="C418">
            <v>0</v>
          </cell>
          <cell r="D418">
            <v>0</v>
          </cell>
          <cell r="E418" t="str">
            <v>IS_MIPS_DIVIDENDS_EFIN_Type_13</v>
          </cell>
          <cell r="F418" t="str">
            <v>Embedded Finance 08/09/1999 4:26:00</v>
          </cell>
          <cell r="G418" t="str">
            <v>Budget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1700</v>
          </cell>
          <cell r="P418">
            <v>1700</v>
          </cell>
          <cell r="Q418">
            <v>1700</v>
          </cell>
          <cell r="R418">
            <v>1700</v>
          </cell>
          <cell r="S418">
            <v>1700</v>
          </cell>
          <cell r="T418">
            <v>1700</v>
          </cell>
          <cell r="U418">
            <v>1700</v>
          </cell>
          <cell r="V418">
            <v>1700</v>
          </cell>
          <cell r="W418">
            <v>1700</v>
          </cell>
          <cell r="X418">
            <v>1700</v>
          </cell>
          <cell r="Y418">
            <v>1700</v>
          </cell>
          <cell r="Z418">
            <v>1700</v>
          </cell>
          <cell r="AA418">
            <v>1700</v>
          </cell>
          <cell r="AB418">
            <v>1700</v>
          </cell>
          <cell r="AC418">
            <v>1700</v>
          </cell>
          <cell r="AD418">
            <v>1700</v>
          </cell>
          <cell r="AE418">
            <v>1700</v>
          </cell>
          <cell r="AF418">
            <v>1700</v>
          </cell>
          <cell r="AG418">
            <v>1700</v>
          </cell>
          <cell r="AH418">
            <v>1700</v>
          </cell>
          <cell r="AI418">
            <v>1700</v>
          </cell>
          <cell r="AJ418">
            <v>1700</v>
          </cell>
          <cell r="AK418">
            <v>1700</v>
          </cell>
          <cell r="AL418">
            <v>1700</v>
          </cell>
          <cell r="AM418">
            <v>1700</v>
          </cell>
          <cell r="AN418">
            <v>1700</v>
          </cell>
          <cell r="AO418">
            <v>1700</v>
          </cell>
          <cell r="AP418">
            <v>1700</v>
          </cell>
          <cell r="AQ418">
            <v>1700</v>
          </cell>
          <cell r="AR418">
            <v>1700</v>
          </cell>
          <cell r="AS418">
            <v>1700</v>
          </cell>
          <cell r="AT418">
            <v>1700</v>
          </cell>
          <cell r="AU418">
            <v>1700</v>
          </cell>
          <cell r="AV418">
            <v>1700</v>
          </cell>
          <cell r="AW418">
            <v>1700</v>
          </cell>
          <cell r="AX418">
            <v>1700</v>
          </cell>
          <cell r="AY418">
            <v>20400</v>
          </cell>
          <cell r="AZ418">
            <v>20400</v>
          </cell>
          <cell r="BA418">
            <v>20400</v>
          </cell>
          <cell r="BB418">
            <v>20400</v>
          </cell>
          <cell r="BC418">
            <v>20400</v>
          </cell>
          <cell r="BD418">
            <v>20400</v>
          </cell>
          <cell r="BE418">
            <v>20400</v>
          </cell>
          <cell r="BF418">
            <v>20400</v>
          </cell>
          <cell r="BG418">
            <v>20400</v>
          </cell>
          <cell r="BH418">
            <v>20400</v>
          </cell>
          <cell r="BI418">
            <v>20400</v>
          </cell>
          <cell r="BJ418">
            <v>20400</v>
          </cell>
          <cell r="BK418">
            <v>20400</v>
          </cell>
          <cell r="BL418">
            <v>20400</v>
          </cell>
          <cell r="BM418">
            <v>20400</v>
          </cell>
        </row>
        <row r="419">
          <cell r="A419" t="str">
            <v>IS_MIPS_DIVIDENDS_EFIN</v>
          </cell>
          <cell r="B419" t="str">
            <v>GAS_PIPES</v>
          </cell>
          <cell r="C419">
            <v>0</v>
          </cell>
          <cell r="D419">
            <v>0</v>
          </cell>
          <cell r="E419" t="str">
            <v>IS_MIPS_DIVIDENDS_EFIN_Type_13</v>
          </cell>
          <cell r="F419" t="str">
            <v>Embedded Finance 08/09/1999 4:26:00</v>
          </cell>
          <cell r="G419" t="str">
            <v>Budget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1700</v>
          </cell>
          <cell r="P419">
            <v>1700</v>
          </cell>
          <cell r="Q419">
            <v>1700</v>
          </cell>
          <cell r="R419">
            <v>1700</v>
          </cell>
          <cell r="S419">
            <v>1700</v>
          </cell>
          <cell r="T419">
            <v>1700</v>
          </cell>
          <cell r="U419">
            <v>1700</v>
          </cell>
          <cell r="V419">
            <v>1700</v>
          </cell>
          <cell r="W419">
            <v>1700</v>
          </cell>
          <cell r="X419">
            <v>1700</v>
          </cell>
          <cell r="Y419">
            <v>1700</v>
          </cell>
          <cell r="Z419">
            <v>1700</v>
          </cell>
          <cell r="AA419">
            <v>1700</v>
          </cell>
          <cell r="AB419">
            <v>1700</v>
          </cell>
          <cell r="AC419">
            <v>1700</v>
          </cell>
          <cell r="AD419">
            <v>1700</v>
          </cell>
          <cell r="AE419">
            <v>1700</v>
          </cell>
          <cell r="AF419">
            <v>1700</v>
          </cell>
          <cell r="AG419">
            <v>1700</v>
          </cell>
          <cell r="AH419">
            <v>1700</v>
          </cell>
          <cell r="AI419">
            <v>1700</v>
          </cell>
          <cell r="AJ419">
            <v>1700</v>
          </cell>
          <cell r="AK419">
            <v>1700</v>
          </cell>
          <cell r="AL419">
            <v>1700</v>
          </cell>
          <cell r="AM419">
            <v>1700</v>
          </cell>
          <cell r="AN419">
            <v>1700</v>
          </cell>
          <cell r="AO419">
            <v>1700</v>
          </cell>
          <cell r="AP419">
            <v>1700</v>
          </cell>
          <cell r="AQ419">
            <v>1700</v>
          </cell>
          <cell r="AR419">
            <v>1700</v>
          </cell>
          <cell r="AS419">
            <v>1700</v>
          </cell>
          <cell r="AT419">
            <v>1700</v>
          </cell>
          <cell r="AU419">
            <v>1700</v>
          </cell>
          <cell r="AV419">
            <v>1700</v>
          </cell>
          <cell r="AW419">
            <v>1700</v>
          </cell>
          <cell r="AX419">
            <v>1700</v>
          </cell>
          <cell r="AY419">
            <v>20400</v>
          </cell>
          <cell r="AZ419">
            <v>20400</v>
          </cell>
          <cell r="BA419">
            <v>20400</v>
          </cell>
          <cell r="BB419">
            <v>20400</v>
          </cell>
          <cell r="BC419">
            <v>20400</v>
          </cell>
          <cell r="BD419">
            <v>20400</v>
          </cell>
          <cell r="BE419">
            <v>20400</v>
          </cell>
          <cell r="BF419">
            <v>20400</v>
          </cell>
          <cell r="BG419">
            <v>20400</v>
          </cell>
          <cell r="BH419">
            <v>20400</v>
          </cell>
          <cell r="BI419">
            <v>20400</v>
          </cell>
          <cell r="BJ419">
            <v>20400</v>
          </cell>
          <cell r="BK419">
            <v>20400</v>
          </cell>
          <cell r="BL419">
            <v>20400</v>
          </cell>
          <cell r="BM419">
            <v>20400</v>
          </cell>
        </row>
        <row r="420">
          <cell r="A420" t="str">
            <v>IS_MIPS_DIVIDENDS_EFIN</v>
          </cell>
          <cell r="B420" t="str">
            <v>TRANSMISSION</v>
          </cell>
          <cell r="C420">
            <v>0</v>
          </cell>
          <cell r="D420">
            <v>0</v>
          </cell>
          <cell r="E420" t="str">
            <v>IS_MIPS_DIVIDENDS_EFIN_Type_13</v>
          </cell>
          <cell r="F420" t="str">
            <v>Embedded Finance 08/09/1999 4:26:00</v>
          </cell>
          <cell r="G420" t="str">
            <v>Budget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425</v>
          </cell>
          <cell r="P420">
            <v>425</v>
          </cell>
          <cell r="Q420">
            <v>425</v>
          </cell>
          <cell r="R420">
            <v>425</v>
          </cell>
          <cell r="S420">
            <v>425</v>
          </cell>
          <cell r="T420">
            <v>425</v>
          </cell>
          <cell r="U420">
            <v>425</v>
          </cell>
          <cell r="V420">
            <v>425</v>
          </cell>
          <cell r="W420">
            <v>425</v>
          </cell>
          <cell r="X420">
            <v>425</v>
          </cell>
          <cell r="Y420">
            <v>425</v>
          </cell>
          <cell r="Z420">
            <v>425</v>
          </cell>
          <cell r="AA420">
            <v>425</v>
          </cell>
          <cell r="AB420">
            <v>425</v>
          </cell>
          <cell r="AC420">
            <v>425</v>
          </cell>
          <cell r="AD420">
            <v>425</v>
          </cell>
          <cell r="AE420">
            <v>425</v>
          </cell>
          <cell r="AF420">
            <v>425</v>
          </cell>
          <cell r="AG420">
            <v>425</v>
          </cell>
          <cell r="AH420">
            <v>425</v>
          </cell>
          <cell r="AI420">
            <v>425</v>
          </cell>
          <cell r="AJ420">
            <v>425</v>
          </cell>
          <cell r="AK420">
            <v>425</v>
          </cell>
          <cell r="AL420">
            <v>425</v>
          </cell>
          <cell r="AM420">
            <v>425</v>
          </cell>
          <cell r="AN420">
            <v>425</v>
          </cell>
          <cell r="AO420">
            <v>425</v>
          </cell>
          <cell r="AP420">
            <v>425</v>
          </cell>
          <cell r="AQ420">
            <v>425</v>
          </cell>
          <cell r="AR420">
            <v>425</v>
          </cell>
          <cell r="AS420">
            <v>425</v>
          </cell>
          <cell r="AT420">
            <v>425</v>
          </cell>
          <cell r="AU420">
            <v>425</v>
          </cell>
          <cell r="AV420">
            <v>425</v>
          </cell>
          <cell r="AW420">
            <v>425</v>
          </cell>
          <cell r="AX420">
            <v>425</v>
          </cell>
          <cell r="AY420">
            <v>5100</v>
          </cell>
          <cell r="AZ420">
            <v>5100</v>
          </cell>
          <cell r="BA420">
            <v>5100</v>
          </cell>
          <cell r="BB420">
            <v>5100</v>
          </cell>
          <cell r="BC420">
            <v>5100</v>
          </cell>
          <cell r="BD420">
            <v>5100</v>
          </cell>
          <cell r="BE420">
            <v>5100</v>
          </cell>
          <cell r="BF420">
            <v>5100</v>
          </cell>
          <cell r="BG420">
            <v>5100</v>
          </cell>
          <cell r="BH420">
            <v>5100</v>
          </cell>
          <cell r="BI420">
            <v>5100</v>
          </cell>
          <cell r="BJ420">
            <v>5100</v>
          </cell>
          <cell r="BK420">
            <v>5100</v>
          </cell>
          <cell r="BL420">
            <v>5100</v>
          </cell>
          <cell r="BM420">
            <v>5100</v>
          </cell>
        </row>
        <row r="421">
          <cell r="A421" t="str">
            <v>IS_OMPREF_DIVIDENDS_EFIN</v>
          </cell>
          <cell r="B421" t="str">
            <v>ELEC_DISTRIBUTION</v>
          </cell>
          <cell r="C421">
            <v>0</v>
          </cell>
          <cell r="D421">
            <v>0</v>
          </cell>
          <cell r="E421" t="str">
            <v>IS_OMPREF_DIVIDENDS_EFIN_Type_12</v>
          </cell>
          <cell r="F421" t="str">
            <v>Embedded Finance 08/09/1999 4:26:00</v>
          </cell>
          <cell r="G421" t="str">
            <v>Budget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37</v>
          </cell>
          <cell r="P421">
            <v>37</v>
          </cell>
          <cell r="Q421">
            <v>37</v>
          </cell>
          <cell r="R421">
            <v>37</v>
          </cell>
          <cell r="S421">
            <v>37</v>
          </cell>
          <cell r="T421">
            <v>37</v>
          </cell>
          <cell r="U421">
            <v>37</v>
          </cell>
          <cell r="V421">
            <v>37</v>
          </cell>
          <cell r="W421">
            <v>37</v>
          </cell>
          <cell r="X421">
            <v>37</v>
          </cell>
          <cell r="Y421">
            <v>37</v>
          </cell>
          <cell r="Z421">
            <v>37</v>
          </cell>
          <cell r="AA421">
            <v>37</v>
          </cell>
          <cell r="AB421">
            <v>37</v>
          </cell>
          <cell r="AC421">
            <v>37</v>
          </cell>
          <cell r="AD421">
            <v>37</v>
          </cell>
          <cell r="AE421">
            <v>37</v>
          </cell>
          <cell r="AF421">
            <v>37</v>
          </cell>
          <cell r="AG421">
            <v>37</v>
          </cell>
          <cell r="AH421">
            <v>37</v>
          </cell>
          <cell r="AI421">
            <v>37</v>
          </cell>
          <cell r="AJ421">
            <v>37</v>
          </cell>
          <cell r="AK421">
            <v>37</v>
          </cell>
          <cell r="AL421">
            <v>37</v>
          </cell>
          <cell r="AM421">
            <v>37</v>
          </cell>
          <cell r="AN421">
            <v>37</v>
          </cell>
          <cell r="AO421">
            <v>37</v>
          </cell>
          <cell r="AP421">
            <v>37</v>
          </cell>
          <cell r="AQ421">
            <v>37</v>
          </cell>
          <cell r="AR421">
            <v>37</v>
          </cell>
          <cell r="AS421">
            <v>37</v>
          </cell>
          <cell r="AT421">
            <v>37</v>
          </cell>
          <cell r="AU421">
            <v>37</v>
          </cell>
          <cell r="AV421">
            <v>37</v>
          </cell>
          <cell r="AW421">
            <v>37</v>
          </cell>
          <cell r="AX421">
            <v>37</v>
          </cell>
          <cell r="AY421">
            <v>444</v>
          </cell>
          <cell r="AZ421">
            <v>444</v>
          </cell>
          <cell r="BA421">
            <v>444</v>
          </cell>
          <cell r="BB421">
            <v>444</v>
          </cell>
          <cell r="BC421">
            <v>444</v>
          </cell>
          <cell r="BD421">
            <v>444</v>
          </cell>
          <cell r="BE421">
            <v>444</v>
          </cell>
          <cell r="BF421">
            <v>444</v>
          </cell>
          <cell r="BG421">
            <v>444</v>
          </cell>
          <cell r="BH421">
            <v>444</v>
          </cell>
          <cell r="BI421">
            <v>444</v>
          </cell>
          <cell r="BJ421">
            <v>444</v>
          </cell>
          <cell r="BK421">
            <v>444</v>
          </cell>
          <cell r="BL421">
            <v>444</v>
          </cell>
          <cell r="BM421">
            <v>444</v>
          </cell>
        </row>
        <row r="422">
          <cell r="A422" t="str">
            <v>IS_OMPREF_DIVIDENDS_EFIN</v>
          </cell>
          <cell r="B422" t="str">
            <v>GAS_PIPES</v>
          </cell>
          <cell r="C422">
            <v>0</v>
          </cell>
          <cell r="D422">
            <v>0</v>
          </cell>
          <cell r="E422" t="str">
            <v>IS_OMPREF_DIVIDENDS_EFIN_Type_12</v>
          </cell>
          <cell r="F422" t="str">
            <v>Embedded Finance 08/09/1999 4:26:00</v>
          </cell>
          <cell r="G422" t="str">
            <v>Budget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37</v>
          </cell>
          <cell r="P422">
            <v>37</v>
          </cell>
          <cell r="Q422">
            <v>37</v>
          </cell>
          <cell r="R422">
            <v>37</v>
          </cell>
          <cell r="S422">
            <v>37</v>
          </cell>
          <cell r="T422">
            <v>37</v>
          </cell>
          <cell r="U422">
            <v>37</v>
          </cell>
          <cell r="V422">
            <v>37</v>
          </cell>
          <cell r="W422">
            <v>37</v>
          </cell>
          <cell r="X422">
            <v>37</v>
          </cell>
          <cell r="Y422">
            <v>37</v>
          </cell>
          <cell r="Z422">
            <v>37</v>
          </cell>
          <cell r="AA422">
            <v>37</v>
          </cell>
          <cell r="AB422">
            <v>37</v>
          </cell>
          <cell r="AC422">
            <v>37</v>
          </cell>
          <cell r="AD422">
            <v>37</v>
          </cell>
          <cell r="AE422">
            <v>37</v>
          </cell>
          <cell r="AF422">
            <v>37</v>
          </cell>
          <cell r="AG422">
            <v>37</v>
          </cell>
          <cell r="AH422">
            <v>37</v>
          </cell>
          <cell r="AI422">
            <v>37</v>
          </cell>
          <cell r="AJ422">
            <v>37</v>
          </cell>
          <cell r="AK422">
            <v>37</v>
          </cell>
          <cell r="AL422">
            <v>37</v>
          </cell>
          <cell r="AM422">
            <v>37</v>
          </cell>
          <cell r="AN422">
            <v>37</v>
          </cell>
          <cell r="AO422">
            <v>37</v>
          </cell>
          <cell r="AP422">
            <v>37</v>
          </cell>
          <cell r="AQ422">
            <v>37</v>
          </cell>
          <cell r="AR422">
            <v>37</v>
          </cell>
          <cell r="AS422">
            <v>37</v>
          </cell>
          <cell r="AT422">
            <v>37</v>
          </cell>
          <cell r="AU422">
            <v>37</v>
          </cell>
          <cell r="AV422">
            <v>37</v>
          </cell>
          <cell r="AW422">
            <v>37</v>
          </cell>
          <cell r="AX422">
            <v>37</v>
          </cell>
          <cell r="AY422">
            <v>444</v>
          </cell>
          <cell r="AZ422">
            <v>444</v>
          </cell>
          <cell r="BA422">
            <v>444</v>
          </cell>
          <cell r="BB422">
            <v>444</v>
          </cell>
          <cell r="BC422">
            <v>444</v>
          </cell>
          <cell r="BD422">
            <v>444</v>
          </cell>
          <cell r="BE422">
            <v>444</v>
          </cell>
          <cell r="BF422">
            <v>444</v>
          </cell>
          <cell r="BG422">
            <v>444</v>
          </cell>
          <cell r="BH422">
            <v>444</v>
          </cell>
          <cell r="BI422">
            <v>444</v>
          </cell>
          <cell r="BJ422">
            <v>444</v>
          </cell>
          <cell r="BK422">
            <v>444</v>
          </cell>
          <cell r="BL422">
            <v>444</v>
          </cell>
          <cell r="BM422">
            <v>444</v>
          </cell>
        </row>
        <row r="423">
          <cell r="A423" t="str">
            <v>IS_OMPREF_DIVIDENDS_EFIN</v>
          </cell>
          <cell r="B423" t="str">
            <v>TRANSMISSION</v>
          </cell>
          <cell r="C423">
            <v>0</v>
          </cell>
          <cell r="D423">
            <v>0</v>
          </cell>
          <cell r="E423" t="str">
            <v>IS_OMPREF_DIVIDENDS_EFIN_Type_12</v>
          </cell>
          <cell r="F423" t="str">
            <v>Embedded Finance 08/09/1999 4:26:00</v>
          </cell>
          <cell r="G423" t="str">
            <v>Budget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9</v>
          </cell>
          <cell r="P423">
            <v>9</v>
          </cell>
          <cell r="Q423">
            <v>9</v>
          </cell>
          <cell r="R423">
            <v>9</v>
          </cell>
          <cell r="S423">
            <v>9</v>
          </cell>
          <cell r="T423">
            <v>9</v>
          </cell>
          <cell r="U423">
            <v>9</v>
          </cell>
          <cell r="V423">
            <v>9</v>
          </cell>
          <cell r="W423">
            <v>9</v>
          </cell>
          <cell r="X423">
            <v>9</v>
          </cell>
          <cell r="Y423">
            <v>9</v>
          </cell>
          <cell r="Z423">
            <v>9</v>
          </cell>
          <cell r="AA423">
            <v>9</v>
          </cell>
          <cell r="AB423">
            <v>9</v>
          </cell>
          <cell r="AC423">
            <v>9</v>
          </cell>
          <cell r="AD423">
            <v>9</v>
          </cell>
          <cell r="AE423">
            <v>9</v>
          </cell>
          <cell r="AF423">
            <v>9</v>
          </cell>
          <cell r="AG423">
            <v>9</v>
          </cell>
          <cell r="AH423">
            <v>9</v>
          </cell>
          <cell r="AI423">
            <v>9</v>
          </cell>
          <cell r="AJ423">
            <v>9</v>
          </cell>
          <cell r="AK423">
            <v>9</v>
          </cell>
          <cell r="AL423">
            <v>9</v>
          </cell>
          <cell r="AM423">
            <v>9</v>
          </cell>
          <cell r="AN423">
            <v>9</v>
          </cell>
          <cell r="AO423">
            <v>9</v>
          </cell>
          <cell r="AP423">
            <v>9</v>
          </cell>
          <cell r="AQ423">
            <v>9</v>
          </cell>
          <cell r="AR423">
            <v>9</v>
          </cell>
          <cell r="AS423">
            <v>9</v>
          </cell>
          <cell r="AT423">
            <v>9</v>
          </cell>
          <cell r="AU423">
            <v>9</v>
          </cell>
          <cell r="AV423">
            <v>9</v>
          </cell>
          <cell r="AW423">
            <v>9</v>
          </cell>
          <cell r="AX423">
            <v>9</v>
          </cell>
          <cell r="AY423">
            <v>108</v>
          </cell>
          <cell r="AZ423">
            <v>108</v>
          </cell>
          <cell r="BA423">
            <v>108</v>
          </cell>
          <cell r="BB423">
            <v>108</v>
          </cell>
          <cell r="BC423">
            <v>108</v>
          </cell>
          <cell r="BD423">
            <v>108</v>
          </cell>
          <cell r="BE423">
            <v>108</v>
          </cell>
          <cell r="BF423">
            <v>108</v>
          </cell>
          <cell r="BG423">
            <v>108</v>
          </cell>
          <cell r="BH423">
            <v>108</v>
          </cell>
          <cell r="BI423">
            <v>108</v>
          </cell>
          <cell r="BJ423">
            <v>108</v>
          </cell>
          <cell r="BK423">
            <v>108</v>
          </cell>
          <cell r="BL423">
            <v>108</v>
          </cell>
          <cell r="BM423">
            <v>108</v>
          </cell>
        </row>
        <row r="424">
          <cell r="A424" t="str">
            <v>IS_PREF_DIVIDENDS_EFIN</v>
          </cell>
          <cell r="B424" t="str">
            <v>ELEC_DISTRIBUTION</v>
          </cell>
          <cell r="C424">
            <v>0</v>
          </cell>
          <cell r="D424">
            <v>0</v>
          </cell>
          <cell r="E424" t="str">
            <v>IS_PREF_DIVIDENDS_EFIN_Type_11</v>
          </cell>
          <cell r="F424" t="str">
            <v>Embedded Finance 08/09/1999 4:26:00</v>
          </cell>
          <cell r="G424" t="str">
            <v>Budget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314</v>
          </cell>
          <cell r="P424">
            <v>314</v>
          </cell>
          <cell r="Q424">
            <v>314</v>
          </cell>
          <cell r="R424">
            <v>314</v>
          </cell>
          <cell r="S424">
            <v>314</v>
          </cell>
          <cell r="T424">
            <v>314</v>
          </cell>
          <cell r="U424">
            <v>314</v>
          </cell>
          <cell r="V424">
            <v>314</v>
          </cell>
          <cell r="W424">
            <v>314</v>
          </cell>
          <cell r="X424">
            <v>314</v>
          </cell>
          <cell r="Y424">
            <v>314</v>
          </cell>
          <cell r="Z424">
            <v>314</v>
          </cell>
          <cell r="AA424">
            <v>314</v>
          </cell>
          <cell r="AB424">
            <v>314</v>
          </cell>
          <cell r="AC424">
            <v>314</v>
          </cell>
          <cell r="AD424">
            <v>314</v>
          </cell>
          <cell r="AE424">
            <v>314</v>
          </cell>
          <cell r="AF424">
            <v>314</v>
          </cell>
          <cell r="AG424">
            <v>314</v>
          </cell>
          <cell r="AH424">
            <v>314</v>
          </cell>
          <cell r="AI424">
            <v>314</v>
          </cell>
          <cell r="AJ424">
            <v>314</v>
          </cell>
          <cell r="AK424">
            <v>314</v>
          </cell>
          <cell r="AL424">
            <v>314</v>
          </cell>
          <cell r="AM424">
            <v>314</v>
          </cell>
          <cell r="AN424">
            <v>314</v>
          </cell>
          <cell r="AO424">
            <v>314</v>
          </cell>
          <cell r="AP424">
            <v>314</v>
          </cell>
          <cell r="AQ424">
            <v>314</v>
          </cell>
          <cell r="AR424">
            <v>314</v>
          </cell>
          <cell r="AS424">
            <v>314</v>
          </cell>
          <cell r="AT424">
            <v>314</v>
          </cell>
          <cell r="AU424">
            <v>314</v>
          </cell>
          <cell r="AV424">
            <v>314</v>
          </cell>
          <cell r="AW424">
            <v>314</v>
          </cell>
          <cell r="AX424">
            <v>314</v>
          </cell>
          <cell r="AY424">
            <v>3768</v>
          </cell>
          <cell r="AZ424">
            <v>3768</v>
          </cell>
          <cell r="BA424">
            <v>3768</v>
          </cell>
          <cell r="BB424">
            <v>3768</v>
          </cell>
          <cell r="BC424">
            <v>3768</v>
          </cell>
          <cell r="BD424">
            <v>3768</v>
          </cell>
          <cell r="BE424">
            <v>3768</v>
          </cell>
          <cell r="BF424">
            <v>3768</v>
          </cell>
          <cell r="BG424">
            <v>3768</v>
          </cell>
          <cell r="BH424">
            <v>3768</v>
          </cell>
          <cell r="BI424">
            <v>3768</v>
          </cell>
          <cell r="BJ424">
            <v>3768</v>
          </cell>
          <cell r="BK424">
            <v>3768</v>
          </cell>
          <cell r="BL424">
            <v>3768</v>
          </cell>
          <cell r="BM424">
            <v>3768</v>
          </cell>
        </row>
        <row r="425">
          <cell r="A425" t="str">
            <v>IS_PREF_DIVIDENDS_EFIN</v>
          </cell>
          <cell r="B425" t="str">
            <v>GAS_PIPES</v>
          </cell>
          <cell r="C425">
            <v>0</v>
          </cell>
          <cell r="D425">
            <v>0</v>
          </cell>
          <cell r="E425" t="str">
            <v>IS_PREF_DIVIDENDS_EFIN_Type_11</v>
          </cell>
          <cell r="F425" t="str">
            <v>Embedded Finance 08/09/1999 4:26:00</v>
          </cell>
          <cell r="G425" t="str">
            <v>Budget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314</v>
          </cell>
          <cell r="P425">
            <v>314</v>
          </cell>
          <cell r="Q425">
            <v>314</v>
          </cell>
          <cell r="R425">
            <v>314</v>
          </cell>
          <cell r="S425">
            <v>314</v>
          </cell>
          <cell r="T425">
            <v>314</v>
          </cell>
          <cell r="U425">
            <v>314</v>
          </cell>
          <cell r="V425">
            <v>314</v>
          </cell>
          <cell r="W425">
            <v>314</v>
          </cell>
          <cell r="X425">
            <v>314</v>
          </cell>
          <cell r="Y425">
            <v>314</v>
          </cell>
          <cell r="Z425">
            <v>314</v>
          </cell>
          <cell r="AA425">
            <v>314</v>
          </cell>
          <cell r="AB425">
            <v>314</v>
          </cell>
          <cell r="AC425">
            <v>314</v>
          </cell>
          <cell r="AD425">
            <v>314</v>
          </cell>
          <cell r="AE425">
            <v>314</v>
          </cell>
          <cell r="AF425">
            <v>314</v>
          </cell>
          <cell r="AG425">
            <v>314</v>
          </cell>
          <cell r="AH425">
            <v>314</v>
          </cell>
          <cell r="AI425">
            <v>314</v>
          </cell>
          <cell r="AJ425">
            <v>314</v>
          </cell>
          <cell r="AK425">
            <v>314</v>
          </cell>
          <cell r="AL425">
            <v>314</v>
          </cell>
          <cell r="AM425">
            <v>314</v>
          </cell>
          <cell r="AN425">
            <v>314</v>
          </cell>
          <cell r="AO425">
            <v>314</v>
          </cell>
          <cell r="AP425">
            <v>314</v>
          </cell>
          <cell r="AQ425">
            <v>314</v>
          </cell>
          <cell r="AR425">
            <v>314</v>
          </cell>
          <cell r="AS425">
            <v>314</v>
          </cell>
          <cell r="AT425">
            <v>314</v>
          </cell>
          <cell r="AU425">
            <v>314</v>
          </cell>
          <cell r="AV425">
            <v>314</v>
          </cell>
          <cell r="AW425">
            <v>314</v>
          </cell>
          <cell r="AX425">
            <v>314</v>
          </cell>
          <cell r="AY425">
            <v>3768</v>
          </cell>
          <cell r="AZ425">
            <v>3768</v>
          </cell>
          <cell r="BA425">
            <v>3768</v>
          </cell>
          <cell r="BB425">
            <v>3768</v>
          </cell>
          <cell r="BC425">
            <v>3768</v>
          </cell>
          <cell r="BD425">
            <v>3768</v>
          </cell>
          <cell r="BE425">
            <v>3768</v>
          </cell>
          <cell r="BF425">
            <v>3768</v>
          </cell>
          <cell r="BG425">
            <v>3768</v>
          </cell>
          <cell r="BH425">
            <v>3768</v>
          </cell>
          <cell r="BI425">
            <v>3768</v>
          </cell>
          <cell r="BJ425">
            <v>3768</v>
          </cell>
          <cell r="BK425">
            <v>3768</v>
          </cell>
          <cell r="BL425">
            <v>3768</v>
          </cell>
          <cell r="BM425">
            <v>3768</v>
          </cell>
        </row>
        <row r="426">
          <cell r="A426" t="str">
            <v>IS_PREF_DIVIDENDS_EFIN</v>
          </cell>
          <cell r="B426" t="str">
            <v>TRANSMISSION</v>
          </cell>
          <cell r="C426">
            <v>0</v>
          </cell>
          <cell r="D426">
            <v>0</v>
          </cell>
          <cell r="E426" t="str">
            <v>IS_PREF_DIVIDENDS_EFIN_Type_11</v>
          </cell>
          <cell r="F426" t="str">
            <v>Embedded Finance 08/09/1999 4:26:00</v>
          </cell>
          <cell r="G426" t="str">
            <v>Budget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79</v>
          </cell>
          <cell r="P426">
            <v>79</v>
          </cell>
          <cell r="Q426">
            <v>79</v>
          </cell>
          <cell r="R426">
            <v>79</v>
          </cell>
          <cell r="S426">
            <v>79</v>
          </cell>
          <cell r="T426">
            <v>79</v>
          </cell>
          <cell r="U426">
            <v>79</v>
          </cell>
          <cell r="V426">
            <v>79</v>
          </cell>
          <cell r="W426">
            <v>79</v>
          </cell>
          <cell r="X426">
            <v>79</v>
          </cell>
          <cell r="Y426">
            <v>79</v>
          </cell>
          <cell r="Z426">
            <v>79</v>
          </cell>
          <cell r="AA426">
            <v>79</v>
          </cell>
          <cell r="AB426">
            <v>79</v>
          </cell>
          <cell r="AC426">
            <v>79</v>
          </cell>
          <cell r="AD426">
            <v>79</v>
          </cell>
          <cell r="AE426">
            <v>79</v>
          </cell>
          <cell r="AF426">
            <v>79</v>
          </cell>
          <cell r="AG426">
            <v>79</v>
          </cell>
          <cell r="AH426">
            <v>79</v>
          </cell>
          <cell r="AI426">
            <v>79</v>
          </cell>
          <cell r="AJ426">
            <v>79</v>
          </cell>
          <cell r="AK426">
            <v>79</v>
          </cell>
          <cell r="AL426">
            <v>79</v>
          </cell>
          <cell r="AM426">
            <v>79</v>
          </cell>
          <cell r="AN426">
            <v>79</v>
          </cell>
          <cell r="AO426">
            <v>79</v>
          </cell>
          <cell r="AP426">
            <v>79</v>
          </cell>
          <cell r="AQ426">
            <v>79</v>
          </cell>
          <cell r="AR426">
            <v>79</v>
          </cell>
          <cell r="AS426">
            <v>79</v>
          </cell>
          <cell r="AT426">
            <v>79</v>
          </cell>
          <cell r="AU426">
            <v>79</v>
          </cell>
          <cell r="AV426">
            <v>79</v>
          </cell>
          <cell r="AW426">
            <v>79</v>
          </cell>
          <cell r="AX426">
            <v>79</v>
          </cell>
          <cell r="AY426">
            <v>948</v>
          </cell>
          <cell r="AZ426">
            <v>948</v>
          </cell>
          <cell r="BA426">
            <v>948</v>
          </cell>
          <cell r="BB426">
            <v>948</v>
          </cell>
          <cell r="BC426">
            <v>948</v>
          </cell>
          <cell r="BD426">
            <v>948</v>
          </cell>
          <cell r="BE426">
            <v>948</v>
          </cell>
          <cell r="BF426">
            <v>948</v>
          </cell>
          <cell r="BG426">
            <v>948</v>
          </cell>
          <cell r="BH426">
            <v>948</v>
          </cell>
          <cell r="BI426">
            <v>948</v>
          </cell>
          <cell r="BJ426">
            <v>948</v>
          </cell>
          <cell r="BK426">
            <v>948</v>
          </cell>
          <cell r="BL426">
            <v>948</v>
          </cell>
          <cell r="BM426">
            <v>948</v>
          </cell>
        </row>
      </sheetData>
      <sheetData sheetId="19" refreshError="1"/>
      <sheetData sheetId="20" refreshError="1">
        <row r="1">
          <cell r="A1" t="str">
            <v>BUSMOD_Var_Name</v>
          </cell>
        </row>
        <row r="2">
          <cell r="A2" t="str">
            <v>BS_LTD_CURRENT_CHANGE</v>
          </cell>
        </row>
        <row r="3">
          <cell r="A3" t="str">
            <v>IS_LTD_INT_EXP_EFIN</v>
          </cell>
        </row>
        <row r="4">
          <cell r="A4" t="str">
            <v>CF_LTD_INT_EFIN</v>
          </cell>
        </row>
        <row r="5">
          <cell r="A5" t="str">
            <v>CF_LTD_SELL_EXP_EFIN</v>
          </cell>
        </row>
        <row r="6">
          <cell r="A6" t="str">
            <v>IS_LTD_SELL_EXP_AMORT_EFIN</v>
          </cell>
        </row>
        <row r="7">
          <cell r="A7" t="str">
            <v>CF_LTD_RETIRE_EFIN</v>
          </cell>
        </row>
        <row r="8">
          <cell r="A8" t="str">
            <v>CF_LTD_RETIRE_EFIN</v>
          </cell>
        </row>
        <row r="9">
          <cell r="A9" t="str">
            <v>CF_LTD_RETIRE_EFIN</v>
          </cell>
        </row>
        <row r="10">
          <cell r="A10" t="str">
            <v>CF_LTD_RETIRE_EFIN</v>
          </cell>
        </row>
        <row r="11">
          <cell r="A11" t="str">
            <v>IS_LTD_DISC_AMORT_EFIN</v>
          </cell>
        </row>
        <row r="12">
          <cell r="A12" t="str">
            <v>IS_LTD_DISC_AMORT_EFIN</v>
          </cell>
        </row>
        <row r="13">
          <cell r="A13" t="str">
            <v>IS_LTD_INT_EXP_EFIN</v>
          </cell>
        </row>
        <row r="14">
          <cell r="A14" t="str">
            <v>CF_LTD_ISSUED_EFIN</v>
          </cell>
        </row>
        <row r="15">
          <cell r="A15" t="str">
            <v>CF_LTD_DISC_EFIN</v>
          </cell>
        </row>
        <row r="16">
          <cell r="A16" t="str">
            <v>CF_LTD_DISC_EFIN</v>
          </cell>
        </row>
        <row r="17">
          <cell r="A17" t="str">
            <v>BS_LTD_CURRENT_CHANGE</v>
          </cell>
        </row>
        <row r="18">
          <cell r="A18" t="str">
            <v>IS_LTD_INT_EXP_EFIN</v>
          </cell>
        </row>
        <row r="19">
          <cell r="A19" t="str">
            <v>CF_LTD_INT_EFIN</v>
          </cell>
        </row>
        <row r="20">
          <cell r="A20" t="str">
            <v>CF_LTD_SELL_EXP_EFIN</v>
          </cell>
        </row>
        <row r="21">
          <cell r="A21" t="str">
            <v>IS_LTD_SELL_EXP_AMORT_EFIN</v>
          </cell>
        </row>
        <row r="22">
          <cell r="A22" t="str">
            <v>CF_LTD_RETIRE_EFIN</v>
          </cell>
        </row>
        <row r="23">
          <cell r="A23" t="str">
            <v>CF_LTD_RETIRE_EFIN</v>
          </cell>
        </row>
        <row r="24">
          <cell r="A24" t="str">
            <v>CF_LTD_RETIRE_EFIN</v>
          </cell>
        </row>
        <row r="25">
          <cell r="A25" t="str">
            <v>CF_LTD_RETIRE_EFIN</v>
          </cell>
        </row>
        <row r="26">
          <cell r="A26" t="str">
            <v>IS_LTD_DISC_AMORT_EFIN</v>
          </cell>
        </row>
        <row r="27">
          <cell r="A27" t="str">
            <v>IS_LTD_DISC_AMORT_EFIN</v>
          </cell>
        </row>
        <row r="28">
          <cell r="A28" t="str">
            <v>IS_LTD_INT_EXP_EFIN</v>
          </cell>
        </row>
        <row r="29">
          <cell r="A29" t="str">
            <v>CF_LTD_ISSUED_EFIN</v>
          </cell>
        </row>
        <row r="30">
          <cell r="A30" t="str">
            <v>CF_LTD_DISC_EFIN</v>
          </cell>
        </row>
        <row r="31">
          <cell r="A31" t="str">
            <v>CF_LTD_DISC_EFIN</v>
          </cell>
        </row>
        <row r="32">
          <cell r="A32" t="str">
            <v>BS_LTD_CURRENT_CHANGE</v>
          </cell>
        </row>
        <row r="33">
          <cell r="A33" t="str">
            <v>IS_LTD_INT_EXP_EFIN</v>
          </cell>
        </row>
        <row r="34">
          <cell r="A34" t="str">
            <v>CF_LTD_INT_EFIN</v>
          </cell>
        </row>
        <row r="35">
          <cell r="A35" t="str">
            <v>CF_LTD_SELL_EXP_EFIN</v>
          </cell>
        </row>
        <row r="36">
          <cell r="A36" t="str">
            <v>IS_LTD_SELL_EXP_AMORT_EFIN</v>
          </cell>
        </row>
        <row r="37">
          <cell r="A37" t="str">
            <v>CF_LTD_RETIRE_EFIN</v>
          </cell>
        </row>
        <row r="38">
          <cell r="A38" t="str">
            <v>CF_LTD_RETIRE_EFIN</v>
          </cell>
        </row>
        <row r="39">
          <cell r="A39" t="str">
            <v>CF_LTD_RETIRE_EFIN</v>
          </cell>
        </row>
        <row r="40">
          <cell r="A40" t="str">
            <v>CF_LTD_RETIRE_EFIN</v>
          </cell>
        </row>
        <row r="41">
          <cell r="A41" t="str">
            <v>IS_LTD_DISC_AMORT_EFIN</v>
          </cell>
        </row>
        <row r="42">
          <cell r="A42" t="str">
            <v>IS_LTD_DISC_AMORT_EFIN</v>
          </cell>
        </row>
        <row r="43">
          <cell r="A43" t="str">
            <v>IS_LTD_INT_EXP_EFIN</v>
          </cell>
        </row>
        <row r="44">
          <cell r="A44" t="str">
            <v>CF_LTD_ISSUED_EFIN</v>
          </cell>
        </row>
        <row r="45">
          <cell r="A45" t="str">
            <v>CF_LTD_DISC_EFIN</v>
          </cell>
        </row>
        <row r="46">
          <cell r="A46" t="str">
            <v>CF_LTD_DISC_EFIN</v>
          </cell>
        </row>
        <row r="47">
          <cell r="A47" t="str">
            <v>BS_LTD_CURRENT_CHANGE</v>
          </cell>
        </row>
        <row r="48">
          <cell r="A48" t="str">
            <v>IS_LTD_INT_EXP_EFIN</v>
          </cell>
        </row>
        <row r="49">
          <cell r="A49" t="str">
            <v>CF_LTD_INT_EFIN</v>
          </cell>
        </row>
        <row r="50">
          <cell r="A50" t="str">
            <v>CF_LTD_SELL_EXP_EFIN</v>
          </cell>
        </row>
        <row r="51">
          <cell r="A51" t="str">
            <v>IS_LTD_SELL_EXP_AMORT_EFIN</v>
          </cell>
        </row>
        <row r="52">
          <cell r="A52" t="str">
            <v>CF_LTD_RETIRE_EFIN</v>
          </cell>
        </row>
        <row r="53">
          <cell r="A53" t="str">
            <v>CF_LTD_RETIRE_EFIN</v>
          </cell>
        </row>
        <row r="54">
          <cell r="A54" t="str">
            <v>CF_LTD_RETIRE_EFIN</v>
          </cell>
        </row>
        <row r="55">
          <cell r="A55" t="str">
            <v>CF_LTD_RETIRE_EFIN</v>
          </cell>
        </row>
        <row r="56">
          <cell r="A56" t="str">
            <v>IS_LTD_DISC_AMORT_EFIN</v>
          </cell>
        </row>
        <row r="57">
          <cell r="A57" t="str">
            <v>IS_LTD_DISC_AMORT_EFIN</v>
          </cell>
        </row>
        <row r="58">
          <cell r="A58" t="str">
            <v>IS_LTD_INT_EXP_EFIN</v>
          </cell>
        </row>
        <row r="59">
          <cell r="A59" t="str">
            <v>CF_LTD_ISSUED_EFIN</v>
          </cell>
        </row>
        <row r="60">
          <cell r="A60" t="str">
            <v>CF_LTD_DISC_EFIN</v>
          </cell>
        </row>
        <row r="61">
          <cell r="A61" t="str">
            <v>CF_LTD_DISC_EFIN</v>
          </cell>
        </row>
        <row r="62">
          <cell r="A62" t="str">
            <v>BS_LTD_CURRENT_CHANGE</v>
          </cell>
        </row>
        <row r="63">
          <cell r="A63" t="str">
            <v>IS_LTD_INT_EXP_EFIN</v>
          </cell>
        </row>
        <row r="64">
          <cell r="A64" t="str">
            <v>CF_LTD_INT_EFIN</v>
          </cell>
        </row>
        <row r="65">
          <cell r="A65" t="str">
            <v>CF_LTD_SELL_EXP_EFIN</v>
          </cell>
        </row>
        <row r="66">
          <cell r="A66" t="str">
            <v>IS_LTD_SELL_EXP_AMORT_EFIN</v>
          </cell>
        </row>
        <row r="67">
          <cell r="A67" t="str">
            <v>CF_LTD_RETIRE_EFIN</v>
          </cell>
        </row>
        <row r="68">
          <cell r="A68" t="str">
            <v>CF_LTD_RETIRE_EFIN</v>
          </cell>
        </row>
        <row r="69">
          <cell r="A69" t="str">
            <v>CF_LTD_RETIRE_EFIN</v>
          </cell>
        </row>
        <row r="70">
          <cell r="A70" t="str">
            <v>CF_LTD_RETIRE_EFIN</v>
          </cell>
        </row>
        <row r="71">
          <cell r="A71" t="str">
            <v>IS_LTD_DISC_AMORT_EFIN</v>
          </cell>
        </row>
        <row r="72">
          <cell r="A72" t="str">
            <v>IS_LTD_DISC_AMORT_EFIN</v>
          </cell>
        </row>
        <row r="73">
          <cell r="A73" t="str">
            <v>IS_LTD_INT_EXP_EFIN</v>
          </cell>
        </row>
        <row r="74">
          <cell r="A74" t="str">
            <v>CF_LTD_ISSUED_EFIN</v>
          </cell>
        </row>
        <row r="75">
          <cell r="A75" t="str">
            <v>CF_LTD_DISC_EFIN</v>
          </cell>
        </row>
        <row r="76">
          <cell r="A76" t="str">
            <v>CF_LTD_DISC_EFIN</v>
          </cell>
        </row>
        <row r="77">
          <cell r="A77" t="str">
            <v>BS_LTD_CURRENT_CHANGE</v>
          </cell>
        </row>
        <row r="78">
          <cell r="A78" t="str">
            <v>IS_LTD_INT_EXP_EFIN</v>
          </cell>
        </row>
        <row r="79">
          <cell r="A79" t="str">
            <v>CF_LTD_INT_EFIN</v>
          </cell>
        </row>
        <row r="80">
          <cell r="A80" t="str">
            <v>CF_LTD_SELL_EXP_EFIN</v>
          </cell>
        </row>
        <row r="81">
          <cell r="A81" t="str">
            <v>IS_LTD_SELL_EXP_AMORT_EFIN</v>
          </cell>
        </row>
        <row r="82">
          <cell r="A82" t="str">
            <v>CF_LTD_RETIRE_EFIN</v>
          </cell>
        </row>
        <row r="83">
          <cell r="A83" t="str">
            <v>CF_LTD_RETIRE_EFIN</v>
          </cell>
        </row>
        <row r="84">
          <cell r="A84" t="str">
            <v>CF_LTD_RETIRE_EFIN</v>
          </cell>
        </row>
        <row r="85">
          <cell r="A85" t="str">
            <v>CF_LTD_RETIRE_EFIN</v>
          </cell>
        </row>
        <row r="86">
          <cell r="A86" t="str">
            <v>IS_LTD_DISC_AMORT_EFIN</v>
          </cell>
        </row>
        <row r="87">
          <cell r="A87" t="str">
            <v>IS_LTD_DISC_AMORT_EFIN</v>
          </cell>
        </row>
        <row r="88">
          <cell r="A88" t="str">
            <v>IS_LTD_INT_EXP_EFIN</v>
          </cell>
        </row>
        <row r="89">
          <cell r="A89" t="str">
            <v>CF_LTD_ISSUED_EFIN</v>
          </cell>
        </row>
        <row r="90">
          <cell r="A90" t="str">
            <v>CF_LTD_DISC_EFIN</v>
          </cell>
        </row>
        <row r="91">
          <cell r="A91" t="str">
            <v>CF_LTD_DISC_EFIN</v>
          </cell>
        </row>
        <row r="92">
          <cell r="A92" t="str">
            <v>BS_LTD_CURRENT_CHANGE</v>
          </cell>
        </row>
        <row r="93">
          <cell r="A93" t="str">
            <v>IS_LTD_INT_EXP_EFIN</v>
          </cell>
        </row>
        <row r="94">
          <cell r="A94" t="str">
            <v>CF_LTD_INT_EFIN</v>
          </cell>
        </row>
        <row r="95">
          <cell r="A95" t="str">
            <v>CF_LTD_SELL_EXP_EFIN</v>
          </cell>
        </row>
        <row r="96">
          <cell r="A96" t="str">
            <v>IS_LTD_SELL_EXP_AMORT_EFIN</v>
          </cell>
        </row>
        <row r="97">
          <cell r="A97" t="str">
            <v>CF_LTD_RETIRE_EFIN</v>
          </cell>
        </row>
        <row r="98">
          <cell r="A98" t="str">
            <v>CF_LTD_RETIRE_EFIN</v>
          </cell>
        </row>
        <row r="99">
          <cell r="A99" t="str">
            <v>CF_LTD_RETIRE_EFIN</v>
          </cell>
        </row>
        <row r="100">
          <cell r="A100" t="str">
            <v>CF_LTD_RETIRE_EFIN</v>
          </cell>
        </row>
        <row r="101">
          <cell r="A101" t="str">
            <v>IS_LTD_DISC_AMORT_EFIN</v>
          </cell>
        </row>
        <row r="102">
          <cell r="A102" t="str">
            <v>IS_LTD_DISC_AMORT_EFIN</v>
          </cell>
        </row>
        <row r="103">
          <cell r="A103" t="str">
            <v>IS_LTD_INT_EXP_EFIN</v>
          </cell>
        </row>
        <row r="104">
          <cell r="A104" t="str">
            <v>CF_LTD_ISSUED_EFIN</v>
          </cell>
        </row>
        <row r="105">
          <cell r="A105" t="str">
            <v>CF_LTD_DISC_EFIN</v>
          </cell>
        </row>
        <row r="106">
          <cell r="A106" t="str">
            <v>CF_LTD_DISC_EFIN</v>
          </cell>
        </row>
        <row r="107">
          <cell r="A107" t="str">
            <v>BS_LTD_CURRENT_CHANGE</v>
          </cell>
        </row>
        <row r="108">
          <cell r="A108" t="str">
            <v>IS_LTD_INT_EXP_EFIN</v>
          </cell>
        </row>
        <row r="109">
          <cell r="A109" t="str">
            <v>CF_LTD_INT_EFIN</v>
          </cell>
        </row>
        <row r="110">
          <cell r="A110" t="str">
            <v>CF_LTD_SELL_EXP_EFIN</v>
          </cell>
        </row>
        <row r="111">
          <cell r="A111" t="str">
            <v>IS_LTD_SELL_EXP_AMORT_EFIN</v>
          </cell>
        </row>
        <row r="112">
          <cell r="A112" t="str">
            <v>CF_LTD_RETIRE_EFIN</v>
          </cell>
        </row>
        <row r="113">
          <cell r="A113" t="str">
            <v>CF_LTD_RETIRE_EFIN</v>
          </cell>
        </row>
        <row r="114">
          <cell r="A114" t="str">
            <v>CF_LTD_RETIRE_EFIN</v>
          </cell>
        </row>
        <row r="115">
          <cell r="A115" t="str">
            <v>CF_LTD_RETIRE_EFIN</v>
          </cell>
        </row>
        <row r="116">
          <cell r="A116" t="str">
            <v>IS_LTD_DISC_AMORT_EFIN</v>
          </cell>
        </row>
        <row r="117">
          <cell r="A117" t="str">
            <v>IS_LTD_DISC_AMORT_EFIN</v>
          </cell>
        </row>
        <row r="118">
          <cell r="A118" t="str">
            <v>IS_LTD_INT_EXP_EFIN</v>
          </cell>
        </row>
        <row r="119">
          <cell r="A119" t="str">
            <v>CF_LTD_ISSUED_EFIN</v>
          </cell>
        </row>
        <row r="120">
          <cell r="A120" t="str">
            <v>CF_LTD_DISC_EFIN</v>
          </cell>
        </row>
        <row r="121">
          <cell r="A121" t="str">
            <v>CF_LTD_DISC_EFIN</v>
          </cell>
        </row>
        <row r="122">
          <cell r="A122" t="str">
            <v>BS_LTD_CURRENT_CHANGE</v>
          </cell>
        </row>
        <row r="123">
          <cell r="A123" t="str">
            <v>IS_LTD_INT_EXP_EFIN</v>
          </cell>
        </row>
        <row r="124">
          <cell r="A124" t="str">
            <v>CF_LTD_INT_EFIN</v>
          </cell>
        </row>
        <row r="125">
          <cell r="A125" t="str">
            <v>CF_LTD_SELL_EXP_EFIN</v>
          </cell>
        </row>
        <row r="126">
          <cell r="A126" t="str">
            <v>IS_LTD_SELL_EXP_AMORT_EFIN</v>
          </cell>
        </row>
        <row r="127">
          <cell r="A127" t="str">
            <v>CF_LTD_RETIRE_EFIN</v>
          </cell>
        </row>
        <row r="128">
          <cell r="A128" t="str">
            <v>CF_LTD_RETIRE_EFIN</v>
          </cell>
        </row>
        <row r="129">
          <cell r="A129" t="str">
            <v>CF_LTD_RETIRE_EFIN</v>
          </cell>
        </row>
        <row r="130">
          <cell r="A130" t="str">
            <v>CF_LTD_RETIRE_EFIN</v>
          </cell>
        </row>
        <row r="131">
          <cell r="A131" t="str">
            <v>IS_LTD_DISC_AMORT_EFIN</v>
          </cell>
        </row>
        <row r="132">
          <cell r="A132" t="str">
            <v>IS_LTD_DISC_AMORT_EFIN</v>
          </cell>
        </row>
        <row r="133">
          <cell r="A133" t="str">
            <v>IS_LTD_INT_EXP_EFIN</v>
          </cell>
        </row>
        <row r="134">
          <cell r="A134" t="str">
            <v>CF_LTD_ISSUED_EFIN</v>
          </cell>
        </row>
        <row r="135">
          <cell r="A135" t="str">
            <v>CF_LTD_DISC_EFIN</v>
          </cell>
        </row>
        <row r="136">
          <cell r="A136" t="str">
            <v>CF_LTD_DISC_EFIN</v>
          </cell>
        </row>
        <row r="137">
          <cell r="A137" t="str">
            <v>BS_LTD_CURRENT_CHANGE</v>
          </cell>
        </row>
        <row r="138">
          <cell r="A138" t="str">
            <v>IS_LTD_INT_EXP_EFIN</v>
          </cell>
        </row>
        <row r="139">
          <cell r="A139" t="str">
            <v>CF_LTD_INT_EFIN</v>
          </cell>
        </row>
        <row r="140">
          <cell r="A140" t="str">
            <v>CF_LTD_SELL_EXP_EFIN</v>
          </cell>
        </row>
        <row r="141">
          <cell r="A141" t="str">
            <v>IS_LTD_SELL_EXP_AMORT_EFIN</v>
          </cell>
        </row>
        <row r="142">
          <cell r="A142" t="str">
            <v>CF_LTD_RETIRE_EFIN</v>
          </cell>
        </row>
        <row r="143">
          <cell r="A143" t="str">
            <v>CF_LTD_RETIRE_EFIN</v>
          </cell>
        </row>
        <row r="144">
          <cell r="A144" t="str">
            <v>CF_LTD_RETIRE_EFIN</v>
          </cell>
        </row>
        <row r="145">
          <cell r="A145" t="str">
            <v>CF_LTD_RETIRE_EFIN</v>
          </cell>
        </row>
        <row r="146">
          <cell r="A146" t="str">
            <v>IS_LTD_DISC_AMORT_EFIN</v>
          </cell>
        </row>
        <row r="147">
          <cell r="A147" t="str">
            <v>IS_LTD_DISC_AMORT_EFIN</v>
          </cell>
        </row>
        <row r="148">
          <cell r="A148" t="str">
            <v>IS_LTD_INT_EXP_EFIN</v>
          </cell>
        </row>
        <row r="149">
          <cell r="A149" t="str">
            <v>CF_LTD_ISSUED_EFIN</v>
          </cell>
        </row>
        <row r="150">
          <cell r="A150" t="str">
            <v>CF_LTD_DISC_EFIN</v>
          </cell>
        </row>
        <row r="151">
          <cell r="A151" t="str">
            <v>CF_LTD_DISC_EFIN</v>
          </cell>
        </row>
        <row r="152">
          <cell r="A152" t="str">
            <v>BS_LTD_CURRENT_CHANGE</v>
          </cell>
        </row>
        <row r="153">
          <cell r="A153" t="str">
            <v>IS_LTD_INT_EXP_EFIN</v>
          </cell>
        </row>
        <row r="154">
          <cell r="A154" t="str">
            <v>CF_LTD_INT_EFIN</v>
          </cell>
        </row>
        <row r="155">
          <cell r="A155" t="str">
            <v>CF_LTD_SELL_EXP_EFIN</v>
          </cell>
        </row>
        <row r="156">
          <cell r="A156" t="str">
            <v>IS_LTD_SELL_EXP_AMORT_EFIN</v>
          </cell>
        </row>
        <row r="157">
          <cell r="A157" t="str">
            <v>CF_LTD_RETIRE_EFIN</v>
          </cell>
        </row>
        <row r="158">
          <cell r="A158" t="str">
            <v>CF_LTD_RETIRE_EFIN</v>
          </cell>
        </row>
        <row r="159">
          <cell r="A159" t="str">
            <v>CF_LTD_RETIRE_EFIN</v>
          </cell>
        </row>
        <row r="160">
          <cell r="A160" t="str">
            <v>CF_LTD_RETIRE_EFIN</v>
          </cell>
        </row>
        <row r="161">
          <cell r="A161" t="str">
            <v>IS_LTD_DISC_AMORT_EFIN</v>
          </cell>
        </row>
        <row r="162">
          <cell r="A162" t="str">
            <v>IS_LTD_DISC_AMORT_EFIN</v>
          </cell>
        </row>
        <row r="163">
          <cell r="A163" t="str">
            <v>IS_LTD_INT_EXP_EFIN</v>
          </cell>
        </row>
        <row r="164">
          <cell r="A164" t="str">
            <v>CF_LTD_ISSUED_EFIN</v>
          </cell>
        </row>
        <row r="165">
          <cell r="A165" t="str">
            <v>CF_LTD_DISC_EFIN</v>
          </cell>
        </row>
        <row r="166">
          <cell r="A166" t="str">
            <v>CF_LTD_DISC_EFIN</v>
          </cell>
        </row>
        <row r="167">
          <cell r="A167" t="str">
            <v>BS_LTD_CURRENT_CHANGE</v>
          </cell>
        </row>
        <row r="168">
          <cell r="A168" t="str">
            <v>IS_LTD_INT_EXP_EFIN</v>
          </cell>
        </row>
        <row r="169">
          <cell r="A169" t="str">
            <v>CF_LTD_INT_EFIN</v>
          </cell>
        </row>
        <row r="170">
          <cell r="A170" t="str">
            <v>CF_LTD_SELL_EXP_EFIN</v>
          </cell>
        </row>
        <row r="171">
          <cell r="A171" t="str">
            <v>IS_LTD_SELL_EXP_AMORT_EFIN</v>
          </cell>
        </row>
        <row r="172">
          <cell r="A172" t="str">
            <v>CF_LTD_RETIRE_EFIN</v>
          </cell>
        </row>
        <row r="173">
          <cell r="A173" t="str">
            <v>CF_LTD_RETIRE_EFIN</v>
          </cell>
        </row>
        <row r="174">
          <cell r="A174" t="str">
            <v>CF_LTD_RETIRE_EFIN</v>
          </cell>
        </row>
        <row r="175">
          <cell r="A175" t="str">
            <v>CF_LTD_RETIRE_EFIN</v>
          </cell>
        </row>
        <row r="176">
          <cell r="A176" t="str">
            <v>IS_LTD_DISC_AMORT_EFIN</v>
          </cell>
        </row>
        <row r="177">
          <cell r="A177" t="str">
            <v>IS_LTD_DISC_AMORT_EFIN</v>
          </cell>
        </row>
        <row r="178">
          <cell r="A178" t="str">
            <v>IS_LTD_INT_EXP_EFIN</v>
          </cell>
        </row>
        <row r="179">
          <cell r="A179" t="str">
            <v>CF_LTD_ISSUED_EFIN</v>
          </cell>
        </row>
        <row r="180">
          <cell r="A180" t="str">
            <v>CF_LTD_DISC_EFIN</v>
          </cell>
        </row>
        <row r="181">
          <cell r="A181" t="str">
            <v>CF_LTD_DISC_EFIN</v>
          </cell>
        </row>
        <row r="182">
          <cell r="A182" t="str">
            <v>BS_LTD_CURRENT_CHANGE</v>
          </cell>
        </row>
        <row r="183">
          <cell r="A183" t="str">
            <v>IS_LTD_INT_EXP_EFIN</v>
          </cell>
        </row>
        <row r="184">
          <cell r="A184" t="str">
            <v>CF_LTD_INT_EFIN</v>
          </cell>
        </row>
        <row r="185">
          <cell r="A185" t="str">
            <v>CF_LTD_SELL_EXP_EFIN</v>
          </cell>
        </row>
        <row r="186">
          <cell r="A186" t="str">
            <v>IS_LTD_SELL_EXP_AMORT_EFIN</v>
          </cell>
        </row>
        <row r="187">
          <cell r="A187" t="str">
            <v>CF_LTD_RETIRE_EFIN</v>
          </cell>
        </row>
        <row r="188">
          <cell r="A188" t="str">
            <v>CF_LTD_RETIRE_EFIN</v>
          </cell>
        </row>
        <row r="189">
          <cell r="A189" t="str">
            <v>CF_LTD_RETIRE_EFIN</v>
          </cell>
        </row>
        <row r="190">
          <cell r="A190" t="str">
            <v>CF_LTD_RETIRE_EFIN</v>
          </cell>
        </row>
        <row r="191">
          <cell r="A191" t="str">
            <v>IS_LTD_DISC_AMORT_EFIN</v>
          </cell>
        </row>
        <row r="192">
          <cell r="A192" t="str">
            <v>IS_LTD_DISC_AMORT_EFIN</v>
          </cell>
        </row>
        <row r="193">
          <cell r="A193" t="str">
            <v>IS_LTD_INT_EXP_EFIN</v>
          </cell>
        </row>
        <row r="194">
          <cell r="A194" t="str">
            <v>CF_LTD_ISSUED_EFIN</v>
          </cell>
        </row>
        <row r="195">
          <cell r="A195" t="str">
            <v>CF_LTD_DISC_EFIN</v>
          </cell>
        </row>
        <row r="196">
          <cell r="A196" t="str">
            <v>CF_LTD_DISC_EFIN</v>
          </cell>
        </row>
        <row r="197">
          <cell r="A197" t="str">
            <v>BS_LTD_CURRENT_CHANGE</v>
          </cell>
        </row>
        <row r="198">
          <cell r="A198" t="str">
            <v>IS_LTD_INT_EXP_EFIN</v>
          </cell>
        </row>
        <row r="199">
          <cell r="A199" t="str">
            <v>CF_LTD_INT_EFIN</v>
          </cell>
        </row>
        <row r="200">
          <cell r="A200" t="str">
            <v>CF_LTD_SELL_EXP_EFIN</v>
          </cell>
        </row>
        <row r="201">
          <cell r="A201" t="str">
            <v>IS_LTD_SELL_EXP_AMORT_EFIN</v>
          </cell>
        </row>
        <row r="202">
          <cell r="A202" t="str">
            <v>CF_LTD_RETIRE_EFIN</v>
          </cell>
        </row>
        <row r="203">
          <cell r="A203" t="str">
            <v>CF_LTD_RETIRE_EFIN</v>
          </cell>
        </row>
        <row r="204">
          <cell r="A204" t="str">
            <v>CF_LTD_RETIRE_EFIN</v>
          </cell>
        </row>
        <row r="205">
          <cell r="A205" t="str">
            <v>CF_LTD_RETIRE_EFIN</v>
          </cell>
        </row>
        <row r="206">
          <cell r="A206" t="str">
            <v>IS_LTD_DISC_AMORT_EFIN</v>
          </cell>
        </row>
        <row r="207">
          <cell r="A207" t="str">
            <v>IS_LTD_DISC_AMORT_EFIN</v>
          </cell>
        </row>
        <row r="208">
          <cell r="A208" t="str">
            <v>IS_LTD_INT_EXP_EFIN</v>
          </cell>
        </row>
        <row r="209">
          <cell r="A209" t="str">
            <v>CF_LTD_ISSUED_EFIN</v>
          </cell>
        </row>
        <row r="210">
          <cell r="A210" t="str">
            <v>CF_LTD_DISC_EFIN</v>
          </cell>
        </row>
        <row r="211">
          <cell r="A211" t="str">
            <v>CF_LTD_DISC_EFIN</v>
          </cell>
        </row>
        <row r="212">
          <cell r="A212" t="str">
            <v>BS_LTD_CURRENT_CHANGE</v>
          </cell>
        </row>
        <row r="213">
          <cell r="A213" t="str">
            <v>IS_LTD_INT_EXP_EFIN</v>
          </cell>
        </row>
        <row r="214">
          <cell r="A214" t="str">
            <v>CF_LTD_INT_EFIN</v>
          </cell>
        </row>
        <row r="215">
          <cell r="A215" t="str">
            <v>CF_LTD_SELL_EXP_EFIN</v>
          </cell>
        </row>
        <row r="216">
          <cell r="A216" t="str">
            <v>IS_LTD_SELL_EXP_AMORT_EFIN</v>
          </cell>
        </row>
        <row r="217">
          <cell r="A217" t="str">
            <v>CF_LTD_RETIRE_EFIN</v>
          </cell>
        </row>
        <row r="218">
          <cell r="A218" t="str">
            <v>CF_LTD_RETIRE_EFIN</v>
          </cell>
        </row>
        <row r="219">
          <cell r="A219" t="str">
            <v>CF_LTD_RETIRE_EFIN</v>
          </cell>
        </row>
        <row r="220">
          <cell r="A220" t="str">
            <v>CF_LTD_RETIRE_EFIN</v>
          </cell>
        </row>
        <row r="221">
          <cell r="A221" t="str">
            <v>IS_LTD_DISC_AMORT_EFIN</v>
          </cell>
        </row>
        <row r="222">
          <cell r="A222" t="str">
            <v>IS_LTD_DISC_AMORT_EFIN</v>
          </cell>
        </row>
        <row r="223">
          <cell r="A223" t="str">
            <v>IS_LTD_INT_EXP_EFIN</v>
          </cell>
        </row>
        <row r="224">
          <cell r="A224" t="str">
            <v>CF_LTD_ISSUED_EFIN</v>
          </cell>
        </row>
        <row r="225">
          <cell r="A225" t="str">
            <v>CF_LTD_DISC_EFIN</v>
          </cell>
        </row>
        <row r="226">
          <cell r="A226" t="str">
            <v>CF_LTD_DISC_EFIN</v>
          </cell>
        </row>
        <row r="227">
          <cell r="A227" t="str">
            <v>BS_LTD_CURRENT_CHANGE</v>
          </cell>
        </row>
        <row r="228">
          <cell r="A228" t="str">
            <v>IS_LTD_INT_EXP_EFIN</v>
          </cell>
        </row>
        <row r="229">
          <cell r="A229" t="str">
            <v>CF_LTD_INT_EFIN</v>
          </cell>
        </row>
        <row r="230">
          <cell r="A230" t="str">
            <v>CF_LTD_SELL_EXP_EFIN</v>
          </cell>
        </row>
        <row r="231">
          <cell r="A231" t="str">
            <v>IS_LTD_SELL_EXP_AMORT_EFIN</v>
          </cell>
        </row>
        <row r="232">
          <cell r="A232" t="str">
            <v>CF_LTD_RETIRE_EFIN</v>
          </cell>
        </row>
        <row r="233">
          <cell r="A233" t="str">
            <v>CF_LTD_RETIRE_EFIN</v>
          </cell>
        </row>
        <row r="234">
          <cell r="A234" t="str">
            <v>CF_LTD_RETIRE_EFIN</v>
          </cell>
        </row>
        <row r="235">
          <cell r="A235" t="str">
            <v>CF_LTD_RETIRE_EFIN</v>
          </cell>
        </row>
        <row r="236">
          <cell r="A236" t="str">
            <v>IS_LTD_DISC_AMORT_EFIN</v>
          </cell>
        </row>
        <row r="237">
          <cell r="A237" t="str">
            <v>IS_LTD_DISC_AMORT_EFIN</v>
          </cell>
        </row>
        <row r="238">
          <cell r="A238" t="str">
            <v>IS_LTD_INT_EXP_EFIN</v>
          </cell>
        </row>
        <row r="239">
          <cell r="A239" t="str">
            <v>CF_LTD_ISSUED_EFIN</v>
          </cell>
        </row>
        <row r="240">
          <cell r="A240" t="str">
            <v>CF_LTD_DISC_EFIN</v>
          </cell>
        </row>
        <row r="241">
          <cell r="A241" t="str">
            <v>CF_LTD_DISC_EFIN</v>
          </cell>
        </row>
        <row r="242">
          <cell r="A242" t="str">
            <v>BS_LTD_CURRENT_CHANGE</v>
          </cell>
        </row>
        <row r="243">
          <cell r="A243" t="str">
            <v>IS_LTD_INT_EXP_EFIN</v>
          </cell>
        </row>
        <row r="244">
          <cell r="A244" t="str">
            <v>CF_LTD_INT_EFIN</v>
          </cell>
        </row>
        <row r="245">
          <cell r="A245" t="str">
            <v>CF_LTD_SELL_EXP_EFIN</v>
          </cell>
        </row>
        <row r="246">
          <cell r="A246" t="str">
            <v>IS_LTD_SELL_EXP_AMORT_EFIN</v>
          </cell>
        </row>
        <row r="247">
          <cell r="A247" t="str">
            <v>CF_LTD_RETIRE_EFIN</v>
          </cell>
        </row>
        <row r="248">
          <cell r="A248" t="str">
            <v>CF_LTD_RETIRE_EFIN</v>
          </cell>
        </row>
        <row r="249">
          <cell r="A249" t="str">
            <v>CF_LTD_RETIRE_EFIN</v>
          </cell>
        </row>
        <row r="250">
          <cell r="A250" t="str">
            <v>CF_LTD_RETIRE_EFIN</v>
          </cell>
        </row>
        <row r="251">
          <cell r="A251" t="str">
            <v>IS_LTD_DISC_AMORT_EFIN</v>
          </cell>
        </row>
        <row r="252">
          <cell r="A252" t="str">
            <v>IS_LTD_DISC_AMORT_EFIN</v>
          </cell>
        </row>
        <row r="253">
          <cell r="A253" t="str">
            <v>IS_LTD_INT_EXP_EFIN</v>
          </cell>
        </row>
        <row r="254">
          <cell r="A254" t="str">
            <v>CF_LTD_ISSUED_EFIN</v>
          </cell>
        </row>
        <row r="255">
          <cell r="A255" t="str">
            <v>CF_LTD_DISC_EFIN</v>
          </cell>
        </row>
        <row r="256">
          <cell r="A256" t="str">
            <v>CF_LTD_DISC_EFIN</v>
          </cell>
        </row>
        <row r="257">
          <cell r="A257" t="str">
            <v>BS_LTD_CURRENT_CHANGE</v>
          </cell>
        </row>
        <row r="258">
          <cell r="A258" t="str">
            <v>IS_LTD_INT_EXP_EFIN</v>
          </cell>
        </row>
        <row r="259">
          <cell r="A259" t="str">
            <v>CF_LTD_INT_EFIN</v>
          </cell>
        </row>
        <row r="260">
          <cell r="A260" t="str">
            <v>CF_LTD_SELL_EXP_EFIN</v>
          </cell>
        </row>
        <row r="261">
          <cell r="A261" t="str">
            <v>IS_LTD_SELL_EXP_AMORT_EFIN</v>
          </cell>
        </row>
        <row r="262">
          <cell r="A262" t="str">
            <v>CF_LTD_RETIRE_EFIN</v>
          </cell>
        </row>
        <row r="263">
          <cell r="A263" t="str">
            <v>CF_LTD_RETIRE_EFIN</v>
          </cell>
        </row>
        <row r="264">
          <cell r="A264" t="str">
            <v>CF_LTD_RETIRE_EFIN</v>
          </cell>
        </row>
        <row r="265">
          <cell r="A265" t="str">
            <v>CF_LTD_RETIRE_EFIN</v>
          </cell>
        </row>
        <row r="266">
          <cell r="A266" t="str">
            <v>IS_LTD_DISC_AMORT_EFIN</v>
          </cell>
        </row>
        <row r="267">
          <cell r="A267" t="str">
            <v>IS_LTD_DISC_AMORT_EFIN</v>
          </cell>
        </row>
        <row r="268">
          <cell r="A268" t="str">
            <v>IS_LTD_INT_EXP_EFIN</v>
          </cell>
        </row>
        <row r="269">
          <cell r="A269" t="str">
            <v>CF_LTD_ISSUED_EFIN</v>
          </cell>
        </row>
        <row r="270">
          <cell r="A270" t="str">
            <v>CF_LTD_DISC_EFIN</v>
          </cell>
        </row>
        <row r="271">
          <cell r="A271" t="str">
            <v>CF_LTD_DISC_EFIN</v>
          </cell>
        </row>
        <row r="272">
          <cell r="A272" t="str">
            <v>BS_LTD_CURRENT_CHANGE</v>
          </cell>
        </row>
        <row r="273">
          <cell r="A273" t="str">
            <v>IS_LTD_INT_EXP_EFIN</v>
          </cell>
        </row>
        <row r="274">
          <cell r="A274" t="str">
            <v>CF_LTD_INT_EFIN</v>
          </cell>
        </row>
        <row r="275">
          <cell r="A275" t="str">
            <v>CF_LTD_SELL_EXP_EFIN</v>
          </cell>
        </row>
        <row r="276">
          <cell r="A276" t="str">
            <v>IS_LTD_SELL_EXP_AMORT_EFIN</v>
          </cell>
        </row>
        <row r="277">
          <cell r="A277" t="str">
            <v>CF_LTD_RETIRE_EFIN</v>
          </cell>
        </row>
        <row r="278">
          <cell r="A278" t="str">
            <v>CF_LTD_RETIRE_EFIN</v>
          </cell>
        </row>
        <row r="279">
          <cell r="A279" t="str">
            <v>CF_LTD_RETIRE_EFIN</v>
          </cell>
        </row>
        <row r="280">
          <cell r="A280" t="str">
            <v>CF_LTD_RETIRE_EFIN</v>
          </cell>
        </row>
        <row r="281">
          <cell r="A281" t="str">
            <v>IS_LTD_DISC_AMORT_EFIN</v>
          </cell>
        </row>
        <row r="282">
          <cell r="A282" t="str">
            <v>IS_LTD_DISC_AMORT_EFIN</v>
          </cell>
        </row>
        <row r="283">
          <cell r="A283" t="str">
            <v>IS_LTD_INT_EXP_EFIN</v>
          </cell>
        </row>
        <row r="284">
          <cell r="A284" t="str">
            <v>CF_LTD_ISSUED_EFIN</v>
          </cell>
        </row>
        <row r="285">
          <cell r="A285" t="str">
            <v>CF_LTD_DISC_EFIN</v>
          </cell>
        </row>
        <row r="286">
          <cell r="A286" t="str">
            <v>CF_LTD_DISC_EFIN</v>
          </cell>
        </row>
        <row r="287">
          <cell r="A287" t="str">
            <v>BS_LTD_CURRENT_CHANGE</v>
          </cell>
        </row>
        <row r="288">
          <cell r="A288" t="str">
            <v>IS_LTD_INT_EXP_EFIN</v>
          </cell>
        </row>
        <row r="289">
          <cell r="A289" t="str">
            <v>CF_LTD_INT_EFIN</v>
          </cell>
        </row>
        <row r="290">
          <cell r="A290" t="str">
            <v>CF_LTD_SELL_EXP_EFIN</v>
          </cell>
        </row>
        <row r="291">
          <cell r="A291" t="str">
            <v>IS_LTD_SELL_EXP_AMORT_EFIN</v>
          </cell>
        </row>
        <row r="292">
          <cell r="A292" t="str">
            <v>CF_LTD_RETIRE_EFIN</v>
          </cell>
        </row>
        <row r="293">
          <cell r="A293" t="str">
            <v>CF_LTD_RETIRE_EFIN</v>
          </cell>
        </row>
        <row r="294">
          <cell r="A294" t="str">
            <v>CF_LTD_RETIRE_EFIN</v>
          </cell>
        </row>
        <row r="295">
          <cell r="A295" t="str">
            <v>CF_LTD_RETIRE_EFIN</v>
          </cell>
        </row>
        <row r="296">
          <cell r="A296" t="str">
            <v>IS_LTD_DISC_AMORT_EFIN</v>
          </cell>
        </row>
        <row r="297">
          <cell r="A297" t="str">
            <v>IS_LTD_DISC_AMORT_EFIN</v>
          </cell>
        </row>
        <row r="298">
          <cell r="A298" t="str">
            <v>IS_LTD_INT_EXP_EFIN</v>
          </cell>
        </row>
        <row r="299">
          <cell r="A299" t="str">
            <v>CF_LTD_ISSUED_EFIN</v>
          </cell>
        </row>
        <row r="300">
          <cell r="A300" t="str">
            <v>CF_LTD_DISC_EFIN</v>
          </cell>
        </row>
        <row r="301">
          <cell r="A301" t="str">
            <v>CF_LTD_DISC_EFIN</v>
          </cell>
        </row>
        <row r="302">
          <cell r="A302" t="str">
            <v>BS_LTD_CURRENT_CHANGE</v>
          </cell>
        </row>
        <row r="303">
          <cell r="A303" t="str">
            <v>IS_LTD_INT_EXP_EFIN</v>
          </cell>
        </row>
        <row r="304">
          <cell r="A304" t="str">
            <v>CF_LTD_INT_EFIN</v>
          </cell>
        </row>
        <row r="305">
          <cell r="A305" t="str">
            <v>CF_LTD_SELL_EXP_EFIN</v>
          </cell>
        </row>
        <row r="306">
          <cell r="A306" t="str">
            <v>IS_LTD_SELL_EXP_AMORT_EFIN</v>
          </cell>
        </row>
        <row r="307">
          <cell r="A307" t="str">
            <v>CF_LTD_RETIRE_EFIN</v>
          </cell>
        </row>
        <row r="308">
          <cell r="A308" t="str">
            <v>CF_LTD_RETIRE_EFIN</v>
          </cell>
        </row>
        <row r="309">
          <cell r="A309" t="str">
            <v>CF_LTD_RETIRE_EFIN</v>
          </cell>
        </row>
        <row r="310">
          <cell r="A310" t="str">
            <v>CF_LTD_RETIRE_EFIN</v>
          </cell>
        </row>
        <row r="311">
          <cell r="A311" t="str">
            <v>IS_LTD_DISC_AMORT_EFIN</v>
          </cell>
        </row>
        <row r="312">
          <cell r="A312" t="str">
            <v>IS_LTD_DISC_AMORT_EFIN</v>
          </cell>
        </row>
        <row r="313">
          <cell r="A313" t="str">
            <v>IS_LTD_INT_EXP_EFIN</v>
          </cell>
        </row>
        <row r="314">
          <cell r="A314" t="str">
            <v>CF_LTD_ISSUED_EFIN</v>
          </cell>
        </row>
        <row r="315">
          <cell r="A315" t="str">
            <v>CF_LTD_DISC_EFIN</v>
          </cell>
        </row>
        <row r="316">
          <cell r="A316" t="str">
            <v>CF_LTD_DISC_EFIN</v>
          </cell>
        </row>
        <row r="317">
          <cell r="A317" t="str">
            <v>BS_LTD_CURRENT_CHANGE</v>
          </cell>
        </row>
        <row r="318">
          <cell r="A318" t="str">
            <v>IS_LTD_INT_EXP_EFIN</v>
          </cell>
        </row>
        <row r="319">
          <cell r="A319" t="str">
            <v>CF_LTD_INT_EFIN</v>
          </cell>
        </row>
        <row r="320">
          <cell r="A320" t="str">
            <v>CF_LTD_SELL_EXP_EFIN</v>
          </cell>
        </row>
        <row r="321">
          <cell r="A321" t="str">
            <v>IS_LTD_SELL_EXP_AMORT_EFIN</v>
          </cell>
        </row>
        <row r="322">
          <cell r="A322" t="str">
            <v>CF_LTD_RETIRE_EFIN</v>
          </cell>
        </row>
        <row r="323">
          <cell r="A323" t="str">
            <v>CF_LTD_RETIRE_EFIN</v>
          </cell>
        </row>
        <row r="324">
          <cell r="A324" t="str">
            <v>CF_LTD_RETIRE_EFIN</v>
          </cell>
        </row>
        <row r="325">
          <cell r="A325" t="str">
            <v>CF_LTD_RETIRE_EFIN</v>
          </cell>
        </row>
        <row r="326">
          <cell r="A326" t="str">
            <v>IS_LTD_DISC_AMORT_EFIN</v>
          </cell>
        </row>
        <row r="327">
          <cell r="A327" t="str">
            <v>IS_LTD_DISC_AMORT_EFIN</v>
          </cell>
        </row>
        <row r="328">
          <cell r="A328" t="str">
            <v>IS_LTD_INT_EXP_EFIN</v>
          </cell>
        </row>
        <row r="329">
          <cell r="A329" t="str">
            <v>CF_LTD_ISSUED_EFIN</v>
          </cell>
        </row>
        <row r="330">
          <cell r="A330" t="str">
            <v>CF_LTD_DISC_EFIN</v>
          </cell>
        </row>
        <row r="331">
          <cell r="A331" t="str">
            <v>CF_LTD_DISC_EFIN</v>
          </cell>
        </row>
        <row r="332">
          <cell r="A332" t="str">
            <v>BS_LTD_CURRENT_CHANGE</v>
          </cell>
        </row>
        <row r="333">
          <cell r="A333" t="str">
            <v>IS_LTD_INT_EXP_EFIN</v>
          </cell>
        </row>
        <row r="334">
          <cell r="A334" t="str">
            <v>CF_LTD_INT_EFIN</v>
          </cell>
        </row>
        <row r="335">
          <cell r="A335" t="str">
            <v>CF_LTD_SELL_EXP_EFIN</v>
          </cell>
        </row>
        <row r="336">
          <cell r="A336" t="str">
            <v>IS_LTD_SELL_EXP_AMORT_EFIN</v>
          </cell>
        </row>
        <row r="337">
          <cell r="A337" t="str">
            <v>CF_LTD_RETIRE_EFIN</v>
          </cell>
        </row>
        <row r="338">
          <cell r="A338" t="str">
            <v>CF_LTD_RETIRE_EFIN</v>
          </cell>
        </row>
        <row r="339">
          <cell r="A339" t="str">
            <v>CF_LTD_RETIRE_EFIN</v>
          </cell>
        </row>
        <row r="340">
          <cell r="A340" t="str">
            <v>CF_LTD_RETIRE_EFIN</v>
          </cell>
        </row>
        <row r="341">
          <cell r="A341" t="str">
            <v>IS_LTD_DISC_AMORT_EFIN</v>
          </cell>
        </row>
        <row r="342">
          <cell r="A342" t="str">
            <v>IS_LTD_DISC_AMORT_EFIN</v>
          </cell>
        </row>
        <row r="343">
          <cell r="A343" t="str">
            <v>IS_LTD_INT_EXP_EFIN</v>
          </cell>
        </row>
        <row r="344">
          <cell r="A344" t="str">
            <v>CF_LTD_ISSUED_EFIN</v>
          </cell>
        </row>
        <row r="345">
          <cell r="A345" t="str">
            <v>CF_LTD_DISC_EFIN</v>
          </cell>
        </row>
        <row r="346">
          <cell r="A346" t="str">
            <v>CF_LTD_DISC_EFIN</v>
          </cell>
        </row>
        <row r="347">
          <cell r="A347" t="str">
            <v>BS_LTD_CURRENT_CHANGE</v>
          </cell>
        </row>
        <row r="348">
          <cell r="A348" t="str">
            <v>IS_LTD_INT_EXP_EFIN</v>
          </cell>
        </row>
        <row r="349">
          <cell r="A349" t="str">
            <v>CF_LTD_INT_EFIN</v>
          </cell>
        </row>
        <row r="350">
          <cell r="A350" t="str">
            <v>CF_LTD_SELL_EXP_EFIN</v>
          </cell>
        </row>
        <row r="351">
          <cell r="A351" t="str">
            <v>IS_LTD_SELL_EXP_AMORT_EFIN</v>
          </cell>
        </row>
        <row r="352">
          <cell r="A352" t="str">
            <v>CF_LTD_RETIRE_EFIN</v>
          </cell>
        </row>
        <row r="353">
          <cell r="A353" t="str">
            <v>CF_LTD_RETIRE_EFIN</v>
          </cell>
        </row>
        <row r="354">
          <cell r="A354" t="str">
            <v>CF_LTD_RETIRE_EFIN</v>
          </cell>
        </row>
        <row r="355">
          <cell r="A355" t="str">
            <v>CF_LTD_RETIRE_EFIN</v>
          </cell>
        </row>
        <row r="356">
          <cell r="A356" t="str">
            <v>IS_LTD_DISC_AMORT_EFIN</v>
          </cell>
        </row>
        <row r="357">
          <cell r="A357" t="str">
            <v>IS_LTD_DISC_AMORT_EFIN</v>
          </cell>
        </row>
        <row r="358">
          <cell r="A358" t="str">
            <v>IS_LTD_INT_EXP_EFIN</v>
          </cell>
        </row>
        <row r="359">
          <cell r="A359" t="str">
            <v>CF_LTD_ISSUED_EFIN</v>
          </cell>
        </row>
        <row r="360">
          <cell r="A360" t="str">
            <v>CF_LTD_DISC_EFIN</v>
          </cell>
        </row>
        <row r="361">
          <cell r="A361" t="str">
            <v>CF_LTD_DISC_EFIN</v>
          </cell>
        </row>
        <row r="362">
          <cell r="A362" t="str">
            <v>BS_LTD_CURRENT_CHANGE</v>
          </cell>
        </row>
        <row r="363">
          <cell r="A363" t="str">
            <v>IS_LTD_INT_EXP_EFIN</v>
          </cell>
        </row>
        <row r="364">
          <cell r="A364" t="str">
            <v>CF_LTD_INT_EFIN</v>
          </cell>
        </row>
        <row r="365">
          <cell r="A365" t="str">
            <v>CF_LTD_SELL_EXP_EFIN</v>
          </cell>
        </row>
        <row r="366">
          <cell r="A366" t="str">
            <v>IS_LTD_SELL_EXP_AMORT_EFIN</v>
          </cell>
        </row>
        <row r="367">
          <cell r="A367" t="str">
            <v>CF_LTD_RETIRE_EFIN</v>
          </cell>
        </row>
        <row r="368">
          <cell r="A368" t="str">
            <v>CF_LTD_RETIRE_EFIN</v>
          </cell>
        </row>
        <row r="369">
          <cell r="A369" t="str">
            <v>CF_LTD_RETIRE_EFIN</v>
          </cell>
        </row>
        <row r="370">
          <cell r="A370" t="str">
            <v>CF_LTD_RETIRE_EFIN</v>
          </cell>
        </row>
        <row r="371">
          <cell r="A371" t="str">
            <v>IS_LTD_DISC_AMORT_EFIN</v>
          </cell>
        </row>
        <row r="372">
          <cell r="A372" t="str">
            <v>IS_LTD_DISC_AMORT_EFIN</v>
          </cell>
        </row>
        <row r="373">
          <cell r="A373" t="str">
            <v>IS_LTD_INT_EXP_EFIN</v>
          </cell>
        </row>
        <row r="374">
          <cell r="A374" t="str">
            <v>CF_LTD_ISSUED_EFIN</v>
          </cell>
        </row>
        <row r="375">
          <cell r="A375" t="str">
            <v>CF_LTD_DISC_EFIN</v>
          </cell>
        </row>
        <row r="376">
          <cell r="A376" t="str">
            <v>CF_LTD_DISC_EFIN</v>
          </cell>
        </row>
        <row r="377">
          <cell r="A377" t="str">
            <v>BS_LTD_CURRENT_CHANGE</v>
          </cell>
        </row>
        <row r="378">
          <cell r="A378" t="str">
            <v>IS_LTD_INT_EXP_EFIN</v>
          </cell>
        </row>
        <row r="379">
          <cell r="A379" t="str">
            <v>CF_LTD_INT_EFIN</v>
          </cell>
        </row>
        <row r="380">
          <cell r="A380" t="str">
            <v>CF_LTD_SELL_EXP_EFIN</v>
          </cell>
        </row>
        <row r="381">
          <cell r="A381" t="str">
            <v>IS_LTD_SELL_EXP_AMORT_EFIN</v>
          </cell>
        </row>
        <row r="382">
          <cell r="A382" t="str">
            <v>CF_LTD_RETIRE_EFIN</v>
          </cell>
        </row>
        <row r="383">
          <cell r="A383" t="str">
            <v>CF_LTD_RETIRE_EFIN</v>
          </cell>
        </row>
        <row r="384">
          <cell r="A384" t="str">
            <v>CF_LTD_RETIRE_EFIN</v>
          </cell>
        </row>
        <row r="385">
          <cell r="A385" t="str">
            <v>CF_LTD_RETIRE_EFIN</v>
          </cell>
        </row>
        <row r="386">
          <cell r="A386" t="str">
            <v>IS_LTD_DISC_AMORT_EFIN</v>
          </cell>
        </row>
        <row r="387">
          <cell r="A387" t="str">
            <v>IS_LTD_DISC_AMORT_EFIN</v>
          </cell>
        </row>
        <row r="388">
          <cell r="A388" t="str">
            <v>IS_LTD_INT_EXP_EFIN</v>
          </cell>
        </row>
        <row r="389">
          <cell r="A389" t="str">
            <v>CF_LTD_ISSUED_EFIN</v>
          </cell>
        </row>
        <row r="390">
          <cell r="A390" t="str">
            <v>CF_LTD_DISC_EFIN</v>
          </cell>
        </row>
        <row r="391">
          <cell r="A391" t="str">
            <v>CF_LTD_DISC_EFIN</v>
          </cell>
        </row>
        <row r="392">
          <cell r="A392" t="str">
            <v>BS_LTD_CURRENT_CHANGE</v>
          </cell>
        </row>
        <row r="393">
          <cell r="A393" t="str">
            <v>IS_LTD_INT_EXP_EFIN</v>
          </cell>
        </row>
        <row r="394">
          <cell r="A394" t="str">
            <v>CF_LTD_INT_EFIN</v>
          </cell>
        </row>
        <row r="395">
          <cell r="A395" t="str">
            <v>CF_LTD_SELL_EXP_EFIN</v>
          </cell>
        </row>
        <row r="396">
          <cell r="A396" t="str">
            <v>IS_LTD_SELL_EXP_AMORT_EFIN</v>
          </cell>
        </row>
        <row r="397">
          <cell r="A397" t="str">
            <v>CF_LTD_RETIRE_EFIN</v>
          </cell>
        </row>
        <row r="398">
          <cell r="A398" t="str">
            <v>CF_LTD_RETIRE_EFIN</v>
          </cell>
        </row>
        <row r="399">
          <cell r="A399" t="str">
            <v>CF_LTD_RETIRE_EFIN</v>
          </cell>
        </row>
        <row r="400">
          <cell r="A400" t="str">
            <v>CF_LTD_RETIRE_EFIN</v>
          </cell>
        </row>
        <row r="401">
          <cell r="A401" t="str">
            <v>IS_LTD_DISC_AMORT_EFIN</v>
          </cell>
        </row>
        <row r="402">
          <cell r="A402" t="str">
            <v>IS_LTD_DISC_AMORT_EFIN</v>
          </cell>
        </row>
        <row r="403">
          <cell r="A403" t="str">
            <v>IS_LTD_INT_EXP_EFIN</v>
          </cell>
        </row>
        <row r="404">
          <cell r="A404" t="str">
            <v>CF_LTD_ISSUED_EFIN</v>
          </cell>
        </row>
        <row r="405">
          <cell r="A405" t="str">
            <v>CF_LTD_DISC_EFIN</v>
          </cell>
        </row>
        <row r="406">
          <cell r="A406" t="str">
            <v>CF_LTD_DISC_EFIN</v>
          </cell>
        </row>
        <row r="407">
          <cell r="A407" t="str">
            <v>BS_LTD_CURRENT_CHANGE</v>
          </cell>
        </row>
        <row r="408">
          <cell r="A408" t="str">
            <v>IS_LTD_INT_EXP_EFIN</v>
          </cell>
        </row>
        <row r="409">
          <cell r="A409" t="str">
            <v>CF_LTD_INT_EFIN</v>
          </cell>
        </row>
        <row r="410">
          <cell r="A410" t="str">
            <v>CF_LTD_SELL_EXP_EFIN</v>
          </cell>
        </row>
        <row r="411">
          <cell r="A411" t="str">
            <v>IS_LTD_SELL_EXP_AMORT_EFIN</v>
          </cell>
        </row>
        <row r="412">
          <cell r="A412" t="str">
            <v>CF_LTD_RETIRE_EFIN</v>
          </cell>
        </row>
        <row r="413">
          <cell r="A413" t="str">
            <v>CF_LTD_RETIRE_EFIN</v>
          </cell>
        </row>
        <row r="414">
          <cell r="A414" t="str">
            <v>CF_LTD_RETIRE_EFIN</v>
          </cell>
        </row>
        <row r="415">
          <cell r="A415" t="str">
            <v>CF_LTD_RETIRE_EFIN</v>
          </cell>
        </row>
        <row r="416">
          <cell r="A416" t="str">
            <v>IS_LTD_DISC_AMORT_EFIN</v>
          </cell>
        </row>
        <row r="417">
          <cell r="A417" t="str">
            <v>IS_LTD_DISC_AMORT_EFIN</v>
          </cell>
        </row>
        <row r="418">
          <cell r="A418" t="str">
            <v>IS_LTD_INT_EXP_EFIN</v>
          </cell>
        </row>
        <row r="419">
          <cell r="A419" t="str">
            <v>CF_LTD_ISSUED_EFIN</v>
          </cell>
        </row>
        <row r="420">
          <cell r="A420" t="str">
            <v>CF_LTD_DISC_EFIN</v>
          </cell>
        </row>
        <row r="421">
          <cell r="A421" t="str">
            <v>CF_LTD_DISC_EFIN</v>
          </cell>
        </row>
        <row r="422">
          <cell r="A422" t="str">
            <v>BS_LTD_CURRENT_CHANGE</v>
          </cell>
        </row>
        <row r="423">
          <cell r="A423" t="str">
            <v>IS_LTD_INT_EXP_EFIN</v>
          </cell>
        </row>
        <row r="424">
          <cell r="A424" t="str">
            <v>CF_LTD_INT_EFIN</v>
          </cell>
        </row>
        <row r="425">
          <cell r="A425" t="str">
            <v>CF_LTD_SELL_EXP_EFIN</v>
          </cell>
        </row>
        <row r="426">
          <cell r="A426" t="str">
            <v>IS_LTD_SELL_EXP_AMORT_EFIN</v>
          </cell>
        </row>
        <row r="427">
          <cell r="A427" t="str">
            <v>CF_LTD_RETIRE_EFIN</v>
          </cell>
        </row>
        <row r="428">
          <cell r="A428" t="str">
            <v>CF_LTD_RETIRE_EFIN</v>
          </cell>
        </row>
        <row r="429">
          <cell r="A429" t="str">
            <v>CF_LTD_RETIRE_EFIN</v>
          </cell>
        </row>
        <row r="430">
          <cell r="A430" t="str">
            <v>CF_LTD_RETIRE_EFIN</v>
          </cell>
        </row>
        <row r="431">
          <cell r="A431" t="str">
            <v>IS_LTD_DISC_AMORT_EFIN</v>
          </cell>
        </row>
        <row r="432">
          <cell r="A432" t="str">
            <v>IS_LTD_DISC_AMORT_EFIN</v>
          </cell>
        </row>
        <row r="433">
          <cell r="A433" t="str">
            <v>IS_LTD_INT_EXP_EFIN</v>
          </cell>
        </row>
        <row r="434">
          <cell r="A434" t="str">
            <v>CF_LTD_ISSUED_EFIN</v>
          </cell>
        </row>
        <row r="435">
          <cell r="A435" t="str">
            <v>CF_LTD_DISC_EFIN</v>
          </cell>
        </row>
        <row r="436">
          <cell r="A436" t="str">
            <v>CF_LTD_DISC_EFIN</v>
          </cell>
        </row>
        <row r="437">
          <cell r="A437" t="str">
            <v>BS_LTD_CURRENT_CHANGE</v>
          </cell>
        </row>
        <row r="438">
          <cell r="A438" t="str">
            <v>IS_LTD_INT_EXP_EFIN</v>
          </cell>
        </row>
        <row r="439">
          <cell r="A439" t="str">
            <v>CF_LTD_INT_EFIN</v>
          </cell>
        </row>
        <row r="440">
          <cell r="A440" t="str">
            <v>CF_LTD_SELL_EXP_EFIN</v>
          </cell>
        </row>
        <row r="441">
          <cell r="A441" t="str">
            <v>IS_LTD_SELL_EXP_AMORT_EFIN</v>
          </cell>
        </row>
        <row r="442">
          <cell r="A442" t="str">
            <v>CF_LTD_RETIRE_EFIN</v>
          </cell>
        </row>
        <row r="443">
          <cell r="A443" t="str">
            <v>CF_LTD_RETIRE_EFIN</v>
          </cell>
        </row>
        <row r="444">
          <cell r="A444" t="str">
            <v>CF_LTD_RETIRE_EFIN</v>
          </cell>
        </row>
        <row r="445">
          <cell r="A445" t="str">
            <v>CF_LTD_RETIRE_EFIN</v>
          </cell>
        </row>
        <row r="446">
          <cell r="A446" t="str">
            <v>IS_LTD_DISC_AMORT_EFIN</v>
          </cell>
        </row>
        <row r="447">
          <cell r="A447" t="str">
            <v>IS_LTD_DISC_AMORT_EFIN</v>
          </cell>
        </row>
        <row r="448">
          <cell r="A448" t="str">
            <v>IS_LTD_INT_EXP_EFIN</v>
          </cell>
        </row>
        <row r="449">
          <cell r="A449" t="str">
            <v>CF_LTD_ISSUED_EFIN</v>
          </cell>
        </row>
        <row r="450">
          <cell r="A450" t="str">
            <v>CF_LTD_DISC_EFIN</v>
          </cell>
        </row>
        <row r="451">
          <cell r="A451" t="str">
            <v>CF_LTD_DISC_EFIN</v>
          </cell>
        </row>
        <row r="452">
          <cell r="A452" t="str">
            <v>BS_LTD_CURRENT_CHANGE</v>
          </cell>
        </row>
        <row r="453">
          <cell r="A453" t="str">
            <v>IS_LTD_INT_EXP_EFIN</v>
          </cell>
        </row>
        <row r="454">
          <cell r="A454" t="str">
            <v>CF_LTD_INT_EFIN</v>
          </cell>
        </row>
        <row r="455">
          <cell r="A455" t="str">
            <v>CF_LTD_SELL_EXP_EFIN</v>
          </cell>
        </row>
        <row r="456">
          <cell r="A456" t="str">
            <v>IS_LTD_SELL_EXP_AMORT_EFIN</v>
          </cell>
        </row>
        <row r="457">
          <cell r="A457" t="str">
            <v>CF_LTD_RETIRE_EFIN</v>
          </cell>
        </row>
        <row r="458">
          <cell r="A458" t="str">
            <v>CF_LTD_RETIRE_EFIN</v>
          </cell>
        </row>
        <row r="459">
          <cell r="A459" t="str">
            <v>CF_LTD_RETIRE_EFIN</v>
          </cell>
        </row>
        <row r="460">
          <cell r="A460" t="str">
            <v>CF_LTD_RETIRE_EFIN</v>
          </cell>
        </row>
        <row r="461">
          <cell r="A461" t="str">
            <v>IS_LTD_DISC_AMORT_EFIN</v>
          </cell>
        </row>
        <row r="462">
          <cell r="A462" t="str">
            <v>IS_LTD_DISC_AMORT_EFIN</v>
          </cell>
        </row>
        <row r="463">
          <cell r="A463" t="str">
            <v>IS_LTD_INT_EXP_EFIN</v>
          </cell>
        </row>
        <row r="464">
          <cell r="A464" t="str">
            <v>CF_LTD_ISSUED_EFIN</v>
          </cell>
        </row>
        <row r="465">
          <cell r="A465" t="str">
            <v>CF_LTD_DISC_EFIN</v>
          </cell>
        </row>
        <row r="466">
          <cell r="A466" t="str">
            <v>CF_LTD_DISC_EFIN</v>
          </cell>
        </row>
        <row r="467">
          <cell r="A467" t="str">
            <v>BS_LTD_CURRENT_CHANGE</v>
          </cell>
        </row>
        <row r="468">
          <cell r="A468" t="str">
            <v>IS_LTD_INT_EXP_EFIN</v>
          </cell>
        </row>
        <row r="469">
          <cell r="A469" t="str">
            <v>CF_LTD_INT_EFIN</v>
          </cell>
        </row>
        <row r="470">
          <cell r="A470" t="str">
            <v>CF_LTD_SELL_EXP_EFIN</v>
          </cell>
        </row>
        <row r="471">
          <cell r="A471" t="str">
            <v>IS_LTD_SELL_EXP_AMORT_EFIN</v>
          </cell>
        </row>
        <row r="472">
          <cell r="A472" t="str">
            <v>CF_LTD_RETIRE_EFIN</v>
          </cell>
        </row>
        <row r="473">
          <cell r="A473" t="str">
            <v>CF_LTD_RETIRE_EFIN</v>
          </cell>
        </row>
        <row r="474">
          <cell r="A474" t="str">
            <v>CF_LTD_RETIRE_EFIN</v>
          </cell>
        </row>
        <row r="475">
          <cell r="A475" t="str">
            <v>CF_LTD_RETIRE_EFIN</v>
          </cell>
        </row>
        <row r="476">
          <cell r="A476" t="str">
            <v>IS_LTD_DISC_AMORT_EFIN</v>
          </cell>
        </row>
        <row r="477">
          <cell r="A477" t="str">
            <v>IS_LTD_DISC_AMORT_EFIN</v>
          </cell>
        </row>
        <row r="478">
          <cell r="A478" t="str">
            <v>IS_LTD_INT_EXP_EFIN</v>
          </cell>
        </row>
        <row r="479">
          <cell r="A479" t="str">
            <v>CF_LTD_ISSUED_EFIN</v>
          </cell>
        </row>
        <row r="480">
          <cell r="A480" t="str">
            <v>CF_LTD_DISC_EFIN</v>
          </cell>
        </row>
        <row r="481">
          <cell r="A481" t="str">
            <v>CF_LTD_DISC_EFIN</v>
          </cell>
        </row>
        <row r="482">
          <cell r="A482" t="str">
            <v>BS_LTD_CURRENT_CHANGE</v>
          </cell>
        </row>
        <row r="483">
          <cell r="A483" t="str">
            <v>IS_LTD_INT_EXP_EFIN</v>
          </cell>
        </row>
        <row r="484">
          <cell r="A484" t="str">
            <v>CF_LTD_INT_EFIN</v>
          </cell>
        </row>
        <row r="485">
          <cell r="A485" t="str">
            <v>CF_LTD_SELL_EXP_EFIN</v>
          </cell>
        </row>
        <row r="486">
          <cell r="A486" t="str">
            <v>IS_LTD_SELL_EXP_AMORT_EFIN</v>
          </cell>
        </row>
        <row r="487">
          <cell r="A487" t="str">
            <v>CF_LTD_RETIRE_EFIN</v>
          </cell>
        </row>
        <row r="488">
          <cell r="A488" t="str">
            <v>CF_LTD_RETIRE_EFIN</v>
          </cell>
        </row>
        <row r="489">
          <cell r="A489" t="str">
            <v>CF_LTD_RETIRE_EFIN</v>
          </cell>
        </row>
        <row r="490">
          <cell r="A490" t="str">
            <v>CF_LTD_RETIRE_EFIN</v>
          </cell>
        </row>
        <row r="491">
          <cell r="A491" t="str">
            <v>IS_LTD_DISC_AMORT_EFIN</v>
          </cell>
        </row>
        <row r="492">
          <cell r="A492" t="str">
            <v>IS_LTD_DISC_AMORT_EFIN</v>
          </cell>
        </row>
        <row r="493">
          <cell r="A493" t="str">
            <v>IS_LTD_INT_EXP_EFIN</v>
          </cell>
        </row>
        <row r="494">
          <cell r="A494" t="str">
            <v>CF_LTD_ISSUED_EFIN</v>
          </cell>
        </row>
        <row r="495">
          <cell r="A495" t="str">
            <v>CF_LTD_DISC_EFIN</v>
          </cell>
        </row>
        <row r="496">
          <cell r="A496" t="str">
            <v>CF_LTD_DISC_EFIN</v>
          </cell>
        </row>
        <row r="497">
          <cell r="A497" t="str">
            <v>BS_LTD_CURRENT_CHANGE</v>
          </cell>
        </row>
        <row r="498">
          <cell r="A498" t="str">
            <v>IS_LTD_INT_EXP_EFIN</v>
          </cell>
        </row>
        <row r="499">
          <cell r="A499" t="str">
            <v>CF_LTD_INT_EFIN</v>
          </cell>
        </row>
        <row r="500">
          <cell r="A500" t="str">
            <v>CF_LTD_SELL_EXP_EFIN</v>
          </cell>
        </row>
        <row r="501">
          <cell r="A501" t="str">
            <v>IS_LTD_SELL_EXP_AMORT_EFIN</v>
          </cell>
        </row>
        <row r="502">
          <cell r="A502" t="str">
            <v>CF_LTD_RETIRE_EFIN</v>
          </cell>
        </row>
        <row r="503">
          <cell r="A503" t="str">
            <v>CF_LTD_RETIRE_EFIN</v>
          </cell>
        </row>
        <row r="504">
          <cell r="A504" t="str">
            <v>CF_LTD_RETIRE_EFIN</v>
          </cell>
        </row>
        <row r="505">
          <cell r="A505" t="str">
            <v>CF_LTD_RETIRE_EFIN</v>
          </cell>
        </row>
        <row r="506">
          <cell r="A506" t="str">
            <v>IS_LTD_DISC_AMORT_EFIN</v>
          </cell>
        </row>
        <row r="507">
          <cell r="A507" t="str">
            <v>IS_LTD_DISC_AMORT_EFIN</v>
          </cell>
        </row>
        <row r="508">
          <cell r="A508" t="str">
            <v>IS_LTD_INT_EXP_EFIN</v>
          </cell>
        </row>
        <row r="509">
          <cell r="A509" t="str">
            <v>CF_LTD_ISSUED_EFIN</v>
          </cell>
        </row>
        <row r="510">
          <cell r="A510" t="str">
            <v>CF_LTD_DISC_EFIN</v>
          </cell>
        </row>
        <row r="511">
          <cell r="A511" t="str">
            <v>CF_LTD_DISC_EFIN</v>
          </cell>
        </row>
        <row r="512">
          <cell r="A512" t="str">
            <v>BS_LTD_CURRENT_CHANGE</v>
          </cell>
        </row>
        <row r="513">
          <cell r="A513" t="str">
            <v>IS_LTD_INT_EXP_EFIN</v>
          </cell>
        </row>
        <row r="514">
          <cell r="A514" t="str">
            <v>CF_LTD_INT_EFIN</v>
          </cell>
        </row>
        <row r="515">
          <cell r="A515" t="str">
            <v>CF_LTD_SELL_EXP_EFIN</v>
          </cell>
        </row>
        <row r="516">
          <cell r="A516" t="str">
            <v>IS_LTD_SELL_EXP_AMORT_EFIN</v>
          </cell>
        </row>
        <row r="517">
          <cell r="A517" t="str">
            <v>CF_LTD_RETIRE_EFIN</v>
          </cell>
        </row>
        <row r="518">
          <cell r="A518" t="str">
            <v>CF_LTD_RETIRE_EFIN</v>
          </cell>
        </row>
        <row r="519">
          <cell r="A519" t="str">
            <v>CF_LTD_RETIRE_EFIN</v>
          </cell>
        </row>
        <row r="520">
          <cell r="A520" t="str">
            <v>CF_LTD_RETIRE_EFIN</v>
          </cell>
        </row>
        <row r="521">
          <cell r="A521" t="str">
            <v>IS_LTD_DISC_AMORT_EFIN</v>
          </cell>
        </row>
        <row r="522">
          <cell r="A522" t="str">
            <v>IS_LTD_DISC_AMORT_EFIN</v>
          </cell>
        </row>
        <row r="523">
          <cell r="A523" t="str">
            <v>IS_LTD_INT_EXP_EFIN</v>
          </cell>
        </row>
        <row r="524">
          <cell r="A524" t="str">
            <v>CF_LTD_ISSUED_EFIN</v>
          </cell>
        </row>
        <row r="525">
          <cell r="A525" t="str">
            <v>CF_LTD_DISC_EFIN</v>
          </cell>
        </row>
        <row r="526">
          <cell r="A526" t="str">
            <v>CF_LTD_DISC_EFIN</v>
          </cell>
        </row>
        <row r="527">
          <cell r="A527" t="str">
            <v>BS_LTD_CURRENT_CHANGE</v>
          </cell>
        </row>
        <row r="528">
          <cell r="A528" t="str">
            <v>IS_LTD_INT_EXP_EFIN</v>
          </cell>
        </row>
        <row r="529">
          <cell r="A529" t="str">
            <v>CF_LTD_INT_EFIN</v>
          </cell>
        </row>
        <row r="530">
          <cell r="A530" t="str">
            <v>CF_LTD_SELL_EXP_EFIN</v>
          </cell>
        </row>
        <row r="531">
          <cell r="A531" t="str">
            <v>IS_LTD_SELL_EXP_AMORT_EFIN</v>
          </cell>
        </row>
        <row r="532">
          <cell r="A532" t="str">
            <v>CF_LTD_RETIRE_EFIN</v>
          </cell>
        </row>
        <row r="533">
          <cell r="A533" t="str">
            <v>CF_LTD_RETIRE_EFIN</v>
          </cell>
        </row>
        <row r="534">
          <cell r="A534" t="str">
            <v>CF_LTD_RETIRE_EFIN</v>
          </cell>
        </row>
        <row r="535">
          <cell r="A535" t="str">
            <v>CF_LTD_RETIRE_EFIN</v>
          </cell>
        </row>
        <row r="536">
          <cell r="A536" t="str">
            <v>IS_LTD_DISC_AMORT_EFIN</v>
          </cell>
        </row>
        <row r="537">
          <cell r="A537" t="str">
            <v>IS_LTD_DISC_AMORT_EFIN</v>
          </cell>
        </row>
        <row r="538">
          <cell r="A538" t="str">
            <v>IS_LTD_INT_EXP_EFIN</v>
          </cell>
        </row>
        <row r="539">
          <cell r="A539" t="str">
            <v>CF_LTD_ISSUED_EFIN</v>
          </cell>
        </row>
        <row r="540">
          <cell r="A540" t="str">
            <v>CF_LTD_DISC_EFIN</v>
          </cell>
        </row>
        <row r="541">
          <cell r="A541" t="str">
            <v>CF_LTD_DISC_EFIN</v>
          </cell>
        </row>
        <row r="542">
          <cell r="A542" t="str">
            <v>BS_LTD_CURRENT_CHANGE</v>
          </cell>
        </row>
        <row r="543">
          <cell r="A543" t="str">
            <v>IS_LTD_INT_EXP_EFIN</v>
          </cell>
        </row>
        <row r="544">
          <cell r="A544" t="str">
            <v>CF_LTD_INT_EFIN</v>
          </cell>
        </row>
        <row r="545">
          <cell r="A545" t="str">
            <v>CF_LTD_SELL_EXP_EFIN</v>
          </cell>
        </row>
        <row r="546">
          <cell r="A546" t="str">
            <v>IS_LTD_SELL_EXP_AMORT_EFIN</v>
          </cell>
        </row>
        <row r="547">
          <cell r="A547" t="str">
            <v>CF_LTD_RETIRE_EFIN</v>
          </cell>
        </row>
        <row r="548">
          <cell r="A548" t="str">
            <v>CF_LTD_RETIRE_EFIN</v>
          </cell>
        </row>
        <row r="549">
          <cell r="A549" t="str">
            <v>CF_LTD_RETIRE_EFIN</v>
          </cell>
        </row>
        <row r="550">
          <cell r="A550" t="str">
            <v>CF_LTD_RETIRE_EFIN</v>
          </cell>
        </row>
        <row r="551">
          <cell r="A551" t="str">
            <v>IS_LTD_DISC_AMORT_EFIN</v>
          </cell>
        </row>
        <row r="552">
          <cell r="A552" t="str">
            <v>IS_LTD_DISC_AMORT_EFIN</v>
          </cell>
        </row>
        <row r="553">
          <cell r="A553" t="str">
            <v>IS_LTD_INT_EXP_EFIN</v>
          </cell>
        </row>
        <row r="554">
          <cell r="A554" t="str">
            <v>CF_LTD_ISSUED_EFIN</v>
          </cell>
        </row>
        <row r="555">
          <cell r="A555" t="str">
            <v>CF_LTD_DISC_EFIN</v>
          </cell>
        </row>
        <row r="556">
          <cell r="A556" t="str">
            <v>CF_LTD_DISC_EFIN</v>
          </cell>
        </row>
        <row r="557">
          <cell r="A557" t="str">
            <v>BS_LTD_CURRENT_CHANGE</v>
          </cell>
        </row>
        <row r="558">
          <cell r="A558" t="str">
            <v>IS_LTD_INT_EXP_EFIN</v>
          </cell>
        </row>
        <row r="559">
          <cell r="A559" t="str">
            <v>CF_LTD_INT_EFIN</v>
          </cell>
        </row>
        <row r="560">
          <cell r="A560" t="str">
            <v>CF_LTD_SELL_EXP_EFIN</v>
          </cell>
        </row>
        <row r="561">
          <cell r="A561" t="str">
            <v>IS_LTD_SELL_EXP_AMORT_EFIN</v>
          </cell>
        </row>
        <row r="562">
          <cell r="A562" t="str">
            <v>CF_LTD_RETIRE_EFIN</v>
          </cell>
        </row>
        <row r="563">
          <cell r="A563" t="str">
            <v>CF_LTD_RETIRE_EFIN</v>
          </cell>
        </row>
        <row r="564">
          <cell r="A564" t="str">
            <v>CF_LTD_RETIRE_EFIN</v>
          </cell>
        </row>
        <row r="565">
          <cell r="A565" t="str">
            <v>CF_LTD_RETIRE_EFIN</v>
          </cell>
        </row>
        <row r="566">
          <cell r="A566" t="str">
            <v>IS_LTD_DISC_AMORT_EFIN</v>
          </cell>
        </row>
        <row r="567">
          <cell r="A567" t="str">
            <v>IS_LTD_DISC_AMORT_EFIN</v>
          </cell>
        </row>
        <row r="568">
          <cell r="A568" t="str">
            <v>IS_LTD_INT_EXP_EFIN</v>
          </cell>
        </row>
        <row r="569">
          <cell r="A569" t="str">
            <v>CF_LTD_ISSUED_EFIN</v>
          </cell>
        </row>
        <row r="570">
          <cell r="A570" t="str">
            <v>CF_LTD_DISC_EFIN</v>
          </cell>
        </row>
        <row r="571">
          <cell r="A571" t="str">
            <v>CF_LTD_DISC_EFIN</v>
          </cell>
        </row>
        <row r="572">
          <cell r="A572" t="str">
            <v>BS_LTD_CURRENT_CHANGE</v>
          </cell>
        </row>
        <row r="573">
          <cell r="A573" t="str">
            <v>IS_LTD_INT_EXP_EFIN</v>
          </cell>
        </row>
        <row r="574">
          <cell r="A574" t="str">
            <v>CF_LTD_INT_EFIN</v>
          </cell>
        </row>
        <row r="575">
          <cell r="A575" t="str">
            <v>CF_LTD_SELL_EXP_EFIN</v>
          </cell>
        </row>
        <row r="576">
          <cell r="A576" t="str">
            <v>IS_LTD_SELL_EXP_AMORT_EFIN</v>
          </cell>
        </row>
        <row r="577">
          <cell r="A577" t="str">
            <v>CF_LTD_RETIRE_EFIN</v>
          </cell>
        </row>
        <row r="578">
          <cell r="A578" t="str">
            <v>CF_LTD_RETIRE_EFIN</v>
          </cell>
        </row>
        <row r="579">
          <cell r="A579" t="str">
            <v>CF_LTD_RETIRE_EFIN</v>
          </cell>
        </row>
        <row r="580">
          <cell r="A580" t="str">
            <v>CF_LTD_RETIRE_EFIN</v>
          </cell>
        </row>
        <row r="581">
          <cell r="A581" t="str">
            <v>IS_LTD_DISC_AMORT_EFIN</v>
          </cell>
        </row>
        <row r="582">
          <cell r="A582" t="str">
            <v>IS_LTD_DISC_AMORT_EFIN</v>
          </cell>
        </row>
        <row r="583">
          <cell r="A583" t="str">
            <v>IS_LTD_INT_EXP_EFIN</v>
          </cell>
        </row>
        <row r="584">
          <cell r="A584" t="str">
            <v>CF_LTD_ISSUED_EFIN</v>
          </cell>
        </row>
        <row r="585">
          <cell r="A585" t="str">
            <v>CF_LTD_DISC_EFIN</v>
          </cell>
        </row>
        <row r="586">
          <cell r="A586" t="str">
            <v>CF_LTD_DISC_EFIN</v>
          </cell>
        </row>
        <row r="587">
          <cell r="A587" t="str">
            <v>BS_LTD_CURRENT_CHANGE</v>
          </cell>
        </row>
        <row r="588">
          <cell r="A588" t="str">
            <v>IS_LTD_INT_EXP_EFIN</v>
          </cell>
        </row>
        <row r="589">
          <cell r="A589" t="str">
            <v>CF_LTD_INT_EFIN</v>
          </cell>
        </row>
        <row r="590">
          <cell r="A590" t="str">
            <v>CF_LTD_SELL_EXP_EFIN</v>
          </cell>
        </row>
        <row r="591">
          <cell r="A591" t="str">
            <v>IS_LTD_SELL_EXP_AMORT_EFIN</v>
          </cell>
        </row>
        <row r="592">
          <cell r="A592" t="str">
            <v>CF_LTD_RETIRE_EFIN</v>
          </cell>
        </row>
        <row r="593">
          <cell r="A593" t="str">
            <v>CF_LTD_RETIRE_EFIN</v>
          </cell>
        </row>
        <row r="594">
          <cell r="A594" t="str">
            <v>CF_LTD_RETIRE_EFIN</v>
          </cell>
        </row>
        <row r="595">
          <cell r="A595" t="str">
            <v>CF_LTD_RETIRE_EFIN</v>
          </cell>
        </row>
        <row r="596">
          <cell r="A596" t="str">
            <v>IS_LTD_DISC_AMORT_EFIN</v>
          </cell>
        </row>
        <row r="597">
          <cell r="A597" t="str">
            <v>IS_LTD_DISC_AMORT_EFIN</v>
          </cell>
        </row>
        <row r="598">
          <cell r="A598" t="str">
            <v>IS_LTD_INT_EXP_EFIN</v>
          </cell>
        </row>
        <row r="599">
          <cell r="A599" t="str">
            <v>CF_LTD_ISSUED_EFIN</v>
          </cell>
        </row>
        <row r="600">
          <cell r="A600" t="str">
            <v>CF_LTD_DISC_EFIN</v>
          </cell>
        </row>
        <row r="601">
          <cell r="A601" t="str">
            <v>CF_LTD_DISC_EFIN</v>
          </cell>
        </row>
        <row r="602">
          <cell r="A602" t="str">
            <v>BS_LTD_CURRENT_CHANGE</v>
          </cell>
        </row>
        <row r="603">
          <cell r="A603" t="str">
            <v>IS_LTD_INT_EXP_EFIN</v>
          </cell>
        </row>
        <row r="604">
          <cell r="A604" t="str">
            <v>CF_LTD_INT_EFIN</v>
          </cell>
        </row>
        <row r="605">
          <cell r="A605" t="str">
            <v>CF_LTD_SELL_EXP_EFIN</v>
          </cell>
        </row>
        <row r="606">
          <cell r="A606" t="str">
            <v>IS_LTD_SELL_EXP_AMORT_EFIN</v>
          </cell>
        </row>
        <row r="607">
          <cell r="A607" t="str">
            <v>CF_LTD_RETIRE_EFIN</v>
          </cell>
        </row>
        <row r="608">
          <cell r="A608" t="str">
            <v>CF_LTD_RETIRE_EFIN</v>
          </cell>
        </row>
        <row r="609">
          <cell r="A609" t="str">
            <v>CF_LTD_RETIRE_EFIN</v>
          </cell>
        </row>
        <row r="610">
          <cell r="A610" t="str">
            <v>CF_LTD_RETIRE_EFIN</v>
          </cell>
        </row>
        <row r="611">
          <cell r="A611" t="str">
            <v>IS_LTD_DISC_AMORT_EFIN</v>
          </cell>
        </row>
        <row r="612">
          <cell r="A612" t="str">
            <v>IS_LTD_DISC_AMORT_EFIN</v>
          </cell>
        </row>
        <row r="613">
          <cell r="A613" t="str">
            <v>IS_LTD_INT_EXP_EFIN</v>
          </cell>
        </row>
        <row r="614">
          <cell r="A614" t="str">
            <v>CF_LTD_ISSUED_EFIN</v>
          </cell>
        </row>
        <row r="615">
          <cell r="A615" t="str">
            <v>CF_LTD_DISC_EFIN</v>
          </cell>
        </row>
        <row r="616">
          <cell r="A616" t="str">
            <v>CF_LTD_DISC_EFIN</v>
          </cell>
        </row>
        <row r="617">
          <cell r="A617" t="str">
            <v>BS_LTD_CURRENT_CHANGE</v>
          </cell>
        </row>
        <row r="618">
          <cell r="A618" t="str">
            <v>IS_LTD_INT_EXP_EFIN</v>
          </cell>
        </row>
        <row r="619">
          <cell r="A619" t="str">
            <v>CF_LTD_INT_EFIN</v>
          </cell>
        </row>
        <row r="620">
          <cell r="A620" t="str">
            <v>CF_LTD_SELL_EXP_EFIN</v>
          </cell>
        </row>
        <row r="621">
          <cell r="A621" t="str">
            <v>IS_LTD_SELL_EXP_AMORT_EFIN</v>
          </cell>
        </row>
        <row r="622">
          <cell r="A622" t="str">
            <v>CF_LTD_RETIRE_EFIN</v>
          </cell>
        </row>
        <row r="623">
          <cell r="A623" t="str">
            <v>CF_LTD_RETIRE_EFIN</v>
          </cell>
        </row>
        <row r="624">
          <cell r="A624" t="str">
            <v>CF_LTD_RETIRE_EFIN</v>
          </cell>
        </row>
        <row r="625">
          <cell r="A625" t="str">
            <v>CF_LTD_RETIRE_EFIN</v>
          </cell>
        </row>
        <row r="626">
          <cell r="A626" t="str">
            <v>IS_LTD_DISC_AMORT_EFIN</v>
          </cell>
        </row>
        <row r="627">
          <cell r="A627" t="str">
            <v>IS_LTD_DISC_AMORT_EFIN</v>
          </cell>
        </row>
        <row r="628">
          <cell r="A628" t="str">
            <v>IS_LTD_INT_EXP_EFIN</v>
          </cell>
        </row>
        <row r="629">
          <cell r="A629" t="str">
            <v>CF_LTD_ISSUED_EFIN</v>
          </cell>
        </row>
        <row r="630">
          <cell r="A630" t="str">
            <v>CF_LTD_DISC_EFIN</v>
          </cell>
        </row>
        <row r="631">
          <cell r="A631" t="str">
            <v>CF_LTD_DISC_EFIN</v>
          </cell>
        </row>
        <row r="632">
          <cell r="A632" t="str">
            <v>BS_LTD_CURRENT_CHANGE</v>
          </cell>
        </row>
        <row r="633">
          <cell r="A633" t="str">
            <v>IS_LTD_INT_EXP_EFIN</v>
          </cell>
        </row>
        <row r="634">
          <cell r="A634" t="str">
            <v>CF_LTD_INT_EFIN</v>
          </cell>
        </row>
        <row r="635">
          <cell r="A635" t="str">
            <v>CF_LTD_SELL_EXP_EFIN</v>
          </cell>
        </row>
        <row r="636">
          <cell r="A636" t="str">
            <v>IS_LTD_SELL_EXP_AMORT_EFIN</v>
          </cell>
        </row>
        <row r="637">
          <cell r="A637" t="str">
            <v>CF_LTD_RETIRE_EFIN</v>
          </cell>
        </row>
        <row r="638">
          <cell r="A638" t="str">
            <v>CF_LTD_RETIRE_EFIN</v>
          </cell>
        </row>
        <row r="639">
          <cell r="A639" t="str">
            <v>CF_LTD_RETIRE_EFIN</v>
          </cell>
        </row>
        <row r="640">
          <cell r="A640" t="str">
            <v>CF_LTD_RETIRE_EFIN</v>
          </cell>
        </row>
        <row r="641">
          <cell r="A641" t="str">
            <v>IS_LTD_DISC_AMORT_EFIN</v>
          </cell>
        </row>
        <row r="642">
          <cell r="A642" t="str">
            <v>IS_LTD_DISC_AMORT_EFIN</v>
          </cell>
        </row>
        <row r="643">
          <cell r="A643" t="str">
            <v>IS_LTD_INT_EXP_EFIN</v>
          </cell>
        </row>
        <row r="644">
          <cell r="A644" t="str">
            <v>CF_LTD_ISSUED_EFIN</v>
          </cell>
        </row>
        <row r="645">
          <cell r="A645" t="str">
            <v>CF_LTD_DISC_EFIN</v>
          </cell>
        </row>
        <row r="646">
          <cell r="A646" t="str">
            <v>CF_LTD_DISC_EFIN</v>
          </cell>
        </row>
        <row r="647">
          <cell r="A647" t="str">
            <v>BS_LTD_CURRENT_CHANGE</v>
          </cell>
        </row>
        <row r="648">
          <cell r="A648" t="str">
            <v>IS_LTD_INT_EXP_EFIN</v>
          </cell>
        </row>
        <row r="649">
          <cell r="A649" t="str">
            <v>CF_LTD_INT_EFIN</v>
          </cell>
        </row>
        <row r="650">
          <cell r="A650" t="str">
            <v>CF_LTD_SELL_EXP_EFIN</v>
          </cell>
        </row>
        <row r="651">
          <cell r="A651" t="str">
            <v>IS_LTD_SELL_EXP_AMORT_EFIN</v>
          </cell>
        </row>
        <row r="652">
          <cell r="A652" t="str">
            <v>CF_LTD_RETIRE_EFIN</v>
          </cell>
        </row>
        <row r="653">
          <cell r="A653" t="str">
            <v>CF_LTD_RETIRE_EFIN</v>
          </cell>
        </row>
        <row r="654">
          <cell r="A654" t="str">
            <v>CF_LTD_RETIRE_EFIN</v>
          </cell>
        </row>
        <row r="655">
          <cell r="A655" t="str">
            <v>CF_LTD_RETIRE_EFIN</v>
          </cell>
        </row>
        <row r="656">
          <cell r="A656" t="str">
            <v>IS_LTD_DISC_AMORT_EFIN</v>
          </cell>
        </row>
        <row r="657">
          <cell r="A657" t="str">
            <v>IS_LTD_DISC_AMORT_EFIN</v>
          </cell>
        </row>
        <row r="658">
          <cell r="A658" t="str">
            <v>IS_LTD_INT_EXP_EFIN</v>
          </cell>
        </row>
        <row r="659">
          <cell r="A659" t="str">
            <v>CF_LTD_ISSUED_EFIN</v>
          </cell>
        </row>
        <row r="660">
          <cell r="A660" t="str">
            <v>CF_LTD_DISC_EFIN</v>
          </cell>
        </row>
        <row r="661">
          <cell r="A661" t="str">
            <v>CF_LTD_DISC_EFIN</v>
          </cell>
        </row>
        <row r="662">
          <cell r="A662" t="str">
            <v>BS_LTD_CURRENT_CHANGE</v>
          </cell>
        </row>
        <row r="663">
          <cell r="A663" t="str">
            <v>IS_LTD_INT_EXP_EFIN</v>
          </cell>
        </row>
        <row r="664">
          <cell r="A664" t="str">
            <v>CF_LTD_INT_EFIN</v>
          </cell>
        </row>
        <row r="665">
          <cell r="A665" t="str">
            <v>CF_LTD_SELL_EXP_EFIN</v>
          </cell>
        </row>
        <row r="666">
          <cell r="A666" t="str">
            <v>IS_LTD_SELL_EXP_AMORT_EFIN</v>
          </cell>
        </row>
        <row r="667">
          <cell r="A667" t="str">
            <v>CF_LTD_RETIRE_EFIN</v>
          </cell>
        </row>
        <row r="668">
          <cell r="A668" t="str">
            <v>CF_LTD_RETIRE_EFIN</v>
          </cell>
        </row>
        <row r="669">
          <cell r="A669" t="str">
            <v>CF_LTD_RETIRE_EFIN</v>
          </cell>
        </row>
        <row r="670">
          <cell r="A670" t="str">
            <v>CF_LTD_RETIRE_EFIN</v>
          </cell>
        </row>
        <row r="671">
          <cell r="A671" t="str">
            <v>IS_LTD_DISC_AMORT_EFIN</v>
          </cell>
        </row>
        <row r="672">
          <cell r="A672" t="str">
            <v>IS_LTD_DISC_AMORT_EFIN</v>
          </cell>
        </row>
        <row r="673">
          <cell r="A673" t="str">
            <v>IS_LTD_INT_EXP_EFIN</v>
          </cell>
        </row>
        <row r="674">
          <cell r="A674" t="str">
            <v>CF_LTD_ISSUED_EFIN</v>
          </cell>
        </row>
        <row r="675">
          <cell r="A675" t="str">
            <v>CF_LTD_DISC_EFIN</v>
          </cell>
        </row>
        <row r="676">
          <cell r="A676" t="str">
            <v>CF_LTD_DISC_EFIN</v>
          </cell>
        </row>
        <row r="677">
          <cell r="A677" t="str">
            <v>BS_LTD_CURRENT_CHANGE</v>
          </cell>
        </row>
        <row r="678">
          <cell r="A678" t="str">
            <v>IS_LTD_INT_EXP_EFIN</v>
          </cell>
        </row>
        <row r="679">
          <cell r="A679" t="str">
            <v>CF_LTD_INT_EFIN</v>
          </cell>
        </row>
        <row r="680">
          <cell r="A680" t="str">
            <v>CF_LTD_SELL_EXP_EFIN</v>
          </cell>
        </row>
        <row r="681">
          <cell r="A681" t="str">
            <v>IS_LTD_SELL_EXP_AMORT_EFIN</v>
          </cell>
        </row>
        <row r="682">
          <cell r="A682" t="str">
            <v>CF_LTD_RETIRE_EFIN</v>
          </cell>
        </row>
        <row r="683">
          <cell r="A683" t="str">
            <v>CF_LTD_RETIRE_EFIN</v>
          </cell>
        </row>
        <row r="684">
          <cell r="A684" t="str">
            <v>CF_LTD_RETIRE_EFIN</v>
          </cell>
        </row>
        <row r="685">
          <cell r="A685" t="str">
            <v>CF_LTD_RETIRE_EFIN</v>
          </cell>
        </row>
        <row r="686">
          <cell r="A686" t="str">
            <v>IS_LTD_DISC_AMORT_EFIN</v>
          </cell>
        </row>
        <row r="687">
          <cell r="A687" t="str">
            <v>IS_LTD_DISC_AMORT_EFIN</v>
          </cell>
        </row>
        <row r="688">
          <cell r="A688" t="str">
            <v>IS_LTD_INT_EXP_EFIN</v>
          </cell>
        </row>
        <row r="689">
          <cell r="A689" t="str">
            <v>CF_LTD_ISSUED_EFIN</v>
          </cell>
        </row>
        <row r="690">
          <cell r="A690" t="str">
            <v>CF_LTD_DISC_EFIN</v>
          </cell>
        </row>
        <row r="691">
          <cell r="A691" t="str">
            <v>CF_LTD_DISC_EFIN</v>
          </cell>
        </row>
        <row r="692">
          <cell r="A692" t="str">
            <v>IS_PREF_DIVIDENDS_EFIN</v>
          </cell>
        </row>
        <row r="693">
          <cell r="A693" t="str">
            <v>CF_PREF_DIV_EFIN</v>
          </cell>
        </row>
        <row r="694">
          <cell r="A694" t="str">
            <v>CF_PREF_ISSUE_EXP_EFIN</v>
          </cell>
        </row>
        <row r="695">
          <cell r="A695" t="str">
            <v>CF_PREF_RETIRE_EFIN</v>
          </cell>
        </row>
        <row r="696">
          <cell r="A696" t="str">
            <v>CF_PREF_RETIRE_EFIN</v>
          </cell>
        </row>
        <row r="697">
          <cell r="A697" t="str">
            <v>CF_PREF_RETIRE_EFIN</v>
          </cell>
        </row>
        <row r="698">
          <cell r="A698" t="str">
            <v>CF_PREF_RETIRE_EFIN</v>
          </cell>
        </row>
        <row r="699">
          <cell r="A699" t="str">
            <v>IS_PREF_DIVIDENDS_EFIN</v>
          </cell>
        </row>
        <row r="700">
          <cell r="A700" t="str">
            <v>CF_PREF_ISSUED_EFIN</v>
          </cell>
        </row>
        <row r="701">
          <cell r="A701" t="str">
            <v>IS_PREF_DIVIDENDS_EFIN</v>
          </cell>
        </row>
        <row r="702">
          <cell r="A702" t="str">
            <v>CF_PREF_DIV_EFIN</v>
          </cell>
        </row>
        <row r="703">
          <cell r="A703" t="str">
            <v>CF_PREF_ISSUE_EXP_EFIN</v>
          </cell>
        </row>
        <row r="704">
          <cell r="A704" t="str">
            <v>CF_PREF_RETIRE_EFIN</v>
          </cell>
        </row>
        <row r="705">
          <cell r="A705" t="str">
            <v>CF_PREF_RETIRE_EFIN</v>
          </cell>
        </row>
        <row r="706">
          <cell r="A706" t="str">
            <v>CF_PREF_RETIRE_EFIN</v>
          </cell>
        </row>
        <row r="707">
          <cell r="A707" t="str">
            <v>CF_PREF_RETIRE_EFIN</v>
          </cell>
        </row>
        <row r="708">
          <cell r="A708" t="str">
            <v>IS_PREF_DIVIDENDS_EFIN</v>
          </cell>
        </row>
        <row r="709">
          <cell r="A709" t="str">
            <v>CF_PREF_ISSUED_EFIN</v>
          </cell>
        </row>
        <row r="710">
          <cell r="A710" t="str">
            <v>IS_PREF_DIVIDENDS_EFIN</v>
          </cell>
        </row>
        <row r="711">
          <cell r="A711" t="str">
            <v>CF_PREF_DIV_EFIN</v>
          </cell>
        </row>
        <row r="712">
          <cell r="A712" t="str">
            <v>CF_PREF_ISSUE_EXP_EFIN</v>
          </cell>
        </row>
        <row r="713">
          <cell r="A713" t="str">
            <v>CF_PREF_RETIRE_EFIN</v>
          </cell>
        </row>
        <row r="714">
          <cell r="A714" t="str">
            <v>CF_PREF_RETIRE_EFIN</v>
          </cell>
        </row>
        <row r="715">
          <cell r="A715" t="str">
            <v>CF_PREF_RETIRE_EFIN</v>
          </cell>
        </row>
        <row r="716">
          <cell r="A716" t="str">
            <v>CF_PREF_RETIRE_EFIN</v>
          </cell>
        </row>
        <row r="717">
          <cell r="A717" t="str">
            <v>IS_PREF_DIVIDENDS_EFIN</v>
          </cell>
        </row>
        <row r="718">
          <cell r="A718" t="str">
            <v>CF_PREF_ISSUED_EFIN</v>
          </cell>
        </row>
        <row r="719">
          <cell r="A719" t="str">
            <v>IS_PREF_DIVIDENDS_EFIN</v>
          </cell>
        </row>
        <row r="720">
          <cell r="A720" t="str">
            <v>CF_PREF_DIV_EFIN</v>
          </cell>
        </row>
        <row r="721">
          <cell r="A721" t="str">
            <v>CF_PREF_ISSUE_EXP_EFIN</v>
          </cell>
        </row>
        <row r="722">
          <cell r="A722" t="str">
            <v>CF_PREF_RETIRE_EFIN</v>
          </cell>
        </row>
        <row r="723">
          <cell r="A723" t="str">
            <v>CF_PREF_RETIRE_EFIN</v>
          </cell>
        </row>
        <row r="724">
          <cell r="A724" t="str">
            <v>CF_PREF_RETIRE_EFIN</v>
          </cell>
        </row>
        <row r="725">
          <cell r="A725" t="str">
            <v>CF_PREF_RETIRE_EFIN</v>
          </cell>
        </row>
        <row r="726">
          <cell r="A726" t="str">
            <v>IS_PREF_DIVIDENDS_EFIN</v>
          </cell>
        </row>
        <row r="727">
          <cell r="A727" t="str">
            <v>CF_PREF_ISSUED_EFIN</v>
          </cell>
        </row>
        <row r="728">
          <cell r="A728" t="str">
            <v>IS_PREF_DIVIDENDS_EFIN</v>
          </cell>
        </row>
        <row r="729">
          <cell r="A729" t="str">
            <v>CF_PREF_DIV_EFIN</v>
          </cell>
        </row>
        <row r="730">
          <cell r="A730" t="str">
            <v>CF_PREF_ISSUE_EXP_EFIN</v>
          </cell>
        </row>
        <row r="731">
          <cell r="A731" t="str">
            <v>CF_PREF_RETIRE_EFIN</v>
          </cell>
        </row>
        <row r="732">
          <cell r="A732" t="str">
            <v>CF_PREF_RETIRE_EFIN</v>
          </cell>
        </row>
        <row r="733">
          <cell r="A733" t="str">
            <v>CF_PREF_RETIRE_EFIN</v>
          </cell>
        </row>
        <row r="734">
          <cell r="A734" t="str">
            <v>CF_PREF_RETIRE_EFIN</v>
          </cell>
        </row>
        <row r="735">
          <cell r="A735" t="str">
            <v>IS_PREF_DIVIDENDS_EFIN</v>
          </cell>
        </row>
        <row r="736">
          <cell r="A736" t="str">
            <v>CF_PREF_ISSUED_EFIN</v>
          </cell>
        </row>
        <row r="737">
          <cell r="A737" t="str">
            <v>IS_PREF_DIVIDENDS_EFIN</v>
          </cell>
        </row>
        <row r="738">
          <cell r="A738" t="str">
            <v>CF_PREF_DIV_EFIN</v>
          </cell>
        </row>
        <row r="739">
          <cell r="A739" t="str">
            <v>CF_PREF_ISSUE_EXP_EFIN</v>
          </cell>
        </row>
        <row r="740">
          <cell r="A740" t="str">
            <v>CF_PREF_RETIRE_EFIN</v>
          </cell>
        </row>
        <row r="741">
          <cell r="A741" t="str">
            <v>CF_PREF_RETIRE_EFIN</v>
          </cell>
        </row>
        <row r="742">
          <cell r="A742" t="str">
            <v>CF_PREF_RETIRE_EFIN</v>
          </cell>
        </row>
        <row r="743">
          <cell r="A743" t="str">
            <v>CF_PREF_RETIRE_EFIN</v>
          </cell>
        </row>
        <row r="744">
          <cell r="A744" t="str">
            <v>IS_PREF_DIVIDENDS_EFIN</v>
          </cell>
        </row>
        <row r="745">
          <cell r="A745" t="str">
            <v>CF_PREF_ISSUED_EFIN</v>
          </cell>
        </row>
        <row r="746">
          <cell r="A746" t="str">
            <v>IS_OMPREF_DIVIDENDS_EFIN</v>
          </cell>
        </row>
        <row r="747">
          <cell r="A747" t="str">
            <v>CF_OMPREF_DIV_EFIN</v>
          </cell>
        </row>
        <row r="748">
          <cell r="A748" t="str">
            <v>CF_PREF_ISSUE_EXP_EFIN</v>
          </cell>
        </row>
        <row r="749">
          <cell r="A749" t="str">
            <v>CF_OMPREF_RETIRE_EFIN</v>
          </cell>
        </row>
        <row r="750">
          <cell r="A750" t="str">
            <v>CF_OMPREF_RETIRE_EFIN</v>
          </cell>
        </row>
        <row r="751">
          <cell r="A751" t="str">
            <v>CF_OMPREF_RETIRE_EFIN</v>
          </cell>
        </row>
        <row r="752">
          <cell r="A752" t="str">
            <v>CF_OMPREF_RETIRE_EFIN</v>
          </cell>
        </row>
        <row r="753">
          <cell r="A753" t="str">
            <v>IS_OMPREF_DIVIDENDS_EFIN</v>
          </cell>
        </row>
        <row r="754">
          <cell r="A754" t="str">
            <v>CF_OMPREF_ISSUED_EFIN</v>
          </cell>
        </row>
        <row r="755">
          <cell r="A755" t="str">
            <v>IS_PREF_DIVIDENDS_EFIN</v>
          </cell>
        </row>
        <row r="756">
          <cell r="A756" t="str">
            <v>CF_PREF_DIV_EFIN</v>
          </cell>
        </row>
        <row r="757">
          <cell r="A757" t="str">
            <v>CF_PREF_ISSUE_EXP_EFIN</v>
          </cell>
        </row>
        <row r="758">
          <cell r="A758" t="str">
            <v>CF_PREF_RETIRE_EFIN</v>
          </cell>
        </row>
        <row r="759">
          <cell r="A759" t="str">
            <v>CF_PREF_RETIRE_EFIN</v>
          </cell>
        </row>
        <row r="760">
          <cell r="A760" t="str">
            <v>CF_PREF_RETIRE_EFIN</v>
          </cell>
        </row>
        <row r="761">
          <cell r="A761" t="str">
            <v>CF_PREF_RETIRE_EFIN</v>
          </cell>
        </row>
        <row r="762">
          <cell r="A762" t="str">
            <v>IS_PREF_DIVIDENDS_EFIN</v>
          </cell>
        </row>
        <row r="763">
          <cell r="A763" t="str">
            <v>CF_PREF_ISSUED_EFIN</v>
          </cell>
        </row>
        <row r="764">
          <cell r="A764" t="str">
            <v>IS_PREF_DIVIDENDS_EFIN</v>
          </cell>
        </row>
        <row r="765">
          <cell r="A765" t="str">
            <v>CF_PREF_DIV_EFIN</v>
          </cell>
        </row>
        <row r="766">
          <cell r="A766" t="str">
            <v>CF_PREF_ISSUE_EXP_EFIN</v>
          </cell>
        </row>
        <row r="767">
          <cell r="A767" t="str">
            <v>CF_PREF_RETIRE_EFIN</v>
          </cell>
        </row>
        <row r="768">
          <cell r="A768" t="str">
            <v>CF_PREF_RETIRE_EFIN</v>
          </cell>
        </row>
        <row r="769">
          <cell r="A769" t="str">
            <v>CF_PREF_RETIRE_EFIN</v>
          </cell>
        </row>
        <row r="770">
          <cell r="A770" t="str">
            <v>CF_PREF_RETIRE_EFIN</v>
          </cell>
        </row>
        <row r="771">
          <cell r="A771" t="str">
            <v>IS_PREF_DIVIDENDS_EFIN</v>
          </cell>
        </row>
        <row r="772">
          <cell r="A772" t="str">
            <v>CF_PREF_ISSUED_EFIN</v>
          </cell>
        </row>
        <row r="773">
          <cell r="A773" t="str">
            <v>IS_PREF_DIVIDENDS_EFIN</v>
          </cell>
        </row>
        <row r="774">
          <cell r="A774" t="str">
            <v>CF_PREF_DIV_EFIN</v>
          </cell>
        </row>
        <row r="775">
          <cell r="A775" t="str">
            <v>CF_PREF_ISSUE_EXP_EFIN</v>
          </cell>
        </row>
        <row r="776">
          <cell r="A776" t="str">
            <v>CF_PREF_RETIRE_EFIN</v>
          </cell>
        </row>
        <row r="777">
          <cell r="A777" t="str">
            <v>CF_PREF_RETIRE_EFIN</v>
          </cell>
        </row>
        <row r="778">
          <cell r="A778" t="str">
            <v>CF_PREF_RETIRE_EFIN</v>
          </cell>
        </row>
        <row r="779">
          <cell r="A779" t="str">
            <v>CF_PREF_RETIRE_EFIN</v>
          </cell>
        </row>
        <row r="780">
          <cell r="A780" t="str">
            <v>IS_PREF_DIVIDENDS_EFIN</v>
          </cell>
        </row>
        <row r="781">
          <cell r="A781" t="str">
            <v>CF_PREF_ISSUED_EFIN</v>
          </cell>
        </row>
        <row r="782">
          <cell r="A782" t="str">
            <v>IS_PREF_DIVIDENDS_EFIN</v>
          </cell>
        </row>
        <row r="783">
          <cell r="A783" t="str">
            <v>CF_PREF_DIV_EFIN</v>
          </cell>
        </row>
        <row r="784">
          <cell r="A784" t="str">
            <v>CF_PREF_ISSUE_EXP_EFIN</v>
          </cell>
        </row>
        <row r="785">
          <cell r="A785" t="str">
            <v>CF_PREF_RETIRE_EFIN</v>
          </cell>
        </row>
        <row r="786">
          <cell r="A786" t="str">
            <v>CF_PREF_RETIRE_EFIN</v>
          </cell>
        </row>
        <row r="787">
          <cell r="A787" t="str">
            <v>CF_PREF_RETIRE_EFIN</v>
          </cell>
        </row>
        <row r="788">
          <cell r="A788" t="str">
            <v>CF_PREF_RETIRE_EFIN</v>
          </cell>
        </row>
        <row r="789">
          <cell r="A789" t="str">
            <v>IS_PREF_DIVIDENDS_EFIN</v>
          </cell>
        </row>
        <row r="790">
          <cell r="A790" t="str">
            <v>CF_PREF_ISSUED_EFIN</v>
          </cell>
        </row>
        <row r="791">
          <cell r="A791" t="str">
            <v>IS_PREF_DIVIDENDS_EFIN</v>
          </cell>
        </row>
        <row r="792">
          <cell r="A792" t="str">
            <v>CF_PREF_DIV_EFIN</v>
          </cell>
        </row>
        <row r="793">
          <cell r="A793" t="str">
            <v>CF_PREF_ISSUE_EXP_EFIN</v>
          </cell>
        </row>
        <row r="794">
          <cell r="A794" t="str">
            <v>CF_PREF_RETIRE_EFIN</v>
          </cell>
        </row>
        <row r="795">
          <cell r="A795" t="str">
            <v>CF_PREF_RETIRE_EFIN</v>
          </cell>
        </row>
        <row r="796">
          <cell r="A796" t="str">
            <v>CF_PREF_RETIRE_EFIN</v>
          </cell>
        </row>
        <row r="797">
          <cell r="A797" t="str">
            <v>CF_PREF_RETIRE_EFIN</v>
          </cell>
        </row>
        <row r="798">
          <cell r="A798" t="str">
            <v>IS_PREF_DIVIDENDS_EFIN</v>
          </cell>
        </row>
        <row r="799">
          <cell r="A799" t="str">
            <v>CF_PREF_ISSUED_EFIN</v>
          </cell>
        </row>
        <row r="800">
          <cell r="A800" t="str">
            <v>IS_PREF_DIVIDENDS_EFIN</v>
          </cell>
        </row>
        <row r="801">
          <cell r="A801" t="str">
            <v>CF_PREF_DIV_EFIN</v>
          </cell>
        </row>
        <row r="802">
          <cell r="A802" t="str">
            <v>CF_PREF_ISSUE_EXP_EFIN</v>
          </cell>
        </row>
        <row r="803">
          <cell r="A803" t="str">
            <v>CF_PREF_RETIRE_EFIN</v>
          </cell>
        </row>
        <row r="804">
          <cell r="A804" t="str">
            <v>CF_PREF_RETIRE_EFIN</v>
          </cell>
        </row>
        <row r="805">
          <cell r="A805" t="str">
            <v>CF_PREF_RETIRE_EFIN</v>
          </cell>
        </row>
        <row r="806">
          <cell r="A806" t="str">
            <v>CF_PREF_RETIRE_EFIN</v>
          </cell>
        </row>
        <row r="807">
          <cell r="A807" t="str">
            <v>IS_PREF_DIVIDENDS_EFIN</v>
          </cell>
        </row>
        <row r="808">
          <cell r="A808" t="str">
            <v>CF_PREF_ISSUED_EFIN</v>
          </cell>
        </row>
        <row r="809">
          <cell r="A809" t="str">
            <v>IS_MIPS_DIVIDENDS_EFIN</v>
          </cell>
        </row>
        <row r="810">
          <cell r="A810" t="str">
            <v>CF_MIPS_DIV_EFIN</v>
          </cell>
        </row>
        <row r="811">
          <cell r="A811" t="str">
            <v>CF_PREF_ISSUE_EXP_EFIN</v>
          </cell>
        </row>
        <row r="812">
          <cell r="A812" t="str">
            <v>CF_MIPS_RETIRE_EFIN</v>
          </cell>
        </row>
        <row r="813">
          <cell r="A813" t="str">
            <v>CF_MIPS_RETIRE_EFIN</v>
          </cell>
        </row>
        <row r="814">
          <cell r="A814" t="str">
            <v>CF_MIPS_RETIRE_EFIN</v>
          </cell>
        </row>
        <row r="815">
          <cell r="A815" t="str">
            <v>CF_MIPS_RETIRE_EFIN</v>
          </cell>
        </row>
        <row r="816">
          <cell r="A816" t="str">
            <v>IS_MIPS_DIVIDENDS_EFIN</v>
          </cell>
        </row>
        <row r="817">
          <cell r="A817" t="str">
            <v>CF_MIPS_ISSUED_EFIN</v>
          </cell>
        </row>
        <row r="818">
          <cell r="A818" t="str">
            <v>IS_MIPS_DIVIDENDS_EFIN</v>
          </cell>
        </row>
        <row r="819">
          <cell r="A819" t="str">
            <v>CF_MIPS_DIV_EFIN</v>
          </cell>
        </row>
        <row r="820">
          <cell r="A820" t="str">
            <v>CF_PREF_ISSUE_EXP_EFIN</v>
          </cell>
        </row>
        <row r="821">
          <cell r="A821" t="str">
            <v>CF_MIPS_RETIRE_EFIN</v>
          </cell>
        </row>
        <row r="822">
          <cell r="A822" t="str">
            <v>CF_MIPS_RETIRE_EFIN</v>
          </cell>
        </row>
        <row r="823">
          <cell r="A823" t="str">
            <v>CF_MIPS_RETIRE_EFIN</v>
          </cell>
        </row>
        <row r="824">
          <cell r="A824" t="str">
            <v>CF_MIPS_RETIRE_EFIN</v>
          </cell>
        </row>
        <row r="825">
          <cell r="A825" t="str">
            <v>IS_MIPS_DIVIDENDS_EFIN</v>
          </cell>
        </row>
        <row r="826">
          <cell r="A826" t="str">
            <v>CF_MIPS_ISSUED_EFIN</v>
          </cell>
        </row>
        <row r="827">
          <cell r="A827" t="str">
            <v>BS_LTD_CURRENT_CHANGE</v>
          </cell>
        </row>
        <row r="828">
          <cell r="A828" t="str">
            <v>IS_LTD_INT_EXP_EFIN</v>
          </cell>
        </row>
        <row r="829">
          <cell r="A829" t="str">
            <v>CF_LTD_INT_EFIN</v>
          </cell>
        </row>
        <row r="830">
          <cell r="A830" t="str">
            <v>CF_LTD_SELL_EXP_EFIN</v>
          </cell>
        </row>
        <row r="831">
          <cell r="A831" t="str">
            <v>IS_LTD_SELL_EXP_AMORT_EFIN</v>
          </cell>
        </row>
        <row r="832">
          <cell r="A832" t="str">
            <v>CF_LTD_RETIRE_EFIN</v>
          </cell>
        </row>
        <row r="833">
          <cell r="A833" t="str">
            <v>CF_LTD_RETIRE_EFIN</v>
          </cell>
        </row>
        <row r="834">
          <cell r="A834" t="str">
            <v>CF_LTD_RETIRE_EFIN</v>
          </cell>
        </row>
        <row r="835">
          <cell r="A835" t="str">
            <v>CF_LTD_RETIRE_EFIN</v>
          </cell>
        </row>
        <row r="836">
          <cell r="A836" t="str">
            <v>IS_LTD_DISC_AMORT_EFIN</v>
          </cell>
        </row>
        <row r="837">
          <cell r="A837" t="str">
            <v>IS_LTD_DISC_AMORT_EFIN</v>
          </cell>
        </row>
        <row r="838">
          <cell r="A838" t="str">
            <v>IS_LTD_INT_EXP_EFIN</v>
          </cell>
        </row>
        <row r="839">
          <cell r="A839" t="str">
            <v>CF_LTD_ISSUED_EFIN</v>
          </cell>
        </row>
        <row r="840">
          <cell r="A840" t="str">
            <v>CF_LTD_DISC_EFIN</v>
          </cell>
        </row>
        <row r="841">
          <cell r="A841" t="str">
            <v>CF_LTD_DISC_EFIN</v>
          </cell>
        </row>
        <row r="842">
          <cell r="A842" t="str">
            <v>BS_LTD_CURRENT_CHANGE</v>
          </cell>
        </row>
        <row r="843">
          <cell r="A843" t="str">
            <v>IS_LTD_INT_EXP_EFIN</v>
          </cell>
        </row>
        <row r="844">
          <cell r="A844" t="str">
            <v>CF_LTD_INT_EFIN</v>
          </cell>
        </row>
        <row r="845">
          <cell r="A845" t="str">
            <v>CF_LTD_SELL_EXP_EFIN</v>
          </cell>
        </row>
        <row r="846">
          <cell r="A846" t="str">
            <v>IS_LTD_SELL_EXP_AMORT_EFIN</v>
          </cell>
        </row>
        <row r="847">
          <cell r="A847" t="str">
            <v>CF_LTD_RETIRE_EFIN</v>
          </cell>
        </row>
        <row r="848">
          <cell r="A848" t="str">
            <v>CF_LTD_RETIRE_EFIN</v>
          </cell>
        </row>
        <row r="849">
          <cell r="A849" t="str">
            <v>CF_LTD_RETIRE_EFIN</v>
          </cell>
        </row>
        <row r="850">
          <cell r="A850" t="str">
            <v>CF_LTD_RETIRE_EFIN</v>
          </cell>
        </row>
        <row r="851">
          <cell r="A851" t="str">
            <v>IS_LTD_DISC_AMORT_EFIN</v>
          </cell>
        </row>
        <row r="852">
          <cell r="A852" t="str">
            <v>IS_LTD_DISC_AMORT_EFIN</v>
          </cell>
        </row>
        <row r="853">
          <cell r="A853" t="str">
            <v>IS_LTD_INT_EXP_EFIN</v>
          </cell>
        </row>
        <row r="854">
          <cell r="A854" t="str">
            <v>CF_LTD_ISSUED_EFIN</v>
          </cell>
        </row>
        <row r="855">
          <cell r="A855" t="str">
            <v>CF_LTD_DISC_EFIN</v>
          </cell>
        </row>
        <row r="856">
          <cell r="A856" t="str">
            <v>CF_LTD_DISC_EFIN</v>
          </cell>
        </row>
        <row r="857">
          <cell r="A857" t="str">
            <v>IS_MIPS_DIVIDENDS_EFIN</v>
          </cell>
        </row>
        <row r="858">
          <cell r="A858" t="str">
            <v>CF_MIPS_DIV_EFIN</v>
          </cell>
        </row>
        <row r="859">
          <cell r="A859" t="str">
            <v>CF_PREF_ISSUE_EXP_EFIN</v>
          </cell>
        </row>
        <row r="860">
          <cell r="A860" t="str">
            <v>CF_MIPS_RETIRE_EFIN</v>
          </cell>
        </row>
        <row r="861">
          <cell r="A861" t="str">
            <v>CF_MIPS_RETIRE_EFIN</v>
          </cell>
        </row>
        <row r="862">
          <cell r="A862" t="str">
            <v>CF_MIPS_RETIRE_EFIN</v>
          </cell>
        </row>
        <row r="863">
          <cell r="A863" t="str">
            <v>CF_MIPS_RETIRE_EFIN</v>
          </cell>
        </row>
        <row r="864">
          <cell r="A864" t="str">
            <v>IS_MIPS_DIVIDENDS_EFIN</v>
          </cell>
        </row>
        <row r="865">
          <cell r="A865" t="str">
            <v>CF_MIPS_ISSUED_EFIN</v>
          </cell>
        </row>
        <row r="866">
          <cell r="A866" t="str">
            <v>IS_MIPS_DIVIDENDS_EFIN</v>
          </cell>
        </row>
        <row r="867">
          <cell r="A867" t="str">
            <v>CF_MIPS_DIV_EFIN</v>
          </cell>
        </row>
        <row r="868">
          <cell r="A868" t="str">
            <v>CF_PREF_ISSUE_EXP_EFIN</v>
          </cell>
        </row>
        <row r="869">
          <cell r="A869" t="str">
            <v>CF_MIPS_RETIRE_EFIN</v>
          </cell>
        </row>
        <row r="870">
          <cell r="A870" t="str">
            <v>CF_MIPS_RETIRE_EFIN</v>
          </cell>
        </row>
        <row r="871">
          <cell r="A871" t="str">
            <v>CF_MIPS_RETIRE_EFIN</v>
          </cell>
        </row>
        <row r="872">
          <cell r="A872" t="str">
            <v>CF_MIPS_RETIRE_EFIN</v>
          </cell>
        </row>
        <row r="873">
          <cell r="A873" t="str">
            <v>IS_MIPS_DIVIDENDS_EFIN</v>
          </cell>
        </row>
        <row r="874">
          <cell r="A874" t="str">
            <v>CF_MIPS_ISSUED_EFIN</v>
          </cell>
        </row>
        <row r="875">
          <cell r="A875" t="str">
            <v>BS_LTD_CURRENT_CHANGE</v>
          </cell>
        </row>
        <row r="876">
          <cell r="A876" t="str">
            <v>IS_LTD_INT_EXP_EFIN</v>
          </cell>
        </row>
        <row r="877">
          <cell r="A877" t="str">
            <v>CF_LTD_INT_EFIN</v>
          </cell>
        </row>
        <row r="878">
          <cell r="A878" t="str">
            <v>CF_LTD_SELL_EXP_EFIN</v>
          </cell>
        </row>
        <row r="879">
          <cell r="A879" t="str">
            <v>IS_LTD_SELL_EXP_AMORT_EFIN</v>
          </cell>
        </row>
        <row r="880">
          <cell r="A880" t="str">
            <v>CF_LTD_RETIRE_EFIN</v>
          </cell>
        </row>
        <row r="881">
          <cell r="A881" t="str">
            <v>CF_LTD_RETIRE_EFIN</v>
          </cell>
        </row>
        <row r="882">
          <cell r="A882" t="str">
            <v>CF_LTD_RETIRE_EFIN</v>
          </cell>
        </row>
        <row r="883">
          <cell r="A883" t="str">
            <v>CF_LTD_RETIRE_EFIN</v>
          </cell>
        </row>
        <row r="884">
          <cell r="A884" t="str">
            <v>IS_LTD_DISC_AMORT_EFIN</v>
          </cell>
        </row>
        <row r="885">
          <cell r="A885" t="str">
            <v>IS_LTD_DISC_AMORT_EFIN</v>
          </cell>
        </row>
        <row r="886">
          <cell r="A886" t="str">
            <v>IS_LTD_INT_EXP_EFIN</v>
          </cell>
        </row>
        <row r="887">
          <cell r="A887" t="str">
            <v>CF_LTD_ISSUED_EFIN</v>
          </cell>
        </row>
        <row r="888">
          <cell r="A888" t="str">
            <v>CF_LTD_DISC_EFIN</v>
          </cell>
        </row>
        <row r="889">
          <cell r="A889" t="str">
            <v>CF_LTD_DISC_EFIN</v>
          </cell>
        </row>
        <row r="890">
          <cell r="A890" t="str">
            <v>BS_LTD_CURRENT_CHANGE</v>
          </cell>
        </row>
        <row r="891">
          <cell r="A891" t="str">
            <v>IS_LTD_INT_EXP_EFIN</v>
          </cell>
        </row>
        <row r="892">
          <cell r="A892" t="str">
            <v>CF_LTD_INT_EFIN</v>
          </cell>
        </row>
        <row r="893">
          <cell r="A893" t="str">
            <v>CF_LTD_SELL_EXP_EFIN</v>
          </cell>
        </row>
        <row r="894">
          <cell r="A894" t="str">
            <v>IS_LTD_SELL_EXP_AMORT_EFIN</v>
          </cell>
        </row>
        <row r="895">
          <cell r="A895" t="str">
            <v>CF_LTD_RETIRE_EFIN</v>
          </cell>
        </row>
        <row r="896">
          <cell r="A896" t="str">
            <v>CF_LTD_RETIRE_EFIN</v>
          </cell>
        </row>
        <row r="897">
          <cell r="A897" t="str">
            <v>CF_LTD_RETIRE_EFIN</v>
          </cell>
        </row>
        <row r="898">
          <cell r="A898" t="str">
            <v>CF_LTD_RETIRE_EFIN</v>
          </cell>
        </row>
        <row r="899">
          <cell r="A899" t="str">
            <v>IS_LTD_DISC_AMORT_EFIN</v>
          </cell>
        </row>
        <row r="900">
          <cell r="A900" t="str">
            <v>IS_LTD_DISC_AMORT_EFIN</v>
          </cell>
        </row>
        <row r="901">
          <cell r="A901" t="str">
            <v>IS_LTD_INT_EXP_EFIN</v>
          </cell>
        </row>
        <row r="902">
          <cell r="A902" t="str">
            <v>CF_LTD_ISSUED_EFIN</v>
          </cell>
        </row>
        <row r="903">
          <cell r="A903" t="str">
            <v>CF_LTD_DISC_EFIN</v>
          </cell>
        </row>
        <row r="904">
          <cell r="A904" t="str">
            <v>CF_LTD_DISC_EFIN</v>
          </cell>
        </row>
        <row r="905">
          <cell r="A905" t="str">
            <v>BS_LTD_CURRENT_CHANGE</v>
          </cell>
        </row>
        <row r="906">
          <cell r="A906" t="str">
            <v>IS_LTD_INT_EXP_EFIN</v>
          </cell>
        </row>
        <row r="907">
          <cell r="A907" t="str">
            <v>CF_LTD_INT_EFIN</v>
          </cell>
        </row>
        <row r="908">
          <cell r="A908" t="str">
            <v>CF_LTD_SELL_EXP_EFIN</v>
          </cell>
        </row>
        <row r="909">
          <cell r="A909" t="str">
            <v>IS_LTD_SELL_EXP_AMORT_EFIN</v>
          </cell>
        </row>
        <row r="910">
          <cell r="A910" t="str">
            <v>CF_LTD_RETIRE_EFIN</v>
          </cell>
        </row>
        <row r="911">
          <cell r="A911" t="str">
            <v>CF_LTD_RETIRE_EFIN</v>
          </cell>
        </row>
        <row r="912">
          <cell r="A912" t="str">
            <v>CF_LTD_RETIRE_EFIN</v>
          </cell>
        </row>
        <row r="913">
          <cell r="A913" t="str">
            <v>CF_LTD_RETIRE_EFIN</v>
          </cell>
        </row>
        <row r="914">
          <cell r="A914" t="str">
            <v>IS_LTD_DISC_AMORT_EFIN</v>
          </cell>
        </row>
        <row r="915">
          <cell r="A915" t="str">
            <v>IS_LTD_DISC_AMORT_EFIN</v>
          </cell>
        </row>
        <row r="916">
          <cell r="A916" t="str">
            <v>IS_LTD_INT_EXP_EFIN</v>
          </cell>
        </row>
        <row r="917">
          <cell r="A917" t="str">
            <v>CF_LTD_ISSUED_EFIN</v>
          </cell>
        </row>
        <row r="918">
          <cell r="A918" t="str">
            <v>CF_LTD_DISC_EFIN</v>
          </cell>
        </row>
        <row r="919">
          <cell r="A919" t="str">
            <v>CF_LTD_DISC_EFIN</v>
          </cell>
        </row>
        <row r="920">
          <cell r="A920" t="str">
            <v>BS_LTD_CURRENT_CHANGE</v>
          </cell>
        </row>
        <row r="921">
          <cell r="A921" t="str">
            <v>IS_LTD_INT_EXP_EFIN</v>
          </cell>
        </row>
        <row r="922">
          <cell r="A922" t="str">
            <v>CF_LTD_INT_EFIN</v>
          </cell>
        </row>
        <row r="923">
          <cell r="A923" t="str">
            <v>CF_LTD_SELL_EXP_EFIN</v>
          </cell>
        </row>
        <row r="924">
          <cell r="A924" t="str">
            <v>IS_LTD_SELL_EXP_AMORT_EFIN</v>
          </cell>
        </row>
        <row r="925">
          <cell r="A925" t="str">
            <v>CF_LTD_RETIRE_EFIN</v>
          </cell>
        </row>
        <row r="926">
          <cell r="A926" t="str">
            <v>CF_LTD_RETIRE_EFIN</v>
          </cell>
        </row>
        <row r="927">
          <cell r="A927" t="str">
            <v>CF_LTD_RETIRE_EFIN</v>
          </cell>
        </row>
        <row r="928">
          <cell r="A928" t="str">
            <v>CF_LTD_RETIRE_EFIN</v>
          </cell>
        </row>
        <row r="929">
          <cell r="A929" t="str">
            <v>IS_LTD_DISC_AMORT_EFIN</v>
          </cell>
        </row>
        <row r="930">
          <cell r="A930" t="str">
            <v>IS_LTD_DISC_AMORT_EFIN</v>
          </cell>
        </row>
        <row r="931">
          <cell r="A931" t="str">
            <v>IS_LTD_INT_EXP_EFIN</v>
          </cell>
        </row>
        <row r="932">
          <cell r="A932" t="str">
            <v>CF_LTD_ISSUED_EFIN</v>
          </cell>
        </row>
        <row r="933">
          <cell r="A933" t="str">
            <v>CF_LTD_DISC_EFIN</v>
          </cell>
        </row>
        <row r="934">
          <cell r="A934" t="str">
            <v>CF_LTD_DISC_EFIN</v>
          </cell>
        </row>
        <row r="935">
          <cell r="A935" t="str">
            <v>IS_MIPS_DIVIDENDS_EFIN</v>
          </cell>
        </row>
        <row r="936">
          <cell r="A936" t="str">
            <v>CF_MIPS_DIV_EFIN</v>
          </cell>
        </row>
        <row r="937">
          <cell r="A937" t="str">
            <v>CF_PREF_ISSUE_EXP_EFIN</v>
          </cell>
        </row>
        <row r="938">
          <cell r="A938" t="str">
            <v>CF_MIPS_RETIRE_EFIN</v>
          </cell>
        </row>
        <row r="939">
          <cell r="A939" t="str">
            <v>CF_MIPS_RETIRE_EFIN</v>
          </cell>
        </row>
        <row r="940">
          <cell r="A940" t="str">
            <v>CF_MIPS_RETIRE_EFIN</v>
          </cell>
        </row>
        <row r="941">
          <cell r="A941" t="str">
            <v>CF_MIPS_RETIRE_EFIN</v>
          </cell>
        </row>
        <row r="942">
          <cell r="A942" t="str">
            <v>IS_MIPS_DIVIDENDS_EFIN</v>
          </cell>
        </row>
        <row r="943">
          <cell r="A943" t="str">
            <v>CF_MIPS_ISSUED_EFIN</v>
          </cell>
        </row>
        <row r="944">
          <cell r="A944" t="str">
            <v>IS_MIPS_DIVIDENDS_EFIN</v>
          </cell>
        </row>
        <row r="945">
          <cell r="A945" t="str">
            <v>CF_MIPS_DIV_EFIN</v>
          </cell>
        </row>
        <row r="946">
          <cell r="A946" t="str">
            <v>CF_PREF_ISSUE_EXP_EFIN</v>
          </cell>
        </row>
        <row r="947">
          <cell r="A947" t="str">
            <v>CF_MIPS_RETIRE_EFIN</v>
          </cell>
        </row>
        <row r="948">
          <cell r="A948" t="str">
            <v>CF_MIPS_RETIRE_EFIN</v>
          </cell>
        </row>
        <row r="949">
          <cell r="A949" t="str">
            <v>CF_MIPS_RETIRE_EFIN</v>
          </cell>
        </row>
        <row r="950">
          <cell r="A950" t="str">
            <v>CF_MIPS_RETIRE_EFIN</v>
          </cell>
        </row>
        <row r="951">
          <cell r="A951" t="str">
            <v>IS_MIPS_DIVIDENDS_EFIN</v>
          </cell>
        </row>
        <row r="952">
          <cell r="A952" t="str">
            <v>CF_MIPS_ISSUED_EFIN</v>
          </cell>
        </row>
        <row r="953">
          <cell r="A953" t="str">
            <v>BS_LTD_CURRENT_CHANGE</v>
          </cell>
        </row>
        <row r="954">
          <cell r="A954" t="str">
            <v>IS_LTD_INT_EXP_EFIN</v>
          </cell>
        </row>
        <row r="955">
          <cell r="A955" t="str">
            <v>CF_LTD_INT_EFIN</v>
          </cell>
        </row>
        <row r="956">
          <cell r="A956" t="str">
            <v>CF_LTD_SELL_EXP_EFIN</v>
          </cell>
        </row>
        <row r="957">
          <cell r="A957" t="str">
            <v>IS_LTD_SELL_EXP_AMORT_EFIN</v>
          </cell>
        </row>
        <row r="958">
          <cell r="A958" t="str">
            <v>CF_LTD_RETIRE_EFIN</v>
          </cell>
        </row>
        <row r="959">
          <cell r="A959" t="str">
            <v>CF_LTD_RETIRE_EFIN</v>
          </cell>
        </row>
        <row r="960">
          <cell r="A960" t="str">
            <v>CF_LTD_RETIRE_EFIN</v>
          </cell>
        </row>
        <row r="961">
          <cell r="A961" t="str">
            <v>CF_LTD_RETIRE_EFIN</v>
          </cell>
        </row>
        <row r="962">
          <cell r="A962" t="str">
            <v>IS_LTD_DISC_AMORT_EFIN</v>
          </cell>
        </row>
        <row r="963">
          <cell r="A963" t="str">
            <v>IS_LTD_DISC_AMORT_EFIN</v>
          </cell>
        </row>
        <row r="964">
          <cell r="A964" t="str">
            <v>IS_LTD_INT_EXP_EFIN</v>
          </cell>
        </row>
        <row r="965">
          <cell r="A965" t="str">
            <v>CF_LTD_ISSUED_EFIN</v>
          </cell>
        </row>
        <row r="966">
          <cell r="A966" t="str">
            <v>CF_LTD_DISC_EFIN</v>
          </cell>
        </row>
        <row r="967">
          <cell r="A967" t="str">
            <v>CF_LTD_DISC_EFIN</v>
          </cell>
        </row>
        <row r="968">
          <cell r="A968" t="str">
            <v>IS_MIPS_DIVIDENDS_EFIN</v>
          </cell>
        </row>
        <row r="969">
          <cell r="A969" t="str">
            <v>CF_MIPS_DIV_EFIN</v>
          </cell>
        </row>
        <row r="970">
          <cell r="A970" t="str">
            <v>CF_PREF_ISSUE_EXP_EFIN</v>
          </cell>
        </row>
        <row r="971">
          <cell r="A971" t="str">
            <v>CF_MIPS_RETIRE_EFIN</v>
          </cell>
        </row>
        <row r="972">
          <cell r="A972" t="str">
            <v>CF_MIPS_RETIRE_EFIN</v>
          </cell>
        </row>
        <row r="973">
          <cell r="A973" t="str">
            <v>CF_MIPS_RETIRE_EFIN</v>
          </cell>
        </row>
        <row r="974">
          <cell r="A974" t="str">
            <v>CF_MIPS_RETIRE_EFIN</v>
          </cell>
        </row>
        <row r="975">
          <cell r="A975" t="str">
            <v>IS_MIPS_DIVIDENDS_EFIN</v>
          </cell>
        </row>
        <row r="976">
          <cell r="A976" t="str">
            <v>CF_MIPS_ISSUED_EFIN</v>
          </cell>
        </row>
        <row r="977">
          <cell r="A977" t="str">
            <v>IS_MIPS_DIVIDENDS_EFIN</v>
          </cell>
        </row>
        <row r="978">
          <cell r="A978" t="str">
            <v>CF_MIPS_DIV_EFIN</v>
          </cell>
        </row>
        <row r="979">
          <cell r="A979" t="str">
            <v>CF_PREF_ISSUE_EXP_EFIN</v>
          </cell>
        </row>
        <row r="980">
          <cell r="A980" t="str">
            <v>CF_MIPS_RETIRE_EFIN</v>
          </cell>
        </row>
        <row r="981">
          <cell r="A981" t="str">
            <v>CF_MIPS_RETIRE_EFIN</v>
          </cell>
        </row>
        <row r="982">
          <cell r="A982" t="str">
            <v>CF_MIPS_RETIRE_EFIN</v>
          </cell>
        </row>
        <row r="983">
          <cell r="A983" t="str">
            <v>CF_MIPS_RETIRE_EFIN</v>
          </cell>
        </row>
        <row r="984">
          <cell r="A984" t="str">
            <v>IS_MIPS_DIVIDENDS_EFIN</v>
          </cell>
        </row>
        <row r="985">
          <cell r="A985" t="str">
            <v>CF_MIPS_ISSUED_EFIN</v>
          </cell>
        </row>
        <row r="986">
          <cell r="A986" t="str">
            <v>BS_LTD_CURRENT_CHANGE</v>
          </cell>
        </row>
        <row r="987">
          <cell r="A987" t="str">
            <v>IS_LTD_INT_EXP_EFIN</v>
          </cell>
        </row>
        <row r="988">
          <cell r="A988" t="str">
            <v>CF_LTD_INT_EFIN</v>
          </cell>
        </row>
        <row r="989">
          <cell r="A989" t="str">
            <v>CF_LTD_SELL_EXP_EFIN</v>
          </cell>
        </row>
        <row r="990">
          <cell r="A990" t="str">
            <v>IS_LTD_SELL_EXP_AMORT_EFIN</v>
          </cell>
        </row>
        <row r="991">
          <cell r="A991" t="str">
            <v>CF_LTD_RETIRE_EFIN</v>
          </cell>
        </row>
        <row r="992">
          <cell r="A992" t="str">
            <v>CF_LTD_RETIRE_EFIN</v>
          </cell>
        </row>
        <row r="993">
          <cell r="A993" t="str">
            <v>CF_LTD_RETIRE_EFIN</v>
          </cell>
        </row>
        <row r="994">
          <cell r="A994" t="str">
            <v>CF_LTD_RETIRE_EFIN</v>
          </cell>
        </row>
        <row r="995">
          <cell r="A995" t="str">
            <v>IS_LTD_DISC_AMORT_EFIN</v>
          </cell>
        </row>
        <row r="996">
          <cell r="A996" t="str">
            <v>IS_LTD_DISC_AMORT_EFIN</v>
          </cell>
        </row>
        <row r="997">
          <cell r="A997" t="str">
            <v>IS_LTD_INT_EXP_EFIN</v>
          </cell>
        </row>
        <row r="998">
          <cell r="A998" t="str">
            <v>CF_LTD_ISSUED_EFIN</v>
          </cell>
        </row>
        <row r="999">
          <cell r="A999" t="str">
            <v>CF_LTD_DISC_EFIN</v>
          </cell>
        </row>
        <row r="1000">
          <cell r="A1000" t="str">
            <v>CF_LTD_DISC_EFIN</v>
          </cell>
        </row>
        <row r="1001">
          <cell r="A1001" t="str">
            <v>BS_LTD_CURRENT_CHANGE</v>
          </cell>
        </row>
        <row r="1002">
          <cell r="A1002" t="str">
            <v>IS_LTD_INT_EXP_EFIN</v>
          </cell>
        </row>
        <row r="1003">
          <cell r="A1003" t="str">
            <v>CF_LTD_INT_EFIN</v>
          </cell>
        </row>
        <row r="1004">
          <cell r="A1004" t="str">
            <v>CF_LTD_SELL_EXP_EFIN</v>
          </cell>
        </row>
        <row r="1005">
          <cell r="A1005" t="str">
            <v>IS_LTD_SELL_EXP_AMORT_EFIN</v>
          </cell>
        </row>
        <row r="1006">
          <cell r="A1006" t="str">
            <v>CF_LTD_RETIRE_EFIN</v>
          </cell>
        </row>
        <row r="1007">
          <cell r="A1007" t="str">
            <v>CF_LTD_RETIRE_EFIN</v>
          </cell>
        </row>
        <row r="1008">
          <cell r="A1008" t="str">
            <v>CF_LTD_RETIRE_EFIN</v>
          </cell>
        </row>
        <row r="1009">
          <cell r="A1009" t="str">
            <v>CF_LTD_RETIRE_EFIN</v>
          </cell>
        </row>
        <row r="1010">
          <cell r="A1010" t="str">
            <v>IS_LTD_DISC_AMORT_EFIN</v>
          </cell>
        </row>
        <row r="1011">
          <cell r="A1011" t="str">
            <v>IS_LTD_DISC_AMORT_EFIN</v>
          </cell>
        </row>
        <row r="1012">
          <cell r="A1012" t="str">
            <v>IS_LTD_INT_EXP_EFIN</v>
          </cell>
        </row>
        <row r="1013">
          <cell r="A1013" t="str">
            <v>CF_LTD_ISSUED_EFIN</v>
          </cell>
        </row>
        <row r="1014">
          <cell r="A1014" t="str">
            <v>CF_LTD_DISC_EFIN</v>
          </cell>
        </row>
        <row r="1015">
          <cell r="A1015" t="str">
            <v>CF_LTD_DISC_EFIN</v>
          </cell>
        </row>
        <row r="1016">
          <cell r="A1016" t="str">
            <v>BS_LTD_CURRENT_CHANGE</v>
          </cell>
        </row>
        <row r="1017">
          <cell r="A1017" t="str">
            <v>IS_LTD_INT_EXP_EFIN</v>
          </cell>
        </row>
        <row r="1018">
          <cell r="A1018" t="str">
            <v>CF_LTD_INT_EFIN</v>
          </cell>
        </row>
        <row r="1019">
          <cell r="A1019" t="str">
            <v>CF_LTD_SELL_EXP_EFIN</v>
          </cell>
        </row>
        <row r="1020">
          <cell r="A1020" t="str">
            <v>IS_LTD_SELL_EXP_AMORT_EFIN</v>
          </cell>
        </row>
        <row r="1021">
          <cell r="A1021" t="str">
            <v>CF_LTD_RETIRE_EFIN</v>
          </cell>
        </row>
        <row r="1022">
          <cell r="A1022" t="str">
            <v>CF_LTD_RETIRE_EFIN</v>
          </cell>
        </row>
        <row r="1023">
          <cell r="A1023" t="str">
            <v>CF_LTD_RETIRE_EFIN</v>
          </cell>
        </row>
        <row r="1024">
          <cell r="A1024" t="str">
            <v>CF_LTD_RETIRE_EFIN</v>
          </cell>
        </row>
        <row r="1025">
          <cell r="A1025" t="str">
            <v>IS_LTD_DISC_AMORT_EFIN</v>
          </cell>
        </row>
        <row r="1026">
          <cell r="A1026" t="str">
            <v>IS_LTD_DISC_AMORT_EFIN</v>
          </cell>
        </row>
        <row r="1027">
          <cell r="A1027" t="str">
            <v>IS_LTD_INT_EXP_EFIN</v>
          </cell>
        </row>
        <row r="1028">
          <cell r="A1028" t="str">
            <v>CF_LTD_ISSUED_EFIN</v>
          </cell>
        </row>
        <row r="1029">
          <cell r="A1029" t="str">
            <v>CF_LTD_DISC_EFIN</v>
          </cell>
        </row>
        <row r="1030">
          <cell r="A1030" t="str">
            <v>CF_LTD_DISC_EFIN</v>
          </cell>
        </row>
        <row r="1031">
          <cell r="A1031" t="str">
            <v>BS_LTD_CURRENT_CHANGE</v>
          </cell>
        </row>
        <row r="1032">
          <cell r="A1032" t="str">
            <v>IS_LTD_INT_EXP_EFIN</v>
          </cell>
        </row>
        <row r="1033">
          <cell r="A1033" t="str">
            <v>CF_LTD_INT_EFIN</v>
          </cell>
        </row>
        <row r="1034">
          <cell r="A1034" t="str">
            <v>CF_LTD_SELL_EXP_EFIN</v>
          </cell>
        </row>
        <row r="1035">
          <cell r="A1035" t="str">
            <v>IS_LTD_SELL_EXP_AMORT_EFIN</v>
          </cell>
        </row>
        <row r="1036">
          <cell r="A1036" t="str">
            <v>CF_LTD_RETIRE_EFIN</v>
          </cell>
        </row>
        <row r="1037">
          <cell r="A1037" t="str">
            <v>CF_LTD_RETIRE_EFIN</v>
          </cell>
        </row>
        <row r="1038">
          <cell r="A1038" t="str">
            <v>CF_LTD_RETIRE_EFIN</v>
          </cell>
        </row>
        <row r="1039">
          <cell r="A1039" t="str">
            <v>CF_LTD_RETIRE_EFIN</v>
          </cell>
        </row>
        <row r="1040">
          <cell r="A1040" t="str">
            <v>IS_LTD_DISC_AMORT_EFIN</v>
          </cell>
        </row>
        <row r="1041">
          <cell r="A1041" t="str">
            <v>IS_LTD_DISC_AMORT_EFIN</v>
          </cell>
        </row>
        <row r="1042">
          <cell r="A1042" t="str">
            <v>IS_LTD_INT_EXP_EFIN</v>
          </cell>
        </row>
        <row r="1043">
          <cell r="A1043" t="str">
            <v>CF_LTD_ISSUED_EFIN</v>
          </cell>
        </row>
        <row r="1044">
          <cell r="A1044" t="str">
            <v>CF_LTD_DISC_EFIN</v>
          </cell>
        </row>
        <row r="1045">
          <cell r="A1045" t="str">
            <v>CF_LTD_DISC_EFIN</v>
          </cell>
        </row>
        <row r="1046">
          <cell r="A1046" t="str">
            <v>BS_LTD_CURRENT_CHANGE</v>
          </cell>
        </row>
        <row r="1047">
          <cell r="A1047" t="str">
            <v>IS_LTD_INT_EXP_EFIN</v>
          </cell>
        </row>
        <row r="1048">
          <cell r="A1048" t="str">
            <v>CF_LTD_INT_EFIN</v>
          </cell>
        </row>
        <row r="1049">
          <cell r="A1049" t="str">
            <v>CF_LTD_SELL_EXP_EFIN</v>
          </cell>
        </row>
        <row r="1050">
          <cell r="A1050" t="str">
            <v>IS_LTD_SELL_EXP_AMORT_EFIN</v>
          </cell>
        </row>
        <row r="1051">
          <cell r="A1051" t="str">
            <v>CF_LTD_RETIRE_EFIN</v>
          </cell>
        </row>
        <row r="1052">
          <cell r="A1052" t="str">
            <v>CF_LTD_RETIRE_EFIN</v>
          </cell>
        </row>
        <row r="1053">
          <cell r="A1053" t="str">
            <v>CF_LTD_RETIRE_EFIN</v>
          </cell>
        </row>
        <row r="1054">
          <cell r="A1054" t="str">
            <v>CF_LTD_RETIRE_EFIN</v>
          </cell>
        </row>
        <row r="1055">
          <cell r="A1055" t="str">
            <v>IS_LTD_DISC_AMORT_EFIN</v>
          </cell>
        </row>
        <row r="1056">
          <cell r="A1056" t="str">
            <v>IS_LTD_DISC_AMORT_EFIN</v>
          </cell>
        </row>
        <row r="1057">
          <cell r="A1057" t="str">
            <v>IS_LTD_INT_EXP_EFIN</v>
          </cell>
        </row>
        <row r="1058">
          <cell r="A1058" t="str">
            <v>CF_LTD_ISSUED_EFIN</v>
          </cell>
        </row>
        <row r="1059">
          <cell r="A1059" t="str">
            <v>CF_LTD_DISC_EFIN</v>
          </cell>
        </row>
        <row r="1060">
          <cell r="A1060" t="str">
            <v>CF_LTD_DISC_EFIN</v>
          </cell>
        </row>
        <row r="1061">
          <cell r="A1061" t="str">
            <v>BS_LTD_CURRENT_CHANGE</v>
          </cell>
        </row>
        <row r="1062">
          <cell r="A1062" t="str">
            <v>IS_LTD_INT_EXP_EFIN</v>
          </cell>
        </row>
        <row r="1063">
          <cell r="A1063" t="str">
            <v>CF_LTD_INT_EFIN</v>
          </cell>
        </row>
        <row r="1064">
          <cell r="A1064" t="str">
            <v>CF_LTD_SELL_EXP_EFIN</v>
          </cell>
        </row>
        <row r="1065">
          <cell r="A1065" t="str">
            <v>IS_LTD_SELL_EXP_AMORT_EFIN</v>
          </cell>
        </row>
        <row r="1066">
          <cell r="A1066" t="str">
            <v>CF_LTD_RETIRE_EFIN</v>
          </cell>
        </row>
        <row r="1067">
          <cell r="A1067" t="str">
            <v>CF_LTD_RETIRE_EFIN</v>
          </cell>
        </row>
        <row r="1068">
          <cell r="A1068" t="str">
            <v>CF_LTD_RETIRE_EFIN</v>
          </cell>
        </row>
        <row r="1069">
          <cell r="A1069" t="str">
            <v>CF_LTD_RETIRE_EFIN</v>
          </cell>
        </row>
        <row r="1070">
          <cell r="A1070" t="str">
            <v>IS_LTD_DISC_AMORT_EFIN</v>
          </cell>
        </row>
        <row r="1071">
          <cell r="A1071" t="str">
            <v>IS_LTD_DISC_AMORT_EFIN</v>
          </cell>
        </row>
        <row r="1072">
          <cell r="A1072" t="str">
            <v>IS_LTD_INT_EXP_EFIN</v>
          </cell>
        </row>
        <row r="1073">
          <cell r="A1073" t="str">
            <v>CF_LTD_ISSUED_EFIN</v>
          </cell>
        </row>
        <row r="1074">
          <cell r="A1074" t="str">
            <v>CF_LTD_DISC_EFIN</v>
          </cell>
        </row>
        <row r="1075">
          <cell r="A1075" t="str">
            <v>CF_LTD_DISC_EFIN</v>
          </cell>
        </row>
        <row r="1076">
          <cell r="A1076" t="str">
            <v>IS_LOSS_REACQ_DEBT</v>
          </cell>
        </row>
        <row r="1077">
          <cell r="A1077" t="str">
            <v>CF_LTD_SELL_EXP_EFIN</v>
          </cell>
        </row>
        <row r="1078">
          <cell r="A1078" t="str">
            <v>IS_LOSS_REACQ_DEBT</v>
          </cell>
        </row>
        <row r="1079">
          <cell r="A1079" t="str">
            <v>CF_LTD_SELL_EXP_EFIN</v>
          </cell>
        </row>
        <row r="1080">
          <cell r="A1080" t="str">
            <v>IS_LOSS_REACQ_DEBT</v>
          </cell>
        </row>
        <row r="1081">
          <cell r="A1081" t="str">
            <v>CF_LTD_SELL_EXP_EFIN</v>
          </cell>
        </row>
        <row r="1082">
          <cell r="A1082" t="str">
            <v>IS_LOSS_REACQ_DEBT</v>
          </cell>
        </row>
        <row r="1083">
          <cell r="A1083" t="str">
            <v>CF_LTD_SELL_EXP_EFIN</v>
          </cell>
        </row>
        <row r="1084">
          <cell r="A1084" t="str">
            <v>IS_LOSS_REACQ_DEBT</v>
          </cell>
        </row>
        <row r="1085">
          <cell r="A1085" t="str">
            <v>CF_LTD_SELL_EXP_EFIN</v>
          </cell>
        </row>
        <row r="1086">
          <cell r="A1086" t="str">
            <v>IS_LOSS_REACQ_DEBT</v>
          </cell>
        </row>
        <row r="1087">
          <cell r="A1087" t="str">
            <v>CF_LTD_SELL_EXP_EFIN</v>
          </cell>
        </row>
        <row r="1088">
          <cell r="A1088" t="str">
            <v>IS_LOSS_REACQ_DEBT</v>
          </cell>
        </row>
        <row r="1089">
          <cell r="A1089" t="str">
            <v>CF_LTD_SELL_EXP_EFIN</v>
          </cell>
        </row>
        <row r="1090">
          <cell r="A1090" t="str">
            <v>IS_LOSS_REACQ_DEBT</v>
          </cell>
        </row>
        <row r="1091">
          <cell r="A1091" t="str">
            <v>CF_LTD_SELL_EXP_EFIN</v>
          </cell>
        </row>
        <row r="1092">
          <cell r="A1092" t="str">
            <v>IS_LOSS_REACQ_DEBT</v>
          </cell>
        </row>
        <row r="1093">
          <cell r="A1093" t="str">
            <v>CF_LTD_SELL_EXP_EFIN</v>
          </cell>
        </row>
        <row r="1094">
          <cell r="A1094" t="str">
            <v>IS_LOSS_REACQ_DEBT</v>
          </cell>
        </row>
        <row r="1095">
          <cell r="A1095" t="str">
            <v>CF_LTD_SELL_EXP_EFIN</v>
          </cell>
        </row>
        <row r="1096">
          <cell r="A1096" t="str">
            <v>IS_LOSS_REACQ_DEBT</v>
          </cell>
        </row>
        <row r="1097">
          <cell r="A1097" t="str">
            <v>CF_LTD_SELL_EXP_EFIN</v>
          </cell>
        </row>
        <row r="1098">
          <cell r="A1098" t="str">
            <v>IS_LOSS_REACQ_DEBT</v>
          </cell>
        </row>
        <row r="1099">
          <cell r="A1099" t="str">
            <v>CF_LTD_SELL_EXP_EFIN</v>
          </cell>
        </row>
        <row r="1100">
          <cell r="A1100" t="str">
            <v>IS_LOSS_REACQ_DEBT</v>
          </cell>
        </row>
        <row r="1101">
          <cell r="A1101" t="str">
            <v>CF_LTD_SELL_EXP_EFIN</v>
          </cell>
        </row>
        <row r="1102">
          <cell r="A1102" t="str">
            <v>IS_LOSS_REACQ_DEBT</v>
          </cell>
        </row>
        <row r="1103">
          <cell r="A1103" t="str">
            <v>CF_LTD_SELL_EXP_EFIN</v>
          </cell>
        </row>
        <row r="1104">
          <cell r="A1104" t="str">
            <v>IS_LOSS_REACQ_DEBT</v>
          </cell>
        </row>
        <row r="1105">
          <cell r="A1105" t="str">
            <v>CF_LTD_SELL_EXP_EFIN</v>
          </cell>
        </row>
        <row r="1106">
          <cell r="A1106" t="str">
            <v>IS_LOSS_REACQ_DEBT</v>
          </cell>
        </row>
        <row r="1107">
          <cell r="A1107" t="str">
            <v>CF_LTD_SELL_EXP_EFIN</v>
          </cell>
        </row>
        <row r="1108">
          <cell r="A1108" t="str">
            <v>IS_LOSS_REACQ_DEBT</v>
          </cell>
        </row>
        <row r="1109">
          <cell r="A1109" t="str">
            <v>CF_LTD_SELL_EXP_EFIN</v>
          </cell>
        </row>
        <row r="1110">
          <cell r="A1110" t="str">
            <v>IS_LOSS_REACQ_DEBT</v>
          </cell>
        </row>
        <row r="1111">
          <cell r="A1111" t="str">
            <v>CF_LTD_SELL_EXP_EFIN</v>
          </cell>
        </row>
        <row r="1112">
          <cell r="A1112" t="str">
            <v>IS_LOSS_REACQ_DEBT</v>
          </cell>
        </row>
        <row r="1113">
          <cell r="A1113" t="str">
            <v>CF_LTD_SELL_EXP_EFIN</v>
          </cell>
        </row>
        <row r="1114">
          <cell r="A1114" t="str">
            <v>IS_LOSS_REACQ_DEBT</v>
          </cell>
        </row>
        <row r="1115">
          <cell r="A1115" t="str">
            <v>CF_LTD_SELL_EXP_EFIN</v>
          </cell>
        </row>
        <row r="1116">
          <cell r="A1116" t="str">
            <v>IS_LOSS_REACQ_DEBT</v>
          </cell>
        </row>
        <row r="1117">
          <cell r="A1117" t="str">
            <v>CF_LTD_SELL_EXP_EFIN</v>
          </cell>
        </row>
        <row r="1118">
          <cell r="A1118" t="str">
            <v>IS_LOSS_REACQ_DEBT</v>
          </cell>
        </row>
        <row r="1119">
          <cell r="A1119" t="str">
            <v>CF_LTD_SELL_EXP_EFIN</v>
          </cell>
        </row>
        <row r="1120">
          <cell r="A1120" t="str">
            <v>IS_LOSS_REACQ_DEBT</v>
          </cell>
        </row>
        <row r="1121">
          <cell r="A1121" t="str">
            <v>CF_LTD_SELL_EXP_EFIN</v>
          </cell>
        </row>
        <row r="1122">
          <cell r="A1122" t="str">
            <v>IS_LOSS_REACQ_DEBT</v>
          </cell>
        </row>
        <row r="1123">
          <cell r="A1123" t="str">
            <v>CF_LTD_SELL_EXP_EFIN</v>
          </cell>
        </row>
        <row r="1124">
          <cell r="A1124" t="str">
            <v>IS_LOSS_REACQ_DEBT</v>
          </cell>
        </row>
        <row r="1125">
          <cell r="A1125" t="str">
            <v>CF_LTD_SELL_EXP_EFIN</v>
          </cell>
        </row>
        <row r="1126">
          <cell r="A1126" t="str">
            <v>IS_LOSS_REACQ_DEBT</v>
          </cell>
        </row>
        <row r="1127">
          <cell r="A1127" t="str">
            <v>CF_LTD_SELL_EXP_EFIN</v>
          </cell>
        </row>
        <row r="1128">
          <cell r="A1128" t="str">
            <v>IS_LOSS_REACQ_DEBT</v>
          </cell>
        </row>
        <row r="1129">
          <cell r="A1129" t="str">
            <v>CF_LTD_SELL_EXP_EFIN</v>
          </cell>
        </row>
        <row r="1130">
          <cell r="A1130" t="str">
            <v>IS_LOSS_REACQ_DEBT</v>
          </cell>
        </row>
        <row r="1131">
          <cell r="A1131" t="str">
            <v>CF_LTD_SELL_EXP_EFIN</v>
          </cell>
        </row>
        <row r="1132">
          <cell r="A1132" t="str">
            <v>IS_LOSS_REACQ_DEBT</v>
          </cell>
        </row>
        <row r="1133">
          <cell r="A1133" t="str">
            <v>CF_LTD_SELL_EXP_EFIN</v>
          </cell>
        </row>
        <row r="1134">
          <cell r="A1134" t="str">
            <v>IS_LOSS_REACQ_DEBT</v>
          </cell>
        </row>
        <row r="1135">
          <cell r="A1135" t="str">
            <v>CF_LTD_SELL_EXP_EFIN</v>
          </cell>
        </row>
        <row r="1136">
          <cell r="A1136" t="str">
            <v>IS_LOSS_REACQ_DEBT</v>
          </cell>
        </row>
        <row r="1137">
          <cell r="A1137" t="str">
            <v>CF_LTD_SELL_EXP_EFIN</v>
          </cell>
        </row>
        <row r="1138">
          <cell r="A1138" t="str">
            <v>IS_LOSS_REACQ_DEBT</v>
          </cell>
        </row>
        <row r="1139">
          <cell r="A1139" t="str">
            <v>CF_LTD_SELL_EXP_EFIN</v>
          </cell>
        </row>
        <row r="1140">
          <cell r="A1140" t="str">
            <v>IS_LOSS_REACQ_DEBT</v>
          </cell>
        </row>
        <row r="1141">
          <cell r="A1141" t="str">
            <v>CF_LTD_SELL_EXP_EFIN</v>
          </cell>
        </row>
        <row r="1142">
          <cell r="A1142" t="str">
            <v>IS_LOSS_REACQ_DEBT</v>
          </cell>
        </row>
        <row r="1143">
          <cell r="A1143" t="str">
            <v>CF_LTD_SELL_EXP_EFIN</v>
          </cell>
        </row>
        <row r="1144">
          <cell r="A1144" t="str">
            <v>IS_LOSS_REACQ_DEBT</v>
          </cell>
        </row>
        <row r="1145">
          <cell r="A1145" t="str">
            <v>CF_LTD_SELL_EXP_EFIN</v>
          </cell>
        </row>
        <row r="1146">
          <cell r="A1146" t="str">
            <v>IS_LOSS_REACQ_DEBT</v>
          </cell>
        </row>
        <row r="1147">
          <cell r="A1147" t="str">
            <v>CF_LTD_SELL_EXP_EFIN</v>
          </cell>
        </row>
        <row r="1148">
          <cell r="A1148" t="str">
            <v>IS_LOSS_REACQ_DEBT</v>
          </cell>
        </row>
        <row r="1149">
          <cell r="A1149" t="str">
            <v>CF_LTD_SELL_EXP_EFIN</v>
          </cell>
        </row>
        <row r="1150">
          <cell r="A1150" t="str">
            <v>IS_LOSS_REACQ_DEBT</v>
          </cell>
        </row>
        <row r="1151">
          <cell r="A1151" t="str">
            <v>CF_LTD_SELL_EXP_EFIN</v>
          </cell>
        </row>
        <row r="1152">
          <cell r="A1152" t="str">
            <v>IS_LOSS_REACQ_DEBT</v>
          </cell>
        </row>
        <row r="1153">
          <cell r="A1153" t="str">
            <v>CF_LTD_SELL_EXP_EFIN</v>
          </cell>
        </row>
        <row r="1154">
          <cell r="A1154" t="str">
            <v>IS_LOSS_REACQ_DEBT</v>
          </cell>
        </row>
        <row r="1155">
          <cell r="A1155" t="str">
            <v>CF_LTD_SELL_EXP_EFIN</v>
          </cell>
        </row>
        <row r="1156">
          <cell r="A1156" t="str">
            <v>IS_LOSS_REACQ_DEBT</v>
          </cell>
        </row>
        <row r="1157">
          <cell r="A1157" t="str">
            <v>CF_LTD_SELL_EXP_EFIN</v>
          </cell>
        </row>
        <row r="1158">
          <cell r="A1158" t="str">
            <v>IS_LOSS_REACQ_DEBT</v>
          </cell>
        </row>
        <row r="1159">
          <cell r="A1159" t="str">
            <v>CF_LTD_SELL_EXP_EFIN</v>
          </cell>
        </row>
        <row r="1160">
          <cell r="A1160" t="str">
            <v>IS_LOSS_REACQ_DEBT</v>
          </cell>
        </row>
        <row r="1161">
          <cell r="A1161" t="str">
            <v>CF_LTD_SELL_EXP_EFIN</v>
          </cell>
        </row>
        <row r="1162">
          <cell r="A1162" t="str">
            <v>IS_LOSS_REACQ_DEBT</v>
          </cell>
        </row>
        <row r="1163">
          <cell r="A1163" t="str">
            <v>CF_LTD_SELL_EXP_EFIN</v>
          </cell>
        </row>
        <row r="1164">
          <cell r="A1164" t="str">
            <v>IS_LOSS_REACQ_DEBT</v>
          </cell>
        </row>
        <row r="1165">
          <cell r="A1165" t="str">
            <v>CF_LTD_SELL_EXP_EFIN</v>
          </cell>
        </row>
        <row r="1166">
          <cell r="A1166" t="str">
            <v>IS_LOSS_REACQ_DEBT</v>
          </cell>
        </row>
        <row r="1167">
          <cell r="A1167" t="str">
            <v>CF_LTD_SELL_EXP_EFIN</v>
          </cell>
        </row>
        <row r="1168">
          <cell r="A1168" t="str">
            <v>IS_LOSS_REACQ_DEBT</v>
          </cell>
        </row>
        <row r="1169">
          <cell r="A1169" t="str">
            <v>CF_LTD_SELL_EXP_EFIN</v>
          </cell>
        </row>
        <row r="1170">
          <cell r="A1170" t="str">
            <v>IS_LOSS_REACQ_DEBT</v>
          </cell>
        </row>
        <row r="1171">
          <cell r="A1171" t="str">
            <v>CF_LTD_SELL_EXP_EFIN</v>
          </cell>
        </row>
        <row r="1172">
          <cell r="A1172" t="str">
            <v>IS_LOSS_REACQ_DEBT</v>
          </cell>
        </row>
        <row r="1173">
          <cell r="A1173" t="str">
            <v>CF_LTD_SELL_EXP_EFIN</v>
          </cell>
        </row>
        <row r="1174">
          <cell r="A1174" t="str">
            <v>IS_LOSS_REACQ_DEBT</v>
          </cell>
        </row>
        <row r="1175">
          <cell r="A1175" t="str">
            <v>CF_LTD_SELL_EXP_EFIN</v>
          </cell>
        </row>
        <row r="1176">
          <cell r="A1176" t="str">
            <v>IS_LOSS_REACQ_DEBT</v>
          </cell>
        </row>
        <row r="1177">
          <cell r="A1177" t="str">
            <v>CF_LTD_SELL_EXP_EFIN</v>
          </cell>
        </row>
        <row r="1178">
          <cell r="A1178" t="str">
            <v>IS_LOSS_REACQ_DEBT</v>
          </cell>
        </row>
        <row r="1179">
          <cell r="A1179" t="str">
            <v>CF_LTD_SELL_EXP_EFIN</v>
          </cell>
        </row>
      </sheetData>
      <sheetData sheetId="21" refreshError="1"/>
      <sheetData sheetId="22" refreshError="1">
        <row r="1">
          <cell r="A1" t="str">
            <v>BUSMOD_Var_Name</v>
          </cell>
        </row>
        <row r="2">
          <cell r="A2" t="str">
            <v>BS_LTD_CURRENT_CHANGE</v>
          </cell>
        </row>
        <row r="3">
          <cell r="A3" t="str">
            <v>BS_LTD_CURRENT_CHANGE</v>
          </cell>
        </row>
        <row r="4">
          <cell r="A4" t="str">
            <v>BS_LTD_CURRENT_CHANGE</v>
          </cell>
        </row>
        <row r="5">
          <cell r="A5" t="str">
            <v>BS_LTD_CURRENT_CHANGE</v>
          </cell>
        </row>
        <row r="6">
          <cell r="A6" t="str">
            <v>BS_LTD_CURRENT_CHANGE</v>
          </cell>
        </row>
        <row r="7">
          <cell r="A7" t="str">
            <v>BS_LTD_CURRENT_CHANGE</v>
          </cell>
        </row>
        <row r="8">
          <cell r="A8" t="str">
            <v>BS_LTD_CURRENT_CHANGE</v>
          </cell>
        </row>
        <row r="9">
          <cell r="A9" t="str">
            <v>BS_LTD_CURRENT_CHANGE</v>
          </cell>
        </row>
        <row r="10">
          <cell r="A10" t="str">
            <v>BS_LTD_CURRENT_CHANGE</v>
          </cell>
        </row>
        <row r="11">
          <cell r="A11" t="str">
            <v>BS_LTD_CURRENT_CHANGE</v>
          </cell>
        </row>
        <row r="12">
          <cell r="A12" t="str">
            <v>BS_LTD_CURRENT_CHANGE</v>
          </cell>
        </row>
        <row r="13">
          <cell r="A13" t="str">
            <v>BS_LTD_CURRENT_CHANGE</v>
          </cell>
        </row>
        <row r="14">
          <cell r="A14" t="str">
            <v>BS_LTD_CURRENT_CHANGE</v>
          </cell>
        </row>
        <row r="15">
          <cell r="A15" t="str">
            <v>BS_LTD_CURRENT_CHANGE</v>
          </cell>
        </row>
        <row r="16">
          <cell r="A16" t="str">
            <v>BS_LTD_CURRENT_CHANGE</v>
          </cell>
        </row>
        <row r="17">
          <cell r="A17" t="str">
            <v>BS_LTD_CURRENT_CHANGE</v>
          </cell>
        </row>
        <row r="18">
          <cell r="A18" t="str">
            <v>BS_LTD_CURRENT_CHANGE</v>
          </cell>
        </row>
        <row r="19">
          <cell r="A19" t="str">
            <v>BS_LTD_CURRENT_CHANGE</v>
          </cell>
        </row>
        <row r="20">
          <cell r="A20" t="str">
            <v>BS_LTD_CURRENT_CHANGE</v>
          </cell>
        </row>
        <row r="21">
          <cell r="A21" t="str">
            <v>BS_LTD_CURRENT_CHANGE</v>
          </cell>
        </row>
        <row r="22">
          <cell r="A22" t="str">
            <v>BS_LTD_CURRENT_CHANGE</v>
          </cell>
        </row>
        <row r="23">
          <cell r="A23" t="str">
            <v>BS_LTD_CURRENT_CHANGE</v>
          </cell>
        </row>
        <row r="24">
          <cell r="A24" t="str">
            <v>BS_LTD_CURRENT_CHANGE</v>
          </cell>
        </row>
        <row r="25">
          <cell r="A25" t="str">
            <v>BS_LTD_CURRENT_CHANGE</v>
          </cell>
        </row>
        <row r="26">
          <cell r="A26" t="str">
            <v>BS_LTD_CURRENT_CHANGE</v>
          </cell>
        </row>
        <row r="27">
          <cell r="A27" t="str">
            <v>BS_LTD_CURRENT_CHANGE</v>
          </cell>
        </row>
        <row r="28">
          <cell r="A28" t="str">
            <v>BS_LTD_CURRENT_CHANGE</v>
          </cell>
        </row>
        <row r="29">
          <cell r="A29" t="str">
            <v>BS_LTD_CURRENT_CHANGE</v>
          </cell>
        </row>
        <row r="30">
          <cell r="A30" t="str">
            <v>BS_LTD_CURRENT_CHANGE</v>
          </cell>
        </row>
        <row r="31">
          <cell r="A31" t="str">
            <v>BS_LTD_CURRENT_CHANGE</v>
          </cell>
        </row>
        <row r="32">
          <cell r="A32" t="str">
            <v>BS_LTD_CURRENT_CHANGE</v>
          </cell>
        </row>
        <row r="33">
          <cell r="A33" t="str">
            <v>BS_LTD_CURRENT_CHANGE</v>
          </cell>
        </row>
        <row r="34">
          <cell r="A34" t="str">
            <v>BS_LTD_CURRENT_CHANGE</v>
          </cell>
        </row>
        <row r="35">
          <cell r="A35" t="str">
            <v>BS_LTD_CURRENT_CHANGE</v>
          </cell>
        </row>
        <row r="36">
          <cell r="A36" t="str">
            <v>BS_LTD_CURRENT_CHANGE</v>
          </cell>
        </row>
        <row r="37">
          <cell r="A37" t="str">
            <v>BS_LTD_CURRENT_CHANGE</v>
          </cell>
        </row>
        <row r="38">
          <cell r="A38" t="str">
            <v>BS_LTD_CURRENT_CHANGE</v>
          </cell>
        </row>
        <row r="39">
          <cell r="A39" t="str">
            <v>BS_LTD_CURRENT_CHANGE</v>
          </cell>
        </row>
        <row r="40">
          <cell r="A40" t="str">
            <v>BS_LTD_CURRENT_CHANGE</v>
          </cell>
        </row>
        <row r="41">
          <cell r="A41" t="str">
            <v>BS_LTD_CURRENT_CHANGE</v>
          </cell>
        </row>
        <row r="42">
          <cell r="A42" t="str">
            <v>CF_LTD_DISC_EFIN</v>
          </cell>
        </row>
        <row r="43">
          <cell r="A43" t="str">
            <v>CF_LTD_DISC_EFIN</v>
          </cell>
        </row>
        <row r="44">
          <cell r="A44" t="str">
            <v>CF_LTD_DISC_EFIN</v>
          </cell>
        </row>
        <row r="45">
          <cell r="A45" t="str">
            <v>CF_LTD_DISC_EFIN</v>
          </cell>
        </row>
        <row r="46">
          <cell r="A46" t="str">
            <v>CF_LTD_DISC_EFIN</v>
          </cell>
        </row>
        <row r="47">
          <cell r="A47" t="str">
            <v>CF_LTD_DISC_EFIN</v>
          </cell>
        </row>
        <row r="48">
          <cell r="A48" t="str">
            <v>CF_LTD_DISC_EFIN</v>
          </cell>
        </row>
        <row r="49">
          <cell r="A49" t="str">
            <v>CF_LTD_DISC_EFIN</v>
          </cell>
        </row>
        <row r="50">
          <cell r="A50" t="str">
            <v>CF_LTD_DISC_EFIN</v>
          </cell>
        </row>
        <row r="51">
          <cell r="A51" t="str">
            <v>CF_LTD_DISC_EFIN</v>
          </cell>
        </row>
        <row r="52">
          <cell r="A52" t="str">
            <v>CF_LTD_DISC_EFIN</v>
          </cell>
        </row>
        <row r="53">
          <cell r="A53" t="str">
            <v>CF_LTD_DISC_EFIN</v>
          </cell>
        </row>
        <row r="54">
          <cell r="A54" t="str">
            <v>CF_LTD_DISC_EFIN</v>
          </cell>
        </row>
        <row r="55">
          <cell r="A55" t="str">
            <v>CF_LTD_DISC_EFIN</v>
          </cell>
        </row>
        <row r="56">
          <cell r="A56" t="str">
            <v>CF_LTD_DISC_EFIN</v>
          </cell>
        </row>
        <row r="57">
          <cell r="A57" t="str">
            <v>CF_LTD_DISC_EFIN</v>
          </cell>
        </row>
        <row r="58">
          <cell r="A58" t="str">
            <v>CF_LTD_DISC_EFIN</v>
          </cell>
        </row>
        <row r="59">
          <cell r="A59" t="str">
            <v>CF_LTD_DISC_EFIN</v>
          </cell>
        </row>
        <row r="60">
          <cell r="A60" t="str">
            <v>CF_LTD_DISC_EFIN</v>
          </cell>
        </row>
        <row r="61">
          <cell r="A61" t="str">
            <v>CF_LTD_DISC_EFIN</v>
          </cell>
        </row>
        <row r="62">
          <cell r="A62" t="str">
            <v>CF_LTD_DISC_EFIN</v>
          </cell>
        </row>
        <row r="63">
          <cell r="A63" t="str">
            <v>CF_LTD_DISC_EFIN</v>
          </cell>
        </row>
        <row r="64">
          <cell r="A64" t="str">
            <v>CF_LTD_DISC_EFIN</v>
          </cell>
        </row>
        <row r="65">
          <cell r="A65" t="str">
            <v>CF_LTD_DISC_EFIN</v>
          </cell>
        </row>
        <row r="66">
          <cell r="A66" t="str">
            <v>CF_LTD_DISC_EFIN</v>
          </cell>
        </row>
        <row r="67">
          <cell r="A67" t="str">
            <v>CF_LTD_DISC_EFIN</v>
          </cell>
        </row>
        <row r="68">
          <cell r="A68" t="str">
            <v>CF_LTD_DISC_EFIN</v>
          </cell>
        </row>
        <row r="69">
          <cell r="A69" t="str">
            <v>CF_LTD_DISC_EFIN</v>
          </cell>
        </row>
        <row r="70">
          <cell r="A70" t="str">
            <v>CF_LTD_DISC_EFIN</v>
          </cell>
        </row>
        <row r="71">
          <cell r="A71" t="str">
            <v>CF_LTD_DISC_EFIN</v>
          </cell>
        </row>
        <row r="72">
          <cell r="A72" t="str">
            <v>CF_LTD_DISC_EFIN</v>
          </cell>
        </row>
        <row r="73">
          <cell r="A73" t="str">
            <v>CF_LTD_DISC_EFIN</v>
          </cell>
        </row>
        <row r="74">
          <cell r="A74" t="str">
            <v>CF_LTD_DISC_EFIN</v>
          </cell>
        </row>
        <row r="75">
          <cell r="A75" t="str">
            <v>CF_LTD_DISC_EFIN</v>
          </cell>
        </row>
        <row r="76">
          <cell r="A76" t="str">
            <v>CF_LTD_DISC_EFIN</v>
          </cell>
        </row>
        <row r="77">
          <cell r="A77" t="str">
            <v>CF_LTD_DISC_EFIN</v>
          </cell>
        </row>
        <row r="78">
          <cell r="A78" t="str">
            <v>CF_LTD_DISC_EFIN</v>
          </cell>
        </row>
        <row r="79">
          <cell r="A79" t="str">
            <v>CF_LTD_DISC_EFIN</v>
          </cell>
        </row>
        <row r="80">
          <cell r="A80" t="str">
            <v>CF_LTD_DISC_EFIN</v>
          </cell>
        </row>
        <row r="81">
          <cell r="A81" t="str">
            <v>CF_LTD_DISC_EFIN</v>
          </cell>
        </row>
        <row r="82">
          <cell r="A82" t="str">
            <v>CF_LTD_INT_EFIN</v>
          </cell>
        </row>
        <row r="83">
          <cell r="A83" t="str">
            <v>CF_LTD_INT_EFIN</v>
          </cell>
        </row>
        <row r="84">
          <cell r="A84" t="str">
            <v>CF_LTD_INT_EFIN</v>
          </cell>
        </row>
        <row r="85">
          <cell r="A85" t="str">
            <v>CF_LTD_INT_EFIN</v>
          </cell>
        </row>
        <row r="86">
          <cell r="A86" t="str">
            <v>CF_LTD_INT_EFIN</v>
          </cell>
        </row>
        <row r="87">
          <cell r="A87" t="str">
            <v>CF_LTD_INT_EFIN</v>
          </cell>
        </row>
        <row r="88">
          <cell r="A88" t="str">
            <v>CF_LTD_INT_EFIN</v>
          </cell>
        </row>
        <row r="89">
          <cell r="A89" t="str">
            <v>CF_LTD_INT_EFIN</v>
          </cell>
        </row>
        <row r="90">
          <cell r="A90" t="str">
            <v>CF_LTD_INT_EFIN</v>
          </cell>
        </row>
        <row r="91">
          <cell r="A91" t="str">
            <v>CF_LTD_INT_EFIN</v>
          </cell>
        </row>
        <row r="92">
          <cell r="A92" t="str">
            <v>CF_LTD_INT_EFIN</v>
          </cell>
        </row>
        <row r="93">
          <cell r="A93" t="str">
            <v>CF_LTD_INT_EFIN</v>
          </cell>
        </row>
        <row r="94">
          <cell r="A94" t="str">
            <v>CF_LTD_INT_EFIN</v>
          </cell>
        </row>
        <row r="95">
          <cell r="A95" t="str">
            <v>CF_LTD_INT_EFIN</v>
          </cell>
        </row>
        <row r="96">
          <cell r="A96" t="str">
            <v>CF_LTD_INT_EFIN</v>
          </cell>
        </row>
        <row r="97">
          <cell r="A97" t="str">
            <v>CF_LTD_INT_EFIN</v>
          </cell>
        </row>
        <row r="98">
          <cell r="A98" t="str">
            <v>CF_LTD_INT_EFIN</v>
          </cell>
        </row>
        <row r="99">
          <cell r="A99" t="str">
            <v>CF_LTD_INT_EFIN</v>
          </cell>
        </row>
        <row r="100">
          <cell r="A100" t="str">
            <v>CF_LTD_INT_EFIN</v>
          </cell>
        </row>
        <row r="101">
          <cell r="A101" t="str">
            <v>CF_LTD_INT_EFIN</v>
          </cell>
        </row>
        <row r="102">
          <cell r="A102" t="str">
            <v>CF_LTD_INT_EFIN</v>
          </cell>
        </row>
        <row r="103">
          <cell r="A103" t="str">
            <v>CF_LTD_INT_EFIN</v>
          </cell>
        </row>
        <row r="104">
          <cell r="A104" t="str">
            <v>CF_LTD_INT_EFIN</v>
          </cell>
        </row>
        <row r="105">
          <cell r="A105" t="str">
            <v>CF_LTD_INT_EFIN</v>
          </cell>
        </row>
        <row r="106">
          <cell r="A106" t="str">
            <v>CF_LTD_INT_EFIN</v>
          </cell>
        </row>
        <row r="107">
          <cell r="A107" t="str">
            <v>CF_LTD_INT_EFIN</v>
          </cell>
        </row>
        <row r="108">
          <cell r="A108" t="str">
            <v>CF_LTD_INT_EFIN</v>
          </cell>
        </row>
        <row r="109">
          <cell r="A109" t="str">
            <v>CF_LTD_INT_EFIN</v>
          </cell>
        </row>
        <row r="110">
          <cell r="A110" t="str">
            <v>CF_LTD_INT_EFIN</v>
          </cell>
        </row>
        <row r="111">
          <cell r="A111" t="str">
            <v>CF_LTD_INT_EFIN</v>
          </cell>
        </row>
        <row r="112">
          <cell r="A112" t="str">
            <v>CF_LTD_INT_EFIN</v>
          </cell>
        </row>
        <row r="113">
          <cell r="A113" t="str">
            <v>CF_LTD_INT_EFIN</v>
          </cell>
        </row>
        <row r="114">
          <cell r="A114" t="str">
            <v>CF_LTD_INT_EFIN</v>
          </cell>
        </row>
        <row r="115">
          <cell r="A115" t="str">
            <v>CF_LTD_INT_EFIN</v>
          </cell>
        </row>
        <row r="116">
          <cell r="A116" t="str">
            <v>CF_LTD_INT_EFIN</v>
          </cell>
        </row>
        <row r="117">
          <cell r="A117" t="str">
            <v>CF_LTD_INT_EFIN</v>
          </cell>
        </row>
        <row r="118">
          <cell r="A118" t="str">
            <v>CF_LTD_INT_EFIN</v>
          </cell>
        </row>
        <row r="119">
          <cell r="A119" t="str">
            <v>CF_LTD_INT_EFIN</v>
          </cell>
        </row>
        <row r="120">
          <cell r="A120" t="str">
            <v>CF_LTD_INT_EFIN</v>
          </cell>
        </row>
        <row r="121">
          <cell r="A121" t="str">
            <v>CF_LTD_INT_EFIN</v>
          </cell>
        </row>
        <row r="122">
          <cell r="A122" t="str">
            <v>CF_LTD_ISSUED_EFIN</v>
          </cell>
        </row>
        <row r="123">
          <cell r="A123" t="str">
            <v>CF_LTD_ISSUED_EFIN</v>
          </cell>
        </row>
        <row r="124">
          <cell r="A124" t="str">
            <v>CF_LTD_ISSUED_EFIN</v>
          </cell>
        </row>
        <row r="125">
          <cell r="A125" t="str">
            <v>CF_LTD_ISSUED_EFIN</v>
          </cell>
        </row>
        <row r="126">
          <cell r="A126" t="str">
            <v>CF_LTD_ISSUED_EFIN</v>
          </cell>
        </row>
        <row r="127">
          <cell r="A127" t="str">
            <v>CF_LTD_ISSUED_EFIN</v>
          </cell>
        </row>
        <row r="128">
          <cell r="A128" t="str">
            <v>CF_LTD_ISSUED_EFIN</v>
          </cell>
        </row>
        <row r="129">
          <cell r="A129" t="str">
            <v>CF_LTD_ISSUED_EFIN</v>
          </cell>
        </row>
        <row r="130">
          <cell r="A130" t="str">
            <v>CF_LTD_ISSUED_EFIN</v>
          </cell>
        </row>
        <row r="131">
          <cell r="A131" t="str">
            <v>CF_LTD_ISSUED_EFIN</v>
          </cell>
        </row>
        <row r="132">
          <cell r="A132" t="str">
            <v>CF_LTD_ISSUED_EFIN</v>
          </cell>
        </row>
        <row r="133">
          <cell r="A133" t="str">
            <v>CF_LTD_ISSUED_EFIN</v>
          </cell>
        </row>
        <row r="134">
          <cell r="A134" t="str">
            <v>CF_LTD_ISSUED_EFIN</v>
          </cell>
        </row>
        <row r="135">
          <cell r="A135" t="str">
            <v>CF_LTD_ISSUED_EFIN</v>
          </cell>
        </row>
        <row r="136">
          <cell r="A136" t="str">
            <v>CF_LTD_ISSUED_EFIN</v>
          </cell>
        </row>
        <row r="137">
          <cell r="A137" t="str">
            <v>CF_LTD_ISSUED_EFIN</v>
          </cell>
        </row>
        <row r="138">
          <cell r="A138" t="str">
            <v>CF_LTD_ISSUED_EFIN</v>
          </cell>
        </row>
        <row r="139">
          <cell r="A139" t="str">
            <v>CF_LTD_ISSUED_EFIN</v>
          </cell>
        </row>
        <row r="140">
          <cell r="A140" t="str">
            <v>CF_LTD_ISSUED_EFIN</v>
          </cell>
        </row>
        <row r="141">
          <cell r="A141" t="str">
            <v>CF_LTD_ISSUED_EFIN</v>
          </cell>
        </row>
        <row r="142">
          <cell r="A142" t="str">
            <v>CF_LTD_ISSUED_EFIN</v>
          </cell>
        </row>
        <row r="143">
          <cell r="A143" t="str">
            <v>CF_LTD_ISSUED_EFIN</v>
          </cell>
        </row>
        <row r="144">
          <cell r="A144" t="str">
            <v>CF_LTD_ISSUED_EFIN</v>
          </cell>
        </row>
        <row r="145">
          <cell r="A145" t="str">
            <v>CF_LTD_ISSUED_EFIN</v>
          </cell>
        </row>
        <row r="146">
          <cell r="A146" t="str">
            <v>CF_LTD_ISSUED_EFIN</v>
          </cell>
        </row>
        <row r="147">
          <cell r="A147" t="str">
            <v>CF_LTD_ISSUED_EFIN</v>
          </cell>
        </row>
        <row r="148">
          <cell r="A148" t="str">
            <v>CF_LTD_ISSUED_EFIN</v>
          </cell>
        </row>
        <row r="149">
          <cell r="A149" t="str">
            <v>CF_LTD_ISSUED_EFIN</v>
          </cell>
        </row>
        <row r="150">
          <cell r="A150" t="str">
            <v>CF_LTD_ISSUED_EFIN</v>
          </cell>
        </row>
        <row r="151">
          <cell r="A151" t="str">
            <v>CF_LTD_ISSUED_EFIN</v>
          </cell>
        </row>
        <row r="152">
          <cell r="A152" t="str">
            <v>CF_LTD_ISSUED_EFIN</v>
          </cell>
        </row>
        <row r="153">
          <cell r="A153" t="str">
            <v>CF_LTD_ISSUED_EFIN</v>
          </cell>
        </row>
        <row r="154">
          <cell r="A154" t="str">
            <v>CF_LTD_ISSUED_EFIN</v>
          </cell>
        </row>
        <row r="155">
          <cell r="A155" t="str">
            <v>CF_LTD_ISSUED_EFIN</v>
          </cell>
        </row>
        <row r="156">
          <cell r="A156" t="str">
            <v>CF_LTD_ISSUED_EFIN</v>
          </cell>
        </row>
        <row r="157">
          <cell r="A157" t="str">
            <v>CF_LTD_ISSUED_EFIN</v>
          </cell>
        </row>
        <row r="158">
          <cell r="A158" t="str">
            <v>CF_LTD_ISSUED_EFIN</v>
          </cell>
        </row>
        <row r="159">
          <cell r="A159" t="str">
            <v>CF_LTD_ISSUED_EFIN</v>
          </cell>
        </row>
        <row r="160">
          <cell r="A160" t="str">
            <v>CF_LTD_ISSUED_EFIN</v>
          </cell>
        </row>
        <row r="161">
          <cell r="A161" t="str">
            <v>CF_LTD_ISSUED_EFIN</v>
          </cell>
        </row>
        <row r="162">
          <cell r="A162" t="str">
            <v>CF_LTD_RETIRE_EFIN</v>
          </cell>
        </row>
        <row r="163">
          <cell r="A163" t="str">
            <v>CF_LTD_RETIRE_EFIN</v>
          </cell>
        </row>
        <row r="164">
          <cell r="A164" t="str">
            <v>CF_LTD_RETIRE_EFIN</v>
          </cell>
        </row>
        <row r="165">
          <cell r="A165" t="str">
            <v>CF_LTD_RETIRE_EFIN</v>
          </cell>
        </row>
        <row r="166">
          <cell r="A166" t="str">
            <v>CF_LTD_RETIRE_EFIN</v>
          </cell>
        </row>
        <row r="167">
          <cell r="A167" t="str">
            <v>CF_LTD_RETIRE_EFIN</v>
          </cell>
        </row>
        <row r="168">
          <cell r="A168" t="str">
            <v>CF_LTD_RETIRE_EFIN</v>
          </cell>
        </row>
        <row r="169">
          <cell r="A169" t="str">
            <v>CF_LTD_RETIRE_EFIN</v>
          </cell>
        </row>
        <row r="170">
          <cell r="A170" t="str">
            <v>CF_LTD_RETIRE_EFIN</v>
          </cell>
        </row>
        <row r="171">
          <cell r="A171" t="str">
            <v>CF_LTD_RETIRE_EFIN</v>
          </cell>
        </row>
        <row r="172">
          <cell r="A172" t="str">
            <v>CF_LTD_RETIRE_EFIN</v>
          </cell>
        </row>
        <row r="173">
          <cell r="A173" t="str">
            <v>CF_LTD_RETIRE_EFIN</v>
          </cell>
        </row>
        <row r="174">
          <cell r="A174" t="str">
            <v>CF_LTD_RETIRE_EFIN</v>
          </cell>
        </row>
        <row r="175">
          <cell r="A175" t="str">
            <v>CF_LTD_RETIRE_EFIN</v>
          </cell>
        </row>
        <row r="176">
          <cell r="A176" t="str">
            <v>CF_LTD_RETIRE_EFIN</v>
          </cell>
        </row>
        <row r="177">
          <cell r="A177" t="str">
            <v>CF_LTD_RETIRE_EFIN</v>
          </cell>
        </row>
        <row r="178">
          <cell r="A178" t="str">
            <v>CF_LTD_RETIRE_EFIN</v>
          </cell>
        </row>
        <row r="179">
          <cell r="A179" t="str">
            <v>CF_LTD_RETIRE_EFIN</v>
          </cell>
        </row>
        <row r="180">
          <cell r="A180" t="str">
            <v>CF_LTD_RETIRE_EFIN</v>
          </cell>
        </row>
        <row r="181">
          <cell r="A181" t="str">
            <v>CF_LTD_RETIRE_EFIN</v>
          </cell>
        </row>
        <row r="182">
          <cell r="A182" t="str">
            <v>CF_LTD_RETIRE_EFIN</v>
          </cell>
        </row>
        <row r="183">
          <cell r="A183" t="str">
            <v>CF_LTD_RETIRE_EFIN</v>
          </cell>
        </row>
        <row r="184">
          <cell r="A184" t="str">
            <v>CF_LTD_RETIRE_EFIN</v>
          </cell>
        </row>
        <row r="185">
          <cell r="A185" t="str">
            <v>CF_LTD_RETIRE_EFIN</v>
          </cell>
        </row>
        <row r="186">
          <cell r="A186" t="str">
            <v>CF_LTD_RETIRE_EFIN</v>
          </cell>
        </row>
        <row r="187">
          <cell r="A187" t="str">
            <v>CF_LTD_RETIRE_EFIN</v>
          </cell>
        </row>
        <row r="188">
          <cell r="A188" t="str">
            <v>CF_LTD_RETIRE_EFIN</v>
          </cell>
        </row>
        <row r="189">
          <cell r="A189" t="str">
            <v>CF_LTD_RETIRE_EFIN</v>
          </cell>
        </row>
        <row r="190">
          <cell r="A190" t="str">
            <v>CF_LTD_RETIRE_EFIN</v>
          </cell>
        </row>
        <row r="191">
          <cell r="A191" t="str">
            <v>CF_LTD_RETIRE_EFIN</v>
          </cell>
        </row>
        <row r="192">
          <cell r="A192" t="str">
            <v>CF_LTD_RETIRE_EFIN</v>
          </cell>
        </row>
        <row r="193">
          <cell r="A193" t="str">
            <v>CF_LTD_RETIRE_EFIN</v>
          </cell>
        </row>
        <row r="194">
          <cell r="A194" t="str">
            <v>CF_LTD_RETIRE_EFIN</v>
          </cell>
        </row>
        <row r="195">
          <cell r="A195" t="str">
            <v>CF_LTD_RETIRE_EFIN</v>
          </cell>
        </row>
        <row r="196">
          <cell r="A196" t="str">
            <v>CF_LTD_RETIRE_EFIN</v>
          </cell>
        </row>
        <row r="197">
          <cell r="A197" t="str">
            <v>CF_LTD_RETIRE_EFIN</v>
          </cell>
        </row>
        <row r="198">
          <cell r="A198" t="str">
            <v>CF_LTD_RETIRE_EFIN</v>
          </cell>
        </row>
        <row r="199">
          <cell r="A199" t="str">
            <v>CF_LTD_RETIRE_EFIN</v>
          </cell>
        </row>
        <row r="200">
          <cell r="A200" t="str">
            <v>CF_LTD_RETIRE_EFIN</v>
          </cell>
        </row>
        <row r="201">
          <cell r="A201" t="str">
            <v>CF_LTD_RETIRE_EFIN</v>
          </cell>
        </row>
        <row r="202">
          <cell r="A202" t="str">
            <v>CF_LTD_SELL_EXP_EFIN</v>
          </cell>
        </row>
        <row r="203">
          <cell r="A203" t="str">
            <v>CF_LTD_SELL_EXP_EFIN</v>
          </cell>
        </row>
        <row r="204">
          <cell r="A204" t="str">
            <v>CF_LTD_SELL_EXP_EFIN</v>
          </cell>
        </row>
        <row r="205">
          <cell r="A205" t="str">
            <v>CF_LTD_SELL_EXP_EFIN</v>
          </cell>
        </row>
        <row r="206">
          <cell r="A206" t="str">
            <v>CF_LTD_SELL_EXP_EFIN</v>
          </cell>
        </row>
        <row r="207">
          <cell r="A207" t="str">
            <v>CF_LTD_SELL_EXP_EFIN</v>
          </cell>
        </row>
        <row r="208">
          <cell r="A208" t="str">
            <v>CF_LTD_SELL_EXP_EFIN</v>
          </cell>
        </row>
        <row r="209">
          <cell r="A209" t="str">
            <v>CF_LTD_SELL_EXP_EFIN</v>
          </cell>
        </row>
        <row r="210">
          <cell r="A210" t="str">
            <v>CF_LTD_SELL_EXP_EFIN</v>
          </cell>
        </row>
        <row r="211">
          <cell r="A211" t="str">
            <v>CF_LTD_SELL_EXP_EFIN</v>
          </cell>
        </row>
        <row r="212">
          <cell r="A212" t="str">
            <v>CF_LTD_SELL_EXP_EFIN</v>
          </cell>
        </row>
        <row r="213">
          <cell r="A213" t="str">
            <v>CF_LTD_SELL_EXP_EFIN</v>
          </cell>
        </row>
        <row r="214">
          <cell r="A214" t="str">
            <v>CF_LTD_SELL_EXP_EFIN</v>
          </cell>
        </row>
        <row r="215">
          <cell r="A215" t="str">
            <v>CF_LTD_SELL_EXP_EFIN</v>
          </cell>
        </row>
        <row r="216">
          <cell r="A216" t="str">
            <v>CF_LTD_SELL_EXP_EFIN</v>
          </cell>
        </row>
        <row r="217">
          <cell r="A217" t="str">
            <v>CF_LTD_SELL_EXP_EFIN</v>
          </cell>
        </row>
        <row r="218">
          <cell r="A218" t="str">
            <v>CF_LTD_SELL_EXP_EFIN</v>
          </cell>
        </row>
        <row r="219">
          <cell r="A219" t="str">
            <v>CF_LTD_SELL_EXP_EFIN</v>
          </cell>
        </row>
        <row r="220">
          <cell r="A220" t="str">
            <v>CF_LTD_SELL_EXP_EFIN</v>
          </cell>
        </row>
        <row r="221">
          <cell r="A221" t="str">
            <v>CF_LTD_SELL_EXP_EFIN</v>
          </cell>
        </row>
        <row r="222">
          <cell r="A222" t="str">
            <v>CF_LTD_SELL_EXP_EFIN</v>
          </cell>
        </row>
        <row r="223">
          <cell r="A223" t="str">
            <v>CF_LTD_SELL_EXP_EFIN</v>
          </cell>
        </row>
        <row r="224">
          <cell r="A224" t="str">
            <v>CF_LTD_SELL_EXP_EFIN</v>
          </cell>
        </row>
        <row r="225">
          <cell r="A225" t="str">
            <v>CF_LTD_SELL_EXP_EFIN</v>
          </cell>
        </row>
        <row r="226">
          <cell r="A226" t="str">
            <v>CF_LTD_SELL_EXP_EFIN</v>
          </cell>
        </row>
        <row r="227">
          <cell r="A227" t="str">
            <v>CF_LTD_SELL_EXP_EFIN</v>
          </cell>
        </row>
        <row r="228">
          <cell r="A228" t="str">
            <v>CF_LTD_SELL_EXP_EFIN</v>
          </cell>
        </row>
        <row r="229">
          <cell r="A229" t="str">
            <v>CF_LTD_SELL_EXP_EFIN</v>
          </cell>
        </row>
        <row r="230">
          <cell r="A230" t="str">
            <v>CF_LTD_SELL_EXP_EFIN</v>
          </cell>
        </row>
        <row r="231">
          <cell r="A231" t="str">
            <v>CF_LTD_SELL_EXP_EFIN</v>
          </cell>
        </row>
        <row r="232">
          <cell r="A232" t="str">
            <v>CF_LTD_SELL_EXP_EFIN</v>
          </cell>
        </row>
        <row r="233">
          <cell r="A233" t="str">
            <v>CF_LTD_SELL_EXP_EFIN</v>
          </cell>
        </row>
        <row r="234">
          <cell r="A234" t="str">
            <v>CF_LTD_SELL_EXP_EFIN</v>
          </cell>
        </row>
        <row r="235">
          <cell r="A235" t="str">
            <v>CF_LTD_SELL_EXP_EFIN</v>
          </cell>
        </row>
        <row r="236">
          <cell r="A236" t="str">
            <v>CF_LTD_SELL_EXP_EFIN</v>
          </cell>
        </row>
        <row r="237">
          <cell r="A237" t="str">
            <v>CF_LTD_SELL_EXP_EFIN</v>
          </cell>
        </row>
        <row r="238">
          <cell r="A238" t="str">
            <v>CF_LTD_SELL_EXP_EFIN</v>
          </cell>
        </row>
        <row r="239">
          <cell r="A239" t="str">
            <v>CF_LTD_SELL_EXP_EFIN</v>
          </cell>
        </row>
        <row r="240">
          <cell r="A240" t="str">
            <v>CF_LTD_SELL_EXP_EFIN</v>
          </cell>
        </row>
        <row r="241">
          <cell r="A241" t="str">
            <v>CF_LTD_SELL_EXP_EFIN</v>
          </cell>
        </row>
        <row r="242">
          <cell r="A242" t="str">
            <v>CF_LTD_SELL_EXP_EFIN</v>
          </cell>
        </row>
        <row r="243">
          <cell r="A243" t="str">
            <v>CF_LTD_SELL_EXP_EFIN</v>
          </cell>
        </row>
        <row r="244">
          <cell r="A244" t="str">
            <v>CF_LTD_SELL_EXP_EFIN</v>
          </cell>
        </row>
        <row r="245">
          <cell r="A245" t="str">
            <v>CF_LTD_SELL_EXP_EFIN</v>
          </cell>
        </row>
        <row r="246">
          <cell r="A246" t="str">
            <v>CF_LTD_SELL_EXP_EFIN</v>
          </cell>
        </row>
        <row r="247">
          <cell r="A247" t="str">
            <v>CF_LTD_SELL_EXP_EFIN</v>
          </cell>
        </row>
        <row r="248">
          <cell r="A248" t="str">
            <v>CF_LTD_SELL_EXP_EFIN</v>
          </cell>
        </row>
        <row r="249">
          <cell r="A249" t="str">
            <v>CF_LTD_SELL_EXP_EFIN</v>
          </cell>
        </row>
        <row r="250">
          <cell r="A250" t="str">
            <v>CF_LTD_SELL_EXP_EFIN</v>
          </cell>
        </row>
        <row r="251">
          <cell r="A251" t="str">
            <v>CF_LTD_SELL_EXP_EFIN</v>
          </cell>
        </row>
        <row r="252">
          <cell r="A252" t="str">
            <v>IS_LOSS_REACQ_DEBT</v>
          </cell>
        </row>
        <row r="253">
          <cell r="A253" t="str">
            <v>IS_LOSS_REACQ_DEBT</v>
          </cell>
        </row>
        <row r="254">
          <cell r="A254" t="str">
            <v>IS_LOSS_REACQ_DEBT</v>
          </cell>
        </row>
        <row r="255">
          <cell r="A255" t="str">
            <v>IS_LOSS_REACQ_DEBT</v>
          </cell>
        </row>
        <row r="256">
          <cell r="A256" t="str">
            <v>IS_LOSS_REACQ_DEBT</v>
          </cell>
        </row>
        <row r="257">
          <cell r="A257" t="str">
            <v>IS_LOSS_REACQ_DEBT</v>
          </cell>
        </row>
        <row r="258">
          <cell r="A258" t="str">
            <v>IS_LOSS_REACQ_DEBT</v>
          </cell>
        </row>
        <row r="259">
          <cell r="A259" t="str">
            <v>IS_LOSS_REACQ_DEBT</v>
          </cell>
        </row>
        <row r="260">
          <cell r="A260" t="str">
            <v>IS_LOSS_REACQ_DEBT</v>
          </cell>
        </row>
        <row r="261">
          <cell r="A261" t="str">
            <v>IS_LOSS_REACQ_DEBT</v>
          </cell>
        </row>
        <row r="262">
          <cell r="A262" t="str">
            <v>IS_LTD_DISC_AMORT_EFIN</v>
          </cell>
        </row>
        <row r="263">
          <cell r="A263" t="str">
            <v>IS_LTD_DISC_AMORT_EFIN</v>
          </cell>
        </row>
        <row r="264">
          <cell r="A264" t="str">
            <v>IS_LTD_DISC_AMORT_EFIN</v>
          </cell>
        </row>
        <row r="265">
          <cell r="A265" t="str">
            <v>IS_LTD_DISC_AMORT_EFIN</v>
          </cell>
        </row>
        <row r="266">
          <cell r="A266" t="str">
            <v>IS_LTD_DISC_AMORT_EFIN</v>
          </cell>
        </row>
        <row r="267">
          <cell r="A267" t="str">
            <v>IS_LTD_DISC_AMORT_EFIN</v>
          </cell>
        </row>
        <row r="268">
          <cell r="A268" t="str">
            <v>IS_LTD_DISC_AMORT_EFIN</v>
          </cell>
        </row>
        <row r="269">
          <cell r="A269" t="str">
            <v>IS_LTD_DISC_AMORT_EFIN</v>
          </cell>
        </row>
        <row r="270">
          <cell r="A270" t="str">
            <v>IS_LTD_DISC_AMORT_EFIN</v>
          </cell>
        </row>
        <row r="271">
          <cell r="A271" t="str">
            <v>IS_LTD_DISC_AMORT_EFIN</v>
          </cell>
        </row>
        <row r="272">
          <cell r="A272" t="str">
            <v>IS_LTD_DISC_AMORT_EFIN</v>
          </cell>
        </row>
        <row r="273">
          <cell r="A273" t="str">
            <v>IS_LTD_DISC_AMORT_EFIN</v>
          </cell>
        </row>
        <row r="274">
          <cell r="A274" t="str">
            <v>IS_LTD_DISC_AMORT_EFIN</v>
          </cell>
        </row>
        <row r="275">
          <cell r="A275" t="str">
            <v>IS_LTD_DISC_AMORT_EFIN</v>
          </cell>
        </row>
        <row r="276">
          <cell r="A276" t="str">
            <v>IS_LTD_DISC_AMORT_EFIN</v>
          </cell>
        </row>
        <row r="277">
          <cell r="A277" t="str">
            <v>IS_LTD_DISC_AMORT_EFIN</v>
          </cell>
        </row>
        <row r="278">
          <cell r="A278" t="str">
            <v>IS_LTD_DISC_AMORT_EFIN</v>
          </cell>
        </row>
        <row r="279">
          <cell r="A279" t="str">
            <v>IS_LTD_DISC_AMORT_EFIN</v>
          </cell>
        </row>
        <row r="280">
          <cell r="A280" t="str">
            <v>IS_LTD_DISC_AMORT_EFIN</v>
          </cell>
        </row>
        <row r="281">
          <cell r="A281" t="str">
            <v>IS_LTD_DISC_AMORT_EFIN</v>
          </cell>
        </row>
        <row r="282">
          <cell r="A282" t="str">
            <v>IS_LTD_DISC_AMORT_EFIN</v>
          </cell>
        </row>
        <row r="283">
          <cell r="A283" t="str">
            <v>IS_LTD_DISC_AMORT_EFIN</v>
          </cell>
        </row>
        <row r="284">
          <cell r="A284" t="str">
            <v>IS_LTD_DISC_AMORT_EFIN</v>
          </cell>
        </row>
        <row r="285">
          <cell r="A285" t="str">
            <v>IS_LTD_DISC_AMORT_EFIN</v>
          </cell>
        </row>
        <row r="286">
          <cell r="A286" t="str">
            <v>IS_LTD_DISC_AMORT_EFIN</v>
          </cell>
        </row>
        <row r="287">
          <cell r="A287" t="str">
            <v>IS_LTD_DISC_AMORT_EFIN</v>
          </cell>
        </row>
        <row r="288">
          <cell r="A288" t="str">
            <v>IS_LTD_DISC_AMORT_EFIN</v>
          </cell>
        </row>
        <row r="289">
          <cell r="A289" t="str">
            <v>IS_LTD_DISC_AMORT_EFIN</v>
          </cell>
        </row>
        <row r="290">
          <cell r="A290" t="str">
            <v>IS_LTD_DISC_AMORT_EFIN</v>
          </cell>
        </row>
        <row r="291">
          <cell r="A291" t="str">
            <v>IS_LTD_DISC_AMORT_EFIN</v>
          </cell>
        </row>
        <row r="292">
          <cell r="A292" t="str">
            <v>IS_LTD_DISC_AMORT_EFIN</v>
          </cell>
        </row>
        <row r="293">
          <cell r="A293" t="str">
            <v>IS_LTD_DISC_AMORT_EFIN</v>
          </cell>
        </row>
        <row r="294">
          <cell r="A294" t="str">
            <v>IS_LTD_DISC_AMORT_EFIN</v>
          </cell>
        </row>
        <row r="295">
          <cell r="A295" t="str">
            <v>IS_LTD_DISC_AMORT_EFIN</v>
          </cell>
        </row>
        <row r="296">
          <cell r="A296" t="str">
            <v>IS_LTD_DISC_AMORT_EFIN</v>
          </cell>
        </row>
        <row r="297">
          <cell r="A297" t="str">
            <v>IS_LTD_DISC_AMORT_EFIN</v>
          </cell>
        </row>
        <row r="298">
          <cell r="A298" t="str">
            <v>IS_LTD_DISC_AMORT_EFIN</v>
          </cell>
        </row>
        <row r="299">
          <cell r="A299" t="str">
            <v>IS_LTD_DISC_AMORT_EFIN</v>
          </cell>
        </row>
        <row r="300">
          <cell r="A300" t="str">
            <v>IS_LTD_DISC_AMORT_EFIN</v>
          </cell>
        </row>
        <row r="301">
          <cell r="A301" t="str">
            <v>IS_LTD_DISC_AMORT_EFIN</v>
          </cell>
        </row>
        <row r="302">
          <cell r="A302" t="str">
            <v>IS_LTD_INT_EXP_EFIN</v>
          </cell>
        </row>
        <row r="303">
          <cell r="A303" t="str">
            <v>IS_LTD_INT_EXP_EFIN</v>
          </cell>
        </row>
        <row r="304">
          <cell r="A304" t="str">
            <v>IS_LTD_INT_EXP_EFIN</v>
          </cell>
        </row>
        <row r="305">
          <cell r="A305" t="str">
            <v>IS_LTD_INT_EXP_EFIN</v>
          </cell>
        </row>
        <row r="306">
          <cell r="A306" t="str">
            <v>IS_LTD_INT_EXP_EFIN</v>
          </cell>
        </row>
        <row r="307">
          <cell r="A307" t="str">
            <v>IS_LTD_INT_EXP_EFIN</v>
          </cell>
        </row>
        <row r="308">
          <cell r="A308" t="str">
            <v>IS_LTD_INT_EXP_EFIN</v>
          </cell>
        </row>
        <row r="309">
          <cell r="A309" t="str">
            <v>IS_LTD_INT_EXP_EFIN</v>
          </cell>
        </row>
        <row r="310">
          <cell r="A310" t="str">
            <v>IS_LTD_INT_EXP_EFIN</v>
          </cell>
        </row>
        <row r="311">
          <cell r="A311" t="str">
            <v>IS_LTD_INT_EXP_EFIN</v>
          </cell>
        </row>
        <row r="312">
          <cell r="A312" t="str">
            <v>IS_LTD_INT_EXP_EFIN</v>
          </cell>
        </row>
        <row r="313">
          <cell r="A313" t="str">
            <v>IS_LTD_INT_EXP_EFIN</v>
          </cell>
        </row>
        <row r="314">
          <cell r="A314" t="str">
            <v>IS_LTD_INT_EXP_EFIN</v>
          </cell>
        </row>
        <row r="315">
          <cell r="A315" t="str">
            <v>IS_LTD_INT_EXP_EFIN</v>
          </cell>
        </row>
        <row r="316">
          <cell r="A316" t="str">
            <v>IS_LTD_INT_EXP_EFIN</v>
          </cell>
        </row>
        <row r="317">
          <cell r="A317" t="str">
            <v>IS_LTD_INT_EXP_EFIN</v>
          </cell>
        </row>
        <row r="318">
          <cell r="A318" t="str">
            <v>IS_LTD_INT_EXP_EFIN</v>
          </cell>
        </row>
        <row r="319">
          <cell r="A319" t="str">
            <v>IS_LTD_INT_EXP_EFIN</v>
          </cell>
        </row>
        <row r="320">
          <cell r="A320" t="str">
            <v>IS_LTD_INT_EXP_EFIN</v>
          </cell>
        </row>
        <row r="321">
          <cell r="A321" t="str">
            <v>IS_LTD_INT_EXP_EFIN</v>
          </cell>
        </row>
        <row r="322">
          <cell r="A322" t="str">
            <v>IS_LTD_INT_EXP_EFIN</v>
          </cell>
        </row>
        <row r="323">
          <cell r="A323" t="str">
            <v>IS_LTD_INT_EXP_EFIN</v>
          </cell>
        </row>
        <row r="324">
          <cell r="A324" t="str">
            <v>IS_LTD_INT_EXP_EFIN</v>
          </cell>
        </row>
        <row r="325">
          <cell r="A325" t="str">
            <v>IS_LTD_INT_EXP_EFIN</v>
          </cell>
        </row>
        <row r="326">
          <cell r="A326" t="str">
            <v>IS_LTD_INT_EXP_EFIN</v>
          </cell>
        </row>
        <row r="327">
          <cell r="A327" t="str">
            <v>IS_LTD_INT_EXP_EFIN</v>
          </cell>
        </row>
        <row r="328">
          <cell r="A328" t="str">
            <v>IS_LTD_INT_EXP_EFIN</v>
          </cell>
        </row>
        <row r="329">
          <cell r="A329" t="str">
            <v>IS_LTD_INT_EXP_EFIN</v>
          </cell>
        </row>
        <row r="330">
          <cell r="A330" t="str">
            <v>IS_LTD_INT_EXP_EFIN</v>
          </cell>
        </row>
        <row r="331">
          <cell r="A331" t="str">
            <v>IS_LTD_INT_EXP_EFIN</v>
          </cell>
        </row>
        <row r="332">
          <cell r="A332" t="str">
            <v>IS_LTD_INT_EXP_EFIN</v>
          </cell>
        </row>
        <row r="333">
          <cell r="A333" t="str">
            <v>IS_LTD_INT_EXP_EFIN</v>
          </cell>
        </row>
        <row r="334">
          <cell r="A334" t="str">
            <v>IS_LTD_INT_EXP_EFIN</v>
          </cell>
        </row>
        <row r="335">
          <cell r="A335" t="str">
            <v>IS_LTD_INT_EXP_EFIN</v>
          </cell>
        </row>
        <row r="336">
          <cell r="A336" t="str">
            <v>IS_LTD_INT_EXP_EFIN</v>
          </cell>
        </row>
        <row r="337">
          <cell r="A337" t="str">
            <v>IS_LTD_INT_EXP_EFIN</v>
          </cell>
        </row>
        <row r="338">
          <cell r="A338" t="str">
            <v>IS_LTD_INT_EXP_EFIN</v>
          </cell>
        </row>
        <row r="339">
          <cell r="A339" t="str">
            <v>IS_LTD_INT_EXP_EFIN</v>
          </cell>
        </row>
        <row r="340">
          <cell r="A340" t="str">
            <v>IS_LTD_INT_EXP_EFIN</v>
          </cell>
        </row>
        <row r="341">
          <cell r="A341" t="str">
            <v>IS_LTD_INT_EXP_EFIN</v>
          </cell>
        </row>
        <row r="342">
          <cell r="A342" t="str">
            <v>IS_LTD_SELL_EXP_AMORT_EFIN</v>
          </cell>
        </row>
        <row r="343">
          <cell r="A343" t="str">
            <v>IS_LTD_SELL_EXP_AMORT_EFIN</v>
          </cell>
        </row>
        <row r="344">
          <cell r="A344" t="str">
            <v>IS_LTD_SELL_EXP_AMORT_EFIN</v>
          </cell>
        </row>
        <row r="345">
          <cell r="A345" t="str">
            <v>IS_LTD_SELL_EXP_AMORT_EFIN</v>
          </cell>
        </row>
        <row r="346">
          <cell r="A346" t="str">
            <v>IS_LTD_SELL_EXP_AMORT_EFIN</v>
          </cell>
        </row>
        <row r="347">
          <cell r="A347" t="str">
            <v>IS_LTD_SELL_EXP_AMORT_EFIN</v>
          </cell>
        </row>
        <row r="348">
          <cell r="A348" t="str">
            <v>IS_LTD_SELL_EXP_AMORT_EFIN</v>
          </cell>
        </row>
        <row r="349">
          <cell r="A349" t="str">
            <v>IS_LTD_SELL_EXP_AMORT_EFIN</v>
          </cell>
        </row>
        <row r="350">
          <cell r="A350" t="str">
            <v>IS_LTD_SELL_EXP_AMORT_EFIN</v>
          </cell>
        </row>
        <row r="351">
          <cell r="A351" t="str">
            <v>IS_LTD_SELL_EXP_AMORT_EFIN</v>
          </cell>
        </row>
        <row r="352">
          <cell r="A352" t="str">
            <v>IS_LTD_SELL_EXP_AMORT_EFIN</v>
          </cell>
        </row>
        <row r="353">
          <cell r="A353" t="str">
            <v>IS_LTD_SELL_EXP_AMORT_EFIN</v>
          </cell>
        </row>
        <row r="354">
          <cell r="A354" t="str">
            <v>IS_LTD_SELL_EXP_AMORT_EFIN</v>
          </cell>
        </row>
        <row r="355">
          <cell r="A355" t="str">
            <v>IS_LTD_SELL_EXP_AMORT_EFIN</v>
          </cell>
        </row>
        <row r="356">
          <cell r="A356" t="str">
            <v>IS_LTD_SELL_EXP_AMORT_EFIN</v>
          </cell>
        </row>
        <row r="357">
          <cell r="A357" t="str">
            <v>IS_LTD_SELL_EXP_AMORT_EFIN</v>
          </cell>
        </row>
        <row r="358">
          <cell r="A358" t="str">
            <v>IS_LTD_SELL_EXP_AMORT_EFIN</v>
          </cell>
        </row>
        <row r="359">
          <cell r="A359" t="str">
            <v>IS_LTD_SELL_EXP_AMORT_EFIN</v>
          </cell>
        </row>
        <row r="360">
          <cell r="A360" t="str">
            <v>IS_LTD_SELL_EXP_AMORT_EFIN</v>
          </cell>
        </row>
        <row r="361">
          <cell r="A361" t="str">
            <v>IS_LTD_SELL_EXP_AMORT_EFIN</v>
          </cell>
        </row>
        <row r="362">
          <cell r="A362" t="str">
            <v>IS_LTD_SELL_EXP_AMORT_EFIN</v>
          </cell>
        </row>
        <row r="363">
          <cell r="A363" t="str">
            <v>IS_LTD_SELL_EXP_AMORT_EFIN</v>
          </cell>
        </row>
        <row r="364">
          <cell r="A364" t="str">
            <v>IS_LTD_SELL_EXP_AMORT_EFIN</v>
          </cell>
        </row>
        <row r="365">
          <cell r="A365" t="str">
            <v>IS_LTD_SELL_EXP_AMORT_EFIN</v>
          </cell>
        </row>
        <row r="366">
          <cell r="A366" t="str">
            <v>IS_LTD_SELL_EXP_AMORT_EFIN</v>
          </cell>
        </row>
        <row r="367">
          <cell r="A367" t="str">
            <v>IS_LTD_SELL_EXP_AMORT_EFIN</v>
          </cell>
        </row>
        <row r="368">
          <cell r="A368" t="str">
            <v>IS_LTD_SELL_EXP_AMORT_EFIN</v>
          </cell>
        </row>
        <row r="369">
          <cell r="A369" t="str">
            <v>IS_LTD_SELL_EXP_AMORT_EFIN</v>
          </cell>
        </row>
        <row r="370">
          <cell r="A370" t="str">
            <v>IS_LTD_SELL_EXP_AMORT_EFIN</v>
          </cell>
        </row>
        <row r="371">
          <cell r="A371" t="str">
            <v>IS_LTD_SELL_EXP_AMORT_EFIN</v>
          </cell>
        </row>
        <row r="372">
          <cell r="A372" t="str">
            <v>IS_LTD_SELL_EXP_AMORT_EFIN</v>
          </cell>
        </row>
        <row r="373">
          <cell r="A373" t="str">
            <v>IS_LTD_SELL_EXP_AMORT_EFIN</v>
          </cell>
        </row>
        <row r="374">
          <cell r="A374" t="str">
            <v>IS_LTD_SELL_EXP_AMORT_EFIN</v>
          </cell>
        </row>
        <row r="375">
          <cell r="A375" t="str">
            <v>IS_LTD_SELL_EXP_AMORT_EFIN</v>
          </cell>
        </row>
        <row r="376">
          <cell r="A376" t="str">
            <v>IS_LTD_SELL_EXP_AMORT_EFIN</v>
          </cell>
        </row>
        <row r="377">
          <cell r="A377" t="str">
            <v>IS_LTD_SELL_EXP_AMORT_EFIN</v>
          </cell>
        </row>
        <row r="378">
          <cell r="A378" t="str">
            <v>IS_LTD_SELL_EXP_AMORT_EFIN</v>
          </cell>
        </row>
        <row r="379">
          <cell r="A379" t="str">
            <v>IS_LTD_SELL_EXP_AMORT_EFIN</v>
          </cell>
        </row>
        <row r="380">
          <cell r="A380" t="str">
            <v>IS_LTD_SELL_EXP_AMORT_EFIN</v>
          </cell>
        </row>
        <row r="381">
          <cell r="A381" t="str">
            <v>IS_LTD_SELL_EXP_AMORT_EFIN</v>
          </cell>
        </row>
        <row r="382">
          <cell r="A382" t="str">
            <v>CF_MIPS_DIV_EFIN</v>
          </cell>
        </row>
        <row r="383">
          <cell r="A383" t="str">
            <v>CF_MIPS_DIV_EFIN</v>
          </cell>
        </row>
        <row r="384">
          <cell r="A384" t="str">
            <v>CF_MIPS_DIV_EFIN</v>
          </cell>
        </row>
        <row r="385">
          <cell r="A385" t="str">
            <v>CF_MIPS_ISSUED_EFIN</v>
          </cell>
        </row>
        <row r="386">
          <cell r="A386" t="str">
            <v>CF_MIPS_ISSUED_EFIN</v>
          </cell>
        </row>
        <row r="387">
          <cell r="A387" t="str">
            <v>CF_MIPS_ISSUED_EFIN</v>
          </cell>
        </row>
        <row r="388">
          <cell r="A388" t="str">
            <v>CF_MIPS_RETIRE_EFIN</v>
          </cell>
        </row>
        <row r="389">
          <cell r="A389" t="str">
            <v>CF_MIPS_RETIRE_EFIN</v>
          </cell>
        </row>
        <row r="390">
          <cell r="A390" t="str">
            <v>CF_MIPS_RETIRE_EFIN</v>
          </cell>
        </row>
        <row r="391">
          <cell r="A391" t="str">
            <v>CF_OMPREF_DIV_EFIN</v>
          </cell>
        </row>
        <row r="392">
          <cell r="A392" t="str">
            <v>CF_OMPREF_DIV_EFIN</v>
          </cell>
        </row>
        <row r="393">
          <cell r="A393" t="str">
            <v>CF_OMPREF_DIV_EFIN</v>
          </cell>
        </row>
        <row r="394">
          <cell r="A394" t="str">
            <v>CF_OMPREF_ISSUED_EFIN</v>
          </cell>
        </row>
        <row r="395">
          <cell r="A395" t="str">
            <v>CF_OMPREF_ISSUED_EFIN</v>
          </cell>
        </row>
        <row r="396">
          <cell r="A396" t="str">
            <v>CF_OMPREF_ISSUED_EFIN</v>
          </cell>
        </row>
        <row r="397">
          <cell r="A397" t="str">
            <v>CF_OMPREF_RETIRE_EFIN</v>
          </cell>
        </row>
        <row r="398">
          <cell r="A398" t="str">
            <v>CF_OMPREF_RETIRE_EFIN</v>
          </cell>
        </row>
        <row r="399">
          <cell r="A399" t="str">
            <v>CF_OMPREF_RETIRE_EFIN</v>
          </cell>
        </row>
        <row r="400">
          <cell r="A400" t="str">
            <v>CF_PREF_DIV_EFIN</v>
          </cell>
        </row>
        <row r="401">
          <cell r="A401" t="str">
            <v>CF_PREF_DIV_EFIN</v>
          </cell>
        </row>
        <row r="402">
          <cell r="A402" t="str">
            <v>CF_PREF_DIV_EFIN</v>
          </cell>
        </row>
        <row r="403">
          <cell r="A403" t="str">
            <v>CF_PREF_ISSUE_EXP_EFIN</v>
          </cell>
        </row>
        <row r="404">
          <cell r="A404" t="str">
            <v>CF_PREF_ISSUE_EXP_EFIN</v>
          </cell>
        </row>
        <row r="405">
          <cell r="A405" t="str">
            <v>CF_PREF_ISSUE_EXP_EFIN</v>
          </cell>
        </row>
        <row r="406">
          <cell r="A406" t="str">
            <v>CF_PREF_ISSUE_EXP_EFIN</v>
          </cell>
        </row>
        <row r="407">
          <cell r="A407" t="str">
            <v>CF_PREF_ISSUE_EXP_EFIN</v>
          </cell>
        </row>
        <row r="408">
          <cell r="A408" t="str">
            <v>CF_PREF_ISSUE_EXP_EFIN</v>
          </cell>
        </row>
        <row r="409">
          <cell r="A409" t="str">
            <v>CF_PREF_ISSUE_EXP_EFIN</v>
          </cell>
        </row>
        <row r="410">
          <cell r="A410" t="str">
            <v>CF_PREF_ISSUE_EXP_EFIN</v>
          </cell>
        </row>
        <row r="411">
          <cell r="A411" t="str">
            <v>CF_PREF_ISSUE_EXP_EFIN</v>
          </cell>
        </row>
        <row r="412">
          <cell r="A412" t="str">
            <v>CF_PREF_ISSUED_EFIN</v>
          </cell>
        </row>
        <row r="413">
          <cell r="A413" t="str">
            <v>CF_PREF_ISSUED_EFIN</v>
          </cell>
        </row>
        <row r="414">
          <cell r="A414" t="str">
            <v>CF_PREF_ISSUED_EFIN</v>
          </cell>
        </row>
        <row r="415">
          <cell r="A415" t="str">
            <v>CF_PREF_RETIRE_EFIN</v>
          </cell>
        </row>
        <row r="416">
          <cell r="A416" t="str">
            <v>CF_PREF_RETIRE_EFIN</v>
          </cell>
        </row>
        <row r="417">
          <cell r="A417" t="str">
            <v>CF_PREF_RETIRE_EFIN</v>
          </cell>
        </row>
        <row r="418">
          <cell r="A418" t="str">
            <v>IS_MIPS_DIVIDENDS_EFIN</v>
          </cell>
        </row>
        <row r="419">
          <cell r="A419" t="str">
            <v>IS_MIPS_DIVIDENDS_EFIN</v>
          </cell>
        </row>
        <row r="420">
          <cell r="A420" t="str">
            <v>IS_MIPS_DIVIDENDS_EFIN</v>
          </cell>
        </row>
        <row r="421">
          <cell r="A421" t="str">
            <v>IS_OMPREF_DIVIDENDS_EFIN</v>
          </cell>
        </row>
        <row r="422">
          <cell r="A422" t="str">
            <v>IS_OMPREF_DIVIDENDS_EFIN</v>
          </cell>
        </row>
        <row r="423">
          <cell r="A423" t="str">
            <v>IS_OMPREF_DIVIDENDS_EFIN</v>
          </cell>
        </row>
        <row r="424">
          <cell r="A424" t="str">
            <v>IS_PREF_DIVIDENDS_EFIN</v>
          </cell>
        </row>
        <row r="425">
          <cell r="A425" t="str">
            <v>IS_PREF_DIVIDENDS_EFIN</v>
          </cell>
        </row>
        <row r="426">
          <cell r="A426" t="str">
            <v>IS_PREF_DIVIDENDS_EFIN</v>
          </cell>
        </row>
      </sheetData>
      <sheetData sheetId="23" refreshError="1"/>
      <sheetData sheetId="24" refreshError="1"/>
      <sheetData sheetId="25" refreshError="1"/>
      <sheetData sheetId="26" refreshError="1"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11</v>
          </cell>
          <cell r="H7">
            <v>12</v>
          </cell>
          <cell r="I7">
            <v>13</v>
          </cell>
        </row>
        <row r="8">
          <cell r="A8" t="str">
            <v>CURRENT_OUTSTANDING_CHANGE</v>
          </cell>
          <cell r="B8" t="str">
            <v>BS_LTD_CURRENT_CHANGE</v>
          </cell>
          <cell r="C8" t="str">
            <v>BS_LTD_CURRENT_CHANGE</v>
          </cell>
          <cell r="D8" t="str">
            <v>BS_LTD_CURRENT_CHANGE</v>
          </cell>
          <cell r="E8" t="str">
            <v>BS_LTD_CURRENT_CHANGE</v>
          </cell>
          <cell r="F8" t="str">
            <v>BS_LTD_CURRENT_CHANGE</v>
          </cell>
        </row>
        <row r="9">
          <cell r="A9" t="str">
            <v>INTEREST_EXPENSE</v>
          </cell>
          <cell r="B9" t="str">
            <v>IS_LTD_INT_EXP_EFIN</v>
          </cell>
          <cell r="C9" t="str">
            <v>IS_LTD_INT_EXP_EFIN</v>
          </cell>
          <cell r="D9" t="str">
            <v>IS_LTD_INT_EXP_EFIN</v>
          </cell>
          <cell r="E9" t="str">
            <v>IS_LTD_INT_EXP_EFIN</v>
          </cell>
          <cell r="F9" t="str">
            <v>IS_LTD_INT_EXP_EFIN</v>
          </cell>
          <cell r="G9" t="str">
            <v>IS_PREF_DIVIDENDS_EFIN</v>
          </cell>
          <cell r="H9" t="str">
            <v>IS_OMPREF_DIVIDENDS_EFIN</v>
          </cell>
          <cell r="I9" t="str">
            <v>IS_MIPS_DIVIDENDS_EFIN</v>
          </cell>
        </row>
        <row r="10">
          <cell r="A10" t="str">
            <v>INTEREST_PAYMENT</v>
          </cell>
          <cell r="B10" t="str">
            <v>CF_LTD_INT_EFIN</v>
          </cell>
          <cell r="C10" t="str">
            <v>CF_LTD_INT_EFIN</v>
          </cell>
          <cell r="D10" t="str">
            <v>CF_LTD_INT_EFIN</v>
          </cell>
          <cell r="E10" t="str">
            <v>CF_LTD_INT_EFIN</v>
          </cell>
          <cell r="F10" t="str">
            <v>CF_LTD_INT_EFIN</v>
          </cell>
          <cell r="G10" t="str">
            <v>CF_PREF_DIV_EFIN</v>
          </cell>
          <cell r="H10" t="str">
            <v>CF_OMPREF_DIV_EFIN</v>
          </cell>
          <cell r="I10" t="str">
            <v>CF_MIPS_DIV_EFIN</v>
          </cell>
        </row>
        <row r="11">
          <cell r="A11" t="str">
            <v>SE_PAYMENT</v>
          </cell>
          <cell r="B11" t="str">
            <v>CF_LTD_SELL_EXP_EFIN</v>
          </cell>
          <cell r="C11" t="str">
            <v>CF_LTD_SELL_EXP_EFIN</v>
          </cell>
          <cell r="D11" t="str">
            <v>CF_LTD_SELL_EXP_EFIN</v>
          </cell>
          <cell r="E11" t="str">
            <v>CF_LTD_SELL_EXP_EFIN</v>
          </cell>
          <cell r="F11" t="str">
            <v>CF_LTD_SELL_EXP_EFIN</v>
          </cell>
          <cell r="G11" t="str">
            <v>CF_PREF_ISSUE_EXP_EFIN</v>
          </cell>
          <cell r="H11" t="str">
            <v>CF_PREF_ISSUE_EXP_EFIN</v>
          </cell>
          <cell r="I11" t="str">
            <v>CF_PREF_ISSUE_EXP_EFIN</v>
          </cell>
        </row>
        <row r="12">
          <cell r="A12" t="str">
            <v>SE_AMORT</v>
          </cell>
          <cell r="B12" t="str">
            <v>IS_LTD_SELL_EXP_AMORT_EFIN</v>
          </cell>
          <cell r="C12" t="str">
            <v>IS_LTD_SELL_EXP_AMORT_EFIN</v>
          </cell>
          <cell r="D12" t="str">
            <v>IS_LTD_SELL_EXP_AMORT_EFIN</v>
          </cell>
          <cell r="E12" t="str">
            <v>IS_LTD_SELL_EXP_AMORT_EFIN</v>
          </cell>
          <cell r="F12" t="str">
            <v>IS_LTD_SELL_EXP_AMORT_EFIN</v>
          </cell>
        </row>
        <row r="13">
          <cell r="A13" t="str">
            <v>SINK_PAYMENT</v>
          </cell>
          <cell r="B13" t="str">
            <v>CF_LTD_RETIRE_EFIN</v>
          </cell>
          <cell r="C13" t="str">
            <v>CF_LTD_RETIRE_EFIN</v>
          </cell>
          <cell r="D13" t="str">
            <v>CF_LTD_RETIRE_EFIN</v>
          </cell>
          <cell r="E13" t="str">
            <v>CF_LTD_RETIRE_EFIN</v>
          </cell>
          <cell r="F13" t="str">
            <v>CF_LTD_RETIRE_EFIN</v>
          </cell>
          <cell r="G13" t="str">
            <v>CF_PREF_RETIRE_EFIN</v>
          </cell>
          <cell r="H13" t="str">
            <v>CF_OMPREF_RETIRE_EFIN</v>
          </cell>
          <cell r="I13" t="str">
            <v>CF_MIPS_RETIRE_EFIN</v>
          </cell>
        </row>
        <row r="14">
          <cell r="A14" t="str">
            <v>ISSUE</v>
          </cell>
          <cell r="B14" t="str">
            <v>CF_LTD_SELL_EXP_EFIN</v>
          </cell>
          <cell r="C14" t="str">
            <v>CF_LTD_SELL_EXP_EFIN</v>
          </cell>
          <cell r="D14" t="str">
            <v>CF_LTD_SELL_EXP_EFIN</v>
          </cell>
          <cell r="E14" t="str">
            <v>CF_LTD_SELL_EXP_EFIN</v>
          </cell>
          <cell r="F14" t="str">
            <v>CF_LTD_SELL_EXP_EFIN</v>
          </cell>
          <cell r="G14" t="str">
            <v>CF_LTD_SELL_EXP_EFIN</v>
          </cell>
          <cell r="H14" t="str">
            <v>CF_LTD_SELL_EXP_EFIN</v>
          </cell>
          <cell r="I14" t="str">
            <v>CF_LTD_SELL_EXP_EFIN</v>
          </cell>
        </row>
        <row r="15">
          <cell r="A15" t="str">
            <v>PART_RED_AMOUNT</v>
          </cell>
          <cell r="B15" t="str">
            <v>CF_LTD_RETIRE_EFIN</v>
          </cell>
          <cell r="C15" t="str">
            <v>CF_LTD_RETIRE_EFIN</v>
          </cell>
          <cell r="D15" t="str">
            <v>CF_LTD_RETIRE_EFIN</v>
          </cell>
          <cell r="E15" t="str">
            <v>CF_LTD_RETIRE_EFIN</v>
          </cell>
          <cell r="F15" t="str">
            <v>CF_LTD_RETIRE_EFIN</v>
          </cell>
          <cell r="G15" t="str">
            <v>CF_PREF_RETIRE_EFIN</v>
          </cell>
          <cell r="H15" t="str">
            <v>CF_OMPREF_RETIRE_EFIN</v>
          </cell>
          <cell r="I15" t="str">
            <v>CF_MIPS_RETIRE_EFIN</v>
          </cell>
        </row>
        <row r="16">
          <cell r="A16" t="str">
            <v>EARLY_RETIREMENT</v>
          </cell>
          <cell r="B16" t="str">
            <v>CF_LTD_RETIRE_EFIN</v>
          </cell>
          <cell r="C16" t="str">
            <v>CF_LTD_RETIRE_EFIN</v>
          </cell>
          <cell r="D16" t="str">
            <v>CF_LTD_RETIRE_EFIN</v>
          </cell>
          <cell r="E16" t="str">
            <v>CF_LTD_RETIRE_EFIN</v>
          </cell>
          <cell r="F16" t="str">
            <v>CF_LTD_RETIRE_EFIN</v>
          </cell>
          <cell r="G16" t="str">
            <v>CF_PREF_RETIRE_EFIN</v>
          </cell>
          <cell r="H16" t="str">
            <v>CF_OMPREF_RETIRE_EFIN</v>
          </cell>
          <cell r="I16" t="str">
            <v>CF_MIPS_RETIRE_EFIN</v>
          </cell>
        </row>
        <row r="17">
          <cell r="A17" t="str">
            <v>NORMAL_MATURITY</v>
          </cell>
          <cell r="B17" t="str">
            <v>CF_LTD_RETIRE_EFIN</v>
          </cell>
          <cell r="C17" t="str">
            <v>CF_LTD_RETIRE_EFIN</v>
          </cell>
          <cell r="D17" t="str">
            <v>CF_LTD_RETIRE_EFIN</v>
          </cell>
          <cell r="E17" t="str">
            <v>CF_LTD_RETIRE_EFIN</v>
          </cell>
          <cell r="F17" t="str">
            <v>CF_LTD_RETIRE_EFIN</v>
          </cell>
          <cell r="G17" t="str">
            <v>CF_PREF_RETIRE_EFIN</v>
          </cell>
          <cell r="H17" t="str">
            <v>CF_OMPREF_RETIRE_EFIN</v>
          </cell>
          <cell r="I17" t="str">
            <v>CF_MIPS_RETIRE_EFIN</v>
          </cell>
        </row>
        <row r="18">
          <cell r="A18" t="str">
            <v>IS_DISCOUNT_AMORT</v>
          </cell>
          <cell r="B18" t="str">
            <v>IS_LTD_DISC_AMORT_EFIN</v>
          </cell>
          <cell r="C18" t="str">
            <v>IS_LTD_DISC_AMORT_EFIN</v>
          </cell>
          <cell r="D18" t="str">
            <v>IS_LTD_DISC_AMORT_EFIN</v>
          </cell>
          <cell r="E18" t="str">
            <v>IS_LTD_DISC_AMORT_EFIN</v>
          </cell>
          <cell r="F18" t="str">
            <v>IS_LTD_DISC_AMORT_EFIN</v>
          </cell>
        </row>
        <row r="19">
          <cell r="A19" t="str">
            <v>IS_PREMIUM_AMORT</v>
          </cell>
          <cell r="B19" t="str">
            <v>IS_LTD_DISC_AMORT_EFIN</v>
          </cell>
          <cell r="C19" t="str">
            <v>IS_LTD_DISC_AMORT_EFIN</v>
          </cell>
          <cell r="D19" t="str">
            <v>IS_LTD_DISC_AMORT_EFIN</v>
          </cell>
          <cell r="E19" t="str">
            <v>IS_LTD_DISC_AMORT_EFIN</v>
          </cell>
          <cell r="F19" t="str">
            <v>IS_LTD_DISC_AMORT_EFIN</v>
          </cell>
        </row>
        <row r="20">
          <cell r="A20" t="str">
            <v>AMOUNT_ISSUED</v>
          </cell>
          <cell r="B20" t="str">
            <v>CF_LTD_ISSUED_EFIN</v>
          </cell>
          <cell r="C20" t="str">
            <v>CF_LTD_ISSUED_EFIN</v>
          </cell>
          <cell r="D20" t="str">
            <v>CF_LTD_ISSUED_EFIN</v>
          </cell>
          <cell r="E20" t="str">
            <v>CF_LTD_ISSUED_EFIN</v>
          </cell>
          <cell r="F20" t="str">
            <v>CF_LTD_ISSUED_EFIN</v>
          </cell>
          <cell r="G20" t="str">
            <v>CF_PREF_ISSUED_EFIN</v>
          </cell>
          <cell r="H20" t="str">
            <v>CF_OMPREF_ISSUED_EFIN</v>
          </cell>
          <cell r="I20" t="str">
            <v>CF_MIPS_ISSUED_EFIN</v>
          </cell>
        </row>
        <row r="21">
          <cell r="A21" t="str">
            <v>CF_DISCOUNT_PAYMENT</v>
          </cell>
          <cell r="B21" t="str">
            <v>CF_LTD_DISC_EFIN</v>
          </cell>
          <cell r="C21" t="str">
            <v>CF_LTD_DISC_EFIN</v>
          </cell>
          <cell r="D21" t="str">
            <v>CF_LTD_DISC_EFIN</v>
          </cell>
          <cell r="E21" t="str">
            <v>CF_LTD_DISC_EFIN</v>
          </cell>
          <cell r="F21" t="str">
            <v>CF_LTD_DISC_EFIN</v>
          </cell>
        </row>
        <row r="22">
          <cell r="A22" t="str">
            <v>CF_PREMIUM_PAYMENT</v>
          </cell>
          <cell r="B22" t="str">
            <v>CF_LTD_DISC_EFIN</v>
          </cell>
          <cell r="C22" t="str">
            <v>CF_LTD_DISC_EFIN</v>
          </cell>
          <cell r="D22" t="str">
            <v>CF_LTD_DISC_EFIN</v>
          </cell>
          <cell r="E22" t="str">
            <v>CF_LTD_DISC_EFIN</v>
          </cell>
          <cell r="F22" t="str">
            <v>CF_LTD_DISC_EFIN</v>
          </cell>
        </row>
        <row r="23">
          <cell r="A23" t="str">
            <v>CALLED_AMORT</v>
          </cell>
          <cell r="B23" t="str">
            <v>IS_LOSS_REACQ_DEBT</v>
          </cell>
          <cell r="C23" t="str">
            <v>IS_LOSS_REACQ_DEBT</v>
          </cell>
          <cell r="D23" t="str">
            <v>IS_LOSS_REACQ_DEBT</v>
          </cell>
          <cell r="E23" t="str">
            <v>IS_LOSS_REACQ_DEBT</v>
          </cell>
          <cell r="F23" t="str">
            <v>IS_LOSS_REACQ_DEBT</v>
          </cell>
        </row>
        <row r="24">
          <cell r="A24" t="str">
            <v>CF_INT_UPON_ISSUE</v>
          </cell>
          <cell r="B24" t="str">
            <v>IS_LTD_INT_EXP_EFIN</v>
          </cell>
          <cell r="C24" t="str">
            <v>IS_LTD_INT_EXP_EFIN</v>
          </cell>
          <cell r="D24" t="str">
            <v>IS_LTD_INT_EXP_EFIN</v>
          </cell>
          <cell r="E24" t="str">
            <v>IS_LTD_INT_EXP_EFIN</v>
          </cell>
          <cell r="F24" t="str">
            <v>IS_LTD_INT_EXP_EFIN</v>
          </cell>
          <cell r="G24" t="str">
            <v>IS_PREF_DIVIDENDS_EFIN</v>
          </cell>
          <cell r="H24" t="str">
            <v>IS_OMPREF_DIVIDENDS_EFIN</v>
          </cell>
          <cell r="I24" t="str">
            <v>IS_MIPS_DIVIDENDS_EFIN</v>
          </cell>
        </row>
        <row r="25">
          <cell r="A25" t="str">
            <v>**NEW**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"/>
      <sheetName val="BS 10K"/>
      <sheetName val="PENSION"/>
      <sheetName val="CLAUSE"/>
      <sheetName val="FIN"/>
      <sheetName val="BEG BAL"/>
      <sheetName val="TABLES"/>
      <sheetName val="REC"/>
      <sheetName val="DETAIL"/>
      <sheetName val="ALLOCATION"/>
      <sheetName val="ALLOCATION 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ACCOUNT</v>
          </cell>
          <cell r="B1" t="str">
            <v>DESCRIPTION</v>
          </cell>
          <cell r="C1" t="str">
            <v>ED %</v>
          </cell>
          <cell r="D1" t="str">
            <v>GD %</v>
          </cell>
          <cell r="E1" t="str">
            <v>TRANS %</v>
          </cell>
          <cell r="F1" t="str">
            <v>EMP %</v>
          </cell>
          <cell r="G1" t="str">
            <v>CHECK</v>
          </cell>
        </row>
        <row r="2">
          <cell r="A2" t="str">
            <v>PENSION</v>
          </cell>
        </row>
        <row r="3">
          <cell r="A3" t="str">
            <v>PLANT</v>
          </cell>
        </row>
        <row r="4">
          <cell r="A4" t="str">
            <v>FAS 109</v>
          </cell>
        </row>
        <row r="5">
          <cell r="A5" t="str">
            <v>DEFERRED TAX</v>
          </cell>
        </row>
        <row r="6">
          <cell r="A6" t="str">
            <v>INTERCO</v>
          </cell>
        </row>
        <row r="7">
          <cell r="A7" t="str">
            <v>CAPITAL</v>
          </cell>
        </row>
        <row r="8">
          <cell r="A8" t="str">
            <v>100% ED</v>
          </cell>
        </row>
        <row r="9">
          <cell r="A9" t="str">
            <v>100% GD</v>
          </cell>
        </row>
        <row r="10">
          <cell r="A10" t="str">
            <v>100% TRANS</v>
          </cell>
        </row>
        <row r="11">
          <cell r="A11" t="str">
            <v>100% EMP</v>
          </cell>
        </row>
        <row r="12">
          <cell r="A12" t="str">
            <v>AR Cust</v>
          </cell>
        </row>
        <row r="13">
          <cell r="A13" t="str">
            <v>AR Misc</v>
          </cell>
        </row>
        <row r="14">
          <cell r="A14" t="str">
            <v>AR ABS</v>
          </cell>
        </row>
        <row r="15">
          <cell r="A15" t="str">
            <v>AP</v>
          </cell>
        </row>
        <row r="16">
          <cell r="A16" t="str">
            <v>OPEB</v>
          </cell>
        </row>
        <row r="17">
          <cell r="A17" t="str">
            <v>COMMON</v>
          </cell>
        </row>
        <row r="18">
          <cell r="A18" t="str">
            <v>STATE TAX</v>
          </cell>
        </row>
        <row r="19">
          <cell r="A19" t="str">
            <v>FEDERAL TAX</v>
          </cell>
        </row>
        <row r="20">
          <cell r="A20" t="str">
            <v>ITC</v>
          </cell>
        </row>
        <row r="21">
          <cell r="A21" t="str">
            <v>FIN 48</v>
          </cell>
        </row>
        <row r="22">
          <cell r="A22" t="str">
            <v>EG101650000</v>
          </cell>
        </row>
        <row r="23">
          <cell r="A23" t="str">
            <v>DC101650500</v>
          </cell>
        </row>
        <row r="24">
          <cell r="A24" t="str">
            <v>DC101653210</v>
          </cell>
        </row>
        <row r="25">
          <cell r="A25" t="str">
            <v>DC101823430</v>
          </cell>
        </row>
        <row r="26">
          <cell r="A26" t="str">
            <v>DC101823530</v>
          </cell>
        </row>
        <row r="27">
          <cell r="A27" t="str">
            <v>DC101860200</v>
          </cell>
        </row>
        <row r="28">
          <cell r="A28" t="str">
            <v>DC101861530</v>
          </cell>
        </row>
        <row r="29">
          <cell r="A29" t="str">
            <v>DC102420000</v>
          </cell>
        </row>
        <row r="30">
          <cell r="A30" t="str">
            <v>EG102420000</v>
          </cell>
        </row>
        <row r="31">
          <cell r="A31" t="str">
            <v>DC102421000</v>
          </cell>
        </row>
        <row r="32">
          <cell r="A32" t="str">
            <v>EG102424600</v>
          </cell>
        </row>
        <row r="33">
          <cell r="A33" t="str">
            <v>DC102535000</v>
          </cell>
        </row>
        <row r="34">
          <cell r="A34" t="str">
            <v>EG101434000</v>
          </cell>
        </row>
        <row r="35">
          <cell r="A35" t="str">
            <v>DC101434000</v>
          </cell>
        </row>
        <row r="36">
          <cell r="A36" t="str">
            <v>DC101650120</v>
          </cell>
        </row>
        <row r="37">
          <cell r="A37" t="str">
            <v>EG101650120</v>
          </cell>
        </row>
        <row r="38">
          <cell r="A38" t="str">
            <v>PI101211400</v>
          </cell>
        </row>
        <row r="39">
          <cell r="A39" t="str">
            <v>DC101821310</v>
          </cell>
        </row>
        <row r="40">
          <cell r="A40" t="str">
            <v>DC101821120</v>
          </cell>
        </row>
        <row r="41">
          <cell r="A41" t="str">
            <v>DC101821320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QTR"/>
      <sheetName val="PSE&amp;G-IS-YTD"/>
      <sheetName val="PSE&amp;G-BS"/>
    </sheetNames>
    <sheetDataSet>
      <sheetData sheetId="0" refreshError="1">
        <row r="1">
          <cell r="A1" t="str">
            <v>Public Service  Electric and Gas Company</v>
          </cell>
        </row>
        <row r="2">
          <cell r="A2" t="str">
            <v>Consolidated Statements of Income With Comparison to Prior Year</v>
          </cell>
        </row>
        <row r="3">
          <cell r="A3" t="str">
            <v>For the Periods Ended September 30, 2003</v>
          </cell>
        </row>
        <row r="4">
          <cell r="A4" t="str">
            <v>(Millions)</v>
          </cell>
        </row>
        <row r="7">
          <cell r="F7" t="str">
            <v>Month</v>
          </cell>
        </row>
        <row r="8">
          <cell r="J8" t="str">
            <v>Increase</v>
          </cell>
        </row>
        <row r="9">
          <cell r="F9">
            <v>2003</v>
          </cell>
          <cell r="G9">
            <v>0</v>
          </cell>
          <cell r="H9">
            <v>2002</v>
          </cell>
          <cell r="I9">
            <v>0</v>
          </cell>
          <cell r="J9" t="str">
            <v>(Decrease)</v>
          </cell>
        </row>
        <row r="11">
          <cell r="B11" t="str">
            <v>Electric Transmission and Distribution</v>
          </cell>
          <cell r="C11">
            <v>0</v>
          </cell>
          <cell r="D11">
            <v>0</v>
          </cell>
          <cell r="E11">
            <v>0</v>
          </cell>
          <cell r="F11">
            <v>343</v>
          </cell>
          <cell r="G11">
            <v>0</v>
          </cell>
          <cell r="H11">
            <v>330</v>
          </cell>
          <cell r="I11">
            <v>0</v>
          </cell>
          <cell r="J11">
            <v>13</v>
          </cell>
        </row>
        <row r="12">
          <cell r="B12" t="str">
            <v xml:space="preserve">Gas Distribution </v>
          </cell>
          <cell r="C12">
            <v>0</v>
          </cell>
          <cell r="D12">
            <v>0</v>
          </cell>
          <cell r="E12">
            <v>0</v>
          </cell>
          <cell r="F12">
            <v>101</v>
          </cell>
          <cell r="G12">
            <v>0</v>
          </cell>
          <cell r="H12">
            <v>78</v>
          </cell>
          <cell r="I12">
            <v>0</v>
          </cell>
          <cell r="J12">
            <v>23</v>
          </cell>
        </row>
        <row r="13">
          <cell r="B13" t="str">
            <v>Operating Revenues</v>
          </cell>
          <cell r="C13">
            <v>0</v>
          </cell>
          <cell r="D13">
            <v>0</v>
          </cell>
          <cell r="E13">
            <v>0</v>
          </cell>
          <cell r="F13">
            <v>444</v>
          </cell>
          <cell r="G13">
            <v>0</v>
          </cell>
          <cell r="H13">
            <v>408</v>
          </cell>
          <cell r="I13">
            <v>0</v>
          </cell>
          <cell r="J13">
            <v>36</v>
          </cell>
        </row>
        <row r="15">
          <cell r="B15" t="str">
            <v>Electric Energy Costs</v>
          </cell>
          <cell r="C15">
            <v>0</v>
          </cell>
          <cell r="D15">
            <v>0</v>
          </cell>
          <cell r="E15">
            <v>0</v>
          </cell>
          <cell r="F15">
            <v>185</v>
          </cell>
          <cell r="G15">
            <v>0</v>
          </cell>
          <cell r="H15">
            <v>200</v>
          </cell>
          <cell r="I15">
            <v>0</v>
          </cell>
          <cell r="J15">
            <v>-15</v>
          </cell>
        </row>
        <row r="16">
          <cell r="B16" t="str">
            <v>Gas Costs</v>
          </cell>
          <cell r="C16">
            <v>0</v>
          </cell>
          <cell r="D16">
            <v>0</v>
          </cell>
          <cell r="E16">
            <v>0</v>
          </cell>
          <cell r="F16">
            <v>68</v>
          </cell>
          <cell r="G16">
            <v>0</v>
          </cell>
          <cell r="H16">
            <v>47</v>
          </cell>
          <cell r="I16">
            <v>0</v>
          </cell>
          <cell r="J16">
            <v>21</v>
          </cell>
        </row>
        <row r="17">
          <cell r="B17" t="str">
            <v>Energy Costs</v>
          </cell>
          <cell r="C17">
            <v>0</v>
          </cell>
          <cell r="D17">
            <v>0</v>
          </cell>
          <cell r="E17">
            <v>0</v>
          </cell>
          <cell r="F17">
            <v>253</v>
          </cell>
          <cell r="G17">
            <v>0</v>
          </cell>
          <cell r="H17">
            <v>247</v>
          </cell>
          <cell r="I17">
            <v>0</v>
          </cell>
          <cell r="J17">
            <v>6</v>
          </cell>
        </row>
        <row r="18">
          <cell r="B18" t="str">
            <v>GROSS MARGIN</v>
          </cell>
          <cell r="C18">
            <v>0</v>
          </cell>
          <cell r="D18">
            <v>0</v>
          </cell>
          <cell r="E18">
            <v>0</v>
          </cell>
          <cell r="F18">
            <v>191</v>
          </cell>
          <cell r="G18">
            <v>0</v>
          </cell>
          <cell r="H18">
            <v>161</v>
          </cell>
          <cell r="I18">
            <v>0</v>
          </cell>
          <cell r="J18">
            <v>30</v>
          </cell>
        </row>
        <row r="20">
          <cell r="B20" t="str">
            <v>Operation and Maintenance</v>
          </cell>
          <cell r="C20">
            <v>0</v>
          </cell>
          <cell r="D20">
            <v>0</v>
          </cell>
          <cell r="E20">
            <v>0</v>
          </cell>
          <cell r="F20">
            <v>85</v>
          </cell>
          <cell r="G20">
            <v>0</v>
          </cell>
          <cell r="H20">
            <v>66</v>
          </cell>
          <cell r="I20">
            <v>0</v>
          </cell>
          <cell r="J20">
            <v>19</v>
          </cell>
        </row>
        <row r="21">
          <cell r="B21" t="str">
            <v>Depreciation and Amortization</v>
          </cell>
          <cell r="C21">
            <v>0</v>
          </cell>
          <cell r="D21">
            <v>0</v>
          </cell>
          <cell r="E21">
            <v>0</v>
          </cell>
          <cell r="F21">
            <v>43</v>
          </cell>
          <cell r="G21">
            <v>0</v>
          </cell>
          <cell r="H21">
            <v>30</v>
          </cell>
          <cell r="I21">
            <v>0</v>
          </cell>
          <cell r="J21">
            <v>13</v>
          </cell>
        </row>
        <row r="22">
          <cell r="B22" t="str">
            <v>Taxes Other Than Income Taxes</v>
          </cell>
          <cell r="C22">
            <v>0</v>
          </cell>
          <cell r="D22">
            <v>0</v>
          </cell>
          <cell r="E22">
            <v>0</v>
          </cell>
          <cell r="F22">
            <v>9</v>
          </cell>
          <cell r="G22">
            <v>0</v>
          </cell>
          <cell r="H22">
            <v>9</v>
          </cell>
          <cell r="I22">
            <v>0</v>
          </cell>
          <cell r="J22">
            <v>0</v>
          </cell>
        </row>
        <row r="23">
          <cell r="B23" t="str">
            <v>OPERATING INCOME</v>
          </cell>
          <cell r="C23">
            <v>0</v>
          </cell>
          <cell r="D23">
            <v>0</v>
          </cell>
          <cell r="E23">
            <v>0</v>
          </cell>
          <cell r="F23">
            <v>54</v>
          </cell>
          <cell r="G23">
            <v>0</v>
          </cell>
          <cell r="H23">
            <v>56</v>
          </cell>
          <cell r="I23">
            <v>0</v>
          </cell>
          <cell r="J23">
            <v>-2</v>
          </cell>
        </row>
        <row r="25">
          <cell r="B25" t="str">
            <v xml:space="preserve">Other Income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Other Deductions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 xml:space="preserve">Interest Expense </v>
          </cell>
          <cell r="C27">
            <v>0</v>
          </cell>
          <cell r="D27">
            <v>0</v>
          </cell>
          <cell r="E27">
            <v>0</v>
          </cell>
          <cell r="F27">
            <v>-33</v>
          </cell>
          <cell r="G27">
            <v>0</v>
          </cell>
          <cell r="H27">
            <v>-35</v>
          </cell>
          <cell r="I27">
            <v>0</v>
          </cell>
          <cell r="J27">
            <v>2</v>
          </cell>
        </row>
        <row r="28">
          <cell r="B28" t="str">
            <v>Preferred Securities Dividends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INCOME BEFORE INCOME TAXES</v>
          </cell>
          <cell r="C29">
            <v>0</v>
          </cell>
          <cell r="D29">
            <v>0</v>
          </cell>
          <cell r="E29">
            <v>0</v>
          </cell>
          <cell r="F29">
            <v>21</v>
          </cell>
          <cell r="G29">
            <v>0</v>
          </cell>
          <cell r="H29">
            <v>21</v>
          </cell>
          <cell r="I29">
            <v>0</v>
          </cell>
          <cell r="J29">
            <v>0</v>
          </cell>
        </row>
        <row r="30">
          <cell r="B30" t="str">
            <v>Income Taxes</v>
          </cell>
          <cell r="C30">
            <v>0</v>
          </cell>
          <cell r="D30">
            <v>0</v>
          </cell>
          <cell r="E30">
            <v>0</v>
          </cell>
          <cell r="F30">
            <v>-8</v>
          </cell>
          <cell r="G30">
            <v>0</v>
          </cell>
          <cell r="H30">
            <v>-7</v>
          </cell>
          <cell r="I30">
            <v>0</v>
          </cell>
          <cell r="J30">
            <v>-1</v>
          </cell>
        </row>
        <row r="31">
          <cell r="B31" t="str">
            <v>INCOME BEFORE EXTRAORDINARY ITEM</v>
          </cell>
          <cell r="C31">
            <v>0</v>
          </cell>
          <cell r="D31">
            <v>0</v>
          </cell>
          <cell r="E31">
            <v>0</v>
          </cell>
          <cell r="F31">
            <v>13</v>
          </cell>
          <cell r="G31">
            <v>0</v>
          </cell>
          <cell r="H31">
            <v>14</v>
          </cell>
          <cell r="I31">
            <v>0</v>
          </cell>
          <cell r="J31">
            <v>-1</v>
          </cell>
        </row>
        <row r="32">
          <cell r="B32" t="str">
            <v>Extraordinary Loss, net of tax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NET INCOME</v>
          </cell>
          <cell r="C33">
            <v>0</v>
          </cell>
          <cell r="D33">
            <v>0</v>
          </cell>
          <cell r="E33">
            <v>0</v>
          </cell>
          <cell r="F33">
            <v>13</v>
          </cell>
          <cell r="G33">
            <v>0</v>
          </cell>
          <cell r="H33">
            <v>14</v>
          </cell>
          <cell r="I33">
            <v>0</v>
          </cell>
          <cell r="J33">
            <v>-1</v>
          </cell>
        </row>
        <row r="34">
          <cell r="B34" t="str">
            <v>Preferred Stock Dividend Requirements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EARNINGS AVAILABLE TO PUBLIC SERVICE</v>
          </cell>
        </row>
        <row r="36">
          <cell r="B36" t="str">
            <v xml:space="preserve">   ENTERPRISE GROUP INCORPORATED</v>
          </cell>
          <cell r="C36">
            <v>0</v>
          </cell>
          <cell r="D36">
            <v>0</v>
          </cell>
          <cell r="E36">
            <v>0</v>
          </cell>
          <cell r="F36">
            <v>13</v>
          </cell>
          <cell r="G36">
            <v>0</v>
          </cell>
          <cell r="H36">
            <v>14</v>
          </cell>
          <cell r="I36">
            <v>0</v>
          </cell>
          <cell r="J36">
            <v>-1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s"/>
      <sheetName val="adds (2)"/>
      <sheetName val="retirement"/>
      <sheetName val="in-serv trans"/>
      <sheetName val="transf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32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</sheetNames>
    <sheetDataSet>
      <sheetData sheetId="0" refreshError="1">
        <row r="1">
          <cell r="A1" t="str">
            <v>Public Service  Electric and Gas Company</v>
          </cell>
        </row>
        <row r="2">
          <cell r="A2" t="str">
            <v>Consolidated Statements of Income With Comparison to Prior Year</v>
          </cell>
        </row>
        <row r="3">
          <cell r="A3" t="str">
            <v>For the Periods Ended August 31, 2003</v>
          </cell>
        </row>
        <row r="4">
          <cell r="A4" t="str">
            <v>(Millions)</v>
          </cell>
        </row>
        <row r="7">
          <cell r="F7" t="str">
            <v>Month</v>
          </cell>
        </row>
        <row r="8">
          <cell r="J8" t="str">
            <v>Increase</v>
          </cell>
        </row>
        <row r="9">
          <cell r="F9">
            <v>2003</v>
          </cell>
          <cell r="G9">
            <v>0</v>
          </cell>
          <cell r="H9">
            <v>2002</v>
          </cell>
          <cell r="I9">
            <v>0</v>
          </cell>
          <cell r="J9" t="str">
            <v>(Decrease)</v>
          </cell>
        </row>
        <row r="11">
          <cell r="B11" t="str">
            <v>Electric Transmission and Distribution</v>
          </cell>
          <cell r="C11">
            <v>0</v>
          </cell>
          <cell r="D11">
            <v>0</v>
          </cell>
          <cell r="E11">
            <v>0</v>
          </cell>
          <cell r="F11">
            <v>480</v>
          </cell>
          <cell r="G11">
            <v>0</v>
          </cell>
          <cell r="H11">
            <v>406</v>
          </cell>
          <cell r="I11">
            <v>0</v>
          </cell>
          <cell r="J11">
            <v>74</v>
          </cell>
        </row>
        <row r="12">
          <cell r="B12" t="str">
            <v xml:space="preserve">Gas Distribution </v>
          </cell>
          <cell r="C12">
            <v>0</v>
          </cell>
          <cell r="D12">
            <v>0</v>
          </cell>
          <cell r="E12">
            <v>0</v>
          </cell>
          <cell r="F12">
            <v>98</v>
          </cell>
          <cell r="G12">
            <v>0</v>
          </cell>
          <cell r="H12">
            <v>82</v>
          </cell>
          <cell r="I12">
            <v>0</v>
          </cell>
          <cell r="J12">
            <v>16</v>
          </cell>
        </row>
        <row r="13">
          <cell r="B13" t="str">
            <v>Operating Revenues</v>
          </cell>
          <cell r="C13">
            <v>0</v>
          </cell>
          <cell r="D13">
            <v>0</v>
          </cell>
          <cell r="E13">
            <v>0</v>
          </cell>
          <cell r="F13">
            <v>578</v>
          </cell>
          <cell r="G13">
            <v>0</v>
          </cell>
          <cell r="H13">
            <v>488</v>
          </cell>
          <cell r="I13">
            <v>0</v>
          </cell>
          <cell r="J13">
            <v>90</v>
          </cell>
        </row>
        <row r="15">
          <cell r="B15" t="str">
            <v>Electric Energy Costs</v>
          </cell>
          <cell r="C15">
            <v>0</v>
          </cell>
          <cell r="D15">
            <v>0</v>
          </cell>
          <cell r="E15">
            <v>0</v>
          </cell>
          <cell r="F15">
            <v>274</v>
          </cell>
          <cell r="G15">
            <v>0</v>
          </cell>
          <cell r="H15">
            <v>242</v>
          </cell>
          <cell r="I15">
            <v>0</v>
          </cell>
          <cell r="J15">
            <v>32</v>
          </cell>
        </row>
        <row r="16">
          <cell r="B16" t="str">
            <v>Gas Costs</v>
          </cell>
          <cell r="C16">
            <v>0</v>
          </cell>
          <cell r="D16">
            <v>0</v>
          </cell>
          <cell r="E16">
            <v>0</v>
          </cell>
          <cell r="F16">
            <v>64</v>
          </cell>
          <cell r="G16">
            <v>0</v>
          </cell>
          <cell r="H16">
            <v>48</v>
          </cell>
          <cell r="I16">
            <v>0</v>
          </cell>
          <cell r="J16">
            <v>16</v>
          </cell>
        </row>
        <row r="17">
          <cell r="B17" t="str">
            <v>Energy Costs</v>
          </cell>
          <cell r="C17">
            <v>0</v>
          </cell>
          <cell r="D17">
            <v>0</v>
          </cell>
          <cell r="E17">
            <v>0</v>
          </cell>
          <cell r="F17">
            <v>338</v>
          </cell>
          <cell r="G17">
            <v>0</v>
          </cell>
          <cell r="H17">
            <v>290</v>
          </cell>
          <cell r="I17">
            <v>0</v>
          </cell>
          <cell r="J17">
            <v>48</v>
          </cell>
        </row>
        <row r="18">
          <cell r="B18" t="str">
            <v>GROSS MARGIN</v>
          </cell>
          <cell r="C18">
            <v>0</v>
          </cell>
          <cell r="D18">
            <v>0</v>
          </cell>
          <cell r="E18">
            <v>0</v>
          </cell>
          <cell r="F18">
            <v>240</v>
          </cell>
          <cell r="G18">
            <v>0</v>
          </cell>
          <cell r="H18">
            <v>198</v>
          </cell>
          <cell r="I18">
            <v>0</v>
          </cell>
          <cell r="J18">
            <v>42</v>
          </cell>
        </row>
        <row r="20">
          <cell r="B20" t="str">
            <v>Operation and Maintenance</v>
          </cell>
          <cell r="C20">
            <v>0</v>
          </cell>
          <cell r="D20">
            <v>0</v>
          </cell>
          <cell r="E20">
            <v>0</v>
          </cell>
          <cell r="F20">
            <v>85</v>
          </cell>
          <cell r="G20">
            <v>0</v>
          </cell>
          <cell r="H20">
            <v>82</v>
          </cell>
          <cell r="I20">
            <v>0</v>
          </cell>
          <cell r="J20">
            <v>3</v>
          </cell>
        </row>
        <row r="21">
          <cell r="B21" t="str">
            <v>Depreciation and Amortization</v>
          </cell>
          <cell r="C21">
            <v>0</v>
          </cell>
          <cell r="D21">
            <v>0</v>
          </cell>
          <cell r="E21">
            <v>0</v>
          </cell>
          <cell r="F21">
            <v>47</v>
          </cell>
          <cell r="G21">
            <v>0</v>
          </cell>
          <cell r="H21">
            <v>43</v>
          </cell>
          <cell r="I21">
            <v>0</v>
          </cell>
          <cell r="J21">
            <v>4</v>
          </cell>
        </row>
        <row r="22">
          <cell r="B22" t="str">
            <v>Taxes Other Than Income Taxes</v>
          </cell>
          <cell r="C22">
            <v>0</v>
          </cell>
          <cell r="D22">
            <v>0</v>
          </cell>
          <cell r="E22">
            <v>0</v>
          </cell>
          <cell r="F22">
            <v>10</v>
          </cell>
          <cell r="G22">
            <v>0</v>
          </cell>
          <cell r="H22">
            <v>11</v>
          </cell>
          <cell r="I22">
            <v>0</v>
          </cell>
          <cell r="J22">
            <v>-1</v>
          </cell>
        </row>
        <row r="23">
          <cell r="B23" t="str">
            <v>OPERATING INCOME</v>
          </cell>
          <cell r="C23">
            <v>0</v>
          </cell>
          <cell r="D23">
            <v>0</v>
          </cell>
          <cell r="E23">
            <v>0</v>
          </cell>
          <cell r="F23">
            <v>98</v>
          </cell>
          <cell r="G23">
            <v>0</v>
          </cell>
          <cell r="H23">
            <v>62</v>
          </cell>
          <cell r="I23">
            <v>0</v>
          </cell>
          <cell r="J23">
            <v>36</v>
          </cell>
        </row>
        <row r="25">
          <cell r="B25" t="str">
            <v xml:space="preserve">Other Income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  <cell r="I25">
            <v>0</v>
          </cell>
          <cell r="J25">
            <v>-1</v>
          </cell>
        </row>
        <row r="26">
          <cell r="B26" t="str">
            <v>Other Deductions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 xml:space="preserve">Interest Expense </v>
          </cell>
          <cell r="C27">
            <v>0</v>
          </cell>
          <cell r="D27">
            <v>0</v>
          </cell>
          <cell r="E27">
            <v>0</v>
          </cell>
          <cell r="F27">
            <v>-31</v>
          </cell>
          <cell r="G27">
            <v>0</v>
          </cell>
          <cell r="H27">
            <v>-34</v>
          </cell>
          <cell r="I27">
            <v>0</v>
          </cell>
          <cell r="J27">
            <v>3</v>
          </cell>
        </row>
        <row r="28">
          <cell r="B28" t="str">
            <v>Preferred Securities Dividends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INCOME BEFORE INCOME TAXES</v>
          </cell>
          <cell r="C29">
            <v>0</v>
          </cell>
          <cell r="D29">
            <v>0</v>
          </cell>
          <cell r="E29">
            <v>0</v>
          </cell>
          <cell r="F29">
            <v>67</v>
          </cell>
          <cell r="G29">
            <v>0</v>
          </cell>
          <cell r="H29">
            <v>29</v>
          </cell>
          <cell r="I29">
            <v>0</v>
          </cell>
          <cell r="J29">
            <v>38</v>
          </cell>
        </row>
        <row r="30">
          <cell r="B30" t="str">
            <v>Income Taxes</v>
          </cell>
          <cell r="C30">
            <v>0</v>
          </cell>
          <cell r="D30">
            <v>0</v>
          </cell>
          <cell r="E30">
            <v>0</v>
          </cell>
          <cell r="F30">
            <v>-27</v>
          </cell>
          <cell r="G30">
            <v>0</v>
          </cell>
          <cell r="H30">
            <v>-12</v>
          </cell>
          <cell r="I30">
            <v>0</v>
          </cell>
          <cell r="J30">
            <v>-15</v>
          </cell>
        </row>
        <row r="31">
          <cell r="B31" t="str">
            <v>INCOME BEFORE EXTRAORDINARY ITEM</v>
          </cell>
          <cell r="C31">
            <v>0</v>
          </cell>
          <cell r="D31">
            <v>0</v>
          </cell>
          <cell r="E31">
            <v>0</v>
          </cell>
          <cell r="F31">
            <v>40</v>
          </cell>
          <cell r="G31">
            <v>0</v>
          </cell>
          <cell r="H31">
            <v>17</v>
          </cell>
          <cell r="I31">
            <v>0</v>
          </cell>
          <cell r="J31">
            <v>23</v>
          </cell>
        </row>
        <row r="32">
          <cell r="B32" t="str">
            <v>Extraordinary Loss, net of tax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NET INCOME</v>
          </cell>
          <cell r="C33">
            <v>0</v>
          </cell>
          <cell r="D33">
            <v>0</v>
          </cell>
          <cell r="E33">
            <v>0</v>
          </cell>
          <cell r="F33">
            <v>40</v>
          </cell>
          <cell r="G33">
            <v>0</v>
          </cell>
          <cell r="H33">
            <v>17</v>
          </cell>
          <cell r="I33">
            <v>0</v>
          </cell>
          <cell r="J33">
            <v>23</v>
          </cell>
        </row>
        <row r="34">
          <cell r="B34" t="str">
            <v>Preferred Stock Dividend Requirements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EARNINGS AVAILABLE TO PUBLIC SERVICE</v>
          </cell>
        </row>
        <row r="36">
          <cell r="B36" t="str">
            <v xml:space="preserve">   ENTERPRISE GROUP INCORPORATED</v>
          </cell>
          <cell r="C36">
            <v>0</v>
          </cell>
          <cell r="D36">
            <v>0</v>
          </cell>
          <cell r="E36">
            <v>0</v>
          </cell>
          <cell r="F36">
            <v>40</v>
          </cell>
          <cell r="G36">
            <v>0</v>
          </cell>
          <cell r="H36">
            <v>17</v>
          </cell>
          <cell r="I36">
            <v>0</v>
          </cell>
          <cell r="J36">
            <v>23</v>
          </cell>
        </row>
      </sheetData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PSEG"/>
      <sheetName val="Inversiones CL$_Chilean GAAP"/>
      <sheetName val="Inversiones CL$_US GAAP"/>
      <sheetName val="Inversiones US$_US GAAP"/>
      <sheetName val="CL$_Chilean GAAP"/>
      <sheetName val="CL$_US GAAP"/>
      <sheetName val="US$_US GAAP"/>
      <sheetName val="Robin Share Price Calc"/>
      <sheetName val="Bridge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D4">
            <v>549.65</v>
          </cell>
          <cell r="E4">
            <v>585</v>
          </cell>
          <cell r="F4">
            <v>610</v>
          </cell>
          <cell r="G4">
            <v>630</v>
          </cell>
          <cell r="H4">
            <v>644.03883495145624</v>
          </cell>
          <cell r="I4">
            <v>649.33607314544247</v>
          </cell>
          <cell r="J4">
            <v>651.85776663338606</v>
          </cell>
          <cell r="K4">
            <v>654.38925310574871</v>
          </cell>
          <cell r="L4">
            <v>656.93057059353805</v>
          </cell>
          <cell r="M4">
            <v>659.4817572754547</v>
          </cell>
          <cell r="N4">
            <v>662.04285147846622</v>
          </cell>
          <cell r="O4">
            <v>664.61389167838252</v>
          </cell>
          <cell r="P4">
            <v>667.19491650043449</v>
          </cell>
          <cell r="Q4">
            <v>669.78596471985361</v>
          </cell>
          <cell r="R4">
            <v>672.38707526245503</v>
          </cell>
          <cell r="S4">
            <v>674.9982872052218</v>
          </cell>
          <cell r="T4">
            <v>677.61963977689254</v>
          </cell>
          <cell r="U4">
            <v>680.25117235855032</v>
          </cell>
          <cell r="V4">
            <v>682.89292448421463</v>
          </cell>
          <cell r="W4">
            <v>685.54493584143484</v>
          </cell>
        </row>
        <row r="5">
          <cell r="D5">
            <v>570</v>
          </cell>
          <cell r="E5">
            <v>600</v>
          </cell>
          <cell r="F5">
            <v>620</v>
          </cell>
          <cell r="G5">
            <v>640</v>
          </cell>
          <cell r="H5">
            <v>648.07766990291259</v>
          </cell>
          <cell r="I5">
            <v>650.59447638797246</v>
          </cell>
          <cell r="J5">
            <v>653.12105687879955</v>
          </cell>
          <cell r="K5">
            <v>655.65744933269787</v>
          </cell>
          <cell r="L5">
            <v>658.20369185437823</v>
          </cell>
          <cell r="M5">
            <v>660.75982269653116</v>
          </cell>
          <cell r="N5">
            <v>663.32588026040116</v>
          </cell>
          <cell r="O5">
            <v>665.90190309636387</v>
          </cell>
          <cell r="P5">
            <v>668.48792990450511</v>
          </cell>
          <cell r="Q5">
            <v>671.08399953520222</v>
          </cell>
          <cell r="R5">
            <v>673.69015098970783</v>
          </cell>
          <cell r="S5">
            <v>676.30642342073577</v>
          </cell>
          <cell r="T5">
            <v>678.93285613304931</v>
          </cell>
          <cell r="U5">
            <v>681.56948858405144</v>
          </cell>
          <cell r="V5">
            <v>684.21636038437782</v>
          </cell>
          <cell r="W5">
            <v>686.87351129849196</v>
          </cell>
        </row>
      </sheetData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 "/>
      <sheetName val="PSE&amp;G-IS-YTD "/>
      <sheetName val="PSE&amp;G-BS"/>
      <sheetName val="103103TableFormat"/>
      <sheetName val="2003 AVG Bal"/>
      <sheetName val="2002 AVG Bal"/>
      <sheetName val="Month Interest"/>
      <sheetName val="YTD Interest"/>
      <sheetName val="PSE&amp;G-IS-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Inversiones"/>
      <sheetName val="Balance Sheet Inversiones"/>
      <sheetName val="Inv. Consolidado"/>
      <sheetName val="Main Ratios Executive Summary"/>
      <sheetName val="Income Statement Analysis"/>
      <sheetName val="Operational Assumptions"/>
      <sheetName val="Monthly Budget 2002"/>
      <sheetName val="Comparative Budget 2002"/>
      <sheetName val="Energ_Indiv_Balance_sheet"/>
      <sheetName val="Working Capital (Actual)"/>
      <sheetName val="Working Capital (BUDGET 2002)"/>
      <sheetName val="Working Capital Analyis 2002"/>
      <sheetName val="Working Capital (Outlook)"/>
      <sheetName val="USGAAP_$"/>
      <sheetName val="USGAAP_$ (2002)"/>
      <sheetName val="Monthly Cash Flow BUDGET 2002"/>
      <sheetName val="Cash Flow Analysis 2002-2001"/>
      <sheetName val="Cash Flow Analysis"/>
      <sheetName val="Monthly Cash Flow Outlook 2001"/>
      <sheetName val="Comparativo en M$ 2001-2002"/>
      <sheetName val="Cash Flow Analysis January"/>
      <sheetName val="Cash Flow Analysis February"/>
      <sheetName val="Cash Flow Analysis March"/>
      <sheetName val="Cash Flow Analysis April"/>
      <sheetName val="Cash Flow Analysis May"/>
      <sheetName val="Cash Flow Analysis June"/>
      <sheetName val="NPV IRR"/>
      <sheetName val="Monthly Outlook Analysis"/>
      <sheetName val="Monthly Budget"/>
      <sheetName val="Monthly Cash Flow Budget"/>
      <sheetName val="Excess Cash Flow"/>
      <sheetName val="Cash Flow in Pesos"/>
      <sheetName val="Cash Flow in Dolar"/>
      <sheetName val="Covenants"/>
      <sheetName val="Tax Analysis"/>
      <sheetName val="Balance Sheet Analysis"/>
      <sheetName val="Working Capital (Budget)"/>
      <sheetName val="Analisis Variaciones"/>
      <sheetName val="Budget vs Outlook Analysis"/>
      <sheetName val="Sales Analysis"/>
      <sheetName val="Energ_Outlook_Anal"/>
      <sheetName val="Energ_Outlook_Anal (2)"/>
      <sheetName val="Covenants Sindicated Loan"/>
      <sheetName val="Cash"/>
      <sheetName val="Target - Budget 2002 CE"/>
      <sheetName val="Working Capital 2003-2004"/>
      <sheetName val="Cash Flow CE (nuevo formato)"/>
      <sheetName val="Impto Diferido"/>
      <sheetName val="Ratios for Executive Summary"/>
      <sheetName val="Income Statement Chilean Op."/>
      <sheetName val="USGAAP_$ (2004)"/>
      <sheetName val="Energ_Outlook_2003"/>
      <sheetName val="USGAAP_$ 2003"/>
      <sheetName val="Monthly Budget 2004"/>
      <sheetName val="Monthly Cash Flow BUDGET 2004"/>
      <sheetName val="Energ_Budget_2004"/>
      <sheetName val="Chilquinta"/>
      <sheetName val="Simulacion dolar Budget 2002"/>
      <sheetName val="Simulacion dolar Budget 200 (2)"/>
      <sheetName val="Simulacion dolar sin forward"/>
      <sheetName val="Simulacion dolar sin forwar (2)"/>
      <sheetName val="Monthly Outlook 2002"/>
      <sheetName val="Estimacion Venta Energia"/>
      <sheetName val="Interest Expenses"/>
      <sheetName val="Balancefront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INCOME STATEMENT</v>
          </cell>
        </row>
        <row r="5">
          <cell r="S5" t="str">
            <v>INCOME STATEMENT STAND ALONE</v>
          </cell>
        </row>
        <row r="6">
          <cell r="S6" t="str">
            <v>2000-2011</v>
          </cell>
        </row>
        <row r="7">
          <cell r="S7" t="str">
            <v>ThUS$</v>
          </cell>
        </row>
        <row r="9">
          <cell r="P9" t="str">
            <v>ACTUAL</v>
          </cell>
          <cell r="Q9" t="str">
            <v>OUTLOOK</v>
          </cell>
          <cell r="R9" t="str">
            <v>BUDGET</v>
          </cell>
          <cell r="S9" t="str">
            <v>BUDGET</v>
          </cell>
          <cell r="T9" t="str">
            <v>BUDGET</v>
          </cell>
          <cell r="U9" t="str">
            <v>BUDGET</v>
          </cell>
          <cell r="V9" t="str">
            <v>BUDGET</v>
          </cell>
          <cell r="W9" t="str">
            <v>BUDGET</v>
          </cell>
        </row>
        <row r="10">
          <cell r="P10">
            <v>2000</v>
          </cell>
          <cell r="Q10">
            <v>2001</v>
          </cell>
          <cell r="R10">
            <v>2002</v>
          </cell>
          <cell r="S10">
            <v>2003</v>
          </cell>
          <cell r="T10">
            <v>2004</v>
          </cell>
          <cell r="U10">
            <v>2005</v>
          </cell>
          <cell r="V10">
            <v>2006</v>
          </cell>
          <cell r="W10">
            <v>2007</v>
          </cell>
        </row>
        <row r="11">
          <cell r="O11" t="str">
            <v>INCOME STATEMENT</v>
          </cell>
        </row>
        <row r="12">
          <cell r="O12" t="str">
            <v>Revenues</v>
          </cell>
        </row>
        <row r="13">
          <cell r="O13" t="str">
            <v xml:space="preserve">     Tariff Related</v>
          </cell>
          <cell r="P13">
            <v>104006</v>
          </cell>
          <cell r="Q13">
            <v>111127.05966955355</v>
          </cell>
          <cell r="R13">
            <v>114654.28210656786</v>
          </cell>
          <cell r="S13">
            <v>112660.26866744242</v>
          </cell>
          <cell r="T13">
            <v>113122.76342710438</v>
          </cell>
          <cell r="U13">
            <v>117500.93130403524</v>
          </cell>
          <cell r="V13">
            <v>122082.72626161441</v>
          </cell>
          <cell r="W13">
            <v>130020.9988976234</v>
          </cell>
        </row>
        <row r="14">
          <cell r="O14" t="str">
            <v xml:space="preserve">     Other Revenues net</v>
          </cell>
          <cell r="P14">
            <v>15948</v>
          </cell>
          <cell r="Q14">
            <v>18671.911429442313</v>
          </cell>
          <cell r="R14">
            <v>17386.317602943025</v>
          </cell>
          <cell r="S14">
            <v>17086.889991759988</v>
          </cell>
          <cell r="T14">
            <v>16656.342779871298</v>
          </cell>
          <cell r="U14">
            <v>16753.347312150108</v>
          </cell>
          <cell r="V14">
            <v>16867.449488349524</v>
          </cell>
          <cell r="W14">
            <v>17203.696510437938</v>
          </cell>
        </row>
        <row r="15">
          <cell r="O15" t="str">
            <v>Total Revenues</v>
          </cell>
          <cell r="P15">
            <v>119954</v>
          </cell>
          <cell r="Q15">
            <v>129798.97109899585</v>
          </cell>
          <cell r="R15">
            <v>132040.59970951089</v>
          </cell>
          <cell r="S15">
            <v>129747.15865920241</v>
          </cell>
          <cell r="T15">
            <v>129779.10620697567</v>
          </cell>
          <cell r="U15">
            <v>134254.27861618536</v>
          </cell>
          <cell r="V15">
            <v>138950.17574996394</v>
          </cell>
          <cell r="W15">
            <v>147224.69540806135</v>
          </cell>
        </row>
        <row r="16">
          <cell r="O16" t="str">
            <v>Expenses</v>
          </cell>
        </row>
        <row r="17">
          <cell r="O17" t="str">
            <v>Variable</v>
          </cell>
        </row>
        <row r="18">
          <cell r="O18" t="str">
            <v xml:space="preserve">     Energy Purchases</v>
          </cell>
          <cell r="P18">
            <v>-57211</v>
          </cell>
          <cell r="Q18">
            <v>-67560.59341755019</v>
          </cell>
          <cell r="R18">
            <v>-71925.551462570758</v>
          </cell>
          <cell r="S18">
            <v>-70790.058929349703</v>
          </cell>
          <cell r="T18">
            <v>-71016.776248923605</v>
          </cell>
          <cell r="U18">
            <v>-74772.137443256739</v>
          </cell>
          <cell r="V18">
            <v>-78770.018953835635</v>
          </cell>
          <cell r="W18">
            <v>-86017.333531379641</v>
          </cell>
        </row>
        <row r="19">
          <cell r="O19" t="str">
            <v>Marginal Contribution</v>
          </cell>
          <cell r="P19">
            <v>62743</v>
          </cell>
          <cell r="Q19">
            <v>62238.377681445665</v>
          </cell>
          <cell r="R19">
            <v>60115.048246940118</v>
          </cell>
          <cell r="S19">
            <v>58957.099729852707</v>
          </cell>
          <cell r="T19">
            <v>58762.329958052069</v>
          </cell>
          <cell r="U19">
            <v>59482.141172928619</v>
          </cell>
          <cell r="V19">
            <v>60180.1567961283</v>
          </cell>
          <cell r="W19">
            <v>61207.361876681709</v>
          </cell>
        </row>
        <row r="20">
          <cell r="O20" t="str">
            <v>Fixed</v>
          </cell>
        </row>
        <row r="21">
          <cell r="O21" t="str">
            <v xml:space="preserve">     Payroll</v>
          </cell>
          <cell r="P21">
            <v>-14568</v>
          </cell>
          <cell r="Q21">
            <v>-13670.815735942151</v>
          </cell>
          <cell r="R21">
            <v>-14210.10452469244</v>
          </cell>
          <cell r="S21">
            <v>-14116.24720246465</v>
          </cell>
          <cell r="T21">
            <v>-14087.53944006171</v>
          </cell>
          <cell r="U21">
            <v>-14060.856261342187</v>
          </cell>
          <cell r="V21">
            <v>-14036.090889144503</v>
          </cell>
          <cell r="W21">
            <v>-14013.142192040526</v>
          </cell>
        </row>
        <row r="22">
          <cell r="O22" t="str">
            <v xml:space="preserve">     O&amp;M and Administration expenses</v>
          </cell>
          <cell r="P22">
            <v>-11418</v>
          </cell>
          <cell r="Q22">
            <v>-10349.554222335793</v>
          </cell>
          <cell r="R22">
            <v>-11153.142680140658</v>
          </cell>
          <cell r="S22">
            <v>-10306.201342623373</v>
          </cell>
          <cell r="T22">
            <v>-10216.142987440493</v>
          </cell>
          <cell r="U22">
            <v>-10127.08645600632</v>
          </cell>
          <cell r="V22">
            <v>-10039.032963246849</v>
          </cell>
          <cell r="W22">
            <v>-9951.9847506104488</v>
          </cell>
        </row>
        <row r="23">
          <cell r="O23" t="str">
            <v xml:space="preserve">     Capitalized Expenses</v>
          </cell>
          <cell r="P23">
            <v>7804</v>
          </cell>
          <cell r="Q23">
            <v>7041.3352090725457</v>
          </cell>
          <cell r="R23">
            <v>7004.6417536111367</v>
          </cell>
          <cell r="S23">
            <v>6249.7889913598874</v>
          </cell>
          <cell r="T23">
            <v>5740.9561469916343</v>
          </cell>
          <cell r="U23">
            <v>4998.5454903237824</v>
          </cell>
          <cell r="V23">
            <v>4976.655513671355</v>
          </cell>
          <cell r="W23">
            <v>4955.3240112793892</v>
          </cell>
        </row>
        <row r="24">
          <cell r="O24" t="str">
            <v xml:space="preserve"> EBITDA</v>
          </cell>
          <cell r="P24">
            <v>44561</v>
          </cell>
          <cell r="Q24">
            <v>45259.342932240266</v>
          </cell>
          <cell r="R24">
            <v>41756.442795718162</v>
          </cell>
          <cell r="S24">
            <v>40784.440176124568</v>
          </cell>
          <cell r="T24">
            <v>40199.603677541505</v>
          </cell>
          <cell r="U24">
            <v>40292.743945903894</v>
          </cell>
          <cell r="V24">
            <v>41081.688457408309</v>
          </cell>
          <cell r="W24">
            <v>42197.55894531012</v>
          </cell>
        </row>
        <row r="25">
          <cell r="O25" t="str">
            <v>Participation in Energy Business International</v>
          </cell>
          <cell r="R25">
            <v>2100.4105049433001</v>
          </cell>
          <cell r="S25">
            <v>2032.6158281598691</v>
          </cell>
          <cell r="T25">
            <v>2097.4417825244013</v>
          </cell>
          <cell r="U25">
            <v>2163.3658914555572</v>
          </cell>
          <cell r="V25">
            <v>2237.1205026368848</v>
          </cell>
          <cell r="W25">
            <v>2348.1573813809146</v>
          </cell>
        </row>
        <row r="26">
          <cell r="O26" t="str">
            <v>Participation in ITO A.V.V.</v>
          </cell>
          <cell r="P26">
            <v>30014</v>
          </cell>
          <cell r="Q26">
            <v>26546.690060937617</v>
          </cell>
          <cell r="R26">
            <v>18246.850105644498</v>
          </cell>
          <cell r="S26">
            <v>18538.852341873819</v>
          </cell>
          <cell r="T26">
            <v>19599.43540969053</v>
          </cell>
          <cell r="U26">
            <v>20470.877383545216</v>
          </cell>
          <cell r="V26">
            <v>21255.627257636283</v>
          </cell>
          <cell r="W26">
            <v>22509.471807458656</v>
          </cell>
        </row>
        <row r="27">
          <cell r="O27" t="str">
            <v>Participation in Cía. Eléctrica del Litoral S.A.</v>
          </cell>
          <cell r="P27">
            <v>967</v>
          </cell>
          <cell r="Q27">
            <v>1056.5716674543248</v>
          </cell>
          <cell r="R27">
            <v>1137.6443671524903</v>
          </cell>
          <cell r="S27">
            <v>1487.6467840779978</v>
          </cell>
          <cell r="T27">
            <v>1583.8340984174258</v>
          </cell>
          <cell r="U27">
            <v>1972.3464215838505</v>
          </cell>
          <cell r="V27">
            <v>2226.3933416095442</v>
          </cell>
          <cell r="W27">
            <v>2533.27672192413</v>
          </cell>
        </row>
        <row r="28">
          <cell r="O28" t="str">
            <v>Participation in Energía Casablanca S.A.</v>
          </cell>
          <cell r="P28">
            <v>203</v>
          </cell>
          <cell r="Q28">
            <v>195.64890099341423</v>
          </cell>
          <cell r="R28">
            <v>184.91153927508586</v>
          </cell>
          <cell r="S28">
            <v>181.6224043390196</v>
          </cell>
          <cell r="T28">
            <v>182.36567256171082</v>
          </cell>
          <cell r="U28">
            <v>181.33249149413791</v>
          </cell>
          <cell r="V28">
            <v>187.5127073590638</v>
          </cell>
          <cell r="W28">
            <v>184.87874334195561</v>
          </cell>
        </row>
        <row r="29">
          <cell r="O29" t="str">
            <v>Participation in Luzlinares S.A.</v>
          </cell>
          <cell r="P29">
            <v>169</v>
          </cell>
          <cell r="Q29">
            <v>215.8875090700987</v>
          </cell>
          <cell r="R29">
            <v>224.34410497940232</v>
          </cell>
          <cell r="S29">
            <v>344.53756127367615</v>
          </cell>
          <cell r="T29">
            <v>326.24469994196602</v>
          </cell>
          <cell r="U29">
            <v>341.74748094987177</v>
          </cell>
          <cell r="V29">
            <v>403.55651686239867</v>
          </cell>
          <cell r="W29">
            <v>518.69308954682106</v>
          </cell>
        </row>
        <row r="30">
          <cell r="O30" t="str">
            <v>Participation in Luzparral S.A.</v>
          </cell>
          <cell r="P30">
            <v>167</v>
          </cell>
          <cell r="Q30">
            <v>270.72107644430207</v>
          </cell>
          <cell r="R30">
            <v>279.44601522832625</v>
          </cell>
          <cell r="S30">
            <v>306.04467467371165</v>
          </cell>
          <cell r="T30">
            <v>386.51381031514603</v>
          </cell>
          <cell r="U30">
            <v>425.2121446410747</v>
          </cell>
          <cell r="V30">
            <v>492.64321353753309</v>
          </cell>
          <cell r="W30">
            <v>571.15142363478287</v>
          </cell>
        </row>
        <row r="31">
          <cell r="O31" t="str">
            <v>Participation in Energas S.A.</v>
          </cell>
          <cell r="P31">
            <v>-9116</v>
          </cell>
          <cell r="Q31">
            <v>-2825.2514138243678</v>
          </cell>
          <cell r="R31">
            <v>1674.8818505588426</v>
          </cell>
          <cell r="S31">
            <v>2485.41887029079</v>
          </cell>
          <cell r="T31">
            <v>3108.6272727524806</v>
          </cell>
          <cell r="U31">
            <v>3967.9697026569238</v>
          </cell>
          <cell r="V31">
            <v>5184.3239787330886</v>
          </cell>
          <cell r="W31">
            <v>5941.6556908917319</v>
          </cell>
        </row>
        <row r="32">
          <cell r="O32" t="str">
            <v>Net participation in Related Companies</v>
          </cell>
          <cell r="P32">
            <v>22404</v>
          </cell>
          <cell r="Q32">
            <v>25460.267801075392</v>
          </cell>
          <cell r="R32">
            <v>23848.488487781946</v>
          </cell>
          <cell r="S32">
            <v>25376.738464688882</v>
          </cell>
          <cell r="T32">
            <v>27284.462746203662</v>
          </cell>
          <cell r="U32">
            <v>29522.851516326627</v>
          </cell>
          <cell r="V32">
            <v>31987.177518374796</v>
          </cell>
          <cell r="W32">
            <v>34607.284858178995</v>
          </cell>
        </row>
        <row r="33">
          <cell r="O33" t="str">
            <v>Adjusted  EBITDA</v>
          </cell>
          <cell r="P33">
            <v>66965</v>
          </cell>
          <cell r="Q33">
            <v>70719.610733315654</v>
          </cell>
          <cell r="R33">
            <v>65604.931283500104</v>
          </cell>
          <cell r="S33">
            <v>66161.17864081345</v>
          </cell>
          <cell r="T33">
            <v>67484.066423745171</v>
          </cell>
          <cell r="U33">
            <v>69815.595462230529</v>
          </cell>
          <cell r="V33">
            <v>73068.865975783105</v>
          </cell>
          <cell r="W33">
            <v>76804.843803489115</v>
          </cell>
        </row>
        <row r="34">
          <cell r="O34" t="str">
            <v>Depreciation &amp; Assets Disposal</v>
          </cell>
          <cell r="P34">
            <v>-5805</v>
          </cell>
          <cell r="Q34">
            <v>-5730.9957657846608</v>
          </cell>
          <cell r="R34">
            <v>-6124.960747934676</v>
          </cell>
          <cell r="S34">
            <v>-6233.7477663132504</v>
          </cell>
          <cell r="T34">
            <v>-6342.9610708304781</v>
          </cell>
          <cell r="U34">
            <v>-6493.9869699958163</v>
          </cell>
          <cell r="V34">
            <v>-6623.3996021692001</v>
          </cell>
          <cell r="W34">
            <v>-6644.9381381313424</v>
          </cell>
        </row>
        <row r="35">
          <cell r="O35" t="str">
            <v>Goodwill Amortization</v>
          </cell>
          <cell r="P35">
            <v>0</v>
          </cell>
          <cell r="Q35">
            <v>-9380.8013322472616</v>
          </cell>
          <cell r="R35">
            <v>348</v>
          </cell>
          <cell r="S35">
            <v>348</v>
          </cell>
          <cell r="T35">
            <v>348</v>
          </cell>
          <cell r="U35">
            <v>348</v>
          </cell>
          <cell r="V35">
            <v>348</v>
          </cell>
          <cell r="W35">
            <v>348</v>
          </cell>
        </row>
        <row r="36">
          <cell r="O36" t="str">
            <v>Interest Expense Inversiones</v>
          </cell>
          <cell r="P36">
            <v>-30073</v>
          </cell>
          <cell r="Q36">
            <v>-23355.470805587433</v>
          </cell>
          <cell r="R36">
            <v>-18577.263198477354</v>
          </cell>
          <cell r="S36">
            <v>-15734.883071867778</v>
          </cell>
          <cell r="T36">
            <v>-13396.744327342234</v>
          </cell>
          <cell r="U36">
            <v>-11121.181714203545</v>
          </cell>
          <cell r="V36">
            <v>-8452.4937579991656</v>
          </cell>
          <cell r="W36">
            <v>-5154.3635390210638</v>
          </cell>
        </row>
        <row r="37">
          <cell r="O37" t="str">
            <v>Other Interest Expenses</v>
          </cell>
          <cell r="P37">
            <v>-4286</v>
          </cell>
          <cell r="Q37">
            <v>-2783.7842907277673</v>
          </cell>
          <cell r="R37">
            <v>-3703.6742035028501</v>
          </cell>
          <cell r="S37">
            <v>-3784.8758330516721</v>
          </cell>
          <cell r="T37">
            <v>-3198.5876001090892</v>
          </cell>
          <cell r="U37">
            <v>-3125.5929222397881</v>
          </cell>
          <cell r="V37">
            <v>-3061.2788512677871</v>
          </cell>
          <cell r="W37">
            <v>-3501.7903960489821</v>
          </cell>
        </row>
        <row r="38">
          <cell r="O38" t="str">
            <v>Interest Income (Energas S.A.)</v>
          </cell>
          <cell r="P38">
            <v>11295</v>
          </cell>
          <cell r="Q38">
            <v>5530.8584946649244</v>
          </cell>
          <cell r="R38">
            <v>121.27080529157782</v>
          </cell>
          <cell r="S38">
            <v>26.964652626542385</v>
          </cell>
          <cell r="T38">
            <v>0.76000344340806492</v>
          </cell>
          <cell r="U38">
            <v>0.74559579519179831</v>
          </cell>
          <cell r="V38">
            <v>0.73146127774740388</v>
          </cell>
          <cell r="W38">
            <v>0.71759471324034418</v>
          </cell>
        </row>
        <row r="39">
          <cell r="O39" t="str">
            <v>Interest Income</v>
          </cell>
          <cell r="P39">
            <v>2497</v>
          </cell>
          <cell r="Q39">
            <v>2408.3761545893158</v>
          </cell>
          <cell r="R39">
            <v>2274.3938611152298</v>
          </cell>
          <cell r="S39">
            <v>1656.1791690059317</v>
          </cell>
          <cell r="T39">
            <v>1567.118323986153</v>
          </cell>
          <cell r="U39">
            <v>1469.6894071501645</v>
          </cell>
          <cell r="V39">
            <v>1358.2852001241911</v>
          </cell>
          <cell r="W39">
            <v>1312.5691604403662</v>
          </cell>
        </row>
        <row r="40">
          <cell r="O40" t="str">
            <v>Capitalized interest</v>
          </cell>
          <cell r="P40">
            <v>609</v>
          </cell>
          <cell r="Q40">
            <v>465.3661939172656</v>
          </cell>
          <cell r="R40">
            <v>394.46206761486269</v>
          </cell>
          <cell r="S40">
            <v>626.45640334227494</v>
          </cell>
          <cell r="T40">
            <v>427.12747464465633</v>
          </cell>
          <cell r="U40">
            <v>539.89209217783969</v>
          </cell>
          <cell r="V40">
            <v>480.40211116495794</v>
          </cell>
          <cell r="W40">
            <v>376.98680602247674</v>
          </cell>
        </row>
        <row r="41">
          <cell r="O41" t="str">
            <v>EBT</v>
          </cell>
          <cell r="P41">
            <v>41202</v>
          </cell>
          <cell r="Q41">
            <v>37873.159382140038</v>
          </cell>
          <cell r="R41">
            <v>40337.159867606904</v>
          </cell>
          <cell r="S41">
            <v>43065.272194555495</v>
          </cell>
          <cell r="T41">
            <v>46888.779227537598</v>
          </cell>
          <cell r="U41">
            <v>51433.160950914578</v>
          </cell>
          <cell r="V41">
            <v>57119.112536913846</v>
          </cell>
          <cell r="W41">
            <v>63542.025291463811</v>
          </cell>
        </row>
        <row r="42">
          <cell r="O42" t="str">
            <v>Income Tax</v>
          </cell>
          <cell r="P42">
            <v>-798</v>
          </cell>
          <cell r="Q42">
            <v>508.59266775484321</v>
          </cell>
          <cell r="R42">
            <v>526.50097860235542</v>
          </cell>
          <cell r="S42">
            <v>425.6223723478451</v>
          </cell>
          <cell r="T42">
            <v>95.156213606699069</v>
          </cell>
          <cell r="U42">
            <v>-393.88292276202048</v>
          </cell>
          <cell r="V42">
            <v>-1524.5783845891879</v>
          </cell>
          <cell r="W42">
            <v>-2556.6111561702369</v>
          </cell>
        </row>
        <row r="43">
          <cell r="O43" t="str">
            <v>Net Income</v>
          </cell>
          <cell r="P43">
            <v>40404</v>
          </cell>
          <cell r="Q43">
            <v>38381.75204989488</v>
          </cell>
          <cell r="R43">
            <v>40863.660846209255</v>
          </cell>
          <cell r="S43">
            <v>43490.894566903342</v>
          </cell>
          <cell r="T43">
            <v>46983.935441144298</v>
          </cell>
          <cell r="U43">
            <v>51039.278028152556</v>
          </cell>
          <cell r="V43">
            <v>55594.534152324661</v>
          </cell>
          <cell r="W43">
            <v>60985.414135293577</v>
          </cell>
        </row>
        <row r="44">
          <cell r="O44" t="str">
            <v>Exchange Rate Average</v>
          </cell>
          <cell r="P44">
            <v>539.82000000000005</v>
          </cell>
          <cell r="Q44">
            <v>634.14814636581514</v>
          </cell>
          <cell r="R44">
            <v>693.62661374233028</v>
          </cell>
          <cell r="S44">
            <v>731.84699515005195</v>
          </cell>
          <cell r="T44">
            <v>772.09857988330475</v>
          </cell>
          <cell r="U44">
            <v>814.56400177688647</v>
          </cell>
          <cell r="V44">
            <v>859.36502187461519</v>
          </cell>
          <cell r="W44">
            <v>906.63009807771891</v>
          </cell>
        </row>
      </sheetData>
      <sheetData sheetId="5" refreshError="1"/>
      <sheetData sheetId="6" refreshError="1"/>
      <sheetData sheetId="7" refreshError="1"/>
      <sheetData sheetId="8" refreshError="1">
        <row r="19">
          <cell r="C19">
            <v>432.39141288241962</v>
          </cell>
          <cell r="D19">
            <v>2534.0558323391674</v>
          </cell>
          <cell r="E19">
            <v>335.1604231400342</v>
          </cell>
          <cell r="F19">
            <v>105.8876918163941</v>
          </cell>
          <cell r="G19">
            <v>1727.9700205476022</v>
          </cell>
          <cell r="H19">
            <v>8548.6539510518141</v>
          </cell>
          <cell r="I19">
            <v>2499.2303656597783</v>
          </cell>
          <cell r="J19">
            <v>7214.1234079456963</v>
          </cell>
          <cell r="K19">
            <v>13255.054964726503</v>
          </cell>
          <cell r="L19">
            <v>13742.799676268314</v>
          </cell>
          <cell r="M19">
            <v>10364.201228098245</v>
          </cell>
          <cell r="N19">
            <v>11904.564033063456</v>
          </cell>
          <cell r="O19">
            <v>2730.8543518478714</v>
          </cell>
          <cell r="P19">
            <v>5087.4647775195772</v>
          </cell>
          <cell r="Q19">
            <v>7127.4487369423359</v>
          </cell>
          <cell r="R19">
            <v>14077.870715267747</v>
          </cell>
          <cell r="S19">
            <v>1292.8007849758335</v>
          </cell>
          <cell r="T19">
            <v>4469.1401963174394</v>
          </cell>
          <cell r="U19">
            <v>9556.8513591042702</v>
          </cell>
          <cell r="V19">
            <v>13369.797717236117</v>
          </cell>
          <cell r="W19">
            <v>10442.845659592065</v>
          </cell>
          <cell r="X19">
            <v>18216.596192549307</v>
          </cell>
          <cell r="Y19">
            <v>12730.028085253274</v>
          </cell>
          <cell r="Z19">
            <v>13737.85454204405</v>
          </cell>
          <cell r="AA19">
            <v>1183.1433786548748</v>
          </cell>
          <cell r="AB19">
            <v>1183.1433786548748</v>
          </cell>
          <cell r="AC19">
            <v>1183.1433786548748</v>
          </cell>
        </row>
        <row r="21">
          <cell r="C21">
            <v>432.39141288241962</v>
          </cell>
          <cell r="D21">
            <v>2534.0558323391674</v>
          </cell>
          <cell r="E21">
            <v>335.1604231400342</v>
          </cell>
          <cell r="F21">
            <v>105.8876918163941</v>
          </cell>
          <cell r="G21">
            <v>1727.9700205476022</v>
          </cell>
          <cell r="H21">
            <v>8548.6539510518141</v>
          </cell>
          <cell r="I21">
            <v>2499.2303656597783</v>
          </cell>
          <cell r="J21">
            <v>7214.1234079456963</v>
          </cell>
          <cell r="K21">
            <v>13255.054964726503</v>
          </cell>
          <cell r="L21">
            <v>13742.799676268314</v>
          </cell>
          <cell r="M21">
            <v>10364.201228098245</v>
          </cell>
          <cell r="N21">
            <v>11904.564033063456</v>
          </cell>
          <cell r="O21">
            <v>2730.8543518478714</v>
          </cell>
          <cell r="P21">
            <v>5087.4647775195772</v>
          </cell>
          <cell r="Q21">
            <v>7127.4487369423359</v>
          </cell>
          <cell r="R21">
            <v>14077.870715267747</v>
          </cell>
          <cell r="S21">
            <v>1292.8007849758335</v>
          </cell>
          <cell r="T21">
            <v>4469.1401963174394</v>
          </cell>
          <cell r="U21">
            <v>9556.8513591042702</v>
          </cell>
          <cell r="V21">
            <v>13369.797717236117</v>
          </cell>
          <cell r="W21">
            <v>10442.845659592065</v>
          </cell>
          <cell r="X21">
            <v>18216.596192549307</v>
          </cell>
          <cell r="Y21">
            <v>12730.028085253274</v>
          </cell>
          <cell r="Z21">
            <v>13737.85454204405</v>
          </cell>
          <cell r="AA21">
            <v>1183.1433786548748</v>
          </cell>
          <cell r="AB21">
            <v>1183.1433786548748</v>
          </cell>
          <cell r="AC21">
            <v>1183.1433786548748</v>
          </cell>
          <cell r="AD21">
            <v>-1547.7109731929966</v>
          </cell>
        </row>
        <row r="22">
          <cell r="C22">
            <v>1271.6170801011071</v>
          </cell>
          <cell r="D22">
            <v>698.89465287299015</v>
          </cell>
          <cell r="E22">
            <v>971.93499807980993</v>
          </cell>
          <cell r="F22">
            <v>1241.0602450543724</v>
          </cell>
          <cell r="G22">
            <v>1334.2353268405141</v>
          </cell>
          <cell r="H22">
            <v>674.59860031104211</v>
          </cell>
          <cell r="I22">
            <v>1025.8555898251195</v>
          </cell>
          <cell r="J22">
            <v>941.68197939562549</v>
          </cell>
          <cell r="K22">
            <v>1064.5277807151385</v>
          </cell>
          <cell r="L22">
            <v>5792.2605061724871</v>
          </cell>
          <cell r="M22">
            <v>436.92909697250718</v>
          </cell>
          <cell r="N22">
            <v>442.28069336218971</v>
          </cell>
          <cell r="O22">
            <v>444.36029956414995</v>
          </cell>
          <cell r="P22">
            <v>442.33348791058944</v>
          </cell>
          <cell r="Q22">
            <v>440.32508165170003</v>
          </cell>
          <cell r="R22">
            <v>438.33483121270365</v>
          </cell>
          <cell r="S22">
            <v>436.362491510788</v>
          </cell>
          <cell r="T22">
            <v>434.40782185449831</v>
          </cell>
          <cell r="U22">
            <v>432.47058584582152</v>
          </cell>
          <cell r="V22">
            <v>430.55055128487822</v>
          </cell>
          <cell r="W22">
            <v>428.647490077143</v>
          </cell>
          <cell r="X22">
            <v>426.76117814311374</v>
          </cell>
          <cell r="Y22">
            <v>424.89139533035592</v>
          </cell>
          <cell r="Z22">
            <v>423.03191438799115</v>
          </cell>
          <cell r="AA22">
            <v>421.19459674327004</v>
          </cell>
          <cell r="AB22">
            <v>421.19459674327004</v>
          </cell>
          <cell r="AC22">
            <v>421.19459674327004</v>
          </cell>
          <cell r="AD22">
            <v>-23.165702820879915</v>
          </cell>
        </row>
        <row r="26">
          <cell r="C26">
            <v>1271.6170801011071</v>
          </cell>
          <cell r="D26">
            <v>698.89465287299015</v>
          </cell>
          <cell r="E26">
            <v>971.93499807980993</v>
          </cell>
          <cell r="F26">
            <v>1241.0602450543724</v>
          </cell>
          <cell r="G26">
            <v>1334.2353268405141</v>
          </cell>
          <cell r="H26">
            <v>674.59860031104211</v>
          </cell>
          <cell r="I26">
            <v>1025.8555898251195</v>
          </cell>
          <cell r="J26">
            <v>941.68197939562549</v>
          </cell>
          <cell r="K26">
            <v>1064.5277807151385</v>
          </cell>
          <cell r="L26">
            <v>5792.2605061724871</v>
          </cell>
          <cell r="M26">
            <v>436.92909697250718</v>
          </cell>
          <cell r="N26">
            <v>442.28069336218971</v>
          </cell>
          <cell r="O26">
            <v>444.36029956414995</v>
          </cell>
          <cell r="P26">
            <v>442.33348791058944</v>
          </cell>
          <cell r="Q26">
            <v>440.32508165170003</v>
          </cell>
          <cell r="R26">
            <v>438.33483121270365</v>
          </cell>
          <cell r="S26">
            <v>436.362491510788</v>
          </cell>
          <cell r="T26">
            <v>434.40782185449831</v>
          </cell>
          <cell r="U26">
            <v>432.47058584582152</v>
          </cell>
          <cell r="V26">
            <v>430.55055128487822</v>
          </cell>
          <cell r="W26">
            <v>428.647490077143</v>
          </cell>
          <cell r="X26">
            <v>426.76117814311374</v>
          </cell>
          <cell r="Y26">
            <v>424.89139533035592</v>
          </cell>
          <cell r="Z26">
            <v>423.03191438799115</v>
          </cell>
          <cell r="AA26">
            <v>421.19459674327004</v>
          </cell>
          <cell r="AB26">
            <v>421.19459674327004</v>
          </cell>
          <cell r="AC26">
            <v>421.19459674327004</v>
          </cell>
          <cell r="AD26">
            <v>-23.165702820879915</v>
          </cell>
        </row>
        <row r="28">
          <cell r="C28">
            <v>4169.9373485574833</v>
          </cell>
          <cell r="D28">
            <v>4035.3472569932874</v>
          </cell>
          <cell r="E28">
            <v>4601.1960548825191</v>
          </cell>
          <cell r="F28">
            <v>4719.6253878346806</v>
          </cell>
          <cell r="G28">
            <v>3841.0991630610924</v>
          </cell>
          <cell r="H28">
            <v>4702.5767880821813</v>
          </cell>
          <cell r="I28">
            <v>4679.1858585055661</v>
          </cell>
          <cell r="J28">
            <v>4497.8992882668726</v>
          </cell>
          <cell r="K28">
            <v>4294.1293668897406</v>
          </cell>
          <cell r="L28">
            <v>4131.2291603119356</v>
          </cell>
          <cell r="M28">
            <v>4181.8292947787595</v>
          </cell>
          <cell r="N28">
            <v>4233.049189977487</v>
          </cell>
          <cell r="O28">
            <v>4252.9530100645898</v>
          </cell>
          <cell r="P28">
            <v>4375.6384227992776</v>
          </cell>
          <cell r="Q28">
            <v>4433.8340775219312</v>
          </cell>
          <cell r="R28">
            <v>4537.8383931325216</v>
          </cell>
          <cell r="S28">
            <v>4630.9288403426672</v>
          </cell>
          <cell r="T28">
            <v>4745.0986624637653</v>
          </cell>
          <cell r="U28">
            <v>4835.9104700151256</v>
          </cell>
          <cell r="V28">
            <v>4861.9171494911889</v>
          </cell>
          <cell r="W28">
            <v>4879.7350659114391</v>
          </cell>
          <cell r="X28">
            <v>4889.4735433314318</v>
          </cell>
          <cell r="Y28">
            <v>4901.7832184432391</v>
          </cell>
          <cell r="Z28">
            <v>4915.9901624698878</v>
          </cell>
          <cell r="AA28">
            <v>5015.7678937045503</v>
          </cell>
          <cell r="AB28">
            <v>5015.7678937045503</v>
          </cell>
          <cell r="AC28">
            <v>5015.7678937045503</v>
          </cell>
          <cell r="AD28">
            <v>762.8148836399605</v>
          </cell>
        </row>
        <row r="29">
          <cell r="C29">
            <v>11903.038898282924</v>
          </cell>
          <cell r="D29">
            <v>12736.554377592991</v>
          </cell>
          <cell r="E29">
            <v>12971.353070558251</v>
          </cell>
          <cell r="F29">
            <v>12436.725396238464</v>
          </cell>
          <cell r="G29">
            <v>12181.835652595182</v>
          </cell>
          <cell r="H29">
            <v>12002.423300319229</v>
          </cell>
          <cell r="I29">
            <v>12428.913089030211</v>
          </cell>
          <cell r="J29">
            <v>11891.402206970804</v>
          </cell>
          <cell r="K29">
            <v>11931.256821306106</v>
          </cell>
          <cell r="L29">
            <v>12536.356624269813</v>
          </cell>
          <cell r="M29">
            <v>13258.461725707075</v>
          </cell>
          <cell r="N29">
            <v>13266.753631424222</v>
          </cell>
          <cell r="O29">
            <v>12945.634141378845</v>
          </cell>
          <cell r="P29">
            <v>13667.272453033278</v>
          </cell>
          <cell r="Q29">
            <v>13660.49314993895</v>
          </cell>
          <cell r="R29">
            <v>13982.695121445251</v>
          </cell>
          <cell r="S29">
            <v>13498.263224600196</v>
          </cell>
          <cell r="T29">
            <v>13862.087174719594</v>
          </cell>
          <cell r="U29">
            <v>13990.399737700269</v>
          </cell>
          <cell r="V29">
            <v>13780.079223859033</v>
          </cell>
          <cell r="W29">
            <v>13984.38528420387</v>
          </cell>
          <cell r="X29">
            <v>13749.367212193576</v>
          </cell>
          <cell r="Y29">
            <v>12958.884657927809</v>
          </cell>
          <cell r="Z29">
            <v>13376.081810133557</v>
          </cell>
          <cell r="AA29">
            <v>13532.549020030758</v>
          </cell>
          <cell r="AB29">
            <v>13532.549020030758</v>
          </cell>
          <cell r="AC29">
            <v>13532.549020030758</v>
          </cell>
          <cell r="AD29">
            <v>586.91487865191266</v>
          </cell>
        </row>
        <row r="31">
          <cell r="C31">
            <v>1925.2701403294693</v>
          </cell>
          <cell r="D31">
            <v>2669.0451932835949</v>
          </cell>
          <cell r="E31">
            <v>3127.6600705233391</v>
          </cell>
          <cell r="F31">
            <v>2964.2225608013846</v>
          </cell>
          <cell r="G31">
            <v>3315.5570672056938</v>
          </cell>
          <cell r="H31">
            <v>1978.3263288859789</v>
          </cell>
          <cell r="I31">
            <v>5310.2525023847393</v>
          </cell>
          <cell r="J31">
            <v>2268.8150585385561</v>
          </cell>
          <cell r="K31">
            <v>2136.7535915524882</v>
          </cell>
          <cell r="L31">
            <v>2889.3230842277935</v>
          </cell>
          <cell r="M31">
            <v>3019.9559540663795</v>
          </cell>
          <cell r="N31">
            <v>3153.7252159025566</v>
          </cell>
          <cell r="O31">
            <v>3269.0544909204359</v>
          </cell>
          <cell r="P31">
            <v>3254.1437130115619</v>
          </cell>
          <cell r="Q31">
            <v>3239.3683392739554</v>
          </cell>
          <cell r="R31">
            <v>3224.7265336445162</v>
          </cell>
          <cell r="S31">
            <v>3210.2164931064844</v>
          </cell>
          <cell r="T31">
            <v>3195.836446949284</v>
          </cell>
          <cell r="U31">
            <v>3181.5846560481859</v>
          </cell>
          <cell r="V31">
            <v>3167.459412163143</v>
          </cell>
          <cell r="W31">
            <v>3153.459037256237</v>
          </cell>
          <cell r="X31">
            <v>3139.5818828271317</v>
          </cell>
          <cell r="Y31">
            <v>3125.8263292660081</v>
          </cell>
          <cell r="Z31">
            <v>3112.1465641488699</v>
          </cell>
          <cell r="AA31">
            <v>3098.629849213683</v>
          </cell>
          <cell r="AB31">
            <v>3098.629849213683</v>
          </cell>
          <cell r="AC31">
            <v>3098.629849213683</v>
          </cell>
          <cell r="AD31">
            <v>-170.42464170675294</v>
          </cell>
        </row>
        <row r="32">
          <cell r="C32">
            <v>-379.19262790900376</v>
          </cell>
          <cell r="D32">
            <v>-495.65735296736165</v>
          </cell>
          <cell r="E32">
            <v>-410.84147086548194</v>
          </cell>
          <cell r="F32">
            <v>-383.77337512815768</v>
          </cell>
          <cell r="G32">
            <v>-649.69036935567408</v>
          </cell>
          <cell r="H32">
            <v>-711.05144634525675</v>
          </cell>
          <cell r="I32">
            <v>-740.9965357710654</v>
          </cell>
          <cell r="J32">
            <v>-758.31050853033128</v>
          </cell>
          <cell r="K32">
            <v>-664.79043763312563</v>
          </cell>
          <cell r="L32">
            <v>-604.41796926707173</v>
          </cell>
          <cell r="M32">
            <v>-687.42147647638683</v>
          </cell>
          <cell r="N32">
            <v>-773.24537493752462</v>
          </cell>
          <cell r="O32">
            <v>-786.68860223259469</v>
          </cell>
          <cell r="P32">
            <v>-871.42732004343861</v>
          </cell>
          <cell r="Q32">
            <v>-955.65151411478814</v>
          </cell>
          <cell r="R32">
            <v>-1039.368897436756</v>
          </cell>
          <cell r="S32">
            <v>-1122.5870463025169</v>
          </cell>
          <cell r="T32">
            <v>-1205.3134033760862</v>
          </cell>
          <cell r="U32">
            <v>-1287.5552806780347</v>
          </cell>
          <cell r="V32">
            <v>-1369.3198624916834</v>
          </cell>
          <cell r="W32">
            <v>-1450.6142081922465</v>
          </cell>
          <cell r="X32">
            <v>-1531.4452550012888</v>
          </cell>
          <cell r="Y32">
            <v>-1611.8198206687955</v>
          </cell>
          <cell r="Z32">
            <v>-1691.7205681100336</v>
          </cell>
          <cell r="AA32">
            <v>-1771.2243978427634</v>
          </cell>
          <cell r="AB32">
            <v>-1771.2243978427634</v>
          </cell>
          <cell r="AC32">
            <v>-1771.2243978427634</v>
          </cell>
          <cell r="AD32">
            <v>-984.53579561016875</v>
          </cell>
        </row>
        <row r="33">
          <cell r="C33">
            <v>3621.0583578837272</v>
          </cell>
          <cell r="D33">
            <v>3741.3033920336175</v>
          </cell>
          <cell r="E33">
            <v>3038.9380249973815</v>
          </cell>
          <cell r="F33">
            <v>3258.758557574331</v>
          </cell>
          <cell r="G33">
            <v>3064.7869982125262</v>
          </cell>
          <cell r="H33">
            <v>3099.9301497912747</v>
          </cell>
          <cell r="I33">
            <v>3066.0403211446751</v>
          </cell>
          <cell r="J33">
            <v>3002.0998340286205</v>
          </cell>
          <cell r="K33">
            <v>2822.0180431137378</v>
          </cell>
          <cell r="L33">
            <v>2845.4925656815644</v>
          </cell>
          <cell r="M33">
            <v>2858.0877169019409</v>
          </cell>
          <cell r="N33">
            <v>2875.2498222557992</v>
          </cell>
          <cell r="O33">
            <v>2870.9905130716884</v>
          </cell>
          <cell r="P33">
            <v>2885.1770894955616</v>
          </cell>
          <cell r="Q33">
            <v>2894.8010503209143</v>
          </cell>
          <cell r="R33">
            <v>2902.8535319559901</v>
          </cell>
          <cell r="S33">
            <v>2904.987684279889</v>
          </cell>
          <cell r="T33">
            <v>2915.1628183641906</v>
          </cell>
          <cell r="U33">
            <v>2939.1097612292883</v>
          </cell>
          <cell r="V33">
            <v>2947.5050685267083</v>
          </cell>
          <cell r="W33">
            <v>2955.788822052687</v>
          </cell>
          <cell r="X33">
            <v>2960.6433502414338</v>
          </cell>
          <cell r="Y33">
            <v>2970.7205686074526</v>
          </cell>
          <cell r="Z33">
            <v>2986.3421772869037</v>
          </cell>
          <cell r="AA33">
            <v>3002.1179538200017</v>
          </cell>
          <cell r="AB33">
            <v>3002.1179538200017</v>
          </cell>
          <cell r="AC33">
            <v>3002.1179538200017</v>
          </cell>
          <cell r="AD33">
            <v>131.12744074831335</v>
          </cell>
        </row>
        <row r="34">
          <cell r="C34">
            <v>21240.112117144603</v>
          </cell>
          <cell r="D34">
            <v>22686.592866936124</v>
          </cell>
          <cell r="E34">
            <v>23328.305750096006</v>
          </cell>
          <cell r="F34">
            <v>22995.5585273207</v>
          </cell>
          <cell r="G34">
            <v>21753.588511718819</v>
          </cell>
          <cell r="H34">
            <v>21072.205120733408</v>
          </cell>
          <cell r="I34">
            <v>24743.395235294131</v>
          </cell>
          <cell r="J34">
            <v>20901.90587927452</v>
          </cell>
          <cell r="K34">
            <v>20519.36738522895</v>
          </cell>
          <cell r="L34">
            <v>21797.983465224035</v>
          </cell>
          <cell r="M34">
            <v>22630.913214977769</v>
          </cell>
          <cell r="N34">
            <v>22755.532484622541</v>
          </cell>
          <cell r="O34">
            <v>22551.94355320296</v>
          </cell>
          <cell r="P34">
            <v>23310.804358296242</v>
          </cell>
          <cell r="Q34">
            <v>23272.845102940966</v>
          </cell>
          <cell r="R34">
            <v>23608.744682741519</v>
          </cell>
          <cell r="S34">
            <v>23121.809196026719</v>
          </cell>
          <cell r="T34">
            <v>23512.871699120748</v>
          </cell>
          <cell r="U34">
            <v>23659.449344314835</v>
          </cell>
          <cell r="V34">
            <v>23387.640991548389</v>
          </cell>
          <cell r="W34">
            <v>23522.754001231988</v>
          </cell>
          <cell r="X34">
            <v>23207.620733592285</v>
          </cell>
          <cell r="Y34">
            <v>22345.394953575713</v>
          </cell>
          <cell r="Z34">
            <v>22698.840145929182</v>
          </cell>
          <cell r="AA34">
            <v>22877.840318926224</v>
          </cell>
          <cell r="AB34">
            <v>22877.840318926224</v>
          </cell>
          <cell r="AC34">
            <v>22877.840318926224</v>
          </cell>
          <cell r="AD34">
            <v>325.89676572326425</v>
          </cell>
        </row>
        <row r="35">
          <cell r="C35">
            <v>2526.9672396060314</v>
          </cell>
          <cell r="D35">
            <v>2732.847249870907</v>
          </cell>
          <cell r="E35">
            <v>2609.995609747582</v>
          </cell>
          <cell r="F35">
            <v>2497.3262164478879</v>
          </cell>
          <cell r="G35">
            <v>3154.76423547886</v>
          </cell>
          <cell r="H35">
            <v>2868.3216141442254</v>
          </cell>
          <cell r="I35">
            <v>2620.8685119236893</v>
          </cell>
          <cell r="J35">
            <v>2214.3360322373251</v>
          </cell>
          <cell r="K35">
            <v>1966.8542063839761</v>
          </cell>
          <cell r="L35">
            <v>1758.9408074587791</v>
          </cell>
          <cell r="M35">
            <v>1842.3739326845111</v>
          </cell>
          <cell r="N35">
            <v>1937.7051583660364</v>
          </cell>
          <cell r="O35">
            <v>2012.9250443247215</v>
          </cell>
          <cell r="P35">
            <v>1679.0273901655548</v>
          </cell>
          <cell r="Q35">
            <v>1654.7366988666467</v>
          </cell>
          <cell r="R35">
            <v>1680.4740327557406</v>
          </cell>
          <cell r="S35">
            <v>1705.8083901608961</v>
          </cell>
          <cell r="T35">
            <v>1639.5528331911191</v>
          </cell>
          <cell r="U35">
            <v>1664.4798336587075</v>
          </cell>
          <cell r="V35">
            <v>1684.5056160265926</v>
          </cell>
          <cell r="W35">
            <v>1632.9196905973474</v>
          </cell>
          <cell r="X35">
            <v>1632.2461133356785</v>
          </cell>
          <cell r="Y35">
            <v>1626.1112879654765</v>
          </cell>
          <cell r="Z35">
            <v>1623.8842379578068</v>
          </cell>
          <cell r="AA35">
            <v>1604.6500183399155</v>
          </cell>
          <cell r="AB35">
            <v>1604.6500183399155</v>
          </cell>
          <cell r="AC35">
            <v>1604.6500183399155</v>
          </cell>
          <cell r="AD35">
            <v>-408.27502598480601</v>
          </cell>
        </row>
        <row r="36">
          <cell r="C36">
            <v>2819.6783143031466</v>
          </cell>
          <cell r="D36">
            <v>2883.6615765388792</v>
          </cell>
          <cell r="E36">
            <v>2834.861046328946</v>
          </cell>
          <cell r="F36">
            <v>3185.3308839101132</v>
          </cell>
          <cell r="G36">
            <v>3203.3158483820857</v>
          </cell>
          <cell r="H36">
            <v>517.17033150527959</v>
          </cell>
          <cell r="I36">
            <v>504.26118282988887</v>
          </cell>
          <cell r="J36">
            <v>474.45373435607615</v>
          </cell>
          <cell r="K36">
            <v>478.43217668474426</v>
          </cell>
          <cell r="L36">
            <v>458.83541193059216</v>
          </cell>
          <cell r="M36">
            <v>467.85917131625126</v>
          </cell>
          <cell r="N36">
            <v>475.38924604439018</v>
          </cell>
          <cell r="O36">
            <v>2591.8443845242805</v>
          </cell>
          <cell r="P36">
            <v>2589.826575889977</v>
          </cell>
          <cell r="Q36">
            <v>2585.543916492481</v>
          </cell>
          <cell r="R36">
            <v>2581.3215555158909</v>
          </cell>
          <cell r="S36">
            <v>2577.158741311107</v>
          </cell>
          <cell r="T36">
            <v>2573.0547358768586</v>
          </cell>
          <cell r="U36">
            <v>2569.0088145559125</v>
          </cell>
          <cell r="V36">
            <v>2565.0202657393738</v>
          </cell>
          <cell r="W36">
            <v>2561.0883905788305</v>
          </cell>
          <cell r="X36">
            <v>2557.2125027061015</v>
          </cell>
          <cell r="Y36">
            <v>1.3782900866119868E-13</v>
          </cell>
          <cell r="Z36">
            <v>1.376237731242316E-13</v>
          </cell>
          <cell r="AA36">
            <v>1.3742341931189771E-13</v>
          </cell>
          <cell r="AB36">
            <v>1.3742341931189771E-13</v>
          </cell>
          <cell r="AC36">
            <v>1.3742341931189771E-13</v>
          </cell>
          <cell r="AD36">
            <v>-2591.8443845242805</v>
          </cell>
        </row>
        <row r="37">
          <cell r="C37">
            <v>202.82393096836051</v>
          </cell>
          <cell r="D37">
            <v>284.12805861718988</v>
          </cell>
          <cell r="E37">
            <v>258.17195300771567</v>
          </cell>
          <cell r="F37">
            <v>219.31779585525319</v>
          </cell>
          <cell r="G37">
            <v>194.34558727719218</v>
          </cell>
          <cell r="H37">
            <v>158.05752803470577</v>
          </cell>
          <cell r="I37">
            <v>127.28165500794915</v>
          </cell>
          <cell r="J37">
            <v>260.23576907549466</v>
          </cell>
          <cell r="K37">
            <v>210.02300104234342</v>
          </cell>
          <cell r="L37">
            <v>174.69972374895696</v>
          </cell>
          <cell r="M37">
            <v>176.83948147480206</v>
          </cell>
          <cell r="N37">
            <v>179.00544738819929</v>
          </cell>
          <cell r="O37">
            <v>179.84713196579924</v>
          </cell>
          <cell r="P37">
            <v>179.02681506691053</v>
          </cell>
          <cell r="Q37">
            <v>178.21394743261084</v>
          </cell>
          <cell r="R37">
            <v>177.40842805183297</v>
          </cell>
          <cell r="S37">
            <v>176.6101577315552</v>
          </cell>
          <cell r="T37">
            <v>175.81903905608152</v>
          </cell>
          <cell r="U37">
            <v>175.03497634741217</v>
          </cell>
          <cell r="V37">
            <v>174.25787562666918</v>
          </cell>
          <cell r="W37">
            <v>173.48764457654556</v>
          </cell>
          <cell r="X37">
            <v>172.7241925047453</v>
          </cell>
          <cell r="Y37">
            <v>171.96743030838513</v>
          </cell>
          <cell r="Z37">
            <v>171.21483761556945</v>
          </cell>
          <cell r="AA37">
            <v>170.47121513345897</v>
          </cell>
          <cell r="AB37">
            <v>170.47121513345897</v>
          </cell>
          <cell r="AC37">
            <v>170.47121513345897</v>
          </cell>
          <cell r="AD37">
            <v>-9.3759168323402662</v>
          </cell>
        </row>
        <row r="38">
          <cell r="C38">
            <v>688.82580144687529</v>
          </cell>
          <cell r="D38">
            <v>503.36211071740178</v>
          </cell>
          <cell r="E38">
            <v>527.24600949621197</v>
          </cell>
          <cell r="F38">
            <v>810.88966838664135</v>
          </cell>
          <cell r="G38">
            <v>703.77001052438163</v>
          </cell>
          <cell r="H38">
            <v>770.35171318654341</v>
          </cell>
          <cell r="I38">
            <v>1031.015327503975</v>
          </cell>
          <cell r="J38">
            <v>2280.2021097803508</v>
          </cell>
          <cell r="K38">
            <v>1792.404288713991</v>
          </cell>
          <cell r="L38">
            <v>2597.4699505050226</v>
          </cell>
          <cell r="M38">
            <v>2629.2842904190938</v>
          </cell>
          <cell r="N38">
            <v>2661.4882988349973</v>
          </cell>
          <cell r="O38">
            <v>569.35414805559412</v>
          </cell>
          <cell r="P38">
            <v>566.7572157387018</v>
          </cell>
          <cell r="Q38">
            <v>564.18386605917124</v>
          </cell>
          <cell r="R38">
            <v>561.63377923948121</v>
          </cell>
          <cell r="S38">
            <v>559.10664125761866</v>
          </cell>
          <cell r="T38">
            <v>556.60214371817028</v>
          </cell>
          <cell r="U38">
            <v>554.11998372686446</v>
          </cell>
          <cell r="V38">
            <v>551.65986376845365</v>
          </cell>
          <cell r="W38">
            <v>549.22149158783702</v>
          </cell>
          <cell r="X38">
            <v>546.80458007432026</v>
          </cell>
          <cell r="Y38">
            <v>544.40884714891968</v>
          </cell>
          <cell r="Z38">
            <v>542.02631390100316</v>
          </cell>
          <cell r="AA38">
            <v>539.67217825174794</v>
          </cell>
          <cell r="AB38">
            <v>539.67217825174794</v>
          </cell>
          <cell r="AC38">
            <v>539.67217825174794</v>
          </cell>
          <cell r="AD38">
            <v>-29.681969803846187</v>
          </cell>
        </row>
        <row r="39">
          <cell r="C39">
            <v>400.12600017432231</v>
          </cell>
          <cell r="D39">
            <v>393.16976905681878</v>
          </cell>
          <cell r="E39">
            <v>379.50953461578746</v>
          </cell>
          <cell r="F39">
            <v>354.52035228666989</v>
          </cell>
          <cell r="G39">
            <v>343.64124555219598</v>
          </cell>
          <cell r="H39">
            <v>328.9642219857576</v>
          </cell>
          <cell r="I39">
            <v>311.23752782193969</v>
          </cell>
          <cell r="J39">
            <v>284.83899131266935</v>
          </cell>
          <cell r="K39">
            <v>278.91866851972156</v>
          </cell>
          <cell r="L39">
            <v>267.00508618457036</v>
          </cell>
          <cell r="M39">
            <v>270.27541875146306</v>
          </cell>
          <cell r="N39">
            <v>273.58580701636106</v>
          </cell>
          <cell r="O39">
            <v>274.87220895426702</v>
          </cell>
          <cell r="P39">
            <v>273.61846464611244</v>
          </cell>
          <cell r="Q39">
            <v>272.37610553932456</v>
          </cell>
          <cell r="R39">
            <v>271.1449772520412</v>
          </cell>
          <cell r="S39">
            <v>269.92492818103847</v>
          </cell>
          <cell r="T39">
            <v>268.71580943949647</v>
          </cell>
          <cell r="U39">
            <v>267.51747479643086</v>
          </cell>
          <cell r="V39">
            <v>266.3297806177369</v>
          </cell>
          <cell r="W39">
            <v>265.15258580879828</v>
          </cell>
          <cell r="X39">
            <v>263.98575175860975</v>
          </cell>
          <cell r="Y39">
            <v>262.82914228537021</v>
          </cell>
          <cell r="Z39">
            <v>261.67890533882587</v>
          </cell>
          <cell r="AA39">
            <v>260.54237815570332</v>
          </cell>
          <cell r="AB39">
            <v>260.54237815570332</v>
          </cell>
          <cell r="AC39">
            <v>260.54237815570332</v>
          </cell>
          <cell r="AD39">
            <v>-14.329830798563705</v>
          </cell>
        </row>
        <row r="40">
          <cell r="C40">
            <v>4111.4540468927044</v>
          </cell>
          <cell r="D40">
            <v>4064.3215149302896</v>
          </cell>
          <cell r="E40">
            <v>3999.7885434486611</v>
          </cell>
          <cell r="F40">
            <v>4570.0587004386771</v>
          </cell>
          <cell r="G40">
            <v>4445.0726917358561</v>
          </cell>
          <cell r="H40">
            <v>1774.5437947122864</v>
          </cell>
          <cell r="I40">
            <v>1973.7956931637527</v>
          </cell>
          <cell r="J40">
            <v>3299.7306045245909</v>
          </cell>
          <cell r="K40">
            <v>2759.7781349607999</v>
          </cell>
          <cell r="L40">
            <v>3498.0101723691419</v>
          </cell>
          <cell r="M40">
            <v>3544.2583619616098</v>
          </cell>
          <cell r="N40">
            <v>3589.4687992839481</v>
          </cell>
          <cell r="O40">
            <v>3615.9178734999409</v>
          </cell>
          <cell r="P40">
            <v>3609.2290713417015</v>
          </cell>
          <cell r="Q40">
            <v>3600.3178355235877</v>
          </cell>
          <cell r="R40">
            <v>3591.5087400592465</v>
          </cell>
          <cell r="S40">
            <v>3582.8004684813195</v>
          </cell>
          <cell r="T40">
            <v>3574.1917280906068</v>
          </cell>
          <cell r="U40">
            <v>3565.6812494266205</v>
          </cell>
          <cell r="V40">
            <v>3557.267785752234</v>
          </cell>
          <cell r="W40">
            <v>3548.9501125520119</v>
          </cell>
          <cell r="X40">
            <v>3540.7270270437766</v>
          </cell>
          <cell r="Y40">
            <v>979.20541974267508</v>
          </cell>
          <cell r="Z40">
            <v>974.92005685539857</v>
          </cell>
          <cell r="AA40">
            <v>970.68577154091031</v>
          </cell>
          <cell r="AB40">
            <v>970.68577154091031</v>
          </cell>
          <cell r="AC40">
            <v>970.68577154091031</v>
          </cell>
          <cell r="AD40">
            <v>-2645.2321019590308</v>
          </cell>
        </row>
        <row r="41">
          <cell r="C41">
            <v>146.83789069990414</v>
          </cell>
          <cell r="D41">
            <v>134.81199408842434</v>
          </cell>
          <cell r="E41">
            <v>144.56622735048703</v>
          </cell>
          <cell r="F41">
            <v>153.27364236852276</v>
          </cell>
          <cell r="G41">
            <v>114.23113713436129</v>
          </cell>
          <cell r="H41">
            <v>99.365472701972678</v>
          </cell>
          <cell r="I41">
            <v>106.93082511923693</v>
          </cell>
          <cell r="J41">
            <v>129.38601653732866</v>
          </cell>
          <cell r="K41">
            <v>180.7299832318686</v>
          </cell>
          <cell r="L41">
            <v>141.56745992921074</v>
          </cell>
          <cell r="M41">
            <v>144.35161882807398</v>
          </cell>
          <cell r="N41">
            <v>146.67492153013529</v>
          </cell>
          <cell r="O41">
            <v>147.92457323468815</v>
          </cell>
          <cell r="P41">
            <v>147.80941065668736</v>
          </cell>
          <cell r="Q41">
            <v>147.56498604251425</v>
          </cell>
          <cell r="R41">
            <v>147.32400284567021</v>
          </cell>
          <cell r="S41">
            <v>147.086418167217</v>
          </cell>
          <cell r="T41">
            <v>146.8521898871401</v>
          </cell>
          <cell r="U41">
            <v>146.62127664701057</v>
          </cell>
          <cell r="V41">
            <v>146.39363783310833</v>
          </cell>
          <cell r="W41">
            <v>146.1692335599937</v>
          </cell>
          <cell r="X41">
            <v>145.94802465451221</v>
          </cell>
          <cell r="Y41">
            <v>145.72997264022058</v>
          </cell>
          <cell r="Z41">
            <v>145.5129721010922</v>
          </cell>
          <cell r="AA41">
            <v>145.30113312848846</v>
          </cell>
          <cell r="AB41">
            <v>145.30113312848846</v>
          </cell>
          <cell r="AC41">
            <v>145.30113312848846</v>
          </cell>
          <cell r="AD41">
            <v>-2.6234401061996948</v>
          </cell>
        </row>
        <row r="42">
          <cell r="C42">
            <v>29729.379787326769</v>
          </cell>
          <cell r="D42">
            <v>32851.524111037899</v>
          </cell>
          <cell r="E42">
            <v>31389.751551862577</v>
          </cell>
          <cell r="F42">
            <v>31563.165023446552</v>
          </cell>
          <cell r="G42">
            <v>32529.86192345601</v>
          </cell>
          <cell r="H42">
            <v>35037.688553654749</v>
          </cell>
          <cell r="I42">
            <v>32970.076220985706</v>
          </cell>
          <cell r="J42">
            <v>34701.163919915089</v>
          </cell>
          <cell r="K42">
            <v>39746.312455247236</v>
          </cell>
          <cell r="L42">
            <v>46731.56208742196</v>
          </cell>
          <cell r="M42">
            <v>38963.027453522722</v>
          </cell>
          <cell r="N42">
            <v>40776.226090228309</v>
          </cell>
          <cell r="O42">
            <v>31503.925695674334</v>
          </cell>
          <cell r="P42">
            <v>34276.66849589035</v>
          </cell>
          <cell r="Q42">
            <v>36243.238441967747</v>
          </cell>
          <cell r="R42">
            <v>43544.257004882624</v>
          </cell>
          <cell r="S42">
            <v>30286.667749322776</v>
          </cell>
          <cell r="T42">
            <v>33777.016468461552</v>
          </cell>
          <cell r="U42">
            <v>39025.553648997266</v>
          </cell>
          <cell r="V42">
            <v>42576.156299681323</v>
          </cell>
          <cell r="W42">
            <v>39722.286187610545</v>
          </cell>
          <cell r="X42">
            <v>47169.899269318674</v>
          </cell>
          <cell r="Y42">
            <v>38251.361114507716</v>
          </cell>
          <cell r="Z42">
            <v>39604.04386927552</v>
          </cell>
          <cell r="AA42">
            <v>27202.815217333682</v>
          </cell>
          <cell r="AB42">
            <v>27202.815217333682</v>
          </cell>
          <cell r="AC42">
            <v>27202.815217333682</v>
          </cell>
          <cell r="AD42">
            <v>-4301.1104783406518</v>
          </cell>
        </row>
        <row r="45">
          <cell r="C45">
            <v>-12992.895999302711</v>
          </cell>
          <cell r="D45">
            <v>-13837.434814194903</v>
          </cell>
          <cell r="E45">
            <v>-14508.932267918863</v>
          </cell>
          <cell r="F45">
            <v>-14389.445933408406</v>
          </cell>
          <cell r="G45">
            <v>-14510.397317117991</v>
          </cell>
          <cell r="H45">
            <v>-14926.736274044366</v>
          </cell>
          <cell r="I45">
            <v>-15009.885406995236</v>
          </cell>
          <cell r="J45">
            <v>66661.282326290806</v>
          </cell>
          <cell r="K45">
            <v>67381.711183286287</v>
          </cell>
          <cell r="L45">
            <v>64038.947870564909</v>
          </cell>
          <cell r="M45">
            <v>65751.356057353463</v>
          </cell>
          <cell r="N45">
            <v>61456.980755022661</v>
          </cell>
          <cell r="O45">
            <v>55081.499777150537</v>
          </cell>
          <cell r="P45">
            <v>76272.435277431374</v>
          </cell>
          <cell r="Q45">
            <v>76030.504762282508</v>
          </cell>
          <cell r="R45">
            <v>75814.586474186741</v>
          </cell>
          <cell r="S45">
            <v>75618.848824559114</v>
          </cell>
          <cell r="T45">
            <v>75383.94716224281</v>
          </cell>
          <cell r="U45">
            <v>75235.753680294874</v>
          </cell>
          <cell r="V45">
            <v>75032.494967961742</v>
          </cell>
          <cell r="W45">
            <v>74928.219919601048</v>
          </cell>
          <cell r="X45">
            <v>74792.101045209012</v>
          </cell>
          <cell r="Y45">
            <v>74643.583521651613</v>
          </cell>
          <cell r="Z45">
            <v>74487.770402767303</v>
          </cell>
          <cell r="AA45">
            <v>74296.208554104116</v>
          </cell>
          <cell r="AB45">
            <v>74296.208554104116</v>
          </cell>
          <cell r="AC45">
            <v>74296.208554104116</v>
          </cell>
          <cell r="AD45">
            <v>19214.708776953579</v>
          </cell>
        </row>
        <row r="46">
          <cell r="C46">
            <v>2324.4479996513555</v>
          </cell>
          <cell r="D46">
            <v>2402.5119655989033</v>
          </cell>
          <cell r="E46">
            <v>2376.9495688300808</v>
          </cell>
          <cell r="F46">
            <v>2299.7725431534359</v>
          </cell>
          <cell r="G46">
            <v>2221.3146288902626</v>
          </cell>
          <cell r="H46">
            <v>2189.3350511582225</v>
          </cell>
          <cell r="I46">
            <v>2142.9774626391104</v>
          </cell>
          <cell r="J46">
            <v>2029.2897636029256</v>
          </cell>
          <cell r="K46">
            <v>2083.6558635587726</v>
          </cell>
          <cell r="L46">
            <v>1997.1537006129329</v>
          </cell>
          <cell r="M46">
            <v>2035.3067410507078</v>
          </cell>
          <cell r="N46">
            <v>2069.9630650629947</v>
          </cell>
          <cell r="O46">
            <v>2098.1702607759207</v>
          </cell>
          <cell r="P46">
            <v>2106.7387756118169</v>
          </cell>
          <cell r="Q46">
            <v>2116.4193363366444</v>
          </cell>
          <cell r="R46">
            <v>2127.0848850830739</v>
          </cell>
          <cell r="S46">
            <v>2058.9040964363362</v>
          </cell>
          <cell r="T46">
            <v>2063.3639273742447</v>
          </cell>
          <cell r="U46">
            <v>2073.0846926099512</v>
          </cell>
          <cell r="V46">
            <v>2080.6209653512374</v>
          </cell>
          <cell r="W46">
            <v>2087.2763530507336</v>
          </cell>
          <cell r="X46">
            <v>2089.7498715167471</v>
          </cell>
          <cell r="Y46">
            <v>2089.4392214574923</v>
          </cell>
          <cell r="Z46">
            <v>2092.8317199432263</v>
          </cell>
          <cell r="AA46">
            <v>2097.4194002893009</v>
          </cell>
          <cell r="AB46">
            <v>2097.4194002893009</v>
          </cell>
          <cell r="AC46">
            <v>2097.4194002893009</v>
          </cell>
          <cell r="AD46">
            <v>-0.75086048661978566</v>
          </cell>
        </row>
        <row r="47">
          <cell r="C47">
            <v>5201.5139998256782</v>
          </cell>
          <cell r="D47">
            <v>5428.7344919071957</v>
          </cell>
          <cell r="E47">
            <v>5322.1964162273498</v>
          </cell>
          <cell r="F47">
            <v>5143.4562263643547</v>
          </cell>
          <cell r="G47">
            <v>5063.2523980554961</v>
          </cell>
          <cell r="H47">
            <v>4967.5366882213311</v>
          </cell>
          <cell r="I47">
            <v>4859.9771462639128</v>
          </cell>
          <cell r="J47">
            <v>4588.5853376994301</v>
          </cell>
          <cell r="K47">
            <v>4647.0111258818397</v>
          </cell>
          <cell r="L47">
            <v>4434.9448893557037</v>
          </cell>
          <cell r="M47">
            <v>4500.4128394525978</v>
          </cell>
          <cell r="N47">
            <v>4565.9139552492206</v>
          </cell>
          <cell r="O47">
            <v>4589.5604637796159</v>
          </cell>
          <cell r="P47">
            <v>4588.3150859500429</v>
          </cell>
          <cell r="Q47">
            <v>4588.3567972736882</v>
          </cell>
          <cell r="R47">
            <v>4583.2271055307619</v>
          </cell>
          <cell r="S47">
            <v>7773.7621278923343</v>
          </cell>
          <cell r="T47">
            <v>7764.0152345341221</v>
          </cell>
          <cell r="U47">
            <v>7757.983590728777</v>
          </cell>
          <cell r="V47">
            <v>7751.4748829639848</v>
          </cell>
          <cell r="W47">
            <v>7747.323981700617</v>
          </cell>
          <cell r="X47">
            <v>7741.4822420730552</v>
          </cell>
          <cell r="Y47">
            <v>7733.0447798887853</v>
          </cell>
          <cell r="Z47">
            <v>7722.5385786144971</v>
          </cell>
          <cell r="AA47">
            <v>7712.0213058313593</v>
          </cell>
          <cell r="AB47">
            <v>7712.0213058313593</v>
          </cell>
          <cell r="AC47">
            <v>7712.0213058313593</v>
          </cell>
          <cell r="AD47">
            <v>3122.4608420517434</v>
          </cell>
        </row>
        <row r="48">
          <cell r="C48">
            <v>12116.987999651355</v>
          </cell>
          <cell r="D48">
            <v>12388.953932444221</v>
          </cell>
          <cell r="E48">
            <v>12147.703655343365</v>
          </cell>
          <cell r="F48">
            <v>11732.74108106291</v>
          </cell>
          <cell r="G48">
            <v>11605.006899316752</v>
          </cell>
          <cell r="H48">
            <v>11349.572690513221</v>
          </cell>
          <cell r="I48">
            <v>11048.392604133549</v>
          </cell>
          <cell r="J48">
            <v>10402.413684415144</v>
          </cell>
          <cell r="K48">
            <v>10535.848470474497</v>
          </cell>
          <cell r="L48">
            <v>10046.229355989761</v>
          </cell>
          <cell r="M48">
            <v>10183.000572264775</v>
          </cell>
          <cell r="N48">
            <v>10328.004896245202</v>
          </cell>
          <cell r="O48">
            <v>10412.102332573624</v>
          </cell>
          <cell r="P48">
            <v>10378.060713984045</v>
          </cell>
          <cell r="Q48">
            <v>10349.282876310745</v>
          </cell>
          <cell r="R48">
            <v>10314.328515102683</v>
          </cell>
          <cell r="S48">
            <v>10188.075096768842</v>
          </cell>
          <cell r="T48">
            <v>10157.307436709863</v>
          </cell>
          <cell r="U48">
            <v>10133.597403333923</v>
          </cell>
          <cell r="V48">
            <v>10113.485622573233</v>
          </cell>
          <cell r="W48">
            <v>15559.154489643601</v>
          </cell>
          <cell r="X48">
            <v>15515.725501448786</v>
          </cell>
          <cell r="Y48">
            <v>15469.748446681158</v>
          </cell>
          <cell r="Z48">
            <v>15425.412269082304</v>
          </cell>
          <cell r="AA48">
            <v>15384.269495483735</v>
          </cell>
          <cell r="AB48">
            <v>15384.269495483735</v>
          </cell>
          <cell r="AC48">
            <v>15384.269495483735</v>
          </cell>
          <cell r="AD48">
            <v>4972.1671629101111</v>
          </cell>
        </row>
        <row r="49">
          <cell r="C49">
            <v>6288.5840006972894</v>
          </cell>
          <cell r="D49">
            <v>6424.2743629921124</v>
          </cell>
          <cell r="E49">
            <v>6354.6294818978458</v>
          </cell>
          <cell r="F49">
            <v>6243.0545052691732</v>
          </cell>
          <cell r="G49">
            <v>5931.1113730141506</v>
          </cell>
          <cell r="H49">
            <v>5884.0105705164942</v>
          </cell>
          <cell r="I49">
            <v>5781.2132607313215</v>
          </cell>
          <cell r="J49">
            <v>5639.025036259517</v>
          </cell>
          <cell r="K49">
            <v>5558.6391195975675</v>
          </cell>
          <cell r="L49">
            <v>5352.0062760783885</v>
          </cell>
          <cell r="M49">
            <v>5484.8752213850585</v>
          </cell>
          <cell r="N49">
            <v>5641.7208346159305</v>
          </cell>
          <cell r="O49">
            <v>5834.2784570983395</v>
          </cell>
          <cell r="P49">
            <v>5376.8321674412655</v>
          </cell>
          <cell r="Q49">
            <v>5443.9480450294959</v>
          </cell>
          <cell r="R49">
            <v>5496.6056869899312</v>
          </cell>
          <cell r="S49">
            <v>5559.6537791380451</v>
          </cell>
          <cell r="T49">
            <v>5605.9730834128404</v>
          </cell>
          <cell r="U49">
            <v>5671.3211180785775</v>
          </cell>
          <cell r="V49">
            <v>5492.1286263893599</v>
          </cell>
          <cell r="W49">
            <v>5578.9144758727161</v>
          </cell>
          <cell r="X49">
            <v>5643.923739703544</v>
          </cell>
          <cell r="Y49">
            <v>5688.3167090460965</v>
          </cell>
          <cell r="Z49">
            <v>5726.1602895888118</v>
          </cell>
          <cell r="AA49">
            <v>5790.1641520051598</v>
          </cell>
          <cell r="AB49">
            <v>5790.1641520051598</v>
          </cell>
          <cell r="AC49">
            <v>5790.1641520051598</v>
          </cell>
          <cell r="AD49">
            <v>-44.11430509317961</v>
          </cell>
        </row>
        <row r="50">
          <cell r="C50">
            <v>2.3619994770330344</v>
          </cell>
          <cell r="D50">
            <v>2.3868022293050335</v>
          </cell>
          <cell r="E50">
            <v>2.3796442411758543</v>
          </cell>
          <cell r="F50">
            <v>2.3550733650436158</v>
          </cell>
          <cell r="G50">
            <v>2.3740866340355162</v>
          </cell>
          <cell r="H50">
            <v>2.3399623475484983</v>
          </cell>
          <cell r="I50">
            <v>2.2833370429252793</v>
          </cell>
          <cell r="J50">
            <v>2.1472554912603372</v>
          </cell>
          <cell r="K50">
            <v>2.2214586763750632</v>
          </cell>
          <cell r="L50">
            <v>2.1516373629535854</v>
          </cell>
          <cell r="M50">
            <v>2.1779910547156449</v>
          </cell>
          <cell r="N50">
            <v>2.2046675318510425</v>
          </cell>
          <cell r="O50">
            <v>2.2150338904583879</v>
          </cell>
          <cell r="P50">
            <v>2.2049307005320689</v>
          </cell>
          <cell r="Q50">
            <v>2.194919257264945</v>
          </cell>
          <cell r="R50">
            <v>2.1849983165841489</v>
          </cell>
          <cell r="S50">
            <v>2.1751666568082308</v>
          </cell>
          <cell r="T50">
            <v>2.1654230781456478</v>
          </cell>
          <cell r="U50">
            <v>2.1557664022066758</v>
          </cell>
          <cell r="V50">
            <v>2.1461954715283222</v>
          </cell>
          <cell r="W50">
            <v>2.1367091491118404</v>
          </cell>
          <cell r="X50">
            <v>2.1273063179724492</v>
          </cell>
          <cell r="Y50">
            <v>2.1179858807008984</v>
          </cell>
          <cell r="Z50">
            <v>2.1087167958838267</v>
          </cell>
          <cell r="AA50">
            <v>2.0995581900079503</v>
          </cell>
          <cell r="AB50">
            <v>2.0995581900079503</v>
          </cell>
          <cell r="AC50">
            <v>2.0995581900079503</v>
          </cell>
          <cell r="AD50">
            <v>-0.11547570045043765</v>
          </cell>
        </row>
        <row r="51">
          <cell r="C51">
            <v>-8538.8320003486442</v>
          </cell>
          <cell r="D51">
            <v>-6521.6160004273424</v>
          </cell>
          <cell r="E51">
            <v>-4394.7370003142132</v>
          </cell>
          <cell r="F51">
            <v>-2357.5579995630032</v>
          </cell>
          <cell r="G51">
            <v>-2357.5579993651963</v>
          </cell>
          <cell r="H51">
            <v>-1483.3649995907344</v>
          </cell>
          <cell r="I51">
            <v>4156.9037678855348</v>
          </cell>
          <cell r="J51">
            <v>4579.645963605918</v>
          </cell>
          <cell r="K51">
            <v>8851.8563107089485</v>
          </cell>
          <cell r="L51">
            <v>10683.473130269638</v>
          </cell>
          <cell r="M51">
            <v>12615.033536291978</v>
          </cell>
          <cell r="N51">
            <v>14574.752456534257</v>
          </cell>
          <cell r="O51">
            <v>16779.67880654371</v>
          </cell>
          <cell r="P51">
            <v>18052.441496773081</v>
          </cell>
          <cell r="Q51">
            <v>19341.116950515596</v>
          </cell>
          <cell r="R51">
            <v>20458.687404000768</v>
          </cell>
          <cell r="S51">
            <v>21796.342950332673</v>
          </cell>
          <cell r="T51">
            <v>23032.575798687642</v>
          </cell>
          <cell r="U51">
            <v>24231.060230784289</v>
          </cell>
          <cell r="V51">
            <v>25481.998900125651</v>
          </cell>
          <cell r="W51">
            <v>26839.384006392822</v>
          </cell>
          <cell r="X51">
            <v>28135.916199786199</v>
          </cell>
          <cell r="Y51">
            <v>29453.544626819985</v>
          </cell>
          <cell r="Z51">
            <v>30765.366400614763</v>
          </cell>
          <cell r="AA51">
            <v>31750.401685389614</v>
          </cell>
          <cell r="AB51">
            <v>31750.401685389614</v>
          </cell>
          <cell r="AC51">
            <v>31750.401685389614</v>
          </cell>
          <cell r="AD51">
            <v>14970.722878845903</v>
          </cell>
        </row>
        <row r="52">
          <cell r="L52">
            <v>15542.906287588854</v>
          </cell>
          <cell r="M52">
            <v>15733.278963041659</v>
          </cell>
          <cell r="N52">
            <v>15925.983361718454</v>
          </cell>
          <cell r="O52">
            <v>16000.867421249905</v>
          </cell>
          <cell r="P52">
            <v>16102.13160356009</v>
          </cell>
          <cell r="Q52">
            <v>16205.70922548666</v>
          </cell>
          <cell r="R52">
            <v>16290.199750552185</v>
          </cell>
          <cell r="S52">
            <v>16400.346703966083</v>
          </cell>
          <cell r="T52">
            <v>16499.364834671564</v>
          </cell>
          <cell r="U52">
            <v>16594.53181227082</v>
          </cell>
          <cell r="V52">
            <v>16696.160125213359</v>
          </cell>
          <cell r="W52">
            <v>16810.420086245562</v>
          </cell>
          <cell r="X52">
            <v>16918.167524930093</v>
          </cell>
          <cell r="Y52">
            <v>17028.771094649317</v>
          </cell>
          <cell r="Z52">
            <v>17138.954069726617</v>
          </cell>
          <cell r="AA52">
            <v>17212.38078802792</v>
          </cell>
          <cell r="AB52">
            <v>17212.38078802792</v>
          </cell>
          <cell r="AC52">
            <v>17212.38078802792</v>
          </cell>
          <cell r="AD52">
            <v>1211.5133667780156</v>
          </cell>
        </row>
        <row r="53">
          <cell r="C53">
            <v>4402.1679996513576</v>
          </cell>
          <cell r="D53">
            <v>6287.810740549492</v>
          </cell>
          <cell r="E53">
            <v>7300.1894983067432</v>
          </cell>
          <cell r="F53">
            <v>8674.3754962435087</v>
          </cell>
          <cell r="G53">
            <v>7955.104069427508</v>
          </cell>
          <cell r="H53">
            <v>7982.6936891217174</v>
          </cell>
          <cell r="I53">
            <v>12981.862171701117</v>
          </cell>
          <cell r="J53">
            <v>93902.389367364987</v>
          </cell>
          <cell r="K53">
            <v>99060.943532184276</v>
          </cell>
          <cell r="L53">
            <v>112097.81314782315</v>
          </cell>
          <cell r="M53">
            <v>116305.44192189493</v>
          </cell>
          <cell r="N53">
            <v>114565.52399198058</v>
          </cell>
          <cell r="O53">
            <v>110798.3725530621</v>
          </cell>
          <cell r="P53">
            <v>132879.16005145223</v>
          </cell>
          <cell r="Q53">
            <v>134077.53291249261</v>
          </cell>
          <cell r="R53">
            <v>135086.90481976274</v>
          </cell>
          <cell r="S53">
            <v>139398.10874575021</v>
          </cell>
          <cell r="T53">
            <v>140508.71290071122</v>
          </cell>
          <cell r="U53">
            <v>141699.48829450342</v>
          </cell>
          <cell r="V53">
            <v>142650.51028605009</v>
          </cell>
          <cell r="W53">
            <v>149552.83002165623</v>
          </cell>
          <cell r="X53">
            <v>150839.19343098541</v>
          </cell>
          <cell r="Y53">
            <v>152108.56638607517</v>
          </cell>
          <cell r="Z53">
            <v>153361.14244713337</v>
          </cell>
          <cell r="AA53">
            <v>154244.96493932122</v>
          </cell>
          <cell r="AB53">
            <v>154244.96493932122</v>
          </cell>
          <cell r="AC53">
            <v>154244.96493932122</v>
          </cell>
          <cell r="AD53">
            <v>43446.592386259115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401492.02300073672</v>
          </cell>
          <cell r="I54">
            <v>393325.7190000001</v>
          </cell>
          <cell r="J54">
            <v>376973.84000059828</v>
          </cell>
          <cell r="K54">
            <v>379636.95811592689</v>
          </cell>
          <cell r="L54">
            <v>367218.43395297992</v>
          </cell>
          <cell r="M54">
            <v>371716.19997264905</v>
          </cell>
          <cell r="N54">
            <v>376269.0555447404</v>
          </cell>
          <cell r="O54">
            <v>378038.27467019693</v>
          </cell>
          <cell r="P54">
            <v>376313.97035825683</v>
          </cell>
          <cell r="Q54">
            <v>374605.32438405056</v>
          </cell>
          <cell r="R54">
            <v>372912.12442253786</v>
          </cell>
          <cell r="S54">
            <v>371234.16197020572</v>
          </cell>
          <cell r="T54">
            <v>369571.23225947609</v>
          </cell>
          <cell r="U54">
            <v>367923.1341754045</v>
          </cell>
          <cell r="V54">
            <v>366289.67017459677</v>
          </cell>
          <cell r="W54">
            <v>364670.64620627731</v>
          </cell>
          <cell r="X54">
            <v>363065.87163543986</v>
          </cell>
          <cell r="Y54">
            <v>361475.15916802041</v>
          </cell>
          <cell r="Z54">
            <v>359893.21098785399</v>
          </cell>
          <cell r="AA54">
            <v>358330.11817080271</v>
          </cell>
          <cell r="AB54">
            <v>358330.11817080271</v>
          </cell>
          <cell r="AC54">
            <v>358330.11817080271</v>
          </cell>
          <cell r="AD54">
            <v>-19708.156499394216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-19604.371999672589</v>
          </cell>
          <cell r="I55">
            <v>-20029.053000000007</v>
          </cell>
          <cell r="J55">
            <v>-19989.924000059822</v>
          </cell>
          <cell r="K55">
            <v>-20920.661681042959</v>
          </cell>
          <cell r="L55">
            <v>-21007.79198871976</v>
          </cell>
          <cell r="M55">
            <v>-21974.017892265823</v>
          </cell>
          <cell r="N55">
            <v>-22961.734749176499</v>
          </cell>
          <cell r="O55">
            <v>-23792.516206611901</v>
          </cell>
          <cell r="P55">
            <v>-23655.060162286198</v>
          </cell>
          <cell r="Q55">
            <v>-23518.720676827244</v>
          </cell>
          <cell r="R55">
            <v>-23383.482609840805</v>
          </cell>
          <cell r="S55">
            <v>-22773.719250356131</v>
          </cell>
          <cell r="T55">
            <v>-22644.743007710247</v>
          </cell>
          <cell r="U55">
            <v>-22516.787775682657</v>
          </cell>
          <cell r="V55">
            <v>-22389.839955366948</v>
          </cell>
          <cell r="W55">
            <v>-21788.40181579598</v>
          </cell>
          <cell r="X55">
            <v>-21667.49386803103</v>
          </cell>
          <cell r="Y55">
            <v>-21547.518337562036</v>
          </cell>
          <cell r="Z55">
            <v>-21428.158339402868</v>
          </cell>
          <cell r="AA55">
            <v>-21310.013833317087</v>
          </cell>
          <cell r="AB55">
            <v>-21310.013833317087</v>
          </cell>
          <cell r="AC55">
            <v>-21310.013833317087</v>
          </cell>
          <cell r="AD55">
            <v>2482.5023732948139</v>
          </cell>
        </row>
        <row r="56">
          <cell r="C56">
            <v>3526.6707661466057</v>
          </cell>
          <cell r="D56">
            <v>3570.7365378109362</v>
          </cell>
          <cell r="E56">
            <v>3468.0153772300387</v>
          </cell>
          <cell r="F56">
            <v>3298.6317780728441</v>
          </cell>
          <cell r="G56">
            <v>3226.0219992983752</v>
          </cell>
          <cell r="H56">
            <v>3122.074306294508</v>
          </cell>
          <cell r="I56">
            <v>3017.3704896661375</v>
          </cell>
          <cell r="J56">
            <v>2817.9650234004712</v>
          </cell>
          <cell r="K56">
            <v>2810.0913062525501</v>
          </cell>
          <cell r="L56">
            <v>2667.5591925412236</v>
          </cell>
          <cell r="M56">
            <v>2700.2319997380537</v>
          </cell>
          <cell r="N56">
            <v>2733.3049901184877</v>
          </cell>
          <cell r="O56">
            <v>10097.817572841528</v>
          </cell>
          <cell r="P56">
            <v>10051.759510606362</v>
          </cell>
          <cell r="Q56">
            <v>10006.119699771978</v>
          </cell>
          <cell r="R56">
            <v>9960.8924689033211</v>
          </cell>
          <cell r="S56">
            <v>9916.0722486425293</v>
          </cell>
          <cell r="T56">
            <v>9871.6535694226659</v>
          </cell>
          <cell r="U56">
            <v>9827.6310592426489</v>
          </cell>
          <cell r="V56">
            <v>9783.9994415014298</v>
          </cell>
          <cell r="W56">
            <v>9740.7535328896338</v>
          </cell>
          <cell r="X56">
            <v>9697.8882413368465</v>
          </cell>
          <cell r="Y56">
            <v>9655.3985640128776</v>
          </cell>
          <cell r="Z56">
            <v>9613.142990428576</v>
          </cell>
          <cell r="AA56">
            <v>9571.3910643047657</v>
          </cell>
          <cell r="AB56">
            <v>9571.3910643047657</v>
          </cell>
          <cell r="AC56">
            <v>9571.3910643047657</v>
          </cell>
          <cell r="AD56">
            <v>-526.42650853676241</v>
          </cell>
        </row>
        <row r="57">
          <cell r="C57">
            <v>276711.80291118281</v>
          </cell>
          <cell r="D57">
            <v>274691.53330068907</v>
          </cell>
          <cell r="E57">
            <v>274092.27549488528</v>
          </cell>
          <cell r="F57">
            <v>270553.4181773871</v>
          </cell>
          <cell r="G57">
            <v>265751.02140458737</v>
          </cell>
          <cell r="H57">
            <v>259974.98897601708</v>
          </cell>
          <cell r="I57">
            <v>258380.02908744049</v>
          </cell>
          <cell r="J57">
            <v>171832.80128291401</v>
          </cell>
          <cell r="K57">
            <v>172032.78627732384</v>
          </cell>
          <cell r="L57">
            <v>151623.1750999972</v>
          </cell>
          <cell r="M57">
            <v>149667.0160636623</v>
          </cell>
          <cell r="N57">
            <v>150222.48473959701</v>
          </cell>
          <cell r="O57">
            <v>139051.12546905674</v>
          </cell>
          <cell r="P57">
            <v>118443.37783433303</v>
          </cell>
          <cell r="Q57">
            <v>118884.35744413656</v>
          </cell>
          <cell r="R57">
            <v>114826.46451710723</v>
          </cell>
          <cell r="S57">
            <v>115169.57217863311</v>
          </cell>
          <cell r="T57">
            <v>114808.14773211154</v>
          </cell>
          <cell r="U57">
            <v>112001.46106071178</v>
          </cell>
          <cell r="V57">
            <v>111878.11320364643</v>
          </cell>
          <cell r="W57">
            <v>111982.16110943124</v>
          </cell>
          <cell r="X57">
            <v>108241.72912926986</v>
          </cell>
          <cell r="Y57">
            <v>107872.03329083075</v>
          </cell>
          <cell r="Z57">
            <v>107799.32647464823</v>
          </cell>
          <cell r="AA57">
            <v>96944.528867807923</v>
          </cell>
          <cell r="AB57">
            <v>96944.528867807923</v>
          </cell>
          <cell r="AC57">
            <v>96944.528867807923</v>
          </cell>
          <cell r="AD57">
            <v>-42106.596601248821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C65">
            <v>8511.2756123071558</v>
          </cell>
          <cell r="D65">
            <v>8697.5894499741808</v>
          </cell>
          <cell r="E65">
            <v>8538.0949568830074</v>
          </cell>
          <cell r="F65">
            <v>8210.8227288770868</v>
          </cell>
          <cell r="G65">
            <v>8176.2299443711281</v>
          </cell>
          <cell r="H65">
            <v>8026.8360874191712</v>
          </cell>
          <cell r="I65">
            <v>7892.6470206677295</v>
          </cell>
          <cell r="J65">
            <v>7423.0519026899374</v>
          </cell>
          <cell r="K65">
            <v>7499.5285012916029</v>
          </cell>
          <cell r="L65">
            <v>7142.9065091652083</v>
          </cell>
          <cell r="M65">
            <v>7230.3942799526358</v>
          </cell>
          <cell r="N65">
            <v>7318.9536187393824</v>
          </cell>
          <cell r="O65">
            <v>7353.3673780687441</v>
          </cell>
          <cell r="P65">
            <v>7319.8272739923905</v>
          </cell>
          <cell r="Q65">
            <v>7286.591746244947</v>
          </cell>
          <cell r="R65">
            <v>7253.6566648106746</v>
          </cell>
          <cell r="S65">
            <v>7221.0179740078247</v>
          </cell>
          <cell r="T65">
            <v>7188.6716908237513</v>
          </cell>
          <cell r="U65">
            <v>7156.6139032945857</v>
          </cell>
          <cell r="V65">
            <v>7124.8407689280511</v>
          </cell>
          <cell r="W65">
            <v>7093.3485131681327</v>
          </cell>
          <cell r="X65">
            <v>7062.1334279002594</v>
          </cell>
          <cell r="Y65">
            <v>7031.1918699958014</v>
          </cell>
          <cell r="Z65">
            <v>7000.4207896019461</v>
          </cell>
          <cell r="AA65">
            <v>6970.0164721030742</v>
          </cell>
          <cell r="AB65">
            <v>6970.0164721030742</v>
          </cell>
          <cell r="AC65">
            <v>6970.0164721030742</v>
          </cell>
          <cell r="AD65">
            <v>-383.35090596566988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C69">
            <v>126551.45927656235</v>
          </cell>
          <cell r="D69">
            <v>129333.86310072824</v>
          </cell>
          <cell r="E69">
            <v>127387.52246273086</v>
          </cell>
          <cell r="F69">
            <v>123202.46933626906</v>
          </cell>
          <cell r="G69">
            <v>122544.80919797532</v>
          </cell>
          <cell r="H69">
            <v>120167.67146599002</v>
          </cell>
          <cell r="I69">
            <v>118692.99879014315</v>
          </cell>
          <cell r="J69">
            <v>120092.17412192172</v>
          </cell>
          <cell r="K69">
            <v>127882.86312672785</v>
          </cell>
          <cell r="L69">
            <v>123273.99612960785</v>
          </cell>
          <cell r="M69">
            <v>124757.17986821386</v>
          </cell>
          <cell r="N69">
            <v>126258.20290071983</v>
          </cell>
          <cell r="O69">
            <v>126824.71429904501</v>
          </cell>
          <cell r="P69">
            <v>126236.53371481509</v>
          </cell>
          <cell r="Q69">
            <v>125653.66618536349</v>
          </cell>
          <cell r="R69">
            <v>125076.03958450534</v>
          </cell>
          <cell r="S69">
            <v>124503.5830839797</v>
          </cell>
          <cell r="T69">
            <v>123936.22712437848</v>
          </cell>
          <cell r="U69">
            <v>123373.9033868539</v>
          </cell>
          <cell r="V69">
            <v>122816.54476557908</v>
          </cell>
          <cell r="W69">
            <v>122264.08534093937</v>
          </cell>
          <cell r="X69">
            <v>121716.46035343126</v>
          </cell>
          <cell r="Y69">
            <v>121173.6061782475</v>
          </cell>
          <cell r="Z69">
            <v>120633.74619298968</v>
          </cell>
          <cell r="AA69">
            <v>120100.26217600501</v>
          </cell>
          <cell r="AB69">
            <v>120100.26217600501</v>
          </cell>
          <cell r="AC69">
            <v>120100.26217600501</v>
          </cell>
          <cell r="AD69">
            <v>-6724.4521230399987</v>
          </cell>
        </row>
        <row r="73">
          <cell r="C73">
            <v>126551.45927656235</v>
          </cell>
          <cell r="D73">
            <v>129333.86310072824</v>
          </cell>
          <cell r="E73">
            <v>127387.52246273086</v>
          </cell>
          <cell r="F73">
            <v>123202.46933626906</v>
          </cell>
          <cell r="G73">
            <v>122544.80919797532</v>
          </cell>
          <cell r="H73">
            <v>120167.67146599002</v>
          </cell>
          <cell r="I73">
            <v>118692.99879014315</v>
          </cell>
          <cell r="J73">
            <v>120092.17412192172</v>
          </cell>
          <cell r="K73">
            <v>127882.86312672785</v>
          </cell>
          <cell r="L73">
            <v>123273.99612960785</v>
          </cell>
          <cell r="M73">
            <v>124757.17986821386</v>
          </cell>
          <cell r="N73">
            <v>126258.20290071983</v>
          </cell>
          <cell r="O73">
            <v>126824.71429904501</v>
          </cell>
          <cell r="P73">
            <v>126236.53371481509</v>
          </cell>
          <cell r="Q73">
            <v>125653.66618536349</v>
          </cell>
          <cell r="R73">
            <v>125076.03958450534</v>
          </cell>
          <cell r="S73">
            <v>124503.5830839797</v>
          </cell>
          <cell r="T73">
            <v>123936.22712437848</v>
          </cell>
          <cell r="U73">
            <v>123373.9033868539</v>
          </cell>
          <cell r="V73">
            <v>122816.54476557908</v>
          </cell>
          <cell r="W73">
            <v>122264.08534093937</v>
          </cell>
          <cell r="X73">
            <v>121716.46035343126</v>
          </cell>
          <cell r="Y73">
            <v>121173.6061782475</v>
          </cell>
          <cell r="Z73">
            <v>120633.74619298968</v>
          </cell>
          <cell r="AA73">
            <v>120100.26217600501</v>
          </cell>
          <cell r="AB73">
            <v>120100.26217600501</v>
          </cell>
          <cell r="AC73">
            <v>120100.26217600501</v>
          </cell>
          <cell r="AD73">
            <v>-6724.4521230399987</v>
          </cell>
        </row>
        <row r="75">
          <cell r="C75">
            <v>6497.5162991371053</v>
          </cell>
          <cell r="D75">
            <v>6652.1435871868371</v>
          </cell>
          <cell r="E75">
            <v>7046.7054166812131</v>
          </cell>
          <cell r="F75">
            <v>6911.1237659041626</v>
          </cell>
          <cell r="G75">
            <v>7070.0542523512813</v>
          </cell>
          <cell r="H75">
            <v>7618.8794204796604</v>
          </cell>
          <cell r="I75">
            <v>6484.5832241653443</v>
          </cell>
          <cell r="J75">
            <v>6139.6611626968142</v>
          </cell>
          <cell r="K75">
            <v>6961.2529374442984</v>
          </cell>
          <cell r="L75">
            <v>6639.7640341285169</v>
          </cell>
          <cell r="M75">
            <v>6721.0892136132379</v>
          </cell>
          <cell r="N75">
            <v>6803.410480426398</v>
          </cell>
          <cell r="O75">
            <v>6835.4001531431077</v>
          </cell>
          <cell r="P75">
            <v>6804.2225958754389</v>
          </cell>
          <cell r="Q75">
            <v>6773.3281607446415</v>
          </cell>
          <cell r="R75">
            <v>6742.7130086510533</v>
          </cell>
          <cell r="S75">
            <v>6712.3733695929559</v>
          </cell>
          <cell r="T75">
            <v>6682.3055411189634</v>
          </cell>
          <cell r="U75">
            <v>6652.5058868218266</v>
          </cell>
          <cell r="V75">
            <v>6622.9708348723507</v>
          </cell>
          <cell r="W75">
            <v>6593.6968765922056</v>
          </cell>
          <cell r="X75">
            <v>6564.6805650644064</v>
          </cell>
          <cell r="Y75">
            <v>6535.9185137803361</v>
          </cell>
          <cell r="Z75">
            <v>6507.3149316631352</v>
          </cell>
          <cell r="AA75">
            <v>6479.0522778607647</v>
          </cell>
          <cell r="AB75">
            <v>6479.0522778607647</v>
          </cell>
          <cell r="AC75">
            <v>6479.0522778607647</v>
          </cell>
          <cell r="AD75">
            <v>-356.34787528234301</v>
          </cell>
        </row>
        <row r="76">
          <cell r="C76">
            <v>879.06309945088481</v>
          </cell>
          <cell r="D76">
            <v>925.0581720410961</v>
          </cell>
          <cell r="E76">
            <v>948.38702998987526</v>
          </cell>
          <cell r="F76">
            <v>875.63873640687757</v>
          </cell>
          <cell r="G76">
            <v>858.83184711247736</v>
          </cell>
          <cell r="H76">
            <v>808.55658836048144</v>
          </cell>
          <cell r="I76">
            <v>787.30081081081107</v>
          </cell>
          <cell r="J76">
            <v>799.2761434830071</v>
          </cell>
          <cell r="K76">
            <v>2312.1070244875154</v>
          </cell>
          <cell r="L76">
            <v>1113.3115449915117</v>
          </cell>
          <cell r="M76">
            <v>1126.9476110856481</v>
          </cell>
          <cell r="N76">
            <v>1140.7506944889647</v>
          </cell>
          <cell r="O76">
            <v>1146.1145103976255</v>
          </cell>
          <cell r="P76">
            <v>1140.8868646149867</v>
          </cell>
          <cell r="Q76">
            <v>1135.7066908723179</v>
          </cell>
          <cell r="R76">
            <v>1130.5733454548799</v>
          </cell>
          <cell r="S76">
            <v>1125.4861962338177</v>
          </cell>
          <cell r="T76">
            <v>1120.4446224066667</v>
          </cell>
          <cell r="U76">
            <v>1115.4480142448056</v>
          </cell>
          <cell r="V76">
            <v>1110.495772847632</v>
          </cell>
          <cell r="W76">
            <v>1105.5873099032613</v>
          </cell>
          <cell r="X76">
            <v>1100.7220474555409</v>
          </cell>
          <cell r="Y76">
            <v>1095.8994176771928</v>
          </cell>
          <cell r="Z76">
            <v>1091.1033589565047</v>
          </cell>
          <cell r="AA76">
            <v>1086.3644648318723</v>
          </cell>
          <cell r="AB76">
            <v>1086.3644648318723</v>
          </cell>
          <cell r="AC76">
            <v>1086.3644648318723</v>
          </cell>
          <cell r="AD76">
            <v>-59.750045565753226</v>
          </cell>
        </row>
        <row r="78">
          <cell r="C78">
            <v>7376.57939858799</v>
          </cell>
          <cell r="D78">
            <v>7577.2017592279335</v>
          </cell>
          <cell r="E78">
            <v>7995.0924466710885</v>
          </cell>
          <cell r="F78">
            <v>7786.7625023110404</v>
          </cell>
          <cell r="G78">
            <v>7928.8860994637589</v>
          </cell>
          <cell r="H78">
            <v>8427.4360088401427</v>
          </cell>
          <cell r="I78">
            <v>7271.8840349761558</v>
          </cell>
          <cell r="J78">
            <v>6938.9373061798215</v>
          </cell>
          <cell r="K78">
            <v>9273.3599619318138</v>
          </cell>
          <cell r="L78">
            <v>7753.0755791200281</v>
          </cell>
          <cell r="M78">
            <v>7848.0368246988855</v>
          </cell>
          <cell r="N78">
            <v>7944.1611749153626</v>
          </cell>
          <cell r="O78">
            <v>7981.5146635407327</v>
          </cell>
          <cell r="P78">
            <v>7945.1094604904256</v>
          </cell>
          <cell r="Q78">
            <v>7909.0348516169597</v>
          </cell>
          <cell r="R78">
            <v>7873.2863541059332</v>
          </cell>
          <cell r="S78">
            <v>7837.8595658267732</v>
          </cell>
          <cell r="T78">
            <v>7802.7501635256303</v>
          </cell>
          <cell r="U78">
            <v>7767.9539010666322</v>
          </cell>
          <cell r="V78">
            <v>7733.4666077199827</v>
          </cell>
          <cell r="W78">
            <v>7699.2841864954671</v>
          </cell>
          <cell r="X78">
            <v>7665.4026125199471</v>
          </cell>
          <cell r="Y78">
            <v>7631.8179314575291</v>
          </cell>
          <cell r="Z78">
            <v>7598.4182906196402</v>
          </cell>
          <cell r="AA78">
            <v>7565.4167426926369</v>
          </cell>
          <cell r="AB78">
            <v>7565.4167426926369</v>
          </cell>
          <cell r="AC78">
            <v>7565.4167426926369</v>
          </cell>
          <cell r="AD78">
            <v>-416.09792084809578</v>
          </cell>
        </row>
        <row r="79">
          <cell r="C79">
            <v>-4659.131439030768</v>
          </cell>
          <cell r="D79">
            <v>-5208.6669806449318</v>
          </cell>
          <cell r="E79">
            <v>-5547.1647924449253</v>
          </cell>
          <cell r="F79">
            <v>-5762.6122745684652</v>
          </cell>
          <cell r="G79">
            <v>-6069.6434088972792</v>
          </cell>
          <cell r="H79">
            <v>-6327.6248244249819</v>
          </cell>
          <cell r="I79">
            <v>-6519.6025548489697</v>
          </cell>
          <cell r="J79">
            <v>-6510.9163235096257</v>
          </cell>
          <cell r="K79">
            <v>-6989.7341601583184</v>
          </cell>
          <cell r="L79">
            <v>-6945.6090961411219</v>
          </cell>
          <cell r="M79">
            <v>-7444.2220669531607</v>
          </cell>
          <cell r="N79">
            <v>-7954.0072940530963</v>
          </cell>
          <cell r="O79">
            <v>-8393.1710004316064</v>
          </cell>
          <cell r="P79">
            <v>-8832.4630784110886</v>
          </cell>
          <cell r="Q79">
            <v>-9272.5282455911292</v>
          </cell>
          <cell r="R79">
            <v>-9711.7906825278478</v>
          </cell>
          <cell r="S79">
            <v>-10149.305537370996</v>
          </cell>
          <cell r="T79">
            <v>-10589.277564354577</v>
          </cell>
          <cell r="U79">
            <v>-11028.282863543918</v>
          </cell>
          <cell r="V79">
            <v>-11468.829793153329</v>
          </cell>
          <cell r="W79">
            <v>-11922.084696424223</v>
          </cell>
          <cell r="X79">
            <v>-12379.130041501519</v>
          </cell>
          <cell r="Y79">
            <v>-12849.929192068315</v>
          </cell>
          <cell r="Z79">
            <v>-13323.751729041471</v>
          </cell>
          <cell r="AA79">
            <v>-13811.855489901045</v>
          </cell>
          <cell r="AB79">
            <v>-13811.855489901045</v>
          </cell>
          <cell r="AC79">
            <v>-13811.855489901045</v>
          </cell>
          <cell r="AD79">
            <v>-5418.6844894694386</v>
          </cell>
        </row>
        <row r="80">
          <cell r="C80">
            <v>38418.516659984307</v>
          </cell>
          <cell r="D80">
            <v>42923.361669129823</v>
          </cell>
          <cell r="E80">
            <v>41824.283713298188</v>
          </cell>
          <cell r="F80">
            <v>40618.588021244766</v>
          </cell>
          <cell r="G80">
            <v>40857.523337398314</v>
          </cell>
          <cell r="H80">
            <v>40472.192976999264</v>
          </cell>
          <cell r="I80">
            <v>39217.638585055662</v>
          </cell>
          <cell r="J80">
            <v>29529.86703449515</v>
          </cell>
          <cell r="K80">
            <v>22494.710894753549</v>
          </cell>
          <cell r="L80">
            <v>21956.971403700623</v>
          </cell>
          <cell r="M80">
            <v>23745.041373345677</v>
          </cell>
          <cell r="N80">
            <v>26056.959755923337</v>
          </cell>
          <cell r="O80">
            <v>31825.484099340803</v>
          </cell>
          <cell r="P80">
            <v>33152.427821632526</v>
          </cell>
          <cell r="Q80">
            <v>34354.115400006536</v>
          </cell>
          <cell r="R80">
            <v>35715.019816037377</v>
          </cell>
          <cell r="S80">
            <v>37026.573825849999</v>
          </cell>
          <cell r="T80">
            <v>38133.755011615103</v>
          </cell>
          <cell r="U80">
            <v>39637.711670018653</v>
          </cell>
          <cell r="V80">
            <v>40708.040164079874</v>
          </cell>
          <cell r="W80">
            <v>41873.806099316978</v>
          </cell>
          <cell r="X80">
            <v>42896.433203710963</v>
          </cell>
          <cell r="Y80">
            <v>44196.131025869538</v>
          </cell>
          <cell r="Z80">
            <v>46226.565354003455</v>
          </cell>
          <cell r="AA80">
            <v>47358.086059423251</v>
          </cell>
          <cell r="AB80">
            <v>47358.086059423251</v>
          </cell>
          <cell r="AC80">
            <v>47358.086059423251</v>
          </cell>
          <cell r="AD80">
            <v>15532.601960082447</v>
          </cell>
        </row>
        <row r="81">
          <cell r="C81">
            <v>176198.69950841102</v>
          </cell>
          <cell r="D81">
            <v>183323.34899841523</v>
          </cell>
          <cell r="E81">
            <v>180197.82878713822</v>
          </cell>
          <cell r="F81">
            <v>174056.03031413347</v>
          </cell>
          <cell r="G81">
            <v>173437.80517031124</v>
          </cell>
          <cell r="H81">
            <v>170766.5117148236</v>
          </cell>
          <cell r="I81">
            <v>166555.56587599372</v>
          </cell>
          <cell r="J81">
            <v>157473.11404177701</v>
          </cell>
          <cell r="K81">
            <v>160160.72832454651</v>
          </cell>
          <cell r="L81">
            <v>153181.34052545257</v>
          </cell>
          <cell r="M81">
            <v>156136.43027925788</v>
          </cell>
          <cell r="N81">
            <v>159624.27015624481</v>
          </cell>
          <cell r="O81">
            <v>165591.90943956366</v>
          </cell>
          <cell r="P81">
            <v>165821.43519251936</v>
          </cell>
          <cell r="Q81">
            <v>165930.8799376408</v>
          </cell>
          <cell r="R81">
            <v>166206.21173693147</v>
          </cell>
          <cell r="S81">
            <v>166439.7289122933</v>
          </cell>
          <cell r="T81">
            <v>166472.12642598839</v>
          </cell>
          <cell r="U81">
            <v>166907.89999768982</v>
          </cell>
          <cell r="V81">
            <v>166914.06251315365</v>
          </cell>
          <cell r="W81">
            <v>167008.43944349574</v>
          </cell>
          <cell r="X81">
            <v>166961.29955606093</v>
          </cell>
          <cell r="Y81">
            <v>167182.81781350207</v>
          </cell>
          <cell r="Z81">
            <v>168135.39889817324</v>
          </cell>
          <cell r="AA81">
            <v>168181.9259603229</v>
          </cell>
          <cell r="AB81">
            <v>168181.9259603229</v>
          </cell>
          <cell r="AC81">
            <v>168181.9259603229</v>
          </cell>
          <cell r="AD81">
            <v>2590.0165207592363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D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C85">
            <v>460839.34118539176</v>
          </cell>
          <cell r="D85">
            <v>467873.4295774647</v>
          </cell>
          <cell r="E85">
            <v>465058.30915756029</v>
          </cell>
          <cell r="F85">
            <v>456582.45576583687</v>
          </cell>
          <cell r="G85">
            <v>450369.95264362451</v>
          </cell>
          <cell r="H85">
            <v>823733.91968732094</v>
          </cell>
          <cell r="I85">
            <v>814231.49362480163</v>
          </cell>
          <cell r="J85">
            <v>783010.18571599491</v>
          </cell>
          <cell r="K85">
            <v>792780.84587519104</v>
          </cell>
          <cell r="L85">
            <v>765780.52993007435</v>
          </cell>
          <cell r="M85">
            <v>774551.30234493641</v>
          </cell>
          <cell r="N85">
            <v>780452.90467350476</v>
          </cell>
          <cell r="O85">
            <v>779784.98349810904</v>
          </cell>
          <cell r="P85">
            <v>779854.64278488164</v>
          </cell>
          <cell r="Q85">
            <v>779985.49370126519</v>
          </cell>
          <cell r="R85">
            <v>775609.11535540177</v>
          </cell>
          <cell r="S85">
            <v>779383.92480516876</v>
          </cell>
          <cell r="T85">
            <v>778587.12987999967</v>
          </cell>
          <cell r="U85">
            <v>775842.82681186951</v>
          </cell>
          <cell r="V85">
            <v>775126.51566358143</v>
          </cell>
          <cell r="W85">
            <v>781166.42849795427</v>
          </cell>
          <cell r="X85">
            <v>777138.48812506185</v>
          </cell>
          <cell r="Y85">
            <v>776746.45688487939</v>
          </cell>
          <cell r="Z85">
            <v>777374.06345883454</v>
          </cell>
          <cell r="AA85">
            <v>765962.91516924242</v>
          </cell>
          <cell r="AB85">
            <v>765962.91516924242</v>
          </cell>
          <cell r="AC85">
            <v>765962.91516924242</v>
          </cell>
          <cell r="AD85">
            <v>-13822.068328866619</v>
          </cell>
        </row>
        <row r="87">
          <cell r="C87">
            <v>490568.72097271855</v>
          </cell>
          <cell r="D87">
            <v>500724.9536885026</v>
          </cell>
          <cell r="E87">
            <v>496448.06070942286</v>
          </cell>
          <cell r="F87">
            <v>488145.62078928342</v>
          </cell>
          <cell r="G87">
            <v>482899.81456708052</v>
          </cell>
          <cell r="H87">
            <v>858771.60824097565</v>
          </cell>
          <cell r="I87">
            <v>847201.56984578737</v>
          </cell>
          <cell r="J87">
            <v>817711.34963591001</v>
          </cell>
          <cell r="K87">
            <v>832527.15833043831</v>
          </cell>
          <cell r="L87">
            <v>812512.09201749635</v>
          </cell>
          <cell r="M87">
            <v>813514.32979845908</v>
          </cell>
          <cell r="N87">
            <v>821229.13076373306</v>
          </cell>
          <cell r="O87">
            <v>811288.90919378342</v>
          </cell>
          <cell r="P87">
            <v>814131.31128077197</v>
          </cell>
          <cell r="Q87">
            <v>816228.73214323295</v>
          </cell>
          <cell r="R87">
            <v>819153.37236028444</v>
          </cell>
          <cell r="S87">
            <v>809670.59255449148</v>
          </cell>
          <cell r="T87">
            <v>812364.14634846128</v>
          </cell>
          <cell r="U87">
            <v>814868.38046086673</v>
          </cell>
          <cell r="V87">
            <v>817702.67196326272</v>
          </cell>
          <cell r="W87">
            <v>820888.71468556486</v>
          </cell>
          <cell r="X87">
            <v>824308.38739438052</v>
          </cell>
          <cell r="Y87">
            <v>814997.81799938716</v>
          </cell>
          <cell r="Z87">
            <v>816978.10732811003</v>
          </cell>
          <cell r="AA87">
            <v>793165.73038657615</v>
          </cell>
          <cell r="AB87">
            <v>793165.73038657615</v>
          </cell>
          <cell r="AC87">
            <v>793165.73038657615</v>
          </cell>
          <cell r="AD87">
            <v>-18123.178807207267</v>
          </cell>
        </row>
        <row r="94">
          <cell r="C94">
            <v>5817.0221249891056</v>
          </cell>
          <cell r="D94">
            <v>6221.9809031178211</v>
          </cell>
          <cell r="E94">
            <v>5820.2381367175221</v>
          </cell>
          <cell r="F94">
            <v>5867.5822982671389</v>
          </cell>
          <cell r="G94">
            <v>5558.9879136666623</v>
          </cell>
          <cell r="H94">
            <v>5743.2210902840316</v>
          </cell>
          <cell r="I94">
            <v>5575.0820620031818</v>
          </cell>
          <cell r="J94">
            <v>5355.2569850027703</v>
          </cell>
          <cell r="K94">
            <v>5409.6073039563753</v>
          </cell>
          <cell r="L94">
            <v>5382.8415628327275</v>
          </cell>
          <cell r="M94">
            <v>5337.6586948610775</v>
          </cell>
          <cell r="N94">
            <v>5361.6347832018519</v>
          </cell>
          <cell r="O94">
            <v>5616.8378551817041</v>
          </cell>
          <cell r="P94">
            <v>6166.4404366477602</v>
          </cell>
          <cell r="Q94">
            <v>5995.2803340029659</v>
          </cell>
          <cell r="R94">
            <v>6296.2786708349213</v>
          </cell>
          <cell r="S94">
            <v>5836.389875151116</v>
          </cell>
          <cell r="T94">
            <v>5970.7016816436471</v>
          </cell>
          <cell r="U94">
            <v>5838.8373594523528</v>
          </cell>
          <cell r="V94">
            <v>5962.5189655374088</v>
          </cell>
          <cell r="W94">
            <v>5850.2761585163498</v>
          </cell>
          <cell r="X94">
            <v>5640.2641027401587</v>
          </cell>
          <cell r="Y94">
            <v>5807.3735495404553</v>
          </cell>
          <cell r="Z94">
            <v>6014.2959770219359</v>
          </cell>
          <cell r="AA94">
            <v>6343.1590947681952</v>
          </cell>
          <cell r="AB94">
            <v>6343.1590947681952</v>
          </cell>
          <cell r="AC94">
            <v>6343.1590947681952</v>
          </cell>
          <cell r="AD94">
            <v>726.32123958649117</v>
          </cell>
        </row>
        <row r="95">
          <cell r="C95">
            <v>4286.49402771725</v>
          </cell>
          <cell r="D95">
            <v>1665.5140880682325</v>
          </cell>
          <cell r="E95">
            <v>1265.198238662151</v>
          </cell>
          <cell r="F95">
            <v>1322.7375867690816</v>
          </cell>
          <cell r="G95">
            <v>1087.1386595613171</v>
          </cell>
          <cell r="H95">
            <v>1131.8775214864527</v>
          </cell>
          <cell r="I95">
            <v>921.40246740858504</v>
          </cell>
          <cell r="J95">
            <v>984.82889845840918</v>
          </cell>
          <cell r="K95">
            <v>1149.2678565493907</v>
          </cell>
          <cell r="L95">
            <v>998.73446231763091</v>
          </cell>
          <cell r="M95">
            <v>1126.4674299561459</v>
          </cell>
          <cell r="N95">
            <v>1160.5859164833114</v>
          </cell>
          <cell r="O95">
            <v>1126.8319061115765</v>
          </cell>
          <cell r="P95">
            <v>1125.3162836259519</v>
          </cell>
          <cell r="Q95">
            <v>1033.6185572045151</v>
          </cell>
          <cell r="R95">
            <v>896.92239882991885</v>
          </cell>
          <cell r="S95">
            <v>911.2585507670417</v>
          </cell>
          <cell r="T95">
            <v>931.52952791408313</v>
          </cell>
          <cell r="U95">
            <v>973.89991253573123</v>
          </cell>
          <cell r="V95">
            <v>904.24012350646456</v>
          </cell>
          <cell r="W95">
            <v>903.30630025370806</v>
          </cell>
          <cell r="X95">
            <v>952.64587273778352</v>
          </cell>
          <cell r="Y95">
            <v>915.70414992216354</v>
          </cell>
          <cell r="Z95">
            <v>986.61265231113464</v>
          </cell>
          <cell r="AA95">
            <v>996.51089193690723</v>
          </cell>
          <cell r="AB95">
            <v>996.51089193690723</v>
          </cell>
          <cell r="AC95">
            <v>996.51089193690723</v>
          </cell>
          <cell r="AD95">
            <v>-130.32101417466924</v>
          </cell>
        </row>
        <row r="103">
          <cell r="C103">
            <v>10103.516152706356</v>
          </cell>
          <cell r="D103">
            <v>7887.4949911860531</v>
          </cell>
          <cell r="E103">
            <v>7085.4363753796733</v>
          </cell>
          <cell r="F103">
            <v>7190.3198850362205</v>
          </cell>
          <cell r="G103">
            <v>6646.126573227979</v>
          </cell>
          <cell r="H103">
            <v>6875.0986117704842</v>
          </cell>
          <cell r="I103">
            <v>6496.4845294117667</v>
          </cell>
          <cell r="J103">
            <v>6340.085883461179</v>
          </cell>
          <cell r="K103">
            <v>6558.875160505766</v>
          </cell>
          <cell r="L103">
            <v>6381.576025150358</v>
          </cell>
          <cell r="M103">
            <v>6464.1261248172232</v>
          </cell>
          <cell r="N103">
            <v>6522.2206996851637</v>
          </cell>
          <cell r="O103">
            <v>6743.6697612932803</v>
          </cell>
          <cell r="P103">
            <v>7291.7567202737118</v>
          </cell>
          <cell r="Q103">
            <v>7028.898891207481</v>
          </cell>
          <cell r="R103">
            <v>7193.2010696648404</v>
          </cell>
          <cell r="S103">
            <v>6747.648425918158</v>
          </cell>
          <cell r="T103">
            <v>6902.2312095577299</v>
          </cell>
          <cell r="U103">
            <v>6812.7372719880841</v>
          </cell>
          <cell r="V103">
            <v>6866.7590890438732</v>
          </cell>
          <cell r="W103">
            <v>6753.5824587700581</v>
          </cell>
          <cell r="X103">
            <v>6592.9099754779418</v>
          </cell>
          <cell r="Y103">
            <v>6723.0776994626185</v>
          </cell>
          <cell r="Z103">
            <v>7000.9086293330702</v>
          </cell>
          <cell r="AA103">
            <v>7339.6699867051029</v>
          </cell>
          <cell r="AB103">
            <v>7339.6699867051029</v>
          </cell>
          <cell r="AC103">
            <v>7339.6699867051029</v>
          </cell>
          <cell r="AD103">
            <v>596.00022541182261</v>
          </cell>
        </row>
        <row r="104">
          <cell r="C104">
            <v>1923.6394596008022</v>
          </cell>
          <cell r="D104">
            <v>1964.8791438898882</v>
          </cell>
          <cell r="E104">
            <v>116.92252557343853</v>
          </cell>
          <cell r="F104">
            <v>112.57750474813855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C105">
            <v>5625.0001621197598</v>
          </cell>
          <cell r="D105">
            <v>5958.3673688146573</v>
          </cell>
          <cell r="E105">
            <v>9809.3658677512831</v>
          </cell>
          <cell r="F105">
            <v>11737.494744272819</v>
          </cell>
          <cell r="G105">
            <v>8398.1780007016259</v>
          </cell>
          <cell r="H105">
            <v>3827.8375542277158</v>
          </cell>
          <cell r="I105">
            <v>91.293767885532617</v>
          </cell>
          <cell r="J105">
            <v>112.1788408917598</v>
          </cell>
          <cell r="K105">
            <v>238.07975285889103</v>
          </cell>
          <cell r="L105">
            <v>271.92174757560952</v>
          </cell>
          <cell r="M105">
            <v>275.2523004105775</v>
          </cell>
          <cell r="N105">
            <v>278.62364653363448</v>
          </cell>
          <cell r="O105">
            <v>279.93373642008049</v>
          </cell>
          <cell r="P105">
            <v>278.65690552461689</v>
          </cell>
          <cell r="Q105">
            <v>277.39166947888589</v>
          </cell>
          <cell r="R105">
            <v>276.13787105822047</v>
          </cell>
          <cell r="S105">
            <v>274.89535586775798</v>
          </cell>
          <cell r="T105">
            <v>273.6639722790602</v>
          </cell>
          <cell r="U105">
            <v>272.44357136842905</v>
          </cell>
          <cell r="V105">
            <v>271.23400685686545</v>
          </cell>
          <cell r="W105">
            <v>270.03513505162107</v>
          </cell>
          <cell r="X105">
            <v>268.84681478929218</v>
          </cell>
          <cell r="Y105">
            <v>267.66890738041087</v>
          </cell>
          <cell r="Z105">
            <v>266.49748984264102</v>
          </cell>
          <cell r="AA105">
            <v>265.34003452140325</v>
          </cell>
          <cell r="AB105">
            <v>265.34003452140325</v>
          </cell>
          <cell r="AC105">
            <v>265.34003452140325</v>
          </cell>
          <cell r="AD105">
            <v>-14.593701898677239</v>
          </cell>
        </row>
        <row r="106">
          <cell r="C106">
            <v>114.65367384293559</v>
          </cell>
          <cell r="D106">
            <v>0</v>
          </cell>
          <cell r="E106">
            <v>221.51651188772124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8377.053955617328</v>
          </cell>
          <cell r="L106">
            <v>8053.3727029438041</v>
          </cell>
          <cell r="M106">
            <v>8207.8020756864407</v>
          </cell>
          <cell r="N106">
            <v>8357.077476415323</v>
          </cell>
          <cell r="O106">
            <v>8444.8189852942123</v>
          </cell>
          <cell r="P106">
            <v>8430.2815165165921</v>
          </cell>
          <cell r="Q106">
            <v>8415.9456887706219</v>
          </cell>
          <cell r="R106">
            <v>8401.808969990363</v>
          </cell>
          <cell r="S106">
            <v>181.77217182471483</v>
          </cell>
          <cell r="T106">
            <v>180.9579300978572</v>
          </cell>
          <cell r="U106">
            <v>180.15095057169523</v>
          </cell>
          <cell r="V106">
            <v>179.3511365205085</v>
          </cell>
          <cell r="W106">
            <v>178.55839292871232</v>
          </cell>
          <cell r="X106">
            <v>177.77262645322941</v>
          </cell>
          <cell r="Y106">
            <v>176.99374538685089</v>
          </cell>
          <cell r="Z106">
            <v>176.2191556915036</v>
          </cell>
          <cell r="AA106">
            <v>175.45379839084165</v>
          </cell>
          <cell r="AB106">
            <v>175.45379839084165</v>
          </cell>
          <cell r="AC106">
            <v>175.45379839084165</v>
          </cell>
          <cell r="AD106">
            <v>-8269.3651869033711</v>
          </cell>
        </row>
        <row r="107">
          <cell r="C107">
            <v>0</v>
          </cell>
          <cell r="D107">
            <v>0</v>
          </cell>
          <cell r="E107">
            <v>3403.9730475159722</v>
          </cell>
          <cell r="F107">
            <v>2622.1338891036521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C108">
            <v>7663.2932955634978</v>
          </cell>
          <cell r="D108">
            <v>7923.2465127045452</v>
          </cell>
          <cell r="E108">
            <v>13551.777952728415</v>
          </cell>
          <cell r="F108">
            <v>14472.206138124609</v>
          </cell>
          <cell r="G108">
            <v>8398.1780007016259</v>
          </cell>
          <cell r="H108">
            <v>3827.8375542277158</v>
          </cell>
          <cell r="I108">
            <v>91.293767885532617</v>
          </cell>
          <cell r="J108">
            <v>112.1788408917598</v>
          </cell>
          <cell r="K108">
            <v>8615.1337084762199</v>
          </cell>
          <cell r="L108">
            <v>8325.2944505194137</v>
          </cell>
          <cell r="M108">
            <v>8483.0543760970177</v>
          </cell>
          <cell r="N108">
            <v>8635.7011229489581</v>
          </cell>
          <cell r="O108">
            <v>8724.7527217142924</v>
          </cell>
          <cell r="P108">
            <v>8708.9384220412085</v>
          </cell>
          <cell r="Q108">
            <v>8693.3373582495078</v>
          </cell>
          <cell r="R108">
            <v>8677.9468410485842</v>
          </cell>
          <cell r="S108">
            <v>456.66752769247285</v>
          </cell>
          <cell r="T108">
            <v>454.62190237691743</v>
          </cell>
          <cell r="U108">
            <v>452.59452194012431</v>
          </cell>
          <cell r="V108">
            <v>450.58514337737392</v>
          </cell>
          <cell r="W108">
            <v>448.59352798033342</v>
          </cell>
          <cell r="X108">
            <v>446.61944124252159</v>
          </cell>
          <cell r="Y108">
            <v>444.66265276726176</v>
          </cell>
          <cell r="Z108">
            <v>442.71664553414462</v>
          </cell>
          <cell r="AA108">
            <v>440.79383291224491</v>
          </cell>
          <cell r="AB108">
            <v>440.79383291224491</v>
          </cell>
          <cell r="AC108">
            <v>440.79383291224491</v>
          </cell>
          <cell r="AD108">
            <v>-8283.958888802048</v>
          </cell>
        </row>
        <row r="109">
          <cell r="C109">
            <v>0</v>
          </cell>
          <cell r="D109">
            <v>356.42231975926353</v>
          </cell>
          <cell r="E109">
            <v>-34.49869776210592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-7.6266862299048235</v>
          </cell>
          <cell r="N109">
            <v>-7.7200994330446644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C110">
            <v>1134.3794160202217</v>
          </cell>
          <cell r="D110">
            <v>1632.8373016862233</v>
          </cell>
          <cell r="E110">
            <v>1087.7112784973642</v>
          </cell>
          <cell r="F110">
            <v>1061.431931021732</v>
          </cell>
          <cell r="G110">
            <v>1035.957895791918</v>
          </cell>
          <cell r="H110">
            <v>1061.547915200131</v>
          </cell>
          <cell r="I110">
            <v>1041.4021780604137</v>
          </cell>
          <cell r="J110">
            <v>1004.2877181177954</v>
          </cell>
          <cell r="K110">
            <v>1075.0859057056971</v>
          </cell>
          <cell r="L110">
            <v>996.636695346897</v>
          </cell>
          <cell r="M110">
            <v>1008.8437041673217</v>
          </cell>
          <cell r="N110">
            <v>1021.2002269129686</v>
          </cell>
          <cell r="O110">
            <v>1026.0019158792836</v>
          </cell>
          <cell r="P110">
            <v>1021.3221264342787</v>
          </cell>
          <cell r="Q110">
            <v>1016.6848339679949</v>
          </cell>
          <cell r="R110">
            <v>1012.0894622268812</v>
          </cell>
          <cell r="S110">
            <v>1007.5354453290732</v>
          </cell>
          <cell r="T110">
            <v>1003.0222275320931</v>
          </cell>
          <cell r="U110">
            <v>998.54926300676925</v>
          </cell>
          <cell r="V110">
            <v>994.11601561717453</v>
          </cell>
          <cell r="W110">
            <v>989.72195870640417</v>
          </cell>
          <cell r="X110">
            <v>985.36657488800654</v>
          </cell>
          <cell r="Y110">
            <v>981.0493558428999</v>
          </cell>
          <cell r="Z110">
            <v>976.75592321339047</v>
          </cell>
          <cell r="AA110">
            <v>972.51366434055319</v>
          </cell>
          <cell r="AB110">
            <v>972.51366434055319</v>
          </cell>
          <cell r="AC110">
            <v>972.51366434055319</v>
          </cell>
          <cell r="AD110">
            <v>-53.488251538730424</v>
          </cell>
        </row>
        <row r="111">
          <cell r="C111">
            <v>322.85771289113541</v>
          </cell>
          <cell r="D111">
            <v>423.83787503783748</v>
          </cell>
          <cell r="E111">
            <v>1285.0803197989039</v>
          </cell>
          <cell r="F111">
            <v>1134.2631662100607</v>
          </cell>
          <cell r="G111">
            <v>1010.7652712116403</v>
          </cell>
          <cell r="H111">
            <v>1054.3598526643207</v>
          </cell>
          <cell r="I111">
            <v>917.68898410174904</v>
          </cell>
          <cell r="J111">
            <v>705.27525232135702</v>
          </cell>
          <cell r="K111">
            <v>897.37076000423019</v>
          </cell>
          <cell r="L111">
            <v>1049.4284034991804</v>
          </cell>
          <cell r="M111">
            <v>518.91769543959163</v>
          </cell>
          <cell r="N111">
            <v>-4653.8168325483712</v>
          </cell>
          <cell r="O111">
            <v>-4860.6513336642756</v>
          </cell>
          <cell r="P111">
            <v>-4305.3580771795287</v>
          </cell>
          <cell r="Q111">
            <v>-3738.2768876201876</v>
          </cell>
          <cell r="R111">
            <v>-3183.7747420359415</v>
          </cell>
          <cell r="S111">
            <v>-2632.1986875403331</v>
          </cell>
          <cell r="T111">
            <v>-1988.3426735166829</v>
          </cell>
          <cell r="U111">
            <v>-1403.0462874284829</v>
          </cell>
          <cell r="V111">
            <v>-779.2439781264269</v>
          </cell>
          <cell r="W111">
            <v>-128.88492580535024</v>
          </cell>
          <cell r="X111">
            <v>533.6642338106991</v>
          </cell>
          <cell r="Y111">
            <v>543.12943417926977</v>
          </cell>
          <cell r="Z111">
            <v>373.26880960454031</v>
          </cell>
          <cell r="AA111">
            <v>536.97998198895993</v>
          </cell>
          <cell r="AB111">
            <v>536.97998198895993</v>
          </cell>
          <cell r="AC111">
            <v>536.97998198895993</v>
          </cell>
          <cell r="AD111">
            <v>5397.631315653236</v>
          </cell>
        </row>
        <row r="114">
          <cell r="C114">
            <v>1457.2371289113571</v>
          </cell>
          <cell r="D114">
            <v>2413.0974964833244</v>
          </cell>
          <cell r="E114">
            <v>2338.2929005341621</v>
          </cell>
          <cell r="F114">
            <v>2195.6950972317927</v>
          </cell>
          <cell r="G114">
            <v>2046.7231670035583</v>
          </cell>
          <cell r="H114">
            <v>2115.9077678644517</v>
          </cell>
          <cell r="I114">
            <v>1959.0911621621626</v>
          </cell>
          <cell r="J114">
            <v>1709.5629704391524</v>
          </cell>
          <cell r="K114">
            <v>1972.4566657099272</v>
          </cell>
          <cell r="L114">
            <v>2046.0650988460775</v>
          </cell>
          <cell r="M114">
            <v>1520.1347133770084</v>
          </cell>
          <cell r="N114">
            <v>-3640.3367050684474</v>
          </cell>
          <cell r="O114">
            <v>-3834.6494177849918</v>
          </cell>
          <cell r="P114">
            <v>-3284.0359507452499</v>
          </cell>
          <cell r="Q114">
            <v>-2721.5920536521926</v>
          </cell>
          <cell r="R114">
            <v>-2171.6852798090604</v>
          </cell>
          <cell r="S114">
            <v>-1624.6632422112598</v>
          </cell>
          <cell r="T114">
            <v>-985.32044598458981</v>
          </cell>
          <cell r="U114">
            <v>-404.4970244217136</v>
          </cell>
          <cell r="V114">
            <v>214.87203749074763</v>
          </cell>
          <cell r="W114">
            <v>860.83703290105393</v>
          </cell>
          <cell r="X114">
            <v>1519.0308086987056</v>
          </cell>
          <cell r="Y114">
            <v>1524.1787900221698</v>
          </cell>
          <cell r="Z114">
            <v>1350.0247328179307</v>
          </cell>
          <cell r="AA114">
            <v>1509.493646329513</v>
          </cell>
          <cell r="AB114">
            <v>1509.493646329513</v>
          </cell>
          <cell r="AC114">
            <v>1509.493646329513</v>
          </cell>
          <cell r="AD114">
            <v>5344.1430641145053</v>
          </cell>
        </row>
        <row r="115">
          <cell r="C115">
            <v>33.960632790028761</v>
          </cell>
          <cell r="D115">
            <v>34.688693221274548</v>
          </cell>
          <cell r="E115">
            <v>34.007466047550885</v>
          </cell>
          <cell r="F115">
            <v>32.743696320822899</v>
          </cell>
          <cell r="G115">
            <v>32.544589966756327</v>
          </cell>
          <cell r="H115">
            <v>31.89247278382582</v>
          </cell>
          <cell r="I115">
            <v>30.972205087440393</v>
          </cell>
          <cell r="J115">
            <v>29.129498048714858</v>
          </cell>
          <cell r="K115">
            <v>29.429607081891941</v>
          </cell>
          <cell r="L115">
            <v>28.03015308911975</v>
          </cell>
          <cell r="M115">
            <v>28.37347210154849</v>
          </cell>
          <cell r="N115">
            <v>28.720996155024284</v>
          </cell>
          <cell r="O115">
            <v>28.856042433613599</v>
          </cell>
          <cell r="P115">
            <v>28.72442454799814</v>
          </cell>
          <cell r="Q115">
            <v>28.59400187907994</v>
          </cell>
          <cell r="R115">
            <v>28.464758219874721</v>
          </cell>
          <cell r="S115">
            <v>28.336677655099241</v>
          </cell>
          <cell r="T115">
            <v>28.209744554637936</v>
          </cell>
          <cell r="U115">
            <v>28.083943567184438</v>
          </cell>
          <cell r="V115">
            <v>27.959259614052421</v>
          </cell>
          <cell r="W115">
            <v>27.835677883150645</v>
          </cell>
          <cell r="X115">
            <v>27.713183823116996</v>
          </cell>
          <cell r="Y115">
            <v>27.591763137606833</v>
          </cell>
          <cell r="Z115">
            <v>27.471011438973978</v>
          </cell>
          <cell r="AA115">
            <v>27.351698989207197</v>
          </cell>
          <cell r="AB115">
            <v>27.351698989207197</v>
          </cell>
          <cell r="AC115">
            <v>27.351698989207197</v>
          </cell>
          <cell r="AD115">
            <v>-1.5043434444064019</v>
          </cell>
        </row>
        <row r="116">
          <cell r="C116">
            <v>842.93409395973151</v>
          </cell>
          <cell r="D116">
            <v>8537.5933317277922</v>
          </cell>
          <cell r="E116">
            <v>973.37582480885374</v>
          </cell>
          <cell r="F116">
            <v>946.20613308234033</v>
          </cell>
          <cell r="G116">
            <v>976.6517732747534</v>
          </cell>
          <cell r="H116">
            <v>1156.8143619546534</v>
          </cell>
          <cell r="I116">
            <v>1282.6862893481721</v>
          </cell>
          <cell r="J116">
            <v>1108.4257509831193</v>
          </cell>
          <cell r="K116">
            <v>1275.7838859767064</v>
          </cell>
          <cell r="L116">
            <v>1385.1757661650031</v>
          </cell>
          <cell r="M116">
            <v>988.42722050323846</v>
          </cell>
          <cell r="N116">
            <v>2709.6927362768461</v>
          </cell>
          <cell r="O116">
            <v>4333.1633157084898</v>
          </cell>
          <cell r="P116">
            <v>5943.9936597976857</v>
          </cell>
          <cell r="Q116">
            <v>7485.518723296339</v>
          </cell>
          <cell r="R116">
            <v>9035.0345836303641</v>
          </cell>
          <cell r="S116">
            <v>848.79485883460814</v>
          </cell>
          <cell r="T116">
            <v>2359.8135078707373</v>
          </cell>
          <cell r="U116">
            <v>3905.1414087205526</v>
          </cell>
          <cell r="V116">
            <v>5412.2704141566946</v>
          </cell>
          <cell r="W116">
            <v>6937.1410963933404</v>
          </cell>
          <cell r="X116">
            <v>8483.2127662844996</v>
          </cell>
          <cell r="Y116">
            <v>844.89224076544008</v>
          </cell>
          <cell r="Z116">
            <v>2341.8279215074308</v>
          </cell>
          <cell r="AA116">
            <v>3796.1498160042584</v>
          </cell>
          <cell r="AB116">
            <v>3796.1498160042584</v>
          </cell>
          <cell r="AC116">
            <v>3796.1498160042584</v>
          </cell>
          <cell r="AD116">
            <v>-537.01349970423144</v>
          </cell>
        </row>
        <row r="117">
          <cell r="C117">
            <v>15.181504401638632</v>
          </cell>
          <cell r="D117">
            <v>15.506971029718132</v>
          </cell>
          <cell r="E117">
            <v>64.872998638410778</v>
          </cell>
          <cell r="F117">
            <v>67.486918668168144</v>
          </cell>
          <cell r="G117">
            <v>58.170150849467937</v>
          </cell>
          <cell r="H117">
            <v>39.036901039535081</v>
          </cell>
          <cell r="I117">
            <v>5.577972972972975</v>
          </cell>
          <cell r="J117">
            <v>12.673634474199682</v>
          </cell>
          <cell r="K117">
            <v>4.9483737933743246</v>
          </cell>
          <cell r="L117">
            <v>63.149987050732385</v>
          </cell>
          <cell r="M117">
            <v>63.923460927960718</v>
          </cell>
          <cell r="N117">
            <v>64.706408470453198</v>
          </cell>
          <cell r="O117">
            <v>65.01065835153841</v>
          </cell>
          <cell r="P117">
            <v>64.714132401578922</v>
          </cell>
          <cell r="Q117">
            <v>64.420299191780884</v>
          </cell>
          <cell r="R117">
            <v>64.129122208934973</v>
          </cell>
          <cell r="S117">
            <v>63.840565597014027</v>
          </cell>
          <cell r="T117">
            <v>63.554594142453823</v>
          </cell>
          <cell r="U117">
            <v>63.271173259827911</v>
          </cell>
          <cell r="V117">
            <v>62.990268977903838</v>
          </cell>
          <cell r="W117">
            <v>62.711847926069353</v>
          </cell>
          <cell r="X117">
            <v>62.43587732111682</v>
          </cell>
          <cell r="Y117">
            <v>62.162324954375229</v>
          </cell>
          <cell r="Z117">
            <v>61.890279768579276</v>
          </cell>
          <cell r="AA117">
            <v>61.621477110462934</v>
          </cell>
          <cell r="AB117">
            <v>61.621477110462934</v>
          </cell>
          <cell r="AC117">
            <v>61.621477110462934</v>
          </cell>
          <cell r="AD117">
            <v>-3.3891812410754767</v>
          </cell>
        </row>
        <row r="119">
          <cell r="C119">
            <v>2462.8328318661206</v>
          </cell>
          <cell r="D119">
            <v>1668.413053542494</v>
          </cell>
          <cell r="E119">
            <v>1376.2210278252976</v>
          </cell>
          <cell r="F119">
            <v>1337.0818797586433</v>
          </cell>
          <cell r="G119">
            <v>1410.5647449925664</v>
          </cell>
          <cell r="H119">
            <v>1333.0807661455349</v>
          </cell>
          <cell r="I119">
            <v>1372.8977567567572</v>
          </cell>
          <cell r="J119">
            <v>1361.2928348210955</v>
          </cell>
          <cell r="K119">
            <v>1372.5207955043286</v>
          </cell>
          <cell r="L119">
            <v>1381.1324163333436</v>
          </cell>
          <cell r="M119">
            <v>1428.7646410764748</v>
          </cell>
          <cell r="N119">
            <v>1471.162067714873</v>
          </cell>
          <cell r="O119">
            <v>1453.5306035413246</v>
          </cell>
          <cell r="P119">
            <v>1477.0298955031822</v>
          </cell>
          <cell r="Q119">
            <v>1501.9183870091897</v>
          </cell>
          <cell r="R119">
            <v>1526.7359277982714</v>
          </cell>
          <cell r="S119">
            <v>1551.510102076852</v>
          </cell>
          <cell r="T119">
            <v>1577.5322034340429</v>
          </cell>
          <cell r="U119">
            <v>1603.4837189913735</v>
          </cell>
          <cell r="V119">
            <v>1629.5985524674422</v>
          </cell>
          <cell r="W119">
            <v>1655.6399189467888</v>
          </cell>
          <cell r="X119">
            <v>1681.6291582773879</v>
          </cell>
          <cell r="Y119">
            <v>1700.0766315685414</v>
          </cell>
          <cell r="Z119">
            <v>1717.1596967857613</v>
          </cell>
          <cell r="AA119">
            <v>1599.5611174156045</v>
          </cell>
          <cell r="AB119">
            <v>1599.5611174156045</v>
          </cell>
          <cell r="AC119">
            <v>1599.5611174156045</v>
          </cell>
          <cell r="AD119">
            <v>146.0305138742799</v>
          </cell>
        </row>
        <row r="120">
          <cell r="C120">
            <v>0</v>
          </cell>
          <cell r="D120">
            <v>0</v>
          </cell>
          <cell r="E120">
            <v>160.87650036658169</v>
          </cell>
          <cell r="F120">
            <v>186.04047599038606</v>
          </cell>
          <cell r="G120">
            <v>4.2142630427156255E-2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C121">
            <v>503.07066678288157</v>
          </cell>
          <cell r="D121">
            <v>157.23320987874274</v>
          </cell>
          <cell r="E121">
            <v>355.05841566874983</v>
          </cell>
          <cell r="F121">
            <v>325.77062204817048</v>
          </cell>
          <cell r="G121">
            <v>330.90596715724763</v>
          </cell>
          <cell r="H121">
            <v>122.91087337316887</v>
          </cell>
          <cell r="I121">
            <v>111.99402225755169</v>
          </cell>
          <cell r="J121">
            <v>119.82091837497578</v>
          </cell>
          <cell r="K121">
            <v>288.24533740199723</v>
          </cell>
          <cell r="L121">
            <v>92.107638629104287</v>
          </cell>
          <cell r="M121">
            <v>141.18574063016706</v>
          </cell>
          <cell r="N121">
            <v>191.45710209327643</v>
          </cell>
          <cell r="O121">
            <v>241.08756099560898</v>
          </cell>
          <cell r="P121">
            <v>239.98791487818207</v>
          </cell>
          <cell r="Q121">
            <v>238.8982546026829</v>
          </cell>
          <cell r="R121">
            <v>237.81844476238277</v>
          </cell>
          <cell r="S121">
            <v>236.74835238766784</v>
          </cell>
          <cell r="T121">
            <v>235.687846891454</v>
          </cell>
          <cell r="U121">
            <v>234.63680001606289</v>
          </cell>
          <cell r="V121">
            <v>233.59508578151238</v>
          </cell>
          <cell r="W121">
            <v>232.56258043517911</v>
          </cell>
          <cell r="X121">
            <v>231.53916240278946</v>
          </cell>
          <cell r="Y121">
            <v>230.52471224069927</v>
          </cell>
          <cell r="Z121">
            <v>229.51585135561962</v>
          </cell>
          <cell r="AA121">
            <v>228.51901516171463</v>
          </cell>
          <cell r="AB121">
            <v>228.51901516171463</v>
          </cell>
          <cell r="AC121">
            <v>228.51901516171463</v>
          </cell>
          <cell r="AD121">
            <v>-12.568545833894348</v>
          </cell>
        </row>
        <row r="122">
          <cell r="C122">
            <v>2981.0850030506408</v>
          </cell>
          <cell r="D122">
            <v>1841.1532344509551</v>
          </cell>
          <cell r="E122">
            <v>1957.0289424990399</v>
          </cell>
          <cell r="F122">
            <v>1916.3798964653679</v>
          </cell>
          <cell r="G122">
            <v>1799.6830056297092</v>
          </cell>
          <cell r="H122">
            <v>1495.0285405582388</v>
          </cell>
          <cell r="I122">
            <v>1490.4697519872818</v>
          </cell>
          <cell r="J122">
            <v>1493.7873876702708</v>
          </cell>
          <cell r="K122">
            <v>1665.7145066997</v>
          </cell>
          <cell r="L122">
            <v>1536.3900420131802</v>
          </cell>
          <cell r="M122">
            <v>1633.8738426346026</v>
          </cell>
          <cell r="N122">
            <v>1727.3255782786027</v>
          </cell>
          <cell r="O122">
            <v>1759.6288228884721</v>
          </cell>
          <cell r="P122">
            <v>1781.731942782943</v>
          </cell>
          <cell r="Q122">
            <v>1805.2369408036536</v>
          </cell>
          <cell r="R122">
            <v>1828.6834947695891</v>
          </cell>
          <cell r="S122">
            <v>1852.099020061534</v>
          </cell>
          <cell r="T122">
            <v>1876.7746444679508</v>
          </cell>
          <cell r="U122">
            <v>1901.3916922672643</v>
          </cell>
          <cell r="V122">
            <v>1926.1839072268585</v>
          </cell>
          <cell r="W122">
            <v>1950.9143473080373</v>
          </cell>
          <cell r="X122">
            <v>1975.6041980012942</v>
          </cell>
          <cell r="Y122">
            <v>1992.7636687636159</v>
          </cell>
          <cell r="Z122">
            <v>2008.5658279099603</v>
          </cell>
          <cell r="AA122">
            <v>1889.7016096877821</v>
          </cell>
          <cell r="AB122">
            <v>1889.7016096877821</v>
          </cell>
          <cell r="AC122">
            <v>1889.7016096877821</v>
          </cell>
          <cell r="AD122">
            <v>130.07278679931005</v>
          </cell>
        </row>
        <row r="123">
          <cell r="C123">
            <v>1471.670478514774</v>
          </cell>
          <cell r="D123">
            <v>1317.3817132885808</v>
          </cell>
          <cell r="E123">
            <v>1506.8191547673077</v>
          </cell>
          <cell r="F123">
            <v>1494.4263693967762</v>
          </cell>
          <cell r="G123">
            <v>1268.3954160471762</v>
          </cell>
          <cell r="H123">
            <v>1157.6037537857087</v>
          </cell>
          <cell r="I123">
            <v>911.74055484896701</v>
          </cell>
          <cell r="J123">
            <v>671.8077632739728</v>
          </cell>
          <cell r="K123">
            <v>833.14563499856524</v>
          </cell>
          <cell r="L123">
            <v>1282.2953943771408</v>
          </cell>
          <cell r="M123">
            <v>2188.7671130897215</v>
          </cell>
          <cell r="N123">
            <v>2064.986372833484</v>
          </cell>
          <cell r="O123">
            <v>2037.3237674845739</v>
          </cell>
          <cell r="P123">
            <v>1982.8592126494659</v>
          </cell>
          <cell r="Q123">
            <v>1928.6814420978958</v>
          </cell>
          <cell r="R123">
            <v>1874.7859671580666</v>
          </cell>
          <cell r="S123">
            <v>2099.7942634410419</v>
          </cell>
          <cell r="T123">
            <v>2045.2021338058403</v>
          </cell>
          <cell r="U123">
            <v>1991.6524393358293</v>
          </cell>
          <cell r="V123">
            <v>1937.8578228768836</v>
          </cell>
          <cell r="W123">
            <v>1891.3425785953016</v>
          </cell>
          <cell r="X123">
            <v>1833.2621060565239</v>
          </cell>
          <cell r="Y123">
            <v>2039.1037631551305</v>
          </cell>
          <cell r="Z123">
            <v>1984.9565207752175</v>
          </cell>
          <cell r="AA123">
            <v>1931.1125758147616</v>
          </cell>
          <cell r="AB123">
            <v>1931.1125758147616</v>
          </cell>
          <cell r="AC123">
            <v>1931.1125758147616</v>
          </cell>
          <cell r="AD123">
            <v>-106.21119166981225</v>
          </cell>
        </row>
        <row r="126">
          <cell r="C126">
            <v>1471.670478514774</v>
          </cell>
          <cell r="D126">
            <v>1317.3817132885808</v>
          </cell>
          <cell r="E126">
            <v>1506.8191547673077</v>
          </cell>
          <cell r="F126">
            <v>1494.4263693967762</v>
          </cell>
          <cell r="G126">
            <v>1268.3954160471762</v>
          </cell>
          <cell r="H126">
            <v>1157.6037537857087</v>
          </cell>
          <cell r="I126">
            <v>911.74055484896701</v>
          </cell>
          <cell r="J126">
            <v>671.8077632739728</v>
          </cell>
          <cell r="K126">
            <v>833.14563499856524</v>
          </cell>
          <cell r="L126">
            <v>1282.2953943771408</v>
          </cell>
          <cell r="M126">
            <v>2188.7671130897215</v>
          </cell>
          <cell r="N126">
            <v>2064.986372833484</v>
          </cell>
          <cell r="O126">
            <v>2037.3237674845739</v>
          </cell>
          <cell r="P126">
            <v>1982.8592126494659</v>
          </cell>
          <cell r="Q126">
            <v>1928.6814420978958</v>
          </cell>
          <cell r="R126">
            <v>1874.7859671580666</v>
          </cell>
          <cell r="S126">
            <v>2099.7942634410419</v>
          </cell>
          <cell r="T126">
            <v>2045.2021338058403</v>
          </cell>
          <cell r="U126">
            <v>1991.6524393358293</v>
          </cell>
          <cell r="V126">
            <v>1937.8578228768836</v>
          </cell>
          <cell r="W126">
            <v>1891.3425785953016</v>
          </cell>
          <cell r="X126">
            <v>1833.2621060565239</v>
          </cell>
          <cell r="Y126">
            <v>2039.1037631551305</v>
          </cell>
          <cell r="Z126">
            <v>1984.9565207752175</v>
          </cell>
          <cell r="AA126">
            <v>1931.1125758147616</v>
          </cell>
          <cell r="AB126">
            <v>1931.1125758147616</v>
          </cell>
          <cell r="AC126">
            <v>1931.1125758147616</v>
          </cell>
          <cell r="AD126">
            <v>-106.21119166981225</v>
          </cell>
        </row>
        <row r="127">
          <cell r="C127">
            <v>87.530651093872578</v>
          </cell>
          <cell r="D127">
            <v>267.90090454229801</v>
          </cell>
          <cell r="E127">
            <v>416.55723737039091</v>
          </cell>
          <cell r="F127">
            <v>389.7387532144478</v>
          </cell>
          <cell r="G127">
            <v>387.02079484138261</v>
          </cell>
          <cell r="H127">
            <v>378.88284685274624</v>
          </cell>
          <cell r="I127">
            <v>367.58382670906218</v>
          </cell>
          <cell r="J127">
            <v>344.91424512926352</v>
          </cell>
          <cell r="K127">
            <v>347.99694548091321</v>
          </cell>
          <cell r="L127">
            <v>331.14366493050579</v>
          </cell>
          <cell r="M127">
            <v>335.19957984665024</v>
          </cell>
          <cell r="N127">
            <v>339.30517243309066</v>
          </cell>
          <cell r="O127">
            <v>340.90058718109822</v>
          </cell>
          <cell r="P127">
            <v>339.34567490949797</v>
          </cell>
          <cell r="Q127">
            <v>337.80488273336266</v>
          </cell>
          <cell r="R127">
            <v>336.27801918601875</v>
          </cell>
          <cell r="S127">
            <v>334.76489624690129</v>
          </cell>
          <cell r="T127">
            <v>333.26532926436971</v>
          </cell>
          <cell r="U127">
            <v>331.77913688059004</v>
          </cell>
          <cell r="V127">
            <v>330.30614095841702</v>
          </cell>
          <cell r="W127">
            <v>328.84616651021628</v>
          </cell>
          <cell r="X127">
            <v>327.39904162856499</v>
          </cell>
          <cell r="Y127">
            <v>325.96459741877521</v>
          </cell>
          <cell r="Z127">
            <v>324.53805651103437</v>
          </cell>
          <cell r="AA127">
            <v>323.12851865506934</v>
          </cell>
          <cell r="AB127">
            <v>323.12851865506934</v>
          </cell>
          <cell r="AC127">
            <v>323.12851865506934</v>
          </cell>
          <cell r="AD127">
            <v>-17.772068526028875</v>
          </cell>
        </row>
        <row r="128">
          <cell r="C128">
            <v>17711.877465353438</v>
          </cell>
          <cell r="D128">
            <v>18204.123064048006</v>
          </cell>
          <cell r="E128">
            <v>17975.043958384245</v>
          </cell>
          <cell r="F128">
            <v>17365.856478477908</v>
          </cell>
          <cell r="G128">
            <v>17394.764932092683</v>
          </cell>
          <cell r="H128">
            <v>17198.577506752888</v>
          </cell>
          <cell r="I128">
            <v>16835.438756756765</v>
          </cell>
          <cell r="J128">
            <v>15916.207426845507</v>
          </cell>
          <cell r="K128">
            <v>16113.991280571636</v>
          </cell>
          <cell r="L128">
            <v>15483.649729504194</v>
          </cell>
          <cell r="M128">
            <v>15834.45745293451</v>
          </cell>
          <cell r="N128">
            <v>16175.322033761793</v>
          </cell>
          <cell r="O128">
            <v>61.853385107471851</v>
          </cell>
          <cell r="P128">
            <v>61.571260079941368</v>
          </cell>
          <cell r="Q128">
            <v>61.291697018378059</v>
          </cell>
          <cell r="R128">
            <v>61.014661182853814</v>
          </cell>
          <cell r="S128">
            <v>60.740118458706313</v>
          </cell>
          <cell r="T128">
            <v>60.468035342534669</v>
          </cell>
          <cell r="U128">
            <v>60.198378928569973</v>
          </cell>
          <cell r="V128">
            <v>59.931116895408664</v>
          </cell>
          <cell r="W128">
            <v>59.666217493097989</v>
          </cell>
          <cell r="X128">
            <v>59.403649530562241</v>
          </cell>
          <cell r="Y128">
            <v>59.143382363359692</v>
          </cell>
          <cell r="Z128">
            <v>58.884549180150238</v>
          </cell>
          <cell r="AA128">
            <v>58.628801049736346</v>
          </cell>
          <cell r="AB128">
            <v>58.628801049736346</v>
          </cell>
          <cell r="AC128">
            <v>58.628801049736346</v>
          </cell>
          <cell r="AD128">
            <v>-3.2245840577355054</v>
          </cell>
        </row>
        <row r="129">
          <cell r="C129">
            <v>23129.058324762485</v>
          </cell>
          <cell r="D129">
            <v>30202.840941278908</v>
          </cell>
          <cell r="E129">
            <v>22862.832583877389</v>
          </cell>
          <cell r="F129">
            <v>22145.351326957665</v>
          </cell>
          <cell r="G129">
            <v>21859.060511852462</v>
          </cell>
          <cell r="H129">
            <v>21418.79948268806</v>
          </cell>
          <cell r="I129">
            <v>20918.89138473769</v>
          </cell>
          <cell r="J129">
            <v>19564.272071950847</v>
          </cell>
          <cell r="K129">
            <v>20266.061860809412</v>
          </cell>
          <cell r="L129">
            <v>20046.684750079145</v>
          </cell>
          <cell r="M129">
            <v>21009.09868111027</v>
          </cell>
          <cell r="N129">
            <v>23045.352889738839</v>
          </cell>
          <cell r="O129">
            <v>8561.7259208037194</v>
          </cell>
          <cell r="P129">
            <v>10138.226174767533</v>
          </cell>
          <cell r="Q129">
            <v>11647.127687828708</v>
          </cell>
          <cell r="R129">
            <v>13164.261484146766</v>
          </cell>
          <cell r="S129">
            <v>5224.5298346978907</v>
          </cell>
          <cell r="T129">
            <v>6703.7333953060706</v>
          </cell>
          <cell r="U129">
            <v>8218.2469996999916</v>
          </cell>
          <cell r="V129">
            <v>9694.5086617283141</v>
          </cell>
          <cell r="W129">
            <v>11195.746084183145</v>
          </cell>
          <cell r="X129">
            <v>12706.594945324561</v>
          </cell>
          <cell r="Y129">
            <v>5289.4594156039284</v>
          </cell>
          <cell r="Z129">
            <v>6746.2438873227675</v>
          </cell>
          <cell r="AA129">
            <v>8026.0730202008153</v>
          </cell>
          <cell r="AB129">
            <v>8026.0730202008153</v>
          </cell>
          <cell r="AC129">
            <v>8026.0730202008153</v>
          </cell>
          <cell r="AD129">
            <v>-535.65290060290408</v>
          </cell>
        </row>
        <row r="130">
          <cell r="C130">
            <v>42353.104901943698</v>
          </cell>
          <cell r="D130">
            <v>48426.67994165283</v>
          </cell>
          <cell r="E130">
            <v>45838.33981251964</v>
          </cell>
          <cell r="F130">
            <v>46003.572447350292</v>
          </cell>
          <cell r="G130">
            <v>38950.08825278563</v>
          </cell>
          <cell r="H130">
            <v>34237.643416550709</v>
          </cell>
          <cell r="I130">
            <v>29465.760844197153</v>
          </cell>
          <cell r="J130">
            <v>27726.09976674294</v>
          </cell>
          <cell r="K130">
            <v>37412.527395501325</v>
          </cell>
          <cell r="L130">
            <v>36799.620324594995</v>
          </cell>
          <cell r="M130">
            <v>37476.413895401522</v>
          </cell>
          <cell r="N130">
            <v>34562.938007304518</v>
          </cell>
          <cell r="O130">
            <v>20195.498986026301</v>
          </cell>
          <cell r="P130">
            <v>22854.885366337203</v>
          </cell>
          <cell r="Q130">
            <v>24647.771883633504</v>
          </cell>
          <cell r="R130">
            <v>26863.724115051133</v>
          </cell>
          <cell r="S130">
            <v>10804.182546097261</v>
          </cell>
          <cell r="T130">
            <v>13075.266061256127</v>
          </cell>
          <cell r="U130">
            <v>15079.081769206487</v>
          </cell>
          <cell r="V130">
            <v>17226.72493164031</v>
          </cell>
          <cell r="W130">
            <v>19258.759103834593</v>
          </cell>
          <cell r="X130">
            <v>21265.155170743732</v>
          </cell>
          <cell r="Y130">
            <v>13981.378557855976</v>
          </cell>
          <cell r="Z130">
            <v>15539.893895007914</v>
          </cell>
          <cell r="AA130">
            <v>17316.030486147676</v>
          </cell>
          <cell r="AB130">
            <v>17316.030486147676</v>
          </cell>
          <cell r="AC130">
            <v>17316.030486147676</v>
          </cell>
          <cell r="AD130">
            <v>-2879.4684998786252</v>
          </cell>
        </row>
        <row r="133">
          <cell r="C133">
            <v>2973.2357256166656</v>
          </cell>
          <cell r="D133">
            <v>3067.7150887626644</v>
          </cell>
          <cell r="E133">
            <v>2799.8011905177532</v>
          </cell>
          <cell r="F133">
            <v>2691.2647158680265</v>
          </cell>
          <cell r="G133">
            <v>2685.3939376221583</v>
          </cell>
          <cell r="H133">
            <v>2664.9814897274296</v>
          </cell>
          <cell r="I133">
            <v>2620.5154546899848</v>
          </cell>
          <cell r="J133">
            <v>2495.1783160633399</v>
          </cell>
          <cell r="K133">
            <v>2452.2651736483535</v>
          </cell>
          <cell r="L133">
            <v>2314.1169433973137</v>
          </cell>
          <cell r="M133">
            <v>2367.6030747562772</v>
          </cell>
          <cell r="N133">
            <v>2422.0522638186039</v>
          </cell>
          <cell r="O133">
            <v>2459.0107394442412</v>
          </cell>
          <cell r="P133">
            <v>2475.7930732393747</v>
          </cell>
          <cell r="Q133">
            <v>2492.4230073399153</v>
          </cell>
          <cell r="R133">
            <v>2508.9026082660657</v>
          </cell>
          <cell r="S133">
            <v>2525.2339053438163</v>
          </cell>
          <cell r="T133">
            <v>2541.4188915379927</v>
          </cell>
          <cell r="U133">
            <v>2557.4595242630194</v>
          </cell>
          <cell r="V133">
            <v>2573.3577261720807</v>
          </cell>
          <cell r="W133">
            <v>2589.1153859253577</v>
          </cell>
          <cell r="X133">
            <v>2604.7343589379766</v>
          </cell>
          <cell r="Y133">
            <v>2620.2164681082986</v>
          </cell>
          <cell r="Z133">
            <v>2635.5260558428331</v>
          </cell>
          <cell r="AA133">
            <v>2650.7397268991349</v>
          </cell>
          <cell r="AB133">
            <v>2650.7397268991349</v>
          </cell>
          <cell r="AC133">
            <v>2650.7397268991349</v>
          </cell>
          <cell r="AD133">
            <v>191.72898745489374</v>
          </cell>
        </row>
        <row r="134">
          <cell r="C134">
            <v>10407.180115052732</v>
          </cell>
          <cell r="D134">
            <v>10780.058261070848</v>
          </cell>
          <cell r="E134">
            <v>10590.263029361449</v>
          </cell>
          <cell r="F134">
            <v>10360.142259273576</v>
          </cell>
          <cell r="G134">
            <v>10326.132356626185</v>
          </cell>
          <cell r="H134">
            <v>10160.64995170664</v>
          </cell>
          <cell r="I134">
            <v>9930.0649077901471</v>
          </cell>
          <cell r="J134">
            <v>9460.1524574231116</v>
          </cell>
          <cell r="K134">
            <v>9851.1956871157345</v>
          </cell>
          <cell r="L134">
            <v>9222.4519308796916</v>
          </cell>
          <cell r="M134">
            <v>8242.1033004531546</v>
          </cell>
          <cell r="N134">
            <v>8746.6147184342135</v>
          </cell>
          <cell r="O134">
            <v>11225.844336163211</v>
          </cell>
          <cell r="P134">
            <v>11107.770215532862</v>
          </cell>
          <cell r="Q134">
            <v>10976.343460848149</v>
          </cell>
          <cell r="R134">
            <v>10862.204154876612</v>
          </cell>
          <cell r="S134">
            <v>10760.026347472944</v>
          </cell>
          <cell r="T134">
            <v>10727.413329342737</v>
          </cell>
          <cell r="U134">
            <v>10692.625281167117</v>
          </cell>
          <cell r="V134">
            <v>10619.526628012734</v>
          </cell>
          <cell r="W134">
            <v>10585.631459713411</v>
          </cell>
          <cell r="X134">
            <v>10554.416266270555</v>
          </cell>
          <cell r="Y134">
            <v>10470.945839610922</v>
          </cell>
          <cell r="Z134">
            <v>10343.078946140642</v>
          </cell>
          <cell r="AA134">
            <v>10126.364865448646</v>
          </cell>
          <cell r="AB134">
            <v>10126.364865448646</v>
          </cell>
          <cell r="AC134">
            <v>10126.364865448646</v>
          </cell>
          <cell r="AD134">
            <v>-1099.4794707145647</v>
          </cell>
        </row>
        <row r="135">
          <cell r="C135">
            <v>9315.2511862634001</v>
          </cell>
          <cell r="D135">
            <v>9505.3227898363621</v>
          </cell>
          <cell r="E135">
            <v>9529.6485092343682</v>
          </cell>
          <cell r="F135">
            <v>9145.8348975578592</v>
          </cell>
          <cell r="G135">
            <v>9073.6934815656296</v>
          </cell>
          <cell r="H135">
            <v>8873.6272145371222</v>
          </cell>
          <cell r="I135">
            <v>8602.3980254372054</v>
          </cell>
          <cell r="J135">
            <v>8071.6074911407213</v>
          </cell>
          <cell r="K135">
            <v>8140.126253455599</v>
          </cell>
          <cell r="L135">
            <v>7735.5697836033542</v>
          </cell>
          <cell r="M135">
            <v>7859.2864702001052</v>
          </cell>
          <cell r="N135">
            <v>7984.8732926001676</v>
          </cell>
          <cell r="O135">
            <v>8051.8807788842378</v>
          </cell>
          <cell r="P135">
            <v>8047.4156955323351</v>
          </cell>
          <cell r="Q135">
            <v>8042.9911594218047</v>
          </cell>
          <cell r="R135">
            <v>8038.6066207372814</v>
          </cell>
          <cell r="S135">
            <v>8034.261539559242</v>
          </cell>
          <cell r="T135">
            <v>8029.9553856423563</v>
          </cell>
          <cell r="U135">
            <v>8025.6876381997899</v>
          </cell>
          <cell r="V135">
            <v>8021.4577856932265</v>
          </cell>
          <cell r="W135">
            <v>8017.2653256284839</v>
          </cell>
          <cell r="X135">
            <v>8013.1097643565063</v>
          </cell>
          <cell r="Y135">
            <v>8008.9906168796042</v>
          </cell>
          <cell r="Z135">
            <v>8004.7936650473848</v>
          </cell>
          <cell r="AA135">
            <v>8000.7464751030057</v>
          </cell>
          <cell r="AB135">
            <v>8000.7464751030057</v>
          </cell>
          <cell r="AC135">
            <v>8000.7464751030057</v>
          </cell>
          <cell r="AD135">
            <v>-51.13430378123212</v>
          </cell>
        </row>
        <row r="136">
          <cell r="C136">
            <v>219.92480257997036</v>
          </cell>
          <cell r="D136">
            <v>224.63963070458146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7.6731740293923814</v>
          </cell>
          <cell r="N136">
            <v>15.53431324909886</v>
          </cell>
          <cell r="O136">
            <v>23.411033510477324</v>
          </cell>
          <cell r="P136">
            <v>31.84914350329149</v>
          </cell>
          <cell r="Q136">
            <v>40.210627360459377</v>
          </cell>
          <cell r="R136">
            <v>48.496524122497597</v>
          </cell>
          <cell r="S136">
            <v>56.707854128777328</v>
          </cell>
          <cell r="T136">
            <v>64.84561943637965</v>
          </cell>
          <cell r="U136">
            <v>72.91080422774381</v>
          </cell>
          <cell r="V136">
            <v>80.90437520745634</v>
          </cell>
          <cell r="W136">
            <v>88.827281988517313</v>
          </cell>
          <cell r="X136">
            <v>96.680457468407582</v>
          </cell>
          <cell r="Y136">
            <v>104.46481819527011</v>
          </cell>
          <cell r="Z136">
            <v>112.17967074251378</v>
          </cell>
          <cell r="AA136">
            <v>119.82898668869908</v>
          </cell>
          <cell r="AB136">
            <v>119.82898668869908</v>
          </cell>
          <cell r="AC136">
            <v>119.82898668869908</v>
          </cell>
          <cell r="AD136">
            <v>96.417953178221751</v>
          </cell>
        </row>
        <row r="137">
          <cell r="C137">
            <v>22915.591829512767</v>
          </cell>
          <cell r="D137">
            <v>23577.735770374456</v>
          </cell>
          <cell r="E137">
            <v>22919.712729113569</v>
          </cell>
          <cell r="F137">
            <v>22197.241872699462</v>
          </cell>
          <cell r="G137">
            <v>22085.219775813974</v>
          </cell>
          <cell r="H137">
            <v>21699.258655971193</v>
          </cell>
          <cell r="I137">
            <v>21152.978387917337</v>
          </cell>
          <cell r="J137">
            <v>20026.938264627173</v>
          </cell>
          <cell r="K137">
            <v>20443.587114219685</v>
          </cell>
          <cell r="L137">
            <v>19272.138657880358</v>
          </cell>
          <cell r="M137">
            <v>18476.66601943893</v>
          </cell>
          <cell r="N137">
            <v>19169.074588102085</v>
          </cell>
          <cell r="O137">
            <v>21760.146888002168</v>
          </cell>
          <cell r="P137">
            <v>21662.828127807865</v>
          </cell>
          <cell r="Q137">
            <v>21551.968254970328</v>
          </cell>
          <cell r="R137">
            <v>21458.209908002456</v>
          </cell>
          <cell r="S137">
            <v>21376.229646504777</v>
          </cell>
          <cell r="T137">
            <v>21363.633225959464</v>
          </cell>
          <cell r="U137">
            <v>21348.683247857669</v>
          </cell>
          <cell r="V137">
            <v>21295.246515085499</v>
          </cell>
          <cell r="W137">
            <v>21280.839453255769</v>
          </cell>
          <cell r="X137">
            <v>21268.940847033446</v>
          </cell>
          <cell r="Y137">
            <v>21204.617742794093</v>
          </cell>
          <cell r="Z137">
            <v>21095.578337773371</v>
          </cell>
          <cell r="AA137">
            <v>20897.680054139484</v>
          </cell>
          <cell r="AB137">
            <v>20897.680054139484</v>
          </cell>
          <cell r="AC137">
            <v>20897.680054139484</v>
          </cell>
          <cell r="AD137">
            <v>-862.46683386268342</v>
          </cell>
        </row>
        <row r="138">
          <cell r="C138">
            <v>43101.522776954596</v>
          </cell>
          <cell r="D138">
            <v>43829.879834760774</v>
          </cell>
          <cell r="E138">
            <v>42777.308743846668</v>
          </cell>
          <cell r="F138">
            <v>41002.940249088184</v>
          </cell>
          <cell r="G138">
            <v>40570.036639882404</v>
          </cell>
          <cell r="H138">
            <v>46214.79992796923</v>
          </cell>
          <cell r="I138">
            <v>44869.09613036568</v>
          </cell>
          <cell r="J138">
            <v>42399.472441274564</v>
          </cell>
          <cell r="K138">
            <v>42573.52086650455</v>
          </cell>
          <cell r="L138">
            <v>40673.443627521476</v>
          </cell>
          <cell r="M138">
            <v>40979.38574263241</v>
          </cell>
          <cell r="N138">
            <v>41286.720571851518</v>
          </cell>
          <cell r="O138">
            <v>41285.346978909198</v>
          </cell>
          <cell r="P138">
            <v>40928.528849639195</v>
          </cell>
          <cell r="Q138">
            <v>40574.950971373008</v>
          </cell>
          <cell r="R138">
            <v>40224.569406724928</v>
          </cell>
          <cell r="S138">
            <v>39877.341009115218</v>
          </cell>
          <cell r="T138">
            <v>39533.223405058176</v>
          </cell>
          <cell r="U138">
            <v>39192.174976924136</v>
          </cell>
          <cell r="V138">
            <v>38854.154846160614</v>
          </cell>
          <cell r="W138">
            <v>38519.122856958507</v>
          </cell>
          <cell r="X138">
            <v>38187.039560349454</v>
          </cell>
          <cell r="Y138">
            <v>37857.866198721393</v>
          </cell>
          <cell r="Z138">
            <v>37531.031405270922</v>
          </cell>
          <cell r="AA138">
            <v>37207.571223539737</v>
          </cell>
          <cell r="AB138">
            <v>37207.571223539737</v>
          </cell>
          <cell r="AC138">
            <v>37207.571223539737</v>
          </cell>
          <cell r="AD138">
            <v>-4077.775755369461</v>
          </cell>
        </row>
        <row r="139">
          <cell r="C139">
            <v>4251.1358633312993</v>
          </cell>
          <cell r="D139">
            <v>4329.8565641637433</v>
          </cell>
          <cell r="E139">
            <v>4232.6526585902311</v>
          </cell>
          <cell r="F139">
            <v>4063.6402827033294</v>
          </cell>
          <cell r="G139">
            <v>4027.2810611249402</v>
          </cell>
          <cell r="H139">
            <v>3935.1680003274132</v>
          </cell>
          <cell r="I139">
            <v>3810.5310492845797</v>
          </cell>
          <cell r="J139">
            <v>3573.3947681634013</v>
          </cell>
          <cell r="K139">
            <v>3597.7498799039245</v>
          </cell>
          <cell r="L139">
            <v>3416.7390420419574</v>
          </cell>
          <cell r="M139">
            <v>3448.4322676693851</v>
          </cell>
          <cell r="N139">
            <v>3480.3892894274936</v>
          </cell>
          <cell r="O139">
            <v>3486.4256840461144</v>
          </cell>
          <cell r="P139">
            <v>3459.8308779822141</v>
          </cell>
          <cell r="Q139">
            <v>3433.4775782768093</v>
          </cell>
          <cell r="R139">
            <v>3407.3625101348248</v>
          </cell>
          <cell r="S139">
            <v>3381.4824577025083</v>
          </cell>
          <cell r="T139">
            <v>3355.8342627472966</v>
          </cell>
          <cell r="U139">
            <v>3330.4148233730175</v>
          </cell>
          <cell r="V139">
            <v>3305.2210927693027</v>
          </cell>
          <cell r="W139">
            <v>3280.2500779941806</v>
          </cell>
          <cell r="X139">
            <v>3255.4988387887997</v>
          </cell>
          <cell r="Y139">
            <v>3230.9644864233237</v>
          </cell>
          <cell r="Z139">
            <v>3206.5986194114857</v>
          </cell>
          <cell r="AA139">
            <v>3182.4901140298625</v>
          </cell>
          <cell r="AB139">
            <v>3182.4901140298625</v>
          </cell>
          <cell r="AC139">
            <v>3182.4901140298625</v>
          </cell>
          <cell r="AD139">
            <v>-303.93557001625186</v>
          </cell>
        </row>
        <row r="140">
          <cell r="C140">
            <v>47352.658640285896</v>
          </cell>
          <cell r="D140">
            <v>48159.73639892452</v>
          </cell>
          <cell r="E140">
            <v>47009.9614024369</v>
          </cell>
          <cell r="F140">
            <v>45066.580531791515</v>
          </cell>
          <cell r="G140">
            <v>44597.317701007341</v>
          </cell>
          <cell r="H140">
            <v>50149.967928296646</v>
          </cell>
          <cell r="I140">
            <v>48679.627179650262</v>
          </cell>
          <cell r="J140">
            <v>45972.867209437965</v>
          </cell>
          <cell r="K140">
            <v>46171.270746408474</v>
          </cell>
          <cell r="L140">
            <v>44090.18266956343</v>
          </cell>
          <cell r="M140">
            <v>44427.818010301795</v>
          </cell>
          <cell r="N140">
            <v>44767.109861279008</v>
          </cell>
          <cell r="O140">
            <v>44771.772662955314</v>
          </cell>
          <cell r="P140">
            <v>44388.359727621406</v>
          </cell>
          <cell r="Q140">
            <v>44008.42854964982</v>
          </cell>
          <cell r="R140">
            <v>43631.93191685975</v>
          </cell>
          <cell r="S140">
            <v>43258.823466817725</v>
          </cell>
          <cell r="T140">
            <v>42889.057667805471</v>
          </cell>
          <cell r="U140">
            <v>42522.589800297152</v>
          </cell>
          <cell r="V140">
            <v>42159.375938929916</v>
          </cell>
          <cell r="W140">
            <v>41799.372934952691</v>
          </cell>
          <cell r="X140">
            <v>41442.538399138255</v>
          </cell>
          <cell r="Y140">
            <v>41088.83068514472</v>
          </cell>
          <cell r="Z140">
            <v>40737.63002468241</v>
          </cell>
          <cell r="AA140">
            <v>40390.061337569598</v>
          </cell>
          <cell r="AB140">
            <v>40390.061337569598</v>
          </cell>
          <cell r="AC140">
            <v>40390.061337569598</v>
          </cell>
          <cell r="AD140">
            <v>-4381.7113253857169</v>
          </cell>
        </row>
        <row r="141">
          <cell r="C141">
            <v>2686.5161683953629</v>
          </cell>
          <cell r="D141">
            <v>2715.5261961147412</v>
          </cell>
          <cell r="E141">
            <v>2634.1747268093427</v>
          </cell>
          <cell r="F141">
            <v>2509.3029917474828</v>
          </cell>
          <cell r="G141">
            <v>2467.2268555486885</v>
          </cell>
          <cell r="H141">
            <v>2391.5091020708851</v>
          </cell>
          <cell r="I141">
            <v>2296.9793354531012</v>
          </cell>
          <cell r="J141">
            <v>2136.3158375573807</v>
          </cell>
          <cell r="K141">
            <v>2134.0745592700582</v>
          </cell>
          <cell r="L141">
            <v>2009.4961339242047</v>
          </cell>
          <cell r="M141">
            <v>2034.1088510215659</v>
          </cell>
          <cell r="N141">
            <v>2059.0230296807022</v>
          </cell>
          <cell r="O141">
            <v>2068.7045670545176</v>
          </cell>
          <cell r="P141">
            <v>2059.2688129414869</v>
          </cell>
          <cell r="Q141">
            <v>2049.9187445300186</v>
          </cell>
          <cell r="R141">
            <v>2040.6531999330498</v>
          </cell>
          <cell r="S141">
            <v>2031.471038175715</v>
          </cell>
          <cell r="T141">
            <v>2022.3711387269668</v>
          </cell>
          <cell r="U141">
            <v>2013.3524010437332</v>
          </cell>
          <cell r="V141">
            <v>2004.4137441272132</v>
          </cell>
          <cell r="W141">
            <v>1995.554106090945</v>
          </cell>
          <cell r="X141">
            <v>1986.772443740273</v>
          </cell>
          <cell r="Y141">
            <v>1978.067732162875</v>
          </cell>
          <cell r="Z141">
            <v>1969.4109805997989</v>
          </cell>
          <cell r="AA141">
            <v>1960.8574095303481</v>
          </cell>
          <cell r="AB141">
            <v>1960.8574095303481</v>
          </cell>
          <cell r="AC141">
            <v>1960.8574095303481</v>
          </cell>
          <cell r="AD141">
            <v>-107.84715752416946</v>
          </cell>
        </row>
        <row r="142">
          <cell r="C142">
            <v>44.681893140416634</v>
          </cell>
          <cell r="D142">
            <v>45.63979986111358</v>
          </cell>
          <cell r="E142">
            <v>44.743195545159374</v>
          </cell>
          <cell r="F142">
            <v>43.080773820528762</v>
          </cell>
          <cell r="G142">
            <v>42.81881024373132</v>
          </cell>
          <cell r="H142">
            <v>41.960821805680617</v>
          </cell>
          <cell r="I142">
            <v>40.750028616852163</v>
          </cell>
          <cell r="J142">
            <v>38.325585011737637</v>
          </cell>
          <cell r="K142">
            <v>38.720437482061136</v>
          </cell>
          <cell r="L142">
            <v>36.879180455238718</v>
          </cell>
          <cell r="M142">
            <v>37.330884153496022</v>
          </cell>
          <cell r="N142">
            <v>37.788120410462618</v>
          </cell>
          <cell r="O142">
            <v>37.965800356129307</v>
          </cell>
          <cell r="P142">
            <v>37.792631135850108</v>
          </cell>
          <cell r="Q142">
            <v>37.621034458258109</v>
          </cell>
          <cell r="R142">
            <v>37.450988999877261</v>
          </cell>
          <cell r="S142">
            <v>37.282473821021625</v>
          </cell>
          <cell r="T142">
            <v>37.11546835719944</v>
          </cell>
          <cell r="U142">
            <v>36.949952410747272</v>
          </cell>
          <cell r="V142">
            <v>36.785906142686997</v>
          </cell>
          <cell r="W142">
            <v>36.623310064798773</v>
          </cell>
          <cell r="X142">
            <v>36.462145031903205</v>
          </cell>
          <cell r="Y142">
            <v>36.302392234346556</v>
          </cell>
          <cell r="Z142">
            <v>36.143519620629505</v>
          </cell>
          <cell r="AA142">
            <v>35.98654062192351</v>
          </cell>
          <cell r="AB142">
            <v>35.98654062192351</v>
          </cell>
          <cell r="AC142">
            <v>35.98654062192351</v>
          </cell>
          <cell r="AD142">
            <v>-1.9792597342057974</v>
          </cell>
        </row>
        <row r="143">
          <cell r="C143">
            <v>72999.448531334434</v>
          </cell>
          <cell r="D143">
            <v>74498.638165274824</v>
          </cell>
          <cell r="E143">
            <v>72608.592053904984</v>
          </cell>
          <cell r="F143">
            <v>69816.206170058984</v>
          </cell>
          <cell r="G143">
            <v>69192.58314261373</v>
          </cell>
          <cell r="H143">
            <v>74282.696508144392</v>
          </cell>
          <cell r="I143">
            <v>72170.334931637553</v>
          </cell>
          <cell r="J143">
            <v>68174.446896634268</v>
          </cell>
          <cell r="K143">
            <v>68787.652857380279</v>
          </cell>
          <cell r="L143">
            <v>65408.696641823233</v>
          </cell>
          <cell r="M143">
            <v>64975.92376491578</v>
          </cell>
          <cell r="N143">
            <v>66032.995599472255</v>
          </cell>
          <cell r="O143">
            <v>68638.589918368132</v>
          </cell>
          <cell r="P143">
            <v>68148.249299506613</v>
          </cell>
          <cell r="Q143">
            <v>67647.936583608433</v>
          </cell>
          <cell r="R143">
            <v>67168.246013795128</v>
          </cell>
          <cell r="S143">
            <v>66703.806625319237</v>
          </cell>
          <cell r="T143">
            <v>66312.177500849095</v>
          </cell>
          <cell r="U143">
            <v>65921.575401609312</v>
          </cell>
          <cell r="V143">
            <v>65495.822104285311</v>
          </cell>
          <cell r="W143">
            <v>65112.389804364204</v>
          </cell>
          <cell r="X143">
            <v>64734.713834943876</v>
          </cell>
          <cell r="Y143">
            <v>64307.818552336037</v>
          </cell>
          <cell r="Z143">
            <v>63838.762862676216</v>
          </cell>
          <cell r="AA143">
            <v>63284.585341861355</v>
          </cell>
          <cell r="AB143">
            <v>63284.585341861355</v>
          </cell>
          <cell r="AC143">
            <v>63284.585341861355</v>
          </cell>
          <cell r="AD143">
            <v>-5354.0045765067771</v>
          </cell>
        </row>
        <row r="144">
          <cell r="C144">
            <v>296377.16654405999</v>
          </cell>
          <cell r="D144">
            <v>291298.19522082648</v>
          </cell>
          <cell r="E144">
            <v>292412.76088747685</v>
          </cell>
          <cell r="F144">
            <v>290572.77725599613</v>
          </cell>
          <cell r="G144">
            <v>292273.35197373922</v>
          </cell>
          <cell r="H144">
            <v>294012.00845870515</v>
          </cell>
          <cell r="I144">
            <v>295743.89465977752</v>
          </cell>
          <cell r="J144">
            <v>297475.78086095798</v>
          </cell>
          <cell r="K144">
            <v>300729.60727676499</v>
          </cell>
          <cell r="L144">
            <v>302715.24031107035</v>
          </cell>
          <cell r="M144">
            <v>291762.07902408589</v>
          </cell>
          <cell r="N144">
            <v>291788.44199066446</v>
          </cell>
          <cell r="O144">
            <v>259798.68652048448</v>
          </cell>
          <cell r="P144">
            <v>259788.70206650233</v>
          </cell>
          <cell r="Q144">
            <v>259778.80828094302</v>
          </cell>
          <cell r="R144">
            <v>260241.04736634574</v>
          </cell>
          <cell r="S144">
            <v>257998.20723584419</v>
          </cell>
          <cell r="T144">
            <v>257986.4731801968</v>
          </cell>
          <cell r="U144">
            <v>258338.42040614062</v>
          </cell>
          <cell r="V144">
            <v>258325.28010118933</v>
          </cell>
          <cell r="W144">
            <v>258312.25595822898</v>
          </cell>
          <cell r="X144">
            <v>258680.57950730735</v>
          </cell>
          <cell r="Y144">
            <v>255878.11280556431</v>
          </cell>
          <cell r="Z144">
            <v>255863.72581045105</v>
          </cell>
          <cell r="AA144">
            <v>231814.79671618459</v>
          </cell>
          <cell r="AB144">
            <v>231814.79671618459</v>
          </cell>
          <cell r="AC144">
            <v>231814.79671618459</v>
          </cell>
          <cell r="AD144">
            <v>-27983.889804299892</v>
          </cell>
        </row>
        <row r="145">
          <cell r="C145">
            <v>296377.16654405999</v>
          </cell>
          <cell r="D145">
            <v>291298.19522082648</v>
          </cell>
          <cell r="E145">
            <v>292412.76088747685</v>
          </cell>
          <cell r="F145">
            <v>290572.77725599613</v>
          </cell>
          <cell r="G145">
            <v>292273.35197373922</v>
          </cell>
          <cell r="H145">
            <v>294012.00845870515</v>
          </cell>
          <cell r="I145">
            <v>295743.89465977752</v>
          </cell>
          <cell r="J145">
            <v>297475.78086095798</v>
          </cell>
          <cell r="K145">
            <v>300729.60727676499</v>
          </cell>
          <cell r="L145">
            <v>302715.24031107035</v>
          </cell>
          <cell r="M145">
            <v>291762.07902408589</v>
          </cell>
          <cell r="N145">
            <v>291788.44199066446</v>
          </cell>
          <cell r="O145">
            <v>259798.68652048448</v>
          </cell>
          <cell r="P145">
            <v>259788.70206650233</v>
          </cell>
          <cell r="Q145">
            <v>259778.80828094302</v>
          </cell>
          <cell r="R145">
            <v>260241.04736634574</v>
          </cell>
          <cell r="S145">
            <v>257998.20723584419</v>
          </cell>
          <cell r="T145">
            <v>257986.4731801968</v>
          </cell>
          <cell r="U145">
            <v>258338.42040614062</v>
          </cell>
          <cell r="V145">
            <v>258325.28010118933</v>
          </cell>
          <cell r="W145">
            <v>258312.25595822898</v>
          </cell>
          <cell r="X145">
            <v>258680.57950730735</v>
          </cell>
          <cell r="Y145">
            <v>255878.11280556431</v>
          </cell>
          <cell r="Z145">
            <v>255863.72581045105</v>
          </cell>
          <cell r="AA145">
            <v>231814.79671618459</v>
          </cell>
          <cell r="AB145">
            <v>231814.79671618459</v>
          </cell>
          <cell r="AC145">
            <v>231814.79671618459</v>
          </cell>
          <cell r="AD145">
            <v>-27983.889804299892</v>
          </cell>
        </row>
        <row r="146">
          <cell r="C146">
            <v>9346.7668438943601</v>
          </cell>
          <cell r="D146">
            <v>9562.2328662238906</v>
          </cell>
          <cell r="E146">
            <v>9396.246552386272</v>
          </cell>
          <cell r="F146">
            <v>9036.4956216279807</v>
          </cell>
          <cell r="G146">
            <v>9005.101150999817</v>
          </cell>
          <cell r="H146">
            <v>8869.2104444626348</v>
          </cell>
          <cell r="I146">
            <v>8649.9027027027059</v>
          </cell>
          <cell r="J146">
            <v>8150.8033911990351</v>
          </cell>
          <cell r="K146">
            <v>0</v>
          </cell>
          <cell r="L146">
            <v>0</v>
          </cell>
          <cell r="M146">
            <v>-144.68825678057522</v>
          </cell>
          <cell r="N146">
            <v>-109.45598567518471</v>
          </cell>
          <cell r="O146">
            <v>29954.242772110836</v>
          </cell>
          <cell r="P146">
            <v>30098.339117381121</v>
          </cell>
          <cell r="Q146">
            <v>30223.835089378608</v>
          </cell>
          <cell r="R146">
            <v>30368.101357351836</v>
          </cell>
          <cell r="S146">
            <v>38451.384239936699</v>
          </cell>
          <cell r="T146">
            <v>38587.530448398247</v>
          </cell>
          <cell r="U146">
            <v>37969.224185014478</v>
          </cell>
          <cell r="V146">
            <v>38119.817778277298</v>
          </cell>
          <cell r="W146">
            <v>38270.612006277377</v>
          </cell>
          <cell r="X146">
            <v>38414.90840394824</v>
          </cell>
          <cell r="Y146">
            <v>38358.778069728978</v>
          </cell>
          <cell r="Z146">
            <v>38506.661076664881</v>
          </cell>
          <cell r="AA146">
            <v>37700.562687883365</v>
          </cell>
          <cell r="AB146">
            <v>37700.562687883365</v>
          </cell>
          <cell r="AC146">
            <v>37700.562687883365</v>
          </cell>
          <cell r="AD146">
            <v>7746.3199157725285</v>
          </cell>
        </row>
        <row r="147">
          <cell r="C147">
            <v>9346.7668438943601</v>
          </cell>
          <cell r="D147">
            <v>9562.2328662238906</v>
          </cell>
          <cell r="E147">
            <v>9396.246552386272</v>
          </cell>
          <cell r="F147">
            <v>9036.4956216279807</v>
          </cell>
          <cell r="G147">
            <v>9005.101150999817</v>
          </cell>
          <cell r="H147">
            <v>8869.2104444626348</v>
          </cell>
          <cell r="I147">
            <v>8649.9027027027059</v>
          </cell>
          <cell r="J147">
            <v>8150.8033911990351</v>
          </cell>
          <cell r="K147">
            <v>0</v>
          </cell>
          <cell r="L147">
            <v>0</v>
          </cell>
          <cell r="M147">
            <v>-144.68825678057522</v>
          </cell>
          <cell r="N147">
            <v>-109.45598567518471</v>
          </cell>
          <cell r="O147">
            <v>29954.242772110836</v>
          </cell>
          <cell r="P147">
            <v>30098.339117381121</v>
          </cell>
          <cell r="Q147">
            <v>30223.835089378608</v>
          </cell>
          <cell r="R147">
            <v>30368.101357351836</v>
          </cell>
          <cell r="S147">
            <v>38451.384239936699</v>
          </cell>
          <cell r="T147">
            <v>38587.530448398247</v>
          </cell>
          <cell r="U147">
            <v>37969.224185014478</v>
          </cell>
          <cell r="V147">
            <v>38119.817778277298</v>
          </cell>
          <cell r="W147">
            <v>38270.612006277377</v>
          </cell>
          <cell r="X147">
            <v>38414.90840394824</v>
          </cell>
          <cell r="Y147">
            <v>38358.778069728978</v>
          </cell>
          <cell r="Z147">
            <v>38506.661076664881</v>
          </cell>
          <cell r="AA147">
            <v>37700.562687883365</v>
          </cell>
          <cell r="AB147">
            <v>37700.562687883365</v>
          </cell>
          <cell r="AC147">
            <v>37700.562687883365</v>
          </cell>
          <cell r="AD147">
            <v>7746.3199157725285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C149">
            <v>9346.7668438943601</v>
          </cell>
          <cell r="D149">
            <v>9562.2328662238906</v>
          </cell>
          <cell r="E149">
            <v>9396.246552386272</v>
          </cell>
          <cell r="F149">
            <v>9036.4956216279807</v>
          </cell>
          <cell r="G149">
            <v>9005.101150999817</v>
          </cell>
          <cell r="H149">
            <v>8869.2104444626348</v>
          </cell>
          <cell r="I149">
            <v>8649.9027027027059</v>
          </cell>
          <cell r="J149">
            <v>8150.8033911990351</v>
          </cell>
          <cell r="K149">
            <v>0</v>
          </cell>
          <cell r="L149">
            <v>0</v>
          </cell>
          <cell r="M149">
            <v>-144.68825678057522</v>
          </cell>
          <cell r="N149">
            <v>-109.45598567518471</v>
          </cell>
          <cell r="O149">
            <v>29954.242772110836</v>
          </cell>
          <cell r="P149">
            <v>30098.339117381121</v>
          </cell>
          <cell r="Q149">
            <v>30223.835089378608</v>
          </cell>
          <cell r="R149">
            <v>30368.101357351836</v>
          </cell>
          <cell r="S149">
            <v>38451.384239936699</v>
          </cell>
          <cell r="T149">
            <v>38587.530448398247</v>
          </cell>
          <cell r="U149">
            <v>37969.224185014478</v>
          </cell>
          <cell r="V149">
            <v>38119.817778277298</v>
          </cell>
          <cell r="W149">
            <v>38270.612006277377</v>
          </cell>
          <cell r="X149">
            <v>38414.90840394824</v>
          </cell>
          <cell r="Y149">
            <v>38358.778069728978</v>
          </cell>
          <cell r="Z149">
            <v>38506.661076664881</v>
          </cell>
          <cell r="AA149">
            <v>37700.562687883365</v>
          </cell>
          <cell r="AB149">
            <v>37700.562687883365</v>
          </cell>
          <cell r="AC149">
            <v>37700.562687883365</v>
          </cell>
          <cell r="AD149">
            <v>7746.3199157725285</v>
          </cell>
        </row>
        <row r="150">
          <cell r="C150">
            <v>378723.38191928877</v>
          </cell>
          <cell r="D150">
            <v>375359.0662523252</v>
          </cell>
          <cell r="E150">
            <v>374417.59949376812</v>
          </cell>
          <cell r="F150">
            <v>369425.47904768307</v>
          </cell>
          <cell r="G150">
            <v>370471.03626735281</v>
          </cell>
          <cell r="H150">
            <v>377163.91541131219</v>
          </cell>
          <cell r="I150">
            <v>376564.13229411782</v>
          </cell>
          <cell r="J150">
            <v>373801.03114879125</v>
          </cell>
          <cell r="K150">
            <v>369517.26013414527</v>
          </cell>
          <cell r="L150">
            <v>368123.93695289356</v>
          </cell>
          <cell r="M150">
            <v>356593.31453222112</v>
          </cell>
          <cell r="N150">
            <v>357711.98160446156</v>
          </cell>
          <cell r="O150">
            <v>358391.51921096345</v>
          </cell>
          <cell r="P150">
            <v>358035.2904833901</v>
          </cell>
          <cell r="Q150">
            <v>357650.57995393005</v>
          </cell>
          <cell r="R150">
            <v>357777.39473749266</v>
          </cell>
          <cell r="S150">
            <v>363153.39810110012</v>
          </cell>
          <cell r="T150">
            <v>362886.18112944416</v>
          </cell>
          <cell r="U150">
            <v>362229.21999276441</v>
          </cell>
          <cell r="V150">
            <v>361940.91998375196</v>
          </cell>
          <cell r="W150">
            <v>361695.25776887056</v>
          </cell>
          <cell r="X150">
            <v>361830.20174619945</v>
          </cell>
          <cell r="Y150">
            <v>358544.70942762931</v>
          </cell>
          <cell r="Z150">
            <v>358209.14974979212</v>
          </cell>
          <cell r="AA150">
            <v>332799.94474592933</v>
          </cell>
          <cell r="AB150">
            <v>332799.94474592933</v>
          </cell>
          <cell r="AC150">
            <v>332799.94474592933</v>
          </cell>
          <cell r="AD150">
            <v>-25591.574465034122</v>
          </cell>
        </row>
        <row r="152">
          <cell r="C152">
            <v>421076.48682123248</v>
          </cell>
          <cell r="D152">
            <v>423785.746193978</v>
          </cell>
          <cell r="E152">
            <v>420255.93930628779</v>
          </cell>
          <cell r="F152">
            <v>415429.05149503337</v>
          </cell>
          <cell r="G152">
            <v>409421.12452013843</v>
          </cell>
          <cell r="H152">
            <v>411401.5588278629</v>
          </cell>
          <cell r="I152">
            <v>406029.89313831495</v>
          </cell>
          <cell r="J152">
            <v>401527.13091553422</v>
          </cell>
          <cell r="K152">
            <v>406929.78752964659</v>
          </cell>
          <cell r="L152">
            <v>404923.55727748858</v>
          </cell>
          <cell r="M152">
            <v>394069.72842762264</v>
          </cell>
          <cell r="N152">
            <v>392274.91961176606</v>
          </cell>
          <cell r="O152">
            <v>378587.01819698978</v>
          </cell>
          <cell r="P152">
            <v>380890.1758497273</v>
          </cell>
          <cell r="Q152">
            <v>382298.35183756356</v>
          </cell>
          <cell r="R152">
            <v>384641.11885254382</v>
          </cell>
          <cell r="S152">
            <v>373957.58064719738</v>
          </cell>
          <cell r="T152">
            <v>375961.44719070027</v>
          </cell>
          <cell r="U152">
            <v>377308.30176197091</v>
          </cell>
          <cell r="V152">
            <v>379167.64491539227</v>
          </cell>
          <cell r="W152">
            <v>380954.01687270514</v>
          </cell>
          <cell r="X152">
            <v>383095.35691694322</v>
          </cell>
          <cell r="Y152">
            <v>372526.08798548527</v>
          </cell>
          <cell r="Z152">
            <v>373749.04364480003</v>
          </cell>
          <cell r="AA152">
            <v>350115.97523207701</v>
          </cell>
          <cell r="AB152">
            <v>350115.97523207701</v>
          </cell>
          <cell r="AC152">
            <v>350115.97523207701</v>
          </cell>
          <cell r="AD152">
            <v>-28471.042964912776</v>
          </cell>
        </row>
        <row r="155">
          <cell r="C155">
            <v>77395.877999999997</v>
          </cell>
          <cell r="D155">
            <v>77395.877999999997</v>
          </cell>
          <cell r="E155">
            <v>77395.877999999997</v>
          </cell>
          <cell r="F155">
            <v>77395.877999999997</v>
          </cell>
          <cell r="G155">
            <v>77395.877999999997</v>
          </cell>
          <cell r="H155">
            <v>480791.62900000002</v>
          </cell>
          <cell r="I155">
            <v>480791.62900000002</v>
          </cell>
          <cell r="J155">
            <v>480791.62900000002</v>
          </cell>
          <cell r="K155">
            <v>480791.62900000002</v>
          </cell>
          <cell r="L155">
            <v>480791.62900000002</v>
          </cell>
          <cell r="M155">
            <v>480791.62900000002</v>
          </cell>
          <cell r="N155">
            <v>480791.62900000002</v>
          </cell>
          <cell r="O155">
            <v>480791.62900000002</v>
          </cell>
          <cell r="P155">
            <v>480791.62900000002</v>
          </cell>
          <cell r="Q155">
            <v>480791.62900000002</v>
          </cell>
          <cell r="R155">
            <v>480791.62900000002</v>
          </cell>
          <cell r="S155">
            <v>480791.62900000002</v>
          </cell>
          <cell r="T155">
            <v>480791.62900000002</v>
          </cell>
          <cell r="U155">
            <v>480791.62900000002</v>
          </cell>
          <cell r="V155">
            <v>480791.62900000002</v>
          </cell>
          <cell r="W155">
            <v>480791.62900000002</v>
          </cell>
          <cell r="X155">
            <v>480791.62900000002</v>
          </cell>
          <cell r="Y155">
            <v>480791.62900000002</v>
          </cell>
          <cell r="Z155">
            <v>480791.62900000002</v>
          </cell>
          <cell r="AA155">
            <v>480791.62900000002</v>
          </cell>
          <cell r="AB155">
            <v>480791.62900000002</v>
          </cell>
          <cell r="AC155">
            <v>480791.62900000002</v>
          </cell>
          <cell r="AD155">
            <v>0</v>
          </cell>
        </row>
        <row r="157">
          <cell r="C157">
            <v>44324.858</v>
          </cell>
          <cell r="D157">
            <v>44324.858</v>
          </cell>
          <cell r="E157">
            <v>44324.858</v>
          </cell>
          <cell r="F157">
            <v>44324.858</v>
          </cell>
          <cell r="G157">
            <v>44324.858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C161">
            <v>-102572.0248</v>
          </cell>
          <cell r="D161">
            <v>-100426.90250000001</v>
          </cell>
          <cell r="E161">
            <v>-102572.02500000001</v>
          </cell>
          <cell r="F161">
            <v>-102572.0248</v>
          </cell>
          <cell r="G161">
            <v>-102572.0248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C162">
            <v>-58247.166799999999</v>
          </cell>
          <cell r="D162">
            <v>-56102.044500000011</v>
          </cell>
          <cell r="E162">
            <v>-58247.167000000009</v>
          </cell>
          <cell r="F162">
            <v>-58247.166799999999</v>
          </cell>
          <cell r="G162">
            <v>-58247.166799999999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5">
          <cell r="C165">
            <v>40465.254000000001</v>
          </cell>
          <cell r="D165">
            <v>80869.182000000001</v>
          </cell>
          <cell r="E165">
            <v>80869.182000000001</v>
          </cell>
          <cell r="F165">
            <v>80869.182000000001</v>
          </cell>
          <cell r="G165">
            <v>80869.182000000001</v>
          </cell>
          <cell r="H165">
            <v>15917.367</v>
          </cell>
          <cell r="I165">
            <v>15917.367</v>
          </cell>
          <cell r="J165">
            <v>15917.367</v>
          </cell>
          <cell r="K165">
            <v>15917.367899999999</v>
          </cell>
          <cell r="L165">
            <v>15917.367099999999</v>
          </cell>
          <cell r="M165">
            <v>15917.367099999999</v>
          </cell>
          <cell r="N165">
            <v>15917.367099999999</v>
          </cell>
          <cell r="O165">
            <v>16572.367099999999</v>
          </cell>
          <cell r="P165">
            <v>54972.139720411258</v>
          </cell>
          <cell r="Q165">
            <v>54972.139720411258</v>
          </cell>
          <cell r="R165">
            <v>54972.139720411258</v>
          </cell>
          <cell r="S165">
            <v>54972.139720411258</v>
          </cell>
          <cell r="T165">
            <v>54972.139720411258</v>
          </cell>
          <cell r="U165">
            <v>54972.139720411258</v>
          </cell>
          <cell r="V165">
            <v>54972.139720411258</v>
          </cell>
          <cell r="W165">
            <v>54972.139720411258</v>
          </cell>
          <cell r="X165">
            <v>54972.139720411258</v>
          </cell>
          <cell r="Y165">
            <v>54972.139720411258</v>
          </cell>
          <cell r="Z165">
            <v>54972.139720411258</v>
          </cell>
          <cell r="AA165">
            <v>54972.139720411258</v>
          </cell>
          <cell r="AB165">
            <v>54972.139720411258</v>
          </cell>
          <cell r="AC165">
            <v>54972.139720411258</v>
          </cell>
          <cell r="AD165">
            <v>38399.772620411255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C175">
            <v>-30525.659</v>
          </cell>
          <cell r="D175">
            <v>-25971.02</v>
          </cell>
          <cell r="E175">
            <v>-29026.391</v>
          </cell>
          <cell r="F175">
            <v>-37899.413905749912</v>
          </cell>
          <cell r="G175">
            <v>-39156.169153057854</v>
          </cell>
          <cell r="H175">
            <v>-66000.715586887207</v>
          </cell>
          <cell r="I175">
            <v>-74960.87629252777</v>
          </cell>
          <cell r="J175">
            <v>-103293.6582796243</v>
          </cell>
          <cell r="K175">
            <v>-97625.472099999999</v>
          </cell>
          <cell r="L175">
            <v>-119558.61</v>
          </cell>
          <cell r="M175">
            <v>-112715.05368880794</v>
          </cell>
          <cell r="N175">
            <v>-105734.33194452908</v>
          </cell>
          <cell r="O175">
            <v>-103061.87772361754</v>
          </cell>
          <cell r="P175">
            <v>-105630.56987490121</v>
          </cell>
          <cell r="Q175">
            <v>-108190.36770459561</v>
          </cell>
          <cell r="R175">
            <v>-110750.61484894337</v>
          </cell>
          <cell r="S175">
            <v>-113308.01633674966</v>
          </cell>
          <cell r="T175">
            <v>-115853.17186110863</v>
          </cell>
          <cell r="U175">
            <v>-118398.2772786686</v>
          </cell>
          <cell r="V175">
            <v>-120943.95168394607</v>
          </cell>
          <cell r="W175">
            <v>-123483.6087304207</v>
          </cell>
          <cell r="X175">
            <v>-126025.41751648259</v>
          </cell>
          <cell r="Y175">
            <v>-128562.91232788295</v>
          </cell>
          <cell r="Z175">
            <v>-131095.83219585253</v>
          </cell>
          <cell r="AA175">
            <v>-133577.6744121213</v>
          </cell>
          <cell r="AB175">
            <v>-133577.6744121213</v>
          </cell>
          <cell r="AC175">
            <v>-133577.6744121213</v>
          </cell>
          <cell r="AD175">
            <v>-30515.79668850376</v>
          </cell>
        </row>
        <row r="176">
          <cell r="C176">
            <v>-30525.659</v>
          </cell>
          <cell r="D176">
            <v>-25971.02</v>
          </cell>
          <cell r="E176">
            <v>-29026.391</v>
          </cell>
          <cell r="F176">
            <v>-37899.413905749912</v>
          </cell>
          <cell r="G176">
            <v>-39156.169153057854</v>
          </cell>
          <cell r="H176">
            <v>-66000.715586887207</v>
          </cell>
          <cell r="I176">
            <v>-74960.87629252777</v>
          </cell>
          <cell r="J176">
            <v>-103293.6582796243</v>
          </cell>
          <cell r="K176">
            <v>-97625.472099999999</v>
          </cell>
          <cell r="L176">
            <v>-119558.61</v>
          </cell>
          <cell r="M176">
            <v>-112715.05368880794</v>
          </cell>
          <cell r="N176">
            <v>-105734.33194452908</v>
          </cell>
          <cell r="O176">
            <v>-103061.87772361754</v>
          </cell>
          <cell r="P176">
            <v>-105630.56987490121</v>
          </cell>
          <cell r="Q176">
            <v>-108190.36770459561</v>
          </cell>
          <cell r="R176">
            <v>-110750.61484894337</v>
          </cell>
          <cell r="S176">
            <v>-113308.01633674966</v>
          </cell>
          <cell r="T176">
            <v>-115853.17186110863</v>
          </cell>
          <cell r="U176">
            <v>-118398.2772786686</v>
          </cell>
          <cell r="V176">
            <v>-120943.95168394607</v>
          </cell>
          <cell r="W176">
            <v>-123483.6087304207</v>
          </cell>
          <cell r="X176">
            <v>-126025.41751648259</v>
          </cell>
          <cell r="Y176">
            <v>-128562.91232788295</v>
          </cell>
          <cell r="Z176">
            <v>-131095.83219585253</v>
          </cell>
          <cell r="AA176">
            <v>-133577.6744121213</v>
          </cell>
          <cell r="AB176">
            <v>-133577.6744121213</v>
          </cell>
          <cell r="AC176">
            <v>-133577.6744121213</v>
          </cell>
          <cell r="AD176">
            <v>-30515.79668850376</v>
          </cell>
        </row>
        <row r="177">
          <cell r="C177">
            <v>40403.928</v>
          </cell>
          <cell r="D177">
            <v>747.21199999999999</v>
          </cell>
          <cell r="E177">
            <v>5200.6194031351479</v>
          </cell>
          <cell r="F177">
            <v>10598.09</v>
          </cell>
          <cell r="G177">
            <v>12616.966</v>
          </cell>
          <cell r="H177">
            <v>16661.769</v>
          </cell>
          <cell r="I177">
            <v>19423.557000000001</v>
          </cell>
          <cell r="J177">
            <v>22768.881000000001</v>
          </cell>
          <cell r="K177">
            <v>26513.846000000001</v>
          </cell>
          <cell r="L177">
            <v>30438.148678900001</v>
          </cell>
          <cell r="M177">
            <v>35450.658959644388</v>
          </cell>
          <cell r="N177">
            <v>37979.546996496079</v>
          </cell>
          <cell r="O177">
            <v>38399.772620411255</v>
          </cell>
          <cell r="P177">
            <v>3107.9365855345313</v>
          </cell>
          <cell r="Q177">
            <v>6356.9792898539836</v>
          </cell>
          <cell r="R177">
            <v>9499.099636272811</v>
          </cell>
          <cell r="S177">
            <v>13257.259523632545</v>
          </cell>
          <cell r="T177">
            <v>16492.102298458303</v>
          </cell>
          <cell r="U177">
            <v>20194.587257153467</v>
          </cell>
          <cell r="V177">
            <v>23715.210011405463</v>
          </cell>
          <cell r="W177">
            <v>27654.537822869042</v>
          </cell>
          <cell r="X177">
            <v>31474.679273508696</v>
          </cell>
          <cell r="Y177">
            <v>35270.873621373416</v>
          </cell>
          <cell r="Z177">
            <v>38561.127158751202</v>
          </cell>
          <cell r="AA177">
            <v>40863.660846209255</v>
          </cell>
          <cell r="AB177">
            <v>40863.660846209255</v>
          </cell>
          <cell r="AC177">
            <v>40863.660846209255</v>
          </cell>
          <cell r="AD177">
            <v>2463.8882257980003</v>
          </cell>
        </row>
        <row r="178">
          <cell r="C178">
            <v>69492.234200000006</v>
          </cell>
          <cell r="D178">
            <v>76939.207499999975</v>
          </cell>
          <cell r="E178">
            <v>76192.121403135126</v>
          </cell>
          <cell r="F178">
            <v>72716.569294250075</v>
          </cell>
          <cell r="G178">
            <v>73478.690046942138</v>
          </cell>
          <cell r="H178">
            <v>447370.04941311281</v>
          </cell>
          <cell r="I178">
            <v>441171.6767074723</v>
          </cell>
          <cell r="J178">
            <v>416184.21872037573</v>
          </cell>
          <cell r="K178">
            <v>425597.37080000003</v>
          </cell>
          <cell r="L178">
            <v>407588.53477889998</v>
          </cell>
          <cell r="M178">
            <v>419444.60137083643</v>
          </cell>
          <cell r="N178">
            <v>428954.211151967</v>
          </cell>
          <cell r="O178">
            <v>432701.89099679369</v>
          </cell>
          <cell r="P178">
            <v>433241.13543104456</v>
          </cell>
          <cell r="Q178">
            <v>433930.38030566962</v>
          </cell>
          <cell r="R178">
            <v>434512.25350774068</v>
          </cell>
          <cell r="S178">
            <v>435713.0119072941</v>
          </cell>
          <cell r="T178">
            <v>436402.69915776089</v>
          </cell>
          <cell r="U178">
            <v>437560.0786988961</v>
          </cell>
          <cell r="V178">
            <v>438535.02704787062</v>
          </cell>
          <cell r="W178">
            <v>439934.69781285955</v>
          </cell>
          <cell r="X178">
            <v>441213.03047743737</v>
          </cell>
          <cell r="Y178">
            <v>442471.73001390172</v>
          </cell>
          <cell r="Z178">
            <v>443229.06368330988</v>
          </cell>
          <cell r="AA178">
            <v>443049.7551544992</v>
          </cell>
          <cell r="AB178">
            <v>443049.7551544992</v>
          </cell>
          <cell r="AC178">
            <v>443049.7551544992</v>
          </cell>
          <cell r="AD178">
            <v>10347.86415770551</v>
          </cell>
        </row>
        <row r="180">
          <cell r="C180">
            <v>490568.72102123249</v>
          </cell>
          <cell r="D180">
            <v>500724.95369397796</v>
          </cell>
          <cell r="E180">
            <v>496448.06070942292</v>
          </cell>
          <cell r="F180">
            <v>488145.62078928342</v>
          </cell>
          <cell r="G180">
            <v>482899.81456708058</v>
          </cell>
          <cell r="H180">
            <v>858771.60824097577</v>
          </cell>
          <cell r="I180">
            <v>847201.56984578725</v>
          </cell>
          <cell r="J180">
            <v>817711.34963591001</v>
          </cell>
          <cell r="K180">
            <v>832527.15832964657</v>
          </cell>
          <cell r="L180">
            <v>812512.0920563885</v>
          </cell>
          <cell r="M180">
            <v>813514.32979845908</v>
          </cell>
          <cell r="N180">
            <v>821229.13076373306</v>
          </cell>
          <cell r="O180">
            <v>811288.90919378353</v>
          </cell>
          <cell r="P180">
            <v>814131.31128077186</v>
          </cell>
          <cell r="Q180">
            <v>816228.73214323318</v>
          </cell>
          <cell r="R180">
            <v>819153.37236028444</v>
          </cell>
          <cell r="S180">
            <v>809670.59255449148</v>
          </cell>
          <cell r="T180">
            <v>812364.14634846116</v>
          </cell>
          <cell r="U180">
            <v>814868.38046086696</v>
          </cell>
          <cell r="V180">
            <v>817702.67196326284</v>
          </cell>
          <cell r="W180">
            <v>820888.71468556463</v>
          </cell>
          <cell r="X180">
            <v>824308.38739438052</v>
          </cell>
          <cell r="Y180">
            <v>814997.81799938693</v>
          </cell>
          <cell r="Z180">
            <v>816978.10732810991</v>
          </cell>
          <cell r="AA180">
            <v>793165.73038657615</v>
          </cell>
          <cell r="AB180">
            <v>793165.73038657615</v>
          </cell>
          <cell r="AC180">
            <v>793165.73038657615</v>
          </cell>
          <cell r="AD180">
            <v>-18123.178807207383</v>
          </cell>
        </row>
      </sheetData>
      <sheetData sheetId="9" refreshError="1">
        <row r="3">
          <cell r="A3" t="str">
            <v>CHANGE IN WORKING CAPITAL ANALYSIS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">
          <cell r="A4" t="str">
            <v>MONTHLY INCOME STATEMENT 2001</v>
          </cell>
        </row>
      </sheetData>
      <sheetData sheetId="29" refreshError="1">
        <row r="7">
          <cell r="B7" t="str">
            <v>CASH  FLOW  STATEMENT</v>
          </cell>
          <cell r="T7" t="str">
            <v>CASH  FLOW  STATEMENT 2002-2011</v>
          </cell>
        </row>
        <row r="8">
          <cell r="B8" t="str">
            <v>STAND  ALONE (ThUS$)</v>
          </cell>
        </row>
        <row r="11">
          <cell r="C11" t="str">
            <v xml:space="preserve">BUDGET </v>
          </cell>
          <cell r="D11" t="str">
            <v>OUTLOOK</v>
          </cell>
          <cell r="Q11" t="str">
            <v>BUDGET</v>
          </cell>
          <cell r="R11" t="str">
            <v>Variance</v>
          </cell>
        </row>
        <row r="12">
          <cell r="B12" t="str">
            <v>Cash Flow Statement</v>
          </cell>
          <cell r="C12">
            <v>2000</v>
          </cell>
          <cell r="D12">
            <v>2000</v>
          </cell>
          <cell r="E12" t="str">
            <v>Jan</v>
          </cell>
          <cell r="F12" t="str">
            <v>Feb</v>
          </cell>
          <cell r="G12" t="str">
            <v>Mar</v>
          </cell>
          <cell r="H12" t="str">
            <v>Apr</v>
          </cell>
          <cell r="I12" t="str">
            <v>May</v>
          </cell>
          <cell r="J12" t="str">
            <v>Jun</v>
          </cell>
          <cell r="K12" t="str">
            <v>Jul</v>
          </cell>
          <cell r="L12" t="str">
            <v>Aug</v>
          </cell>
          <cell r="M12" t="str">
            <v>Sep</v>
          </cell>
          <cell r="N12" t="str">
            <v>Oct</v>
          </cell>
          <cell r="O12" t="str">
            <v xml:space="preserve">Nov </v>
          </cell>
          <cell r="P12" t="str">
            <v>Dec</v>
          </cell>
          <cell r="Q12">
            <v>2001</v>
          </cell>
          <cell r="R12" t="str">
            <v>2001-2000</v>
          </cell>
        </row>
        <row r="13">
          <cell r="B13" t="str">
            <v>Beginning Balance</v>
          </cell>
          <cell r="C13">
            <v>1332</v>
          </cell>
          <cell r="D13">
            <v>2593</v>
          </cell>
          <cell r="E13">
            <v>3155.9776674466907</v>
          </cell>
          <cell r="F13">
            <v>5480.9899845245045</v>
          </cell>
          <cell r="G13">
            <v>7563.415334532935</v>
          </cell>
          <cell r="H13">
            <v>9910.3672553765336</v>
          </cell>
          <cell r="I13">
            <v>1707.5030648580225</v>
          </cell>
          <cell r="J13">
            <v>4949.7513627859962</v>
          </cell>
          <cell r="K13">
            <v>9617.1516755337907</v>
          </cell>
          <cell r="L13">
            <v>13511.60868872838</v>
          </cell>
          <cell r="M13">
            <v>10562.976344578958</v>
          </cell>
          <cell r="N13">
            <v>18470.919914050442</v>
          </cell>
          <cell r="O13">
            <v>13092.661011911456</v>
          </cell>
          <cell r="P13">
            <v>14137.134329520411</v>
          </cell>
          <cell r="Q13">
            <v>3155.9776674466907</v>
          </cell>
          <cell r="R13">
            <v>562.9776674466907</v>
          </cell>
        </row>
        <row r="14">
          <cell r="B14" t="str">
            <v xml:space="preserve"> EBITDA</v>
          </cell>
          <cell r="C14">
            <v>40468</v>
          </cell>
          <cell r="D14">
            <v>43952</v>
          </cell>
          <cell r="E14">
            <v>4150.3576335944736</v>
          </cell>
          <cell r="F14">
            <v>4218.5942752221972</v>
          </cell>
          <cell r="G14">
            <v>4144.8729020533619</v>
          </cell>
          <cell r="H14">
            <v>3604.9418396486371</v>
          </cell>
          <cell r="I14">
            <v>3792.7771229299556</v>
          </cell>
          <cell r="J14">
            <v>4335.1622678206713</v>
          </cell>
          <cell r="K14">
            <v>4167.1312857902312</v>
          </cell>
          <cell r="L14">
            <v>3821.3537682472265</v>
          </cell>
          <cell r="M14">
            <v>3845.057855062279</v>
          </cell>
          <cell r="N14">
            <v>3289.2880088194343</v>
          </cell>
          <cell r="O14">
            <v>3314.5226298574771</v>
          </cell>
          <cell r="P14">
            <v>2648.3969808715919</v>
          </cell>
          <cell r="Q14">
            <v>45332.456569917536</v>
          </cell>
          <cell r="R14">
            <v>1380.4565699175364</v>
          </cell>
        </row>
        <row r="15">
          <cell r="B15" t="str">
            <v>Capitalized O &amp; M  Expenses</v>
          </cell>
          <cell r="C15">
            <v>-8423</v>
          </cell>
          <cell r="D15">
            <v>-7742</v>
          </cell>
          <cell r="E15">
            <v>-528.67910160015413</v>
          </cell>
          <cell r="F15">
            <v>-442.59993790913444</v>
          </cell>
          <cell r="G15">
            <v>-651.2056794442841</v>
          </cell>
          <cell r="H15">
            <v>-533.87388153170457</v>
          </cell>
          <cell r="I15">
            <v>-562.78184642845338</v>
          </cell>
          <cell r="J15">
            <v>-474.25360141333584</v>
          </cell>
          <cell r="K15">
            <v>-488.22210070631115</v>
          </cell>
          <cell r="L15">
            <v>-577.88452308469084</v>
          </cell>
          <cell r="M15">
            <v>-468.41604824426571</v>
          </cell>
          <cell r="N15">
            <v>-578.99270260790911</v>
          </cell>
          <cell r="O15">
            <v>-589.54580981897595</v>
          </cell>
          <cell r="P15">
            <v>-908.05566724098333</v>
          </cell>
          <cell r="Q15">
            <v>-6804.5109000302018</v>
          </cell>
          <cell r="R15">
            <v>937.48909996979819</v>
          </cell>
        </row>
        <row r="16">
          <cell r="B16" t="str">
            <v>Cash Flow (to)/from Chilquinta Argentina SA</v>
          </cell>
          <cell r="Q16">
            <v>0</v>
          </cell>
          <cell r="R16">
            <v>0</v>
          </cell>
        </row>
        <row r="17">
          <cell r="B17" t="str">
            <v>Cash Flow (to)/from ITO A.V.V.</v>
          </cell>
          <cell r="C17">
            <v>32087</v>
          </cell>
          <cell r="D17">
            <v>39837</v>
          </cell>
          <cell r="E17">
            <v>0</v>
          </cell>
          <cell r="F17">
            <v>0</v>
          </cell>
          <cell r="G17">
            <v>0</v>
          </cell>
          <cell r="H17">
            <v>4112.4347923383793</v>
          </cell>
          <cell r="I17">
            <v>0</v>
          </cell>
          <cell r="J17">
            <v>2783.5086063514964</v>
          </cell>
          <cell r="K17">
            <v>0</v>
          </cell>
          <cell r="L17">
            <v>0</v>
          </cell>
          <cell r="M17">
            <v>3446.3443171025538</v>
          </cell>
          <cell r="N17">
            <v>0</v>
          </cell>
          <cell r="O17">
            <v>0</v>
          </cell>
          <cell r="P17">
            <v>10234.560688705104</v>
          </cell>
          <cell r="Q17">
            <v>20576.848404497534</v>
          </cell>
          <cell r="R17">
            <v>-19260.151595502466</v>
          </cell>
        </row>
        <row r="18">
          <cell r="B18" t="str">
            <v>Cash Flow (to)/from inversiones Sempra Pseg Chile S.A.</v>
          </cell>
          <cell r="C18">
            <v>-33196</v>
          </cell>
          <cell r="D18">
            <v>-35944</v>
          </cell>
          <cell r="E18">
            <v>0</v>
          </cell>
          <cell r="F18">
            <v>0</v>
          </cell>
          <cell r="G18">
            <v>0</v>
          </cell>
          <cell r="H18">
            <v>-11969.649545750328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-11968.232728628311</v>
          </cell>
          <cell r="O18">
            <v>0</v>
          </cell>
          <cell r="P18">
            <v>-25703</v>
          </cell>
          <cell r="Q18">
            <v>-49640.882274378637</v>
          </cell>
          <cell r="R18">
            <v>-13696.882274378637</v>
          </cell>
        </row>
        <row r="19">
          <cell r="B19" t="str">
            <v>Cash Flow (to)/from Energas S.A.</v>
          </cell>
          <cell r="C19">
            <v>81170</v>
          </cell>
          <cell r="D19">
            <v>-20236</v>
          </cell>
          <cell r="E19">
            <v>-120.77385849832804</v>
          </cell>
          <cell r="F19">
            <v>-394.73489195026076</v>
          </cell>
          <cell r="G19">
            <v>-59.345835317124028</v>
          </cell>
          <cell r="H19">
            <v>0</v>
          </cell>
          <cell r="I19">
            <v>0</v>
          </cell>
          <cell r="J19">
            <v>-241.89452489958089</v>
          </cell>
          <cell r="K19">
            <v>0</v>
          </cell>
          <cell r="L19">
            <v>-138.16782634536506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-954.91693701065878</v>
          </cell>
          <cell r="R19">
            <v>19281.083062989343</v>
          </cell>
        </row>
        <row r="20">
          <cell r="B20" t="str">
            <v>Cash Flow (to)/from Energia S.A.</v>
          </cell>
          <cell r="Q20">
            <v>0</v>
          </cell>
          <cell r="R20">
            <v>0</v>
          </cell>
        </row>
        <row r="21">
          <cell r="B21" t="str">
            <v>Cash Flow (to)/from Litoral S.A.</v>
          </cell>
          <cell r="C21">
            <v>1266</v>
          </cell>
          <cell r="D21">
            <v>657</v>
          </cell>
          <cell r="E21">
            <v>-270.46541398865628</v>
          </cell>
          <cell r="F21">
            <v>57.430656372323483</v>
          </cell>
          <cell r="G21">
            <v>6.4508922989713824</v>
          </cell>
          <cell r="H21">
            <v>-119.12138733985189</v>
          </cell>
          <cell r="I21">
            <v>455.9677939169149</v>
          </cell>
          <cell r="J21">
            <v>-48.425164681997927</v>
          </cell>
          <cell r="K21">
            <v>-22.877863559265094</v>
          </cell>
          <cell r="L21">
            <v>145.28103417552339</v>
          </cell>
          <cell r="M21">
            <v>229.66509296895543</v>
          </cell>
          <cell r="N21">
            <v>150.35709896128378</v>
          </cell>
          <cell r="O21">
            <v>67.843312690669563</v>
          </cell>
          <cell r="P21">
            <v>462.08335802472686</v>
          </cell>
          <cell r="Q21">
            <v>1114.1894098395976</v>
          </cell>
          <cell r="R21">
            <v>457.1894098395976</v>
          </cell>
        </row>
        <row r="22">
          <cell r="B22" t="str">
            <v>Other Cash Flows from Related Companies</v>
          </cell>
          <cell r="C22">
            <v>-696</v>
          </cell>
          <cell r="D22">
            <v>-117</v>
          </cell>
          <cell r="E22">
            <v>-33.497251552814753</v>
          </cell>
          <cell r="F22">
            <v>5.1905931222782904</v>
          </cell>
          <cell r="G22">
            <v>-0.73796817828851713</v>
          </cell>
          <cell r="H22">
            <v>-96.05715762320574</v>
          </cell>
          <cell r="I22">
            <v>47.885985915986211</v>
          </cell>
          <cell r="J22">
            <v>-60.928234201107109</v>
          </cell>
          <cell r="K22">
            <v>43.955586618779932</v>
          </cell>
          <cell r="L22">
            <v>30.360754930679995</v>
          </cell>
          <cell r="M22">
            <v>0.94869538856504088</v>
          </cell>
          <cell r="N22">
            <v>48.53019501547481</v>
          </cell>
          <cell r="O22">
            <v>-13.430659298401334</v>
          </cell>
          <cell r="P22">
            <v>-11.028566424856988</v>
          </cell>
          <cell r="Q22">
            <v>-38.80802628691017</v>
          </cell>
          <cell r="R22">
            <v>78.191973713089823</v>
          </cell>
        </row>
        <row r="23">
          <cell r="B23" t="str">
            <v>Interest Income</v>
          </cell>
          <cell r="D23">
            <v>158</v>
          </cell>
          <cell r="E23">
            <v>23.193252569299414</v>
          </cell>
          <cell r="F23">
            <v>36.346107100895217</v>
          </cell>
          <cell r="G23">
            <v>49.605534622473947</v>
          </cell>
          <cell r="H23">
            <v>32.08526289934435</v>
          </cell>
          <cell r="I23">
            <v>17.275407237754958</v>
          </cell>
          <cell r="J23">
            <v>40.946024328727646</v>
          </cell>
          <cell r="K23">
            <v>66.564118659561174</v>
          </cell>
          <cell r="L23">
            <v>69.393382150229442</v>
          </cell>
          <cell r="M23">
            <v>84.253301097373438</v>
          </cell>
          <cell r="N23">
            <v>91.810306863922804</v>
          </cell>
          <cell r="O23">
            <v>78.867627073108451</v>
          </cell>
          <cell r="P23">
            <v>42.710042417172332</v>
          </cell>
          <cell r="Q23">
            <v>633.05036701986307</v>
          </cell>
          <cell r="R23">
            <v>475.05036701986307</v>
          </cell>
        </row>
        <row r="24">
          <cell r="B24" t="str">
            <v>Income tax</v>
          </cell>
          <cell r="D24">
            <v>-3258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3258</v>
          </cell>
        </row>
        <row r="25">
          <cell r="B25" t="str">
            <v>FX Adjustment and other adjustements</v>
          </cell>
          <cell r="D25">
            <v>-215</v>
          </cell>
          <cell r="E25">
            <v>-71.645403465469371</v>
          </cell>
          <cell r="F25">
            <v>-21.782238905021586</v>
          </cell>
          <cell r="G25">
            <v>-30.058095384202716</v>
          </cell>
          <cell r="H25">
            <v>-39.385218327823168</v>
          </cell>
          <cell r="I25">
            <v>-6.7858616408364014</v>
          </cell>
          <cell r="J25">
            <v>-19.671020565459003</v>
          </cell>
          <cell r="K25">
            <v>-38.219937634219605</v>
          </cell>
          <cell r="L25">
            <v>-53.697067369221259</v>
          </cell>
          <cell r="M25">
            <v>-41.978780281546278</v>
          </cell>
          <cell r="N25">
            <v>-73.406080197073607</v>
          </cell>
          <cell r="O25">
            <v>-52.032109321333337</v>
          </cell>
          <cell r="P25">
            <v>-56.182995821458462</v>
          </cell>
          <cell r="Q25">
            <v>-504.84480891366479</v>
          </cell>
          <cell r="R25">
            <v>-289.84480891366479</v>
          </cell>
        </row>
        <row r="26">
          <cell r="B26" t="str">
            <v>Late  Paymentt interest</v>
          </cell>
          <cell r="D26">
            <v>850</v>
          </cell>
          <cell r="E26">
            <v>51.96829625827489</v>
          </cell>
          <cell r="F26">
            <v>51.42482220334611</v>
          </cell>
          <cell r="G26">
            <v>51.368991910014849</v>
          </cell>
          <cell r="H26">
            <v>51.31322222985677</v>
          </cell>
          <cell r="I26">
            <v>51.25751309706606</v>
          </cell>
          <cell r="J26">
            <v>51.201864445908377</v>
          </cell>
          <cell r="K26">
            <v>51.146276210720742</v>
          </cell>
          <cell r="L26">
            <v>51.090748325911456</v>
          </cell>
          <cell r="M26">
            <v>51.035280725960007</v>
          </cell>
          <cell r="N26">
            <v>50.979873345417076</v>
          </cell>
          <cell r="O26">
            <v>50.924526118904346</v>
          </cell>
          <cell r="P26">
            <v>50.844044450678695</v>
          </cell>
          <cell r="Q26">
            <v>614.55545932205939</v>
          </cell>
          <cell r="R26">
            <v>-235.44454067794061</v>
          </cell>
        </row>
        <row r="27">
          <cell r="B27" t="str">
            <v>other Investement</v>
          </cell>
          <cell r="Q27">
            <v>0</v>
          </cell>
          <cell r="R27">
            <v>0</v>
          </cell>
        </row>
        <row r="28">
          <cell r="B28" t="str">
            <v>Changes in W/C</v>
          </cell>
          <cell r="C28">
            <v>-7082</v>
          </cell>
          <cell r="D28">
            <v>-8430</v>
          </cell>
          <cell r="E28">
            <v>20317.469096619665</v>
          </cell>
          <cell r="F28">
            <v>-202.99888279002334</v>
          </cell>
          <cell r="G28">
            <v>220.37905608041001</v>
          </cell>
          <cell r="H28">
            <v>8254.8469058601786</v>
          </cell>
          <cell r="I28">
            <v>487.95080532516749</v>
          </cell>
          <cell r="J28">
            <v>540.59999780073122</v>
          </cell>
          <cell r="K28">
            <v>874.36416675194778</v>
          </cell>
          <cell r="L28">
            <v>-2779.5881522367654</v>
          </cell>
          <cell r="M28">
            <v>1675.7806974771502</v>
          </cell>
          <cell r="N28">
            <v>7581.6709792710981</v>
          </cell>
          <cell r="O28">
            <v>337.96741558591748</v>
          </cell>
          <cell r="P28">
            <v>26678.846906444458</v>
          </cell>
          <cell r="Q28">
            <v>63987.288992189933</v>
          </cell>
          <cell r="R28">
            <v>72417.288992189933</v>
          </cell>
        </row>
        <row r="29">
          <cell r="Q29">
            <v>0</v>
          </cell>
          <cell r="R29">
            <v>0</v>
          </cell>
        </row>
        <row r="30">
          <cell r="B30" t="str">
            <v xml:space="preserve"> Total Cash from Operations</v>
          </cell>
          <cell r="C30">
            <v>105594</v>
          </cell>
          <cell r="D30">
            <v>9512</v>
          </cell>
          <cell r="E30">
            <v>23517.927249936289</v>
          </cell>
          <cell r="F30">
            <v>3306.8705024666001</v>
          </cell>
          <cell r="G30">
            <v>3731.3297986413322</v>
          </cell>
          <cell r="H30">
            <v>3297.5348324034821</v>
          </cell>
          <cell r="I30">
            <v>4283.5469203535558</v>
          </cell>
          <cell r="J30">
            <v>6906.2462149860548</v>
          </cell>
          <cell r="K30">
            <v>4653.8415321314442</v>
          </cell>
          <cell r="L30">
            <v>568.14211879352843</v>
          </cell>
          <cell r="M30">
            <v>8822.690411297026</v>
          </cell>
          <cell r="N30">
            <v>-1407.9950491566624</v>
          </cell>
          <cell r="O30">
            <v>3195.1169328873666</v>
          </cell>
          <cell r="P30">
            <v>13439.174791426434</v>
          </cell>
          <cell r="Q30">
            <v>74314.426256166451</v>
          </cell>
          <cell r="R30">
            <v>64802.426256166451</v>
          </cell>
        </row>
        <row r="31">
          <cell r="B31" t="str">
            <v>Capital Expenditures</v>
          </cell>
          <cell r="C31">
            <v>-15692</v>
          </cell>
          <cell r="D31">
            <v>-14127</v>
          </cell>
          <cell r="E31">
            <v>-881.51924476188628</v>
          </cell>
          <cell r="F31">
            <v>-810.98126145063293</v>
          </cell>
          <cell r="G31">
            <v>-975.03420767177897</v>
          </cell>
          <cell r="H31">
            <v>-936.73824298623424</v>
          </cell>
          <cell r="I31">
            <v>-656.48259427168205</v>
          </cell>
          <cell r="J31">
            <v>-1124.4821233832949</v>
          </cell>
          <cell r="K31">
            <v>-696.1983501395008</v>
          </cell>
          <cell r="L31">
            <v>-786.07566082835626</v>
          </cell>
          <cell r="M31">
            <v>-651.59969001888976</v>
          </cell>
          <cell r="N31">
            <v>-926.53317903675395</v>
          </cell>
          <cell r="O31">
            <v>-1658.0452262219308</v>
          </cell>
          <cell r="P31">
            <v>-520.23438707173318</v>
          </cell>
          <cell r="Q31">
            <v>-10623.924167842677</v>
          </cell>
          <cell r="R31">
            <v>3503.075832157323</v>
          </cell>
        </row>
        <row r="32">
          <cell r="B32" t="str">
            <v xml:space="preserve">        Cash Available for Debt Service</v>
          </cell>
          <cell r="C32">
            <v>91234</v>
          </cell>
          <cell r="D32">
            <v>-2022</v>
          </cell>
          <cell r="E32">
            <v>25792.385672621094</v>
          </cell>
          <cell r="F32">
            <v>7976.8792255404724</v>
          </cell>
          <cell r="G32">
            <v>10319.710925502488</v>
          </cell>
          <cell r="H32">
            <v>12271.163844793782</v>
          </cell>
          <cell r="I32">
            <v>5334.5673909398956</v>
          </cell>
          <cell r="J32">
            <v>10731.515454388755</v>
          </cell>
          <cell r="K32">
            <v>13574.794857525734</v>
          </cell>
          <cell r="L32">
            <v>13293.675146693553</v>
          </cell>
          <cell r="M32">
            <v>18734.067065857093</v>
          </cell>
          <cell r="N32">
            <v>16136.391685857025</v>
          </cell>
          <cell r="O32">
            <v>14629.73271857689</v>
          </cell>
          <cell r="P32">
            <v>27056.074733875113</v>
          </cell>
          <cell r="Q32">
            <v>66846.479755770459</v>
          </cell>
          <cell r="R32">
            <v>68868.479755770459</v>
          </cell>
        </row>
        <row r="33">
          <cell r="B33" t="str">
            <v>Principal Repayments</v>
          </cell>
          <cell r="C33">
            <v>-17061</v>
          </cell>
          <cell r="D33">
            <v>-31962</v>
          </cell>
          <cell r="E33">
            <v>-534.85501690815352</v>
          </cell>
          <cell r="F33">
            <v>-596.38039363259645</v>
          </cell>
          <cell r="G33">
            <v>-594.45251096999061</v>
          </cell>
          <cell r="H33">
            <v>-11166.88915228931</v>
          </cell>
          <cell r="I33">
            <v>-590.59482711329008</v>
          </cell>
          <cell r="J33">
            <v>-573.08124762340503</v>
          </cell>
          <cell r="K33">
            <v>-583.35180153147587</v>
          </cell>
          <cell r="L33">
            <v>-558.21615890856856</v>
          </cell>
          <cell r="M33">
            <v>-554.97491418628704</v>
          </cell>
          <cell r="N33">
            <v>-3358.69738572711</v>
          </cell>
          <cell r="O33">
            <v>-568.81816204002712</v>
          </cell>
          <cell r="P33">
            <v>-26257.283518574746</v>
          </cell>
          <cell r="Q33">
            <v>-45937.595089504961</v>
          </cell>
          <cell r="R33">
            <v>-13975.595089504961</v>
          </cell>
        </row>
        <row r="34">
          <cell r="B34" t="str">
            <v>New Borrowings</v>
          </cell>
          <cell r="C34">
            <v>27529</v>
          </cell>
          <cell r="D34">
            <v>38362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-38362</v>
          </cell>
        </row>
        <row r="35">
          <cell r="B35" t="str">
            <v>Interest Payments</v>
          </cell>
          <cell r="D35">
            <v>-1233</v>
          </cell>
          <cell r="E35">
            <v>0</v>
          </cell>
          <cell r="F35">
            <v>0</v>
          </cell>
          <cell r="G35">
            <v>0</v>
          </cell>
          <cell r="H35">
            <v>-246.35922331957823</v>
          </cell>
          <cell r="I35">
            <v>0</v>
          </cell>
          <cell r="J35">
            <v>-750.48139261204699</v>
          </cell>
          <cell r="K35">
            <v>0</v>
          </cell>
          <cell r="L35">
            <v>0</v>
          </cell>
          <cell r="M35">
            <v>0</v>
          </cell>
          <cell r="N35">
            <v>-211.23422709718531</v>
          </cell>
          <cell r="O35">
            <v>0</v>
          </cell>
          <cell r="P35">
            <v>-966.66839749720168</v>
          </cell>
          <cell r="Q35">
            <v>-2174.7432405260124</v>
          </cell>
          <cell r="R35">
            <v>-941.74324052601241</v>
          </cell>
        </row>
        <row r="36">
          <cell r="B36" t="str">
            <v>Investment in Releated Companies</v>
          </cell>
          <cell r="C36">
            <v>-102339</v>
          </cell>
          <cell r="D36">
            <v>-454</v>
          </cell>
          <cell r="E36">
            <v>-21987.131545377004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-2119.5761724059798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-24106.707717782985</v>
          </cell>
          <cell r="R36">
            <v>-23652.707717782985</v>
          </cell>
        </row>
        <row r="37">
          <cell r="B37" t="str">
            <v>Capital Reduction From Energas</v>
          </cell>
          <cell r="R37">
            <v>0</v>
          </cell>
        </row>
        <row r="38">
          <cell r="B38" t="str">
            <v>Dividends Received from Releated Companies</v>
          </cell>
          <cell r="C38">
            <v>750</v>
          </cell>
          <cell r="D38">
            <v>754</v>
          </cell>
          <cell r="E38">
            <v>520.15645767814635</v>
          </cell>
          <cell r="F38">
            <v>0</v>
          </cell>
          <cell r="G38">
            <v>0</v>
          </cell>
          <cell r="H38">
            <v>264.69747432582892</v>
          </cell>
          <cell r="I38">
            <v>0</v>
          </cell>
          <cell r="J38">
            <v>0</v>
          </cell>
          <cell r="K38">
            <v>251.55546206214507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1036.4093940661203</v>
          </cell>
          <cell r="R38">
            <v>282.40939406612029</v>
          </cell>
        </row>
        <row r="39">
          <cell r="B39" t="str">
            <v xml:space="preserve">        Cash  Available to shareholders</v>
          </cell>
          <cell r="C39">
            <v>-637</v>
          </cell>
          <cell r="D39">
            <v>3445</v>
          </cell>
          <cell r="E39">
            <v>3790.5555680140833</v>
          </cell>
          <cell r="F39">
            <v>7380.4988319078757</v>
          </cell>
          <cell r="G39">
            <v>9725.2584145324981</v>
          </cell>
          <cell r="H39">
            <v>1122.6129435107227</v>
          </cell>
          <cell r="I39">
            <v>4743.9725638266054</v>
          </cell>
          <cell r="J39">
            <v>9407.952814153301</v>
          </cell>
          <cell r="K39">
            <v>13242.998518056402</v>
          </cell>
          <cell r="L39">
            <v>10615.882815379005</v>
          </cell>
          <cell r="M39">
            <v>18179.092151670804</v>
          </cell>
          <cell r="N39">
            <v>12566.460073032729</v>
          </cell>
          <cell r="O39">
            <v>14060.914556536864</v>
          </cell>
          <cell r="P39">
            <v>-167.8771821968345</v>
          </cell>
          <cell r="Q39">
            <v>-4336.1568979773783</v>
          </cell>
          <cell r="R39">
            <v>-7781.1568979773783</v>
          </cell>
        </row>
        <row r="40">
          <cell r="B40" t="str">
            <v>Dividen Payment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>Capital Contribution</v>
          </cell>
          <cell r="R41">
            <v>0</v>
          </cell>
        </row>
        <row r="42">
          <cell r="B42" t="str">
            <v xml:space="preserve">     Sub Total</v>
          </cell>
          <cell r="R42">
            <v>0</v>
          </cell>
        </row>
        <row r="43">
          <cell r="B43" t="str">
            <v>Ending Cash Balance</v>
          </cell>
          <cell r="C43">
            <v>113</v>
          </cell>
          <cell r="D43">
            <v>3445</v>
          </cell>
          <cell r="E43">
            <v>3790.5555680140833</v>
          </cell>
          <cell r="F43">
            <v>7380.4988319078757</v>
          </cell>
          <cell r="G43">
            <v>9725.2584145324981</v>
          </cell>
          <cell r="H43">
            <v>1122.6129435107227</v>
          </cell>
          <cell r="I43">
            <v>4743.9725638266054</v>
          </cell>
          <cell r="J43">
            <v>9407.952814153301</v>
          </cell>
          <cell r="K43">
            <v>13242.998518056402</v>
          </cell>
          <cell r="L43">
            <v>10615.882815379005</v>
          </cell>
          <cell r="M43">
            <v>18179.092151670804</v>
          </cell>
          <cell r="N43">
            <v>12566.460073032729</v>
          </cell>
          <cell r="O43">
            <v>14060.914556536864</v>
          </cell>
          <cell r="P43">
            <v>-167.8771821968345</v>
          </cell>
          <cell r="Q43">
            <v>-4336.1568979773783</v>
          </cell>
          <cell r="R43">
            <v>-7781.1568979773783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B7" t="str">
            <v>BALANCE SHEET US GAAP US$</v>
          </cell>
        </row>
      </sheetData>
      <sheetData sheetId="36" refreshError="1">
        <row r="3">
          <cell r="A3" t="str">
            <v>CHANGE IN WORKING CAPITAL ANALYSIS</v>
          </cell>
        </row>
      </sheetData>
      <sheetData sheetId="37" refreshError="1"/>
      <sheetData sheetId="38" refreshError="1">
        <row r="8">
          <cell r="I8" t="str">
            <v>OUTLOOK</v>
          </cell>
        </row>
      </sheetData>
      <sheetData sheetId="39" refreshError="1"/>
      <sheetData sheetId="40" refreshError="1">
        <row r="8">
          <cell r="B8" t="str">
            <v>CHILQUINTA ENERGIA'S OUTLOOK ANALYSIS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Cost Ratio"/>
      <sheetName val="Fuels Adjustment"/>
      <sheetName val="Book to Tax"/>
      <sheetName val="3.1 MSCs 2002"/>
      <sheetName val="2002Pool"/>
      <sheetName val="Settlement - Inelig. Assets"/>
      <sheetName val="1 Asset Classes"/>
      <sheetName val="Pools Summary"/>
      <sheetName val="Input Page"/>
      <sheetName val="CWIP"/>
      <sheetName val="Fuels Summary"/>
      <sheetName val="add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">
          <cell r="E7">
            <v>2184157708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_Chavarria"/>
      <sheetName val="SE_Chiclayo_Oeste"/>
      <sheetName val="SE_Chimbote1"/>
      <sheetName val="SE_Guadalupe"/>
      <sheetName val="SE_Ica"/>
      <sheetName val="SE_Independencia"/>
      <sheetName val="SE_Marcona"/>
      <sheetName val="SE_Paramonga_Nueva"/>
      <sheetName val="SE_Piura_Oeste"/>
      <sheetName val="SE_San_Juan"/>
      <sheetName val="SE_Santa_Rosa"/>
      <sheetName val="SE_Talara"/>
      <sheetName val="SE_Trujillo_Norte"/>
      <sheetName val="SE_Ventanilla"/>
      <sheetName val="SE_Zapall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"/>
      <sheetName val="Instructions"/>
      <sheetName val="Version Control"/>
      <sheetName val="Direct Labor"/>
      <sheetName val="Summary"/>
      <sheetName val="Analysis"/>
      <sheetName val="Inpu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_TABLE"/>
      <sheetName val="G_CONS"/>
      <sheetName val="TB_TABLE"/>
      <sheetName val="TB"/>
      <sheetName val="TB_UPDATE"/>
      <sheetName val="BS_AC"/>
      <sheetName val="IS_AC"/>
      <sheetName val="PROJECTS"/>
      <sheetName val="OCI_DER"/>
      <sheetName val="INVEST_AC"/>
      <sheetName val="Bridgewater"/>
      <sheetName val="TRUE-UP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PERIOD</v>
          </cell>
          <cell r="B1" t="str">
            <v>CO</v>
          </cell>
          <cell r="C1" t="str">
            <v>COMPANY DESCRIPTION</v>
          </cell>
          <cell r="D1" t="str">
            <v>ACCOUNT</v>
          </cell>
          <cell r="E1" t="str">
            <v>ACCOUNT DESCRIPTION</v>
          </cell>
          <cell r="F1" t="str">
            <v>PROJECT</v>
          </cell>
          <cell r="G1" t="str">
            <v>PROJECT NAME</v>
          </cell>
          <cell r="H1" t="str">
            <v>DEPT</v>
          </cell>
          <cell r="I1" t="str">
            <v>DEPARTMENT NAME</v>
          </cell>
          <cell r="J1" t="str">
            <v>EMPLOYEE</v>
          </cell>
          <cell r="K1" t="str">
            <v>EMPLOYEE NAME</v>
          </cell>
          <cell r="L1" t="str">
            <v>MONTH</v>
          </cell>
          <cell r="M1" t="str">
            <v>YTD</v>
          </cell>
          <cell r="N1" t="str">
            <v>BS CLASSIFICATION</v>
          </cell>
          <cell r="O1" t="str">
            <v>IS CLASSIFICATION</v>
          </cell>
          <cell r="P1" t="str">
            <v>DERIVATIVES/OCI</v>
          </cell>
          <cell r="Q1" t="str">
            <v>PROJECT NAME</v>
          </cell>
          <cell r="R1" t="str">
            <v>INVESTMENT AC</v>
          </cell>
        </row>
        <row r="2">
          <cell r="A2" t="str">
            <v>SEP-04</v>
          </cell>
        </row>
        <row r="3">
          <cell r="A3" t="str">
            <v>SEP-04</v>
          </cell>
        </row>
        <row r="4">
          <cell r="A4" t="str">
            <v>SEP-04</v>
          </cell>
        </row>
        <row r="5">
          <cell r="A5" t="str">
            <v>SEP-04</v>
          </cell>
        </row>
        <row r="6">
          <cell r="A6" t="str">
            <v>SEP-04</v>
          </cell>
        </row>
        <row r="7">
          <cell r="A7" t="str">
            <v>SEP-04</v>
          </cell>
        </row>
        <row r="8">
          <cell r="A8" t="str">
            <v>SEP-04</v>
          </cell>
        </row>
        <row r="9">
          <cell r="A9" t="str">
            <v>SEP-04</v>
          </cell>
        </row>
        <row r="10">
          <cell r="A10" t="str">
            <v>SEP-04</v>
          </cell>
        </row>
        <row r="11">
          <cell r="A11" t="str">
            <v>SEP-04</v>
          </cell>
        </row>
        <row r="12">
          <cell r="A12" t="str">
            <v>SEP-04</v>
          </cell>
        </row>
        <row r="13">
          <cell r="A13" t="str">
            <v>SEP-04</v>
          </cell>
        </row>
        <row r="14">
          <cell r="A14" t="str">
            <v>SEP-04</v>
          </cell>
        </row>
        <row r="15">
          <cell r="A15" t="str">
            <v>SEP-04</v>
          </cell>
        </row>
        <row r="16">
          <cell r="A16" t="str">
            <v>SEP-04</v>
          </cell>
        </row>
        <row r="17">
          <cell r="A17" t="str">
            <v>SEP-04</v>
          </cell>
        </row>
        <row r="18">
          <cell r="A18" t="str">
            <v>SEP-04</v>
          </cell>
        </row>
        <row r="19">
          <cell r="A19" t="str">
            <v>SEP-04</v>
          </cell>
        </row>
        <row r="20">
          <cell r="A20" t="str">
            <v>SEP-04</v>
          </cell>
        </row>
        <row r="21">
          <cell r="A21" t="str">
            <v>SEP-04</v>
          </cell>
        </row>
        <row r="22">
          <cell r="A22" t="str">
            <v>SEP-04</v>
          </cell>
        </row>
        <row r="23">
          <cell r="A23" t="str">
            <v>SEP-04</v>
          </cell>
        </row>
        <row r="24">
          <cell r="A24" t="str">
            <v>SEP-04</v>
          </cell>
        </row>
        <row r="25">
          <cell r="A25" t="str">
            <v>SEP-04</v>
          </cell>
        </row>
        <row r="26">
          <cell r="A26" t="str">
            <v>SEP-04</v>
          </cell>
        </row>
        <row r="27">
          <cell r="A27" t="str">
            <v>SEP-04</v>
          </cell>
        </row>
        <row r="28">
          <cell r="A28" t="str">
            <v>SEP-04</v>
          </cell>
        </row>
        <row r="29">
          <cell r="A29" t="str">
            <v>SEP-04</v>
          </cell>
        </row>
        <row r="30">
          <cell r="A30" t="str">
            <v>SEP-04</v>
          </cell>
        </row>
        <row r="31">
          <cell r="A31" t="str">
            <v>SEP-04</v>
          </cell>
        </row>
        <row r="32">
          <cell r="A32" t="str">
            <v>SEP-04</v>
          </cell>
        </row>
        <row r="33">
          <cell r="A33" t="str">
            <v>SEP-04</v>
          </cell>
        </row>
        <row r="34">
          <cell r="A34" t="str">
            <v>SEP-04</v>
          </cell>
        </row>
        <row r="35">
          <cell r="A35" t="str">
            <v>SEP-04</v>
          </cell>
        </row>
        <row r="36">
          <cell r="A36" t="str">
            <v>SEP-04</v>
          </cell>
        </row>
        <row r="37">
          <cell r="A37" t="str">
            <v>SEP-04</v>
          </cell>
        </row>
        <row r="38">
          <cell r="A38" t="str">
            <v>SEP-04</v>
          </cell>
        </row>
        <row r="39">
          <cell r="A39" t="str">
            <v>SEP-04</v>
          </cell>
        </row>
        <row r="40">
          <cell r="A40" t="str">
            <v>SEP-04</v>
          </cell>
        </row>
        <row r="41">
          <cell r="A41" t="str">
            <v>SEP-04</v>
          </cell>
        </row>
        <row r="42">
          <cell r="A42" t="str">
            <v>SEP-04</v>
          </cell>
        </row>
        <row r="43">
          <cell r="A43" t="str">
            <v>SEP-04</v>
          </cell>
        </row>
        <row r="44">
          <cell r="A44" t="str">
            <v>SEP-04</v>
          </cell>
        </row>
        <row r="45">
          <cell r="A45" t="str">
            <v>SEP-04</v>
          </cell>
        </row>
        <row r="46">
          <cell r="A46" t="str">
            <v>SEP-04</v>
          </cell>
        </row>
        <row r="47">
          <cell r="A47" t="str">
            <v>SEP-04</v>
          </cell>
        </row>
        <row r="48">
          <cell r="A48" t="str">
            <v>SEP-04</v>
          </cell>
        </row>
        <row r="49">
          <cell r="A49" t="str">
            <v>SEP-04</v>
          </cell>
        </row>
        <row r="50">
          <cell r="A50" t="str">
            <v>SEP-04</v>
          </cell>
        </row>
        <row r="51">
          <cell r="A51" t="str">
            <v>SEP-04</v>
          </cell>
        </row>
        <row r="52">
          <cell r="A52" t="str">
            <v>SEP-04</v>
          </cell>
        </row>
        <row r="53">
          <cell r="A53" t="str">
            <v>SEP-04</v>
          </cell>
        </row>
        <row r="54">
          <cell r="A54" t="str">
            <v>SEP-04</v>
          </cell>
        </row>
        <row r="55">
          <cell r="A55" t="str">
            <v>SEP-04</v>
          </cell>
        </row>
        <row r="56">
          <cell r="A56" t="str">
            <v>SEP-04</v>
          </cell>
        </row>
        <row r="57">
          <cell r="A57" t="str">
            <v>SEP-04</v>
          </cell>
        </row>
        <row r="58">
          <cell r="A58" t="str">
            <v>SEP-04</v>
          </cell>
        </row>
        <row r="59">
          <cell r="A59" t="str">
            <v>SEP-04</v>
          </cell>
        </row>
        <row r="60">
          <cell r="A60" t="str">
            <v>SEP-04</v>
          </cell>
        </row>
        <row r="61">
          <cell r="A61" t="str">
            <v>SEP-04</v>
          </cell>
        </row>
        <row r="62">
          <cell r="A62" t="str">
            <v>SEP-04</v>
          </cell>
        </row>
        <row r="63">
          <cell r="A63" t="str">
            <v>SEP-04</v>
          </cell>
        </row>
        <row r="64">
          <cell r="A64" t="str">
            <v>SEP-04</v>
          </cell>
        </row>
        <row r="65">
          <cell r="A65" t="str">
            <v>SEP-04</v>
          </cell>
        </row>
        <row r="66">
          <cell r="A66" t="str">
            <v>SEP-04</v>
          </cell>
        </row>
        <row r="67">
          <cell r="A67" t="str">
            <v>SEP-04</v>
          </cell>
        </row>
        <row r="68">
          <cell r="A68" t="str">
            <v>SEP-04</v>
          </cell>
        </row>
        <row r="69">
          <cell r="A69" t="str">
            <v>SEP-04</v>
          </cell>
        </row>
        <row r="70">
          <cell r="A70" t="str">
            <v>SEP-04</v>
          </cell>
        </row>
        <row r="71">
          <cell r="A71" t="str">
            <v>SEP-04</v>
          </cell>
        </row>
        <row r="72">
          <cell r="A72" t="str">
            <v>SEP-04</v>
          </cell>
        </row>
        <row r="73">
          <cell r="A73" t="str">
            <v>SEP-04</v>
          </cell>
        </row>
        <row r="74">
          <cell r="A74" t="str">
            <v>SEP-04</v>
          </cell>
        </row>
        <row r="75">
          <cell r="A75" t="str">
            <v>SEP-04</v>
          </cell>
        </row>
        <row r="76">
          <cell r="A76" t="str">
            <v>SEP-04</v>
          </cell>
        </row>
        <row r="77">
          <cell r="A77" t="str">
            <v>SEP-04</v>
          </cell>
        </row>
        <row r="78">
          <cell r="A78" t="str">
            <v>SEP-04</v>
          </cell>
        </row>
        <row r="79">
          <cell r="A79" t="str">
            <v>SEP-04</v>
          </cell>
        </row>
        <row r="80">
          <cell r="A80" t="str">
            <v>SEP-04</v>
          </cell>
        </row>
        <row r="81">
          <cell r="A81" t="str">
            <v>SEP-04</v>
          </cell>
        </row>
        <row r="82">
          <cell r="A82" t="str">
            <v>SEP-04</v>
          </cell>
        </row>
        <row r="83">
          <cell r="A83" t="str">
            <v>SEP-04</v>
          </cell>
        </row>
        <row r="84">
          <cell r="A84" t="str">
            <v>SEP-04</v>
          </cell>
        </row>
        <row r="85">
          <cell r="A85" t="str">
            <v>SEP-04</v>
          </cell>
        </row>
        <row r="86">
          <cell r="A86" t="str">
            <v>SEP-04</v>
          </cell>
        </row>
        <row r="87">
          <cell r="A87" t="str">
            <v>SEP-04</v>
          </cell>
        </row>
        <row r="88">
          <cell r="A88" t="str">
            <v>SEP-04</v>
          </cell>
        </row>
        <row r="89">
          <cell r="A89" t="str">
            <v>SEP-04</v>
          </cell>
        </row>
        <row r="90">
          <cell r="A90" t="str">
            <v>SEP-04</v>
          </cell>
        </row>
        <row r="91">
          <cell r="A91" t="str">
            <v>SEP-04</v>
          </cell>
        </row>
        <row r="92">
          <cell r="A92" t="str">
            <v>SEP-04</v>
          </cell>
        </row>
        <row r="93">
          <cell r="A93" t="str">
            <v>SEP-04</v>
          </cell>
        </row>
        <row r="94">
          <cell r="A94" t="str">
            <v>SEP-04</v>
          </cell>
        </row>
        <row r="95">
          <cell r="A95" t="str">
            <v>SEP-04</v>
          </cell>
        </row>
        <row r="96">
          <cell r="A96" t="str">
            <v>SEP-04</v>
          </cell>
        </row>
        <row r="97">
          <cell r="A97" t="str">
            <v>SEP-04</v>
          </cell>
        </row>
        <row r="98">
          <cell r="A98" t="str">
            <v>SEP-04</v>
          </cell>
        </row>
        <row r="99">
          <cell r="A99" t="str">
            <v>SEP-04</v>
          </cell>
        </row>
        <row r="100">
          <cell r="A100" t="str">
            <v>SEP-04</v>
          </cell>
        </row>
        <row r="101">
          <cell r="A101" t="str">
            <v>SEP-04</v>
          </cell>
        </row>
        <row r="102">
          <cell r="A102" t="str">
            <v>SEP-04</v>
          </cell>
        </row>
        <row r="103">
          <cell r="A103" t="str">
            <v>SEP-04</v>
          </cell>
        </row>
        <row r="104">
          <cell r="A104" t="str">
            <v>SEP-04</v>
          </cell>
        </row>
        <row r="105">
          <cell r="A105" t="str">
            <v>SEP-04</v>
          </cell>
        </row>
        <row r="106">
          <cell r="A106" t="str">
            <v>SEP-04</v>
          </cell>
        </row>
        <row r="107">
          <cell r="A107" t="str">
            <v>SEP-04</v>
          </cell>
        </row>
        <row r="108">
          <cell r="A108" t="str">
            <v>SEP-04</v>
          </cell>
        </row>
        <row r="109">
          <cell r="A109" t="str">
            <v>SEP-04</v>
          </cell>
        </row>
        <row r="110">
          <cell r="A110" t="str">
            <v>SEP-04</v>
          </cell>
        </row>
        <row r="111">
          <cell r="A111" t="str">
            <v>SEP-04</v>
          </cell>
        </row>
        <row r="112">
          <cell r="A112" t="str">
            <v>SEP-04</v>
          </cell>
        </row>
        <row r="113">
          <cell r="A113" t="str">
            <v>SEP-04</v>
          </cell>
        </row>
        <row r="114">
          <cell r="A114" t="str">
            <v>SEP-04</v>
          </cell>
        </row>
        <row r="115">
          <cell r="A115" t="str">
            <v>SEP-04</v>
          </cell>
        </row>
        <row r="116">
          <cell r="A116" t="str">
            <v>SEP-04</v>
          </cell>
        </row>
        <row r="117">
          <cell r="A117" t="str">
            <v>SEP-04</v>
          </cell>
        </row>
        <row r="118">
          <cell r="A118" t="str">
            <v>SEP-04</v>
          </cell>
        </row>
        <row r="119">
          <cell r="A119" t="str">
            <v>SEP-04</v>
          </cell>
        </row>
        <row r="120">
          <cell r="A120" t="str">
            <v>SEP-04</v>
          </cell>
        </row>
        <row r="121">
          <cell r="A121" t="str">
            <v>SEP-04</v>
          </cell>
        </row>
        <row r="122">
          <cell r="A122" t="str">
            <v>SEP-04</v>
          </cell>
        </row>
        <row r="123">
          <cell r="A123" t="str">
            <v>SEP-04</v>
          </cell>
        </row>
        <row r="124">
          <cell r="A124" t="str">
            <v>SEP-04</v>
          </cell>
        </row>
        <row r="125">
          <cell r="A125" t="str">
            <v>SEP-04</v>
          </cell>
        </row>
        <row r="126">
          <cell r="A126" t="str">
            <v>SEP-04</v>
          </cell>
        </row>
        <row r="127">
          <cell r="A127" t="str">
            <v>SEP-04</v>
          </cell>
        </row>
        <row r="128">
          <cell r="A128" t="str">
            <v>SEP-04</v>
          </cell>
        </row>
        <row r="129">
          <cell r="A129" t="str">
            <v>SEP-04</v>
          </cell>
        </row>
        <row r="130">
          <cell r="A130" t="str">
            <v>SEP-04</v>
          </cell>
        </row>
        <row r="131">
          <cell r="A131" t="str">
            <v>SEP-04</v>
          </cell>
        </row>
        <row r="132">
          <cell r="A132" t="str">
            <v>SEP-04</v>
          </cell>
        </row>
        <row r="133">
          <cell r="A133" t="str">
            <v>SEP-04</v>
          </cell>
        </row>
        <row r="134">
          <cell r="A134" t="str">
            <v>SEP-04</v>
          </cell>
        </row>
        <row r="135">
          <cell r="A135" t="str">
            <v>SEP-04</v>
          </cell>
        </row>
        <row r="136">
          <cell r="A136" t="str">
            <v>SEP-04</v>
          </cell>
        </row>
        <row r="137">
          <cell r="A137" t="str">
            <v>SEP-04</v>
          </cell>
        </row>
        <row r="138">
          <cell r="A138" t="str">
            <v>SEP-04</v>
          </cell>
        </row>
        <row r="139">
          <cell r="A139" t="str">
            <v>SEP-04</v>
          </cell>
        </row>
        <row r="140">
          <cell r="A140" t="str">
            <v>SEP-04</v>
          </cell>
        </row>
        <row r="141">
          <cell r="A141" t="str">
            <v>SEP-04</v>
          </cell>
        </row>
        <row r="142">
          <cell r="A142" t="str">
            <v>SEP-04</v>
          </cell>
        </row>
        <row r="143">
          <cell r="A143" t="str">
            <v>SEP-04</v>
          </cell>
        </row>
        <row r="144">
          <cell r="A144" t="str">
            <v>SEP-04</v>
          </cell>
        </row>
        <row r="145">
          <cell r="A145" t="str">
            <v>SEP-04</v>
          </cell>
        </row>
        <row r="146">
          <cell r="A146" t="str">
            <v>SEP-04</v>
          </cell>
        </row>
        <row r="147">
          <cell r="A147" t="str">
            <v>SEP-04</v>
          </cell>
        </row>
        <row r="148">
          <cell r="A148" t="str">
            <v>SEP-04</v>
          </cell>
        </row>
        <row r="149">
          <cell r="A149" t="str">
            <v>SEP-04</v>
          </cell>
        </row>
        <row r="150">
          <cell r="A150" t="str">
            <v>SEP-04</v>
          </cell>
        </row>
        <row r="151">
          <cell r="A151" t="str">
            <v>SEP-04</v>
          </cell>
        </row>
        <row r="152">
          <cell r="A152" t="str">
            <v>SEP-04</v>
          </cell>
        </row>
        <row r="153">
          <cell r="A153" t="str">
            <v>SEP-04</v>
          </cell>
        </row>
        <row r="154">
          <cell r="A154" t="str">
            <v>SEP-04</v>
          </cell>
        </row>
        <row r="155">
          <cell r="A155" t="str">
            <v>SEP-04</v>
          </cell>
        </row>
        <row r="156">
          <cell r="A156" t="str">
            <v>SEP-04</v>
          </cell>
        </row>
        <row r="157">
          <cell r="A157" t="str">
            <v>SEP-04</v>
          </cell>
        </row>
        <row r="158">
          <cell r="A158" t="str">
            <v>SEP-04</v>
          </cell>
        </row>
        <row r="159">
          <cell r="A159" t="str">
            <v>SEP-04</v>
          </cell>
        </row>
        <row r="160">
          <cell r="A160" t="str">
            <v>SEP-04</v>
          </cell>
        </row>
        <row r="161">
          <cell r="A161" t="str">
            <v>SEP-04</v>
          </cell>
        </row>
        <row r="162">
          <cell r="A162" t="str">
            <v>SEP-04</v>
          </cell>
        </row>
        <row r="163">
          <cell r="A163" t="str">
            <v>SEP-04</v>
          </cell>
        </row>
        <row r="164">
          <cell r="A164" t="str">
            <v>SEP-04</v>
          </cell>
        </row>
        <row r="165">
          <cell r="A165" t="str">
            <v>SEP-04</v>
          </cell>
        </row>
        <row r="166">
          <cell r="A166" t="str">
            <v>SEP-04</v>
          </cell>
        </row>
        <row r="167">
          <cell r="A167" t="str">
            <v>SEP-04</v>
          </cell>
        </row>
        <row r="168">
          <cell r="A168" t="str">
            <v>SEP-04</v>
          </cell>
        </row>
        <row r="169">
          <cell r="A169" t="str">
            <v>SEP-04</v>
          </cell>
        </row>
        <row r="170">
          <cell r="A170" t="str">
            <v>SEP-04</v>
          </cell>
        </row>
        <row r="171">
          <cell r="A171" t="str">
            <v>SEP-04</v>
          </cell>
        </row>
        <row r="172">
          <cell r="A172" t="str">
            <v>SEP-04</v>
          </cell>
        </row>
        <row r="173">
          <cell r="A173" t="str">
            <v>SEP-04</v>
          </cell>
        </row>
        <row r="174">
          <cell r="A174" t="str">
            <v>SEP-04</v>
          </cell>
        </row>
        <row r="175">
          <cell r="A175" t="str">
            <v>SEP-04</v>
          </cell>
        </row>
        <row r="176">
          <cell r="A176" t="str">
            <v>SEP-04</v>
          </cell>
        </row>
        <row r="177">
          <cell r="A177" t="str">
            <v>SEP-04</v>
          </cell>
        </row>
        <row r="178">
          <cell r="A178" t="str">
            <v>SEP-04</v>
          </cell>
        </row>
        <row r="179">
          <cell r="A179" t="str">
            <v>SEP-04</v>
          </cell>
        </row>
        <row r="180">
          <cell r="A180" t="str">
            <v>SEP-04</v>
          </cell>
        </row>
        <row r="181">
          <cell r="A181" t="str">
            <v>SEP-04</v>
          </cell>
        </row>
        <row r="182">
          <cell r="A182" t="str">
            <v>SEP-04</v>
          </cell>
        </row>
        <row r="183">
          <cell r="A183" t="str">
            <v>SEP-04</v>
          </cell>
        </row>
        <row r="184">
          <cell r="A184" t="str">
            <v>SEP-04</v>
          </cell>
        </row>
        <row r="185">
          <cell r="A185" t="str">
            <v>SEP-04</v>
          </cell>
        </row>
        <row r="186">
          <cell r="A186" t="str">
            <v>SEP-04</v>
          </cell>
        </row>
        <row r="187">
          <cell r="A187" t="str">
            <v>SEP-04</v>
          </cell>
        </row>
        <row r="188">
          <cell r="A188" t="str">
            <v>SEP-04</v>
          </cell>
        </row>
        <row r="189">
          <cell r="A189" t="str">
            <v>SEP-04</v>
          </cell>
        </row>
        <row r="190">
          <cell r="A190" t="str">
            <v>SEP-04</v>
          </cell>
        </row>
        <row r="191">
          <cell r="A191" t="str">
            <v>SEP-04</v>
          </cell>
        </row>
        <row r="192">
          <cell r="A192" t="str">
            <v>SEP-04</v>
          </cell>
        </row>
        <row r="193">
          <cell r="A193" t="str">
            <v>SEP-04</v>
          </cell>
        </row>
        <row r="194">
          <cell r="A194" t="str">
            <v>SEP-04</v>
          </cell>
        </row>
        <row r="195">
          <cell r="A195" t="str">
            <v>SEP-04</v>
          </cell>
        </row>
        <row r="196">
          <cell r="A196" t="str">
            <v>SEP-04</v>
          </cell>
        </row>
        <row r="197">
          <cell r="A197" t="str">
            <v>SEP-04</v>
          </cell>
        </row>
        <row r="198">
          <cell r="A198" t="str">
            <v>SEP-04</v>
          </cell>
        </row>
        <row r="199">
          <cell r="A199" t="str">
            <v>SEP-04</v>
          </cell>
        </row>
        <row r="200">
          <cell r="A200" t="str">
            <v>SEP-04</v>
          </cell>
        </row>
        <row r="201">
          <cell r="A201" t="str">
            <v>SEP-04</v>
          </cell>
        </row>
        <row r="202">
          <cell r="A202" t="str">
            <v>SEP-04</v>
          </cell>
        </row>
        <row r="203">
          <cell r="A203" t="str">
            <v>SEP-04</v>
          </cell>
        </row>
        <row r="204">
          <cell r="A204" t="str">
            <v>SEP-04</v>
          </cell>
        </row>
        <row r="205">
          <cell r="A205" t="str">
            <v>SEP-04</v>
          </cell>
        </row>
        <row r="206">
          <cell r="A206" t="str">
            <v>SEP-04</v>
          </cell>
        </row>
        <row r="207">
          <cell r="A207" t="str">
            <v>SEP-04</v>
          </cell>
        </row>
        <row r="208">
          <cell r="A208" t="str">
            <v>SEP-04</v>
          </cell>
        </row>
        <row r="209">
          <cell r="A209" t="str">
            <v>SEP-04</v>
          </cell>
        </row>
        <row r="210">
          <cell r="A210" t="str">
            <v>SEP-04</v>
          </cell>
        </row>
        <row r="211">
          <cell r="A211" t="str">
            <v>SEP-04</v>
          </cell>
        </row>
        <row r="212">
          <cell r="A212" t="str">
            <v>SEP-04</v>
          </cell>
        </row>
        <row r="213">
          <cell r="A213" t="str">
            <v>SEP-04</v>
          </cell>
        </row>
        <row r="214">
          <cell r="A214" t="str">
            <v>SEP-04</v>
          </cell>
        </row>
        <row r="215">
          <cell r="A215" t="str">
            <v>SEP-04</v>
          </cell>
        </row>
        <row r="216">
          <cell r="A216" t="str">
            <v>SEP-04</v>
          </cell>
        </row>
        <row r="217">
          <cell r="A217" t="str">
            <v>SEP-04</v>
          </cell>
        </row>
        <row r="218">
          <cell r="A218" t="str">
            <v>SEP-04</v>
          </cell>
        </row>
        <row r="219">
          <cell r="A219" t="str">
            <v>SEP-04</v>
          </cell>
        </row>
        <row r="220">
          <cell r="A220" t="str">
            <v>SEP-04</v>
          </cell>
        </row>
        <row r="221">
          <cell r="A221" t="str">
            <v>SEP-04</v>
          </cell>
        </row>
        <row r="222">
          <cell r="A222" t="str">
            <v>SEP-04</v>
          </cell>
        </row>
        <row r="223">
          <cell r="A223" t="str">
            <v>SEP-04</v>
          </cell>
        </row>
        <row r="224">
          <cell r="A224" t="str">
            <v>SEP-04</v>
          </cell>
        </row>
        <row r="225">
          <cell r="A225" t="str">
            <v>SEP-04</v>
          </cell>
        </row>
        <row r="226">
          <cell r="A226" t="str">
            <v>SEP-04</v>
          </cell>
        </row>
        <row r="227">
          <cell r="A227" t="str">
            <v>SEP-04</v>
          </cell>
        </row>
        <row r="228">
          <cell r="A228" t="str">
            <v>SEP-04</v>
          </cell>
        </row>
        <row r="229">
          <cell r="A229" t="str">
            <v>SEP-04</v>
          </cell>
        </row>
        <row r="230">
          <cell r="A230" t="str">
            <v>SEP-04</v>
          </cell>
        </row>
        <row r="231">
          <cell r="A231" t="str">
            <v>SEP-04</v>
          </cell>
        </row>
        <row r="232">
          <cell r="A232" t="str">
            <v>SEP-04</v>
          </cell>
        </row>
        <row r="233">
          <cell r="A233" t="str">
            <v>SEP-04</v>
          </cell>
        </row>
        <row r="234">
          <cell r="A234" t="str">
            <v>SEP-04</v>
          </cell>
        </row>
        <row r="235">
          <cell r="A235" t="str">
            <v>SEP-04</v>
          </cell>
        </row>
        <row r="236">
          <cell r="A236" t="str">
            <v>SEP-04</v>
          </cell>
        </row>
        <row r="237">
          <cell r="A237" t="str">
            <v>SEP-04</v>
          </cell>
        </row>
        <row r="238">
          <cell r="A238" t="str">
            <v>SEP-04</v>
          </cell>
        </row>
        <row r="239">
          <cell r="A239" t="str">
            <v>SEP-04</v>
          </cell>
        </row>
        <row r="240">
          <cell r="A240" t="str">
            <v>SEP-04</v>
          </cell>
        </row>
        <row r="241">
          <cell r="A241" t="str">
            <v>SEP-04</v>
          </cell>
        </row>
        <row r="242">
          <cell r="A242" t="str">
            <v>SEP-04</v>
          </cell>
        </row>
        <row r="243">
          <cell r="A243" t="str">
            <v>SEP-04</v>
          </cell>
        </row>
        <row r="244">
          <cell r="A244" t="str">
            <v>SEP-04</v>
          </cell>
        </row>
        <row r="245">
          <cell r="A245" t="str">
            <v>SEP-04</v>
          </cell>
        </row>
        <row r="246">
          <cell r="A246" t="str">
            <v>SEP-04</v>
          </cell>
        </row>
        <row r="247">
          <cell r="A247" t="str">
            <v>SEP-04</v>
          </cell>
        </row>
        <row r="248">
          <cell r="A248" t="str">
            <v>SEP-04</v>
          </cell>
        </row>
        <row r="249">
          <cell r="A249" t="str">
            <v>SEP-04</v>
          </cell>
        </row>
        <row r="250">
          <cell r="A250" t="str">
            <v>SEP-04</v>
          </cell>
        </row>
        <row r="251">
          <cell r="A251" t="str">
            <v>SEP-04</v>
          </cell>
        </row>
        <row r="252">
          <cell r="A252" t="str">
            <v>SEP-04</v>
          </cell>
        </row>
        <row r="253">
          <cell r="A253" t="str">
            <v>SEP-04</v>
          </cell>
        </row>
        <row r="254">
          <cell r="A254" t="str">
            <v>SEP-04</v>
          </cell>
        </row>
        <row r="255">
          <cell r="A255" t="str">
            <v>SEP-04</v>
          </cell>
        </row>
        <row r="256">
          <cell r="A256" t="str">
            <v>SEP-04</v>
          </cell>
        </row>
        <row r="257">
          <cell r="A257" t="str">
            <v>SEP-04</v>
          </cell>
        </row>
        <row r="258">
          <cell r="A258" t="str">
            <v>SEP-04</v>
          </cell>
        </row>
        <row r="259">
          <cell r="A259" t="str">
            <v>SEP-04</v>
          </cell>
        </row>
        <row r="260">
          <cell r="A260" t="str">
            <v>SEP-04</v>
          </cell>
        </row>
        <row r="261">
          <cell r="A261" t="str">
            <v>SEP-04</v>
          </cell>
        </row>
        <row r="262">
          <cell r="A262" t="str">
            <v>SEP-04</v>
          </cell>
        </row>
        <row r="263">
          <cell r="A263" t="str">
            <v>SEP-04</v>
          </cell>
        </row>
        <row r="264">
          <cell r="A264" t="str">
            <v>SEP-04</v>
          </cell>
        </row>
        <row r="265">
          <cell r="A265" t="str">
            <v>SEP-04</v>
          </cell>
        </row>
        <row r="266">
          <cell r="A266" t="str">
            <v>SEP-04</v>
          </cell>
        </row>
        <row r="267">
          <cell r="A267" t="str">
            <v>SEP-04</v>
          </cell>
        </row>
        <row r="268">
          <cell r="A268" t="str">
            <v>SEP-04</v>
          </cell>
        </row>
        <row r="269">
          <cell r="A269" t="str">
            <v>SEP-04</v>
          </cell>
        </row>
        <row r="270">
          <cell r="A270" t="str">
            <v>SEP-04</v>
          </cell>
        </row>
        <row r="271">
          <cell r="A271" t="str">
            <v>SEP-04</v>
          </cell>
        </row>
        <row r="272">
          <cell r="A272" t="str">
            <v>SEP-04</v>
          </cell>
        </row>
        <row r="273">
          <cell r="A273" t="str">
            <v>SEP-04</v>
          </cell>
        </row>
        <row r="274">
          <cell r="A274" t="str">
            <v>SEP-04</v>
          </cell>
        </row>
        <row r="275">
          <cell r="A275" t="str">
            <v>SEP-04</v>
          </cell>
        </row>
        <row r="276">
          <cell r="A276" t="str">
            <v>SEP-04</v>
          </cell>
        </row>
        <row r="277">
          <cell r="A277" t="str">
            <v>SEP-04</v>
          </cell>
        </row>
        <row r="278">
          <cell r="A278" t="str">
            <v>SEP-04</v>
          </cell>
        </row>
        <row r="279">
          <cell r="A279" t="str">
            <v>SEP-04</v>
          </cell>
        </row>
        <row r="280">
          <cell r="A280" t="str">
            <v>SEP-04</v>
          </cell>
        </row>
        <row r="281">
          <cell r="A281" t="str">
            <v>SEP-04</v>
          </cell>
        </row>
        <row r="282">
          <cell r="A282" t="str">
            <v>SEP-04</v>
          </cell>
        </row>
        <row r="283">
          <cell r="A283" t="str">
            <v>SEP-04</v>
          </cell>
        </row>
        <row r="284">
          <cell r="A284" t="str">
            <v>SEP-04</v>
          </cell>
        </row>
        <row r="285">
          <cell r="A285" t="str">
            <v>SEP-04</v>
          </cell>
        </row>
        <row r="286">
          <cell r="A286" t="str">
            <v>SEP-04</v>
          </cell>
        </row>
        <row r="287">
          <cell r="A287" t="str">
            <v>SEP-04</v>
          </cell>
        </row>
        <row r="288">
          <cell r="A288" t="str">
            <v>SEP-04</v>
          </cell>
        </row>
        <row r="289">
          <cell r="A289" t="str">
            <v>SEP-04</v>
          </cell>
        </row>
        <row r="290">
          <cell r="A290" t="str">
            <v>SEP-04</v>
          </cell>
        </row>
        <row r="291">
          <cell r="A291" t="str">
            <v>SEP-04</v>
          </cell>
        </row>
        <row r="292">
          <cell r="A292" t="str">
            <v>SEP-04</v>
          </cell>
        </row>
        <row r="293">
          <cell r="A293" t="str">
            <v>SEP-04</v>
          </cell>
        </row>
        <row r="294">
          <cell r="A294" t="str">
            <v>SEP-04</v>
          </cell>
        </row>
        <row r="295">
          <cell r="A295" t="str">
            <v>SEP-04</v>
          </cell>
        </row>
        <row r="296">
          <cell r="A296" t="str">
            <v>SEP-04</v>
          </cell>
        </row>
        <row r="297">
          <cell r="A297" t="str">
            <v>SEP-04</v>
          </cell>
        </row>
        <row r="298">
          <cell r="A298" t="str">
            <v>SEP-04</v>
          </cell>
        </row>
        <row r="299">
          <cell r="A299" t="str">
            <v>SEP-04</v>
          </cell>
        </row>
        <row r="300">
          <cell r="A300" t="str">
            <v>SEP-04</v>
          </cell>
        </row>
        <row r="301">
          <cell r="A301" t="str">
            <v>SEP-04</v>
          </cell>
        </row>
        <row r="302">
          <cell r="A302" t="str">
            <v>SEP-04</v>
          </cell>
        </row>
        <row r="303">
          <cell r="A303" t="str">
            <v>SEP-04</v>
          </cell>
        </row>
        <row r="304">
          <cell r="A304" t="str">
            <v>SEP-04</v>
          </cell>
        </row>
        <row r="305">
          <cell r="A305" t="str">
            <v>SEP-04</v>
          </cell>
        </row>
        <row r="306">
          <cell r="A306" t="str">
            <v>SEP-04</v>
          </cell>
        </row>
        <row r="307">
          <cell r="A307" t="str">
            <v>SEP-04</v>
          </cell>
        </row>
        <row r="308">
          <cell r="A308" t="str">
            <v>SEP-04</v>
          </cell>
        </row>
        <row r="309">
          <cell r="A309" t="str">
            <v>SEP-04</v>
          </cell>
        </row>
        <row r="310">
          <cell r="A310" t="str">
            <v>SEP-04</v>
          </cell>
        </row>
        <row r="311">
          <cell r="A311" t="str">
            <v>SEP-04</v>
          </cell>
        </row>
        <row r="312">
          <cell r="A312" t="str">
            <v>SEP-04</v>
          </cell>
        </row>
        <row r="313">
          <cell r="A313" t="str">
            <v>SEP-04</v>
          </cell>
        </row>
        <row r="314">
          <cell r="A314" t="str">
            <v>SEP-04</v>
          </cell>
        </row>
        <row r="315">
          <cell r="A315" t="str">
            <v>SEP-04</v>
          </cell>
        </row>
        <row r="316">
          <cell r="A316" t="str">
            <v>SEP-04</v>
          </cell>
        </row>
        <row r="317">
          <cell r="A317" t="str">
            <v>SEP-04</v>
          </cell>
        </row>
        <row r="318">
          <cell r="A318" t="str">
            <v>SEP-04</v>
          </cell>
        </row>
        <row r="319">
          <cell r="A319" t="str">
            <v>SEP-04</v>
          </cell>
        </row>
        <row r="320">
          <cell r="A320" t="str">
            <v>SEP-04</v>
          </cell>
        </row>
        <row r="321">
          <cell r="A321" t="str">
            <v>SEP-04</v>
          </cell>
        </row>
        <row r="322">
          <cell r="A322" t="str">
            <v>SEP-04</v>
          </cell>
        </row>
        <row r="323">
          <cell r="A323" t="str">
            <v>SEP-04</v>
          </cell>
        </row>
        <row r="324">
          <cell r="A324" t="str">
            <v>SEP-04</v>
          </cell>
        </row>
        <row r="325">
          <cell r="A325" t="str">
            <v>SEP-04</v>
          </cell>
        </row>
        <row r="326">
          <cell r="A326" t="str">
            <v>SEP-04</v>
          </cell>
        </row>
        <row r="327">
          <cell r="A327" t="str">
            <v>SEP-04</v>
          </cell>
        </row>
        <row r="328">
          <cell r="A328" t="str">
            <v>SEP-04</v>
          </cell>
        </row>
        <row r="329">
          <cell r="A329" t="str">
            <v>SEP-04</v>
          </cell>
        </row>
        <row r="330">
          <cell r="A330" t="str">
            <v>SEP-04</v>
          </cell>
        </row>
        <row r="331">
          <cell r="A331" t="str">
            <v>SEP-04</v>
          </cell>
        </row>
        <row r="332">
          <cell r="A332" t="str">
            <v>SEP-04</v>
          </cell>
        </row>
        <row r="333">
          <cell r="A333" t="str">
            <v>SEP-04</v>
          </cell>
        </row>
        <row r="334">
          <cell r="A334" t="str">
            <v>SEP-04</v>
          </cell>
        </row>
        <row r="335">
          <cell r="A335" t="str">
            <v>SEP-04</v>
          </cell>
        </row>
        <row r="336">
          <cell r="A336" t="str">
            <v>SEP-04</v>
          </cell>
        </row>
        <row r="337">
          <cell r="A337" t="str">
            <v>SEP-04</v>
          </cell>
        </row>
        <row r="338">
          <cell r="A338" t="str">
            <v>SEP-04</v>
          </cell>
        </row>
        <row r="339">
          <cell r="A339" t="str">
            <v>SEP-04</v>
          </cell>
        </row>
        <row r="340">
          <cell r="A340" t="str">
            <v>SEP-04</v>
          </cell>
        </row>
        <row r="341">
          <cell r="A341" t="str">
            <v>SEP-04</v>
          </cell>
        </row>
        <row r="342">
          <cell r="A342" t="str">
            <v>SEP-04</v>
          </cell>
        </row>
        <row r="343">
          <cell r="A343" t="str">
            <v>SEP-04</v>
          </cell>
        </row>
        <row r="344">
          <cell r="A344" t="str">
            <v>SEP-04</v>
          </cell>
        </row>
        <row r="345">
          <cell r="A345" t="str">
            <v>SEP-04</v>
          </cell>
        </row>
        <row r="346">
          <cell r="A346" t="str">
            <v>SEP-04</v>
          </cell>
        </row>
        <row r="347">
          <cell r="A347" t="str">
            <v>SEP-04</v>
          </cell>
        </row>
        <row r="348">
          <cell r="A348" t="str">
            <v>SEP-04</v>
          </cell>
        </row>
        <row r="349">
          <cell r="A349" t="str">
            <v>SEP-04</v>
          </cell>
        </row>
        <row r="350">
          <cell r="A350" t="str">
            <v>SEP-04</v>
          </cell>
        </row>
        <row r="351">
          <cell r="A351" t="str">
            <v>SEP-04</v>
          </cell>
        </row>
        <row r="352">
          <cell r="A352" t="str">
            <v>SEP-04</v>
          </cell>
        </row>
        <row r="353">
          <cell r="A353" t="str">
            <v>SEP-04</v>
          </cell>
        </row>
        <row r="354">
          <cell r="A354" t="str">
            <v>SEP-04</v>
          </cell>
        </row>
        <row r="355">
          <cell r="A355" t="str">
            <v>SEP-04</v>
          </cell>
        </row>
        <row r="356">
          <cell r="A356" t="str">
            <v>SEP-04</v>
          </cell>
        </row>
        <row r="357">
          <cell r="A357" t="str">
            <v>SEP-04</v>
          </cell>
        </row>
        <row r="358">
          <cell r="A358" t="str">
            <v>SEP-04</v>
          </cell>
        </row>
        <row r="359">
          <cell r="A359" t="str">
            <v>SEP-04</v>
          </cell>
        </row>
        <row r="360">
          <cell r="A360" t="str">
            <v>SEP-04</v>
          </cell>
        </row>
        <row r="361">
          <cell r="A361" t="str">
            <v>SEP-04</v>
          </cell>
        </row>
        <row r="362">
          <cell r="A362" t="str">
            <v>SEP-04</v>
          </cell>
        </row>
        <row r="363">
          <cell r="A363" t="str">
            <v>SEP-04</v>
          </cell>
        </row>
        <row r="364">
          <cell r="A364" t="str">
            <v>SEP-04</v>
          </cell>
        </row>
        <row r="365">
          <cell r="A365" t="str">
            <v>SEP-04</v>
          </cell>
        </row>
        <row r="366">
          <cell r="A366" t="str">
            <v>SEP-04</v>
          </cell>
        </row>
        <row r="367">
          <cell r="A367" t="str">
            <v>SEP-04</v>
          </cell>
        </row>
        <row r="368">
          <cell r="A368" t="str">
            <v>SEP-04</v>
          </cell>
        </row>
        <row r="369">
          <cell r="A369" t="str">
            <v>SEP-04</v>
          </cell>
        </row>
        <row r="370">
          <cell r="A370" t="str">
            <v>SEP-04</v>
          </cell>
        </row>
        <row r="371">
          <cell r="A371" t="str">
            <v>SEP-04</v>
          </cell>
        </row>
        <row r="372">
          <cell r="A372" t="str">
            <v>SEP-04</v>
          </cell>
        </row>
        <row r="373">
          <cell r="A373" t="str">
            <v>SEP-04</v>
          </cell>
        </row>
        <row r="374">
          <cell r="A374" t="str">
            <v>SEP-04</v>
          </cell>
        </row>
        <row r="375">
          <cell r="A375" t="str">
            <v>SEP-04</v>
          </cell>
        </row>
        <row r="376">
          <cell r="A376" t="str">
            <v>SEP-04</v>
          </cell>
        </row>
        <row r="377">
          <cell r="A377" t="str">
            <v>SEP-04</v>
          </cell>
        </row>
        <row r="378">
          <cell r="A378" t="str">
            <v>SEP-04</v>
          </cell>
        </row>
        <row r="379">
          <cell r="A379" t="str">
            <v>SEP-04</v>
          </cell>
        </row>
        <row r="380">
          <cell r="A380" t="str">
            <v>SEP-04</v>
          </cell>
        </row>
        <row r="381">
          <cell r="A381" t="str">
            <v>SEP-04</v>
          </cell>
        </row>
        <row r="382">
          <cell r="A382" t="str">
            <v>SEP-04</v>
          </cell>
        </row>
        <row r="383">
          <cell r="A383" t="str">
            <v>SEP-04</v>
          </cell>
        </row>
        <row r="384">
          <cell r="A384" t="str">
            <v>SEP-04</v>
          </cell>
        </row>
        <row r="385">
          <cell r="A385" t="str">
            <v>SEP-04</v>
          </cell>
        </row>
        <row r="386">
          <cell r="A386" t="str">
            <v>SEP-04</v>
          </cell>
        </row>
        <row r="387">
          <cell r="A387" t="str">
            <v>SEP-04</v>
          </cell>
        </row>
        <row r="388">
          <cell r="A388" t="str">
            <v>SEP-04</v>
          </cell>
        </row>
        <row r="389">
          <cell r="A389" t="str">
            <v>SEP-04</v>
          </cell>
        </row>
        <row r="390">
          <cell r="A390" t="str">
            <v>SEP-04</v>
          </cell>
        </row>
        <row r="391">
          <cell r="A391" t="str">
            <v>SEP-04</v>
          </cell>
        </row>
        <row r="392">
          <cell r="A392" t="str">
            <v>SEP-04</v>
          </cell>
        </row>
        <row r="393">
          <cell r="A393" t="str">
            <v>SEP-04</v>
          </cell>
        </row>
        <row r="394">
          <cell r="A394" t="str">
            <v>SEP-04</v>
          </cell>
        </row>
        <row r="395">
          <cell r="A395" t="str">
            <v>SEP-04</v>
          </cell>
        </row>
        <row r="396">
          <cell r="A396" t="str">
            <v>SEP-04</v>
          </cell>
        </row>
        <row r="397">
          <cell r="A397" t="str">
            <v>SEP-04</v>
          </cell>
        </row>
        <row r="398">
          <cell r="A398" t="str">
            <v>SEP-04</v>
          </cell>
        </row>
        <row r="399">
          <cell r="A399" t="str">
            <v>SEP-04</v>
          </cell>
        </row>
        <row r="400">
          <cell r="A400" t="str">
            <v>SEP-04</v>
          </cell>
        </row>
        <row r="401">
          <cell r="A401" t="str">
            <v>SEP-04</v>
          </cell>
        </row>
        <row r="402">
          <cell r="A402" t="str">
            <v>SEP-04</v>
          </cell>
        </row>
        <row r="403">
          <cell r="A403" t="str">
            <v>SEP-04</v>
          </cell>
        </row>
        <row r="404">
          <cell r="A404" t="str">
            <v>SEP-04</v>
          </cell>
        </row>
        <row r="405">
          <cell r="A405" t="str">
            <v>SEP-04</v>
          </cell>
        </row>
        <row r="406">
          <cell r="A406" t="str">
            <v>SEP-04</v>
          </cell>
        </row>
        <row r="407">
          <cell r="A407" t="str">
            <v>SEP-04</v>
          </cell>
        </row>
        <row r="408">
          <cell r="A408" t="str">
            <v>SEP-04</v>
          </cell>
        </row>
        <row r="409">
          <cell r="A409" t="str">
            <v>SEP-04</v>
          </cell>
        </row>
        <row r="410">
          <cell r="A410" t="str">
            <v>SEP-04</v>
          </cell>
        </row>
        <row r="411">
          <cell r="A411" t="str">
            <v>SEP-04</v>
          </cell>
        </row>
        <row r="412">
          <cell r="A412" t="str">
            <v>SEP-04</v>
          </cell>
        </row>
        <row r="413">
          <cell r="A413" t="str">
            <v>SEP-04</v>
          </cell>
        </row>
        <row r="414">
          <cell r="A414" t="str">
            <v>SEP-04</v>
          </cell>
        </row>
        <row r="415">
          <cell r="A415" t="str">
            <v>SEP-04</v>
          </cell>
        </row>
        <row r="416">
          <cell r="A416" t="str">
            <v>SEP-04</v>
          </cell>
        </row>
        <row r="417">
          <cell r="A417" t="str">
            <v>SEP-04</v>
          </cell>
        </row>
        <row r="418">
          <cell r="A418" t="str">
            <v>SEP-04</v>
          </cell>
        </row>
        <row r="419">
          <cell r="A419" t="str">
            <v>SEP-04</v>
          </cell>
        </row>
        <row r="420">
          <cell r="A420" t="str">
            <v>SEP-04</v>
          </cell>
        </row>
        <row r="421">
          <cell r="A421" t="str">
            <v>SEP-04</v>
          </cell>
        </row>
        <row r="422">
          <cell r="A422" t="str">
            <v>SEP-04</v>
          </cell>
        </row>
        <row r="423">
          <cell r="A423" t="str">
            <v>SEP-04</v>
          </cell>
        </row>
        <row r="424">
          <cell r="A424" t="str">
            <v>SEP-04</v>
          </cell>
        </row>
        <row r="425">
          <cell r="A425" t="str">
            <v>SEP-04</v>
          </cell>
        </row>
        <row r="426">
          <cell r="A426" t="str">
            <v>SEP-04</v>
          </cell>
        </row>
        <row r="427">
          <cell r="A427" t="str">
            <v>SEP-04</v>
          </cell>
        </row>
        <row r="428">
          <cell r="A428" t="str">
            <v>SEP-04</v>
          </cell>
        </row>
        <row r="429">
          <cell r="A429" t="str">
            <v>SEP-04</v>
          </cell>
        </row>
        <row r="430">
          <cell r="A430" t="str">
            <v>SEP-04</v>
          </cell>
        </row>
        <row r="431">
          <cell r="A431" t="str">
            <v>SEP-04</v>
          </cell>
        </row>
        <row r="432">
          <cell r="A432" t="str">
            <v>SEP-04</v>
          </cell>
        </row>
        <row r="433">
          <cell r="A433" t="str">
            <v>SEP-04</v>
          </cell>
        </row>
        <row r="434">
          <cell r="A434" t="str">
            <v>SEP-04</v>
          </cell>
        </row>
        <row r="435">
          <cell r="A435" t="str">
            <v>SEP-04</v>
          </cell>
        </row>
        <row r="436">
          <cell r="A436" t="str">
            <v>SEP-04</v>
          </cell>
        </row>
        <row r="437">
          <cell r="A437" t="str">
            <v>SEP-04</v>
          </cell>
        </row>
        <row r="438">
          <cell r="A438" t="str">
            <v>SEP-04</v>
          </cell>
        </row>
        <row r="439">
          <cell r="A439" t="str">
            <v>SEP-04</v>
          </cell>
        </row>
        <row r="440">
          <cell r="A440" t="str">
            <v>SEP-04</v>
          </cell>
        </row>
        <row r="441">
          <cell r="A441" t="str">
            <v>SEP-04</v>
          </cell>
        </row>
        <row r="442">
          <cell r="A442" t="str">
            <v>SEP-04</v>
          </cell>
        </row>
        <row r="443">
          <cell r="A443" t="str">
            <v>SEP-04</v>
          </cell>
        </row>
        <row r="444">
          <cell r="A444" t="str">
            <v>SEP-04</v>
          </cell>
        </row>
        <row r="445">
          <cell r="A445" t="str">
            <v>SEP-04</v>
          </cell>
        </row>
        <row r="446">
          <cell r="A446" t="str">
            <v>SEP-04</v>
          </cell>
        </row>
        <row r="447">
          <cell r="A447" t="str">
            <v>SEP-04</v>
          </cell>
        </row>
        <row r="448">
          <cell r="A448" t="str">
            <v>SEP-04</v>
          </cell>
        </row>
        <row r="449">
          <cell r="A449" t="str">
            <v>SEP-04</v>
          </cell>
        </row>
        <row r="450">
          <cell r="A450" t="str">
            <v>SEP-04</v>
          </cell>
        </row>
        <row r="451">
          <cell r="A451" t="str">
            <v>SEP-04</v>
          </cell>
        </row>
        <row r="452">
          <cell r="A452" t="str">
            <v>SEP-04</v>
          </cell>
        </row>
        <row r="453">
          <cell r="A453" t="str">
            <v>SEP-04</v>
          </cell>
        </row>
        <row r="454">
          <cell r="A454" t="str">
            <v>SEP-04</v>
          </cell>
        </row>
        <row r="455">
          <cell r="A455" t="str">
            <v>SEP-04</v>
          </cell>
        </row>
        <row r="456">
          <cell r="A456" t="str">
            <v>SEP-04</v>
          </cell>
        </row>
        <row r="457">
          <cell r="A457" t="str">
            <v>SEP-04</v>
          </cell>
        </row>
        <row r="458">
          <cell r="A458" t="str">
            <v>SEP-04</v>
          </cell>
        </row>
        <row r="459">
          <cell r="A459" t="str">
            <v>SEP-04</v>
          </cell>
        </row>
        <row r="460">
          <cell r="A460" t="str">
            <v>SEP-04</v>
          </cell>
        </row>
        <row r="461">
          <cell r="A461" t="str">
            <v>SEP-04</v>
          </cell>
        </row>
        <row r="462">
          <cell r="A462" t="str">
            <v>SEP-04</v>
          </cell>
        </row>
        <row r="463">
          <cell r="A463" t="str">
            <v>SEP-04</v>
          </cell>
        </row>
        <row r="464">
          <cell r="A464" t="str">
            <v>SEP-04</v>
          </cell>
        </row>
        <row r="465">
          <cell r="A465" t="str">
            <v>SEP-04</v>
          </cell>
        </row>
        <row r="466">
          <cell r="A466" t="str">
            <v>SEP-04</v>
          </cell>
        </row>
        <row r="467">
          <cell r="A467" t="str">
            <v>SEP-04</v>
          </cell>
        </row>
        <row r="468">
          <cell r="A468" t="str">
            <v>SEP-04</v>
          </cell>
        </row>
        <row r="469">
          <cell r="A469" t="str">
            <v>SEP-04</v>
          </cell>
        </row>
        <row r="470">
          <cell r="A470" t="str">
            <v>SEP-04</v>
          </cell>
        </row>
        <row r="471">
          <cell r="A471" t="str">
            <v>SEP-04</v>
          </cell>
        </row>
        <row r="472">
          <cell r="A472" t="str">
            <v>SEP-04</v>
          </cell>
        </row>
        <row r="473">
          <cell r="A473" t="str">
            <v>SEP-04</v>
          </cell>
        </row>
        <row r="474">
          <cell r="A474" t="str">
            <v>SEP-04</v>
          </cell>
        </row>
        <row r="475">
          <cell r="A475" t="str">
            <v>SEP-04</v>
          </cell>
        </row>
        <row r="476">
          <cell r="A476" t="str">
            <v>SEP-04</v>
          </cell>
        </row>
        <row r="477">
          <cell r="A477" t="str">
            <v>SEP-04</v>
          </cell>
        </row>
        <row r="478">
          <cell r="A478" t="str">
            <v>SEP-04</v>
          </cell>
        </row>
        <row r="479">
          <cell r="A479" t="str">
            <v>SEP-04</v>
          </cell>
        </row>
        <row r="480">
          <cell r="A480" t="str">
            <v>SEP-04</v>
          </cell>
        </row>
        <row r="481">
          <cell r="A481" t="str">
            <v>SEP-04</v>
          </cell>
        </row>
        <row r="482">
          <cell r="A482" t="str">
            <v>SEP-04</v>
          </cell>
        </row>
        <row r="483">
          <cell r="A483" t="str">
            <v>SEP-04</v>
          </cell>
        </row>
        <row r="484">
          <cell r="A484" t="str">
            <v>SEP-04</v>
          </cell>
        </row>
        <row r="485">
          <cell r="A485" t="str">
            <v>SEP-04</v>
          </cell>
        </row>
        <row r="486">
          <cell r="A486" t="str">
            <v>SEP-04</v>
          </cell>
        </row>
        <row r="487">
          <cell r="A487" t="str">
            <v>SEP-04</v>
          </cell>
        </row>
        <row r="488">
          <cell r="A488" t="str">
            <v>SEP-04</v>
          </cell>
        </row>
        <row r="489">
          <cell r="A489" t="str">
            <v>SEP-04</v>
          </cell>
        </row>
        <row r="490">
          <cell r="A490" t="str">
            <v>SEP-04</v>
          </cell>
        </row>
        <row r="491">
          <cell r="A491" t="str">
            <v>SEP-04</v>
          </cell>
        </row>
        <row r="492">
          <cell r="A492" t="str">
            <v>SEP-04</v>
          </cell>
        </row>
        <row r="493">
          <cell r="A493" t="str">
            <v>SEP-04</v>
          </cell>
        </row>
        <row r="494">
          <cell r="A494" t="str">
            <v>SEP-04</v>
          </cell>
        </row>
        <row r="495">
          <cell r="A495" t="str">
            <v>SEP-04</v>
          </cell>
        </row>
        <row r="496">
          <cell r="A496" t="str">
            <v>SEP-04</v>
          </cell>
        </row>
        <row r="497">
          <cell r="A497" t="str">
            <v>SEP-04</v>
          </cell>
        </row>
        <row r="498">
          <cell r="A498" t="str">
            <v>SEP-04</v>
          </cell>
        </row>
        <row r="499">
          <cell r="A499" t="str">
            <v>SEP-04</v>
          </cell>
        </row>
        <row r="500">
          <cell r="A500" t="str">
            <v>SEP-04</v>
          </cell>
        </row>
        <row r="501">
          <cell r="A501" t="str">
            <v>SEP-04</v>
          </cell>
        </row>
        <row r="502">
          <cell r="A502" t="str">
            <v>SEP-04</v>
          </cell>
        </row>
        <row r="503">
          <cell r="A503" t="str">
            <v>SEP-04</v>
          </cell>
        </row>
        <row r="504">
          <cell r="A504" t="str">
            <v>SEP-04</v>
          </cell>
        </row>
        <row r="505">
          <cell r="A505" t="str">
            <v>SEP-04</v>
          </cell>
        </row>
        <row r="506">
          <cell r="A506" t="str">
            <v>SEP-04</v>
          </cell>
        </row>
        <row r="507">
          <cell r="A507" t="str">
            <v>SEP-04</v>
          </cell>
        </row>
        <row r="508">
          <cell r="A508" t="str">
            <v>SEP-04</v>
          </cell>
        </row>
        <row r="509">
          <cell r="A509" t="str">
            <v>SEP-04</v>
          </cell>
        </row>
        <row r="510">
          <cell r="A510" t="str">
            <v>SEP-04</v>
          </cell>
        </row>
        <row r="511">
          <cell r="A511" t="str">
            <v>SEP-04</v>
          </cell>
        </row>
        <row r="512">
          <cell r="A512" t="str">
            <v>SEP-04</v>
          </cell>
        </row>
        <row r="513">
          <cell r="A513" t="str">
            <v>SEP-04</v>
          </cell>
        </row>
        <row r="514">
          <cell r="A514" t="str">
            <v>SEP-04</v>
          </cell>
        </row>
        <row r="515">
          <cell r="A515" t="str">
            <v>SEP-04</v>
          </cell>
        </row>
        <row r="516">
          <cell r="A516" t="str">
            <v>SEP-04</v>
          </cell>
        </row>
        <row r="517">
          <cell r="A517" t="str">
            <v>SEP-04</v>
          </cell>
        </row>
        <row r="518">
          <cell r="A518" t="str">
            <v>SEP-04</v>
          </cell>
        </row>
        <row r="519">
          <cell r="A519" t="str">
            <v>SEP-04</v>
          </cell>
        </row>
        <row r="520">
          <cell r="A520" t="str">
            <v>SEP-04</v>
          </cell>
        </row>
        <row r="521">
          <cell r="A521" t="str">
            <v>SEP-04</v>
          </cell>
        </row>
        <row r="522">
          <cell r="A522" t="str">
            <v>SEP-04</v>
          </cell>
        </row>
        <row r="523">
          <cell r="A523" t="str">
            <v>SEP-04</v>
          </cell>
        </row>
        <row r="524">
          <cell r="A524" t="str">
            <v>SEP-04</v>
          </cell>
        </row>
        <row r="525">
          <cell r="A525" t="str">
            <v>SEP-04</v>
          </cell>
        </row>
        <row r="526">
          <cell r="A526" t="str">
            <v>SEP-04</v>
          </cell>
        </row>
        <row r="527">
          <cell r="A527" t="str">
            <v>SEP-04</v>
          </cell>
        </row>
        <row r="528">
          <cell r="A528" t="str">
            <v>SEP-04</v>
          </cell>
        </row>
        <row r="529">
          <cell r="A529" t="str">
            <v>SEP-04</v>
          </cell>
        </row>
        <row r="530">
          <cell r="A530" t="str">
            <v>SEP-04</v>
          </cell>
        </row>
        <row r="531">
          <cell r="A531" t="str">
            <v>SEP-04</v>
          </cell>
        </row>
        <row r="532">
          <cell r="A532" t="str">
            <v>SEP-04</v>
          </cell>
        </row>
        <row r="533">
          <cell r="A533" t="str">
            <v>SEP-04</v>
          </cell>
        </row>
        <row r="534">
          <cell r="A534" t="str">
            <v>SEP-04</v>
          </cell>
        </row>
        <row r="535">
          <cell r="A535" t="str">
            <v>SEP-04</v>
          </cell>
        </row>
        <row r="536">
          <cell r="A536" t="str">
            <v>SEP-04</v>
          </cell>
        </row>
        <row r="537">
          <cell r="A537" t="str">
            <v>SEP-04</v>
          </cell>
        </row>
        <row r="538">
          <cell r="A538" t="str">
            <v>SEP-04</v>
          </cell>
        </row>
        <row r="539">
          <cell r="A539" t="str">
            <v>SEP-04</v>
          </cell>
        </row>
        <row r="540">
          <cell r="A540" t="str">
            <v>SEP-04</v>
          </cell>
        </row>
        <row r="541">
          <cell r="A541" t="str">
            <v>SEP-04</v>
          </cell>
        </row>
        <row r="542">
          <cell r="A542" t="str">
            <v>SEP-04</v>
          </cell>
        </row>
        <row r="543">
          <cell r="A543" t="str">
            <v>SEP-04</v>
          </cell>
        </row>
        <row r="544">
          <cell r="A544" t="str">
            <v>SEP-04</v>
          </cell>
        </row>
        <row r="545">
          <cell r="A545" t="str">
            <v>SEP-04</v>
          </cell>
        </row>
        <row r="546">
          <cell r="A546" t="str">
            <v>SEP-04</v>
          </cell>
        </row>
        <row r="547">
          <cell r="A547" t="str">
            <v>SEP-04</v>
          </cell>
        </row>
        <row r="548">
          <cell r="A548" t="str">
            <v>SEP-04</v>
          </cell>
        </row>
        <row r="549">
          <cell r="A549" t="str">
            <v>SEP-04</v>
          </cell>
        </row>
        <row r="550">
          <cell r="A550" t="str">
            <v>SEP-04</v>
          </cell>
        </row>
        <row r="551">
          <cell r="A551" t="str">
            <v>SEP-04</v>
          </cell>
        </row>
        <row r="552">
          <cell r="A552" t="str">
            <v>SEP-04</v>
          </cell>
        </row>
        <row r="553">
          <cell r="A553" t="str">
            <v>SEP-04</v>
          </cell>
        </row>
        <row r="554">
          <cell r="A554" t="str">
            <v>SEP-04</v>
          </cell>
        </row>
        <row r="555">
          <cell r="A555" t="str">
            <v>SEP-04</v>
          </cell>
        </row>
        <row r="556">
          <cell r="A556" t="str">
            <v>SEP-04</v>
          </cell>
        </row>
        <row r="557">
          <cell r="A557" t="str">
            <v>SEP-04</v>
          </cell>
        </row>
        <row r="558">
          <cell r="A558" t="str">
            <v>SEP-04</v>
          </cell>
        </row>
        <row r="559">
          <cell r="A559" t="str">
            <v>SEP-04</v>
          </cell>
        </row>
        <row r="560">
          <cell r="A560" t="str">
            <v>SEP-04</v>
          </cell>
        </row>
        <row r="561">
          <cell r="A561" t="str">
            <v>SEP-04</v>
          </cell>
        </row>
        <row r="562">
          <cell r="A562" t="str">
            <v>SEP-04</v>
          </cell>
        </row>
        <row r="563">
          <cell r="A563" t="str">
            <v>SEP-04</v>
          </cell>
        </row>
        <row r="564">
          <cell r="A564" t="str">
            <v>SEP-04</v>
          </cell>
        </row>
        <row r="565">
          <cell r="A565" t="str">
            <v>SEP-04</v>
          </cell>
        </row>
        <row r="566">
          <cell r="A566" t="str">
            <v>SEP-04</v>
          </cell>
        </row>
        <row r="567">
          <cell r="A567" t="str">
            <v>SEP-04</v>
          </cell>
        </row>
        <row r="568">
          <cell r="A568" t="str">
            <v>SEP-04</v>
          </cell>
        </row>
        <row r="569">
          <cell r="A569" t="str">
            <v>SEP-04</v>
          </cell>
        </row>
        <row r="570">
          <cell r="A570" t="str">
            <v>SEP-04</v>
          </cell>
        </row>
        <row r="571">
          <cell r="A571" t="str">
            <v>SEP-04</v>
          </cell>
        </row>
        <row r="572">
          <cell r="A572" t="str">
            <v>SEP-04</v>
          </cell>
        </row>
        <row r="573">
          <cell r="A573" t="str">
            <v>SEP-04</v>
          </cell>
        </row>
        <row r="574">
          <cell r="A574" t="str">
            <v>SEP-04</v>
          </cell>
        </row>
        <row r="575">
          <cell r="A575" t="str">
            <v>SEP-04</v>
          </cell>
        </row>
        <row r="576">
          <cell r="A576" t="str">
            <v>SEP-04</v>
          </cell>
        </row>
        <row r="577">
          <cell r="A577" t="str">
            <v>SEP-04</v>
          </cell>
        </row>
        <row r="578">
          <cell r="A578" t="str">
            <v>SEP-04</v>
          </cell>
        </row>
        <row r="579">
          <cell r="A579" t="str">
            <v>SEP-04</v>
          </cell>
        </row>
        <row r="580">
          <cell r="A580" t="str">
            <v>SEP-04</v>
          </cell>
        </row>
        <row r="581">
          <cell r="A581" t="str">
            <v>SEP-04</v>
          </cell>
        </row>
        <row r="582">
          <cell r="A582" t="str">
            <v>SEP-04</v>
          </cell>
        </row>
        <row r="583">
          <cell r="A583" t="str">
            <v>SEP-04</v>
          </cell>
        </row>
        <row r="584">
          <cell r="A584" t="str">
            <v>SEP-04</v>
          </cell>
        </row>
        <row r="585">
          <cell r="A585" t="str">
            <v>SEP-04</v>
          </cell>
        </row>
        <row r="586">
          <cell r="A586" t="str">
            <v>SEP-04</v>
          </cell>
        </row>
        <row r="587">
          <cell r="A587" t="str">
            <v>SEP-04</v>
          </cell>
        </row>
        <row r="588">
          <cell r="A588" t="str">
            <v>SEP-04</v>
          </cell>
        </row>
        <row r="589">
          <cell r="A589" t="str">
            <v>SEP-04</v>
          </cell>
        </row>
        <row r="590">
          <cell r="A590" t="str">
            <v>SEP-04</v>
          </cell>
        </row>
        <row r="591">
          <cell r="A591" t="str">
            <v>SEP-04</v>
          </cell>
        </row>
        <row r="592">
          <cell r="A592" t="str">
            <v>SEP-04</v>
          </cell>
        </row>
        <row r="593">
          <cell r="A593" t="str">
            <v>SEP-04</v>
          </cell>
        </row>
        <row r="594">
          <cell r="A594" t="str">
            <v>SEP-04</v>
          </cell>
        </row>
        <row r="595">
          <cell r="A595" t="str">
            <v>SEP-04</v>
          </cell>
        </row>
        <row r="596">
          <cell r="A596" t="str">
            <v>SEP-04</v>
          </cell>
        </row>
        <row r="597">
          <cell r="A597" t="str">
            <v>SEP-04</v>
          </cell>
        </row>
        <row r="598">
          <cell r="A598" t="str">
            <v>SEP-04</v>
          </cell>
        </row>
        <row r="599">
          <cell r="A599" t="str">
            <v>SEP-04</v>
          </cell>
        </row>
        <row r="600">
          <cell r="A600" t="str">
            <v>SEP-04</v>
          </cell>
        </row>
        <row r="601">
          <cell r="A601" t="str">
            <v>SEP-04</v>
          </cell>
        </row>
        <row r="602">
          <cell r="A602" t="str">
            <v>SEP-04</v>
          </cell>
        </row>
        <row r="603">
          <cell r="A603" t="str">
            <v>SEP-04</v>
          </cell>
        </row>
        <row r="604">
          <cell r="A604" t="str">
            <v>SEP-04</v>
          </cell>
        </row>
        <row r="605">
          <cell r="A605" t="str">
            <v>SEP-04</v>
          </cell>
        </row>
        <row r="606">
          <cell r="A606" t="str">
            <v>SEP-04</v>
          </cell>
        </row>
        <row r="607">
          <cell r="A607" t="str">
            <v>SEP-04</v>
          </cell>
        </row>
        <row r="608">
          <cell r="A608" t="str">
            <v>SEP-04</v>
          </cell>
        </row>
        <row r="609">
          <cell r="A609" t="str">
            <v>SEP-04</v>
          </cell>
        </row>
        <row r="610">
          <cell r="A610" t="str">
            <v>SEP-04</v>
          </cell>
        </row>
        <row r="611">
          <cell r="A611" t="str">
            <v>SEP-04</v>
          </cell>
        </row>
        <row r="612">
          <cell r="A612" t="str">
            <v>SEP-04</v>
          </cell>
        </row>
        <row r="613">
          <cell r="A613" t="str">
            <v>SEP-04</v>
          </cell>
        </row>
        <row r="614">
          <cell r="A614" t="str">
            <v>SEP-04</v>
          </cell>
        </row>
        <row r="615">
          <cell r="A615" t="str">
            <v>SEP-04</v>
          </cell>
        </row>
        <row r="616">
          <cell r="A616" t="str">
            <v>SEP-04</v>
          </cell>
        </row>
        <row r="617">
          <cell r="A617" t="str">
            <v>SEP-04</v>
          </cell>
        </row>
        <row r="618">
          <cell r="A618" t="str">
            <v>SEP-04</v>
          </cell>
        </row>
        <row r="619">
          <cell r="A619" t="str">
            <v>SEP-04</v>
          </cell>
        </row>
        <row r="620">
          <cell r="A620" t="str">
            <v>SEP-04</v>
          </cell>
        </row>
        <row r="621">
          <cell r="A621" t="str">
            <v>SEP-04</v>
          </cell>
        </row>
        <row r="622">
          <cell r="A622" t="str">
            <v>SEP-04</v>
          </cell>
        </row>
        <row r="623">
          <cell r="A623" t="str">
            <v>SEP-04</v>
          </cell>
        </row>
        <row r="624">
          <cell r="A624" t="str">
            <v>SEP-04</v>
          </cell>
        </row>
        <row r="625">
          <cell r="A625" t="str">
            <v>SEP-04</v>
          </cell>
        </row>
        <row r="626">
          <cell r="A626" t="str">
            <v>SEP-04</v>
          </cell>
        </row>
        <row r="627">
          <cell r="A627" t="str">
            <v>SEP-04</v>
          </cell>
        </row>
        <row r="628">
          <cell r="A628" t="str">
            <v>SEP-04</v>
          </cell>
        </row>
        <row r="629">
          <cell r="A629" t="str">
            <v>SEP-04</v>
          </cell>
        </row>
        <row r="630">
          <cell r="A630" t="str">
            <v>SEP-04</v>
          </cell>
        </row>
        <row r="631">
          <cell r="A631" t="str">
            <v>SEP-04</v>
          </cell>
        </row>
        <row r="632">
          <cell r="A632" t="str">
            <v>SEP-04</v>
          </cell>
        </row>
        <row r="633">
          <cell r="A633" t="str">
            <v>SEP-04</v>
          </cell>
        </row>
        <row r="634">
          <cell r="A634" t="str">
            <v>SEP-04</v>
          </cell>
        </row>
        <row r="635">
          <cell r="A635" t="str">
            <v>SEP-04</v>
          </cell>
        </row>
        <row r="636">
          <cell r="A636" t="str">
            <v>SEP-04</v>
          </cell>
        </row>
        <row r="637">
          <cell r="A637" t="str">
            <v>SEP-04</v>
          </cell>
        </row>
        <row r="638">
          <cell r="A638" t="str">
            <v>SEP-04</v>
          </cell>
        </row>
        <row r="639">
          <cell r="A639" t="str">
            <v>SEP-04</v>
          </cell>
        </row>
        <row r="640">
          <cell r="A640" t="str">
            <v>SEP-04</v>
          </cell>
        </row>
        <row r="641">
          <cell r="A641" t="str">
            <v>SEP-04</v>
          </cell>
        </row>
        <row r="642">
          <cell r="A642" t="str">
            <v>SEP-04</v>
          </cell>
        </row>
        <row r="643">
          <cell r="A643" t="str">
            <v>SEP-04</v>
          </cell>
        </row>
        <row r="644">
          <cell r="A644" t="str">
            <v>SEP-04</v>
          </cell>
        </row>
        <row r="645">
          <cell r="A645" t="str">
            <v>SEP-04</v>
          </cell>
        </row>
        <row r="646">
          <cell r="A646" t="str">
            <v>SEP-04</v>
          </cell>
        </row>
        <row r="647">
          <cell r="A647" t="str">
            <v>SEP-04</v>
          </cell>
        </row>
        <row r="648">
          <cell r="A648" t="str">
            <v>SEP-04</v>
          </cell>
        </row>
        <row r="649">
          <cell r="A649" t="str">
            <v>SEP-04</v>
          </cell>
        </row>
        <row r="650">
          <cell r="A650" t="str">
            <v>SEP-04</v>
          </cell>
        </row>
        <row r="651">
          <cell r="A651" t="str">
            <v>SEP-04</v>
          </cell>
        </row>
        <row r="652">
          <cell r="A652" t="str">
            <v>SEP-04</v>
          </cell>
        </row>
        <row r="653">
          <cell r="A653" t="str">
            <v>SEP-04</v>
          </cell>
        </row>
        <row r="654">
          <cell r="A654" t="str">
            <v>SEP-04</v>
          </cell>
        </row>
        <row r="655">
          <cell r="A655" t="str">
            <v>SEP-04</v>
          </cell>
        </row>
        <row r="656">
          <cell r="A656" t="str">
            <v>SEP-04</v>
          </cell>
        </row>
        <row r="657">
          <cell r="A657" t="str">
            <v>SEP-04</v>
          </cell>
        </row>
        <row r="658">
          <cell r="A658" t="str">
            <v>SEP-04</v>
          </cell>
        </row>
        <row r="659">
          <cell r="A659" t="str">
            <v>SEP-04</v>
          </cell>
        </row>
        <row r="660">
          <cell r="A660" t="str">
            <v>SEP-04</v>
          </cell>
        </row>
        <row r="661">
          <cell r="A661" t="str">
            <v>SEP-04</v>
          </cell>
        </row>
        <row r="662">
          <cell r="A662" t="str">
            <v>SEP-04</v>
          </cell>
        </row>
        <row r="663">
          <cell r="A663" t="str">
            <v>SEP-04</v>
          </cell>
        </row>
        <row r="664">
          <cell r="A664" t="str">
            <v>SEP-04</v>
          </cell>
        </row>
        <row r="665">
          <cell r="A665" t="str">
            <v>SEP-04</v>
          </cell>
        </row>
        <row r="666">
          <cell r="A666" t="str">
            <v>SEP-04</v>
          </cell>
        </row>
        <row r="667">
          <cell r="A667" t="str">
            <v>SEP-04</v>
          </cell>
        </row>
        <row r="668">
          <cell r="A668" t="str">
            <v>SEP-04</v>
          </cell>
        </row>
        <row r="669">
          <cell r="A669" t="str">
            <v>SEP-04</v>
          </cell>
        </row>
        <row r="670">
          <cell r="A670" t="str">
            <v>SEP-04</v>
          </cell>
        </row>
        <row r="671">
          <cell r="A671" t="str">
            <v>SEP-04</v>
          </cell>
        </row>
        <row r="672">
          <cell r="A672" t="str">
            <v>SEP-04</v>
          </cell>
        </row>
        <row r="673">
          <cell r="A673" t="str">
            <v>SEP-04</v>
          </cell>
        </row>
        <row r="674">
          <cell r="A674" t="str">
            <v>SEP-04</v>
          </cell>
        </row>
        <row r="675">
          <cell r="A675" t="str">
            <v>SEP-04</v>
          </cell>
        </row>
        <row r="676">
          <cell r="A676" t="str">
            <v>SEP-04</v>
          </cell>
        </row>
        <row r="677">
          <cell r="A677" t="str">
            <v>SEP-04</v>
          </cell>
        </row>
        <row r="678">
          <cell r="A678" t="str">
            <v>SEP-04</v>
          </cell>
        </row>
        <row r="679">
          <cell r="A679" t="str">
            <v>SEP-04</v>
          </cell>
        </row>
        <row r="680">
          <cell r="A680" t="str">
            <v>SEP-04</v>
          </cell>
        </row>
        <row r="681">
          <cell r="A681" t="str">
            <v>SEP-04</v>
          </cell>
        </row>
        <row r="682">
          <cell r="A682" t="str">
            <v>SEP-04</v>
          </cell>
        </row>
        <row r="683">
          <cell r="A683" t="str">
            <v>SEP-04</v>
          </cell>
        </row>
        <row r="684">
          <cell r="A684" t="str">
            <v>SEP-04</v>
          </cell>
        </row>
        <row r="685">
          <cell r="A685" t="str">
            <v>SEP-04</v>
          </cell>
        </row>
        <row r="686">
          <cell r="A686" t="str">
            <v>SEP-04</v>
          </cell>
        </row>
        <row r="687">
          <cell r="A687" t="str">
            <v>SEP-04</v>
          </cell>
        </row>
        <row r="688">
          <cell r="A688" t="str">
            <v>SEP-04</v>
          </cell>
        </row>
        <row r="689">
          <cell r="A689" t="str">
            <v>SEP-04</v>
          </cell>
        </row>
        <row r="690">
          <cell r="A690" t="str">
            <v>SEP-04</v>
          </cell>
        </row>
        <row r="691">
          <cell r="A691" t="str">
            <v>SEP-04</v>
          </cell>
        </row>
        <row r="692">
          <cell r="A692" t="str">
            <v>SEP-04</v>
          </cell>
        </row>
        <row r="693">
          <cell r="A693" t="str">
            <v>SEP-04</v>
          </cell>
        </row>
        <row r="694">
          <cell r="A694" t="str">
            <v>SEP-04</v>
          </cell>
        </row>
        <row r="695">
          <cell r="A695" t="str">
            <v>SEP-04</v>
          </cell>
        </row>
        <row r="696">
          <cell r="A696" t="str">
            <v>SEP-04</v>
          </cell>
        </row>
        <row r="697">
          <cell r="A697" t="str">
            <v>SEP-04</v>
          </cell>
        </row>
        <row r="698">
          <cell r="A698" t="str">
            <v>SEP-04</v>
          </cell>
        </row>
        <row r="699">
          <cell r="A699" t="str">
            <v>SEP-04</v>
          </cell>
        </row>
        <row r="700">
          <cell r="A700" t="str">
            <v>SEP-04</v>
          </cell>
        </row>
        <row r="701">
          <cell r="A701" t="str">
            <v>SEP-04</v>
          </cell>
        </row>
        <row r="702">
          <cell r="A702" t="str">
            <v>SEP-04</v>
          </cell>
        </row>
        <row r="703">
          <cell r="A703" t="str">
            <v>SEP-04</v>
          </cell>
        </row>
        <row r="704">
          <cell r="A704" t="str">
            <v>SEP-04</v>
          </cell>
        </row>
        <row r="705">
          <cell r="A705" t="str">
            <v>SEP-04</v>
          </cell>
        </row>
        <row r="706">
          <cell r="A706" t="str">
            <v>SEP-04</v>
          </cell>
        </row>
        <row r="707">
          <cell r="A707" t="str">
            <v>SEP-04</v>
          </cell>
        </row>
        <row r="708">
          <cell r="A708" t="str">
            <v>SEP-04</v>
          </cell>
        </row>
        <row r="709">
          <cell r="A709" t="str">
            <v>SEP-04</v>
          </cell>
        </row>
        <row r="710">
          <cell r="A710" t="str">
            <v>SEP-04</v>
          </cell>
        </row>
        <row r="711">
          <cell r="A711" t="str">
            <v>SEP-04</v>
          </cell>
        </row>
        <row r="712">
          <cell r="A712" t="str">
            <v>SEP-04</v>
          </cell>
        </row>
        <row r="713">
          <cell r="A713" t="str">
            <v>SEP-04</v>
          </cell>
        </row>
        <row r="714">
          <cell r="A714" t="str">
            <v>SEP-04</v>
          </cell>
        </row>
        <row r="715">
          <cell r="A715" t="str">
            <v>SEP-04</v>
          </cell>
        </row>
        <row r="716">
          <cell r="A716" t="str">
            <v>SEP-04</v>
          </cell>
        </row>
        <row r="717">
          <cell r="A717" t="str">
            <v>SEP-04</v>
          </cell>
        </row>
        <row r="718">
          <cell r="A718" t="str">
            <v>SEP-04</v>
          </cell>
        </row>
        <row r="719">
          <cell r="A719" t="str">
            <v>SEP-04</v>
          </cell>
        </row>
        <row r="720">
          <cell r="A720" t="str">
            <v>SEP-04</v>
          </cell>
        </row>
        <row r="721">
          <cell r="A721" t="str">
            <v>SEP-04</v>
          </cell>
        </row>
        <row r="722">
          <cell r="A722" t="str">
            <v>SEP-04</v>
          </cell>
        </row>
        <row r="723">
          <cell r="A723" t="str">
            <v>SEP-04</v>
          </cell>
        </row>
        <row r="724">
          <cell r="A724" t="str">
            <v>SEP-04</v>
          </cell>
        </row>
        <row r="725">
          <cell r="A725" t="str">
            <v>SEP-04</v>
          </cell>
        </row>
        <row r="726">
          <cell r="A726" t="str">
            <v>SEP-04</v>
          </cell>
        </row>
        <row r="727">
          <cell r="A727" t="str">
            <v>SEP-04</v>
          </cell>
        </row>
        <row r="728">
          <cell r="A728" t="str">
            <v>SEP-04</v>
          </cell>
        </row>
        <row r="729">
          <cell r="A729" t="str">
            <v>SEP-04</v>
          </cell>
        </row>
        <row r="730">
          <cell r="A730" t="str">
            <v>SEP-04</v>
          </cell>
        </row>
        <row r="731">
          <cell r="A731" t="str">
            <v>SEP-04</v>
          </cell>
        </row>
        <row r="732">
          <cell r="A732" t="str">
            <v>SEP-04</v>
          </cell>
        </row>
        <row r="733">
          <cell r="A733" t="str">
            <v>SEP-04</v>
          </cell>
        </row>
        <row r="734">
          <cell r="A734" t="str">
            <v>SEP-04</v>
          </cell>
        </row>
        <row r="735">
          <cell r="A735" t="str">
            <v>SEP-04</v>
          </cell>
        </row>
        <row r="736">
          <cell r="A736" t="str">
            <v>SEP-04</v>
          </cell>
        </row>
        <row r="737">
          <cell r="A737" t="str">
            <v>SEP-04</v>
          </cell>
        </row>
        <row r="738">
          <cell r="A738" t="str">
            <v>SEP-04</v>
          </cell>
        </row>
        <row r="739">
          <cell r="A739" t="str">
            <v>SEP-04</v>
          </cell>
        </row>
        <row r="740">
          <cell r="A740" t="str">
            <v>SEP-04</v>
          </cell>
        </row>
        <row r="741">
          <cell r="A741" t="str">
            <v>SEP-04</v>
          </cell>
        </row>
        <row r="742">
          <cell r="A742" t="str">
            <v>SEP-04</v>
          </cell>
        </row>
        <row r="743">
          <cell r="A743" t="str">
            <v>SEP-04</v>
          </cell>
        </row>
        <row r="744">
          <cell r="A744" t="str">
            <v>SEP-04</v>
          </cell>
        </row>
        <row r="745">
          <cell r="A745" t="str">
            <v>SEP-04</v>
          </cell>
        </row>
        <row r="746">
          <cell r="A746" t="str">
            <v>SEP-04</v>
          </cell>
        </row>
        <row r="747">
          <cell r="A747" t="str">
            <v>SEP-04</v>
          </cell>
        </row>
        <row r="748">
          <cell r="A748" t="str">
            <v>SEP-04</v>
          </cell>
        </row>
        <row r="749">
          <cell r="A749" t="str">
            <v>SEP-04</v>
          </cell>
        </row>
        <row r="750">
          <cell r="A750" t="str">
            <v>SEP-04</v>
          </cell>
        </row>
        <row r="751">
          <cell r="A751" t="str">
            <v>SEP-04</v>
          </cell>
        </row>
        <row r="752">
          <cell r="A752" t="str">
            <v>SEP-04</v>
          </cell>
        </row>
        <row r="753">
          <cell r="A753" t="str">
            <v>SEP-04</v>
          </cell>
        </row>
        <row r="754">
          <cell r="A754" t="str">
            <v>SEP-04</v>
          </cell>
        </row>
        <row r="755">
          <cell r="A755" t="str">
            <v>SEP-04</v>
          </cell>
        </row>
        <row r="756">
          <cell r="A756" t="str">
            <v>SEP-04</v>
          </cell>
        </row>
        <row r="757">
          <cell r="A757" t="str">
            <v>SEP-04</v>
          </cell>
        </row>
        <row r="758">
          <cell r="A758" t="str">
            <v>SEP-04</v>
          </cell>
        </row>
        <row r="759">
          <cell r="A759" t="str">
            <v>SEP-04</v>
          </cell>
        </row>
        <row r="760">
          <cell r="A760" t="str">
            <v>SEP-04</v>
          </cell>
        </row>
        <row r="761">
          <cell r="A761" t="str">
            <v>SEP-04</v>
          </cell>
        </row>
        <row r="762">
          <cell r="A762" t="str">
            <v>SEP-04</v>
          </cell>
        </row>
        <row r="763">
          <cell r="A763" t="str">
            <v>SEP-04</v>
          </cell>
        </row>
        <row r="764">
          <cell r="A764" t="str">
            <v>SEP-04</v>
          </cell>
        </row>
        <row r="765">
          <cell r="A765" t="str">
            <v>SEP-04</v>
          </cell>
        </row>
        <row r="766">
          <cell r="A766" t="str">
            <v>SEP-04</v>
          </cell>
        </row>
        <row r="767">
          <cell r="A767" t="str">
            <v>SEP-04</v>
          </cell>
        </row>
        <row r="768">
          <cell r="A768" t="str">
            <v>SEP-04</v>
          </cell>
        </row>
        <row r="769">
          <cell r="A769" t="str">
            <v>SEP-04</v>
          </cell>
        </row>
        <row r="770">
          <cell r="A770" t="str">
            <v>SEP-04</v>
          </cell>
        </row>
        <row r="771">
          <cell r="A771" t="str">
            <v>SEP-04</v>
          </cell>
        </row>
        <row r="772">
          <cell r="A772" t="str">
            <v>SEP-04</v>
          </cell>
        </row>
        <row r="773">
          <cell r="A773" t="str">
            <v>SEP-04</v>
          </cell>
        </row>
        <row r="774">
          <cell r="A774" t="str">
            <v>SEP-04</v>
          </cell>
        </row>
        <row r="775">
          <cell r="A775" t="str">
            <v>SEP-04</v>
          </cell>
        </row>
        <row r="776">
          <cell r="A776" t="str">
            <v>SEP-04</v>
          </cell>
        </row>
        <row r="777">
          <cell r="A777" t="str">
            <v>SEP-04</v>
          </cell>
        </row>
        <row r="778">
          <cell r="A778" t="str">
            <v>SEP-04</v>
          </cell>
        </row>
        <row r="779">
          <cell r="A779" t="str">
            <v>SEP-04</v>
          </cell>
        </row>
        <row r="780">
          <cell r="A780" t="str">
            <v>SEP-04</v>
          </cell>
        </row>
        <row r="781">
          <cell r="A781" t="str">
            <v>SEP-04</v>
          </cell>
        </row>
        <row r="782">
          <cell r="A782" t="str">
            <v>SEP-04</v>
          </cell>
        </row>
        <row r="783">
          <cell r="A783" t="str">
            <v>SEP-04</v>
          </cell>
        </row>
        <row r="784">
          <cell r="A784" t="str">
            <v>SEP-04</v>
          </cell>
        </row>
        <row r="785">
          <cell r="A785" t="str">
            <v>SEP-04</v>
          </cell>
        </row>
        <row r="786">
          <cell r="A786" t="str">
            <v>SEP-04</v>
          </cell>
        </row>
        <row r="787">
          <cell r="A787" t="str">
            <v>SEP-04</v>
          </cell>
        </row>
        <row r="788">
          <cell r="A788" t="str">
            <v>SEP-04</v>
          </cell>
        </row>
        <row r="789">
          <cell r="A789" t="str">
            <v>SEP-04</v>
          </cell>
        </row>
        <row r="790">
          <cell r="A790" t="str">
            <v>SEP-04</v>
          </cell>
        </row>
        <row r="791">
          <cell r="A791" t="str">
            <v>SEP-04</v>
          </cell>
        </row>
        <row r="792">
          <cell r="A792" t="str">
            <v>SEP-04</v>
          </cell>
        </row>
        <row r="793">
          <cell r="A793" t="str">
            <v>SEP-04</v>
          </cell>
        </row>
        <row r="794">
          <cell r="A794" t="str">
            <v>SEP-04</v>
          </cell>
        </row>
        <row r="795">
          <cell r="A795" t="str">
            <v>SEP-04</v>
          </cell>
        </row>
        <row r="796">
          <cell r="A796" t="str">
            <v>SEP-04</v>
          </cell>
        </row>
        <row r="797">
          <cell r="A797" t="str">
            <v>SEP-04</v>
          </cell>
        </row>
        <row r="798">
          <cell r="A798" t="str">
            <v>SEP-04</v>
          </cell>
        </row>
        <row r="799">
          <cell r="A799" t="str">
            <v>SEP-04</v>
          </cell>
        </row>
        <row r="800">
          <cell r="A800" t="str">
            <v>SEP-04</v>
          </cell>
        </row>
        <row r="801">
          <cell r="A801" t="str">
            <v>SEP-04</v>
          </cell>
        </row>
        <row r="802">
          <cell r="A802" t="str">
            <v>SEP-04</v>
          </cell>
        </row>
        <row r="803">
          <cell r="A803" t="str">
            <v>SEP-04</v>
          </cell>
        </row>
        <row r="804">
          <cell r="A804" t="str">
            <v>SEP-04</v>
          </cell>
        </row>
        <row r="805">
          <cell r="A805" t="str">
            <v>SEP-04</v>
          </cell>
        </row>
        <row r="806">
          <cell r="A806" t="str">
            <v>SEP-04</v>
          </cell>
        </row>
        <row r="807">
          <cell r="A807" t="str">
            <v>SEP-04</v>
          </cell>
        </row>
        <row r="808">
          <cell r="A808" t="str">
            <v>SEP-04</v>
          </cell>
        </row>
        <row r="809">
          <cell r="A809" t="str">
            <v>SEP-04</v>
          </cell>
        </row>
        <row r="810">
          <cell r="A810" t="str">
            <v>SEP-04</v>
          </cell>
        </row>
        <row r="811">
          <cell r="A811" t="str">
            <v>SEP-04</v>
          </cell>
        </row>
        <row r="812">
          <cell r="A812" t="str">
            <v>SEP-04</v>
          </cell>
        </row>
        <row r="813">
          <cell r="A813" t="str">
            <v>SEP-04</v>
          </cell>
        </row>
        <row r="814">
          <cell r="A814" t="str">
            <v>SEP-04</v>
          </cell>
        </row>
        <row r="815">
          <cell r="A815" t="str">
            <v>SEP-04</v>
          </cell>
        </row>
        <row r="816">
          <cell r="A816" t="str">
            <v>SEP-04</v>
          </cell>
        </row>
        <row r="817">
          <cell r="A817" t="str">
            <v>SEP-04</v>
          </cell>
        </row>
        <row r="818">
          <cell r="A818" t="str">
            <v>SEP-04</v>
          </cell>
        </row>
        <row r="819">
          <cell r="A819" t="str">
            <v>SEP-04</v>
          </cell>
        </row>
        <row r="820">
          <cell r="A820" t="str">
            <v>SEP-04</v>
          </cell>
        </row>
        <row r="821">
          <cell r="A821" t="str">
            <v>SEP-04</v>
          </cell>
        </row>
        <row r="822">
          <cell r="A822" t="str">
            <v>SEP-04</v>
          </cell>
        </row>
        <row r="823">
          <cell r="A823" t="str">
            <v>SEP-04</v>
          </cell>
        </row>
        <row r="824">
          <cell r="A824" t="str">
            <v>SEP-04</v>
          </cell>
        </row>
        <row r="825">
          <cell r="A825" t="str">
            <v>SEP-04</v>
          </cell>
        </row>
        <row r="826">
          <cell r="A826" t="str">
            <v>SEP-04</v>
          </cell>
        </row>
        <row r="827">
          <cell r="A827" t="str">
            <v>SEP-04</v>
          </cell>
        </row>
        <row r="828">
          <cell r="A828" t="str">
            <v>SEP-04</v>
          </cell>
        </row>
        <row r="829">
          <cell r="A829" t="str">
            <v>SEP-04</v>
          </cell>
        </row>
        <row r="830">
          <cell r="A830" t="str">
            <v>SEP-04</v>
          </cell>
        </row>
        <row r="831">
          <cell r="A831" t="str">
            <v>SEP-04</v>
          </cell>
        </row>
        <row r="832">
          <cell r="A832" t="str">
            <v>SEP-04</v>
          </cell>
        </row>
        <row r="833">
          <cell r="A833" t="str">
            <v>SEP-04</v>
          </cell>
        </row>
        <row r="834">
          <cell r="A834" t="str">
            <v>SEP-04</v>
          </cell>
        </row>
        <row r="835">
          <cell r="A835" t="str">
            <v>SEP-04</v>
          </cell>
        </row>
        <row r="836">
          <cell r="A836" t="str">
            <v>SEP-04</v>
          </cell>
        </row>
        <row r="837">
          <cell r="A837" t="str">
            <v>SEP-04</v>
          </cell>
        </row>
        <row r="838">
          <cell r="A838" t="str">
            <v>SEP-04</v>
          </cell>
        </row>
        <row r="839">
          <cell r="A839" t="str">
            <v>SEP-04</v>
          </cell>
        </row>
        <row r="840">
          <cell r="A840" t="str">
            <v>SEP-04</v>
          </cell>
        </row>
        <row r="841">
          <cell r="A841" t="str">
            <v>SEP-04</v>
          </cell>
        </row>
        <row r="842">
          <cell r="A842" t="str">
            <v>SEP-04</v>
          </cell>
        </row>
        <row r="843">
          <cell r="A843" t="str">
            <v>SEP-04</v>
          </cell>
        </row>
        <row r="844">
          <cell r="A844" t="str">
            <v>SEP-04</v>
          </cell>
        </row>
        <row r="845">
          <cell r="A845" t="str">
            <v>SEP-04</v>
          </cell>
        </row>
        <row r="846">
          <cell r="A846" t="str">
            <v>SEP-04</v>
          </cell>
        </row>
        <row r="847">
          <cell r="A847" t="str">
            <v>SEP-04</v>
          </cell>
        </row>
        <row r="848">
          <cell r="A848" t="str">
            <v>SEP-04</v>
          </cell>
        </row>
        <row r="849">
          <cell r="A849" t="str">
            <v>SEP-04</v>
          </cell>
        </row>
        <row r="850">
          <cell r="A850" t="str">
            <v>SEP-04</v>
          </cell>
        </row>
        <row r="851">
          <cell r="A851" t="str">
            <v>SEP-04</v>
          </cell>
        </row>
        <row r="852">
          <cell r="A852" t="str">
            <v>SEP-04</v>
          </cell>
        </row>
        <row r="853">
          <cell r="A853" t="str">
            <v>SEP-04</v>
          </cell>
        </row>
        <row r="854">
          <cell r="A854" t="str">
            <v>SEP-04</v>
          </cell>
        </row>
        <row r="855">
          <cell r="A855" t="str">
            <v>SEP-04</v>
          </cell>
        </row>
        <row r="856">
          <cell r="A856" t="str">
            <v>SEP-04</v>
          </cell>
        </row>
        <row r="857">
          <cell r="A857" t="str">
            <v>SEP-04</v>
          </cell>
        </row>
        <row r="858">
          <cell r="A858" t="str">
            <v>SEP-04</v>
          </cell>
        </row>
        <row r="859">
          <cell r="A859" t="str">
            <v>SEP-04</v>
          </cell>
        </row>
        <row r="860">
          <cell r="A860" t="str">
            <v>SEP-04</v>
          </cell>
        </row>
        <row r="861">
          <cell r="A861" t="str">
            <v>SEP-04</v>
          </cell>
        </row>
        <row r="862">
          <cell r="A862" t="str">
            <v>SEP-04</v>
          </cell>
        </row>
        <row r="863">
          <cell r="A863" t="str">
            <v>SEP-04</v>
          </cell>
        </row>
        <row r="864">
          <cell r="A864" t="str">
            <v>SEP-04</v>
          </cell>
        </row>
        <row r="865">
          <cell r="A865" t="str">
            <v>SEP-04</v>
          </cell>
        </row>
        <row r="866">
          <cell r="A866" t="str">
            <v>SEP-04</v>
          </cell>
        </row>
        <row r="867">
          <cell r="A867" t="str">
            <v>SEP-04</v>
          </cell>
        </row>
        <row r="868">
          <cell r="A868" t="str">
            <v>SEP-04</v>
          </cell>
        </row>
        <row r="869">
          <cell r="A869" t="str">
            <v>SEP-04</v>
          </cell>
        </row>
        <row r="870">
          <cell r="A870" t="str">
            <v>SEP-04</v>
          </cell>
        </row>
        <row r="871">
          <cell r="A871" t="str">
            <v>SEP-04</v>
          </cell>
        </row>
        <row r="872">
          <cell r="A872" t="str">
            <v>SEP-04</v>
          </cell>
        </row>
        <row r="873">
          <cell r="A873" t="str">
            <v>SEP-04</v>
          </cell>
        </row>
        <row r="874">
          <cell r="A874" t="str">
            <v>SEP-04</v>
          </cell>
        </row>
        <row r="875">
          <cell r="A875" t="str">
            <v>SEP-04</v>
          </cell>
        </row>
        <row r="876">
          <cell r="A876" t="str">
            <v>SEP-04</v>
          </cell>
        </row>
        <row r="877">
          <cell r="A877" t="str">
            <v>SEP-04</v>
          </cell>
        </row>
        <row r="878">
          <cell r="A878" t="str">
            <v>SEP-04</v>
          </cell>
        </row>
        <row r="879">
          <cell r="A879" t="str">
            <v>SEP-04</v>
          </cell>
        </row>
        <row r="880">
          <cell r="A880" t="str">
            <v>SEP-04</v>
          </cell>
        </row>
        <row r="881">
          <cell r="A881" t="str">
            <v>SEP-04</v>
          </cell>
        </row>
        <row r="882">
          <cell r="A882" t="str">
            <v>SEP-04</v>
          </cell>
        </row>
        <row r="883">
          <cell r="A883" t="str">
            <v>SEP-04</v>
          </cell>
        </row>
        <row r="884">
          <cell r="A884" t="str">
            <v>SEP-04</v>
          </cell>
        </row>
        <row r="885">
          <cell r="A885" t="str">
            <v>SEP-04</v>
          </cell>
        </row>
        <row r="886">
          <cell r="A886" t="str">
            <v>SEP-04</v>
          </cell>
        </row>
        <row r="887">
          <cell r="A887" t="str">
            <v>SEP-04</v>
          </cell>
        </row>
        <row r="888">
          <cell r="A888" t="str">
            <v>SEP-04</v>
          </cell>
        </row>
        <row r="889">
          <cell r="A889" t="str">
            <v>SEP-04</v>
          </cell>
        </row>
        <row r="890">
          <cell r="A890" t="str">
            <v>SEP-04</v>
          </cell>
        </row>
        <row r="891">
          <cell r="A891" t="str">
            <v>SEP-04</v>
          </cell>
        </row>
        <row r="892">
          <cell r="A892" t="str">
            <v>SEP-04</v>
          </cell>
        </row>
        <row r="893">
          <cell r="A893" t="str">
            <v>SEP-04</v>
          </cell>
        </row>
        <row r="894">
          <cell r="A894" t="str">
            <v>SEP-04</v>
          </cell>
        </row>
        <row r="895">
          <cell r="A895" t="str">
            <v>SEP-04</v>
          </cell>
        </row>
        <row r="896">
          <cell r="A896" t="str">
            <v>SEP-04</v>
          </cell>
        </row>
        <row r="897">
          <cell r="A897" t="str">
            <v>SEP-04</v>
          </cell>
        </row>
        <row r="898">
          <cell r="A898" t="str">
            <v>SEP-04</v>
          </cell>
        </row>
        <row r="899">
          <cell r="A899" t="str">
            <v>SEP-04</v>
          </cell>
        </row>
        <row r="900">
          <cell r="A900" t="str">
            <v>SEP-04</v>
          </cell>
        </row>
        <row r="901">
          <cell r="A901" t="str">
            <v>SEP-04</v>
          </cell>
        </row>
        <row r="902">
          <cell r="A902" t="str">
            <v>SEP-04</v>
          </cell>
        </row>
        <row r="903">
          <cell r="A903" t="str">
            <v>SEP-04</v>
          </cell>
        </row>
        <row r="904">
          <cell r="A904" t="str">
            <v>SEP-04</v>
          </cell>
        </row>
        <row r="905">
          <cell r="A905" t="str">
            <v>SEP-04</v>
          </cell>
        </row>
        <row r="906">
          <cell r="A906" t="str">
            <v>SEP-04</v>
          </cell>
        </row>
        <row r="907">
          <cell r="A907" t="str">
            <v>SEP-04</v>
          </cell>
        </row>
        <row r="908">
          <cell r="A908" t="str">
            <v>SEP-04</v>
          </cell>
        </row>
        <row r="909">
          <cell r="A909" t="str">
            <v>SEP-04</v>
          </cell>
        </row>
        <row r="910">
          <cell r="A910" t="str">
            <v>SEP-04</v>
          </cell>
        </row>
        <row r="911">
          <cell r="A911" t="str">
            <v>SEP-04</v>
          </cell>
        </row>
        <row r="912">
          <cell r="A912" t="str">
            <v>SEP-04</v>
          </cell>
        </row>
        <row r="913">
          <cell r="A913" t="str">
            <v>SEP-04</v>
          </cell>
        </row>
        <row r="914">
          <cell r="A914" t="str">
            <v>SEP-04</v>
          </cell>
        </row>
        <row r="915">
          <cell r="A915" t="str">
            <v>SEP-04</v>
          </cell>
        </row>
        <row r="916">
          <cell r="A916" t="str">
            <v>SEP-04</v>
          </cell>
        </row>
        <row r="917">
          <cell r="A917" t="str">
            <v>SEP-04</v>
          </cell>
        </row>
        <row r="918">
          <cell r="A918" t="str">
            <v>SEP-04</v>
          </cell>
        </row>
        <row r="919">
          <cell r="A919" t="str">
            <v>SEP-04</v>
          </cell>
        </row>
        <row r="920">
          <cell r="A920" t="str">
            <v>SEP-04</v>
          </cell>
        </row>
        <row r="921">
          <cell r="A921" t="str">
            <v>SEP-04</v>
          </cell>
        </row>
        <row r="922">
          <cell r="A922" t="str">
            <v>SEP-04</v>
          </cell>
        </row>
        <row r="923">
          <cell r="A923" t="str">
            <v>SEP-04</v>
          </cell>
        </row>
        <row r="924">
          <cell r="A924" t="str">
            <v>SEP-04</v>
          </cell>
        </row>
        <row r="925">
          <cell r="A925" t="str">
            <v>SEP-04</v>
          </cell>
        </row>
        <row r="926">
          <cell r="A926" t="str">
            <v>SEP-04</v>
          </cell>
        </row>
        <row r="927">
          <cell r="A927" t="str">
            <v>SEP-04</v>
          </cell>
        </row>
        <row r="928">
          <cell r="A928" t="str">
            <v>SEP-04</v>
          </cell>
        </row>
        <row r="929">
          <cell r="A929" t="str">
            <v>SEP-04</v>
          </cell>
        </row>
        <row r="930">
          <cell r="A930" t="str">
            <v>SEP-04</v>
          </cell>
        </row>
        <row r="931">
          <cell r="A931" t="str">
            <v>SEP-04</v>
          </cell>
        </row>
        <row r="932">
          <cell r="A932" t="str">
            <v>SEP-04</v>
          </cell>
        </row>
        <row r="933">
          <cell r="A933" t="str">
            <v>SEP-04</v>
          </cell>
        </row>
        <row r="934">
          <cell r="A934" t="str">
            <v>SEP-04</v>
          </cell>
        </row>
        <row r="935">
          <cell r="A935" t="str">
            <v>SEP-04</v>
          </cell>
        </row>
        <row r="936">
          <cell r="A936" t="str">
            <v>SEP-04</v>
          </cell>
        </row>
        <row r="937">
          <cell r="A937" t="str">
            <v>SEP-04</v>
          </cell>
        </row>
        <row r="938">
          <cell r="A938" t="str">
            <v>SEP-04</v>
          </cell>
        </row>
        <row r="939">
          <cell r="A939" t="str">
            <v>SEP-04</v>
          </cell>
        </row>
        <row r="940">
          <cell r="A940" t="str">
            <v>SEP-04</v>
          </cell>
        </row>
        <row r="941">
          <cell r="A941" t="str">
            <v>SEP-04</v>
          </cell>
        </row>
        <row r="942">
          <cell r="A942" t="str">
            <v>SEP-04</v>
          </cell>
        </row>
        <row r="943">
          <cell r="A943" t="str">
            <v>SEP-04</v>
          </cell>
        </row>
        <row r="944">
          <cell r="A944" t="str">
            <v>SEP-04</v>
          </cell>
        </row>
        <row r="945">
          <cell r="A945" t="str">
            <v>SEP-04</v>
          </cell>
        </row>
        <row r="946">
          <cell r="A946" t="str">
            <v>SEP-04</v>
          </cell>
        </row>
        <row r="947">
          <cell r="A947" t="str">
            <v>SEP-04</v>
          </cell>
        </row>
        <row r="948">
          <cell r="A948" t="str">
            <v>SEP-04</v>
          </cell>
        </row>
        <row r="949">
          <cell r="A949" t="str">
            <v>SEP-04</v>
          </cell>
        </row>
        <row r="950">
          <cell r="A950" t="str">
            <v>SEP-04</v>
          </cell>
        </row>
        <row r="951">
          <cell r="A951" t="str">
            <v>SEP-04</v>
          </cell>
        </row>
        <row r="952">
          <cell r="A952" t="str">
            <v>SEP-04</v>
          </cell>
        </row>
        <row r="953">
          <cell r="A953" t="str">
            <v>SEP-04</v>
          </cell>
        </row>
        <row r="954">
          <cell r="A954" t="str">
            <v>SEP-04</v>
          </cell>
        </row>
        <row r="955">
          <cell r="A955" t="str">
            <v>SEP-04</v>
          </cell>
        </row>
        <row r="956">
          <cell r="A956" t="str">
            <v>SEP-04</v>
          </cell>
        </row>
        <row r="957">
          <cell r="A957" t="str">
            <v>SEP-04</v>
          </cell>
        </row>
        <row r="958">
          <cell r="A958" t="str">
            <v>SEP-04</v>
          </cell>
        </row>
        <row r="959">
          <cell r="A959" t="str">
            <v>SEP-04</v>
          </cell>
        </row>
        <row r="960">
          <cell r="A960" t="str">
            <v>SEP-04</v>
          </cell>
        </row>
        <row r="961">
          <cell r="A961" t="str">
            <v>SEP-04</v>
          </cell>
        </row>
        <row r="962">
          <cell r="A962" t="str">
            <v>SEP-04</v>
          </cell>
        </row>
        <row r="963">
          <cell r="A963" t="str">
            <v>SEP-04</v>
          </cell>
        </row>
        <row r="964">
          <cell r="A964" t="str">
            <v>SEP-04</v>
          </cell>
        </row>
        <row r="965">
          <cell r="A965" t="str">
            <v>SEP-04</v>
          </cell>
        </row>
        <row r="966">
          <cell r="A966" t="str">
            <v>SEP-04</v>
          </cell>
        </row>
        <row r="967">
          <cell r="A967" t="str">
            <v>SEP-04</v>
          </cell>
        </row>
        <row r="968">
          <cell r="A968" t="str">
            <v>SEP-04</v>
          </cell>
        </row>
        <row r="969">
          <cell r="A969" t="str">
            <v>SEP-04</v>
          </cell>
        </row>
        <row r="970">
          <cell r="A970" t="str">
            <v>SEP-04</v>
          </cell>
        </row>
        <row r="971">
          <cell r="A971" t="str">
            <v>SEP-04</v>
          </cell>
        </row>
        <row r="972">
          <cell r="A972" t="str">
            <v>SEP-04</v>
          </cell>
        </row>
        <row r="973">
          <cell r="A973" t="str">
            <v>SEP-04</v>
          </cell>
        </row>
        <row r="974">
          <cell r="A974" t="str">
            <v>SEP-04</v>
          </cell>
        </row>
        <row r="975">
          <cell r="A975" t="str">
            <v>SEP-04</v>
          </cell>
        </row>
        <row r="976">
          <cell r="A976" t="str">
            <v>SEP-04</v>
          </cell>
        </row>
        <row r="977">
          <cell r="A977" t="str">
            <v>SEP-04</v>
          </cell>
        </row>
        <row r="978">
          <cell r="A978" t="str">
            <v>SEP-04</v>
          </cell>
        </row>
        <row r="979">
          <cell r="A979" t="str">
            <v>SEP-04</v>
          </cell>
        </row>
        <row r="980">
          <cell r="A980" t="str">
            <v>SEP-04</v>
          </cell>
        </row>
        <row r="981">
          <cell r="A981" t="str">
            <v>SEP-04</v>
          </cell>
        </row>
        <row r="982">
          <cell r="A982" t="str">
            <v>SEP-04</v>
          </cell>
        </row>
        <row r="983">
          <cell r="A983" t="str">
            <v>SEP-04</v>
          </cell>
        </row>
        <row r="984">
          <cell r="A984" t="str">
            <v>SEP-04</v>
          </cell>
        </row>
        <row r="985">
          <cell r="A985" t="str">
            <v>SEP-04</v>
          </cell>
        </row>
        <row r="986">
          <cell r="A986" t="str">
            <v>SEP-04</v>
          </cell>
        </row>
        <row r="987">
          <cell r="A987" t="str">
            <v>SEP-04</v>
          </cell>
        </row>
        <row r="988">
          <cell r="A988" t="str">
            <v>SEP-04</v>
          </cell>
        </row>
        <row r="989">
          <cell r="A989" t="str">
            <v>SEP-04</v>
          </cell>
        </row>
        <row r="990">
          <cell r="A990" t="str">
            <v>SEP-04</v>
          </cell>
        </row>
        <row r="991">
          <cell r="A991" t="str">
            <v>SEP-04</v>
          </cell>
        </row>
        <row r="992">
          <cell r="A992" t="str">
            <v>SEP-04</v>
          </cell>
        </row>
        <row r="993">
          <cell r="A993" t="str">
            <v>SEP-04</v>
          </cell>
        </row>
        <row r="994">
          <cell r="A994" t="str">
            <v>SEP-04</v>
          </cell>
        </row>
        <row r="995">
          <cell r="A995" t="str">
            <v>SEP-04</v>
          </cell>
        </row>
        <row r="996">
          <cell r="A996" t="str">
            <v>SEP-04</v>
          </cell>
        </row>
        <row r="997">
          <cell r="A997" t="str">
            <v>SEP-04</v>
          </cell>
        </row>
        <row r="998">
          <cell r="A998" t="str">
            <v>SEP-04</v>
          </cell>
        </row>
        <row r="999">
          <cell r="A999" t="str">
            <v>SEP-04</v>
          </cell>
        </row>
        <row r="1000">
          <cell r="A1000" t="str">
            <v>SEP-04</v>
          </cell>
        </row>
        <row r="1001">
          <cell r="A1001" t="str">
            <v>SEP-04</v>
          </cell>
        </row>
        <row r="1002">
          <cell r="A1002" t="str">
            <v>SEP-04</v>
          </cell>
        </row>
        <row r="1003">
          <cell r="A1003" t="str">
            <v>SEP-04</v>
          </cell>
        </row>
        <row r="1004">
          <cell r="A1004" t="str">
            <v>SEP-04</v>
          </cell>
        </row>
        <row r="1005">
          <cell r="A1005" t="str">
            <v>SEP-04</v>
          </cell>
        </row>
        <row r="1006">
          <cell r="A1006" t="str">
            <v>SEP-04</v>
          </cell>
        </row>
        <row r="1007">
          <cell r="A1007" t="str">
            <v>SEP-04</v>
          </cell>
        </row>
        <row r="1008">
          <cell r="A1008" t="str">
            <v>SEP-04</v>
          </cell>
        </row>
        <row r="1009">
          <cell r="A1009" t="str">
            <v>SEP-04</v>
          </cell>
        </row>
        <row r="1010">
          <cell r="A1010" t="str">
            <v>SEP-04</v>
          </cell>
        </row>
        <row r="1011">
          <cell r="A1011" t="str">
            <v>SEP-04</v>
          </cell>
        </row>
        <row r="1012">
          <cell r="A1012" t="str">
            <v>SEP-04</v>
          </cell>
        </row>
        <row r="1013">
          <cell r="A1013" t="str">
            <v>SEP-04</v>
          </cell>
        </row>
        <row r="1014">
          <cell r="A1014" t="str">
            <v>SEP-04</v>
          </cell>
        </row>
        <row r="1015">
          <cell r="A1015" t="str">
            <v>SEP-04</v>
          </cell>
        </row>
        <row r="1016">
          <cell r="A1016" t="str">
            <v>SEP-04</v>
          </cell>
        </row>
        <row r="1017">
          <cell r="A1017" t="str">
            <v>SEP-04</v>
          </cell>
        </row>
        <row r="1018">
          <cell r="A1018" t="str">
            <v>SEP-04</v>
          </cell>
        </row>
        <row r="1019">
          <cell r="A1019" t="str">
            <v>SEP-04</v>
          </cell>
        </row>
        <row r="1020">
          <cell r="A1020" t="str">
            <v>SEP-04</v>
          </cell>
        </row>
        <row r="1021">
          <cell r="A1021" t="str">
            <v>SEP-04</v>
          </cell>
        </row>
        <row r="1022">
          <cell r="A1022" t="str">
            <v>SEP-04</v>
          </cell>
        </row>
        <row r="1023">
          <cell r="A1023" t="str">
            <v>SEP-04</v>
          </cell>
        </row>
        <row r="1024">
          <cell r="A1024" t="str">
            <v>SEP-04</v>
          </cell>
        </row>
        <row r="1025">
          <cell r="A1025" t="str">
            <v>SEP-04</v>
          </cell>
        </row>
        <row r="1026">
          <cell r="A1026" t="str">
            <v>SEP-04</v>
          </cell>
        </row>
        <row r="1027">
          <cell r="A1027" t="str">
            <v>SEP-04</v>
          </cell>
        </row>
        <row r="1028">
          <cell r="A1028" t="str">
            <v>SEP-04</v>
          </cell>
        </row>
        <row r="1029">
          <cell r="A1029" t="str">
            <v>SEP-04</v>
          </cell>
        </row>
        <row r="1030">
          <cell r="A1030" t="str">
            <v>SEP-04</v>
          </cell>
        </row>
        <row r="1031">
          <cell r="A1031" t="str">
            <v>SEP-04</v>
          </cell>
        </row>
        <row r="1032">
          <cell r="A1032" t="str">
            <v>SEP-04</v>
          </cell>
        </row>
        <row r="1033">
          <cell r="A1033" t="str">
            <v>SEP-04</v>
          </cell>
        </row>
        <row r="1034">
          <cell r="A1034" t="str">
            <v>SEP-04</v>
          </cell>
        </row>
        <row r="1035">
          <cell r="A1035" t="str">
            <v>SEP-04</v>
          </cell>
        </row>
        <row r="1036">
          <cell r="A1036" t="str">
            <v>SEP-04</v>
          </cell>
        </row>
        <row r="1037">
          <cell r="A1037" t="str">
            <v>SEP-04</v>
          </cell>
        </row>
        <row r="1038">
          <cell r="A1038" t="str">
            <v>SEP-04</v>
          </cell>
        </row>
        <row r="1039">
          <cell r="A1039" t="str">
            <v>SEP-04</v>
          </cell>
        </row>
        <row r="1040">
          <cell r="A1040" t="str">
            <v>SEP-04</v>
          </cell>
        </row>
        <row r="1041">
          <cell r="A1041" t="str">
            <v>SEP-04</v>
          </cell>
        </row>
        <row r="1042">
          <cell r="A1042" t="str">
            <v>SEP-04</v>
          </cell>
        </row>
        <row r="1043">
          <cell r="A1043" t="str">
            <v>SEP-04</v>
          </cell>
        </row>
        <row r="1044">
          <cell r="A1044" t="str">
            <v>SEP-04</v>
          </cell>
        </row>
        <row r="1045">
          <cell r="A1045" t="str">
            <v>SEP-04</v>
          </cell>
        </row>
        <row r="1046">
          <cell r="A1046" t="str">
            <v>SEP-04</v>
          </cell>
        </row>
        <row r="1047">
          <cell r="A1047" t="str">
            <v>SEP-04</v>
          </cell>
        </row>
        <row r="1048">
          <cell r="A1048" t="str">
            <v>SEP-04</v>
          </cell>
        </row>
        <row r="1049">
          <cell r="A1049" t="str">
            <v>SEP-04</v>
          </cell>
        </row>
        <row r="1050">
          <cell r="A1050" t="str">
            <v>SEP-04</v>
          </cell>
        </row>
        <row r="1051">
          <cell r="A1051" t="str">
            <v>SEP-04</v>
          </cell>
        </row>
        <row r="1052">
          <cell r="A1052" t="str">
            <v>SEP-04</v>
          </cell>
        </row>
        <row r="1053">
          <cell r="A1053" t="str">
            <v>SEP-04</v>
          </cell>
        </row>
        <row r="1054">
          <cell r="A1054" t="str">
            <v>SEP-04</v>
          </cell>
        </row>
        <row r="1055">
          <cell r="A1055" t="str">
            <v>SEP-04</v>
          </cell>
        </row>
        <row r="1056">
          <cell r="A1056" t="str">
            <v>SEP-04</v>
          </cell>
        </row>
        <row r="1057">
          <cell r="A1057" t="str">
            <v>SEP-04</v>
          </cell>
        </row>
        <row r="1058">
          <cell r="A1058" t="str">
            <v>SEP-04</v>
          </cell>
        </row>
        <row r="1059">
          <cell r="A1059" t="str">
            <v>SEP-04</v>
          </cell>
        </row>
        <row r="1060">
          <cell r="A1060" t="str">
            <v>SEP-04</v>
          </cell>
        </row>
        <row r="1061">
          <cell r="A1061" t="str">
            <v>SEP-04</v>
          </cell>
        </row>
        <row r="1062">
          <cell r="A1062" t="str">
            <v>SEP-04</v>
          </cell>
        </row>
        <row r="1063">
          <cell r="A1063" t="str">
            <v>SEP-04</v>
          </cell>
        </row>
        <row r="1064">
          <cell r="A1064" t="str">
            <v>SEP-04</v>
          </cell>
        </row>
        <row r="1065">
          <cell r="A1065" t="str">
            <v>SEP-04</v>
          </cell>
        </row>
        <row r="1066">
          <cell r="A1066" t="str">
            <v>SEP-04</v>
          </cell>
        </row>
        <row r="1067">
          <cell r="A1067" t="str">
            <v>SEP-04</v>
          </cell>
        </row>
        <row r="1068">
          <cell r="A1068" t="str">
            <v>SEP-04</v>
          </cell>
        </row>
        <row r="1069">
          <cell r="A1069" t="str">
            <v>SEP-04</v>
          </cell>
        </row>
        <row r="1070">
          <cell r="A1070" t="str">
            <v>SEP-04</v>
          </cell>
        </row>
        <row r="1071">
          <cell r="A1071" t="str">
            <v>SEP-04</v>
          </cell>
        </row>
        <row r="1072">
          <cell r="A1072" t="str">
            <v>SEP-04</v>
          </cell>
        </row>
        <row r="1073">
          <cell r="A1073" t="str">
            <v>SEP-04</v>
          </cell>
        </row>
        <row r="1074">
          <cell r="A1074" t="str">
            <v>SEP-04</v>
          </cell>
        </row>
        <row r="1075">
          <cell r="A1075" t="str">
            <v>SEP-04</v>
          </cell>
        </row>
        <row r="1076">
          <cell r="A1076" t="str">
            <v>SEP-04</v>
          </cell>
        </row>
        <row r="1077">
          <cell r="A1077" t="str">
            <v>SEP-04</v>
          </cell>
        </row>
        <row r="1078">
          <cell r="A1078" t="str">
            <v>SEP-04</v>
          </cell>
        </row>
        <row r="1079">
          <cell r="A1079" t="str">
            <v>SEP-04</v>
          </cell>
        </row>
        <row r="1080">
          <cell r="A1080" t="str">
            <v>SEP-04</v>
          </cell>
        </row>
        <row r="1081">
          <cell r="A1081" t="str">
            <v>SEP-04</v>
          </cell>
        </row>
        <row r="1082">
          <cell r="A1082" t="str">
            <v>SEP-04</v>
          </cell>
        </row>
        <row r="1083">
          <cell r="A1083" t="str">
            <v>SEP-04</v>
          </cell>
        </row>
        <row r="1084">
          <cell r="A1084" t="str">
            <v>SEP-04</v>
          </cell>
        </row>
        <row r="1085">
          <cell r="A1085" t="str">
            <v>SEP-04</v>
          </cell>
        </row>
        <row r="1086">
          <cell r="A1086" t="str">
            <v>SEP-04</v>
          </cell>
        </row>
        <row r="1087">
          <cell r="A1087" t="str">
            <v>SEP-04</v>
          </cell>
        </row>
        <row r="1088">
          <cell r="A1088" t="str">
            <v>SEP-04</v>
          </cell>
        </row>
        <row r="1089">
          <cell r="A1089" t="str">
            <v>SEP-04</v>
          </cell>
        </row>
        <row r="1090">
          <cell r="A1090" t="str">
            <v>SEP-04</v>
          </cell>
        </row>
        <row r="1091">
          <cell r="A1091" t="str">
            <v>SEP-04</v>
          </cell>
        </row>
        <row r="1092">
          <cell r="A1092" t="str">
            <v>SEP-04</v>
          </cell>
        </row>
        <row r="1093">
          <cell r="A1093" t="str">
            <v>SEP-04</v>
          </cell>
        </row>
        <row r="1094">
          <cell r="A1094" t="str">
            <v>SEP-04</v>
          </cell>
        </row>
        <row r="1095">
          <cell r="A1095" t="str">
            <v>SEP-04</v>
          </cell>
        </row>
        <row r="1096">
          <cell r="A1096" t="str">
            <v>SEP-04</v>
          </cell>
        </row>
        <row r="1097">
          <cell r="A1097" t="str">
            <v>SEP-04</v>
          </cell>
        </row>
        <row r="1098">
          <cell r="A1098" t="str">
            <v>SEP-04</v>
          </cell>
        </row>
        <row r="1099">
          <cell r="A1099" t="str">
            <v>SEP-04</v>
          </cell>
        </row>
        <row r="1100">
          <cell r="A1100" t="str">
            <v>SEP-04</v>
          </cell>
        </row>
        <row r="1101">
          <cell r="A1101" t="str">
            <v>SEP-04</v>
          </cell>
        </row>
        <row r="1102">
          <cell r="A1102" t="str">
            <v>SEP-04</v>
          </cell>
        </row>
        <row r="1103">
          <cell r="A1103" t="str">
            <v>SEP-04</v>
          </cell>
        </row>
        <row r="1104">
          <cell r="A1104" t="str">
            <v>SEP-04</v>
          </cell>
        </row>
        <row r="1105">
          <cell r="A1105" t="str">
            <v>SEP-04</v>
          </cell>
        </row>
        <row r="1106">
          <cell r="A1106" t="str">
            <v>SEP-04</v>
          </cell>
        </row>
        <row r="1107">
          <cell r="A1107" t="str">
            <v>SEP-04</v>
          </cell>
        </row>
        <row r="1108">
          <cell r="A1108" t="str">
            <v>SEP-04</v>
          </cell>
        </row>
        <row r="1109">
          <cell r="A1109" t="str">
            <v>SEP-04</v>
          </cell>
        </row>
        <row r="1110">
          <cell r="A1110" t="str">
            <v>SEP-04</v>
          </cell>
        </row>
        <row r="1111">
          <cell r="A1111" t="str">
            <v>SEP-04</v>
          </cell>
        </row>
        <row r="1112">
          <cell r="A1112" t="str">
            <v>SEP-04</v>
          </cell>
        </row>
        <row r="1113">
          <cell r="A1113" t="str">
            <v>SEP-04</v>
          </cell>
        </row>
        <row r="1114">
          <cell r="A1114" t="str">
            <v>SEP-04</v>
          </cell>
        </row>
        <row r="1115">
          <cell r="A1115" t="str">
            <v>SEP-04</v>
          </cell>
        </row>
        <row r="1116">
          <cell r="A1116" t="str">
            <v>SEP-04</v>
          </cell>
        </row>
        <row r="1117">
          <cell r="A1117" t="str">
            <v>SEP-04</v>
          </cell>
        </row>
        <row r="1118">
          <cell r="A1118" t="str">
            <v>SEP-04</v>
          </cell>
        </row>
        <row r="1119">
          <cell r="A1119" t="str">
            <v>SEP-04</v>
          </cell>
        </row>
        <row r="1120">
          <cell r="A1120" t="str">
            <v>SEP-04</v>
          </cell>
        </row>
        <row r="1121">
          <cell r="A1121" t="str">
            <v>SEP-04</v>
          </cell>
        </row>
        <row r="1122">
          <cell r="A1122" t="str">
            <v>SEP-04</v>
          </cell>
        </row>
        <row r="1123">
          <cell r="A1123" t="str">
            <v>SEP-04</v>
          </cell>
        </row>
        <row r="1124">
          <cell r="A1124" t="str">
            <v>SEP-04</v>
          </cell>
        </row>
        <row r="1125">
          <cell r="A1125" t="str">
            <v>SEP-04</v>
          </cell>
        </row>
        <row r="1126">
          <cell r="A1126" t="str">
            <v>SEP-04</v>
          </cell>
        </row>
        <row r="1127">
          <cell r="A1127" t="str">
            <v>SEP-04</v>
          </cell>
        </row>
        <row r="1128">
          <cell r="A1128" t="str">
            <v>SEP-04</v>
          </cell>
        </row>
        <row r="1129">
          <cell r="A1129" t="str">
            <v>SEP-04</v>
          </cell>
        </row>
        <row r="1130">
          <cell r="A1130" t="str">
            <v>SEP-04</v>
          </cell>
        </row>
        <row r="1131">
          <cell r="A1131" t="str">
            <v>SEP-04</v>
          </cell>
        </row>
        <row r="1132">
          <cell r="A1132" t="str">
            <v>SEP-04</v>
          </cell>
        </row>
        <row r="1133">
          <cell r="A1133" t="str">
            <v>SEP-04</v>
          </cell>
        </row>
        <row r="1134">
          <cell r="A1134" t="str">
            <v>SEP-04</v>
          </cell>
        </row>
        <row r="1135">
          <cell r="A1135" t="str">
            <v>SEP-04</v>
          </cell>
        </row>
        <row r="1136">
          <cell r="A1136" t="str">
            <v>SEP-04</v>
          </cell>
        </row>
        <row r="1137">
          <cell r="A1137" t="str">
            <v>SEP-04</v>
          </cell>
        </row>
        <row r="1138">
          <cell r="A1138" t="str">
            <v>SEP-04</v>
          </cell>
        </row>
        <row r="1139">
          <cell r="A1139" t="str">
            <v>SEP-04</v>
          </cell>
        </row>
        <row r="1140">
          <cell r="A1140" t="str">
            <v>SEP-04</v>
          </cell>
        </row>
        <row r="1141">
          <cell r="A1141" t="str">
            <v>SEP-04</v>
          </cell>
        </row>
        <row r="1142">
          <cell r="A1142" t="str">
            <v>SEP-04</v>
          </cell>
        </row>
        <row r="1143">
          <cell r="A1143" t="str">
            <v>SEP-04</v>
          </cell>
        </row>
        <row r="1144">
          <cell r="A1144" t="str">
            <v>SEP-04</v>
          </cell>
        </row>
        <row r="1145">
          <cell r="A1145" t="str">
            <v>SEP-04</v>
          </cell>
        </row>
        <row r="1146">
          <cell r="A1146" t="str">
            <v>SEP-04</v>
          </cell>
        </row>
        <row r="1147">
          <cell r="A1147" t="str">
            <v>SEP-04</v>
          </cell>
        </row>
        <row r="1148">
          <cell r="A1148" t="str">
            <v>SEP-04</v>
          </cell>
        </row>
        <row r="1149">
          <cell r="A1149" t="str">
            <v>SEP-04</v>
          </cell>
        </row>
        <row r="1150">
          <cell r="A1150" t="str">
            <v>SEP-04</v>
          </cell>
        </row>
        <row r="1151">
          <cell r="A1151" t="str">
            <v>SEP-04</v>
          </cell>
        </row>
        <row r="1152">
          <cell r="A1152" t="str">
            <v>SEP-04</v>
          </cell>
        </row>
        <row r="1153">
          <cell r="A1153" t="str">
            <v>SEP-04</v>
          </cell>
        </row>
        <row r="1154">
          <cell r="A1154" t="str">
            <v>SEP-04</v>
          </cell>
        </row>
        <row r="1155">
          <cell r="A1155" t="str">
            <v>SEP-04</v>
          </cell>
        </row>
        <row r="1156">
          <cell r="A1156" t="str">
            <v>SEP-04</v>
          </cell>
        </row>
        <row r="1157">
          <cell r="A1157" t="str">
            <v>SEP-04</v>
          </cell>
        </row>
        <row r="1158">
          <cell r="A1158" t="str">
            <v>SEP-04</v>
          </cell>
        </row>
        <row r="1159">
          <cell r="A1159" t="str">
            <v>SEP-04</v>
          </cell>
        </row>
        <row r="1160">
          <cell r="A1160" t="str">
            <v>SEP-04</v>
          </cell>
        </row>
        <row r="1161">
          <cell r="A1161" t="str">
            <v>SEP-04</v>
          </cell>
        </row>
        <row r="1162">
          <cell r="A1162" t="str">
            <v>SEP-04</v>
          </cell>
        </row>
        <row r="1163">
          <cell r="A1163" t="str">
            <v>SEP-04</v>
          </cell>
        </row>
        <row r="1164">
          <cell r="A1164" t="str">
            <v>SEP-04</v>
          </cell>
        </row>
        <row r="1165">
          <cell r="A1165" t="str">
            <v>SEP-04</v>
          </cell>
        </row>
        <row r="1166">
          <cell r="A1166" t="str">
            <v>SEP-04</v>
          </cell>
        </row>
        <row r="1167">
          <cell r="A1167" t="str">
            <v>SEP-04</v>
          </cell>
        </row>
        <row r="1168">
          <cell r="A1168" t="str">
            <v>SEP-04</v>
          </cell>
        </row>
        <row r="1169">
          <cell r="A1169" t="str">
            <v>SEP-04</v>
          </cell>
        </row>
        <row r="1170">
          <cell r="A1170" t="str">
            <v>SEP-04</v>
          </cell>
        </row>
        <row r="1171">
          <cell r="A1171" t="str">
            <v>SEP-04</v>
          </cell>
        </row>
        <row r="1172">
          <cell r="A1172" t="str">
            <v>SEP-04</v>
          </cell>
        </row>
        <row r="1173">
          <cell r="A1173" t="str">
            <v>SEP-04</v>
          </cell>
        </row>
        <row r="1174">
          <cell r="A1174" t="str">
            <v>SEP-04</v>
          </cell>
        </row>
        <row r="1175">
          <cell r="A1175" t="str">
            <v>SEP-04</v>
          </cell>
        </row>
        <row r="1176">
          <cell r="A1176" t="str">
            <v>SEP-04</v>
          </cell>
        </row>
        <row r="1177">
          <cell r="A1177" t="str">
            <v>SEP-04</v>
          </cell>
        </row>
        <row r="1178">
          <cell r="A1178" t="str">
            <v>SEP-04</v>
          </cell>
        </row>
        <row r="1179">
          <cell r="A1179" t="str">
            <v>SEP-04</v>
          </cell>
        </row>
        <row r="1180">
          <cell r="A1180" t="str">
            <v>SEP-04</v>
          </cell>
        </row>
        <row r="1181">
          <cell r="A1181" t="str">
            <v>SEP-04</v>
          </cell>
        </row>
        <row r="1182">
          <cell r="A1182" t="str">
            <v>SEP-04</v>
          </cell>
        </row>
        <row r="1183">
          <cell r="A1183" t="str">
            <v>SEP-04</v>
          </cell>
        </row>
        <row r="1184">
          <cell r="A1184" t="str">
            <v>SEP-04</v>
          </cell>
        </row>
        <row r="1185">
          <cell r="A1185" t="str">
            <v>SEP-04</v>
          </cell>
        </row>
        <row r="1186">
          <cell r="A1186" t="str">
            <v>SEP-04</v>
          </cell>
        </row>
        <row r="1187">
          <cell r="A1187" t="str">
            <v>SEP-04</v>
          </cell>
        </row>
        <row r="1188">
          <cell r="A1188" t="str">
            <v>SEP-04</v>
          </cell>
        </row>
        <row r="1189">
          <cell r="A1189" t="str">
            <v>SEP-04</v>
          </cell>
        </row>
        <row r="1190">
          <cell r="A1190" t="str">
            <v>SEP-04</v>
          </cell>
        </row>
        <row r="1191">
          <cell r="A1191" t="str">
            <v>SEP-04</v>
          </cell>
        </row>
        <row r="1192">
          <cell r="A1192" t="str">
            <v>SEP-04</v>
          </cell>
        </row>
        <row r="1193">
          <cell r="A1193" t="str">
            <v>SEP-04</v>
          </cell>
        </row>
        <row r="1194">
          <cell r="A1194" t="str">
            <v>SEP-04</v>
          </cell>
        </row>
        <row r="1195">
          <cell r="A1195" t="str">
            <v>SEP-04</v>
          </cell>
        </row>
        <row r="1196">
          <cell r="A1196" t="str">
            <v>SEP-04</v>
          </cell>
        </row>
        <row r="1197">
          <cell r="A1197" t="str">
            <v>SEP-04</v>
          </cell>
        </row>
        <row r="1198">
          <cell r="A1198" t="str">
            <v>SEP-04</v>
          </cell>
        </row>
        <row r="1199">
          <cell r="A1199" t="str">
            <v>SEP-04</v>
          </cell>
        </row>
        <row r="1200">
          <cell r="A1200" t="str">
            <v>SEP-04</v>
          </cell>
        </row>
        <row r="1201">
          <cell r="A1201" t="str">
            <v>SEP-04</v>
          </cell>
        </row>
        <row r="1202">
          <cell r="A1202" t="str">
            <v>SEP-04</v>
          </cell>
        </row>
        <row r="1203">
          <cell r="A1203" t="str">
            <v>SEP-04</v>
          </cell>
        </row>
        <row r="1204">
          <cell r="A1204" t="str">
            <v>SEP-04</v>
          </cell>
        </row>
        <row r="1205">
          <cell r="A1205" t="str">
            <v>SEP-04</v>
          </cell>
        </row>
        <row r="1206">
          <cell r="A1206" t="str">
            <v>SEP-04</v>
          </cell>
        </row>
        <row r="1207">
          <cell r="A1207" t="str">
            <v>SEP-04</v>
          </cell>
        </row>
        <row r="1208">
          <cell r="A1208" t="str">
            <v>SEP-04</v>
          </cell>
        </row>
        <row r="1209">
          <cell r="A1209" t="str">
            <v>SEP-04</v>
          </cell>
        </row>
        <row r="1210">
          <cell r="A1210" t="str">
            <v>SEP-04</v>
          </cell>
        </row>
        <row r="1211">
          <cell r="A1211" t="str">
            <v>SEP-04</v>
          </cell>
        </row>
        <row r="1212">
          <cell r="A1212" t="str">
            <v>SEP-04</v>
          </cell>
        </row>
        <row r="1213">
          <cell r="A1213" t="str">
            <v>SEP-04</v>
          </cell>
        </row>
        <row r="1214">
          <cell r="A1214" t="str">
            <v>SEP-04</v>
          </cell>
        </row>
        <row r="1215">
          <cell r="A1215" t="str">
            <v>SEP-04</v>
          </cell>
        </row>
        <row r="1216">
          <cell r="A1216" t="str">
            <v>SEP-04</v>
          </cell>
        </row>
        <row r="1217">
          <cell r="A1217" t="str">
            <v>SEP-04</v>
          </cell>
        </row>
        <row r="1218">
          <cell r="A1218" t="str">
            <v>SEP-04</v>
          </cell>
        </row>
        <row r="1219">
          <cell r="A1219" t="str">
            <v>SEP-04</v>
          </cell>
        </row>
        <row r="1220">
          <cell r="A1220" t="str">
            <v>SEP-04</v>
          </cell>
        </row>
        <row r="1221">
          <cell r="A1221" t="str">
            <v>SEP-04</v>
          </cell>
        </row>
        <row r="1222">
          <cell r="A1222" t="str">
            <v>SEP-04</v>
          </cell>
        </row>
        <row r="1223">
          <cell r="A1223" t="str">
            <v>SEP-04</v>
          </cell>
        </row>
        <row r="1224">
          <cell r="A1224" t="str">
            <v>SEP-04</v>
          </cell>
        </row>
        <row r="1225">
          <cell r="A1225" t="str">
            <v>SEP-04</v>
          </cell>
        </row>
        <row r="1226">
          <cell r="A1226" t="str">
            <v>SEP-04</v>
          </cell>
        </row>
        <row r="1227">
          <cell r="A1227" t="str">
            <v>SEP-04</v>
          </cell>
        </row>
        <row r="1228">
          <cell r="A1228" t="str">
            <v>SEP-04</v>
          </cell>
        </row>
        <row r="1229">
          <cell r="A1229" t="str">
            <v>SEP-04</v>
          </cell>
        </row>
        <row r="1230">
          <cell r="A1230" t="str">
            <v>SEP-04</v>
          </cell>
        </row>
        <row r="1231">
          <cell r="A1231" t="str">
            <v>SEP-04</v>
          </cell>
        </row>
        <row r="1232">
          <cell r="A1232" t="str">
            <v>SEP-04</v>
          </cell>
        </row>
        <row r="1233">
          <cell r="A1233" t="str">
            <v>SEP-04</v>
          </cell>
        </row>
        <row r="1234">
          <cell r="A1234" t="str">
            <v>SEP-04</v>
          </cell>
        </row>
        <row r="1235">
          <cell r="A1235" t="str">
            <v>SEP-04</v>
          </cell>
        </row>
        <row r="1236">
          <cell r="A1236" t="str">
            <v>SEP-04</v>
          </cell>
        </row>
        <row r="1237">
          <cell r="A1237" t="str">
            <v>SEP-04</v>
          </cell>
        </row>
        <row r="1238">
          <cell r="A1238" t="str">
            <v>SEP-04</v>
          </cell>
        </row>
        <row r="1239">
          <cell r="A1239" t="str">
            <v>SEP-04</v>
          </cell>
        </row>
        <row r="1240">
          <cell r="A1240" t="str">
            <v>SEP-04</v>
          </cell>
        </row>
        <row r="1241">
          <cell r="A1241" t="str">
            <v>SEP-04</v>
          </cell>
        </row>
        <row r="1242">
          <cell r="A1242" t="str">
            <v>SEP-04</v>
          </cell>
        </row>
        <row r="1243">
          <cell r="A1243" t="str">
            <v>SEP-04</v>
          </cell>
        </row>
        <row r="1244">
          <cell r="A1244" t="str">
            <v>SEP-04</v>
          </cell>
        </row>
        <row r="1245">
          <cell r="A1245" t="str">
            <v>SEP-04</v>
          </cell>
        </row>
        <row r="1246">
          <cell r="A1246" t="str">
            <v>SEP-04</v>
          </cell>
        </row>
        <row r="1247">
          <cell r="A1247" t="str">
            <v>SEP-04</v>
          </cell>
        </row>
        <row r="1248">
          <cell r="A1248" t="str">
            <v>SEP-04</v>
          </cell>
        </row>
        <row r="1249">
          <cell r="A1249" t="str">
            <v>SEP-04</v>
          </cell>
        </row>
        <row r="1250">
          <cell r="A1250" t="str">
            <v>SEP-04</v>
          </cell>
        </row>
        <row r="1251">
          <cell r="A1251" t="str">
            <v>SEP-04</v>
          </cell>
        </row>
        <row r="1252">
          <cell r="A1252" t="str">
            <v>SEP-04</v>
          </cell>
        </row>
        <row r="1253">
          <cell r="A1253" t="str">
            <v>SEP-04</v>
          </cell>
        </row>
        <row r="1254">
          <cell r="A1254" t="str">
            <v>SEP-04</v>
          </cell>
        </row>
        <row r="1255">
          <cell r="A1255" t="str">
            <v>SEP-04</v>
          </cell>
        </row>
        <row r="1256">
          <cell r="A1256" t="str">
            <v>SEP-04</v>
          </cell>
        </row>
        <row r="1257">
          <cell r="A1257" t="str">
            <v>SEP-04</v>
          </cell>
        </row>
        <row r="1258">
          <cell r="A1258" t="str">
            <v>SEP-04</v>
          </cell>
        </row>
        <row r="1259">
          <cell r="A1259" t="str">
            <v>SEP-04</v>
          </cell>
        </row>
        <row r="1260">
          <cell r="A1260" t="str">
            <v>SEP-04</v>
          </cell>
        </row>
        <row r="1261">
          <cell r="A1261" t="str">
            <v>SEP-04</v>
          </cell>
        </row>
        <row r="1262">
          <cell r="A1262" t="str">
            <v>SEP-04</v>
          </cell>
        </row>
        <row r="1263">
          <cell r="A1263" t="str">
            <v>SEP-04</v>
          </cell>
        </row>
        <row r="1264">
          <cell r="A1264" t="str">
            <v>SEP-04</v>
          </cell>
        </row>
        <row r="1265">
          <cell r="A1265" t="str">
            <v>SEP-04</v>
          </cell>
        </row>
        <row r="1266">
          <cell r="A1266" t="str">
            <v>SEP-04</v>
          </cell>
        </row>
        <row r="1267">
          <cell r="A1267" t="str">
            <v>SEP-04</v>
          </cell>
        </row>
        <row r="1268">
          <cell r="A1268" t="str">
            <v>SEP-04</v>
          </cell>
        </row>
        <row r="1269">
          <cell r="A1269" t="str">
            <v>SEP-04</v>
          </cell>
        </row>
        <row r="1270">
          <cell r="A1270" t="str">
            <v>SEP-04</v>
          </cell>
        </row>
        <row r="1271">
          <cell r="A1271" t="str">
            <v>SEP-04</v>
          </cell>
        </row>
        <row r="1272">
          <cell r="A1272" t="str">
            <v>SEP-04</v>
          </cell>
        </row>
        <row r="1273">
          <cell r="A1273" t="str">
            <v>SEP-04</v>
          </cell>
        </row>
        <row r="1274">
          <cell r="A1274" t="str">
            <v>SEP-04</v>
          </cell>
        </row>
        <row r="1275">
          <cell r="A1275" t="str">
            <v>SEP-04</v>
          </cell>
        </row>
        <row r="1276">
          <cell r="A1276" t="str">
            <v>SEP-04</v>
          </cell>
        </row>
        <row r="1277">
          <cell r="A1277" t="str">
            <v>SEP-04</v>
          </cell>
        </row>
        <row r="1278">
          <cell r="A1278" t="str">
            <v>SEP-04</v>
          </cell>
        </row>
        <row r="1279">
          <cell r="A1279" t="str">
            <v>SEP-04</v>
          </cell>
        </row>
        <row r="1280">
          <cell r="A1280" t="str">
            <v>SEP-04</v>
          </cell>
        </row>
        <row r="1281">
          <cell r="A1281" t="str">
            <v>SEP-04</v>
          </cell>
        </row>
        <row r="1282">
          <cell r="A1282" t="str">
            <v>SEP-04</v>
          </cell>
        </row>
        <row r="1283">
          <cell r="A1283" t="str">
            <v>SEP-04</v>
          </cell>
        </row>
        <row r="1284">
          <cell r="A1284" t="str">
            <v>SEP-04</v>
          </cell>
        </row>
        <row r="1285">
          <cell r="A1285" t="str">
            <v>SEP-04</v>
          </cell>
        </row>
        <row r="1286">
          <cell r="A1286" t="str">
            <v>SEP-04</v>
          </cell>
        </row>
        <row r="1287">
          <cell r="A1287" t="str">
            <v>SEP-04</v>
          </cell>
        </row>
        <row r="1288">
          <cell r="A1288" t="str">
            <v>SEP-04</v>
          </cell>
        </row>
        <row r="1289">
          <cell r="A1289" t="str">
            <v>SEP-04</v>
          </cell>
        </row>
        <row r="1290">
          <cell r="A1290" t="str">
            <v>SEP-04</v>
          </cell>
        </row>
        <row r="1291">
          <cell r="A1291" t="str">
            <v>SEP-04</v>
          </cell>
        </row>
        <row r="1292">
          <cell r="A1292" t="str">
            <v>SEP-04</v>
          </cell>
        </row>
        <row r="1293">
          <cell r="A1293" t="str">
            <v>SEP-04</v>
          </cell>
        </row>
        <row r="1294">
          <cell r="A1294" t="str">
            <v>SEP-04</v>
          </cell>
        </row>
        <row r="1295">
          <cell r="A1295" t="str">
            <v>SEP-04</v>
          </cell>
        </row>
        <row r="1296">
          <cell r="A1296" t="str">
            <v>SEP-04</v>
          </cell>
        </row>
        <row r="1297">
          <cell r="A1297" t="str">
            <v>SEP-04</v>
          </cell>
        </row>
        <row r="1298">
          <cell r="A1298" t="str">
            <v>SEP-04</v>
          </cell>
        </row>
        <row r="1299">
          <cell r="A1299" t="str">
            <v>SEP-04</v>
          </cell>
        </row>
        <row r="1300">
          <cell r="A1300" t="str">
            <v>SEP-04</v>
          </cell>
        </row>
        <row r="1301">
          <cell r="A1301" t="str">
            <v>SEP-04</v>
          </cell>
        </row>
        <row r="1302">
          <cell r="A1302" t="str">
            <v>SEP-04</v>
          </cell>
        </row>
        <row r="1303">
          <cell r="A1303" t="str">
            <v>SEP-04</v>
          </cell>
        </row>
        <row r="1304">
          <cell r="A1304" t="str">
            <v>SEP-04</v>
          </cell>
        </row>
        <row r="1305">
          <cell r="A1305" t="str">
            <v>SEP-04</v>
          </cell>
        </row>
        <row r="1306">
          <cell r="A1306" t="str">
            <v>SEP-04</v>
          </cell>
        </row>
        <row r="1307">
          <cell r="A1307" t="str">
            <v>SEP-04</v>
          </cell>
        </row>
        <row r="1308">
          <cell r="A1308" t="str">
            <v>SEP-04</v>
          </cell>
        </row>
        <row r="1309">
          <cell r="A1309" t="str">
            <v>SEP-04</v>
          </cell>
        </row>
        <row r="1310">
          <cell r="A1310" t="str">
            <v>SEP-04</v>
          </cell>
        </row>
        <row r="1311">
          <cell r="A1311" t="str">
            <v>SEP-04</v>
          </cell>
        </row>
        <row r="1312">
          <cell r="A1312" t="str">
            <v>SEP-04</v>
          </cell>
        </row>
        <row r="1313">
          <cell r="A1313" t="str">
            <v>SEP-04</v>
          </cell>
        </row>
        <row r="1314">
          <cell r="A1314" t="str">
            <v>SEP-04</v>
          </cell>
        </row>
        <row r="1315">
          <cell r="A1315" t="str">
            <v>SEP-04</v>
          </cell>
        </row>
        <row r="1316">
          <cell r="A1316" t="str">
            <v>SEP-04</v>
          </cell>
        </row>
        <row r="1317">
          <cell r="A1317" t="str">
            <v>SEP-04</v>
          </cell>
        </row>
        <row r="1318">
          <cell r="A1318" t="str">
            <v>SEP-04</v>
          </cell>
        </row>
        <row r="1319">
          <cell r="A1319" t="str">
            <v>SEP-04</v>
          </cell>
        </row>
        <row r="1320">
          <cell r="A1320" t="str">
            <v>SEP-04</v>
          </cell>
        </row>
        <row r="1321">
          <cell r="A1321" t="str">
            <v>SEP-04</v>
          </cell>
        </row>
        <row r="1322">
          <cell r="A1322" t="str">
            <v>SEP-04</v>
          </cell>
        </row>
        <row r="1323">
          <cell r="A1323" t="str">
            <v>SEP-04</v>
          </cell>
        </row>
        <row r="1324">
          <cell r="A1324" t="str">
            <v>SEP-04</v>
          </cell>
        </row>
        <row r="1325">
          <cell r="A1325" t="str">
            <v>SEP-04</v>
          </cell>
        </row>
        <row r="1326">
          <cell r="A1326" t="str">
            <v>SEP-04</v>
          </cell>
        </row>
        <row r="1327">
          <cell r="A1327" t="str">
            <v>SEP-04</v>
          </cell>
        </row>
        <row r="1328">
          <cell r="A1328" t="str">
            <v>SEP-04</v>
          </cell>
        </row>
        <row r="1329">
          <cell r="A1329" t="str">
            <v>SEP-04</v>
          </cell>
        </row>
        <row r="1330">
          <cell r="A1330" t="str">
            <v>SEP-04</v>
          </cell>
        </row>
        <row r="1331">
          <cell r="A1331" t="str">
            <v>SEP-04</v>
          </cell>
        </row>
        <row r="1332">
          <cell r="A1332" t="str">
            <v>SEP-04</v>
          </cell>
        </row>
        <row r="1333">
          <cell r="A1333" t="str">
            <v>SEP-04</v>
          </cell>
        </row>
        <row r="1334">
          <cell r="A1334" t="str">
            <v>SEP-04</v>
          </cell>
        </row>
        <row r="1335">
          <cell r="A1335" t="str">
            <v>SEP-04</v>
          </cell>
        </row>
        <row r="1336">
          <cell r="A1336" t="str">
            <v>SEP-04</v>
          </cell>
        </row>
        <row r="1337">
          <cell r="A1337" t="str">
            <v>SEP-04</v>
          </cell>
        </row>
        <row r="1338">
          <cell r="A1338" t="str">
            <v>SEP-04</v>
          </cell>
        </row>
        <row r="1339">
          <cell r="A1339" t="str">
            <v>SEP-04</v>
          </cell>
        </row>
        <row r="1340">
          <cell r="A1340" t="str">
            <v>SEP-04</v>
          </cell>
        </row>
        <row r="1341">
          <cell r="A1341" t="str">
            <v>SEP-04</v>
          </cell>
        </row>
        <row r="1342">
          <cell r="A1342" t="str">
            <v>SEP-04</v>
          </cell>
        </row>
        <row r="1343">
          <cell r="A1343" t="str">
            <v>SEP-04</v>
          </cell>
        </row>
        <row r="1344">
          <cell r="A1344" t="str">
            <v>SEP-04</v>
          </cell>
        </row>
        <row r="1345">
          <cell r="A1345" t="str">
            <v>SEP-04</v>
          </cell>
        </row>
        <row r="1346">
          <cell r="A1346" t="str">
            <v>SEP-04</v>
          </cell>
        </row>
        <row r="1347">
          <cell r="A1347" t="str">
            <v>SEP-04</v>
          </cell>
        </row>
        <row r="1348">
          <cell r="A1348" t="str">
            <v>SEP-04</v>
          </cell>
        </row>
        <row r="1349">
          <cell r="A1349" t="str">
            <v>SEP-04</v>
          </cell>
        </row>
        <row r="1350">
          <cell r="A1350" t="str">
            <v>SEP-04</v>
          </cell>
        </row>
        <row r="1351">
          <cell r="A1351" t="str">
            <v>SEP-04</v>
          </cell>
        </row>
        <row r="1352">
          <cell r="A1352" t="str">
            <v>SEP-04</v>
          </cell>
        </row>
        <row r="1353">
          <cell r="A1353" t="str">
            <v>SEP-04</v>
          </cell>
        </row>
        <row r="1354">
          <cell r="A1354" t="str">
            <v>SEP-04</v>
          </cell>
        </row>
        <row r="1355">
          <cell r="A1355" t="str">
            <v>SEP-04</v>
          </cell>
        </row>
        <row r="1356">
          <cell r="A1356" t="str">
            <v>SEP-04</v>
          </cell>
        </row>
        <row r="1357">
          <cell r="A1357" t="str">
            <v>SEP-04</v>
          </cell>
        </row>
        <row r="1358">
          <cell r="A1358" t="str">
            <v>SEP-04</v>
          </cell>
        </row>
        <row r="1359">
          <cell r="A1359" t="str">
            <v>SEP-04</v>
          </cell>
        </row>
        <row r="1360">
          <cell r="A1360" t="str">
            <v>SEP-04</v>
          </cell>
        </row>
        <row r="1361">
          <cell r="A1361" t="str">
            <v>SEP-04</v>
          </cell>
        </row>
        <row r="1362">
          <cell r="A1362" t="str">
            <v>SEP-04</v>
          </cell>
        </row>
        <row r="1363">
          <cell r="A1363" t="str">
            <v>SEP-04</v>
          </cell>
        </row>
        <row r="1364">
          <cell r="A1364" t="str">
            <v>SEP-04</v>
          </cell>
        </row>
        <row r="1365">
          <cell r="A1365" t="str">
            <v>SEP-04</v>
          </cell>
        </row>
        <row r="1366">
          <cell r="A1366" t="str">
            <v>SEP-04</v>
          </cell>
        </row>
        <row r="1367">
          <cell r="A1367" t="str">
            <v>SEP-04</v>
          </cell>
        </row>
        <row r="1368">
          <cell r="A1368" t="str">
            <v>SEP-04</v>
          </cell>
        </row>
        <row r="1369">
          <cell r="A1369" t="str">
            <v>SEP-04</v>
          </cell>
        </row>
        <row r="1370">
          <cell r="A1370" t="str">
            <v>SEP-04</v>
          </cell>
        </row>
        <row r="1371">
          <cell r="A1371" t="str">
            <v>SEP-04</v>
          </cell>
        </row>
        <row r="1372">
          <cell r="A1372" t="str">
            <v>SEP-04</v>
          </cell>
        </row>
        <row r="1373">
          <cell r="A1373" t="str">
            <v>SEP-04</v>
          </cell>
        </row>
        <row r="1374">
          <cell r="A1374" t="str">
            <v>SEP-04</v>
          </cell>
        </row>
        <row r="1375">
          <cell r="A1375" t="str">
            <v>SEP-04</v>
          </cell>
        </row>
        <row r="1376">
          <cell r="A1376" t="str">
            <v>SEP-04</v>
          </cell>
        </row>
        <row r="1377">
          <cell r="A1377" t="str">
            <v>SEP-04</v>
          </cell>
        </row>
        <row r="1378">
          <cell r="A1378" t="str">
            <v>SEP-04</v>
          </cell>
        </row>
        <row r="1379">
          <cell r="A1379" t="str">
            <v>SEP-04</v>
          </cell>
        </row>
        <row r="1380">
          <cell r="A1380" t="str">
            <v>SEP-04</v>
          </cell>
        </row>
        <row r="1381">
          <cell r="A1381" t="str">
            <v>SEP-04</v>
          </cell>
        </row>
        <row r="1382">
          <cell r="A1382" t="str">
            <v>SEP-04</v>
          </cell>
        </row>
        <row r="1383">
          <cell r="A1383" t="str">
            <v>SEP-04</v>
          </cell>
        </row>
        <row r="1384">
          <cell r="A1384" t="str">
            <v>SEP-04</v>
          </cell>
        </row>
        <row r="1385">
          <cell r="A1385" t="str">
            <v>SEP-04</v>
          </cell>
        </row>
        <row r="1386">
          <cell r="A1386" t="str">
            <v>SEP-04</v>
          </cell>
        </row>
        <row r="1387">
          <cell r="A1387" t="str">
            <v>SEP-04</v>
          </cell>
        </row>
        <row r="1388">
          <cell r="A1388" t="str">
            <v>SEP-04</v>
          </cell>
        </row>
        <row r="1389">
          <cell r="A1389" t="str">
            <v>SEP-04</v>
          </cell>
        </row>
        <row r="1390">
          <cell r="A1390" t="str">
            <v>SEP-04</v>
          </cell>
        </row>
        <row r="1391">
          <cell r="A1391" t="str">
            <v>SEP-04</v>
          </cell>
        </row>
        <row r="1392">
          <cell r="A1392" t="str">
            <v>SEP-04</v>
          </cell>
        </row>
        <row r="1393">
          <cell r="A1393" t="str">
            <v>SEP-04</v>
          </cell>
        </row>
        <row r="1394">
          <cell r="A1394" t="str">
            <v>SEP-04</v>
          </cell>
        </row>
        <row r="1395">
          <cell r="A1395" t="str">
            <v>SEP-04</v>
          </cell>
        </row>
        <row r="1396">
          <cell r="A1396" t="str">
            <v>SEP-04</v>
          </cell>
        </row>
        <row r="1397">
          <cell r="A1397" t="str">
            <v>SEP-04</v>
          </cell>
        </row>
        <row r="1398">
          <cell r="A1398" t="str">
            <v>SEP-04</v>
          </cell>
        </row>
        <row r="1399">
          <cell r="A1399" t="str">
            <v>SEP-04</v>
          </cell>
        </row>
        <row r="1400">
          <cell r="A1400" t="str">
            <v>SEP-04</v>
          </cell>
        </row>
        <row r="1401">
          <cell r="A1401" t="str">
            <v>SEP-04</v>
          </cell>
        </row>
        <row r="1402">
          <cell r="A1402" t="str">
            <v>SEP-04</v>
          </cell>
        </row>
        <row r="1403">
          <cell r="A1403" t="str">
            <v>SEP-04</v>
          </cell>
        </row>
        <row r="1404">
          <cell r="A1404" t="str">
            <v>SEP-04</v>
          </cell>
        </row>
        <row r="1405">
          <cell r="A1405" t="str">
            <v>SEP-04</v>
          </cell>
        </row>
        <row r="1406">
          <cell r="A1406" t="str">
            <v>SEP-04</v>
          </cell>
        </row>
        <row r="1407">
          <cell r="A1407" t="str">
            <v>SEP-04</v>
          </cell>
        </row>
        <row r="1408">
          <cell r="A1408" t="str">
            <v>SEP-04</v>
          </cell>
        </row>
        <row r="1409">
          <cell r="A1409" t="str">
            <v>SEP-04</v>
          </cell>
        </row>
        <row r="1410">
          <cell r="A1410" t="str">
            <v>SEP-04</v>
          </cell>
        </row>
        <row r="1411">
          <cell r="A1411" t="str">
            <v>SEP-04</v>
          </cell>
        </row>
        <row r="1412">
          <cell r="A1412" t="str">
            <v>SEP-04</v>
          </cell>
        </row>
        <row r="1413">
          <cell r="A1413" t="str">
            <v>SEP-04</v>
          </cell>
        </row>
        <row r="1414">
          <cell r="A1414" t="str">
            <v>SEP-04</v>
          </cell>
        </row>
        <row r="1415">
          <cell r="A1415" t="str">
            <v>SEP-04</v>
          </cell>
        </row>
        <row r="1416">
          <cell r="A1416" t="str">
            <v>SEP-04</v>
          </cell>
        </row>
        <row r="1417">
          <cell r="A1417" t="str">
            <v>SEP-04</v>
          </cell>
        </row>
        <row r="1418">
          <cell r="A1418" t="str">
            <v>SEP-04</v>
          </cell>
        </row>
        <row r="1419">
          <cell r="A1419" t="str">
            <v>SEP-04</v>
          </cell>
        </row>
        <row r="1420">
          <cell r="A1420" t="str">
            <v>SEP-04</v>
          </cell>
        </row>
        <row r="1421">
          <cell r="A1421" t="str">
            <v>SEP-04</v>
          </cell>
        </row>
        <row r="1422">
          <cell r="A1422" t="str">
            <v>SEP-04</v>
          </cell>
        </row>
        <row r="1423">
          <cell r="A1423" t="str">
            <v>SEP-04</v>
          </cell>
        </row>
        <row r="1424">
          <cell r="A1424" t="str">
            <v>SEP-04</v>
          </cell>
        </row>
        <row r="1425">
          <cell r="A1425" t="str">
            <v>SEP-04</v>
          </cell>
        </row>
        <row r="1426">
          <cell r="A1426" t="str">
            <v>SEP-04</v>
          </cell>
        </row>
        <row r="1427">
          <cell r="A1427" t="str">
            <v>SEP-04</v>
          </cell>
        </row>
        <row r="1428">
          <cell r="A1428" t="str">
            <v>SEP-04</v>
          </cell>
        </row>
        <row r="1429">
          <cell r="A1429" t="str">
            <v>SEP-04</v>
          </cell>
        </row>
        <row r="1430">
          <cell r="A1430" t="str">
            <v>SEP-04</v>
          </cell>
        </row>
        <row r="1431">
          <cell r="A1431" t="str">
            <v>SEP-04</v>
          </cell>
        </row>
        <row r="1432">
          <cell r="A1432" t="str">
            <v>SEP-04</v>
          </cell>
        </row>
        <row r="1433">
          <cell r="A1433" t="str">
            <v>SEP-04</v>
          </cell>
        </row>
        <row r="1434">
          <cell r="A1434" t="str">
            <v>SEP-04</v>
          </cell>
        </row>
        <row r="1435">
          <cell r="A1435" t="str">
            <v>SEP-04</v>
          </cell>
        </row>
        <row r="1436">
          <cell r="A1436" t="str">
            <v>SEP-04</v>
          </cell>
        </row>
        <row r="1437">
          <cell r="A1437" t="str">
            <v>SEP-04</v>
          </cell>
        </row>
        <row r="1438">
          <cell r="A1438" t="str">
            <v>SEP-04</v>
          </cell>
        </row>
        <row r="1439">
          <cell r="A1439" t="str">
            <v>SEP-04</v>
          </cell>
        </row>
        <row r="1440">
          <cell r="A1440" t="str">
            <v>SEP-04</v>
          </cell>
        </row>
        <row r="1441">
          <cell r="A1441" t="str">
            <v>SEP-04</v>
          </cell>
        </row>
        <row r="1442">
          <cell r="A1442" t="str">
            <v>SEP-04</v>
          </cell>
        </row>
        <row r="1443">
          <cell r="A1443" t="str">
            <v>SEP-04</v>
          </cell>
        </row>
        <row r="1444">
          <cell r="A1444" t="str">
            <v>SEP-04</v>
          </cell>
        </row>
        <row r="1445">
          <cell r="A1445" t="str">
            <v>SEP-04</v>
          </cell>
        </row>
        <row r="1446">
          <cell r="A1446" t="str">
            <v>SEP-04</v>
          </cell>
        </row>
        <row r="1447">
          <cell r="A1447" t="str">
            <v>SEP-04</v>
          </cell>
        </row>
        <row r="1448">
          <cell r="A1448" t="str">
            <v>SEP-04</v>
          </cell>
        </row>
        <row r="1449">
          <cell r="A1449" t="str">
            <v>SEP-04</v>
          </cell>
        </row>
        <row r="1450">
          <cell r="A1450" t="str">
            <v>SEP-04</v>
          </cell>
        </row>
        <row r="1451">
          <cell r="A1451" t="str">
            <v>SEP-04</v>
          </cell>
        </row>
        <row r="1452">
          <cell r="A1452" t="str">
            <v>SEP-04</v>
          </cell>
        </row>
        <row r="1453">
          <cell r="A1453" t="str">
            <v>SEP-04</v>
          </cell>
        </row>
        <row r="1454">
          <cell r="A1454" t="str">
            <v>SEP-04</v>
          </cell>
        </row>
        <row r="1455">
          <cell r="A1455" t="str">
            <v>SEP-04</v>
          </cell>
        </row>
        <row r="1456">
          <cell r="A1456" t="str">
            <v>SEP-04</v>
          </cell>
        </row>
        <row r="1457">
          <cell r="A1457" t="str">
            <v>SEP-04</v>
          </cell>
        </row>
        <row r="1458">
          <cell r="A1458" t="str">
            <v>SEP-04</v>
          </cell>
        </row>
        <row r="1459">
          <cell r="A1459" t="str">
            <v>SEP-04</v>
          </cell>
        </row>
        <row r="1460">
          <cell r="A1460" t="str">
            <v>SEP-04</v>
          </cell>
        </row>
        <row r="1461">
          <cell r="A1461" t="str">
            <v>SEP-04</v>
          </cell>
        </row>
        <row r="1462">
          <cell r="A1462" t="str">
            <v>SEP-04</v>
          </cell>
        </row>
        <row r="1463">
          <cell r="A1463" t="str">
            <v>SEP-04</v>
          </cell>
        </row>
        <row r="1464">
          <cell r="A1464" t="str">
            <v>SEP-04</v>
          </cell>
        </row>
        <row r="1465">
          <cell r="A1465" t="str">
            <v>SEP-04</v>
          </cell>
        </row>
        <row r="1466">
          <cell r="A1466" t="str">
            <v>SEP-04</v>
          </cell>
        </row>
        <row r="1467">
          <cell r="A1467" t="str">
            <v>SEP-04</v>
          </cell>
        </row>
        <row r="1468">
          <cell r="A1468" t="str">
            <v>SEP-04</v>
          </cell>
        </row>
        <row r="1469">
          <cell r="A1469" t="str">
            <v>SEP-04</v>
          </cell>
        </row>
        <row r="1470">
          <cell r="A1470" t="str">
            <v>SEP-04</v>
          </cell>
        </row>
        <row r="1471">
          <cell r="A1471" t="str">
            <v>SEP-04</v>
          </cell>
        </row>
        <row r="1472">
          <cell r="A1472" t="str">
            <v>SEP-04</v>
          </cell>
        </row>
        <row r="1473">
          <cell r="A1473" t="str">
            <v>SEP-04</v>
          </cell>
        </row>
        <row r="1474">
          <cell r="A1474" t="str">
            <v>SEP-04</v>
          </cell>
        </row>
        <row r="1475">
          <cell r="A1475" t="str">
            <v>SEP-04</v>
          </cell>
        </row>
        <row r="1476">
          <cell r="A1476" t="str">
            <v>SEP-04</v>
          </cell>
        </row>
        <row r="1477">
          <cell r="A1477" t="str">
            <v>SEP-04</v>
          </cell>
        </row>
        <row r="1478">
          <cell r="A1478" t="str">
            <v>SEP-04</v>
          </cell>
        </row>
        <row r="1479">
          <cell r="A1479" t="str">
            <v>SEP-04</v>
          </cell>
        </row>
        <row r="1480">
          <cell r="A1480" t="str">
            <v>SEP-04</v>
          </cell>
        </row>
        <row r="1481">
          <cell r="A1481" t="str">
            <v>SEP-04</v>
          </cell>
        </row>
        <row r="1482">
          <cell r="A1482" t="str">
            <v>SEP-04</v>
          </cell>
        </row>
        <row r="1483">
          <cell r="A1483" t="str">
            <v>SEP-04</v>
          </cell>
        </row>
        <row r="1484">
          <cell r="A1484" t="str">
            <v>SEP-04</v>
          </cell>
        </row>
        <row r="1485">
          <cell r="A1485" t="str">
            <v>SEP-04</v>
          </cell>
        </row>
        <row r="1486">
          <cell r="A1486" t="str">
            <v>SEP-04</v>
          </cell>
        </row>
        <row r="1487">
          <cell r="A1487" t="str">
            <v>SEP-04</v>
          </cell>
        </row>
        <row r="1488">
          <cell r="A1488" t="str">
            <v>SEP-04</v>
          </cell>
        </row>
        <row r="1489">
          <cell r="A1489" t="str">
            <v>SEP-04</v>
          </cell>
        </row>
        <row r="1490">
          <cell r="A1490" t="str">
            <v>SEP-04</v>
          </cell>
        </row>
        <row r="1491">
          <cell r="A1491" t="str">
            <v>SEP-04</v>
          </cell>
        </row>
        <row r="1492">
          <cell r="A1492" t="str">
            <v>SEP-04</v>
          </cell>
        </row>
        <row r="1493">
          <cell r="A1493" t="str">
            <v>SEP-04</v>
          </cell>
        </row>
        <row r="1494">
          <cell r="A1494" t="str">
            <v>SEP-04</v>
          </cell>
        </row>
        <row r="1495">
          <cell r="A1495" t="str">
            <v>SEP-04</v>
          </cell>
        </row>
        <row r="1496">
          <cell r="A1496" t="str">
            <v>SEP-04</v>
          </cell>
        </row>
        <row r="1497">
          <cell r="A1497" t="str">
            <v>SEP-04</v>
          </cell>
        </row>
        <row r="1498">
          <cell r="A1498" t="str">
            <v>SEP-04</v>
          </cell>
        </row>
        <row r="1499">
          <cell r="A1499" t="str">
            <v>SEP-04</v>
          </cell>
        </row>
        <row r="1500">
          <cell r="A1500" t="str">
            <v>SEP-04</v>
          </cell>
        </row>
        <row r="1501">
          <cell r="A1501" t="str">
            <v>SEP-04</v>
          </cell>
        </row>
        <row r="1502">
          <cell r="A1502" t="str">
            <v>SEP-04</v>
          </cell>
        </row>
        <row r="1503">
          <cell r="A1503" t="str">
            <v>SEP-04</v>
          </cell>
        </row>
        <row r="1504">
          <cell r="A1504" t="str">
            <v>SEP-04</v>
          </cell>
        </row>
        <row r="1505">
          <cell r="A1505" t="str">
            <v>SEP-04</v>
          </cell>
        </row>
        <row r="1506">
          <cell r="A1506" t="str">
            <v>SEP-04</v>
          </cell>
        </row>
        <row r="1507">
          <cell r="A1507" t="str">
            <v>SEP-04</v>
          </cell>
        </row>
        <row r="1508">
          <cell r="A1508" t="str">
            <v>SEP-04</v>
          </cell>
        </row>
        <row r="1509">
          <cell r="A1509" t="str">
            <v>SEP-04</v>
          </cell>
        </row>
        <row r="1510">
          <cell r="A1510" t="str">
            <v>SEP-04</v>
          </cell>
        </row>
        <row r="1511">
          <cell r="A1511" t="str">
            <v>SEP-04</v>
          </cell>
        </row>
        <row r="1512">
          <cell r="A1512" t="str">
            <v>SEP-04</v>
          </cell>
        </row>
        <row r="1513">
          <cell r="A1513" t="str">
            <v>SEP-04</v>
          </cell>
        </row>
        <row r="1514">
          <cell r="A1514" t="str">
            <v>SEP-04</v>
          </cell>
        </row>
        <row r="1515">
          <cell r="A1515" t="str">
            <v>SEP-04</v>
          </cell>
        </row>
        <row r="1516">
          <cell r="A1516" t="str">
            <v>SEP-04</v>
          </cell>
        </row>
        <row r="1517">
          <cell r="A1517" t="str">
            <v>SEP-04</v>
          </cell>
        </row>
        <row r="1518">
          <cell r="A1518" t="str">
            <v>SEP-04</v>
          </cell>
        </row>
        <row r="1519">
          <cell r="A1519" t="str">
            <v>SEP-04</v>
          </cell>
        </row>
        <row r="1520">
          <cell r="A1520" t="str">
            <v>SEP-04</v>
          </cell>
        </row>
        <row r="1521">
          <cell r="A1521" t="str">
            <v>SEP-04</v>
          </cell>
        </row>
        <row r="1522">
          <cell r="A1522" t="str">
            <v>SEP-04</v>
          </cell>
        </row>
        <row r="1523">
          <cell r="A1523" t="str">
            <v>SEP-04</v>
          </cell>
        </row>
        <row r="1524">
          <cell r="A1524" t="str">
            <v>SEP-04</v>
          </cell>
        </row>
        <row r="1525">
          <cell r="A1525" t="str">
            <v>SEP-04</v>
          </cell>
        </row>
        <row r="1526">
          <cell r="A1526" t="str">
            <v>SEP-04</v>
          </cell>
        </row>
        <row r="1527">
          <cell r="A1527" t="str">
            <v>SEP-04</v>
          </cell>
        </row>
        <row r="1528">
          <cell r="A1528" t="str">
            <v>SEP-04</v>
          </cell>
        </row>
        <row r="1529">
          <cell r="A1529" t="str">
            <v>SEP-04</v>
          </cell>
        </row>
        <row r="1530">
          <cell r="A1530" t="str">
            <v>SEP-04</v>
          </cell>
        </row>
        <row r="1531">
          <cell r="A1531" t="str">
            <v>SEP-04</v>
          </cell>
        </row>
        <row r="1532">
          <cell r="A1532" t="str">
            <v>SEP-04</v>
          </cell>
        </row>
        <row r="1533">
          <cell r="A1533" t="str">
            <v>SEP-04</v>
          </cell>
        </row>
        <row r="1534">
          <cell r="A1534" t="str">
            <v>SEP-04</v>
          </cell>
        </row>
        <row r="1535">
          <cell r="A1535" t="str">
            <v>SEP-04</v>
          </cell>
        </row>
        <row r="1536">
          <cell r="A1536" t="str">
            <v>SEP-04</v>
          </cell>
        </row>
        <row r="1537">
          <cell r="A1537" t="str">
            <v>SEP-04</v>
          </cell>
        </row>
        <row r="1538">
          <cell r="A1538" t="str">
            <v>SEP-04</v>
          </cell>
        </row>
        <row r="1539">
          <cell r="A1539" t="str">
            <v>SEP-04</v>
          </cell>
        </row>
        <row r="1540">
          <cell r="A1540" t="str">
            <v>SEP-04</v>
          </cell>
        </row>
        <row r="1541">
          <cell r="A1541" t="str">
            <v>SEP-04</v>
          </cell>
        </row>
        <row r="1542">
          <cell r="A1542" t="str">
            <v>SEP-04</v>
          </cell>
        </row>
        <row r="1543">
          <cell r="A1543" t="str">
            <v>SEP-04</v>
          </cell>
        </row>
        <row r="1544">
          <cell r="A1544" t="str">
            <v>SEP-04</v>
          </cell>
        </row>
        <row r="1545">
          <cell r="A1545" t="str">
            <v>SEP-04</v>
          </cell>
        </row>
        <row r="1546">
          <cell r="A1546" t="str">
            <v>SEP-04</v>
          </cell>
        </row>
        <row r="1547">
          <cell r="A1547" t="str">
            <v>SEP-04</v>
          </cell>
        </row>
        <row r="1548">
          <cell r="A1548" t="str">
            <v>SEP-04</v>
          </cell>
        </row>
        <row r="1549">
          <cell r="A1549" t="str">
            <v>SEP-04</v>
          </cell>
        </row>
        <row r="1550">
          <cell r="A1550" t="str">
            <v>SEP-04</v>
          </cell>
        </row>
        <row r="1551">
          <cell r="A1551" t="str">
            <v>SEP-04</v>
          </cell>
        </row>
        <row r="1552">
          <cell r="A1552" t="str">
            <v>SEP-04</v>
          </cell>
        </row>
        <row r="1553">
          <cell r="A1553" t="str">
            <v>SEP-04</v>
          </cell>
        </row>
        <row r="1554">
          <cell r="A1554" t="str">
            <v>SEP-04</v>
          </cell>
        </row>
        <row r="1555">
          <cell r="A1555" t="str">
            <v>SEP-04</v>
          </cell>
        </row>
        <row r="1556">
          <cell r="A1556" t="str">
            <v>SEP-04</v>
          </cell>
        </row>
        <row r="1557">
          <cell r="A1557" t="str">
            <v>SEP-04</v>
          </cell>
        </row>
        <row r="1558">
          <cell r="A1558" t="str">
            <v>SEP-04</v>
          </cell>
        </row>
        <row r="1559">
          <cell r="A1559" t="str">
            <v>SEP-04</v>
          </cell>
        </row>
        <row r="1560">
          <cell r="A1560" t="str">
            <v>SEP-04</v>
          </cell>
        </row>
        <row r="1561">
          <cell r="A1561" t="str">
            <v>SEP-04</v>
          </cell>
        </row>
        <row r="1562">
          <cell r="A1562" t="str">
            <v>SEP-04</v>
          </cell>
        </row>
        <row r="1563">
          <cell r="A1563" t="str">
            <v>SEP-04</v>
          </cell>
        </row>
        <row r="1564">
          <cell r="A1564" t="str">
            <v>SEP-04</v>
          </cell>
        </row>
        <row r="1565">
          <cell r="A1565" t="str">
            <v>SEP-04</v>
          </cell>
        </row>
        <row r="1566">
          <cell r="A1566" t="str">
            <v>SEP-04</v>
          </cell>
        </row>
        <row r="1567">
          <cell r="A1567" t="str">
            <v>SEP-04</v>
          </cell>
        </row>
        <row r="1568">
          <cell r="A1568" t="str">
            <v>SEP-04</v>
          </cell>
        </row>
        <row r="1569">
          <cell r="A1569" t="str">
            <v>SEP-04</v>
          </cell>
        </row>
        <row r="1570">
          <cell r="A1570" t="str">
            <v>SEP-04</v>
          </cell>
        </row>
        <row r="1571">
          <cell r="A1571" t="str">
            <v>SEP-04</v>
          </cell>
        </row>
        <row r="1572">
          <cell r="A1572" t="str">
            <v>SEP-04</v>
          </cell>
        </row>
        <row r="1573">
          <cell r="A1573" t="str">
            <v>SEP-04</v>
          </cell>
        </row>
        <row r="1574">
          <cell r="A1574" t="str">
            <v>SEP-04</v>
          </cell>
        </row>
        <row r="1575">
          <cell r="A1575" t="str">
            <v>SEP-04</v>
          </cell>
        </row>
        <row r="1576">
          <cell r="A1576" t="str">
            <v>SEP-04</v>
          </cell>
        </row>
        <row r="1577">
          <cell r="A1577" t="str">
            <v>SEP-04</v>
          </cell>
        </row>
        <row r="1578">
          <cell r="A1578" t="str">
            <v>SEP-04</v>
          </cell>
        </row>
        <row r="1579">
          <cell r="A1579" t="str">
            <v>SEP-04</v>
          </cell>
        </row>
        <row r="1580">
          <cell r="A1580" t="str">
            <v>SEP-04</v>
          </cell>
        </row>
        <row r="1581">
          <cell r="A1581" t="str">
            <v>SEP-04</v>
          </cell>
        </row>
        <row r="1582">
          <cell r="A1582" t="str">
            <v>SEP-04</v>
          </cell>
        </row>
        <row r="1583">
          <cell r="A1583" t="str">
            <v>SEP-04</v>
          </cell>
        </row>
        <row r="1584">
          <cell r="A1584" t="str">
            <v>SEP-04</v>
          </cell>
        </row>
        <row r="1585">
          <cell r="A1585" t="str">
            <v>SEP-04</v>
          </cell>
        </row>
        <row r="1586">
          <cell r="A1586" t="str">
            <v>SEP-04</v>
          </cell>
        </row>
        <row r="1587">
          <cell r="A1587" t="str">
            <v>SEP-04</v>
          </cell>
        </row>
        <row r="1588">
          <cell r="A1588" t="str">
            <v>SEP-04</v>
          </cell>
        </row>
        <row r="1589">
          <cell r="A1589" t="str">
            <v>SEP-04</v>
          </cell>
        </row>
        <row r="1590">
          <cell r="A1590" t="str">
            <v>SEP-04</v>
          </cell>
        </row>
        <row r="1591">
          <cell r="A1591" t="str">
            <v>SEP-04</v>
          </cell>
        </row>
        <row r="1592">
          <cell r="A1592" t="str">
            <v>SEP-04</v>
          </cell>
        </row>
        <row r="1593">
          <cell r="A1593" t="str">
            <v>SEP-04</v>
          </cell>
        </row>
        <row r="1594">
          <cell r="A1594" t="str">
            <v>SEP-04</v>
          </cell>
        </row>
        <row r="1595">
          <cell r="A1595" t="str">
            <v>SEP-04</v>
          </cell>
        </row>
        <row r="1596">
          <cell r="A1596" t="str">
            <v>SEP-04</v>
          </cell>
        </row>
        <row r="1597">
          <cell r="A1597" t="str">
            <v>SEP-04</v>
          </cell>
        </row>
        <row r="1598">
          <cell r="A1598" t="str">
            <v>SEP-04</v>
          </cell>
        </row>
        <row r="1599">
          <cell r="A1599" t="str">
            <v>SEP-04</v>
          </cell>
        </row>
        <row r="1600">
          <cell r="A1600" t="str">
            <v>SEP-04</v>
          </cell>
        </row>
        <row r="1601">
          <cell r="A1601" t="str">
            <v>SEP-04</v>
          </cell>
        </row>
        <row r="1602">
          <cell r="A1602" t="str">
            <v>SEP-04</v>
          </cell>
        </row>
        <row r="1603">
          <cell r="A1603" t="str">
            <v>SEP-04</v>
          </cell>
        </row>
        <row r="1604">
          <cell r="A1604" t="str">
            <v>SEP-04</v>
          </cell>
        </row>
        <row r="1605">
          <cell r="A1605" t="str">
            <v>SEP-04</v>
          </cell>
        </row>
        <row r="1606">
          <cell r="A1606" t="str">
            <v>SEP-04</v>
          </cell>
        </row>
        <row r="1607">
          <cell r="A1607" t="str">
            <v>SEP-04</v>
          </cell>
        </row>
        <row r="1608">
          <cell r="A1608" t="str">
            <v>SEP-04</v>
          </cell>
        </row>
        <row r="1609">
          <cell r="A1609" t="str">
            <v>SEP-04</v>
          </cell>
        </row>
        <row r="1610">
          <cell r="A1610" t="str">
            <v>SEP-04</v>
          </cell>
        </row>
        <row r="1611">
          <cell r="A1611" t="str">
            <v>SEP-04</v>
          </cell>
        </row>
        <row r="1612">
          <cell r="A1612" t="str">
            <v>SEP-04</v>
          </cell>
        </row>
        <row r="1613">
          <cell r="A1613" t="str">
            <v>SEP-04</v>
          </cell>
        </row>
        <row r="1614">
          <cell r="A1614" t="str">
            <v>SEP-04</v>
          </cell>
        </row>
        <row r="1615">
          <cell r="A1615" t="str">
            <v>SEP-04</v>
          </cell>
        </row>
        <row r="1616">
          <cell r="A1616" t="str">
            <v>SEP-04</v>
          </cell>
        </row>
        <row r="1617">
          <cell r="A1617" t="str">
            <v>SEP-04</v>
          </cell>
        </row>
        <row r="1618">
          <cell r="A1618" t="str">
            <v>SEP-04</v>
          </cell>
        </row>
        <row r="1619">
          <cell r="A1619" t="str">
            <v>SEP-04</v>
          </cell>
        </row>
        <row r="1620">
          <cell r="A1620" t="str">
            <v>SEP-04</v>
          </cell>
        </row>
        <row r="1621">
          <cell r="A1621" t="str">
            <v>SEP-04</v>
          </cell>
        </row>
        <row r="1622">
          <cell r="A1622" t="str">
            <v>SEP-04</v>
          </cell>
        </row>
        <row r="1623">
          <cell r="A1623" t="str">
            <v>SEP-04</v>
          </cell>
        </row>
        <row r="1624">
          <cell r="A1624" t="str">
            <v>SEP-04</v>
          </cell>
        </row>
        <row r="1625">
          <cell r="A1625" t="str">
            <v>SEP-04</v>
          </cell>
        </row>
        <row r="1626">
          <cell r="A1626" t="str">
            <v>SEP-04</v>
          </cell>
        </row>
        <row r="1627">
          <cell r="A1627" t="str">
            <v>SEP-04</v>
          </cell>
        </row>
        <row r="1628">
          <cell r="A1628" t="str">
            <v>SEP-04</v>
          </cell>
        </row>
        <row r="1629">
          <cell r="A1629" t="str">
            <v>SEP-04</v>
          </cell>
        </row>
        <row r="1630">
          <cell r="A1630" t="str">
            <v>SEP-04</v>
          </cell>
        </row>
        <row r="1631">
          <cell r="A1631" t="str">
            <v>SEP-04</v>
          </cell>
        </row>
        <row r="1632">
          <cell r="A1632" t="str">
            <v>SEP-04</v>
          </cell>
        </row>
        <row r="1633">
          <cell r="A1633" t="str">
            <v>SEP-04</v>
          </cell>
        </row>
        <row r="1634">
          <cell r="A1634" t="str">
            <v>SEP-04</v>
          </cell>
        </row>
        <row r="1635">
          <cell r="A1635" t="str">
            <v>SEP-04</v>
          </cell>
        </row>
        <row r="1636">
          <cell r="A1636" t="str">
            <v>SEP-04</v>
          </cell>
        </row>
        <row r="1637">
          <cell r="A1637" t="str">
            <v>SEP-04</v>
          </cell>
        </row>
        <row r="1638">
          <cell r="A1638" t="str">
            <v>SEP-04</v>
          </cell>
        </row>
        <row r="1639">
          <cell r="A1639" t="str">
            <v>SEP-04</v>
          </cell>
        </row>
        <row r="1640">
          <cell r="A1640" t="str">
            <v>SEP-04</v>
          </cell>
        </row>
        <row r="1641">
          <cell r="A1641" t="str">
            <v>SEP-04</v>
          </cell>
        </row>
        <row r="1642">
          <cell r="A1642" t="str">
            <v>SEP-04</v>
          </cell>
        </row>
        <row r="1643">
          <cell r="A1643" t="str">
            <v>SEP-04</v>
          </cell>
        </row>
        <row r="1644">
          <cell r="A1644" t="str">
            <v>SEP-04</v>
          </cell>
        </row>
        <row r="1645">
          <cell r="A1645" t="str">
            <v>SEP-04</v>
          </cell>
        </row>
        <row r="1646">
          <cell r="A1646" t="str">
            <v>SEP-04</v>
          </cell>
        </row>
        <row r="1647">
          <cell r="A1647" t="str">
            <v>SEP-04</v>
          </cell>
        </row>
        <row r="1648">
          <cell r="A1648" t="str">
            <v>SEP-04</v>
          </cell>
        </row>
        <row r="1649">
          <cell r="A1649" t="str">
            <v>SEP-04</v>
          </cell>
        </row>
        <row r="1650">
          <cell r="A1650" t="str">
            <v>SEP-04</v>
          </cell>
        </row>
        <row r="1651">
          <cell r="A1651" t="str">
            <v>SEP-04</v>
          </cell>
        </row>
        <row r="1652">
          <cell r="A1652" t="str">
            <v>SEP-04</v>
          </cell>
        </row>
        <row r="1653">
          <cell r="A1653" t="str">
            <v>SEP-04</v>
          </cell>
        </row>
        <row r="1654">
          <cell r="A1654" t="str">
            <v>SEP-04</v>
          </cell>
        </row>
        <row r="1655">
          <cell r="A1655" t="str">
            <v>SEP-04</v>
          </cell>
        </row>
        <row r="1656">
          <cell r="A1656" t="str">
            <v>SEP-04</v>
          </cell>
        </row>
        <row r="1657">
          <cell r="A1657" t="str">
            <v>SEP-04</v>
          </cell>
        </row>
        <row r="1658">
          <cell r="A1658" t="str">
            <v>SEP-04</v>
          </cell>
        </row>
        <row r="1659">
          <cell r="A1659" t="str">
            <v>SEP-04</v>
          </cell>
        </row>
        <row r="1660">
          <cell r="A1660" t="str">
            <v>SEP-04</v>
          </cell>
        </row>
        <row r="1661">
          <cell r="A1661" t="str">
            <v>SEP-04</v>
          </cell>
        </row>
        <row r="1662">
          <cell r="A1662" t="str">
            <v>SEP-04</v>
          </cell>
        </row>
        <row r="1663">
          <cell r="A1663" t="str">
            <v>SEP-04</v>
          </cell>
        </row>
        <row r="1664">
          <cell r="A1664" t="str">
            <v>SEP-04</v>
          </cell>
        </row>
        <row r="1665">
          <cell r="A1665" t="str">
            <v>SEP-04</v>
          </cell>
        </row>
        <row r="1666">
          <cell r="A1666" t="str">
            <v>SEP-04</v>
          </cell>
        </row>
        <row r="1667">
          <cell r="A1667" t="str">
            <v>SEP-04</v>
          </cell>
        </row>
        <row r="1668">
          <cell r="A1668" t="str">
            <v>SEP-04</v>
          </cell>
        </row>
        <row r="1669">
          <cell r="A1669" t="str">
            <v>SEP-04</v>
          </cell>
        </row>
        <row r="1670">
          <cell r="A1670" t="str">
            <v>SEP-04</v>
          </cell>
        </row>
        <row r="1671">
          <cell r="A1671" t="str">
            <v>SEP-04</v>
          </cell>
        </row>
        <row r="1672">
          <cell r="A1672" t="str">
            <v>SEP-04</v>
          </cell>
        </row>
        <row r="1673">
          <cell r="A1673" t="str">
            <v>SEP-04</v>
          </cell>
        </row>
        <row r="1674">
          <cell r="A1674" t="str">
            <v>SEP-04</v>
          </cell>
        </row>
        <row r="1675">
          <cell r="A1675" t="str">
            <v>SEP-04</v>
          </cell>
        </row>
        <row r="1676">
          <cell r="A1676" t="str">
            <v>SEP-04</v>
          </cell>
        </row>
        <row r="1677">
          <cell r="A1677" t="str">
            <v>SEP-04</v>
          </cell>
        </row>
        <row r="1678">
          <cell r="A1678" t="str">
            <v>SEP-04</v>
          </cell>
        </row>
        <row r="1679">
          <cell r="A1679" t="str">
            <v>SEP-04</v>
          </cell>
        </row>
        <row r="1680">
          <cell r="A1680" t="str">
            <v>SEP-04</v>
          </cell>
        </row>
        <row r="1681">
          <cell r="A1681" t="str">
            <v>SEP-04</v>
          </cell>
        </row>
        <row r="1682">
          <cell r="A1682" t="str">
            <v>SEP-04</v>
          </cell>
        </row>
        <row r="1683">
          <cell r="A1683" t="str">
            <v>SEP-04</v>
          </cell>
        </row>
        <row r="1684">
          <cell r="A1684" t="str">
            <v>SEP-04</v>
          </cell>
        </row>
        <row r="1685">
          <cell r="A1685" t="str">
            <v>SEP-04</v>
          </cell>
        </row>
        <row r="1686">
          <cell r="A1686" t="str">
            <v>SEP-04</v>
          </cell>
        </row>
        <row r="1687">
          <cell r="A1687" t="str">
            <v>SEP-04</v>
          </cell>
        </row>
        <row r="1688">
          <cell r="A1688" t="str">
            <v>SEP-04</v>
          </cell>
        </row>
        <row r="1689">
          <cell r="A1689" t="str">
            <v>SEP-04</v>
          </cell>
        </row>
        <row r="1690">
          <cell r="A1690" t="str">
            <v>SEP-04</v>
          </cell>
        </row>
        <row r="1691">
          <cell r="A1691" t="str">
            <v>SEP-04</v>
          </cell>
        </row>
        <row r="1692">
          <cell r="A1692" t="str">
            <v>SEP-04</v>
          </cell>
        </row>
        <row r="1693">
          <cell r="A1693" t="str">
            <v>SEP-04</v>
          </cell>
        </row>
        <row r="1694">
          <cell r="A1694" t="str">
            <v>SEP-04</v>
          </cell>
        </row>
        <row r="1695">
          <cell r="A1695" t="str">
            <v>SEP-04</v>
          </cell>
        </row>
        <row r="1696">
          <cell r="A1696" t="str">
            <v>SEP-04</v>
          </cell>
        </row>
        <row r="1697">
          <cell r="A1697" t="str">
            <v>SEP-04</v>
          </cell>
        </row>
        <row r="1698">
          <cell r="A1698" t="str">
            <v>SEP-04</v>
          </cell>
        </row>
        <row r="1699">
          <cell r="A1699" t="str">
            <v>SEP-04</v>
          </cell>
        </row>
        <row r="1700">
          <cell r="A1700" t="str">
            <v>SEP-04</v>
          </cell>
        </row>
        <row r="1701">
          <cell r="A1701" t="str">
            <v>SEP-04</v>
          </cell>
        </row>
        <row r="1702">
          <cell r="A1702" t="str">
            <v>SEP-04</v>
          </cell>
        </row>
        <row r="1703">
          <cell r="A1703" t="str">
            <v>SEP-04</v>
          </cell>
        </row>
        <row r="1704">
          <cell r="A1704" t="str">
            <v>SEP-04</v>
          </cell>
        </row>
        <row r="1705">
          <cell r="A1705" t="str">
            <v>SEP-04</v>
          </cell>
        </row>
        <row r="1706">
          <cell r="A1706" t="str">
            <v>SEP-04</v>
          </cell>
        </row>
        <row r="1707">
          <cell r="A1707" t="str">
            <v>SEP-04</v>
          </cell>
        </row>
        <row r="1708">
          <cell r="A1708" t="str">
            <v>SEP-04</v>
          </cell>
        </row>
        <row r="1709">
          <cell r="A1709" t="str">
            <v>SEP-04</v>
          </cell>
        </row>
        <row r="1710">
          <cell r="A1710" t="str">
            <v>SEP-04</v>
          </cell>
        </row>
        <row r="1711">
          <cell r="A1711" t="str">
            <v>SEP-04</v>
          </cell>
        </row>
        <row r="1712">
          <cell r="A1712" t="str">
            <v>SEP-04</v>
          </cell>
        </row>
        <row r="1713">
          <cell r="A1713" t="str">
            <v>SEP-04</v>
          </cell>
        </row>
        <row r="1714">
          <cell r="A1714" t="str">
            <v>SEP-04</v>
          </cell>
        </row>
        <row r="1715">
          <cell r="A1715" t="str">
            <v>SEP-04</v>
          </cell>
        </row>
        <row r="1716">
          <cell r="A1716" t="str">
            <v>SEP-04</v>
          </cell>
        </row>
        <row r="1717">
          <cell r="A1717" t="str">
            <v>SEP-04</v>
          </cell>
        </row>
        <row r="1718">
          <cell r="A1718" t="str">
            <v>SEP-04</v>
          </cell>
        </row>
        <row r="1719">
          <cell r="A1719" t="str">
            <v>SEP-04</v>
          </cell>
        </row>
        <row r="1720">
          <cell r="A1720" t="str">
            <v>SEP-04</v>
          </cell>
        </row>
        <row r="1721">
          <cell r="A1721" t="str">
            <v>SEP-04</v>
          </cell>
        </row>
        <row r="1722">
          <cell r="A1722" t="str">
            <v>SEP-04</v>
          </cell>
        </row>
        <row r="1723">
          <cell r="A1723" t="str">
            <v>SEP-04</v>
          </cell>
        </row>
        <row r="1724">
          <cell r="A1724" t="str">
            <v>SEP-04</v>
          </cell>
        </row>
        <row r="1725">
          <cell r="A1725" t="str">
            <v>SEP-04</v>
          </cell>
        </row>
        <row r="1726">
          <cell r="A1726" t="str">
            <v>SEP-04</v>
          </cell>
        </row>
        <row r="1727">
          <cell r="A1727" t="str">
            <v>SEP-04</v>
          </cell>
        </row>
        <row r="1728">
          <cell r="A1728" t="str">
            <v>SEP-04</v>
          </cell>
        </row>
        <row r="1729">
          <cell r="A1729" t="str">
            <v>SEP-04</v>
          </cell>
        </row>
        <row r="1730">
          <cell r="A1730" t="str">
            <v>SEP-04</v>
          </cell>
        </row>
        <row r="1731">
          <cell r="A1731" t="str">
            <v>SEP-04</v>
          </cell>
        </row>
        <row r="1732">
          <cell r="A1732" t="str">
            <v>SEP-04</v>
          </cell>
        </row>
        <row r="1733">
          <cell r="A1733" t="str">
            <v>SEP-04</v>
          </cell>
        </row>
        <row r="1734">
          <cell r="A1734" t="str">
            <v>SEP-04</v>
          </cell>
        </row>
        <row r="1735">
          <cell r="A1735" t="str">
            <v>SEP-04</v>
          </cell>
        </row>
        <row r="1736">
          <cell r="A1736" t="str">
            <v>SEP-04</v>
          </cell>
        </row>
        <row r="1737">
          <cell r="A1737" t="str">
            <v>SEP-04</v>
          </cell>
        </row>
        <row r="1738">
          <cell r="A1738" t="str">
            <v>SEP-04</v>
          </cell>
        </row>
        <row r="1739">
          <cell r="A1739" t="str">
            <v>SEP-04</v>
          </cell>
        </row>
        <row r="1740">
          <cell r="A1740" t="str">
            <v>SEP-04</v>
          </cell>
        </row>
        <row r="1741">
          <cell r="A1741" t="str">
            <v>SEP-04</v>
          </cell>
        </row>
        <row r="1742">
          <cell r="A1742" t="str">
            <v>SEP-04</v>
          </cell>
        </row>
        <row r="1743">
          <cell r="A1743" t="str">
            <v>SEP-04</v>
          </cell>
        </row>
        <row r="1744">
          <cell r="A1744" t="str">
            <v>SEP-04</v>
          </cell>
        </row>
        <row r="1745">
          <cell r="A1745" t="str">
            <v>SEP-04</v>
          </cell>
        </row>
        <row r="1746">
          <cell r="A1746" t="str">
            <v>SEP-04</v>
          </cell>
        </row>
        <row r="1747">
          <cell r="A1747" t="str">
            <v>SEP-04</v>
          </cell>
        </row>
        <row r="1748">
          <cell r="A1748" t="str">
            <v>SEP-04</v>
          </cell>
        </row>
        <row r="1749">
          <cell r="A1749" t="str">
            <v>SEP-04</v>
          </cell>
        </row>
        <row r="1750">
          <cell r="A1750" t="str">
            <v>SEP-04</v>
          </cell>
        </row>
        <row r="1751">
          <cell r="A1751" t="str">
            <v>SEP-04</v>
          </cell>
        </row>
        <row r="1752">
          <cell r="A1752" t="str">
            <v>SEP-04</v>
          </cell>
        </row>
        <row r="1753">
          <cell r="A1753" t="str">
            <v>SEP-04</v>
          </cell>
        </row>
        <row r="1754">
          <cell r="A1754" t="str">
            <v>SEP-04</v>
          </cell>
        </row>
        <row r="1755">
          <cell r="A1755" t="str">
            <v>SEP-04</v>
          </cell>
        </row>
        <row r="1756">
          <cell r="A1756" t="str">
            <v>SEP-04</v>
          </cell>
        </row>
        <row r="1757">
          <cell r="A1757" t="str">
            <v>SEP-04</v>
          </cell>
        </row>
        <row r="1758">
          <cell r="A1758" t="str">
            <v>SEP-04</v>
          </cell>
        </row>
        <row r="1759">
          <cell r="A1759" t="str">
            <v>SEP-04</v>
          </cell>
        </row>
        <row r="1760">
          <cell r="A1760" t="str">
            <v>SEP-04</v>
          </cell>
        </row>
        <row r="1761">
          <cell r="A1761" t="str">
            <v>SEP-04</v>
          </cell>
        </row>
        <row r="1762">
          <cell r="A1762" t="str">
            <v>SEP-04</v>
          </cell>
        </row>
        <row r="1763">
          <cell r="A1763" t="str">
            <v>SEP-04</v>
          </cell>
        </row>
        <row r="1764">
          <cell r="A1764" t="str">
            <v>SEP-04</v>
          </cell>
        </row>
        <row r="1765">
          <cell r="A1765" t="str">
            <v>SEP-04</v>
          </cell>
        </row>
        <row r="1766">
          <cell r="A1766" t="str">
            <v>SEP-04</v>
          </cell>
        </row>
        <row r="1767">
          <cell r="A1767" t="str">
            <v>SEP-04</v>
          </cell>
        </row>
        <row r="1768">
          <cell r="A1768" t="str">
            <v>SEP-04</v>
          </cell>
        </row>
        <row r="1769">
          <cell r="A1769" t="str">
            <v>SEP-04</v>
          </cell>
        </row>
        <row r="1770">
          <cell r="A1770" t="str">
            <v>SEP-04</v>
          </cell>
        </row>
        <row r="1771">
          <cell r="A1771" t="str">
            <v>SEP-04</v>
          </cell>
        </row>
        <row r="1772">
          <cell r="A1772" t="str">
            <v>SEP-04</v>
          </cell>
        </row>
        <row r="1773">
          <cell r="A1773" t="str">
            <v>SEP-04</v>
          </cell>
        </row>
        <row r="1774">
          <cell r="A1774" t="str">
            <v>SEP-04</v>
          </cell>
        </row>
        <row r="1775">
          <cell r="A1775" t="str">
            <v>SEP-04</v>
          </cell>
        </row>
        <row r="1776">
          <cell r="A1776" t="str">
            <v>SEP-04</v>
          </cell>
        </row>
        <row r="1777">
          <cell r="A1777" t="str">
            <v>SEP-04</v>
          </cell>
        </row>
        <row r="1778">
          <cell r="A1778" t="str">
            <v>SEP-04</v>
          </cell>
        </row>
        <row r="1779">
          <cell r="A1779" t="str">
            <v>SEP-04</v>
          </cell>
        </row>
        <row r="1780">
          <cell r="A1780" t="str">
            <v>SEP-04</v>
          </cell>
        </row>
        <row r="1781">
          <cell r="A1781" t="str">
            <v>SEP-04</v>
          </cell>
        </row>
        <row r="1782">
          <cell r="A1782" t="str">
            <v>SEP-04</v>
          </cell>
        </row>
        <row r="1783">
          <cell r="A1783" t="str">
            <v>SEP-04</v>
          </cell>
        </row>
        <row r="1784">
          <cell r="A1784" t="str">
            <v>SEP-04</v>
          </cell>
        </row>
        <row r="1785">
          <cell r="A1785" t="str">
            <v>SEP-04</v>
          </cell>
        </row>
        <row r="1786">
          <cell r="A1786" t="str">
            <v>SEP-04</v>
          </cell>
        </row>
        <row r="1787">
          <cell r="A1787" t="str">
            <v>SEP-04</v>
          </cell>
        </row>
        <row r="1788">
          <cell r="A1788" t="str">
            <v>SEP-04</v>
          </cell>
        </row>
        <row r="1789">
          <cell r="A1789" t="str">
            <v>SEP-04</v>
          </cell>
        </row>
        <row r="1790">
          <cell r="A1790" t="str">
            <v>SEP-04</v>
          </cell>
        </row>
        <row r="1791">
          <cell r="A1791" t="str">
            <v>SEP-04</v>
          </cell>
        </row>
        <row r="1792">
          <cell r="A1792" t="str">
            <v>SEP-04</v>
          </cell>
        </row>
        <row r="1793">
          <cell r="A1793" t="str">
            <v>SEP-04</v>
          </cell>
        </row>
        <row r="1794">
          <cell r="A1794" t="str">
            <v>SEP-04</v>
          </cell>
        </row>
        <row r="1795">
          <cell r="A1795" t="str">
            <v>SEP-04</v>
          </cell>
        </row>
        <row r="1796">
          <cell r="A1796" t="str">
            <v>SEP-04</v>
          </cell>
        </row>
        <row r="1797">
          <cell r="A1797" t="str">
            <v>SEP-04</v>
          </cell>
        </row>
        <row r="1798">
          <cell r="A1798" t="str">
            <v>SEP-04</v>
          </cell>
        </row>
        <row r="1799">
          <cell r="A1799" t="str">
            <v>SEP-04</v>
          </cell>
        </row>
        <row r="1800">
          <cell r="A1800" t="str">
            <v>SEP-04</v>
          </cell>
        </row>
        <row r="1801">
          <cell r="A1801" t="str">
            <v>SEP-04</v>
          </cell>
        </row>
        <row r="1802">
          <cell r="A1802" t="str">
            <v>SEP-04</v>
          </cell>
        </row>
        <row r="1803">
          <cell r="A1803" t="str">
            <v>SEP-04</v>
          </cell>
        </row>
        <row r="1804">
          <cell r="A1804" t="str">
            <v>SEP-04</v>
          </cell>
        </row>
        <row r="1805">
          <cell r="A1805" t="str">
            <v>SEP-04</v>
          </cell>
        </row>
        <row r="1806">
          <cell r="A1806" t="str">
            <v>SEP-04</v>
          </cell>
        </row>
        <row r="1807">
          <cell r="A1807" t="str">
            <v>SEP-04</v>
          </cell>
        </row>
        <row r="1808">
          <cell r="A1808" t="str">
            <v>SEP-04</v>
          </cell>
        </row>
        <row r="1809">
          <cell r="A1809" t="str">
            <v>SEP-04</v>
          </cell>
        </row>
        <row r="1810">
          <cell r="A1810" t="str">
            <v>SEP-04</v>
          </cell>
        </row>
        <row r="1811">
          <cell r="A1811" t="str">
            <v>SEP-04</v>
          </cell>
        </row>
        <row r="1812">
          <cell r="A1812" t="str">
            <v>SEP-04</v>
          </cell>
        </row>
        <row r="1813">
          <cell r="A1813" t="str">
            <v>SEP-04</v>
          </cell>
        </row>
        <row r="1814">
          <cell r="A1814" t="str">
            <v>SEP-04</v>
          </cell>
        </row>
        <row r="1815">
          <cell r="A1815" t="str">
            <v>SEP-04</v>
          </cell>
        </row>
        <row r="1816">
          <cell r="A1816" t="str">
            <v>SEP-04</v>
          </cell>
        </row>
        <row r="1817">
          <cell r="A1817" t="str">
            <v>SEP-04</v>
          </cell>
        </row>
        <row r="1818">
          <cell r="A1818" t="str">
            <v>SEP-04</v>
          </cell>
        </row>
        <row r="1819">
          <cell r="A1819" t="str">
            <v>SEP-04</v>
          </cell>
        </row>
        <row r="1820">
          <cell r="A1820" t="str">
            <v>SEP-04</v>
          </cell>
        </row>
        <row r="1821">
          <cell r="A1821" t="str">
            <v>SEP-04</v>
          </cell>
        </row>
        <row r="1822">
          <cell r="A1822" t="str">
            <v>SEP-04</v>
          </cell>
        </row>
        <row r="1823">
          <cell r="A1823" t="str">
            <v>SEP-04</v>
          </cell>
        </row>
        <row r="1824">
          <cell r="A1824" t="str">
            <v>SEP-04</v>
          </cell>
        </row>
        <row r="1825">
          <cell r="A1825" t="str">
            <v>SEP-04</v>
          </cell>
        </row>
        <row r="1826">
          <cell r="A1826" t="str">
            <v>SEP-04</v>
          </cell>
        </row>
        <row r="1827">
          <cell r="A1827" t="str">
            <v>SEP-04</v>
          </cell>
        </row>
        <row r="1828">
          <cell r="A1828" t="str">
            <v>SEP-04</v>
          </cell>
        </row>
        <row r="1829">
          <cell r="A1829" t="str">
            <v>SEP-04</v>
          </cell>
        </row>
        <row r="1830">
          <cell r="A1830" t="str">
            <v>SEP-04</v>
          </cell>
        </row>
        <row r="1831">
          <cell r="A1831" t="str">
            <v>SEP-04</v>
          </cell>
        </row>
        <row r="1832">
          <cell r="A1832" t="str">
            <v>SEP-04</v>
          </cell>
        </row>
        <row r="1833">
          <cell r="A1833" t="str">
            <v>SEP-04</v>
          </cell>
        </row>
        <row r="1834">
          <cell r="A1834" t="str">
            <v>SEP-04</v>
          </cell>
        </row>
        <row r="1835">
          <cell r="A1835" t="str">
            <v>SEP-04</v>
          </cell>
        </row>
        <row r="1836">
          <cell r="A1836" t="str">
            <v>SEP-04</v>
          </cell>
        </row>
        <row r="1837">
          <cell r="A1837" t="str">
            <v>SEP-04</v>
          </cell>
        </row>
        <row r="1838">
          <cell r="A1838" t="str">
            <v>SEP-04</v>
          </cell>
        </row>
        <row r="1839">
          <cell r="A1839" t="str">
            <v>SEP-04</v>
          </cell>
        </row>
        <row r="1840">
          <cell r="A1840" t="str">
            <v>SEP-04</v>
          </cell>
        </row>
        <row r="1841">
          <cell r="A1841" t="str">
            <v>SEP-04</v>
          </cell>
        </row>
        <row r="1842">
          <cell r="A1842" t="str">
            <v>SEP-04</v>
          </cell>
        </row>
        <row r="1843">
          <cell r="A1843" t="str">
            <v>SEP-04</v>
          </cell>
        </row>
        <row r="1844">
          <cell r="A1844" t="str">
            <v>SEP-04</v>
          </cell>
        </row>
        <row r="1845">
          <cell r="A1845" t="str">
            <v>SEP-04</v>
          </cell>
        </row>
        <row r="1846">
          <cell r="A1846" t="str">
            <v>SEP-04</v>
          </cell>
        </row>
        <row r="1847">
          <cell r="A1847" t="str">
            <v>SEP-04</v>
          </cell>
        </row>
        <row r="1848">
          <cell r="A1848" t="str">
            <v>SEP-04</v>
          </cell>
        </row>
        <row r="1849">
          <cell r="A1849" t="str">
            <v>SEP-04</v>
          </cell>
        </row>
        <row r="1850">
          <cell r="A1850" t="str">
            <v>SEP-04</v>
          </cell>
        </row>
        <row r="1851">
          <cell r="A1851" t="str">
            <v>SEP-04</v>
          </cell>
        </row>
        <row r="1852">
          <cell r="A1852" t="str">
            <v>SEP-04</v>
          </cell>
        </row>
        <row r="1853">
          <cell r="A1853" t="str">
            <v>SEP-04</v>
          </cell>
        </row>
        <row r="1854">
          <cell r="A1854" t="str">
            <v>SEP-04</v>
          </cell>
        </row>
        <row r="1855">
          <cell r="A1855" t="str">
            <v>SEP-04</v>
          </cell>
        </row>
        <row r="1856">
          <cell r="A1856" t="str">
            <v>SEP-04</v>
          </cell>
        </row>
        <row r="1857">
          <cell r="A1857" t="str">
            <v>SEP-04</v>
          </cell>
        </row>
        <row r="1858">
          <cell r="A1858" t="str">
            <v>SEP-04</v>
          </cell>
        </row>
        <row r="1859">
          <cell r="A1859" t="str">
            <v>SEP-04</v>
          </cell>
        </row>
        <row r="1860">
          <cell r="A1860" t="str">
            <v>SEP-04</v>
          </cell>
        </row>
        <row r="1861">
          <cell r="A1861" t="str">
            <v>SEP-04</v>
          </cell>
        </row>
        <row r="1862">
          <cell r="A1862" t="str">
            <v>SEP-04</v>
          </cell>
        </row>
        <row r="1863">
          <cell r="A1863" t="str">
            <v>SEP-04</v>
          </cell>
        </row>
        <row r="1864">
          <cell r="A1864" t="str">
            <v>SEP-04</v>
          </cell>
        </row>
        <row r="1865">
          <cell r="A1865" t="str">
            <v>SEP-04</v>
          </cell>
        </row>
        <row r="1866">
          <cell r="A1866" t="str">
            <v>SEP-04</v>
          </cell>
        </row>
        <row r="1867">
          <cell r="A1867" t="str">
            <v>SEP-04</v>
          </cell>
        </row>
        <row r="1868">
          <cell r="A1868" t="str">
            <v>SEP-04</v>
          </cell>
        </row>
        <row r="1869">
          <cell r="A1869" t="str">
            <v>SEP-04</v>
          </cell>
        </row>
        <row r="1870">
          <cell r="A1870" t="str">
            <v>SEP-04</v>
          </cell>
        </row>
        <row r="1871">
          <cell r="A1871" t="str">
            <v>SEP-04</v>
          </cell>
        </row>
        <row r="1872">
          <cell r="A1872" t="str">
            <v>SEP-04</v>
          </cell>
        </row>
        <row r="1873">
          <cell r="A1873" t="str">
            <v>SEP-04</v>
          </cell>
        </row>
        <row r="1874">
          <cell r="A1874" t="str">
            <v>SEP-04</v>
          </cell>
        </row>
        <row r="1875">
          <cell r="A1875" t="str">
            <v>SEP-04</v>
          </cell>
        </row>
        <row r="1876">
          <cell r="A1876" t="str">
            <v>SEP-04</v>
          </cell>
        </row>
        <row r="1877">
          <cell r="A1877" t="str">
            <v>SEP-04</v>
          </cell>
        </row>
        <row r="1878">
          <cell r="A1878" t="str">
            <v>SEP-04</v>
          </cell>
        </row>
        <row r="1879">
          <cell r="A1879" t="str">
            <v>SEP-04</v>
          </cell>
        </row>
        <row r="1880">
          <cell r="A1880" t="str">
            <v>SEP-04</v>
          </cell>
        </row>
        <row r="1881">
          <cell r="A1881" t="str">
            <v>SEP-04</v>
          </cell>
        </row>
        <row r="1882">
          <cell r="A1882" t="str">
            <v>SEP-04</v>
          </cell>
        </row>
        <row r="1883">
          <cell r="A1883" t="str">
            <v>SEP-04</v>
          </cell>
        </row>
        <row r="1884">
          <cell r="A1884" t="str">
            <v>SEP-04</v>
          </cell>
        </row>
        <row r="1885">
          <cell r="A1885" t="str">
            <v>SEP-04</v>
          </cell>
        </row>
        <row r="1886">
          <cell r="A1886" t="str">
            <v>SEP-04</v>
          </cell>
        </row>
        <row r="1887">
          <cell r="A1887" t="str">
            <v>SEP-04</v>
          </cell>
        </row>
        <row r="1888">
          <cell r="A1888" t="str">
            <v>SEP-04</v>
          </cell>
        </row>
        <row r="1889">
          <cell r="A1889" t="str">
            <v>SEP-04</v>
          </cell>
        </row>
        <row r="1890">
          <cell r="A1890" t="str">
            <v>SEP-04</v>
          </cell>
        </row>
        <row r="1891">
          <cell r="A1891" t="str">
            <v>SEP-04</v>
          </cell>
        </row>
        <row r="1892">
          <cell r="A1892" t="str">
            <v>SEP-04</v>
          </cell>
        </row>
        <row r="1893">
          <cell r="A1893" t="str">
            <v>SEP-04</v>
          </cell>
        </row>
        <row r="1894">
          <cell r="A1894" t="str">
            <v>SEP-04</v>
          </cell>
        </row>
        <row r="1895">
          <cell r="A1895" t="str">
            <v>SEP-04</v>
          </cell>
        </row>
        <row r="1896">
          <cell r="A1896" t="str">
            <v>SEP-04</v>
          </cell>
        </row>
        <row r="1897">
          <cell r="A1897" t="str">
            <v>SEP-04</v>
          </cell>
        </row>
        <row r="1898">
          <cell r="A1898" t="str">
            <v>SEP-04</v>
          </cell>
        </row>
        <row r="1899">
          <cell r="A1899" t="str">
            <v>SEP-04</v>
          </cell>
        </row>
        <row r="1900">
          <cell r="A1900" t="str">
            <v>SEP-04</v>
          </cell>
        </row>
        <row r="1901">
          <cell r="A1901" t="str">
            <v>SEP-04</v>
          </cell>
        </row>
        <row r="1902">
          <cell r="A1902" t="str">
            <v>SEP-04</v>
          </cell>
        </row>
        <row r="1903">
          <cell r="A1903" t="str">
            <v>SEP-04</v>
          </cell>
        </row>
        <row r="1904">
          <cell r="A1904" t="str">
            <v>SEP-04</v>
          </cell>
        </row>
        <row r="1905">
          <cell r="A1905" t="str">
            <v>SEP-04</v>
          </cell>
        </row>
        <row r="1906">
          <cell r="A1906" t="str">
            <v>SEP-04</v>
          </cell>
        </row>
        <row r="1907">
          <cell r="A1907" t="str">
            <v>SEP-04</v>
          </cell>
        </row>
        <row r="1908">
          <cell r="A1908" t="str">
            <v>SEP-04</v>
          </cell>
        </row>
        <row r="1909">
          <cell r="A1909" t="str">
            <v>SEP-04</v>
          </cell>
        </row>
        <row r="1910">
          <cell r="A1910" t="str">
            <v>SEP-04</v>
          </cell>
        </row>
        <row r="1911">
          <cell r="A1911" t="str">
            <v>SEP-04</v>
          </cell>
        </row>
        <row r="1912">
          <cell r="A1912" t="str">
            <v>SEP-04</v>
          </cell>
        </row>
        <row r="1913">
          <cell r="A1913" t="str">
            <v>SEP-04</v>
          </cell>
        </row>
        <row r="1914">
          <cell r="A1914" t="str">
            <v>SEP-04</v>
          </cell>
        </row>
        <row r="1915">
          <cell r="A1915" t="str">
            <v>SEP-04</v>
          </cell>
        </row>
        <row r="1916">
          <cell r="A1916" t="str">
            <v>SEP-04</v>
          </cell>
        </row>
        <row r="1917">
          <cell r="A1917" t="str">
            <v>SEP-04</v>
          </cell>
        </row>
        <row r="1918">
          <cell r="A1918" t="str">
            <v>SEP-04</v>
          </cell>
        </row>
        <row r="1919">
          <cell r="A1919" t="str">
            <v>SEP-04</v>
          </cell>
        </row>
        <row r="1920">
          <cell r="A1920" t="str">
            <v>SEP-04</v>
          </cell>
        </row>
        <row r="1921">
          <cell r="A1921" t="str">
            <v>SEP-04</v>
          </cell>
        </row>
        <row r="1922">
          <cell r="A1922" t="str">
            <v>SEP-04</v>
          </cell>
        </row>
        <row r="1923">
          <cell r="A1923" t="str">
            <v>SEP-04</v>
          </cell>
        </row>
        <row r="1924">
          <cell r="A1924" t="str">
            <v>SEP-04</v>
          </cell>
        </row>
        <row r="1925">
          <cell r="A1925" t="str">
            <v>SEP-04</v>
          </cell>
        </row>
        <row r="1926">
          <cell r="A1926" t="str">
            <v>SEP-04</v>
          </cell>
        </row>
        <row r="1927">
          <cell r="A1927" t="str">
            <v>SEP-04</v>
          </cell>
        </row>
        <row r="1928">
          <cell r="A1928" t="str">
            <v>SEP-04</v>
          </cell>
        </row>
        <row r="1929">
          <cell r="A1929" t="str">
            <v>SEP-04</v>
          </cell>
        </row>
        <row r="1930">
          <cell r="A1930" t="str">
            <v>SEP-04</v>
          </cell>
        </row>
        <row r="1931">
          <cell r="A1931" t="str">
            <v>SEP-04</v>
          </cell>
        </row>
        <row r="1932">
          <cell r="A1932" t="str">
            <v>SEP-04</v>
          </cell>
        </row>
        <row r="1933">
          <cell r="A1933" t="str">
            <v>SEP-04</v>
          </cell>
        </row>
        <row r="1934">
          <cell r="A1934" t="str">
            <v>SEP-04</v>
          </cell>
        </row>
        <row r="1935">
          <cell r="A1935" t="str">
            <v>SEP-04</v>
          </cell>
        </row>
        <row r="1936">
          <cell r="A1936" t="str">
            <v>SEP-04</v>
          </cell>
        </row>
        <row r="1937">
          <cell r="A1937" t="str">
            <v>SEP-04</v>
          </cell>
        </row>
        <row r="1938">
          <cell r="A1938" t="str">
            <v>SEP-04</v>
          </cell>
        </row>
        <row r="1939">
          <cell r="A1939" t="str">
            <v>SEP-04</v>
          </cell>
        </row>
        <row r="1940">
          <cell r="A1940" t="str">
            <v>SEP-04</v>
          </cell>
        </row>
        <row r="1941">
          <cell r="A1941" t="str">
            <v>SEP-04</v>
          </cell>
        </row>
        <row r="1942">
          <cell r="A1942" t="str">
            <v>SEP-04</v>
          </cell>
        </row>
        <row r="1943">
          <cell r="A1943" t="str">
            <v>SEP-04</v>
          </cell>
        </row>
        <row r="1944">
          <cell r="A1944" t="str">
            <v>SEP-04</v>
          </cell>
        </row>
        <row r="1945">
          <cell r="A1945" t="str">
            <v>SEP-04</v>
          </cell>
        </row>
        <row r="1946">
          <cell r="A1946" t="str">
            <v>SEP-04</v>
          </cell>
        </row>
        <row r="1947">
          <cell r="A1947" t="str">
            <v>SEP-04</v>
          </cell>
        </row>
        <row r="1948">
          <cell r="A1948" t="str">
            <v>SEP-04</v>
          </cell>
        </row>
        <row r="1949">
          <cell r="A1949" t="str">
            <v>SEP-04</v>
          </cell>
        </row>
        <row r="1950">
          <cell r="A1950" t="str">
            <v>SEP-04</v>
          </cell>
        </row>
        <row r="1951">
          <cell r="A1951" t="str">
            <v>SEP-04</v>
          </cell>
        </row>
        <row r="1952">
          <cell r="A1952" t="str">
            <v>SEP-04</v>
          </cell>
        </row>
        <row r="1953">
          <cell r="A1953" t="str">
            <v>SEP-04</v>
          </cell>
        </row>
        <row r="1954">
          <cell r="A1954" t="str">
            <v>SEP-04</v>
          </cell>
        </row>
        <row r="1955">
          <cell r="A1955" t="str">
            <v>SEP-04</v>
          </cell>
        </row>
        <row r="1956">
          <cell r="A1956" t="str">
            <v>SEP-04</v>
          </cell>
        </row>
        <row r="1957">
          <cell r="A1957" t="str">
            <v>SEP-04</v>
          </cell>
        </row>
        <row r="1958">
          <cell r="A1958" t="str">
            <v>SEP-04</v>
          </cell>
        </row>
        <row r="1959">
          <cell r="A1959" t="str">
            <v>SEP-04</v>
          </cell>
        </row>
        <row r="1960">
          <cell r="A1960" t="str">
            <v>SEP-04</v>
          </cell>
        </row>
        <row r="1961">
          <cell r="A1961" t="str">
            <v>SEP-04</v>
          </cell>
        </row>
        <row r="1962">
          <cell r="A1962" t="str">
            <v>SEP-04</v>
          </cell>
        </row>
        <row r="1963">
          <cell r="A1963" t="str">
            <v>SEP-04</v>
          </cell>
        </row>
        <row r="1964">
          <cell r="A1964" t="str">
            <v>SEP-04</v>
          </cell>
        </row>
        <row r="1965">
          <cell r="A1965" t="str">
            <v>SEP-04</v>
          </cell>
        </row>
        <row r="1966">
          <cell r="A1966" t="str">
            <v>SEP-04</v>
          </cell>
        </row>
        <row r="1967">
          <cell r="A1967" t="str">
            <v>SEP-04</v>
          </cell>
        </row>
        <row r="1968">
          <cell r="A1968" t="str">
            <v>SEP-04</v>
          </cell>
        </row>
        <row r="1969">
          <cell r="A1969" t="str">
            <v>SEP-04</v>
          </cell>
        </row>
        <row r="1970">
          <cell r="A1970" t="str">
            <v>SEP-04</v>
          </cell>
        </row>
        <row r="1971">
          <cell r="A1971" t="str">
            <v>SEP-04</v>
          </cell>
        </row>
        <row r="1972">
          <cell r="A1972" t="str">
            <v>SEP-04</v>
          </cell>
        </row>
        <row r="1973">
          <cell r="A1973" t="str">
            <v>SEP-04</v>
          </cell>
        </row>
        <row r="1974">
          <cell r="A1974" t="str">
            <v>SEP-04</v>
          </cell>
        </row>
        <row r="1975">
          <cell r="A1975" t="str">
            <v>SEP-04</v>
          </cell>
        </row>
        <row r="1976">
          <cell r="A1976" t="str">
            <v>SEP-04</v>
          </cell>
        </row>
        <row r="1977">
          <cell r="A1977" t="str">
            <v>SEP-04</v>
          </cell>
        </row>
        <row r="1978">
          <cell r="A1978" t="str">
            <v>SEP-04</v>
          </cell>
        </row>
        <row r="1979">
          <cell r="A1979" t="str">
            <v>SEP-04</v>
          </cell>
        </row>
        <row r="1980">
          <cell r="A1980" t="str">
            <v>SEP-04</v>
          </cell>
        </row>
        <row r="1981">
          <cell r="A1981" t="str">
            <v>SEP-04</v>
          </cell>
        </row>
        <row r="1982">
          <cell r="A1982" t="str">
            <v>SEP-04</v>
          </cell>
        </row>
        <row r="1983">
          <cell r="A1983" t="str">
            <v>SEP-04</v>
          </cell>
        </row>
        <row r="1984">
          <cell r="A1984" t="str">
            <v>SEP-04</v>
          </cell>
        </row>
        <row r="1985">
          <cell r="A1985" t="str">
            <v>SEP-04</v>
          </cell>
        </row>
        <row r="1986">
          <cell r="A1986" t="str">
            <v>SEP-04</v>
          </cell>
        </row>
        <row r="1987">
          <cell r="A1987" t="str">
            <v>SEP-04</v>
          </cell>
        </row>
        <row r="1988">
          <cell r="A1988" t="str">
            <v>SEP-04</v>
          </cell>
        </row>
        <row r="1989">
          <cell r="A1989" t="str">
            <v>SEP-04</v>
          </cell>
        </row>
        <row r="1990">
          <cell r="A1990" t="str">
            <v>SEP-04</v>
          </cell>
        </row>
        <row r="1991">
          <cell r="A1991" t="str">
            <v>SEP-04</v>
          </cell>
        </row>
        <row r="1992">
          <cell r="A1992" t="str">
            <v>SEP-04</v>
          </cell>
        </row>
        <row r="1993">
          <cell r="A1993" t="str">
            <v>SEP-04</v>
          </cell>
        </row>
        <row r="1994">
          <cell r="A1994" t="str">
            <v>SEP-04</v>
          </cell>
        </row>
        <row r="1995">
          <cell r="A1995" t="str">
            <v>SEP-04</v>
          </cell>
        </row>
        <row r="1996">
          <cell r="A1996" t="str">
            <v>SEP-04</v>
          </cell>
        </row>
        <row r="1997">
          <cell r="A1997" t="str">
            <v>SEP-04</v>
          </cell>
        </row>
        <row r="1998">
          <cell r="A1998" t="str">
            <v>SEP-04</v>
          </cell>
        </row>
        <row r="1999">
          <cell r="A1999" t="str">
            <v>SEP-04</v>
          </cell>
        </row>
        <row r="2000">
          <cell r="A2000" t="str">
            <v>SEP-04</v>
          </cell>
        </row>
        <row r="2001">
          <cell r="A2001" t="str">
            <v>SEP-04</v>
          </cell>
        </row>
        <row r="2002">
          <cell r="A2002" t="str">
            <v>SEP-04</v>
          </cell>
        </row>
        <row r="2003">
          <cell r="A2003" t="str">
            <v>SEP-04</v>
          </cell>
        </row>
        <row r="2004">
          <cell r="A2004" t="str">
            <v>SEP-04</v>
          </cell>
        </row>
        <row r="2005">
          <cell r="A2005" t="str">
            <v>SEP-04</v>
          </cell>
        </row>
        <row r="2006">
          <cell r="A2006" t="str">
            <v>SEP-04</v>
          </cell>
        </row>
        <row r="2007">
          <cell r="A2007" t="str">
            <v>SEP-04</v>
          </cell>
        </row>
        <row r="2008">
          <cell r="A2008" t="str">
            <v>SEP-04</v>
          </cell>
        </row>
        <row r="2009">
          <cell r="A2009" t="str">
            <v>SEP-04</v>
          </cell>
        </row>
        <row r="2010">
          <cell r="A2010" t="str">
            <v>SEP-04</v>
          </cell>
        </row>
        <row r="2011">
          <cell r="A2011" t="str">
            <v>SEP-04</v>
          </cell>
        </row>
        <row r="2012">
          <cell r="A2012" t="str">
            <v>SEP-04</v>
          </cell>
        </row>
        <row r="2013">
          <cell r="A2013" t="str">
            <v>SEP-04</v>
          </cell>
        </row>
        <row r="2014">
          <cell r="A2014" t="str">
            <v>SEP-04</v>
          </cell>
        </row>
        <row r="2015">
          <cell r="A2015" t="str">
            <v>SEP-04</v>
          </cell>
        </row>
        <row r="2016">
          <cell r="A2016" t="str">
            <v>SEP-04</v>
          </cell>
        </row>
        <row r="2017">
          <cell r="A2017" t="str">
            <v>SEP-04</v>
          </cell>
        </row>
        <row r="2018">
          <cell r="A2018" t="str">
            <v>SEP-04</v>
          </cell>
        </row>
        <row r="2019">
          <cell r="A2019" t="str">
            <v>SEP-04</v>
          </cell>
        </row>
        <row r="2020">
          <cell r="A2020" t="str">
            <v>SEP-04</v>
          </cell>
        </row>
        <row r="2021">
          <cell r="A2021" t="str">
            <v>SEP-04</v>
          </cell>
        </row>
        <row r="2022">
          <cell r="A2022" t="str">
            <v>SEP-04</v>
          </cell>
        </row>
        <row r="2023">
          <cell r="A2023" t="str">
            <v>SEP-04</v>
          </cell>
        </row>
        <row r="2024">
          <cell r="A2024" t="str">
            <v>SEP-04</v>
          </cell>
        </row>
        <row r="2025">
          <cell r="A2025" t="str">
            <v>SEP-04</v>
          </cell>
        </row>
        <row r="2026">
          <cell r="A2026" t="str">
            <v>SEP-04</v>
          </cell>
        </row>
        <row r="2027">
          <cell r="A2027" t="str">
            <v>SEP-04</v>
          </cell>
        </row>
        <row r="2028">
          <cell r="A2028" t="str">
            <v>SEP-04</v>
          </cell>
        </row>
        <row r="2029">
          <cell r="A2029" t="str">
            <v>SEP-04</v>
          </cell>
        </row>
        <row r="2030">
          <cell r="A2030" t="str">
            <v>SEP-04</v>
          </cell>
        </row>
        <row r="2031">
          <cell r="A2031" t="str">
            <v>SEP-04</v>
          </cell>
        </row>
        <row r="2032">
          <cell r="A2032" t="str">
            <v>SEP-04</v>
          </cell>
        </row>
        <row r="2033">
          <cell r="A2033" t="str">
            <v>SEP-04</v>
          </cell>
        </row>
        <row r="2034">
          <cell r="A2034" t="str">
            <v>SEP-04</v>
          </cell>
        </row>
        <row r="2035">
          <cell r="A2035" t="str">
            <v>SEP-04</v>
          </cell>
        </row>
        <row r="2036">
          <cell r="A2036" t="str">
            <v>SEP-04</v>
          </cell>
        </row>
        <row r="2037">
          <cell r="A2037" t="str">
            <v>SEP-04</v>
          </cell>
        </row>
        <row r="2038">
          <cell r="A2038" t="str">
            <v>SEP-04</v>
          </cell>
        </row>
        <row r="2039">
          <cell r="A2039" t="str">
            <v>SEP-04</v>
          </cell>
        </row>
        <row r="2040">
          <cell r="A2040" t="str">
            <v>SEP-04</v>
          </cell>
        </row>
        <row r="2041">
          <cell r="A2041" t="str">
            <v>SEP-04</v>
          </cell>
        </row>
        <row r="2042">
          <cell r="A2042" t="str">
            <v>SEP-04</v>
          </cell>
        </row>
        <row r="2043">
          <cell r="A2043" t="str">
            <v>SEP-04</v>
          </cell>
        </row>
        <row r="2044">
          <cell r="A2044" t="str">
            <v>SEP-04</v>
          </cell>
        </row>
        <row r="2045">
          <cell r="A2045" t="str">
            <v>SEP-04</v>
          </cell>
        </row>
        <row r="2046">
          <cell r="A2046" t="str">
            <v>SEP-04</v>
          </cell>
        </row>
        <row r="2047">
          <cell r="A2047" t="str">
            <v>SEP-04</v>
          </cell>
        </row>
        <row r="2048">
          <cell r="A2048" t="str">
            <v>SEP-04</v>
          </cell>
        </row>
        <row r="2049">
          <cell r="A2049" t="str">
            <v>SEP-04</v>
          </cell>
        </row>
        <row r="2050">
          <cell r="A2050" t="str">
            <v>SEP-04</v>
          </cell>
        </row>
        <row r="2051">
          <cell r="A2051" t="str">
            <v>SEP-04</v>
          </cell>
        </row>
        <row r="2052">
          <cell r="A2052" t="str">
            <v>SEP-04</v>
          </cell>
        </row>
        <row r="2053">
          <cell r="A2053" t="str">
            <v>SEP-04</v>
          </cell>
        </row>
        <row r="2054">
          <cell r="A2054" t="str">
            <v>SEP-04</v>
          </cell>
        </row>
        <row r="2055">
          <cell r="A2055" t="str">
            <v>SEP-04</v>
          </cell>
        </row>
        <row r="2056">
          <cell r="A2056" t="str">
            <v>SEP-04</v>
          </cell>
        </row>
        <row r="2057">
          <cell r="A2057" t="str">
            <v>SEP-04</v>
          </cell>
        </row>
        <row r="2058">
          <cell r="A2058" t="str">
            <v>SEP-04</v>
          </cell>
        </row>
        <row r="2059">
          <cell r="A2059" t="str">
            <v>SEP-04</v>
          </cell>
        </row>
        <row r="2060">
          <cell r="A2060" t="str">
            <v>SEP-04</v>
          </cell>
        </row>
        <row r="2061">
          <cell r="A2061" t="str">
            <v>SEP-04</v>
          </cell>
        </row>
        <row r="2062">
          <cell r="A2062" t="str">
            <v>SEP-04</v>
          </cell>
        </row>
        <row r="2063">
          <cell r="A2063" t="str">
            <v>SEP-04</v>
          </cell>
        </row>
        <row r="2064">
          <cell r="A2064" t="str">
            <v>SEP-04</v>
          </cell>
        </row>
        <row r="2065">
          <cell r="A2065" t="str">
            <v>SEP-04</v>
          </cell>
        </row>
        <row r="2066">
          <cell r="A2066" t="str">
            <v>SEP-04</v>
          </cell>
        </row>
        <row r="2067">
          <cell r="A2067" t="str">
            <v>SEP-04</v>
          </cell>
        </row>
        <row r="2068">
          <cell r="A2068" t="str">
            <v>SEP-04</v>
          </cell>
        </row>
        <row r="2069">
          <cell r="A2069" t="str">
            <v>SEP-04</v>
          </cell>
        </row>
        <row r="2070">
          <cell r="A2070" t="str">
            <v>SEP-04</v>
          </cell>
        </row>
        <row r="2071">
          <cell r="A2071" t="str">
            <v>SEP-04</v>
          </cell>
        </row>
        <row r="2072">
          <cell r="A2072" t="str">
            <v>SEP-04</v>
          </cell>
        </row>
        <row r="2073">
          <cell r="A2073" t="str">
            <v>SEP-04</v>
          </cell>
        </row>
        <row r="2074">
          <cell r="A2074" t="str">
            <v>SEP-04</v>
          </cell>
        </row>
        <row r="2075">
          <cell r="A2075" t="str">
            <v>SEP-04</v>
          </cell>
        </row>
        <row r="2076">
          <cell r="A2076" t="str">
            <v>SEP-04</v>
          </cell>
        </row>
        <row r="2077">
          <cell r="A2077" t="str">
            <v>SEP-04</v>
          </cell>
        </row>
        <row r="2078">
          <cell r="A2078" t="str">
            <v>SEP-04</v>
          </cell>
        </row>
        <row r="2079">
          <cell r="A2079" t="str">
            <v>SEP-04</v>
          </cell>
        </row>
        <row r="2080">
          <cell r="A2080" t="str">
            <v>SEP-04</v>
          </cell>
        </row>
        <row r="2081">
          <cell r="A2081" t="str">
            <v>SEP-04</v>
          </cell>
        </row>
        <row r="2082">
          <cell r="A2082" t="str">
            <v>SEP-04</v>
          </cell>
        </row>
        <row r="2083">
          <cell r="A2083" t="str">
            <v>SEP-04</v>
          </cell>
        </row>
        <row r="2084">
          <cell r="A2084" t="str">
            <v>SEP-04</v>
          </cell>
        </row>
        <row r="2085">
          <cell r="A2085" t="str">
            <v>SEP-04</v>
          </cell>
        </row>
        <row r="2086">
          <cell r="A2086" t="str">
            <v>SEP-04</v>
          </cell>
        </row>
        <row r="2087">
          <cell r="A2087" t="str">
            <v>SEP-04</v>
          </cell>
        </row>
        <row r="2088">
          <cell r="A2088" t="str">
            <v>SEP-04</v>
          </cell>
        </row>
        <row r="2089">
          <cell r="A2089" t="str">
            <v>SEP-04</v>
          </cell>
        </row>
        <row r="2090">
          <cell r="A2090" t="str">
            <v>SEP-04</v>
          </cell>
        </row>
        <row r="2091">
          <cell r="A2091" t="str">
            <v>SEP-04</v>
          </cell>
        </row>
        <row r="2092">
          <cell r="A2092" t="str">
            <v>SEP-04</v>
          </cell>
        </row>
        <row r="2093">
          <cell r="A2093" t="str">
            <v>SEP-04</v>
          </cell>
        </row>
        <row r="2094">
          <cell r="A2094" t="str">
            <v>SEP-04</v>
          </cell>
        </row>
        <row r="2095">
          <cell r="A2095" t="str">
            <v>SEP-04</v>
          </cell>
        </row>
        <row r="2096">
          <cell r="A2096" t="str">
            <v>SEP-04</v>
          </cell>
        </row>
        <row r="2097">
          <cell r="A2097" t="str">
            <v>SEP-04</v>
          </cell>
        </row>
        <row r="2098">
          <cell r="A2098" t="str">
            <v>SEP-04</v>
          </cell>
        </row>
        <row r="2099">
          <cell r="A2099" t="str">
            <v>SEP-04</v>
          </cell>
        </row>
        <row r="2100">
          <cell r="A2100" t="str">
            <v>SEP-04</v>
          </cell>
        </row>
        <row r="2101">
          <cell r="A2101" t="str">
            <v>SEP-04</v>
          </cell>
        </row>
        <row r="2102">
          <cell r="A2102" t="str">
            <v>SEP-04</v>
          </cell>
        </row>
        <row r="2103">
          <cell r="A2103" t="str">
            <v>SEP-04</v>
          </cell>
        </row>
        <row r="2104">
          <cell r="A2104" t="str">
            <v>SEP-04</v>
          </cell>
        </row>
        <row r="2105">
          <cell r="A2105" t="str">
            <v>SEP-04</v>
          </cell>
        </row>
        <row r="2106">
          <cell r="A2106" t="str">
            <v>SEP-04</v>
          </cell>
        </row>
        <row r="2107">
          <cell r="A2107" t="str">
            <v>SEP-04</v>
          </cell>
        </row>
        <row r="2108">
          <cell r="A2108" t="str">
            <v>SEP-04</v>
          </cell>
        </row>
        <row r="2109">
          <cell r="A2109" t="str">
            <v>SEP-04</v>
          </cell>
        </row>
        <row r="2110">
          <cell r="A2110" t="str">
            <v>SEP-04</v>
          </cell>
        </row>
        <row r="2111">
          <cell r="A2111" t="str">
            <v>SEP-04</v>
          </cell>
        </row>
        <row r="2112">
          <cell r="A2112" t="str">
            <v>SEP-04</v>
          </cell>
        </row>
        <row r="2113">
          <cell r="A2113" t="str">
            <v>SEP-04</v>
          </cell>
        </row>
        <row r="2114">
          <cell r="A2114" t="str">
            <v>SEP-04</v>
          </cell>
        </row>
        <row r="2115">
          <cell r="A2115" t="str">
            <v>SEP-04</v>
          </cell>
        </row>
        <row r="2116">
          <cell r="A2116" t="str">
            <v>SEP-04</v>
          </cell>
        </row>
        <row r="2117">
          <cell r="A2117" t="str">
            <v>SEP-04</v>
          </cell>
        </row>
        <row r="2118">
          <cell r="A2118" t="str">
            <v>SEP-04</v>
          </cell>
        </row>
        <row r="2119">
          <cell r="A2119" t="str">
            <v>SEP-04</v>
          </cell>
        </row>
        <row r="2120">
          <cell r="A2120" t="str">
            <v>SEP-04</v>
          </cell>
        </row>
        <row r="2121">
          <cell r="A2121" t="str">
            <v>SEP-04</v>
          </cell>
        </row>
        <row r="2122">
          <cell r="A2122" t="str">
            <v>SEP-04</v>
          </cell>
        </row>
        <row r="2123">
          <cell r="A2123" t="str">
            <v>SEP-04</v>
          </cell>
        </row>
        <row r="2124">
          <cell r="A2124" t="str">
            <v>SEP-04</v>
          </cell>
        </row>
        <row r="2125">
          <cell r="A2125" t="str">
            <v>SEP-04</v>
          </cell>
        </row>
        <row r="2126">
          <cell r="A2126" t="str">
            <v>SEP-04</v>
          </cell>
        </row>
        <row r="2127">
          <cell r="A2127" t="str">
            <v>SEP-04</v>
          </cell>
        </row>
        <row r="2128">
          <cell r="A2128" t="str">
            <v>SEP-04</v>
          </cell>
        </row>
        <row r="2129">
          <cell r="A2129" t="str">
            <v>SEP-04</v>
          </cell>
        </row>
        <row r="2130">
          <cell r="A2130" t="str">
            <v>SEP-04</v>
          </cell>
        </row>
        <row r="2131">
          <cell r="A2131" t="str">
            <v>SEP-04</v>
          </cell>
        </row>
        <row r="2132">
          <cell r="A2132" t="str">
            <v>SEP-04</v>
          </cell>
        </row>
        <row r="2133">
          <cell r="A2133" t="str">
            <v>SEP-04</v>
          </cell>
        </row>
        <row r="2134">
          <cell r="A2134" t="str">
            <v>SEP-04</v>
          </cell>
        </row>
        <row r="2135">
          <cell r="A2135" t="str">
            <v>SEP-04</v>
          </cell>
        </row>
        <row r="2136">
          <cell r="A2136" t="str">
            <v>SEP-04</v>
          </cell>
        </row>
        <row r="2137">
          <cell r="A2137" t="str">
            <v>SEP-04</v>
          </cell>
        </row>
        <row r="2138">
          <cell r="A2138" t="str">
            <v>SEP-04</v>
          </cell>
        </row>
        <row r="2139">
          <cell r="A2139" t="str">
            <v>SEP-04</v>
          </cell>
        </row>
        <row r="2140">
          <cell r="A2140" t="str">
            <v>SEP-04</v>
          </cell>
        </row>
        <row r="2141">
          <cell r="A2141" t="str">
            <v>SEP-04</v>
          </cell>
        </row>
        <row r="2142">
          <cell r="A2142" t="str">
            <v>SEP-04</v>
          </cell>
        </row>
        <row r="2143">
          <cell r="A2143" t="str">
            <v>SEP-04</v>
          </cell>
        </row>
        <row r="2144">
          <cell r="A2144" t="str">
            <v>SEP-04</v>
          </cell>
        </row>
        <row r="2145">
          <cell r="A2145" t="str">
            <v>SEP-04</v>
          </cell>
        </row>
        <row r="2146">
          <cell r="A2146" t="str">
            <v>SEP-04</v>
          </cell>
        </row>
        <row r="2147">
          <cell r="A2147" t="str">
            <v>SEP-04</v>
          </cell>
        </row>
        <row r="2148">
          <cell r="A2148" t="str">
            <v>SEP-04</v>
          </cell>
        </row>
        <row r="2149">
          <cell r="A2149" t="str">
            <v>SEP-04</v>
          </cell>
        </row>
        <row r="2150">
          <cell r="A2150" t="str">
            <v>SEP-04</v>
          </cell>
        </row>
        <row r="2151">
          <cell r="A2151" t="str">
            <v>SEP-04</v>
          </cell>
        </row>
        <row r="2152">
          <cell r="A2152" t="str">
            <v>SEP-04</v>
          </cell>
        </row>
        <row r="2153">
          <cell r="A2153" t="str">
            <v>SEP-04</v>
          </cell>
        </row>
        <row r="2154">
          <cell r="A2154" t="str">
            <v>SEP-04</v>
          </cell>
        </row>
        <row r="2155">
          <cell r="A2155" t="str">
            <v>SEP-04</v>
          </cell>
        </row>
        <row r="2156">
          <cell r="A2156" t="str">
            <v>SEP-04</v>
          </cell>
        </row>
        <row r="2157">
          <cell r="A2157" t="str">
            <v>SEP-04</v>
          </cell>
        </row>
        <row r="2158">
          <cell r="A2158" t="str">
            <v>SEP-04</v>
          </cell>
        </row>
        <row r="2159">
          <cell r="A2159" t="str">
            <v>SEP-04</v>
          </cell>
        </row>
        <row r="2160">
          <cell r="A2160" t="str">
            <v>SEP-04</v>
          </cell>
        </row>
        <row r="2161">
          <cell r="A2161" t="str">
            <v>SEP-04</v>
          </cell>
        </row>
        <row r="2162">
          <cell r="A2162" t="str">
            <v>SEP-04</v>
          </cell>
        </row>
        <row r="2163">
          <cell r="A2163" t="str">
            <v>SEP-04</v>
          </cell>
        </row>
        <row r="2164">
          <cell r="A2164" t="str">
            <v>SEP-04</v>
          </cell>
        </row>
        <row r="2165">
          <cell r="A2165" t="str">
            <v>SEP-04</v>
          </cell>
        </row>
        <row r="2166">
          <cell r="A2166" t="str">
            <v>SEP-04</v>
          </cell>
        </row>
        <row r="2167">
          <cell r="A2167" t="str">
            <v>SEP-04</v>
          </cell>
        </row>
        <row r="2168">
          <cell r="A2168" t="str">
            <v>SEP-04</v>
          </cell>
        </row>
        <row r="2169">
          <cell r="A2169" t="str">
            <v>SEP-04</v>
          </cell>
        </row>
        <row r="2170">
          <cell r="A2170" t="str">
            <v>SEP-04</v>
          </cell>
        </row>
        <row r="2171">
          <cell r="A2171" t="str">
            <v>SEP-04</v>
          </cell>
        </row>
        <row r="2172">
          <cell r="A2172" t="str">
            <v>SEP-04</v>
          </cell>
        </row>
        <row r="2173">
          <cell r="A2173" t="str">
            <v>SEP-04</v>
          </cell>
        </row>
        <row r="2174">
          <cell r="A2174" t="str">
            <v>SEP-04</v>
          </cell>
        </row>
        <row r="2175">
          <cell r="A2175" t="str">
            <v>SEP-04</v>
          </cell>
        </row>
        <row r="2176">
          <cell r="A2176" t="str">
            <v>SEP-04</v>
          </cell>
        </row>
        <row r="2177">
          <cell r="A2177" t="str">
            <v>SEP-04</v>
          </cell>
        </row>
        <row r="2178">
          <cell r="A2178" t="str">
            <v>SEP-04</v>
          </cell>
        </row>
        <row r="2179">
          <cell r="A2179" t="str">
            <v>SEP-04</v>
          </cell>
        </row>
        <row r="2180">
          <cell r="A2180" t="str">
            <v>SEP-04</v>
          </cell>
        </row>
        <row r="2181">
          <cell r="A2181" t="str">
            <v>SEP-04</v>
          </cell>
        </row>
        <row r="2182">
          <cell r="A2182" t="str">
            <v>SEP-04</v>
          </cell>
        </row>
        <row r="2183">
          <cell r="A2183" t="str">
            <v>SEP-04</v>
          </cell>
        </row>
        <row r="2184">
          <cell r="A2184" t="str">
            <v>SEP-04</v>
          </cell>
        </row>
        <row r="2185">
          <cell r="A2185" t="str">
            <v>SEP-04</v>
          </cell>
        </row>
        <row r="2186">
          <cell r="A2186" t="str">
            <v>SEP-04</v>
          </cell>
        </row>
        <row r="2187">
          <cell r="A2187" t="str">
            <v>SEP-04</v>
          </cell>
        </row>
        <row r="2188">
          <cell r="A2188" t="str">
            <v>SEP-04</v>
          </cell>
        </row>
        <row r="2189">
          <cell r="A2189" t="str">
            <v>SEP-04</v>
          </cell>
        </row>
        <row r="2190">
          <cell r="A2190" t="str">
            <v>SEP-04</v>
          </cell>
        </row>
        <row r="2191">
          <cell r="A2191" t="str">
            <v>SEP-04</v>
          </cell>
        </row>
        <row r="2192">
          <cell r="A2192" t="str">
            <v>SEP-04</v>
          </cell>
        </row>
        <row r="2193">
          <cell r="A2193" t="str">
            <v>SEP-04</v>
          </cell>
        </row>
        <row r="2194">
          <cell r="A2194" t="str">
            <v>SEP-04</v>
          </cell>
        </row>
        <row r="2195">
          <cell r="A2195" t="str">
            <v>SEP-04</v>
          </cell>
        </row>
        <row r="2196">
          <cell r="A2196" t="str">
            <v>SEP-04</v>
          </cell>
        </row>
        <row r="2197">
          <cell r="A2197" t="str">
            <v>SEP-04</v>
          </cell>
        </row>
        <row r="2198">
          <cell r="A2198" t="str">
            <v>SEP-04</v>
          </cell>
        </row>
        <row r="2199">
          <cell r="A2199" t="str">
            <v>SEP-04</v>
          </cell>
        </row>
        <row r="2200">
          <cell r="A2200" t="str">
            <v>SEP-04</v>
          </cell>
        </row>
        <row r="2201">
          <cell r="A2201" t="str">
            <v>SEP-04</v>
          </cell>
        </row>
        <row r="2202">
          <cell r="A2202" t="str">
            <v>SEP-04</v>
          </cell>
        </row>
        <row r="2203">
          <cell r="A2203" t="str">
            <v>SEP-04</v>
          </cell>
        </row>
        <row r="2204">
          <cell r="A2204" t="str">
            <v>SEP-04</v>
          </cell>
        </row>
        <row r="2205">
          <cell r="A2205" t="str">
            <v>SEP-04</v>
          </cell>
        </row>
        <row r="2206">
          <cell r="A2206" t="str">
            <v>SEP-04</v>
          </cell>
        </row>
        <row r="2207">
          <cell r="A2207" t="str">
            <v>SEP-04</v>
          </cell>
        </row>
        <row r="2208">
          <cell r="A2208" t="str">
            <v>SEP-04</v>
          </cell>
        </row>
        <row r="2209">
          <cell r="A2209" t="str">
            <v>SEP-04</v>
          </cell>
        </row>
        <row r="2210">
          <cell r="A2210" t="str">
            <v>SEP-04</v>
          </cell>
        </row>
        <row r="2211">
          <cell r="A2211" t="str">
            <v>SEP-04</v>
          </cell>
        </row>
        <row r="2212">
          <cell r="A2212" t="str">
            <v>SEP-04</v>
          </cell>
        </row>
        <row r="2213">
          <cell r="A2213" t="str">
            <v>SEP-04</v>
          </cell>
        </row>
        <row r="2214">
          <cell r="A2214" t="str">
            <v>SEP-04</v>
          </cell>
        </row>
        <row r="2215">
          <cell r="A2215" t="str">
            <v>SEP-04</v>
          </cell>
        </row>
        <row r="2216">
          <cell r="A2216" t="str">
            <v>SEP-04</v>
          </cell>
        </row>
        <row r="2217">
          <cell r="A2217" t="str">
            <v>SEP-04</v>
          </cell>
        </row>
        <row r="2218">
          <cell r="A2218" t="str">
            <v>SEP-04</v>
          </cell>
        </row>
        <row r="2219">
          <cell r="A2219" t="str">
            <v>SEP-04</v>
          </cell>
        </row>
        <row r="2220">
          <cell r="A2220" t="str">
            <v>SEP-04</v>
          </cell>
        </row>
        <row r="2221">
          <cell r="A2221" t="str">
            <v>SEP-04</v>
          </cell>
        </row>
        <row r="2222">
          <cell r="A2222" t="str">
            <v>SEP-04</v>
          </cell>
        </row>
        <row r="2223">
          <cell r="A2223" t="str">
            <v>SEP-04</v>
          </cell>
        </row>
        <row r="2224">
          <cell r="A2224" t="str">
            <v>SEP-04</v>
          </cell>
        </row>
        <row r="2225">
          <cell r="A2225" t="str">
            <v>SEP-04</v>
          </cell>
        </row>
        <row r="2226">
          <cell r="A2226" t="str">
            <v>SEP-04</v>
          </cell>
        </row>
        <row r="2227">
          <cell r="A2227" t="str">
            <v>SEP-04</v>
          </cell>
        </row>
        <row r="2228">
          <cell r="A2228" t="str">
            <v>SEP-04</v>
          </cell>
        </row>
        <row r="2229">
          <cell r="A2229" t="str">
            <v>SEP-04</v>
          </cell>
        </row>
        <row r="2230">
          <cell r="A2230" t="str">
            <v>SEP-04</v>
          </cell>
        </row>
        <row r="2231">
          <cell r="A2231" t="str">
            <v>SEP-04</v>
          </cell>
        </row>
        <row r="2232">
          <cell r="A2232" t="str">
            <v>SEP-04</v>
          </cell>
        </row>
        <row r="2233">
          <cell r="A2233" t="str">
            <v>SEP-04</v>
          </cell>
        </row>
        <row r="2234">
          <cell r="A2234" t="str">
            <v>SEP-04</v>
          </cell>
        </row>
        <row r="2235">
          <cell r="A2235" t="str">
            <v>SEP-04</v>
          </cell>
        </row>
        <row r="2236">
          <cell r="A2236" t="str">
            <v>SEP-04</v>
          </cell>
        </row>
        <row r="2237">
          <cell r="A2237" t="str">
            <v>SEP-04</v>
          </cell>
        </row>
        <row r="2238">
          <cell r="A2238" t="str">
            <v>SEP-04</v>
          </cell>
        </row>
        <row r="2239">
          <cell r="A2239" t="str">
            <v>SEP-04</v>
          </cell>
        </row>
        <row r="2240">
          <cell r="A2240" t="str">
            <v>SEP-04</v>
          </cell>
        </row>
        <row r="2241">
          <cell r="A2241" t="str">
            <v>SEP-04</v>
          </cell>
        </row>
        <row r="2242">
          <cell r="A2242" t="str">
            <v>SEP-04</v>
          </cell>
        </row>
        <row r="2243">
          <cell r="A2243" t="str">
            <v>SEP-04</v>
          </cell>
        </row>
        <row r="2244">
          <cell r="A2244" t="str">
            <v>SEP-04</v>
          </cell>
        </row>
        <row r="2245">
          <cell r="A2245" t="str">
            <v>SEP-04</v>
          </cell>
        </row>
        <row r="2246">
          <cell r="A2246" t="str">
            <v>SEP-04</v>
          </cell>
        </row>
        <row r="2247">
          <cell r="A2247" t="str">
            <v>SEP-04</v>
          </cell>
        </row>
        <row r="2248">
          <cell r="A2248" t="str">
            <v>SEP-04</v>
          </cell>
        </row>
        <row r="2249">
          <cell r="A2249" t="str">
            <v>SEP-04</v>
          </cell>
        </row>
        <row r="2250">
          <cell r="A2250" t="str">
            <v>SEP-04</v>
          </cell>
        </row>
        <row r="2251">
          <cell r="A2251" t="str">
            <v>SEP-04</v>
          </cell>
        </row>
        <row r="2252">
          <cell r="A2252" t="str">
            <v>SEP-04</v>
          </cell>
        </row>
        <row r="2253">
          <cell r="A2253" t="str">
            <v>SEP-04</v>
          </cell>
        </row>
        <row r="2254">
          <cell r="A2254" t="str">
            <v>SEP-04</v>
          </cell>
        </row>
        <row r="2255">
          <cell r="A2255" t="str">
            <v>SEP-04</v>
          </cell>
        </row>
        <row r="2256">
          <cell r="A2256" t="str">
            <v>SEP-04</v>
          </cell>
        </row>
        <row r="2257">
          <cell r="A2257" t="str">
            <v>SEP-04</v>
          </cell>
        </row>
        <row r="2258">
          <cell r="A2258" t="str">
            <v>SEP-04</v>
          </cell>
        </row>
        <row r="2259">
          <cell r="A2259" t="str">
            <v>SEP-04</v>
          </cell>
        </row>
        <row r="2260">
          <cell r="A2260" t="str">
            <v>SEP-04</v>
          </cell>
        </row>
        <row r="2261">
          <cell r="A2261" t="str">
            <v>SEP-04</v>
          </cell>
        </row>
        <row r="2262">
          <cell r="A2262" t="str">
            <v>SEP-04</v>
          </cell>
        </row>
        <row r="2263">
          <cell r="A2263" t="str">
            <v>SEP-04</v>
          </cell>
        </row>
        <row r="2264">
          <cell r="A2264" t="str">
            <v>SEP-04</v>
          </cell>
        </row>
        <row r="2265">
          <cell r="A2265" t="str">
            <v>SEP-04</v>
          </cell>
        </row>
        <row r="2266">
          <cell r="A2266" t="str">
            <v>SEP-04</v>
          </cell>
        </row>
        <row r="2267">
          <cell r="A2267" t="str">
            <v>SEP-04</v>
          </cell>
        </row>
        <row r="2268">
          <cell r="A2268" t="str">
            <v>SEP-04</v>
          </cell>
        </row>
        <row r="2269">
          <cell r="A2269" t="str">
            <v>SEP-04</v>
          </cell>
        </row>
        <row r="2270">
          <cell r="A2270" t="str">
            <v>SEP-04</v>
          </cell>
        </row>
        <row r="2271">
          <cell r="A2271" t="str">
            <v>SEP-04</v>
          </cell>
        </row>
        <row r="2272">
          <cell r="A2272" t="str">
            <v>SEP-04</v>
          </cell>
        </row>
        <row r="2273">
          <cell r="A2273" t="str">
            <v>SEP-04</v>
          </cell>
        </row>
        <row r="2274">
          <cell r="A2274" t="str">
            <v>SEP-04</v>
          </cell>
        </row>
        <row r="2275">
          <cell r="A2275" t="str">
            <v>SEP-04</v>
          </cell>
        </row>
        <row r="2276">
          <cell r="A2276" t="str">
            <v>SEP-04</v>
          </cell>
        </row>
        <row r="2277">
          <cell r="A2277" t="str">
            <v>SEP-04</v>
          </cell>
        </row>
        <row r="2278">
          <cell r="A2278" t="str">
            <v>SEP-04</v>
          </cell>
        </row>
        <row r="2279">
          <cell r="A2279" t="str">
            <v>SEP-04</v>
          </cell>
        </row>
        <row r="2280">
          <cell r="A2280" t="str">
            <v>SEP-04</v>
          </cell>
        </row>
        <row r="2281">
          <cell r="A2281" t="str">
            <v>SEP-04</v>
          </cell>
        </row>
        <row r="2282">
          <cell r="A2282" t="str">
            <v>SEP-04</v>
          </cell>
        </row>
        <row r="2283">
          <cell r="A2283" t="str">
            <v>SEP-04</v>
          </cell>
        </row>
        <row r="2284">
          <cell r="A2284" t="str">
            <v>SEP-04</v>
          </cell>
        </row>
        <row r="2285">
          <cell r="A2285" t="str">
            <v>SEP-04</v>
          </cell>
        </row>
        <row r="2286">
          <cell r="A2286" t="str">
            <v>SEP-04</v>
          </cell>
        </row>
        <row r="2287">
          <cell r="A2287" t="str">
            <v>SEP-04</v>
          </cell>
        </row>
        <row r="2288">
          <cell r="A2288" t="str">
            <v>SEP-04</v>
          </cell>
        </row>
        <row r="2289">
          <cell r="A2289" t="str">
            <v>SEP-04</v>
          </cell>
        </row>
        <row r="2290">
          <cell r="A2290" t="str">
            <v>SEP-04</v>
          </cell>
        </row>
        <row r="2291">
          <cell r="A2291" t="str">
            <v>SEP-04</v>
          </cell>
        </row>
        <row r="2292">
          <cell r="A2292" t="str">
            <v>SEP-04</v>
          </cell>
        </row>
        <row r="2293">
          <cell r="A2293" t="str">
            <v>SEP-04</v>
          </cell>
        </row>
        <row r="2294">
          <cell r="A2294" t="str">
            <v>SEP-04</v>
          </cell>
        </row>
        <row r="2295">
          <cell r="A2295" t="str">
            <v>SEP-04</v>
          </cell>
        </row>
        <row r="2296">
          <cell r="A2296" t="str">
            <v>SEP-04</v>
          </cell>
        </row>
        <row r="2297">
          <cell r="A2297" t="str">
            <v>SEP-04</v>
          </cell>
        </row>
        <row r="2298">
          <cell r="A2298" t="str">
            <v>SEP-04</v>
          </cell>
        </row>
        <row r="2299">
          <cell r="A2299" t="str">
            <v>SEP-04</v>
          </cell>
        </row>
        <row r="2300">
          <cell r="A2300" t="str">
            <v>SEP-04</v>
          </cell>
        </row>
        <row r="2301">
          <cell r="A2301" t="str">
            <v>SEP-04</v>
          </cell>
        </row>
        <row r="2302">
          <cell r="A2302" t="str">
            <v>SEP-04</v>
          </cell>
        </row>
        <row r="2303">
          <cell r="A2303" t="str">
            <v>SEP-04</v>
          </cell>
        </row>
        <row r="2304">
          <cell r="A2304" t="str">
            <v>SEP-04</v>
          </cell>
        </row>
        <row r="2305">
          <cell r="A2305" t="str">
            <v>SEP-04</v>
          </cell>
        </row>
        <row r="2306">
          <cell r="A2306" t="str">
            <v>SEP-04</v>
          </cell>
        </row>
        <row r="2307">
          <cell r="A2307" t="str">
            <v>SEP-04</v>
          </cell>
        </row>
        <row r="2308">
          <cell r="A2308" t="str">
            <v>SEP-04</v>
          </cell>
        </row>
        <row r="2309">
          <cell r="A2309" t="str">
            <v>SEP-04</v>
          </cell>
        </row>
        <row r="2310">
          <cell r="A2310" t="str">
            <v>SEP-04</v>
          </cell>
        </row>
        <row r="2311">
          <cell r="A2311" t="str">
            <v>SEP-04</v>
          </cell>
        </row>
        <row r="2312">
          <cell r="A2312" t="str">
            <v>SEP-04</v>
          </cell>
        </row>
        <row r="2313">
          <cell r="A2313" t="str">
            <v>SEP-04</v>
          </cell>
        </row>
        <row r="2314">
          <cell r="A2314" t="str">
            <v>SEP-04</v>
          </cell>
        </row>
        <row r="2315">
          <cell r="A2315" t="str">
            <v>SEP-04</v>
          </cell>
        </row>
        <row r="2316">
          <cell r="A2316" t="str">
            <v>SEP-04</v>
          </cell>
        </row>
        <row r="2317">
          <cell r="A2317" t="str">
            <v>SEP-04</v>
          </cell>
        </row>
        <row r="2318">
          <cell r="A2318" t="str">
            <v>SEP-04</v>
          </cell>
        </row>
        <row r="2319">
          <cell r="A2319" t="str">
            <v>SEP-04</v>
          </cell>
        </row>
        <row r="2320">
          <cell r="A2320" t="str">
            <v>SEP-04</v>
          </cell>
        </row>
        <row r="2321">
          <cell r="A2321" t="str">
            <v>SEP-04</v>
          </cell>
        </row>
        <row r="2322">
          <cell r="A2322" t="str">
            <v>SEP-04</v>
          </cell>
        </row>
        <row r="2323">
          <cell r="A2323" t="str">
            <v>SEP-04</v>
          </cell>
        </row>
        <row r="2324">
          <cell r="A2324" t="str">
            <v>SEP-04</v>
          </cell>
        </row>
        <row r="2325">
          <cell r="A2325" t="str">
            <v>SEP-04</v>
          </cell>
        </row>
        <row r="2326">
          <cell r="A2326" t="str">
            <v>SEP-04</v>
          </cell>
        </row>
        <row r="2327">
          <cell r="A2327" t="str">
            <v>SEP-04</v>
          </cell>
        </row>
        <row r="2328">
          <cell r="A2328" t="str">
            <v>SEP-04</v>
          </cell>
        </row>
        <row r="2329">
          <cell r="A2329" t="str">
            <v>SEP-04</v>
          </cell>
        </row>
        <row r="2330">
          <cell r="A2330" t="str">
            <v>SEP-04</v>
          </cell>
        </row>
        <row r="2331">
          <cell r="A2331" t="str">
            <v>SEP-04</v>
          </cell>
        </row>
        <row r="2332">
          <cell r="A2332" t="str">
            <v>SEP-04</v>
          </cell>
        </row>
        <row r="2333">
          <cell r="A2333" t="str">
            <v>SEP-04</v>
          </cell>
        </row>
        <row r="2334">
          <cell r="A2334" t="str">
            <v>SEP-04</v>
          </cell>
        </row>
        <row r="2335">
          <cell r="A2335" t="str">
            <v>SEP-04</v>
          </cell>
        </row>
        <row r="2336">
          <cell r="A2336" t="str">
            <v>SEP-04</v>
          </cell>
        </row>
        <row r="2337">
          <cell r="A2337" t="str">
            <v>SEP-04</v>
          </cell>
        </row>
        <row r="2338">
          <cell r="A2338" t="str">
            <v>SEP-04</v>
          </cell>
        </row>
        <row r="2339">
          <cell r="A2339" t="str">
            <v>SEP-04</v>
          </cell>
        </row>
        <row r="2340">
          <cell r="A2340" t="str">
            <v>SEP-04</v>
          </cell>
        </row>
        <row r="2341">
          <cell r="A2341" t="str">
            <v>SEP-04</v>
          </cell>
        </row>
        <row r="2342">
          <cell r="A2342" t="str">
            <v>SEP-04</v>
          </cell>
        </row>
        <row r="2343">
          <cell r="A2343" t="str">
            <v>SEP-04</v>
          </cell>
        </row>
        <row r="2344">
          <cell r="A2344" t="str">
            <v>SEP-04</v>
          </cell>
        </row>
        <row r="2345">
          <cell r="A2345" t="str">
            <v>SEP-04</v>
          </cell>
        </row>
        <row r="2346">
          <cell r="A2346" t="str">
            <v>SEP-04</v>
          </cell>
        </row>
        <row r="2347">
          <cell r="A2347" t="str">
            <v>SEP-04</v>
          </cell>
        </row>
        <row r="2348">
          <cell r="A2348" t="str">
            <v>SEP-04</v>
          </cell>
        </row>
        <row r="2349">
          <cell r="A2349" t="str">
            <v>SEP-04</v>
          </cell>
        </row>
        <row r="2350">
          <cell r="A2350" t="str">
            <v>SEP-04</v>
          </cell>
        </row>
        <row r="2351">
          <cell r="A2351" t="str">
            <v>SEP-04</v>
          </cell>
        </row>
        <row r="2352">
          <cell r="A2352" t="str">
            <v>SEP-04</v>
          </cell>
        </row>
        <row r="2353">
          <cell r="A2353" t="str">
            <v>SEP-04</v>
          </cell>
        </row>
        <row r="2354">
          <cell r="A2354" t="str">
            <v>SEP-04</v>
          </cell>
        </row>
        <row r="2355">
          <cell r="A2355" t="str">
            <v>SEP-04</v>
          </cell>
        </row>
        <row r="2356">
          <cell r="A2356" t="str">
            <v>SEP-04</v>
          </cell>
        </row>
        <row r="2357">
          <cell r="A2357" t="str">
            <v>SEP-04</v>
          </cell>
        </row>
        <row r="2358">
          <cell r="A2358" t="str">
            <v>SEP-04</v>
          </cell>
        </row>
        <row r="2359">
          <cell r="A2359" t="str">
            <v>SEP-04</v>
          </cell>
        </row>
        <row r="2360">
          <cell r="A2360" t="str">
            <v>SEP-04</v>
          </cell>
        </row>
        <row r="2361">
          <cell r="A2361" t="str">
            <v>SEP-04</v>
          </cell>
        </row>
        <row r="2362">
          <cell r="A2362" t="str">
            <v>SEP-04</v>
          </cell>
        </row>
        <row r="2363">
          <cell r="A2363" t="str">
            <v>SEP-04</v>
          </cell>
        </row>
        <row r="2364">
          <cell r="A2364" t="str">
            <v>SEP-04</v>
          </cell>
        </row>
        <row r="2365">
          <cell r="A2365" t="str">
            <v>SEP-04</v>
          </cell>
        </row>
        <row r="2366">
          <cell r="A2366" t="str">
            <v>SEP-04</v>
          </cell>
        </row>
        <row r="2367">
          <cell r="A2367" t="str">
            <v>SEP-04</v>
          </cell>
        </row>
        <row r="2368">
          <cell r="A2368" t="str">
            <v>SEP-04</v>
          </cell>
        </row>
        <row r="2369">
          <cell r="A2369" t="str">
            <v>SEP-04</v>
          </cell>
        </row>
        <row r="2370">
          <cell r="A2370" t="str">
            <v>SEP-04</v>
          </cell>
        </row>
        <row r="2371">
          <cell r="A2371" t="str">
            <v>SEP-04</v>
          </cell>
        </row>
        <row r="2372">
          <cell r="A2372" t="str">
            <v>SEP-04</v>
          </cell>
        </row>
        <row r="2373">
          <cell r="A2373" t="str">
            <v>SEP-04</v>
          </cell>
        </row>
        <row r="2374">
          <cell r="A2374" t="str">
            <v>SEP-04</v>
          </cell>
        </row>
        <row r="2375">
          <cell r="A2375" t="str">
            <v>SEP-04</v>
          </cell>
        </row>
        <row r="2376">
          <cell r="A2376" t="str">
            <v>SEP-04</v>
          </cell>
        </row>
        <row r="2377">
          <cell r="A2377" t="str">
            <v>SEP-04</v>
          </cell>
        </row>
        <row r="2378">
          <cell r="A2378" t="str">
            <v>SEP-04</v>
          </cell>
        </row>
        <row r="2379">
          <cell r="A2379" t="str">
            <v>SEP-04</v>
          </cell>
        </row>
        <row r="2380">
          <cell r="A2380" t="str">
            <v>SEP-04</v>
          </cell>
        </row>
        <row r="2381">
          <cell r="A2381" t="str">
            <v>SEP-04</v>
          </cell>
        </row>
        <row r="2382">
          <cell r="A2382" t="str">
            <v>SEP-04</v>
          </cell>
        </row>
        <row r="2383">
          <cell r="A2383" t="str">
            <v>SEP-04</v>
          </cell>
        </row>
        <row r="2384">
          <cell r="A2384" t="str">
            <v>SEP-04</v>
          </cell>
        </row>
        <row r="2385">
          <cell r="A2385" t="str">
            <v>SEP-04</v>
          </cell>
        </row>
        <row r="2386">
          <cell r="A2386" t="str">
            <v>SEP-04</v>
          </cell>
        </row>
        <row r="2387">
          <cell r="A2387" t="str">
            <v>SEP-04</v>
          </cell>
        </row>
        <row r="2388">
          <cell r="A2388" t="str">
            <v>SEP-04</v>
          </cell>
        </row>
        <row r="2389">
          <cell r="A2389" t="str">
            <v>SEP-04</v>
          </cell>
        </row>
        <row r="2390">
          <cell r="A2390" t="str">
            <v>SEP-04</v>
          </cell>
        </row>
        <row r="2391">
          <cell r="A2391" t="str">
            <v>SEP-04</v>
          </cell>
        </row>
        <row r="2392">
          <cell r="A2392" t="str">
            <v>SEP-04</v>
          </cell>
        </row>
        <row r="2393">
          <cell r="A2393" t="str">
            <v>SEP-04</v>
          </cell>
        </row>
        <row r="2394">
          <cell r="A2394" t="str">
            <v>SEP-04</v>
          </cell>
        </row>
        <row r="2395">
          <cell r="A2395" t="str">
            <v>SEP-04</v>
          </cell>
        </row>
        <row r="2396">
          <cell r="A2396" t="str">
            <v>SEP-04</v>
          </cell>
        </row>
        <row r="2397">
          <cell r="A2397" t="str">
            <v>SEP-04</v>
          </cell>
        </row>
        <row r="2398">
          <cell r="A2398" t="str">
            <v>SEP-04</v>
          </cell>
        </row>
        <row r="2399">
          <cell r="A2399" t="str">
            <v>SEP-04</v>
          </cell>
        </row>
        <row r="2400">
          <cell r="A2400" t="str">
            <v>SEP-04</v>
          </cell>
        </row>
        <row r="2401">
          <cell r="A2401" t="str">
            <v>SEP-04</v>
          </cell>
        </row>
        <row r="2402">
          <cell r="A2402" t="str">
            <v>SEP-04</v>
          </cell>
        </row>
        <row r="2403">
          <cell r="A2403" t="str">
            <v>SEP-04</v>
          </cell>
        </row>
        <row r="2404">
          <cell r="A2404" t="str">
            <v>SEP-04</v>
          </cell>
        </row>
        <row r="2405">
          <cell r="A2405" t="str">
            <v>SEP-04</v>
          </cell>
        </row>
        <row r="2406">
          <cell r="A2406" t="str">
            <v>SEP-04</v>
          </cell>
        </row>
        <row r="2407">
          <cell r="A2407" t="str">
            <v>SEP-04</v>
          </cell>
        </row>
        <row r="2408">
          <cell r="A2408" t="str">
            <v>SEP-04</v>
          </cell>
        </row>
        <row r="2409">
          <cell r="A2409" t="str">
            <v>SEP-04</v>
          </cell>
        </row>
        <row r="2410">
          <cell r="A2410" t="str">
            <v>SEP-04</v>
          </cell>
        </row>
        <row r="2411">
          <cell r="A2411" t="str">
            <v>SEP-04</v>
          </cell>
        </row>
        <row r="2412">
          <cell r="A2412" t="str">
            <v>SEP-04</v>
          </cell>
        </row>
        <row r="2413">
          <cell r="A2413" t="str">
            <v>SEP-04</v>
          </cell>
        </row>
        <row r="2414">
          <cell r="A2414" t="str">
            <v>SEP-04</v>
          </cell>
        </row>
        <row r="2415">
          <cell r="A2415" t="str">
            <v>SEP-04</v>
          </cell>
        </row>
        <row r="2416">
          <cell r="A2416" t="str">
            <v>SEP-04</v>
          </cell>
        </row>
        <row r="2417">
          <cell r="A2417" t="str">
            <v>SEP-04</v>
          </cell>
        </row>
        <row r="2418">
          <cell r="A2418" t="str">
            <v>SEP-04</v>
          </cell>
        </row>
        <row r="2419">
          <cell r="A2419" t="str">
            <v>SEP-04</v>
          </cell>
        </row>
        <row r="2420">
          <cell r="A2420" t="str">
            <v>SEP-04</v>
          </cell>
        </row>
        <row r="2421">
          <cell r="A2421" t="str">
            <v>SEP-04</v>
          </cell>
        </row>
        <row r="2422">
          <cell r="A2422" t="str">
            <v>SEP-04</v>
          </cell>
        </row>
        <row r="2423">
          <cell r="A2423" t="str">
            <v>SEP-04</v>
          </cell>
        </row>
        <row r="2424">
          <cell r="A2424" t="str">
            <v>SEP-04</v>
          </cell>
        </row>
        <row r="2425">
          <cell r="A2425" t="str">
            <v>SEP-04</v>
          </cell>
        </row>
        <row r="2426">
          <cell r="A2426" t="str">
            <v>SEP-04</v>
          </cell>
        </row>
        <row r="2427">
          <cell r="A2427" t="str">
            <v>SEP-04</v>
          </cell>
        </row>
        <row r="2428">
          <cell r="A2428" t="str">
            <v>SEP-04</v>
          </cell>
        </row>
        <row r="2429">
          <cell r="A2429" t="str">
            <v>SEP-04</v>
          </cell>
        </row>
        <row r="2430">
          <cell r="A2430" t="str">
            <v>SEP-04</v>
          </cell>
        </row>
        <row r="2431">
          <cell r="A2431" t="str">
            <v>SEP-04</v>
          </cell>
        </row>
        <row r="2432">
          <cell r="A2432" t="str">
            <v>SEP-04</v>
          </cell>
        </row>
        <row r="2433">
          <cell r="A2433" t="str">
            <v>SEP-04</v>
          </cell>
        </row>
        <row r="2434">
          <cell r="A2434" t="str">
            <v>SEP-04</v>
          </cell>
        </row>
        <row r="2435">
          <cell r="A2435" t="str">
            <v>SEP-04</v>
          </cell>
        </row>
        <row r="2436">
          <cell r="A2436" t="str">
            <v>SEP-04</v>
          </cell>
        </row>
        <row r="2437">
          <cell r="A2437" t="str">
            <v>SEP-04</v>
          </cell>
        </row>
        <row r="2438">
          <cell r="A2438" t="str">
            <v>SEP-04</v>
          </cell>
        </row>
        <row r="2439">
          <cell r="A2439" t="str">
            <v>SEP-04</v>
          </cell>
        </row>
        <row r="2440">
          <cell r="A2440" t="str">
            <v>SEP-04</v>
          </cell>
        </row>
        <row r="2441">
          <cell r="A2441" t="str">
            <v>SEP-04</v>
          </cell>
        </row>
        <row r="2442">
          <cell r="A2442" t="str">
            <v>SEP-04</v>
          </cell>
        </row>
        <row r="2443">
          <cell r="A2443" t="str">
            <v>SEP-04</v>
          </cell>
        </row>
        <row r="2444">
          <cell r="A2444" t="str">
            <v>SEP-04</v>
          </cell>
        </row>
        <row r="2445">
          <cell r="A2445" t="str">
            <v>SEP-04</v>
          </cell>
        </row>
        <row r="2446">
          <cell r="A2446" t="str">
            <v>SEP-04</v>
          </cell>
        </row>
        <row r="2447">
          <cell r="A2447" t="str">
            <v>SEP-04</v>
          </cell>
        </row>
        <row r="2448">
          <cell r="A2448" t="str">
            <v>SEP-04</v>
          </cell>
        </row>
        <row r="2449">
          <cell r="A2449" t="str">
            <v>SEP-04</v>
          </cell>
        </row>
        <row r="2450">
          <cell r="A2450" t="str">
            <v>SEP-04</v>
          </cell>
        </row>
        <row r="2451">
          <cell r="A2451" t="str">
            <v>SEP-04</v>
          </cell>
        </row>
        <row r="2452">
          <cell r="A2452" t="str">
            <v>SEP-04</v>
          </cell>
        </row>
        <row r="2453">
          <cell r="A2453" t="str">
            <v>SEP-04</v>
          </cell>
        </row>
        <row r="2454">
          <cell r="A2454" t="str">
            <v>SEP-04</v>
          </cell>
        </row>
        <row r="2455">
          <cell r="A2455" t="str">
            <v>SEP-04</v>
          </cell>
        </row>
        <row r="2456">
          <cell r="A2456" t="str">
            <v>SEP-04</v>
          </cell>
        </row>
        <row r="2457">
          <cell r="A2457" t="str">
            <v>SEP-04</v>
          </cell>
        </row>
        <row r="2458">
          <cell r="A2458" t="str">
            <v>SEP-04</v>
          </cell>
        </row>
        <row r="2459">
          <cell r="A2459" t="str">
            <v>SEP-04</v>
          </cell>
        </row>
        <row r="2460">
          <cell r="A2460" t="str">
            <v>SEP-04</v>
          </cell>
        </row>
        <row r="2461">
          <cell r="A2461" t="str">
            <v>SEP-04</v>
          </cell>
        </row>
        <row r="2462">
          <cell r="A2462" t="str">
            <v>SEP-04</v>
          </cell>
        </row>
        <row r="2463">
          <cell r="A2463" t="str">
            <v>SEP-04</v>
          </cell>
        </row>
        <row r="2464">
          <cell r="A2464" t="str">
            <v>SEP-04</v>
          </cell>
        </row>
        <row r="2465">
          <cell r="A2465" t="str">
            <v>SEP-04</v>
          </cell>
        </row>
        <row r="2466">
          <cell r="A2466" t="str">
            <v>SEP-04</v>
          </cell>
        </row>
        <row r="2467">
          <cell r="A2467" t="str">
            <v>SEP-04</v>
          </cell>
        </row>
        <row r="2468">
          <cell r="A2468" t="str">
            <v>SEP-04</v>
          </cell>
        </row>
        <row r="2469">
          <cell r="A2469" t="str">
            <v>SEP-04</v>
          </cell>
        </row>
        <row r="2470">
          <cell r="A2470" t="str">
            <v>SEP-04</v>
          </cell>
        </row>
        <row r="2471">
          <cell r="A2471" t="str">
            <v>SEP-04</v>
          </cell>
        </row>
        <row r="2472">
          <cell r="A2472" t="str">
            <v>SEP-04</v>
          </cell>
        </row>
        <row r="2473">
          <cell r="A2473" t="str">
            <v>SEP-04</v>
          </cell>
        </row>
        <row r="2474">
          <cell r="A2474" t="str">
            <v>SEP-04</v>
          </cell>
        </row>
        <row r="2475">
          <cell r="A2475" t="str">
            <v>SEP-04</v>
          </cell>
        </row>
        <row r="2476">
          <cell r="A2476" t="str">
            <v>SEP-04</v>
          </cell>
        </row>
        <row r="2477">
          <cell r="A2477" t="str">
            <v>SEP-04</v>
          </cell>
        </row>
        <row r="2478">
          <cell r="A2478" t="str">
            <v>SEP-04</v>
          </cell>
        </row>
        <row r="2479">
          <cell r="A2479" t="str">
            <v>SEP-04</v>
          </cell>
        </row>
        <row r="2480">
          <cell r="A2480" t="str">
            <v>SEP-04</v>
          </cell>
        </row>
        <row r="2481">
          <cell r="A2481" t="str">
            <v>SEP-04</v>
          </cell>
        </row>
        <row r="2482">
          <cell r="A2482" t="str">
            <v>SEP-04</v>
          </cell>
        </row>
        <row r="2483">
          <cell r="A2483" t="str">
            <v>SEP-04</v>
          </cell>
        </row>
        <row r="2484">
          <cell r="A2484" t="str">
            <v>SEP-04</v>
          </cell>
        </row>
        <row r="2485">
          <cell r="A2485" t="str">
            <v>SEP-04</v>
          </cell>
        </row>
        <row r="2486">
          <cell r="A2486" t="str">
            <v>SEP-04</v>
          </cell>
        </row>
        <row r="2487">
          <cell r="A2487" t="str">
            <v>SEP-04</v>
          </cell>
        </row>
        <row r="2488">
          <cell r="A2488" t="str">
            <v>SEP-04</v>
          </cell>
        </row>
        <row r="2489">
          <cell r="A2489" t="str">
            <v>SEP-04</v>
          </cell>
        </row>
        <row r="2490">
          <cell r="A2490" t="str">
            <v>SEP-04</v>
          </cell>
        </row>
        <row r="2491">
          <cell r="A2491" t="str">
            <v>SEP-04</v>
          </cell>
        </row>
        <row r="2492">
          <cell r="A2492" t="str">
            <v>SEP-04</v>
          </cell>
        </row>
        <row r="2493">
          <cell r="A2493" t="str">
            <v>SEP-04</v>
          </cell>
        </row>
        <row r="2494">
          <cell r="A2494" t="str">
            <v>SEP-04</v>
          </cell>
        </row>
        <row r="2495">
          <cell r="A2495" t="str">
            <v>SEP-04</v>
          </cell>
        </row>
        <row r="2496">
          <cell r="A2496" t="str">
            <v>SEP-04</v>
          </cell>
        </row>
        <row r="2497">
          <cell r="A2497" t="str">
            <v>SEP-04</v>
          </cell>
        </row>
        <row r="2498">
          <cell r="A2498" t="str">
            <v>SEP-04</v>
          </cell>
        </row>
        <row r="2499">
          <cell r="A2499" t="str">
            <v>SEP-04</v>
          </cell>
        </row>
        <row r="2500">
          <cell r="A2500" t="str">
            <v>SEP-04</v>
          </cell>
        </row>
        <row r="2501">
          <cell r="A2501" t="str">
            <v>SEP-04</v>
          </cell>
        </row>
        <row r="2502">
          <cell r="A2502" t="str">
            <v>SEP-04</v>
          </cell>
        </row>
        <row r="2503">
          <cell r="A2503" t="str">
            <v>SEP-04</v>
          </cell>
        </row>
        <row r="2504">
          <cell r="A2504" t="str">
            <v>SEP-04</v>
          </cell>
        </row>
        <row r="2505">
          <cell r="A2505" t="str">
            <v>SEP-04</v>
          </cell>
        </row>
        <row r="2506">
          <cell r="A2506" t="str">
            <v>SEP-04</v>
          </cell>
        </row>
        <row r="2507">
          <cell r="A2507" t="str">
            <v>SEP-04</v>
          </cell>
        </row>
        <row r="2508">
          <cell r="A2508" t="str">
            <v>SEP-04</v>
          </cell>
        </row>
        <row r="2509">
          <cell r="A2509" t="str">
            <v>SEP-04</v>
          </cell>
        </row>
        <row r="2510">
          <cell r="A2510" t="str">
            <v>SEP-04</v>
          </cell>
        </row>
        <row r="2511">
          <cell r="A2511" t="str">
            <v>SEP-04</v>
          </cell>
        </row>
        <row r="2512">
          <cell r="A2512" t="str">
            <v>SEP-04</v>
          </cell>
        </row>
        <row r="2513">
          <cell r="A2513" t="str">
            <v>SEP-04</v>
          </cell>
        </row>
        <row r="2514">
          <cell r="A2514" t="str">
            <v>SEP-04</v>
          </cell>
        </row>
        <row r="2515">
          <cell r="A2515" t="str">
            <v>SEP-04</v>
          </cell>
        </row>
        <row r="2516">
          <cell r="A2516" t="str">
            <v>SEP-04</v>
          </cell>
        </row>
        <row r="2517">
          <cell r="A2517" t="str">
            <v>SEP-04</v>
          </cell>
        </row>
        <row r="2518">
          <cell r="A2518" t="str">
            <v>SEP-04</v>
          </cell>
        </row>
        <row r="2519">
          <cell r="A2519" t="str">
            <v>SEP-04</v>
          </cell>
        </row>
        <row r="2520">
          <cell r="A2520" t="str">
            <v>SEP-04</v>
          </cell>
        </row>
        <row r="2521">
          <cell r="A2521" t="str">
            <v>SEP-04</v>
          </cell>
        </row>
        <row r="2522">
          <cell r="A2522" t="str">
            <v>SEP-04</v>
          </cell>
        </row>
        <row r="2523">
          <cell r="A2523" t="str">
            <v>SEP-04</v>
          </cell>
        </row>
        <row r="2524">
          <cell r="A2524" t="str">
            <v>SEP-04</v>
          </cell>
        </row>
        <row r="2525">
          <cell r="A2525" t="str">
            <v>SEP-04</v>
          </cell>
        </row>
        <row r="2526">
          <cell r="A2526" t="str">
            <v>SEP-04</v>
          </cell>
        </row>
        <row r="2527">
          <cell r="A2527" t="str">
            <v>SEP-04</v>
          </cell>
        </row>
        <row r="2528">
          <cell r="A2528" t="str">
            <v>SEP-04</v>
          </cell>
        </row>
        <row r="2529">
          <cell r="A2529" t="str">
            <v>SEP-04</v>
          </cell>
        </row>
        <row r="2530">
          <cell r="A2530" t="str">
            <v>SEP-04</v>
          </cell>
        </row>
        <row r="2531">
          <cell r="A2531" t="str">
            <v>SEP-04</v>
          </cell>
        </row>
        <row r="2532">
          <cell r="A2532" t="str">
            <v>SEP-04</v>
          </cell>
        </row>
        <row r="2533">
          <cell r="A2533" t="str">
            <v>SEP-04</v>
          </cell>
        </row>
        <row r="2534">
          <cell r="A2534" t="str">
            <v>SEP-04</v>
          </cell>
        </row>
        <row r="2535">
          <cell r="A2535" t="str">
            <v>SEP-04</v>
          </cell>
        </row>
        <row r="2536">
          <cell r="A2536" t="str">
            <v>SEP-04</v>
          </cell>
        </row>
        <row r="2537">
          <cell r="A2537" t="str">
            <v>SEP-04</v>
          </cell>
        </row>
        <row r="2538">
          <cell r="A2538" t="str">
            <v>SEP-04</v>
          </cell>
        </row>
        <row r="2539">
          <cell r="A2539" t="str">
            <v>SEP-04</v>
          </cell>
        </row>
        <row r="2540">
          <cell r="A2540" t="str">
            <v>SEP-04</v>
          </cell>
        </row>
        <row r="2541">
          <cell r="A2541" t="str">
            <v>SEP-04</v>
          </cell>
        </row>
        <row r="2542">
          <cell r="A2542" t="str">
            <v>SEP-04</v>
          </cell>
        </row>
        <row r="2543">
          <cell r="A2543" t="str">
            <v>SEP-04</v>
          </cell>
        </row>
        <row r="2544">
          <cell r="A2544" t="str">
            <v>SEP-04</v>
          </cell>
        </row>
        <row r="2545">
          <cell r="A2545" t="str">
            <v>SEP-04</v>
          </cell>
        </row>
        <row r="2546">
          <cell r="A2546" t="str">
            <v>SEP-04</v>
          </cell>
        </row>
        <row r="2547">
          <cell r="A2547" t="str">
            <v>SEP-04</v>
          </cell>
        </row>
        <row r="2548">
          <cell r="A2548" t="str">
            <v>SEP-04</v>
          </cell>
        </row>
        <row r="2549">
          <cell r="A2549" t="str">
            <v>SEP-04</v>
          </cell>
        </row>
        <row r="2550">
          <cell r="A2550" t="str">
            <v>SEP-04</v>
          </cell>
        </row>
        <row r="2551">
          <cell r="A2551" t="str">
            <v>SEP-04</v>
          </cell>
        </row>
        <row r="2552">
          <cell r="A2552" t="str">
            <v>SEP-04</v>
          </cell>
        </row>
        <row r="2553">
          <cell r="A2553" t="str">
            <v>SEP-04</v>
          </cell>
        </row>
        <row r="2554">
          <cell r="A2554" t="str">
            <v>SEP-04</v>
          </cell>
        </row>
        <row r="2555">
          <cell r="A2555" t="str">
            <v>SEP-04</v>
          </cell>
        </row>
        <row r="2556">
          <cell r="A2556" t="str">
            <v>SEP-04</v>
          </cell>
        </row>
        <row r="2557">
          <cell r="A2557" t="str">
            <v>SEP-04</v>
          </cell>
        </row>
        <row r="2558">
          <cell r="A2558" t="str">
            <v>SEP-04</v>
          </cell>
        </row>
        <row r="2559">
          <cell r="A2559" t="str">
            <v>SEP-04</v>
          </cell>
        </row>
        <row r="2560">
          <cell r="A2560" t="str">
            <v>SEP-04</v>
          </cell>
        </row>
        <row r="2561">
          <cell r="A2561" t="str">
            <v>SEP-04</v>
          </cell>
        </row>
        <row r="2562">
          <cell r="A2562" t="str">
            <v>SEP-04</v>
          </cell>
        </row>
        <row r="2563">
          <cell r="A2563" t="str">
            <v>SEP-04</v>
          </cell>
        </row>
        <row r="2564">
          <cell r="A2564" t="str">
            <v>SEP-04</v>
          </cell>
        </row>
        <row r="2565">
          <cell r="A2565" t="str">
            <v>SEP-04</v>
          </cell>
        </row>
        <row r="2566">
          <cell r="A2566" t="str">
            <v>SEP-04</v>
          </cell>
        </row>
        <row r="2567">
          <cell r="A2567" t="str">
            <v>SEP-04</v>
          </cell>
        </row>
        <row r="2568">
          <cell r="A2568" t="str">
            <v>SEP-04</v>
          </cell>
        </row>
        <row r="2569">
          <cell r="A2569" t="str">
            <v>SEP-04</v>
          </cell>
        </row>
        <row r="2570">
          <cell r="A2570" t="str">
            <v>SEP-04</v>
          </cell>
        </row>
        <row r="2571">
          <cell r="A2571" t="str">
            <v>SEP-04</v>
          </cell>
        </row>
        <row r="2572">
          <cell r="A2572" t="str">
            <v>SEP-04</v>
          </cell>
        </row>
        <row r="2573">
          <cell r="A2573" t="str">
            <v>SEP-04</v>
          </cell>
        </row>
        <row r="2574">
          <cell r="A2574" t="str">
            <v>SEP-04</v>
          </cell>
        </row>
        <row r="2575">
          <cell r="A2575" t="str">
            <v>SEP-04</v>
          </cell>
        </row>
        <row r="2576">
          <cell r="A2576" t="str">
            <v>SEP-04</v>
          </cell>
        </row>
        <row r="2577">
          <cell r="A2577" t="str">
            <v>SEP-04</v>
          </cell>
        </row>
        <row r="2578">
          <cell r="A2578" t="str">
            <v>SEP-04</v>
          </cell>
        </row>
        <row r="2579">
          <cell r="A2579" t="str">
            <v>SEP-04</v>
          </cell>
        </row>
        <row r="2580">
          <cell r="A2580" t="str">
            <v>SEP-04</v>
          </cell>
        </row>
        <row r="2581">
          <cell r="A2581" t="str">
            <v>SEP-04</v>
          </cell>
        </row>
        <row r="2582">
          <cell r="A2582" t="str">
            <v>SEP-04</v>
          </cell>
        </row>
        <row r="2583">
          <cell r="A2583" t="str">
            <v>SEP-04</v>
          </cell>
        </row>
        <row r="2584">
          <cell r="A2584" t="str">
            <v>SEP-04</v>
          </cell>
        </row>
        <row r="2585">
          <cell r="A2585" t="str">
            <v>SEP-04</v>
          </cell>
        </row>
        <row r="2586">
          <cell r="A2586" t="str">
            <v>SEP-04</v>
          </cell>
        </row>
        <row r="2587">
          <cell r="A2587" t="str">
            <v>SEP-04</v>
          </cell>
        </row>
        <row r="2588">
          <cell r="A2588" t="str">
            <v>SEP-04</v>
          </cell>
        </row>
        <row r="2589">
          <cell r="A2589" t="str">
            <v>SEP-04</v>
          </cell>
        </row>
        <row r="2590">
          <cell r="A2590" t="str">
            <v>SEP-04</v>
          </cell>
        </row>
        <row r="2591">
          <cell r="A2591" t="str">
            <v>SEP-04</v>
          </cell>
        </row>
        <row r="2592">
          <cell r="A2592" t="str">
            <v>SEP-04</v>
          </cell>
        </row>
        <row r="2593">
          <cell r="A2593" t="str">
            <v>SEP-04</v>
          </cell>
        </row>
        <row r="2594">
          <cell r="A2594" t="str">
            <v>SEP-04</v>
          </cell>
        </row>
        <row r="2595">
          <cell r="A2595" t="str">
            <v>SEP-04</v>
          </cell>
        </row>
        <row r="2596">
          <cell r="A2596" t="str">
            <v>SEP-04</v>
          </cell>
        </row>
        <row r="2597">
          <cell r="A2597" t="str">
            <v>SEP-04</v>
          </cell>
        </row>
        <row r="2598">
          <cell r="A2598" t="str">
            <v>SEP-04</v>
          </cell>
        </row>
        <row r="2599">
          <cell r="A2599" t="str">
            <v>SEP-04</v>
          </cell>
        </row>
        <row r="2600">
          <cell r="A2600" t="str">
            <v>SEP-04</v>
          </cell>
        </row>
        <row r="2601">
          <cell r="A2601" t="str">
            <v>SEP-04</v>
          </cell>
        </row>
        <row r="2602">
          <cell r="A2602" t="str">
            <v>SEP-04</v>
          </cell>
        </row>
        <row r="2603">
          <cell r="A2603" t="str">
            <v>SEP-04</v>
          </cell>
        </row>
        <row r="2604">
          <cell r="A2604" t="str">
            <v>SEP-04</v>
          </cell>
        </row>
        <row r="2605">
          <cell r="A2605" t="str">
            <v>SEP-04</v>
          </cell>
        </row>
        <row r="2606">
          <cell r="A2606" t="str">
            <v>SEP-04</v>
          </cell>
        </row>
        <row r="2607">
          <cell r="A2607" t="str">
            <v>SEP-04</v>
          </cell>
        </row>
        <row r="2608">
          <cell r="A2608" t="str">
            <v>SEP-04</v>
          </cell>
        </row>
        <row r="2609">
          <cell r="A2609" t="str">
            <v>SEP-04</v>
          </cell>
        </row>
        <row r="2610">
          <cell r="A2610" t="str">
            <v>SEP-04</v>
          </cell>
        </row>
        <row r="2611">
          <cell r="A2611" t="str">
            <v>SEP-04</v>
          </cell>
        </row>
        <row r="2612">
          <cell r="A2612" t="str">
            <v>SEP-04</v>
          </cell>
        </row>
        <row r="2613">
          <cell r="A2613" t="str">
            <v>SEP-04</v>
          </cell>
        </row>
        <row r="2614">
          <cell r="A2614" t="str">
            <v>SEP-04</v>
          </cell>
        </row>
        <row r="2615">
          <cell r="A2615" t="str">
            <v>SEP-04</v>
          </cell>
        </row>
        <row r="2616">
          <cell r="A2616" t="str">
            <v>SEP-04</v>
          </cell>
        </row>
        <row r="2617">
          <cell r="A2617" t="str">
            <v>SEP-04</v>
          </cell>
        </row>
        <row r="2618">
          <cell r="A2618" t="str">
            <v>SEP-04</v>
          </cell>
        </row>
        <row r="2619">
          <cell r="A2619" t="str">
            <v>SEP-04</v>
          </cell>
        </row>
        <row r="2620">
          <cell r="A2620" t="str">
            <v>SEP-04</v>
          </cell>
        </row>
        <row r="2621">
          <cell r="A2621" t="str">
            <v>SEP-04</v>
          </cell>
        </row>
        <row r="2622">
          <cell r="A2622" t="str">
            <v>SEP-04</v>
          </cell>
        </row>
        <row r="2623">
          <cell r="A2623" t="str">
            <v>SEP-04</v>
          </cell>
        </row>
        <row r="2624">
          <cell r="A2624" t="str">
            <v>SEP-04</v>
          </cell>
        </row>
        <row r="2625">
          <cell r="A2625" t="str">
            <v>SEP-04</v>
          </cell>
        </row>
        <row r="2626">
          <cell r="A2626" t="str">
            <v>SEP-04</v>
          </cell>
        </row>
        <row r="2627">
          <cell r="A2627" t="str">
            <v>SEP-04</v>
          </cell>
        </row>
        <row r="2628">
          <cell r="A2628" t="str">
            <v>SEP-04</v>
          </cell>
        </row>
        <row r="2629">
          <cell r="A2629" t="str">
            <v>SEP-04</v>
          </cell>
        </row>
        <row r="2630">
          <cell r="A2630" t="str">
            <v>SEP-04</v>
          </cell>
        </row>
        <row r="2631">
          <cell r="A2631" t="str">
            <v>SEP-04</v>
          </cell>
        </row>
        <row r="2632">
          <cell r="A2632" t="str">
            <v>SEP-04</v>
          </cell>
        </row>
        <row r="2633">
          <cell r="A2633" t="str">
            <v>SEP-04</v>
          </cell>
        </row>
        <row r="2634">
          <cell r="A2634" t="str">
            <v>SEP-04</v>
          </cell>
        </row>
        <row r="2635">
          <cell r="A2635" t="str">
            <v>SEP-04</v>
          </cell>
        </row>
        <row r="2636">
          <cell r="A2636" t="str">
            <v>SEP-04</v>
          </cell>
        </row>
        <row r="2637">
          <cell r="A2637" t="str">
            <v>SEP-04</v>
          </cell>
        </row>
        <row r="2638">
          <cell r="A2638" t="str">
            <v>SEP-04</v>
          </cell>
        </row>
        <row r="2639">
          <cell r="A2639" t="str">
            <v>SEP-04</v>
          </cell>
        </row>
        <row r="2640">
          <cell r="A2640" t="str">
            <v>SEP-04</v>
          </cell>
        </row>
        <row r="2641">
          <cell r="A2641" t="str">
            <v>SEP-04</v>
          </cell>
        </row>
        <row r="2642">
          <cell r="A2642" t="str">
            <v>SEP-04</v>
          </cell>
        </row>
        <row r="2643">
          <cell r="A2643" t="str">
            <v>SEP-04</v>
          </cell>
        </row>
        <row r="2644">
          <cell r="A2644" t="str">
            <v>SEP-04</v>
          </cell>
        </row>
        <row r="2645">
          <cell r="A2645" t="str">
            <v>SEP-04</v>
          </cell>
        </row>
        <row r="2646">
          <cell r="A2646" t="str">
            <v>SEP-04</v>
          </cell>
        </row>
        <row r="2647">
          <cell r="A2647" t="str">
            <v>SEP-04</v>
          </cell>
        </row>
        <row r="2648">
          <cell r="A2648" t="str">
            <v>SEP-04</v>
          </cell>
        </row>
        <row r="2649">
          <cell r="A2649" t="str">
            <v>SEP-04</v>
          </cell>
        </row>
        <row r="2650">
          <cell r="A2650" t="str">
            <v>SEP-04</v>
          </cell>
        </row>
        <row r="2651">
          <cell r="A2651" t="str">
            <v>SEP-04</v>
          </cell>
        </row>
        <row r="2652">
          <cell r="A2652" t="str">
            <v>SEP-04</v>
          </cell>
        </row>
        <row r="2653">
          <cell r="A2653" t="str">
            <v>SEP-04</v>
          </cell>
        </row>
        <row r="2654">
          <cell r="A2654" t="str">
            <v>SEP-04</v>
          </cell>
        </row>
        <row r="2655">
          <cell r="A2655" t="str">
            <v>SEP-04</v>
          </cell>
        </row>
        <row r="2656">
          <cell r="A2656" t="str">
            <v>SEP-04</v>
          </cell>
        </row>
        <row r="2657">
          <cell r="A2657" t="str">
            <v>SEP-04</v>
          </cell>
        </row>
        <row r="2658">
          <cell r="A2658" t="str">
            <v>SEP-04</v>
          </cell>
        </row>
        <row r="2659">
          <cell r="A2659" t="str">
            <v>SEP-04</v>
          </cell>
        </row>
        <row r="2660">
          <cell r="A2660" t="str">
            <v>SEP-04</v>
          </cell>
        </row>
        <row r="2661">
          <cell r="A2661" t="str">
            <v>SEP-04</v>
          </cell>
        </row>
        <row r="2662">
          <cell r="A2662" t="str">
            <v>SEP-04</v>
          </cell>
        </row>
        <row r="2663">
          <cell r="A2663" t="str">
            <v>SEP-04</v>
          </cell>
        </row>
        <row r="2664">
          <cell r="A2664" t="str">
            <v>SEP-04</v>
          </cell>
        </row>
        <row r="2665">
          <cell r="A2665" t="str">
            <v>SEP-04</v>
          </cell>
        </row>
        <row r="2666">
          <cell r="A2666" t="str">
            <v>SEP-04</v>
          </cell>
        </row>
        <row r="2667">
          <cell r="A2667" t="str">
            <v>SEP-04</v>
          </cell>
        </row>
        <row r="2668">
          <cell r="A2668" t="str">
            <v>SEP-04</v>
          </cell>
        </row>
        <row r="2669">
          <cell r="A2669" t="str">
            <v>SEP-04</v>
          </cell>
        </row>
        <row r="2670">
          <cell r="A2670" t="str">
            <v>SEP-04</v>
          </cell>
        </row>
        <row r="2671">
          <cell r="A2671" t="str">
            <v>SEP-04</v>
          </cell>
        </row>
        <row r="2672">
          <cell r="A2672" t="str">
            <v>SEP-04</v>
          </cell>
        </row>
        <row r="2673">
          <cell r="A2673" t="str">
            <v>SEP-04</v>
          </cell>
        </row>
        <row r="2674">
          <cell r="A2674" t="str">
            <v>SEP-04</v>
          </cell>
        </row>
        <row r="2675">
          <cell r="A2675" t="str">
            <v>SEP-04</v>
          </cell>
        </row>
        <row r="2676">
          <cell r="A2676" t="str">
            <v>SEP-04</v>
          </cell>
        </row>
        <row r="2677">
          <cell r="A2677" t="str">
            <v>SEP-04</v>
          </cell>
        </row>
        <row r="2678">
          <cell r="A2678" t="str">
            <v>SEP-04</v>
          </cell>
        </row>
        <row r="2679">
          <cell r="A2679" t="str">
            <v>SEP-04</v>
          </cell>
        </row>
        <row r="2680">
          <cell r="A2680" t="str">
            <v>SEP-04</v>
          </cell>
        </row>
        <row r="2681">
          <cell r="A2681" t="str">
            <v>SEP-04</v>
          </cell>
        </row>
        <row r="2682">
          <cell r="A2682" t="str">
            <v>SEP-04</v>
          </cell>
        </row>
        <row r="2683">
          <cell r="A2683" t="str">
            <v>SEP-04</v>
          </cell>
        </row>
        <row r="2684">
          <cell r="A2684" t="str">
            <v>SEP-04</v>
          </cell>
        </row>
        <row r="2685">
          <cell r="A2685" t="str">
            <v>SEP-04</v>
          </cell>
        </row>
        <row r="2686">
          <cell r="A2686" t="str">
            <v>SEP-04</v>
          </cell>
        </row>
        <row r="2687">
          <cell r="A2687" t="str">
            <v>SEP-04</v>
          </cell>
        </row>
        <row r="2688">
          <cell r="A2688" t="str">
            <v>SEP-04</v>
          </cell>
        </row>
        <row r="2689">
          <cell r="A2689" t="str">
            <v>SEP-04</v>
          </cell>
        </row>
        <row r="2690">
          <cell r="A2690" t="str">
            <v>SEP-04</v>
          </cell>
        </row>
        <row r="2691">
          <cell r="A2691" t="str">
            <v>SEP-04</v>
          </cell>
        </row>
        <row r="2692">
          <cell r="A2692" t="str">
            <v>SEP-04</v>
          </cell>
        </row>
        <row r="2693">
          <cell r="A2693" t="str">
            <v>SEP-04</v>
          </cell>
        </row>
        <row r="2694">
          <cell r="A2694" t="str">
            <v>SEP-04</v>
          </cell>
        </row>
        <row r="2695">
          <cell r="A2695" t="str">
            <v>SEP-04</v>
          </cell>
        </row>
        <row r="2696">
          <cell r="A2696" t="str">
            <v>SEP-04</v>
          </cell>
        </row>
        <row r="2697">
          <cell r="A2697" t="str">
            <v>SEP-04</v>
          </cell>
        </row>
        <row r="2698">
          <cell r="A2698" t="str">
            <v>SEP-04</v>
          </cell>
        </row>
        <row r="2699">
          <cell r="A2699" t="str">
            <v>SEP-04</v>
          </cell>
        </row>
        <row r="2700">
          <cell r="A2700" t="str">
            <v>SEP-04</v>
          </cell>
        </row>
        <row r="2701">
          <cell r="A2701" t="str">
            <v>SEP-04</v>
          </cell>
        </row>
        <row r="2702">
          <cell r="A2702" t="str">
            <v>SEP-04</v>
          </cell>
        </row>
        <row r="2703">
          <cell r="A2703" t="str">
            <v>SEP-04</v>
          </cell>
        </row>
        <row r="2704">
          <cell r="A2704" t="str">
            <v>SEP-04</v>
          </cell>
        </row>
        <row r="2705">
          <cell r="A2705" t="str">
            <v>SEP-04</v>
          </cell>
        </row>
        <row r="2706">
          <cell r="A2706" t="str">
            <v>SEP-04</v>
          </cell>
        </row>
        <row r="2707">
          <cell r="A2707" t="str">
            <v>SEP-04</v>
          </cell>
        </row>
        <row r="2708">
          <cell r="A2708" t="str">
            <v>SEP-04</v>
          </cell>
        </row>
        <row r="2709">
          <cell r="A2709" t="str">
            <v>SEP-04</v>
          </cell>
        </row>
        <row r="2710">
          <cell r="A2710" t="str">
            <v>SEP-04</v>
          </cell>
        </row>
        <row r="2711">
          <cell r="A2711" t="str">
            <v>SEP-04</v>
          </cell>
        </row>
        <row r="2712">
          <cell r="A2712" t="str">
            <v>SEP-04</v>
          </cell>
        </row>
        <row r="2713">
          <cell r="A2713" t="str">
            <v>SEP-04</v>
          </cell>
        </row>
        <row r="2714">
          <cell r="A2714" t="str">
            <v>SEP-04</v>
          </cell>
        </row>
        <row r="2715">
          <cell r="A2715" t="str">
            <v>SEP-04</v>
          </cell>
        </row>
        <row r="2716">
          <cell r="A2716" t="str">
            <v>SEP-04</v>
          </cell>
        </row>
        <row r="2717">
          <cell r="A2717" t="str">
            <v>SEP-04</v>
          </cell>
        </row>
        <row r="2718">
          <cell r="A2718" t="str">
            <v>SEP-04</v>
          </cell>
        </row>
        <row r="2719">
          <cell r="A2719" t="str">
            <v>SEP-04</v>
          </cell>
        </row>
        <row r="2720">
          <cell r="A2720" t="str">
            <v>SEP-04</v>
          </cell>
        </row>
        <row r="2721">
          <cell r="A2721" t="str">
            <v>SEP-04</v>
          </cell>
        </row>
        <row r="2722">
          <cell r="A2722" t="str">
            <v>SEP-04</v>
          </cell>
        </row>
        <row r="2723">
          <cell r="A2723" t="str">
            <v>SEP-04</v>
          </cell>
        </row>
        <row r="2724">
          <cell r="A2724" t="str">
            <v>SEP-04</v>
          </cell>
        </row>
        <row r="2725">
          <cell r="A2725" t="str">
            <v>SEP-04</v>
          </cell>
        </row>
        <row r="2726">
          <cell r="A2726" t="str">
            <v>SEP-04</v>
          </cell>
        </row>
        <row r="2727">
          <cell r="A2727" t="str">
            <v>SEP-04</v>
          </cell>
        </row>
        <row r="2728">
          <cell r="A2728" t="str">
            <v>SEP-04</v>
          </cell>
        </row>
        <row r="2729">
          <cell r="A2729" t="str">
            <v>SEP-04</v>
          </cell>
        </row>
        <row r="2730">
          <cell r="A2730" t="str">
            <v>SEP-04</v>
          </cell>
        </row>
        <row r="2731">
          <cell r="A2731" t="str">
            <v>SEP-04</v>
          </cell>
        </row>
        <row r="2732">
          <cell r="A2732" t="str">
            <v>SEP-04</v>
          </cell>
        </row>
        <row r="2733">
          <cell r="A2733" t="str">
            <v>SEP-04</v>
          </cell>
        </row>
        <row r="2734">
          <cell r="A2734" t="str">
            <v>SEP-04</v>
          </cell>
        </row>
        <row r="2735">
          <cell r="A2735" t="str">
            <v>SEP-04</v>
          </cell>
        </row>
        <row r="2736">
          <cell r="A2736" t="str">
            <v>SEP-04</v>
          </cell>
        </row>
        <row r="2737">
          <cell r="A2737" t="str">
            <v>SEP-04</v>
          </cell>
        </row>
        <row r="2738">
          <cell r="A2738" t="str">
            <v>SEP-04</v>
          </cell>
        </row>
        <row r="2739">
          <cell r="A2739" t="str">
            <v>SEP-04</v>
          </cell>
        </row>
        <row r="2740">
          <cell r="A2740" t="str">
            <v>SEP-04</v>
          </cell>
        </row>
        <row r="2741">
          <cell r="A2741" t="str">
            <v>SEP-04</v>
          </cell>
        </row>
        <row r="2742">
          <cell r="A2742" t="str">
            <v>SEP-04</v>
          </cell>
        </row>
        <row r="2743">
          <cell r="A2743" t="str">
            <v>SEP-04</v>
          </cell>
        </row>
        <row r="2744">
          <cell r="A2744" t="str">
            <v>SEP-04</v>
          </cell>
        </row>
        <row r="2745">
          <cell r="A2745" t="str">
            <v>SEP-04</v>
          </cell>
        </row>
        <row r="2746">
          <cell r="A2746" t="str">
            <v>SEP-04</v>
          </cell>
        </row>
        <row r="2747">
          <cell r="A2747" t="str">
            <v>SEP-04</v>
          </cell>
        </row>
        <row r="2748">
          <cell r="A2748" t="str">
            <v>SEP-04</v>
          </cell>
        </row>
        <row r="2749">
          <cell r="A2749" t="str">
            <v>SEP-04</v>
          </cell>
        </row>
        <row r="2750">
          <cell r="A2750" t="str">
            <v>SEP-04</v>
          </cell>
        </row>
        <row r="2751">
          <cell r="A2751" t="str">
            <v>SEP-04</v>
          </cell>
        </row>
        <row r="2752">
          <cell r="A2752" t="str">
            <v>SEP-04</v>
          </cell>
        </row>
        <row r="2753">
          <cell r="A2753" t="str">
            <v>SEP-04</v>
          </cell>
        </row>
        <row r="2754">
          <cell r="A2754" t="str">
            <v>SEP-04</v>
          </cell>
        </row>
        <row r="2755">
          <cell r="A2755" t="str">
            <v>SEP-04</v>
          </cell>
        </row>
        <row r="2756">
          <cell r="A2756" t="str">
            <v>SEP-04</v>
          </cell>
        </row>
        <row r="2757">
          <cell r="A2757" t="str">
            <v>SEP-04</v>
          </cell>
        </row>
        <row r="2758">
          <cell r="A2758" t="str">
            <v>SEP-04</v>
          </cell>
        </row>
        <row r="2759">
          <cell r="A2759" t="str">
            <v>SEP-04</v>
          </cell>
        </row>
        <row r="2760">
          <cell r="A2760" t="str">
            <v>SEP-04</v>
          </cell>
        </row>
        <row r="2761">
          <cell r="A2761" t="str">
            <v>SEP-04</v>
          </cell>
        </row>
        <row r="2762">
          <cell r="A2762" t="str">
            <v>SEP-04</v>
          </cell>
        </row>
        <row r="2763">
          <cell r="A2763" t="str">
            <v>SEP-04</v>
          </cell>
        </row>
        <row r="2764">
          <cell r="A2764" t="str">
            <v>SEP-04</v>
          </cell>
        </row>
        <row r="2765">
          <cell r="A2765" t="str">
            <v>SEP-04</v>
          </cell>
        </row>
        <row r="2766">
          <cell r="A2766" t="str">
            <v>SEP-04</v>
          </cell>
        </row>
        <row r="2767">
          <cell r="A2767" t="str">
            <v>SEP-04</v>
          </cell>
        </row>
        <row r="2768">
          <cell r="A2768" t="str">
            <v>SEP-04</v>
          </cell>
        </row>
        <row r="2769">
          <cell r="A2769" t="str">
            <v>SEP-04</v>
          </cell>
        </row>
        <row r="2770">
          <cell r="A2770" t="str">
            <v>SEP-04</v>
          </cell>
        </row>
        <row r="2771">
          <cell r="A2771" t="str">
            <v>SEP-04</v>
          </cell>
        </row>
        <row r="2772">
          <cell r="A2772" t="str">
            <v>SEP-04</v>
          </cell>
        </row>
        <row r="2773">
          <cell r="A2773" t="str">
            <v>SEP-04</v>
          </cell>
        </row>
        <row r="2774">
          <cell r="A2774" t="str">
            <v>SEP-04</v>
          </cell>
        </row>
        <row r="2775">
          <cell r="A2775" t="str">
            <v>SEP-04</v>
          </cell>
        </row>
        <row r="2776">
          <cell r="A2776" t="str">
            <v>SEP-04</v>
          </cell>
        </row>
        <row r="2777">
          <cell r="A2777" t="str">
            <v>SEP-04</v>
          </cell>
        </row>
        <row r="2778">
          <cell r="A2778" t="str">
            <v>SEP-04</v>
          </cell>
        </row>
        <row r="2779">
          <cell r="A2779" t="str">
            <v>SEP-04</v>
          </cell>
        </row>
        <row r="2780">
          <cell r="A2780" t="str">
            <v>SEP-04</v>
          </cell>
        </row>
        <row r="2781">
          <cell r="A2781" t="str">
            <v>SEP-04</v>
          </cell>
        </row>
        <row r="2782">
          <cell r="A2782" t="str">
            <v>SEP-04</v>
          </cell>
        </row>
        <row r="2783">
          <cell r="A2783" t="str">
            <v>SEP-04</v>
          </cell>
        </row>
        <row r="2784">
          <cell r="A2784" t="str">
            <v>SEP-04</v>
          </cell>
        </row>
        <row r="2785">
          <cell r="A2785" t="str">
            <v>SEP-04</v>
          </cell>
        </row>
        <row r="2786">
          <cell r="A2786" t="str">
            <v>SEP-04</v>
          </cell>
        </row>
        <row r="2787">
          <cell r="A2787" t="str">
            <v>SEP-04</v>
          </cell>
        </row>
        <row r="2788">
          <cell r="A2788" t="str">
            <v>SEP-04</v>
          </cell>
        </row>
        <row r="2789">
          <cell r="A2789" t="str">
            <v>SEP-04</v>
          </cell>
        </row>
        <row r="2790">
          <cell r="A2790" t="str">
            <v>SEP-04</v>
          </cell>
        </row>
        <row r="2791">
          <cell r="A2791" t="str">
            <v>SEP-04</v>
          </cell>
        </row>
        <row r="2792">
          <cell r="A2792" t="str">
            <v>SEP-04</v>
          </cell>
        </row>
        <row r="2793">
          <cell r="A2793" t="str">
            <v>SEP-04</v>
          </cell>
        </row>
        <row r="2794">
          <cell r="A2794" t="str">
            <v>SEP-04</v>
          </cell>
        </row>
        <row r="2795">
          <cell r="A2795" t="str">
            <v>SEP-04</v>
          </cell>
        </row>
        <row r="2796">
          <cell r="A2796" t="str">
            <v>SEP-04</v>
          </cell>
        </row>
        <row r="2797">
          <cell r="A2797" t="str">
            <v>SEP-04</v>
          </cell>
        </row>
        <row r="2798">
          <cell r="A2798" t="str">
            <v>SEP-04</v>
          </cell>
        </row>
        <row r="2799">
          <cell r="A2799" t="str">
            <v>SEP-04</v>
          </cell>
        </row>
        <row r="2800">
          <cell r="A2800" t="str">
            <v>SEP-04</v>
          </cell>
        </row>
        <row r="2801">
          <cell r="A2801" t="str">
            <v>SEP-04</v>
          </cell>
        </row>
        <row r="2802">
          <cell r="A2802" t="str">
            <v>SEP-04</v>
          </cell>
        </row>
        <row r="2803">
          <cell r="A2803" t="str">
            <v>SEP-04</v>
          </cell>
        </row>
        <row r="2804">
          <cell r="A2804" t="str">
            <v>SEP-04</v>
          </cell>
        </row>
        <row r="2805">
          <cell r="A2805" t="str">
            <v>SEP-04</v>
          </cell>
        </row>
        <row r="2806">
          <cell r="A2806" t="str">
            <v>SEP-04</v>
          </cell>
        </row>
        <row r="2807">
          <cell r="A2807" t="str">
            <v>SEP-04</v>
          </cell>
        </row>
        <row r="2808">
          <cell r="A2808" t="str">
            <v>SEP-04</v>
          </cell>
        </row>
        <row r="2809">
          <cell r="A2809" t="str">
            <v>SEP-04</v>
          </cell>
        </row>
        <row r="2810">
          <cell r="A2810" t="str">
            <v>SEP-04</v>
          </cell>
        </row>
        <row r="2811">
          <cell r="A2811" t="str">
            <v>SEP-04</v>
          </cell>
        </row>
        <row r="2812">
          <cell r="A2812" t="str">
            <v>SEP-04</v>
          </cell>
        </row>
        <row r="2813">
          <cell r="A2813" t="str">
            <v>SEP-04</v>
          </cell>
        </row>
        <row r="2814">
          <cell r="A2814" t="str">
            <v>SEP-04</v>
          </cell>
        </row>
        <row r="2815">
          <cell r="A2815" t="str">
            <v>SEP-04</v>
          </cell>
        </row>
        <row r="2816">
          <cell r="A2816" t="str">
            <v>SEP-04</v>
          </cell>
        </row>
        <row r="2817">
          <cell r="A2817" t="str">
            <v>SEP-04</v>
          </cell>
        </row>
        <row r="2818">
          <cell r="A2818" t="str">
            <v>SEP-04</v>
          </cell>
        </row>
        <row r="2819">
          <cell r="A2819" t="str">
            <v>SEP-04</v>
          </cell>
        </row>
        <row r="2820">
          <cell r="A2820" t="str">
            <v>SEP-04</v>
          </cell>
        </row>
        <row r="2821">
          <cell r="A2821" t="str">
            <v>SEP-04</v>
          </cell>
        </row>
        <row r="2822">
          <cell r="A2822" t="str">
            <v>SEP-04</v>
          </cell>
        </row>
        <row r="2823">
          <cell r="A2823" t="str">
            <v>SEP-04</v>
          </cell>
        </row>
        <row r="2824">
          <cell r="A2824" t="str">
            <v>SEP-04</v>
          </cell>
        </row>
        <row r="2825">
          <cell r="A2825" t="str">
            <v>SEP-04</v>
          </cell>
        </row>
        <row r="2826">
          <cell r="A2826" t="str">
            <v>SEP-04</v>
          </cell>
        </row>
        <row r="2827">
          <cell r="A2827" t="str">
            <v>SEP-04</v>
          </cell>
        </row>
        <row r="2828">
          <cell r="A2828" t="str">
            <v>SEP-04</v>
          </cell>
        </row>
        <row r="2829">
          <cell r="A2829" t="str">
            <v>SEP-04</v>
          </cell>
        </row>
        <row r="2830">
          <cell r="A2830" t="str">
            <v>SEP-04</v>
          </cell>
        </row>
        <row r="2831">
          <cell r="A2831" t="str">
            <v>SEP-04</v>
          </cell>
        </row>
        <row r="2832">
          <cell r="A2832" t="str">
            <v>SEP-04</v>
          </cell>
        </row>
        <row r="2833">
          <cell r="A2833" t="str">
            <v>SEP-04</v>
          </cell>
        </row>
        <row r="2834">
          <cell r="A2834" t="str">
            <v>SEP-04</v>
          </cell>
        </row>
        <row r="2835">
          <cell r="A2835" t="str">
            <v>SEP-04</v>
          </cell>
        </row>
        <row r="2836">
          <cell r="A2836" t="str">
            <v>SEP-04</v>
          </cell>
        </row>
        <row r="2837">
          <cell r="A2837" t="str">
            <v>SEP-04</v>
          </cell>
        </row>
        <row r="2838">
          <cell r="A2838" t="str">
            <v>SEP-04</v>
          </cell>
        </row>
        <row r="2839">
          <cell r="A2839" t="str">
            <v>SEP-04</v>
          </cell>
        </row>
        <row r="2840">
          <cell r="A2840" t="str">
            <v>SEP-04</v>
          </cell>
        </row>
        <row r="2841">
          <cell r="A2841" t="str">
            <v>SEP-04</v>
          </cell>
        </row>
        <row r="2842">
          <cell r="A2842" t="str">
            <v>SEP-04</v>
          </cell>
        </row>
        <row r="2843">
          <cell r="A2843" t="str">
            <v>SEP-04</v>
          </cell>
        </row>
        <row r="2844">
          <cell r="A2844" t="str">
            <v>SEP-04</v>
          </cell>
        </row>
        <row r="2845">
          <cell r="A2845" t="str">
            <v>SEP-04</v>
          </cell>
        </row>
        <row r="2846">
          <cell r="A2846" t="str">
            <v>SEP-04</v>
          </cell>
        </row>
        <row r="2847">
          <cell r="A2847" t="str">
            <v>SEP-04</v>
          </cell>
        </row>
        <row r="2848">
          <cell r="A2848" t="str">
            <v>SEP-04</v>
          </cell>
        </row>
        <row r="2849">
          <cell r="A2849" t="str">
            <v>SEP-04</v>
          </cell>
        </row>
        <row r="2850">
          <cell r="A2850" t="str">
            <v>SEP-04</v>
          </cell>
        </row>
        <row r="2851">
          <cell r="A2851" t="str">
            <v>SEP-04</v>
          </cell>
        </row>
        <row r="2852">
          <cell r="A2852" t="str">
            <v>SEP-04</v>
          </cell>
        </row>
        <row r="2853">
          <cell r="A2853" t="str">
            <v>SEP-04</v>
          </cell>
        </row>
        <row r="2854">
          <cell r="A2854" t="str">
            <v>SEP-04</v>
          </cell>
        </row>
        <row r="2855">
          <cell r="A2855" t="str">
            <v>SEP-04</v>
          </cell>
        </row>
        <row r="2856">
          <cell r="A2856" t="str">
            <v>SEP-04</v>
          </cell>
        </row>
        <row r="2857">
          <cell r="A2857" t="str">
            <v>SEP-04</v>
          </cell>
        </row>
        <row r="2858">
          <cell r="A2858" t="str">
            <v>SEP-04</v>
          </cell>
        </row>
        <row r="2859">
          <cell r="A2859" t="str">
            <v>SEP-04</v>
          </cell>
        </row>
        <row r="2860">
          <cell r="A2860" t="str">
            <v>SEP-04</v>
          </cell>
        </row>
        <row r="2861">
          <cell r="A2861" t="str">
            <v>SEP-04</v>
          </cell>
        </row>
        <row r="2862">
          <cell r="A2862" t="str">
            <v>SEP-04</v>
          </cell>
        </row>
        <row r="2863">
          <cell r="A2863" t="str">
            <v>SEP-04</v>
          </cell>
        </row>
        <row r="2864">
          <cell r="A2864" t="str">
            <v>SEP-04</v>
          </cell>
        </row>
        <row r="2865">
          <cell r="A2865" t="str">
            <v>SEP-04</v>
          </cell>
        </row>
        <row r="2866">
          <cell r="A2866" t="str">
            <v>SEP-04</v>
          </cell>
        </row>
        <row r="2867">
          <cell r="A2867" t="str">
            <v>SEP-04</v>
          </cell>
        </row>
        <row r="2868">
          <cell r="A2868" t="str">
            <v>SEP-04</v>
          </cell>
        </row>
        <row r="2869">
          <cell r="A2869" t="str">
            <v>SEP-04</v>
          </cell>
        </row>
        <row r="2870">
          <cell r="A2870" t="str">
            <v>SEP-04</v>
          </cell>
        </row>
        <row r="2871">
          <cell r="A2871" t="str">
            <v>SEP-04</v>
          </cell>
        </row>
        <row r="2872">
          <cell r="A2872" t="str">
            <v>SEP-04</v>
          </cell>
        </row>
        <row r="2873">
          <cell r="A2873" t="str">
            <v>SEP-04</v>
          </cell>
        </row>
        <row r="2874">
          <cell r="A2874" t="str">
            <v>SEP-04</v>
          </cell>
        </row>
        <row r="2875">
          <cell r="A2875" t="str">
            <v>SEP-04</v>
          </cell>
        </row>
        <row r="2876">
          <cell r="A2876" t="str">
            <v>SEP-04</v>
          </cell>
        </row>
        <row r="2877">
          <cell r="A2877" t="str">
            <v>SEP-04</v>
          </cell>
        </row>
        <row r="2878">
          <cell r="A2878" t="str">
            <v>SEP-04</v>
          </cell>
        </row>
        <row r="2879">
          <cell r="A2879" t="str">
            <v>SEP-04</v>
          </cell>
        </row>
        <row r="2880">
          <cell r="A2880" t="str">
            <v>SEP-04</v>
          </cell>
        </row>
        <row r="2881">
          <cell r="A2881" t="str">
            <v>SEP-04</v>
          </cell>
        </row>
        <row r="2882">
          <cell r="A2882" t="str">
            <v>SEP-04</v>
          </cell>
        </row>
        <row r="2883">
          <cell r="A2883" t="str">
            <v>SEP-04</v>
          </cell>
        </row>
        <row r="2884">
          <cell r="A2884" t="str">
            <v>SEP-04</v>
          </cell>
        </row>
        <row r="2885">
          <cell r="A2885" t="str">
            <v>SEP-04</v>
          </cell>
        </row>
        <row r="2886">
          <cell r="A2886" t="str">
            <v>SEP-04</v>
          </cell>
        </row>
        <row r="2887">
          <cell r="A2887" t="str">
            <v>SEP-04</v>
          </cell>
        </row>
        <row r="2888">
          <cell r="A2888" t="str">
            <v>SEP-04</v>
          </cell>
        </row>
        <row r="2889">
          <cell r="A2889" t="str">
            <v>SEP-04</v>
          </cell>
        </row>
        <row r="2890">
          <cell r="A2890" t="str">
            <v>SEP-04</v>
          </cell>
        </row>
        <row r="2891">
          <cell r="A2891" t="str">
            <v>SEP-04</v>
          </cell>
        </row>
        <row r="2892">
          <cell r="A2892" t="str">
            <v>SEP-04</v>
          </cell>
        </row>
        <row r="2893">
          <cell r="A2893" t="str">
            <v>SEP-04</v>
          </cell>
        </row>
        <row r="2894">
          <cell r="A2894" t="str">
            <v>SEP-04</v>
          </cell>
        </row>
        <row r="2895">
          <cell r="A2895" t="str">
            <v>SEP-04</v>
          </cell>
        </row>
        <row r="2896">
          <cell r="A2896" t="str">
            <v>SEP-04</v>
          </cell>
        </row>
        <row r="2897">
          <cell r="A2897" t="str">
            <v>SEP-04</v>
          </cell>
        </row>
        <row r="2898">
          <cell r="A2898" t="str">
            <v>SEP-04</v>
          </cell>
        </row>
        <row r="2899">
          <cell r="A2899" t="str">
            <v>SEP-04</v>
          </cell>
        </row>
        <row r="2900">
          <cell r="A2900" t="str">
            <v>SEP-04</v>
          </cell>
        </row>
        <row r="2901">
          <cell r="A2901" t="str">
            <v>SEP-04</v>
          </cell>
        </row>
        <row r="2902">
          <cell r="A2902" t="str">
            <v>SEP-04</v>
          </cell>
        </row>
        <row r="2903">
          <cell r="A2903" t="str">
            <v>SEP-04</v>
          </cell>
        </row>
        <row r="2904">
          <cell r="A2904" t="str">
            <v>SEP-04</v>
          </cell>
        </row>
        <row r="2905">
          <cell r="A2905" t="str">
            <v>SEP-04</v>
          </cell>
        </row>
        <row r="2906">
          <cell r="A2906" t="str">
            <v>SEP-04</v>
          </cell>
        </row>
        <row r="2907">
          <cell r="A2907" t="str">
            <v>SEP-04</v>
          </cell>
        </row>
        <row r="2908">
          <cell r="A2908" t="str">
            <v>SEP-04</v>
          </cell>
        </row>
        <row r="2909">
          <cell r="A2909" t="str">
            <v>SEP-04</v>
          </cell>
        </row>
        <row r="2910">
          <cell r="A2910" t="str">
            <v>SEP-04</v>
          </cell>
        </row>
        <row r="2911">
          <cell r="A2911" t="str">
            <v>SEP-04</v>
          </cell>
        </row>
        <row r="2912">
          <cell r="A2912" t="str">
            <v>SEP-04</v>
          </cell>
        </row>
        <row r="2913">
          <cell r="A2913" t="str">
            <v>SEP-04</v>
          </cell>
        </row>
        <row r="2914">
          <cell r="A2914" t="str">
            <v>SEP-04</v>
          </cell>
        </row>
        <row r="2915">
          <cell r="A2915" t="str">
            <v>SEP-04</v>
          </cell>
        </row>
        <row r="2916">
          <cell r="A2916" t="str">
            <v>SEP-04</v>
          </cell>
        </row>
        <row r="2917">
          <cell r="A2917" t="str">
            <v>SEP-04</v>
          </cell>
        </row>
        <row r="2918">
          <cell r="A2918" t="str">
            <v>SEP-04</v>
          </cell>
        </row>
        <row r="2919">
          <cell r="A2919" t="str">
            <v>SEP-04</v>
          </cell>
        </row>
        <row r="2920">
          <cell r="A2920" t="str">
            <v>SEP-04</v>
          </cell>
        </row>
        <row r="2921">
          <cell r="A2921" t="str">
            <v>SEP-04</v>
          </cell>
        </row>
        <row r="2922">
          <cell r="A2922" t="str">
            <v>SEP-04</v>
          </cell>
        </row>
        <row r="2923">
          <cell r="A2923" t="str">
            <v>SEP-04</v>
          </cell>
        </row>
        <row r="2924">
          <cell r="A2924" t="str">
            <v>SEP-04</v>
          </cell>
        </row>
        <row r="2925">
          <cell r="A2925" t="str">
            <v>SEP-04</v>
          </cell>
        </row>
        <row r="2926">
          <cell r="A2926" t="str">
            <v>SEP-04</v>
          </cell>
        </row>
        <row r="2927">
          <cell r="A2927" t="str">
            <v>SEP-04</v>
          </cell>
        </row>
        <row r="2928">
          <cell r="A2928" t="str">
            <v>SEP-04</v>
          </cell>
        </row>
        <row r="2929">
          <cell r="A2929" t="str">
            <v>SEP-04</v>
          </cell>
        </row>
        <row r="2930">
          <cell r="A2930" t="str">
            <v>SEP-04</v>
          </cell>
        </row>
        <row r="2931">
          <cell r="A2931" t="str">
            <v>SEP-04</v>
          </cell>
        </row>
        <row r="2932">
          <cell r="A2932" t="str">
            <v>SEP-04</v>
          </cell>
        </row>
        <row r="2933">
          <cell r="A2933" t="str">
            <v>SEP-04</v>
          </cell>
        </row>
        <row r="2934">
          <cell r="A2934" t="str">
            <v>SEP-04</v>
          </cell>
        </row>
        <row r="2935">
          <cell r="A2935" t="str">
            <v>SEP-04</v>
          </cell>
        </row>
        <row r="2936">
          <cell r="A2936" t="str">
            <v>SEP-04</v>
          </cell>
        </row>
        <row r="2937">
          <cell r="A2937" t="str">
            <v>SEP-04</v>
          </cell>
        </row>
        <row r="2938">
          <cell r="A2938" t="str">
            <v>SEP-04</v>
          </cell>
        </row>
        <row r="2939">
          <cell r="A2939" t="str">
            <v>SEP-04</v>
          </cell>
        </row>
        <row r="2940">
          <cell r="A2940" t="str">
            <v>SEP-04</v>
          </cell>
        </row>
        <row r="2941">
          <cell r="A2941" t="str">
            <v>SEP-04</v>
          </cell>
        </row>
        <row r="2942">
          <cell r="A2942" t="str">
            <v>SEP-04</v>
          </cell>
        </row>
        <row r="2943">
          <cell r="A2943" t="str">
            <v>SEP-04</v>
          </cell>
        </row>
        <row r="2944">
          <cell r="A2944" t="str">
            <v>SEP-04</v>
          </cell>
        </row>
        <row r="2945">
          <cell r="A2945" t="str">
            <v>SEP-04</v>
          </cell>
        </row>
        <row r="2946">
          <cell r="A2946" t="str">
            <v>SEP-04</v>
          </cell>
        </row>
        <row r="2947">
          <cell r="A2947" t="str">
            <v>SEP-04</v>
          </cell>
        </row>
        <row r="2948">
          <cell r="A2948" t="str">
            <v>SEP-04</v>
          </cell>
        </row>
        <row r="2949">
          <cell r="A2949" t="str">
            <v>SEP-04</v>
          </cell>
        </row>
        <row r="2950">
          <cell r="A2950" t="str">
            <v>SEP-04</v>
          </cell>
        </row>
        <row r="2951">
          <cell r="A2951" t="str">
            <v>SEP-04</v>
          </cell>
        </row>
        <row r="2952">
          <cell r="A2952" t="str">
            <v>SEP-04</v>
          </cell>
        </row>
        <row r="2953">
          <cell r="A2953" t="str">
            <v>SEP-04</v>
          </cell>
        </row>
        <row r="2954">
          <cell r="A2954" t="str">
            <v>SEP-04</v>
          </cell>
        </row>
        <row r="2955">
          <cell r="A2955" t="str">
            <v>SEP-04</v>
          </cell>
        </row>
        <row r="2956">
          <cell r="A2956" t="str">
            <v>SEP-04</v>
          </cell>
        </row>
        <row r="2957">
          <cell r="A2957" t="str">
            <v>SEP-04</v>
          </cell>
        </row>
        <row r="2958">
          <cell r="A2958" t="str">
            <v>SEP-04</v>
          </cell>
        </row>
        <row r="2959">
          <cell r="A2959" t="str">
            <v>SEP-04</v>
          </cell>
        </row>
        <row r="2960">
          <cell r="A2960" t="str">
            <v>SEP-04</v>
          </cell>
        </row>
        <row r="2961">
          <cell r="A2961" t="str">
            <v>SEP-04</v>
          </cell>
        </row>
        <row r="2962">
          <cell r="A2962" t="str">
            <v>SEP-04</v>
          </cell>
        </row>
        <row r="2963">
          <cell r="A2963" t="str">
            <v>SEP-04</v>
          </cell>
        </row>
        <row r="2964">
          <cell r="A2964" t="str">
            <v>SEP-04</v>
          </cell>
        </row>
        <row r="2965">
          <cell r="A2965" t="str">
            <v>SEP-04</v>
          </cell>
        </row>
        <row r="2966">
          <cell r="A2966" t="str">
            <v>SEP-04</v>
          </cell>
        </row>
        <row r="2967">
          <cell r="A2967" t="str">
            <v>SEP-04</v>
          </cell>
        </row>
        <row r="2968">
          <cell r="A2968" t="str">
            <v>SEP-04</v>
          </cell>
        </row>
        <row r="2969">
          <cell r="A2969" t="str">
            <v>SEP-04</v>
          </cell>
        </row>
        <row r="2970">
          <cell r="A2970" t="str">
            <v>SEP-04</v>
          </cell>
        </row>
        <row r="2971">
          <cell r="A2971" t="str">
            <v>SEP-04</v>
          </cell>
        </row>
        <row r="2972">
          <cell r="A2972" t="str">
            <v>SEP-04</v>
          </cell>
        </row>
        <row r="2973">
          <cell r="A2973" t="str">
            <v>SEP-04</v>
          </cell>
        </row>
        <row r="2974">
          <cell r="A2974" t="str">
            <v>SEP-04</v>
          </cell>
        </row>
        <row r="2975">
          <cell r="A2975" t="str">
            <v>SEP-04</v>
          </cell>
        </row>
        <row r="2976">
          <cell r="A2976" t="str">
            <v>SEP-04</v>
          </cell>
        </row>
        <row r="2977">
          <cell r="A2977" t="str">
            <v>SEP-04</v>
          </cell>
        </row>
        <row r="2978">
          <cell r="A2978" t="str">
            <v>SEP-04</v>
          </cell>
        </row>
        <row r="2979">
          <cell r="A2979" t="str">
            <v>SEP-04</v>
          </cell>
        </row>
        <row r="2980">
          <cell r="A2980" t="str">
            <v>SEP-04</v>
          </cell>
        </row>
        <row r="2981">
          <cell r="A2981" t="str">
            <v>SEP-04</v>
          </cell>
        </row>
        <row r="2982">
          <cell r="A2982" t="str">
            <v>SEP-04</v>
          </cell>
        </row>
        <row r="2983">
          <cell r="A2983" t="str">
            <v>SEP-04</v>
          </cell>
        </row>
        <row r="2984">
          <cell r="A2984" t="str">
            <v>SEP-04</v>
          </cell>
        </row>
        <row r="2985">
          <cell r="A2985" t="str">
            <v>SEP-04</v>
          </cell>
        </row>
        <row r="2986">
          <cell r="A2986" t="str">
            <v>SEP-04</v>
          </cell>
        </row>
        <row r="2987">
          <cell r="A2987" t="str">
            <v>SEP-04</v>
          </cell>
        </row>
        <row r="2988">
          <cell r="A2988" t="str">
            <v>SEP-04</v>
          </cell>
        </row>
        <row r="2989">
          <cell r="A2989" t="str">
            <v>SEP-04</v>
          </cell>
        </row>
        <row r="2990">
          <cell r="A2990" t="str">
            <v>SEP-04</v>
          </cell>
        </row>
        <row r="2991">
          <cell r="A2991" t="str">
            <v>SEP-04</v>
          </cell>
        </row>
        <row r="2992">
          <cell r="A2992" t="str">
            <v>SEP-04</v>
          </cell>
        </row>
        <row r="2993">
          <cell r="A2993" t="str">
            <v>SEP-04</v>
          </cell>
        </row>
        <row r="2994">
          <cell r="A2994" t="str">
            <v>SEP-04</v>
          </cell>
        </row>
        <row r="2995">
          <cell r="A2995" t="str">
            <v>SEP-04</v>
          </cell>
        </row>
        <row r="2996">
          <cell r="A2996" t="str">
            <v>SEP-04</v>
          </cell>
        </row>
        <row r="2997">
          <cell r="A2997" t="str">
            <v>SEP-04</v>
          </cell>
        </row>
        <row r="2998">
          <cell r="A2998" t="str">
            <v>SEP-04</v>
          </cell>
        </row>
        <row r="2999">
          <cell r="A2999" t="str">
            <v>SEP-04</v>
          </cell>
        </row>
        <row r="3000">
          <cell r="A3000" t="str">
            <v>SEP-04</v>
          </cell>
        </row>
        <row r="3001">
          <cell r="A3001" t="str">
            <v>SEP-04</v>
          </cell>
        </row>
        <row r="3002">
          <cell r="A3002" t="str">
            <v>SEP-04</v>
          </cell>
        </row>
        <row r="3003">
          <cell r="A3003" t="str">
            <v>SEP-04</v>
          </cell>
        </row>
        <row r="3004">
          <cell r="A3004" t="str">
            <v>SEP-04</v>
          </cell>
        </row>
        <row r="3005">
          <cell r="A3005" t="str">
            <v>SEP-04</v>
          </cell>
        </row>
        <row r="3006">
          <cell r="A3006" t="str">
            <v>SEP-04</v>
          </cell>
        </row>
        <row r="3007">
          <cell r="A3007" t="str">
            <v>SEP-04</v>
          </cell>
        </row>
        <row r="3008">
          <cell r="A3008" t="str">
            <v>SEP-04</v>
          </cell>
        </row>
        <row r="3009">
          <cell r="A3009" t="str">
            <v>SEP-04</v>
          </cell>
        </row>
        <row r="3010">
          <cell r="A3010" t="str">
            <v>SEP-04</v>
          </cell>
        </row>
        <row r="3011">
          <cell r="A3011" t="str">
            <v>SEP-04</v>
          </cell>
        </row>
        <row r="3012">
          <cell r="A3012" t="str">
            <v>SEP-04</v>
          </cell>
        </row>
        <row r="3013">
          <cell r="A3013" t="str">
            <v>SEP-04</v>
          </cell>
        </row>
        <row r="3014">
          <cell r="A3014" t="str">
            <v>SEP-04</v>
          </cell>
        </row>
        <row r="3015">
          <cell r="A3015" t="str">
            <v>SEP-04</v>
          </cell>
        </row>
        <row r="3016">
          <cell r="A3016" t="str">
            <v>SEP-04</v>
          </cell>
        </row>
        <row r="3017">
          <cell r="A3017" t="str">
            <v>SEP-04</v>
          </cell>
        </row>
        <row r="3018">
          <cell r="A3018" t="str">
            <v>SEP-04</v>
          </cell>
        </row>
        <row r="3019">
          <cell r="A3019" t="str">
            <v>SEP-04</v>
          </cell>
        </row>
        <row r="3020">
          <cell r="A3020" t="str">
            <v>SEP-04</v>
          </cell>
        </row>
        <row r="3021">
          <cell r="A3021" t="str">
            <v>SEP-04</v>
          </cell>
        </row>
        <row r="3022">
          <cell r="A3022" t="str">
            <v>SEP-04</v>
          </cell>
        </row>
        <row r="3023">
          <cell r="A3023" t="str">
            <v>SEP-04</v>
          </cell>
        </row>
        <row r="3024">
          <cell r="A3024" t="str">
            <v>SEP-04</v>
          </cell>
        </row>
        <row r="3025">
          <cell r="A3025" t="str">
            <v>SEP-04</v>
          </cell>
        </row>
        <row r="3026">
          <cell r="A3026" t="str">
            <v>SEP-04</v>
          </cell>
        </row>
        <row r="3027">
          <cell r="A3027" t="str">
            <v>SEP-04</v>
          </cell>
        </row>
        <row r="3028">
          <cell r="A3028" t="str">
            <v>SEP-04</v>
          </cell>
        </row>
        <row r="3029">
          <cell r="A3029" t="str">
            <v>SEP-04</v>
          </cell>
        </row>
        <row r="3030">
          <cell r="A3030" t="str">
            <v>SEP-04</v>
          </cell>
        </row>
        <row r="3031">
          <cell r="A3031" t="str">
            <v>SEP-04</v>
          </cell>
        </row>
        <row r="3032">
          <cell r="A3032" t="str">
            <v>SEP-04</v>
          </cell>
        </row>
        <row r="3033">
          <cell r="A3033" t="str">
            <v>SEP-04</v>
          </cell>
        </row>
        <row r="3034">
          <cell r="A3034" t="str">
            <v>SEP-04</v>
          </cell>
        </row>
        <row r="3035">
          <cell r="A3035" t="str">
            <v>SEP-04</v>
          </cell>
        </row>
        <row r="3036">
          <cell r="A3036" t="str">
            <v>SEP-04</v>
          </cell>
        </row>
        <row r="3037">
          <cell r="A3037" t="str">
            <v>SEP-04</v>
          </cell>
        </row>
        <row r="3038">
          <cell r="A3038" t="str">
            <v>SEP-04</v>
          </cell>
        </row>
        <row r="3039">
          <cell r="A3039" t="str">
            <v>SEP-04</v>
          </cell>
        </row>
        <row r="3040">
          <cell r="A3040" t="str">
            <v>SEP-04</v>
          </cell>
        </row>
        <row r="3041">
          <cell r="A3041" t="str">
            <v>SEP-04</v>
          </cell>
        </row>
        <row r="3042">
          <cell r="A3042" t="str">
            <v>SEP-04</v>
          </cell>
        </row>
        <row r="3043">
          <cell r="A3043" t="str">
            <v>SEP-04</v>
          </cell>
        </row>
        <row r="3044">
          <cell r="A3044" t="str">
            <v>SEP-04</v>
          </cell>
        </row>
        <row r="3045">
          <cell r="A3045" t="str">
            <v>SEP-04</v>
          </cell>
        </row>
        <row r="3046">
          <cell r="A3046" t="str">
            <v>SEP-04</v>
          </cell>
        </row>
        <row r="3047">
          <cell r="A3047" t="str">
            <v>SEP-04</v>
          </cell>
        </row>
        <row r="3048">
          <cell r="A3048" t="str">
            <v>SEP-04</v>
          </cell>
        </row>
        <row r="3049">
          <cell r="A3049" t="str">
            <v>SEP-04</v>
          </cell>
        </row>
        <row r="3050">
          <cell r="A3050" t="str">
            <v>SEP-04</v>
          </cell>
        </row>
        <row r="3051">
          <cell r="A3051" t="str">
            <v>SEP-04</v>
          </cell>
        </row>
        <row r="3052">
          <cell r="A3052" t="str">
            <v>SEP-04</v>
          </cell>
        </row>
        <row r="3053">
          <cell r="A3053" t="str">
            <v>SEP-04</v>
          </cell>
        </row>
        <row r="3054">
          <cell r="A3054" t="str">
            <v>SEP-04</v>
          </cell>
        </row>
        <row r="3055">
          <cell r="A3055" t="str">
            <v>SEP-04</v>
          </cell>
        </row>
        <row r="3056">
          <cell r="A3056" t="str">
            <v>SEP-04</v>
          </cell>
        </row>
        <row r="3057">
          <cell r="A3057" t="str">
            <v>SEP-04</v>
          </cell>
        </row>
        <row r="3058">
          <cell r="A3058" t="str">
            <v>SEP-04</v>
          </cell>
        </row>
        <row r="3059">
          <cell r="A3059" t="str">
            <v>SEP-04</v>
          </cell>
        </row>
        <row r="3060">
          <cell r="A3060" t="str">
            <v>SEP-04</v>
          </cell>
        </row>
        <row r="3061">
          <cell r="A3061" t="str">
            <v>SEP-04</v>
          </cell>
        </row>
        <row r="3062">
          <cell r="A3062" t="str">
            <v>SEP-04</v>
          </cell>
        </row>
        <row r="3063">
          <cell r="A3063" t="str">
            <v>SEP-04</v>
          </cell>
        </row>
        <row r="3064">
          <cell r="A3064" t="str">
            <v>SEP-04</v>
          </cell>
        </row>
        <row r="3065">
          <cell r="A3065" t="str">
            <v>SEP-04</v>
          </cell>
        </row>
        <row r="3066">
          <cell r="A3066" t="str">
            <v>SEP-04</v>
          </cell>
        </row>
        <row r="3067">
          <cell r="A3067" t="str">
            <v>SEP-04</v>
          </cell>
        </row>
        <row r="3068">
          <cell r="A3068" t="str">
            <v>SEP-04</v>
          </cell>
        </row>
        <row r="3069">
          <cell r="A3069" t="str">
            <v>SEP-04</v>
          </cell>
        </row>
        <row r="3070">
          <cell r="A3070" t="str">
            <v>SEP-04</v>
          </cell>
        </row>
        <row r="3071">
          <cell r="A3071" t="str">
            <v>SEP-04</v>
          </cell>
        </row>
        <row r="3072">
          <cell r="A3072" t="str">
            <v>SEP-04</v>
          </cell>
        </row>
        <row r="3073">
          <cell r="A3073" t="str">
            <v>SEP-04</v>
          </cell>
        </row>
        <row r="3074">
          <cell r="A3074" t="str">
            <v>SEP-04</v>
          </cell>
        </row>
        <row r="3075">
          <cell r="A3075" t="str">
            <v>SEP-04</v>
          </cell>
        </row>
        <row r="3076">
          <cell r="A3076" t="str">
            <v>SEP-04</v>
          </cell>
        </row>
        <row r="3077">
          <cell r="A3077" t="str">
            <v>SEP-04</v>
          </cell>
        </row>
        <row r="3078">
          <cell r="A3078" t="str">
            <v>SEP-04</v>
          </cell>
        </row>
        <row r="3079">
          <cell r="A3079" t="str">
            <v>SEP-04</v>
          </cell>
        </row>
        <row r="3080">
          <cell r="A3080" t="str">
            <v>SEP-04</v>
          </cell>
        </row>
        <row r="3081">
          <cell r="A3081" t="str">
            <v>SEP-04</v>
          </cell>
        </row>
        <row r="3082">
          <cell r="A3082" t="str">
            <v>SEP-04</v>
          </cell>
        </row>
        <row r="3083">
          <cell r="A3083" t="str">
            <v>SEP-04</v>
          </cell>
        </row>
        <row r="3084">
          <cell r="A3084" t="str">
            <v>SEP-04</v>
          </cell>
        </row>
        <row r="3085">
          <cell r="A3085" t="str">
            <v>SEP-04</v>
          </cell>
        </row>
        <row r="3086">
          <cell r="A3086" t="str">
            <v>SEP-04</v>
          </cell>
        </row>
        <row r="3087">
          <cell r="A3087" t="str">
            <v>SEP-04</v>
          </cell>
        </row>
        <row r="3088">
          <cell r="A3088" t="str">
            <v>SEP-04</v>
          </cell>
        </row>
        <row r="3089">
          <cell r="A3089" t="str">
            <v>SEP-04</v>
          </cell>
        </row>
        <row r="3090">
          <cell r="A3090" t="str">
            <v>SEP-04</v>
          </cell>
        </row>
        <row r="3091">
          <cell r="A3091" t="str">
            <v>SEP-04</v>
          </cell>
        </row>
        <row r="3092">
          <cell r="A3092" t="str">
            <v>SEP-04</v>
          </cell>
        </row>
        <row r="3093">
          <cell r="A3093" t="str">
            <v>SEP-04</v>
          </cell>
        </row>
        <row r="3094">
          <cell r="A3094" t="str">
            <v>SEP-04</v>
          </cell>
        </row>
        <row r="3095">
          <cell r="A3095" t="str">
            <v>SEP-04</v>
          </cell>
        </row>
        <row r="3096">
          <cell r="A3096" t="str">
            <v>SEP-04</v>
          </cell>
        </row>
        <row r="3097">
          <cell r="A3097" t="str">
            <v>SEP-04</v>
          </cell>
        </row>
        <row r="3098">
          <cell r="A3098" t="str">
            <v>SEP-04</v>
          </cell>
        </row>
        <row r="3099">
          <cell r="A3099" t="str">
            <v>SEP-04</v>
          </cell>
        </row>
        <row r="3100">
          <cell r="A3100" t="str">
            <v>SEP-04</v>
          </cell>
        </row>
        <row r="3101">
          <cell r="A3101" t="str">
            <v>SEP-04</v>
          </cell>
        </row>
        <row r="3102">
          <cell r="A3102" t="str">
            <v>SEP-04</v>
          </cell>
        </row>
        <row r="3103">
          <cell r="A3103" t="str">
            <v>SEP-04</v>
          </cell>
        </row>
        <row r="3104">
          <cell r="A3104" t="str">
            <v>SEP-04</v>
          </cell>
        </row>
        <row r="3105">
          <cell r="A3105" t="str">
            <v>SEP-04</v>
          </cell>
        </row>
        <row r="3106">
          <cell r="A3106" t="str">
            <v>SEP-04</v>
          </cell>
        </row>
        <row r="3107">
          <cell r="A3107" t="str">
            <v>SEP-04</v>
          </cell>
        </row>
        <row r="3108">
          <cell r="A3108" t="str">
            <v>SEP-04</v>
          </cell>
        </row>
        <row r="3109">
          <cell r="A3109" t="str">
            <v>SEP-04</v>
          </cell>
        </row>
        <row r="3110">
          <cell r="A3110" t="str">
            <v>SEP-04</v>
          </cell>
        </row>
        <row r="3111">
          <cell r="A3111" t="str">
            <v>SEP-04</v>
          </cell>
        </row>
        <row r="3112">
          <cell r="A3112" t="str">
            <v>SEP-04</v>
          </cell>
        </row>
        <row r="3113">
          <cell r="A3113" t="str">
            <v>SEP-04</v>
          </cell>
        </row>
        <row r="3114">
          <cell r="A3114" t="str">
            <v>SEP-04</v>
          </cell>
        </row>
        <row r="3115">
          <cell r="A3115" t="str">
            <v>SEP-04</v>
          </cell>
        </row>
        <row r="3116">
          <cell r="A3116" t="str">
            <v>SEP-04</v>
          </cell>
        </row>
        <row r="3117">
          <cell r="A3117" t="str">
            <v>SEP-04</v>
          </cell>
        </row>
        <row r="3118">
          <cell r="A3118" t="str">
            <v>SEP-04</v>
          </cell>
        </row>
        <row r="3119">
          <cell r="A3119" t="str">
            <v>SEP-04</v>
          </cell>
        </row>
        <row r="3120">
          <cell r="A3120" t="str">
            <v>SEP-04</v>
          </cell>
        </row>
        <row r="3121">
          <cell r="A3121" t="str">
            <v>SEP-04</v>
          </cell>
        </row>
        <row r="3122">
          <cell r="A3122" t="str">
            <v>SEP-04</v>
          </cell>
        </row>
        <row r="3123">
          <cell r="A3123" t="str">
            <v>SEP-04</v>
          </cell>
        </row>
        <row r="3124">
          <cell r="A3124" t="str">
            <v>SEP-04</v>
          </cell>
        </row>
        <row r="3125">
          <cell r="A3125" t="str">
            <v>SEP-04</v>
          </cell>
        </row>
        <row r="3126">
          <cell r="A3126" t="str">
            <v>SEP-04</v>
          </cell>
        </row>
        <row r="3127">
          <cell r="A3127" t="str">
            <v>SEP-04</v>
          </cell>
        </row>
        <row r="3128">
          <cell r="A3128" t="str">
            <v>SEP-04</v>
          </cell>
        </row>
        <row r="3129">
          <cell r="A3129" t="str">
            <v>SEP-04</v>
          </cell>
        </row>
        <row r="3130">
          <cell r="A3130" t="str">
            <v>SEP-04</v>
          </cell>
        </row>
        <row r="3131">
          <cell r="A3131" t="str">
            <v>SEP-04</v>
          </cell>
        </row>
        <row r="3132">
          <cell r="A3132" t="str">
            <v>SEP-04</v>
          </cell>
        </row>
        <row r="3133">
          <cell r="A3133" t="str">
            <v>SEP-04</v>
          </cell>
        </row>
        <row r="3134">
          <cell r="A3134" t="str">
            <v>SEP-04</v>
          </cell>
        </row>
        <row r="3135">
          <cell r="A3135" t="str">
            <v>SEP-04</v>
          </cell>
        </row>
        <row r="3136">
          <cell r="A3136" t="str">
            <v>SEP-04</v>
          </cell>
        </row>
        <row r="3137">
          <cell r="A3137" t="str">
            <v>SEP-04</v>
          </cell>
        </row>
        <row r="3138">
          <cell r="A3138" t="str">
            <v>SEP-04</v>
          </cell>
        </row>
        <row r="3139">
          <cell r="A3139" t="str">
            <v>SEP-04</v>
          </cell>
        </row>
        <row r="3140">
          <cell r="A3140" t="str">
            <v>SEP-04</v>
          </cell>
        </row>
        <row r="3141">
          <cell r="A3141" t="str">
            <v>SEP-04</v>
          </cell>
        </row>
        <row r="3142">
          <cell r="A3142" t="str">
            <v>SEP-04</v>
          </cell>
        </row>
        <row r="3143">
          <cell r="A3143" t="str">
            <v>SEP-04</v>
          </cell>
        </row>
        <row r="3144">
          <cell r="A3144" t="str">
            <v>SEP-04</v>
          </cell>
        </row>
        <row r="3145">
          <cell r="A3145" t="str">
            <v>SEP-04</v>
          </cell>
        </row>
        <row r="3146">
          <cell r="A3146" t="str">
            <v>SEP-04</v>
          </cell>
        </row>
        <row r="3147">
          <cell r="A3147" t="str">
            <v>SEP-04</v>
          </cell>
        </row>
        <row r="3148">
          <cell r="A3148" t="str">
            <v>SEP-04</v>
          </cell>
        </row>
        <row r="3149">
          <cell r="A3149" t="str">
            <v>SEP-04</v>
          </cell>
        </row>
        <row r="3150">
          <cell r="A3150" t="str">
            <v>SEP-04</v>
          </cell>
        </row>
        <row r="3151">
          <cell r="A3151" t="str">
            <v>SEP-04</v>
          </cell>
        </row>
        <row r="3152">
          <cell r="A3152" t="str">
            <v>SEP-04</v>
          </cell>
        </row>
        <row r="3153">
          <cell r="A3153" t="str">
            <v>SEP-04</v>
          </cell>
        </row>
        <row r="3154">
          <cell r="A3154" t="str">
            <v>SEP-04</v>
          </cell>
        </row>
        <row r="3155">
          <cell r="A3155" t="str">
            <v>SEP-04</v>
          </cell>
        </row>
        <row r="3156">
          <cell r="A3156" t="str">
            <v>SEP-04</v>
          </cell>
        </row>
        <row r="3157">
          <cell r="A3157" t="str">
            <v>SEP-04</v>
          </cell>
        </row>
        <row r="3158">
          <cell r="A3158" t="str">
            <v>SEP-04</v>
          </cell>
        </row>
        <row r="3159">
          <cell r="A3159" t="str">
            <v>SEP-04</v>
          </cell>
        </row>
        <row r="3160">
          <cell r="A3160" t="str">
            <v>SEP-04</v>
          </cell>
        </row>
        <row r="3161">
          <cell r="A3161" t="str">
            <v>SEP-04</v>
          </cell>
        </row>
        <row r="3162">
          <cell r="A3162" t="str">
            <v>SEP-04</v>
          </cell>
        </row>
        <row r="3163">
          <cell r="A3163" t="str">
            <v>SEP-04</v>
          </cell>
        </row>
        <row r="3164">
          <cell r="A3164" t="str">
            <v>SEP-04</v>
          </cell>
        </row>
        <row r="3165">
          <cell r="A3165" t="str">
            <v>SEP-04</v>
          </cell>
        </row>
        <row r="3166">
          <cell r="A3166" t="str">
            <v>SEP-04</v>
          </cell>
        </row>
        <row r="3167">
          <cell r="A3167" t="str">
            <v>SEP-04</v>
          </cell>
        </row>
        <row r="3168">
          <cell r="A3168" t="str">
            <v>SEP-04</v>
          </cell>
        </row>
        <row r="3169">
          <cell r="A3169" t="str">
            <v>SEP-04</v>
          </cell>
        </row>
        <row r="3170">
          <cell r="A3170" t="str">
            <v>SEP-04</v>
          </cell>
        </row>
        <row r="3171">
          <cell r="A3171" t="str">
            <v>SEP-04</v>
          </cell>
        </row>
        <row r="3172">
          <cell r="A3172" t="str">
            <v>SEP-04</v>
          </cell>
        </row>
        <row r="3173">
          <cell r="A3173" t="str">
            <v>SEP-04</v>
          </cell>
        </row>
        <row r="3174">
          <cell r="A3174" t="str">
            <v>SEP-04</v>
          </cell>
        </row>
        <row r="3175">
          <cell r="A3175" t="str">
            <v>SEP-04</v>
          </cell>
        </row>
        <row r="3176">
          <cell r="A3176" t="str">
            <v>SEP-04</v>
          </cell>
        </row>
        <row r="3177">
          <cell r="A3177" t="str">
            <v>SEP-04</v>
          </cell>
        </row>
        <row r="3178">
          <cell r="A3178" t="str">
            <v>SEP-04</v>
          </cell>
        </row>
        <row r="3179">
          <cell r="A3179" t="str">
            <v>SEP-04</v>
          </cell>
        </row>
        <row r="3180">
          <cell r="A3180" t="str">
            <v>SEP-04</v>
          </cell>
        </row>
        <row r="3181">
          <cell r="A3181" t="str">
            <v>SEP-04</v>
          </cell>
        </row>
        <row r="3182">
          <cell r="A3182" t="str">
            <v>SEP-04</v>
          </cell>
        </row>
        <row r="3183">
          <cell r="A3183" t="str">
            <v>SEP-04</v>
          </cell>
        </row>
        <row r="3184">
          <cell r="A3184" t="str">
            <v>SEP-04</v>
          </cell>
        </row>
        <row r="3185">
          <cell r="A3185" t="str">
            <v>SEP-04</v>
          </cell>
        </row>
        <row r="3186">
          <cell r="A3186" t="str">
            <v>SEP-04</v>
          </cell>
        </row>
        <row r="3187">
          <cell r="A3187" t="str">
            <v>SEP-04</v>
          </cell>
        </row>
        <row r="3188">
          <cell r="A3188" t="str">
            <v>SEP-04</v>
          </cell>
        </row>
        <row r="3189">
          <cell r="A3189" t="str">
            <v>SEP-04</v>
          </cell>
        </row>
        <row r="3190">
          <cell r="A3190" t="str">
            <v>SEP-04</v>
          </cell>
        </row>
        <row r="3191">
          <cell r="A3191" t="str">
            <v>SEP-04</v>
          </cell>
        </row>
        <row r="3192">
          <cell r="A3192" t="str">
            <v>SEP-04</v>
          </cell>
        </row>
        <row r="3193">
          <cell r="A3193" t="str">
            <v>SEP-04</v>
          </cell>
        </row>
        <row r="3194">
          <cell r="A3194" t="str">
            <v>SEP-04</v>
          </cell>
        </row>
        <row r="3195">
          <cell r="A3195" t="str">
            <v>SEP-04</v>
          </cell>
        </row>
        <row r="3196">
          <cell r="A3196" t="str">
            <v>SEP-04</v>
          </cell>
        </row>
        <row r="3197">
          <cell r="A3197" t="str">
            <v>SEP-04</v>
          </cell>
        </row>
        <row r="3198">
          <cell r="A3198" t="str">
            <v>SEP-04</v>
          </cell>
        </row>
        <row r="3199">
          <cell r="A3199" t="str">
            <v>SEP-04</v>
          </cell>
        </row>
        <row r="3200">
          <cell r="A3200" t="str">
            <v>SEP-04</v>
          </cell>
        </row>
        <row r="3201">
          <cell r="A3201" t="str">
            <v>SEP-04</v>
          </cell>
        </row>
        <row r="3202">
          <cell r="A3202" t="str">
            <v>SEP-04</v>
          </cell>
        </row>
        <row r="3203">
          <cell r="A3203" t="str">
            <v>SEP-04</v>
          </cell>
        </row>
        <row r="3204">
          <cell r="A3204" t="str">
            <v>SEP-04</v>
          </cell>
        </row>
        <row r="3205">
          <cell r="A3205" t="str">
            <v>SEP-04</v>
          </cell>
        </row>
        <row r="3206">
          <cell r="A3206" t="str">
            <v>SEP-04</v>
          </cell>
        </row>
        <row r="3207">
          <cell r="A3207" t="str">
            <v>SEP-04</v>
          </cell>
        </row>
        <row r="3208">
          <cell r="A3208" t="str">
            <v>SEP-04</v>
          </cell>
        </row>
        <row r="3209">
          <cell r="A3209" t="str">
            <v>SEP-04</v>
          </cell>
        </row>
        <row r="3210">
          <cell r="A3210" t="str">
            <v>SEP-04</v>
          </cell>
        </row>
        <row r="3211">
          <cell r="A3211" t="str">
            <v>SEP-04</v>
          </cell>
        </row>
        <row r="3212">
          <cell r="A3212" t="str">
            <v>SEP-04</v>
          </cell>
        </row>
        <row r="3213">
          <cell r="A3213" t="str">
            <v>SEP-04</v>
          </cell>
        </row>
        <row r="3214">
          <cell r="A3214" t="str">
            <v>SEP-04</v>
          </cell>
        </row>
        <row r="3215">
          <cell r="A3215" t="str">
            <v>SEP-04</v>
          </cell>
        </row>
        <row r="3216">
          <cell r="A3216" t="str">
            <v>SEP-04</v>
          </cell>
        </row>
        <row r="3217">
          <cell r="A3217" t="str">
            <v>SEP-04</v>
          </cell>
        </row>
        <row r="3218">
          <cell r="A3218" t="str">
            <v>SEP-04</v>
          </cell>
        </row>
        <row r="3219">
          <cell r="A3219" t="str">
            <v>SEP-04</v>
          </cell>
        </row>
        <row r="3220">
          <cell r="A3220" t="str">
            <v>SEP-04</v>
          </cell>
        </row>
        <row r="3221">
          <cell r="A3221" t="str">
            <v>SEP-04</v>
          </cell>
        </row>
        <row r="3222">
          <cell r="A3222" t="str">
            <v>SEP-04</v>
          </cell>
        </row>
        <row r="3223">
          <cell r="A3223" t="str">
            <v>SEP-04</v>
          </cell>
        </row>
        <row r="3224">
          <cell r="A3224" t="str">
            <v>SEP-04</v>
          </cell>
        </row>
        <row r="3225">
          <cell r="A3225" t="str">
            <v>SEP-04</v>
          </cell>
        </row>
        <row r="3226">
          <cell r="A3226" t="str">
            <v>SEP-04</v>
          </cell>
        </row>
        <row r="3227">
          <cell r="A3227" t="str">
            <v>SEP-04</v>
          </cell>
        </row>
        <row r="3228">
          <cell r="A3228" t="str">
            <v>SEP-04</v>
          </cell>
        </row>
        <row r="3229">
          <cell r="A3229" t="str">
            <v>SEP-04</v>
          </cell>
        </row>
        <row r="3230">
          <cell r="A3230" t="str">
            <v>SEP-04</v>
          </cell>
        </row>
        <row r="3231">
          <cell r="A3231" t="str">
            <v>SEP-04</v>
          </cell>
        </row>
        <row r="3232">
          <cell r="A3232" t="str">
            <v>SEP-04</v>
          </cell>
        </row>
        <row r="3233">
          <cell r="A3233" t="str">
            <v>SEP-04</v>
          </cell>
        </row>
        <row r="3234">
          <cell r="A3234" t="str">
            <v>SEP-04</v>
          </cell>
        </row>
        <row r="3235">
          <cell r="A3235" t="str">
            <v>SEP-04</v>
          </cell>
        </row>
        <row r="3236">
          <cell r="A3236" t="str">
            <v>SEP-04</v>
          </cell>
        </row>
        <row r="3237">
          <cell r="A3237" t="str">
            <v>SEP-04</v>
          </cell>
        </row>
        <row r="3238">
          <cell r="A3238" t="str">
            <v>SEP-04</v>
          </cell>
        </row>
        <row r="3239">
          <cell r="A3239" t="str">
            <v>SEP-04</v>
          </cell>
        </row>
        <row r="3240">
          <cell r="A3240" t="str">
            <v>SEP-04</v>
          </cell>
        </row>
        <row r="3241">
          <cell r="A3241" t="str">
            <v>SEP-04</v>
          </cell>
        </row>
        <row r="3242">
          <cell r="A3242" t="str">
            <v>SEP-04</v>
          </cell>
        </row>
        <row r="3243">
          <cell r="A3243" t="str">
            <v>SEP-04</v>
          </cell>
        </row>
        <row r="3244">
          <cell r="A3244" t="str">
            <v>SEP-04</v>
          </cell>
        </row>
        <row r="3245">
          <cell r="A3245" t="str">
            <v>SEP-04</v>
          </cell>
        </row>
        <row r="3246">
          <cell r="A3246" t="str">
            <v>SEP-04</v>
          </cell>
        </row>
        <row r="3247">
          <cell r="A3247" t="str">
            <v>SEP-04</v>
          </cell>
        </row>
        <row r="3248">
          <cell r="A3248" t="str">
            <v>SEP-04</v>
          </cell>
        </row>
        <row r="3249">
          <cell r="A3249" t="str">
            <v>SEP-04</v>
          </cell>
        </row>
        <row r="3250">
          <cell r="A3250" t="str">
            <v>SEP-04</v>
          </cell>
        </row>
        <row r="3251">
          <cell r="A3251" t="str">
            <v>SEP-04</v>
          </cell>
        </row>
        <row r="3252">
          <cell r="A3252" t="str">
            <v>SEP-04</v>
          </cell>
        </row>
        <row r="3253">
          <cell r="A3253" t="str">
            <v>SEP-04</v>
          </cell>
        </row>
        <row r="3254">
          <cell r="A3254" t="str">
            <v>SEP-04</v>
          </cell>
        </row>
        <row r="3255">
          <cell r="A3255" t="str">
            <v>SEP-04</v>
          </cell>
        </row>
        <row r="3256">
          <cell r="A3256" t="str">
            <v>SEP-04</v>
          </cell>
        </row>
        <row r="3257">
          <cell r="A3257" t="str">
            <v>SEP-04</v>
          </cell>
        </row>
        <row r="3258">
          <cell r="A3258" t="str">
            <v>SEP-04</v>
          </cell>
        </row>
        <row r="3259">
          <cell r="A3259" t="str">
            <v>SEP-04</v>
          </cell>
        </row>
        <row r="3260">
          <cell r="A3260" t="str">
            <v>SEP-04</v>
          </cell>
        </row>
        <row r="3261">
          <cell r="A3261" t="str">
            <v>SEP-04</v>
          </cell>
        </row>
        <row r="3262">
          <cell r="A3262" t="str">
            <v>SEP-04</v>
          </cell>
        </row>
        <row r="3263">
          <cell r="A3263" t="str">
            <v>SEP-04</v>
          </cell>
        </row>
        <row r="3264">
          <cell r="A3264" t="str">
            <v>SEP-04</v>
          </cell>
        </row>
        <row r="3265">
          <cell r="A3265" t="str">
            <v>SEP-04</v>
          </cell>
        </row>
        <row r="3266">
          <cell r="A3266" t="str">
            <v>SEP-04</v>
          </cell>
        </row>
        <row r="3267">
          <cell r="A3267" t="str">
            <v>SEP-04</v>
          </cell>
        </row>
        <row r="3268">
          <cell r="A3268" t="str">
            <v>SEP-04</v>
          </cell>
        </row>
        <row r="3269">
          <cell r="A3269" t="str">
            <v>SEP-04</v>
          </cell>
        </row>
        <row r="3270">
          <cell r="A3270" t="str">
            <v>SEP-04</v>
          </cell>
        </row>
        <row r="3271">
          <cell r="A3271" t="str">
            <v>SEP-04</v>
          </cell>
        </row>
        <row r="3272">
          <cell r="A3272" t="str">
            <v>SEP-04</v>
          </cell>
        </row>
        <row r="3273">
          <cell r="A3273" t="str">
            <v>SEP-04</v>
          </cell>
        </row>
        <row r="3274">
          <cell r="A3274" t="str">
            <v>SEP-04</v>
          </cell>
        </row>
        <row r="3275">
          <cell r="A3275" t="str">
            <v>SEP-04</v>
          </cell>
        </row>
        <row r="3276">
          <cell r="A3276" t="str">
            <v>SEP-04</v>
          </cell>
        </row>
        <row r="3277">
          <cell r="A3277" t="str">
            <v>SEP-04</v>
          </cell>
        </row>
        <row r="3278">
          <cell r="A3278" t="str">
            <v>SEP-04</v>
          </cell>
        </row>
        <row r="3279">
          <cell r="A3279" t="str">
            <v>SEP-04</v>
          </cell>
        </row>
        <row r="3280">
          <cell r="A3280" t="str">
            <v>SEP-04</v>
          </cell>
        </row>
        <row r="3281">
          <cell r="A3281" t="str">
            <v>SEP-04</v>
          </cell>
        </row>
        <row r="3282">
          <cell r="A3282" t="str">
            <v>SEP-04</v>
          </cell>
        </row>
        <row r="3283">
          <cell r="A3283" t="str">
            <v>SEP-04</v>
          </cell>
        </row>
        <row r="3284">
          <cell r="A3284" t="str">
            <v>SEP-04</v>
          </cell>
        </row>
        <row r="3285">
          <cell r="A3285" t="str">
            <v>SEP-04</v>
          </cell>
        </row>
        <row r="3286">
          <cell r="A3286" t="str">
            <v>SEP-04</v>
          </cell>
        </row>
        <row r="3287">
          <cell r="A3287" t="str">
            <v>SEP-04</v>
          </cell>
        </row>
        <row r="3288">
          <cell r="A3288" t="str">
            <v>SEP-04</v>
          </cell>
        </row>
        <row r="3289">
          <cell r="A3289" t="str">
            <v>SEP-04</v>
          </cell>
        </row>
        <row r="3290">
          <cell r="A3290" t="str">
            <v>SEP-04</v>
          </cell>
        </row>
        <row r="3291">
          <cell r="A3291" t="str">
            <v>SEP-04</v>
          </cell>
        </row>
        <row r="3292">
          <cell r="A3292" t="str">
            <v>SEP-04</v>
          </cell>
        </row>
        <row r="3293">
          <cell r="A3293" t="str">
            <v>SEP-04</v>
          </cell>
        </row>
        <row r="3294">
          <cell r="A3294" t="str">
            <v>SEP-04</v>
          </cell>
        </row>
        <row r="3295">
          <cell r="A3295" t="str">
            <v>SEP-04</v>
          </cell>
        </row>
        <row r="3296">
          <cell r="A3296" t="str">
            <v>SEP-04</v>
          </cell>
        </row>
        <row r="3297">
          <cell r="A3297" t="str">
            <v>SEP-04</v>
          </cell>
        </row>
        <row r="3298">
          <cell r="A3298" t="str">
            <v>SEP-04</v>
          </cell>
        </row>
        <row r="3299">
          <cell r="A3299" t="str">
            <v>SEP-04</v>
          </cell>
        </row>
        <row r="3300">
          <cell r="A3300" t="str">
            <v>SEP-04</v>
          </cell>
        </row>
        <row r="3301">
          <cell r="A3301" t="str">
            <v>SEP-04</v>
          </cell>
        </row>
        <row r="3302">
          <cell r="A3302" t="str">
            <v>SEP-04</v>
          </cell>
        </row>
        <row r="3303">
          <cell r="A3303" t="str">
            <v>SEP-04</v>
          </cell>
        </row>
        <row r="3304">
          <cell r="A3304" t="str">
            <v>SEP-04</v>
          </cell>
        </row>
        <row r="3305">
          <cell r="A3305" t="str">
            <v>SEP-04</v>
          </cell>
        </row>
        <row r="3306">
          <cell r="A3306" t="str">
            <v>SEP-04</v>
          </cell>
        </row>
        <row r="3307">
          <cell r="A3307" t="str">
            <v>SEP-04</v>
          </cell>
        </row>
        <row r="3308">
          <cell r="A3308" t="str">
            <v>SEP-04</v>
          </cell>
        </row>
        <row r="3309">
          <cell r="A3309" t="str">
            <v>SEP-04</v>
          </cell>
        </row>
        <row r="3310">
          <cell r="A3310" t="str">
            <v>SEP-04</v>
          </cell>
        </row>
        <row r="3311">
          <cell r="A3311" t="str">
            <v>SEP-04</v>
          </cell>
        </row>
        <row r="3312">
          <cell r="A3312" t="str">
            <v>SEP-04</v>
          </cell>
        </row>
        <row r="3313">
          <cell r="A3313" t="str">
            <v>SEP-04</v>
          </cell>
        </row>
        <row r="3314">
          <cell r="A3314" t="str">
            <v>SEP-04</v>
          </cell>
        </row>
        <row r="3315">
          <cell r="A3315" t="str">
            <v>SEP-04</v>
          </cell>
        </row>
        <row r="3316">
          <cell r="A3316" t="str">
            <v>SEP-04</v>
          </cell>
        </row>
        <row r="3317">
          <cell r="A3317" t="str">
            <v>SEP-04</v>
          </cell>
        </row>
        <row r="3318">
          <cell r="A3318" t="str">
            <v>SEP-04</v>
          </cell>
        </row>
        <row r="3319">
          <cell r="A3319" t="str">
            <v>SEP-04</v>
          </cell>
        </row>
        <row r="3320">
          <cell r="A3320" t="str">
            <v>SEP-04</v>
          </cell>
        </row>
        <row r="3321">
          <cell r="A3321" t="str">
            <v>SEP-04</v>
          </cell>
        </row>
        <row r="3322">
          <cell r="A3322" t="str">
            <v>SEP-04</v>
          </cell>
        </row>
        <row r="3323">
          <cell r="A3323" t="str">
            <v>SEP-04</v>
          </cell>
        </row>
        <row r="3324">
          <cell r="A3324" t="str">
            <v>SEP-04</v>
          </cell>
        </row>
        <row r="3325">
          <cell r="A3325" t="str">
            <v>SEP-04</v>
          </cell>
        </row>
        <row r="3326">
          <cell r="A3326" t="str">
            <v>SEP-04</v>
          </cell>
        </row>
        <row r="3327">
          <cell r="A3327" t="str">
            <v>SEP-04</v>
          </cell>
        </row>
        <row r="3328">
          <cell r="A3328" t="str">
            <v>SEP-04</v>
          </cell>
        </row>
        <row r="3329">
          <cell r="A3329" t="str">
            <v>SEP-04</v>
          </cell>
        </row>
        <row r="3330">
          <cell r="A3330" t="str">
            <v>SEP-04</v>
          </cell>
        </row>
        <row r="3331">
          <cell r="A3331" t="str">
            <v>SEP-04</v>
          </cell>
        </row>
        <row r="3332">
          <cell r="A3332" t="str">
            <v>SEP-04</v>
          </cell>
        </row>
        <row r="3333">
          <cell r="A3333" t="str">
            <v>SEP-04</v>
          </cell>
        </row>
        <row r="3334">
          <cell r="A3334" t="str">
            <v>SEP-04</v>
          </cell>
        </row>
        <row r="3335">
          <cell r="A3335" t="str">
            <v>SEP-04</v>
          </cell>
        </row>
        <row r="3336">
          <cell r="A3336" t="str">
            <v>SEP-04</v>
          </cell>
        </row>
        <row r="3337">
          <cell r="A3337" t="str">
            <v>SEP-04</v>
          </cell>
        </row>
        <row r="3338">
          <cell r="A3338" t="str">
            <v>SEP-04</v>
          </cell>
        </row>
        <row r="3339">
          <cell r="A3339" t="str">
            <v>SEP-04</v>
          </cell>
        </row>
        <row r="3340">
          <cell r="A3340" t="str">
            <v>SEP-04</v>
          </cell>
        </row>
        <row r="3341">
          <cell r="A3341" t="str">
            <v>SEP-04</v>
          </cell>
        </row>
        <row r="3342">
          <cell r="A3342" t="str">
            <v>SEP-04</v>
          </cell>
        </row>
        <row r="3343">
          <cell r="A3343" t="str">
            <v>SEP-04</v>
          </cell>
        </row>
        <row r="3344">
          <cell r="A3344" t="str">
            <v>SEP-04</v>
          </cell>
        </row>
        <row r="3345">
          <cell r="A3345" t="str">
            <v>SEP-04</v>
          </cell>
        </row>
        <row r="3346">
          <cell r="A3346" t="str">
            <v>SEP-04</v>
          </cell>
        </row>
        <row r="3347">
          <cell r="A3347" t="str">
            <v>SEP-04</v>
          </cell>
        </row>
        <row r="3348">
          <cell r="A3348" t="str">
            <v>SEP-04</v>
          </cell>
        </row>
        <row r="3349">
          <cell r="A3349" t="str">
            <v>SEP-04</v>
          </cell>
        </row>
        <row r="3350">
          <cell r="A3350" t="str">
            <v>SEP-04</v>
          </cell>
        </row>
        <row r="3351">
          <cell r="A3351" t="str">
            <v>SEP-04</v>
          </cell>
        </row>
        <row r="3352">
          <cell r="A3352" t="str">
            <v>SEP-04</v>
          </cell>
        </row>
        <row r="3353">
          <cell r="A3353" t="str">
            <v>SEP-04</v>
          </cell>
        </row>
        <row r="3354">
          <cell r="A3354" t="str">
            <v>SEP-04</v>
          </cell>
        </row>
        <row r="3355">
          <cell r="A3355" t="str">
            <v>SEP-04</v>
          </cell>
        </row>
        <row r="3356">
          <cell r="A3356" t="str">
            <v>SEP-04</v>
          </cell>
        </row>
        <row r="3357">
          <cell r="A3357" t="str">
            <v>SEP-04</v>
          </cell>
        </row>
        <row r="3358">
          <cell r="A3358" t="str">
            <v>SEP-04</v>
          </cell>
        </row>
        <row r="3359">
          <cell r="A3359" t="str">
            <v>SEP-04</v>
          </cell>
        </row>
        <row r="3360">
          <cell r="A3360" t="str">
            <v>SEP-04</v>
          </cell>
        </row>
        <row r="3361">
          <cell r="A3361" t="str">
            <v>SEP-04</v>
          </cell>
        </row>
        <row r="3362">
          <cell r="A3362" t="str">
            <v>SEP-04</v>
          </cell>
        </row>
        <row r="3363">
          <cell r="A3363" t="str">
            <v>SEP-04</v>
          </cell>
        </row>
        <row r="3364">
          <cell r="A3364" t="str">
            <v>SEP-04</v>
          </cell>
        </row>
        <row r="3365">
          <cell r="A3365" t="str">
            <v>SEP-04</v>
          </cell>
        </row>
        <row r="3366">
          <cell r="A3366" t="str">
            <v>SEP-04</v>
          </cell>
        </row>
        <row r="3367">
          <cell r="A3367" t="str">
            <v>SEP-04</v>
          </cell>
        </row>
        <row r="3368">
          <cell r="A3368" t="str">
            <v>SEP-04</v>
          </cell>
        </row>
        <row r="3369">
          <cell r="A3369" t="str">
            <v>SEP-04</v>
          </cell>
        </row>
        <row r="3370">
          <cell r="A3370" t="str">
            <v>SEP-04</v>
          </cell>
        </row>
        <row r="3371">
          <cell r="A3371" t="str">
            <v>SEP-04</v>
          </cell>
        </row>
        <row r="3372">
          <cell r="A3372" t="str">
            <v>SEP-04</v>
          </cell>
        </row>
        <row r="3373">
          <cell r="A3373" t="str">
            <v>SEP-04</v>
          </cell>
        </row>
        <row r="3374">
          <cell r="A3374" t="str">
            <v>SEP-04</v>
          </cell>
        </row>
        <row r="3375">
          <cell r="A3375" t="str">
            <v>SEP-04</v>
          </cell>
        </row>
        <row r="3376">
          <cell r="A3376" t="str">
            <v>SEP-04</v>
          </cell>
        </row>
        <row r="3377">
          <cell r="A3377" t="str">
            <v>SEP-04</v>
          </cell>
        </row>
        <row r="3378">
          <cell r="A3378" t="str">
            <v>SEP-04</v>
          </cell>
        </row>
        <row r="3379">
          <cell r="A3379" t="str">
            <v>SEP-04</v>
          </cell>
        </row>
        <row r="3380">
          <cell r="A3380" t="str">
            <v>SEP-04</v>
          </cell>
        </row>
        <row r="3381">
          <cell r="A3381" t="str">
            <v>SEP-04</v>
          </cell>
        </row>
        <row r="3382">
          <cell r="A3382" t="str">
            <v>SEP-04</v>
          </cell>
        </row>
        <row r="3383">
          <cell r="A3383" t="str">
            <v>SEP-04</v>
          </cell>
        </row>
        <row r="3384">
          <cell r="A3384" t="str">
            <v>SEP-04</v>
          </cell>
        </row>
        <row r="3385">
          <cell r="A3385" t="str">
            <v>SEP-04</v>
          </cell>
        </row>
        <row r="3386">
          <cell r="A3386" t="str">
            <v>SEP-04</v>
          </cell>
        </row>
        <row r="3387">
          <cell r="A3387" t="str">
            <v>SEP-04</v>
          </cell>
        </row>
        <row r="3388">
          <cell r="A3388" t="str">
            <v>SEP-04</v>
          </cell>
        </row>
        <row r="3389">
          <cell r="A3389" t="str">
            <v>SEP-04</v>
          </cell>
        </row>
        <row r="3390">
          <cell r="A3390" t="str">
            <v>SEP-04</v>
          </cell>
        </row>
        <row r="3391">
          <cell r="A3391" t="str">
            <v>SEP-04</v>
          </cell>
        </row>
        <row r="3392">
          <cell r="A3392" t="str">
            <v>SEP-04</v>
          </cell>
        </row>
        <row r="3393">
          <cell r="A3393" t="str">
            <v>SEP-04</v>
          </cell>
        </row>
        <row r="3394">
          <cell r="A3394" t="str">
            <v>SEP-04</v>
          </cell>
        </row>
        <row r="3395">
          <cell r="A3395" t="str">
            <v>SEP-04</v>
          </cell>
        </row>
        <row r="3396">
          <cell r="A3396" t="str">
            <v>SEP-04</v>
          </cell>
        </row>
        <row r="3397">
          <cell r="A3397" t="str">
            <v>SEP-04</v>
          </cell>
        </row>
        <row r="3398">
          <cell r="A3398" t="str">
            <v>SEP-04</v>
          </cell>
        </row>
        <row r="3399">
          <cell r="A3399" t="str">
            <v>SEP-04</v>
          </cell>
        </row>
        <row r="3400">
          <cell r="A3400" t="str">
            <v>SEP-04</v>
          </cell>
        </row>
        <row r="3401">
          <cell r="A3401" t="str">
            <v>SEP-04</v>
          </cell>
        </row>
        <row r="3402">
          <cell r="A3402" t="str">
            <v>SEP-04</v>
          </cell>
        </row>
        <row r="3403">
          <cell r="A3403" t="str">
            <v>SEP-04</v>
          </cell>
        </row>
        <row r="3404">
          <cell r="A3404" t="str">
            <v>SEP-04</v>
          </cell>
        </row>
        <row r="3405">
          <cell r="A3405" t="str">
            <v>SEP-04</v>
          </cell>
        </row>
        <row r="3406">
          <cell r="A3406" t="str">
            <v>SEP-04</v>
          </cell>
        </row>
        <row r="3407">
          <cell r="A3407" t="str">
            <v>SEP-04</v>
          </cell>
        </row>
        <row r="3408">
          <cell r="A3408" t="str">
            <v>SEP-04</v>
          </cell>
        </row>
        <row r="3409">
          <cell r="A3409" t="str">
            <v>SEP-04</v>
          </cell>
        </row>
        <row r="3410">
          <cell r="A3410" t="str">
            <v>SEP-04</v>
          </cell>
        </row>
        <row r="3411">
          <cell r="A3411" t="str">
            <v>SEP-04</v>
          </cell>
        </row>
        <row r="3412">
          <cell r="A3412" t="str">
            <v>SEP-04</v>
          </cell>
        </row>
        <row r="3413">
          <cell r="A3413" t="str">
            <v>SEP-04</v>
          </cell>
        </row>
        <row r="3414">
          <cell r="A3414" t="str">
            <v>SEP-04</v>
          </cell>
        </row>
        <row r="3415">
          <cell r="A3415" t="str">
            <v>SEP-04</v>
          </cell>
        </row>
        <row r="3416">
          <cell r="A3416" t="str">
            <v>SEP-04</v>
          </cell>
        </row>
        <row r="3417">
          <cell r="A3417" t="str">
            <v>SEP-04</v>
          </cell>
        </row>
        <row r="3418">
          <cell r="A3418" t="str">
            <v>SEP-04</v>
          </cell>
        </row>
        <row r="3419">
          <cell r="A3419" t="str">
            <v>SEP-04</v>
          </cell>
        </row>
        <row r="3420">
          <cell r="A3420" t="str">
            <v>SEP-04</v>
          </cell>
        </row>
        <row r="3421">
          <cell r="A3421" t="str">
            <v>SEP-04</v>
          </cell>
        </row>
        <row r="3422">
          <cell r="A3422" t="str">
            <v>SEP-04</v>
          </cell>
        </row>
        <row r="3423">
          <cell r="A3423" t="str">
            <v>SEP-04</v>
          </cell>
        </row>
        <row r="3424">
          <cell r="A3424" t="str">
            <v>SEP-04</v>
          </cell>
        </row>
        <row r="3425">
          <cell r="A3425" t="str">
            <v>SEP-04</v>
          </cell>
        </row>
        <row r="3426">
          <cell r="A3426" t="str">
            <v>SEP-04</v>
          </cell>
        </row>
        <row r="3427">
          <cell r="A3427" t="str">
            <v>SEP-04</v>
          </cell>
        </row>
        <row r="3428">
          <cell r="A3428" t="str">
            <v>SEP-04</v>
          </cell>
        </row>
        <row r="3429">
          <cell r="A3429" t="str">
            <v>SEP-04</v>
          </cell>
        </row>
        <row r="3430">
          <cell r="A3430" t="str">
            <v>SEP-04</v>
          </cell>
        </row>
        <row r="3431">
          <cell r="A3431" t="str">
            <v>SEP-04</v>
          </cell>
        </row>
        <row r="3432">
          <cell r="A3432" t="str">
            <v>SEP-04</v>
          </cell>
        </row>
        <row r="3433">
          <cell r="A3433" t="str">
            <v>SEP-04</v>
          </cell>
        </row>
        <row r="3434">
          <cell r="A3434" t="str">
            <v>SEP-04</v>
          </cell>
        </row>
        <row r="3435">
          <cell r="A3435" t="str">
            <v>SEP-04</v>
          </cell>
        </row>
        <row r="3436">
          <cell r="A3436" t="str">
            <v>SEP-04</v>
          </cell>
        </row>
        <row r="3437">
          <cell r="A3437" t="str">
            <v>SEP-04</v>
          </cell>
        </row>
        <row r="3438">
          <cell r="A3438" t="str">
            <v>SEP-04</v>
          </cell>
        </row>
        <row r="3439">
          <cell r="A3439" t="str">
            <v>SEP-04</v>
          </cell>
        </row>
        <row r="3440">
          <cell r="A3440" t="str">
            <v>SEP-04</v>
          </cell>
        </row>
        <row r="3441">
          <cell r="A3441" t="str">
            <v>SEP-04</v>
          </cell>
        </row>
        <row r="3442">
          <cell r="A3442" t="str">
            <v>SEP-04</v>
          </cell>
        </row>
        <row r="3443">
          <cell r="A3443" t="str">
            <v>SEP-04</v>
          </cell>
        </row>
        <row r="3444">
          <cell r="A3444" t="str">
            <v>SEP-04</v>
          </cell>
        </row>
        <row r="3445">
          <cell r="A3445" t="str">
            <v>SEP-04</v>
          </cell>
        </row>
        <row r="3446">
          <cell r="A3446" t="str">
            <v>SEP-04</v>
          </cell>
        </row>
        <row r="3447">
          <cell r="A3447" t="str">
            <v>SEP-04</v>
          </cell>
        </row>
        <row r="3448">
          <cell r="A3448" t="str">
            <v>SEP-04</v>
          </cell>
        </row>
        <row r="3449">
          <cell r="A3449" t="str">
            <v>SEP-04</v>
          </cell>
        </row>
        <row r="3450">
          <cell r="A3450" t="str">
            <v>SEP-04</v>
          </cell>
        </row>
        <row r="3451">
          <cell r="A3451" t="str">
            <v>SEP-04</v>
          </cell>
        </row>
        <row r="3452">
          <cell r="A3452" t="str">
            <v>SEP-04</v>
          </cell>
        </row>
        <row r="3453">
          <cell r="A3453" t="str">
            <v>SEP-04</v>
          </cell>
        </row>
        <row r="3454">
          <cell r="A3454" t="str">
            <v>SEP-04</v>
          </cell>
        </row>
        <row r="3455">
          <cell r="A3455" t="str">
            <v>SEP-04</v>
          </cell>
        </row>
        <row r="3456">
          <cell r="A3456" t="str">
            <v>SEP-04</v>
          </cell>
        </row>
        <row r="3457">
          <cell r="A3457" t="str">
            <v>SEP-04</v>
          </cell>
        </row>
        <row r="3458">
          <cell r="A3458" t="str">
            <v>SEP-04</v>
          </cell>
        </row>
        <row r="3459">
          <cell r="A3459" t="str">
            <v>SEP-04</v>
          </cell>
        </row>
        <row r="3460">
          <cell r="A3460" t="str">
            <v>SEP-04</v>
          </cell>
        </row>
        <row r="3461">
          <cell r="A3461" t="str">
            <v>SEP-04</v>
          </cell>
        </row>
        <row r="3462">
          <cell r="A3462" t="str">
            <v>SEP-04</v>
          </cell>
        </row>
        <row r="3463">
          <cell r="A3463" t="str">
            <v>SEP-04</v>
          </cell>
        </row>
        <row r="3464">
          <cell r="A3464" t="str">
            <v>SEP-04</v>
          </cell>
        </row>
        <row r="3465">
          <cell r="A3465" t="str">
            <v>SEP-04</v>
          </cell>
        </row>
        <row r="3466">
          <cell r="A3466" t="str">
            <v>SEP-04</v>
          </cell>
        </row>
        <row r="3467">
          <cell r="A3467" t="str">
            <v>SEP-04</v>
          </cell>
        </row>
        <row r="3468">
          <cell r="A3468" t="str">
            <v>SEP-04</v>
          </cell>
        </row>
        <row r="3469">
          <cell r="A3469" t="str">
            <v>SEP-04</v>
          </cell>
        </row>
        <row r="3470">
          <cell r="A3470" t="str">
            <v>SEP-04</v>
          </cell>
        </row>
        <row r="3471">
          <cell r="A3471" t="str">
            <v>SEP-04</v>
          </cell>
        </row>
        <row r="3472">
          <cell r="A3472" t="str">
            <v>SEP-04</v>
          </cell>
        </row>
        <row r="3473">
          <cell r="A3473" t="str">
            <v>SEP-04</v>
          </cell>
        </row>
        <row r="3474">
          <cell r="A3474" t="str">
            <v>SEP-04</v>
          </cell>
        </row>
        <row r="3475">
          <cell r="A3475" t="str">
            <v>SEP-04</v>
          </cell>
        </row>
        <row r="3476">
          <cell r="A3476" t="str">
            <v>SEP-04</v>
          </cell>
        </row>
        <row r="3477">
          <cell r="A3477" t="str">
            <v>SEP-04</v>
          </cell>
        </row>
        <row r="3478">
          <cell r="A3478" t="str">
            <v>SEP-04</v>
          </cell>
        </row>
        <row r="3479">
          <cell r="A3479" t="str">
            <v>SEP-04</v>
          </cell>
        </row>
        <row r="3480">
          <cell r="A3480" t="str">
            <v>SEP-04</v>
          </cell>
        </row>
        <row r="3481">
          <cell r="A3481" t="str">
            <v>SEP-04</v>
          </cell>
        </row>
        <row r="3482">
          <cell r="A3482" t="str">
            <v>SEP-04</v>
          </cell>
        </row>
        <row r="3483">
          <cell r="A3483" t="str">
            <v>SEP-04</v>
          </cell>
        </row>
        <row r="3484">
          <cell r="A3484" t="str">
            <v>SEP-04</v>
          </cell>
        </row>
        <row r="3485">
          <cell r="A3485" t="str">
            <v>SEP-04</v>
          </cell>
        </row>
        <row r="3486">
          <cell r="A3486" t="str">
            <v>SEP-04</v>
          </cell>
        </row>
        <row r="3487">
          <cell r="A3487" t="str">
            <v>SEP-04</v>
          </cell>
        </row>
        <row r="3488">
          <cell r="A3488" t="str">
            <v>SEP-04</v>
          </cell>
        </row>
        <row r="3489">
          <cell r="A3489" t="str">
            <v>SEP-04</v>
          </cell>
        </row>
        <row r="3490">
          <cell r="A3490" t="str">
            <v>SEP-04</v>
          </cell>
        </row>
        <row r="3491">
          <cell r="A3491" t="str">
            <v>SEP-04</v>
          </cell>
        </row>
        <row r="3492">
          <cell r="A3492" t="str">
            <v>SEP-04</v>
          </cell>
        </row>
        <row r="3493">
          <cell r="A3493" t="str">
            <v>SEP-04</v>
          </cell>
        </row>
        <row r="3494">
          <cell r="A3494" t="str">
            <v>SEP-04</v>
          </cell>
        </row>
        <row r="3495">
          <cell r="A3495" t="str">
            <v>SEP-04</v>
          </cell>
        </row>
        <row r="3496">
          <cell r="A3496" t="str">
            <v>SEP-04</v>
          </cell>
        </row>
        <row r="3497">
          <cell r="A3497" t="str">
            <v>SEP-04</v>
          </cell>
        </row>
        <row r="3498">
          <cell r="A3498" t="str">
            <v>SEP-04</v>
          </cell>
        </row>
        <row r="3499">
          <cell r="A3499" t="str">
            <v>SEP-04</v>
          </cell>
        </row>
        <row r="3500">
          <cell r="A3500" t="str">
            <v>SEP-04</v>
          </cell>
        </row>
        <row r="3501">
          <cell r="A3501" t="str">
            <v>SEP-04</v>
          </cell>
        </row>
        <row r="3502">
          <cell r="A3502" t="str">
            <v>SEP-04</v>
          </cell>
        </row>
        <row r="3503">
          <cell r="A3503" t="str">
            <v>SEP-04</v>
          </cell>
        </row>
        <row r="3504">
          <cell r="A3504" t="str">
            <v>SEP-04</v>
          </cell>
        </row>
        <row r="3505">
          <cell r="A3505" t="str">
            <v>SEP-04</v>
          </cell>
        </row>
        <row r="3506">
          <cell r="A3506" t="str">
            <v>SEP-04</v>
          </cell>
        </row>
        <row r="3507">
          <cell r="A3507" t="str">
            <v>SEP-04</v>
          </cell>
        </row>
        <row r="3508">
          <cell r="A3508" t="str">
            <v>SEP-04</v>
          </cell>
        </row>
        <row r="3509">
          <cell r="A3509" t="str">
            <v>SEP-04</v>
          </cell>
        </row>
        <row r="3510">
          <cell r="A3510" t="str">
            <v>SEP-04</v>
          </cell>
        </row>
        <row r="3511">
          <cell r="A3511" t="str">
            <v>SEP-04</v>
          </cell>
        </row>
        <row r="3512">
          <cell r="A3512" t="str">
            <v>SEP-04</v>
          </cell>
        </row>
        <row r="3513">
          <cell r="A3513" t="str">
            <v>SEP-04</v>
          </cell>
        </row>
        <row r="3514">
          <cell r="A3514" t="str">
            <v>SEP-04</v>
          </cell>
        </row>
        <row r="3515">
          <cell r="A3515" t="str">
            <v>SEP-04</v>
          </cell>
        </row>
        <row r="3516">
          <cell r="A3516" t="str">
            <v>SEP-04</v>
          </cell>
        </row>
        <row r="3517">
          <cell r="A3517" t="str">
            <v>SEP-04</v>
          </cell>
        </row>
        <row r="3518">
          <cell r="A3518" t="str">
            <v>SEP-04</v>
          </cell>
        </row>
        <row r="3519">
          <cell r="A3519" t="str">
            <v>SEP-04</v>
          </cell>
        </row>
        <row r="3520">
          <cell r="A3520" t="str">
            <v>SEP-04</v>
          </cell>
        </row>
        <row r="3521">
          <cell r="A3521" t="str">
            <v>SEP-04</v>
          </cell>
        </row>
        <row r="3522">
          <cell r="A3522" t="str">
            <v>SEP-04</v>
          </cell>
        </row>
        <row r="3523">
          <cell r="A3523" t="str">
            <v>SEP-04</v>
          </cell>
        </row>
        <row r="3524">
          <cell r="A3524" t="str">
            <v>SEP-04</v>
          </cell>
        </row>
        <row r="3525">
          <cell r="A3525" t="str">
            <v>SEP-04</v>
          </cell>
        </row>
        <row r="3526">
          <cell r="A3526" t="str">
            <v>SEP-04</v>
          </cell>
        </row>
        <row r="3527">
          <cell r="A3527" t="str">
            <v>SEP-04</v>
          </cell>
        </row>
        <row r="3528">
          <cell r="A3528" t="str">
            <v>SEP-04</v>
          </cell>
        </row>
        <row r="3529">
          <cell r="A3529" t="str">
            <v>SEP-04</v>
          </cell>
        </row>
        <row r="3530">
          <cell r="A3530" t="str">
            <v>SEP-04</v>
          </cell>
        </row>
        <row r="3531">
          <cell r="A3531" t="str">
            <v>SEP-04</v>
          </cell>
        </row>
        <row r="3532">
          <cell r="A3532" t="str">
            <v>SEP-04</v>
          </cell>
        </row>
        <row r="3533">
          <cell r="A3533" t="str">
            <v>SEP-04</v>
          </cell>
        </row>
        <row r="3534">
          <cell r="A3534" t="str">
            <v>SEP-04</v>
          </cell>
        </row>
        <row r="3535">
          <cell r="A3535" t="str">
            <v>SEP-04</v>
          </cell>
        </row>
        <row r="3536">
          <cell r="A3536" t="str">
            <v>SEP-04</v>
          </cell>
        </row>
        <row r="3537">
          <cell r="A3537" t="str">
            <v>SEP-04</v>
          </cell>
        </row>
        <row r="3538">
          <cell r="A3538" t="str">
            <v>SEP-04</v>
          </cell>
        </row>
        <row r="3539">
          <cell r="A3539" t="str">
            <v>SEP-04</v>
          </cell>
        </row>
        <row r="3540">
          <cell r="A3540" t="str">
            <v>SEP-04</v>
          </cell>
        </row>
        <row r="3541">
          <cell r="A3541" t="str">
            <v>SEP-04</v>
          </cell>
        </row>
        <row r="3542">
          <cell r="A3542" t="str">
            <v>SEP-04</v>
          </cell>
        </row>
        <row r="3543">
          <cell r="A3543" t="str">
            <v>SEP-04</v>
          </cell>
        </row>
        <row r="3544">
          <cell r="A3544" t="str">
            <v>SEP-04</v>
          </cell>
        </row>
        <row r="3545">
          <cell r="A3545" t="str">
            <v>SEP-04</v>
          </cell>
        </row>
        <row r="3546">
          <cell r="A3546" t="str">
            <v>SEP-04</v>
          </cell>
        </row>
        <row r="3547">
          <cell r="A3547" t="str">
            <v>SEP-04</v>
          </cell>
        </row>
        <row r="3548">
          <cell r="A3548" t="str">
            <v>SEP-04</v>
          </cell>
        </row>
        <row r="3549">
          <cell r="A3549" t="str">
            <v>SEP-04</v>
          </cell>
        </row>
        <row r="3550">
          <cell r="A3550" t="str">
            <v>SEP-04</v>
          </cell>
        </row>
        <row r="3551">
          <cell r="A3551" t="str">
            <v>SEP-04</v>
          </cell>
        </row>
        <row r="3552">
          <cell r="A3552" t="str">
            <v>SEP-04</v>
          </cell>
        </row>
        <row r="3553">
          <cell r="A3553" t="str">
            <v>SEP-04</v>
          </cell>
        </row>
        <row r="3554">
          <cell r="A3554" t="str">
            <v>SEP-04</v>
          </cell>
        </row>
        <row r="3555">
          <cell r="A3555" t="str">
            <v>SEP-04</v>
          </cell>
        </row>
        <row r="3556">
          <cell r="A3556" t="str">
            <v>SEP-04</v>
          </cell>
        </row>
        <row r="3557">
          <cell r="A3557" t="str">
            <v>SEP-04</v>
          </cell>
        </row>
        <row r="3558">
          <cell r="A3558" t="str">
            <v>SEP-04</v>
          </cell>
        </row>
        <row r="3559">
          <cell r="A3559" t="str">
            <v>SEP-04</v>
          </cell>
        </row>
        <row r="3560">
          <cell r="A3560" t="str">
            <v>SEP-04</v>
          </cell>
        </row>
        <row r="3561">
          <cell r="A3561" t="str">
            <v>SEP-04</v>
          </cell>
        </row>
        <row r="3562">
          <cell r="A3562" t="str">
            <v>SEP-04</v>
          </cell>
        </row>
        <row r="3563">
          <cell r="A3563" t="str">
            <v>SEP-04</v>
          </cell>
        </row>
        <row r="3564">
          <cell r="A3564" t="str">
            <v>SEP-04</v>
          </cell>
        </row>
        <row r="3565">
          <cell r="A3565" t="str">
            <v>SEP-04</v>
          </cell>
        </row>
        <row r="3566">
          <cell r="A3566" t="str">
            <v>SEP-04</v>
          </cell>
        </row>
        <row r="3567">
          <cell r="A3567" t="str">
            <v>SEP-04</v>
          </cell>
        </row>
        <row r="3568">
          <cell r="A3568" t="str">
            <v>SEP-04</v>
          </cell>
        </row>
        <row r="3569">
          <cell r="A3569" t="str">
            <v>SEP-04</v>
          </cell>
        </row>
        <row r="3570">
          <cell r="A3570" t="str">
            <v>SEP-04</v>
          </cell>
        </row>
        <row r="3571">
          <cell r="A3571" t="str">
            <v>SEP-04</v>
          </cell>
        </row>
        <row r="3572">
          <cell r="A3572" t="str">
            <v>SEP-04</v>
          </cell>
        </row>
        <row r="3573">
          <cell r="A3573" t="str">
            <v>SEP-04</v>
          </cell>
        </row>
        <row r="3574">
          <cell r="A3574" t="str">
            <v>SEP-04</v>
          </cell>
        </row>
        <row r="3575">
          <cell r="A3575" t="str">
            <v>SEP-04</v>
          </cell>
        </row>
        <row r="3576">
          <cell r="A3576" t="str">
            <v>SEP-04</v>
          </cell>
        </row>
        <row r="3577">
          <cell r="A3577" t="str">
            <v>SEP-04</v>
          </cell>
        </row>
        <row r="3578">
          <cell r="A3578" t="str">
            <v>SEP-04</v>
          </cell>
        </row>
        <row r="3579">
          <cell r="A3579" t="str">
            <v>SEP-04</v>
          </cell>
        </row>
        <row r="3580">
          <cell r="A3580" t="str">
            <v>SEP-04</v>
          </cell>
        </row>
        <row r="3581">
          <cell r="A3581" t="str">
            <v>SEP-04</v>
          </cell>
        </row>
        <row r="3582">
          <cell r="A3582" t="str">
            <v>SEP-04</v>
          </cell>
        </row>
        <row r="3583">
          <cell r="A3583" t="str">
            <v>SEP-04</v>
          </cell>
        </row>
        <row r="3584">
          <cell r="A3584" t="str">
            <v>SEP-04</v>
          </cell>
        </row>
        <row r="3585">
          <cell r="A3585" t="str">
            <v>SEP-04</v>
          </cell>
        </row>
        <row r="3586">
          <cell r="A3586" t="str">
            <v>SEP-04</v>
          </cell>
        </row>
        <row r="3587">
          <cell r="A3587" t="str">
            <v>SEP-04</v>
          </cell>
        </row>
        <row r="3588">
          <cell r="A3588" t="str">
            <v>SEP-04</v>
          </cell>
        </row>
        <row r="3589">
          <cell r="A3589" t="str">
            <v>SEP-04</v>
          </cell>
        </row>
        <row r="3590">
          <cell r="A3590" t="str">
            <v>SEP-04</v>
          </cell>
        </row>
        <row r="3591">
          <cell r="A3591" t="str">
            <v>SEP-04</v>
          </cell>
        </row>
        <row r="3592">
          <cell r="A3592" t="str">
            <v>SEP-04</v>
          </cell>
        </row>
        <row r="3593">
          <cell r="A3593" t="str">
            <v>SEP-04</v>
          </cell>
        </row>
        <row r="3594">
          <cell r="A3594" t="str">
            <v>SEP-04</v>
          </cell>
        </row>
        <row r="3595">
          <cell r="A3595" t="str">
            <v>SEP-04</v>
          </cell>
        </row>
        <row r="3596">
          <cell r="A3596" t="str">
            <v>SEP-04</v>
          </cell>
        </row>
        <row r="3597">
          <cell r="A3597" t="str">
            <v>SEP-04</v>
          </cell>
        </row>
        <row r="3598">
          <cell r="A3598" t="str">
            <v>SEP-04</v>
          </cell>
        </row>
        <row r="3599">
          <cell r="A3599" t="str">
            <v>SEP-04</v>
          </cell>
        </row>
        <row r="3600">
          <cell r="A3600" t="str">
            <v>SEP-04</v>
          </cell>
        </row>
        <row r="3601">
          <cell r="A3601" t="str">
            <v>SEP-04</v>
          </cell>
        </row>
        <row r="3602">
          <cell r="A3602" t="str">
            <v>SEP-04</v>
          </cell>
        </row>
        <row r="3603">
          <cell r="A3603" t="str">
            <v>SEP-04</v>
          </cell>
        </row>
        <row r="3604">
          <cell r="A3604" t="str">
            <v>SEP-04</v>
          </cell>
        </row>
        <row r="3605">
          <cell r="A3605" t="str">
            <v>SEP-04</v>
          </cell>
        </row>
        <row r="3606">
          <cell r="A3606" t="str">
            <v>SEP-04</v>
          </cell>
        </row>
        <row r="3607">
          <cell r="A3607" t="str">
            <v>SEP-04</v>
          </cell>
        </row>
        <row r="3608">
          <cell r="A3608" t="str">
            <v>SEP-04</v>
          </cell>
        </row>
        <row r="3609">
          <cell r="A3609" t="str">
            <v>SEP-04</v>
          </cell>
        </row>
        <row r="3610">
          <cell r="A3610" t="str">
            <v>SEP-04</v>
          </cell>
        </row>
        <row r="3611">
          <cell r="A3611" t="str">
            <v>SEP-04</v>
          </cell>
        </row>
        <row r="3612">
          <cell r="A3612" t="str">
            <v>SEP-04</v>
          </cell>
        </row>
        <row r="3613">
          <cell r="A3613" t="str">
            <v>SEP-04</v>
          </cell>
        </row>
        <row r="3614">
          <cell r="A3614" t="str">
            <v>SEP-04</v>
          </cell>
        </row>
        <row r="3615">
          <cell r="A3615" t="str">
            <v>SEP-04</v>
          </cell>
        </row>
        <row r="3616">
          <cell r="A3616" t="str">
            <v>SEP-04</v>
          </cell>
        </row>
        <row r="3617">
          <cell r="A3617" t="str">
            <v>SEP-04</v>
          </cell>
        </row>
        <row r="3618">
          <cell r="A3618" t="str">
            <v>SEP-04</v>
          </cell>
        </row>
        <row r="3619">
          <cell r="A3619" t="str">
            <v>SEP-04</v>
          </cell>
        </row>
        <row r="3620">
          <cell r="A3620" t="str">
            <v>SEP-04</v>
          </cell>
        </row>
        <row r="3621">
          <cell r="A3621" t="str">
            <v>SEP-04</v>
          </cell>
        </row>
        <row r="3622">
          <cell r="A3622" t="str">
            <v>SEP-04</v>
          </cell>
        </row>
        <row r="3623">
          <cell r="A3623" t="str">
            <v>SEP-04</v>
          </cell>
        </row>
        <row r="3624">
          <cell r="A3624" t="str">
            <v>SEP-04</v>
          </cell>
        </row>
        <row r="3625">
          <cell r="A3625" t="str">
            <v>SEP-04</v>
          </cell>
        </row>
        <row r="3626">
          <cell r="A3626" t="str">
            <v>SEP-04</v>
          </cell>
        </row>
        <row r="3627">
          <cell r="A3627" t="str">
            <v>SEP-04</v>
          </cell>
        </row>
        <row r="3628">
          <cell r="A3628" t="str">
            <v>SEP-04</v>
          </cell>
        </row>
        <row r="3629">
          <cell r="A3629" t="str">
            <v>SEP-04</v>
          </cell>
        </row>
        <row r="3630">
          <cell r="A3630" t="str">
            <v>SEP-04</v>
          </cell>
        </row>
        <row r="3631">
          <cell r="A3631" t="str">
            <v>SEP-04</v>
          </cell>
        </row>
        <row r="3632">
          <cell r="A3632" t="str">
            <v>SEP-04</v>
          </cell>
        </row>
        <row r="3633">
          <cell r="A3633" t="str">
            <v>SEP-04</v>
          </cell>
        </row>
        <row r="3634">
          <cell r="A3634" t="str">
            <v>SEP-04</v>
          </cell>
        </row>
        <row r="3635">
          <cell r="A3635" t="str">
            <v>SEP-04</v>
          </cell>
        </row>
        <row r="3636">
          <cell r="A3636" t="str">
            <v>SEP-04</v>
          </cell>
        </row>
        <row r="3637">
          <cell r="A3637" t="str">
            <v>SEP-04</v>
          </cell>
        </row>
        <row r="3638">
          <cell r="A3638" t="str">
            <v>SEP-04</v>
          </cell>
        </row>
        <row r="3639">
          <cell r="A3639" t="str">
            <v>SEP-04</v>
          </cell>
        </row>
        <row r="3640">
          <cell r="A3640" t="str">
            <v>SEP-04</v>
          </cell>
        </row>
        <row r="3641">
          <cell r="A3641" t="str">
            <v>SEP-04</v>
          </cell>
        </row>
        <row r="3642">
          <cell r="A3642" t="str">
            <v>SEP-04</v>
          </cell>
        </row>
        <row r="3643">
          <cell r="A3643" t="str">
            <v>SEP-04</v>
          </cell>
        </row>
        <row r="3644">
          <cell r="A3644" t="str">
            <v>SEP-04</v>
          </cell>
        </row>
        <row r="3645">
          <cell r="A3645" t="str">
            <v>SEP-04</v>
          </cell>
        </row>
        <row r="3646">
          <cell r="A3646" t="str">
            <v>SEP-04</v>
          </cell>
        </row>
        <row r="3647">
          <cell r="A3647" t="str">
            <v>SEP-04</v>
          </cell>
        </row>
        <row r="3648">
          <cell r="A3648" t="str">
            <v>SEP-04</v>
          </cell>
        </row>
        <row r="3649">
          <cell r="A3649" t="str">
            <v>SEP-04</v>
          </cell>
        </row>
        <row r="3650">
          <cell r="A3650" t="str">
            <v>SEP-04</v>
          </cell>
        </row>
        <row r="3651">
          <cell r="A3651" t="str">
            <v>SEP-04</v>
          </cell>
        </row>
        <row r="3652">
          <cell r="A3652" t="str">
            <v>SEP-04</v>
          </cell>
        </row>
        <row r="3653">
          <cell r="A3653" t="str">
            <v>SEP-04</v>
          </cell>
        </row>
        <row r="3654">
          <cell r="A3654" t="str">
            <v>SEP-04</v>
          </cell>
        </row>
        <row r="3655">
          <cell r="A3655" t="str">
            <v>SEP-04</v>
          </cell>
        </row>
        <row r="3656">
          <cell r="A3656" t="str">
            <v>SEP-04</v>
          </cell>
        </row>
        <row r="3657">
          <cell r="A3657" t="str">
            <v>SEP-04</v>
          </cell>
        </row>
        <row r="3658">
          <cell r="A3658" t="str">
            <v>SEP-04</v>
          </cell>
        </row>
        <row r="3659">
          <cell r="A3659" t="str">
            <v>SEP-04</v>
          </cell>
        </row>
        <row r="3660">
          <cell r="A3660" t="str">
            <v>SEP-04</v>
          </cell>
        </row>
        <row r="3661">
          <cell r="A3661" t="str">
            <v>SEP-04</v>
          </cell>
        </row>
        <row r="3662">
          <cell r="A3662" t="str">
            <v>SEP-04</v>
          </cell>
        </row>
        <row r="3663">
          <cell r="A3663" t="str">
            <v>SEP-04</v>
          </cell>
        </row>
        <row r="3664">
          <cell r="A3664" t="str">
            <v>SEP-04</v>
          </cell>
        </row>
        <row r="3665">
          <cell r="A3665" t="str">
            <v>SEP-04</v>
          </cell>
        </row>
        <row r="3666">
          <cell r="A3666" t="str">
            <v>SEP-04</v>
          </cell>
        </row>
        <row r="3667">
          <cell r="A3667" t="str">
            <v>SEP-04</v>
          </cell>
        </row>
        <row r="3668">
          <cell r="A3668" t="str">
            <v>SEP-04</v>
          </cell>
        </row>
        <row r="3669">
          <cell r="A3669" t="str">
            <v>SEP-04</v>
          </cell>
        </row>
        <row r="3670">
          <cell r="A3670" t="str">
            <v>SEP-04</v>
          </cell>
        </row>
        <row r="3671">
          <cell r="A3671" t="str">
            <v>SEP-04</v>
          </cell>
        </row>
        <row r="3672">
          <cell r="A3672" t="str">
            <v>SEP-04</v>
          </cell>
        </row>
        <row r="3673">
          <cell r="A3673" t="str">
            <v>SEP-04</v>
          </cell>
        </row>
        <row r="3674">
          <cell r="A3674" t="str">
            <v>SEP-04</v>
          </cell>
        </row>
        <row r="3675">
          <cell r="A3675" t="str">
            <v>SEP-04</v>
          </cell>
        </row>
        <row r="3676">
          <cell r="A3676" t="str">
            <v>SEP-04</v>
          </cell>
        </row>
        <row r="3677">
          <cell r="A3677" t="str">
            <v>SEP-04</v>
          </cell>
        </row>
        <row r="3678">
          <cell r="A3678" t="str">
            <v>SEP-04</v>
          </cell>
        </row>
        <row r="3679">
          <cell r="A3679" t="str">
            <v>SEP-04</v>
          </cell>
        </row>
        <row r="3680">
          <cell r="A3680" t="str">
            <v>SEP-04</v>
          </cell>
        </row>
        <row r="3681">
          <cell r="A3681" t="str">
            <v>SEP-04</v>
          </cell>
        </row>
        <row r="3682">
          <cell r="A3682" t="str">
            <v>SEP-04</v>
          </cell>
        </row>
        <row r="3683">
          <cell r="A3683" t="str">
            <v>SEP-04</v>
          </cell>
        </row>
        <row r="3684">
          <cell r="A3684" t="str">
            <v>SEP-04</v>
          </cell>
        </row>
        <row r="3685">
          <cell r="A3685" t="str">
            <v>SEP-04</v>
          </cell>
        </row>
        <row r="3686">
          <cell r="A3686" t="str">
            <v>SEP-04</v>
          </cell>
        </row>
        <row r="3687">
          <cell r="A3687" t="str">
            <v>SEP-04</v>
          </cell>
        </row>
        <row r="3688">
          <cell r="A3688" t="str">
            <v>SEP-04</v>
          </cell>
        </row>
        <row r="3689">
          <cell r="A3689" t="str">
            <v>SEP-04</v>
          </cell>
        </row>
        <row r="3690">
          <cell r="A3690" t="str">
            <v>SEP-04</v>
          </cell>
        </row>
        <row r="3691">
          <cell r="A3691" t="str">
            <v>SEP-04</v>
          </cell>
        </row>
        <row r="3692">
          <cell r="A3692" t="str">
            <v>SEP-04</v>
          </cell>
        </row>
        <row r="3693">
          <cell r="A3693" t="str">
            <v>SEP-04</v>
          </cell>
        </row>
        <row r="3694">
          <cell r="A3694" t="str">
            <v>SEP-04</v>
          </cell>
        </row>
        <row r="3695">
          <cell r="A3695" t="str">
            <v>SEP-04</v>
          </cell>
        </row>
        <row r="3696">
          <cell r="A3696" t="str">
            <v>SEP-04</v>
          </cell>
        </row>
        <row r="3697">
          <cell r="A3697" t="str">
            <v>SEP-04</v>
          </cell>
        </row>
        <row r="3698">
          <cell r="A3698" t="str">
            <v>SEP-04</v>
          </cell>
        </row>
        <row r="3699">
          <cell r="A3699" t="str">
            <v>SEP-04</v>
          </cell>
        </row>
        <row r="3700">
          <cell r="A3700" t="str">
            <v>SEP-04</v>
          </cell>
        </row>
        <row r="3701">
          <cell r="A3701" t="str">
            <v>SEP-04</v>
          </cell>
        </row>
        <row r="3702">
          <cell r="A3702" t="str">
            <v>SEP-04</v>
          </cell>
        </row>
        <row r="3703">
          <cell r="A3703" t="str">
            <v>SEP-04</v>
          </cell>
        </row>
        <row r="3704">
          <cell r="A3704" t="str">
            <v>SEP-04</v>
          </cell>
        </row>
        <row r="3705">
          <cell r="A3705" t="str">
            <v>SEP-04</v>
          </cell>
        </row>
        <row r="3706">
          <cell r="A3706" t="str">
            <v>SEP-04</v>
          </cell>
        </row>
        <row r="3707">
          <cell r="A3707" t="str">
            <v>SEP-04</v>
          </cell>
        </row>
        <row r="3708">
          <cell r="A3708" t="str">
            <v>SEP-04</v>
          </cell>
        </row>
        <row r="3709">
          <cell r="A3709" t="str">
            <v>SEP-04</v>
          </cell>
        </row>
        <row r="3710">
          <cell r="A3710" t="str">
            <v>SEP-04</v>
          </cell>
        </row>
        <row r="3711">
          <cell r="A3711" t="str">
            <v>SEP-04</v>
          </cell>
        </row>
        <row r="3712">
          <cell r="A3712" t="str">
            <v>SEP-04</v>
          </cell>
        </row>
        <row r="3713">
          <cell r="A3713" t="str">
            <v>SEP-04</v>
          </cell>
        </row>
        <row r="3714">
          <cell r="A3714" t="str">
            <v>SEP-04</v>
          </cell>
        </row>
        <row r="3715">
          <cell r="A3715" t="str">
            <v>SEP-04</v>
          </cell>
        </row>
        <row r="3716">
          <cell r="A3716" t="str">
            <v>SEP-04</v>
          </cell>
        </row>
        <row r="3717">
          <cell r="A3717" t="str">
            <v>SEP-04</v>
          </cell>
        </row>
        <row r="3718">
          <cell r="A3718" t="str">
            <v>SEP-04</v>
          </cell>
        </row>
        <row r="3719">
          <cell r="A3719" t="str">
            <v>SEP-04</v>
          </cell>
        </row>
        <row r="3720">
          <cell r="A3720" t="str">
            <v>SEP-04</v>
          </cell>
        </row>
        <row r="3721">
          <cell r="A3721" t="str">
            <v>SEP-04</v>
          </cell>
        </row>
        <row r="3722">
          <cell r="A3722" t="str">
            <v>SEP-04</v>
          </cell>
        </row>
        <row r="3723">
          <cell r="A3723" t="str">
            <v>SEP-04</v>
          </cell>
        </row>
        <row r="3724">
          <cell r="A3724" t="str">
            <v>SEP-04</v>
          </cell>
        </row>
        <row r="3725">
          <cell r="A3725" t="str">
            <v>SEP-04</v>
          </cell>
        </row>
        <row r="3726">
          <cell r="A3726" t="str">
            <v>SEP-04</v>
          </cell>
        </row>
        <row r="3727">
          <cell r="A3727" t="str">
            <v>SEP-04</v>
          </cell>
        </row>
        <row r="3728">
          <cell r="A3728" t="str">
            <v>SEP-04</v>
          </cell>
        </row>
        <row r="3729">
          <cell r="A3729" t="str">
            <v>SEP-04</v>
          </cell>
        </row>
        <row r="3730">
          <cell r="A3730" t="str">
            <v>SEP-04</v>
          </cell>
        </row>
        <row r="3731">
          <cell r="A3731" t="str">
            <v>SEP-04</v>
          </cell>
        </row>
        <row r="3732">
          <cell r="A3732" t="str">
            <v>SEP-04</v>
          </cell>
        </row>
        <row r="3733">
          <cell r="A3733" t="str">
            <v>SEP-04</v>
          </cell>
        </row>
        <row r="3734">
          <cell r="A3734" t="str">
            <v>SEP-04</v>
          </cell>
        </row>
        <row r="3735">
          <cell r="A3735" t="str">
            <v>SEP-04</v>
          </cell>
        </row>
        <row r="3736">
          <cell r="A3736" t="str">
            <v>SEP-04</v>
          </cell>
        </row>
        <row r="3737">
          <cell r="A3737" t="str">
            <v>SEP-04</v>
          </cell>
        </row>
        <row r="3738">
          <cell r="A3738" t="str">
            <v>SEP-04</v>
          </cell>
        </row>
        <row r="3739">
          <cell r="A3739" t="str">
            <v>SEP-04</v>
          </cell>
        </row>
        <row r="3740">
          <cell r="A3740" t="str">
            <v>SEP-04</v>
          </cell>
        </row>
        <row r="3741">
          <cell r="A3741" t="str">
            <v>SEP-04</v>
          </cell>
        </row>
        <row r="3742">
          <cell r="A3742" t="str">
            <v>SEP-04</v>
          </cell>
        </row>
        <row r="3743">
          <cell r="A3743" t="str">
            <v>SEP-04</v>
          </cell>
        </row>
        <row r="3744">
          <cell r="A3744" t="str">
            <v>SEP-04</v>
          </cell>
        </row>
        <row r="3745">
          <cell r="A3745" t="str">
            <v>SEP-04</v>
          </cell>
        </row>
        <row r="3746">
          <cell r="A3746" t="str">
            <v>SEP-04</v>
          </cell>
        </row>
        <row r="3747">
          <cell r="A3747" t="str">
            <v>SEP-04</v>
          </cell>
        </row>
        <row r="3748">
          <cell r="A3748" t="str">
            <v>SEP-04</v>
          </cell>
        </row>
        <row r="3749">
          <cell r="A3749" t="str">
            <v>SEP-04</v>
          </cell>
        </row>
        <row r="3750">
          <cell r="A3750" t="str">
            <v>SEP-04</v>
          </cell>
        </row>
        <row r="3751">
          <cell r="A3751" t="str">
            <v>SEP-04</v>
          </cell>
        </row>
        <row r="3752">
          <cell r="A3752" t="str">
            <v>SEP-04</v>
          </cell>
        </row>
        <row r="3753">
          <cell r="A3753" t="str">
            <v>SEP-04</v>
          </cell>
        </row>
        <row r="3754">
          <cell r="A3754" t="str">
            <v>SEP-04</v>
          </cell>
        </row>
        <row r="3755">
          <cell r="A3755" t="str">
            <v>SEP-04</v>
          </cell>
        </row>
        <row r="3756">
          <cell r="A3756" t="str">
            <v>SEP-04</v>
          </cell>
        </row>
        <row r="3757">
          <cell r="A3757" t="str">
            <v>SEP-04</v>
          </cell>
        </row>
        <row r="3758">
          <cell r="A3758" t="str">
            <v>SEP-04</v>
          </cell>
        </row>
        <row r="3759">
          <cell r="A3759" t="str">
            <v>SEP-04</v>
          </cell>
        </row>
        <row r="3760">
          <cell r="A3760" t="str">
            <v>SEP-04</v>
          </cell>
        </row>
        <row r="3761">
          <cell r="A3761" t="str">
            <v>SEP-04</v>
          </cell>
        </row>
        <row r="3762">
          <cell r="A3762" t="str">
            <v>SEP-04</v>
          </cell>
        </row>
        <row r="3763">
          <cell r="A3763" t="str">
            <v>SEP-04</v>
          </cell>
        </row>
        <row r="3764">
          <cell r="A3764" t="str">
            <v>SEP-04</v>
          </cell>
        </row>
        <row r="3765">
          <cell r="A3765" t="str">
            <v>SEP-04</v>
          </cell>
        </row>
        <row r="3766">
          <cell r="A3766" t="str">
            <v>SEP-04</v>
          </cell>
        </row>
        <row r="3767">
          <cell r="A3767" t="str">
            <v>SEP-04</v>
          </cell>
        </row>
        <row r="3768">
          <cell r="A3768" t="str">
            <v>SEP-04</v>
          </cell>
        </row>
        <row r="3769">
          <cell r="A3769" t="str">
            <v>SEP-04</v>
          </cell>
        </row>
        <row r="3770">
          <cell r="A3770" t="str">
            <v>SEP-04</v>
          </cell>
        </row>
        <row r="3771">
          <cell r="A3771" t="str">
            <v>SEP-04</v>
          </cell>
        </row>
        <row r="3772">
          <cell r="A3772" t="str">
            <v>SEP-04</v>
          </cell>
        </row>
        <row r="3773">
          <cell r="A3773" t="str">
            <v>SEP-04</v>
          </cell>
        </row>
        <row r="3774">
          <cell r="A3774" t="str">
            <v>SEP-04</v>
          </cell>
        </row>
        <row r="3775">
          <cell r="A3775" t="str">
            <v>SEP-04</v>
          </cell>
        </row>
        <row r="3776">
          <cell r="A3776" t="str">
            <v>SEP-04</v>
          </cell>
        </row>
        <row r="3777">
          <cell r="A3777" t="str">
            <v>SEP-04</v>
          </cell>
        </row>
        <row r="3778">
          <cell r="A3778" t="str">
            <v>SEP-04</v>
          </cell>
        </row>
        <row r="3779">
          <cell r="A3779" t="str">
            <v>SEP-04</v>
          </cell>
        </row>
        <row r="3780">
          <cell r="A3780" t="str">
            <v>SEP-04</v>
          </cell>
        </row>
        <row r="3781">
          <cell r="A3781" t="str">
            <v>SEP-04</v>
          </cell>
        </row>
        <row r="3782">
          <cell r="A3782" t="str">
            <v>SEP-04</v>
          </cell>
        </row>
        <row r="3783">
          <cell r="A3783" t="str">
            <v>SEP-04</v>
          </cell>
        </row>
        <row r="3784">
          <cell r="A3784" t="str">
            <v>SEP-04</v>
          </cell>
        </row>
        <row r="3785">
          <cell r="A3785" t="str">
            <v>SEP-04</v>
          </cell>
        </row>
        <row r="3786">
          <cell r="A3786" t="str">
            <v>SEP-04</v>
          </cell>
        </row>
        <row r="3787">
          <cell r="A3787" t="str">
            <v>SEP-04</v>
          </cell>
        </row>
        <row r="3788">
          <cell r="A3788" t="str">
            <v>SEP-04</v>
          </cell>
        </row>
        <row r="3789">
          <cell r="A3789" t="str">
            <v>SEP-04</v>
          </cell>
        </row>
        <row r="3790">
          <cell r="A3790" t="str">
            <v>SEP-04</v>
          </cell>
        </row>
        <row r="3791">
          <cell r="A3791" t="str">
            <v>SEP-04</v>
          </cell>
        </row>
        <row r="3792">
          <cell r="A3792" t="str">
            <v>SEP-04</v>
          </cell>
        </row>
        <row r="3793">
          <cell r="A3793" t="str">
            <v>SEP-04</v>
          </cell>
        </row>
        <row r="3794">
          <cell r="A3794" t="str">
            <v>SEP-04</v>
          </cell>
        </row>
        <row r="3795">
          <cell r="A3795" t="str">
            <v>SEP-04</v>
          </cell>
        </row>
        <row r="3796">
          <cell r="A3796" t="str">
            <v>SEP-04</v>
          </cell>
        </row>
        <row r="3797">
          <cell r="A3797" t="str">
            <v>SEP-04</v>
          </cell>
        </row>
        <row r="3798">
          <cell r="A3798" t="str">
            <v>SEP-04</v>
          </cell>
        </row>
        <row r="3799">
          <cell r="A3799" t="str">
            <v>SEP-04</v>
          </cell>
        </row>
        <row r="3800">
          <cell r="A3800" t="str">
            <v>SEP-04</v>
          </cell>
        </row>
        <row r="3801">
          <cell r="A3801" t="str">
            <v>SEP-04</v>
          </cell>
        </row>
        <row r="3802">
          <cell r="A3802" t="str">
            <v>SEP-04</v>
          </cell>
        </row>
        <row r="3803">
          <cell r="A3803" t="str">
            <v>SEP-04</v>
          </cell>
        </row>
        <row r="3804">
          <cell r="A3804" t="str">
            <v>SEP-04</v>
          </cell>
        </row>
        <row r="3805">
          <cell r="A3805" t="str">
            <v>SEP-04</v>
          </cell>
        </row>
        <row r="3806">
          <cell r="A3806" t="str">
            <v>SEP-04</v>
          </cell>
        </row>
        <row r="3807">
          <cell r="A3807" t="str">
            <v>SEP-04</v>
          </cell>
        </row>
        <row r="3808">
          <cell r="A3808" t="str">
            <v>SEP-04</v>
          </cell>
        </row>
        <row r="3809">
          <cell r="A3809" t="str">
            <v>SEP-04</v>
          </cell>
        </row>
        <row r="3810">
          <cell r="A3810" t="str">
            <v>SEP-04</v>
          </cell>
        </row>
        <row r="3811">
          <cell r="A3811" t="str">
            <v>SEP-04</v>
          </cell>
        </row>
        <row r="3812">
          <cell r="A3812" t="str">
            <v>SEP-04</v>
          </cell>
        </row>
        <row r="3813">
          <cell r="A3813" t="str">
            <v>SEP-04</v>
          </cell>
        </row>
        <row r="3814">
          <cell r="A3814" t="str">
            <v>SEP-04</v>
          </cell>
        </row>
        <row r="3815">
          <cell r="A3815" t="str">
            <v>SEP-04</v>
          </cell>
        </row>
        <row r="3816">
          <cell r="A3816" t="str">
            <v>SEP-04</v>
          </cell>
        </row>
        <row r="3817">
          <cell r="A3817" t="str">
            <v>SEP-04</v>
          </cell>
        </row>
        <row r="3818">
          <cell r="A3818" t="str">
            <v>SEP-04</v>
          </cell>
        </row>
        <row r="3819">
          <cell r="A3819" t="str">
            <v>SEP-04</v>
          </cell>
        </row>
        <row r="3820">
          <cell r="A3820" t="str">
            <v>SEP-04</v>
          </cell>
        </row>
        <row r="3821">
          <cell r="A3821" t="str">
            <v>SEP-04</v>
          </cell>
        </row>
        <row r="3822">
          <cell r="A3822" t="str">
            <v>SEP-04</v>
          </cell>
        </row>
        <row r="3823">
          <cell r="A3823" t="str">
            <v>SEP-04</v>
          </cell>
        </row>
        <row r="3824">
          <cell r="A3824" t="str">
            <v>SEP-04</v>
          </cell>
        </row>
        <row r="3825">
          <cell r="A3825" t="str">
            <v>SEP-04</v>
          </cell>
        </row>
        <row r="3826">
          <cell r="A3826" t="str">
            <v>SEP-04</v>
          </cell>
        </row>
        <row r="3827">
          <cell r="A3827" t="str">
            <v>SEP-04</v>
          </cell>
        </row>
        <row r="3828">
          <cell r="A3828" t="str">
            <v>SEP-04</v>
          </cell>
        </row>
        <row r="3829">
          <cell r="A3829" t="str">
            <v>SEP-04</v>
          </cell>
        </row>
        <row r="3830">
          <cell r="A3830" t="str">
            <v>SEP-04</v>
          </cell>
        </row>
        <row r="3831">
          <cell r="A3831" t="str">
            <v>SEP-04</v>
          </cell>
        </row>
        <row r="3832">
          <cell r="A3832" t="str">
            <v>SEP-04</v>
          </cell>
        </row>
        <row r="3833">
          <cell r="A3833" t="str">
            <v>SEP-04</v>
          </cell>
        </row>
        <row r="3834">
          <cell r="A3834" t="str">
            <v>SEP-04</v>
          </cell>
        </row>
        <row r="3835">
          <cell r="A3835" t="str">
            <v>SEP-04</v>
          </cell>
        </row>
        <row r="3836">
          <cell r="A3836" t="str">
            <v>SEP-04</v>
          </cell>
        </row>
        <row r="3837">
          <cell r="A3837" t="str">
            <v>SEP-04</v>
          </cell>
        </row>
        <row r="3838">
          <cell r="A3838" t="str">
            <v>SEP-04</v>
          </cell>
        </row>
        <row r="3839">
          <cell r="A3839" t="str">
            <v>SEP-04</v>
          </cell>
        </row>
        <row r="3840">
          <cell r="A3840" t="str">
            <v>SEP-04</v>
          </cell>
        </row>
        <row r="3841">
          <cell r="A3841" t="str">
            <v>SEP-04</v>
          </cell>
        </row>
        <row r="3842">
          <cell r="A3842" t="str">
            <v>SEP-04</v>
          </cell>
        </row>
        <row r="3843">
          <cell r="A3843" t="str">
            <v>SEP-04</v>
          </cell>
        </row>
        <row r="3844">
          <cell r="A3844" t="str">
            <v>SEP-04</v>
          </cell>
        </row>
        <row r="3845">
          <cell r="A3845" t="str">
            <v>SEP-04</v>
          </cell>
        </row>
        <row r="3846">
          <cell r="A3846" t="str">
            <v>SEP-04</v>
          </cell>
        </row>
        <row r="3847">
          <cell r="A3847" t="str">
            <v>SEP-04</v>
          </cell>
        </row>
        <row r="3848">
          <cell r="A3848" t="str">
            <v>SEP-04</v>
          </cell>
        </row>
        <row r="3849">
          <cell r="A3849" t="str">
            <v>SEP-04</v>
          </cell>
        </row>
        <row r="3850">
          <cell r="A3850" t="str">
            <v>SEP-04</v>
          </cell>
        </row>
        <row r="3851">
          <cell r="A3851" t="str">
            <v>SEP-04</v>
          </cell>
        </row>
        <row r="3852">
          <cell r="A3852" t="str">
            <v>SEP-04</v>
          </cell>
        </row>
        <row r="3853">
          <cell r="A3853" t="str">
            <v>SEP-04</v>
          </cell>
        </row>
        <row r="3854">
          <cell r="A3854" t="str">
            <v>SEP-04</v>
          </cell>
        </row>
        <row r="3855">
          <cell r="A3855" t="str">
            <v>SEP-04</v>
          </cell>
        </row>
        <row r="3856">
          <cell r="A3856" t="str">
            <v>SEP-04</v>
          </cell>
        </row>
        <row r="3857">
          <cell r="A3857" t="str">
            <v>SEP-04</v>
          </cell>
        </row>
        <row r="3858">
          <cell r="A3858" t="str">
            <v>SEP-04</v>
          </cell>
        </row>
        <row r="3859">
          <cell r="A3859" t="str">
            <v>SEP-04</v>
          </cell>
        </row>
        <row r="3860">
          <cell r="A3860" t="str">
            <v>SEP-04</v>
          </cell>
        </row>
        <row r="3861">
          <cell r="A3861" t="str">
            <v>SEP-04</v>
          </cell>
        </row>
        <row r="3862">
          <cell r="A3862" t="str">
            <v>SEP-04</v>
          </cell>
        </row>
        <row r="3863">
          <cell r="A3863" t="str">
            <v>SEP-04</v>
          </cell>
        </row>
        <row r="3864">
          <cell r="A3864" t="str">
            <v>SEP-04</v>
          </cell>
        </row>
        <row r="3865">
          <cell r="A3865" t="str">
            <v>SEP-04</v>
          </cell>
        </row>
        <row r="3866">
          <cell r="A3866" t="str">
            <v>SEP-04</v>
          </cell>
        </row>
        <row r="3867">
          <cell r="A3867" t="str">
            <v>SEP-04</v>
          </cell>
        </row>
        <row r="3868">
          <cell r="A3868" t="str">
            <v>SEP-04</v>
          </cell>
        </row>
        <row r="3869">
          <cell r="A3869" t="str">
            <v>SEP-04</v>
          </cell>
        </row>
        <row r="3870">
          <cell r="A3870" t="str">
            <v>SEP-04</v>
          </cell>
        </row>
        <row r="3871">
          <cell r="A3871" t="str">
            <v>SEP-04</v>
          </cell>
        </row>
        <row r="3872">
          <cell r="A3872" t="str">
            <v>SEP-04</v>
          </cell>
        </row>
        <row r="3873">
          <cell r="A3873" t="str">
            <v>SEP-04</v>
          </cell>
        </row>
        <row r="3874">
          <cell r="A3874" t="str">
            <v>SEP-04</v>
          </cell>
        </row>
        <row r="3875">
          <cell r="A3875" t="str">
            <v>SEP-04</v>
          </cell>
        </row>
        <row r="3876">
          <cell r="A3876" t="str">
            <v>SEP-04</v>
          </cell>
        </row>
        <row r="3877">
          <cell r="A3877" t="str">
            <v>SEP-04</v>
          </cell>
        </row>
        <row r="3878">
          <cell r="A3878" t="str">
            <v>SEP-04</v>
          </cell>
        </row>
        <row r="3879">
          <cell r="A3879" t="str">
            <v>SEP-04</v>
          </cell>
        </row>
        <row r="3880">
          <cell r="A3880" t="str">
            <v>SEP-04</v>
          </cell>
        </row>
        <row r="3881">
          <cell r="A3881" t="str">
            <v>SEP-04</v>
          </cell>
        </row>
        <row r="3882">
          <cell r="A3882" t="str">
            <v>SEP-04</v>
          </cell>
        </row>
        <row r="3883">
          <cell r="A3883" t="str">
            <v>SEP-04</v>
          </cell>
        </row>
        <row r="3884">
          <cell r="A3884" t="str">
            <v>SEP-04</v>
          </cell>
        </row>
        <row r="3885">
          <cell r="A3885" t="str">
            <v>SEP-04</v>
          </cell>
        </row>
        <row r="3886">
          <cell r="A3886" t="str">
            <v>SEP-04</v>
          </cell>
        </row>
        <row r="3887">
          <cell r="A3887" t="str">
            <v>SEP-04</v>
          </cell>
        </row>
        <row r="3888">
          <cell r="A3888" t="str">
            <v>SEP-04</v>
          </cell>
        </row>
        <row r="3889">
          <cell r="A3889" t="str">
            <v>SEP-04</v>
          </cell>
        </row>
        <row r="3890">
          <cell r="A3890" t="str">
            <v>SEP-04</v>
          </cell>
        </row>
        <row r="3891">
          <cell r="A3891" t="str">
            <v>SEP-04</v>
          </cell>
        </row>
        <row r="3892">
          <cell r="A3892" t="str">
            <v>SEP-04</v>
          </cell>
        </row>
        <row r="3893">
          <cell r="A3893" t="str">
            <v>SEP-04</v>
          </cell>
        </row>
        <row r="3894">
          <cell r="A3894" t="str">
            <v>SEP-04</v>
          </cell>
        </row>
        <row r="3895">
          <cell r="A3895" t="str">
            <v>SEP-04</v>
          </cell>
        </row>
        <row r="3896">
          <cell r="A3896" t="str">
            <v>SEP-04</v>
          </cell>
        </row>
        <row r="3897">
          <cell r="A3897" t="str">
            <v>SEP-04</v>
          </cell>
        </row>
        <row r="3898">
          <cell r="A3898" t="str">
            <v>SEP-04</v>
          </cell>
        </row>
        <row r="3899">
          <cell r="A3899" t="str">
            <v>SEP-04</v>
          </cell>
        </row>
        <row r="3900">
          <cell r="A3900" t="str">
            <v>SEP-04</v>
          </cell>
        </row>
        <row r="3901">
          <cell r="A3901" t="str">
            <v>SEP-04</v>
          </cell>
        </row>
        <row r="3902">
          <cell r="A3902" t="str">
            <v>SEP-04</v>
          </cell>
        </row>
        <row r="3903">
          <cell r="A3903" t="str">
            <v>SEP-04</v>
          </cell>
        </row>
        <row r="3904">
          <cell r="A3904" t="str">
            <v>SEP-04</v>
          </cell>
        </row>
        <row r="3905">
          <cell r="A3905" t="str">
            <v>SEP-04</v>
          </cell>
        </row>
        <row r="3906">
          <cell r="A3906" t="str">
            <v>SEP-04</v>
          </cell>
        </row>
        <row r="3907">
          <cell r="A3907" t="str">
            <v>SEP-04</v>
          </cell>
        </row>
        <row r="3908">
          <cell r="A3908" t="str">
            <v>SEP-04</v>
          </cell>
        </row>
        <row r="3909">
          <cell r="A3909" t="str">
            <v>SEP-04</v>
          </cell>
        </row>
        <row r="3910">
          <cell r="A3910" t="str">
            <v>SEP-04</v>
          </cell>
        </row>
        <row r="3911">
          <cell r="A3911" t="str">
            <v>SEP-04</v>
          </cell>
        </row>
        <row r="3912">
          <cell r="A3912" t="str">
            <v>SEP-04</v>
          </cell>
        </row>
        <row r="3913">
          <cell r="A3913" t="str">
            <v>SEP-04</v>
          </cell>
        </row>
        <row r="3914">
          <cell r="A3914" t="str">
            <v>SEP-04</v>
          </cell>
        </row>
        <row r="3915">
          <cell r="A3915" t="str">
            <v>SEP-04</v>
          </cell>
        </row>
        <row r="3916">
          <cell r="A3916" t="str">
            <v>SEP-04</v>
          </cell>
        </row>
        <row r="3917">
          <cell r="A3917" t="str">
            <v>SEP-04</v>
          </cell>
        </row>
        <row r="3918">
          <cell r="A3918" t="str">
            <v>SEP-04</v>
          </cell>
        </row>
        <row r="3919">
          <cell r="A3919" t="str">
            <v>SEP-04</v>
          </cell>
        </row>
        <row r="3920">
          <cell r="A3920" t="str">
            <v>SEP-04</v>
          </cell>
        </row>
        <row r="3921">
          <cell r="A3921" t="str">
            <v>SEP-04</v>
          </cell>
        </row>
        <row r="3922">
          <cell r="A3922" t="str">
            <v>SEP-04</v>
          </cell>
        </row>
        <row r="3923">
          <cell r="A3923" t="str">
            <v>SEP-04</v>
          </cell>
        </row>
        <row r="3924">
          <cell r="A3924" t="str">
            <v>SEP-04</v>
          </cell>
        </row>
        <row r="3925">
          <cell r="A3925" t="str">
            <v>SEP-04</v>
          </cell>
        </row>
        <row r="3926">
          <cell r="A3926" t="str">
            <v>SEP-04</v>
          </cell>
        </row>
        <row r="3927">
          <cell r="A3927" t="str">
            <v>SEP-04</v>
          </cell>
        </row>
        <row r="3928">
          <cell r="A3928" t="str">
            <v>SEP-04</v>
          </cell>
        </row>
        <row r="3929">
          <cell r="A3929" t="str">
            <v>SEP-04</v>
          </cell>
        </row>
        <row r="3930">
          <cell r="A3930" t="str">
            <v>SEP-04</v>
          </cell>
        </row>
        <row r="3931">
          <cell r="A3931" t="str">
            <v>SEP-04</v>
          </cell>
        </row>
        <row r="3932">
          <cell r="A3932" t="str">
            <v>SEP-04</v>
          </cell>
        </row>
        <row r="3933">
          <cell r="A3933" t="str">
            <v>SEP-04</v>
          </cell>
        </row>
        <row r="3934">
          <cell r="A3934" t="str">
            <v>SEP-04</v>
          </cell>
        </row>
        <row r="3935">
          <cell r="A3935" t="str">
            <v>SEP-04</v>
          </cell>
        </row>
        <row r="3936">
          <cell r="A3936" t="str">
            <v>SEP-04</v>
          </cell>
        </row>
        <row r="3937">
          <cell r="A3937" t="str">
            <v>SEP-04</v>
          </cell>
        </row>
        <row r="3938">
          <cell r="A3938" t="str">
            <v>SEP-04</v>
          </cell>
        </row>
        <row r="3939">
          <cell r="A3939" t="str">
            <v>SEP-04</v>
          </cell>
        </row>
        <row r="3940">
          <cell r="A3940" t="str">
            <v>SEP-04</v>
          </cell>
        </row>
        <row r="3941">
          <cell r="A3941" t="str">
            <v>SEP-04</v>
          </cell>
        </row>
        <row r="3942">
          <cell r="A3942" t="str">
            <v>SEP-04</v>
          </cell>
        </row>
        <row r="3943">
          <cell r="A3943" t="str">
            <v>SEP-04</v>
          </cell>
        </row>
        <row r="3944">
          <cell r="A3944" t="str">
            <v>SEP-04</v>
          </cell>
        </row>
        <row r="3945">
          <cell r="A3945" t="str">
            <v>SEP-04</v>
          </cell>
        </row>
        <row r="3946">
          <cell r="A3946" t="str">
            <v>SEP-04</v>
          </cell>
        </row>
        <row r="3947">
          <cell r="A3947" t="str">
            <v>SEP-04</v>
          </cell>
        </row>
        <row r="3948">
          <cell r="A3948" t="str">
            <v>SEP-04</v>
          </cell>
        </row>
        <row r="3949">
          <cell r="A3949" t="str">
            <v>SEP-04</v>
          </cell>
        </row>
        <row r="3950">
          <cell r="A3950" t="str">
            <v>SEP-04</v>
          </cell>
        </row>
        <row r="3951">
          <cell r="A3951" t="str">
            <v>SEP-04</v>
          </cell>
        </row>
        <row r="3952">
          <cell r="A3952" t="str">
            <v>SEP-04</v>
          </cell>
        </row>
        <row r="3953">
          <cell r="A3953" t="str">
            <v>SEP-04</v>
          </cell>
        </row>
        <row r="3954">
          <cell r="A3954" t="str">
            <v>SEP-04</v>
          </cell>
        </row>
        <row r="3955">
          <cell r="A3955" t="str">
            <v>SEP-04</v>
          </cell>
        </row>
        <row r="3956">
          <cell r="A3956" t="str">
            <v>SEP-04</v>
          </cell>
        </row>
        <row r="3957">
          <cell r="A3957" t="str">
            <v>SEP-04</v>
          </cell>
        </row>
        <row r="3958">
          <cell r="A3958" t="str">
            <v>SEP-04</v>
          </cell>
        </row>
        <row r="3959">
          <cell r="A3959" t="str">
            <v>SEP-04</v>
          </cell>
        </row>
        <row r="3960">
          <cell r="A3960" t="str">
            <v>SEP-04</v>
          </cell>
        </row>
        <row r="3961">
          <cell r="A3961" t="str">
            <v>SEP-04</v>
          </cell>
        </row>
        <row r="3962">
          <cell r="A3962" t="str">
            <v>SEP-04</v>
          </cell>
        </row>
        <row r="3963">
          <cell r="A3963" t="str">
            <v>SEP-04</v>
          </cell>
        </row>
        <row r="3964">
          <cell r="A3964" t="str">
            <v>SEP-04</v>
          </cell>
        </row>
        <row r="3965">
          <cell r="A3965" t="str">
            <v>SEP-04</v>
          </cell>
        </row>
        <row r="3966">
          <cell r="A3966" t="str">
            <v>SEP-04</v>
          </cell>
        </row>
        <row r="3967">
          <cell r="A3967" t="str">
            <v>SEP-04</v>
          </cell>
        </row>
        <row r="3968">
          <cell r="A3968" t="str">
            <v>SEP-04</v>
          </cell>
        </row>
        <row r="3969">
          <cell r="A3969" t="str">
            <v>SEP-04</v>
          </cell>
        </row>
        <row r="3970">
          <cell r="A3970" t="str">
            <v>SEP-04</v>
          </cell>
        </row>
        <row r="3971">
          <cell r="A3971" t="str">
            <v>SEP-04</v>
          </cell>
        </row>
        <row r="3972">
          <cell r="A3972" t="str">
            <v>SEP-04</v>
          </cell>
        </row>
        <row r="3973">
          <cell r="A3973" t="str">
            <v>SEP-04</v>
          </cell>
        </row>
        <row r="3974">
          <cell r="A3974" t="str">
            <v>SEP-04</v>
          </cell>
        </row>
        <row r="3975">
          <cell r="A3975" t="str">
            <v>SEP-04</v>
          </cell>
        </row>
        <row r="3976">
          <cell r="A3976" t="str">
            <v>SEP-04</v>
          </cell>
        </row>
        <row r="3977">
          <cell r="A3977" t="str">
            <v>SEP-04</v>
          </cell>
        </row>
        <row r="3978">
          <cell r="A3978" t="str">
            <v>SEP-04</v>
          </cell>
        </row>
        <row r="3979">
          <cell r="A3979" t="str">
            <v>SEP-04</v>
          </cell>
        </row>
        <row r="3980">
          <cell r="A3980" t="str">
            <v>SEP-04</v>
          </cell>
        </row>
        <row r="3981">
          <cell r="A3981" t="str">
            <v>SEP-04</v>
          </cell>
        </row>
        <row r="3982">
          <cell r="A3982" t="str">
            <v>SEP-04</v>
          </cell>
        </row>
        <row r="3983">
          <cell r="A3983" t="str">
            <v>SEP-04</v>
          </cell>
        </row>
        <row r="3984">
          <cell r="A3984" t="str">
            <v>SEP-04</v>
          </cell>
        </row>
        <row r="3985">
          <cell r="A3985" t="str">
            <v>SEP-04</v>
          </cell>
        </row>
        <row r="3986">
          <cell r="A3986" t="str">
            <v>SEP-04</v>
          </cell>
        </row>
        <row r="3987">
          <cell r="A3987" t="str">
            <v>SEP-04</v>
          </cell>
        </row>
        <row r="3988">
          <cell r="A3988" t="str">
            <v>SEP-04</v>
          </cell>
        </row>
        <row r="3989">
          <cell r="A3989" t="str">
            <v>SEP-04</v>
          </cell>
        </row>
        <row r="3990">
          <cell r="A3990" t="str">
            <v>SEP-04</v>
          </cell>
        </row>
        <row r="3991">
          <cell r="A3991" t="str">
            <v>SEP-04</v>
          </cell>
        </row>
        <row r="3992">
          <cell r="A3992" t="str">
            <v>SEP-04</v>
          </cell>
        </row>
        <row r="3993">
          <cell r="A3993" t="str">
            <v>SEP-04</v>
          </cell>
        </row>
        <row r="3994">
          <cell r="A3994" t="str">
            <v>SEP-04</v>
          </cell>
        </row>
        <row r="3995">
          <cell r="A3995" t="str">
            <v>SEP-04</v>
          </cell>
        </row>
        <row r="3996">
          <cell r="A3996" t="str">
            <v>SEP-04</v>
          </cell>
        </row>
        <row r="3997">
          <cell r="A3997" t="str">
            <v>SEP-04</v>
          </cell>
        </row>
        <row r="3998">
          <cell r="A3998" t="str">
            <v>SEP-04</v>
          </cell>
        </row>
        <row r="3999">
          <cell r="A3999" t="str">
            <v>SEP-04</v>
          </cell>
        </row>
        <row r="4000">
          <cell r="A4000" t="str">
            <v>SEP-04</v>
          </cell>
        </row>
        <row r="4001">
          <cell r="A4001" t="str">
            <v>SEP-04</v>
          </cell>
        </row>
        <row r="4002">
          <cell r="A4002" t="str">
            <v>SEP-04</v>
          </cell>
        </row>
        <row r="4003">
          <cell r="A4003" t="str">
            <v>SEP-04</v>
          </cell>
        </row>
        <row r="4004">
          <cell r="A4004" t="str">
            <v>SEP-04</v>
          </cell>
        </row>
        <row r="4005">
          <cell r="A4005" t="str">
            <v>SEP-04</v>
          </cell>
        </row>
        <row r="4006">
          <cell r="A4006" t="str">
            <v>SEP-04</v>
          </cell>
        </row>
        <row r="4007">
          <cell r="A4007" t="str">
            <v>SEP-04</v>
          </cell>
        </row>
        <row r="4008">
          <cell r="A4008" t="str">
            <v>SEP-04</v>
          </cell>
        </row>
        <row r="4009">
          <cell r="A4009" t="str">
            <v>SEP-04</v>
          </cell>
        </row>
        <row r="4010">
          <cell r="A4010" t="str">
            <v>SEP-04</v>
          </cell>
        </row>
        <row r="4011">
          <cell r="A4011" t="str">
            <v>SEP-04</v>
          </cell>
        </row>
        <row r="4012">
          <cell r="A4012" t="str">
            <v>SEP-04</v>
          </cell>
        </row>
        <row r="4013">
          <cell r="A4013" t="str">
            <v>SEP-04</v>
          </cell>
        </row>
        <row r="4014">
          <cell r="A4014" t="str">
            <v>SEP-04</v>
          </cell>
        </row>
        <row r="4015">
          <cell r="A4015" t="str">
            <v>SEP-04</v>
          </cell>
        </row>
        <row r="4016">
          <cell r="A4016" t="str">
            <v>SEP-04</v>
          </cell>
        </row>
        <row r="4017">
          <cell r="A4017" t="str">
            <v>SEP-04</v>
          </cell>
        </row>
        <row r="4018">
          <cell r="A4018" t="str">
            <v>SEP-04</v>
          </cell>
        </row>
        <row r="4019">
          <cell r="A4019" t="str">
            <v>SEP-04</v>
          </cell>
        </row>
        <row r="4020">
          <cell r="A4020" t="str">
            <v>SEP-04</v>
          </cell>
        </row>
        <row r="4021">
          <cell r="A4021" t="str">
            <v>SEP-04</v>
          </cell>
        </row>
        <row r="4022">
          <cell r="A4022" t="str">
            <v>SEP-04</v>
          </cell>
        </row>
        <row r="4023">
          <cell r="A4023" t="str">
            <v>SEP-04</v>
          </cell>
        </row>
        <row r="4024">
          <cell r="A4024" t="str">
            <v>SEP-04</v>
          </cell>
        </row>
        <row r="4025">
          <cell r="A4025" t="str">
            <v>SEP-04</v>
          </cell>
        </row>
        <row r="4026">
          <cell r="A4026" t="str">
            <v>SEP-04</v>
          </cell>
        </row>
        <row r="4027">
          <cell r="A4027" t="str">
            <v>SEP-04</v>
          </cell>
        </row>
        <row r="4028">
          <cell r="A4028" t="str">
            <v>SEP-04</v>
          </cell>
        </row>
        <row r="4029">
          <cell r="A4029" t="str">
            <v>SEP-04</v>
          </cell>
        </row>
        <row r="4030">
          <cell r="A4030" t="str">
            <v>SEP-04</v>
          </cell>
        </row>
        <row r="4031">
          <cell r="A4031" t="str">
            <v>SEP-04</v>
          </cell>
        </row>
        <row r="4032">
          <cell r="A4032" t="str">
            <v>SEP-04</v>
          </cell>
        </row>
        <row r="4033">
          <cell r="A4033" t="str">
            <v>SEP-04</v>
          </cell>
        </row>
        <row r="4034">
          <cell r="A4034" t="str">
            <v>SEP-04</v>
          </cell>
        </row>
        <row r="4035">
          <cell r="A4035" t="str">
            <v>SEP-04</v>
          </cell>
        </row>
        <row r="4036">
          <cell r="A4036" t="str">
            <v>SEP-04</v>
          </cell>
        </row>
        <row r="4037">
          <cell r="A4037" t="str">
            <v>SEP-04</v>
          </cell>
        </row>
        <row r="4038">
          <cell r="A4038" t="str">
            <v>SEP-04</v>
          </cell>
        </row>
        <row r="4039">
          <cell r="A4039" t="str">
            <v>SEP-04</v>
          </cell>
        </row>
        <row r="4040">
          <cell r="A4040" t="str">
            <v>SEP-04</v>
          </cell>
        </row>
        <row r="4041">
          <cell r="A4041" t="str">
            <v>SEP-04</v>
          </cell>
        </row>
        <row r="4042">
          <cell r="A4042" t="str">
            <v>SEP-04</v>
          </cell>
        </row>
        <row r="4043">
          <cell r="A4043" t="str">
            <v>SEP-04</v>
          </cell>
        </row>
        <row r="4044">
          <cell r="A4044" t="str">
            <v>SEP-04</v>
          </cell>
        </row>
        <row r="4045">
          <cell r="A4045" t="str">
            <v>SEP-04</v>
          </cell>
        </row>
        <row r="4046">
          <cell r="A4046" t="str">
            <v>SEP-04</v>
          </cell>
        </row>
        <row r="4047">
          <cell r="A4047" t="str">
            <v>SEP-04</v>
          </cell>
        </row>
        <row r="4048">
          <cell r="A4048" t="str">
            <v>SEP-04</v>
          </cell>
        </row>
        <row r="4049">
          <cell r="A4049" t="str">
            <v>SEP-04</v>
          </cell>
        </row>
        <row r="4050">
          <cell r="A4050" t="str">
            <v>SEP-04</v>
          </cell>
        </row>
        <row r="4051">
          <cell r="A4051" t="str">
            <v>SEP-04</v>
          </cell>
        </row>
        <row r="4052">
          <cell r="A4052" t="str">
            <v>SEP-04</v>
          </cell>
        </row>
        <row r="4053">
          <cell r="A4053" t="str">
            <v>SEP-04</v>
          </cell>
        </row>
        <row r="4054">
          <cell r="A4054" t="str">
            <v>SEP-04</v>
          </cell>
        </row>
        <row r="4055">
          <cell r="A4055" t="str">
            <v>SEP-04</v>
          </cell>
        </row>
        <row r="4056">
          <cell r="A4056" t="str">
            <v>SEP-04</v>
          </cell>
        </row>
        <row r="4057">
          <cell r="A4057" t="str">
            <v>SEP-04</v>
          </cell>
        </row>
        <row r="4058">
          <cell r="A4058" t="str">
            <v>SEP-04</v>
          </cell>
        </row>
        <row r="4059">
          <cell r="A4059" t="str">
            <v>SEP-04</v>
          </cell>
        </row>
        <row r="4060">
          <cell r="A4060" t="str">
            <v>SEP-04</v>
          </cell>
        </row>
        <row r="4061">
          <cell r="A4061" t="str">
            <v>SEP-04</v>
          </cell>
        </row>
        <row r="4062">
          <cell r="A4062" t="str">
            <v>SEP-04</v>
          </cell>
        </row>
        <row r="4063">
          <cell r="A4063" t="str">
            <v>SEP-04</v>
          </cell>
        </row>
        <row r="4064">
          <cell r="A4064" t="str">
            <v>SEP-04</v>
          </cell>
        </row>
        <row r="4065">
          <cell r="A4065" t="str">
            <v>SEP-04</v>
          </cell>
        </row>
        <row r="4066">
          <cell r="A4066" t="str">
            <v>SEP-04</v>
          </cell>
        </row>
        <row r="4067">
          <cell r="A4067" t="str">
            <v>SEP-04</v>
          </cell>
        </row>
        <row r="4068">
          <cell r="A4068" t="str">
            <v>SEP-04</v>
          </cell>
        </row>
        <row r="4069">
          <cell r="A4069" t="str">
            <v>SEP-04</v>
          </cell>
        </row>
        <row r="4070">
          <cell r="A4070" t="str">
            <v>SEP-04</v>
          </cell>
        </row>
        <row r="4071">
          <cell r="A4071" t="str">
            <v>SEP-04</v>
          </cell>
        </row>
        <row r="4072">
          <cell r="A4072" t="str">
            <v>SEP-04</v>
          </cell>
        </row>
        <row r="4073">
          <cell r="A4073" t="str">
            <v>SEP-04</v>
          </cell>
        </row>
        <row r="4074">
          <cell r="A4074" t="str">
            <v>SEP-04</v>
          </cell>
        </row>
        <row r="4075">
          <cell r="A4075" t="str">
            <v>SEP-04</v>
          </cell>
        </row>
        <row r="4076">
          <cell r="A4076" t="str">
            <v>SEP-04</v>
          </cell>
        </row>
        <row r="4077">
          <cell r="A4077" t="str">
            <v>SEP-04</v>
          </cell>
        </row>
        <row r="4078">
          <cell r="A4078" t="str">
            <v>SEP-04</v>
          </cell>
        </row>
        <row r="4079">
          <cell r="A4079" t="str">
            <v>SEP-04</v>
          </cell>
        </row>
        <row r="4080">
          <cell r="A4080" t="str">
            <v>SEP-04</v>
          </cell>
        </row>
        <row r="4081">
          <cell r="A4081" t="str">
            <v>SEP-04</v>
          </cell>
        </row>
        <row r="4082">
          <cell r="A4082" t="str">
            <v>SEP-04</v>
          </cell>
        </row>
        <row r="4083">
          <cell r="A4083" t="str">
            <v>SEP-04</v>
          </cell>
        </row>
        <row r="4084">
          <cell r="A4084" t="str">
            <v>SEP-04</v>
          </cell>
        </row>
        <row r="4085">
          <cell r="A4085" t="str">
            <v>SEP-04</v>
          </cell>
        </row>
        <row r="4086">
          <cell r="A4086" t="str">
            <v>SEP-04</v>
          </cell>
        </row>
        <row r="4087">
          <cell r="A4087" t="str">
            <v>SEP-04</v>
          </cell>
        </row>
        <row r="4088">
          <cell r="A4088" t="str">
            <v>SEP-04</v>
          </cell>
        </row>
        <row r="4089">
          <cell r="A4089" t="str">
            <v>SEP-04</v>
          </cell>
        </row>
        <row r="4090">
          <cell r="A4090" t="str">
            <v>SEP-04</v>
          </cell>
        </row>
        <row r="4091">
          <cell r="A4091" t="str">
            <v>SEP-04</v>
          </cell>
        </row>
        <row r="4092">
          <cell r="A4092" t="str">
            <v>SEP-04</v>
          </cell>
        </row>
        <row r="4093">
          <cell r="A4093" t="str">
            <v>SEP-04</v>
          </cell>
        </row>
        <row r="4094">
          <cell r="A4094" t="str">
            <v>SEP-04</v>
          </cell>
        </row>
        <row r="4095">
          <cell r="A4095" t="str">
            <v>SEP-04</v>
          </cell>
        </row>
        <row r="4096">
          <cell r="A4096" t="str">
            <v>SEP-04</v>
          </cell>
        </row>
        <row r="4097">
          <cell r="A4097" t="str">
            <v>SEP-04</v>
          </cell>
        </row>
        <row r="4098">
          <cell r="A4098" t="str">
            <v>SEP-04</v>
          </cell>
        </row>
        <row r="4099">
          <cell r="A4099" t="str">
            <v>SEP-04</v>
          </cell>
        </row>
        <row r="4100">
          <cell r="A4100" t="str">
            <v>SEP-04</v>
          </cell>
        </row>
        <row r="4101">
          <cell r="A4101" t="str">
            <v>SEP-04</v>
          </cell>
        </row>
        <row r="4102">
          <cell r="A4102" t="str">
            <v>SEP-04</v>
          </cell>
        </row>
        <row r="4103">
          <cell r="A4103" t="str">
            <v>SEP-04</v>
          </cell>
        </row>
        <row r="4104">
          <cell r="A4104" t="str">
            <v>SEP-04</v>
          </cell>
        </row>
        <row r="4105">
          <cell r="A4105" t="str">
            <v>SEP-04</v>
          </cell>
        </row>
        <row r="4106">
          <cell r="A4106" t="str">
            <v>SEP-04</v>
          </cell>
        </row>
        <row r="4107">
          <cell r="A4107" t="str">
            <v>SEP-04</v>
          </cell>
        </row>
        <row r="4108">
          <cell r="A4108" t="str">
            <v>SEP-04</v>
          </cell>
        </row>
        <row r="4109">
          <cell r="A4109" t="str">
            <v>SEP-04</v>
          </cell>
        </row>
        <row r="4110">
          <cell r="A4110" t="str">
            <v>SEP-04</v>
          </cell>
        </row>
        <row r="4111">
          <cell r="A4111" t="str">
            <v>SEP-04</v>
          </cell>
        </row>
        <row r="4112">
          <cell r="A4112" t="str">
            <v>SEP-04</v>
          </cell>
        </row>
        <row r="4113">
          <cell r="A4113" t="str">
            <v>SEP-04</v>
          </cell>
        </row>
        <row r="4114">
          <cell r="A4114" t="str">
            <v>SEP-04</v>
          </cell>
        </row>
        <row r="4115">
          <cell r="A4115" t="str">
            <v>SEP-04</v>
          </cell>
        </row>
        <row r="4116">
          <cell r="A4116" t="str">
            <v>SEP-04</v>
          </cell>
        </row>
        <row r="4117">
          <cell r="A4117" t="str">
            <v>SEP-04</v>
          </cell>
        </row>
        <row r="4118">
          <cell r="A4118" t="str">
            <v>SEP-04</v>
          </cell>
        </row>
        <row r="4119">
          <cell r="A4119" t="str">
            <v>SEP-04</v>
          </cell>
        </row>
        <row r="4120">
          <cell r="A4120" t="str">
            <v>SEP-04</v>
          </cell>
        </row>
        <row r="4121">
          <cell r="A4121" t="str">
            <v>SEP-04</v>
          </cell>
        </row>
        <row r="4122">
          <cell r="A4122" t="str">
            <v>SEP-04</v>
          </cell>
        </row>
        <row r="4123">
          <cell r="A4123" t="str">
            <v>SEP-04</v>
          </cell>
        </row>
        <row r="4124">
          <cell r="A4124" t="str">
            <v>SEP-04</v>
          </cell>
        </row>
        <row r="4125">
          <cell r="A4125" t="str">
            <v>SEP-04</v>
          </cell>
        </row>
        <row r="4126">
          <cell r="A4126" t="str">
            <v>SEP-04</v>
          </cell>
        </row>
        <row r="4127">
          <cell r="A4127" t="str">
            <v>SEP-04</v>
          </cell>
        </row>
        <row r="4128">
          <cell r="A4128" t="str">
            <v>SEP-04</v>
          </cell>
        </row>
        <row r="4129">
          <cell r="A4129" t="str">
            <v>SEP-04</v>
          </cell>
        </row>
        <row r="4130">
          <cell r="A4130" t="str">
            <v>SEP-04</v>
          </cell>
        </row>
        <row r="4131">
          <cell r="A4131" t="str">
            <v>SEP-04</v>
          </cell>
        </row>
        <row r="4132">
          <cell r="A4132" t="str">
            <v>SEP-04</v>
          </cell>
        </row>
        <row r="4133">
          <cell r="A4133" t="str">
            <v>SEP-04</v>
          </cell>
        </row>
        <row r="4134">
          <cell r="A4134" t="str">
            <v>SEP-04</v>
          </cell>
        </row>
        <row r="4135">
          <cell r="A4135" t="str">
            <v>SEP-04</v>
          </cell>
        </row>
        <row r="4136">
          <cell r="A4136" t="str">
            <v>SEP-04</v>
          </cell>
        </row>
        <row r="4137">
          <cell r="A4137" t="str">
            <v>SEP-04</v>
          </cell>
        </row>
        <row r="4138">
          <cell r="A4138" t="str">
            <v>SEP-04</v>
          </cell>
        </row>
        <row r="4139">
          <cell r="A4139" t="str">
            <v>SEP-04</v>
          </cell>
        </row>
        <row r="4140">
          <cell r="A4140" t="str">
            <v>SEP-04</v>
          </cell>
        </row>
        <row r="4141">
          <cell r="A4141" t="str">
            <v>SEP-04</v>
          </cell>
        </row>
        <row r="4142">
          <cell r="A4142" t="str">
            <v>SEP-04</v>
          </cell>
        </row>
        <row r="4143">
          <cell r="A4143" t="str">
            <v>SEP-04</v>
          </cell>
        </row>
        <row r="4144">
          <cell r="A4144" t="str">
            <v>SEP-04</v>
          </cell>
        </row>
        <row r="4145">
          <cell r="A4145" t="str">
            <v>SEP-04</v>
          </cell>
        </row>
        <row r="4146">
          <cell r="A4146" t="str">
            <v>SEP-04</v>
          </cell>
        </row>
        <row r="4147">
          <cell r="A4147" t="str">
            <v>SEP-04</v>
          </cell>
        </row>
        <row r="4148">
          <cell r="A4148" t="str">
            <v>SEP-04</v>
          </cell>
        </row>
        <row r="4149">
          <cell r="A4149" t="str">
            <v>SEP-04</v>
          </cell>
        </row>
        <row r="4150">
          <cell r="A4150" t="str">
            <v>SEP-04</v>
          </cell>
        </row>
        <row r="4151">
          <cell r="A4151" t="str">
            <v>SEP-04</v>
          </cell>
        </row>
        <row r="4152">
          <cell r="A4152" t="str">
            <v>SEP-04</v>
          </cell>
        </row>
        <row r="4153">
          <cell r="A4153" t="str">
            <v>SEP-04</v>
          </cell>
        </row>
        <row r="4154">
          <cell r="A4154" t="str">
            <v>SEP-04</v>
          </cell>
        </row>
        <row r="4155">
          <cell r="A4155" t="str">
            <v>SEP-04</v>
          </cell>
        </row>
        <row r="4156">
          <cell r="A4156" t="str">
            <v>SEP-04</v>
          </cell>
        </row>
        <row r="4157">
          <cell r="A4157" t="str">
            <v>SEP-04</v>
          </cell>
        </row>
        <row r="4158">
          <cell r="A4158" t="str">
            <v>SEP-04</v>
          </cell>
        </row>
        <row r="4159">
          <cell r="A4159" t="str">
            <v>SEP-04</v>
          </cell>
        </row>
        <row r="4160">
          <cell r="A4160" t="str">
            <v>SEP-04</v>
          </cell>
        </row>
        <row r="4161">
          <cell r="A4161" t="str">
            <v>SEP-04</v>
          </cell>
        </row>
        <row r="4162">
          <cell r="A4162" t="str">
            <v>SEP-04</v>
          </cell>
        </row>
        <row r="4163">
          <cell r="A4163" t="str">
            <v>SEP-04</v>
          </cell>
        </row>
        <row r="4164">
          <cell r="A4164" t="str">
            <v>SEP-04</v>
          </cell>
        </row>
        <row r="4165">
          <cell r="A4165" t="str">
            <v>SEP-04</v>
          </cell>
        </row>
        <row r="4166">
          <cell r="A4166" t="str">
            <v>SEP-04</v>
          </cell>
        </row>
        <row r="4167">
          <cell r="A4167" t="str">
            <v>SEP-04</v>
          </cell>
        </row>
        <row r="4168">
          <cell r="A4168" t="str">
            <v>SEP-04</v>
          </cell>
        </row>
        <row r="4169">
          <cell r="A4169" t="str">
            <v>SEP-04</v>
          </cell>
        </row>
        <row r="4170">
          <cell r="A4170" t="str">
            <v>SEP-04</v>
          </cell>
        </row>
        <row r="4171">
          <cell r="A4171" t="str">
            <v>SEP-04</v>
          </cell>
        </row>
        <row r="4172">
          <cell r="A4172" t="str">
            <v>SEP-04</v>
          </cell>
        </row>
        <row r="4173">
          <cell r="A4173" t="str">
            <v>SEP-04</v>
          </cell>
        </row>
        <row r="4174">
          <cell r="A4174" t="str">
            <v>SEP-04</v>
          </cell>
        </row>
        <row r="4175">
          <cell r="A4175" t="str">
            <v>SEP-04</v>
          </cell>
        </row>
        <row r="4176">
          <cell r="A4176" t="str">
            <v>SEP-04</v>
          </cell>
        </row>
        <row r="4177">
          <cell r="A4177" t="str">
            <v>SEP-04</v>
          </cell>
        </row>
        <row r="4178">
          <cell r="A4178" t="str">
            <v>SEP-04</v>
          </cell>
        </row>
        <row r="4179">
          <cell r="A4179" t="str">
            <v>SEP-04</v>
          </cell>
        </row>
        <row r="4180">
          <cell r="A4180" t="str">
            <v>SEP-04</v>
          </cell>
        </row>
        <row r="4181">
          <cell r="A4181" t="str">
            <v>SEP-04</v>
          </cell>
        </row>
        <row r="4182">
          <cell r="A4182" t="str">
            <v>SEP-04</v>
          </cell>
        </row>
        <row r="4183">
          <cell r="A4183" t="str">
            <v>SEP-04</v>
          </cell>
        </row>
        <row r="4184">
          <cell r="A4184" t="str">
            <v>SEP-04</v>
          </cell>
        </row>
        <row r="4185">
          <cell r="A4185" t="str">
            <v>SEP-04</v>
          </cell>
        </row>
        <row r="4186">
          <cell r="A4186" t="str">
            <v>SEP-04</v>
          </cell>
        </row>
        <row r="4187">
          <cell r="A4187" t="str">
            <v>SEP-04</v>
          </cell>
        </row>
        <row r="4188">
          <cell r="A4188" t="str">
            <v>SEP-04</v>
          </cell>
        </row>
        <row r="4189">
          <cell r="A4189" t="str">
            <v>SEP-04</v>
          </cell>
        </row>
        <row r="4190">
          <cell r="A4190" t="str">
            <v>SEP-04</v>
          </cell>
        </row>
        <row r="4191">
          <cell r="A4191" t="str">
            <v>SEP-04</v>
          </cell>
        </row>
        <row r="4192">
          <cell r="A4192" t="str">
            <v>SEP-04</v>
          </cell>
        </row>
        <row r="4193">
          <cell r="A4193" t="str">
            <v>SEP-04</v>
          </cell>
        </row>
        <row r="4194">
          <cell r="A4194" t="str">
            <v>SEP-04</v>
          </cell>
        </row>
        <row r="4195">
          <cell r="A4195" t="str">
            <v>SEP-04</v>
          </cell>
        </row>
        <row r="4196">
          <cell r="A4196" t="str">
            <v>SEP-04</v>
          </cell>
        </row>
        <row r="4197">
          <cell r="A4197" t="str">
            <v>SEP-04</v>
          </cell>
        </row>
        <row r="4198">
          <cell r="A4198" t="str">
            <v>SEP-04</v>
          </cell>
        </row>
        <row r="4199">
          <cell r="A4199" t="str">
            <v>SEP-04</v>
          </cell>
        </row>
        <row r="4200">
          <cell r="A4200" t="str">
            <v>SEP-04</v>
          </cell>
        </row>
        <row r="4201">
          <cell r="A4201" t="str">
            <v>SEP-04</v>
          </cell>
        </row>
        <row r="4202">
          <cell r="A4202" t="str">
            <v>SEP-04</v>
          </cell>
        </row>
        <row r="4203">
          <cell r="A4203" t="str">
            <v>SEP-04</v>
          </cell>
        </row>
        <row r="4204">
          <cell r="A4204" t="str">
            <v>SEP-04</v>
          </cell>
        </row>
        <row r="4205">
          <cell r="A4205" t="str">
            <v>SEP-04</v>
          </cell>
        </row>
        <row r="4206">
          <cell r="A4206" t="str">
            <v>SEP-04</v>
          </cell>
        </row>
        <row r="4207">
          <cell r="A4207" t="str">
            <v>SEP-04</v>
          </cell>
        </row>
        <row r="4208">
          <cell r="A4208" t="str">
            <v>SEP-04</v>
          </cell>
        </row>
        <row r="4209">
          <cell r="A4209" t="str">
            <v>SEP-04</v>
          </cell>
        </row>
        <row r="4210">
          <cell r="A4210" t="str">
            <v>SEP-04</v>
          </cell>
        </row>
        <row r="4211">
          <cell r="A4211" t="str">
            <v>SEP-04</v>
          </cell>
        </row>
        <row r="4212">
          <cell r="A4212" t="str">
            <v>SEP-04</v>
          </cell>
        </row>
        <row r="4213">
          <cell r="A4213" t="str">
            <v>SEP-04</v>
          </cell>
        </row>
        <row r="4214">
          <cell r="A4214" t="str">
            <v>SEP-04</v>
          </cell>
        </row>
        <row r="4215">
          <cell r="A4215" t="str">
            <v>SEP-04</v>
          </cell>
        </row>
        <row r="4216">
          <cell r="A4216" t="str">
            <v>SEP-04</v>
          </cell>
        </row>
        <row r="4217">
          <cell r="A4217" t="str">
            <v>SEP-04</v>
          </cell>
        </row>
        <row r="4218">
          <cell r="A4218" t="str">
            <v>SEP-04</v>
          </cell>
        </row>
        <row r="4219">
          <cell r="A4219" t="str">
            <v>SEP-04</v>
          </cell>
        </row>
        <row r="4220">
          <cell r="A4220" t="str">
            <v>SEP-04</v>
          </cell>
        </row>
        <row r="4221">
          <cell r="A4221" t="str">
            <v>SEP-04</v>
          </cell>
        </row>
        <row r="4222">
          <cell r="A4222" t="str">
            <v>SEP-04</v>
          </cell>
        </row>
        <row r="4223">
          <cell r="A4223" t="str">
            <v>SEP-04</v>
          </cell>
        </row>
        <row r="4224">
          <cell r="A4224" t="str">
            <v>SEP-04</v>
          </cell>
        </row>
        <row r="4225">
          <cell r="A4225" t="str">
            <v>SEP-04</v>
          </cell>
        </row>
        <row r="4226">
          <cell r="A4226" t="str">
            <v>SEP-04</v>
          </cell>
        </row>
        <row r="4227">
          <cell r="A4227" t="str">
            <v>SEP-04</v>
          </cell>
        </row>
        <row r="4228">
          <cell r="A4228" t="str">
            <v>SEP-04</v>
          </cell>
        </row>
        <row r="4229">
          <cell r="A4229" t="str">
            <v>SEP-04</v>
          </cell>
        </row>
        <row r="4230">
          <cell r="A4230" t="str">
            <v>SEP-04</v>
          </cell>
        </row>
        <row r="4231">
          <cell r="A4231" t="str">
            <v>SEP-04</v>
          </cell>
        </row>
        <row r="4232">
          <cell r="A4232" t="str">
            <v>SEP-04</v>
          </cell>
        </row>
        <row r="4233">
          <cell r="A4233" t="str">
            <v>SEP-04</v>
          </cell>
        </row>
        <row r="4234">
          <cell r="A4234" t="str">
            <v>SEP-04</v>
          </cell>
        </row>
        <row r="4235">
          <cell r="A4235" t="str">
            <v>SEP-04</v>
          </cell>
        </row>
        <row r="4236">
          <cell r="A4236" t="str">
            <v>SEP-04</v>
          </cell>
        </row>
        <row r="4237">
          <cell r="A4237" t="str">
            <v>SEP-04</v>
          </cell>
        </row>
        <row r="4238">
          <cell r="A4238" t="str">
            <v>SEP-04</v>
          </cell>
        </row>
        <row r="4239">
          <cell r="A4239" t="str">
            <v>SEP-04</v>
          </cell>
        </row>
        <row r="4240">
          <cell r="A4240" t="str">
            <v>SEP-04</v>
          </cell>
        </row>
        <row r="4241">
          <cell r="A4241" t="str">
            <v>SEP-04</v>
          </cell>
        </row>
        <row r="4242">
          <cell r="A4242" t="str">
            <v>SEP-04</v>
          </cell>
        </row>
        <row r="4243">
          <cell r="A4243" t="str">
            <v>SEP-04</v>
          </cell>
        </row>
        <row r="4244">
          <cell r="A4244" t="str">
            <v>SEP-04</v>
          </cell>
        </row>
        <row r="4245">
          <cell r="A4245" t="str">
            <v>SEP-04</v>
          </cell>
        </row>
        <row r="4246">
          <cell r="A4246" t="str">
            <v>SEP-04</v>
          </cell>
        </row>
        <row r="4247">
          <cell r="A4247" t="str">
            <v>SEP-04</v>
          </cell>
        </row>
        <row r="4248">
          <cell r="A4248" t="str">
            <v>SEP-04</v>
          </cell>
        </row>
        <row r="4249">
          <cell r="A4249" t="str">
            <v>SEP-04</v>
          </cell>
        </row>
        <row r="4250">
          <cell r="A4250" t="str">
            <v>SEP-04</v>
          </cell>
        </row>
        <row r="4251">
          <cell r="A4251" t="str">
            <v>SEP-04</v>
          </cell>
        </row>
        <row r="4252">
          <cell r="A4252" t="str">
            <v>SEP-04</v>
          </cell>
        </row>
        <row r="4253">
          <cell r="A4253" t="str">
            <v>SEP-04</v>
          </cell>
        </row>
        <row r="4254">
          <cell r="A4254" t="str">
            <v>SEP-04</v>
          </cell>
        </row>
        <row r="4255">
          <cell r="A4255" t="str">
            <v>SEP-04</v>
          </cell>
        </row>
        <row r="4256">
          <cell r="A4256" t="str">
            <v>SEP-04</v>
          </cell>
        </row>
        <row r="4257">
          <cell r="A4257" t="str">
            <v>SEP-04</v>
          </cell>
        </row>
        <row r="4258">
          <cell r="A4258" t="str">
            <v>SEP-04</v>
          </cell>
        </row>
        <row r="4259">
          <cell r="A4259" t="str">
            <v>SEP-04</v>
          </cell>
        </row>
        <row r="4260">
          <cell r="A4260" t="str">
            <v>SEP-04</v>
          </cell>
        </row>
        <row r="4261">
          <cell r="A4261" t="str">
            <v>SEP-04</v>
          </cell>
        </row>
        <row r="4262">
          <cell r="A4262" t="str">
            <v>SEP-04</v>
          </cell>
        </row>
        <row r="4263">
          <cell r="A4263" t="str">
            <v>SEP-04</v>
          </cell>
        </row>
        <row r="4264">
          <cell r="A4264" t="str">
            <v>SEP-04</v>
          </cell>
        </row>
        <row r="4265">
          <cell r="A4265" t="str">
            <v>SEP-04</v>
          </cell>
        </row>
        <row r="4266">
          <cell r="A4266" t="str">
            <v>SEP-04</v>
          </cell>
        </row>
        <row r="4267">
          <cell r="A4267" t="str">
            <v>SEP-04</v>
          </cell>
        </row>
        <row r="4268">
          <cell r="A4268" t="str">
            <v>SEP-04</v>
          </cell>
        </row>
        <row r="4269">
          <cell r="A4269" t="str">
            <v>SEP-04</v>
          </cell>
        </row>
        <row r="4270">
          <cell r="A4270" t="str">
            <v>SEP-04</v>
          </cell>
        </row>
        <row r="4271">
          <cell r="A4271" t="str">
            <v>SEP-04</v>
          </cell>
        </row>
        <row r="4272">
          <cell r="A4272" t="str">
            <v>SEP-04</v>
          </cell>
        </row>
        <row r="4273">
          <cell r="A4273" t="str">
            <v>SEP-04</v>
          </cell>
        </row>
        <row r="4274">
          <cell r="A4274" t="str">
            <v>SEP-04</v>
          </cell>
        </row>
        <row r="4275">
          <cell r="A4275" t="str">
            <v>SEP-04</v>
          </cell>
        </row>
        <row r="4276">
          <cell r="A4276" t="str">
            <v>SEP-04</v>
          </cell>
        </row>
        <row r="4277">
          <cell r="A4277" t="str">
            <v>SEP-04</v>
          </cell>
        </row>
        <row r="4278">
          <cell r="A4278" t="str">
            <v>SEP-04</v>
          </cell>
        </row>
        <row r="4279">
          <cell r="A4279" t="str">
            <v>SEP-04</v>
          </cell>
        </row>
        <row r="4280">
          <cell r="A4280" t="str">
            <v>SEP-04</v>
          </cell>
        </row>
        <row r="4281">
          <cell r="A4281" t="str">
            <v>SEP-04</v>
          </cell>
        </row>
        <row r="4282">
          <cell r="A4282" t="str">
            <v>SEP-04</v>
          </cell>
        </row>
        <row r="4283">
          <cell r="A4283" t="str">
            <v>SEP-04</v>
          </cell>
        </row>
        <row r="4284">
          <cell r="A4284" t="str">
            <v>SEP-04</v>
          </cell>
        </row>
        <row r="4285">
          <cell r="A4285" t="str">
            <v>SEP-04</v>
          </cell>
        </row>
        <row r="4286">
          <cell r="A4286" t="str">
            <v>SEP-04</v>
          </cell>
        </row>
        <row r="4287">
          <cell r="A4287" t="str">
            <v>SEP-04</v>
          </cell>
        </row>
        <row r="4288">
          <cell r="A4288" t="str">
            <v>SEP-04</v>
          </cell>
        </row>
        <row r="4289">
          <cell r="A4289" t="str">
            <v>SEP-04</v>
          </cell>
        </row>
        <row r="4290">
          <cell r="A4290" t="str">
            <v>SEP-04</v>
          </cell>
        </row>
        <row r="4291">
          <cell r="A4291" t="str">
            <v>SEP-04</v>
          </cell>
        </row>
        <row r="4292">
          <cell r="A4292" t="str">
            <v>SEP-04</v>
          </cell>
        </row>
        <row r="4293">
          <cell r="A4293" t="str">
            <v>SEP-04</v>
          </cell>
        </row>
        <row r="4294">
          <cell r="A4294" t="str">
            <v>SEP-04</v>
          </cell>
        </row>
        <row r="4295">
          <cell r="A4295" t="str">
            <v>SEP-04</v>
          </cell>
        </row>
        <row r="4296">
          <cell r="A4296" t="str">
            <v>SEP-04</v>
          </cell>
        </row>
        <row r="4297">
          <cell r="A4297" t="str">
            <v>SEP-04</v>
          </cell>
        </row>
        <row r="4298">
          <cell r="A4298" t="str">
            <v>SEP-04</v>
          </cell>
        </row>
        <row r="4299">
          <cell r="A4299" t="str">
            <v>SEP-04</v>
          </cell>
        </row>
        <row r="4300">
          <cell r="A4300" t="str">
            <v>SEP-04</v>
          </cell>
        </row>
        <row r="4301">
          <cell r="A4301" t="str">
            <v>SEP-04</v>
          </cell>
        </row>
        <row r="4302">
          <cell r="A4302" t="str">
            <v>SEP-04</v>
          </cell>
        </row>
        <row r="4303">
          <cell r="A4303" t="str">
            <v>SEP-04</v>
          </cell>
        </row>
        <row r="4304">
          <cell r="A4304" t="str">
            <v>SEP-04</v>
          </cell>
        </row>
        <row r="4305">
          <cell r="A4305" t="str">
            <v>SEP-04</v>
          </cell>
        </row>
        <row r="4306">
          <cell r="A4306" t="str">
            <v>SEP-04</v>
          </cell>
        </row>
        <row r="4307">
          <cell r="A4307" t="str">
            <v>SEP-04</v>
          </cell>
        </row>
        <row r="4308">
          <cell r="A4308" t="str">
            <v>SEP-04</v>
          </cell>
        </row>
        <row r="4309">
          <cell r="A4309" t="str">
            <v>SEP-04</v>
          </cell>
        </row>
        <row r="4310">
          <cell r="A4310" t="str">
            <v>SEP-04</v>
          </cell>
        </row>
        <row r="4311">
          <cell r="A4311" t="str">
            <v>SEP-04</v>
          </cell>
        </row>
        <row r="4312">
          <cell r="A4312" t="str">
            <v>SEP-04</v>
          </cell>
        </row>
        <row r="4313">
          <cell r="A4313" t="str">
            <v>SEP-04</v>
          </cell>
        </row>
        <row r="4314">
          <cell r="A4314" t="str">
            <v>SEP-04</v>
          </cell>
        </row>
        <row r="4315">
          <cell r="A4315" t="str">
            <v>SEP-04</v>
          </cell>
        </row>
        <row r="4316">
          <cell r="A4316" t="str">
            <v>SEP-04</v>
          </cell>
        </row>
        <row r="4317">
          <cell r="A4317" t="str">
            <v>SEP-04</v>
          </cell>
        </row>
        <row r="4318">
          <cell r="A4318" t="str">
            <v>SEP-04</v>
          </cell>
        </row>
        <row r="4319">
          <cell r="A4319" t="str">
            <v>SEP-04</v>
          </cell>
        </row>
        <row r="4320">
          <cell r="A4320" t="str">
            <v>SEP-04</v>
          </cell>
        </row>
        <row r="4321">
          <cell r="A4321" t="str">
            <v>SEP-04</v>
          </cell>
        </row>
        <row r="4322">
          <cell r="A4322" t="str">
            <v>SEP-04</v>
          </cell>
        </row>
        <row r="4323">
          <cell r="A4323" t="str">
            <v>SEP-04</v>
          </cell>
        </row>
        <row r="4324">
          <cell r="A4324" t="str">
            <v>SEP-04</v>
          </cell>
        </row>
        <row r="4325">
          <cell r="A4325" t="str">
            <v>SEP-04</v>
          </cell>
        </row>
        <row r="4326">
          <cell r="A4326" t="str">
            <v>SEP-04</v>
          </cell>
        </row>
        <row r="4327">
          <cell r="A4327" t="str">
            <v>SEP-04</v>
          </cell>
        </row>
        <row r="4328">
          <cell r="A4328" t="str">
            <v>SEP-04</v>
          </cell>
        </row>
        <row r="4329">
          <cell r="A4329" t="str">
            <v>SEP-04</v>
          </cell>
        </row>
        <row r="4330">
          <cell r="A4330" t="str">
            <v>SEP-04</v>
          </cell>
        </row>
        <row r="4331">
          <cell r="A4331" t="str">
            <v>SEP-04</v>
          </cell>
        </row>
        <row r="4332">
          <cell r="A4332" t="str">
            <v>SEP-04</v>
          </cell>
        </row>
        <row r="4333">
          <cell r="A4333" t="str">
            <v>SEP-04</v>
          </cell>
        </row>
        <row r="4334">
          <cell r="A4334" t="str">
            <v>SEP-04</v>
          </cell>
        </row>
        <row r="4335">
          <cell r="A4335" t="str">
            <v>SEP-04</v>
          </cell>
        </row>
        <row r="4336">
          <cell r="A4336" t="str">
            <v>SEP-04</v>
          </cell>
        </row>
        <row r="4337">
          <cell r="A4337" t="str">
            <v>SEP-04</v>
          </cell>
        </row>
        <row r="4338">
          <cell r="A4338" t="str">
            <v>SEP-04</v>
          </cell>
        </row>
        <row r="4339">
          <cell r="A4339" t="str">
            <v>SEP-04</v>
          </cell>
        </row>
        <row r="4340">
          <cell r="A4340" t="str">
            <v>SEP-04</v>
          </cell>
        </row>
        <row r="4341">
          <cell r="A4341" t="str">
            <v>SEP-04</v>
          </cell>
        </row>
        <row r="4342">
          <cell r="A4342" t="str">
            <v>SEP-04</v>
          </cell>
        </row>
        <row r="4343">
          <cell r="A4343" t="str">
            <v>SEP-04</v>
          </cell>
        </row>
        <row r="4344">
          <cell r="A4344" t="str">
            <v>SEP-04</v>
          </cell>
        </row>
        <row r="4345">
          <cell r="A4345" t="str">
            <v>SEP-04</v>
          </cell>
        </row>
        <row r="4346">
          <cell r="A4346" t="str">
            <v>SEP-04</v>
          </cell>
        </row>
        <row r="4347">
          <cell r="A4347" t="str">
            <v>SEP-04</v>
          </cell>
        </row>
        <row r="4348">
          <cell r="A4348" t="str">
            <v>SEP-04</v>
          </cell>
        </row>
        <row r="4349">
          <cell r="A4349" t="str">
            <v>SEP-04</v>
          </cell>
        </row>
        <row r="4350">
          <cell r="A4350" t="str">
            <v>SEP-04</v>
          </cell>
        </row>
        <row r="4351">
          <cell r="A4351" t="str">
            <v>SEP-04</v>
          </cell>
        </row>
        <row r="4352">
          <cell r="A4352" t="str">
            <v>SEP-04</v>
          </cell>
        </row>
        <row r="4353">
          <cell r="A4353" t="str">
            <v>SEP-04</v>
          </cell>
        </row>
        <row r="4354">
          <cell r="A4354" t="str">
            <v>SEP-04</v>
          </cell>
        </row>
        <row r="4355">
          <cell r="A4355" t="str">
            <v>SEP-04</v>
          </cell>
        </row>
        <row r="4356">
          <cell r="A4356" t="str">
            <v>SEP-04</v>
          </cell>
        </row>
        <row r="4357">
          <cell r="A4357" t="str">
            <v>SEP-04</v>
          </cell>
        </row>
        <row r="4358">
          <cell r="A4358" t="str">
            <v>SEP-04</v>
          </cell>
        </row>
        <row r="4359">
          <cell r="A4359" t="str">
            <v>SEP-04</v>
          </cell>
        </row>
        <row r="4360">
          <cell r="A4360" t="str">
            <v>SEP-04</v>
          </cell>
        </row>
        <row r="4361">
          <cell r="A4361" t="str">
            <v>SEP-04</v>
          </cell>
        </row>
        <row r="4362">
          <cell r="A4362" t="str">
            <v>SEP-04</v>
          </cell>
        </row>
        <row r="4363">
          <cell r="A4363" t="str">
            <v>SEP-04</v>
          </cell>
        </row>
        <row r="4364">
          <cell r="A4364" t="str">
            <v>SEP-04</v>
          </cell>
        </row>
        <row r="4365">
          <cell r="A4365" t="str">
            <v>SEP-04</v>
          </cell>
        </row>
        <row r="4366">
          <cell r="A4366" t="str">
            <v>SEP-04</v>
          </cell>
        </row>
        <row r="4367">
          <cell r="A4367" t="str">
            <v>SEP-04</v>
          </cell>
        </row>
        <row r="4368">
          <cell r="A4368" t="str">
            <v>SEP-04</v>
          </cell>
        </row>
        <row r="4369">
          <cell r="A4369" t="str">
            <v>SEP-04</v>
          </cell>
        </row>
        <row r="4370">
          <cell r="A4370" t="str">
            <v>SEP-04</v>
          </cell>
        </row>
        <row r="4371">
          <cell r="A4371" t="str">
            <v>SEP-04</v>
          </cell>
        </row>
        <row r="4372">
          <cell r="A4372" t="str">
            <v>SEP-04</v>
          </cell>
        </row>
        <row r="4373">
          <cell r="A4373" t="str">
            <v>SEP-04</v>
          </cell>
        </row>
        <row r="4374">
          <cell r="A4374" t="str">
            <v>SEP-04</v>
          </cell>
        </row>
        <row r="4375">
          <cell r="A4375" t="str">
            <v>SEP-04</v>
          </cell>
        </row>
        <row r="4376">
          <cell r="A4376" t="str">
            <v>SEP-04</v>
          </cell>
        </row>
        <row r="4377">
          <cell r="A4377" t="str">
            <v>SEP-04</v>
          </cell>
        </row>
        <row r="4378">
          <cell r="A4378" t="str">
            <v>SEP-04</v>
          </cell>
        </row>
        <row r="4379">
          <cell r="A4379" t="str">
            <v>SEP-04</v>
          </cell>
        </row>
        <row r="4380">
          <cell r="A4380" t="str">
            <v>SEP-04</v>
          </cell>
        </row>
        <row r="4381">
          <cell r="A4381" t="str">
            <v>SEP-04</v>
          </cell>
        </row>
        <row r="4382">
          <cell r="A4382" t="str">
            <v>SEP-04</v>
          </cell>
        </row>
        <row r="4383">
          <cell r="A4383" t="str">
            <v>SEP-04</v>
          </cell>
        </row>
        <row r="4384">
          <cell r="A4384" t="str">
            <v>SEP-04</v>
          </cell>
        </row>
        <row r="4385">
          <cell r="A4385" t="str">
            <v>SEP-04</v>
          </cell>
        </row>
        <row r="4386">
          <cell r="A4386" t="str">
            <v>SEP-04</v>
          </cell>
        </row>
        <row r="4387">
          <cell r="A4387" t="str">
            <v>SEP-04</v>
          </cell>
        </row>
        <row r="4388">
          <cell r="A4388" t="str">
            <v>SEP-04</v>
          </cell>
        </row>
        <row r="4389">
          <cell r="A4389" t="str">
            <v>SEP-04</v>
          </cell>
        </row>
        <row r="4390">
          <cell r="A4390" t="str">
            <v>SEP-04</v>
          </cell>
        </row>
        <row r="4391">
          <cell r="A4391" t="str">
            <v>SEP-04</v>
          </cell>
        </row>
        <row r="4392">
          <cell r="A4392" t="str">
            <v>SEP-04</v>
          </cell>
        </row>
        <row r="4393">
          <cell r="A4393" t="str">
            <v>SEP-04</v>
          </cell>
        </row>
        <row r="4394">
          <cell r="A4394" t="str">
            <v>SEP-04</v>
          </cell>
        </row>
        <row r="4395">
          <cell r="A4395" t="str">
            <v>SEP-04</v>
          </cell>
        </row>
        <row r="4396">
          <cell r="A4396" t="str">
            <v>SEP-04</v>
          </cell>
        </row>
        <row r="4397">
          <cell r="A4397" t="str">
            <v>SEP-04</v>
          </cell>
        </row>
        <row r="4398">
          <cell r="A4398" t="str">
            <v>SEP-04</v>
          </cell>
        </row>
        <row r="4399">
          <cell r="A4399" t="str">
            <v>SEP-04</v>
          </cell>
        </row>
        <row r="4400">
          <cell r="A4400" t="str">
            <v>SEP-04</v>
          </cell>
        </row>
        <row r="4401">
          <cell r="A4401" t="str">
            <v>SEP-04</v>
          </cell>
        </row>
        <row r="4402">
          <cell r="A4402" t="str">
            <v>SEP-04</v>
          </cell>
        </row>
        <row r="4403">
          <cell r="A4403" t="str">
            <v>SEP-04</v>
          </cell>
        </row>
        <row r="4404">
          <cell r="A4404" t="str">
            <v>SEP-04</v>
          </cell>
        </row>
        <row r="4405">
          <cell r="A4405" t="str">
            <v>SEP-04</v>
          </cell>
        </row>
        <row r="4406">
          <cell r="A4406" t="str">
            <v>SEP-04</v>
          </cell>
        </row>
        <row r="4407">
          <cell r="A4407" t="str">
            <v>SEP-04</v>
          </cell>
        </row>
        <row r="4408">
          <cell r="A4408" t="str">
            <v>SEP-04</v>
          </cell>
        </row>
        <row r="4409">
          <cell r="A4409" t="str">
            <v>SEP-04</v>
          </cell>
        </row>
        <row r="4410">
          <cell r="A4410" t="str">
            <v>SEP-04</v>
          </cell>
        </row>
        <row r="4411">
          <cell r="A4411" t="str">
            <v>SEP-04</v>
          </cell>
        </row>
        <row r="4412">
          <cell r="A4412" t="str">
            <v>SEP-04</v>
          </cell>
        </row>
        <row r="4413">
          <cell r="A4413" t="str">
            <v>SEP-04</v>
          </cell>
        </row>
        <row r="4414">
          <cell r="A4414" t="str">
            <v>SEP-04</v>
          </cell>
        </row>
        <row r="4415">
          <cell r="A4415" t="str">
            <v>SEP-04</v>
          </cell>
        </row>
        <row r="4416">
          <cell r="A4416" t="str">
            <v>SEP-04</v>
          </cell>
        </row>
        <row r="4417">
          <cell r="A4417" t="str">
            <v>SEP-04</v>
          </cell>
        </row>
        <row r="4418">
          <cell r="A4418" t="str">
            <v>SEP-04</v>
          </cell>
        </row>
        <row r="4419">
          <cell r="A4419" t="str">
            <v>SEP-04</v>
          </cell>
        </row>
        <row r="4420">
          <cell r="A4420" t="str">
            <v>SEP-04</v>
          </cell>
        </row>
        <row r="4421">
          <cell r="A4421" t="str">
            <v>SEP-04</v>
          </cell>
        </row>
        <row r="4422">
          <cell r="A4422" t="str">
            <v>SEP-04</v>
          </cell>
        </row>
        <row r="4423">
          <cell r="A4423" t="str">
            <v>SEP-04</v>
          </cell>
        </row>
        <row r="4424">
          <cell r="A4424" t="str">
            <v>SEP-04</v>
          </cell>
        </row>
        <row r="4425">
          <cell r="A4425" t="str">
            <v>SEP-04</v>
          </cell>
        </row>
        <row r="4426">
          <cell r="A4426" t="str">
            <v>SEP-04</v>
          </cell>
        </row>
        <row r="4427">
          <cell r="A4427" t="str">
            <v>SEP-04</v>
          </cell>
        </row>
        <row r="4428">
          <cell r="A4428" t="str">
            <v>SEP-04</v>
          </cell>
        </row>
        <row r="4429">
          <cell r="A4429" t="str">
            <v>SEP-04</v>
          </cell>
        </row>
        <row r="4430">
          <cell r="A4430" t="str">
            <v>SEP-04</v>
          </cell>
        </row>
        <row r="4431">
          <cell r="A4431" t="str">
            <v>SEP-04</v>
          </cell>
        </row>
        <row r="4432">
          <cell r="A4432" t="str">
            <v>SEP-04</v>
          </cell>
        </row>
        <row r="4433">
          <cell r="A4433" t="str">
            <v>SEP-04</v>
          </cell>
        </row>
        <row r="4434">
          <cell r="A4434" t="str">
            <v>SEP-04</v>
          </cell>
        </row>
        <row r="4435">
          <cell r="A4435" t="str">
            <v>SEP-04</v>
          </cell>
        </row>
        <row r="4436">
          <cell r="A4436" t="str">
            <v>SEP-04</v>
          </cell>
        </row>
        <row r="4437">
          <cell r="A4437" t="str">
            <v>SEP-04</v>
          </cell>
        </row>
        <row r="4438">
          <cell r="A4438" t="str">
            <v>SEP-04</v>
          </cell>
        </row>
        <row r="4439">
          <cell r="A4439" t="str">
            <v>SEP-04</v>
          </cell>
        </row>
        <row r="4440">
          <cell r="A4440" t="str">
            <v>SEP-04</v>
          </cell>
        </row>
        <row r="4441">
          <cell r="A4441" t="str">
            <v>SEP-04</v>
          </cell>
        </row>
        <row r="4442">
          <cell r="A4442" t="str">
            <v>SEP-04</v>
          </cell>
        </row>
        <row r="4443">
          <cell r="A4443" t="str">
            <v>SEP-04</v>
          </cell>
        </row>
        <row r="4444">
          <cell r="A4444" t="str">
            <v>SEP-04</v>
          </cell>
        </row>
        <row r="4445">
          <cell r="A4445" t="str">
            <v>SEP-04</v>
          </cell>
        </row>
        <row r="4446">
          <cell r="A4446" t="str">
            <v>SEP-04</v>
          </cell>
        </row>
        <row r="4447">
          <cell r="A4447" t="str">
            <v>SEP-04</v>
          </cell>
        </row>
        <row r="4448">
          <cell r="A4448" t="str">
            <v>SEP-04</v>
          </cell>
        </row>
        <row r="4449">
          <cell r="A4449" t="str">
            <v>SEP-04</v>
          </cell>
        </row>
        <row r="4450">
          <cell r="A4450" t="str">
            <v>SEP-04</v>
          </cell>
        </row>
        <row r="4451">
          <cell r="A4451" t="str">
            <v>SEP-04</v>
          </cell>
        </row>
        <row r="4452">
          <cell r="A4452" t="str">
            <v>SEP-04</v>
          </cell>
        </row>
        <row r="4453">
          <cell r="A4453" t="str">
            <v>SEP-04</v>
          </cell>
        </row>
        <row r="4454">
          <cell r="A4454" t="str">
            <v>SEP-04</v>
          </cell>
        </row>
        <row r="4455">
          <cell r="A4455" t="str">
            <v>SEP-04</v>
          </cell>
        </row>
        <row r="4456">
          <cell r="A4456" t="str">
            <v>SEP-04</v>
          </cell>
        </row>
        <row r="4457">
          <cell r="A4457" t="str">
            <v>SEP-04</v>
          </cell>
        </row>
        <row r="4458">
          <cell r="A4458" t="str">
            <v>SEP-04</v>
          </cell>
        </row>
        <row r="4459">
          <cell r="A4459" t="str">
            <v>SEP-04</v>
          </cell>
        </row>
        <row r="4460">
          <cell r="A4460" t="str">
            <v>SEP-04</v>
          </cell>
        </row>
        <row r="4461">
          <cell r="A4461" t="str">
            <v>SEP-04</v>
          </cell>
        </row>
        <row r="4462">
          <cell r="A4462" t="str">
            <v>SEP-04</v>
          </cell>
        </row>
        <row r="4463">
          <cell r="A4463" t="str">
            <v>SEP-04</v>
          </cell>
        </row>
        <row r="4464">
          <cell r="A4464" t="str">
            <v>SEP-04</v>
          </cell>
        </row>
        <row r="4465">
          <cell r="A4465" t="str">
            <v>SEP-04</v>
          </cell>
        </row>
        <row r="4466">
          <cell r="A4466" t="str">
            <v>SEP-04</v>
          </cell>
        </row>
        <row r="4467">
          <cell r="A4467" t="str">
            <v>SEP-04</v>
          </cell>
        </row>
        <row r="4468">
          <cell r="A4468" t="str">
            <v>SEP-04</v>
          </cell>
        </row>
        <row r="4469">
          <cell r="A4469" t="str">
            <v>SEP-04</v>
          </cell>
        </row>
        <row r="4470">
          <cell r="A4470" t="str">
            <v>SEP-04</v>
          </cell>
        </row>
        <row r="4471">
          <cell r="A4471" t="str">
            <v>SEP-04</v>
          </cell>
        </row>
        <row r="4472">
          <cell r="A4472" t="str">
            <v>SEP-04</v>
          </cell>
        </row>
        <row r="4473">
          <cell r="A4473" t="str">
            <v>SEP-04</v>
          </cell>
        </row>
        <row r="4474">
          <cell r="A4474" t="str">
            <v>SEP-04</v>
          </cell>
        </row>
        <row r="4475">
          <cell r="A4475" t="str">
            <v>SEP-04</v>
          </cell>
        </row>
        <row r="4476">
          <cell r="A4476" t="str">
            <v>SEP-04</v>
          </cell>
        </row>
        <row r="4477">
          <cell r="A4477" t="str">
            <v>SEP-04</v>
          </cell>
        </row>
        <row r="4478">
          <cell r="A4478" t="str">
            <v>SEP-04</v>
          </cell>
        </row>
        <row r="4479">
          <cell r="A4479" t="str">
            <v>SEP-04</v>
          </cell>
        </row>
        <row r="4480">
          <cell r="A4480" t="str">
            <v>SEP-04</v>
          </cell>
        </row>
        <row r="4481">
          <cell r="A4481" t="str">
            <v>SEP-04</v>
          </cell>
        </row>
        <row r="4482">
          <cell r="A4482" t="str">
            <v>SEP-04</v>
          </cell>
        </row>
        <row r="4483">
          <cell r="A4483" t="str">
            <v>SEP-04</v>
          </cell>
        </row>
        <row r="4484">
          <cell r="A4484" t="str">
            <v>SEP-04</v>
          </cell>
        </row>
        <row r="4485">
          <cell r="A4485" t="str">
            <v>SEP-04</v>
          </cell>
        </row>
        <row r="4486">
          <cell r="A4486" t="str">
            <v>SEP-04</v>
          </cell>
        </row>
        <row r="4487">
          <cell r="A4487" t="str">
            <v>SEP-04</v>
          </cell>
        </row>
        <row r="4488">
          <cell r="A4488" t="str">
            <v>SEP-04</v>
          </cell>
        </row>
        <row r="4489">
          <cell r="A4489" t="str">
            <v>SEP-04</v>
          </cell>
        </row>
        <row r="4490">
          <cell r="A4490" t="str">
            <v>SEP-04</v>
          </cell>
        </row>
        <row r="4491">
          <cell r="A4491" t="str">
            <v>SEP-04</v>
          </cell>
        </row>
        <row r="4492">
          <cell r="A4492" t="str">
            <v>SEP-04</v>
          </cell>
        </row>
        <row r="4493">
          <cell r="A4493" t="str">
            <v>SEP-04</v>
          </cell>
        </row>
        <row r="4494">
          <cell r="A4494" t="str">
            <v>SEP-04</v>
          </cell>
        </row>
        <row r="4495">
          <cell r="A4495" t="str">
            <v>SEP-04</v>
          </cell>
        </row>
        <row r="4496">
          <cell r="A4496" t="str">
            <v>SEP-04</v>
          </cell>
        </row>
        <row r="4497">
          <cell r="A4497" t="str">
            <v>SEP-04</v>
          </cell>
        </row>
        <row r="4498">
          <cell r="A4498" t="str">
            <v>SEP-04</v>
          </cell>
        </row>
        <row r="4499">
          <cell r="A4499" t="str">
            <v>SEP-04</v>
          </cell>
        </row>
        <row r="4500">
          <cell r="A4500" t="str">
            <v>SEP-04</v>
          </cell>
        </row>
        <row r="4501">
          <cell r="A4501" t="str">
            <v>SEP-04</v>
          </cell>
        </row>
        <row r="4502">
          <cell r="A4502" t="str">
            <v>SEP-04</v>
          </cell>
        </row>
        <row r="4503">
          <cell r="A4503" t="str">
            <v>SEP-04</v>
          </cell>
        </row>
        <row r="4504">
          <cell r="A4504" t="str">
            <v>SEP-04</v>
          </cell>
        </row>
        <row r="4505">
          <cell r="A4505" t="str">
            <v>SEP-04</v>
          </cell>
        </row>
        <row r="4506">
          <cell r="A4506" t="str">
            <v>SEP-04</v>
          </cell>
        </row>
        <row r="4507">
          <cell r="A4507" t="str">
            <v>SEP-04</v>
          </cell>
        </row>
        <row r="4508">
          <cell r="A4508" t="str">
            <v>SEP-04</v>
          </cell>
        </row>
        <row r="4509">
          <cell r="A4509" t="str">
            <v>SEP-04</v>
          </cell>
        </row>
        <row r="4510">
          <cell r="A4510" t="str">
            <v>SEP-04</v>
          </cell>
        </row>
        <row r="4511">
          <cell r="A4511" t="str">
            <v>SEP-04</v>
          </cell>
        </row>
        <row r="4512">
          <cell r="A4512" t="str">
            <v>SEP-04</v>
          </cell>
        </row>
        <row r="4513">
          <cell r="A4513" t="str">
            <v>SEP-04</v>
          </cell>
        </row>
        <row r="4514">
          <cell r="A4514" t="str">
            <v>SEP-04</v>
          </cell>
        </row>
        <row r="4515">
          <cell r="A4515" t="str">
            <v>SEP-04</v>
          </cell>
        </row>
        <row r="4516">
          <cell r="A4516" t="str">
            <v>SEP-04</v>
          </cell>
        </row>
        <row r="4517">
          <cell r="A4517" t="str">
            <v>SEP-04</v>
          </cell>
        </row>
        <row r="4518">
          <cell r="A4518" t="str">
            <v>SEP-04</v>
          </cell>
        </row>
        <row r="4519">
          <cell r="A4519" t="str">
            <v>SEP-04</v>
          </cell>
        </row>
        <row r="4520">
          <cell r="A4520" t="str">
            <v>SEP-04</v>
          </cell>
        </row>
        <row r="4521">
          <cell r="A4521" t="str">
            <v>SEP-04</v>
          </cell>
        </row>
        <row r="4522">
          <cell r="A4522" t="str">
            <v>SEP-04</v>
          </cell>
        </row>
        <row r="4523">
          <cell r="A4523" t="str">
            <v>SEP-04</v>
          </cell>
        </row>
        <row r="4524">
          <cell r="A4524" t="str">
            <v>SEP-04</v>
          </cell>
        </row>
        <row r="4525">
          <cell r="A4525" t="str">
            <v>SEP-04</v>
          </cell>
        </row>
        <row r="4526">
          <cell r="A4526" t="str">
            <v>SEP-04</v>
          </cell>
        </row>
        <row r="4527">
          <cell r="A4527" t="str">
            <v>SEP-04</v>
          </cell>
        </row>
        <row r="4528">
          <cell r="A4528" t="str">
            <v>SEP-04</v>
          </cell>
        </row>
        <row r="4529">
          <cell r="A4529" t="str">
            <v>SEP-04</v>
          </cell>
        </row>
        <row r="4530">
          <cell r="A4530" t="str">
            <v>SEP-04</v>
          </cell>
        </row>
        <row r="4531">
          <cell r="A4531" t="str">
            <v>SEP-04</v>
          </cell>
        </row>
        <row r="4532">
          <cell r="A4532" t="str">
            <v>SEP-04</v>
          </cell>
        </row>
        <row r="4533">
          <cell r="A4533" t="str">
            <v>SEP-04</v>
          </cell>
        </row>
        <row r="4534">
          <cell r="A4534" t="str">
            <v>SEP-04</v>
          </cell>
        </row>
        <row r="4535">
          <cell r="A4535" t="str">
            <v>SEP-04</v>
          </cell>
        </row>
        <row r="4536">
          <cell r="A4536" t="str">
            <v>SEP-04</v>
          </cell>
        </row>
        <row r="4537">
          <cell r="A4537" t="str">
            <v>SEP-04</v>
          </cell>
        </row>
        <row r="4538">
          <cell r="A4538" t="str">
            <v>SEP-04</v>
          </cell>
        </row>
        <row r="4539">
          <cell r="A4539" t="str">
            <v>SEP-04</v>
          </cell>
        </row>
        <row r="4540">
          <cell r="A4540" t="str">
            <v>SEP-04</v>
          </cell>
        </row>
        <row r="4541">
          <cell r="A4541" t="str">
            <v>SEP-04</v>
          </cell>
        </row>
        <row r="4542">
          <cell r="A4542" t="str">
            <v>SEP-04</v>
          </cell>
        </row>
        <row r="4543">
          <cell r="A4543" t="str">
            <v>SEP-04</v>
          </cell>
        </row>
        <row r="4544">
          <cell r="A4544" t="str">
            <v>SEP-04</v>
          </cell>
        </row>
        <row r="4545">
          <cell r="A4545" t="str">
            <v>SEP-04</v>
          </cell>
        </row>
        <row r="4546">
          <cell r="A4546" t="str">
            <v>SEP-04</v>
          </cell>
        </row>
        <row r="4547">
          <cell r="A4547" t="str">
            <v>SEP-04</v>
          </cell>
        </row>
        <row r="4548">
          <cell r="A4548" t="str">
            <v>SEP-04</v>
          </cell>
        </row>
        <row r="4549">
          <cell r="A4549" t="str">
            <v>SEP-04</v>
          </cell>
        </row>
        <row r="4550">
          <cell r="A4550" t="str">
            <v>SEP-04</v>
          </cell>
        </row>
        <row r="4551">
          <cell r="A4551" t="str">
            <v>SEP-04</v>
          </cell>
        </row>
        <row r="4552">
          <cell r="A4552" t="str">
            <v>SEP-04</v>
          </cell>
        </row>
        <row r="4553">
          <cell r="A4553" t="str">
            <v>SEP-04</v>
          </cell>
        </row>
        <row r="4554">
          <cell r="A4554" t="str">
            <v>SEP-04</v>
          </cell>
        </row>
        <row r="4555">
          <cell r="A4555" t="str">
            <v>SEP-04</v>
          </cell>
        </row>
        <row r="4556">
          <cell r="A4556" t="str">
            <v>SEP-04</v>
          </cell>
        </row>
        <row r="4557">
          <cell r="A4557" t="str">
            <v>SEP-04</v>
          </cell>
        </row>
        <row r="4558">
          <cell r="A4558" t="str">
            <v>SEP-04</v>
          </cell>
        </row>
        <row r="4559">
          <cell r="A4559" t="str">
            <v>SEP-04</v>
          </cell>
        </row>
        <row r="4560">
          <cell r="A4560" t="str">
            <v>SEP-04</v>
          </cell>
        </row>
        <row r="4561">
          <cell r="A4561" t="str">
            <v>SEP-04</v>
          </cell>
        </row>
        <row r="4562">
          <cell r="A4562" t="str">
            <v>SEP-04</v>
          </cell>
        </row>
        <row r="4563">
          <cell r="A4563" t="str">
            <v>SEP-04</v>
          </cell>
        </row>
        <row r="4564">
          <cell r="A4564" t="str">
            <v>SEP-04</v>
          </cell>
        </row>
        <row r="4565">
          <cell r="A4565" t="str">
            <v>SEP-04</v>
          </cell>
        </row>
        <row r="4566">
          <cell r="A4566" t="str">
            <v>SEP-04</v>
          </cell>
        </row>
        <row r="4567">
          <cell r="A4567" t="str">
            <v>SEP-04</v>
          </cell>
        </row>
        <row r="4568">
          <cell r="A4568" t="str">
            <v>SEP-04</v>
          </cell>
        </row>
        <row r="4569">
          <cell r="A4569" t="str">
            <v>SEP-04</v>
          </cell>
        </row>
        <row r="4570">
          <cell r="A4570" t="str">
            <v>SEP-04</v>
          </cell>
        </row>
        <row r="4571">
          <cell r="A4571" t="str">
            <v>SEP-04</v>
          </cell>
        </row>
        <row r="4572">
          <cell r="A4572" t="str">
            <v>SEP-04</v>
          </cell>
        </row>
        <row r="4573">
          <cell r="A4573" t="str">
            <v>SEP-04</v>
          </cell>
        </row>
        <row r="4574">
          <cell r="A4574" t="str">
            <v>SEP-04</v>
          </cell>
        </row>
        <row r="4575">
          <cell r="A4575" t="str">
            <v>SEP-04</v>
          </cell>
        </row>
        <row r="4576">
          <cell r="A4576" t="str">
            <v>SEP-04</v>
          </cell>
        </row>
        <row r="4577">
          <cell r="A4577" t="str">
            <v>SEP-04</v>
          </cell>
        </row>
        <row r="4578">
          <cell r="A4578" t="str">
            <v>SEP-04</v>
          </cell>
        </row>
        <row r="4579">
          <cell r="A4579" t="str">
            <v>SEP-04</v>
          </cell>
        </row>
        <row r="4580">
          <cell r="A4580" t="str">
            <v>SEP-04</v>
          </cell>
        </row>
        <row r="4581">
          <cell r="A4581" t="str">
            <v>SEP-04</v>
          </cell>
        </row>
        <row r="4582">
          <cell r="A4582" t="str">
            <v>SEP-04</v>
          </cell>
        </row>
        <row r="4583">
          <cell r="A4583" t="str">
            <v>SEP-04</v>
          </cell>
        </row>
        <row r="4584">
          <cell r="A4584" t="str">
            <v>SEP-04</v>
          </cell>
        </row>
        <row r="4585">
          <cell r="A4585" t="str">
            <v>SEP-04</v>
          </cell>
        </row>
        <row r="4586">
          <cell r="A4586" t="str">
            <v>SEP-04</v>
          </cell>
        </row>
        <row r="4587">
          <cell r="A4587" t="str">
            <v>SEP-04</v>
          </cell>
        </row>
        <row r="4588">
          <cell r="A4588" t="str">
            <v>SEP-04</v>
          </cell>
        </row>
        <row r="4589">
          <cell r="A4589" t="str">
            <v>SEP-04</v>
          </cell>
        </row>
        <row r="4590">
          <cell r="A4590" t="str">
            <v>SEP-04</v>
          </cell>
        </row>
        <row r="4591">
          <cell r="A4591" t="str">
            <v>SEP-04</v>
          </cell>
        </row>
        <row r="4592">
          <cell r="A4592" t="str">
            <v>SEP-04</v>
          </cell>
        </row>
        <row r="4593">
          <cell r="A4593" t="str">
            <v>SEP-04</v>
          </cell>
        </row>
        <row r="4594">
          <cell r="A4594" t="str">
            <v>SEP-04</v>
          </cell>
        </row>
        <row r="4595">
          <cell r="A4595" t="str">
            <v>SEP-04</v>
          </cell>
        </row>
        <row r="4596">
          <cell r="A4596" t="str">
            <v>SEP-04</v>
          </cell>
        </row>
        <row r="4597">
          <cell r="A4597" t="str">
            <v>SEP-04</v>
          </cell>
        </row>
        <row r="4598">
          <cell r="A4598" t="str">
            <v>SEP-04</v>
          </cell>
        </row>
        <row r="4599">
          <cell r="A4599" t="str">
            <v>SEP-04</v>
          </cell>
        </row>
        <row r="4600">
          <cell r="A4600" t="str">
            <v>SEP-04</v>
          </cell>
        </row>
        <row r="4601">
          <cell r="A4601" t="str">
            <v>SEP-04</v>
          </cell>
        </row>
        <row r="4602">
          <cell r="A4602" t="str">
            <v>SEP-04</v>
          </cell>
        </row>
        <row r="4603">
          <cell r="A4603" t="str">
            <v>SEP-04</v>
          </cell>
        </row>
        <row r="4604">
          <cell r="A4604" t="str">
            <v>SEP-04</v>
          </cell>
        </row>
        <row r="4605">
          <cell r="A4605" t="str">
            <v>SEP-04</v>
          </cell>
        </row>
        <row r="4606">
          <cell r="A4606" t="str">
            <v>SEP-04</v>
          </cell>
        </row>
        <row r="4607">
          <cell r="A4607" t="str">
            <v>SEP-04</v>
          </cell>
        </row>
        <row r="4608">
          <cell r="A4608" t="str">
            <v>SEP-04</v>
          </cell>
        </row>
        <row r="4609">
          <cell r="A4609" t="str">
            <v>SEP-04</v>
          </cell>
        </row>
        <row r="4610">
          <cell r="A4610" t="str">
            <v>SEP-04</v>
          </cell>
        </row>
        <row r="4611">
          <cell r="A4611" t="str">
            <v>SEP-04</v>
          </cell>
        </row>
        <row r="4612">
          <cell r="A4612" t="str">
            <v>SEP-04</v>
          </cell>
        </row>
        <row r="4613">
          <cell r="A4613" t="str">
            <v>SEP-04</v>
          </cell>
        </row>
        <row r="4614">
          <cell r="A4614" t="str">
            <v>SEP-04</v>
          </cell>
        </row>
        <row r="4615">
          <cell r="A4615" t="str">
            <v>SEP-04</v>
          </cell>
        </row>
        <row r="4616">
          <cell r="A4616" t="str">
            <v>SEP-04</v>
          </cell>
        </row>
        <row r="4617">
          <cell r="A4617" t="str">
            <v>SEP-04</v>
          </cell>
        </row>
        <row r="4618">
          <cell r="A4618" t="str">
            <v>SEP-04</v>
          </cell>
        </row>
        <row r="4619">
          <cell r="A4619" t="str">
            <v>SEP-04</v>
          </cell>
        </row>
        <row r="4620">
          <cell r="A4620" t="str">
            <v>SEP-04</v>
          </cell>
        </row>
        <row r="4621">
          <cell r="A4621" t="str">
            <v>SEP-04</v>
          </cell>
        </row>
        <row r="4622">
          <cell r="A4622" t="str">
            <v>SEP-04</v>
          </cell>
        </row>
        <row r="4623">
          <cell r="A4623" t="str">
            <v>SEP-04</v>
          </cell>
        </row>
        <row r="4624">
          <cell r="A4624" t="str">
            <v>SEP-04</v>
          </cell>
        </row>
        <row r="4625">
          <cell r="A4625" t="str">
            <v>SEP-04</v>
          </cell>
        </row>
        <row r="4626">
          <cell r="A4626" t="str">
            <v>SEP-04</v>
          </cell>
        </row>
        <row r="4627">
          <cell r="A4627" t="str">
            <v>SEP-04</v>
          </cell>
        </row>
        <row r="4628">
          <cell r="A4628" t="str">
            <v>SEP-04</v>
          </cell>
        </row>
        <row r="4629">
          <cell r="A4629" t="str">
            <v>SEP-04</v>
          </cell>
        </row>
        <row r="4630">
          <cell r="A4630" t="str">
            <v>SEP-04</v>
          </cell>
        </row>
        <row r="4631">
          <cell r="A4631" t="str">
            <v>SEP-04</v>
          </cell>
        </row>
        <row r="4632">
          <cell r="A4632" t="str">
            <v>SEP-04</v>
          </cell>
        </row>
        <row r="4633">
          <cell r="A4633" t="str">
            <v>SEP-04</v>
          </cell>
        </row>
        <row r="4634">
          <cell r="A4634" t="str">
            <v>SEP-04</v>
          </cell>
        </row>
        <row r="4635">
          <cell r="A4635" t="str">
            <v>SEP-04</v>
          </cell>
        </row>
        <row r="4636">
          <cell r="A4636" t="str">
            <v>SEP-04</v>
          </cell>
        </row>
        <row r="4637">
          <cell r="A4637" t="str">
            <v>SEP-04</v>
          </cell>
        </row>
        <row r="4638">
          <cell r="A4638" t="str">
            <v>SEP-04</v>
          </cell>
        </row>
        <row r="4639">
          <cell r="A4639" t="str">
            <v>SEP-04</v>
          </cell>
        </row>
        <row r="4640">
          <cell r="A4640" t="str">
            <v>SEP-04</v>
          </cell>
        </row>
        <row r="4641">
          <cell r="A4641" t="str">
            <v>SEP-04</v>
          </cell>
        </row>
        <row r="4642">
          <cell r="A4642" t="str">
            <v>SEP-04</v>
          </cell>
        </row>
        <row r="4643">
          <cell r="A4643" t="str">
            <v>SEP-04</v>
          </cell>
        </row>
        <row r="4644">
          <cell r="A4644" t="str">
            <v>SEP-04</v>
          </cell>
        </row>
        <row r="4645">
          <cell r="A4645" t="str">
            <v>SEP-04</v>
          </cell>
        </row>
        <row r="4646">
          <cell r="A4646" t="str">
            <v>SEP-04</v>
          </cell>
        </row>
        <row r="4647">
          <cell r="A4647" t="str">
            <v>SEP-04</v>
          </cell>
        </row>
        <row r="4648">
          <cell r="A4648" t="str">
            <v>SEP-04</v>
          </cell>
        </row>
        <row r="4649">
          <cell r="A4649" t="str">
            <v>SEP-04</v>
          </cell>
        </row>
        <row r="4650">
          <cell r="A4650" t="str">
            <v>SEP-04</v>
          </cell>
        </row>
        <row r="4651">
          <cell r="A4651" t="str">
            <v>SEP-04</v>
          </cell>
        </row>
        <row r="4652">
          <cell r="A4652" t="str">
            <v>SEP-04</v>
          </cell>
        </row>
        <row r="4653">
          <cell r="A4653" t="str">
            <v>SEP-04</v>
          </cell>
        </row>
        <row r="4654">
          <cell r="A4654" t="str">
            <v>SEP-04</v>
          </cell>
        </row>
        <row r="4655">
          <cell r="A4655" t="str">
            <v>SEP-04</v>
          </cell>
        </row>
        <row r="4656">
          <cell r="A4656" t="str">
            <v>SEP-04</v>
          </cell>
        </row>
        <row r="4657">
          <cell r="A4657" t="str">
            <v>SEP-04</v>
          </cell>
        </row>
        <row r="4658">
          <cell r="A4658" t="str">
            <v>SEP-04</v>
          </cell>
        </row>
        <row r="4659">
          <cell r="A4659" t="str">
            <v>SEP-04</v>
          </cell>
        </row>
        <row r="4660">
          <cell r="A4660" t="str">
            <v>SEP-04</v>
          </cell>
        </row>
        <row r="4661">
          <cell r="A4661" t="str">
            <v>SEP-04</v>
          </cell>
        </row>
        <row r="4662">
          <cell r="A4662" t="str">
            <v>SEP-04</v>
          </cell>
        </row>
        <row r="4663">
          <cell r="A4663" t="str">
            <v>SEP-04</v>
          </cell>
        </row>
        <row r="4664">
          <cell r="A4664" t="str">
            <v>SEP-04</v>
          </cell>
        </row>
        <row r="4665">
          <cell r="A4665" t="str">
            <v>SEP-04</v>
          </cell>
        </row>
        <row r="4666">
          <cell r="A4666" t="str">
            <v>SEP-04</v>
          </cell>
        </row>
        <row r="4667">
          <cell r="A4667" t="str">
            <v>SEP-04</v>
          </cell>
        </row>
        <row r="4668">
          <cell r="A4668" t="str">
            <v>SEP-04</v>
          </cell>
        </row>
        <row r="4669">
          <cell r="A4669" t="str">
            <v>SEP-04</v>
          </cell>
        </row>
        <row r="4670">
          <cell r="A4670" t="str">
            <v>SEP-04</v>
          </cell>
        </row>
        <row r="4671">
          <cell r="A4671" t="str">
            <v>SEP-04</v>
          </cell>
        </row>
        <row r="4672">
          <cell r="A4672" t="str">
            <v>SEP-04</v>
          </cell>
        </row>
        <row r="4673">
          <cell r="A4673" t="str">
            <v>SEP-04</v>
          </cell>
        </row>
        <row r="4674">
          <cell r="A4674" t="str">
            <v>SEP-04</v>
          </cell>
        </row>
        <row r="4675">
          <cell r="A4675" t="str">
            <v>SEP-04</v>
          </cell>
        </row>
        <row r="4676">
          <cell r="A4676" t="str">
            <v>SEP-04</v>
          </cell>
        </row>
        <row r="4677">
          <cell r="A4677" t="str">
            <v>SEP-04</v>
          </cell>
        </row>
        <row r="4678">
          <cell r="A4678" t="str">
            <v>SEP-04</v>
          </cell>
        </row>
        <row r="4679">
          <cell r="A4679" t="str">
            <v>SEP-04</v>
          </cell>
        </row>
        <row r="4680">
          <cell r="A4680" t="str">
            <v>SEP-04</v>
          </cell>
        </row>
        <row r="4681">
          <cell r="A4681" t="str">
            <v>SEP-04</v>
          </cell>
        </row>
        <row r="4682">
          <cell r="A4682" t="str">
            <v>SEP-04</v>
          </cell>
        </row>
        <row r="4683">
          <cell r="A4683" t="str">
            <v>SEP-04</v>
          </cell>
        </row>
        <row r="4684">
          <cell r="A4684" t="str">
            <v>SEP-04</v>
          </cell>
        </row>
        <row r="4685">
          <cell r="A4685" t="str">
            <v>SEP-04</v>
          </cell>
        </row>
        <row r="4686">
          <cell r="A4686" t="str">
            <v>SEP-04</v>
          </cell>
        </row>
        <row r="4687">
          <cell r="A4687" t="str">
            <v>SEP-04</v>
          </cell>
        </row>
        <row r="4688">
          <cell r="A4688" t="str">
            <v>SEP-04</v>
          </cell>
        </row>
        <row r="4689">
          <cell r="A4689" t="str">
            <v>SEP-04</v>
          </cell>
        </row>
        <row r="4690">
          <cell r="A4690" t="str">
            <v>SEP-04</v>
          </cell>
        </row>
        <row r="4691">
          <cell r="A4691" t="str">
            <v>SEP-04</v>
          </cell>
        </row>
        <row r="4692">
          <cell r="A4692" t="str">
            <v>SEP-04</v>
          </cell>
        </row>
        <row r="4693">
          <cell r="A4693" t="str">
            <v>SEP-04</v>
          </cell>
        </row>
        <row r="4694">
          <cell r="A4694" t="str">
            <v>SEP-04</v>
          </cell>
        </row>
        <row r="4695">
          <cell r="A4695" t="str">
            <v>SEP-04</v>
          </cell>
        </row>
        <row r="4696">
          <cell r="A4696" t="str">
            <v>SEP-04</v>
          </cell>
        </row>
        <row r="4697">
          <cell r="A4697" t="str">
            <v>SEP-04</v>
          </cell>
        </row>
        <row r="4698">
          <cell r="A4698" t="str">
            <v>SEP-04</v>
          </cell>
        </row>
        <row r="4699">
          <cell r="A4699" t="str">
            <v>SEP-04</v>
          </cell>
        </row>
        <row r="4700">
          <cell r="A4700" t="str">
            <v>SEP-04</v>
          </cell>
        </row>
        <row r="4701">
          <cell r="A4701" t="str">
            <v>SEP-04</v>
          </cell>
        </row>
        <row r="4702">
          <cell r="A4702" t="str">
            <v>SEP-04</v>
          </cell>
        </row>
        <row r="4703">
          <cell r="A4703" t="str">
            <v>SEP-04</v>
          </cell>
        </row>
        <row r="4704">
          <cell r="A4704" t="str">
            <v>SEP-04</v>
          </cell>
        </row>
        <row r="4705">
          <cell r="A4705" t="str">
            <v>SEP-04</v>
          </cell>
        </row>
        <row r="4706">
          <cell r="A4706" t="str">
            <v>SEP-04</v>
          </cell>
        </row>
        <row r="4707">
          <cell r="A4707" t="str">
            <v>SEP-04</v>
          </cell>
        </row>
        <row r="4708">
          <cell r="A4708" t="str">
            <v>SEP-04</v>
          </cell>
        </row>
        <row r="4709">
          <cell r="A4709" t="str">
            <v>SEP-04</v>
          </cell>
        </row>
        <row r="4710">
          <cell r="A4710" t="str">
            <v>SEP-04</v>
          </cell>
        </row>
        <row r="4711">
          <cell r="A4711" t="str">
            <v>SEP-04</v>
          </cell>
        </row>
        <row r="4712">
          <cell r="A4712" t="str">
            <v>SEP-04</v>
          </cell>
        </row>
        <row r="4713">
          <cell r="A4713" t="str">
            <v>SEP-04</v>
          </cell>
        </row>
        <row r="4714">
          <cell r="A4714" t="str">
            <v>SEP-04</v>
          </cell>
        </row>
        <row r="4715">
          <cell r="A4715" t="str">
            <v>SEP-04</v>
          </cell>
        </row>
        <row r="4716">
          <cell r="A4716" t="str">
            <v>SEP-04</v>
          </cell>
        </row>
        <row r="4717">
          <cell r="A4717" t="str">
            <v>SEP-04</v>
          </cell>
        </row>
        <row r="4718">
          <cell r="A4718" t="str">
            <v>SEP-04</v>
          </cell>
        </row>
        <row r="4719">
          <cell r="A4719" t="str">
            <v>SEP-04</v>
          </cell>
        </row>
        <row r="4720">
          <cell r="A4720" t="str">
            <v>SEP-04</v>
          </cell>
        </row>
        <row r="4721">
          <cell r="A4721" t="str">
            <v>SEP-04</v>
          </cell>
        </row>
        <row r="4722">
          <cell r="A4722" t="str">
            <v>SEP-04</v>
          </cell>
        </row>
        <row r="4723">
          <cell r="A4723" t="str">
            <v>SEP-04</v>
          </cell>
        </row>
        <row r="4724">
          <cell r="A4724" t="str">
            <v>SEP-04</v>
          </cell>
        </row>
        <row r="4725">
          <cell r="A4725" t="str">
            <v>SEP-04</v>
          </cell>
        </row>
        <row r="4726">
          <cell r="A4726" t="str">
            <v>SEP-04</v>
          </cell>
        </row>
        <row r="4727">
          <cell r="A4727" t="str">
            <v>SEP-04</v>
          </cell>
        </row>
        <row r="4728">
          <cell r="A4728" t="str">
            <v>SEP-04</v>
          </cell>
        </row>
        <row r="4729">
          <cell r="A4729" t="str">
            <v>SEP-04</v>
          </cell>
        </row>
        <row r="4730">
          <cell r="A4730" t="str">
            <v>SEP-04</v>
          </cell>
        </row>
        <row r="4731">
          <cell r="A4731" t="str">
            <v>SEP-04</v>
          </cell>
        </row>
        <row r="4732">
          <cell r="A4732" t="str">
            <v>SEP-04</v>
          </cell>
        </row>
        <row r="4733">
          <cell r="A4733" t="str">
            <v>SEP-04</v>
          </cell>
        </row>
        <row r="4734">
          <cell r="A4734" t="str">
            <v>SEP-04</v>
          </cell>
        </row>
        <row r="4735">
          <cell r="A4735" t="str">
            <v>SEP-04</v>
          </cell>
        </row>
        <row r="4736">
          <cell r="A4736" t="str">
            <v>SEP-04</v>
          </cell>
        </row>
        <row r="4737">
          <cell r="A4737" t="str">
            <v>SEP-04</v>
          </cell>
        </row>
        <row r="4738">
          <cell r="A4738" t="str">
            <v>SEP-04</v>
          </cell>
        </row>
        <row r="4739">
          <cell r="A4739" t="str">
            <v>SEP-04</v>
          </cell>
        </row>
        <row r="4740">
          <cell r="A4740" t="str">
            <v>SEP-04</v>
          </cell>
        </row>
        <row r="4741">
          <cell r="A4741" t="str">
            <v>SEP-04</v>
          </cell>
        </row>
        <row r="4742">
          <cell r="A4742" t="str">
            <v>SEP-04</v>
          </cell>
        </row>
        <row r="4743">
          <cell r="A4743" t="str">
            <v>SEP-04</v>
          </cell>
        </row>
        <row r="4744">
          <cell r="A4744" t="str">
            <v>SEP-04</v>
          </cell>
        </row>
        <row r="4745">
          <cell r="A4745" t="str">
            <v>SEP-04</v>
          </cell>
        </row>
        <row r="4746">
          <cell r="A4746" t="str">
            <v>SEP-04</v>
          </cell>
        </row>
        <row r="4747">
          <cell r="A4747" t="str">
            <v>SEP-04</v>
          </cell>
        </row>
        <row r="4748">
          <cell r="A4748" t="str">
            <v>SEP-04</v>
          </cell>
        </row>
        <row r="4749">
          <cell r="A4749" t="str">
            <v>SEP-04</v>
          </cell>
        </row>
        <row r="4750">
          <cell r="A4750" t="str">
            <v>SEP-04</v>
          </cell>
        </row>
        <row r="4751">
          <cell r="A4751" t="str">
            <v>SEP-04</v>
          </cell>
        </row>
        <row r="4752">
          <cell r="A4752" t="str">
            <v>SEP-04</v>
          </cell>
        </row>
        <row r="4753">
          <cell r="A4753" t="str">
            <v>SEP-04</v>
          </cell>
        </row>
        <row r="4754">
          <cell r="A4754" t="str">
            <v>SEP-04</v>
          </cell>
        </row>
        <row r="4755">
          <cell r="A4755" t="str">
            <v>SEP-04</v>
          </cell>
        </row>
        <row r="4756">
          <cell r="A4756" t="str">
            <v>SEP-04</v>
          </cell>
        </row>
        <row r="4757">
          <cell r="A4757" t="str">
            <v>SEP-04</v>
          </cell>
        </row>
        <row r="4758">
          <cell r="A4758" t="str">
            <v>SEP-04</v>
          </cell>
        </row>
        <row r="4759">
          <cell r="A4759" t="str">
            <v>SEP-04</v>
          </cell>
        </row>
        <row r="4760">
          <cell r="A4760" t="str">
            <v>SEP-04</v>
          </cell>
        </row>
        <row r="4761">
          <cell r="A4761" t="str">
            <v>SEP-04</v>
          </cell>
        </row>
        <row r="4762">
          <cell r="A4762" t="str">
            <v>SEP-04</v>
          </cell>
        </row>
        <row r="4763">
          <cell r="A4763" t="str">
            <v>SEP-04</v>
          </cell>
        </row>
        <row r="4764">
          <cell r="A4764" t="str">
            <v>SEP-04</v>
          </cell>
        </row>
        <row r="4765">
          <cell r="A4765" t="str">
            <v>SEP-04</v>
          </cell>
        </row>
        <row r="4766">
          <cell r="A4766" t="str">
            <v>SEP-04</v>
          </cell>
        </row>
        <row r="4767">
          <cell r="A4767" t="str">
            <v>SEP-04</v>
          </cell>
        </row>
        <row r="4768">
          <cell r="A4768" t="str">
            <v>SEP-04</v>
          </cell>
        </row>
        <row r="4769">
          <cell r="A4769" t="str">
            <v>SEP-04</v>
          </cell>
        </row>
        <row r="4770">
          <cell r="A4770" t="str">
            <v>SEP-04</v>
          </cell>
        </row>
        <row r="4771">
          <cell r="A4771" t="str">
            <v>SEP-04</v>
          </cell>
        </row>
        <row r="4772">
          <cell r="A4772" t="str">
            <v>SEP-04</v>
          </cell>
        </row>
        <row r="4773">
          <cell r="A4773" t="str">
            <v>SEP-04</v>
          </cell>
        </row>
        <row r="4774">
          <cell r="A4774" t="str">
            <v>SEP-04</v>
          </cell>
        </row>
        <row r="4775">
          <cell r="A4775" t="str">
            <v>SEP-04</v>
          </cell>
        </row>
        <row r="4776">
          <cell r="A4776" t="str">
            <v>SEP-04</v>
          </cell>
        </row>
        <row r="4777">
          <cell r="A4777" t="str">
            <v>SEP-04</v>
          </cell>
        </row>
        <row r="4778">
          <cell r="A4778" t="str">
            <v>SEP-04</v>
          </cell>
        </row>
        <row r="4779">
          <cell r="A4779" t="str">
            <v>SEP-04</v>
          </cell>
        </row>
        <row r="4780">
          <cell r="A4780" t="str">
            <v>SEP-04</v>
          </cell>
        </row>
        <row r="4781">
          <cell r="A4781" t="str">
            <v>SEP-04</v>
          </cell>
        </row>
        <row r="4782">
          <cell r="A4782" t="str">
            <v>SEP-04</v>
          </cell>
        </row>
        <row r="4783">
          <cell r="A4783" t="str">
            <v>SEP-04</v>
          </cell>
        </row>
        <row r="4784">
          <cell r="A4784" t="str">
            <v>SEP-04</v>
          </cell>
        </row>
        <row r="4785">
          <cell r="A4785" t="str">
            <v>SEP-04</v>
          </cell>
        </row>
        <row r="4786">
          <cell r="A4786" t="str">
            <v>SEP-04</v>
          </cell>
        </row>
        <row r="4787">
          <cell r="A4787" t="str">
            <v>SEP-04</v>
          </cell>
        </row>
        <row r="4788">
          <cell r="A4788" t="str">
            <v>SEP-04</v>
          </cell>
        </row>
        <row r="4789">
          <cell r="A4789" t="str">
            <v>SEP-04</v>
          </cell>
        </row>
        <row r="4790">
          <cell r="A4790" t="str">
            <v>SEP-04</v>
          </cell>
        </row>
        <row r="4791">
          <cell r="A4791" t="str">
            <v>SEP-04</v>
          </cell>
        </row>
        <row r="4792">
          <cell r="A4792" t="str">
            <v>SEP-04</v>
          </cell>
        </row>
        <row r="4793">
          <cell r="A4793" t="str">
            <v>SEP-04</v>
          </cell>
        </row>
        <row r="4794">
          <cell r="A4794" t="str">
            <v>SEP-04</v>
          </cell>
        </row>
        <row r="4795">
          <cell r="A4795" t="str">
            <v>SEP-04</v>
          </cell>
        </row>
        <row r="4796">
          <cell r="A4796" t="str">
            <v>SEP-04</v>
          </cell>
        </row>
        <row r="4797">
          <cell r="A4797" t="str">
            <v>SEP-04</v>
          </cell>
        </row>
        <row r="4798">
          <cell r="A4798" t="str">
            <v>SEP-04</v>
          </cell>
        </row>
        <row r="4799">
          <cell r="A4799" t="str">
            <v>SEP-04</v>
          </cell>
        </row>
        <row r="4800">
          <cell r="A4800" t="str">
            <v>SEP-04</v>
          </cell>
        </row>
        <row r="4801">
          <cell r="A4801" t="str">
            <v>SEP-04</v>
          </cell>
        </row>
        <row r="4802">
          <cell r="A4802" t="str">
            <v>SEP-04</v>
          </cell>
        </row>
        <row r="4803">
          <cell r="A4803" t="str">
            <v>SEP-04</v>
          </cell>
        </row>
        <row r="4804">
          <cell r="A4804" t="str">
            <v>SEP-04</v>
          </cell>
        </row>
        <row r="4805">
          <cell r="A4805" t="str">
            <v>SEP-04</v>
          </cell>
        </row>
        <row r="4806">
          <cell r="A4806" t="str">
            <v>SEP-04</v>
          </cell>
        </row>
        <row r="4807">
          <cell r="A4807" t="str">
            <v>SEP-04</v>
          </cell>
        </row>
        <row r="4808">
          <cell r="A4808" t="str">
            <v>SEP-04</v>
          </cell>
        </row>
        <row r="4809">
          <cell r="A4809" t="str">
            <v>SEP-04</v>
          </cell>
        </row>
        <row r="4810">
          <cell r="A4810" t="str">
            <v>SEP-04</v>
          </cell>
        </row>
        <row r="4811">
          <cell r="A4811" t="str">
            <v>SEP-04</v>
          </cell>
        </row>
        <row r="4812">
          <cell r="A4812" t="str">
            <v>SEP-04</v>
          </cell>
        </row>
        <row r="4813">
          <cell r="A4813" t="str">
            <v>SEP-04</v>
          </cell>
        </row>
        <row r="4814">
          <cell r="A4814" t="str">
            <v>SEP-04</v>
          </cell>
        </row>
        <row r="4815">
          <cell r="A4815" t="str">
            <v>SEP-04</v>
          </cell>
        </row>
        <row r="4816">
          <cell r="A4816" t="str">
            <v>SEP-04</v>
          </cell>
        </row>
        <row r="4817">
          <cell r="A4817" t="str">
            <v>SEP-04</v>
          </cell>
        </row>
        <row r="4818">
          <cell r="A4818" t="str">
            <v>SEP-04</v>
          </cell>
        </row>
        <row r="4819">
          <cell r="A4819" t="str">
            <v>SEP-04</v>
          </cell>
        </row>
        <row r="4820">
          <cell r="A4820" t="str">
            <v>SEP-04</v>
          </cell>
        </row>
        <row r="4821">
          <cell r="A4821" t="str">
            <v>SEP-04</v>
          </cell>
        </row>
        <row r="4822">
          <cell r="A4822" t="str">
            <v>SEP-04</v>
          </cell>
        </row>
        <row r="4823">
          <cell r="A4823" t="str">
            <v>SEP-04</v>
          </cell>
        </row>
        <row r="4824">
          <cell r="A4824" t="str">
            <v>SEP-04</v>
          </cell>
        </row>
        <row r="4825">
          <cell r="A4825" t="str">
            <v>SEP-04</v>
          </cell>
        </row>
        <row r="4826">
          <cell r="A4826" t="str">
            <v>SEP-04</v>
          </cell>
        </row>
        <row r="4827">
          <cell r="A4827" t="str">
            <v>SEP-04</v>
          </cell>
        </row>
        <row r="4828">
          <cell r="A4828" t="str">
            <v>SEP-04</v>
          </cell>
        </row>
        <row r="4829">
          <cell r="A4829" t="str">
            <v>SEP-04</v>
          </cell>
        </row>
        <row r="4830">
          <cell r="A4830" t="str">
            <v>SEP-04</v>
          </cell>
        </row>
        <row r="4831">
          <cell r="A4831" t="str">
            <v>SEP-04</v>
          </cell>
        </row>
        <row r="4832">
          <cell r="A4832" t="str">
            <v>SEP-04</v>
          </cell>
        </row>
        <row r="4833">
          <cell r="A4833" t="str">
            <v>SEP-04</v>
          </cell>
        </row>
        <row r="4834">
          <cell r="A4834" t="str">
            <v>SEP-04</v>
          </cell>
        </row>
        <row r="4835">
          <cell r="A4835" t="str">
            <v>SEP-04</v>
          </cell>
        </row>
        <row r="4836">
          <cell r="A4836" t="str">
            <v>SEP-04</v>
          </cell>
        </row>
        <row r="4837">
          <cell r="A4837" t="str">
            <v>SEP-04</v>
          </cell>
        </row>
        <row r="4838">
          <cell r="A4838" t="str">
            <v>SEP-04</v>
          </cell>
        </row>
        <row r="4839">
          <cell r="A4839" t="str">
            <v>SEP-04</v>
          </cell>
        </row>
        <row r="4840">
          <cell r="A4840" t="str">
            <v>SEP-04</v>
          </cell>
        </row>
        <row r="4841">
          <cell r="A4841" t="str">
            <v>SEP-04</v>
          </cell>
        </row>
        <row r="4842">
          <cell r="A4842" t="str">
            <v>SEP-04</v>
          </cell>
        </row>
        <row r="4843">
          <cell r="A4843" t="str">
            <v>SEP-04</v>
          </cell>
        </row>
        <row r="4844">
          <cell r="A4844" t="str">
            <v>SEP-04</v>
          </cell>
        </row>
        <row r="4845">
          <cell r="A4845" t="str">
            <v>SEP-04</v>
          </cell>
        </row>
        <row r="4846">
          <cell r="A4846" t="str">
            <v>SEP-04</v>
          </cell>
        </row>
        <row r="4847">
          <cell r="A4847" t="str">
            <v>SEP-04</v>
          </cell>
        </row>
        <row r="4848">
          <cell r="A4848" t="str">
            <v>SEP-04</v>
          </cell>
        </row>
        <row r="4849">
          <cell r="A4849" t="str">
            <v>SEP-04</v>
          </cell>
        </row>
        <row r="4850">
          <cell r="A4850" t="str">
            <v>SEP-04</v>
          </cell>
        </row>
        <row r="4851">
          <cell r="A4851" t="str">
            <v>SEP-04</v>
          </cell>
        </row>
        <row r="4852">
          <cell r="A4852" t="str">
            <v>SEP-04</v>
          </cell>
        </row>
        <row r="4853">
          <cell r="A4853" t="str">
            <v>SEP-04</v>
          </cell>
        </row>
        <row r="4854">
          <cell r="A4854" t="str">
            <v>SEP-04</v>
          </cell>
        </row>
        <row r="4855">
          <cell r="A4855" t="str">
            <v>SEP-04</v>
          </cell>
        </row>
        <row r="4856">
          <cell r="A4856" t="str">
            <v>SEP-04</v>
          </cell>
        </row>
        <row r="4857">
          <cell r="A4857" t="str">
            <v>SEP-04</v>
          </cell>
        </row>
        <row r="4858">
          <cell r="A4858" t="str">
            <v>SEP-04</v>
          </cell>
        </row>
        <row r="4859">
          <cell r="A4859" t="str">
            <v>SEP-04</v>
          </cell>
        </row>
        <row r="4860">
          <cell r="A4860" t="str">
            <v>SEP-04</v>
          </cell>
        </row>
        <row r="4861">
          <cell r="A4861" t="str">
            <v>SEP-04</v>
          </cell>
        </row>
        <row r="4862">
          <cell r="A4862" t="str">
            <v>SEP-04</v>
          </cell>
        </row>
        <row r="4863">
          <cell r="A4863" t="str">
            <v>SEP-04</v>
          </cell>
        </row>
        <row r="4864">
          <cell r="A4864" t="str">
            <v>SEP-04</v>
          </cell>
        </row>
        <row r="4865">
          <cell r="A4865" t="str">
            <v>SEP-04</v>
          </cell>
        </row>
        <row r="4866">
          <cell r="A4866" t="str">
            <v>SEP-04</v>
          </cell>
        </row>
        <row r="4867">
          <cell r="A4867" t="str">
            <v>SEP-04</v>
          </cell>
        </row>
        <row r="4868">
          <cell r="A4868" t="str">
            <v>SEP-04</v>
          </cell>
        </row>
        <row r="4869">
          <cell r="A4869" t="str">
            <v>SEP-04</v>
          </cell>
        </row>
        <row r="4870">
          <cell r="A4870" t="str">
            <v>SEP-04</v>
          </cell>
        </row>
        <row r="4871">
          <cell r="A4871" t="str">
            <v>SEP-04</v>
          </cell>
        </row>
        <row r="4872">
          <cell r="A4872" t="str">
            <v>SEP-04</v>
          </cell>
        </row>
        <row r="4873">
          <cell r="A4873" t="str">
            <v>SEP-04</v>
          </cell>
        </row>
        <row r="4874">
          <cell r="A4874" t="str">
            <v>SEP-04</v>
          </cell>
        </row>
        <row r="4875">
          <cell r="A4875" t="str">
            <v>SEP-04</v>
          </cell>
        </row>
        <row r="4876">
          <cell r="A4876" t="str">
            <v>SEP-04</v>
          </cell>
        </row>
        <row r="4877">
          <cell r="A4877" t="str">
            <v>SEP-04</v>
          </cell>
        </row>
        <row r="4878">
          <cell r="A4878" t="str">
            <v>SEP-04</v>
          </cell>
        </row>
        <row r="4879">
          <cell r="A4879" t="str">
            <v>SEP-04</v>
          </cell>
        </row>
        <row r="4880">
          <cell r="A4880" t="str">
            <v>SEP-04</v>
          </cell>
        </row>
        <row r="4881">
          <cell r="A4881" t="str">
            <v>SEP-04</v>
          </cell>
        </row>
        <row r="4882">
          <cell r="A4882" t="str">
            <v>SEP-04</v>
          </cell>
        </row>
        <row r="4883">
          <cell r="A4883" t="str">
            <v>SEP-04</v>
          </cell>
        </row>
        <row r="4884">
          <cell r="A4884" t="str">
            <v>SEP-04</v>
          </cell>
        </row>
        <row r="4885">
          <cell r="A4885" t="str">
            <v>SEP-04</v>
          </cell>
        </row>
        <row r="4886">
          <cell r="A4886" t="str">
            <v>SEP-04</v>
          </cell>
        </row>
        <row r="4887">
          <cell r="A4887" t="str">
            <v>SEP-04</v>
          </cell>
        </row>
        <row r="4888">
          <cell r="A4888" t="str">
            <v>SEP-04</v>
          </cell>
        </row>
        <row r="4889">
          <cell r="A4889" t="str">
            <v>SEP-04</v>
          </cell>
        </row>
        <row r="4890">
          <cell r="A4890" t="str">
            <v>SEP-04</v>
          </cell>
        </row>
        <row r="4891">
          <cell r="A4891" t="str">
            <v>SEP-04</v>
          </cell>
        </row>
        <row r="4892">
          <cell r="A4892" t="str">
            <v>SEP-04</v>
          </cell>
        </row>
        <row r="4893">
          <cell r="A4893" t="str">
            <v>SEP-04</v>
          </cell>
        </row>
        <row r="4894">
          <cell r="A4894" t="str">
            <v>SEP-04</v>
          </cell>
        </row>
        <row r="4895">
          <cell r="A4895" t="str">
            <v>SEP-04</v>
          </cell>
        </row>
        <row r="4896">
          <cell r="A4896" t="str">
            <v>SEP-04</v>
          </cell>
        </row>
        <row r="4897">
          <cell r="A4897" t="str">
            <v>SEP-04</v>
          </cell>
        </row>
        <row r="4898">
          <cell r="A4898" t="str">
            <v>SEP-04</v>
          </cell>
        </row>
        <row r="4899">
          <cell r="A4899" t="str">
            <v>SEP-04</v>
          </cell>
        </row>
        <row r="4900">
          <cell r="A4900" t="str">
            <v>SEP-04</v>
          </cell>
        </row>
        <row r="4901">
          <cell r="A4901" t="str">
            <v>SEP-04</v>
          </cell>
        </row>
        <row r="4902">
          <cell r="A4902" t="str">
            <v>SEP-04</v>
          </cell>
        </row>
        <row r="4903">
          <cell r="A4903" t="str">
            <v>SEP-04</v>
          </cell>
        </row>
        <row r="4904">
          <cell r="A4904" t="str">
            <v>SEP-04</v>
          </cell>
        </row>
        <row r="4905">
          <cell r="A4905" t="str">
            <v>SEP-04</v>
          </cell>
        </row>
        <row r="4906">
          <cell r="A4906" t="str">
            <v>SEP-04</v>
          </cell>
        </row>
        <row r="4907">
          <cell r="A4907" t="str">
            <v>SEP-04</v>
          </cell>
        </row>
        <row r="4908">
          <cell r="A4908" t="str">
            <v>SEP-04</v>
          </cell>
        </row>
        <row r="4909">
          <cell r="A4909" t="str">
            <v>SEP-04</v>
          </cell>
        </row>
        <row r="4910">
          <cell r="A4910" t="str">
            <v>SEP-04</v>
          </cell>
        </row>
        <row r="4911">
          <cell r="A4911" t="str">
            <v>SEP-04</v>
          </cell>
        </row>
        <row r="4912">
          <cell r="A4912" t="str">
            <v>SEP-04</v>
          </cell>
        </row>
        <row r="4913">
          <cell r="A4913" t="str">
            <v>SEP-04</v>
          </cell>
        </row>
        <row r="4914">
          <cell r="A4914" t="str">
            <v>SEP-04</v>
          </cell>
        </row>
        <row r="4915">
          <cell r="A4915" t="str">
            <v>SEP-04</v>
          </cell>
        </row>
        <row r="4916">
          <cell r="A4916" t="str">
            <v>SEP-04</v>
          </cell>
        </row>
        <row r="4917">
          <cell r="A4917" t="str">
            <v>SEP-04</v>
          </cell>
        </row>
        <row r="4918">
          <cell r="A4918" t="str">
            <v>SEP-04</v>
          </cell>
        </row>
        <row r="4919">
          <cell r="A4919" t="str">
            <v>SEP-04</v>
          </cell>
        </row>
        <row r="4920">
          <cell r="A4920" t="str">
            <v>SEP-04</v>
          </cell>
        </row>
        <row r="4921">
          <cell r="A4921" t="str">
            <v>SEP-04</v>
          </cell>
        </row>
        <row r="4922">
          <cell r="A4922" t="str">
            <v>SEP-04</v>
          </cell>
        </row>
        <row r="4923">
          <cell r="A4923" t="str">
            <v>SEP-04</v>
          </cell>
        </row>
        <row r="4924">
          <cell r="A4924" t="str">
            <v>SEP-04</v>
          </cell>
        </row>
        <row r="4925">
          <cell r="A4925" t="str">
            <v>SEP-04</v>
          </cell>
        </row>
        <row r="4926">
          <cell r="A4926" t="str">
            <v>SEP-04</v>
          </cell>
        </row>
        <row r="4927">
          <cell r="A4927" t="str">
            <v>SEP-04</v>
          </cell>
        </row>
        <row r="4928">
          <cell r="A4928" t="str">
            <v>SEP-04</v>
          </cell>
        </row>
        <row r="4929">
          <cell r="A4929" t="str">
            <v>SEP-04</v>
          </cell>
        </row>
        <row r="4930">
          <cell r="A4930" t="str">
            <v>SEP-04</v>
          </cell>
        </row>
        <row r="4931">
          <cell r="A4931" t="str">
            <v>SEP-04</v>
          </cell>
        </row>
        <row r="4932">
          <cell r="A4932" t="str">
            <v>SEP-04</v>
          </cell>
        </row>
        <row r="4933">
          <cell r="A4933" t="str">
            <v>SEP-04</v>
          </cell>
        </row>
        <row r="4934">
          <cell r="A4934" t="str">
            <v>SEP-04</v>
          </cell>
        </row>
        <row r="4935">
          <cell r="A4935" t="str">
            <v>SEP-04</v>
          </cell>
        </row>
        <row r="4936">
          <cell r="A4936" t="str">
            <v>SEP-04</v>
          </cell>
        </row>
        <row r="4937">
          <cell r="A4937" t="str">
            <v>SEP-04</v>
          </cell>
        </row>
        <row r="4938">
          <cell r="A4938" t="str">
            <v>SEP-04</v>
          </cell>
        </row>
        <row r="4939">
          <cell r="A4939" t="str">
            <v>SEP-04</v>
          </cell>
        </row>
        <row r="4940">
          <cell r="A4940" t="str">
            <v>SEP-04</v>
          </cell>
        </row>
        <row r="4941">
          <cell r="A4941" t="str">
            <v>SEP-04</v>
          </cell>
        </row>
        <row r="4942">
          <cell r="A4942" t="str">
            <v>SEP-04</v>
          </cell>
        </row>
        <row r="4943">
          <cell r="A4943" t="str">
            <v>SEP-04</v>
          </cell>
        </row>
        <row r="4944">
          <cell r="A4944" t="str">
            <v>SEP-04</v>
          </cell>
        </row>
        <row r="4945">
          <cell r="A4945" t="str">
            <v>SEP-04</v>
          </cell>
        </row>
        <row r="4946">
          <cell r="A4946" t="str">
            <v>SEP-04</v>
          </cell>
        </row>
        <row r="4947">
          <cell r="A4947" t="str">
            <v>SEP-04</v>
          </cell>
        </row>
        <row r="4948">
          <cell r="A4948" t="str">
            <v>SEP-04</v>
          </cell>
        </row>
        <row r="4949">
          <cell r="A4949" t="str">
            <v>SEP-04</v>
          </cell>
        </row>
        <row r="4950">
          <cell r="A4950" t="str">
            <v>SEP-04</v>
          </cell>
        </row>
        <row r="4951">
          <cell r="A4951" t="str">
            <v>SEP-04</v>
          </cell>
        </row>
        <row r="4952">
          <cell r="A4952" t="str">
            <v>SEP-04</v>
          </cell>
        </row>
        <row r="4953">
          <cell r="A4953" t="str">
            <v>SEP-04</v>
          </cell>
        </row>
        <row r="4954">
          <cell r="A4954" t="str">
            <v>SEP-04</v>
          </cell>
        </row>
        <row r="4955">
          <cell r="A4955" t="str">
            <v>SEP-04</v>
          </cell>
        </row>
        <row r="4956">
          <cell r="A4956" t="str">
            <v>SEP-04</v>
          </cell>
        </row>
        <row r="4957">
          <cell r="A4957" t="str">
            <v>SEP-04</v>
          </cell>
        </row>
        <row r="4958">
          <cell r="A4958" t="str">
            <v>SEP-04</v>
          </cell>
        </row>
        <row r="4959">
          <cell r="A4959" t="str">
            <v>SEP-04</v>
          </cell>
        </row>
        <row r="4960">
          <cell r="A4960" t="str">
            <v>SEP-04</v>
          </cell>
        </row>
        <row r="4961">
          <cell r="A4961" t="str">
            <v>SEP-04</v>
          </cell>
        </row>
        <row r="4962">
          <cell r="A4962" t="str">
            <v>SEP-04</v>
          </cell>
        </row>
        <row r="4963">
          <cell r="A4963" t="str">
            <v>SEP-04</v>
          </cell>
        </row>
        <row r="4964">
          <cell r="A4964" t="str">
            <v>SEP-04</v>
          </cell>
        </row>
        <row r="4965">
          <cell r="A4965" t="str">
            <v>SEP-04</v>
          </cell>
        </row>
        <row r="4966">
          <cell r="A4966" t="str">
            <v>SEP-04</v>
          </cell>
        </row>
        <row r="4967">
          <cell r="A4967" t="str">
            <v>SEP-04</v>
          </cell>
        </row>
        <row r="4968">
          <cell r="A4968" t="str">
            <v>SEP-04</v>
          </cell>
        </row>
        <row r="4969">
          <cell r="A4969" t="str">
            <v>SEP-04</v>
          </cell>
        </row>
        <row r="4970">
          <cell r="A4970" t="str">
            <v>SEP-04</v>
          </cell>
        </row>
        <row r="4971">
          <cell r="A4971" t="str">
            <v>SEP-04</v>
          </cell>
        </row>
        <row r="4972">
          <cell r="A4972" t="str">
            <v>SEP-04</v>
          </cell>
        </row>
        <row r="4973">
          <cell r="A4973" t="str">
            <v>SEP-04</v>
          </cell>
        </row>
        <row r="4974">
          <cell r="A4974" t="str">
            <v>SEP-04</v>
          </cell>
        </row>
        <row r="4975">
          <cell r="A4975" t="str">
            <v>SEP-04</v>
          </cell>
        </row>
        <row r="4976">
          <cell r="A4976" t="str">
            <v>SEP-04</v>
          </cell>
        </row>
        <row r="4977">
          <cell r="A4977" t="str">
            <v>SEP-04</v>
          </cell>
        </row>
        <row r="4978">
          <cell r="A4978" t="str">
            <v>SEP-04</v>
          </cell>
        </row>
        <row r="4979">
          <cell r="A4979" t="str">
            <v>SEP-04</v>
          </cell>
        </row>
        <row r="4980">
          <cell r="A4980" t="str">
            <v>SEP-04</v>
          </cell>
        </row>
        <row r="4981">
          <cell r="A4981" t="str">
            <v>SEP-04</v>
          </cell>
        </row>
        <row r="4982">
          <cell r="A4982" t="str">
            <v>SEP-04</v>
          </cell>
        </row>
        <row r="4983">
          <cell r="A4983" t="str">
            <v>SEP-04</v>
          </cell>
        </row>
        <row r="4984">
          <cell r="A4984" t="str">
            <v>SEP-04</v>
          </cell>
        </row>
        <row r="4985">
          <cell r="A4985" t="str">
            <v>SEP-04</v>
          </cell>
        </row>
        <row r="4986">
          <cell r="A4986" t="str">
            <v>SEP-04</v>
          </cell>
        </row>
        <row r="4987">
          <cell r="A4987" t="str">
            <v>SEP-04</v>
          </cell>
        </row>
        <row r="4988">
          <cell r="A4988" t="str">
            <v>SEP-04</v>
          </cell>
        </row>
        <row r="4989">
          <cell r="A4989" t="str">
            <v>SEP-04</v>
          </cell>
        </row>
        <row r="4990">
          <cell r="A4990" t="str">
            <v>SEP-04</v>
          </cell>
        </row>
        <row r="4991">
          <cell r="A4991" t="str">
            <v>SEP-04</v>
          </cell>
        </row>
        <row r="4992">
          <cell r="A4992" t="str">
            <v>SEP-04</v>
          </cell>
        </row>
        <row r="4993">
          <cell r="A4993" t="str">
            <v>SEP-04</v>
          </cell>
        </row>
        <row r="4994">
          <cell r="A4994" t="str">
            <v>SEP-04</v>
          </cell>
        </row>
        <row r="4995">
          <cell r="A4995" t="str">
            <v>SEP-04</v>
          </cell>
        </row>
        <row r="4996">
          <cell r="A4996" t="str">
            <v>SEP-04</v>
          </cell>
        </row>
        <row r="4997">
          <cell r="A4997" t="str">
            <v>SEP-04</v>
          </cell>
        </row>
        <row r="4998">
          <cell r="A4998" t="str">
            <v>SEP-04</v>
          </cell>
        </row>
        <row r="4999">
          <cell r="A4999" t="str">
            <v>SEP-04</v>
          </cell>
        </row>
        <row r="5000">
          <cell r="A5000" t="str">
            <v>SEP-04</v>
          </cell>
        </row>
        <row r="5001">
          <cell r="A5001" t="str">
            <v>SEP-04</v>
          </cell>
        </row>
        <row r="5002">
          <cell r="A5002" t="str">
            <v>SEP-04</v>
          </cell>
        </row>
        <row r="5003">
          <cell r="A5003" t="str">
            <v>SEP-04</v>
          </cell>
        </row>
        <row r="5004">
          <cell r="A5004" t="str">
            <v>SEP-04</v>
          </cell>
        </row>
        <row r="5005">
          <cell r="A5005" t="str">
            <v>SEP-04</v>
          </cell>
        </row>
        <row r="5006">
          <cell r="A5006" t="str">
            <v>SEP-04</v>
          </cell>
        </row>
        <row r="5007">
          <cell r="A5007" t="str">
            <v>SEP-04</v>
          </cell>
        </row>
        <row r="5008">
          <cell r="A5008" t="str">
            <v>SEP-04</v>
          </cell>
        </row>
        <row r="5009">
          <cell r="A5009" t="str">
            <v>SEP-04</v>
          </cell>
        </row>
        <row r="5010">
          <cell r="A5010" t="str">
            <v>SEP-04</v>
          </cell>
        </row>
        <row r="5011">
          <cell r="A5011" t="str">
            <v>SEP-04</v>
          </cell>
        </row>
        <row r="5012">
          <cell r="A5012" t="str">
            <v>SEP-04</v>
          </cell>
        </row>
        <row r="5013">
          <cell r="A5013" t="str">
            <v>SEP-04</v>
          </cell>
        </row>
        <row r="5014">
          <cell r="A5014" t="str">
            <v>SEP-04</v>
          </cell>
        </row>
        <row r="5015">
          <cell r="A5015" t="str">
            <v>SEP-04</v>
          </cell>
        </row>
        <row r="5016">
          <cell r="A5016" t="str">
            <v>SEP-04</v>
          </cell>
        </row>
        <row r="5017">
          <cell r="A5017" t="str">
            <v>SEP-04</v>
          </cell>
        </row>
        <row r="5018">
          <cell r="A5018" t="str">
            <v>SEP-04</v>
          </cell>
        </row>
        <row r="5019">
          <cell r="A5019" t="str">
            <v>SEP-04</v>
          </cell>
        </row>
        <row r="5020">
          <cell r="A5020" t="str">
            <v>SEP-04</v>
          </cell>
        </row>
        <row r="5021">
          <cell r="A5021" t="str">
            <v>SEP-04</v>
          </cell>
        </row>
        <row r="5022">
          <cell r="A5022" t="str">
            <v>SEP-04</v>
          </cell>
        </row>
        <row r="5023">
          <cell r="A5023" t="str">
            <v>SEP-04</v>
          </cell>
        </row>
        <row r="5024">
          <cell r="A5024" t="str">
            <v>SEP-04</v>
          </cell>
        </row>
        <row r="5025">
          <cell r="A5025" t="str">
            <v>SEP-04</v>
          </cell>
        </row>
        <row r="5026">
          <cell r="A5026" t="str">
            <v>SEP-04</v>
          </cell>
        </row>
        <row r="5027">
          <cell r="A5027" t="str">
            <v>SEP-04</v>
          </cell>
        </row>
        <row r="5028">
          <cell r="A5028" t="str">
            <v>SEP-04</v>
          </cell>
        </row>
        <row r="5029">
          <cell r="A5029" t="str">
            <v>SEP-04</v>
          </cell>
        </row>
        <row r="5030">
          <cell r="A5030" t="str">
            <v>SEP-04</v>
          </cell>
        </row>
        <row r="5031">
          <cell r="A5031" t="str">
            <v>SEP-04</v>
          </cell>
        </row>
        <row r="5032">
          <cell r="A5032" t="str">
            <v>SEP-04</v>
          </cell>
        </row>
        <row r="5033">
          <cell r="A5033" t="str">
            <v>SEP-04</v>
          </cell>
        </row>
        <row r="5034">
          <cell r="A5034" t="str">
            <v>SEP-04</v>
          </cell>
        </row>
        <row r="5035">
          <cell r="A5035" t="str">
            <v>SEP-04</v>
          </cell>
        </row>
        <row r="5036">
          <cell r="A5036" t="str">
            <v>SEP-04</v>
          </cell>
        </row>
        <row r="5037">
          <cell r="A5037" t="str">
            <v>SEP-04</v>
          </cell>
        </row>
        <row r="5038">
          <cell r="A5038" t="str">
            <v>SEP-04</v>
          </cell>
        </row>
        <row r="5039">
          <cell r="A5039" t="str">
            <v>SEP-04</v>
          </cell>
        </row>
        <row r="5040">
          <cell r="A5040" t="str">
            <v>SEP-04</v>
          </cell>
        </row>
        <row r="5041">
          <cell r="A5041" t="str">
            <v>SEP-04</v>
          </cell>
        </row>
        <row r="5042">
          <cell r="A5042" t="str">
            <v>SEP-04</v>
          </cell>
        </row>
        <row r="5043">
          <cell r="A5043" t="str">
            <v>SEP-04</v>
          </cell>
        </row>
        <row r="5044">
          <cell r="A5044" t="str">
            <v>SEP-04</v>
          </cell>
        </row>
        <row r="5045">
          <cell r="A5045" t="str">
            <v>SEP-04</v>
          </cell>
        </row>
        <row r="5046">
          <cell r="A5046" t="str">
            <v>SEP-04</v>
          </cell>
        </row>
        <row r="5047">
          <cell r="A5047" t="str">
            <v>SEP-04</v>
          </cell>
        </row>
        <row r="5048">
          <cell r="A5048" t="str">
            <v>SEP-04</v>
          </cell>
        </row>
        <row r="5049">
          <cell r="A5049" t="str">
            <v>SEP-04</v>
          </cell>
        </row>
        <row r="5050">
          <cell r="A5050" t="str">
            <v>SEP-04</v>
          </cell>
        </row>
        <row r="5051">
          <cell r="A5051" t="str">
            <v>SEP-04</v>
          </cell>
        </row>
        <row r="5052">
          <cell r="A5052" t="str">
            <v>SEP-04</v>
          </cell>
        </row>
        <row r="5053">
          <cell r="A5053" t="str">
            <v>SEP-04</v>
          </cell>
        </row>
        <row r="5054">
          <cell r="A5054" t="str">
            <v>SEP-04</v>
          </cell>
        </row>
        <row r="5055">
          <cell r="A5055" t="str">
            <v>SEP-04</v>
          </cell>
        </row>
        <row r="5056">
          <cell r="A5056" t="str">
            <v>SEP-04</v>
          </cell>
        </row>
        <row r="5057">
          <cell r="A5057" t="str">
            <v>SEP-04</v>
          </cell>
        </row>
        <row r="5058">
          <cell r="A5058" t="str">
            <v>SEP-04</v>
          </cell>
        </row>
        <row r="5059">
          <cell r="A5059" t="str">
            <v>SEP-04</v>
          </cell>
        </row>
        <row r="5060">
          <cell r="A5060" t="str">
            <v>SEP-04</v>
          </cell>
        </row>
        <row r="5061">
          <cell r="A5061" t="str">
            <v>SEP-04</v>
          </cell>
        </row>
        <row r="5062">
          <cell r="A5062" t="str">
            <v>SEP-04</v>
          </cell>
        </row>
        <row r="5063">
          <cell r="A5063" t="str">
            <v>SEP-04</v>
          </cell>
        </row>
        <row r="5064">
          <cell r="A5064" t="str">
            <v>SEP-04</v>
          </cell>
        </row>
        <row r="5065">
          <cell r="A5065" t="str">
            <v>SEP-04</v>
          </cell>
        </row>
        <row r="5066">
          <cell r="A5066" t="str">
            <v>SEP-04</v>
          </cell>
        </row>
        <row r="5067">
          <cell r="A5067" t="str">
            <v>SEP-04</v>
          </cell>
        </row>
        <row r="5068">
          <cell r="A5068" t="str">
            <v>SEP-04</v>
          </cell>
        </row>
        <row r="5069">
          <cell r="A5069" t="str">
            <v>SEP-04</v>
          </cell>
        </row>
        <row r="5070">
          <cell r="A5070" t="str">
            <v>SEP-04</v>
          </cell>
        </row>
        <row r="5071">
          <cell r="A5071" t="str">
            <v>SEP-04</v>
          </cell>
        </row>
        <row r="5072">
          <cell r="A5072" t="str">
            <v>SEP-04</v>
          </cell>
        </row>
        <row r="5073">
          <cell r="A5073" t="str">
            <v>SEP-04</v>
          </cell>
        </row>
        <row r="5074">
          <cell r="A5074" t="str">
            <v>SEP-04</v>
          </cell>
        </row>
        <row r="5075">
          <cell r="A5075" t="str">
            <v>SEP-04</v>
          </cell>
        </row>
        <row r="5076">
          <cell r="A5076" t="str">
            <v>SEP-04</v>
          </cell>
        </row>
        <row r="5077">
          <cell r="A5077" t="str">
            <v>SEP-04</v>
          </cell>
        </row>
        <row r="5078">
          <cell r="A5078" t="str">
            <v>SEP-04</v>
          </cell>
        </row>
        <row r="5079">
          <cell r="A5079" t="str">
            <v>SEP-04</v>
          </cell>
        </row>
        <row r="5080">
          <cell r="A5080" t="str">
            <v>SEP-04</v>
          </cell>
        </row>
        <row r="5081">
          <cell r="A5081" t="str">
            <v>SEP-04</v>
          </cell>
        </row>
        <row r="5082">
          <cell r="A5082" t="str">
            <v>SEP-04</v>
          </cell>
        </row>
        <row r="5083">
          <cell r="A5083" t="str">
            <v>SEP-04</v>
          </cell>
        </row>
        <row r="5084">
          <cell r="A5084" t="str">
            <v>SEP-04</v>
          </cell>
        </row>
        <row r="5085">
          <cell r="A5085" t="str">
            <v>SEP-04</v>
          </cell>
        </row>
        <row r="5086">
          <cell r="A5086" t="str">
            <v>SEP-04</v>
          </cell>
        </row>
        <row r="5087">
          <cell r="A5087" t="str">
            <v>SEP-04</v>
          </cell>
        </row>
        <row r="5088">
          <cell r="A5088" t="str">
            <v>SEP-04</v>
          </cell>
        </row>
        <row r="5089">
          <cell r="A5089" t="str">
            <v>SEP-04</v>
          </cell>
        </row>
        <row r="5090">
          <cell r="A5090" t="str">
            <v>SEP-04</v>
          </cell>
        </row>
        <row r="5091">
          <cell r="A5091" t="str">
            <v>SEP-04</v>
          </cell>
        </row>
        <row r="5092">
          <cell r="A5092" t="str">
            <v>SEP-04</v>
          </cell>
        </row>
        <row r="5093">
          <cell r="A5093" t="str">
            <v>SEP-04</v>
          </cell>
        </row>
        <row r="5094">
          <cell r="A5094" t="str">
            <v>SEP-04</v>
          </cell>
        </row>
        <row r="5095">
          <cell r="A5095" t="str">
            <v>SEP-04</v>
          </cell>
        </row>
        <row r="5096">
          <cell r="A5096" t="str">
            <v>SEP-04</v>
          </cell>
        </row>
        <row r="5097">
          <cell r="A5097" t="str">
            <v>SEP-04</v>
          </cell>
        </row>
        <row r="5098">
          <cell r="A5098" t="str">
            <v>SEP-04</v>
          </cell>
        </row>
        <row r="5099">
          <cell r="A5099" t="str">
            <v>SEP-04</v>
          </cell>
        </row>
        <row r="5100">
          <cell r="A5100" t="str">
            <v>SEP-04</v>
          </cell>
        </row>
        <row r="5101">
          <cell r="A5101" t="str">
            <v>SEP-04</v>
          </cell>
        </row>
        <row r="5102">
          <cell r="A5102" t="str">
            <v>SEP-04</v>
          </cell>
        </row>
        <row r="5103">
          <cell r="A5103" t="str">
            <v>SEP-04</v>
          </cell>
        </row>
        <row r="5104">
          <cell r="A5104" t="str">
            <v>SEP-04</v>
          </cell>
        </row>
        <row r="5105">
          <cell r="A5105" t="str">
            <v>SEP-04</v>
          </cell>
        </row>
        <row r="5106">
          <cell r="A5106" t="str">
            <v>SEP-04</v>
          </cell>
        </row>
        <row r="5107">
          <cell r="A5107" t="str">
            <v>SEP-04</v>
          </cell>
        </row>
        <row r="5108">
          <cell r="A5108" t="str">
            <v>SEP-04</v>
          </cell>
        </row>
        <row r="5109">
          <cell r="A5109" t="str">
            <v>SEP-04</v>
          </cell>
        </row>
        <row r="5110">
          <cell r="A5110" t="str">
            <v>SEP-04</v>
          </cell>
        </row>
        <row r="5111">
          <cell r="A5111" t="str">
            <v>SEP-04</v>
          </cell>
        </row>
        <row r="5112">
          <cell r="A5112" t="str">
            <v>SEP-04</v>
          </cell>
        </row>
        <row r="5113">
          <cell r="A5113" t="str">
            <v>SEP-04</v>
          </cell>
        </row>
        <row r="5114">
          <cell r="A5114" t="str">
            <v>SEP-04</v>
          </cell>
        </row>
        <row r="5115">
          <cell r="A5115" t="str">
            <v>SEP-04</v>
          </cell>
        </row>
        <row r="5116">
          <cell r="A5116" t="str">
            <v>SEP-04</v>
          </cell>
        </row>
        <row r="5117">
          <cell r="A5117" t="str">
            <v>SEP-04</v>
          </cell>
        </row>
        <row r="5118">
          <cell r="A5118" t="str">
            <v>SEP-04</v>
          </cell>
        </row>
        <row r="5119">
          <cell r="A5119" t="str">
            <v>SEP-04</v>
          </cell>
        </row>
        <row r="5120">
          <cell r="A5120" t="str">
            <v>SEP-04</v>
          </cell>
        </row>
        <row r="5121">
          <cell r="A5121" t="str">
            <v>SEP-04</v>
          </cell>
        </row>
        <row r="5122">
          <cell r="A5122" t="str">
            <v>SEP-04</v>
          </cell>
        </row>
        <row r="5123">
          <cell r="A5123" t="str">
            <v>SEP-04</v>
          </cell>
        </row>
        <row r="5124">
          <cell r="A5124" t="str">
            <v>SEP-04</v>
          </cell>
        </row>
        <row r="5125">
          <cell r="A5125" t="str">
            <v>SEP-04</v>
          </cell>
        </row>
        <row r="5126">
          <cell r="A5126" t="str">
            <v>SEP-04</v>
          </cell>
        </row>
        <row r="5127">
          <cell r="A5127" t="str">
            <v>SEP-04</v>
          </cell>
        </row>
        <row r="5128">
          <cell r="A5128" t="str">
            <v>SEP-04</v>
          </cell>
        </row>
        <row r="5129">
          <cell r="A5129" t="str">
            <v>SEP-04</v>
          </cell>
        </row>
        <row r="5130">
          <cell r="A5130" t="str">
            <v>SEP-04</v>
          </cell>
        </row>
        <row r="5131">
          <cell r="A5131" t="str">
            <v>SEP-04</v>
          </cell>
        </row>
        <row r="5132">
          <cell r="A5132" t="str">
            <v>SEP-04</v>
          </cell>
        </row>
        <row r="5133">
          <cell r="A5133" t="str">
            <v>SEP-04</v>
          </cell>
        </row>
        <row r="5134">
          <cell r="A5134" t="str">
            <v>SEP-04</v>
          </cell>
        </row>
        <row r="5135">
          <cell r="A5135" t="str">
            <v>SEP-04</v>
          </cell>
        </row>
        <row r="5136">
          <cell r="A5136" t="str">
            <v>SEP-04</v>
          </cell>
        </row>
        <row r="5137">
          <cell r="A5137" t="str">
            <v>SEP-04</v>
          </cell>
        </row>
        <row r="5138">
          <cell r="A5138" t="str">
            <v>SEP-04</v>
          </cell>
        </row>
        <row r="5139">
          <cell r="A5139" t="str">
            <v>SEP-04</v>
          </cell>
        </row>
        <row r="5140">
          <cell r="A5140" t="str">
            <v>SEP-04</v>
          </cell>
        </row>
        <row r="5141">
          <cell r="A5141" t="str">
            <v>SEP-04</v>
          </cell>
        </row>
        <row r="5142">
          <cell r="A5142" t="str">
            <v>SEP-04</v>
          </cell>
        </row>
        <row r="5143">
          <cell r="A5143" t="str">
            <v>SEP-04</v>
          </cell>
        </row>
        <row r="5144">
          <cell r="A5144" t="str">
            <v>SEP-04</v>
          </cell>
        </row>
        <row r="5145">
          <cell r="A5145" t="str">
            <v>SEP-04</v>
          </cell>
        </row>
        <row r="5146">
          <cell r="A5146" t="str">
            <v>SEP-04</v>
          </cell>
        </row>
        <row r="5147">
          <cell r="A5147" t="str">
            <v>SEP-04</v>
          </cell>
        </row>
        <row r="5148">
          <cell r="A5148" t="str">
            <v>SEP-04</v>
          </cell>
        </row>
        <row r="5149">
          <cell r="A5149" t="str">
            <v>SEP-04</v>
          </cell>
        </row>
        <row r="5150">
          <cell r="A5150" t="str">
            <v>SEP-04</v>
          </cell>
        </row>
        <row r="5151">
          <cell r="A5151" t="str">
            <v>SEP-04</v>
          </cell>
        </row>
        <row r="5152">
          <cell r="A5152" t="str">
            <v>SEP-04</v>
          </cell>
        </row>
        <row r="5153">
          <cell r="A5153" t="str">
            <v>SEP-04</v>
          </cell>
        </row>
        <row r="5154">
          <cell r="A5154" t="str">
            <v>SEP-04</v>
          </cell>
        </row>
        <row r="5155">
          <cell r="A5155" t="str">
            <v>SEP-04</v>
          </cell>
        </row>
        <row r="5156">
          <cell r="A5156" t="str">
            <v>SEP-04</v>
          </cell>
        </row>
        <row r="5157">
          <cell r="A5157" t="str">
            <v>SEP-04</v>
          </cell>
        </row>
        <row r="5158">
          <cell r="A5158" t="str">
            <v>SEP-04</v>
          </cell>
        </row>
        <row r="5159">
          <cell r="A5159" t="str">
            <v>SEP-04</v>
          </cell>
        </row>
        <row r="5160">
          <cell r="A5160" t="str">
            <v>SEP-04</v>
          </cell>
        </row>
        <row r="5161">
          <cell r="A5161" t="str">
            <v>SEP-04</v>
          </cell>
        </row>
        <row r="5162">
          <cell r="A5162" t="str">
            <v>SEP-04</v>
          </cell>
        </row>
        <row r="5163">
          <cell r="A5163" t="str">
            <v>SEP-04</v>
          </cell>
        </row>
        <row r="5164">
          <cell r="A5164" t="str">
            <v>SEP-04</v>
          </cell>
        </row>
        <row r="5165">
          <cell r="A5165" t="str">
            <v>SEP-04</v>
          </cell>
        </row>
        <row r="5166">
          <cell r="A5166" t="str">
            <v>SEP-04</v>
          </cell>
        </row>
        <row r="5167">
          <cell r="A5167" t="str">
            <v>SEP-04</v>
          </cell>
        </row>
        <row r="5168">
          <cell r="A5168" t="str">
            <v>SEP-04</v>
          </cell>
        </row>
        <row r="5169">
          <cell r="A5169" t="str">
            <v>SEP-04</v>
          </cell>
        </row>
        <row r="5170">
          <cell r="A5170" t="str">
            <v>SEP-04</v>
          </cell>
        </row>
        <row r="5171">
          <cell r="A5171" t="str">
            <v>SEP-04</v>
          </cell>
        </row>
        <row r="5172">
          <cell r="A5172" t="str">
            <v>SEP-04</v>
          </cell>
        </row>
        <row r="5173">
          <cell r="A5173" t="str">
            <v>SEP-04</v>
          </cell>
        </row>
        <row r="5174">
          <cell r="A5174" t="str">
            <v>SEP-04</v>
          </cell>
        </row>
        <row r="5175">
          <cell r="A5175" t="str">
            <v>SEP-04</v>
          </cell>
        </row>
        <row r="5176">
          <cell r="A5176" t="str">
            <v>SEP-04</v>
          </cell>
        </row>
        <row r="5177">
          <cell r="A5177" t="str">
            <v>SEP-04</v>
          </cell>
        </row>
        <row r="5178">
          <cell r="A5178" t="str">
            <v>SEP-04</v>
          </cell>
        </row>
        <row r="5179">
          <cell r="A5179" t="str">
            <v>SEP-04</v>
          </cell>
        </row>
        <row r="5180">
          <cell r="A5180" t="str">
            <v>SEP-04</v>
          </cell>
        </row>
        <row r="5181">
          <cell r="A5181" t="str">
            <v>SEP-04</v>
          </cell>
        </row>
        <row r="5182">
          <cell r="A5182" t="str">
            <v>SEP-04</v>
          </cell>
        </row>
        <row r="5183">
          <cell r="A5183" t="str">
            <v>SEP-04</v>
          </cell>
        </row>
        <row r="5184">
          <cell r="A5184" t="str">
            <v>SEP-04</v>
          </cell>
        </row>
        <row r="5185">
          <cell r="A5185" t="str">
            <v>SEP-04</v>
          </cell>
        </row>
        <row r="5186">
          <cell r="A5186" t="str">
            <v>SEP-04</v>
          </cell>
        </row>
        <row r="5187">
          <cell r="A5187" t="str">
            <v>SEP-04</v>
          </cell>
        </row>
        <row r="5188">
          <cell r="A5188" t="str">
            <v>SEP-04</v>
          </cell>
        </row>
        <row r="5189">
          <cell r="A5189" t="str">
            <v>SEP-04</v>
          </cell>
        </row>
        <row r="5190">
          <cell r="A5190" t="str">
            <v>SEP-04</v>
          </cell>
        </row>
        <row r="5191">
          <cell r="A5191" t="str">
            <v>SEP-04</v>
          </cell>
        </row>
        <row r="5192">
          <cell r="A5192" t="str">
            <v>SEP-04</v>
          </cell>
        </row>
        <row r="5193">
          <cell r="A5193" t="str">
            <v>SEP-04</v>
          </cell>
        </row>
        <row r="5194">
          <cell r="A5194" t="str">
            <v>SEP-04</v>
          </cell>
        </row>
        <row r="5195">
          <cell r="A5195" t="str">
            <v>SEP-04</v>
          </cell>
        </row>
        <row r="5196">
          <cell r="A5196" t="str">
            <v>SEP-04</v>
          </cell>
        </row>
        <row r="5197">
          <cell r="A5197" t="str">
            <v>SEP-04</v>
          </cell>
        </row>
        <row r="5198">
          <cell r="A5198" t="str">
            <v>SEP-04</v>
          </cell>
        </row>
        <row r="5199">
          <cell r="A5199" t="str">
            <v>SEP-04</v>
          </cell>
        </row>
        <row r="5200">
          <cell r="A5200" t="str">
            <v>SEP-04</v>
          </cell>
        </row>
        <row r="5201">
          <cell r="A5201" t="str">
            <v>SEP-04</v>
          </cell>
        </row>
        <row r="5202">
          <cell r="A5202" t="str">
            <v>SEP-04</v>
          </cell>
        </row>
        <row r="5203">
          <cell r="A5203" t="str">
            <v>SEP-04</v>
          </cell>
        </row>
        <row r="5204">
          <cell r="A5204" t="str">
            <v>SEP-04</v>
          </cell>
        </row>
        <row r="5205">
          <cell r="A5205" t="str">
            <v>SEP-04</v>
          </cell>
        </row>
        <row r="5206">
          <cell r="A5206" t="str">
            <v>SEP-04</v>
          </cell>
        </row>
        <row r="5207">
          <cell r="A5207" t="str">
            <v>SEP-04</v>
          </cell>
        </row>
        <row r="5208">
          <cell r="A5208" t="str">
            <v>SEP-04</v>
          </cell>
        </row>
        <row r="5209">
          <cell r="A5209" t="str">
            <v>SEP-04</v>
          </cell>
        </row>
        <row r="5210">
          <cell r="A5210" t="str">
            <v>SEP-04</v>
          </cell>
        </row>
        <row r="5211">
          <cell r="A5211" t="str">
            <v>SEP-04</v>
          </cell>
        </row>
        <row r="5212">
          <cell r="A5212" t="str">
            <v>SEP-04</v>
          </cell>
        </row>
        <row r="5213">
          <cell r="A5213" t="str">
            <v>SEP-04</v>
          </cell>
        </row>
        <row r="5214">
          <cell r="A5214" t="str">
            <v>SEP-04</v>
          </cell>
        </row>
        <row r="5215">
          <cell r="A5215" t="str">
            <v>SEP-04</v>
          </cell>
        </row>
        <row r="5216">
          <cell r="A5216" t="str">
            <v>SEP-04</v>
          </cell>
        </row>
        <row r="5217">
          <cell r="A5217" t="str">
            <v>SEP-04</v>
          </cell>
        </row>
        <row r="5218">
          <cell r="A5218" t="str">
            <v>SEP-04</v>
          </cell>
        </row>
        <row r="5219">
          <cell r="A5219" t="str">
            <v>SEP-04</v>
          </cell>
        </row>
        <row r="5220">
          <cell r="A5220" t="str">
            <v>SEP-04</v>
          </cell>
        </row>
        <row r="5221">
          <cell r="A5221" t="str">
            <v>SEP-04</v>
          </cell>
        </row>
        <row r="5222">
          <cell r="A5222" t="str">
            <v>SEP-04</v>
          </cell>
        </row>
        <row r="5223">
          <cell r="A5223" t="str">
            <v>SEP-04</v>
          </cell>
        </row>
        <row r="5224">
          <cell r="A5224" t="str">
            <v>SEP-04</v>
          </cell>
        </row>
        <row r="5225">
          <cell r="A5225" t="str">
            <v>SEP-04</v>
          </cell>
        </row>
        <row r="5226">
          <cell r="A5226" t="str">
            <v>SEP-04</v>
          </cell>
        </row>
        <row r="5227">
          <cell r="A5227" t="str">
            <v>SEP-04</v>
          </cell>
        </row>
        <row r="5228">
          <cell r="A5228" t="str">
            <v>SEP-04</v>
          </cell>
        </row>
        <row r="5229">
          <cell r="A5229" t="str">
            <v>SEP-04</v>
          </cell>
        </row>
        <row r="5230">
          <cell r="A5230" t="str">
            <v>SEP-04</v>
          </cell>
        </row>
        <row r="5231">
          <cell r="A5231" t="str">
            <v>SEP-04</v>
          </cell>
        </row>
        <row r="5232">
          <cell r="A5232" t="str">
            <v>SEP-04</v>
          </cell>
        </row>
        <row r="5233">
          <cell r="A5233" t="str">
            <v>SEP-04</v>
          </cell>
        </row>
        <row r="5234">
          <cell r="A5234" t="str">
            <v>SEP-04</v>
          </cell>
        </row>
        <row r="5235">
          <cell r="A5235" t="str">
            <v>SEP-04</v>
          </cell>
        </row>
        <row r="5236">
          <cell r="A5236" t="str">
            <v>SEP-04</v>
          </cell>
        </row>
        <row r="5237">
          <cell r="A5237" t="str">
            <v>SEP-04</v>
          </cell>
        </row>
        <row r="5238">
          <cell r="A5238" t="str">
            <v>SEP-04</v>
          </cell>
        </row>
        <row r="5239">
          <cell r="A5239" t="str">
            <v>SEP-04</v>
          </cell>
        </row>
        <row r="5240">
          <cell r="A5240" t="str">
            <v>SEP-04</v>
          </cell>
        </row>
        <row r="5241">
          <cell r="A5241" t="str">
            <v>SEP-04</v>
          </cell>
        </row>
        <row r="5242">
          <cell r="A5242" t="str">
            <v>SEP-04</v>
          </cell>
        </row>
        <row r="5243">
          <cell r="A5243" t="str">
            <v>SEP-04</v>
          </cell>
        </row>
        <row r="5244">
          <cell r="A5244" t="str">
            <v>SEP-04</v>
          </cell>
        </row>
        <row r="5245">
          <cell r="A5245" t="str">
            <v>SEP-04</v>
          </cell>
        </row>
        <row r="5246">
          <cell r="A5246" t="str">
            <v>SEP-04</v>
          </cell>
        </row>
        <row r="5247">
          <cell r="A5247" t="str">
            <v>SEP-04</v>
          </cell>
        </row>
        <row r="5248">
          <cell r="A5248" t="str">
            <v>SEP-04</v>
          </cell>
        </row>
        <row r="5249">
          <cell r="A5249" t="str">
            <v>SEP-04</v>
          </cell>
        </row>
        <row r="5250">
          <cell r="A5250" t="str">
            <v>SEP-04</v>
          </cell>
        </row>
        <row r="5251">
          <cell r="A5251" t="str">
            <v>SEP-04</v>
          </cell>
        </row>
        <row r="5252">
          <cell r="A5252" t="str">
            <v>SEP-04</v>
          </cell>
        </row>
        <row r="5253">
          <cell r="A5253" t="str">
            <v>SEP-04</v>
          </cell>
        </row>
        <row r="5254">
          <cell r="A5254" t="str">
            <v>SEP-04</v>
          </cell>
        </row>
        <row r="5255">
          <cell r="A5255" t="str">
            <v>SEP-04</v>
          </cell>
        </row>
        <row r="5256">
          <cell r="A5256" t="str">
            <v>SEP-04</v>
          </cell>
        </row>
        <row r="5257">
          <cell r="A5257" t="str">
            <v>SEP-04</v>
          </cell>
        </row>
        <row r="5258">
          <cell r="A5258" t="str">
            <v>SEP-04</v>
          </cell>
        </row>
        <row r="5259">
          <cell r="A5259" t="str">
            <v>SEP-04</v>
          </cell>
        </row>
        <row r="5260">
          <cell r="A5260" t="str">
            <v>SEP-04</v>
          </cell>
        </row>
        <row r="5261">
          <cell r="A5261" t="str">
            <v>SEP-04</v>
          </cell>
        </row>
        <row r="5262">
          <cell r="A5262" t="str">
            <v>SEP-04</v>
          </cell>
        </row>
        <row r="5263">
          <cell r="A5263" t="str">
            <v>SEP-04</v>
          </cell>
        </row>
        <row r="5264">
          <cell r="A5264" t="str">
            <v>SEP-04</v>
          </cell>
        </row>
        <row r="5265">
          <cell r="A5265" t="str">
            <v>SEP-04</v>
          </cell>
        </row>
        <row r="5266">
          <cell r="A5266" t="str">
            <v>SEP-04</v>
          </cell>
        </row>
        <row r="5267">
          <cell r="A5267" t="str">
            <v>SEP-04</v>
          </cell>
        </row>
        <row r="5268">
          <cell r="A5268" t="str">
            <v>SEP-04</v>
          </cell>
        </row>
        <row r="5269">
          <cell r="A5269" t="str">
            <v>SEP-04</v>
          </cell>
        </row>
        <row r="5270">
          <cell r="A5270" t="str">
            <v>SEP-04</v>
          </cell>
        </row>
        <row r="5271">
          <cell r="A5271" t="str">
            <v>SEP-04</v>
          </cell>
        </row>
        <row r="5272">
          <cell r="A5272" t="str">
            <v>SEP-04</v>
          </cell>
        </row>
        <row r="5273">
          <cell r="A5273" t="str">
            <v>SEP-04</v>
          </cell>
        </row>
        <row r="5274">
          <cell r="A5274" t="str">
            <v>SEP-04</v>
          </cell>
        </row>
        <row r="5275">
          <cell r="A5275" t="str">
            <v>SEP-04</v>
          </cell>
        </row>
        <row r="5276">
          <cell r="A5276" t="str">
            <v>SEP-04</v>
          </cell>
        </row>
        <row r="5277">
          <cell r="A5277" t="str">
            <v>SEP-04</v>
          </cell>
        </row>
        <row r="5278">
          <cell r="A5278" t="str">
            <v>SEP-04</v>
          </cell>
        </row>
        <row r="5279">
          <cell r="A5279" t="str">
            <v>SEP-04</v>
          </cell>
        </row>
        <row r="5280">
          <cell r="A5280" t="str">
            <v>SEP-04</v>
          </cell>
        </row>
        <row r="5281">
          <cell r="A5281" t="str">
            <v>SEP-04</v>
          </cell>
        </row>
        <row r="5282">
          <cell r="A5282" t="str">
            <v>SEP-04</v>
          </cell>
        </row>
        <row r="5283">
          <cell r="A5283" t="str">
            <v>SEP-04</v>
          </cell>
        </row>
        <row r="5284">
          <cell r="A5284" t="str">
            <v>SEP-04</v>
          </cell>
        </row>
        <row r="5285">
          <cell r="A5285" t="str">
            <v>SEP-04</v>
          </cell>
        </row>
        <row r="5286">
          <cell r="A5286" t="str">
            <v>SEP-04</v>
          </cell>
        </row>
        <row r="5287">
          <cell r="A5287" t="str">
            <v>SEP-04</v>
          </cell>
        </row>
        <row r="5288">
          <cell r="A5288" t="str">
            <v>SEP-04</v>
          </cell>
        </row>
        <row r="5289">
          <cell r="A5289" t="str">
            <v>SEP-04</v>
          </cell>
        </row>
        <row r="5290">
          <cell r="A5290" t="str">
            <v>SEP-04</v>
          </cell>
        </row>
        <row r="5291">
          <cell r="A5291" t="str">
            <v>SEP-04</v>
          </cell>
        </row>
        <row r="5292">
          <cell r="A5292" t="str">
            <v>SEP-04</v>
          </cell>
        </row>
        <row r="5293">
          <cell r="A5293" t="str">
            <v>SEP-04</v>
          </cell>
        </row>
        <row r="5294">
          <cell r="A5294" t="str">
            <v>SEP-04</v>
          </cell>
        </row>
        <row r="5295">
          <cell r="A5295" t="str">
            <v>SEP-04</v>
          </cell>
        </row>
        <row r="5296">
          <cell r="A5296" t="str">
            <v>SEP-04</v>
          </cell>
        </row>
        <row r="5297">
          <cell r="A5297" t="str">
            <v>SEP-04</v>
          </cell>
        </row>
        <row r="5298">
          <cell r="A5298" t="str">
            <v>SEP-04</v>
          </cell>
        </row>
        <row r="5299">
          <cell r="A5299" t="str">
            <v>SEP-04</v>
          </cell>
        </row>
        <row r="5300">
          <cell r="A5300" t="str">
            <v>SEP-04</v>
          </cell>
        </row>
        <row r="5301">
          <cell r="A5301" t="str">
            <v>SEP-04</v>
          </cell>
        </row>
        <row r="5302">
          <cell r="A5302" t="str">
            <v>SEP-04</v>
          </cell>
        </row>
        <row r="5303">
          <cell r="A5303" t="str">
            <v>SEP-04</v>
          </cell>
        </row>
        <row r="5304">
          <cell r="A5304" t="str">
            <v>SEP-04</v>
          </cell>
        </row>
        <row r="5305">
          <cell r="A5305" t="str">
            <v>SEP-04</v>
          </cell>
        </row>
        <row r="5306">
          <cell r="A5306" t="str">
            <v>SEP-04</v>
          </cell>
        </row>
        <row r="5307">
          <cell r="A5307" t="str">
            <v>SEP-04</v>
          </cell>
        </row>
        <row r="5308">
          <cell r="A5308" t="str">
            <v>SEP-04</v>
          </cell>
        </row>
        <row r="5309">
          <cell r="A5309" t="str">
            <v>SEP-04</v>
          </cell>
        </row>
        <row r="5310">
          <cell r="A5310" t="str">
            <v>SEP-04</v>
          </cell>
        </row>
        <row r="5311">
          <cell r="A5311" t="str">
            <v>SEP-04</v>
          </cell>
        </row>
        <row r="5312">
          <cell r="A5312" t="str">
            <v>SEP-04</v>
          </cell>
        </row>
        <row r="5313">
          <cell r="A5313" t="str">
            <v>SEP-04</v>
          </cell>
        </row>
        <row r="5314">
          <cell r="A5314" t="str">
            <v>SEP-04</v>
          </cell>
        </row>
        <row r="5315">
          <cell r="A5315" t="str">
            <v>SEP-04</v>
          </cell>
        </row>
        <row r="5316">
          <cell r="A5316" t="str">
            <v>SEP-04</v>
          </cell>
        </row>
        <row r="5317">
          <cell r="A5317" t="str">
            <v>SEP-04</v>
          </cell>
        </row>
        <row r="5318">
          <cell r="A5318" t="str">
            <v>SEP-04</v>
          </cell>
        </row>
        <row r="5319">
          <cell r="A5319" t="str">
            <v>SEP-04</v>
          </cell>
        </row>
        <row r="5320">
          <cell r="A5320" t="str">
            <v>SEP-04</v>
          </cell>
        </row>
        <row r="5321">
          <cell r="A5321" t="str">
            <v>SEP-04</v>
          </cell>
        </row>
        <row r="5322">
          <cell r="A5322" t="str">
            <v>SEP-04</v>
          </cell>
        </row>
        <row r="5323">
          <cell r="A5323" t="str">
            <v>SEP-04</v>
          </cell>
        </row>
        <row r="5324">
          <cell r="A5324" t="str">
            <v>SEP-04</v>
          </cell>
        </row>
        <row r="5325">
          <cell r="A5325" t="str">
            <v>SEP-04</v>
          </cell>
        </row>
        <row r="5326">
          <cell r="A5326" t="str">
            <v>SEP-04</v>
          </cell>
        </row>
        <row r="5327">
          <cell r="A5327" t="str">
            <v>SEP-04</v>
          </cell>
        </row>
        <row r="5328">
          <cell r="A5328" t="str">
            <v>SEP-04</v>
          </cell>
        </row>
        <row r="5329">
          <cell r="A5329" t="str">
            <v>SEP-04</v>
          </cell>
        </row>
        <row r="5330">
          <cell r="A5330" t="str">
            <v>SEP-04</v>
          </cell>
        </row>
        <row r="5331">
          <cell r="A5331" t="str">
            <v>SEP-04</v>
          </cell>
        </row>
        <row r="5332">
          <cell r="A5332" t="str">
            <v>SEP-04</v>
          </cell>
        </row>
        <row r="5333">
          <cell r="A5333" t="str">
            <v>SEP-04</v>
          </cell>
        </row>
        <row r="5334">
          <cell r="A5334" t="str">
            <v>SEP-04</v>
          </cell>
        </row>
        <row r="5335">
          <cell r="A5335" t="str">
            <v>SEP-04</v>
          </cell>
        </row>
        <row r="5336">
          <cell r="A5336" t="str">
            <v>SEP-04</v>
          </cell>
        </row>
        <row r="5337">
          <cell r="A5337" t="str">
            <v>SEP-04</v>
          </cell>
        </row>
        <row r="5338">
          <cell r="A5338" t="str">
            <v>SEP-04</v>
          </cell>
        </row>
        <row r="5339">
          <cell r="A5339" t="str">
            <v>SEP-04</v>
          </cell>
        </row>
        <row r="5340">
          <cell r="A5340" t="str">
            <v>SEP-04</v>
          </cell>
        </row>
        <row r="5341">
          <cell r="A5341" t="str">
            <v>SEP-04</v>
          </cell>
        </row>
        <row r="5342">
          <cell r="A5342" t="str">
            <v>SEP-04</v>
          </cell>
        </row>
        <row r="5343">
          <cell r="A5343" t="str">
            <v>SEP-04</v>
          </cell>
        </row>
        <row r="5344">
          <cell r="A5344" t="str">
            <v>SEP-04</v>
          </cell>
        </row>
        <row r="5345">
          <cell r="A5345" t="str">
            <v>SEP-04</v>
          </cell>
        </row>
        <row r="5346">
          <cell r="A5346" t="str">
            <v>SEP-04</v>
          </cell>
        </row>
        <row r="5347">
          <cell r="A5347" t="str">
            <v>SEP-04</v>
          </cell>
        </row>
        <row r="5348">
          <cell r="A5348" t="str">
            <v>SEP-04</v>
          </cell>
        </row>
        <row r="5349">
          <cell r="A5349" t="str">
            <v>SEP-04</v>
          </cell>
        </row>
        <row r="5350">
          <cell r="A5350" t="str">
            <v>SEP-04</v>
          </cell>
        </row>
        <row r="5351">
          <cell r="A5351" t="str">
            <v>SEP-04</v>
          </cell>
        </row>
        <row r="5352">
          <cell r="A5352" t="str">
            <v>SEP-04</v>
          </cell>
        </row>
        <row r="5353">
          <cell r="A5353" t="str">
            <v>SEP-04</v>
          </cell>
        </row>
        <row r="5354">
          <cell r="A5354" t="str">
            <v>SEP-04</v>
          </cell>
        </row>
        <row r="5355">
          <cell r="A5355" t="str">
            <v>SEP-04</v>
          </cell>
        </row>
        <row r="5356">
          <cell r="A5356" t="str">
            <v>SEP-04</v>
          </cell>
        </row>
        <row r="5357">
          <cell r="A5357" t="str">
            <v>SEP-04</v>
          </cell>
        </row>
        <row r="5358">
          <cell r="A5358" t="str">
            <v>SEP-04</v>
          </cell>
        </row>
        <row r="5359">
          <cell r="A5359" t="str">
            <v>SEP-04</v>
          </cell>
        </row>
        <row r="5360">
          <cell r="A5360" t="str">
            <v>SEP-04</v>
          </cell>
        </row>
        <row r="5361">
          <cell r="A5361" t="str">
            <v>SEP-04</v>
          </cell>
        </row>
        <row r="5362">
          <cell r="A5362" t="str">
            <v>SEP-04</v>
          </cell>
        </row>
        <row r="5363">
          <cell r="A5363" t="str">
            <v>SEP-04</v>
          </cell>
        </row>
        <row r="5364">
          <cell r="A5364" t="str">
            <v>SEP-04</v>
          </cell>
        </row>
        <row r="5365">
          <cell r="A5365" t="str">
            <v>SEP-04</v>
          </cell>
        </row>
        <row r="5366">
          <cell r="A5366" t="str">
            <v>SEP-04</v>
          </cell>
        </row>
        <row r="5367">
          <cell r="A5367" t="str">
            <v>SEP-04</v>
          </cell>
        </row>
        <row r="5368">
          <cell r="A5368" t="str">
            <v>SEP-04</v>
          </cell>
        </row>
        <row r="5369">
          <cell r="A5369" t="str">
            <v>SEP-04</v>
          </cell>
        </row>
        <row r="5370">
          <cell r="A5370" t="str">
            <v>SEP-04</v>
          </cell>
        </row>
        <row r="5371">
          <cell r="A5371" t="str">
            <v>SEP-04</v>
          </cell>
        </row>
        <row r="5372">
          <cell r="A5372" t="str">
            <v>SEP-04</v>
          </cell>
        </row>
        <row r="5373">
          <cell r="A5373" t="str">
            <v>SEP-04</v>
          </cell>
        </row>
        <row r="5374">
          <cell r="A5374" t="str">
            <v>SEP-04</v>
          </cell>
        </row>
        <row r="5375">
          <cell r="A5375" t="str">
            <v>SEP-04</v>
          </cell>
        </row>
        <row r="5376">
          <cell r="A5376" t="str">
            <v>SEP-04</v>
          </cell>
        </row>
        <row r="5377">
          <cell r="A5377" t="str">
            <v>SEP-04</v>
          </cell>
        </row>
        <row r="5378">
          <cell r="A5378" t="str">
            <v>SEP-04</v>
          </cell>
        </row>
        <row r="5379">
          <cell r="A5379" t="str">
            <v>SEP-04</v>
          </cell>
        </row>
        <row r="5380">
          <cell r="A5380" t="str">
            <v>SEP-04</v>
          </cell>
        </row>
        <row r="5381">
          <cell r="A5381" t="str">
            <v>SEP-04</v>
          </cell>
        </row>
        <row r="5382">
          <cell r="A5382" t="str">
            <v>SEP-04</v>
          </cell>
        </row>
        <row r="5383">
          <cell r="A5383" t="str">
            <v>SEP-04</v>
          </cell>
        </row>
        <row r="5384">
          <cell r="A5384" t="str">
            <v>SEP-04</v>
          </cell>
        </row>
        <row r="5385">
          <cell r="A5385" t="str">
            <v>SEP-04</v>
          </cell>
        </row>
        <row r="5386">
          <cell r="A5386" t="str">
            <v>SEP-04</v>
          </cell>
        </row>
        <row r="5387">
          <cell r="A5387" t="str">
            <v>SEP-04</v>
          </cell>
        </row>
        <row r="5388">
          <cell r="A5388" t="str">
            <v>SEP-04</v>
          </cell>
        </row>
        <row r="5389">
          <cell r="A5389" t="str">
            <v>SEP-04</v>
          </cell>
        </row>
        <row r="5390">
          <cell r="A5390" t="str">
            <v>SEP-04</v>
          </cell>
        </row>
        <row r="5391">
          <cell r="A5391" t="str">
            <v>SEP-04</v>
          </cell>
        </row>
        <row r="5392">
          <cell r="A5392" t="str">
            <v>SEP-04</v>
          </cell>
        </row>
        <row r="5393">
          <cell r="A5393" t="str">
            <v>SEP-04</v>
          </cell>
        </row>
        <row r="5394">
          <cell r="A5394" t="str">
            <v>SEP-04</v>
          </cell>
        </row>
        <row r="5395">
          <cell r="A5395" t="str">
            <v>SEP-04</v>
          </cell>
        </row>
        <row r="5396">
          <cell r="A5396" t="str">
            <v>SEP-04</v>
          </cell>
        </row>
        <row r="5397">
          <cell r="A5397" t="str">
            <v>SEP-04</v>
          </cell>
        </row>
        <row r="5398">
          <cell r="A5398" t="str">
            <v>SEP-04</v>
          </cell>
        </row>
        <row r="5399">
          <cell r="A5399" t="str">
            <v>SEP-04</v>
          </cell>
        </row>
        <row r="5400">
          <cell r="A5400" t="str">
            <v>SEP-04</v>
          </cell>
        </row>
        <row r="5401">
          <cell r="A5401" t="str">
            <v>SEP-04</v>
          </cell>
        </row>
        <row r="5402">
          <cell r="A5402" t="str">
            <v>SEP-04</v>
          </cell>
        </row>
        <row r="5403">
          <cell r="A5403" t="str">
            <v>SEP-04</v>
          </cell>
        </row>
        <row r="5404">
          <cell r="A5404" t="str">
            <v>SEP-04</v>
          </cell>
        </row>
        <row r="5405">
          <cell r="A5405" t="str">
            <v>SEP-04</v>
          </cell>
        </row>
        <row r="5406">
          <cell r="A5406" t="str">
            <v>SEP-04</v>
          </cell>
        </row>
        <row r="5407">
          <cell r="A5407" t="str">
            <v>SEP-04</v>
          </cell>
        </row>
        <row r="5408">
          <cell r="A5408" t="str">
            <v>SEP-04</v>
          </cell>
        </row>
        <row r="5409">
          <cell r="A5409" t="str">
            <v>SEP-04</v>
          </cell>
        </row>
        <row r="5410">
          <cell r="A5410" t="str">
            <v>SEP-04</v>
          </cell>
        </row>
        <row r="5411">
          <cell r="A5411" t="str">
            <v>SEP-04</v>
          </cell>
        </row>
        <row r="5412">
          <cell r="A5412" t="str">
            <v>SEP-04</v>
          </cell>
        </row>
        <row r="5413">
          <cell r="A5413" t="str">
            <v>SEP-04</v>
          </cell>
        </row>
        <row r="5414">
          <cell r="A5414" t="str">
            <v>SEP-04</v>
          </cell>
        </row>
        <row r="5415">
          <cell r="A5415" t="str">
            <v>SEP-04</v>
          </cell>
        </row>
        <row r="5416">
          <cell r="A5416" t="str">
            <v>SEP-04</v>
          </cell>
        </row>
        <row r="5417">
          <cell r="A5417" t="str">
            <v>SEP-04</v>
          </cell>
        </row>
        <row r="5418">
          <cell r="A5418" t="str">
            <v>SEP-04</v>
          </cell>
        </row>
        <row r="5419">
          <cell r="A5419" t="str">
            <v>SEP-04</v>
          </cell>
        </row>
        <row r="5420">
          <cell r="A5420" t="str">
            <v>SEP-04</v>
          </cell>
        </row>
        <row r="5421">
          <cell r="A5421" t="str">
            <v>SEP-04</v>
          </cell>
        </row>
        <row r="5422">
          <cell r="A5422" t="str">
            <v>SEP-04</v>
          </cell>
        </row>
        <row r="5423">
          <cell r="A5423" t="str">
            <v>SEP-04</v>
          </cell>
        </row>
        <row r="5424">
          <cell r="A5424" t="str">
            <v>SEP-04</v>
          </cell>
        </row>
        <row r="5425">
          <cell r="A5425" t="str">
            <v>SEP-04</v>
          </cell>
        </row>
        <row r="5426">
          <cell r="A5426" t="str">
            <v>SEP-04</v>
          </cell>
        </row>
        <row r="5427">
          <cell r="A5427" t="str">
            <v>SEP-04</v>
          </cell>
        </row>
        <row r="5428">
          <cell r="A5428" t="str">
            <v>SEP-04</v>
          </cell>
        </row>
        <row r="5429">
          <cell r="A5429" t="str">
            <v>SEP-04</v>
          </cell>
        </row>
        <row r="5430">
          <cell r="A5430" t="str">
            <v>SEP-04</v>
          </cell>
        </row>
        <row r="5431">
          <cell r="A5431" t="str">
            <v>SEP-04</v>
          </cell>
        </row>
        <row r="5432">
          <cell r="A5432" t="str">
            <v>SEP-04</v>
          </cell>
        </row>
        <row r="5433">
          <cell r="A5433" t="str">
            <v>SEP-04</v>
          </cell>
        </row>
        <row r="5434">
          <cell r="A5434" t="str">
            <v>SEP-04</v>
          </cell>
        </row>
        <row r="5435">
          <cell r="A5435" t="str">
            <v>SEP-04</v>
          </cell>
        </row>
        <row r="5436">
          <cell r="A5436" t="str">
            <v>SEP-04</v>
          </cell>
        </row>
        <row r="5437">
          <cell r="A5437" t="str">
            <v>SEP-04</v>
          </cell>
        </row>
        <row r="5438">
          <cell r="A5438" t="str">
            <v>SEP-04</v>
          </cell>
        </row>
        <row r="5439">
          <cell r="A5439" t="str">
            <v>SEP-04</v>
          </cell>
        </row>
        <row r="5440">
          <cell r="A5440" t="str">
            <v>SEP-04</v>
          </cell>
        </row>
        <row r="5441">
          <cell r="A5441" t="str">
            <v>SEP-04</v>
          </cell>
        </row>
        <row r="5442">
          <cell r="A5442" t="str">
            <v>SEP-04</v>
          </cell>
        </row>
        <row r="5443">
          <cell r="A5443" t="str">
            <v>SEP-04</v>
          </cell>
        </row>
        <row r="5444">
          <cell r="A5444" t="str">
            <v>SEP-04</v>
          </cell>
        </row>
        <row r="5445">
          <cell r="A5445" t="str">
            <v>SEP-04</v>
          </cell>
        </row>
        <row r="5446">
          <cell r="A5446" t="str">
            <v>SEP-04</v>
          </cell>
        </row>
        <row r="5447">
          <cell r="A5447" t="str">
            <v>SEP-04</v>
          </cell>
        </row>
        <row r="5448">
          <cell r="A5448" t="str">
            <v>SEP-04</v>
          </cell>
        </row>
        <row r="5449">
          <cell r="A5449" t="str">
            <v>SEP-04</v>
          </cell>
        </row>
        <row r="5450">
          <cell r="A5450" t="str">
            <v>SEP-04</v>
          </cell>
        </row>
        <row r="5451">
          <cell r="A5451" t="str">
            <v>SEP-04</v>
          </cell>
        </row>
        <row r="5452">
          <cell r="A5452" t="str">
            <v>SEP-04</v>
          </cell>
        </row>
        <row r="5453">
          <cell r="A5453" t="str">
            <v>SEP-04</v>
          </cell>
        </row>
        <row r="5454">
          <cell r="A5454" t="str">
            <v>SEP-04</v>
          </cell>
        </row>
        <row r="5455">
          <cell r="A5455" t="str">
            <v>SEP-04</v>
          </cell>
        </row>
        <row r="5456">
          <cell r="A5456" t="str">
            <v>SEP-04</v>
          </cell>
        </row>
        <row r="5457">
          <cell r="A5457" t="str">
            <v>SEP-04</v>
          </cell>
        </row>
        <row r="5458">
          <cell r="A5458" t="str">
            <v>SEP-04</v>
          </cell>
        </row>
        <row r="5459">
          <cell r="A5459" t="str">
            <v>SEP-04</v>
          </cell>
        </row>
        <row r="5460">
          <cell r="A5460" t="str">
            <v>SEP-04</v>
          </cell>
        </row>
        <row r="5461">
          <cell r="A5461" t="str">
            <v>SEP-04</v>
          </cell>
        </row>
        <row r="5462">
          <cell r="A5462" t="str">
            <v>SEP-04</v>
          </cell>
        </row>
        <row r="5463">
          <cell r="A5463" t="str">
            <v>SEP-04</v>
          </cell>
        </row>
        <row r="5464">
          <cell r="A5464" t="str">
            <v>SEP-04</v>
          </cell>
        </row>
        <row r="5465">
          <cell r="A5465" t="str">
            <v>SEP-04</v>
          </cell>
        </row>
        <row r="5466">
          <cell r="A5466" t="str">
            <v>SEP-04</v>
          </cell>
        </row>
        <row r="5467">
          <cell r="A5467" t="str">
            <v>SEP-04</v>
          </cell>
        </row>
        <row r="5468">
          <cell r="A5468" t="str">
            <v>SEP-04</v>
          </cell>
        </row>
        <row r="5469">
          <cell r="A5469" t="str">
            <v>SEP-04</v>
          </cell>
        </row>
        <row r="5470">
          <cell r="A5470" t="str">
            <v>SEP-04</v>
          </cell>
        </row>
        <row r="5471">
          <cell r="A5471" t="str">
            <v>SEP-04</v>
          </cell>
        </row>
        <row r="5472">
          <cell r="A5472" t="str">
            <v>SEP-04</v>
          </cell>
        </row>
        <row r="5473">
          <cell r="A5473" t="str">
            <v>SEP-04</v>
          </cell>
        </row>
        <row r="5474">
          <cell r="A5474" t="str">
            <v>SEP-04</v>
          </cell>
        </row>
        <row r="5475">
          <cell r="A5475" t="str">
            <v>SEP-04</v>
          </cell>
        </row>
        <row r="5476">
          <cell r="A5476" t="str">
            <v>SEP-04</v>
          </cell>
        </row>
        <row r="5477">
          <cell r="A5477" t="str">
            <v>SEP-04</v>
          </cell>
        </row>
        <row r="5478">
          <cell r="A5478" t="str">
            <v>SEP-04</v>
          </cell>
        </row>
        <row r="5479">
          <cell r="A5479" t="str">
            <v>SEP-04</v>
          </cell>
        </row>
        <row r="5480">
          <cell r="A5480" t="str">
            <v>SEP-04</v>
          </cell>
        </row>
        <row r="5481">
          <cell r="A5481" t="str">
            <v>SEP-04</v>
          </cell>
        </row>
        <row r="5482">
          <cell r="A5482" t="str">
            <v>SEP-04</v>
          </cell>
        </row>
        <row r="5483">
          <cell r="A5483" t="str">
            <v>SEP-04</v>
          </cell>
        </row>
        <row r="5484">
          <cell r="A5484" t="str">
            <v>SEP-04</v>
          </cell>
        </row>
        <row r="5485">
          <cell r="A5485" t="str">
            <v>SEP-04</v>
          </cell>
        </row>
        <row r="5486">
          <cell r="A5486" t="str">
            <v>SEP-04</v>
          </cell>
        </row>
        <row r="5487">
          <cell r="A5487" t="str">
            <v>SEP-04</v>
          </cell>
        </row>
        <row r="5488">
          <cell r="A5488" t="str">
            <v>SEP-04</v>
          </cell>
        </row>
        <row r="5489">
          <cell r="A5489" t="str">
            <v>SEP-04</v>
          </cell>
        </row>
        <row r="5490">
          <cell r="A5490" t="str">
            <v>SEP-04</v>
          </cell>
        </row>
        <row r="5491">
          <cell r="A5491" t="str">
            <v>SEP-04</v>
          </cell>
        </row>
        <row r="5492">
          <cell r="A5492" t="str">
            <v>SEP-04</v>
          </cell>
        </row>
        <row r="5493">
          <cell r="A5493" t="str">
            <v>SEP-04</v>
          </cell>
        </row>
        <row r="5494">
          <cell r="A5494" t="str">
            <v>SEP-04</v>
          </cell>
        </row>
        <row r="5495">
          <cell r="A5495" t="str">
            <v>SEP-04</v>
          </cell>
        </row>
        <row r="5496">
          <cell r="A5496" t="str">
            <v>SEP-04</v>
          </cell>
        </row>
        <row r="5497">
          <cell r="A5497" t="str">
            <v>SEP-04</v>
          </cell>
        </row>
        <row r="5498">
          <cell r="A5498" t="str">
            <v>SEP-04</v>
          </cell>
        </row>
        <row r="5499">
          <cell r="A5499" t="str">
            <v>SEP-04</v>
          </cell>
        </row>
        <row r="5500">
          <cell r="A5500" t="str">
            <v>SEP-04</v>
          </cell>
        </row>
        <row r="5501">
          <cell r="A5501" t="str">
            <v>SEP-04</v>
          </cell>
        </row>
        <row r="5502">
          <cell r="A5502" t="str">
            <v>SEP-04</v>
          </cell>
        </row>
        <row r="5503">
          <cell r="A5503" t="str">
            <v>SEP-04</v>
          </cell>
        </row>
        <row r="5504">
          <cell r="A5504" t="str">
            <v>SEP-04</v>
          </cell>
        </row>
        <row r="5505">
          <cell r="A5505" t="str">
            <v>SEP-04</v>
          </cell>
        </row>
        <row r="5506">
          <cell r="A5506" t="str">
            <v>SEP-04</v>
          </cell>
        </row>
        <row r="5507">
          <cell r="A5507" t="str">
            <v>SEP-04</v>
          </cell>
        </row>
        <row r="5508">
          <cell r="A5508" t="str">
            <v>SEP-04</v>
          </cell>
        </row>
        <row r="5509">
          <cell r="A5509" t="str">
            <v>SEP-04</v>
          </cell>
        </row>
        <row r="5510">
          <cell r="A5510" t="str">
            <v>SEP-04</v>
          </cell>
        </row>
        <row r="5511">
          <cell r="A5511" t="str">
            <v>SEP-04</v>
          </cell>
        </row>
        <row r="5512">
          <cell r="A5512" t="str">
            <v>SEP-04</v>
          </cell>
        </row>
        <row r="5513">
          <cell r="A5513" t="str">
            <v>SEP-04</v>
          </cell>
        </row>
        <row r="5514">
          <cell r="A5514" t="str">
            <v>SEP-04</v>
          </cell>
        </row>
        <row r="5515">
          <cell r="A5515" t="str">
            <v>SEP-04</v>
          </cell>
        </row>
        <row r="5516">
          <cell r="A5516" t="str">
            <v>SEP-04</v>
          </cell>
        </row>
        <row r="5517">
          <cell r="A5517" t="str">
            <v>SEP-04</v>
          </cell>
        </row>
        <row r="5518">
          <cell r="A5518" t="str">
            <v>SEP-04</v>
          </cell>
        </row>
        <row r="5519">
          <cell r="A5519" t="str">
            <v>SEP-04</v>
          </cell>
        </row>
        <row r="5520">
          <cell r="A5520" t="str">
            <v>SEP-04</v>
          </cell>
        </row>
        <row r="5521">
          <cell r="A5521" t="str">
            <v>SEP-04</v>
          </cell>
        </row>
        <row r="5522">
          <cell r="A5522" t="str">
            <v>SEP-04</v>
          </cell>
        </row>
        <row r="5523">
          <cell r="A5523" t="str">
            <v>SEP-04</v>
          </cell>
        </row>
        <row r="5524">
          <cell r="A5524" t="str">
            <v>SEP-04</v>
          </cell>
        </row>
        <row r="5525">
          <cell r="A5525" t="str">
            <v>SEP-04</v>
          </cell>
        </row>
        <row r="5526">
          <cell r="A5526" t="str">
            <v>SEP-04</v>
          </cell>
        </row>
        <row r="5527">
          <cell r="A5527" t="str">
            <v>SEP-04</v>
          </cell>
        </row>
        <row r="5528">
          <cell r="A5528" t="str">
            <v>SEP-04</v>
          </cell>
        </row>
        <row r="5529">
          <cell r="A5529" t="str">
            <v>SEP-04</v>
          </cell>
        </row>
        <row r="5530">
          <cell r="A5530" t="str">
            <v>SEP-04</v>
          </cell>
        </row>
        <row r="5531">
          <cell r="A5531" t="str">
            <v>SEP-04</v>
          </cell>
        </row>
        <row r="5532">
          <cell r="A5532" t="str">
            <v>SEP-04</v>
          </cell>
        </row>
        <row r="5533">
          <cell r="A5533" t="str">
            <v>SEP-04</v>
          </cell>
        </row>
        <row r="5534">
          <cell r="A5534" t="str">
            <v>SEP-04</v>
          </cell>
        </row>
        <row r="5535">
          <cell r="A5535" t="str">
            <v>SEP-04</v>
          </cell>
        </row>
        <row r="5536">
          <cell r="A5536" t="str">
            <v>SEP-04</v>
          </cell>
        </row>
        <row r="5537">
          <cell r="A5537" t="str">
            <v>SEP-04</v>
          </cell>
        </row>
        <row r="5538">
          <cell r="A5538" t="str">
            <v>SEP-04</v>
          </cell>
        </row>
        <row r="5539">
          <cell r="A5539" t="str">
            <v>SEP-04</v>
          </cell>
        </row>
        <row r="5540">
          <cell r="A5540" t="str">
            <v>SEP-04</v>
          </cell>
        </row>
        <row r="5541">
          <cell r="A5541" t="str">
            <v>SEP-04</v>
          </cell>
        </row>
        <row r="5542">
          <cell r="A5542" t="str">
            <v>SEP-04</v>
          </cell>
        </row>
        <row r="5543">
          <cell r="A5543" t="str">
            <v>SEP-04</v>
          </cell>
        </row>
        <row r="5544">
          <cell r="A5544" t="str">
            <v>SEP-04</v>
          </cell>
        </row>
        <row r="5545">
          <cell r="A5545" t="str">
            <v>SEP-04</v>
          </cell>
        </row>
        <row r="5546">
          <cell r="A5546" t="str">
            <v>SEP-04</v>
          </cell>
        </row>
        <row r="5547">
          <cell r="A5547" t="str">
            <v>SEP-04</v>
          </cell>
        </row>
        <row r="5548">
          <cell r="A5548" t="str">
            <v>SEP-04</v>
          </cell>
        </row>
        <row r="5549">
          <cell r="A5549" t="str">
            <v>SEP-04</v>
          </cell>
        </row>
        <row r="5550">
          <cell r="A5550" t="str">
            <v>SEP-04</v>
          </cell>
        </row>
        <row r="5551">
          <cell r="A5551" t="str">
            <v>SEP-04</v>
          </cell>
        </row>
        <row r="5552">
          <cell r="A5552" t="str">
            <v>SEP-04</v>
          </cell>
        </row>
        <row r="5553">
          <cell r="A5553" t="str">
            <v>SEP-04</v>
          </cell>
        </row>
        <row r="5554">
          <cell r="A5554" t="str">
            <v>SEP-04</v>
          </cell>
        </row>
        <row r="5555">
          <cell r="A5555" t="str">
            <v>SEP-04</v>
          </cell>
        </row>
        <row r="5556">
          <cell r="A5556" t="str">
            <v>SEP-04</v>
          </cell>
        </row>
        <row r="5557">
          <cell r="A5557" t="str">
            <v>SEP-04</v>
          </cell>
        </row>
        <row r="5558">
          <cell r="A5558" t="str">
            <v>SEP-04</v>
          </cell>
        </row>
        <row r="5559">
          <cell r="A5559" t="str">
            <v>SEP-04</v>
          </cell>
        </row>
        <row r="5560">
          <cell r="A5560" t="str">
            <v>SEP-04</v>
          </cell>
        </row>
        <row r="5561">
          <cell r="A5561" t="str">
            <v>SEP-04</v>
          </cell>
        </row>
        <row r="5562">
          <cell r="A5562" t="str">
            <v>SEP-04</v>
          </cell>
        </row>
        <row r="5563">
          <cell r="A5563" t="str">
            <v>SEP-04</v>
          </cell>
        </row>
        <row r="5564">
          <cell r="A5564" t="str">
            <v>SEP-04</v>
          </cell>
        </row>
        <row r="5565">
          <cell r="A5565" t="str">
            <v>SEP-04</v>
          </cell>
        </row>
        <row r="5566">
          <cell r="A5566" t="str">
            <v>SEP-04</v>
          </cell>
        </row>
        <row r="5567">
          <cell r="A5567" t="str">
            <v>SEP-04</v>
          </cell>
        </row>
        <row r="5568">
          <cell r="A5568" t="str">
            <v>SEP-04</v>
          </cell>
        </row>
        <row r="5569">
          <cell r="A5569" t="str">
            <v>SEP-04</v>
          </cell>
        </row>
        <row r="5570">
          <cell r="A5570" t="str">
            <v>SEP-04</v>
          </cell>
        </row>
        <row r="5571">
          <cell r="A5571" t="str">
            <v>SEP-04</v>
          </cell>
        </row>
        <row r="5572">
          <cell r="A5572" t="str">
            <v>SEP-04</v>
          </cell>
        </row>
        <row r="5573">
          <cell r="A5573" t="str">
            <v>SEP-04</v>
          </cell>
        </row>
        <row r="5574">
          <cell r="A5574" t="str">
            <v>SEP-04</v>
          </cell>
        </row>
        <row r="5575">
          <cell r="A5575" t="str">
            <v>SEP-04</v>
          </cell>
        </row>
        <row r="5576">
          <cell r="A5576" t="str">
            <v>SEP-04</v>
          </cell>
        </row>
        <row r="5577">
          <cell r="A5577" t="str">
            <v>SEP-04</v>
          </cell>
        </row>
        <row r="5578">
          <cell r="A5578" t="str">
            <v>SEP-04</v>
          </cell>
        </row>
        <row r="5579">
          <cell r="A5579" t="str">
            <v>SEP-04</v>
          </cell>
        </row>
        <row r="5580">
          <cell r="A5580" t="str">
            <v>SEP-04</v>
          </cell>
        </row>
        <row r="5581">
          <cell r="A5581" t="str">
            <v>SEP-04</v>
          </cell>
        </row>
        <row r="5582">
          <cell r="A5582" t="str">
            <v>SEP-04</v>
          </cell>
        </row>
        <row r="5583">
          <cell r="A5583" t="str">
            <v>SEP-04</v>
          </cell>
        </row>
        <row r="5584">
          <cell r="A5584" t="str">
            <v>SEP-04</v>
          </cell>
        </row>
        <row r="5585">
          <cell r="A5585" t="str">
            <v>SEP-04</v>
          </cell>
        </row>
        <row r="5586">
          <cell r="A5586" t="str">
            <v>SEP-04</v>
          </cell>
        </row>
        <row r="5587">
          <cell r="A5587" t="str">
            <v>SEP-04</v>
          </cell>
        </row>
        <row r="5588">
          <cell r="A5588" t="str">
            <v>SEP-04</v>
          </cell>
        </row>
        <row r="5589">
          <cell r="A5589" t="str">
            <v>SEP-04</v>
          </cell>
        </row>
        <row r="5590">
          <cell r="A5590" t="str">
            <v>SEP-04</v>
          </cell>
        </row>
        <row r="5591">
          <cell r="A5591" t="str">
            <v>SEP-04</v>
          </cell>
        </row>
        <row r="5592">
          <cell r="A5592" t="str">
            <v>SEP-04</v>
          </cell>
        </row>
        <row r="5593">
          <cell r="A5593" t="str">
            <v>SEP-04</v>
          </cell>
        </row>
        <row r="5594">
          <cell r="A5594" t="str">
            <v>SEP-04</v>
          </cell>
        </row>
        <row r="5595">
          <cell r="A5595" t="str">
            <v>SEP-04</v>
          </cell>
        </row>
        <row r="5596">
          <cell r="A5596" t="str">
            <v>SEP-04</v>
          </cell>
        </row>
        <row r="5597">
          <cell r="A5597" t="str">
            <v>SEP-04</v>
          </cell>
        </row>
        <row r="5598">
          <cell r="A5598" t="str">
            <v>SEP-04</v>
          </cell>
        </row>
        <row r="5599">
          <cell r="A5599" t="str">
            <v>SEP-04</v>
          </cell>
        </row>
        <row r="5600">
          <cell r="A5600" t="str">
            <v>SEP-04</v>
          </cell>
        </row>
        <row r="5601">
          <cell r="A5601" t="str">
            <v>SEP-04</v>
          </cell>
        </row>
        <row r="5602">
          <cell r="A5602" t="str">
            <v>SEP-04</v>
          </cell>
        </row>
        <row r="5603">
          <cell r="A5603" t="str">
            <v>SEP-04</v>
          </cell>
        </row>
        <row r="5604">
          <cell r="A5604" t="str">
            <v>SEP-04</v>
          </cell>
        </row>
        <row r="5605">
          <cell r="A5605" t="str">
            <v>SEP-04</v>
          </cell>
        </row>
        <row r="5606">
          <cell r="A5606" t="str">
            <v>SEP-04</v>
          </cell>
        </row>
        <row r="5607">
          <cell r="A5607" t="str">
            <v>SEP-04</v>
          </cell>
        </row>
        <row r="5608">
          <cell r="A5608" t="str">
            <v>SEP-04</v>
          </cell>
        </row>
        <row r="5609">
          <cell r="A5609" t="str">
            <v>SEP-04</v>
          </cell>
        </row>
        <row r="5610">
          <cell r="A5610" t="str">
            <v>SEP-04</v>
          </cell>
        </row>
        <row r="5611">
          <cell r="A5611" t="str">
            <v>SEP-04</v>
          </cell>
        </row>
        <row r="5612">
          <cell r="A5612" t="str">
            <v>SEP-04</v>
          </cell>
        </row>
        <row r="5613">
          <cell r="A5613" t="str">
            <v>SEP-04</v>
          </cell>
        </row>
        <row r="5614">
          <cell r="A5614" t="str">
            <v>SEP-04</v>
          </cell>
        </row>
        <row r="5615">
          <cell r="A5615" t="str">
            <v>SEP-04</v>
          </cell>
        </row>
        <row r="5616">
          <cell r="A5616" t="str">
            <v>SEP-04</v>
          </cell>
        </row>
        <row r="5617">
          <cell r="A5617" t="str">
            <v>SEP-04</v>
          </cell>
        </row>
        <row r="5618">
          <cell r="A5618" t="str">
            <v>SEP-04</v>
          </cell>
        </row>
        <row r="5619">
          <cell r="A5619" t="str">
            <v>SEP-04</v>
          </cell>
        </row>
        <row r="5620">
          <cell r="A5620" t="str">
            <v>SEP-04</v>
          </cell>
        </row>
        <row r="5621">
          <cell r="A5621" t="str">
            <v>SEP-04</v>
          </cell>
        </row>
        <row r="5622">
          <cell r="A5622" t="str">
            <v>SEP-04</v>
          </cell>
        </row>
        <row r="5623">
          <cell r="A5623" t="str">
            <v>SEP-04</v>
          </cell>
        </row>
        <row r="5624">
          <cell r="A5624" t="str">
            <v>SEP-04</v>
          </cell>
        </row>
        <row r="5625">
          <cell r="A5625" t="str">
            <v>SEP-04</v>
          </cell>
        </row>
        <row r="5626">
          <cell r="A5626" t="str">
            <v>SEP-04</v>
          </cell>
        </row>
        <row r="5627">
          <cell r="A5627" t="str">
            <v>SEP-04</v>
          </cell>
        </row>
        <row r="5628">
          <cell r="A5628" t="str">
            <v>SEP-04</v>
          </cell>
        </row>
        <row r="5629">
          <cell r="A5629" t="str">
            <v>SEP-04</v>
          </cell>
        </row>
        <row r="5630">
          <cell r="A5630" t="str">
            <v>SEP-04</v>
          </cell>
        </row>
        <row r="5631">
          <cell r="A5631" t="str">
            <v>SEP-04</v>
          </cell>
        </row>
        <row r="5632">
          <cell r="A5632" t="str">
            <v>SEP-04</v>
          </cell>
        </row>
        <row r="5633">
          <cell r="A5633" t="str">
            <v>SEP-04</v>
          </cell>
        </row>
        <row r="5634">
          <cell r="A5634" t="str">
            <v>SEP-04</v>
          </cell>
        </row>
        <row r="5635">
          <cell r="A5635" t="str">
            <v>SEP-04</v>
          </cell>
        </row>
        <row r="5636">
          <cell r="A5636" t="str">
            <v>SEP-04</v>
          </cell>
        </row>
        <row r="5637">
          <cell r="A5637" t="str">
            <v>SEP-04</v>
          </cell>
        </row>
        <row r="5638">
          <cell r="A5638" t="str">
            <v>SEP-04</v>
          </cell>
        </row>
        <row r="5639">
          <cell r="A5639" t="str">
            <v>SEP-04</v>
          </cell>
        </row>
        <row r="5640">
          <cell r="A5640" t="str">
            <v>SEP-04</v>
          </cell>
        </row>
        <row r="5641">
          <cell r="A5641" t="str">
            <v>SEP-04</v>
          </cell>
        </row>
        <row r="5642">
          <cell r="A5642" t="str">
            <v>SEP-04</v>
          </cell>
        </row>
        <row r="5643">
          <cell r="A5643" t="str">
            <v>SEP-04</v>
          </cell>
        </row>
        <row r="5644">
          <cell r="A5644" t="str">
            <v>SEP-04</v>
          </cell>
        </row>
        <row r="5645">
          <cell r="A5645" t="str">
            <v>SEP-04</v>
          </cell>
        </row>
        <row r="5646">
          <cell r="A5646" t="str">
            <v>SEP-04</v>
          </cell>
        </row>
        <row r="5647">
          <cell r="A5647" t="str">
            <v>SEP-04</v>
          </cell>
        </row>
        <row r="5648">
          <cell r="A5648" t="str">
            <v>SEP-04</v>
          </cell>
        </row>
        <row r="5649">
          <cell r="A5649" t="str">
            <v>SEP-04</v>
          </cell>
        </row>
        <row r="5650">
          <cell r="A5650" t="str">
            <v>SEP-04</v>
          </cell>
        </row>
        <row r="5651">
          <cell r="A5651" t="str">
            <v>SEP-04</v>
          </cell>
        </row>
        <row r="5652">
          <cell r="A5652" t="str">
            <v>SEP-04</v>
          </cell>
        </row>
        <row r="5653">
          <cell r="A5653" t="str">
            <v>SEP-04</v>
          </cell>
        </row>
        <row r="5654">
          <cell r="A5654" t="str">
            <v>SEP-04</v>
          </cell>
        </row>
        <row r="5655">
          <cell r="A5655" t="str">
            <v>SEP-04</v>
          </cell>
        </row>
        <row r="5656">
          <cell r="A5656" t="str">
            <v>SEP-04</v>
          </cell>
        </row>
        <row r="5657">
          <cell r="A5657" t="str">
            <v>SEP-04</v>
          </cell>
        </row>
        <row r="5658">
          <cell r="A5658" t="str">
            <v>SEP-04</v>
          </cell>
        </row>
        <row r="5659">
          <cell r="A5659" t="str">
            <v>SEP-04</v>
          </cell>
        </row>
        <row r="5660">
          <cell r="A5660" t="str">
            <v>SEP-04</v>
          </cell>
        </row>
        <row r="5661">
          <cell r="A5661" t="str">
            <v>SEP-04</v>
          </cell>
        </row>
        <row r="5662">
          <cell r="A5662" t="str">
            <v>SEP-04</v>
          </cell>
        </row>
        <row r="5663">
          <cell r="A5663" t="str">
            <v>SEP-04</v>
          </cell>
        </row>
        <row r="5664">
          <cell r="A5664" t="str">
            <v>SEP-04</v>
          </cell>
        </row>
        <row r="5665">
          <cell r="A5665" t="str">
            <v>SEP-04</v>
          </cell>
        </row>
        <row r="5666">
          <cell r="A5666" t="str">
            <v>SEP-04</v>
          </cell>
        </row>
        <row r="5667">
          <cell r="A5667" t="str">
            <v>SEP-04</v>
          </cell>
        </row>
        <row r="5668">
          <cell r="A5668" t="str">
            <v>SEP-04</v>
          </cell>
        </row>
        <row r="5669">
          <cell r="A5669" t="str">
            <v>SEP-04</v>
          </cell>
        </row>
        <row r="5670">
          <cell r="A5670" t="str">
            <v>SEP-04</v>
          </cell>
        </row>
        <row r="5671">
          <cell r="A5671" t="str">
            <v>SEP-04</v>
          </cell>
        </row>
        <row r="5672">
          <cell r="A5672" t="str">
            <v>SEP-04</v>
          </cell>
        </row>
        <row r="5673">
          <cell r="A5673" t="str">
            <v>SEP-04</v>
          </cell>
        </row>
        <row r="5674">
          <cell r="A5674" t="str">
            <v>SEP-04</v>
          </cell>
        </row>
        <row r="5675">
          <cell r="A5675" t="str">
            <v>SEP-04</v>
          </cell>
        </row>
        <row r="5676">
          <cell r="A5676" t="str">
            <v>SEP-04</v>
          </cell>
        </row>
        <row r="5677">
          <cell r="A5677" t="str">
            <v>SEP-04</v>
          </cell>
        </row>
        <row r="5678">
          <cell r="A5678" t="str">
            <v>SEP-04</v>
          </cell>
        </row>
        <row r="5679">
          <cell r="A5679" t="str">
            <v>SEP-04</v>
          </cell>
        </row>
        <row r="5680">
          <cell r="A5680" t="str">
            <v>SEP-04</v>
          </cell>
        </row>
        <row r="5681">
          <cell r="A5681" t="str">
            <v>SEP-04</v>
          </cell>
        </row>
        <row r="5682">
          <cell r="A5682" t="str">
            <v>SEP-04</v>
          </cell>
        </row>
        <row r="5683">
          <cell r="A5683" t="str">
            <v>SEP-04</v>
          </cell>
        </row>
        <row r="5684">
          <cell r="A5684" t="str">
            <v>SEP-04</v>
          </cell>
        </row>
        <row r="5685">
          <cell r="A5685" t="str">
            <v>SEP-04</v>
          </cell>
        </row>
        <row r="5686">
          <cell r="A5686" t="str">
            <v>SEP-04</v>
          </cell>
        </row>
        <row r="5687">
          <cell r="A5687" t="str">
            <v>SEP-04</v>
          </cell>
        </row>
        <row r="5688">
          <cell r="A5688" t="str">
            <v>SEP-04</v>
          </cell>
        </row>
        <row r="5689">
          <cell r="A5689" t="str">
            <v>SEP-04</v>
          </cell>
        </row>
        <row r="5690">
          <cell r="A5690" t="str">
            <v>SEP-04</v>
          </cell>
        </row>
        <row r="5691">
          <cell r="A5691" t="str">
            <v>SEP-04</v>
          </cell>
        </row>
        <row r="5692">
          <cell r="A5692" t="str">
            <v>SEP-04</v>
          </cell>
        </row>
        <row r="5693">
          <cell r="A5693" t="str">
            <v>SEP-04</v>
          </cell>
        </row>
        <row r="5694">
          <cell r="A5694" t="str">
            <v>SEP-04</v>
          </cell>
        </row>
        <row r="5695">
          <cell r="A5695" t="str">
            <v>SEP-04</v>
          </cell>
        </row>
        <row r="5696">
          <cell r="A5696" t="str">
            <v>SEP-04</v>
          </cell>
        </row>
        <row r="5697">
          <cell r="A5697" t="str">
            <v>SEP-04</v>
          </cell>
        </row>
        <row r="5698">
          <cell r="A5698" t="str">
            <v>SEP-04</v>
          </cell>
        </row>
        <row r="5699">
          <cell r="A5699" t="str">
            <v>SEP-04</v>
          </cell>
        </row>
        <row r="5700">
          <cell r="A5700" t="str">
            <v>SEP-04</v>
          </cell>
        </row>
        <row r="5701">
          <cell r="A5701" t="str">
            <v>SEP-04</v>
          </cell>
        </row>
        <row r="5702">
          <cell r="A5702" t="str">
            <v>SEP-04</v>
          </cell>
        </row>
        <row r="5703">
          <cell r="A5703" t="str">
            <v>SEP-04</v>
          </cell>
        </row>
        <row r="5704">
          <cell r="A5704" t="str">
            <v>SEP-04</v>
          </cell>
        </row>
        <row r="5705">
          <cell r="A5705" t="str">
            <v>SEP-04</v>
          </cell>
        </row>
        <row r="5706">
          <cell r="A5706" t="str">
            <v>SEP-04</v>
          </cell>
        </row>
        <row r="5707">
          <cell r="A5707" t="str">
            <v>SEP-04</v>
          </cell>
        </row>
        <row r="5708">
          <cell r="A5708" t="str">
            <v>SEP-04</v>
          </cell>
        </row>
        <row r="5709">
          <cell r="A5709" t="str">
            <v>SEP-04</v>
          </cell>
        </row>
        <row r="5710">
          <cell r="A5710" t="str">
            <v>SEP-04</v>
          </cell>
        </row>
        <row r="5711">
          <cell r="A5711" t="str">
            <v>SEP-04</v>
          </cell>
        </row>
        <row r="5712">
          <cell r="A5712" t="str">
            <v>SEP-04</v>
          </cell>
        </row>
        <row r="5713">
          <cell r="A5713" t="str">
            <v>SEP-04</v>
          </cell>
        </row>
        <row r="5714">
          <cell r="A5714" t="str">
            <v>SEP-04</v>
          </cell>
        </row>
        <row r="5715">
          <cell r="A5715" t="str">
            <v>SEP-04</v>
          </cell>
        </row>
        <row r="5716">
          <cell r="A5716" t="str">
            <v>SEP-04</v>
          </cell>
        </row>
        <row r="5717">
          <cell r="A5717" t="str">
            <v>SEP-04</v>
          </cell>
        </row>
        <row r="5718">
          <cell r="A5718" t="str">
            <v>SEP-04</v>
          </cell>
        </row>
        <row r="5719">
          <cell r="A5719" t="str">
            <v>SEP-04</v>
          </cell>
        </row>
        <row r="5720">
          <cell r="A5720" t="str">
            <v>SEP-04</v>
          </cell>
        </row>
        <row r="5721">
          <cell r="A5721" t="str">
            <v>SEP-04</v>
          </cell>
        </row>
        <row r="5722">
          <cell r="A5722" t="str">
            <v>SEP-04</v>
          </cell>
        </row>
        <row r="5723">
          <cell r="A5723" t="str">
            <v>SEP-04</v>
          </cell>
        </row>
        <row r="5724">
          <cell r="A5724" t="str">
            <v>SEP-04</v>
          </cell>
        </row>
        <row r="5725">
          <cell r="A5725" t="str">
            <v>SEP-04</v>
          </cell>
        </row>
        <row r="5726">
          <cell r="A5726" t="str">
            <v>SEP-04</v>
          </cell>
        </row>
        <row r="5727">
          <cell r="A5727" t="str">
            <v>SEP-04</v>
          </cell>
        </row>
        <row r="5728">
          <cell r="A5728" t="str">
            <v>SEP-04</v>
          </cell>
        </row>
        <row r="5729">
          <cell r="A5729" t="str">
            <v>SEP-04</v>
          </cell>
        </row>
        <row r="5730">
          <cell r="A5730" t="str">
            <v>SEP-04</v>
          </cell>
        </row>
        <row r="5731">
          <cell r="A5731" t="str">
            <v>SEP-04</v>
          </cell>
        </row>
        <row r="5732">
          <cell r="A5732" t="str">
            <v>SEP-04</v>
          </cell>
        </row>
        <row r="5733">
          <cell r="A5733" t="str">
            <v>SEP-04</v>
          </cell>
        </row>
        <row r="5734">
          <cell r="A5734" t="str">
            <v>SEP-04</v>
          </cell>
        </row>
        <row r="5735">
          <cell r="A5735" t="str">
            <v>SEP-04</v>
          </cell>
        </row>
        <row r="5736">
          <cell r="A5736" t="str">
            <v>SEP-04</v>
          </cell>
        </row>
        <row r="5737">
          <cell r="A5737" t="str">
            <v>SEP-04</v>
          </cell>
        </row>
        <row r="5738">
          <cell r="A5738" t="str">
            <v>SEP-04</v>
          </cell>
        </row>
        <row r="5739">
          <cell r="A5739" t="str">
            <v>SEP-04</v>
          </cell>
        </row>
        <row r="5740">
          <cell r="A5740" t="str">
            <v>SEP-04</v>
          </cell>
        </row>
        <row r="5741">
          <cell r="A5741" t="str">
            <v>SEP-04</v>
          </cell>
        </row>
        <row r="5742">
          <cell r="A5742" t="str">
            <v>SEP-04</v>
          </cell>
        </row>
        <row r="5743">
          <cell r="A5743" t="str">
            <v>SEP-04</v>
          </cell>
        </row>
        <row r="5744">
          <cell r="A5744" t="str">
            <v>SEP-04</v>
          </cell>
        </row>
        <row r="5745">
          <cell r="A5745" t="str">
            <v>SEP-04</v>
          </cell>
        </row>
        <row r="5746">
          <cell r="A5746" t="str">
            <v>SEP-04</v>
          </cell>
        </row>
        <row r="5747">
          <cell r="A5747" t="str">
            <v>SEP-04</v>
          </cell>
        </row>
        <row r="5748">
          <cell r="A5748" t="str">
            <v>SEP-04</v>
          </cell>
        </row>
        <row r="5749">
          <cell r="A5749" t="str">
            <v>SEP-04</v>
          </cell>
        </row>
        <row r="5750">
          <cell r="A5750" t="str">
            <v>SEP-04</v>
          </cell>
        </row>
        <row r="5751">
          <cell r="A5751" t="str">
            <v>SEP-04</v>
          </cell>
        </row>
        <row r="5752">
          <cell r="A5752" t="str">
            <v>SEP-04</v>
          </cell>
        </row>
        <row r="5753">
          <cell r="A5753" t="str">
            <v>SEP-04</v>
          </cell>
        </row>
        <row r="5754">
          <cell r="A5754" t="str">
            <v>SEP-04</v>
          </cell>
        </row>
        <row r="5755">
          <cell r="A5755" t="str">
            <v>SEP-04</v>
          </cell>
        </row>
        <row r="5756">
          <cell r="A5756" t="str">
            <v>SEP-04</v>
          </cell>
        </row>
        <row r="5757">
          <cell r="A5757" t="str">
            <v>SEP-04</v>
          </cell>
        </row>
        <row r="5758">
          <cell r="A5758" t="str">
            <v>SEP-04</v>
          </cell>
        </row>
        <row r="5759">
          <cell r="A5759" t="str">
            <v>SEP-04</v>
          </cell>
        </row>
        <row r="5760">
          <cell r="A5760" t="str">
            <v>SEP-04</v>
          </cell>
        </row>
        <row r="5761">
          <cell r="A5761" t="str">
            <v>SEP-04</v>
          </cell>
        </row>
        <row r="5762">
          <cell r="A5762" t="str">
            <v>SEP-04</v>
          </cell>
        </row>
        <row r="5763">
          <cell r="A5763" t="str">
            <v>SEP-04</v>
          </cell>
        </row>
        <row r="5764">
          <cell r="A5764" t="str">
            <v>SEP-04</v>
          </cell>
        </row>
        <row r="5765">
          <cell r="A5765" t="str">
            <v>SEP-04</v>
          </cell>
        </row>
        <row r="5766">
          <cell r="A5766" t="str">
            <v>SEP-04</v>
          </cell>
        </row>
        <row r="5767">
          <cell r="A5767" t="str">
            <v>SEP-04</v>
          </cell>
        </row>
        <row r="5768">
          <cell r="A5768" t="str">
            <v>SEP-04</v>
          </cell>
        </row>
        <row r="5769">
          <cell r="A5769" t="str">
            <v>SEP-04</v>
          </cell>
        </row>
        <row r="5770">
          <cell r="A5770" t="str">
            <v>SEP-04</v>
          </cell>
        </row>
        <row r="5771">
          <cell r="A5771" t="str">
            <v>SEP-04</v>
          </cell>
        </row>
        <row r="5772">
          <cell r="A5772" t="str">
            <v>SEP-04</v>
          </cell>
        </row>
        <row r="5773">
          <cell r="A5773" t="str">
            <v>SEP-04</v>
          </cell>
        </row>
        <row r="5774">
          <cell r="A5774" t="str">
            <v>SEP-04</v>
          </cell>
        </row>
        <row r="5775">
          <cell r="A5775" t="str">
            <v>SEP-04</v>
          </cell>
        </row>
        <row r="5776">
          <cell r="A5776" t="str">
            <v>SEP-04</v>
          </cell>
        </row>
        <row r="5777">
          <cell r="A5777" t="str">
            <v>SEP-04</v>
          </cell>
        </row>
        <row r="5778">
          <cell r="A5778" t="str">
            <v>SEP-04</v>
          </cell>
        </row>
        <row r="5779">
          <cell r="A5779" t="str">
            <v>SEP-04</v>
          </cell>
        </row>
        <row r="5780">
          <cell r="A5780" t="str">
            <v>SEP-04</v>
          </cell>
        </row>
        <row r="5781">
          <cell r="A5781" t="str">
            <v>SEP-04</v>
          </cell>
        </row>
        <row r="5782">
          <cell r="A5782" t="str">
            <v>SEP-04</v>
          </cell>
        </row>
        <row r="5783">
          <cell r="A5783" t="str">
            <v>SEP-04</v>
          </cell>
        </row>
        <row r="5784">
          <cell r="A5784" t="str">
            <v>SEP-04</v>
          </cell>
        </row>
        <row r="5785">
          <cell r="A5785" t="str">
            <v>SEP-04</v>
          </cell>
        </row>
        <row r="5786">
          <cell r="A5786" t="str">
            <v>SEP-04</v>
          </cell>
        </row>
        <row r="5787">
          <cell r="A5787" t="str">
            <v>SEP-04</v>
          </cell>
        </row>
        <row r="5788">
          <cell r="A5788" t="str">
            <v>SEP-04</v>
          </cell>
        </row>
        <row r="5789">
          <cell r="A5789" t="str">
            <v>SEP-04</v>
          </cell>
        </row>
        <row r="5790">
          <cell r="A5790" t="str">
            <v>SEP-04</v>
          </cell>
        </row>
        <row r="5791">
          <cell r="A5791" t="str">
            <v>SEP-04</v>
          </cell>
        </row>
        <row r="5792">
          <cell r="A5792" t="str">
            <v>SEP-04</v>
          </cell>
        </row>
        <row r="5793">
          <cell r="A5793" t="str">
            <v>SEP-04</v>
          </cell>
        </row>
        <row r="5794">
          <cell r="A5794" t="str">
            <v>SEP-04</v>
          </cell>
        </row>
        <row r="5795">
          <cell r="A5795" t="str">
            <v>SEP-04</v>
          </cell>
        </row>
        <row r="5796">
          <cell r="A5796" t="str">
            <v>SEP-04</v>
          </cell>
        </row>
        <row r="5797">
          <cell r="A5797" t="str">
            <v>SEP-04</v>
          </cell>
        </row>
        <row r="5798">
          <cell r="A5798" t="str">
            <v>SEP-04</v>
          </cell>
        </row>
        <row r="5799">
          <cell r="A5799" t="str">
            <v>SEP-04</v>
          </cell>
        </row>
        <row r="5800">
          <cell r="A5800" t="str">
            <v>SEP-04</v>
          </cell>
        </row>
        <row r="5801">
          <cell r="A5801" t="str">
            <v>SEP-04</v>
          </cell>
        </row>
        <row r="5802">
          <cell r="A5802" t="str">
            <v>SEP-04</v>
          </cell>
        </row>
        <row r="5803">
          <cell r="A5803" t="str">
            <v>SEP-04</v>
          </cell>
        </row>
        <row r="5804">
          <cell r="A5804" t="str">
            <v>SEP-04</v>
          </cell>
        </row>
        <row r="5805">
          <cell r="A5805" t="str">
            <v>SEP-04</v>
          </cell>
        </row>
        <row r="5806">
          <cell r="A5806" t="str">
            <v>SEP-04</v>
          </cell>
        </row>
        <row r="5807">
          <cell r="A5807" t="str">
            <v>SEP-04</v>
          </cell>
        </row>
        <row r="5808">
          <cell r="A5808" t="str">
            <v>SEP-04</v>
          </cell>
        </row>
        <row r="5809">
          <cell r="A5809" t="str">
            <v>SEP-04</v>
          </cell>
        </row>
        <row r="5810">
          <cell r="A5810" t="str">
            <v>SEP-04</v>
          </cell>
        </row>
        <row r="5811">
          <cell r="A5811" t="str">
            <v>SEP-04</v>
          </cell>
        </row>
        <row r="5812">
          <cell r="A5812" t="str">
            <v>SEP-04</v>
          </cell>
        </row>
        <row r="5813">
          <cell r="A5813" t="str">
            <v>SEP-04</v>
          </cell>
        </row>
        <row r="5814">
          <cell r="A5814" t="str">
            <v>SEP-04</v>
          </cell>
        </row>
        <row r="5815">
          <cell r="A5815" t="str">
            <v>SEP-04</v>
          </cell>
        </row>
        <row r="5816">
          <cell r="A5816" t="str">
            <v>SEP-04</v>
          </cell>
        </row>
        <row r="5817">
          <cell r="A5817" t="str">
            <v>SEP-04</v>
          </cell>
        </row>
        <row r="5818">
          <cell r="A5818" t="str">
            <v>SEP-04</v>
          </cell>
        </row>
        <row r="5819">
          <cell r="A5819" t="str">
            <v>SEP-04</v>
          </cell>
        </row>
        <row r="5820">
          <cell r="A5820" t="str">
            <v>SEP-04</v>
          </cell>
        </row>
        <row r="5821">
          <cell r="A5821" t="str">
            <v>SEP-04</v>
          </cell>
        </row>
        <row r="5822">
          <cell r="A5822" t="str">
            <v>SEP-04</v>
          </cell>
        </row>
        <row r="5823">
          <cell r="A5823" t="str">
            <v>SEP-04</v>
          </cell>
        </row>
        <row r="5824">
          <cell r="A5824" t="str">
            <v>SEP-04</v>
          </cell>
        </row>
        <row r="5825">
          <cell r="A5825" t="str">
            <v>SEP-04</v>
          </cell>
        </row>
        <row r="5826">
          <cell r="A5826" t="str">
            <v>SEP-04</v>
          </cell>
        </row>
        <row r="5827">
          <cell r="A5827" t="str">
            <v>SEP-04</v>
          </cell>
        </row>
        <row r="5828">
          <cell r="A5828" t="str">
            <v>SEP-04</v>
          </cell>
        </row>
        <row r="5829">
          <cell r="A5829" t="str">
            <v>SEP-04</v>
          </cell>
        </row>
        <row r="5830">
          <cell r="A5830" t="str">
            <v>SEP-04</v>
          </cell>
        </row>
        <row r="5831">
          <cell r="A5831" t="str">
            <v>SEP-04</v>
          </cell>
        </row>
        <row r="5832">
          <cell r="A5832" t="str">
            <v>SEP-04</v>
          </cell>
        </row>
        <row r="5833">
          <cell r="A5833" t="str">
            <v>SEP-04</v>
          </cell>
        </row>
        <row r="5834">
          <cell r="A5834" t="str">
            <v>SEP-04</v>
          </cell>
        </row>
        <row r="5835">
          <cell r="A5835" t="str">
            <v>SEP-04</v>
          </cell>
        </row>
        <row r="5836">
          <cell r="A5836" t="str">
            <v>SEP-04</v>
          </cell>
        </row>
        <row r="5837">
          <cell r="A5837" t="str">
            <v>SEP-04</v>
          </cell>
        </row>
        <row r="5838">
          <cell r="A5838" t="str">
            <v>SEP-04</v>
          </cell>
        </row>
        <row r="5839">
          <cell r="A5839" t="str">
            <v>SEP-04</v>
          </cell>
        </row>
        <row r="5840">
          <cell r="A5840" t="str">
            <v>SEP-04</v>
          </cell>
        </row>
        <row r="5841">
          <cell r="A5841" t="str">
            <v>SEP-04</v>
          </cell>
        </row>
        <row r="5842">
          <cell r="A5842" t="str">
            <v>SEP-04</v>
          </cell>
        </row>
        <row r="5843">
          <cell r="A5843" t="str">
            <v>SEP-04</v>
          </cell>
        </row>
        <row r="5844">
          <cell r="A5844" t="str">
            <v>SEP-04</v>
          </cell>
        </row>
        <row r="5845">
          <cell r="A5845" t="str">
            <v>SEP-04</v>
          </cell>
        </row>
        <row r="5846">
          <cell r="A5846" t="str">
            <v>SEP-04</v>
          </cell>
        </row>
        <row r="5847">
          <cell r="A5847" t="str">
            <v>SEP-04</v>
          </cell>
        </row>
        <row r="5848">
          <cell r="A5848" t="str">
            <v>SEP-04</v>
          </cell>
        </row>
        <row r="5849">
          <cell r="A5849" t="str">
            <v>SEP-04</v>
          </cell>
        </row>
        <row r="5850">
          <cell r="A5850" t="str">
            <v>SEP-04</v>
          </cell>
        </row>
        <row r="5851">
          <cell r="A5851" t="str">
            <v>SEP-04</v>
          </cell>
        </row>
        <row r="5852">
          <cell r="A5852" t="str">
            <v>SEP-04</v>
          </cell>
        </row>
        <row r="5853">
          <cell r="A5853" t="str">
            <v>SEP-04</v>
          </cell>
        </row>
        <row r="5854">
          <cell r="A5854" t="str">
            <v>SEP-04</v>
          </cell>
        </row>
        <row r="5855">
          <cell r="A5855" t="str">
            <v>SEP-04</v>
          </cell>
        </row>
        <row r="5856">
          <cell r="A5856" t="str">
            <v>SEP-04</v>
          </cell>
        </row>
        <row r="5857">
          <cell r="A5857" t="str">
            <v>SEP-04</v>
          </cell>
        </row>
        <row r="5858">
          <cell r="A5858" t="str">
            <v>SEP-04</v>
          </cell>
        </row>
        <row r="5859">
          <cell r="A5859" t="str">
            <v>SEP-04</v>
          </cell>
        </row>
        <row r="5860">
          <cell r="A5860" t="str">
            <v>SEP-04</v>
          </cell>
        </row>
        <row r="5861">
          <cell r="A5861" t="str">
            <v>SEP-04</v>
          </cell>
        </row>
        <row r="5862">
          <cell r="A5862" t="str">
            <v>SEP-04</v>
          </cell>
        </row>
        <row r="5863">
          <cell r="A5863" t="str">
            <v>SEP-04</v>
          </cell>
        </row>
        <row r="5864">
          <cell r="A5864" t="str">
            <v>SEP-04</v>
          </cell>
        </row>
        <row r="5865">
          <cell r="A5865" t="str">
            <v>SEP-04</v>
          </cell>
        </row>
        <row r="5866">
          <cell r="A5866" t="str">
            <v>SEP-04</v>
          </cell>
        </row>
        <row r="5867">
          <cell r="A5867" t="str">
            <v>SEP-04</v>
          </cell>
        </row>
        <row r="5868">
          <cell r="A5868" t="str">
            <v>SEP-04</v>
          </cell>
        </row>
        <row r="5869">
          <cell r="A5869" t="str">
            <v>SEP-04</v>
          </cell>
        </row>
        <row r="5870">
          <cell r="A5870" t="str">
            <v>SEP-04</v>
          </cell>
        </row>
        <row r="5871">
          <cell r="A5871" t="str">
            <v>SEP-04</v>
          </cell>
        </row>
        <row r="5872">
          <cell r="A5872" t="str">
            <v>SEP-04</v>
          </cell>
        </row>
        <row r="5873">
          <cell r="A5873" t="str">
            <v>SEP-04</v>
          </cell>
        </row>
        <row r="5874">
          <cell r="A5874" t="str">
            <v>SEP-04</v>
          </cell>
        </row>
        <row r="5875">
          <cell r="A5875" t="str">
            <v>SEP-04</v>
          </cell>
        </row>
        <row r="5876">
          <cell r="A5876" t="str">
            <v>SEP-04</v>
          </cell>
        </row>
        <row r="5877">
          <cell r="A5877" t="str">
            <v>SEP-04</v>
          </cell>
        </row>
        <row r="5878">
          <cell r="A5878" t="str">
            <v>SEP-04</v>
          </cell>
        </row>
        <row r="5879">
          <cell r="A5879" t="str">
            <v>SEP-04</v>
          </cell>
        </row>
        <row r="5880">
          <cell r="A5880" t="str">
            <v>SEP-04</v>
          </cell>
        </row>
        <row r="5881">
          <cell r="A5881" t="str">
            <v>SEP-04</v>
          </cell>
        </row>
        <row r="5882">
          <cell r="A5882" t="str">
            <v>SEP-04</v>
          </cell>
        </row>
        <row r="5883">
          <cell r="A5883" t="str">
            <v>SEP-04</v>
          </cell>
        </row>
        <row r="5884">
          <cell r="A5884" t="str">
            <v>SEP-04</v>
          </cell>
        </row>
        <row r="5885">
          <cell r="A5885" t="str">
            <v>SEP-04</v>
          </cell>
        </row>
        <row r="5886">
          <cell r="A5886" t="str">
            <v>SEP-04</v>
          </cell>
        </row>
        <row r="5887">
          <cell r="A5887" t="str">
            <v>SEP-04</v>
          </cell>
        </row>
        <row r="5888">
          <cell r="A5888" t="str">
            <v>SEP-04</v>
          </cell>
        </row>
        <row r="5889">
          <cell r="A5889" t="str">
            <v>SEP-04</v>
          </cell>
        </row>
        <row r="5890">
          <cell r="A5890" t="str">
            <v>SEP-04</v>
          </cell>
        </row>
        <row r="5891">
          <cell r="A5891" t="str">
            <v>SEP-04</v>
          </cell>
        </row>
        <row r="5892">
          <cell r="A5892" t="str">
            <v>SEP-04</v>
          </cell>
        </row>
        <row r="5893">
          <cell r="A5893" t="str">
            <v>SEP-04</v>
          </cell>
        </row>
        <row r="5894">
          <cell r="A5894" t="str">
            <v>SEP-04</v>
          </cell>
        </row>
        <row r="5895">
          <cell r="A5895" t="str">
            <v>SEP-04</v>
          </cell>
        </row>
        <row r="5896">
          <cell r="A5896" t="str">
            <v>SEP-04</v>
          </cell>
        </row>
        <row r="5897">
          <cell r="A5897" t="str">
            <v>SEP-04</v>
          </cell>
        </row>
        <row r="5898">
          <cell r="A5898" t="str">
            <v>SEP-04</v>
          </cell>
        </row>
        <row r="5899">
          <cell r="A5899" t="str">
            <v>SEP-04</v>
          </cell>
        </row>
        <row r="5900">
          <cell r="A5900" t="str">
            <v>SEP-04</v>
          </cell>
        </row>
        <row r="5901">
          <cell r="A5901" t="str">
            <v>SEP-04</v>
          </cell>
        </row>
        <row r="5902">
          <cell r="A5902" t="str">
            <v>SEP-04</v>
          </cell>
        </row>
        <row r="5903">
          <cell r="A5903" t="str">
            <v>SEP-04</v>
          </cell>
        </row>
        <row r="5904">
          <cell r="A5904" t="str">
            <v>SEP-04</v>
          </cell>
        </row>
        <row r="5905">
          <cell r="A5905" t="str">
            <v>SEP-04</v>
          </cell>
        </row>
        <row r="5906">
          <cell r="A5906" t="str">
            <v>SEP-04</v>
          </cell>
        </row>
        <row r="5907">
          <cell r="A5907" t="str">
            <v>SEP-04</v>
          </cell>
        </row>
        <row r="5908">
          <cell r="A5908" t="str">
            <v>SEP-04</v>
          </cell>
        </row>
        <row r="5909">
          <cell r="A5909" t="str">
            <v>SEP-04</v>
          </cell>
        </row>
        <row r="5910">
          <cell r="A5910" t="str">
            <v>SEP-04</v>
          </cell>
        </row>
        <row r="5911">
          <cell r="A5911" t="str">
            <v>SEP-04</v>
          </cell>
        </row>
        <row r="5912">
          <cell r="A5912" t="str">
            <v>SEP-04</v>
          </cell>
        </row>
        <row r="5913">
          <cell r="A5913" t="str">
            <v>SEP-04</v>
          </cell>
        </row>
        <row r="5914">
          <cell r="A5914" t="str">
            <v>SEP-04</v>
          </cell>
        </row>
        <row r="5915">
          <cell r="A5915" t="str">
            <v>SEP-04</v>
          </cell>
        </row>
        <row r="5916">
          <cell r="A5916" t="str">
            <v>SEP-04</v>
          </cell>
        </row>
        <row r="5917">
          <cell r="A5917" t="str">
            <v>SEP-04</v>
          </cell>
        </row>
        <row r="5918">
          <cell r="A5918" t="str">
            <v>SEP-04</v>
          </cell>
        </row>
        <row r="5919">
          <cell r="A5919" t="str">
            <v>SEP-04</v>
          </cell>
        </row>
        <row r="5920">
          <cell r="A5920" t="str">
            <v>SEP-04</v>
          </cell>
        </row>
        <row r="5921">
          <cell r="A5921" t="str">
            <v>SEP-04</v>
          </cell>
        </row>
        <row r="5922">
          <cell r="A5922" t="str">
            <v>SEP-04</v>
          </cell>
        </row>
        <row r="5923">
          <cell r="A5923" t="str">
            <v>SEP-04</v>
          </cell>
        </row>
        <row r="5924">
          <cell r="A5924" t="str">
            <v>SEP-04</v>
          </cell>
        </row>
        <row r="5925">
          <cell r="A5925" t="str">
            <v>SEP-04</v>
          </cell>
        </row>
        <row r="5926">
          <cell r="A5926" t="str">
            <v>SEP-04</v>
          </cell>
        </row>
        <row r="5927">
          <cell r="A5927" t="str">
            <v>SEP-04</v>
          </cell>
        </row>
        <row r="5928">
          <cell r="A5928" t="str">
            <v>SEP-04</v>
          </cell>
        </row>
        <row r="5929">
          <cell r="A5929" t="str">
            <v>SEP-04</v>
          </cell>
        </row>
        <row r="5930">
          <cell r="A5930" t="str">
            <v>SEP-04</v>
          </cell>
        </row>
        <row r="5931">
          <cell r="A5931" t="str">
            <v>SEP-04</v>
          </cell>
        </row>
        <row r="5932">
          <cell r="A5932" t="str">
            <v>SEP-04</v>
          </cell>
        </row>
        <row r="5933">
          <cell r="A5933" t="str">
            <v>SEP-04</v>
          </cell>
        </row>
        <row r="5934">
          <cell r="A5934" t="str">
            <v>SEP-04</v>
          </cell>
        </row>
        <row r="5935">
          <cell r="A5935" t="str">
            <v>SEP-04</v>
          </cell>
        </row>
        <row r="5936">
          <cell r="A5936" t="str">
            <v>SEP-04</v>
          </cell>
        </row>
        <row r="5937">
          <cell r="A5937" t="str">
            <v>SEP-04</v>
          </cell>
        </row>
        <row r="5938">
          <cell r="A5938" t="str">
            <v>SEP-04</v>
          </cell>
        </row>
        <row r="5939">
          <cell r="A5939" t="str">
            <v>SEP-04</v>
          </cell>
        </row>
        <row r="5940">
          <cell r="A5940" t="str">
            <v>SEP-04</v>
          </cell>
        </row>
        <row r="5941">
          <cell r="A5941" t="str">
            <v>SEP-04</v>
          </cell>
        </row>
        <row r="5942">
          <cell r="A5942" t="str">
            <v>SEP-04</v>
          </cell>
        </row>
        <row r="5943">
          <cell r="A5943" t="str">
            <v>SEP-04</v>
          </cell>
        </row>
        <row r="5944">
          <cell r="A5944" t="str">
            <v>SEP-04</v>
          </cell>
        </row>
        <row r="5945">
          <cell r="A5945" t="str">
            <v>SEP-04</v>
          </cell>
        </row>
        <row r="5946">
          <cell r="A5946" t="str">
            <v>SEP-04</v>
          </cell>
        </row>
        <row r="5947">
          <cell r="A5947" t="str">
            <v>SEP-04</v>
          </cell>
        </row>
        <row r="5948">
          <cell r="A5948" t="str">
            <v>SEP-04</v>
          </cell>
        </row>
        <row r="5949">
          <cell r="A5949" t="str">
            <v>SEP-04</v>
          </cell>
        </row>
        <row r="5950">
          <cell r="A5950" t="str">
            <v>SEP-04</v>
          </cell>
        </row>
        <row r="5951">
          <cell r="A5951" t="str">
            <v>SEP-04</v>
          </cell>
        </row>
        <row r="5952">
          <cell r="A5952" t="str">
            <v>SEP-04</v>
          </cell>
        </row>
        <row r="5953">
          <cell r="A5953" t="str">
            <v>SEP-04</v>
          </cell>
        </row>
        <row r="5954">
          <cell r="A5954" t="str">
            <v>SEP-04</v>
          </cell>
        </row>
        <row r="5955">
          <cell r="A5955" t="str">
            <v>SEP-04</v>
          </cell>
        </row>
        <row r="5956">
          <cell r="A5956" t="str">
            <v>SEP-04</v>
          </cell>
        </row>
        <row r="5957">
          <cell r="A5957" t="str">
            <v>SEP-04</v>
          </cell>
        </row>
        <row r="5958">
          <cell r="A5958" t="str">
            <v>SEP-04</v>
          </cell>
        </row>
        <row r="5959">
          <cell r="A5959" t="str">
            <v>SEP-04</v>
          </cell>
        </row>
        <row r="5960">
          <cell r="A5960" t="str">
            <v>SEP-04</v>
          </cell>
        </row>
        <row r="5961">
          <cell r="A5961" t="str">
            <v>SEP-04</v>
          </cell>
        </row>
        <row r="5962">
          <cell r="A5962" t="str">
            <v>SEP-04</v>
          </cell>
        </row>
        <row r="5963">
          <cell r="A5963" t="str">
            <v>SEP-04</v>
          </cell>
        </row>
        <row r="5964">
          <cell r="A5964" t="str">
            <v>SEP-04</v>
          </cell>
        </row>
        <row r="5965">
          <cell r="A5965" t="str">
            <v>SEP-04</v>
          </cell>
        </row>
        <row r="5966">
          <cell r="A5966" t="str">
            <v>SEP-04</v>
          </cell>
        </row>
        <row r="5967">
          <cell r="A5967" t="str">
            <v>SEP-04</v>
          </cell>
        </row>
        <row r="5968">
          <cell r="A5968" t="str">
            <v>SEP-04</v>
          </cell>
        </row>
        <row r="5969">
          <cell r="A5969" t="str">
            <v>SEP-04</v>
          </cell>
        </row>
        <row r="5970">
          <cell r="A5970" t="str">
            <v>SEP-04</v>
          </cell>
        </row>
        <row r="5971">
          <cell r="A5971" t="str">
            <v>SEP-04</v>
          </cell>
        </row>
        <row r="5972">
          <cell r="A5972" t="str">
            <v>SEP-04</v>
          </cell>
        </row>
        <row r="5973">
          <cell r="A5973" t="str">
            <v>SEP-04</v>
          </cell>
        </row>
        <row r="5974">
          <cell r="A5974" t="str">
            <v>SEP-04</v>
          </cell>
        </row>
        <row r="5975">
          <cell r="A5975" t="str">
            <v>SEP-04</v>
          </cell>
        </row>
        <row r="5976">
          <cell r="A5976" t="str">
            <v>SEP-04</v>
          </cell>
        </row>
        <row r="5977">
          <cell r="A5977" t="str">
            <v>SEP-04</v>
          </cell>
        </row>
        <row r="5978">
          <cell r="A5978" t="str">
            <v>SEP-04</v>
          </cell>
        </row>
        <row r="5979">
          <cell r="A5979" t="str">
            <v>SEP-04</v>
          </cell>
        </row>
        <row r="5980">
          <cell r="A5980" t="str">
            <v>SEP-04</v>
          </cell>
        </row>
        <row r="5981">
          <cell r="A5981" t="str">
            <v>SEP-04</v>
          </cell>
        </row>
        <row r="5982">
          <cell r="A5982" t="str">
            <v>SEP-04</v>
          </cell>
        </row>
        <row r="5983">
          <cell r="A5983" t="str">
            <v>SEP-04</v>
          </cell>
        </row>
        <row r="5984">
          <cell r="A5984" t="str">
            <v>SEP-04</v>
          </cell>
        </row>
        <row r="5985">
          <cell r="A5985" t="str">
            <v>SEP-04</v>
          </cell>
        </row>
        <row r="5986">
          <cell r="A5986" t="str">
            <v>SEP-04</v>
          </cell>
        </row>
        <row r="5987">
          <cell r="A5987" t="str">
            <v>SEP-04</v>
          </cell>
        </row>
        <row r="5988">
          <cell r="A5988" t="str">
            <v>SEP-04</v>
          </cell>
        </row>
        <row r="5989">
          <cell r="A5989" t="str">
            <v>SEP-04</v>
          </cell>
        </row>
        <row r="5990">
          <cell r="A5990" t="str">
            <v>SEP-04</v>
          </cell>
        </row>
        <row r="5991">
          <cell r="A5991" t="str">
            <v>SEP-04</v>
          </cell>
        </row>
        <row r="5992">
          <cell r="A5992" t="str">
            <v>SEP-04</v>
          </cell>
        </row>
        <row r="5993">
          <cell r="A5993" t="str">
            <v>SEP-04</v>
          </cell>
        </row>
        <row r="5994">
          <cell r="A5994" t="str">
            <v>SEP-04</v>
          </cell>
        </row>
        <row r="5995">
          <cell r="A5995" t="str">
            <v>SEP-04</v>
          </cell>
        </row>
        <row r="5996">
          <cell r="A5996" t="str">
            <v>SEP-04</v>
          </cell>
        </row>
        <row r="5997">
          <cell r="A5997" t="str">
            <v>SEP-04</v>
          </cell>
        </row>
        <row r="5998">
          <cell r="A5998" t="str">
            <v>SEP-04</v>
          </cell>
        </row>
        <row r="5999">
          <cell r="A5999" t="str">
            <v>SEP-04</v>
          </cell>
        </row>
        <row r="6000">
          <cell r="A6000" t="str">
            <v>SEP-04</v>
          </cell>
        </row>
        <row r="6001">
          <cell r="A6001" t="str">
            <v>SEP-04</v>
          </cell>
        </row>
        <row r="6002">
          <cell r="A6002" t="str">
            <v>SEP-04</v>
          </cell>
        </row>
        <row r="6003">
          <cell r="A6003" t="str">
            <v>SEP-04</v>
          </cell>
        </row>
        <row r="6004">
          <cell r="A6004" t="str">
            <v>SEP-04</v>
          </cell>
        </row>
        <row r="6005">
          <cell r="A6005" t="str">
            <v>SEP-04</v>
          </cell>
        </row>
        <row r="6006">
          <cell r="A6006" t="str">
            <v>SEP-04</v>
          </cell>
        </row>
        <row r="6007">
          <cell r="A6007" t="str">
            <v>SEP-04</v>
          </cell>
        </row>
        <row r="6008">
          <cell r="A6008" t="str">
            <v>SEP-04</v>
          </cell>
        </row>
        <row r="6009">
          <cell r="A6009" t="str">
            <v>SEP-04</v>
          </cell>
        </row>
        <row r="6010">
          <cell r="A6010" t="str">
            <v>SEP-04</v>
          </cell>
        </row>
        <row r="6011">
          <cell r="A6011" t="str">
            <v>SEP-04</v>
          </cell>
        </row>
        <row r="6012">
          <cell r="A6012" t="str">
            <v>SEP-04</v>
          </cell>
        </row>
        <row r="6013">
          <cell r="A6013" t="str">
            <v>SEP-04</v>
          </cell>
        </row>
        <row r="6014">
          <cell r="A6014" t="str">
            <v>SEP-04</v>
          </cell>
        </row>
        <row r="6015">
          <cell r="A6015" t="str">
            <v>SEP-04</v>
          </cell>
        </row>
        <row r="6016">
          <cell r="A6016" t="str">
            <v>SEP-04</v>
          </cell>
        </row>
        <row r="6017">
          <cell r="A6017" t="str">
            <v>SEP-04</v>
          </cell>
        </row>
        <row r="6018">
          <cell r="A6018" t="str">
            <v>SEP-04</v>
          </cell>
        </row>
        <row r="6019">
          <cell r="A6019" t="str">
            <v>SEP-04</v>
          </cell>
        </row>
        <row r="6020">
          <cell r="A6020" t="str">
            <v>SEP-04</v>
          </cell>
        </row>
        <row r="6021">
          <cell r="A6021" t="str">
            <v>SEP-04</v>
          </cell>
        </row>
        <row r="6022">
          <cell r="A6022" t="str">
            <v>SEP-04</v>
          </cell>
        </row>
        <row r="6023">
          <cell r="A6023" t="str">
            <v>SEP-04</v>
          </cell>
        </row>
        <row r="6024">
          <cell r="A6024" t="str">
            <v>SEP-04</v>
          </cell>
        </row>
        <row r="6025">
          <cell r="A6025" t="str">
            <v>SEP-04</v>
          </cell>
        </row>
        <row r="6026">
          <cell r="A6026" t="str">
            <v>SEP-04</v>
          </cell>
        </row>
        <row r="6027">
          <cell r="A6027" t="str">
            <v>SEP-04</v>
          </cell>
        </row>
        <row r="6028">
          <cell r="A6028" t="str">
            <v>SEP-04</v>
          </cell>
        </row>
        <row r="6029">
          <cell r="A6029" t="str">
            <v>SEP-04</v>
          </cell>
        </row>
        <row r="6030">
          <cell r="A6030" t="str">
            <v>SEP-04</v>
          </cell>
        </row>
        <row r="6031">
          <cell r="A6031" t="str">
            <v>SEP-04</v>
          </cell>
        </row>
        <row r="6032">
          <cell r="A6032" t="str">
            <v>SEP-04</v>
          </cell>
        </row>
        <row r="6033">
          <cell r="A6033" t="str">
            <v>SEP-04</v>
          </cell>
        </row>
        <row r="6034">
          <cell r="A6034" t="str">
            <v>SEP-04</v>
          </cell>
        </row>
        <row r="6035">
          <cell r="A6035" t="str">
            <v>SEP-04</v>
          </cell>
        </row>
        <row r="6036">
          <cell r="A6036" t="str">
            <v>SEP-04</v>
          </cell>
        </row>
        <row r="6037">
          <cell r="A6037" t="str">
            <v>SEP-04</v>
          </cell>
        </row>
        <row r="6038">
          <cell r="A6038" t="str">
            <v>SEP-04</v>
          </cell>
        </row>
        <row r="6039">
          <cell r="A6039" t="str">
            <v>SEP-04</v>
          </cell>
        </row>
        <row r="6040">
          <cell r="A6040" t="str">
            <v>SEP-04</v>
          </cell>
        </row>
        <row r="6041">
          <cell r="A6041" t="str">
            <v>SEP-04</v>
          </cell>
        </row>
        <row r="6042">
          <cell r="A6042" t="str">
            <v>SEP-04</v>
          </cell>
        </row>
        <row r="6043">
          <cell r="A6043" t="str">
            <v>SEP-04</v>
          </cell>
        </row>
        <row r="6044">
          <cell r="A6044" t="str">
            <v>SEP-04</v>
          </cell>
        </row>
        <row r="6045">
          <cell r="A6045" t="str">
            <v>SEP-04</v>
          </cell>
        </row>
        <row r="6046">
          <cell r="A6046" t="str">
            <v>SEP-04</v>
          </cell>
        </row>
        <row r="6047">
          <cell r="A6047" t="str">
            <v>SEP-04</v>
          </cell>
        </row>
        <row r="6048">
          <cell r="A6048" t="str">
            <v>SEP-04</v>
          </cell>
        </row>
        <row r="6049">
          <cell r="A6049" t="str">
            <v>SEP-04</v>
          </cell>
        </row>
        <row r="6050">
          <cell r="A6050" t="str">
            <v>SEP-04</v>
          </cell>
        </row>
        <row r="6051">
          <cell r="A6051" t="str">
            <v>SEP-04</v>
          </cell>
        </row>
        <row r="6052">
          <cell r="A6052" t="str">
            <v>SEP-04</v>
          </cell>
        </row>
        <row r="6053">
          <cell r="A6053" t="str">
            <v>SEP-04</v>
          </cell>
        </row>
        <row r="6054">
          <cell r="A6054" t="str">
            <v>SEP-04</v>
          </cell>
        </row>
        <row r="6055">
          <cell r="A6055" t="str">
            <v>SEP-04</v>
          </cell>
        </row>
        <row r="6056">
          <cell r="A6056" t="str">
            <v>SEP-04</v>
          </cell>
        </row>
        <row r="6057">
          <cell r="A6057" t="str">
            <v>SEP-04</v>
          </cell>
        </row>
        <row r="6058">
          <cell r="A6058" t="str">
            <v>SEP-04</v>
          </cell>
        </row>
        <row r="6059">
          <cell r="A6059" t="str">
            <v>SEP-04</v>
          </cell>
        </row>
        <row r="6060">
          <cell r="A6060" t="str">
            <v>SEP-04</v>
          </cell>
        </row>
        <row r="6061">
          <cell r="A6061" t="str">
            <v>SEP-04</v>
          </cell>
        </row>
        <row r="6062">
          <cell r="A6062" t="str">
            <v>SEP-04</v>
          </cell>
        </row>
        <row r="6063">
          <cell r="A6063" t="str">
            <v>SEP-04</v>
          </cell>
        </row>
        <row r="6064">
          <cell r="A6064" t="str">
            <v>SEP-04</v>
          </cell>
        </row>
        <row r="6065">
          <cell r="A6065" t="str">
            <v>SEP-04</v>
          </cell>
        </row>
        <row r="6066">
          <cell r="A6066" t="str">
            <v>SEP-04</v>
          </cell>
        </row>
        <row r="6067">
          <cell r="A6067" t="str">
            <v>SEP-04</v>
          </cell>
        </row>
        <row r="6068">
          <cell r="A6068" t="str">
            <v>SEP-04</v>
          </cell>
        </row>
        <row r="6069">
          <cell r="A6069" t="str">
            <v>SEP-04</v>
          </cell>
        </row>
        <row r="6070">
          <cell r="A6070" t="str">
            <v>SEP-04</v>
          </cell>
        </row>
        <row r="6071">
          <cell r="A6071" t="str">
            <v>SEP-04</v>
          </cell>
        </row>
        <row r="6072">
          <cell r="A6072" t="str">
            <v>SEP-04</v>
          </cell>
        </row>
        <row r="6073">
          <cell r="A6073" t="str">
            <v>SEP-04</v>
          </cell>
        </row>
        <row r="6074">
          <cell r="A6074" t="str">
            <v>SEP-04</v>
          </cell>
        </row>
        <row r="6075">
          <cell r="A6075" t="str">
            <v>SEP-04</v>
          </cell>
        </row>
        <row r="6076">
          <cell r="A6076" t="str">
            <v>SEP-04</v>
          </cell>
        </row>
        <row r="6077">
          <cell r="A6077" t="str">
            <v>SEP-04</v>
          </cell>
        </row>
        <row r="6078">
          <cell r="A6078" t="str">
            <v>SEP-04</v>
          </cell>
        </row>
        <row r="6079">
          <cell r="A6079" t="str">
            <v>SEP-04</v>
          </cell>
        </row>
        <row r="6080">
          <cell r="A6080" t="str">
            <v>SEP-04</v>
          </cell>
        </row>
        <row r="6081">
          <cell r="A6081" t="str">
            <v>SEP-04</v>
          </cell>
        </row>
        <row r="6082">
          <cell r="A6082" t="str">
            <v>SEP-04</v>
          </cell>
        </row>
        <row r="6083">
          <cell r="A6083" t="str">
            <v>SEP-04</v>
          </cell>
        </row>
        <row r="6084">
          <cell r="A6084" t="str">
            <v>SEP-04</v>
          </cell>
        </row>
        <row r="6085">
          <cell r="A6085" t="str">
            <v>SEP-04</v>
          </cell>
        </row>
        <row r="6086">
          <cell r="A6086" t="str">
            <v>SEP-04</v>
          </cell>
        </row>
        <row r="6087">
          <cell r="A6087" t="str">
            <v>SEP-04</v>
          </cell>
        </row>
        <row r="6088">
          <cell r="A6088" t="str">
            <v>SEP-04</v>
          </cell>
        </row>
        <row r="6089">
          <cell r="A6089" t="str">
            <v>SEP-04</v>
          </cell>
        </row>
        <row r="6090">
          <cell r="A6090" t="str">
            <v>SEP-04</v>
          </cell>
        </row>
        <row r="6091">
          <cell r="A6091" t="str">
            <v>SEP-04</v>
          </cell>
        </row>
        <row r="6092">
          <cell r="A6092" t="str">
            <v>SEP-04</v>
          </cell>
        </row>
        <row r="6093">
          <cell r="A6093" t="str">
            <v>SEP-04</v>
          </cell>
        </row>
        <row r="6094">
          <cell r="A6094" t="str">
            <v>SEP-04</v>
          </cell>
        </row>
        <row r="6095">
          <cell r="A6095" t="str">
            <v>SEP-04</v>
          </cell>
        </row>
        <row r="6096">
          <cell r="A6096" t="str">
            <v>SEP-04</v>
          </cell>
        </row>
        <row r="6097">
          <cell r="A6097" t="str">
            <v>SEP-04</v>
          </cell>
        </row>
        <row r="6098">
          <cell r="A6098" t="str">
            <v>SEP-04</v>
          </cell>
        </row>
        <row r="6099">
          <cell r="A6099" t="str">
            <v>SEP-04</v>
          </cell>
        </row>
        <row r="6100">
          <cell r="A6100" t="str">
            <v>SEP-04</v>
          </cell>
        </row>
        <row r="6101">
          <cell r="A6101" t="str">
            <v>SEP-04</v>
          </cell>
        </row>
        <row r="6102">
          <cell r="A6102" t="str">
            <v>SEP-04</v>
          </cell>
        </row>
        <row r="6103">
          <cell r="A6103" t="str">
            <v>SEP-04</v>
          </cell>
        </row>
        <row r="6104">
          <cell r="A6104" t="str">
            <v>SEP-04</v>
          </cell>
        </row>
        <row r="6105">
          <cell r="A6105" t="str">
            <v>SEP-04</v>
          </cell>
        </row>
        <row r="6106">
          <cell r="A6106" t="str">
            <v>SEP-04</v>
          </cell>
        </row>
        <row r="6107">
          <cell r="A6107" t="str">
            <v>SEP-04</v>
          </cell>
        </row>
        <row r="6108">
          <cell r="A6108" t="str">
            <v>SEP-04</v>
          </cell>
        </row>
        <row r="6109">
          <cell r="A6109" t="str">
            <v>SEP-04</v>
          </cell>
        </row>
        <row r="6110">
          <cell r="A6110" t="str">
            <v>SEP-04</v>
          </cell>
        </row>
        <row r="6111">
          <cell r="A6111" t="str">
            <v>SEP-04</v>
          </cell>
        </row>
        <row r="6112">
          <cell r="A6112" t="str">
            <v>SEP-04</v>
          </cell>
        </row>
        <row r="6113">
          <cell r="A6113" t="str">
            <v>SEP-04</v>
          </cell>
        </row>
        <row r="6114">
          <cell r="A6114" t="str">
            <v>SEP-04</v>
          </cell>
        </row>
        <row r="6115">
          <cell r="A6115" t="str">
            <v>SEP-04</v>
          </cell>
        </row>
        <row r="6116">
          <cell r="A6116" t="str">
            <v>SEP-04</v>
          </cell>
        </row>
        <row r="6117">
          <cell r="A6117" t="str">
            <v>SEP-04</v>
          </cell>
        </row>
        <row r="6118">
          <cell r="A6118" t="str">
            <v>SEP-04</v>
          </cell>
        </row>
        <row r="6119">
          <cell r="A6119" t="str">
            <v>SEP-04</v>
          </cell>
        </row>
        <row r="6120">
          <cell r="A6120" t="str">
            <v>SEP-04</v>
          </cell>
        </row>
        <row r="6121">
          <cell r="A6121" t="str">
            <v>SEP-04</v>
          </cell>
        </row>
        <row r="6122">
          <cell r="A6122" t="str">
            <v>SEP-04</v>
          </cell>
        </row>
        <row r="6123">
          <cell r="A6123" t="str">
            <v>SEP-04</v>
          </cell>
        </row>
        <row r="6124">
          <cell r="A6124" t="str">
            <v>SEP-04</v>
          </cell>
        </row>
        <row r="6125">
          <cell r="A6125" t="str">
            <v>SEP-04</v>
          </cell>
        </row>
        <row r="6126">
          <cell r="A6126" t="str">
            <v>SEP-04</v>
          </cell>
        </row>
        <row r="6127">
          <cell r="A6127" t="str">
            <v>SEP-04</v>
          </cell>
        </row>
        <row r="6128">
          <cell r="A6128" t="str">
            <v>SEP-04</v>
          </cell>
        </row>
        <row r="6129">
          <cell r="A6129" t="str">
            <v>SEP-04</v>
          </cell>
        </row>
        <row r="6130">
          <cell r="A6130" t="str">
            <v>SEP-04</v>
          </cell>
        </row>
        <row r="6131">
          <cell r="A6131" t="str">
            <v>SEP-04</v>
          </cell>
        </row>
        <row r="6132">
          <cell r="A6132" t="str">
            <v>SEP-04</v>
          </cell>
        </row>
        <row r="6133">
          <cell r="A6133" t="str">
            <v>SEP-04</v>
          </cell>
        </row>
        <row r="6134">
          <cell r="A6134" t="str">
            <v>SEP-04</v>
          </cell>
        </row>
        <row r="6135">
          <cell r="A6135" t="str">
            <v>SEP-04</v>
          </cell>
        </row>
        <row r="6136">
          <cell r="A6136" t="str">
            <v>SEP-04</v>
          </cell>
        </row>
        <row r="6137">
          <cell r="A6137" t="str">
            <v>SEP-04</v>
          </cell>
        </row>
        <row r="6138">
          <cell r="A6138" t="str">
            <v>SEP-04</v>
          </cell>
        </row>
        <row r="6139">
          <cell r="A6139" t="str">
            <v>SEP-04</v>
          </cell>
        </row>
        <row r="6140">
          <cell r="A6140" t="str">
            <v>SEP-04</v>
          </cell>
        </row>
        <row r="6141">
          <cell r="A6141" t="str">
            <v>SEP-04</v>
          </cell>
        </row>
        <row r="6142">
          <cell r="A6142" t="str">
            <v>SEP-04</v>
          </cell>
        </row>
        <row r="6143">
          <cell r="A6143" t="str">
            <v>SEP-04</v>
          </cell>
        </row>
        <row r="6144">
          <cell r="A6144" t="str">
            <v>SEP-04</v>
          </cell>
        </row>
        <row r="6145">
          <cell r="A6145" t="str">
            <v>SEP-04</v>
          </cell>
        </row>
        <row r="6146">
          <cell r="A6146" t="str">
            <v>SEP-04</v>
          </cell>
        </row>
        <row r="6147">
          <cell r="A6147" t="str">
            <v>SEP-04</v>
          </cell>
        </row>
        <row r="6148">
          <cell r="A6148" t="str">
            <v>SEP-04</v>
          </cell>
        </row>
        <row r="6149">
          <cell r="A6149" t="str">
            <v>SEP-04</v>
          </cell>
        </row>
        <row r="6150">
          <cell r="A6150" t="str">
            <v>SEP-04</v>
          </cell>
        </row>
        <row r="6151">
          <cell r="A6151" t="str">
            <v>SEP-04</v>
          </cell>
        </row>
        <row r="6152">
          <cell r="A6152" t="str">
            <v>SEP-04</v>
          </cell>
        </row>
        <row r="6153">
          <cell r="A6153" t="str">
            <v>SEP-04</v>
          </cell>
        </row>
        <row r="6154">
          <cell r="A6154" t="str">
            <v>SEP-04</v>
          </cell>
        </row>
        <row r="6155">
          <cell r="A6155" t="str">
            <v>SEP-04</v>
          </cell>
        </row>
        <row r="6156">
          <cell r="A6156" t="str">
            <v>SEP-04</v>
          </cell>
        </row>
        <row r="6157">
          <cell r="A6157" t="str">
            <v>SEP-04</v>
          </cell>
        </row>
        <row r="6158">
          <cell r="A6158" t="str">
            <v>SEP-04</v>
          </cell>
        </row>
        <row r="6159">
          <cell r="A6159" t="str">
            <v>SEP-04</v>
          </cell>
        </row>
        <row r="6160">
          <cell r="A6160" t="str">
            <v>SEP-04</v>
          </cell>
        </row>
        <row r="6161">
          <cell r="A6161" t="str">
            <v>SEP-04</v>
          </cell>
        </row>
        <row r="6162">
          <cell r="A6162" t="str">
            <v>SEP-04</v>
          </cell>
        </row>
        <row r="6163">
          <cell r="A6163" t="str">
            <v>SEP-04</v>
          </cell>
        </row>
        <row r="6164">
          <cell r="A6164" t="str">
            <v>SEP-04</v>
          </cell>
        </row>
        <row r="6165">
          <cell r="A6165" t="str">
            <v>SEP-04</v>
          </cell>
        </row>
        <row r="6166">
          <cell r="A6166" t="str">
            <v>SEP-04</v>
          </cell>
        </row>
        <row r="6167">
          <cell r="A6167" t="str">
            <v>SEP-04</v>
          </cell>
        </row>
        <row r="6168">
          <cell r="A6168" t="str">
            <v>SEP-04</v>
          </cell>
        </row>
        <row r="6169">
          <cell r="A6169" t="str">
            <v>SEP-04</v>
          </cell>
        </row>
        <row r="6170">
          <cell r="A6170" t="str">
            <v>SEP-04</v>
          </cell>
        </row>
        <row r="6171">
          <cell r="A6171" t="str">
            <v>SEP-04</v>
          </cell>
        </row>
        <row r="6172">
          <cell r="A6172" t="str">
            <v>SEP-04</v>
          </cell>
        </row>
        <row r="6173">
          <cell r="A6173" t="str">
            <v>SEP-04</v>
          </cell>
        </row>
        <row r="6174">
          <cell r="A6174" t="str">
            <v>SEP-04</v>
          </cell>
        </row>
        <row r="6175">
          <cell r="A6175" t="str">
            <v>SEP-04</v>
          </cell>
        </row>
        <row r="6176">
          <cell r="A6176" t="str">
            <v>SEP-04</v>
          </cell>
        </row>
        <row r="6177">
          <cell r="A6177" t="str">
            <v>SEP-04</v>
          </cell>
        </row>
        <row r="6178">
          <cell r="A6178" t="str">
            <v>SEP-04</v>
          </cell>
        </row>
        <row r="6179">
          <cell r="A6179" t="str">
            <v>SEP-04</v>
          </cell>
        </row>
        <row r="6180">
          <cell r="A6180" t="str">
            <v>SEP-04</v>
          </cell>
        </row>
        <row r="6181">
          <cell r="A6181" t="str">
            <v>SEP-04</v>
          </cell>
        </row>
        <row r="6182">
          <cell r="A6182" t="str">
            <v>SEP-04</v>
          </cell>
        </row>
        <row r="6183">
          <cell r="A6183" t="str">
            <v>SEP-04</v>
          </cell>
        </row>
        <row r="6184">
          <cell r="A6184" t="str">
            <v>SEP-04</v>
          </cell>
        </row>
        <row r="6185">
          <cell r="A6185" t="str">
            <v>SEP-04</v>
          </cell>
        </row>
        <row r="6186">
          <cell r="A6186" t="str">
            <v>SEP-04</v>
          </cell>
        </row>
        <row r="6187">
          <cell r="A6187" t="str">
            <v>SEP-04</v>
          </cell>
        </row>
        <row r="6188">
          <cell r="A6188" t="str">
            <v>SEP-04</v>
          </cell>
        </row>
        <row r="6189">
          <cell r="A6189" t="str">
            <v>SEP-04</v>
          </cell>
        </row>
        <row r="6190">
          <cell r="A6190" t="str">
            <v>SEP-04</v>
          </cell>
        </row>
        <row r="6191">
          <cell r="A6191" t="str">
            <v>SEP-04</v>
          </cell>
        </row>
        <row r="6192">
          <cell r="A6192" t="str">
            <v>SEP-04</v>
          </cell>
        </row>
        <row r="6193">
          <cell r="A6193" t="str">
            <v>SEP-04</v>
          </cell>
        </row>
        <row r="6194">
          <cell r="A6194" t="str">
            <v>SEP-04</v>
          </cell>
        </row>
        <row r="6195">
          <cell r="A6195" t="str">
            <v>SEP-04</v>
          </cell>
        </row>
        <row r="6196">
          <cell r="A6196" t="str">
            <v>SEP-04</v>
          </cell>
        </row>
        <row r="6197">
          <cell r="A6197" t="str">
            <v>SEP-04</v>
          </cell>
        </row>
        <row r="6198">
          <cell r="A6198" t="str">
            <v>SEP-04</v>
          </cell>
        </row>
        <row r="6199">
          <cell r="A6199" t="str">
            <v>SEP-04</v>
          </cell>
        </row>
        <row r="6200">
          <cell r="A6200" t="str">
            <v>SEP-04</v>
          </cell>
        </row>
        <row r="6201">
          <cell r="A6201" t="str">
            <v>SEP-04</v>
          </cell>
        </row>
        <row r="6202">
          <cell r="A6202" t="str">
            <v>SEP-04</v>
          </cell>
        </row>
        <row r="6203">
          <cell r="A6203" t="str">
            <v>SEP-04</v>
          </cell>
        </row>
        <row r="6204">
          <cell r="A6204" t="str">
            <v>SEP-04</v>
          </cell>
        </row>
        <row r="6205">
          <cell r="A6205" t="str">
            <v>SEP-04</v>
          </cell>
        </row>
        <row r="6206">
          <cell r="A6206" t="str">
            <v>SEP-04</v>
          </cell>
        </row>
        <row r="6207">
          <cell r="A6207" t="str">
            <v>SEP-04</v>
          </cell>
        </row>
        <row r="6208">
          <cell r="A6208" t="str">
            <v>SEP-04</v>
          </cell>
        </row>
        <row r="6209">
          <cell r="A6209" t="str">
            <v>SEP-04</v>
          </cell>
        </row>
        <row r="6210">
          <cell r="A6210" t="str">
            <v>SEP-04</v>
          </cell>
        </row>
        <row r="6211">
          <cell r="A6211" t="str">
            <v>SEP-04</v>
          </cell>
        </row>
        <row r="6212">
          <cell r="A6212" t="str">
            <v>SEP-04</v>
          </cell>
        </row>
        <row r="6213">
          <cell r="A6213" t="str">
            <v>SEP-04</v>
          </cell>
        </row>
        <row r="6214">
          <cell r="A6214" t="str">
            <v>SEP-04</v>
          </cell>
        </row>
        <row r="6215">
          <cell r="A6215" t="str">
            <v>SEP-04</v>
          </cell>
        </row>
        <row r="6216">
          <cell r="A6216" t="str">
            <v>SEP-04</v>
          </cell>
        </row>
        <row r="6217">
          <cell r="A6217" t="str">
            <v>SEP-04</v>
          </cell>
        </row>
        <row r="6218">
          <cell r="A6218" t="str">
            <v>SEP-04</v>
          </cell>
        </row>
        <row r="6219">
          <cell r="A6219" t="str">
            <v>SEP-04</v>
          </cell>
        </row>
        <row r="6220">
          <cell r="A6220" t="str">
            <v>SEP-04</v>
          </cell>
        </row>
        <row r="6221">
          <cell r="A6221" t="str">
            <v>SEP-04</v>
          </cell>
        </row>
        <row r="6222">
          <cell r="A6222" t="str">
            <v>SEP-04</v>
          </cell>
        </row>
        <row r="6223">
          <cell r="A6223" t="str">
            <v>SEP-04</v>
          </cell>
        </row>
        <row r="6224">
          <cell r="A6224" t="str">
            <v>SEP-04</v>
          </cell>
        </row>
        <row r="6225">
          <cell r="A6225" t="str">
            <v>SEP-04</v>
          </cell>
        </row>
        <row r="6226">
          <cell r="A6226" t="str">
            <v>SEP-04</v>
          </cell>
        </row>
        <row r="6227">
          <cell r="A6227" t="str">
            <v>SEP-04</v>
          </cell>
        </row>
        <row r="6228">
          <cell r="A6228" t="str">
            <v>SEP-04</v>
          </cell>
        </row>
        <row r="6229">
          <cell r="A6229" t="str">
            <v>SEP-04</v>
          </cell>
        </row>
        <row r="6230">
          <cell r="A6230" t="str">
            <v>SEP-04</v>
          </cell>
        </row>
        <row r="6231">
          <cell r="A6231" t="str">
            <v>SEP-04</v>
          </cell>
        </row>
        <row r="6232">
          <cell r="A6232" t="str">
            <v>SEP-04</v>
          </cell>
        </row>
        <row r="6233">
          <cell r="A6233" t="str">
            <v>SEP-04</v>
          </cell>
        </row>
        <row r="6234">
          <cell r="A6234" t="str">
            <v>SEP-04</v>
          </cell>
        </row>
        <row r="6235">
          <cell r="A6235" t="str">
            <v>SEP-04</v>
          </cell>
        </row>
        <row r="6236">
          <cell r="A6236" t="str">
            <v>SEP-04</v>
          </cell>
        </row>
        <row r="6237">
          <cell r="A6237" t="str">
            <v>SEP-04</v>
          </cell>
        </row>
        <row r="6238">
          <cell r="A6238" t="str">
            <v>SEP-04</v>
          </cell>
        </row>
        <row r="6239">
          <cell r="A6239" t="str">
            <v>SEP-04</v>
          </cell>
        </row>
        <row r="6240">
          <cell r="A6240" t="str">
            <v>SEP-04</v>
          </cell>
        </row>
        <row r="6241">
          <cell r="A6241" t="str">
            <v>SEP-04</v>
          </cell>
        </row>
        <row r="6242">
          <cell r="A6242" t="str">
            <v>SEP-04</v>
          </cell>
        </row>
        <row r="6243">
          <cell r="A6243" t="str">
            <v>SEP-04</v>
          </cell>
        </row>
        <row r="6244">
          <cell r="A6244" t="str">
            <v>SEP-04</v>
          </cell>
        </row>
        <row r="6245">
          <cell r="A6245" t="str">
            <v>SEP-04</v>
          </cell>
        </row>
        <row r="6246">
          <cell r="A6246" t="str">
            <v>SEP-04</v>
          </cell>
        </row>
        <row r="6247">
          <cell r="A6247" t="str">
            <v>SEP-04</v>
          </cell>
        </row>
        <row r="6248">
          <cell r="A6248" t="str">
            <v>SEP-04</v>
          </cell>
        </row>
        <row r="6249">
          <cell r="A6249" t="str">
            <v>SEP-04</v>
          </cell>
        </row>
        <row r="6250">
          <cell r="A6250" t="str">
            <v>SEP-04</v>
          </cell>
        </row>
        <row r="6251">
          <cell r="A6251" t="str">
            <v>SEP-04</v>
          </cell>
        </row>
        <row r="6252">
          <cell r="A6252" t="str">
            <v>SEP-04</v>
          </cell>
        </row>
        <row r="6253">
          <cell r="A6253" t="str">
            <v>SEP-04</v>
          </cell>
        </row>
        <row r="6254">
          <cell r="A6254" t="str">
            <v>SEP-04</v>
          </cell>
        </row>
        <row r="6255">
          <cell r="A6255" t="str">
            <v>SEP-04</v>
          </cell>
        </row>
        <row r="6256">
          <cell r="A6256" t="str">
            <v>SEP-04</v>
          </cell>
        </row>
        <row r="6257">
          <cell r="A6257" t="str">
            <v>SEP-04</v>
          </cell>
        </row>
        <row r="6258">
          <cell r="A6258" t="str">
            <v>SEP-04</v>
          </cell>
        </row>
        <row r="6259">
          <cell r="A6259" t="str">
            <v>SEP-04</v>
          </cell>
        </row>
        <row r="6260">
          <cell r="A6260" t="str">
            <v>SEP-04</v>
          </cell>
        </row>
        <row r="6261">
          <cell r="A6261" t="str">
            <v>SEP-04</v>
          </cell>
        </row>
        <row r="6262">
          <cell r="A6262" t="str">
            <v>SEP-04</v>
          </cell>
        </row>
        <row r="6263">
          <cell r="A6263" t="str">
            <v>SEP-04</v>
          </cell>
        </row>
        <row r="6264">
          <cell r="A6264" t="str">
            <v>SEP-04</v>
          </cell>
        </row>
        <row r="6265">
          <cell r="A6265" t="str">
            <v>SEP-04</v>
          </cell>
        </row>
        <row r="6266">
          <cell r="A6266" t="str">
            <v>SEP-04</v>
          </cell>
        </row>
        <row r="6267">
          <cell r="A6267" t="str">
            <v>SEP-04</v>
          </cell>
        </row>
        <row r="6268">
          <cell r="A6268" t="str">
            <v>SEP-04</v>
          </cell>
        </row>
        <row r="6269">
          <cell r="A6269" t="str">
            <v>SEP-04</v>
          </cell>
        </row>
        <row r="6270">
          <cell r="A6270" t="str">
            <v>SEP-04</v>
          </cell>
        </row>
        <row r="6271">
          <cell r="A6271" t="str">
            <v>SEP-04</v>
          </cell>
        </row>
        <row r="6272">
          <cell r="A6272" t="str">
            <v>SEP-04</v>
          </cell>
        </row>
        <row r="6273">
          <cell r="A6273" t="str">
            <v>SEP-04</v>
          </cell>
        </row>
        <row r="6274">
          <cell r="A6274" t="str">
            <v>SEP-04</v>
          </cell>
        </row>
        <row r="6275">
          <cell r="A6275" t="str">
            <v>SEP-04</v>
          </cell>
        </row>
        <row r="6276">
          <cell r="A6276" t="str">
            <v>SEP-04</v>
          </cell>
        </row>
        <row r="6277">
          <cell r="A6277" t="str">
            <v>SEP-04</v>
          </cell>
        </row>
        <row r="6278">
          <cell r="A6278" t="str">
            <v>SEP-04</v>
          </cell>
        </row>
        <row r="6279">
          <cell r="A6279" t="str">
            <v>SEP-04</v>
          </cell>
        </row>
        <row r="6280">
          <cell r="A6280" t="str">
            <v>SEP-04</v>
          </cell>
        </row>
        <row r="6281">
          <cell r="A6281" t="str">
            <v>SEP-04</v>
          </cell>
        </row>
        <row r="6282">
          <cell r="A6282" t="str">
            <v>SEP-04</v>
          </cell>
        </row>
        <row r="6283">
          <cell r="A6283" t="str">
            <v>SEP-04</v>
          </cell>
        </row>
        <row r="6284">
          <cell r="A6284" t="str">
            <v>SEP-04</v>
          </cell>
        </row>
        <row r="6285">
          <cell r="A6285" t="str">
            <v>SEP-04</v>
          </cell>
        </row>
        <row r="6286">
          <cell r="A6286" t="str">
            <v>SEP-04</v>
          </cell>
        </row>
        <row r="6287">
          <cell r="A6287" t="str">
            <v>SEP-04</v>
          </cell>
        </row>
        <row r="6288">
          <cell r="A6288" t="str">
            <v>SEP-04</v>
          </cell>
        </row>
        <row r="6289">
          <cell r="A6289" t="str">
            <v>SEP-04</v>
          </cell>
        </row>
        <row r="6290">
          <cell r="A6290" t="str">
            <v>SEP-04</v>
          </cell>
        </row>
        <row r="6291">
          <cell r="A6291" t="str">
            <v>SEP-04</v>
          </cell>
        </row>
        <row r="6292">
          <cell r="A6292" t="str">
            <v>SEP-04</v>
          </cell>
        </row>
        <row r="6293">
          <cell r="A6293" t="str">
            <v>SEP-04</v>
          </cell>
        </row>
        <row r="6294">
          <cell r="A6294" t="str">
            <v>SEP-04</v>
          </cell>
        </row>
        <row r="6295">
          <cell r="A6295" t="str">
            <v>SEP-04</v>
          </cell>
        </row>
        <row r="6296">
          <cell r="A6296" t="str">
            <v>SEP-04</v>
          </cell>
        </row>
        <row r="6297">
          <cell r="A6297" t="str">
            <v>SEP-04</v>
          </cell>
        </row>
        <row r="6298">
          <cell r="A6298" t="str">
            <v>SEP-04</v>
          </cell>
        </row>
        <row r="6299">
          <cell r="A6299" t="str">
            <v>SEP-04</v>
          </cell>
        </row>
        <row r="6300">
          <cell r="A6300" t="str">
            <v>SEP-04</v>
          </cell>
        </row>
        <row r="6301">
          <cell r="A6301" t="str">
            <v>SEP-04</v>
          </cell>
        </row>
        <row r="6302">
          <cell r="A6302" t="str">
            <v>SEP-04</v>
          </cell>
        </row>
        <row r="6303">
          <cell r="A6303" t="str">
            <v>SEP-04</v>
          </cell>
        </row>
        <row r="6304">
          <cell r="A6304" t="str">
            <v>SEP-04</v>
          </cell>
        </row>
        <row r="6305">
          <cell r="A6305" t="str">
            <v>SEP-04</v>
          </cell>
        </row>
        <row r="6306">
          <cell r="A6306" t="str">
            <v>SEP-04</v>
          </cell>
        </row>
        <row r="6307">
          <cell r="A6307" t="str">
            <v>SEP-04</v>
          </cell>
        </row>
        <row r="6308">
          <cell r="A6308" t="str">
            <v>SEP-04</v>
          </cell>
        </row>
        <row r="6309">
          <cell r="A6309" t="str">
            <v>SEP-04</v>
          </cell>
        </row>
        <row r="6310">
          <cell r="A6310" t="str">
            <v>SEP-04</v>
          </cell>
        </row>
        <row r="6311">
          <cell r="A6311" t="str">
            <v>SEP-04</v>
          </cell>
        </row>
        <row r="6312">
          <cell r="A6312" t="str">
            <v>SEP-04</v>
          </cell>
        </row>
        <row r="6313">
          <cell r="A6313" t="str">
            <v>SEP-04</v>
          </cell>
        </row>
        <row r="6314">
          <cell r="A6314" t="str">
            <v>SEP-04</v>
          </cell>
        </row>
        <row r="6315">
          <cell r="A6315" t="str">
            <v>SEP-04</v>
          </cell>
        </row>
        <row r="6316">
          <cell r="A6316" t="str">
            <v>SEP-04</v>
          </cell>
        </row>
        <row r="6317">
          <cell r="A6317" t="str">
            <v>SEP-04</v>
          </cell>
        </row>
        <row r="6318">
          <cell r="A6318" t="str">
            <v>SEP-04</v>
          </cell>
        </row>
        <row r="6319">
          <cell r="A6319" t="str">
            <v>SEP-04</v>
          </cell>
        </row>
        <row r="6320">
          <cell r="A6320" t="str">
            <v>SEP-04</v>
          </cell>
        </row>
        <row r="6321">
          <cell r="A6321" t="str">
            <v>SEP-04</v>
          </cell>
        </row>
        <row r="6322">
          <cell r="A6322" t="str">
            <v>SEP-04</v>
          </cell>
        </row>
        <row r="6323">
          <cell r="A6323" t="str">
            <v>SEP-04</v>
          </cell>
        </row>
        <row r="6324">
          <cell r="A6324" t="str">
            <v>SEP-04</v>
          </cell>
        </row>
        <row r="6325">
          <cell r="A6325" t="str">
            <v>SEP-04</v>
          </cell>
        </row>
        <row r="6326">
          <cell r="A6326" t="str">
            <v>SEP-04</v>
          </cell>
        </row>
        <row r="6327">
          <cell r="A6327" t="str">
            <v>SEP-04</v>
          </cell>
        </row>
        <row r="6328">
          <cell r="A6328" t="str">
            <v>SEP-04</v>
          </cell>
        </row>
        <row r="6329">
          <cell r="A6329" t="str">
            <v>SEP-04</v>
          </cell>
        </row>
        <row r="6330">
          <cell r="A6330" t="str">
            <v>SEP-04</v>
          </cell>
        </row>
        <row r="6331">
          <cell r="A6331" t="str">
            <v>SEP-04</v>
          </cell>
        </row>
        <row r="6332">
          <cell r="A6332" t="str">
            <v>SEP-04</v>
          </cell>
        </row>
        <row r="6333">
          <cell r="A6333" t="str">
            <v>SEP-04</v>
          </cell>
        </row>
        <row r="6334">
          <cell r="A6334" t="str">
            <v>SEP-04</v>
          </cell>
        </row>
        <row r="6335">
          <cell r="A6335" t="str">
            <v>SEP-04</v>
          </cell>
        </row>
        <row r="6336">
          <cell r="A6336" t="str">
            <v>SEP-04</v>
          </cell>
        </row>
        <row r="6337">
          <cell r="A6337" t="str">
            <v>SEP-04</v>
          </cell>
        </row>
        <row r="6338">
          <cell r="A6338" t="str">
            <v>SEP-04</v>
          </cell>
        </row>
        <row r="6339">
          <cell r="A6339" t="str">
            <v>SEP-04</v>
          </cell>
        </row>
        <row r="6340">
          <cell r="A6340" t="str">
            <v>SEP-04</v>
          </cell>
        </row>
        <row r="6341">
          <cell r="A6341" t="str">
            <v>SEP-04</v>
          </cell>
        </row>
        <row r="6342">
          <cell r="A6342" t="str">
            <v>SEP-04</v>
          </cell>
        </row>
        <row r="6343">
          <cell r="A6343" t="str">
            <v>SEP-04</v>
          </cell>
        </row>
        <row r="6344">
          <cell r="A6344" t="str">
            <v>SEP-04</v>
          </cell>
        </row>
        <row r="6345">
          <cell r="A6345" t="str">
            <v>SEP-04</v>
          </cell>
        </row>
        <row r="6346">
          <cell r="A6346" t="str">
            <v>SEP-04</v>
          </cell>
        </row>
        <row r="6347">
          <cell r="A6347" t="str">
            <v>SEP-04</v>
          </cell>
        </row>
        <row r="6348">
          <cell r="A6348" t="str">
            <v>SEP-04</v>
          </cell>
        </row>
        <row r="6349">
          <cell r="A6349" t="str">
            <v>SEP-04</v>
          </cell>
        </row>
        <row r="6350">
          <cell r="A6350" t="str">
            <v>SEP-04</v>
          </cell>
        </row>
        <row r="6351">
          <cell r="A6351" t="str">
            <v>SEP-04</v>
          </cell>
        </row>
        <row r="6352">
          <cell r="A6352" t="str">
            <v>SEP-04</v>
          </cell>
        </row>
        <row r="6353">
          <cell r="A6353" t="str">
            <v>SEP-04</v>
          </cell>
        </row>
        <row r="6354">
          <cell r="A6354" t="str">
            <v>SEP-04</v>
          </cell>
        </row>
        <row r="6355">
          <cell r="A6355" t="str">
            <v>SEP-04</v>
          </cell>
        </row>
        <row r="6356">
          <cell r="A6356" t="str">
            <v>SEP-04</v>
          </cell>
        </row>
        <row r="6357">
          <cell r="A6357" t="str">
            <v>SEP-04</v>
          </cell>
        </row>
        <row r="6358">
          <cell r="A6358" t="str">
            <v>SEP-04</v>
          </cell>
        </row>
        <row r="6359">
          <cell r="A6359" t="str">
            <v>SEP-04</v>
          </cell>
        </row>
        <row r="6360">
          <cell r="A6360" t="str">
            <v>SEP-04</v>
          </cell>
        </row>
        <row r="6361">
          <cell r="A6361" t="str">
            <v>SEP-04</v>
          </cell>
        </row>
        <row r="6362">
          <cell r="A6362" t="str">
            <v>SEP-04</v>
          </cell>
        </row>
        <row r="6363">
          <cell r="A6363" t="str">
            <v>SEP-04</v>
          </cell>
        </row>
        <row r="6364">
          <cell r="A6364" t="str">
            <v>SEP-04</v>
          </cell>
        </row>
        <row r="6365">
          <cell r="A6365" t="str">
            <v>SEP-04</v>
          </cell>
        </row>
        <row r="6366">
          <cell r="A6366" t="str">
            <v>SEP-04</v>
          </cell>
        </row>
        <row r="6367">
          <cell r="A6367" t="str">
            <v>SEP-04</v>
          </cell>
        </row>
        <row r="6368">
          <cell r="A6368" t="str">
            <v>SEP-04</v>
          </cell>
        </row>
        <row r="6369">
          <cell r="A6369" t="str">
            <v>SEP-04</v>
          </cell>
        </row>
        <row r="6370">
          <cell r="A6370" t="str">
            <v>SEP-04</v>
          </cell>
        </row>
        <row r="6371">
          <cell r="A6371" t="str">
            <v>SEP-04</v>
          </cell>
        </row>
        <row r="6372">
          <cell r="A6372" t="str">
            <v>SEP-04</v>
          </cell>
        </row>
        <row r="6373">
          <cell r="A6373" t="str">
            <v>SEP-04</v>
          </cell>
        </row>
        <row r="6374">
          <cell r="A6374" t="str">
            <v>SEP-04</v>
          </cell>
        </row>
        <row r="6375">
          <cell r="A6375" t="str">
            <v>SEP-04</v>
          </cell>
        </row>
        <row r="6376">
          <cell r="A6376" t="str">
            <v>SEP-04</v>
          </cell>
        </row>
        <row r="6377">
          <cell r="A6377" t="str">
            <v>SEP-04</v>
          </cell>
        </row>
        <row r="6378">
          <cell r="A6378" t="str">
            <v>SEP-04</v>
          </cell>
        </row>
        <row r="6379">
          <cell r="A6379" t="str">
            <v>SEP-04</v>
          </cell>
        </row>
        <row r="6380">
          <cell r="A6380" t="str">
            <v>SEP-04</v>
          </cell>
        </row>
        <row r="6381">
          <cell r="A6381" t="str">
            <v>SEP-04</v>
          </cell>
        </row>
        <row r="6382">
          <cell r="A6382" t="str">
            <v>SEP-04</v>
          </cell>
        </row>
        <row r="6383">
          <cell r="A6383" t="str">
            <v>SEP-04</v>
          </cell>
        </row>
        <row r="6384">
          <cell r="A6384" t="str">
            <v>SEP-04</v>
          </cell>
        </row>
        <row r="6385">
          <cell r="A6385" t="str">
            <v>SEP-04</v>
          </cell>
        </row>
        <row r="6386">
          <cell r="A6386" t="str">
            <v>SEP-04</v>
          </cell>
        </row>
        <row r="6387">
          <cell r="A6387" t="str">
            <v>SEP-04</v>
          </cell>
        </row>
        <row r="6388">
          <cell r="A6388" t="str">
            <v>SEP-04</v>
          </cell>
        </row>
        <row r="6389">
          <cell r="A6389" t="str">
            <v>SEP-04</v>
          </cell>
        </row>
        <row r="6390">
          <cell r="A6390" t="str">
            <v>SEP-04</v>
          </cell>
        </row>
        <row r="6391">
          <cell r="A6391" t="str">
            <v>SEP-04</v>
          </cell>
        </row>
        <row r="6392">
          <cell r="A6392" t="str">
            <v>SEP-04</v>
          </cell>
        </row>
        <row r="6393">
          <cell r="A6393" t="str">
            <v>SEP-04</v>
          </cell>
        </row>
        <row r="6394">
          <cell r="A6394" t="str">
            <v>SEP-04</v>
          </cell>
        </row>
        <row r="6395">
          <cell r="A6395" t="str">
            <v>SEP-04</v>
          </cell>
        </row>
        <row r="6396">
          <cell r="A6396" t="str">
            <v>SEP-04</v>
          </cell>
        </row>
        <row r="6397">
          <cell r="A6397" t="str">
            <v>SEP-04</v>
          </cell>
        </row>
        <row r="6398">
          <cell r="A6398" t="str">
            <v>SEP-04</v>
          </cell>
        </row>
        <row r="6399">
          <cell r="A6399" t="str">
            <v>SEP-04</v>
          </cell>
        </row>
        <row r="6400">
          <cell r="A6400" t="str">
            <v>SEP-04</v>
          </cell>
        </row>
        <row r="6401">
          <cell r="A6401" t="str">
            <v>SEP-04</v>
          </cell>
        </row>
        <row r="6402">
          <cell r="A6402" t="str">
            <v>SEP-04</v>
          </cell>
        </row>
        <row r="6403">
          <cell r="A6403" t="str">
            <v>SEP-04</v>
          </cell>
        </row>
        <row r="6404">
          <cell r="A6404" t="str">
            <v>SEP-04</v>
          </cell>
        </row>
        <row r="6405">
          <cell r="A6405" t="str">
            <v>SEP-04</v>
          </cell>
        </row>
        <row r="6406">
          <cell r="A6406" t="str">
            <v>SEP-04</v>
          </cell>
        </row>
        <row r="6407">
          <cell r="A6407" t="str">
            <v>SEP-04</v>
          </cell>
        </row>
        <row r="6408">
          <cell r="A6408" t="str">
            <v>SEP-04</v>
          </cell>
        </row>
        <row r="6409">
          <cell r="A6409" t="str">
            <v>SEP-04</v>
          </cell>
        </row>
        <row r="6410">
          <cell r="A6410" t="str">
            <v>SEP-04</v>
          </cell>
        </row>
        <row r="6411">
          <cell r="A6411" t="str">
            <v>SEP-04</v>
          </cell>
        </row>
        <row r="6412">
          <cell r="A6412" t="str">
            <v>SEP-04</v>
          </cell>
        </row>
        <row r="6413">
          <cell r="A6413" t="str">
            <v>SEP-04</v>
          </cell>
        </row>
        <row r="6414">
          <cell r="A6414" t="str">
            <v>SEP-04</v>
          </cell>
        </row>
        <row r="6415">
          <cell r="A6415" t="str">
            <v>SEP-04</v>
          </cell>
        </row>
        <row r="6416">
          <cell r="A6416" t="str">
            <v>SEP-04</v>
          </cell>
        </row>
        <row r="6417">
          <cell r="A6417" t="str">
            <v>SEP-04</v>
          </cell>
        </row>
        <row r="6418">
          <cell r="A6418" t="str">
            <v>SEP-04</v>
          </cell>
        </row>
        <row r="6419">
          <cell r="A6419" t="str">
            <v>SEP-04</v>
          </cell>
        </row>
        <row r="6420">
          <cell r="A6420" t="str">
            <v>SEP-04</v>
          </cell>
        </row>
        <row r="6421">
          <cell r="A6421" t="str">
            <v>SEP-04</v>
          </cell>
        </row>
        <row r="6422">
          <cell r="A6422" t="str">
            <v>SEP-04</v>
          </cell>
        </row>
        <row r="6423">
          <cell r="A6423" t="str">
            <v>SEP-04</v>
          </cell>
        </row>
        <row r="6424">
          <cell r="A6424" t="str">
            <v>SEP-04</v>
          </cell>
        </row>
        <row r="6425">
          <cell r="A6425" t="str">
            <v>SEP-04</v>
          </cell>
        </row>
        <row r="6426">
          <cell r="A6426" t="str">
            <v>SEP-04</v>
          </cell>
        </row>
        <row r="6427">
          <cell r="A6427" t="str">
            <v>SEP-04</v>
          </cell>
        </row>
        <row r="6428">
          <cell r="A6428" t="str">
            <v>SEP-04</v>
          </cell>
        </row>
        <row r="6429">
          <cell r="A6429" t="str">
            <v>SEP-04</v>
          </cell>
        </row>
        <row r="6430">
          <cell r="A6430" t="str">
            <v>SEP-04</v>
          </cell>
        </row>
        <row r="6431">
          <cell r="A6431" t="str">
            <v>SEP-04</v>
          </cell>
        </row>
        <row r="6432">
          <cell r="A6432" t="str">
            <v>SEP-04</v>
          </cell>
        </row>
        <row r="6433">
          <cell r="A6433" t="str">
            <v>SEP-04</v>
          </cell>
        </row>
        <row r="6434">
          <cell r="A6434" t="str">
            <v>SEP-04</v>
          </cell>
        </row>
        <row r="6435">
          <cell r="A6435" t="str">
            <v>SEP-04</v>
          </cell>
        </row>
        <row r="6436">
          <cell r="A6436" t="str">
            <v>SEP-04</v>
          </cell>
        </row>
        <row r="6437">
          <cell r="A6437" t="str">
            <v>SEP-04</v>
          </cell>
        </row>
        <row r="6438">
          <cell r="A6438" t="str">
            <v>SEP-04</v>
          </cell>
        </row>
        <row r="6439">
          <cell r="A6439" t="str">
            <v>SEP-04</v>
          </cell>
        </row>
        <row r="6440">
          <cell r="A6440" t="str">
            <v>SEP-04</v>
          </cell>
        </row>
        <row r="6441">
          <cell r="A6441" t="str">
            <v>SEP-04</v>
          </cell>
        </row>
        <row r="6442">
          <cell r="A6442" t="str">
            <v>SEP-04</v>
          </cell>
        </row>
        <row r="6443">
          <cell r="A6443" t="str">
            <v>SEP-04</v>
          </cell>
        </row>
        <row r="6444">
          <cell r="A6444" t="str">
            <v>SEP-04</v>
          </cell>
        </row>
        <row r="6445">
          <cell r="A6445" t="str">
            <v>SEP-04</v>
          </cell>
        </row>
        <row r="6446">
          <cell r="A6446" t="str">
            <v>SEP-04</v>
          </cell>
        </row>
        <row r="6447">
          <cell r="A6447" t="str">
            <v>SEP-04</v>
          </cell>
        </row>
        <row r="6448">
          <cell r="A6448" t="str">
            <v>SEP-04</v>
          </cell>
        </row>
        <row r="6449">
          <cell r="A6449" t="str">
            <v>SEP-04</v>
          </cell>
        </row>
        <row r="6450">
          <cell r="A6450" t="str">
            <v>SEP-04</v>
          </cell>
        </row>
        <row r="6451">
          <cell r="A6451" t="str">
            <v>SEP-04</v>
          </cell>
        </row>
        <row r="6452">
          <cell r="A6452" t="str">
            <v>SEP-04</v>
          </cell>
        </row>
        <row r="6453">
          <cell r="A6453" t="str">
            <v>SEP-04</v>
          </cell>
        </row>
        <row r="6454">
          <cell r="A6454" t="str">
            <v>SEP-04</v>
          </cell>
        </row>
        <row r="6455">
          <cell r="A6455" t="str">
            <v>SEP-04</v>
          </cell>
        </row>
        <row r="6456">
          <cell r="A6456" t="str">
            <v>SEP-04</v>
          </cell>
        </row>
        <row r="6457">
          <cell r="A6457" t="str">
            <v>SEP-04</v>
          </cell>
        </row>
        <row r="6458">
          <cell r="A6458" t="str">
            <v>SEP-04</v>
          </cell>
        </row>
        <row r="6459">
          <cell r="A6459" t="str">
            <v>SEP-04</v>
          </cell>
        </row>
        <row r="6460">
          <cell r="A6460" t="str">
            <v>SEP-04</v>
          </cell>
        </row>
        <row r="6461">
          <cell r="A6461" t="str">
            <v>SEP-04</v>
          </cell>
        </row>
        <row r="6462">
          <cell r="A6462" t="str">
            <v>SEP-04</v>
          </cell>
        </row>
        <row r="6463">
          <cell r="A6463" t="str">
            <v>SEP-04</v>
          </cell>
        </row>
        <row r="6464">
          <cell r="A6464" t="str">
            <v>SEP-04</v>
          </cell>
        </row>
        <row r="6465">
          <cell r="A6465" t="str">
            <v>SEP-04</v>
          </cell>
        </row>
        <row r="6466">
          <cell r="A6466" t="str">
            <v>SEP-04</v>
          </cell>
        </row>
        <row r="6467">
          <cell r="A6467" t="str">
            <v>SEP-04</v>
          </cell>
        </row>
        <row r="6468">
          <cell r="A6468" t="str">
            <v>SEP-04</v>
          </cell>
        </row>
        <row r="6469">
          <cell r="A6469" t="str">
            <v>SEP-04</v>
          </cell>
        </row>
        <row r="6470">
          <cell r="A6470" t="str">
            <v>SEP-04</v>
          </cell>
        </row>
        <row r="6471">
          <cell r="A6471" t="str">
            <v>SEP-04</v>
          </cell>
        </row>
        <row r="6472">
          <cell r="A6472" t="str">
            <v>SEP-04</v>
          </cell>
        </row>
        <row r="6473">
          <cell r="A6473" t="str">
            <v>SEP-04</v>
          </cell>
        </row>
        <row r="6474">
          <cell r="A6474" t="str">
            <v>SEP-04</v>
          </cell>
        </row>
        <row r="6475">
          <cell r="A6475" t="str">
            <v>SEP-04</v>
          </cell>
        </row>
        <row r="6476">
          <cell r="A6476" t="str">
            <v>SEP-04</v>
          </cell>
        </row>
        <row r="6477">
          <cell r="A6477" t="str">
            <v>SEP-04</v>
          </cell>
        </row>
        <row r="6478">
          <cell r="A6478" t="str">
            <v>SEP-04</v>
          </cell>
        </row>
        <row r="6479">
          <cell r="A6479" t="str">
            <v>SEP-04</v>
          </cell>
        </row>
        <row r="6480">
          <cell r="A6480" t="str">
            <v>SEP-04</v>
          </cell>
        </row>
        <row r="6481">
          <cell r="A6481" t="str">
            <v>SEP-04</v>
          </cell>
        </row>
        <row r="6482">
          <cell r="A6482" t="str">
            <v>SEP-04</v>
          </cell>
        </row>
        <row r="6483">
          <cell r="A6483" t="str">
            <v>SEP-04</v>
          </cell>
        </row>
        <row r="6484">
          <cell r="A6484" t="str">
            <v>SEP-04</v>
          </cell>
        </row>
        <row r="6485">
          <cell r="A6485" t="str">
            <v>SEP-04</v>
          </cell>
        </row>
        <row r="6486">
          <cell r="A6486" t="str">
            <v>SEP-04</v>
          </cell>
        </row>
        <row r="6487">
          <cell r="A6487" t="str">
            <v>SEP-04</v>
          </cell>
        </row>
        <row r="6488">
          <cell r="A6488" t="str">
            <v>SEP-04</v>
          </cell>
        </row>
        <row r="6489">
          <cell r="A6489" t="str">
            <v>SEP-04</v>
          </cell>
        </row>
        <row r="6490">
          <cell r="A6490" t="str">
            <v>SEP-04</v>
          </cell>
        </row>
        <row r="6491">
          <cell r="A6491" t="str">
            <v>SEP-04</v>
          </cell>
        </row>
        <row r="6492">
          <cell r="A6492" t="str">
            <v>SEP-04</v>
          </cell>
        </row>
        <row r="6493">
          <cell r="A6493" t="str">
            <v>SEP-04</v>
          </cell>
        </row>
        <row r="6494">
          <cell r="A6494" t="str">
            <v>SEP-04</v>
          </cell>
        </row>
        <row r="6495">
          <cell r="A6495" t="str">
            <v>SEP-04</v>
          </cell>
        </row>
        <row r="6496">
          <cell r="A6496" t="str">
            <v>SEP-04</v>
          </cell>
        </row>
        <row r="6497">
          <cell r="A6497" t="str">
            <v>SEP-04</v>
          </cell>
        </row>
        <row r="6498">
          <cell r="A6498" t="str">
            <v>SEP-04</v>
          </cell>
        </row>
        <row r="6499">
          <cell r="A6499" t="str">
            <v>SEP-04</v>
          </cell>
        </row>
        <row r="6500">
          <cell r="A6500" t="str">
            <v>SEP-04</v>
          </cell>
        </row>
        <row r="6501">
          <cell r="A6501" t="str">
            <v>SEP-04</v>
          </cell>
        </row>
        <row r="6502">
          <cell r="A6502" t="str">
            <v>SEP-04</v>
          </cell>
        </row>
        <row r="6503">
          <cell r="A6503" t="str">
            <v>SEP-04</v>
          </cell>
        </row>
        <row r="6504">
          <cell r="A6504" t="str">
            <v>SEP-04</v>
          </cell>
        </row>
        <row r="6505">
          <cell r="A6505" t="str">
            <v>SEP-04</v>
          </cell>
        </row>
        <row r="6506">
          <cell r="A6506" t="str">
            <v>SEP-04</v>
          </cell>
        </row>
        <row r="6507">
          <cell r="A6507" t="str">
            <v>SEP-04</v>
          </cell>
        </row>
        <row r="6508">
          <cell r="A6508" t="str">
            <v>SEP-04</v>
          </cell>
        </row>
        <row r="6509">
          <cell r="A6509" t="str">
            <v>SEP-04</v>
          </cell>
        </row>
        <row r="6510">
          <cell r="A6510" t="str">
            <v>SEP-04</v>
          </cell>
        </row>
        <row r="6511">
          <cell r="A6511" t="str">
            <v>SEP-04</v>
          </cell>
        </row>
        <row r="6512">
          <cell r="A6512" t="str">
            <v>SEP-04</v>
          </cell>
        </row>
        <row r="6513">
          <cell r="A6513" t="str">
            <v>SEP-04</v>
          </cell>
        </row>
        <row r="6514">
          <cell r="A6514" t="str">
            <v>SEP-04</v>
          </cell>
        </row>
        <row r="6515">
          <cell r="A6515" t="str">
            <v>SEP-04</v>
          </cell>
        </row>
        <row r="6516">
          <cell r="A6516" t="str">
            <v>SEP-04</v>
          </cell>
        </row>
        <row r="6517">
          <cell r="A6517" t="str">
            <v>SEP-04</v>
          </cell>
        </row>
        <row r="6518">
          <cell r="A6518" t="str">
            <v>SEP-04</v>
          </cell>
        </row>
        <row r="6519">
          <cell r="A6519" t="str">
            <v>SEP-04</v>
          </cell>
        </row>
        <row r="6520">
          <cell r="A6520" t="str">
            <v>SEP-04</v>
          </cell>
        </row>
        <row r="6521">
          <cell r="A6521" t="str">
            <v>SEP-04</v>
          </cell>
        </row>
        <row r="6522">
          <cell r="A6522" t="str">
            <v>SEP-04</v>
          </cell>
        </row>
        <row r="6523">
          <cell r="A6523" t="str">
            <v>SEP-04</v>
          </cell>
        </row>
        <row r="6524">
          <cell r="A6524" t="str">
            <v>SEP-04</v>
          </cell>
        </row>
        <row r="6525">
          <cell r="A6525" t="str">
            <v>SEP-04</v>
          </cell>
        </row>
        <row r="6526">
          <cell r="A6526" t="str">
            <v>SEP-04</v>
          </cell>
        </row>
        <row r="6527">
          <cell r="A6527" t="str">
            <v>SEP-04</v>
          </cell>
        </row>
        <row r="6528">
          <cell r="A6528" t="str">
            <v>SEP-04</v>
          </cell>
        </row>
        <row r="6529">
          <cell r="A6529" t="str">
            <v>SEP-04</v>
          </cell>
        </row>
        <row r="6530">
          <cell r="A6530" t="str">
            <v>SEP-04</v>
          </cell>
        </row>
        <row r="6531">
          <cell r="A6531" t="str">
            <v>SEP-04</v>
          </cell>
        </row>
        <row r="6532">
          <cell r="A6532" t="str">
            <v>SEP-04</v>
          </cell>
        </row>
        <row r="6533">
          <cell r="A6533" t="str">
            <v>SEP-04</v>
          </cell>
        </row>
        <row r="6534">
          <cell r="A6534" t="str">
            <v>SEP-04</v>
          </cell>
        </row>
        <row r="6535">
          <cell r="A6535" t="str">
            <v>SEP-04</v>
          </cell>
        </row>
        <row r="6536">
          <cell r="A6536" t="str">
            <v>SEP-04</v>
          </cell>
        </row>
        <row r="6537">
          <cell r="A6537" t="str">
            <v>SEP-04</v>
          </cell>
        </row>
        <row r="6538">
          <cell r="A6538" t="str">
            <v>SEP-04</v>
          </cell>
        </row>
        <row r="6539">
          <cell r="A6539" t="str">
            <v>SEP-04</v>
          </cell>
        </row>
        <row r="6540">
          <cell r="A6540" t="str">
            <v>SEP-04</v>
          </cell>
        </row>
        <row r="6541">
          <cell r="A6541" t="str">
            <v>SEP-04</v>
          </cell>
        </row>
        <row r="6542">
          <cell r="A6542" t="str">
            <v>SEP-04</v>
          </cell>
        </row>
        <row r="6543">
          <cell r="A6543" t="str">
            <v>SEP-04</v>
          </cell>
        </row>
        <row r="6544">
          <cell r="A6544" t="str">
            <v>SEP-04</v>
          </cell>
        </row>
        <row r="6545">
          <cell r="A6545" t="str">
            <v>SEP-04</v>
          </cell>
        </row>
        <row r="6546">
          <cell r="A6546" t="str">
            <v>SEP-04</v>
          </cell>
        </row>
        <row r="6547">
          <cell r="A6547" t="str">
            <v>SEP-04</v>
          </cell>
        </row>
        <row r="6548">
          <cell r="A6548" t="str">
            <v>SEP-04</v>
          </cell>
        </row>
        <row r="6549">
          <cell r="A6549" t="str">
            <v>SEP-04</v>
          </cell>
        </row>
        <row r="6550">
          <cell r="A6550" t="str">
            <v>SEP-04</v>
          </cell>
        </row>
        <row r="6551">
          <cell r="A6551" t="str">
            <v>SEP-04</v>
          </cell>
        </row>
        <row r="6552">
          <cell r="A6552" t="str">
            <v>SEP-04</v>
          </cell>
        </row>
        <row r="6553">
          <cell r="A6553" t="str">
            <v>SEP-04</v>
          </cell>
        </row>
        <row r="6554">
          <cell r="A6554" t="str">
            <v>SEP-04</v>
          </cell>
        </row>
        <row r="6555">
          <cell r="A6555" t="str">
            <v>SEP-04</v>
          </cell>
        </row>
        <row r="6556">
          <cell r="A6556" t="str">
            <v>SEP-04</v>
          </cell>
        </row>
        <row r="6557">
          <cell r="A6557" t="str">
            <v>SEP-04</v>
          </cell>
        </row>
        <row r="6558">
          <cell r="A6558" t="str">
            <v>SEP-04</v>
          </cell>
        </row>
        <row r="6559">
          <cell r="A6559" t="str">
            <v>SEP-04</v>
          </cell>
        </row>
        <row r="6560">
          <cell r="A6560" t="str">
            <v>SEP-04</v>
          </cell>
        </row>
        <row r="6561">
          <cell r="A6561" t="str">
            <v>SEP-04</v>
          </cell>
        </row>
        <row r="6562">
          <cell r="A6562" t="str">
            <v>SEP-04</v>
          </cell>
        </row>
        <row r="6563">
          <cell r="A6563" t="str">
            <v>SEP-04</v>
          </cell>
        </row>
        <row r="6564">
          <cell r="A6564" t="str">
            <v>SEP-04</v>
          </cell>
        </row>
        <row r="6565">
          <cell r="A6565" t="str">
            <v>SEP-04</v>
          </cell>
        </row>
        <row r="6566">
          <cell r="A6566" t="str">
            <v>SEP-04</v>
          </cell>
        </row>
        <row r="6567">
          <cell r="A6567" t="str">
            <v>SEP-04</v>
          </cell>
        </row>
        <row r="6568">
          <cell r="A6568" t="str">
            <v>SEP-04</v>
          </cell>
        </row>
        <row r="6569">
          <cell r="A6569" t="str">
            <v>SEP-04</v>
          </cell>
        </row>
        <row r="6570">
          <cell r="A6570" t="str">
            <v>SEP-04</v>
          </cell>
        </row>
        <row r="6571">
          <cell r="A6571" t="str">
            <v>SEP-04</v>
          </cell>
        </row>
        <row r="6572">
          <cell r="A6572" t="str">
            <v>SEP-04</v>
          </cell>
        </row>
        <row r="6573">
          <cell r="A6573" t="str">
            <v>SEP-04</v>
          </cell>
        </row>
        <row r="6574">
          <cell r="A6574" t="str">
            <v>SEP-04</v>
          </cell>
        </row>
        <row r="6575">
          <cell r="A6575" t="str">
            <v>SEP-04</v>
          </cell>
        </row>
        <row r="6576">
          <cell r="A6576" t="str">
            <v>SEP-04</v>
          </cell>
        </row>
        <row r="6577">
          <cell r="A6577" t="str">
            <v>SEP-04</v>
          </cell>
        </row>
        <row r="6578">
          <cell r="A6578" t="str">
            <v>SEP-04</v>
          </cell>
        </row>
        <row r="6579">
          <cell r="A6579" t="str">
            <v>SEP-04</v>
          </cell>
        </row>
        <row r="6580">
          <cell r="A6580" t="str">
            <v>SEP-04</v>
          </cell>
        </row>
        <row r="6581">
          <cell r="A6581" t="str">
            <v>SEP-04</v>
          </cell>
        </row>
        <row r="6582">
          <cell r="A6582" t="str">
            <v>SEP-04</v>
          </cell>
        </row>
        <row r="6583">
          <cell r="A6583" t="str">
            <v>SEP-04</v>
          </cell>
        </row>
        <row r="6584">
          <cell r="A6584" t="str">
            <v>SEP-04</v>
          </cell>
        </row>
        <row r="6585">
          <cell r="A6585" t="str">
            <v>SEP-04</v>
          </cell>
        </row>
        <row r="6586">
          <cell r="A6586" t="str">
            <v>SEP-04</v>
          </cell>
        </row>
        <row r="6587">
          <cell r="A6587" t="str">
            <v>SEP-04</v>
          </cell>
        </row>
        <row r="6588">
          <cell r="A6588" t="str">
            <v>SEP-04</v>
          </cell>
        </row>
        <row r="6589">
          <cell r="A6589" t="str">
            <v>SEP-04</v>
          </cell>
        </row>
        <row r="6590">
          <cell r="A6590" t="str">
            <v>SEP-04</v>
          </cell>
        </row>
        <row r="6591">
          <cell r="A6591" t="str">
            <v>SEP-04</v>
          </cell>
        </row>
        <row r="6592">
          <cell r="A6592" t="str">
            <v>SEP-04</v>
          </cell>
        </row>
        <row r="6593">
          <cell r="A6593" t="str">
            <v>SEP-04</v>
          </cell>
        </row>
        <row r="6594">
          <cell r="A6594" t="str">
            <v>SEP-04</v>
          </cell>
        </row>
        <row r="6595">
          <cell r="A6595" t="str">
            <v>SEP-04</v>
          </cell>
        </row>
        <row r="6596">
          <cell r="A6596" t="str">
            <v>SEP-04</v>
          </cell>
        </row>
        <row r="6597">
          <cell r="A6597" t="str">
            <v>SEP-04</v>
          </cell>
        </row>
        <row r="6598">
          <cell r="A6598" t="str">
            <v>SEP-04</v>
          </cell>
        </row>
        <row r="6599">
          <cell r="A6599" t="str">
            <v>SEP-04</v>
          </cell>
        </row>
        <row r="6600">
          <cell r="A6600" t="str">
            <v>SEP-04</v>
          </cell>
        </row>
        <row r="6601">
          <cell r="A6601" t="str">
            <v>SEP-04</v>
          </cell>
        </row>
        <row r="6602">
          <cell r="A6602" t="str">
            <v>SEP-04</v>
          </cell>
        </row>
        <row r="6603">
          <cell r="A6603" t="str">
            <v>SEP-04</v>
          </cell>
        </row>
        <row r="6604">
          <cell r="A6604" t="str">
            <v>SEP-04</v>
          </cell>
        </row>
        <row r="6605">
          <cell r="A6605" t="str">
            <v>SEP-04</v>
          </cell>
        </row>
        <row r="6606">
          <cell r="A6606" t="str">
            <v>SEP-04</v>
          </cell>
        </row>
        <row r="6607">
          <cell r="A6607" t="str">
            <v>SEP-04</v>
          </cell>
        </row>
        <row r="6608">
          <cell r="A6608" t="str">
            <v>SEP-04</v>
          </cell>
        </row>
        <row r="6609">
          <cell r="A6609" t="str">
            <v>SEP-04</v>
          </cell>
        </row>
        <row r="6610">
          <cell r="A6610" t="str">
            <v>SEP-04</v>
          </cell>
        </row>
        <row r="6611">
          <cell r="A6611" t="str">
            <v>SEP-04</v>
          </cell>
        </row>
        <row r="6612">
          <cell r="A6612" t="str">
            <v>SEP-04</v>
          </cell>
        </row>
        <row r="6613">
          <cell r="A6613" t="str">
            <v>SEP-04</v>
          </cell>
        </row>
        <row r="6614">
          <cell r="A6614" t="str">
            <v>SEP-04</v>
          </cell>
        </row>
        <row r="6615">
          <cell r="A6615" t="str">
            <v>SEP-04</v>
          </cell>
        </row>
        <row r="6616">
          <cell r="A6616" t="str">
            <v>SEP-04</v>
          </cell>
        </row>
        <row r="6617">
          <cell r="A6617" t="str">
            <v>SEP-04</v>
          </cell>
        </row>
        <row r="6618">
          <cell r="A6618" t="str">
            <v>SEP-04</v>
          </cell>
        </row>
        <row r="6619">
          <cell r="A6619" t="str">
            <v>SEP-04</v>
          </cell>
        </row>
        <row r="6620">
          <cell r="A6620" t="str">
            <v>SEP-04</v>
          </cell>
        </row>
        <row r="6621">
          <cell r="A6621" t="str">
            <v>SEP-04</v>
          </cell>
        </row>
        <row r="6622">
          <cell r="A6622" t="str">
            <v>SEP-04</v>
          </cell>
        </row>
        <row r="6623">
          <cell r="A6623" t="str">
            <v>SEP-04</v>
          </cell>
        </row>
        <row r="6624">
          <cell r="A6624" t="str">
            <v>SEP-04</v>
          </cell>
        </row>
        <row r="6625">
          <cell r="A6625" t="str">
            <v>SEP-04</v>
          </cell>
        </row>
        <row r="6626">
          <cell r="A6626" t="str">
            <v>SEP-04</v>
          </cell>
        </row>
        <row r="6627">
          <cell r="A6627" t="str">
            <v>SEP-04</v>
          </cell>
        </row>
        <row r="6628">
          <cell r="A6628" t="str">
            <v>SEP-04</v>
          </cell>
        </row>
        <row r="6629">
          <cell r="A6629" t="str">
            <v>SEP-04</v>
          </cell>
        </row>
        <row r="6630">
          <cell r="A6630" t="str">
            <v>SEP-04</v>
          </cell>
        </row>
        <row r="6631">
          <cell r="A6631" t="str">
            <v>SEP-04</v>
          </cell>
        </row>
        <row r="6632">
          <cell r="A6632" t="str">
            <v>SEP-04</v>
          </cell>
        </row>
        <row r="6633">
          <cell r="A6633" t="str">
            <v>SEP-04</v>
          </cell>
        </row>
        <row r="6634">
          <cell r="A6634" t="str">
            <v>SEP-04</v>
          </cell>
        </row>
        <row r="6635">
          <cell r="A6635" t="str">
            <v>SEP-04</v>
          </cell>
        </row>
        <row r="6636">
          <cell r="A6636" t="str">
            <v>SEP-04</v>
          </cell>
        </row>
        <row r="6637">
          <cell r="A6637" t="str">
            <v>SEP-04</v>
          </cell>
        </row>
        <row r="6638">
          <cell r="A6638" t="str">
            <v>SEP-04</v>
          </cell>
        </row>
        <row r="6639">
          <cell r="A6639" t="str">
            <v>SEP-04</v>
          </cell>
        </row>
        <row r="6640">
          <cell r="A6640" t="str">
            <v>SEP-04</v>
          </cell>
        </row>
        <row r="6641">
          <cell r="A6641" t="str">
            <v>SEP-04</v>
          </cell>
        </row>
        <row r="6642">
          <cell r="A6642" t="str">
            <v>SEP-04</v>
          </cell>
        </row>
        <row r="6643">
          <cell r="A6643" t="str">
            <v>SEP-04</v>
          </cell>
        </row>
        <row r="6644">
          <cell r="A6644" t="str">
            <v>SEP-04</v>
          </cell>
        </row>
        <row r="6645">
          <cell r="A6645" t="str">
            <v>SEP-04</v>
          </cell>
        </row>
        <row r="6646">
          <cell r="A6646" t="str">
            <v>SEP-04</v>
          </cell>
        </row>
        <row r="6647">
          <cell r="A6647" t="str">
            <v>SEP-04</v>
          </cell>
        </row>
        <row r="6648">
          <cell r="A6648" t="str">
            <v>SEP-04</v>
          </cell>
        </row>
        <row r="6649">
          <cell r="A6649" t="str">
            <v>SEP-04</v>
          </cell>
        </row>
        <row r="6650">
          <cell r="A6650" t="str">
            <v>SEP-04</v>
          </cell>
        </row>
        <row r="6651">
          <cell r="A6651" t="str">
            <v>SEP-04</v>
          </cell>
        </row>
        <row r="6652">
          <cell r="A6652" t="str">
            <v>SEP-04</v>
          </cell>
        </row>
        <row r="6653">
          <cell r="A6653" t="str">
            <v>SEP-04</v>
          </cell>
        </row>
        <row r="6654">
          <cell r="A6654" t="str">
            <v>SEP-04</v>
          </cell>
        </row>
        <row r="6655">
          <cell r="A6655" t="str">
            <v>SEP-04</v>
          </cell>
        </row>
        <row r="6656">
          <cell r="A6656" t="str">
            <v>SEP-04</v>
          </cell>
        </row>
        <row r="6657">
          <cell r="A6657" t="str">
            <v>SEP-04</v>
          </cell>
        </row>
        <row r="6658">
          <cell r="A6658" t="str">
            <v>SEP-04</v>
          </cell>
        </row>
        <row r="6659">
          <cell r="A6659" t="str">
            <v>SEP-04</v>
          </cell>
        </row>
        <row r="6660">
          <cell r="A6660" t="str">
            <v>SEP-04</v>
          </cell>
        </row>
        <row r="6661">
          <cell r="A6661" t="str">
            <v>SEP-04</v>
          </cell>
        </row>
        <row r="6662">
          <cell r="A6662" t="str">
            <v>SEP-04</v>
          </cell>
        </row>
        <row r="6663">
          <cell r="A6663" t="str">
            <v>SEP-04</v>
          </cell>
        </row>
        <row r="6664">
          <cell r="A6664" t="str">
            <v>SEP-04</v>
          </cell>
        </row>
        <row r="6665">
          <cell r="A6665" t="str">
            <v>SEP-04</v>
          </cell>
        </row>
        <row r="6666">
          <cell r="A6666" t="str">
            <v>SEP-04</v>
          </cell>
        </row>
        <row r="6667">
          <cell r="A6667" t="str">
            <v>SEP-04</v>
          </cell>
        </row>
        <row r="6668">
          <cell r="A6668" t="str">
            <v>SEP-04</v>
          </cell>
        </row>
        <row r="6669">
          <cell r="A6669" t="str">
            <v>SEP-04</v>
          </cell>
        </row>
        <row r="6670">
          <cell r="A6670" t="str">
            <v>SEP-04</v>
          </cell>
        </row>
        <row r="6671">
          <cell r="A6671" t="str">
            <v>SEP-04</v>
          </cell>
        </row>
        <row r="6672">
          <cell r="A6672" t="str">
            <v>SEP-04</v>
          </cell>
        </row>
        <row r="6673">
          <cell r="A6673" t="str">
            <v>SEP-04</v>
          </cell>
        </row>
        <row r="6674">
          <cell r="A6674" t="str">
            <v>SEP-04</v>
          </cell>
        </row>
        <row r="6675">
          <cell r="A6675" t="str">
            <v>SEP-04</v>
          </cell>
        </row>
        <row r="6676">
          <cell r="A6676" t="str">
            <v>SEP-04</v>
          </cell>
        </row>
        <row r="6677">
          <cell r="A6677" t="str">
            <v>SEP-04</v>
          </cell>
        </row>
        <row r="6678">
          <cell r="A6678" t="str">
            <v>SEP-04</v>
          </cell>
        </row>
        <row r="6679">
          <cell r="A6679" t="str">
            <v>SEP-04</v>
          </cell>
        </row>
        <row r="6680">
          <cell r="A6680" t="str">
            <v>SEP-04</v>
          </cell>
        </row>
        <row r="6681">
          <cell r="A6681" t="str">
            <v>SEP-04</v>
          </cell>
        </row>
        <row r="6682">
          <cell r="A6682" t="str">
            <v>SEP-04</v>
          </cell>
        </row>
        <row r="6683">
          <cell r="A6683" t="str">
            <v>SEP-04</v>
          </cell>
        </row>
        <row r="6684">
          <cell r="A6684" t="str">
            <v>SEP-04</v>
          </cell>
        </row>
        <row r="6685">
          <cell r="A6685" t="str">
            <v>SEP-04</v>
          </cell>
        </row>
        <row r="6686">
          <cell r="A6686" t="str">
            <v>SEP-04</v>
          </cell>
        </row>
        <row r="6687">
          <cell r="A6687" t="str">
            <v>SEP-04</v>
          </cell>
        </row>
        <row r="6688">
          <cell r="A6688" t="str">
            <v>SEP-04</v>
          </cell>
        </row>
        <row r="6689">
          <cell r="A6689" t="str">
            <v>SEP-04</v>
          </cell>
        </row>
        <row r="6690">
          <cell r="A6690" t="str">
            <v>SEP-04</v>
          </cell>
        </row>
        <row r="6691">
          <cell r="A6691" t="str">
            <v>SEP-04</v>
          </cell>
        </row>
        <row r="6692">
          <cell r="A6692" t="str">
            <v>SEP-04</v>
          </cell>
        </row>
        <row r="6693">
          <cell r="A6693" t="str">
            <v>SEP-04</v>
          </cell>
        </row>
        <row r="6694">
          <cell r="A6694" t="str">
            <v>SEP-04</v>
          </cell>
        </row>
        <row r="6695">
          <cell r="A6695" t="str">
            <v>SEP-04</v>
          </cell>
        </row>
        <row r="6696">
          <cell r="A6696" t="str">
            <v>SEP-04</v>
          </cell>
        </row>
        <row r="6697">
          <cell r="A6697" t="str">
            <v>SEP-04</v>
          </cell>
        </row>
        <row r="6698">
          <cell r="A6698" t="str">
            <v>SEP-04</v>
          </cell>
        </row>
        <row r="6699">
          <cell r="A6699" t="str">
            <v>SEP-04</v>
          </cell>
        </row>
        <row r="6700">
          <cell r="A6700" t="str">
            <v>SEP-04</v>
          </cell>
        </row>
        <row r="6701">
          <cell r="A6701" t="str">
            <v>SEP-04</v>
          </cell>
        </row>
        <row r="6702">
          <cell r="A6702" t="str">
            <v>SEP-04</v>
          </cell>
        </row>
        <row r="6703">
          <cell r="A6703" t="str">
            <v>SEP-04</v>
          </cell>
        </row>
        <row r="6704">
          <cell r="A6704" t="str">
            <v>SEP-04</v>
          </cell>
        </row>
        <row r="6705">
          <cell r="A6705" t="str">
            <v>SEP-04</v>
          </cell>
        </row>
        <row r="6706">
          <cell r="A6706" t="str">
            <v>SEP-04</v>
          </cell>
        </row>
        <row r="6707">
          <cell r="A6707" t="str">
            <v>SEP-04</v>
          </cell>
        </row>
        <row r="6708">
          <cell r="A6708" t="str">
            <v>SEP-04</v>
          </cell>
        </row>
        <row r="6709">
          <cell r="A6709" t="str">
            <v>SEP-04</v>
          </cell>
        </row>
        <row r="6710">
          <cell r="A6710" t="str">
            <v>SEP-04</v>
          </cell>
        </row>
        <row r="6711">
          <cell r="A6711" t="str">
            <v>SEP-04</v>
          </cell>
        </row>
        <row r="6712">
          <cell r="A6712" t="str">
            <v>SEP-04</v>
          </cell>
        </row>
        <row r="6713">
          <cell r="A6713" t="str">
            <v>SEP-04</v>
          </cell>
        </row>
        <row r="6714">
          <cell r="A6714" t="str">
            <v>SEP-04</v>
          </cell>
        </row>
        <row r="6715">
          <cell r="A6715" t="str">
            <v>SEP-04</v>
          </cell>
        </row>
        <row r="6716">
          <cell r="A6716" t="str">
            <v>SEP-04</v>
          </cell>
        </row>
        <row r="6717">
          <cell r="A6717" t="str">
            <v>SEP-04</v>
          </cell>
        </row>
        <row r="6718">
          <cell r="A6718" t="str">
            <v>SEP-04</v>
          </cell>
        </row>
        <row r="6719">
          <cell r="A6719" t="str">
            <v>SEP-04</v>
          </cell>
        </row>
        <row r="6720">
          <cell r="A6720" t="str">
            <v>SEP-04</v>
          </cell>
        </row>
        <row r="6721">
          <cell r="A6721" t="str">
            <v>SEP-04</v>
          </cell>
        </row>
        <row r="6722">
          <cell r="A6722" t="str">
            <v>SEP-04</v>
          </cell>
        </row>
        <row r="6723">
          <cell r="A6723" t="str">
            <v>SEP-04</v>
          </cell>
        </row>
        <row r="6724">
          <cell r="A6724" t="str">
            <v>SEP-04</v>
          </cell>
        </row>
        <row r="6725">
          <cell r="A6725" t="str">
            <v>SEP-04</v>
          </cell>
        </row>
        <row r="6726">
          <cell r="A6726" t="str">
            <v>SEP-04</v>
          </cell>
        </row>
        <row r="6727">
          <cell r="A6727" t="str">
            <v>SEP-04</v>
          </cell>
        </row>
        <row r="6728">
          <cell r="A6728" t="str">
            <v>SEP-04</v>
          </cell>
        </row>
        <row r="6729">
          <cell r="A6729" t="str">
            <v>SEP-04</v>
          </cell>
        </row>
        <row r="6730">
          <cell r="A6730" t="str">
            <v>SEP-04</v>
          </cell>
        </row>
        <row r="6731">
          <cell r="A6731" t="str">
            <v>SEP-04</v>
          </cell>
        </row>
        <row r="6732">
          <cell r="A6732" t="str">
            <v>SEP-04</v>
          </cell>
        </row>
        <row r="6733">
          <cell r="A6733" t="str">
            <v>SEP-04</v>
          </cell>
        </row>
        <row r="6734">
          <cell r="A6734" t="str">
            <v>SEP-04</v>
          </cell>
        </row>
        <row r="6735">
          <cell r="A6735" t="str">
            <v>SEP-04</v>
          </cell>
        </row>
        <row r="6736">
          <cell r="A6736" t="str">
            <v>SEP-04</v>
          </cell>
        </row>
        <row r="6737">
          <cell r="A6737" t="str">
            <v>SEP-04</v>
          </cell>
        </row>
        <row r="6738">
          <cell r="A6738" t="str">
            <v>SEP-04</v>
          </cell>
        </row>
        <row r="6739">
          <cell r="A6739" t="str">
            <v>SEP-04</v>
          </cell>
        </row>
        <row r="6740">
          <cell r="A6740" t="str">
            <v>SEP-04</v>
          </cell>
        </row>
        <row r="6741">
          <cell r="A6741" t="str">
            <v>SEP-04</v>
          </cell>
        </row>
        <row r="6742">
          <cell r="A6742" t="str">
            <v>SEP-04</v>
          </cell>
        </row>
        <row r="6743">
          <cell r="A6743" t="str">
            <v>SEP-04</v>
          </cell>
        </row>
        <row r="6744">
          <cell r="A6744" t="str">
            <v>SEP-04</v>
          </cell>
        </row>
        <row r="6745">
          <cell r="A6745" t="str">
            <v>SEP-04</v>
          </cell>
        </row>
        <row r="6746">
          <cell r="A6746" t="str">
            <v>SEP-04</v>
          </cell>
        </row>
        <row r="6747">
          <cell r="A6747" t="str">
            <v>SEP-04</v>
          </cell>
        </row>
        <row r="6748">
          <cell r="A6748" t="str">
            <v>SEP-04</v>
          </cell>
        </row>
        <row r="6749">
          <cell r="A6749" t="str">
            <v>SEP-04</v>
          </cell>
        </row>
        <row r="6750">
          <cell r="A6750" t="str">
            <v>SEP-04</v>
          </cell>
        </row>
        <row r="6751">
          <cell r="A6751" t="str">
            <v>SEP-04</v>
          </cell>
        </row>
        <row r="6752">
          <cell r="A6752" t="str">
            <v>SEP-04</v>
          </cell>
        </row>
        <row r="6753">
          <cell r="A6753" t="str">
            <v>SEP-04</v>
          </cell>
        </row>
        <row r="6754">
          <cell r="A6754" t="str">
            <v>SEP-04</v>
          </cell>
        </row>
        <row r="6755">
          <cell r="A6755" t="str">
            <v>SEP-04</v>
          </cell>
        </row>
        <row r="6756">
          <cell r="A6756" t="str">
            <v>SEP-04</v>
          </cell>
        </row>
        <row r="6757">
          <cell r="A6757" t="str">
            <v>SEP-04</v>
          </cell>
        </row>
        <row r="6758">
          <cell r="A6758" t="str">
            <v>SEP-04</v>
          </cell>
        </row>
        <row r="6759">
          <cell r="A6759" t="str">
            <v>SEP-04</v>
          </cell>
        </row>
        <row r="6760">
          <cell r="A6760" t="str">
            <v>SEP-04</v>
          </cell>
        </row>
        <row r="6761">
          <cell r="A6761" t="str">
            <v>SEP-04</v>
          </cell>
        </row>
        <row r="6762">
          <cell r="A6762" t="str">
            <v>SEP-04</v>
          </cell>
        </row>
        <row r="6763">
          <cell r="A6763" t="str">
            <v>SEP-04</v>
          </cell>
        </row>
        <row r="6764">
          <cell r="A6764" t="str">
            <v>SEP-04</v>
          </cell>
        </row>
        <row r="6765">
          <cell r="A6765" t="str">
            <v>SEP-04</v>
          </cell>
        </row>
        <row r="6766">
          <cell r="A6766" t="str">
            <v>SEP-04</v>
          </cell>
        </row>
        <row r="6767">
          <cell r="A6767" t="str">
            <v>SEP-04</v>
          </cell>
        </row>
        <row r="6768">
          <cell r="A6768" t="str">
            <v>SEP-04</v>
          </cell>
        </row>
        <row r="6769">
          <cell r="A6769" t="str">
            <v>SEP-04</v>
          </cell>
        </row>
        <row r="6770">
          <cell r="A6770" t="str">
            <v>SEP-04</v>
          </cell>
        </row>
        <row r="6771">
          <cell r="A6771" t="str">
            <v>SEP-04</v>
          </cell>
        </row>
        <row r="6772">
          <cell r="A6772" t="str">
            <v>SEP-04</v>
          </cell>
        </row>
        <row r="6773">
          <cell r="A6773" t="str">
            <v>SEP-04</v>
          </cell>
        </row>
        <row r="6774">
          <cell r="A6774" t="str">
            <v>SEP-04</v>
          </cell>
        </row>
        <row r="6775">
          <cell r="A6775" t="str">
            <v>SEP-04</v>
          </cell>
        </row>
        <row r="6776">
          <cell r="A6776" t="str">
            <v>SEP-04</v>
          </cell>
        </row>
        <row r="6777">
          <cell r="A6777" t="str">
            <v>SEP-04</v>
          </cell>
        </row>
        <row r="6778">
          <cell r="A6778" t="str">
            <v>SEP-04</v>
          </cell>
        </row>
        <row r="6779">
          <cell r="A6779" t="str">
            <v>SEP-04</v>
          </cell>
        </row>
        <row r="6780">
          <cell r="A6780" t="str">
            <v>SEP-04</v>
          </cell>
        </row>
        <row r="6781">
          <cell r="A6781" t="str">
            <v>SEP-04</v>
          </cell>
        </row>
        <row r="6782">
          <cell r="A6782" t="str">
            <v>SEP-04</v>
          </cell>
        </row>
        <row r="6783">
          <cell r="A6783" t="str">
            <v>SEP-04</v>
          </cell>
        </row>
        <row r="6784">
          <cell r="A6784" t="str">
            <v>SEP-04</v>
          </cell>
        </row>
        <row r="6785">
          <cell r="A6785" t="str">
            <v>SEP-04</v>
          </cell>
        </row>
        <row r="6786">
          <cell r="A6786" t="str">
            <v>SEP-04</v>
          </cell>
        </row>
        <row r="6787">
          <cell r="A6787" t="str">
            <v>SEP-04</v>
          </cell>
        </row>
        <row r="6788">
          <cell r="A6788" t="str">
            <v>SEP-04</v>
          </cell>
        </row>
        <row r="6789">
          <cell r="A6789" t="str">
            <v>SEP-04</v>
          </cell>
        </row>
        <row r="6790">
          <cell r="A6790" t="str">
            <v>SEP-04</v>
          </cell>
        </row>
        <row r="6791">
          <cell r="A6791" t="str">
            <v>SEP-04</v>
          </cell>
        </row>
        <row r="6792">
          <cell r="A6792" t="str">
            <v>SEP-04</v>
          </cell>
        </row>
        <row r="6793">
          <cell r="A6793" t="str">
            <v>SEP-04</v>
          </cell>
        </row>
        <row r="6794">
          <cell r="A6794" t="str">
            <v>SEP-04</v>
          </cell>
        </row>
        <row r="6795">
          <cell r="A6795" t="str">
            <v>SEP-04</v>
          </cell>
        </row>
        <row r="6796">
          <cell r="A6796" t="str">
            <v>SEP-04</v>
          </cell>
        </row>
        <row r="6797">
          <cell r="A6797" t="str">
            <v>SEP-04</v>
          </cell>
        </row>
        <row r="6798">
          <cell r="A6798" t="str">
            <v>SEP-04</v>
          </cell>
        </row>
        <row r="6799">
          <cell r="A6799" t="str">
            <v>SEP-04</v>
          </cell>
        </row>
        <row r="6800">
          <cell r="A6800" t="str">
            <v>SEP-04</v>
          </cell>
        </row>
        <row r="6801">
          <cell r="A6801" t="str">
            <v>SEP-04</v>
          </cell>
        </row>
        <row r="6802">
          <cell r="A6802" t="str">
            <v>SEP-04</v>
          </cell>
        </row>
        <row r="6803">
          <cell r="A6803" t="str">
            <v>SEP-04</v>
          </cell>
        </row>
        <row r="6804">
          <cell r="A6804" t="str">
            <v>SEP-04</v>
          </cell>
        </row>
        <row r="6805">
          <cell r="A6805" t="str">
            <v>SEP-04</v>
          </cell>
        </row>
        <row r="6806">
          <cell r="A6806" t="str">
            <v>SEP-04</v>
          </cell>
        </row>
        <row r="6807">
          <cell r="A6807" t="str">
            <v>SEP-04</v>
          </cell>
        </row>
        <row r="6808">
          <cell r="A6808" t="str">
            <v>SEP-04</v>
          </cell>
        </row>
        <row r="6809">
          <cell r="A6809" t="str">
            <v>SEP-04</v>
          </cell>
        </row>
        <row r="6810">
          <cell r="A6810" t="str">
            <v>SEP-04</v>
          </cell>
        </row>
        <row r="6811">
          <cell r="A6811" t="str">
            <v>SEP-04</v>
          </cell>
        </row>
        <row r="6812">
          <cell r="A6812" t="str">
            <v>SEP-04</v>
          </cell>
        </row>
        <row r="6813">
          <cell r="A6813" t="str">
            <v>SEP-04</v>
          </cell>
        </row>
        <row r="6814">
          <cell r="A6814" t="str">
            <v>SEP-04</v>
          </cell>
        </row>
        <row r="6815">
          <cell r="A6815" t="str">
            <v>SEP-04</v>
          </cell>
        </row>
        <row r="6816">
          <cell r="A6816" t="str">
            <v>SEP-04</v>
          </cell>
        </row>
        <row r="6817">
          <cell r="A6817" t="str">
            <v>SEP-04</v>
          </cell>
        </row>
        <row r="6818">
          <cell r="A6818" t="str">
            <v>SEP-04</v>
          </cell>
        </row>
        <row r="6819">
          <cell r="A6819" t="str">
            <v>SEP-04</v>
          </cell>
        </row>
        <row r="6820">
          <cell r="A6820" t="str">
            <v>SEP-04</v>
          </cell>
        </row>
        <row r="6821">
          <cell r="A6821" t="str">
            <v>SEP-04</v>
          </cell>
        </row>
        <row r="6822">
          <cell r="A6822" t="str">
            <v>SEP-04</v>
          </cell>
        </row>
        <row r="6823">
          <cell r="A6823" t="str">
            <v>SEP-04</v>
          </cell>
        </row>
        <row r="6824">
          <cell r="A6824" t="str">
            <v>SEP-04</v>
          </cell>
        </row>
        <row r="6825">
          <cell r="A6825" t="str">
            <v>SEP-04</v>
          </cell>
        </row>
        <row r="6826">
          <cell r="A6826" t="str">
            <v>SEP-04</v>
          </cell>
        </row>
        <row r="6827">
          <cell r="A6827" t="str">
            <v>SEP-04</v>
          </cell>
        </row>
        <row r="6828">
          <cell r="A6828" t="str">
            <v>SEP-04</v>
          </cell>
        </row>
        <row r="6829">
          <cell r="A6829" t="str">
            <v>SEP-04</v>
          </cell>
        </row>
        <row r="6830">
          <cell r="A6830" t="str">
            <v>SEP-04</v>
          </cell>
        </row>
        <row r="6831">
          <cell r="A6831" t="str">
            <v>SEP-04</v>
          </cell>
        </row>
        <row r="6832">
          <cell r="A6832" t="str">
            <v>SEP-04</v>
          </cell>
        </row>
        <row r="6833">
          <cell r="A6833" t="str">
            <v>SEP-04</v>
          </cell>
        </row>
        <row r="6834">
          <cell r="A6834" t="str">
            <v>SEP-04</v>
          </cell>
        </row>
        <row r="6835">
          <cell r="A6835" t="str">
            <v>SEP-04</v>
          </cell>
        </row>
        <row r="6836">
          <cell r="A6836" t="str">
            <v>SEP-04</v>
          </cell>
        </row>
        <row r="6837">
          <cell r="A6837" t="str">
            <v>SEP-04</v>
          </cell>
        </row>
        <row r="6838">
          <cell r="A6838" t="str">
            <v>SEP-04</v>
          </cell>
        </row>
        <row r="6839">
          <cell r="A6839" t="str">
            <v>SEP-04</v>
          </cell>
        </row>
        <row r="6840">
          <cell r="A6840" t="str">
            <v>SEP-04</v>
          </cell>
        </row>
        <row r="6841">
          <cell r="A6841" t="str">
            <v>SEP-04</v>
          </cell>
        </row>
        <row r="6842">
          <cell r="A6842" t="str">
            <v>SEP-04</v>
          </cell>
        </row>
        <row r="6843">
          <cell r="A6843" t="str">
            <v>SEP-04</v>
          </cell>
        </row>
        <row r="6844">
          <cell r="A6844" t="str">
            <v>SEP-04</v>
          </cell>
        </row>
        <row r="6845">
          <cell r="A6845" t="str">
            <v>SEP-04</v>
          </cell>
        </row>
        <row r="6846">
          <cell r="A6846" t="str">
            <v>SEP-04</v>
          </cell>
        </row>
        <row r="6847">
          <cell r="A6847" t="str">
            <v>SEP-04</v>
          </cell>
        </row>
        <row r="6848">
          <cell r="A6848" t="str">
            <v>SEP-04</v>
          </cell>
        </row>
        <row r="6849">
          <cell r="A6849" t="str">
            <v>SEP-04</v>
          </cell>
        </row>
        <row r="6850">
          <cell r="A6850" t="str">
            <v>SEP-04</v>
          </cell>
        </row>
        <row r="6851">
          <cell r="A6851" t="str">
            <v>SEP-04</v>
          </cell>
        </row>
        <row r="6852">
          <cell r="A6852" t="str">
            <v>SEP-04</v>
          </cell>
        </row>
        <row r="6853">
          <cell r="A6853" t="str">
            <v>SEP-04</v>
          </cell>
        </row>
        <row r="6854">
          <cell r="A6854" t="str">
            <v>SEP-04</v>
          </cell>
        </row>
        <row r="6855">
          <cell r="A6855" t="str">
            <v>SEP-04</v>
          </cell>
        </row>
        <row r="6856">
          <cell r="A6856" t="str">
            <v>SEP-04</v>
          </cell>
        </row>
        <row r="6857">
          <cell r="A6857" t="str">
            <v>SEP-04</v>
          </cell>
        </row>
        <row r="6858">
          <cell r="A6858" t="str">
            <v>SEP-04</v>
          </cell>
        </row>
        <row r="6859">
          <cell r="A6859" t="str">
            <v>SEP-04</v>
          </cell>
        </row>
        <row r="6860">
          <cell r="A6860" t="str">
            <v>SEP-04</v>
          </cell>
        </row>
        <row r="6861">
          <cell r="A6861" t="str">
            <v>SEP-04</v>
          </cell>
        </row>
        <row r="6862">
          <cell r="A6862" t="str">
            <v>SEP-04</v>
          </cell>
        </row>
        <row r="6863">
          <cell r="A6863" t="str">
            <v>SEP-04</v>
          </cell>
        </row>
        <row r="6864">
          <cell r="A6864" t="str">
            <v>SEP-04</v>
          </cell>
        </row>
        <row r="6865">
          <cell r="A6865" t="str">
            <v>SEP-04</v>
          </cell>
        </row>
        <row r="6866">
          <cell r="A6866" t="str">
            <v>SEP-04</v>
          </cell>
        </row>
        <row r="6867">
          <cell r="A6867" t="str">
            <v>SEP-04</v>
          </cell>
        </row>
        <row r="6868">
          <cell r="A6868" t="str">
            <v>SEP-04</v>
          </cell>
        </row>
        <row r="6869">
          <cell r="A6869" t="str">
            <v>SEP-04</v>
          </cell>
        </row>
        <row r="6870">
          <cell r="A6870" t="str">
            <v>SEP-04</v>
          </cell>
        </row>
        <row r="6871">
          <cell r="A6871" t="str">
            <v>SEP-04</v>
          </cell>
        </row>
        <row r="6872">
          <cell r="A6872" t="str">
            <v>SEP-04</v>
          </cell>
        </row>
        <row r="6873">
          <cell r="A6873" t="str">
            <v>SEP-04</v>
          </cell>
        </row>
        <row r="6874">
          <cell r="A6874" t="str">
            <v>SEP-04</v>
          </cell>
        </row>
        <row r="6875">
          <cell r="A6875" t="str">
            <v>SEP-04</v>
          </cell>
        </row>
        <row r="6876">
          <cell r="A6876" t="str">
            <v>SEP-04</v>
          </cell>
        </row>
        <row r="6877">
          <cell r="A6877" t="str">
            <v>SEP-04</v>
          </cell>
        </row>
        <row r="6878">
          <cell r="A6878" t="str">
            <v>SEP-04</v>
          </cell>
        </row>
        <row r="6879">
          <cell r="A6879" t="str">
            <v>SEP-04</v>
          </cell>
        </row>
        <row r="6880">
          <cell r="A6880" t="str">
            <v>SEP-04</v>
          </cell>
        </row>
        <row r="6881">
          <cell r="A6881" t="str">
            <v>SEP-04</v>
          </cell>
        </row>
        <row r="6882">
          <cell r="A6882" t="str">
            <v>SEP-04</v>
          </cell>
        </row>
        <row r="6883">
          <cell r="A6883" t="str">
            <v>SEP-04</v>
          </cell>
        </row>
        <row r="6884">
          <cell r="A6884" t="str">
            <v>SEP-04</v>
          </cell>
        </row>
        <row r="6885">
          <cell r="A6885" t="str">
            <v>SEP-04</v>
          </cell>
        </row>
        <row r="6886">
          <cell r="A6886" t="str">
            <v>SEP-04</v>
          </cell>
        </row>
        <row r="6887">
          <cell r="A6887" t="str">
            <v>SEP-04</v>
          </cell>
        </row>
        <row r="6888">
          <cell r="A6888" t="str">
            <v>SEP-04</v>
          </cell>
        </row>
        <row r="6889">
          <cell r="A6889" t="str">
            <v>SEP-04</v>
          </cell>
        </row>
        <row r="6890">
          <cell r="A6890" t="str">
            <v>SEP-04</v>
          </cell>
        </row>
        <row r="6891">
          <cell r="A6891" t="str">
            <v>SEP-04</v>
          </cell>
        </row>
        <row r="6892">
          <cell r="A6892" t="str">
            <v>SEP-04</v>
          </cell>
        </row>
        <row r="6893">
          <cell r="A6893" t="str">
            <v>SEP-04</v>
          </cell>
        </row>
        <row r="6894">
          <cell r="A6894" t="str">
            <v>SEP-04</v>
          </cell>
        </row>
        <row r="6895">
          <cell r="A6895" t="str">
            <v>SEP-04</v>
          </cell>
        </row>
        <row r="6896">
          <cell r="A6896" t="str">
            <v>SEP-04</v>
          </cell>
        </row>
        <row r="6897">
          <cell r="A6897" t="str">
            <v>SEP-04</v>
          </cell>
        </row>
        <row r="6898">
          <cell r="A6898" t="str">
            <v>SEP-04</v>
          </cell>
        </row>
        <row r="6899">
          <cell r="A6899" t="str">
            <v>SEP-04</v>
          </cell>
        </row>
        <row r="6900">
          <cell r="A6900" t="str">
            <v>SEP-04</v>
          </cell>
        </row>
        <row r="6901">
          <cell r="A6901" t="str">
            <v>SEP-04</v>
          </cell>
        </row>
        <row r="6902">
          <cell r="A6902" t="str">
            <v>SEP-04</v>
          </cell>
        </row>
        <row r="6903">
          <cell r="A6903" t="str">
            <v>SEP-04</v>
          </cell>
        </row>
        <row r="6904">
          <cell r="A6904" t="str">
            <v>SEP-04</v>
          </cell>
        </row>
        <row r="6905">
          <cell r="A6905" t="str">
            <v>SEP-04</v>
          </cell>
        </row>
        <row r="6906">
          <cell r="A6906" t="str">
            <v>SEP-04</v>
          </cell>
        </row>
        <row r="6907">
          <cell r="A6907" t="str">
            <v>SEP-04</v>
          </cell>
        </row>
        <row r="6908">
          <cell r="A6908" t="str">
            <v>SEP-04</v>
          </cell>
        </row>
        <row r="6909">
          <cell r="A6909" t="str">
            <v>SEP-04</v>
          </cell>
        </row>
        <row r="6910">
          <cell r="A6910" t="str">
            <v>SEP-04</v>
          </cell>
        </row>
        <row r="6911">
          <cell r="A6911" t="str">
            <v>SEP-04</v>
          </cell>
        </row>
        <row r="6912">
          <cell r="A6912" t="str">
            <v>SEP-04</v>
          </cell>
        </row>
        <row r="6913">
          <cell r="A6913" t="str">
            <v>SEP-04</v>
          </cell>
        </row>
        <row r="6914">
          <cell r="A6914" t="str">
            <v>SEP-04</v>
          </cell>
        </row>
        <row r="6915">
          <cell r="A6915" t="str">
            <v>SEP-04</v>
          </cell>
        </row>
        <row r="6916">
          <cell r="A6916" t="str">
            <v>SEP-04</v>
          </cell>
        </row>
        <row r="6917">
          <cell r="A6917" t="str">
            <v>SEP-04</v>
          </cell>
        </row>
        <row r="6918">
          <cell r="A6918" t="str">
            <v>SEP-04</v>
          </cell>
        </row>
        <row r="6919">
          <cell r="A6919" t="str">
            <v>SEP-04</v>
          </cell>
        </row>
        <row r="6920">
          <cell r="A6920" t="str">
            <v>SEP-04</v>
          </cell>
        </row>
        <row r="6921">
          <cell r="A6921" t="str">
            <v>SEP-04</v>
          </cell>
        </row>
        <row r="6922">
          <cell r="A6922" t="str">
            <v>SEP-04</v>
          </cell>
        </row>
        <row r="6923">
          <cell r="A6923" t="str">
            <v>SEP-04</v>
          </cell>
        </row>
        <row r="6924">
          <cell r="A6924" t="str">
            <v>SEP-04</v>
          </cell>
        </row>
        <row r="6925">
          <cell r="A6925" t="str">
            <v>SEP-04</v>
          </cell>
        </row>
        <row r="6926">
          <cell r="A6926" t="str">
            <v>SEP-04</v>
          </cell>
        </row>
        <row r="6927">
          <cell r="A6927" t="str">
            <v>SEP-04</v>
          </cell>
        </row>
        <row r="6928">
          <cell r="A6928" t="str">
            <v>SEP-04</v>
          </cell>
        </row>
        <row r="6929">
          <cell r="A6929" t="str">
            <v>SEP-04</v>
          </cell>
        </row>
        <row r="6930">
          <cell r="A6930" t="str">
            <v>SEP-04</v>
          </cell>
        </row>
        <row r="6931">
          <cell r="A6931" t="str">
            <v>SEP-04</v>
          </cell>
        </row>
        <row r="6932">
          <cell r="A6932" t="str">
            <v>SEP-04</v>
          </cell>
        </row>
        <row r="6933">
          <cell r="A6933" t="str">
            <v>SEP-04</v>
          </cell>
        </row>
        <row r="6934">
          <cell r="A6934" t="str">
            <v>SEP-04</v>
          </cell>
        </row>
        <row r="6935">
          <cell r="A6935" t="str">
            <v>SEP-04</v>
          </cell>
        </row>
        <row r="6936">
          <cell r="A6936" t="str">
            <v>SEP-04</v>
          </cell>
        </row>
        <row r="6937">
          <cell r="A6937" t="str">
            <v>SEP-04</v>
          </cell>
        </row>
        <row r="6938">
          <cell r="A6938" t="str">
            <v>SEP-04</v>
          </cell>
        </row>
        <row r="6939">
          <cell r="A6939" t="str">
            <v>SEP-04</v>
          </cell>
        </row>
        <row r="6940">
          <cell r="A6940" t="str">
            <v>SEP-04</v>
          </cell>
        </row>
        <row r="6941">
          <cell r="A6941" t="str">
            <v>SEP-04</v>
          </cell>
        </row>
        <row r="6942">
          <cell r="A6942" t="str">
            <v>SEP-04</v>
          </cell>
        </row>
        <row r="6943">
          <cell r="A6943" t="str">
            <v>SEP-04</v>
          </cell>
        </row>
        <row r="6944">
          <cell r="A6944" t="str">
            <v>SEP-04</v>
          </cell>
        </row>
        <row r="6945">
          <cell r="A6945" t="str">
            <v>SEP-04</v>
          </cell>
        </row>
        <row r="6946">
          <cell r="A6946" t="str">
            <v>SEP-04</v>
          </cell>
        </row>
        <row r="6947">
          <cell r="A6947" t="str">
            <v>SEP-04</v>
          </cell>
        </row>
        <row r="6948">
          <cell r="A6948" t="str">
            <v>SEP-04</v>
          </cell>
        </row>
        <row r="6949">
          <cell r="A6949" t="str">
            <v>SEP-04</v>
          </cell>
        </row>
        <row r="6950">
          <cell r="A6950" t="str">
            <v>SEP-04</v>
          </cell>
        </row>
        <row r="6951">
          <cell r="A6951" t="str">
            <v>SEP-04</v>
          </cell>
        </row>
        <row r="6952">
          <cell r="A6952" t="str">
            <v>SEP-04</v>
          </cell>
        </row>
        <row r="6953">
          <cell r="A6953" t="str">
            <v>SEP-04</v>
          </cell>
        </row>
        <row r="6954">
          <cell r="A6954" t="str">
            <v>SEP-04</v>
          </cell>
        </row>
        <row r="6955">
          <cell r="A6955" t="str">
            <v>SEP-04</v>
          </cell>
        </row>
        <row r="6956">
          <cell r="A6956" t="str">
            <v>SEP-04</v>
          </cell>
        </row>
        <row r="6957">
          <cell r="A6957" t="str">
            <v>SEP-04</v>
          </cell>
        </row>
        <row r="6958">
          <cell r="A6958" t="str">
            <v>SEP-04</v>
          </cell>
        </row>
        <row r="6959">
          <cell r="A6959" t="str">
            <v>SEP-04</v>
          </cell>
        </row>
        <row r="6960">
          <cell r="A6960" t="str">
            <v>SEP-04</v>
          </cell>
        </row>
        <row r="6961">
          <cell r="A6961" t="str">
            <v>SEP-04</v>
          </cell>
        </row>
        <row r="6962">
          <cell r="A6962" t="str">
            <v>SEP-04</v>
          </cell>
        </row>
        <row r="6963">
          <cell r="A6963" t="str">
            <v>SEP-04</v>
          </cell>
        </row>
        <row r="6964">
          <cell r="A6964" t="str">
            <v>SEP-04</v>
          </cell>
        </row>
        <row r="6965">
          <cell r="A6965" t="str">
            <v>SEP-04</v>
          </cell>
        </row>
        <row r="6966">
          <cell r="A6966" t="str">
            <v>SEP-04</v>
          </cell>
        </row>
        <row r="6967">
          <cell r="A6967" t="str">
            <v>SEP-04</v>
          </cell>
        </row>
        <row r="6968">
          <cell r="A6968" t="str">
            <v>SEP-04</v>
          </cell>
        </row>
        <row r="6969">
          <cell r="A6969" t="str">
            <v>SEP-04</v>
          </cell>
        </row>
        <row r="6970">
          <cell r="A6970" t="str">
            <v>SEP-04</v>
          </cell>
        </row>
        <row r="6971">
          <cell r="A6971" t="str">
            <v>SEP-04</v>
          </cell>
        </row>
        <row r="6972">
          <cell r="A6972" t="str">
            <v>SEP-04</v>
          </cell>
        </row>
        <row r="6973">
          <cell r="A6973" t="str">
            <v>SEP-04</v>
          </cell>
        </row>
        <row r="6974">
          <cell r="A6974" t="str">
            <v>SEP-04</v>
          </cell>
        </row>
        <row r="6975">
          <cell r="A6975" t="str">
            <v>SEP-04</v>
          </cell>
        </row>
        <row r="6976">
          <cell r="A6976" t="str">
            <v>SEP-04</v>
          </cell>
        </row>
        <row r="6977">
          <cell r="A6977" t="str">
            <v>SEP-04</v>
          </cell>
        </row>
        <row r="6978">
          <cell r="A6978" t="str">
            <v>SEP-04</v>
          </cell>
        </row>
        <row r="6979">
          <cell r="A6979" t="str">
            <v>SEP-04</v>
          </cell>
        </row>
        <row r="6980">
          <cell r="A6980" t="str">
            <v>SEP-04</v>
          </cell>
        </row>
        <row r="6981">
          <cell r="A6981" t="str">
            <v>SEP-04</v>
          </cell>
        </row>
        <row r="6982">
          <cell r="A6982" t="str">
            <v>SEP-04</v>
          </cell>
        </row>
        <row r="6983">
          <cell r="A6983" t="str">
            <v>SEP-04</v>
          </cell>
        </row>
        <row r="6984">
          <cell r="A6984" t="str">
            <v>SEP-04</v>
          </cell>
        </row>
        <row r="6985">
          <cell r="A6985" t="str">
            <v>SEP-04</v>
          </cell>
        </row>
        <row r="6986">
          <cell r="A6986" t="str">
            <v>SEP-04</v>
          </cell>
        </row>
        <row r="6987">
          <cell r="A6987" t="str">
            <v>SEP-04</v>
          </cell>
        </row>
        <row r="6988">
          <cell r="A6988" t="str">
            <v>SEP-04</v>
          </cell>
        </row>
        <row r="6989">
          <cell r="A6989" t="str">
            <v>SEP-04</v>
          </cell>
        </row>
        <row r="6990">
          <cell r="A6990" t="str">
            <v>SEP-04</v>
          </cell>
        </row>
        <row r="6991">
          <cell r="A6991" t="str">
            <v>SEP-04</v>
          </cell>
        </row>
        <row r="6992">
          <cell r="A6992" t="str">
            <v>SEP-04</v>
          </cell>
        </row>
        <row r="6993">
          <cell r="A6993" t="str">
            <v>SEP-04</v>
          </cell>
        </row>
        <row r="6994">
          <cell r="A6994" t="str">
            <v>SEP-04</v>
          </cell>
        </row>
        <row r="6995">
          <cell r="A6995" t="str">
            <v>SEP-04</v>
          </cell>
        </row>
        <row r="6996">
          <cell r="A6996" t="str">
            <v>SEP-04</v>
          </cell>
        </row>
        <row r="6997">
          <cell r="A6997" t="str">
            <v>SEP-04</v>
          </cell>
        </row>
        <row r="6998">
          <cell r="A6998" t="str">
            <v>SEP-04</v>
          </cell>
        </row>
        <row r="6999">
          <cell r="A6999" t="str">
            <v>SEP-04</v>
          </cell>
        </row>
        <row r="7000">
          <cell r="A7000" t="str">
            <v>SEP-04</v>
          </cell>
        </row>
        <row r="7001">
          <cell r="A7001" t="str">
            <v>SEP-04</v>
          </cell>
        </row>
        <row r="7002">
          <cell r="A7002" t="str">
            <v>SEP-04</v>
          </cell>
        </row>
        <row r="7003">
          <cell r="A7003" t="str">
            <v>SEP-04</v>
          </cell>
        </row>
        <row r="7004">
          <cell r="A7004" t="str">
            <v>SEP-04</v>
          </cell>
        </row>
        <row r="7005">
          <cell r="A7005" t="str">
            <v>SEP-04</v>
          </cell>
        </row>
        <row r="7006">
          <cell r="A7006" t="str">
            <v>SEP-04</v>
          </cell>
        </row>
        <row r="7007">
          <cell r="A7007" t="str">
            <v>SEP-04</v>
          </cell>
        </row>
        <row r="7008">
          <cell r="A7008" t="str">
            <v>SEP-04</v>
          </cell>
        </row>
        <row r="7009">
          <cell r="A7009" t="str">
            <v>SEP-04</v>
          </cell>
        </row>
        <row r="7010">
          <cell r="A7010" t="str">
            <v>SEP-04</v>
          </cell>
        </row>
        <row r="7011">
          <cell r="A7011" t="str">
            <v>SEP-04</v>
          </cell>
        </row>
        <row r="7012">
          <cell r="A7012" t="str">
            <v>SEP-04</v>
          </cell>
        </row>
        <row r="7013">
          <cell r="A7013" t="str">
            <v>SEP-04</v>
          </cell>
        </row>
        <row r="7014">
          <cell r="A7014" t="str">
            <v>SEP-04</v>
          </cell>
        </row>
        <row r="7015">
          <cell r="A7015" t="str">
            <v>SEP-04</v>
          </cell>
        </row>
        <row r="7016">
          <cell r="A7016" t="str">
            <v>SEP-04</v>
          </cell>
        </row>
        <row r="7017">
          <cell r="A7017" t="str">
            <v>SEP-04</v>
          </cell>
        </row>
        <row r="7018">
          <cell r="A7018" t="str">
            <v>SEP-04</v>
          </cell>
        </row>
        <row r="7019">
          <cell r="A7019" t="str">
            <v>SEP-04</v>
          </cell>
        </row>
        <row r="7020">
          <cell r="A7020" t="str">
            <v>SEP-04</v>
          </cell>
        </row>
        <row r="7021">
          <cell r="A7021" t="str">
            <v>SEP-04</v>
          </cell>
        </row>
        <row r="7022">
          <cell r="A7022" t="str">
            <v>SEP-04</v>
          </cell>
        </row>
        <row r="7023">
          <cell r="A7023" t="str">
            <v>SEP-04</v>
          </cell>
        </row>
        <row r="7024">
          <cell r="A7024" t="str">
            <v>SEP-04</v>
          </cell>
        </row>
        <row r="7025">
          <cell r="A7025" t="str">
            <v>SEP-04</v>
          </cell>
        </row>
        <row r="7026">
          <cell r="A7026" t="str">
            <v>SEP-04</v>
          </cell>
        </row>
        <row r="7027">
          <cell r="A7027" t="str">
            <v>SEP-04</v>
          </cell>
        </row>
        <row r="7028">
          <cell r="A7028" t="str">
            <v>SEP-04</v>
          </cell>
        </row>
        <row r="7029">
          <cell r="A7029" t="str">
            <v>SEP-04</v>
          </cell>
        </row>
        <row r="7030">
          <cell r="A7030" t="str">
            <v>SEP-04</v>
          </cell>
        </row>
        <row r="7031">
          <cell r="A7031" t="str">
            <v>SEP-04</v>
          </cell>
        </row>
        <row r="7032">
          <cell r="A7032" t="str">
            <v>SEP-04</v>
          </cell>
        </row>
        <row r="7033">
          <cell r="A7033" t="str">
            <v>SEP-04</v>
          </cell>
        </row>
        <row r="7034">
          <cell r="A7034" t="str">
            <v>SEP-04</v>
          </cell>
        </row>
        <row r="7035">
          <cell r="A7035" t="str">
            <v>SEP-04</v>
          </cell>
        </row>
        <row r="7036">
          <cell r="A7036" t="str">
            <v>SEP-04</v>
          </cell>
        </row>
        <row r="7037">
          <cell r="A7037" t="str">
            <v>SEP-04</v>
          </cell>
        </row>
        <row r="7038">
          <cell r="A7038" t="str">
            <v>SEP-04</v>
          </cell>
        </row>
        <row r="7039">
          <cell r="A7039" t="str">
            <v>SEP-04</v>
          </cell>
        </row>
        <row r="7040">
          <cell r="A7040" t="str">
            <v>SEP-04</v>
          </cell>
        </row>
        <row r="7041">
          <cell r="A7041" t="str">
            <v>SEP-04</v>
          </cell>
        </row>
        <row r="7042">
          <cell r="A7042" t="str">
            <v>SEP-04</v>
          </cell>
        </row>
        <row r="7043">
          <cell r="A7043" t="str">
            <v>SEP-04</v>
          </cell>
        </row>
        <row r="7044">
          <cell r="A7044" t="str">
            <v>SEP-04</v>
          </cell>
        </row>
        <row r="7045">
          <cell r="A7045" t="str">
            <v>SEP-04</v>
          </cell>
        </row>
        <row r="7046">
          <cell r="A7046" t="str">
            <v>SEP-04</v>
          </cell>
        </row>
        <row r="7047">
          <cell r="A7047" t="str">
            <v>SEP-04</v>
          </cell>
        </row>
        <row r="7048">
          <cell r="A7048" t="str">
            <v>SEP-04</v>
          </cell>
        </row>
        <row r="7049">
          <cell r="A7049" t="str">
            <v>SEP-04</v>
          </cell>
        </row>
        <row r="7050">
          <cell r="A7050" t="str">
            <v>SEP-04</v>
          </cell>
        </row>
        <row r="7051">
          <cell r="A7051" t="str">
            <v>SEP-04</v>
          </cell>
        </row>
        <row r="7052">
          <cell r="A7052" t="str">
            <v>SEP-04</v>
          </cell>
        </row>
        <row r="7053">
          <cell r="A7053" t="str">
            <v>SEP-04</v>
          </cell>
        </row>
        <row r="7054">
          <cell r="A7054" t="str">
            <v>SEP-04</v>
          </cell>
        </row>
        <row r="7055">
          <cell r="A7055" t="str">
            <v>SEP-04</v>
          </cell>
        </row>
        <row r="7056">
          <cell r="A7056" t="str">
            <v>SEP-04</v>
          </cell>
        </row>
        <row r="7057">
          <cell r="A7057" t="str">
            <v>SEP-04</v>
          </cell>
        </row>
        <row r="7058">
          <cell r="A7058" t="str">
            <v>SEP-04</v>
          </cell>
        </row>
        <row r="7059">
          <cell r="A7059" t="str">
            <v>SEP-04</v>
          </cell>
        </row>
        <row r="7060">
          <cell r="A7060" t="str">
            <v>SEP-04</v>
          </cell>
        </row>
        <row r="7061">
          <cell r="A7061" t="str">
            <v>SEP-04</v>
          </cell>
        </row>
        <row r="7062">
          <cell r="A7062" t="str">
            <v>SEP-04</v>
          </cell>
        </row>
        <row r="7063">
          <cell r="A7063" t="str">
            <v>SEP-04</v>
          </cell>
        </row>
        <row r="7064">
          <cell r="A7064" t="str">
            <v>SEP-04</v>
          </cell>
        </row>
        <row r="7065">
          <cell r="A7065" t="str">
            <v>SEP-04</v>
          </cell>
        </row>
        <row r="7066">
          <cell r="A7066" t="str">
            <v>SEP-04</v>
          </cell>
        </row>
        <row r="7067">
          <cell r="A7067" t="str">
            <v>SEP-04</v>
          </cell>
        </row>
        <row r="7068">
          <cell r="A7068" t="str">
            <v>SEP-04</v>
          </cell>
        </row>
        <row r="7069">
          <cell r="A7069" t="str">
            <v>SEP-04</v>
          </cell>
        </row>
        <row r="7070">
          <cell r="A7070" t="str">
            <v>SEP-04</v>
          </cell>
        </row>
        <row r="7071">
          <cell r="A7071" t="str">
            <v>SEP-04</v>
          </cell>
        </row>
        <row r="7072">
          <cell r="A7072" t="str">
            <v>SEP-04</v>
          </cell>
        </row>
        <row r="7073">
          <cell r="A7073" t="str">
            <v>SEP-04</v>
          </cell>
        </row>
        <row r="7074">
          <cell r="A7074" t="str">
            <v>SEP-04</v>
          </cell>
        </row>
        <row r="7075">
          <cell r="A7075" t="str">
            <v>SEP-04</v>
          </cell>
        </row>
        <row r="7076">
          <cell r="A7076" t="str">
            <v>SEP-04</v>
          </cell>
        </row>
        <row r="7077">
          <cell r="A7077" t="str">
            <v>SEP-04</v>
          </cell>
        </row>
        <row r="7078">
          <cell r="A7078" t="str">
            <v>SEP-04</v>
          </cell>
        </row>
        <row r="7079">
          <cell r="A7079" t="str">
            <v>SEP-04</v>
          </cell>
        </row>
        <row r="7080">
          <cell r="A7080" t="str">
            <v>SEP-04</v>
          </cell>
        </row>
        <row r="7081">
          <cell r="A7081" t="str">
            <v>SEP-04</v>
          </cell>
        </row>
        <row r="7082">
          <cell r="A7082" t="str">
            <v>SEP-04</v>
          </cell>
        </row>
        <row r="7083">
          <cell r="A7083" t="str">
            <v>SEP-04</v>
          </cell>
        </row>
        <row r="7084">
          <cell r="A7084" t="str">
            <v>SEP-04</v>
          </cell>
        </row>
        <row r="7085">
          <cell r="A7085" t="str">
            <v>SEP-04</v>
          </cell>
        </row>
        <row r="7086">
          <cell r="A7086" t="str">
            <v>SEP-04</v>
          </cell>
        </row>
        <row r="7087">
          <cell r="A7087" t="str">
            <v>SEP-04</v>
          </cell>
        </row>
        <row r="7088">
          <cell r="A7088" t="str">
            <v>SEP-04</v>
          </cell>
        </row>
        <row r="7089">
          <cell r="A7089" t="str">
            <v>SEP-04</v>
          </cell>
        </row>
        <row r="7090">
          <cell r="A7090" t="str">
            <v>SEP-04</v>
          </cell>
        </row>
        <row r="7091">
          <cell r="A7091" t="str">
            <v>SEP-04</v>
          </cell>
        </row>
        <row r="7092">
          <cell r="A7092" t="str">
            <v>SEP-04</v>
          </cell>
        </row>
        <row r="7093">
          <cell r="A7093" t="str">
            <v>SEP-04</v>
          </cell>
        </row>
        <row r="7094">
          <cell r="A7094" t="str">
            <v>SEP-04</v>
          </cell>
        </row>
        <row r="7095">
          <cell r="A7095" t="str">
            <v>SEP-04</v>
          </cell>
        </row>
        <row r="7096">
          <cell r="A7096" t="str">
            <v>SEP-04</v>
          </cell>
        </row>
        <row r="7097">
          <cell r="A7097" t="str">
            <v>SEP-04</v>
          </cell>
        </row>
        <row r="7098">
          <cell r="A7098" t="str">
            <v>SEP-04</v>
          </cell>
        </row>
        <row r="7099">
          <cell r="A7099" t="str">
            <v>SEP-04</v>
          </cell>
        </row>
        <row r="7100">
          <cell r="A7100" t="str">
            <v>SEP-04</v>
          </cell>
        </row>
        <row r="7101">
          <cell r="A7101" t="str">
            <v>SEP-04</v>
          </cell>
        </row>
        <row r="7102">
          <cell r="A7102" t="str">
            <v>SEP-04</v>
          </cell>
        </row>
        <row r="7103">
          <cell r="A7103" t="str">
            <v>SEP-04</v>
          </cell>
        </row>
        <row r="7104">
          <cell r="A7104" t="str">
            <v>SEP-04</v>
          </cell>
        </row>
        <row r="7105">
          <cell r="A7105" t="str">
            <v>SEP-04</v>
          </cell>
        </row>
        <row r="7106">
          <cell r="A7106" t="str">
            <v>SEP-04</v>
          </cell>
        </row>
        <row r="7107">
          <cell r="A7107" t="str">
            <v>SEP-04</v>
          </cell>
        </row>
        <row r="7108">
          <cell r="A7108" t="str">
            <v>SEP-04</v>
          </cell>
        </row>
        <row r="7109">
          <cell r="A7109" t="str">
            <v>SEP-04</v>
          </cell>
        </row>
        <row r="7110">
          <cell r="A7110" t="str">
            <v>SEP-04</v>
          </cell>
        </row>
        <row r="7111">
          <cell r="A7111" t="str">
            <v>SEP-04</v>
          </cell>
        </row>
        <row r="7112">
          <cell r="A7112" t="str">
            <v>SEP-04</v>
          </cell>
        </row>
        <row r="7113">
          <cell r="A7113" t="str">
            <v>SEP-04</v>
          </cell>
        </row>
        <row r="7114">
          <cell r="A7114" t="str">
            <v>SEP-04</v>
          </cell>
        </row>
        <row r="7115">
          <cell r="A7115" t="str">
            <v>SEP-04</v>
          </cell>
        </row>
        <row r="7116">
          <cell r="A7116" t="str">
            <v>SEP-04</v>
          </cell>
        </row>
        <row r="7117">
          <cell r="A7117" t="str">
            <v>SEP-04</v>
          </cell>
        </row>
        <row r="7118">
          <cell r="A7118" t="str">
            <v>SEP-04</v>
          </cell>
        </row>
        <row r="7119">
          <cell r="A7119" t="str">
            <v>SEP-04</v>
          </cell>
        </row>
        <row r="7120">
          <cell r="A7120" t="str">
            <v>SEP-04</v>
          </cell>
        </row>
        <row r="7121">
          <cell r="A7121" t="str">
            <v>SEP-04</v>
          </cell>
        </row>
        <row r="7122">
          <cell r="A7122" t="str">
            <v>SEP-04</v>
          </cell>
        </row>
        <row r="7123">
          <cell r="A7123" t="str">
            <v>SEP-04</v>
          </cell>
        </row>
        <row r="7124">
          <cell r="A7124" t="str">
            <v>SEP-04</v>
          </cell>
        </row>
        <row r="7125">
          <cell r="A7125" t="str">
            <v>SEP-04</v>
          </cell>
        </row>
        <row r="7126">
          <cell r="A7126" t="str">
            <v>SEP-04</v>
          </cell>
        </row>
        <row r="7127">
          <cell r="A7127" t="str">
            <v>SEP-04</v>
          </cell>
        </row>
        <row r="7128">
          <cell r="A7128" t="str">
            <v>SEP-04</v>
          </cell>
        </row>
        <row r="7129">
          <cell r="A7129" t="str">
            <v>SEP-04</v>
          </cell>
        </row>
        <row r="7130">
          <cell r="A7130" t="str">
            <v>SEP-04</v>
          </cell>
        </row>
        <row r="7131">
          <cell r="A7131" t="str">
            <v>SEP-04</v>
          </cell>
        </row>
        <row r="7132">
          <cell r="A7132" t="str">
            <v>SEP-04</v>
          </cell>
        </row>
        <row r="7133">
          <cell r="A7133" t="str">
            <v>SEP-04</v>
          </cell>
        </row>
        <row r="7134">
          <cell r="A7134" t="str">
            <v>SEP-04</v>
          </cell>
        </row>
        <row r="7135">
          <cell r="A7135" t="str">
            <v>SEP-04</v>
          </cell>
        </row>
        <row r="7136">
          <cell r="A7136" t="str">
            <v>SEP-04</v>
          </cell>
        </row>
        <row r="7137">
          <cell r="A7137" t="str">
            <v>SEP-04</v>
          </cell>
        </row>
        <row r="7138">
          <cell r="A7138" t="str">
            <v>SEP-04</v>
          </cell>
        </row>
        <row r="7139">
          <cell r="A7139" t="str">
            <v>SEP-04</v>
          </cell>
        </row>
        <row r="7140">
          <cell r="A7140" t="str">
            <v>SEP-04</v>
          </cell>
        </row>
        <row r="7141">
          <cell r="A7141" t="str">
            <v>SEP-04</v>
          </cell>
        </row>
        <row r="7142">
          <cell r="A7142" t="str">
            <v>SEP-04</v>
          </cell>
        </row>
        <row r="7143">
          <cell r="A7143" t="str">
            <v>SEP-04</v>
          </cell>
        </row>
        <row r="7144">
          <cell r="A7144" t="str">
            <v>SEP-04</v>
          </cell>
        </row>
        <row r="7145">
          <cell r="A7145" t="str">
            <v>SEP-04</v>
          </cell>
        </row>
        <row r="7146">
          <cell r="A7146" t="str">
            <v>SEP-04</v>
          </cell>
        </row>
        <row r="7147">
          <cell r="A7147" t="str">
            <v>SEP-04</v>
          </cell>
        </row>
        <row r="7148">
          <cell r="A7148" t="str">
            <v>SEP-04</v>
          </cell>
        </row>
        <row r="7149">
          <cell r="A7149" t="str">
            <v>SEP-04</v>
          </cell>
        </row>
        <row r="7150">
          <cell r="A7150" t="str">
            <v>SEP-04</v>
          </cell>
        </row>
        <row r="7151">
          <cell r="A7151" t="str">
            <v>SEP-04</v>
          </cell>
        </row>
        <row r="7152">
          <cell r="A7152" t="str">
            <v>SEP-04</v>
          </cell>
        </row>
        <row r="7153">
          <cell r="A7153" t="str">
            <v>SEP-04</v>
          </cell>
        </row>
        <row r="7154">
          <cell r="A7154" t="str">
            <v>SEP-04</v>
          </cell>
        </row>
        <row r="7155">
          <cell r="A7155" t="str">
            <v>SEP-04</v>
          </cell>
        </row>
        <row r="7156">
          <cell r="A7156" t="str">
            <v>SEP-04</v>
          </cell>
        </row>
        <row r="7157">
          <cell r="A7157" t="str">
            <v>SEP-04</v>
          </cell>
        </row>
        <row r="7158">
          <cell r="A7158" t="str">
            <v>SEP-04</v>
          </cell>
        </row>
        <row r="7159">
          <cell r="A7159" t="str">
            <v>SEP-04</v>
          </cell>
        </row>
        <row r="7160">
          <cell r="A7160" t="str">
            <v>SEP-04</v>
          </cell>
        </row>
        <row r="7161">
          <cell r="A7161" t="str">
            <v>SEP-04</v>
          </cell>
        </row>
        <row r="7162">
          <cell r="A7162" t="str">
            <v>SEP-04</v>
          </cell>
        </row>
        <row r="7163">
          <cell r="A7163" t="str">
            <v>SEP-04</v>
          </cell>
        </row>
        <row r="7164">
          <cell r="A7164" t="str">
            <v>SEP-04</v>
          </cell>
        </row>
        <row r="7165">
          <cell r="A7165" t="str">
            <v>SEP-04</v>
          </cell>
        </row>
        <row r="7166">
          <cell r="A7166" t="str">
            <v>SEP-04</v>
          </cell>
        </row>
        <row r="7167">
          <cell r="A7167" t="str">
            <v>SEP-04</v>
          </cell>
        </row>
        <row r="7168">
          <cell r="A7168" t="str">
            <v>SEP-04</v>
          </cell>
        </row>
        <row r="7169">
          <cell r="A7169" t="str">
            <v>SEP-04</v>
          </cell>
        </row>
        <row r="7170">
          <cell r="A7170" t="str">
            <v>SEP-04</v>
          </cell>
        </row>
        <row r="7171">
          <cell r="A7171" t="str">
            <v>SEP-04</v>
          </cell>
        </row>
        <row r="7172">
          <cell r="A7172" t="str">
            <v>SEP-04</v>
          </cell>
        </row>
        <row r="7173">
          <cell r="A7173" t="str">
            <v>SEP-04</v>
          </cell>
        </row>
        <row r="7174">
          <cell r="A7174" t="str">
            <v>SEP-04</v>
          </cell>
        </row>
        <row r="7175">
          <cell r="A7175" t="str">
            <v>SEP-04</v>
          </cell>
        </row>
        <row r="7176">
          <cell r="A7176" t="str">
            <v>SEP-04</v>
          </cell>
        </row>
        <row r="7177">
          <cell r="A7177" t="str">
            <v>SEP-04</v>
          </cell>
        </row>
        <row r="7178">
          <cell r="A7178" t="str">
            <v>SEP-04</v>
          </cell>
        </row>
        <row r="7179">
          <cell r="A7179" t="str">
            <v>SEP-04</v>
          </cell>
        </row>
        <row r="7180">
          <cell r="A7180" t="str">
            <v>SEP-04</v>
          </cell>
        </row>
        <row r="7181">
          <cell r="A7181" t="str">
            <v>SEP-04</v>
          </cell>
        </row>
        <row r="7182">
          <cell r="A7182" t="str">
            <v>SEP-04</v>
          </cell>
        </row>
        <row r="7183">
          <cell r="A7183" t="str">
            <v>SEP-04</v>
          </cell>
        </row>
        <row r="7184">
          <cell r="A7184" t="str">
            <v>SEP-04</v>
          </cell>
        </row>
        <row r="7185">
          <cell r="A7185" t="str">
            <v>SEP-04</v>
          </cell>
        </row>
        <row r="7186">
          <cell r="A7186" t="str">
            <v>SEP-04</v>
          </cell>
        </row>
        <row r="7187">
          <cell r="A7187" t="str">
            <v>SEP-04</v>
          </cell>
        </row>
        <row r="7188">
          <cell r="A7188" t="str">
            <v>SEP-04</v>
          </cell>
        </row>
        <row r="7189">
          <cell r="A7189" t="str">
            <v>SEP-04</v>
          </cell>
        </row>
        <row r="7190">
          <cell r="A7190" t="str">
            <v>SEP-04</v>
          </cell>
        </row>
        <row r="7191">
          <cell r="A7191" t="str">
            <v>SEP-04</v>
          </cell>
        </row>
        <row r="7192">
          <cell r="A7192" t="str">
            <v>SEP-04</v>
          </cell>
        </row>
        <row r="7193">
          <cell r="A7193" t="str">
            <v>SEP-04</v>
          </cell>
        </row>
        <row r="7194">
          <cell r="A7194" t="str">
            <v>SEP-04</v>
          </cell>
        </row>
        <row r="7195">
          <cell r="A7195" t="str">
            <v>SEP-04</v>
          </cell>
        </row>
        <row r="7196">
          <cell r="A7196" t="str">
            <v>SEP-04</v>
          </cell>
        </row>
        <row r="7197">
          <cell r="A7197" t="str">
            <v>SEP-04</v>
          </cell>
        </row>
        <row r="7198">
          <cell r="A7198" t="str">
            <v>SEP-04</v>
          </cell>
        </row>
        <row r="7199">
          <cell r="A7199" t="str">
            <v>SEP-04</v>
          </cell>
        </row>
        <row r="7200">
          <cell r="A7200" t="str">
            <v>SEP-04</v>
          </cell>
        </row>
        <row r="7201">
          <cell r="A7201" t="str">
            <v>SEP-04</v>
          </cell>
        </row>
        <row r="7202">
          <cell r="A7202" t="str">
            <v>SEP-04</v>
          </cell>
        </row>
        <row r="7203">
          <cell r="A7203" t="str">
            <v>SEP-04</v>
          </cell>
        </row>
        <row r="7204">
          <cell r="A7204" t="str">
            <v>SEP-04</v>
          </cell>
        </row>
        <row r="7205">
          <cell r="A7205" t="str">
            <v>SEP-04</v>
          </cell>
        </row>
        <row r="7206">
          <cell r="A7206" t="str">
            <v>SEP-04</v>
          </cell>
        </row>
        <row r="7207">
          <cell r="A7207" t="str">
            <v>SEP-04</v>
          </cell>
        </row>
        <row r="7208">
          <cell r="A7208" t="str">
            <v>SEP-04</v>
          </cell>
        </row>
        <row r="7209">
          <cell r="A7209" t="str">
            <v>SEP-04</v>
          </cell>
        </row>
        <row r="7210">
          <cell r="A7210" t="str">
            <v>SEP-04</v>
          </cell>
        </row>
        <row r="7211">
          <cell r="A7211" t="str">
            <v>SEP-04</v>
          </cell>
        </row>
        <row r="7212">
          <cell r="A7212" t="str">
            <v>SEP-04</v>
          </cell>
        </row>
        <row r="7213">
          <cell r="A7213" t="str">
            <v>SEP-04</v>
          </cell>
        </row>
        <row r="7214">
          <cell r="A7214" t="str">
            <v>SEP-04</v>
          </cell>
        </row>
        <row r="7215">
          <cell r="A7215" t="str">
            <v>SEP-04</v>
          </cell>
        </row>
        <row r="7216">
          <cell r="A7216" t="str">
            <v>SEP-04</v>
          </cell>
        </row>
        <row r="7217">
          <cell r="A7217" t="str">
            <v>SEP-04</v>
          </cell>
        </row>
        <row r="7218">
          <cell r="A7218" t="str">
            <v>SEP-04</v>
          </cell>
        </row>
        <row r="7219">
          <cell r="A7219" t="str">
            <v>SEP-04</v>
          </cell>
        </row>
        <row r="7220">
          <cell r="A7220" t="str">
            <v>SEP-04</v>
          </cell>
        </row>
        <row r="7221">
          <cell r="A7221" t="str">
            <v>SEP-04</v>
          </cell>
        </row>
        <row r="7222">
          <cell r="A7222" t="str">
            <v>SEP-04</v>
          </cell>
        </row>
        <row r="7223">
          <cell r="A7223" t="str">
            <v>SEP-04</v>
          </cell>
        </row>
        <row r="7224">
          <cell r="A7224" t="str">
            <v>SEP-04</v>
          </cell>
        </row>
        <row r="7225">
          <cell r="A7225" t="str">
            <v>SEP-04</v>
          </cell>
        </row>
        <row r="7226">
          <cell r="A7226" t="str">
            <v>SEP-04</v>
          </cell>
        </row>
        <row r="7227">
          <cell r="A7227" t="str">
            <v>SEP-04</v>
          </cell>
        </row>
        <row r="7228">
          <cell r="A7228" t="str">
            <v>SEP-04</v>
          </cell>
        </row>
        <row r="7229">
          <cell r="A7229" t="str">
            <v>SEP-04</v>
          </cell>
        </row>
        <row r="7230">
          <cell r="A7230" t="str">
            <v>SEP-04</v>
          </cell>
        </row>
        <row r="7231">
          <cell r="A7231" t="str">
            <v>SEP-04</v>
          </cell>
        </row>
        <row r="7232">
          <cell r="A7232" t="str">
            <v>SEP-04</v>
          </cell>
        </row>
        <row r="7233">
          <cell r="A7233" t="str">
            <v>SEP-04</v>
          </cell>
        </row>
        <row r="7234">
          <cell r="A7234" t="str">
            <v>SEP-04</v>
          </cell>
        </row>
        <row r="7235">
          <cell r="A7235" t="str">
            <v>SEP-04</v>
          </cell>
        </row>
        <row r="7236">
          <cell r="A7236" t="str">
            <v>SEP-04</v>
          </cell>
        </row>
        <row r="7237">
          <cell r="A7237" t="str">
            <v>SEP-04</v>
          </cell>
        </row>
        <row r="7238">
          <cell r="A7238" t="str">
            <v>SEP-04</v>
          </cell>
        </row>
        <row r="7239">
          <cell r="A7239" t="str">
            <v>SEP-04</v>
          </cell>
        </row>
        <row r="7240">
          <cell r="A7240" t="str">
            <v>SEP-04</v>
          </cell>
        </row>
        <row r="7241">
          <cell r="A7241" t="str">
            <v>SEP-04</v>
          </cell>
        </row>
        <row r="7242">
          <cell r="A7242" t="str">
            <v>SEP-04</v>
          </cell>
        </row>
        <row r="7243">
          <cell r="A7243" t="str">
            <v>SEP-04</v>
          </cell>
        </row>
        <row r="7244">
          <cell r="A7244" t="str">
            <v>SEP-04</v>
          </cell>
        </row>
        <row r="7245">
          <cell r="A7245" t="str">
            <v>SEP-04</v>
          </cell>
        </row>
        <row r="7246">
          <cell r="A7246" t="str">
            <v>SEP-04</v>
          </cell>
        </row>
        <row r="7247">
          <cell r="A7247" t="str">
            <v>SEP-04</v>
          </cell>
        </row>
        <row r="7248">
          <cell r="A7248" t="str">
            <v>SEP-04</v>
          </cell>
        </row>
        <row r="7249">
          <cell r="A7249" t="str">
            <v>SEP-04</v>
          </cell>
        </row>
        <row r="7250">
          <cell r="A7250" t="str">
            <v>SEP-04</v>
          </cell>
        </row>
        <row r="7251">
          <cell r="A7251" t="str">
            <v>SEP-04</v>
          </cell>
        </row>
        <row r="7252">
          <cell r="A7252" t="str">
            <v>SEP-04</v>
          </cell>
        </row>
        <row r="7253">
          <cell r="A7253" t="str">
            <v>SEP-04</v>
          </cell>
        </row>
        <row r="7254">
          <cell r="A7254" t="str">
            <v>SEP-04</v>
          </cell>
        </row>
        <row r="7255">
          <cell r="A7255" t="str">
            <v>SEP-04</v>
          </cell>
        </row>
        <row r="7256">
          <cell r="A7256" t="str">
            <v>SEP-04</v>
          </cell>
        </row>
        <row r="7257">
          <cell r="A7257" t="str">
            <v>SEP-04</v>
          </cell>
        </row>
        <row r="7258">
          <cell r="A7258" t="str">
            <v>SEP-04</v>
          </cell>
        </row>
        <row r="7259">
          <cell r="A7259" t="str">
            <v>SEP-04</v>
          </cell>
        </row>
        <row r="7260">
          <cell r="A7260" t="str">
            <v>SEP-04</v>
          </cell>
        </row>
        <row r="7261">
          <cell r="A7261" t="str">
            <v>SEP-04</v>
          </cell>
        </row>
        <row r="7262">
          <cell r="A7262" t="str">
            <v>SEP-04</v>
          </cell>
        </row>
        <row r="7263">
          <cell r="A7263" t="str">
            <v>SEP-04</v>
          </cell>
        </row>
        <row r="7264">
          <cell r="A7264" t="str">
            <v>SEP-04</v>
          </cell>
        </row>
        <row r="7265">
          <cell r="A7265" t="str">
            <v>SEP-04</v>
          </cell>
        </row>
        <row r="7266">
          <cell r="A7266" t="str">
            <v>SEP-04</v>
          </cell>
        </row>
        <row r="7267">
          <cell r="A7267" t="str">
            <v>SEP-04</v>
          </cell>
        </row>
        <row r="7268">
          <cell r="A7268" t="str">
            <v>SEP-04</v>
          </cell>
        </row>
        <row r="7269">
          <cell r="A7269" t="str">
            <v>SEP-04</v>
          </cell>
        </row>
        <row r="7270">
          <cell r="A7270" t="str">
            <v>SEP-04</v>
          </cell>
        </row>
        <row r="7271">
          <cell r="A7271" t="str">
            <v>SEP-04</v>
          </cell>
        </row>
        <row r="7272">
          <cell r="A7272" t="str">
            <v>SEP-04</v>
          </cell>
        </row>
        <row r="7273">
          <cell r="A7273" t="str">
            <v>SEP-04</v>
          </cell>
        </row>
        <row r="7274">
          <cell r="A7274" t="str">
            <v>SEP-04</v>
          </cell>
        </row>
        <row r="7275">
          <cell r="A7275" t="str">
            <v>SEP-04</v>
          </cell>
        </row>
        <row r="7276">
          <cell r="A7276" t="str">
            <v>SEP-04</v>
          </cell>
        </row>
        <row r="7277">
          <cell r="A7277" t="str">
            <v>SEP-04</v>
          </cell>
        </row>
        <row r="7278">
          <cell r="A7278" t="str">
            <v>SEP-04</v>
          </cell>
        </row>
        <row r="7279">
          <cell r="A7279" t="str">
            <v>SEP-04</v>
          </cell>
        </row>
        <row r="7280">
          <cell r="A7280" t="str">
            <v>SEP-04</v>
          </cell>
        </row>
        <row r="7281">
          <cell r="A7281" t="str">
            <v>SEP-04</v>
          </cell>
        </row>
        <row r="7282">
          <cell r="A7282" t="str">
            <v>SEP-04</v>
          </cell>
        </row>
        <row r="7283">
          <cell r="A7283" t="str">
            <v>SEP-04</v>
          </cell>
        </row>
        <row r="7284">
          <cell r="A7284" t="str">
            <v>SEP-04</v>
          </cell>
        </row>
        <row r="7285">
          <cell r="A7285" t="str">
            <v>SEP-04</v>
          </cell>
        </row>
        <row r="7286">
          <cell r="A7286" t="str">
            <v>SEP-04</v>
          </cell>
        </row>
        <row r="7287">
          <cell r="A7287" t="str">
            <v>SEP-04</v>
          </cell>
        </row>
        <row r="7288">
          <cell r="A7288" t="str">
            <v>SEP-04</v>
          </cell>
        </row>
        <row r="7289">
          <cell r="A7289" t="str">
            <v>SEP-04</v>
          </cell>
        </row>
        <row r="7290">
          <cell r="A7290" t="str">
            <v>SEP-04</v>
          </cell>
        </row>
        <row r="7291">
          <cell r="A7291" t="str">
            <v>SEP-04</v>
          </cell>
        </row>
        <row r="7292">
          <cell r="A7292" t="str">
            <v>SEP-04</v>
          </cell>
        </row>
        <row r="7293">
          <cell r="A7293" t="str">
            <v>SEP-04</v>
          </cell>
        </row>
        <row r="7294">
          <cell r="A7294" t="str">
            <v>SEP-04</v>
          </cell>
        </row>
        <row r="7295">
          <cell r="A7295" t="str">
            <v>SEP-04</v>
          </cell>
        </row>
        <row r="7296">
          <cell r="A7296" t="str">
            <v>SEP-04</v>
          </cell>
        </row>
        <row r="7297">
          <cell r="A7297" t="str">
            <v>SEP-04</v>
          </cell>
        </row>
        <row r="7298">
          <cell r="A7298" t="str">
            <v>SEP-04</v>
          </cell>
        </row>
        <row r="7299">
          <cell r="A7299" t="str">
            <v>SEP-04</v>
          </cell>
        </row>
        <row r="7300">
          <cell r="A7300" t="str">
            <v>SEP-04</v>
          </cell>
        </row>
        <row r="7301">
          <cell r="A7301" t="str">
            <v>SEP-04</v>
          </cell>
        </row>
        <row r="7302">
          <cell r="A7302" t="str">
            <v>SEP-04</v>
          </cell>
        </row>
        <row r="7303">
          <cell r="A7303" t="str">
            <v>SEP-04</v>
          </cell>
        </row>
        <row r="7304">
          <cell r="A7304" t="str">
            <v>SEP-04</v>
          </cell>
        </row>
        <row r="7305">
          <cell r="A7305" t="str">
            <v>SEP-04</v>
          </cell>
        </row>
        <row r="7306">
          <cell r="A7306" t="str">
            <v>SEP-04</v>
          </cell>
        </row>
        <row r="7307">
          <cell r="A7307" t="str">
            <v>SEP-04</v>
          </cell>
        </row>
        <row r="7308">
          <cell r="A7308" t="str">
            <v>SEP-04</v>
          </cell>
        </row>
        <row r="7309">
          <cell r="A7309" t="str">
            <v>SEP-04</v>
          </cell>
        </row>
        <row r="7310">
          <cell r="A7310" t="str">
            <v>SEP-04</v>
          </cell>
        </row>
        <row r="7311">
          <cell r="A7311" t="str">
            <v>SEP-04</v>
          </cell>
        </row>
        <row r="7312">
          <cell r="A7312" t="str">
            <v>SEP-04</v>
          </cell>
        </row>
        <row r="7313">
          <cell r="A7313" t="str">
            <v>SEP-04</v>
          </cell>
        </row>
        <row r="7314">
          <cell r="A7314" t="str">
            <v>SEP-04</v>
          </cell>
        </row>
        <row r="7315">
          <cell r="A7315" t="str">
            <v>SEP-04</v>
          </cell>
        </row>
        <row r="7316">
          <cell r="A7316" t="str">
            <v>SEP-04</v>
          </cell>
        </row>
        <row r="7317">
          <cell r="A7317" t="str">
            <v>SEP-04</v>
          </cell>
        </row>
        <row r="7318">
          <cell r="A7318" t="str">
            <v>SEP-04</v>
          </cell>
        </row>
        <row r="7319">
          <cell r="A7319" t="str">
            <v>SEP-04</v>
          </cell>
        </row>
        <row r="7320">
          <cell r="A7320" t="str">
            <v>SEP-04</v>
          </cell>
        </row>
        <row r="7321">
          <cell r="A7321" t="str">
            <v>SEP-04</v>
          </cell>
        </row>
        <row r="7322">
          <cell r="A7322" t="str">
            <v>SEP-04</v>
          </cell>
        </row>
        <row r="7323">
          <cell r="A7323" t="str">
            <v>SEP-04</v>
          </cell>
        </row>
        <row r="7324">
          <cell r="A7324" t="str">
            <v>SEP-04</v>
          </cell>
        </row>
        <row r="7325">
          <cell r="A7325" t="str">
            <v>SEP-04</v>
          </cell>
        </row>
        <row r="7326">
          <cell r="A7326" t="str">
            <v>SEP-04</v>
          </cell>
        </row>
        <row r="7327">
          <cell r="A7327" t="str">
            <v>SEP-04</v>
          </cell>
        </row>
        <row r="7328">
          <cell r="A7328" t="str">
            <v>SEP-04</v>
          </cell>
        </row>
        <row r="7329">
          <cell r="A7329" t="str">
            <v>SEP-04</v>
          </cell>
        </row>
        <row r="7330">
          <cell r="A7330" t="str">
            <v>SEP-04</v>
          </cell>
        </row>
        <row r="7331">
          <cell r="A7331" t="str">
            <v>SEP-04</v>
          </cell>
        </row>
        <row r="7332">
          <cell r="A7332" t="str">
            <v>SEP-04</v>
          </cell>
        </row>
        <row r="7333">
          <cell r="A7333" t="str">
            <v>SEP-04</v>
          </cell>
        </row>
        <row r="7334">
          <cell r="A7334" t="str">
            <v>SEP-04</v>
          </cell>
        </row>
        <row r="7335">
          <cell r="A7335" t="str">
            <v>SEP-04</v>
          </cell>
        </row>
        <row r="7336">
          <cell r="A7336" t="str">
            <v>SEP-04</v>
          </cell>
        </row>
        <row r="7337">
          <cell r="A7337" t="str">
            <v>SEP-04</v>
          </cell>
        </row>
        <row r="7338">
          <cell r="A7338" t="str">
            <v>SEP-04</v>
          </cell>
        </row>
        <row r="7339">
          <cell r="A7339" t="str">
            <v>SEP-04</v>
          </cell>
        </row>
        <row r="7340">
          <cell r="A7340" t="str">
            <v>SEP-04</v>
          </cell>
        </row>
        <row r="7341">
          <cell r="A7341" t="str">
            <v>SEP-04</v>
          </cell>
        </row>
        <row r="7342">
          <cell r="A7342" t="str">
            <v>SEP-04</v>
          </cell>
        </row>
        <row r="7343">
          <cell r="A7343" t="str">
            <v>SEP-04</v>
          </cell>
        </row>
        <row r="7344">
          <cell r="A7344" t="str">
            <v>SEP-04</v>
          </cell>
        </row>
        <row r="7345">
          <cell r="A7345" t="str">
            <v>SEP-04</v>
          </cell>
        </row>
        <row r="7346">
          <cell r="A7346" t="str">
            <v>SEP-04</v>
          </cell>
        </row>
        <row r="7347">
          <cell r="A7347" t="str">
            <v>SEP-04</v>
          </cell>
        </row>
        <row r="7348">
          <cell r="A7348" t="str">
            <v>SEP-04</v>
          </cell>
        </row>
        <row r="7349">
          <cell r="A7349" t="str">
            <v>SEP-04</v>
          </cell>
        </row>
        <row r="7350">
          <cell r="A7350" t="str">
            <v>SEP-04</v>
          </cell>
        </row>
        <row r="7351">
          <cell r="A7351" t="str">
            <v>SEP-04</v>
          </cell>
        </row>
        <row r="7352">
          <cell r="A7352" t="str">
            <v>SEP-04</v>
          </cell>
        </row>
        <row r="7353">
          <cell r="A7353" t="str">
            <v>SEP-04</v>
          </cell>
        </row>
        <row r="7354">
          <cell r="A7354" t="str">
            <v>SEP-04</v>
          </cell>
        </row>
        <row r="7355">
          <cell r="A7355" t="str">
            <v>SEP-04</v>
          </cell>
        </row>
        <row r="7356">
          <cell r="A7356" t="str">
            <v>SEP-04</v>
          </cell>
        </row>
        <row r="7357">
          <cell r="A7357" t="str">
            <v>SEP-04</v>
          </cell>
        </row>
        <row r="7358">
          <cell r="A7358" t="str">
            <v>SEP-04</v>
          </cell>
        </row>
        <row r="7359">
          <cell r="A7359" t="str">
            <v>SEP-04</v>
          </cell>
        </row>
        <row r="7360">
          <cell r="A7360" t="str">
            <v>SEP-04</v>
          </cell>
        </row>
        <row r="7361">
          <cell r="A7361" t="str">
            <v>SEP-04</v>
          </cell>
        </row>
        <row r="7362">
          <cell r="A7362" t="str">
            <v>SEP-04</v>
          </cell>
        </row>
        <row r="7363">
          <cell r="A7363" t="str">
            <v>SEP-04</v>
          </cell>
        </row>
        <row r="7364">
          <cell r="A7364" t="str">
            <v>SEP-04</v>
          </cell>
        </row>
        <row r="7365">
          <cell r="A7365" t="str">
            <v>SEP-04</v>
          </cell>
        </row>
        <row r="7366">
          <cell r="A7366" t="str">
            <v>SEP-04</v>
          </cell>
        </row>
        <row r="7367">
          <cell r="A7367" t="str">
            <v>SEP-04</v>
          </cell>
        </row>
        <row r="7368">
          <cell r="A7368" t="str">
            <v>SEP-04</v>
          </cell>
        </row>
        <row r="7369">
          <cell r="A7369" t="str">
            <v>SEP-04</v>
          </cell>
        </row>
        <row r="7370">
          <cell r="A7370" t="str">
            <v>SEP-04</v>
          </cell>
        </row>
        <row r="7371">
          <cell r="A7371" t="str">
            <v>SEP-04</v>
          </cell>
        </row>
        <row r="7372">
          <cell r="A7372" t="str">
            <v>SEP-04</v>
          </cell>
        </row>
        <row r="7373">
          <cell r="A7373" t="str">
            <v>SEP-04</v>
          </cell>
        </row>
        <row r="7374">
          <cell r="A7374" t="str">
            <v>SEP-04</v>
          </cell>
        </row>
        <row r="7375">
          <cell r="A7375" t="str">
            <v>SEP-04</v>
          </cell>
        </row>
        <row r="7376">
          <cell r="A7376" t="str">
            <v>SEP-04</v>
          </cell>
        </row>
        <row r="7377">
          <cell r="A7377" t="str">
            <v>SEP-04</v>
          </cell>
        </row>
        <row r="7378">
          <cell r="A7378" t="str">
            <v>SEP-04</v>
          </cell>
        </row>
        <row r="7379">
          <cell r="A7379" t="str">
            <v>SEP-04</v>
          </cell>
        </row>
        <row r="7380">
          <cell r="A7380" t="str">
            <v>SEP-04</v>
          </cell>
        </row>
        <row r="7381">
          <cell r="A7381" t="str">
            <v>SEP-04</v>
          </cell>
        </row>
        <row r="7382">
          <cell r="A7382" t="str">
            <v>SEP-04</v>
          </cell>
        </row>
        <row r="7383">
          <cell r="A7383" t="str">
            <v>SEP-04</v>
          </cell>
        </row>
        <row r="7384">
          <cell r="A7384" t="str">
            <v>SEP-04</v>
          </cell>
        </row>
        <row r="7385">
          <cell r="A7385" t="str">
            <v>SEP-04</v>
          </cell>
        </row>
        <row r="7386">
          <cell r="A7386" t="str">
            <v>SEP-04</v>
          </cell>
        </row>
        <row r="7387">
          <cell r="A7387" t="str">
            <v>SEP-04</v>
          </cell>
        </row>
        <row r="7388">
          <cell r="A7388" t="str">
            <v>SEP-04</v>
          </cell>
        </row>
        <row r="7389">
          <cell r="A7389" t="str">
            <v>SEP-04</v>
          </cell>
        </row>
        <row r="7390">
          <cell r="A7390" t="str">
            <v>SEP-04</v>
          </cell>
        </row>
        <row r="7391">
          <cell r="A7391" t="str">
            <v>SEP-04</v>
          </cell>
        </row>
        <row r="7392">
          <cell r="A7392" t="str">
            <v>SEP-04</v>
          </cell>
        </row>
        <row r="7393">
          <cell r="A7393" t="str">
            <v>SEP-04</v>
          </cell>
        </row>
        <row r="7394">
          <cell r="A7394" t="str">
            <v>SEP-04</v>
          </cell>
        </row>
        <row r="7395">
          <cell r="A7395" t="str">
            <v>SEP-04</v>
          </cell>
        </row>
        <row r="7396">
          <cell r="A7396" t="str">
            <v>SEP-04</v>
          </cell>
        </row>
        <row r="7397">
          <cell r="A7397" t="str">
            <v>SEP-04</v>
          </cell>
        </row>
        <row r="7398">
          <cell r="A7398" t="str">
            <v>SEP-04</v>
          </cell>
        </row>
        <row r="7399">
          <cell r="A7399" t="str">
            <v>SEP-04</v>
          </cell>
        </row>
        <row r="7400">
          <cell r="A7400" t="str">
            <v>SEP-04</v>
          </cell>
        </row>
        <row r="7401">
          <cell r="A7401" t="str">
            <v>SEP-04</v>
          </cell>
        </row>
        <row r="7402">
          <cell r="A7402" t="str">
            <v>SEP-04</v>
          </cell>
        </row>
        <row r="7403">
          <cell r="A7403" t="str">
            <v>SEP-04</v>
          </cell>
        </row>
        <row r="7404">
          <cell r="A7404" t="str">
            <v>SEP-04</v>
          </cell>
        </row>
        <row r="7405">
          <cell r="A7405" t="str">
            <v>SEP-04</v>
          </cell>
        </row>
        <row r="7406">
          <cell r="A7406" t="str">
            <v>SEP-04</v>
          </cell>
        </row>
        <row r="7407">
          <cell r="A7407" t="str">
            <v>SEP-04</v>
          </cell>
        </row>
        <row r="7408">
          <cell r="A7408" t="str">
            <v>SEP-04</v>
          </cell>
        </row>
        <row r="7409">
          <cell r="A7409" t="str">
            <v>SEP-04</v>
          </cell>
        </row>
        <row r="7410">
          <cell r="A7410" t="str">
            <v>SEP-04</v>
          </cell>
        </row>
        <row r="7411">
          <cell r="A7411" t="str">
            <v>SEP-04</v>
          </cell>
        </row>
        <row r="7412">
          <cell r="A7412" t="str">
            <v>SEP-04</v>
          </cell>
        </row>
        <row r="7413">
          <cell r="A7413" t="str">
            <v>SEP-04</v>
          </cell>
        </row>
        <row r="7414">
          <cell r="A7414" t="str">
            <v>SEP-04</v>
          </cell>
        </row>
        <row r="7415">
          <cell r="A7415" t="str">
            <v>SEP-04</v>
          </cell>
        </row>
        <row r="7416">
          <cell r="A7416" t="str">
            <v>SEP-04</v>
          </cell>
        </row>
        <row r="7417">
          <cell r="A7417" t="str">
            <v>SEP-04</v>
          </cell>
        </row>
        <row r="7418">
          <cell r="A7418" t="str">
            <v>SEP-04</v>
          </cell>
        </row>
        <row r="7419">
          <cell r="A7419" t="str">
            <v>SEP-04</v>
          </cell>
        </row>
        <row r="7420">
          <cell r="A7420" t="str">
            <v>SEP-04</v>
          </cell>
        </row>
        <row r="7421">
          <cell r="A7421" t="str">
            <v>SEP-04</v>
          </cell>
        </row>
        <row r="7422">
          <cell r="A7422" t="str">
            <v>SEP-04</v>
          </cell>
        </row>
        <row r="7423">
          <cell r="A7423" t="str">
            <v>SEP-04</v>
          </cell>
        </row>
        <row r="7424">
          <cell r="A7424" t="str">
            <v>SEP-04</v>
          </cell>
        </row>
        <row r="7425">
          <cell r="A7425" t="str">
            <v>SEP-04</v>
          </cell>
        </row>
        <row r="7426">
          <cell r="A7426" t="str">
            <v>SEP-04</v>
          </cell>
        </row>
        <row r="7427">
          <cell r="A7427" t="str">
            <v>SEP-04</v>
          </cell>
        </row>
        <row r="7428">
          <cell r="A7428" t="str">
            <v>SEP-04</v>
          </cell>
        </row>
        <row r="7429">
          <cell r="A7429" t="str">
            <v>SEP-04</v>
          </cell>
        </row>
        <row r="7430">
          <cell r="A7430" t="str">
            <v>SEP-04</v>
          </cell>
        </row>
        <row r="7431">
          <cell r="A7431" t="str">
            <v>SEP-04</v>
          </cell>
        </row>
        <row r="7432">
          <cell r="A7432" t="str">
            <v>SEP-04</v>
          </cell>
        </row>
        <row r="7433">
          <cell r="A7433" t="str">
            <v>SEP-04</v>
          </cell>
        </row>
        <row r="7434">
          <cell r="A7434" t="str">
            <v>SEP-04</v>
          </cell>
        </row>
        <row r="7435">
          <cell r="A7435" t="str">
            <v>SEP-04</v>
          </cell>
        </row>
        <row r="7436">
          <cell r="A7436" t="str">
            <v>SEP-04</v>
          </cell>
        </row>
        <row r="7437">
          <cell r="A7437" t="str">
            <v>SEP-04</v>
          </cell>
        </row>
        <row r="7438">
          <cell r="A7438" t="str">
            <v>SEP-04</v>
          </cell>
        </row>
        <row r="7439">
          <cell r="A7439" t="str">
            <v>SEP-04</v>
          </cell>
        </row>
        <row r="7440">
          <cell r="A7440" t="str">
            <v>SEP-04</v>
          </cell>
        </row>
        <row r="7441">
          <cell r="A7441" t="str">
            <v>SEP-04</v>
          </cell>
        </row>
        <row r="7442">
          <cell r="A7442" t="str">
            <v>SEP-04</v>
          </cell>
        </row>
        <row r="7443">
          <cell r="A7443" t="str">
            <v>SEP-04</v>
          </cell>
        </row>
        <row r="7444">
          <cell r="A7444" t="str">
            <v>SEP-04</v>
          </cell>
        </row>
        <row r="7445">
          <cell r="A7445" t="str">
            <v>SEP-04</v>
          </cell>
        </row>
        <row r="7446">
          <cell r="A7446" t="str">
            <v>SEP-04</v>
          </cell>
        </row>
        <row r="7447">
          <cell r="A7447" t="str">
            <v>SEP-04</v>
          </cell>
        </row>
        <row r="7448">
          <cell r="A7448" t="str">
            <v>SEP-04</v>
          </cell>
        </row>
        <row r="7449">
          <cell r="A7449" t="str">
            <v>SEP-04</v>
          </cell>
        </row>
        <row r="7450">
          <cell r="A7450" t="str">
            <v>SEP-04</v>
          </cell>
        </row>
        <row r="7451">
          <cell r="A7451" t="str">
            <v>SEP-04</v>
          </cell>
        </row>
        <row r="7452">
          <cell r="A7452" t="str">
            <v>SEP-04</v>
          </cell>
        </row>
        <row r="7453">
          <cell r="A7453" t="str">
            <v>SEP-04</v>
          </cell>
        </row>
        <row r="7454">
          <cell r="A7454" t="str">
            <v>SEP-04</v>
          </cell>
        </row>
        <row r="7455">
          <cell r="A7455" t="str">
            <v>SEP-04</v>
          </cell>
        </row>
        <row r="7456">
          <cell r="A7456" t="str">
            <v>SEP-04</v>
          </cell>
        </row>
        <row r="7457">
          <cell r="A7457" t="str">
            <v>SEP-04</v>
          </cell>
        </row>
        <row r="7458">
          <cell r="A7458" t="str">
            <v>SEP-04</v>
          </cell>
        </row>
        <row r="7459">
          <cell r="A7459" t="str">
            <v>SEP-04</v>
          </cell>
        </row>
        <row r="7460">
          <cell r="A7460" t="str">
            <v>SEP-04</v>
          </cell>
        </row>
        <row r="7461">
          <cell r="A7461" t="str">
            <v>SEP-04</v>
          </cell>
        </row>
        <row r="7462">
          <cell r="A7462" t="str">
            <v>SEP-04</v>
          </cell>
        </row>
        <row r="7463">
          <cell r="A7463" t="str">
            <v>SEP-04</v>
          </cell>
        </row>
        <row r="7464">
          <cell r="A7464" t="str">
            <v>SEP-04</v>
          </cell>
        </row>
        <row r="7465">
          <cell r="A7465" t="str">
            <v>SEP-04</v>
          </cell>
        </row>
        <row r="7466">
          <cell r="A7466" t="str">
            <v>SEP-04</v>
          </cell>
        </row>
        <row r="7467">
          <cell r="A7467" t="str">
            <v>SEP-04</v>
          </cell>
        </row>
        <row r="7468">
          <cell r="A7468" t="str">
            <v>SEP-04</v>
          </cell>
        </row>
        <row r="7469">
          <cell r="A7469" t="str">
            <v>SEP-04</v>
          </cell>
        </row>
        <row r="7470">
          <cell r="A7470" t="str">
            <v>SEP-04</v>
          </cell>
        </row>
        <row r="7471">
          <cell r="A7471" t="str">
            <v>SEP-04</v>
          </cell>
        </row>
        <row r="7472">
          <cell r="A7472" t="str">
            <v>SEP-04</v>
          </cell>
        </row>
        <row r="7473">
          <cell r="A7473" t="str">
            <v>SEP-04</v>
          </cell>
        </row>
        <row r="7474">
          <cell r="A7474" t="str">
            <v>SEP-04</v>
          </cell>
        </row>
        <row r="7475">
          <cell r="A7475" t="str">
            <v>SEP-04</v>
          </cell>
        </row>
        <row r="7476">
          <cell r="A7476" t="str">
            <v>SEP-04</v>
          </cell>
        </row>
        <row r="7477">
          <cell r="A7477" t="str">
            <v>SEP-04</v>
          </cell>
        </row>
        <row r="7478">
          <cell r="A7478" t="str">
            <v>SEP-04</v>
          </cell>
        </row>
        <row r="7479">
          <cell r="A7479" t="str">
            <v>SEP-04</v>
          </cell>
        </row>
        <row r="7480">
          <cell r="A7480" t="str">
            <v>SEP-04</v>
          </cell>
        </row>
        <row r="7481">
          <cell r="A7481" t="str">
            <v>SEP-04</v>
          </cell>
        </row>
        <row r="7482">
          <cell r="A7482" t="str">
            <v>SEP-04</v>
          </cell>
        </row>
        <row r="7483">
          <cell r="A7483" t="str">
            <v>SEP-04</v>
          </cell>
        </row>
        <row r="7484">
          <cell r="A7484" t="str">
            <v>SEP-04</v>
          </cell>
        </row>
        <row r="7485">
          <cell r="A7485" t="str">
            <v>SEP-04</v>
          </cell>
        </row>
        <row r="7486">
          <cell r="A7486" t="str">
            <v>SEP-04</v>
          </cell>
        </row>
        <row r="7487">
          <cell r="A7487" t="str">
            <v>SEP-04</v>
          </cell>
        </row>
        <row r="7488">
          <cell r="A7488" t="str">
            <v>SEP-04</v>
          </cell>
        </row>
        <row r="7489">
          <cell r="A7489" t="str">
            <v>SEP-04</v>
          </cell>
        </row>
        <row r="7490">
          <cell r="A7490" t="str">
            <v>SEP-04</v>
          </cell>
        </row>
        <row r="7491">
          <cell r="A7491" t="str">
            <v>SEP-04</v>
          </cell>
        </row>
        <row r="7492">
          <cell r="A7492" t="str">
            <v>SEP-04</v>
          </cell>
        </row>
        <row r="7493">
          <cell r="A7493" t="str">
            <v>SEP-04</v>
          </cell>
        </row>
        <row r="7494">
          <cell r="A7494" t="str">
            <v>SEP-04</v>
          </cell>
        </row>
        <row r="7495">
          <cell r="A7495" t="str">
            <v>SEP-04</v>
          </cell>
        </row>
        <row r="7496">
          <cell r="A7496" t="str">
            <v>SEP-04</v>
          </cell>
        </row>
        <row r="7497">
          <cell r="A7497" t="str">
            <v>SEP-04</v>
          </cell>
        </row>
        <row r="7498">
          <cell r="A7498" t="str">
            <v>SEP-04</v>
          </cell>
        </row>
        <row r="7499">
          <cell r="A7499" t="str">
            <v>SEP-04</v>
          </cell>
        </row>
        <row r="7500">
          <cell r="A7500" t="str">
            <v>SEP-04</v>
          </cell>
        </row>
        <row r="7501">
          <cell r="A7501" t="str">
            <v>SEP-04</v>
          </cell>
        </row>
        <row r="7502">
          <cell r="A7502" t="str">
            <v>SEP-04</v>
          </cell>
        </row>
        <row r="7503">
          <cell r="A7503" t="str">
            <v>SEP-04</v>
          </cell>
        </row>
        <row r="7504">
          <cell r="A7504" t="str">
            <v>SEP-04</v>
          </cell>
        </row>
        <row r="7505">
          <cell r="A7505" t="str">
            <v>SEP-04</v>
          </cell>
        </row>
        <row r="7506">
          <cell r="A7506" t="str">
            <v>SEP-04</v>
          </cell>
        </row>
        <row r="7507">
          <cell r="A7507" t="str">
            <v>SEP-04</v>
          </cell>
        </row>
        <row r="7508">
          <cell r="A7508" t="str">
            <v>SEP-04</v>
          </cell>
        </row>
        <row r="7509">
          <cell r="A7509" t="str">
            <v>SEP-04</v>
          </cell>
        </row>
        <row r="7510">
          <cell r="A7510" t="str">
            <v>SEP-04</v>
          </cell>
        </row>
        <row r="7511">
          <cell r="A7511" t="str">
            <v>SEP-04</v>
          </cell>
        </row>
        <row r="7512">
          <cell r="A7512" t="str">
            <v>SEP-04</v>
          </cell>
        </row>
        <row r="7513">
          <cell r="A7513" t="str">
            <v>SEP-04</v>
          </cell>
        </row>
        <row r="7514">
          <cell r="A7514" t="str">
            <v>SEP-04</v>
          </cell>
        </row>
        <row r="7515">
          <cell r="A7515" t="str">
            <v>SEP-04</v>
          </cell>
        </row>
        <row r="7516">
          <cell r="A7516" t="str">
            <v>SEP-04</v>
          </cell>
        </row>
        <row r="7517">
          <cell r="A7517" t="str">
            <v>SEP-04</v>
          </cell>
        </row>
        <row r="7518">
          <cell r="A7518" t="str">
            <v>SEP-04</v>
          </cell>
        </row>
        <row r="7519">
          <cell r="A7519" t="str">
            <v>SEP-04</v>
          </cell>
        </row>
        <row r="7520">
          <cell r="A7520" t="str">
            <v>SEP-04</v>
          </cell>
        </row>
        <row r="7521">
          <cell r="A7521" t="str">
            <v>SEP-04</v>
          </cell>
        </row>
        <row r="7522">
          <cell r="A7522" t="str">
            <v>SEP-04</v>
          </cell>
        </row>
        <row r="7523">
          <cell r="A7523" t="str">
            <v>SEP-04</v>
          </cell>
        </row>
        <row r="7524">
          <cell r="A7524" t="str">
            <v>SEP-04</v>
          </cell>
        </row>
        <row r="7525">
          <cell r="A7525" t="str">
            <v>SEP-04</v>
          </cell>
        </row>
        <row r="7526">
          <cell r="A7526" t="str">
            <v>SEP-04</v>
          </cell>
        </row>
        <row r="7527">
          <cell r="A7527" t="str">
            <v>SEP-04</v>
          </cell>
        </row>
        <row r="7528">
          <cell r="A7528" t="str">
            <v>SEP-04</v>
          </cell>
        </row>
        <row r="7529">
          <cell r="A7529" t="str">
            <v>SEP-04</v>
          </cell>
        </row>
        <row r="7530">
          <cell r="A7530" t="str">
            <v>SEP-04</v>
          </cell>
        </row>
        <row r="7531">
          <cell r="A7531" t="str">
            <v>SEP-04</v>
          </cell>
        </row>
        <row r="7532">
          <cell r="A7532" t="str">
            <v>SEP-04</v>
          </cell>
        </row>
        <row r="7533">
          <cell r="A7533" t="str">
            <v>SEP-04</v>
          </cell>
        </row>
        <row r="7534">
          <cell r="A7534" t="str">
            <v>SEP-04</v>
          </cell>
        </row>
        <row r="7535">
          <cell r="A7535" t="str">
            <v>SEP-04</v>
          </cell>
        </row>
        <row r="7536">
          <cell r="A7536" t="str">
            <v>SEP-04</v>
          </cell>
        </row>
        <row r="7537">
          <cell r="A7537" t="str">
            <v>SEP-04</v>
          </cell>
        </row>
        <row r="7538">
          <cell r="A7538" t="str">
            <v>SEP-04</v>
          </cell>
        </row>
        <row r="7539">
          <cell r="A7539" t="str">
            <v>SEP-04</v>
          </cell>
        </row>
        <row r="7540">
          <cell r="A7540" t="str">
            <v>SEP-04</v>
          </cell>
        </row>
        <row r="7541">
          <cell r="A7541" t="str">
            <v>SEP-04</v>
          </cell>
        </row>
        <row r="7542">
          <cell r="A7542" t="str">
            <v>SEP-04</v>
          </cell>
        </row>
        <row r="7543">
          <cell r="A7543" t="str">
            <v>SEP-04</v>
          </cell>
        </row>
        <row r="7544">
          <cell r="A7544" t="str">
            <v>SEP-04</v>
          </cell>
        </row>
        <row r="7545">
          <cell r="A7545" t="str">
            <v>SEP-04</v>
          </cell>
        </row>
        <row r="7546">
          <cell r="A7546" t="str">
            <v>SEP-04</v>
          </cell>
        </row>
        <row r="7547">
          <cell r="A7547" t="str">
            <v>SEP-04</v>
          </cell>
        </row>
        <row r="7548">
          <cell r="A7548" t="str">
            <v>SEP-04</v>
          </cell>
        </row>
        <row r="7549">
          <cell r="A7549" t="str">
            <v>SEP-04</v>
          </cell>
        </row>
        <row r="7550">
          <cell r="A7550" t="str">
            <v>SEP-04</v>
          </cell>
        </row>
        <row r="7551">
          <cell r="A7551" t="str">
            <v>SEP-04</v>
          </cell>
        </row>
        <row r="7552">
          <cell r="A7552" t="str">
            <v>SEP-04</v>
          </cell>
        </row>
        <row r="7553">
          <cell r="A7553" t="str">
            <v>SEP-04</v>
          </cell>
        </row>
        <row r="7554">
          <cell r="A7554" t="str">
            <v>SEP-04</v>
          </cell>
        </row>
        <row r="7555">
          <cell r="A7555" t="str">
            <v>SEP-04</v>
          </cell>
        </row>
        <row r="7556">
          <cell r="A7556" t="str">
            <v>SEP-04</v>
          </cell>
        </row>
        <row r="7557">
          <cell r="A7557" t="str">
            <v>SEP-04</v>
          </cell>
        </row>
        <row r="7558">
          <cell r="A7558" t="str">
            <v>SEP-04</v>
          </cell>
        </row>
        <row r="7559">
          <cell r="A7559" t="str">
            <v>SEP-04</v>
          </cell>
        </row>
        <row r="7560">
          <cell r="A7560" t="str">
            <v>SEP-04</v>
          </cell>
        </row>
        <row r="7561">
          <cell r="A7561" t="str">
            <v>SEP-04</v>
          </cell>
        </row>
        <row r="7562">
          <cell r="A7562" t="str">
            <v>SEP-04</v>
          </cell>
        </row>
        <row r="7563">
          <cell r="A7563" t="str">
            <v>SEP-04</v>
          </cell>
        </row>
        <row r="7564">
          <cell r="A7564" t="str">
            <v>SEP-04</v>
          </cell>
        </row>
        <row r="7565">
          <cell r="A7565" t="str">
            <v>SEP-04</v>
          </cell>
        </row>
        <row r="7566">
          <cell r="A7566" t="str">
            <v>SEP-04</v>
          </cell>
        </row>
        <row r="7567">
          <cell r="A7567" t="str">
            <v>SEP-04</v>
          </cell>
        </row>
        <row r="7568">
          <cell r="A7568" t="str">
            <v>SEP-04</v>
          </cell>
        </row>
        <row r="7569">
          <cell r="A7569" t="str">
            <v>SEP-04</v>
          </cell>
        </row>
        <row r="7570">
          <cell r="A7570" t="str">
            <v>SEP-04</v>
          </cell>
        </row>
        <row r="7571">
          <cell r="A7571" t="str">
            <v>SEP-04</v>
          </cell>
        </row>
        <row r="7572">
          <cell r="A7572" t="str">
            <v>SEP-04</v>
          </cell>
        </row>
        <row r="7573">
          <cell r="A7573" t="str">
            <v>SEP-04</v>
          </cell>
        </row>
        <row r="7574">
          <cell r="A7574" t="str">
            <v>SEP-04</v>
          </cell>
        </row>
        <row r="7575">
          <cell r="A7575" t="str">
            <v>SEP-04</v>
          </cell>
        </row>
        <row r="7576">
          <cell r="A7576" t="str">
            <v>SEP-04</v>
          </cell>
        </row>
        <row r="7577">
          <cell r="A7577" t="str">
            <v>SEP-04</v>
          </cell>
        </row>
        <row r="7578">
          <cell r="A7578" t="str">
            <v>SEP-04</v>
          </cell>
        </row>
        <row r="7579">
          <cell r="A7579" t="str">
            <v>SEP-04</v>
          </cell>
        </row>
        <row r="7580">
          <cell r="A7580" t="str">
            <v>SEP-04</v>
          </cell>
        </row>
        <row r="7581">
          <cell r="A7581" t="str">
            <v>SEP-04</v>
          </cell>
        </row>
        <row r="7582">
          <cell r="A7582" t="str">
            <v>SEP-04</v>
          </cell>
        </row>
        <row r="7583">
          <cell r="A7583" t="str">
            <v>SEP-04</v>
          </cell>
        </row>
        <row r="7584">
          <cell r="A7584" t="str">
            <v>SEP-04</v>
          </cell>
        </row>
        <row r="7585">
          <cell r="A7585" t="str">
            <v>SEP-04</v>
          </cell>
        </row>
        <row r="7586">
          <cell r="A7586" t="str">
            <v>SEP-04</v>
          </cell>
        </row>
        <row r="7587">
          <cell r="A7587" t="str">
            <v>SEP-04</v>
          </cell>
        </row>
        <row r="7588">
          <cell r="A7588" t="str">
            <v>SEP-04</v>
          </cell>
        </row>
        <row r="7589">
          <cell r="A7589" t="str">
            <v>SEP-04</v>
          </cell>
        </row>
        <row r="7590">
          <cell r="A7590" t="str">
            <v>SEP-04</v>
          </cell>
        </row>
        <row r="7591">
          <cell r="A7591" t="str">
            <v>SEP-04</v>
          </cell>
        </row>
        <row r="7592">
          <cell r="A7592" t="str">
            <v>SEP-04</v>
          </cell>
        </row>
        <row r="7593">
          <cell r="A7593" t="str">
            <v>SEP-04</v>
          </cell>
        </row>
        <row r="7594">
          <cell r="A7594" t="str">
            <v>SEP-04</v>
          </cell>
        </row>
        <row r="7595">
          <cell r="A7595" t="str">
            <v>SEP-04</v>
          </cell>
        </row>
        <row r="7596">
          <cell r="A7596" t="str">
            <v>SEP-04</v>
          </cell>
        </row>
        <row r="7597">
          <cell r="A7597" t="str">
            <v>SEP-04</v>
          </cell>
        </row>
        <row r="7598">
          <cell r="A7598" t="str">
            <v>SEP-04</v>
          </cell>
        </row>
        <row r="7599">
          <cell r="A7599" t="str">
            <v>SEP-04</v>
          </cell>
        </row>
        <row r="7600">
          <cell r="A7600" t="str">
            <v>SEP-04</v>
          </cell>
        </row>
        <row r="7601">
          <cell r="A7601" t="str">
            <v>SEP-04</v>
          </cell>
        </row>
        <row r="7602">
          <cell r="A7602" t="str">
            <v>SEP-04</v>
          </cell>
        </row>
        <row r="7603">
          <cell r="A7603" t="str">
            <v>SEP-04</v>
          </cell>
        </row>
        <row r="7604">
          <cell r="A7604" t="str">
            <v>SEP-04</v>
          </cell>
        </row>
        <row r="7605">
          <cell r="A7605" t="str">
            <v>SEP-04</v>
          </cell>
        </row>
        <row r="7606">
          <cell r="A7606" t="str">
            <v>SEP-04</v>
          </cell>
        </row>
        <row r="7607">
          <cell r="A7607" t="str">
            <v>SEP-04</v>
          </cell>
        </row>
        <row r="7608">
          <cell r="A7608" t="str">
            <v>SEP-04</v>
          </cell>
        </row>
        <row r="7609">
          <cell r="A7609" t="str">
            <v>SEP-04</v>
          </cell>
        </row>
        <row r="7610">
          <cell r="A7610" t="str">
            <v>SEP-04</v>
          </cell>
        </row>
        <row r="7611">
          <cell r="A7611" t="str">
            <v>SEP-04</v>
          </cell>
        </row>
        <row r="7612">
          <cell r="A7612" t="str">
            <v>SEP-04</v>
          </cell>
        </row>
        <row r="7613">
          <cell r="A7613" t="str">
            <v>SEP-04</v>
          </cell>
        </row>
        <row r="7614">
          <cell r="A7614" t="str">
            <v>SEP-04</v>
          </cell>
        </row>
        <row r="7615">
          <cell r="A7615" t="str">
            <v>SEP-04</v>
          </cell>
        </row>
        <row r="7616">
          <cell r="A7616" t="str">
            <v>SEP-04</v>
          </cell>
        </row>
        <row r="7617">
          <cell r="A7617" t="str">
            <v>SEP-04</v>
          </cell>
        </row>
        <row r="7618">
          <cell r="A7618" t="str">
            <v>SEP-04</v>
          </cell>
        </row>
        <row r="7619">
          <cell r="A7619" t="str">
            <v>SEP-04</v>
          </cell>
        </row>
        <row r="7620">
          <cell r="A7620" t="str">
            <v>SEP-04</v>
          </cell>
        </row>
        <row r="7621">
          <cell r="A7621" t="str">
            <v>SEP-04</v>
          </cell>
        </row>
        <row r="7622">
          <cell r="A7622" t="str">
            <v>SEP-04</v>
          </cell>
        </row>
        <row r="7623">
          <cell r="A7623" t="str">
            <v>SEP-04</v>
          </cell>
        </row>
        <row r="7624">
          <cell r="A7624" t="str">
            <v>SEP-04</v>
          </cell>
        </row>
        <row r="7625">
          <cell r="A7625" t="str">
            <v>SEP-04</v>
          </cell>
        </row>
        <row r="7626">
          <cell r="A7626" t="str">
            <v>SEP-04</v>
          </cell>
        </row>
        <row r="7627">
          <cell r="A7627" t="str">
            <v>SEP-04</v>
          </cell>
        </row>
        <row r="7628">
          <cell r="A7628" t="str">
            <v>SEP-04</v>
          </cell>
        </row>
        <row r="7629">
          <cell r="A7629" t="str">
            <v>SEP-04</v>
          </cell>
        </row>
        <row r="7630">
          <cell r="A7630" t="str">
            <v>SEP-04</v>
          </cell>
        </row>
        <row r="7631">
          <cell r="A7631" t="str">
            <v>SEP-04</v>
          </cell>
        </row>
        <row r="7632">
          <cell r="A7632" t="str">
            <v>SEP-04</v>
          </cell>
        </row>
        <row r="7633">
          <cell r="A7633" t="str">
            <v>SEP-04</v>
          </cell>
        </row>
        <row r="7634">
          <cell r="A7634" t="str">
            <v>SEP-04</v>
          </cell>
        </row>
        <row r="7635">
          <cell r="A7635" t="str">
            <v>SEP-04</v>
          </cell>
        </row>
        <row r="7636">
          <cell r="A7636" t="str">
            <v>SEP-04</v>
          </cell>
        </row>
        <row r="7637">
          <cell r="A7637" t="str">
            <v>SEP-04</v>
          </cell>
        </row>
        <row r="7638">
          <cell r="A7638" t="str">
            <v>SEP-04</v>
          </cell>
        </row>
        <row r="7639">
          <cell r="A7639" t="str">
            <v>SEP-04</v>
          </cell>
        </row>
        <row r="7640">
          <cell r="A7640" t="str">
            <v>SEP-04</v>
          </cell>
        </row>
        <row r="7641">
          <cell r="A7641" t="str">
            <v>SEP-04</v>
          </cell>
        </row>
        <row r="7642">
          <cell r="A7642" t="str">
            <v>SEP-04</v>
          </cell>
        </row>
        <row r="7643">
          <cell r="A7643" t="str">
            <v>SEP-04</v>
          </cell>
        </row>
        <row r="7644">
          <cell r="A7644" t="str">
            <v>SEP-04</v>
          </cell>
        </row>
        <row r="7645">
          <cell r="A7645" t="str">
            <v>SEP-04</v>
          </cell>
        </row>
        <row r="7646">
          <cell r="A7646" t="str">
            <v>SEP-04</v>
          </cell>
        </row>
        <row r="7647">
          <cell r="A7647" t="str">
            <v>SEP-04</v>
          </cell>
        </row>
        <row r="7648">
          <cell r="A7648" t="str">
            <v>SEP-04</v>
          </cell>
        </row>
        <row r="7649">
          <cell r="A7649" t="str">
            <v>SEP-04</v>
          </cell>
        </row>
        <row r="7650">
          <cell r="A7650" t="str">
            <v>SEP-04</v>
          </cell>
        </row>
        <row r="7651">
          <cell r="A7651" t="str">
            <v>SEP-04</v>
          </cell>
        </row>
        <row r="7652">
          <cell r="A7652" t="str">
            <v>SEP-04</v>
          </cell>
        </row>
        <row r="7653">
          <cell r="A7653" t="str">
            <v>SEP-04</v>
          </cell>
        </row>
        <row r="7654">
          <cell r="A7654" t="str">
            <v>SEP-04</v>
          </cell>
        </row>
        <row r="7655">
          <cell r="A7655" t="str">
            <v>SEP-04</v>
          </cell>
        </row>
        <row r="7656">
          <cell r="A7656" t="str">
            <v>SEP-04</v>
          </cell>
        </row>
        <row r="7657">
          <cell r="A7657" t="str">
            <v>SEP-04</v>
          </cell>
        </row>
        <row r="7658">
          <cell r="A7658" t="str">
            <v>SEP-04</v>
          </cell>
        </row>
        <row r="7659">
          <cell r="A7659" t="str">
            <v>SEP-04</v>
          </cell>
        </row>
        <row r="7660">
          <cell r="A7660" t="str">
            <v>SEP-04</v>
          </cell>
        </row>
        <row r="7661">
          <cell r="A7661" t="str">
            <v>SEP-04</v>
          </cell>
        </row>
        <row r="7662">
          <cell r="A7662" t="str">
            <v>SEP-04</v>
          </cell>
        </row>
        <row r="7663">
          <cell r="A7663" t="str">
            <v>SEP-04</v>
          </cell>
        </row>
        <row r="7664">
          <cell r="A7664" t="str">
            <v>SEP-04</v>
          </cell>
        </row>
        <row r="7665">
          <cell r="A7665" t="str">
            <v>SEP-04</v>
          </cell>
        </row>
        <row r="7666">
          <cell r="A7666" t="str">
            <v>SEP-04</v>
          </cell>
        </row>
        <row r="7667">
          <cell r="A7667" t="str">
            <v>SEP-04</v>
          </cell>
        </row>
        <row r="7668">
          <cell r="A7668" t="str">
            <v>SEP-04</v>
          </cell>
        </row>
        <row r="7669">
          <cell r="A7669" t="str">
            <v>SEP-04</v>
          </cell>
        </row>
        <row r="7670">
          <cell r="A7670" t="str">
            <v>SEP-04</v>
          </cell>
        </row>
        <row r="7671">
          <cell r="A7671" t="str">
            <v>SEP-04</v>
          </cell>
        </row>
        <row r="7672">
          <cell r="A7672" t="str">
            <v>SEP-04</v>
          </cell>
        </row>
        <row r="7673">
          <cell r="A7673" t="str">
            <v>SEP-04</v>
          </cell>
        </row>
        <row r="7674">
          <cell r="A7674" t="str">
            <v>SEP-04</v>
          </cell>
        </row>
        <row r="7675">
          <cell r="A7675" t="str">
            <v>SEP-04</v>
          </cell>
        </row>
        <row r="7676">
          <cell r="A7676" t="str">
            <v>SEP-04</v>
          </cell>
        </row>
        <row r="7677">
          <cell r="A7677" t="str">
            <v>SEP-04</v>
          </cell>
        </row>
        <row r="7678">
          <cell r="A7678" t="str">
            <v>SEP-04</v>
          </cell>
        </row>
        <row r="7679">
          <cell r="A7679" t="str">
            <v>SEP-04</v>
          </cell>
        </row>
        <row r="7680">
          <cell r="A7680" t="str">
            <v>SEP-04</v>
          </cell>
        </row>
        <row r="7681">
          <cell r="A7681" t="str">
            <v>SEP-04</v>
          </cell>
        </row>
        <row r="7682">
          <cell r="A7682" t="str">
            <v>SEP-04</v>
          </cell>
        </row>
        <row r="7683">
          <cell r="A7683" t="str">
            <v>SEP-04</v>
          </cell>
        </row>
        <row r="7684">
          <cell r="A7684" t="str">
            <v>SEP-04</v>
          </cell>
        </row>
        <row r="7685">
          <cell r="A7685" t="str">
            <v>SEP-04</v>
          </cell>
        </row>
        <row r="7686">
          <cell r="A7686" t="str">
            <v>SEP-04</v>
          </cell>
        </row>
        <row r="7687">
          <cell r="A7687" t="str">
            <v>SEP-04</v>
          </cell>
        </row>
        <row r="7688">
          <cell r="A7688" t="str">
            <v>SEP-04</v>
          </cell>
        </row>
        <row r="7689">
          <cell r="A7689" t="str">
            <v>SEP-04</v>
          </cell>
        </row>
        <row r="7690">
          <cell r="A7690" t="str">
            <v>SEP-04</v>
          </cell>
        </row>
        <row r="7691">
          <cell r="A7691" t="str">
            <v>SEP-04</v>
          </cell>
        </row>
        <row r="7692">
          <cell r="A7692" t="str">
            <v>SEP-04</v>
          </cell>
        </row>
        <row r="7693">
          <cell r="A7693" t="str">
            <v>SEP-04</v>
          </cell>
        </row>
        <row r="7694">
          <cell r="A7694" t="str">
            <v>SEP-04</v>
          </cell>
        </row>
        <row r="7695">
          <cell r="A7695" t="str">
            <v>SEP-04</v>
          </cell>
        </row>
        <row r="7696">
          <cell r="A7696" t="str">
            <v>SEP-04</v>
          </cell>
        </row>
        <row r="7697">
          <cell r="A7697" t="str">
            <v>SEP-04</v>
          </cell>
        </row>
        <row r="7698">
          <cell r="A7698" t="str">
            <v>SEP-04</v>
          </cell>
        </row>
        <row r="7699">
          <cell r="A7699" t="str">
            <v>SEP-04</v>
          </cell>
        </row>
        <row r="7700">
          <cell r="A7700" t="str">
            <v>SEP-04</v>
          </cell>
        </row>
        <row r="7701">
          <cell r="A7701" t="str">
            <v>SEP-04</v>
          </cell>
        </row>
        <row r="7702">
          <cell r="A7702" t="str">
            <v>SEP-04</v>
          </cell>
        </row>
        <row r="7703">
          <cell r="A7703" t="str">
            <v>SEP-04</v>
          </cell>
        </row>
        <row r="7704">
          <cell r="A7704" t="str">
            <v>SEP-04</v>
          </cell>
        </row>
        <row r="7705">
          <cell r="A7705" t="str">
            <v>SEP-04</v>
          </cell>
        </row>
        <row r="7706">
          <cell r="A7706" t="str">
            <v>SEP-04</v>
          </cell>
        </row>
        <row r="7707">
          <cell r="A7707" t="str">
            <v>SEP-04</v>
          </cell>
        </row>
        <row r="7708">
          <cell r="A7708" t="str">
            <v>SEP-04</v>
          </cell>
        </row>
        <row r="7709">
          <cell r="A7709" t="str">
            <v>SEP-04</v>
          </cell>
        </row>
        <row r="7710">
          <cell r="A7710" t="str">
            <v>SEP-04</v>
          </cell>
        </row>
        <row r="7711">
          <cell r="A7711" t="str">
            <v>SEP-04</v>
          </cell>
        </row>
        <row r="7712">
          <cell r="A7712" t="str">
            <v>SEP-04</v>
          </cell>
        </row>
        <row r="7713">
          <cell r="A7713" t="str">
            <v>SEP-04</v>
          </cell>
        </row>
        <row r="7714">
          <cell r="A7714" t="str">
            <v>SEP-04</v>
          </cell>
        </row>
        <row r="7715">
          <cell r="A7715" t="str">
            <v>SEP-04</v>
          </cell>
        </row>
        <row r="7716">
          <cell r="A7716" t="str">
            <v>SEP-04</v>
          </cell>
        </row>
        <row r="7717">
          <cell r="A7717" t="str">
            <v>SEP-04</v>
          </cell>
        </row>
        <row r="7718">
          <cell r="A7718" t="str">
            <v>SEP-04</v>
          </cell>
        </row>
        <row r="7719">
          <cell r="A7719" t="str">
            <v>SEP-04</v>
          </cell>
        </row>
        <row r="7720">
          <cell r="A7720" t="str">
            <v>SEP-04</v>
          </cell>
        </row>
        <row r="7721">
          <cell r="A7721" t="str">
            <v>SEP-04</v>
          </cell>
        </row>
        <row r="7722">
          <cell r="A7722" t="str">
            <v>SEP-04</v>
          </cell>
        </row>
        <row r="7723">
          <cell r="A7723" t="str">
            <v>SEP-04</v>
          </cell>
        </row>
        <row r="7724">
          <cell r="A7724" t="str">
            <v>SEP-04</v>
          </cell>
        </row>
        <row r="7725">
          <cell r="A7725" t="str">
            <v>SEP-04</v>
          </cell>
        </row>
        <row r="7726">
          <cell r="A7726" t="str">
            <v>SEP-04</v>
          </cell>
        </row>
        <row r="7727">
          <cell r="A7727" t="str">
            <v>SEP-04</v>
          </cell>
        </row>
        <row r="7728">
          <cell r="A7728" t="str">
            <v>SEP-04</v>
          </cell>
        </row>
        <row r="7729">
          <cell r="A7729" t="str">
            <v>SEP-04</v>
          </cell>
        </row>
        <row r="7730">
          <cell r="A7730" t="str">
            <v>SEP-04</v>
          </cell>
        </row>
        <row r="7731">
          <cell r="A7731" t="str">
            <v>SEP-04</v>
          </cell>
        </row>
        <row r="7732">
          <cell r="A7732" t="str">
            <v>SEP-04</v>
          </cell>
        </row>
        <row r="7733">
          <cell r="A7733" t="str">
            <v>SEP-04</v>
          </cell>
        </row>
        <row r="7734">
          <cell r="A7734" t="str">
            <v>SEP-04</v>
          </cell>
        </row>
        <row r="7735">
          <cell r="A7735" t="str">
            <v>SEP-04</v>
          </cell>
        </row>
        <row r="7736">
          <cell r="A7736" t="str">
            <v>SEP-04</v>
          </cell>
        </row>
        <row r="7737">
          <cell r="A7737" t="str">
            <v>SEP-04</v>
          </cell>
        </row>
        <row r="7738">
          <cell r="A7738" t="str">
            <v>SEP-04</v>
          </cell>
        </row>
        <row r="7739">
          <cell r="A7739" t="str">
            <v>SEP-04</v>
          </cell>
        </row>
        <row r="7740">
          <cell r="A7740" t="str">
            <v>SEP-04</v>
          </cell>
        </row>
        <row r="7741">
          <cell r="A7741" t="str">
            <v>SEP-04</v>
          </cell>
        </row>
        <row r="7742">
          <cell r="A7742" t="str">
            <v>SEP-04</v>
          </cell>
        </row>
        <row r="7743">
          <cell r="A7743" t="str">
            <v>SEP-04</v>
          </cell>
        </row>
        <row r="7744">
          <cell r="A7744" t="str">
            <v>SEP-04</v>
          </cell>
        </row>
        <row r="7745">
          <cell r="A7745" t="str">
            <v>SEP-04</v>
          </cell>
        </row>
        <row r="7746">
          <cell r="A7746" t="str">
            <v>SEP-04</v>
          </cell>
        </row>
        <row r="7747">
          <cell r="A7747" t="str">
            <v>SEP-04</v>
          </cell>
        </row>
        <row r="7748">
          <cell r="A7748" t="str">
            <v>SEP-04</v>
          </cell>
        </row>
        <row r="7749">
          <cell r="A7749" t="str">
            <v>SEP-04</v>
          </cell>
        </row>
        <row r="7750">
          <cell r="A7750" t="str">
            <v>SEP-04</v>
          </cell>
        </row>
        <row r="7751">
          <cell r="A7751" t="str">
            <v>SEP-04</v>
          </cell>
        </row>
        <row r="7752">
          <cell r="A7752" t="str">
            <v>SEP-04</v>
          </cell>
        </row>
        <row r="7753">
          <cell r="A7753" t="str">
            <v>SEP-04</v>
          </cell>
        </row>
        <row r="7754">
          <cell r="A7754" t="str">
            <v>SEP-04</v>
          </cell>
        </row>
        <row r="7755">
          <cell r="A7755" t="str">
            <v>SEP-04</v>
          </cell>
        </row>
        <row r="7756">
          <cell r="A7756" t="str">
            <v>SEP-04</v>
          </cell>
        </row>
        <row r="7757">
          <cell r="A7757" t="str">
            <v>SEP-04</v>
          </cell>
        </row>
        <row r="7758">
          <cell r="A7758" t="str">
            <v>SEP-04</v>
          </cell>
        </row>
        <row r="7759">
          <cell r="A7759" t="str">
            <v>SEP-04</v>
          </cell>
        </row>
        <row r="7760">
          <cell r="A7760" t="str">
            <v>SEP-04</v>
          </cell>
        </row>
        <row r="7761">
          <cell r="A7761" t="str">
            <v>SEP-04</v>
          </cell>
        </row>
        <row r="7762">
          <cell r="A7762" t="str">
            <v>SEP-04</v>
          </cell>
        </row>
        <row r="7763">
          <cell r="A7763" t="str">
            <v>SEP-04</v>
          </cell>
        </row>
        <row r="7764">
          <cell r="A7764" t="str">
            <v>SEP-04</v>
          </cell>
        </row>
        <row r="7765">
          <cell r="A7765" t="str">
            <v>SEP-04</v>
          </cell>
        </row>
        <row r="7766">
          <cell r="A7766" t="str">
            <v>SEP-04</v>
          </cell>
        </row>
        <row r="7767">
          <cell r="A7767" t="str">
            <v>SEP-04</v>
          </cell>
        </row>
        <row r="7768">
          <cell r="A7768" t="str">
            <v>SEP-04</v>
          </cell>
        </row>
        <row r="7769">
          <cell r="A7769" t="str">
            <v>SEP-04</v>
          </cell>
        </row>
        <row r="7770">
          <cell r="A7770" t="str">
            <v>SEP-04</v>
          </cell>
        </row>
        <row r="7771">
          <cell r="A7771" t="str">
            <v>SEP-04</v>
          </cell>
        </row>
        <row r="7772">
          <cell r="A7772" t="str">
            <v>SEP-04</v>
          </cell>
        </row>
        <row r="7773">
          <cell r="A7773" t="str">
            <v>SEP-04</v>
          </cell>
        </row>
        <row r="7774">
          <cell r="A7774" t="str">
            <v>SEP-04</v>
          </cell>
        </row>
        <row r="7775">
          <cell r="A7775" t="str">
            <v>SEP-04</v>
          </cell>
        </row>
        <row r="7776">
          <cell r="A7776" t="str">
            <v>SEP-04</v>
          </cell>
        </row>
        <row r="7777">
          <cell r="A7777" t="str">
            <v>SEP-04</v>
          </cell>
        </row>
        <row r="7778">
          <cell r="A7778" t="str">
            <v>SEP-04</v>
          </cell>
        </row>
        <row r="7779">
          <cell r="A7779" t="str">
            <v>SEP-04</v>
          </cell>
        </row>
        <row r="7780">
          <cell r="A7780" t="str">
            <v>SEP-04</v>
          </cell>
        </row>
        <row r="7781">
          <cell r="A7781" t="str">
            <v>SEP-04</v>
          </cell>
        </row>
        <row r="7782">
          <cell r="A7782" t="str">
            <v>SEP-04</v>
          </cell>
        </row>
        <row r="7783">
          <cell r="A7783" t="str">
            <v>SEP-04</v>
          </cell>
        </row>
        <row r="7784">
          <cell r="A7784" t="str">
            <v>SEP-04</v>
          </cell>
        </row>
        <row r="7785">
          <cell r="A7785" t="str">
            <v>SEP-04</v>
          </cell>
        </row>
        <row r="7786">
          <cell r="A7786" t="str">
            <v>SEP-04</v>
          </cell>
        </row>
        <row r="7787">
          <cell r="A7787" t="str">
            <v>SEP-04</v>
          </cell>
        </row>
        <row r="7788">
          <cell r="A7788" t="str">
            <v>SEP-04</v>
          </cell>
        </row>
        <row r="7789">
          <cell r="A7789" t="str">
            <v>SEP-04</v>
          </cell>
        </row>
        <row r="7790">
          <cell r="A7790" t="str">
            <v>SEP-04</v>
          </cell>
        </row>
        <row r="7791">
          <cell r="A7791" t="str">
            <v>SEP-04</v>
          </cell>
        </row>
        <row r="7792">
          <cell r="A7792" t="str">
            <v>SEP-04</v>
          </cell>
        </row>
        <row r="7793">
          <cell r="A7793" t="str">
            <v>SEP-04</v>
          </cell>
        </row>
        <row r="7794">
          <cell r="A7794" t="str">
            <v>SEP-04</v>
          </cell>
        </row>
        <row r="7795">
          <cell r="A7795" t="str">
            <v>SEP-04</v>
          </cell>
        </row>
        <row r="7796">
          <cell r="A7796" t="str">
            <v>SEP-04</v>
          </cell>
        </row>
        <row r="7797">
          <cell r="A7797" t="str">
            <v>SEP-04</v>
          </cell>
        </row>
        <row r="7798">
          <cell r="A7798" t="str">
            <v>SEP-04</v>
          </cell>
        </row>
        <row r="7799">
          <cell r="A7799" t="str">
            <v>SEP-04</v>
          </cell>
        </row>
        <row r="7800">
          <cell r="A7800" t="str">
            <v>SEP-04</v>
          </cell>
        </row>
        <row r="7801">
          <cell r="A7801" t="str">
            <v>SEP-04</v>
          </cell>
        </row>
        <row r="7802">
          <cell r="A7802" t="str">
            <v>SEP-04</v>
          </cell>
        </row>
        <row r="7803">
          <cell r="A7803" t="str">
            <v>SEP-04</v>
          </cell>
        </row>
        <row r="7804">
          <cell r="A7804" t="str">
            <v>SEP-04</v>
          </cell>
        </row>
        <row r="7805">
          <cell r="A7805" t="str">
            <v>SEP-04</v>
          </cell>
        </row>
        <row r="7806">
          <cell r="A7806" t="str">
            <v>SEP-04</v>
          </cell>
        </row>
        <row r="7807">
          <cell r="A7807" t="str">
            <v>SEP-04</v>
          </cell>
        </row>
        <row r="7808">
          <cell r="A7808" t="str">
            <v>SEP-04</v>
          </cell>
        </row>
        <row r="7809">
          <cell r="A7809" t="str">
            <v>SEP-04</v>
          </cell>
        </row>
        <row r="7810">
          <cell r="A7810" t="str">
            <v>SEP-04</v>
          </cell>
        </row>
        <row r="7811">
          <cell r="A7811" t="str">
            <v>SEP-04</v>
          </cell>
        </row>
        <row r="7812">
          <cell r="A7812" t="str">
            <v>SEP-04</v>
          </cell>
        </row>
        <row r="7813">
          <cell r="A7813" t="str">
            <v>SEP-04</v>
          </cell>
        </row>
        <row r="7814">
          <cell r="A7814" t="str">
            <v>SEP-04</v>
          </cell>
        </row>
        <row r="7815">
          <cell r="A7815" t="str">
            <v>SEP-04</v>
          </cell>
        </row>
        <row r="7816">
          <cell r="A7816" t="str">
            <v>SEP-04</v>
          </cell>
        </row>
        <row r="7817">
          <cell r="A7817" t="str">
            <v>SEP-04</v>
          </cell>
        </row>
        <row r="7818">
          <cell r="A7818" t="str">
            <v>SEP-04</v>
          </cell>
        </row>
        <row r="7819">
          <cell r="A7819" t="str">
            <v>SEP-04</v>
          </cell>
        </row>
        <row r="7820">
          <cell r="A7820" t="str">
            <v>SEP-04</v>
          </cell>
        </row>
        <row r="7821">
          <cell r="A7821" t="str">
            <v>SEP-04</v>
          </cell>
        </row>
        <row r="7822">
          <cell r="A7822" t="str">
            <v>SEP-04</v>
          </cell>
        </row>
        <row r="7823">
          <cell r="A7823" t="str">
            <v>SEP-04</v>
          </cell>
        </row>
        <row r="7824">
          <cell r="A7824" t="str">
            <v>SEP-04</v>
          </cell>
        </row>
        <row r="7825">
          <cell r="A7825" t="str">
            <v>SEP-04</v>
          </cell>
        </row>
        <row r="7826">
          <cell r="A7826" t="str">
            <v>SEP-04</v>
          </cell>
        </row>
        <row r="7827">
          <cell r="A7827" t="str">
            <v>SEP-04</v>
          </cell>
        </row>
        <row r="7828">
          <cell r="A7828" t="str">
            <v>SEP-04</v>
          </cell>
        </row>
        <row r="7829">
          <cell r="A7829" t="str">
            <v>SEP-04</v>
          </cell>
        </row>
        <row r="7830">
          <cell r="A7830" t="str">
            <v>SEP-04</v>
          </cell>
        </row>
        <row r="7831">
          <cell r="A7831" t="str">
            <v>SEP-04</v>
          </cell>
        </row>
        <row r="7832">
          <cell r="A7832" t="str">
            <v>SEP-04</v>
          </cell>
        </row>
        <row r="7833">
          <cell r="A7833" t="str">
            <v>SEP-04</v>
          </cell>
        </row>
        <row r="7834">
          <cell r="A7834" t="str">
            <v>SEP-04</v>
          </cell>
        </row>
        <row r="7835">
          <cell r="A7835" t="str">
            <v>SEP-04</v>
          </cell>
        </row>
        <row r="7836">
          <cell r="A7836" t="str">
            <v>SEP-04</v>
          </cell>
        </row>
        <row r="7837">
          <cell r="A7837" t="str">
            <v>SEP-04</v>
          </cell>
        </row>
        <row r="7838">
          <cell r="A7838" t="str">
            <v>SEP-04</v>
          </cell>
        </row>
        <row r="7839">
          <cell r="A7839" t="str">
            <v>SEP-04</v>
          </cell>
        </row>
        <row r="7840">
          <cell r="A7840" t="str">
            <v>SEP-04</v>
          </cell>
        </row>
        <row r="7841">
          <cell r="A7841" t="str">
            <v>SEP-04</v>
          </cell>
        </row>
        <row r="7842">
          <cell r="A7842" t="str">
            <v>SEP-04</v>
          </cell>
        </row>
        <row r="7843">
          <cell r="A7843" t="str">
            <v>SEP-04</v>
          </cell>
        </row>
        <row r="7844">
          <cell r="A7844" t="str">
            <v>SEP-04</v>
          </cell>
        </row>
        <row r="7845">
          <cell r="A7845" t="str">
            <v>SEP-04</v>
          </cell>
        </row>
        <row r="7846">
          <cell r="A7846" t="str">
            <v>SEP-04</v>
          </cell>
        </row>
        <row r="7847">
          <cell r="A7847" t="str">
            <v>SEP-04</v>
          </cell>
        </row>
        <row r="7848">
          <cell r="A7848" t="str">
            <v>SEP-04</v>
          </cell>
        </row>
        <row r="7849">
          <cell r="A7849" t="str">
            <v>SEP-04</v>
          </cell>
        </row>
        <row r="7850">
          <cell r="A7850" t="str">
            <v>SEP-04</v>
          </cell>
        </row>
        <row r="7851">
          <cell r="A7851" t="str">
            <v>SEP-04</v>
          </cell>
        </row>
        <row r="7852">
          <cell r="A7852" t="str">
            <v>SEP-04</v>
          </cell>
        </row>
        <row r="7853">
          <cell r="A7853" t="str">
            <v>SEP-04</v>
          </cell>
        </row>
        <row r="7854">
          <cell r="A7854" t="str">
            <v>SEP-04</v>
          </cell>
        </row>
        <row r="7855">
          <cell r="A7855" t="str">
            <v>SEP-04</v>
          </cell>
        </row>
        <row r="7856">
          <cell r="A7856" t="str">
            <v>SEP-04</v>
          </cell>
        </row>
        <row r="7857">
          <cell r="A7857" t="str">
            <v>SEP-04</v>
          </cell>
        </row>
        <row r="7858">
          <cell r="A7858" t="str">
            <v>SEP-04</v>
          </cell>
        </row>
        <row r="7859">
          <cell r="A7859" t="str">
            <v>SEP-04</v>
          </cell>
        </row>
        <row r="7860">
          <cell r="A7860" t="str">
            <v>SEP-04</v>
          </cell>
        </row>
        <row r="7861">
          <cell r="A7861" t="str">
            <v>SEP-04</v>
          </cell>
        </row>
        <row r="7862">
          <cell r="A7862" t="str">
            <v>SEP-04</v>
          </cell>
        </row>
        <row r="7863">
          <cell r="A7863" t="str">
            <v>SEP-04</v>
          </cell>
        </row>
        <row r="7864">
          <cell r="A7864" t="str">
            <v>SEP-04</v>
          </cell>
        </row>
        <row r="7865">
          <cell r="A7865" t="str">
            <v>SEP-04</v>
          </cell>
        </row>
        <row r="7866">
          <cell r="A7866" t="str">
            <v>SEP-04</v>
          </cell>
        </row>
        <row r="7867">
          <cell r="A7867" t="str">
            <v>SEP-04</v>
          </cell>
        </row>
        <row r="7868">
          <cell r="A7868" t="str">
            <v>SEP-04</v>
          </cell>
        </row>
        <row r="7869">
          <cell r="A7869" t="str">
            <v>SEP-04</v>
          </cell>
        </row>
        <row r="7870">
          <cell r="A7870" t="str">
            <v>SEP-04</v>
          </cell>
        </row>
        <row r="7871">
          <cell r="A7871" t="str">
            <v>SEP-04</v>
          </cell>
        </row>
        <row r="7872">
          <cell r="A7872" t="str">
            <v>SEP-04</v>
          </cell>
        </row>
        <row r="7873">
          <cell r="A7873" t="str">
            <v>SEP-04</v>
          </cell>
        </row>
        <row r="7874">
          <cell r="A7874" t="str">
            <v>SEP-04</v>
          </cell>
        </row>
        <row r="7875">
          <cell r="A7875" t="str">
            <v>SEP-04</v>
          </cell>
        </row>
        <row r="7876">
          <cell r="A7876" t="str">
            <v>SEP-04</v>
          </cell>
        </row>
        <row r="7877">
          <cell r="A7877" t="str">
            <v>SEP-04</v>
          </cell>
        </row>
        <row r="7878">
          <cell r="A7878" t="str">
            <v>SEP-04</v>
          </cell>
        </row>
        <row r="7879">
          <cell r="A7879" t="str">
            <v>SEP-04</v>
          </cell>
        </row>
        <row r="7880">
          <cell r="A7880" t="str">
            <v>SEP-04</v>
          </cell>
        </row>
        <row r="7881">
          <cell r="A7881" t="str">
            <v>SEP-04</v>
          </cell>
        </row>
        <row r="7882">
          <cell r="A7882" t="str">
            <v>SEP-04</v>
          </cell>
        </row>
        <row r="7883">
          <cell r="A7883" t="str">
            <v>SEP-04</v>
          </cell>
        </row>
        <row r="7884">
          <cell r="A7884" t="str">
            <v>SEP-04</v>
          </cell>
        </row>
        <row r="7885">
          <cell r="A7885" t="str">
            <v>SEP-04</v>
          </cell>
        </row>
        <row r="7886">
          <cell r="A7886" t="str">
            <v>SEP-04</v>
          </cell>
        </row>
        <row r="7887">
          <cell r="A7887" t="str">
            <v>SEP-04</v>
          </cell>
        </row>
        <row r="7888">
          <cell r="A7888" t="str">
            <v>SEP-04</v>
          </cell>
        </row>
        <row r="7889">
          <cell r="A7889" t="str">
            <v>SEP-04</v>
          </cell>
        </row>
        <row r="7890">
          <cell r="A7890" t="str">
            <v>SEP-04</v>
          </cell>
        </row>
        <row r="7891">
          <cell r="A7891" t="str">
            <v>SEP-04</v>
          </cell>
        </row>
        <row r="7892">
          <cell r="A7892" t="str">
            <v>SEP-04</v>
          </cell>
        </row>
        <row r="7893">
          <cell r="A7893" t="str">
            <v>SEP-04</v>
          </cell>
        </row>
        <row r="7894">
          <cell r="A7894" t="str">
            <v>SEP-04</v>
          </cell>
        </row>
        <row r="7895">
          <cell r="A7895" t="str">
            <v>SEP-04</v>
          </cell>
        </row>
        <row r="7896">
          <cell r="A7896" t="str">
            <v>SEP-04</v>
          </cell>
        </row>
        <row r="7897">
          <cell r="A7897" t="str">
            <v>SEP-04</v>
          </cell>
        </row>
        <row r="7898">
          <cell r="A7898" t="str">
            <v>SEP-04</v>
          </cell>
        </row>
        <row r="7899">
          <cell r="A7899" t="str">
            <v>SEP-04</v>
          </cell>
        </row>
        <row r="7900">
          <cell r="A7900" t="str">
            <v>SEP-04</v>
          </cell>
        </row>
        <row r="7901">
          <cell r="A7901" t="str">
            <v>SEP-04</v>
          </cell>
        </row>
        <row r="7902">
          <cell r="A7902" t="str">
            <v>SEP-04</v>
          </cell>
        </row>
        <row r="7903">
          <cell r="A7903" t="str">
            <v>SEP-04</v>
          </cell>
        </row>
        <row r="7904">
          <cell r="A7904" t="str">
            <v>SEP-04</v>
          </cell>
        </row>
        <row r="7905">
          <cell r="A7905" t="str">
            <v>SEP-04</v>
          </cell>
        </row>
        <row r="7906">
          <cell r="A7906" t="str">
            <v>SEP-04</v>
          </cell>
        </row>
        <row r="7907">
          <cell r="A7907" t="str">
            <v>SEP-04</v>
          </cell>
        </row>
        <row r="7908">
          <cell r="A7908" t="str">
            <v>SEP-04</v>
          </cell>
        </row>
        <row r="7909">
          <cell r="A7909" t="str">
            <v>SEP-04</v>
          </cell>
        </row>
        <row r="7910">
          <cell r="A7910" t="str">
            <v>SEP-04</v>
          </cell>
        </row>
        <row r="7911">
          <cell r="A7911" t="str">
            <v>SEP-04</v>
          </cell>
        </row>
        <row r="7912">
          <cell r="A7912" t="str">
            <v>SEP-04</v>
          </cell>
        </row>
        <row r="7913">
          <cell r="A7913" t="str">
            <v>SEP-04</v>
          </cell>
        </row>
        <row r="7914">
          <cell r="A7914" t="str">
            <v>SEP-04</v>
          </cell>
        </row>
        <row r="7915">
          <cell r="A7915" t="str">
            <v>SEP-04</v>
          </cell>
        </row>
        <row r="7916">
          <cell r="A7916" t="str">
            <v>SEP-04</v>
          </cell>
        </row>
        <row r="7917">
          <cell r="A7917" t="str">
            <v>SEP-04</v>
          </cell>
        </row>
        <row r="7918">
          <cell r="A7918" t="str">
            <v>SEP-04</v>
          </cell>
        </row>
        <row r="7919">
          <cell r="A7919" t="str">
            <v>SEP-04</v>
          </cell>
        </row>
        <row r="7920">
          <cell r="A7920" t="str">
            <v>SEP-04</v>
          </cell>
        </row>
        <row r="7921">
          <cell r="A7921" t="str">
            <v>SEP-04</v>
          </cell>
        </row>
        <row r="7922">
          <cell r="A7922" t="str">
            <v>SEP-04</v>
          </cell>
        </row>
        <row r="7923">
          <cell r="A7923" t="str">
            <v>SEP-04</v>
          </cell>
        </row>
        <row r="7924">
          <cell r="A7924" t="str">
            <v>SEP-04</v>
          </cell>
        </row>
        <row r="7925">
          <cell r="A7925" t="str">
            <v>SEP-04</v>
          </cell>
        </row>
        <row r="7926">
          <cell r="A7926" t="str">
            <v>SEP-04</v>
          </cell>
        </row>
        <row r="7927">
          <cell r="A7927" t="str">
            <v>SEP-04</v>
          </cell>
        </row>
        <row r="7928">
          <cell r="A7928" t="str">
            <v>SEP-04</v>
          </cell>
        </row>
        <row r="7929">
          <cell r="A7929" t="str">
            <v>SEP-04</v>
          </cell>
        </row>
        <row r="7930">
          <cell r="A7930" t="str">
            <v>SEP-04</v>
          </cell>
        </row>
        <row r="7931">
          <cell r="A7931" t="str">
            <v>SEP-04</v>
          </cell>
        </row>
        <row r="7932">
          <cell r="A7932" t="str">
            <v>SEP-04</v>
          </cell>
        </row>
        <row r="7933">
          <cell r="A7933" t="str">
            <v>SEP-04</v>
          </cell>
        </row>
        <row r="7934">
          <cell r="A7934" t="str">
            <v>SEP-04</v>
          </cell>
        </row>
        <row r="7935">
          <cell r="A7935" t="str">
            <v>SEP-04</v>
          </cell>
        </row>
        <row r="7936">
          <cell r="A7936" t="str">
            <v>SEP-04</v>
          </cell>
        </row>
        <row r="7937">
          <cell r="A7937" t="str">
            <v>SEP-04</v>
          </cell>
        </row>
        <row r="7938">
          <cell r="A7938" t="str">
            <v>SEP-04</v>
          </cell>
        </row>
        <row r="7939">
          <cell r="A7939" t="str">
            <v>SEP-04</v>
          </cell>
        </row>
        <row r="7940">
          <cell r="A7940" t="str">
            <v>SEP-04</v>
          </cell>
        </row>
        <row r="7941">
          <cell r="A7941" t="str">
            <v>SEP-04</v>
          </cell>
        </row>
        <row r="7942">
          <cell r="A7942" t="str">
            <v>SEP-04</v>
          </cell>
        </row>
        <row r="7943">
          <cell r="A7943" t="str">
            <v>SEP-04</v>
          </cell>
        </row>
        <row r="7944">
          <cell r="A7944" t="str">
            <v>SEP-04</v>
          </cell>
        </row>
        <row r="7945">
          <cell r="A7945" t="str">
            <v>SEP-04</v>
          </cell>
        </row>
        <row r="7946">
          <cell r="A7946" t="str">
            <v>SEP-04</v>
          </cell>
        </row>
        <row r="7947">
          <cell r="A7947" t="str">
            <v>SEP-04</v>
          </cell>
        </row>
        <row r="7948">
          <cell r="A7948" t="str">
            <v>SEP-04</v>
          </cell>
        </row>
        <row r="7949">
          <cell r="A7949" t="str">
            <v>SEP-04</v>
          </cell>
        </row>
        <row r="7950">
          <cell r="A7950" t="str">
            <v>SEP-04</v>
          </cell>
        </row>
        <row r="7951">
          <cell r="A7951" t="str">
            <v>SEP-04</v>
          </cell>
        </row>
        <row r="7952">
          <cell r="A7952" t="str">
            <v>SEP-04</v>
          </cell>
        </row>
        <row r="7953">
          <cell r="A7953" t="str">
            <v>SEP-04</v>
          </cell>
        </row>
        <row r="7954">
          <cell r="A7954" t="str">
            <v>SEP-04</v>
          </cell>
        </row>
        <row r="7955">
          <cell r="A7955" t="str">
            <v>SEP-04</v>
          </cell>
        </row>
        <row r="7956">
          <cell r="A7956" t="str">
            <v>SEP-04</v>
          </cell>
        </row>
        <row r="7957">
          <cell r="A7957" t="str">
            <v>SEP-04</v>
          </cell>
        </row>
        <row r="7958">
          <cell r="A7958" t="str">
            <v>SEP-04</v>
          </cell>
        </row>
        <row r="7959">
          <cell r="A7959" t="str">
            <v>SEP-04</v>
          </cell>
        </row>
        <row r="7960">
          <cell r="A7960" t="str">
            <v>SEP-04</v>
          </cell>
        </row>
        <row r="7961">
          <cell r="A7961" t="str">
            <v>SEP-04</v>
          </cell>
        </row>
        <row r="7962">
          <cell r="A7962" t="str">
            <v>SEP-04</v>
          </cell>
        </row>
        <row r="7963">
          <cell r="A7963" t="str">
            <v>SEP-04</v>
          </cell>
        </row>
        <row r="7964">
          <cell r="A7964" t="str">
            <v>SEP-04</v>
          </cell>
        </row>
        <row r="7965">
          <cell r="A7965" t="str">
            <v>SEP-04</v>
          </cell>
        </row>
        <row r="7966">
          <cell r="A7966" t="str">
            <v>SEP-04</v>
          </cell>
        </row>
        <row r="7967">
          <cell r="A7967" t="str">
            <v>SEP-04</v>
          </cell>
        </row>
        <row r="7968">
          <cell r="A7968" t="str">
            <v>SEP-04</v>
          </cell>
        </row>
        <row r="7969">
          <cell r="A7969" t="str">
            <v>SEP-04</v>
          </cell>
        </row>
        <row r="7970">
          <cell r="A7970" t="str">
            <v>SEP-04</v>
          </cell>
        </row>
        <row r="7971">
          <cell r="A7971" t="str">
            <v>SEP-04</v>
          </cell>
        </row>
        <row r="7972">
          <cell r="A7972" t="str">
            <v>SEP-04</v>
          </cell>
        </row>
        <row r="7973">
          <cell r="A7973" t="str">
            <v>SEP-04</v>
          </cell>
        </row>
        <row r="7974">
          <cell r="A7974" t="str">
            <v>SEP-04</v>
          </cell>
        </row>
        <row r="7975">
          <cell r="A7975" t="str">
            <v>SEP-04</v>
          </cell>
        </row>
        <row r="7976">
          <cell r="A7976" t="str">
            <v>SEP-04</v>
          </cell>
        </row>
        <row r="7977">
          <cell r="A7977" t="str">
            <v>SEP-04</v>
          </cell>
        </row>
        <row r="7978">
          <cell r="A7978" t="str">
            <v>SEP-04</v>
          </cell>
        </row>
        <row r="7979">
          <cell r="A7979" t="str">
            <v>SEP-04</v>
          </cell>
        </row>
        <row r="7980">
          <cell r="A7980" t="str">
            <v>SEP-04</v>
          </cell>
        </row>
        <row r="7981">
          <cell r="A7981" t="str">
            <v>SEP-04</v>
          </cell>
        </row>
        <row r="7982">
          <cell r="A7982" t="str">
            <v>SEP-04</v>
          </cell>
        </row>
        <row r="7983">
          <cell r="A7983" t="str">
            <v>SEP-04</v>
          </cell>
        </row>
        <row r="7984">
          <cell r="A7984" t="str">
            <v>SEP-04</v>
          </cell>
        </row>
        <row r="7985">
          <cell r="A7985" t="str">
            <v>SEP-04</v>
          </cell>
        </row>
        <row r="7986">
          <cell r="A7986" t="str">
            <v>SEP-04</v>
          </cell>
        </row>
        <row r="7987">
          <cell r="A7987" t="str">
            <v>SEP-04</v>
          </cell>
        </row>
        <row r="7988">
          <cell r="A7988" t="str">
            <v>SEP-04</v>
          </cell>
        </row>
        <row r="7989">
          <cell r="A7989" t="str">
            <v>SEP-04</v>
          </cell>
        </row>
        <row r="7990">
          <cell r="A7990" t="str">
            <v>SEP-04</v>
          </cell>
        </row>
        <row r="7991">
          <cell r="A7991" t="str">
            <v>SEP-04</v>
          </cell>
        </row>
        <row r="7992">
          <cell r="A7992" t="str">
            <v>SEP-04</v>
          </cell>
        </row>
        <row r="7993">
          <cell r="A7993" t="str">
            <v>SEP-04</v>
          </cell>
        </row>
        <row r="7994">
          <cell r="A7994" t="str">
            <v>SEP-04</v>
          </cell>
        </row>
        <row r="7995">
          <cell r="A7995" t="str">
            <v>SEP-04</v>
          </cell>
        </row>
        <row r="7996">
          <cell r="A7996" t="str">
            <v>SEP-04</v>
          </cell>
        </row>
        <row r="7997">
          <cell r="A7997" t="str">
            <v>SEP-04</v>
          </cell>
        </row>
        <row r="7998">
          <cell r="A7998" t="str">
            <v>SEP-04</v>
          </cell>
        </row>
        <row r="7999">
          <cell r="A7999" t="str">
            <v>SEP-04</v>
          </cell>
        </row>
        <row r="8000">
          <cell r="A8000" t="str">
            <v>SEP-04</v>
          </cell>
        </row>
        <row r="8001">
          <cell r="A8001" t="str">
            <v>SEP-04</v>
          </cell>
        </row>
        <row r="8002">
          <cell r="A8002" t="str">
            <v>SEP-04</v>
          </cell>
        </row>
        <row r="8003">
          <cell r="A8003" t="str">
            <v>SEP-04</v>
          </cell>
        </row>
        <row r="8004">
          <cell r="A8004" t="str">
            <v>SEP-04</v>
          </cell>
        </row>
        <row r="8005">
          <cell r="A8005" t="str">
            <v>SEP-04</v>
          </cell>
        </row>
        <row r="8006">
          <cell r="A8006" t="str">
            <v>SEP-04</v>
          </cell>
        </row>
        <row r="8007">
          <cell r="A8007" t="str">
            <v>SEP-04</v>
          </cell>
        </row>
        <row r="8008">
          <cell r="A8008" t="str">
            <v>SEP-04</v>
          </cell>
        </row>
        <row r="8009">
          <cell r="A8009" t="str">
            <v>SEP-04</v>
          </cell>
        </row>
        <row r="8010">
          <cell r="A8010" t="str">
            <v>SEP-04</v>
          </cell>
        </row>
        <row r="8011">
          <cell r="A8011" t="str">
            <v>SEP-04</v>
          </cell>
        </row>
        <row r="8012">
          <cell r="A8012" t="str">
            <v>SEP-04</v>
          </cell>
        </row>
        <row r="8013">
          <cell r="A8013" t="str">
            <v>SEP-04</v>
          </cell>
        </row>
        <row r="8014">
          <cell r="A8014" t="str">
            <v>SEP-04</v>
          </cell>
        </row>
        <row r="8015">
          <cell r="A8015" t="str">
            <v>SEP-04</v>
          </cell>
        </row>
        <row r="8016">
          <cell r="A8016" t="str">
            <v>SEP-04</v>
          </cell>
        </row>
        <row r="8017">
          <cell r="A8017" t="str">
            <v>SEP-04</v>
          </cell>
        </row>
        <row r="8018">
          <cell r="A8018" t="str">
            <v>SEP-04</v>
          </cell>
        </row>
        <row r="8019">
          <cell r="A8019" t="str">
            <v>SEP-04</v>
          </cell>
        </row>
        <row r="8020">
          <cell r="A8020" t="str">
            <v>SEP-04</v>
          </cell>
        </row>
        <row r="8021">
          <cell r="A8021" t="str">
            <v>SEP-04</v>
          </cell>
        </row>
        <row r="8022">
          <cell r="A8022" t="str">
            <v>SEP-04</v>
          </cell>
        </row>
        <row r="8023">
          <cell r="A8023" t="str">
            <v>SEP-04</v>
          </cell>
        </row>
        <row r="8024">
          <cell r="A8024" t="str">
            <v>SEP-04</v>
          </cell>
        </row>
        <row r="8025">
          <cell r="A8025" t="str">
            <v>SEP-04</v>
          </cell>
        </row>
        <row r="8026">
          <cell r="A8026" t="str">
            <v>SEP-04</v>
          </cell>
        </row>
        <row r="8027">
          <cell r="A8027" t="str">
            <v>SEP-04</v>
          </cell>
        </row>
        <row r="8028">
          <cell r="A8028" t="str">
            <v>SEP-04</v>
          </cell>
        </row>
        <row r="8029">
          <cell r="A8029" t="str">
            <v>SEP-04</v>
          </cell>
        </row>
        <row r="8030">
          <cell r="A8030" t="str">
            <v>SEP-04</v>
          </cell>
        </row>
        <row r="8031">
          <cell r="A8031" t="str">
            <v>SEP-04</v>
          </cell>
        </row>
        <row r="8032">
          <cell r="A8032" t="str">
            <v>SEP-04</v>
          </cell>
        </row>
        <row r="8033">
          <cell r="A8033" t="str">
            <v>SEP-04</v>
          </cell>
        </row>
        <row r="8034">
          <cell r="A8034" t="str">
            <v>SEP-04</v>
          </cell>
        </row>
        <row r="8035">
          <cell r="A8035" t="str">
            <v>SEP-04</v>
          </cell>
        </row>
        <row r="8036">
          <cell r="A8036" t="str">
            <v>SEP-04</v>
          </cell>
        </row>
        <row r="8037">
          <cell r="A8037" t="str">
            <v>SEP-04</v>
          </cell>
        </row>
        <row r="8038">
          <cell r="A8038" t="str">
            <v>SEP-04</v>
          </cell>
        </row>
        <row r="8039">
          <cell r="A8039" t="str">
            <v>SEP-04</v>
          </cell>
        </row>
        <row r="8040">
          <cell r="A8040" t="str">
            <v>SEP-04</v>
          </cell>
        </row>
        <row r="8041">
          <cell r="A8041" t="str">
            <v>SEP-04</v>
          </cell>
        </row>
        <row r="8042">
          <cell r="A8042" t="str">
            <v>SEP-04</v>
          </cell>
        </row>
        <row r="8043">
          <cell r="A8043" t="str">
            <v>SEP-04</v>
          </cell>
        </row>
        <row r="8044">
          <cell r="A8044" t="str">
            <v>SEP-04</v>
          </cell>
        </row>
        <row r="8045">
          <cell r="A8045" t="str">
            <v>SEP-04</v>
          </cell>
        </row>
        <row r="8046">
          <cell r="A8046" t="str">
            <v>SEP-04</v>
          </cell>
        </row>
        <row r="8047">
          <cell r="A8047" t="str">
            <v>SEP-04</v>
          </cell>
        </row>
        <row r="8048">
          <cell r="A8048" t="str">
            <v>SEP-04</v>
          </cell>
        </row>
        <row r="8049">
          <cell r="A8049" t="str">
            <v>SEP-04</v>
          </cell>
        </row>
        <row r="8050">
          <cell r="A8050" t="str">
            <v>SEP-04</v>
          </cell>
        </row>
        <row r="8051">
          <cell r="A8051" t="str">
            <v>SEP-04</v>
          </cell>
        </row>
        <row r="8052">
          <cell r="A8052" t="str">
            <v>SEP-04</v>
          </cell>
        </row>
        <row r="8053">
          <cell r="A8053" t="str">
            <v>SEP-04</v>
          </cell>
        </row>
        <row r="8054">
          <cell r="A8054" t="str">
            <v>SEP-04</v>
          </cell>
        </row>
        <row r="8055">
          <cell r="A8055" t="str">
            <v>SEP-04</v>
          </cell>
        </row>
        <row r="8056">
          <cell r="A8056" t="str">
            <v>SEP-04</v>
          </cell>
        </row>
        <row r="8057">
          <cell r="A8057" t="str">
            <v>SEP-04</v>
          </cell>
        </row>
        <row r="8058">
          <cell r="A8058" t="str">
            <v>SEP-04</v>
          </cell>
        </row>
        <row r="8059">
          <cell r="A8059" t="str">
            <v>SEP-04</v>
          </cell>
        </row>
        <row r="8060">
          <cell r="A8060" t="str">
            <v>SEP-04</v>
          </cell>
        </row>
        <row r="8061">
          <cell r="A8061" t="str">
            <v>SEP-04</v>
          </cell>
        </row>
        <row r="8062">
          <cell r="A8062" t="str">
            <v>SEP-04</v>
          </cell>
        </row>
        <row r="8063">
          <cell r="A8063" t="str">
            <v>SEP-04</v>
          </cell>
        </row>
        <row r="8064">
          <cell r="A8064" t="str">
            <v>SEP-04</v>
          </cell>
        </row>
        <row r="8065">
          <cell r="A8065" t="str">
            <v>SEP-04</v>
          </cell>
        </row>
        <row r="8066">
          <cell r="A8066" t="str">
            <v>SEP-04</v>
          </cell>
        </row>
        <row r="8067">
          <cell r="A8067" t="str">
            <v>SEP-04</v>
          </cell>
        </row>
        <row r="8068">
          <cell r="A8068" t="str">
            <v>SEP-04</v>
          </cell>
        </row>
        <row r="8069">
          <cell r="A8069" t="str">
            <v>SEP-04</v>
          </cell>
        </row>
        <row r="8070">
          <cell r="A8070" t="str">
            <v>SEP-04</v>
          </cell>
        </row>
        <row r="8071">
          <cell r="A8071" t="str">
            <v>SEP-04</v>
          </cell>
        </row>
        <row r="8072">
          <cell r="A8072" t="str">
            <v>SEP-04</v>
          </cell>
        </row>
        <row r="8073">
          <cell r="A8073" t="str">
            <v>SEP-04</v>
          </cell>
        </row>
        <row r="8074">
          <cell r="A8074" t="str">
            <v>SEP-04</v>
          </cell>
        </row>
        <row r="8075">
          <cell r="A8075" t="str">
            <v>SEP-04</v>
          </cell>
        </row>
        <row r="8076">
          <cell r="A8076" t="str">
            <v>SEP-04</v>
          </cell>
        </row>
        <row r="8077">
          <cell r="A8077" t="str">
            <v>SEP-04</v>
          </cell>
        </row>
        <row r="8078">
          <cell r="A8078" t="str">
            <v>SEP-04</v>
          </cell>
        </row>
        <row r="8079">
          <cell r="A8079" t="str">
            <v>SEP-04</v>
          </cell>
        </row>
        <row r="8080">
          <cell r="A8080" t="str">
            <v>SEP-04</v>
          </cell>
        </row>
        <row r="8081">
          <cell r="A8081" t="str">
            <v>SEP-04</v>
          </cell>
        </row>
        <row r="8082">
          <cell r="A8082" t="str">
            <v>SEP-04</v>
          </cell>
        </row>
        <row r="8083">
          <cell r="A8083" t="str">
            <v>SEP-04</v>
          </cell>
        </row>
        <row r="8084">
          <cell r="A8084" t="str">
            <v>SEP-04</v>
          </cell>
        </row>
        <row r="8085">
          <cell r="A8085" t="str">
            <v>SEP-04</v>
          </cell>
        </row>
        <row r="8086">
          <cell r="A8086" t="str">
            <v>SEP-04</v>
          </cell>
        </row>
        <row r="8087">
          <cell r="A8087" t="str">
            <v>SEP-04</v>
          </cell>
        </row>
        <row r="8088">
          <cell r="A8088" t="str">
            <v>SEP-04</v>
          </cell>
        </row>
        <row r="8089">
          <cell r="A8089" t="str">
            <v>SEP-04</v>
          </cell>
        </row>
        <row r="8090">
          <cell r="A8090" t="str">
            <v>SEP-04</v>
          </cell>
        </row>
        <row r="8091">
          <cell r="A8091" t="str">
            <v>SEP-04</v>
          </cell>
        </row>
        <row r="8092">
          <cell r="A8092" t="str">
            <v>SEP-04</v>
          </cell>
        </row>
        <row r="8093">
          <cell r="A8093" t="str">
            <v>SEP-04</v>
          </cell>
        </row>
        <row r="8094">
          <cell r="A8094" t="str">
            <v>SEP-04</v>
          </cell>
        </row>
        <row r="8095">
          <cell r="A8095" t="str">
            <v>SEP-04</v>
          </cell>
        </row>
        <row r="8096">
          <cell r="A8096" t="str">
            <v>SEP-04</v>
          </cell>
        </row>
        <row r="8097">
          <cell r="A8097" t="str">
            <v>SEP-04</v>
          </cell>
        </row>
        <row r="8098">
          <cell r="A8098" t="str">
            <v>SEP-04</v>
          </cell>
        </row>
        <row r="8099">
          <cell r="A8099" t="str">
            <v>SEP-04</v>
          </cell>
        </row>
        <row r="8100">
          <cell r="A8100" t="str">
            <v>SEP-04</v>
          </cell>
        </row>
        <row r="8101">
          <cell r="A8101" t="str">
            <v>SEP-04</v>
          </cell>
        </row>
        <row r="8102">
          <cell r="A8102" t="str">
            <v>SEP-04</v>
          </cell>
        </row>
        <row r="8103">
          <cell r="A8103" t="str">
            <v>SEP-04</v>
          </cell>
        </row>
        <row r="8104">
          <cell r="A8104" t="str">
            <v>SEP-04</v>
          </cell>
        </row>
        <row r="8105">
          <cell r="A8105" t="str">
            <v>SEP-04</v>
          </cell>
        </row>
        <row r="8106">
          <cell r="A8106" t="str">
            <v>SEP-04</v>
          </cell>
        </row>
        <row r="8107">
          <cell r="A8107" t="str">
            <v>SEP-04</v>
          </cell>
        </row>
        <row r="8108">
          <cell r="A8108" t="str">
            <v>SEP-04</v>
          </cell>
        </row>
        <row r="8109">
          <cell r="A8109" t="str">
            <v>SEP-04</v>
          </cell>
        </row>
        <row r="8110">
          <cell r="A8110" t="str">
            <v>SEP-04</v>
          </cell>
        </row>
        <row r="8111">
          <cell r="A8111" t="str">
            <v>SEP-04</v>
          </cell>
        </row>
        <row r="8112">
          <cell r="A8112" t="str">
            <v>SEP-04</v>
          </cell>
        </row>
        <row r="8113">
          <cell r="A8113" t="str">
            <v>SEP-04</v>
          </cell>
        </row>
        <row r="8114">
          <cell r="A8114" t="str">
            <v>SEP-04</v>
          </cell>
        </row>
        <row r="8115">
          <cell r="A8115" t="str">
            <v>SEP-04</v>
          </cell>
        </row>
        <row r="8116">
          <cell r="A8116" t="str">
            <v>SEP-04</v>
          </cell>
        </row>
        <row r="8117">
          <cell r="A8117" t="str">
            <v>SEP-04</v>
          </cell>
        </row>
        <row r="8118">
          <cell r="A8118" t="str">
            <v>SEP-04</v>
          </cell>
        </row>
        <row r="8119">
          <cell r="A8119" t="str">
            <v>SEP-04</v>
          </cell>
        </row>
        <row r="8120">
          <cell r="A8120" t="str">
            <v>SEP-04</v>
          </cell>
        </row>
        <row r="8121">
          <cell r="A8121" t="str">
            <v>SEP-04</v>
          </cell>
        </row>
        <row r="8122">
          <cell r="A8122" t="str">
            <v>SEP-04</v>
          </cell>
        </row>
        <row r="8123">
          <cell r="A8123" t="str">
            <v>SEP-04</v>
          </cell>
        </row>
        <row r="8124">
          <cell r="A8124" t="str">
            <v>SEP-04</v>
          </cell>
        </row>
        <row r="8125">
          <cell r="A8125" t="str">
            <v>SEP-04</v>
          </cell>
        </row>
        <row r="8126">
          <cell r="A8126" t="str">
            <v>SEP-04</v>
          </cell>
        </row>
        <row r="8127">
          <cell r="A8127" t="str">
            <v>SEP-04</v>
          </cell>
        </row>
        <row r="8128">
          <cell r="A8128" t="str">
            <v>SEP-04</v>
          </cell>
        </row>
        <row r="8129">
          <cell r="A8129" t="str">
            <v>SEP-04</v>
          </cell>
        </row>
        <row r="8130">
          <cell r="A8130" t="str">
            <v>SEP-04</v>
          </cell>
        </row>
        <row r="8131">
          <cell r="A8131" t="str">
            <v>SEP-04</v>
          </cell>
        </row>
        <row r="8132">
          <cell r="A8132" t="str">
            <v>SEP-04</v>
          </cell>
        </row>
        <row r="8133">
          <cell r="A8133" t="str">
            <v>SEP-04</v>
          </cell>
        </row>
        <row r="8134">
          <cell r="A8134" t="str">
            <v>SEP-04</v>
          </cell>
        </row>
        <row r="8135">
          <cell r="A8135" t="str">
            <v>SEP-04</v>
          </cell>
        </row>
        <row r="8136">
          <cell r="A8136" t="str">
            <v>SEP-04</v>
          </cell>
        </row>
        <row r="8137">
          <cell r="A8137" t="str">
            <v>SEP-04</v>
          </cell>
        </row>
        <row r="8138">
          <cell r="A8138" t="str">
            <v>SEP-04</v>
          </cell>
        </row>
        <row r="8139">
          <cell r="A8139" t="str">
            <v>SEP-04</v>
          </cell>
        </row>
        <row r="8140">
          <cell r="A8140" t="str">
            <v>SEP-04</v>
          </cell>
        </row>
        <row r="8141">
          <cell r="A8141" t="str">
            <v>SEP-04</v>
          </cell>
        </row>
        <row r="8142">
          <cell r="A8142" t="str">
            <v>SEP-04</v>
          </cell>
        </row>
        <row r="8143">
          <cell r="A8143" t="str">
            <v>SEP-04</v>
          </cell>
        </row>
        <row r="8144">
          <cell r="A8144" t="str">
            <v>SEP-04</v>
          </cell>
        </row>
        <row r="8145">
          <cell r="A8145" t="str">
            <v>SEP-04</v>
          </cell>
        </row>
        <row r="8146">
          <cell r="A8146" t="str">
            <v>SEP-04</v>
          </cell>
        </row>
        <row r="8147">
          <cell r="A8147" t="str">
            <v>SEP-04</v>
          </cell>
        </row>
        <row r="8148">
          <cell r="A8148" t="str">
            <v>SEP-04</v>
          </cell>
        </row>
        <row r="8149">
          <cell r="A8149" t="str">
            <v>SEP-04</v>
          </cell>
        </row>
        <row r="8150">
          <cell r="A8150" t="str">
            <v>SEP-04</v>
          </cell>
        </row>
        <row r="8151">
          <cell r="A8151" t="str">
            <v>SEP-04</v>
          </cell>
        </row>
        <row r="8152">
          <cell r="A8152" t="str">
            <v>SEP-04</v>
          </cell>
        </row>
        <row r="8153">
          <cell r="A8153" t="str">
            <v>SEP-04</v>
          </cell>
        </row>
        <row r="8154">
          <cell r="A8154" t="str">
            <v>SEP-04</v>
          </cell>
        </row>
        <row r="8155">
          <cell r="A8155" t="str">
            <v>SEP-04</v>
          </cell>
        </row>
        <row r="8156">
          <cell r="A8156" t="str">
            <v>SEP-04</v>
          </cell>
        </row>
        <row r="8157">
          <cell r="A8157" t="str">
            <v>SEP-04</v>
          </cell>
        </row>
        <row r="8158">
          <cell r="A8158" t="str">
            <v>SEP-04</v>
          </cell>
        </row>
        <row r="8159">
          <cell r="A8159" t="str">
            <v>SEP-04</v>
          </cell>
        </row>
        <row r="8160">
          <cell r="A8160" t="str">
            <v>SEP-04</v>
          </cell>
        </row>
        <row r="8161">
          <cell r="A8161" t="str">
            <v>SEP-04</v>
          </cell>
        </row>
        <row r="8162">
          <cell r="A8162" t="str">
            <v>SEP-04</v>
          </cell>
        </row>
        <row r="8163">
          <cell r="A8163" t="str">
            <v>SEP-04</v>
          </cell>
        </row>
        <row r="8164">
          <cell r="A8164" t="str">
            <v>SEP-04</v>
          </cell>
        </row>
        <row r="8165">
          <cell r="A8165" t="str">
            <v>SEP-04</v>
          </cell>
        </row>
        <row r="8166">
          <cell r="A8166" t="str">
            <v>SEP-04</v>
          </cell>
        </row>
        <row r="8167">
          <cell r="A8167" t="str">
            <v>SEP-04</v>
          </cell>
        </row>
        <row r="8168">
          <cell r="A8168" t="str">
            <v>SEP-04</v>
          </cell>
        </row>
        <row r="8169">
          <cell r="A8169" t="str">
            <v>SEP-04</v>
          </cell>
        </row>
        <row r="8170">
          <cell r="A8170" t="str">
            <v>SEP-04</v>
          </cell>
        </row>
        <row r="8171">
          <cell r="A8171" t="str">
            <v>SEP-04</v>
          </cell>
        </row>
        <row r="8172">
          <cell r="A8172" t="str">
            <v>SEP-04</v>
          </cell>
        </row>
        <row r="8173">
          <cell r="A8173" t="str">
            <v>SEP-04</v>
          </cell>
        </row>
        <row r="8174">
          <cell r="A8174" t="str">
            <v>SEP-04</v>
          </cell>
        </row>
        <row r="8175">
          <cell r="A8175" t="str">
            <v>SEP-04</v>
          </cell>
        </row>
        <row r="8176">
          <cell r="A8176" t="str">
            <v>SEP-04</v>
          </cell>
        </row>
        <row r="8177">
          <cell r="A8177" t="str">
            <v>SEP-04</v>
          </cell>
        </row>
        <row r="8178">
          <cell r="A8178" t="str">
            <v>SEP-04</v>
          </cell>
        </row>
        <row r="8179">
          <cell r="A8179" t="str">
            <v>SEP-04</v>
          </cell>
        </row>
        <row r="8180">
          <cell r="A8180" t="str">
            <v>SEP-04</v>
          </cell>
        </row>
        <row r="8181">
          <cell r="A8181" t="str">
            <v>SEP-04</v>
          </cell>
        </row>
        <row r="8182">
          <cell r="A8182" t="str">
            <v>SEP-04</v>
          </cell>
        </row>
        <row r="8183">
          <cell r="A8183" t="str">
            <v>SEP-04</v>
          </cell>
        </row>
        <row r="8184">
          <cell r="A8184" t="str">
            <v>SEP-04</v>
          </cell>
        </row>
        <row r="8185">
          <cell r="A8185" t="str">
            <v>SEP-04</v>
          </cell>
        </row>
        <row r="8186">
          <cell r="A8186" t="str">
            <v>SEP-04</v>
          </cell>
        </row>
        <row r="8187">
          <cell r="A8187" t="str">
            <v>SEP-04</v>
          </cell>
        </row>
        <row r="8188">
          <cell r="A8188" t="str">
            <v>SEP-04</v>
          </cell>
        </row>
        <row r="8189">
          <cell r="A8189" t="str">
            <v>SEP-04</v>
          </cell>
        </row>
        <row r="8190">
          <cell r="A8190" t="str">
            <v>SEP-04</v>
          </cell>
        </row>
        <row r="8191">
          <cell r="A8191" t="str">
            <v>SEP-04</v>
          </cell>
        </row>
        <row r="8192">
          <cell r="A8192" t="str">
            <v>SEP-04</v>
          </cell>
        </row>
        <row r="8193">
          <cell r="A8193" t="str">
            <v>SEP-04</v>
          </cell>
        </row>
        <row r="8194">
          <cell r="A8194" t="str">
            <v>SEP-04</v>
          </cell>
        </row>
        <row r="8195">
          <cell r="A8195" t="str">
            <v>SEP-04</v>
          </cell>
        </row>
        <row r="8196">
          <cell r="A8196" t="str">
            <v>SEP-04</v>
          </cell>
        </row>
        <row r="8197">
          <cell r="A8197" t="str">
            <v>SEP-04</v>
          </cell>
        </row>
        <row r="8198">
          <cell r="A8198" t="str">
            <v>SEP-04</v>
          </cell>
        </row>
        <row r="8199">
          <cell r="A8199" t="str">
            <v>SEP-04</v>
          </cell>
        </row>
        <row r="8200">
          <cell r="A8200" t="str">
            <v>SEP-04</v>
          </cell>
        </row>
        <row r="8201">
          <cell r="A8201" t="str">
            <v>SEP-04</v>
          </cell>
        </row>
        <row r="8202">
          <cell r="A8202" t="str">
            <v>SEP-04</v>
          </cell>
        </row>
        <row r="8203">
          <cell r="A8203" t="str">
            <v>SEP-04</v>
          </cell>
        </row>
        <row r="8204">
          <cell r="A8204" t="str">
            <v>SEP-04</v>
          </cell>
        </row>
        <row r="8205">
          <cell r="A8205" t="str">
            <v>SEP-04</v>
          </cell>
        </row>
        <row r="8206">
          <cell r="A8206" t="str">
            <v>SEP-04</v>
          </cell>
        </row>
        <row r="8207">
          <cell r="A8207" t="str">
            <v>SEP-04</v>
          </cell>
        </row>
        <row r="8208">
          <cell r="A8208" t="str">
            <v>SEP-04</v>
          </cell>
        </row>
        <row r="8209">
          <cell r="A8209" t="str">
            <v>SEP-04</v>
          </cell>
        </row>
        <row r="8210">
          <cell r="A8210" t="str">
            <v>SEP-04</v>
          </cell>
        </row>
        <row r="8211">
          <cell r="A8211" t="str">
            <v>SEP-04</v>
          </cell>
        </row>
        <row r="8212">
          <cell r="A8212" t="str">
            <v>SEP-04</v>
          </cell>
        </row>
        <row r="8213">
          <cell r="A8213" t="str">
            <v>SEP-04</v>
          </cell>
        </row>
        <row r="8214">
          <cell r="A8214" t="str">
            <v>SEP-04</v>
          </cell>
        </row>
        <row r="8215">
          <cell r="A8215" t="str">
            <v>SEP-04</v>
          </cell>
        </row>
        <row r="8216">
          <cell r="A8216" t="str">
            <v>SEP-04</v>
          </cell>
        </row>
        <row r="8217">
          <cell r="A8217" t="str">
            <v>SEP-04</v>
          </cell>
        </row>
        <row r="8218">
          <cell r="A8218" t="str">
            <v>SEP-04</v>
          </cell>
        </row>
        <row r="8219">
          <cell r="A8219" t="str">
            <v>SEP-04</v>
          </cell>
        </row>
        <row r="8220">
          <cell r="A8220" t="str">
            <v>SEP-04</v>
          </cell>
        </row>
        <row r="8221">
          <cell r="A8221" t="str">
            <v>SEP-04</v>
          </cell>
        </row>
        <row r="8222">
          <cell r="A8222" t="str">
            <v>SEP-04</v>
          </cell>
        </row>
        <row r="8223">
          <cell r="A8223" t="str">
            <v>SEP-04</v>
          </cell>
        </row>
        <row r="8224">
          <cell r="A8224" t="str">
            <v>SEP-04</v>
          </cell>
        </row>
        <row r="8225">
          <cell r="A8225" t="str">
            <v>SEP-04</v>
          </cell>
        </row>
        <row r="8226">
          <cell r="A8226" t="str">
            <v>SEP-04</v>
          </cell>
        </row>
        <row r="8227">
          <cell r="A8227" t="str">
            <v>SEP-04</v>
          </cell>
        </row>
        <row r="8228">
          <cell r="A8228" t="str">
            <v>SEP-04</v>
          </cell>
        </row>
        <row r="8229">
          <cell r="A8229" t="str">
            <v>SEP-04</v>
          </cell>
        </row>
        <row r="8230">
          <cell r="A8230" t="str">
            <v>SEP-04</v>
          </cell>
        </row>
        <row r="8231">
          <cell r="A8231" t="str">
            <v>SEP-04</v>
          </cell>
        </row>
        <row r="8232">
          <cell r="A8232" t="str">
            <v>SEP-04</v>
          </cell>
        </row>
        <row r="8233">
          <cell r="A8233" t="str">
            <v>SEP-04</v>
          </cell>
        </row>
        <row r="8234">
          <cell r="A8234" t="str">
            <v>SEP-04</v>
          </cell>
        </row>
        <row r="8235">
          <cell r="A8235" t="str">
            <v>SEP-04</v>
          </cell>
        </row>
        <row r="8236">
          <cell r="A8236" t="str">
            <v>SEP-04</v>
          </cell>
        </row>
        <row r="8237">
          <cell r="A8237" t="str">
            <v>SEP-04</v>
          </cell>
        </row>
        <row r="8238">
          <cell r="A8238" t="str">
            <v>SEP-04</v>
          </cell>
        </row>
        <row r="8239">
          <cell r="A8239" t="str">
            <v>SEP-04</v>
          </cell>
        </row>
        <row r="8240">
          <cell r="A8240" t="str">
            <v>SEP-04</v>
          </cell>
        </row>
        <row r="8241">
          <cell r="A8241" t="str">
            <v>SEP-04</v>
          </cell>
        </row>
        <row r="8242">
          <cell r="A8242" t="str">
            <v>SEP-04</v>
          </cell>
        </row>
        <row r="8243">
          <cell r="A8243" t="str">
            <v>SEP-04</v>
          </cell>
        </row>
        <row r="8244">
          <cell r="A8244" t="str">
            <v>SEP-04</v>
          </cell>
        </row>
        <row r="8245">
          <cell r="A8245" t="str">
            <v>SEP-04</v>
          </cell>
        </row>
        <row r="8246">
          <cell r="A8246" t="str">
            <v>SEP-04</v>
          </cell>
        </row>
        <row r="8247">
          <cell r="A8247" t="str">
            <v>SEP-04</v>
          </cell>
        </row>
        <row r="8248">
          <cell r="A8248" t="str">
            <v>SEP-04</v>
          </cell>
        </row>
        <row r="8249">
          <cell r="A8249" t="str">
            <v>SEP-04</v>
          </cell>
        </row>
        <row r="8250">
          <cell r="A8250" t="str">
            <v>SEP-04</v>
          </cell>
        </row>
        <row r="8251">
          <cell r="A8251" t="str">
            <v>SEP-04</v>
          </cell>
        </row>
        <row r="8252">
          <cell r="A8252" t="str">
            <v>SEP-04</v>
          </cell>
        </row>
        <row r="8253">
          <cell r="A8253" t="str">
            <v>SEP-04</v>
          </cell>
        </row>
        <row r="8254">
          <cell r="A8254" t="str">
            <v>SEP-04</v>
          </cell>
        </row>
        <row r="8255">
          <cell r="A8255" t="str">
            <v>SEP-04</v>
          </cell>
        </row>
        <row r="8256">
          <cell r="A8256" t="str">
            <v>SEP-04</v>
          </cell>
        </row>
        <row r="8257">
          <cell r="A8257" t="str">
            <v>SEP-04</v>
          </cell>
        </row>
        <row r="8258">
          <cell r="A8258" t="str">
            <v>SEP-04</v>
          </cell>
        </row>
        <row r="8259">
          <cell r="A8259" t="str">
            <v>SEP-04</v>
          </cell>
        </row>
        <row r="8260">
          <cell r="A8260" t="str">
            <v>SEP-04</v>
          </cell>
        </row>
        <row r="8261">
          <cell r="A8261" t="str">
            <v>SEP-04</v>
          </cell>
        </row>
        <row r="8262">
          <cell r="A8262" t="str">
            <v>SEP-04</v>
          </cell>
        </row>
        <row r="8263">
          <cell r="A8263" t="str">
            <v>SEP-04</v>
          </cell>
        </row>
        <row r="8264">
          <cell r="A8264" t="str">
            <v>SEP-04</v>
          </cell>
        </row>
        <row r="8265">
          <cell r="A8265" t="str">
            <v>SEP-04</v>
          </cell>
        </row>
        <row r="8266">
          <cell r="A8266" t="str">
            <v>SEP-04</v>
          </cell>
        </row>
        <row r="8267">
          <cell r="A8267" t="str">
            <v>SEP-04</v>
          </cell>
        </row>
        <row r="8268">
          <cell r="A8268" t="str">
            <v>SEP-04</v>
          </cell>
        </row>
        <row r="8269">
          <cell r="A8269" t="str">
            <v>SEP-04</v>
          </cell>
        </row>
        <row r="8270">
          <cell r="A8270" t="str">
            <v>SEP-04</v>
          </cell>
        </row>
        <row r="8271">
          <cell r="A8271" t="str">
            <v>SEP-04</v>
          </cell>
        </row>
        <row r="8272">
          <cell r="A8272" t="str">
            <v>SEP-04</v>
          </cell>
        </row>
        <row r="8273">
          <cell r="A8273" t="str">
            <v>SEP-04</v>
          </cell>
        </row>
        <row r="8274">
          <cell r="A8274" t="str">
            <v>SEP-04</v>
          </cell>
        </row>
        <row r="8275">
          <cell r="A8275" t="str">
            <v>SEP-04</v>
          </cell>
        </row>
        <row r="8276">
          <cell r="A8276" t="str">
            <v>SEP-04</v>
          </cell>
        </row>
        <row r="8277">
          <cell r="A8277" t="str">
            <v>SEP-04</v>
          </cell>
        </row>
        <row r="8278">
          <cell r="A8278" t="str">
            <v>SEP-04</v>
          </cell>
        </row>
        <row r="8279">
          <cell r="A8279" t="str">
            <v>SEP-04</v>
          </cell>
        </row>
        <row r="8280">
          <cell r="A8280" t="str">
            <v>SEP-04</v>
          </cell>
        </row>
        <row r="8281">
          <cell r="A8281" t="str">
            <v>SEP-04</v>
          </cell>
        </row>
        <row r="8282">
          <cell r="A8282" t="str">
            <v>SEP-04</v>
          </cell>
        </row>
        <row r="8283">
          <cell r="A8283" t="str">
            <v>SEP-04</v>
          </cell>
        </row>
        <row r="8284">
          <cell r="A8284" t="str">
            <v>SEP-04</v>
          </cell>
        </row>
        <row r="8285">
          <cell r="A8285" t="str">
            <v>SEP-04</v>
          </cell>
        </row>
        <row r="8286">
          <cell r="A8286" t="str">
            <v>SEP-04</v>
          </cell>
        </row>
        <row r="8287">
          <cell r="A8287" t="str">
            <v>SEP-04</v>
          </cell>
        </row>
        <row r="8288">
          <cell r="A8288" t="str">
            <v>SEP-04</v>
          </cell>
        </row>
        <row r="8289">
          <cell r="A8289" t="str">
            <v>SEP-04</v>
          </cell>
        </row>
        <row r="8290">
          <cell r="A8290" t="str">
            <v>SEP-04</v>
          </cell>
        </row>
        <row r="8291">
          <cell r="A8291" t="str">
            <v>SEP-04</v>
          </cell>
        </row>
        <row r="8292">
          <cell r="A8292" t="str">
            <v>SEP-04</v>
          </cell>
        </row>
        <row r="8293">
          <cell r="A8293" t="str">
            <v>SEP-04</v>
          </cell>
        </row>
        <row r="8294">
          <cell r="A8294" t="str">
            <v>SEP-04</v>
          </cell>
        </row>
        <row r="8295">
          <cell r="A8295" t="str">
            <v>SEP-04</v>
          </cell>
        </row>
        <row r="8296">
          <cell r="A8296" t="str">
            <v>SEP-04</v>
          </cell>
        </row>
        <row r="8297">
          <cell r="A8297" t="str">
            <v>SEP-04</v>
          </cell>
        </row>
        <row r="8298">
          <cell r="A8298" t="str">
            <v>SEP-04</v>
          </cell>
        </row>
        <row r="8299">
          <cell r="A8299" t="str">
            <v>SEP-04</v>
          </cell>
        </row>
        <row r="8300">
          <cell r="A8300" t="str">
            <v>SEP-04</v>
          </cell>
        </row>
        <row r="8301">
          <cell r="A8301" t="str">
            <v>SEP-04</v>
          </cell>
        </row>
        <row r="8302">
          <cell r="A8302" t="str">
            <v>SEP-04</v>
          </cell>
        </row>
        <row r="8303">
          <cell r="A8303" t="str">
            <v>SEP-04</v>
          </cell>
        </row>
        <row r="8304">
          <cell r="A8304" t="str">
            <v>SEP-04</v>
          </cell>
        </row>
        <row r="8305">
          <cell r="A8305" t="str">
            <v>SEP-04</v>
          </cell>
        </row>
        <row r="8306">
          <cell r="A8306" t="str">
            <v>SEP-04</v>
          </cell>
        </row>
        <row r="8307">
          <cell r="A8307" t="str">
            <v>SEP-04</v>
          </cell>
        </row>
        <row r="8308">
          <cell r="A8308" t="str">
            <v>SEP-04</v>
          </cell>
        </row>
        <row r="8309">
          <cell r="A8309" t="str">
            <v>SEP-04</v>
          </cell>
        </row>
        <row r="8310">
          <cell r="A8310" t="str">
            <v>SEP-04</v>
          </cell>
        </row>
        <row r="8311">
          <cell r="A8311" t="str">
            <v>SEP-04</v>
          </cell>
        </row>
        <row r="8312">
          <cell r="A8312" t="str">
            <v>SEP-04</v>
          </cell>
        </row>
        <row r="8313">
          <cell r="A8313" t="str">
            <v>SEP-04</v>
          </cell>
        </row>
        <row r="8314">
          <cell r="A8314" t="str">
            <v>SEP-04</v>
          </cell>
        </row>
        <row r="8315">
          <cell r="A8315" t="str">
            <v>SEP-04</v>
          </cell>
        </row>
        <row r="8316">
          <cell r="A8316" t="str">
            <v>SEP-04</v>
          </cell>
        </row>
        <row r="8317">
          <cell r="A8317" t="str">
            <v>SEP-04</v>
          </cell>
        </row>
        <row r="8318">
          <cell r="A8318" t="str">
            <v>SEP-04</v>
          </cell>
        </row>
        <row r="8319">
          <cell r="A8319" t="str">
            <v>SEP-04</v>
          </cell>
        </row>
        <row r="8320">
          <cell r="A8320" t="str">
            <v>SEP-04</v>
          </cell>
        </row>
        <row r="8321">
          <cell r="A8321" t="str">
            <v>SEP-04</v>
          </cell>
        </row>
        <row r="8322">
          <cell r="A8322" t="str">
            <v>SEP-04</v>
          </cell>
        </row>
        <row r="8323">
          <cell r="A8323" t="str">
            <v>SEP-04</v>
          </cell>
        </row>
        <row r="8324">
          <cell r="A8324" t="str">
            <v>SEP-04</v>
          </cell>
        </row>
        <row r="8325">
          <cell r="A8325" t="str">
            <v>SEP-04</v>
          </cell>
        </row>
        <row r="8326">
          <cell r="A8326" t="str">
            <v>SEP-04</v>
          </cell>
        </row>
        <row r="8327">
          <cell r="A8327" t="str">
            <v>SEP-04</v>
          </cell>
        </row>
        <row r="8328">
          <cell r="A8328" t="str">
            <v>SEP-04</v>
          </cell>
        </row>
        <row r="8329">
          <cell r="A8329" t="str">
            <v>SEP-04</v>
          </cell>
        </row>
        <row r="8330">
          <cell r="A8330" t="str">
            <v>SEP-04</v>
          </cell>
        </row>
        <row r="8331">
          <cell r="A8331" t="str">
            <v>SEP-04</v>
          </cell>
        </row>
        <row r="8332">
          <cell r="A8332" t="str">
            <v>SEP-04</v>
          </cell>
        </row>
        <row r="8333">
          <cell r="A8333" t="str">
            <v>SEP-04</v>
          </cell>
        </row>
        <row r="8334">
          <cell r="A8334" t="str">
            <v>SEP-04</v>
          </cell>
        </row>
        <row r="8335">
          <cell r="A8335" t="str">
            <v>SEP-04</v>
          </cell>
        </row>
        <row r="8336">
          <cell r="A8336" t="str">
            <v>SEP-04</v>
          </cell>
        </row>
        <row r="8337">
          <cell r="A8337" t="str">
            <v>SEP-04</v>
          </cell>
        </row>
        <row r="8338">
          <cell r="A8338" t="str">
            <v>SEP-04</v>
          </cell>
        </row>
        <row r="8339">
          <cell r="A8339" t="str">
            <v>SEP-04</v>
          </cell>
        </row>
        <row r="8340">
          <cell r="A8340" t="str">
            <v>SEP-04</v>
          </cell>
        </row>
        <row r="8341">
          <cell r="A8341" t="str">
            <v>SEP-04</v>
          </cell>
        </row>
        <row r="8342">
          <cell r="A8342" t="str">
            <v>SEP-04</v>
          </cell>
        </row>
        <row r="8343">
          <cell r="A8343" t="str">
            <v>SEP-04</v>
          </cell>
        </row>
        <row r="8344">
          <cell r="A8344" t="str">
            <v>SEP-04</v>
          </cell>
        </row>
        <row r="8345">
          <cell r="A8345" t="str">
            <v>SEP-04</v>
          </cell>
        </row>
        <row r="8346">
          <cell r="A8346" t="str">
            <v>SEP-04</v>
          </cell>
        </row>
        <row r="8347">
          <cell r="A8347" t="str">
            <v>SEP-04</v>
          </cell>
        </row>
        <row r="8348">
          <cell r="A8348" t="str">
            <v>SEP-04</v>
          </cell>
        </row>
        <row r="8349">
          <cell r="A8349" t="str">
            <v>SEP-04</v>
          </cell>
        </row>
        <row r="8350">
          <cell r="A8350" t="str">
            <v>SEP-04</v>
          </cell>
        </row>
        <row r="8351">
          <cell r="A8351" t="str">
            <v>SEP-04</v>
          </cell>
        </row>
        <row r="8352">
          <cell r="A8352" t="str">
            <v>SEP-04</v>
          </cell>
        </row>
        <row r="8353">
          <cell r="A8353" t="str">
            <v>SEP-04</v>
          </cell>
        </row>
        <row r="8354">
          <cell r="A8354" t="str">
            <v>SEP-04</v>
          </cell>
        </row>
        <row r="8355">
          <cell r="A8355" t="str">
            <v>SEP-04</v>
          </cell>
        </row>
        <row r="8356">
          <cell r="A8356" t="str">
            <v>SEP-04</v>
          </cell>
        </row>
        <row r="8357">
          <cell r="A8357" t="str">
            <v>SEP-04</v>
          </cell>
        </row>
        <row r="8358">
          <cell r="A8358" t="str">
            <v>SEP-04</v>
          </cell>
        </row>
        <row r="8359">
          <cell r="A8359" t="str">
            <v>SEP-04</v>
          </cell>
        </row>
        <row r="8360">
          <cell r="A8360" t="str">
            <v>SEP-04</v>
          </cell>
        </row>
        <row r="8361">
          <cell r="A8361" t="str">
            <v>SEP-04</v>
          </cell>
        </row>
        <row r="8362">
          <cell r="A8362" t="str">
            <v>SEP-04</v>
          </cell>
        </row>
        <row r="8363">
          <cell r="A8363" t="str">
            <v>SEP-04</v>
          </cell>
        </row>
        <row r="8364">
          <cell r="A8364" t="str">
            <v>SEP-04</v>
          </cell>
        </row>
        <row r="8365">
          <cell r="A8365" t="str">
            <v>SEP-04</v>
          </cell>
        </row>
        <row r="8366">
          <cell r="A8366" t="str">
            <v>SEP-04</v>
          </cell>
        </row>
        <row r="8367">
          <cell r="A8367" t="str">
            <v>SEP-04</v>
          </cell>
        </row>
        <row r="8368">
          <cell r="A8368" t="str">
            <v>SEP-04</v>
          </cell>
        </row>
        <row r="8369">
          <cell r="A8369" t="str">
            <v>SEP-04</v>
          </cell>
        </row>
        <row r="8370">
          <cell r="A8370" t="str">
            <v>SEP-04</v>
          </cell>
        </row>
        <row r="8371">
          <cell r="A8371" t="str">
            <v>SEP-04</v>
          </cell>
        </row>
        <row r="8372">
          <cell r="A8372" t="str">
            <v>SEP-04</v>
          </cell>
        </row>
        <row r="8373">
          <cell r="A8373" t="str">
            <v>SEP-04</v>
          </cell>
        </row>
        <row r="8374">
          <cell r="A8374" t="str">
            <v>SEP-04</v>
          </cell>
        </row>
        <row r="8375">
          <cell r="A8375" t="str">
            <v>SEP-04</v>
          </cell>
        </row>
        <row r="8376">
          <cell r="A8376" t="str">
            <v>SEP-04</v>
          </cell>
        </row>
        <row r="8377">
          <cell r="A8377" t="str">
            <v>SEP-04</v>
          </cell>
        </row>
        <row r="8378">
          <cell r="A8378" t="str">
            <v>SEP-04</v>
          </cell>
        </row>
        <row r="8379">
          <cell r="A8379" t="str">
            <v>SEP-04</v>
          </cell>
        </row>
        <row r="8380">
          <cell r="A8380" t="str">
            <v>SEP-04</v>
          </cell>
        </row>
        <row r="8381">
          <cell r="A8381" t="str">
            <v>SEP-04</v>
          </cell>
        </row>
        <row r="8382">
          <cell r="A8382" t="str">
            <v>SEP-04</v>
          </cell>
        </row>
        <row r="8383">
          <cell r="A8383" t="str">
            <v>SEP-04</v>
          </cell>
        </row>
        <row r="8384">
          <cell r="A8384" t="str">
            <v>SEP-04</v>
          </cell>
        </row>
        <row r="8385">
          <cell r="A8385" t="str">
            <v>SEP-04</v>
          </cell>
        </row>
        <row r="8386">
          <cell r="A8386" t="str">
            <v>SEP-04</v>
          </cell>
        </row>
        <row r="8387">
          <cell r="A8387" t="str">
            <v>SEP-04</v>
          </cell>
        </row>
        <row r="8388">
          <cell r="A8388" t="str">
            <v>SEP-04</v>
          </cell>
        </row>
        <row r="8389">
          <cell r="A8389" t="str">
            <v>SEP-04</v>
          </cell>
        </row>
        <row r="8390">
          <cell r="A8390" t="str">
            <v>SEP-04</v>
          </cell>
        </row>
        <row r="8391">
          <cell r="A8391" t="str">
            <v>SEP-04</v>
          </cell>
        </row>
        <row r="8392">
          <cell r="A8392" t="str">
            <v>SEP-04</v>
          </cell>
        </row>
        <row r="8393">
          <cell r="A8393" t="str">
            <v>SEP-04</v>
          </cell>
        </row>
        <row r="8394">
          <cell r="A8394" t="str">
            <v>SEP-04</v>
          </cell>
        </row>
        <row r="8395">
          <cell r="A8395" t="str">
            <v>SEP-04</v>
          </cell>
        </row>
        <row r="8396">
          <cell r="A8396" t="str">
            <v>SEP-04</v>
          </cell>
        </row>
        <row r="8397">
          <cell r="A8397" t="str">
            <v>SEP-04</v>
          </cell>
        </row>
        <row r="8398">
          <cell r="A8398" t="str">
            <v>SEP-04</v>
          </cell>
        </row>
        <row r="8399">
          <cell r="A8399" t="str">
            <v>SEP-04</v>
          </cell>
        </row>
        <row r="8400">
          <cell r="A8400" t="str">
            <v>SEP-04</v>
          </cell>
        </row>
        <row r="8401">
          <cell r="A8401" t="str">
            <v>SEP-04</v>
          </cell>
        </row>
        <row r="8402">
          <cell r="A8402" t="str">
            <v>SEP-04</v>
          </cell>
        </row>
        <row r="8403">
          <cell r="A8403" t="str">
            <v>SEP-04</v>
          </cell>
        </row>
        <row r="8404">
          <cell r="A8404" t="str">
            <v>SEP-04</v>
          </cell>
        </row>
        <row r="8405">
          <cell r="A8405" t="str">
            <v>SEP-04</v>
          </cell>
        </row>
        <row r="8406">
          <cell r="A8406" t="str">
            <v>SEP-04</v>
          </cell>
        </row>
        <row r="8407">
          <cell r="A8407" t="str">
            <v>SEP-04</v>
          </cell>
        </row>
        <row r="8408">
          <cell r="A8408" t="str">
            <v>SEP-04</v>
          </cell>
        </row>
        <row r="8409">
          <cell r="A8409" t="str">
            <v>SEP-04</v>
          </cell>
        </row>
        <row r="8410">
          <cell r="A8410" t="str">
            <v>SEP-04</v>
          </cell>
        </row>
        <row r="8411">
          <cell r="A8411" t="str">
            <v>SEP-04</v>
          </cell>
        </row>
        <row r="8412">
          <cell r="A8412" t="str">
            <v>SEP-04</v>
          </cell>
        </row>
        <row r="8413">
          <cell r="A8413" t="str">
            <v>SEP-04</v>
          </cell>
        </row>
        <row r="8414">
          <cell r="A8414" t="str">
            <v>SEP-04</v>
          </cell>
        </row>
        <row r="8415">
          <cell r="A8415" t="str">
            <v>SEP-04</v>
          </cell>
        </row>
        <row r="8416">
          <cell r="A8416" t="str">
            <v>SEP-04</v>
          </cell>
        </row>
        <row r="8417">
          <cell r="A8417" t="str">
            <v>SEP-04</v>
          </cell>
        </row>
        <row r="8418">
          <cell r="A8418" t="str">
            <v>SEP-04</v>
          </cell>
        </row>
        <row r="8419">
          <cell r="A8419" t="str">
            <v>SEP-04</v>
          </cell>
        </row>
        <row r="8420">
          <cell r="A8420" t="str">
            <v>SEP-04</v>
          </cell>
        </row>
        <row r="8421">
          <cell r="A8421" t="str">
            <v>SEP-04</v>
          </cell>
        </row>
        <row r="8422">
          <cell r="A8422" t="str">
            <v>SEP-04</v>
          </cell>
        </row>
        <row r="8423">
          <cell r="A8423" t="str">
            <v>SEP-04</v>
          </cell>
        </row>
        <row r="8424">
          <cell r="A8424" t="str">
            <v>SEP-04</v>
          </cell>
        </row>
        <row r="8425">
          <cell r="A8425" t="str">
            <v>SEP-04</v>
          </cell>
        </row>
        <row r="8426">
          <cell r="A8426" t="str">
            <v>SEP-04</v>
          </cell>
        </row>
        <row r="8427">
          <cell r="A8427" t="str">
            <v>SEP-04</v>
          </cell>
        </row>
        <row r="8428">
          <cell r="A8428" t="str">
            <v>SEP-04</v>
          </cell>
        </row>
        <row r="8429">
          <cell r="A8429" t="str">
            <v>SEP-04</v>
          </cell>
        </row>
        <row r="8430">
          <cell r="A8430" t="str">
            <v>SEP-04</v>
          </cell>
        </row>
        <row r="8431">
          <cell r="A8431" t="str">
            <v>SEP-04</v>
          </cell>
        </row>
        <row r="8432">
          <cell r="A8432" t="str">
            <v>SEP-04</v>
          </cell>
        </row>
        <row r="8433">
          <cell r="A8433" t="str">
            <v>SEP-04</v>
          </cell>
        </row>
        <row r="8434">
          <cell r="A8434" t="str">
            <v>SEP-04</v>
          </cell>
        </row>
        <row r="8435">
          <cell r="A8435" t="str">
            <v>SEP-04</v>
          </cell>
        </row>
        <row r="8436">
          <cell r="A8436" t="str">
            <v>SEP-04</v>
          </cell>
        </row>
        <row r="8437">
          <cell r="A8437" t="str">
            <v>SEP-04</v>
          </cell>
        </row>
        <row r="8438">
          <cell r="A8438" t="str">
            <v>SEP-04</v>
          </cell>
        </row>
        <row r="8439">
          <cell r="A8439" t="str">
            <v>SEP-04</v>
          </cell>
        </row>
        <row r="8440">
          <cell r="A8440" t="str">
            <v>SEP-04</v>
          </cell>
        </row>
        <row r="8441">
          <cell r="A8441" t="str">
            <v>SEP-04</v>
          </cell>
        </row>
        <row r="8442">
          <cell r="A8442" t="str">
            <v>SEP-04</v>
          </cell>
        </row>
        <row r="8443">
          <cell r="A8443" t="str">
            <v>SEP-04</v>
          </cell>
        </row>
        <row r="8444">
          <cell r="A8444" t="str">
            <v>SEP-04</v>
          </cell>
        </row>
        <row r="8445">
          <cell r="A8445" t="str">
            <v>SEP-04</v>
          </cell>
        </row>
        <row r="8446">
          <cell r="A8446" t="str">
            <v>SEP-04</v>
          </cell>
        </row>
        <row r="8447">
          <cell r="A8447" t="str">
            <v>SEP-04</v>
          </cell>
        </row>
        <row r="8448">
          <cell r="A8448" t="str">
            <v>SEP-04</v>
          </cell>
        </row>
        <row r="8449">
          <cell r="A8449" t="str">
            <v>SEP-04</v>
          </cell>
        </row>
        <row r="8450">
          <cell r="A8450" t="str">
            <v>SEP-04</v>
          </cell>
        </row>
        <row r="8451">
          <cell r="A8451" t="str">
            <v>SEP-04</v>
          </cell>
        </row>
        <row r="8452">
          <cell r="A8452" t="str">
            <v>SEP-04</v>
          </cell>
        </row>
        <row r="8453">
          <cell r="A8453" t="str">
            <v>SEP-04</v>
          </cell>
        </row>
        <row r="8454">
          <cell r="A8454" t="str">
            <v>SEP-04</v>
          </cell>
        </row>
        <row r="8455">
          <cell r="A8455" t="str">
            <v>SEP-04</v>
          </cell>
        </row>
        <row r="8456">
          <cell r="A8456" t="str">
            <v>SEP-04</v>
          </cell>
        </row>
        <row r="8457">
          <cell r="A8457" t="str">
            <v>SEP-04</v>
          </cell>
        </row>
        <row r="8458">
          <cell r="A8458" t="str">
            <v>SEP-04</v>
          </cell>
        </row>
        <row r="8459">
          <cell r="A8459" t="str">
            <v>SEP-04</v>
          </cell>
        </row>
        <row r="8460">
          <cell r="A8460" t="str">
            <v>SEP-04</v>
          </cell>
        </row>
        <row r="8461">
          <cell r="A8461" t="str">
            <v>SEP-04</v>
          </cell>
        </row>
        <row r="8462">
          <cell r="A8462" t="str">
            <v>SEP-04</v>
          </cell>
        </row>
        <row r="8463">
          <cell r="A8463" t="str">
            <v>SEP-04</v>
          </cell>
        </row>
        <row r="8464">
          <cell r="A8464" t="str">
            <v>SEP-04</v>
          </cell>
        </row>
        <row r="8465">
          <cell r="A8465" t="str">
            <v>SEP-04</v>
          </cell>
        </row>
        <row r="8466">
          <cell r="A8466" t="str">
            <v>SEP-04</v>
          </cell>
        </row>
        <row r="8467">
          <cell r="A8467" t="str">
            <v>SEP-04</v>
          </cell>
        </row>
        <row r="8468">
          <cell r="A8468" t="str">
            <v>SEP-04</v>
          </cell>
        </row>
        <row r="8469">
          <cell r="A8469" t="str">
            <v>SEP-04</v>
          </cell>
        </row>
        <row r="8470">
          <cell r="A8470" t="str">
            <v>SEP-04</v>
          </cell>
        </row>
        <row r="8471">
          <cell r="A8471" t="str">
            <v>SEP-04</v>
          </cell>
        </row>
        <row r="8472">
          <cell r="A8472" t="str">
            <v>SEP-04</v>
          </cell>
        </row>
        <row r="8473">
          <cell r="A8473" t="str">
            <v>SEP-04</v>
          </cell>
        </row>
        <row r="8474">
          <cell r="A8474" t="str">
            <v>SEP-04</v>
          </cell>
        </row>
        <row r="8475">
          <cell r="A8475" t="str">
            <v>SEP-04</v>
          </cell>
        </row>
        <row r="8476">
          <cell r="A8476" t="str">
            <v>SEP-04</v>
          </cell>
        </row>
        <row r="8477">
          <cell r="A8477" t="str">
            <v>SEP-04</v>
          </cell>
        </row>
        <row r="8478">
          <cell r="A8478" t="str">
            <v>SEP-04</v>
          </cell>
        </row>
        <row r="8479">
          <cell r="A8479" t="str">
            <v>SEP-04</v>
          </cell>
        </row>
        <row r="8480">
          <cell r="A8480" t="str">
            <v>SEP-04</v>
          </cell>
        </row>
        <row r="8481">
          <cell r="A8481" t="str">
            <v>SEP-04</v>
          </cell>
        </row>
        <row r="8482">
          <cell r="A8482" t="str">
            <v>SEP-04</v>
          </cell>
        </row>
        <row r="8483">
          <cell r="A8483" t="str">
            <v>SEP-04</v>
          </cell>
        </row>
        <row r="8484">
          <cell r="A8484" t="str">
            <v>SEP-04</v>
          </cell>
        </row>
        <row r="8485">
          <cell r="A8485" t="str">
            <v>SEP-04</v>
          </cell>
        </row>
        <row r="8486">
          <cell r="A8486" t="str">
            <v>SEP-04</v>
          </cell>
        </row>
        <row r="8487">
          <cell r="A8487" t="str">
            <v>SEP-04</v>
          </cell>
        </row>
        <row r="8488">
          <cell r="A8488" t="str">
            <v>SEP-04</v>
          </cell>
        </row>
        <row r="8489">
          <cell r="A8489" t="str">
            <v>SEP-04</v>
          </cell>
        </row>
        <row r="8490">
          <cell r="A8490" t="str">
            <v>SEP-04</v>
          </cell>
        </row>
        <row r="8491">
          <cell r="A8491" t="str">
            <v>SEP-04</v>
          </cell>
        </row>
        <row r="8492">
          <cell r="A8492" t="str">
            <v>SEP-04</v>
          </cell>
        </row>
        <row r="8493">
          <cell r="A8493" t="str">
            <v>SEP-04</v>
          </cell>
        </row>
        <row r="8494">
          <cell r="A8494" t="str">
            <v>SEP-04</v>
          </cell>
        </row>
        <row r="8495">
          <cell r="A8495" t="str">
            <v>SEP-04</v>
          </cell>
        </row>
        <row r="8496">
          <cell r="A8496" t="str">
            <v>SEP-04</v>
          </cell>
        </row>
        <row r="8497">
          <cell r="A8497" t="str">
            <v>SEP-04</v>
          </cell>
        </row>
        <row r="8498">
          <cell r="A8498" t="str">
            <v>SEP-04</v>
          </cell>
        </row>
        <row r="8499">
          <cell r="A8499" t="str">
            <v>SEP-04</v>
          </cell>
        </row>
        <row r="8500">
          <cell r="A8500" t="str">
            <v>SEP-04</v>
          </cell>
        </row>
        <row r="8501">
          <cell r="A8501" t="str">
            <v>SEP-04</v>
          </cell>
        </row>
        <row r="8502">
          <cell r="A8502" t="str">
            <v>SEP-04</v>
          </cell>
        </row>
        <row r="8503">
          <cell r="A8503" t="str">
            <v>SEP-04</v>
          </cell>
        </row>
        <row r="8504">
          <cell r="A8504" t="str">
            <v>SEP-04</v>
          </cell>
        </row>
        <row r="8505">
          <cell r="A8505" t="str">
            <v>SEP-04</v>
          </cell>
        </row>
        <row r="8506">
          <cell r="A8506" t="str">
            <v>SEP-04</v>
          </cell>
        </row>
        <row r="8507">
          <cell r="A8507" t="str">
            <v>SEP-04</v>
          </cell>
        </row>
        <row r="8508">
          <cell r="A8508" t="str">
            <v>SEP-04</v>
          </cell>
        </row>
        <row r="8509">
          <cell r="A8509" t="str">
            <v>SEP-04</v>
          </cell>
        </row>
        <row r="8510">
          <cell r="A8510" t="str">
            <v>SEP-04</v>
          </cell>
        </row>
        <row r="8511">
          <cell r="A8511" t="str">
            <v>SEP-04</v>
          </cell>
        </row>
        <row r="8512">
          <cell r="A8512" t="str">
            <v>SEP-04</v>
          </cell>
        </row>
        <row r="8513">
          <cell r="A8513" t="str">
            <v>SEP-04</v>
          </cell>
        </row>
        <row r="8514">
          <cell r="A8514" t="str">
            <v>SEP-04</v>
          </cell>
        </row>
        <row r="8515">
          <cell r="A8515" t="str">
            <v>SEP-04</v>
          </cell>
        </row>
        <row r="8516">
          <cell r="A8516" t="str">
            <v>SEP-04</v>
          </cell>
        </row>
        <row r="8517">
          <cell r="A8517" t="str">
            <v>SEP-04</v>
          </cell>
        </row>
        <row r="8518">
          <cell r="A8518" t="str">
            <v>SEP-04</v>
          </cell>
        </row>
        <row r="8519">
          <cell r="A8519" t="str">
            <v>SEP-04</v>
          </cell>
        </row>
        <row r="8520">
          <cell r="A8520" t="str">
            <v>SEP-04</v>
          </cell>
        </row>
        <row r="8521">
          <cell r="A8521" t="str">
            <v>SEP-04</v>
          </cell>
        </row>
        <row r="8522">
          <cell r="A8522" t="str">
            <v>SEP-04</v>
          </cell>
        </row>
        <row r="8523">
          <cell r="A8523" t="str">
            <v>SEP-04</v>
          </cell>
        </row>
        <row r="8524">
          <cell r="A8524" t="str">
            <v>SEP-04</v>
          </cell>
        </row>
        <row r="8525">
          <cell r="A8525" t="str">
            <v>SEP-04</v>
          </cell>
        </row>
        <row r="8526">
          <cell r="A8526" t="str">
            <v>SEP-04</v>
          </cell>
        </row>
        <row r="8527">
          <cell r="A8527" t="str">
            <v>SEP-04</v>
          </cell>
        </row>
        <row r="8528">
          <cell r="A8528" t="str">
            <v>SEP-04</v>
          </cell>
        </row>
        <row r="8529">
          <cell r="A8529" t="str">
            <v>SEP-04</v>
          </cell>
        </row>
        <row r="8530">
          <cell r="A8530" t="str">
            <v>SEP-04</v>
          </cell>
        </row>
        <row r="8531">
          <cell r="A8531" t="str">
            <v>SEP-04</v>
          </cell>
        </row>
        <row r="8532">
          <cell r="A8532" t="str">
            <v>SEP-04</v>
          </cell>
        </row>
        <row r="8533">
          <cell r="A8533" t="str">
            <v>SEP-04</v>
          </cell>
        </row>
        <row r="8534">
          <cell r="A8534" t="str">
            <v>SEP-04</v>
          </cell>
        </row>
        <row r="8535">
          <cell r="A8535" t="str">
            <v>SEP-04</v>
          </cell>
        </row>
        <row r="8536">
          <cell r="A8536" t="str">
            <v>SEP-04</v>
          </cell>
        </row>
        <row r="8537">
          <cell r="A8537" t="str">
            <v>SEP-04</v>
          </cell>
        </row>
        <row r="8538">
          <cell r="A8538" t="str">
            <v>SEP-04</v>
          </cell>
        </row>
        <row r="8539">
          <cell r="A8539" t="str">
            <v>SEP-04</v>
          </cell>
        </row>
        <row r="8540">
          <cell r="A8540" t="str">
            <v>SEP-04</v>
          </cell>
        </row>
        <row r="8541">
          <cell r="A8541" t="str">
            <v>SEP-04</v>
          </cell>
        </row>
        <row r="8542">
          <cell r="A8542" t="str">
            <v>SEP-04</v>
          </cell>
        </row>
        <row r="8543">
          <cell r="A8543" t="str">
            <v>SEP-04</v>
          </cell>
        </row>
        <row r="8544">
          <cell r="A8544" t="str">
            <v>SEP-04</v>
          </cell>
        </row>
        <row r="8545">
          <cell r="A8545" t="str">
            <v>SEP-04</v>
          </cell>
        </row>
        <row r="8546">
          <cell r="A8546" t="str">
            <v>SEP-04</v>
          </cell>
        </row>
        <row r="8547">
          <cell r="A8547" t="str">
            <v>SEP-04</v>
          </cell>
        </row>
        <row r="8548">
          <cell r="A8548" t="str">
            <v>SEP-04</v>
          </cell>
        </row>
        <row r="8549">
          <cell r="A8549" t="str">
            <v>SEP-04</v>
          </cell>
        </row>
        <row r="8550">
          <cell r="A8550" t="str">
            <v>SEP-04</v>
          </cell>
        </row>
        <row r="8551">
          <cell r="A8551" t="str">
            <v>SEP-04</v>
          </cell>
        </row>
        <row r="8552">
          <cell r="A8552" t="str">
            <v>SEP-04</v>
          </cell>
        </row>
        <row r="8553">
          <cell r="A8553" t="str">
            <v>SEP-04</v>
          </cell>
        </row>
        <row r="8554">
          <cell r="A8554" t="str">
            <v>SEP-04</v>
          </cell>
        </row>
        <row r="8555">
          <cell r="A8555" t="str">
            <v>SEP-04</v>
          </cell>
        </row>
        <row r="8556">
          <cell r="A8556" t="str">
            <v>SEP-04</v>
          </cell>
        </row>
        <row r="8557">
          <cell r="A8557" t="str">
            <v>SEP-04</v>
          </cell>
        </row>
        <row r="8558">
          <cell r="A8558" t="str">
            <v>SEP-04</v>
          </cell>
        </row>
        <row r="8559">
          <cell r="A8559" t="str">
            <v>SEP-04</v>
          </cell>
        </row>
        <row r="8560">
          <cell r="A8560" t="str">
            <v>SEP-04</v>
          </cell>
        </row>
        <row r="8561">
          <cell r="A8561" t="str">
            <v>SEP-04</v>
          </cell>
        </row>
        <row r="8562">
          <cell r="A8562" t="str">
            <v>SEP-04</v>
          </cell>
        </row>
        <row r="8563">
          <cell r="A8563" t="str">
            <v>SEP-04</v>
          </cell>
        </row>
        <row r="8564">
          <cell r="A8564" t="str">
            <v>SEP-04</v>
          </cell>
        </row>
        <row r="8565">
          <cell r="A8565" t="str">
            <v>SEP-04</v>
          </cell>
        </row>
        <row r="8566">
          <cell r="A8566" t="str">
            <v>SEP-04</v>
          </cell>
        </row>
        <row r="8567">
          <cell r="A8567" t="str">
            <v>SEP-04</v>
          </cell>
        </row>
        <row r="8568">
          <cell r="A8568" t="str">
            <v>SEP-04</v>
          </cell>
        </row>
        <row r="8569">
          <cell r="A8569" t="str">
            <v>SEP-04</v>
          </cell>
        </row>
        <row r="8570">
          <cell r="A8570" t="str">
            <v>SEP-04</v>
          </cell>
        </row>
        <row r="8571">
          <cell r="A8571" t="str">
            <v>SEP-04</v>
          </cell>
        </row>
        <row r="8572">
          <cell r="A8572" t="str">
            <v>SEP-04</v>
          </cell>
        </row>
        <row r="8573">
          <cell r="A8573" t="str">
            <v>SEP-04</v>
          </cell>
        </row>
        <row r="8574">
          <cell r="A8574" t="str">
            <v>SEP-04</v>
          </cell>
        </row>
        <row r="8575">
          <cell r="A8575" t="str">
            <v>SEP-04</v>
          </cell>
        </row>
        <row r="8576">
          <cell r="A8576" t="str">
            <v>SEP-04</v>
          </cell>
        </row>
        <row r="8577">
          <cell r="A8577" t="str">
            <v>SEP-04</v>
          </cell>
        </row>
        <row r="8578">
          <cell r="A8578" t="str">
            <v>SEP-04</v>
          </cell>
        </row>
        <row r="8579">
          <cell r="A8579" t="str">
            <v>SEP-04</v>
          </cell>
        </row>
        <row r="8580">
          <cell r="A8580" t="str">
            <v>SEP-04</v>
          </cell>
        </row>
        <row r="8581">
          <cell r="A8581" t="str">
            <v>SEP-04</v>
          </cell>
        </row>
        <row r="8582">
          <cell r="A8582" t="str">
            <v>SEP-04</v>
          </cell>
        </row>
        <row r="8583">
          <cell r="A8583" t="str">
            <v>SEP-04</v>
          </cell>
        </row>
        <row r="8584">
          <cell r="A8584" t="str">
            <v>SEP-04</v>
          </cell>
        </row>
        <row r="8585">
          <cell r="A8585" t="str">
            <v>SEP-04</v>
          </cell>
        </row>
        <row r="8586">
          <cell r="A8586" t="str">
            <v>SEP-04</v>
          </cell>
        </row>
        <row r="8587">
          <cell r="A8587" t="str">
            <v>SEP-04</v>
          </cell>
        </row>
        <row r="8588">
          <cell r="A8588" t="str">
            <v>SEP-04</v>
          </cell>
        </row>
        <row r="8589">
          <cell r="A8589" t="str">
            <v>SEP-04</v>
          </cell>
        </row>
        <row r="8590">
          <cell r="A8590" t="str">
            <v>SEP-04</v>
          </cell>
        </row>
        <row r="8591">
          <cell r="A8591" t="str">
            <v>SEP-04</v>
          </cell>
        </row>
        <row r="8592">
          <cell r="A8592" t="str">
            <v>SEP-04</v>
          </cell>
        </row>
        <row r="8593">
          <cell r="A8593" t="str">
            <v>SEP-04</v>
          </cell>
        </row>
        <row r="8594">
          <cell r="A8594" t="str">
            <v>SEP-04</v>
          </cell>
        </row>
        <row r="8595">
          <cell r="A8595" t="str">
            <v>SEP-04</v>
          </cell>
        </row>
        <row r="8596">
          <cell r="A8596" t="str">
            <v>SEP-04</v>
          </cell>
        </row>
        <row r="8597">
          <cell r="A8597" t="str">
            <v>SEP-04</v>
          </cell>
        </row>
        <row r="8598">
          <cell r="A8598" t="str">
            <v>SEP-04</v>
          </cell>
        </row>
        <row r="8599">
          <cell r="A8599" t="str">
            <v>SEP-04</v>
          </cell>
        </row>
        <row r="8600">
          <cell r="A8600" t="str">
            <v>SEP-04</v>
          </cell>
        </row>
        <row r="8601">
          <cell r="A8601" t="str">
            <v>SEP-04</v>
          </cell>
        </row>
        <row r="8602">
          <cell r="A8602" t="str">
            <v>SEP-04</v>
          </cell>
        </row>
        <row r="8603">
          <cell r="A8603" t="str">
            <v>SEP-04</v>
          </cell>
        </row>
        <row r="8604">
          <cell r="A8604" t="str">
            <v>SEP-04</v>
          </cell>
        </row>
        <row r="8605">
          <cell r="A8605" t="str">
            <v>SEP-04</v>
          </cell>
        </row>
        <row r="8606">
          <cell r="A8606" t="str">
            <v>SEP-04</v>
          </cell>
        </row>
        <row r="8607">
          <cell r="A8607" t="str">
            <v>SEP-04</v>
          </cell>
        </row>
        <row r="8608">
          <cell r="A8608" t="str">
            <v>SEP-04</v>
          </cell>
        </row>
        <row r="8609">
          <cell r="A8609" t="str">
            <v>SEP-04</v>
          </cell>
        </row>
        <row r="8610">
          <cell r="A8610" t="str">
            <v>SEP-04</v>
          </cell>
        </row>
        <row r="8611">
          <cell r="A8611" t="str">
            <v>SEP-04</v>
          </cell>
        </row>
        <row r="8612">
          <cell r="A8612" t="str">
            <v>SEP-04</v>
          </cell>
        </row>
        <row r="8613">
          <cell r="A8613" t="str">
            <v>SEP-04</v>
          </cell>
        </row>
        <row r="8614">
          <cell r="A8614" t="str">
            <v>SEP-04</v>
          </cell>
        </row>
        <row r="8615">
          <cell r="A8615" t="str">
            <v>SEP-04</v>
          </cell>
        </row>
        <row r="8616">
          <cell r="A8616" t="str">
            <v>SEP-04</v>
          </cell>
        </row>
        <row r="8617">
          <cell r="A8617" t="str">
            <v>SEP-04</v>
          </cell>
        </row>
        <row r="8618">
          <cell r="A8618" t="str">
            <v>SEP-04</v>
          </cell>
        </row>
        <row r="8619">
          <cell r="A8619" t="str">
            <v>SEP-04</v>
          </cell>
        </row>
        <row r="8620">
          <cell r="A8620" t="str">
            <v>SEP-04</v>
          </cell>
        </row>
        <row r="8621">
          <cell r="A8621" t="str">
            <v>SEP-04</v>
          </cell>
        </row>
        <row r="8622">
          <cell r="A8622" t="str">
            <v>SEP-04</v>
          </cell>
        </row>
        <row r="8623">
          <cell r="A8623" t="str">
            <v>SEP-04</v>
          </cell>
        </row>
        <row r="8624">
          <cell r="A8624" t="str">
            <v>SEP-04</v>
          </cell>
        </row>
        <row r="8625">
          <cell r="A8625" t="str">
            <v>SEP-04</v>
          </cell>
        </row>
        <row r="8626">
          <cell r="A8626" t="str">
            <v>SEP-04</v>
          </cell>
        </row>
        <row r="8627">
          <cell r="A8627" t="str">
            <v>SEP-04</v>
          </cell>
        </row>
        <row r="8628">
          <cell r="A8628" t="str">
            <v>SEP-04</v>
          </cell>
        </row>
        <row r="8629">
          <cell r="A8629" t="str">
            <v>SEP-04</v>
          </cell>
        </row>
        <row r="8630">
          <cell r="A8630" t="str">
            <v>SEP-04</v>
          </cell>
        </row>
        <row r="8631">
          <cell r="A8631" t="str">
            <v>SEP-04</v>
          </cell>
        </row>
        <row r="8632">
          <cell r="A8632" t="str">
            <v>SEP-04</v>
          </cell>
        </row>
        <row r="8633">
          <cell r="A8633" t="str">
            <v>SEP-04</v>
          </cell>
        </row>
        <row r="8634">
          <cell r="A8634" t="str">
            <v>SEP-04</v>
          </cell>
        </row>
        <row r="8635">
          <cell r="A8635" t="str">
            <v>SEP-04</v>
          </cell>
        </row>
        <row r="8636">
          <cell r="A8636" t="str">
            <v>SEP-04</v>
          </cell>
        </row>
        <row r="8637">
          <cell r="A8637" t="str">
            <v>SEP-04</v>
          </cell>
        </row>
        <row r="8638">
          <cell r="A8638" t="str">
            <v>SEP-04</v>
          </cell>
        </row>
        <row r="8639">
          <cell r="A8639" t="str">
            <v>SEP-04</v>
          </cell>
        </row>
        <row r="8640">
          <cell r="A8640" t="str">
            <v>SEP-04</v>
          </cell>
        </row>
        <row r="8641">
          <cell r="A8641" t="str">
            <v>SEP-04</v>
          </cell>
        </row>
        <row r="8642">
          <cell r="A8642" t="str">
            <v>SEP-04</v>
          </cell>
        </row>
        <row r="8643">
          <cell r="A8643" t="str">
            <v>SEP-04</v>
          </cell>
        </row>
        <row r="8644">
          <cell r="A8644" t="str">
            <v>SEP-04</v>
          </cell>
        </row>
        <row r="8645">
          <cell r="A8645" t="str">
            <v>SEP-04</v>
          </cell>
        </row>
        <row r="8646">
          <cell r="A8646" t="str">
            <v>SEP-04</v>
          </cell>
        </row>
        <row r="8647">
          <cell r="A8647" t="str">
            <v>SEP-04</v>
          </cell>
        </row>
        <row r="8648">
          <cell r="A8648" t="str">
            <v>SEP-04</v>
          </cell>
        </row>
        <row r="8649">
          <cell r="A8649" t="str">
            <v>SEP-04</v>
          </cell>
        </row>
        <row r="8650">
          <cell r="A8650" t="str">
            <v>SEP-04</v>
          </cell>
        </row>
        <row r="8651">
          <cell r="A8651" t="str">
            <v>SEP-04</v>
          </cell>
        </row>
        <row r="8652">
          <cell r="A8652" t="str">
            <v>SEP-04</v>
          </cell>
        </row>
        <row r="8653">
          <cell r="A8653" t="str">
            <v>SEP-04</v>
          </cell>
        </row>
        <row r="8654">
          <cell r="A8654" t="str">
            <v>SEP-04</v>
          </cell>
        </row>
        <row r="8655">
          <cell r="A8655" t="str">
            <v>SEP-04</v>
          </cell>
        </row>
        <row r="8656">
          <cell r="A8656" t="str">
            <v>SEP-04</v>
          </cell>
        </row>
        <row r="8657">
          <cell r="A8657" t="str">
            <v>SEP-04</v>
          </cell>
        </row>
        <row r="8658">
          <cell r="A8658" t="str">
            <v>SEP-04</v>
          </cell>
        </row>
        <row r="8659">
          <cell r="A8659" t="str">
            <v>SEP-04</v>
          </cell>
        </row>
        <row r="8660">
          <cell r="A8660" t="str">
            <v>SEP-04</v>
          </cell>
        </row>
        <row r="8661">
          <cell r="A8661" t="str">
            <v>SEP-04</v>
          </cell>
        </row>
        <row r="8662">
          <cell r="A8662" t="str">
            <v>SEP-04</v>
          </cell>
        </row>
        <row r="8663">
          <cell r="A8663" t="str">
            <v>SEP-04</v>
          </cell>
        </row>
        <row r="8664">
          <cell r="A8664" t="str">
            <v>SEP-04</v>
          </cell>
        </row>
        <row r="8665">
          <cell r="A8665" t="str">
            <v>SEP-04</v>
          </cell>
        </row>
        <row r="8666">
          <cell r="A8666" t="str">
            <v>SEP-04</v>
          </cell>
        </row>
        <row r="8667">
          <cell r="A8667" t="str">
            <v>SEP-04</v>
          </cell>
        </row>
        <row r="8668">
          <cell r="A8668" t="str">
            <v>SEP-04</v>
          </cell>
        </row>
        <row r="8669">
          <cell r="A8669" t="str">
            <v>SEP-04</v>
          </cell>
        </row>
        <row r="8670">
          <cell r="A8670" t="str">
            <v>SEP-04</v>
          </cell>
        </row>
        <row r="8671">
          <cell r="A8671" t="str">
            <v>SEP-04</v>
          </cell>
        </row>
        <row r="8672">
          <cell r="A8672" t="str">
            <v>SEP-04</v>
          </cell>
        </row>
        <row r="8673">
          <cell r="A8673" t="str">
            <v>SEP-04</v>
          </cell>
        </row>
        <row r="8674">
          <cell r="A8674" t="str">
            <v>SEP-04</v>
          </cell>
        </row>
        <row r="8675">
          <cell r="A8675" t="str">
            <v>SEP-04</v>
          </cell>
        </row>
        <row r="8676">
          <cell r="A8676" t="str">
            <v>SEP-04</v>
          </cell>
        </row>
        <row r="8677">
          <cell r="A8677" t="str">
            <v>SEP-04</v>
          </cell>
        </row>
        <row r="8678">
          <cell r="A8678" t="str">
            <v>SEP-04</v>
          </cell>
        </row>
        <row r="8679">
          <cell r="A8679" t="str">
            <v>SEP-04</v>
          </cell>
        </row>
        <row r="8680">
          <cell r="A8680" t="str">
            <v>SEP-04</v>
          </cell>
        </row>
        <row r="8681">
          <cell r="A8681" t="str">
            <v>SEP-04</v>
          </cell>
        </row>
        <row r="8682">
          <cell r="A8682" t="str">
            <v>SEP-04</v>
          </cell>
        </row>
        <row r="8683">
          <cell r="A8683" t="str">
            <v>SEP-04</v>
          </cell>
        </row>
        <row r="8684">
          <cell r="A8684" t="str">
            <v>SEP-04</v>
          </cell>
        </row>
        <row r="8685">
          <cell r="A8685" t="str">
            <v>SEP-04</v>
          </cell>
        </row>
        <row r="8686">
          <cell r="A8686" t="str">
            <v>SEP-04</v>
          </cell>
        </row>
        <row r="8687">
          <cell r="A8687" t="str">
            <v>SEP-04</v>
          </cell>
        </row>
        <row r="8688">
          <cell r="A8688" t="str">
            <v>SEP-04</v>
          </cell>
        </row>
        <row r="8689">
          <cell r="A8689" t="str">
            <v>SEP-04</v>
          </cell>
        </row>
        <row r="8690">
          <cell r="A8690" t="str">
            <v>SEP-04</v>
          </cell>
        </row>
        <row r="8691">
          <cell r="A8691" t="str">
            <v>SEP-04</v>
          </cell>
        </row>
        <row r="8692">
          <cell r="A8692" t="str">
            <v>SEP-04</v>
          </cell>
        </row>
        <row r="8693">
          <cell r="A8693" t="str">
            <v>SEP-04</v>
          </cell>
        </row>
        <row r="8694">
          <cell r="A8694" t="str">
            <v>SEP-04</v>
          </cell>
        </row>
        <row r="8695">
          <cell r="A8695" t="str">
            <v>SEP-04</v>
          </cell>
        </row>
        <row r="8696">
          <cell r="A8696" t="str">
            <v>SEP-04</v>
          </cell>
        </row>
        <row r="8697">
          <cell r="A8697" t="str">
            <v>SEP-04</v>
          </cell>
        </row>
        <row r="8698">
          <cell r="A8698" t="str">
            <v>SEP-04</v>
          </cell>
        </row>
        <row r="8699">
          <cell r="A8699" t="str">
            <v>SEP-04</v>
          </cell>
        </row>
        <row r="8700">
          <cell r="A8700" t="str">
            <v>SEP-04</v>
          </cell>
        </row>
        <row r="8701">
          <cell r="A8701" t="str">
            <v>SEP-04</v>
          </cell>
        </row>
        <row r="8702">
          <cell r="A8702" t="str">
            <v>SEP-04</v>
          </cell>
        </row>
        <row r="8703">
          <cell r="A8703" t="str">
            <v>SEP-04</v>
          </cell>
        </row>
        <row r="8704">
          <cell r="A8704" t="str">
            <v>SEP-04</v>
          </cell>
        </row>
        <row r="8705">
          <cell r="A8705" t="str">
            <v>SEP-04</v>
          </cell>
        </row>
        <row r="8706">
          <cell r="A8706" t="str">
            <v>SEP-04</v>
          </cell>
        </row>
        <row r="8707">
          <cell r="A8707" t="str">
            <v>SEP-04</v>
          </cell>
        </row>
        <row r="8708">
          <cell r="A8708" t="str">
            <v>SEP-04</v>
          </cell>
        </row>
        <row r="8709">
          <cell r="A8709" t="str">
            <v>SEP-04</v>
          </cell>
        </row>
        <row r="8710">
          <cell r="A8710" t="str">
            <v>SEP-04</v>
          </cell>
        </row>
        <row r="8711">
          <cell r="A8711" t="str">
            <v>SEP-04</v>
          </cell>
        </row>
        <row r="8712">
          <cell r="A8712" t="str">
            <v>SEP-04</v>
          </cell>
        </row>
        <row r="8713">
          <cell r="A8713" t="str">
            <v>SEP-04</v>
          </cell>
        </row>
        <row r="8714">
          <cell r="A8714" t="str">
            <v>SEP-04</v>
          </cell>
        </row>
        <row r="8715">
          <cell r="A8715" t="str">
            <v>SEP-04</v>
          </cell>
        </row>
        <row r="8716">
          <cell r="A8716" t="str">
            <v>SEP-04</v>
          </cell>
        </row>
        <row r="8717">
          <cell r="A8717" t="str">
            <v>SEP-04</v>
          </cell>
        </row>
        <row r="8718">
          <cell r="A8718" t="str">
            <v>SEP-04</v>
          </cell>
        </row>
        <row r="8719">
          <cell r="A8719" t="str">
            <v>SEP-04</v>
          </cell>
        </row>
        <row r="8720">
          <cell r="A8720" t="str">
            <v>SEP-04</v>
          </cell>
        </row>
        <row r="8721">
          <cell r="A8721" t="str">
            <v>SEP-04</v>
          </cell>
        </row>
        <row r="8722">
          <cell r="A8722" t="str">
            <v>SEP-04</v>
          </cell>
        </row>
        <row r="8723">
          <cell r="A8723" t="str">
            <v>SEP-04</v>
          </cell>
        </row>
        <row r="8724">
          <cell r="A8724" t="str">
            <v>SEP-04</v>
          </cell>
        </row>
        <row r="8725">
          <cell r="A8725" t="str">
            <v>SEP-04</v>
          </cell>
        </row>
        <row r="8726">
          <cell r="A8726" t="str">
            <v>SEP-04</v>
          </cell>
        </row>
        <row r="8727">
          <cell r="A8727" t="str">
            <v>SEP-04</v>
          </cell>
        </row>
        <row r="8728">
          <cell r="A8728" t="str">
            <v>SEP-04</v>
          </cell>
        </row>
        <row r="8729">
          <cell r="A8729" t="str">
            <v>SEP-04</v>
          </cell>
        </row>
        <row r="8730">
          <cell r="A8730" t="str">
            <v>SEP-04</v>
          </cell>
        </row>
        <row r="8731">
          <cell r="A8731" t="str">
            <v>SEP-04</v>
          </cell>
        </row>
        <row r="8732">
          <cell r="A8732" t="str">
            <v>SEP-04</v>
          </cell>
        </row>
        <row r="8733">
          <cell r="A8733" t="str">
            <v>SEP-04</v>
          </cell>
        </row>
        <row r="8734">
          <cell r="A8734" t="str">
            <v>SEP-04</v>
          </cell>
        </row>
        <row r="8735">
          <cell r="A8735" t="str">
            <v>SEP-04</v>
          </cell>
        </row>
        <row r="8736">
          <cell r="A8736" t="str">
            <v>SEP-04</v>
          </cell>
        </row>
        <row r="8737">
          <cell r="A8737" t="str">
            <v>SEP-04</v>
          </cell>
        </row>
        <row r="8738">
          <cell r="A8738" t="str">
            <v>SEP-04</v>
          </cell>
        </row>
        <row r="8739">
          <cell r="A8739" t="str">
            <v>SEP-04</v>
          </cell>
        </row>
        <row r="8740">
          <cell r="A8740" t="str">
            <v>SEP-04</v>
          </cell>
        </row>
        <row r="8741">
          <cell r="A8741" t="str">
            <v>SEP-04</v>
          </cell>
        </row>
        <row r="8742">
          <cell r="A8742" t="str">
            <v>SEP-04</v>
          </cell>
        </row>
        <row r="8743">
          <cell r="A8743" t="str">
            <v>SEP-04</v>
          </cell>
        </row>
        <row r="8744">
          <cell r="A8744" t="str">
            <v>SEP-04</v>
          </cell>
        </row>
        <row r="8745">
          <cell r="A8745" t="str">
            <v>SEP-04</v>
          </cell>
        </row>
        <row r="8746">
          <cell r="A8746" t="str">
            <v>SEP-04</v>
          </cell>
        </row>
        <row r="8747">
          <cell r="A8747" t="str">
            <v>SEP-04</v>
          </cell>
        </row>
        <row r="8748">
          <cell r="A8748" t="str">
            <v>SEP-04</v>
          </cell>
        </row>
        <row r="8749">
          <cell r="A8749" t="str">
            <v>SEP-04</v>
          </cell>
        </row>
        <row r="8750">
          <cell r="A8750" t="str">
            <v>SEP-04</v>
          </cell>
        </row>
        <row r="8751">
          <cell r="A8751" t="str">
            <v>SEP-04</v>
          </cell>
        </row>
        <row r="8752">
          <cell r="A8752" t="str">
            <v>SEP-04</v>
          </cell>
        </row>
        <row r="8753">
          <cell r="A8753" t="str">
            <v>SEP-04</v>
          </cell>
        </row>
        <row r="8754">
          <cell r="A8754" t="str">
            <v>SEP-04</v>
          </cell>
        </row>
        <row r="8755">
          <cell r="A8755" t="str">
            <v>SEP-04</v>
          </cell>
        </row>
        <row r="8756">
          <cell r="A8756" t="str">
            <v>SEP-04</v>
          </cell>
        </row>
        <row r="8757">
          <cell r="A8757" t="str">
            <v>SEP-04</v>
          </cell>
        </row>
        <row r="8758">
          <cell r="A8758" t="str">
            <v>SEP-04</v>
          </cell>
        </row>
        <row r="8759">
          <cell r="A8759" t="str">
            <v>SEP-04</v>
          </cell>
        </row>
        <row r="8760">
          <cell r="A8760" t="str">
            <v>SEP-04</v>
          </cell>
        </row>
        <row r="8761">
          <cell r="A8761" t="str">
            <v>SEP-04</v>
          </cell>
        </row>
        <row r="8762">
          <cell r="A8762" t="str">
            <v>SEP-04</v>
          </cell>
        </row>
        <row r="8763">
          <cell r="A8763" t="str">
            <v>SEP-04</v>
          </cell>
        </row>
        <row r="8764">
          <cell r="A8764" t="str">
            <v>SEP-04</v>
          </cell>
        </row>
        <row r="8765">
          <cell r="A8765" t="str">
            <v>SEP-04</v>
          </cell>
        </row>
        <row r="8766">
          <cell r="A8766" t="str">
            <v>SEP-04</v>
          </cell>
        </row>
        <row r="8767">
          <cell r="A8767" t="str">
            <v>SEP-04</v>
          </cell>
        </row>
        <row r="8768">
          <cell r="A8768" t="str">
            <v>SEP-04</v>
          </cell>
        </row>
        <row r="8769">
          <cell r="A8769" t="str">
            <v>SEP-04</v>
          </cell>
        </row>
        <row r="8770">
          <cell r="A8770" t="str">
            <v>SEP-04</v>
          </cell>
        </row>
        <row r="8771">
          <cell r="A8771" t="str">
            <v>SEP-04</v>
          </cell>
        </row>
        <row r="8772">
          <cell r="A8772" t="str">
            <v>SEP-04</v>
          </cell>
        </row>
        <row r="8773">
          <cell r="A8773" t="str">
            <v>SEP-04</v>
          </cell>
        </row>
        <row r="8774">
          <cell r="A8774" t="str">
            <v>SEP-04</v>
          </cell>
        </row>
        <row r="8775">
          <cell r="A8775" t="str">
            <v>SEP-04</v>
          </cell>
        </row>
        <row r="8776">
          <cell r="A8776" t="str">
            <v>SEP-04</v>
          </cell>
        </row>
        <row r="8777">
          <cell r="A8777" t="str">
            <v>SEP-04</v>
          </cell>
        </row>
        <row r="8778">
          <cell r="A8778" t="str">
            <v>SEP-04</v>
          </cell>
        </row>
        <row r="8779">
          <cell r="A8779" t="str">
            <v>SEP-04</v>
          </cell>
        </row>
        <row r="8780">
          <cell r="A8780" t="str">
            <v>SEP-04</v>
          </cell>
        </row>
        <row r="8781">
          <cell r="A8781" t="str">
            <v>SEP-04</v>
          </cell>
        </row>
        <row r="8782">
          <cell r="A8782" t="str">
            <v>SEP-04</v>
          </cell>
        </row>
        <row r="8783">
          <cell r="A8783" t="str">
            <v>SEP-04</v>
          </cell>
        </row>
        <row r="8784">
          <cell r="A8784" t="str">
            <v>SEP-04</v>
          </cell>
        </row>
        <row r="8785">
          <cell r="A8785" t="str">
            <v>SEP-04</v>
          </cell>
        </row>
        <row r="8786">
          <cell r="A8786" t="str">
            <v>SEP-04</v>
          </cell>
        </row>
        <row r="8787">
          <cell r="A8787" t="str">
            <v>SEP-04</v>
          </cell>
        </row>
        <row r="8788">
          <cell r="A8788" t="str">
            <v>SEP-04</v>
          </cell>
        </row>
        <row r="8789">
          <cell r="A8789" t="str">
            <v>SEP-04</v>
          </cell>
        </row>
        <row r="8790">
          <cell r="A8790" t="str">
            <v>SEP-04</v>
          </cell>
        </row>
        <row r="8791">
          <cell r="A8791" t="str">
            <v>SEP-04</v>
          </cell>
        </row>
        <row r="8792">
          <cell r="A8792" t="str">
            <v>SEP-04</v>
          </cell>
        </row>
        <row r="8793">
          <cell r="A8793" t="str">
            <v>SEP-04</v>
          </cell>
        </row>
        <row r="8794">
          <cell r="A8794" t="str">
            <v>SEP-04</v>
          </cell>
        </row>
        <row r="8795">
          <cell r="A8795" t="str">
            <v>SEP-04</v>
          </cell>
        </row>
        <row r="8796">
          <cell r="A8796" t="str">
            <v>SEP-04</v>
          </cell>
        </row>
        <row r="8797">
          <cell r="A8797" t="str">
            <v>SEP-04</v>
          </cell>
        </row>
        <row r="8798">
          <cell r="A8798" t="str">
            <v>SEP-04</v>
          </cell>
        </row>
        <row r="8799">
          <cell r="A8799" t="str">
            <v>SEP-04</v>
          </cell>
        </row>
        <row r="8800">
          <cell r="A8800" t="str">
            <v>SEP-04</v>
          </cell>
        </row>
        <row r="8801">
          <cell r="A8801" t="str">
            <v>SEP-04</v>
          </cell>
        </row>
        <row r="8802">
          <cell r="A8802" t="str">
            <v>SEP-04</v>
          </cell>
        </row>
        <row r="8803">
          <cell r="A8803" t="str">
            <v>SEP-04</v>
          </cell>
        </row>
        <row r="8804">
          <cell r="A8804" t="str">
            <v>SEP-04</v>
          </cell>
        </row>
        <row r="8805">
          <cell r="A8805" t="str">
            <v>SEP-04</v>
          </cell>
        </row>
        <row r="8806">
          <cell r="A8806" t="str">
            <v>SEP-04</v>
          </cell>
        </row>
        <row r="8807">
          <cell r="A8807" t="str">
            <v>SEP-04</v>
          </cell>
        </row>
        <row r="8808">
          <cell r="A8808" t="str">
            <v>SEP-04</v>
          </cell>
        </row>
        <row r="8809">
          <cell r="A8809" t="str">
            <v>SEP-04</v>
          </cell>
        </row>
        <row r="8810">
          <cell r="A8810" t="str">
            <v>SEP-04</v>
          </cell>
        </row>
        <row r="8811">
          <cell r="A8811" t="str">
            <v>SEP-04</v>
          </cell>
        </row>
        <row r="8812">
          <cell r="A8812" t="str">
            <v>SEP-04</v>
          </cell>
        </row>
        <row r="8813">
          <cell r="A8813" t="str">
            <v>SEP-04</v>
          </cell>
        </row>
        <row r="8814">
          <cell r="A8814" t="str">
            <v>SEP-04</v>
          </cell>
        </row>
        <row r="8815">
          <cell r="A8815" t="str">
            <v>SEP-04</v>
          </cell>
        </row>
        <row r="8816">
          <cell r="A8816" t="str">
            <v>SEP-04</v>
          </cell>
        </row>
        <row r="8817">
          <cell r="A8817" t="str">
            <v>SEP-04</v>
          </cell>
        </row>
        <row r="8818">
          <cell r="A8818" t="str">
            <v>SEP-04</v>
          </cell>
        </row>
        <row r="8819">
          <cell r="A8819" t="str">
            <v>SEP-04</v>
          </cell>
        </row>
        <row r="8820">
          <cell r="A8820" t="str">
            <v>SEP-04</v>
          </cell>
        </row>
        <row r="8821">
          <cell r="A8821" t="str">
            <v>SEP-04</v>
          </cell>
        </row>
        <row r="8822">
          <cell r="A8822" t="str">
            <v>SEP-04</v>
          </cell>
        </row>
        <row r="8823">
          <cell r="A8823" t="str">
            <v>SEP-04</v>
          </cell>
        </row>
        <row r="8824">
          <cell r="A8824" t="str">
            <v>SEP-04</v>
          </cell>
        </row>
        <row r="8825">
          <cell r="A8825" t="str">
            <v>SEP-04</v>
          </cell>
        </row>
        <row r="8826">
          <cell r="A8826" t="str">
            <v>SEP-04</v>
          </cell>
        </row>
        <row r="8827">
          <cell r="A8827" t="str">
            <v>SEP-04</v>
          </cell>
        </row>
        <row r="8828">
          <cell r="A8828" t="str">
            <v>SEP-04</v>
          </cell>
        </row>
        <row r="8829">
          <cell r="A8829" t="str">
            <v>SEP-04</v>
          </cell>
        </row>
        <row r="8830">
          <cell r="A8830" t="str">
            <v>SEP-04</v>
          </cell>
        </row>
        <row r="8831">
          <cell r="A8831" t="str">
            <v>SEP-04</v>
          </cell>
        </row>
        <row r="8832">
          <cell r="A8832" t="str">
            <v>SEP-04</v>
          </cell>
        </row>
        <row r="8833">
          <cell r="A8833" t="str">
            <v>SEP-04</v>
          </cell>
        </row>
        <row r="8834">
          <cell r="A8834" t="str">
            <v>SEP-04</v>
          </cell>
        </row>
        <row r="8835">
          <cell r="A8835" t="str">
            <v>SEP-04</v>
          </cell>
        </row>
        <row r="8836">
          <cell r="A8836" t="str">
            <v>SEP-04</v>
          </cell>
        </row>
        <row r="8837">
          <cell r="A8837" t="str">
            <v>SEP-04</v>
          </cell>
        </row>
        <row r="8838">
          <cell r="A8838" t="str">
            <v>SEP-04</v>
          </cell>
        </row>
        <row r="8839">
          <cell r="A8839" t="str">
            <v>SEP-04</v>
          </cell>
        </row>
        <row r="8840">
          <cell r="A8840" t="str">
            <v>SEP-04</v>
          </cell>
        </row>
        <row r="8841">
          <cell r="A8841" t="str">
            <v>SEP-04</v>
          </cell>
        </row>
        <row r="8842">
          <cell r="A8842" t="str">
            <v>SEP-04</v>
          </cell>
        </row>
        <row r="8843">
          <cell r="A8843" t="str">
            <v>SEP-04</v>
          </cell>
        </row>
        <row r="8844">
          <cell r="A8844" t="str">
            <v>SEP-04</v>
          </cell>
        </row>
        <row r="8845">
          <cell r="A8845" t="str">
            <v>SEP-04</v>
          </cell>
        </row>
        <row r="8846">
          <cell r="A8846" t="str">
            <v>SEP-04</v>
          </cell>
        </row>
        <row r="8847">
          <cell r="A8847" t="str">
            <v>SEP-04</v>
          </cell>
        </row>
        <row r="8848">
          <cell r="A8848" t="str">
            <v>SEP-04</v>
          </cell>
        </row>
        <row r="8849">
          <cell r="A8849" t="str">
            <v>SEP-04</v>
          </cell>
        </row>
        <row r="8850">
          <cell r="A8850" t="str">
            <v>SEP-04</v>
          </cell>
        </row>
        <row r="8851">
          <cell r="A8851" t="str">
            <v>SEP-04</v>
          </cell>
        </row>
        <row r="8852">
          <cell r="A8852" t="str">
            <v>SEP-04</v>
          </cell>
        </row>
        <row r="8853">
          <cell r="A8853" t="str">
            <v>SEP-04</v>
          </cell>
        </row>
        <row r="8854">
          <cell r="A8854" t="str">
            <v>SEP-04</v>
          </cell>
        </row>
        <row r="8855">
          <cell r="A8855" t="str">
            <v>SEP-04</v>
          </cell>
        </row>
        <row r="8856">
          <cell r="A8856" t="str">
            <v>SEP-04</v>
          </cell>
        </row>
        <row r="8857">
          <cell r="A8857" t="str">
            <v>SEP-04</v>
          </cell>
        </row>
        <row r="8858">
          <cell r="A8858" t="str">
            <v>SEP-04</v>
          </cell>
        </row>
        <row r="8859">
          <cell r="A8859" t="str">
            <v>SEP-04</v>
          </cell>
        </row>
        <row r="8860">
          <cell r="A8860" t="str">
            <v>SEP-04</v>
          </cell>
        </row>
        <row r="8861">
          <cell r="A8861" t="str">
            <v>SEP-04</v>
          </cell>
        </row>
        <row r="8862">
          <cell r="A8862" t="str">
            <v>SEP-04</v>
          </cell>
        </row>
        <row r="8863">
          <cell r="A8863" t="str">
            <v>SEP-04</v>
          </cell>
        </row>
        <row r="8864">
          <cell r="A8864" t="str">
            <v>SEP-04</v>
          </cell>
        </row>
        <row r="8865">
          <cell r="A8865" t="str">
            <v>SEP-04</v>
          </cell>
        </row>
        <row r="8866">
          <cell r="A8866" t="str">
            <v>SEP-04</v>
          </cell>
        </row>
        <row r="8867">
          <cell r="A8867" t="str">
            <v>SEP-04</v>
          </cell>
        </row>
        <row r="8868">
          <cell r="A8868" t="str">
            <v>SEP-04</v>
          </cell>
        </row>
        <row r="8869">
          <cell r="A8869" t="str">
            <v>SEP-04</v>
          </cell>
        </row>
        <row r="8870">
          <cell r="A8870" t="str">
            <v>SEP-04</v>
          </cell>
        </row>
        <row r="8871">
          <cell r="A8871" t="str">
            <v>SEP-04</v>
          </cell>
        </row>
        <row r="8872">
          <cell r="A8872" t="str">
            <v>SEP-04</v>
          </cell>
        </row>
        <row r="8873">
          <cell r="A8873" t="str">
            <v>SEP-04</v>
          </cell>
        </row>
        <row r="8874">
          <cell r="A8874" t="str">
            <v>SEP-04</v>
          </cell>
        </row>
        <row r="8875">
          <cell r="A8875" t="str">
            <v>SEP-04</v>
          </cell>
        </row>
        <row r="8876">
          <cell r="A8876" t="str">
            <v>SEP-04</v>
          </cell>
        </row>
        <row r="8877">
          <cell r="A8877" t="str">
            <v>SEP-04</v>
          </cell>
        </row>
        <row r="8878">
          <cell r="A8878" t="str">
            <v>SEP-04</v>
          </cell>
        </row>
        <row r="8879">
          <cell r="A8879" t="str">
            <v>SEP-04</v>
          </cell>
        </row>
        <row r="8880">
          <cell r="A8880" t="str">
            <v>SEP-04</v>
          </cell>
        </row>
        <row r="8881">
          <cell r="A8881" t="str">
            <v>SEP-04</v>
          </cell>
        </row>
        <row r="8882">
          <cell r="A8882" t="str">
            <v>SEP-04</v>
          </cell>
        </row>
        <row r="8883">
          <cell r="A8883" t="str">
            <v>SEP-04</v>
          </cell>
        </row>
        <row r="8884">
          <cell r="A8884" t="str">
            <v>SEP-04</v>
          </cell>
        </row>
        <row r="8885">
          <cell r="A8885" t="str">
            <v>SEP-04</v>
          </cell>
        </row>
        <row r="8886">
          <cell r="A8886" t="str">
            <v>SEP-04</v>
          </cell>
        </row>
        <row r="8887">
          <cell r="A8887" t="str">
            <v>SEP-04</v>
          </cell>
        </row>
        <row r="8888">
          <cell r="A8888" t="str">
            <v>SEP-04</v>
          </cell>
        </row>
        <row r="8889">
          <cell r="A8889" t="str">
            <v>SEP-04</v>
          </cell>
        </row>
        <row r="8890">
          <cell r="A8890" t="str">
            <v>SEP-04</v>
          </cell>
        </row>
        <row r="8891">
          <cell r="A8891" t="str">
            <v>SEP-04</v>
          </cell>
        </row>
        <row r="8892">
          <cell r="A8892" t="str">
            <v>SEP-04</v>
          </cell>
        </row>
        <row r="8893">
          <cell r="A8893" t="str">
            <v>SEP-04</v>
          </cell>
        </row>
        <row r="8894">
          <cell r="A8894" t="str">
            <v>SEP-04</v>
          </cell>
        </row>
        <row r="8895">
          <cell r="A8895" t="str">
            <v>SEP-04</v>
          </cell>
        </row>
        <row r="8896">
          <cell r="A8896" t="str">
            <v>SEP-04</v>
          </cell>
        </row>
        <row r="8897">
          <cell r="A8897" t="str">
            <v>SEP-04</v>
          </cell>
        </row>
        <row r="8898">
          <cell r="A8898" t="str">
            <v>SEP-04</v>
          </cell>
        </row>
        <row r="8899">
          <cell r="A8899" t="str">
            <v>SEP-04</v>
          </cell>
        </row>
        <row r="8900">
          <cell r="A8900" t="str">
            <v>SEP-04</v>
          </cell>
        </row>
        <row r="8901">
          <cell r="A8901" t="str">
            <v>SEP-04</v>
          </cell>
        </row>
        <row r="8902">
          <cell r="A8902" t="str">
            <v>SEP-04</v>
          </cell>
        </row>
        <row r="8903">
          <cell r="A8903" t="str">
            <v>SEP-04</v>
          </cell>
        </row>
        <row r="8904">
          <cell r="A8904" t="str">
            <v>SEP-04</v>
          </cell>
        </row>
        <row r="8905">
          <cell r="A8905" t="str">
            <v>SEP-04</v>
          </cell>
        </row>
        <row r="8906">
          <cell r="A8906" t="str">
            <v>SEP-04</v>
          </cell>
        </row>
        <row r="8907">
          <cell r="A8907" t="str">
            <v>SEP-04</v>
          </cell>
        </row>
        <row r="8908">
          <cell r="A8908" t="str">
            <v>SEP-04</v>
          </cell>
        </row>
        <row r="8909">
          <cell r="A8909" t="str">
            <v>SEP-04</v>
          </cell>
        </row>
        <row r="8910">
          <cell r="A8910" t="str">
            <v>SEP-04</v>
          </cell>
        </row>
        <row r="8911">
          <cell r="A8911" t="str">
            <v>SEP-04</v>
          </cell>
        </row>
        <row r="8912">
          <cell r="A8912" t="str">
            <v>SEP-04</v>
          </cell>
        </row>
        <row r="8913">
          <cell r="A8913" t="str">
            <v>SEP-04</v>
          </cell>
        </row>
        <row r="8914">
          <cell r="A8914" t="str">
            <v>SEP-04</v>
          </cell>
        </row>
        <row r="8915">
          <cell r="A8915" t="str">
            <v>SEP-04</v>
          </cell>
        </row>
        <row r="8916">
          <cell r="A8916" t="str">
            <v>SEP-04</v>
          </cell>
        </row>
        <row r="8917">
          <cell r="A8917" t="str">
            <v>SEP-04</v>
          </cell>
        </row>
        <row r="8918">
          <cell r="A8918" t="str">
            <v>SEP-04</v>
          </cell>
        </row>
        <row r="8919">
          <cell r="A8919" t="str">
            <v>SEP-04</v>
          </cell>
        </row>
        <row r="8920">
          <cell r="A8920" t="str">
            <v>SEP-04</v>
          </cell>
        </row>
        <row r="8921">
          <cell r="A8921" t="str">
            <v>SEP-04</v>
          </cell>
        </row>
        <row r="8922">
          <cell r="A8922" t="str">
            <v>SEP-04</v>
          </cell>
        </row>
        <row r="8923">
          <cell r="A8923" t="str">
            <v>SEP-04</v>
          </cell>
        </row>
        <row r="8924">
          <cell r="A8924" t="str">
            <v>SEP-04</v>
          </cell>
        </row>
        <row r="8925">
          <cell r="A8925" t="str">
            <v>SEP-04</v>
          </cell>
        </row>
        <row r="8926">
          <cell r="A8926" t="str">
            <v>SEP-04</v>
          </cell>
        </row>
        <row r="8927">
          <cell r="A8927" t="str">
            <v>SEP-04</v>
          </cell>
        </row>
        <row r="8928">
          <cell r="A8928" t="str">
            <v>SEP-04</v>
          </cell>
        </row>
        <row r="8929">
          <cell r="A8929" t="str">
            <v>SEP-04</v>
          </cell>
        </row>
        <row r="8930">
          <cell r="A8930" t="str">
            <v>SEP-04</v>
          </cell>
        </row>
        <row r="8931">
          <cell r="A8931" t="str">
            <v>SEP-04</v>
          </cell>
        </row>
        <row r="8932">
          <cell r="A8932" t="str">
            <v>SEP-04</v>
          </cell>
        </row>
        <row r="8933">
          <cell r="A8933" t="str">
            <v>SEP-04</v>
          </cell>
        </row>
        <row r="8934">
          <cell r="A8934" t="str">
            <v>SEP-04</v>
          </cell>
        </row>
        <row r="8935">
          <cell r="A8935" t="str">
            <v>SEP-04</v>
          </cell>
        </row>
        <row r="8936">
          <cell r="A8936" t="str">
            <v>SEP-04</v>
          </cell>
        </row>
        <row r="8937">
          <cell r="A8937" t="str">
            <v>SEP-04</v>
          </cell>
        </row>
        <row r="8938">
          <cell r="A8938" t="str">
            <v>SEP-04</v>
          </cell>
        </row>
        <row r="8939">
          <cell r="A8939" t="str">
            <v>SEP-04</v>
          </cell>
        </row>
        <row r="8940">
          <cell r="A8940" t="str">
            <v>SEP-04</v>
          </cell>
        </row>
        <row r="8941">
          <cell r="A8941" t="str">
            <v>SEP-04</v>
          </cell>
        </row>
        <row r="8942">
          <cell r="A8942" t="str">
            <v>SEP-04</v>
          </cell>
        </row>
        <row r="8943">
          <cell r="A8943" t="str">
            <v>SEP-04</v>
          </cell>
        </row>
        <row r="8944">
          <cell r="A8944" t="str">
            <v>SEP-04</v>
          </cell>
        </row>
        <row r="8945">
          <cell r="A8945" t="str">
            <v>SEP-04</v>
          </cell>
        </row>
        <row r="8946">
          <cell r="A8946" t="str">
            <v>SEP-04</v>
          </cell>
        </row>
        <row r="8947">
          <cell r="A8947" t="str">
            <v>SEP-04</v>
          </cell>
        </row>
        <row r="8948">
          <cell r="A8948" t="str">
            <v>SEP-04</v>
          </cell>
        </row>
        <row r="8949">
          <cell r="A8949" t="str">
            <v>SEP-04</v>
          </cell>
        </row>
        <row r="8950">
          <cell r="A8950" t="str">
            <v>SEP-04</v>
          </cell>
        </row>
        <row r="8951">
          <cell r="A8951" t="str">
            <v>SEP-04</v>
          </cell>
        </row>
        <row r="8952">
          <cell r="A8952" t="str">
            <v>SEP-04</v>
          </cell>
        </row>
        <row r="8953">
          <cell r="A8953" t="str">
            <v>SEP-04</v>
          </cell>
        </row>
        <row r="8954">
          <cell r="A8954" t="str">
            <v>SEP-04</v>
          </cell>
        </row>
        <row r="8955">
          <cell r="A8955" t="str">
            <v>SEP-04</v>
          </cell>
        </row>
        <row r="8956">
          <cell r="A8956" t="str">
            <v>SEP-04</v>
          </cell>
        </row>
        <row r="8957">
          <cell r="A8957" t="str">
            <v>SEP-04</v>
          </cell>
        </row>
        <row r="8958">
          <cell r="A8958" t="str">
            <v>SEP-04</v>
          </cell>
        </row>
        <row r="8959">
          <cell r="A8959" t="str">
            <v>SEP-04</v>
          </cell>
        </row>
        <row r="8960">
          <cell r="A8960" t="str">
            <v>SEP-04</v>
          </cell>
        </row>
        <row r="8961">
          <cell r="A8961" t="str">
            <v>SEP-04</v>
          </cell>
        </row>
        <row r="8962">
          <cell r="A8962" t="str">
            <v>SEP-04</v>
          </cell>
        </row>
        <row r="8963">
          <cell r="A8963" t="str">
            <v>SEP-04</v>
          </cell>
        </row>
        <row r="8964">
          <cell r="A8964" t="str">
            <v>SEP-04</v>
          </cell>
        </row>
        <row r="8965">
          <cell r="A8965" t="str">
            <v>SEP-04</v>
          </cell>
        </row>
        <row r="8966">
          <cell r="A8966" t="str">
            <v>SEP-04</v>
          </cell>
        </row>
        <row r="8967">
          <cell r="A8967" t="str">
            <v>SEP-04</v>
          </cell>
        </row>
        <row r="8968">
          <cell r="A8968" t="str">
            <v>SEP-04</v>
          </cell>
        </row>
        <row r="8969">
          <cell r="A8969" t="str">
            <v>SEP-04</v>
          </cell>
        </row>
        <row r="8970">
          <cell r="A8970" t="str">
            <v>SEP-04</v>
          </cell>
        </row>
        <row r="8971">
          <cell r="A8971" t="str">
            <v>SEP-04</v>
          </cell>
        </row>
        <row r="8972">
          <cell r="A8972" t="str">
            <v>SEP-04</v>
          </cell>
        </row>
        <row r="8973">
          <cell r="A8973" t="str">
            <v>SEP-04</v>
          </cell>
        </row>
        <row r="8974">
          <cell r="A8974" t="str">
            <v>SEP-04</v>
          </cell>
        </row>
        <row r="8975">
          <cell r="A8975" t="str">
            <v>SEP-04</v>
          </cell>
        </row>
        <row r="8976">
          <cell r="A8976" t="str">
            <v>SEP-04</v>
          </cell>
        </row>
        <row r="8977">
          <cell r="A8977" t="str">
            <v>SEP-04</v>
          </cell>
        </row>
        <row r="8978">
          <cell r="A8978" t="str">
            <v>SEP-04</v>
          </cell>
        </row>
        <row r="8979">
          <cell r="A8979" t="str">
            <v>SEP-04</v>
          </cell>
        </row>
        <row r="8980">
          <cell r="A8980" t="str">
            <v>SEP-04</v>
          </cell>
        </row>
        <row r="8981">
          <cell r="A8981" t="str">
            <v>SEP-04</v>
          </cell>
        </row>
        <row r="8982">
          <cell r="A8982" t="str">
            <v>SEP-04</v>
          </cell>
        </row>
        <row r="8983">
          <cell r="A8983" t="str">
            <v>SEP-04</v>
          </cell>
        </row>
        <row r="8984">
          <cell r="A8984" t="str">
            <v>SEP-04</v>
          </cell>
        </row>
        <row r="8985">
          <cell r="A8985" t="str">
            <v>SEP-04</v>
          </cell>
        </row>
        <row r="8986">
          <cell r="A8986" t="str">
            <v>SEP-04</v>
          </cell>
        </row>
        <row r="8987">
          <cell r="A8987" t="str">
            <v>SEP-04</v>
          </cell>
        </row>
        <row r="8988">
          <cell r="A8988" t="str">
            <v>SEP-04</v>
          </cell>
        </row>
        <row r="8989">
          <cell r="A8989" t="str">
            <v>SEP-04</v>
          </cell>
        </row>
        <row r="8990">
          <cell r="A8990" t="str">
            <v>SEP-04</v>
          </cell>
        </row>
        <row r="8991">
          <cell r="A8991" t="str">
            <v>SEP-04</v>
          </cell>
        </row>
        <row r="8992">
          <cell r="A8992" t="str">
            <v>SEP-04</v>
          </cell>
        </row>
        <row r="8993">
          <cell r="A8993" t="str">
            <v>SEP-04</v>
          </cell>
        </row>
        <row r="8994">
          <cell r="A8994" t="str">
            <v>SEP-04</v>
          </cell>
        </row>
        <row r="8995">
          <cell r="A8995" t="str">
            <v>SEP-04</v>
          </cell>
        </row>
        <row r="8996">
          <cell r="A8996" t="str">
            <v>SEP-04</v>
          </cell>
        </row>
        <row r="8997">
          <cell r="A8997" t="str">
            <v>SEP-04</v>
          </cell>
        </row>
        <row r="8998">
          <cell r="A8998" t="str">
            <v>SEP-04</v>
          </cell>
        </row>
        <row r="8999">
          <cell r="A8999" t="str">
            <v>SEP-04</v>
          </cell>
        </row>
        <row r="9000">
          <cell r="A9000" t="str">
            <v>SEP-04</v>
          </cell>
        </row>
        <row r="9001">
          <cell r="A9001" t="str">
            <v>SEP-04</v>
          </cell>
        </row>
        <row r="9002">
          <cell r="A9002" t="str">
            <v>SEP-04</v>
          </cell>
        </row>
        <row r="9003">
          <cell r="A9003" t="str">
            <v>SEP-04</v>
          </cell>
        </row>
        <row r="9004">
          <cell r="A9004" t="str">
            <v>SEP-04</v>
          </cell>
        </row>
        <row r="9005">
          <cell r="A9005" t="str">
            <v>SEP-04</v>
          </cell>
        </row>
        <row r="9006">
          <cell r="A9006" t="str">
            <v>SEP-04</v>
          </cell>
        </row>
        <row r="9007">
          <cell r="A9007" t="str">
            <v>SEP-04</v>
          </cell>
        </row>
        <row r="9008">
          <cell r="A9008" t="str">
            <v>SEP-04</v>
          </cell>
        </row>
        <row r="9009">
          <cell r="A9009" t="str">
            <v>SEP-04</v>
          </cell>
        </row>
        <row r="9010">
          <cell r="A9010" t="str">
            <v>SEP-04</v>
          </cell>
        </row>
        <row r="9011">
          <cell r="A9011" t="str">
            <v>SEP-04</v>
          </cell>
        </row>
        <row r="9012">
          <cell r="A9012" t="str">
            <v>SEP-04</v>
          </cell>
        </row>
        <row r="9013">
          <cell r="A9013" t="str">
            <v>SEP-04</v>
          </cell>
        </row>
        <row r="9014">
          <cell r="A9014" t="str">
            <v>SEP-04</v>
          </cell>
        </row>
        <row r="9015">
          <cell r="A9015" t="str">
            <v>SEP-04</v>
          </cell>
        </row>
        <row r="9016">
          <cell r="A9016" t="str">
            <v>SEP-04</v>
          </cell>
        </row>
        <row r="9017">
          <cell r="A9017" t="str">
            <v>SEP-04</v>
          </cell>
        </row>
        <row r="9018">
          <cell r="A9018" t="str">
            <v>SEP-04</v>
          </cell>
        </row>
        <row r="9019">
          <cell r="A9019" t="str">
            <v>SEP-04</v>
          </cell>
        </row>
        <row r="9020">
          <cell r="A9020" t="str">
            <v>SEP-04</v>
          </cell>
        </row>
        <row r="9021">
          <cell r="A9021" t="str">
            <v>SEP-04</v>
          </cell>
        </row>
        <row r="9022">
          <cell r="A9022" t="str">
            <v>SEP-04</v>
          </cell>
        </row>
        <row r="9023">
          <cell r="A9023" t="str">
            <v>SEP-04</v>
          </cell>
        </row>
        <row r="9024">
          <cell r="A9024" t="str">
            <v>SEP-04</v>
          </cell>
        </row>
        <row r="9025">
          <cell r="A9025" t="str">
            <v>SEP-04</v>
          </cell>
        </row>
        <row r="9026">
          <cell r="A9026" t="str">
            <v>SEP-04</v>
          </cell>
        </row>
        <row r="9027">
          <cell r="A9027" t="str">
            <v>SEP-04</v>
          </cell>
        </row>
        <row r="9028">
          <cell r="A9028" t="str">
            <v>SEP-04</v>
          </cell>
        </row>
        <row r="9029">
          <cell r="A9029" t="str">
            <v>SEP-04</v>
          </cell>
        </row>
        <row r="9030">
          <cell r="A9030" t="str">
            <v>SEP-04</v>
          </cell>
        </row>
        <row r="9031">
          <cell r="A9031" t="str">
            <v>SEP-04</v>
          </cell>
        </row>
        <row r="9032">
          <cell r="A9032" t="str">
            <v>SEP-04</v>
          </cell>
        </row>
        <row r="9033">
          <cell r="A9033" t="str">
            <v>SEP-04</v>
          </cell>
        </row>
        <row r="9034">
          <cell r="A9034" t="str">
            <v>SEP-04</v>
          </cell>
        </row>
        <row r="9035">
          <cell r="A9035" t="str">
            <v>SEP-04</v>
          </cell>
        </row>
        <row r="9036">
          <cell r="A9036" t="str">
            <v>SEP-04</v>
          </cell>
        </row>
        <row r="9037">
          <cell r="A9037" t="str">
            <v>SEP-04</v>
          </cell>
        </row>
        <row r="9038">
          <cell r="A9038" t="str">
            <v>SEP-04</v>
          </cell>
        </row>
        <row r="9039">
          <cell r="A9039" t="str">
            <v>SEP-04</v>
          </cell>
        </row>
        <row r="9040">
          <cell r="A9040" t="str">
            <v>SEP-04</v>
          </cell>
        </row>
        <row r="9041">
          <cell r="A9041" t="str">
            <v>SEP-04</v>
          </cell>
        </row>
        <row r="9042">
          <cell r="A9042" t="str">
            <v>SEP-04</v>
          </cell>
        </row>
        <row r="9043">
          <cell r="A9043" t="str">
            <v>SEP-04</v>
          </cell>
        </row>
        <row r="9044">
          <cell r="A9044" t="str">
            <v>SEP-04</v>
          </cell>
        </row>
        <row r="9045">
          <cell r="A9045" t="str">
            <v>SEP-04</v>
          </cell>
        </row>
        <row r="9046">
          <cell r="A9046" t="str">
            <v>SEP-04</v>
          </cell>
        </row>
        <row r="9047">
          <cell r="A9047" t="str">
            <v>SEP-04</v>
          </cell>
        </row>
        <row r="9048">
          <cell r="A9048" t="str">
            <v>SEP-04</v>
          </cell>
        </row>
        <row r="9049">
          <cell r="A9049" t="str">
            <v>SEP-04</v>
          </cell>
        </row>
        <row r="9050">
          <cell r="A9050" t="str">
            <v>SEP-04</v>
          </cell>
        </row>
        <row r="9051">
          <cell r="A9051" t="str">
            <v>SEP-04</v>
          </cell>
        </row>
        <row r="9052">
          <cell r="A9052" t="str">
            <v>SEP-04</v>
          </cell>
        </row>
        <row r="9053">
          <cell r="A9053" t="str">
            <v>SEP-04</v>
          </cell>
        </row>
        <row r="9054">
          <cell r="A9054" t="str">
            <v>SEP-04</v>
          </cell>
        </row>
        <row r="9055">
          <cell r="A9055" t="str">
            <v>SEP-04</v>
          </cell>
        </row>
        <row r="9056">
          <cell r="A9056" t="str">
            <v>SEP-04</v>
          </cell>
        </row>
        <row r="9057">
          <cell r="A9057" t="str">
            <v>SEP-04</v>
          </cell>
        </row>
        <row r="9058">
          <cell r="A9058" t="str">
            <v>SEP-04</v>
          </cell>
        </row>
        <row r="9059">
          <cell r="A9059" t="str">
            <v>SEP-04</v>
          </cell>
        </row>
        <row r="9060">
          <cell r="A9060" t="str">
            <v>SEP-04</v>
          </cell>
        </row>
        <row r="9061">
          <cell r="A9061" t="str">
            <v>SEP-04</v>
          </cell>
        </row>
        <row r="9062">
          <cell r="A9062" t="str">
            <v>SEP-04</v>
          </cell>
        </row>
        <row r="9063">
          <cell r="A9063" t="str">
            <v>SEP-04</v>
          </cell>
        </row>
        <row r="9064">
          <cell r="A9064" t="str">
            <v>SEP-04</v>
          </cell>
        </row>
        <row r="9065">
          <cell r="A9065" t="str">
            <v>SEP-04</v>
          </cell>
        </row>
        <row r="9066">
          <cell r="A9066" t="str">
            <v>SEP-04</v>
          </cell>
        </row>
        <row r="9067">
          <cell r="A9067" t="str">
            <v>SEP-04</v>
          </cell>
        </row>
        <row r="9068">
          <cell r="A9068" t="str">
            <v>SEP-04</v>
          </cell>
        </row>
        <row r="9069">
          <cell r="A9069" t="str">
            <v>SEP-04</v>
          </cell>
        </row>
        <row r="9070">
          <cell r="A9070" t="str">
            <v>SEP-04</v>
          </cell>
        </row>
        <row r="9071">
          <cell r="A9071" t="str">
            <v>SEP-04</v>
          </cell>
        </row>
        <row r="9072">
          <cell r="A9072" t="str">
            <v>SEP-04</v>
          </cell>
        </row>
        <row r="9073">
          <cell r="A9073" t="str">
            <v>SEP-04</v>
          </cell>
        </row>
        <row r="9074">
          <cell r="A9074" t="str">
            <v>SEP-04</v>
          </cell>
        </row>
        <row r="9075">
          <cell r="A9075" t="str">
            <v>SEP-04</v>
          </cell>
        </row>
        <row r="9076">
          <cell r="A9076" t="str">
            <v>SEP-04</v>
          </cell>
        </row>
        <row r="9077">
          <cell r="A9077" t="str">
            <v>SEP-04</v>
          </cell>
        </row>
        <row r="9078">
          <cell r="A9078" t="str">
            <v>SEP-04</v>
          </cell>
        </row>
        <row r="9079">
          <cell r="A9079" t="str">
            <v>SEP-04</v>
          </cell>
        </row>
        <row r="9080">
          <cell r="A9080" t="str">
            <v>SEP-04</v>
          </cell>
        </row>
        <row r="9081">
          <cell r="A9081" t="str">
            <v>SEP-04</v>
          </cell>
        </row>
        <row r="9082">
          <cell r="A9082" t="str">
            <v>SEP-04</v>
          </cell>
        </row>
        <row r="9083">
          <cell r="A9083" t="str">
            <v>SEP-04</v>
          </cell>
        </row>
        <row r="9084">
          <cell r="A9084" t="str">
            <v>SEP-04</v>
          </cell>
        </row>
        <row r="9085">
          <cell r="A9085" t="str">
            <v>SEP-04</v>
          </cell>
        </row>
        <row r="9086">
          <cell r="A9086" t="str">
            <v>SEP-04</v>
          </cell>
        </row>
        <row r="9087">
          <cell r="A9087" t="str">
            <v>SEP-04</v>
          </cell>
        </row>
        <row r="9088">
          <cell r="A9088" t="str">
            <v>SEP-04</v>
          </cell>
        </row>
        <row r="9089">
          <cell r="A9089" t="str">
            <v>SEP-04</v>
          </cell>
        </row>
        <row r="9090">
          <cell r="A9090" t="str">
            <v>SEP-04</v>
          </cell>
        </row>
        <row r="9091">
          <cell r="A9091" t="str">
            <v>SEP-04</v>
          </cell>
        </row>
        <row r="9092">
          <cell r="A9092" t="str">
            <v>SEP-04</v>
          </cell>
        </row>
        <row r="9093">
          <cell r="A9093" t="str">
            <v>SEP-04</v>
          </cell>
        </row>
        <row r="9094">
          <cell r="A9094" t="str">
            <v>SEP-04</v>
          </cell>
        </row>
        <row r="9095">
          <cell r="A9095" t="str">
            <v>SEP-04</v>
          </cell>
        </row>
        <row r="9096">
          <cell r="A9096" t="str">
            <v>SEP-04</v>
          </cell>
        </row>
        <row r="9097">
          <cell r="A9097" t="str">
            <v>SEP-04</v>
          </cell>
        </row>
        <row r="9098">
          <cell r="A9098" t="str">
            <v>SEP-04</v>
          </cell>
        </row>
        <row r="9099">
          <cell r="A9099" t="str">
            <v>SEP-04</v>
          </cell>
        </row>
        <row r="9100">
          <cell r="A9100" t="str">
            <v>SEP-04</v>
          </cell>
        </row>
        <row r="9101">
          <cell r="A9101" t="str">
            <v>SEP-04</v>
          </cell>
        </row>
        <row r="9102">
          <cell r="A9102" t="str">
            <v>SEP-04</v>
          </cell>
        </row>
        <row r="9103">
          <cell r="A9103" t="str">
            <v>SEP-04</v>
          </cell>
        </row>
        <row r="9104">
          <cell r="A9104" t="str">
            <v>SEP-04</v>
          </cell>
        </row>
        <row r="9105">
          <cell r="A9105" t="str">
            <v>SEP-04</v>
          </cell>
        </row>
        <row r="9106">
          <cell r="A9106" t="str">
            <v>SEP-04</v>
          </cell>
        </row>
        <row r="9107">
          <cell r="A9107" t="str">
            <v>SEP-04</v>
          </cell>
        </row>
        <row r="9108">
          <cell r="A9108" t="str">
            <v>SEP-04</v>
          </cell>
        </row>
        <row r="9109">
          <cell r="A9109" t="str">
            <v>SEP-04</v>
          </cell>
        </row>
        <row r="9110">
          <cell r="A9110" t="str">
            <v>SEP-04</v>
          </cell>
        </row>
        <row r="9111">
          <cell r="A9111" t="str">
            <v>SEP-04</v>
          </cell>
        </row>
        <row r="9112">
          <cell r="A9112" t="str">
            <v>SEP-04</v>
          </cell>
        </row>
        <row r="9113">
          <cell r="A9113" t="str">
            <v>SEP-04</v>
          </cell>
        </row>
        <row r="9114">
          <cell r="A9114" t="str">
            <v>SEP-04</v>
          </cell>
        </row>
        <row r="9115">
          <cell r="A9115" t="str">
            <v>SEP-04</v>
          </cell>
        </row>
        <row r="9116">
          <cell r="A9116" t="str">
            <v>SEP-04</v>
          </cell>
        </row>
        <row r="9117">
          <cell r="A9117" t="str">
            <v>SEP-04</v>
          </cell>
        </row>
        <row r="9118">
          <cell r="A9118" t="str">
            <v>SEP-04</v>
          </cell>
        </row>
        <row r="9119">
          <cell r="A9119" t="str">
            <v>SEP-04</v>
          </cell>
        </row>
        <row r="9120">
          <cell r="A9120" t="str">
            <v>SEP-04</v>
          </cell>
        </row>
        <row r="9121">
          <cell r="A9121" t="str">
            <v>SEP-04</v>
          </cell>
        </row>
        <row r="9122">
          <cell r="A9122" t="str">
            <v>SEP-04</v>
          </cell>
        </row>
        <row r="9123">
          <cell r="A9123" t="str">
            <v>SEP-04</v>
          </cell>
        </row>
        <row r="9124">
          <cell r="A9124" t="str">
            <v>SEP-04</v>
          </cell>
        </row>
        <row r="9125">
          <cell r="A9125" t="str">
            <v>SEP-04</v>
          </cell>
        </row>
        <row r="9126">
          <cell r="A9126" t="str">
            <v>SEP-04</v>
          </cell>
        </row>
        <row r="9127">
          <cell r="A9127" t="str">
            <v>SEP-04</v>
          </cell>
        </row>
        <row r="9128">
          <cell r="A9128" t="str">
            <v>SEP-04</v>
          </cell>
        </row>
        <row r="9129">
          <cell r="A9129" t="str">
            <v>SEP-04</v>
          </cell>
        </row>
        <row r="9130">
          <cell r="A9130" t="str">
            <v>SEP-04</v>
          </cell>
        </row>
        <row r="9131">
          <cell r="A9131" t="str">
            <v>SEP-04</v>
          </cell>
        </row>
        <row r="9132">
          <cell r="A9132" t="str">
            <v>SEP-04</v>
          </cell>
        </row>
        <row r="9133">
          <cell r="A9133" t="str">
            <v>SEP-04</v>
          </cell>
        </row>
        <row r="9134">
          <cell r="A9134" t="str">
            <v>SEP-04</v>
          </cell>
        </row>
        <row r="9135">
          <cell r="A9135" t="str">
            <v>SEP-04</v>
          </cell>
        </row>
        <row r="9136">
          <cell r="A9136" t="str">
            <v>SEP-04</v>
          </cell>
        </row>
        <row r="9137">
          <cell r="A9137" t="str">
            <v>SEP-04</v>
          </cell>
        </row>
        <row r="9138">
          <cell r="A9138" t="str">
            <v>SEP-04</v>
          </cell>
        </row>
        <row r="9139">
          <cell r="A9139" t="str">
            <v>SEP-04</v>
          </cell>
        </row>
        <row r="9140">
          <cell r="A9140" t="str">
            <v>SEP-04</v>
          </cell>
        </row>
        <row r="9141">
          <cell r="A9141" t="str">
            <v>SEP-04</v>
          </cell>
        </row>
        <row r="9142">
          <cell r="A9142" t="str">
            <v>SEP-04</v>
          </cell>
        </row>
        <row r="9143">
          <cell r="A9143" t="str">
            <v>SEP-04</v>
          </cell>
        </row>
        <row r="9144">
          <cell r="A9144" t="str">
            <v>SEP-04</v>
          </cell>
        </row>
        <row r="9145">
          <cell r="A9145" t="str">
            <v>SEP-04</v>
          </cell>
        </row>
        <row r="9146">
          <cell r="A9146" t="str">
            <v>SEP-04</v>
          </cell>
        </row>
        <row r="9147">
          <cell r="A9147" t="str">
            <v>SEP-04</v>
          </cell>
        </row>
        <row r="9148">
          <cell r="A9148" t="str">
            <v>SEP-04</v>
          </cell>
        </row>
        <row r="9149">
          <cell r="A9149" t="str">
            <v>SEP-04</v>
          </cell>
        </row>
        <row r="9150">
          <cell r="A9150" t="str">
            <v>SEP-04</v>
          </cell>
        </row>
        <row r="9151">
          <cell r="A9151" t="str">
            <v>SEP-04</v>
          </cell>
        </row>
        <row r="9152">
          <cell r="A9152" t="str">
            <v>SEP-04</v>
          </cell>
        </row>
        <row r="9153">
          <cell r="A9153" t="str">
            <v>SEP-04</v>
          </cell>
        </row>
        <row r="9154">
          <cell r="A9154" t="str">
            <v>SEP-04</v>
          </cell>
        </row>
        <row r="9155">
          <cell r="A9155" t="str">
            <v>SEP-04</v>
          </cell>
        </row>
        <row r="9156">
          <cell r="A9156" t="str">
            <v>SEP-04</v>
          </cell>
        </row>
        <row r="9157">
          <cell r="A9157" t="str">
            <v>SEP-04</v>
          </cell>
        </row>
        <row r="9158">
          <cell r="A9158" t="str">
            <v>SEP-04</v>
          </cell>
        </row>
        <row r="9159">
          <cell r="A9159" t="str">
            <v>SEP-04</v>
          </cell>
        </row>
        <row r="9160">
          <cell r="A9160" t="str">
            <v>SEP-04</v>
          </cell>
        </row>
        <row r="9161">
          <cell r="A9161" t="str">
            <v>SEP-04</v>
          </cell>
        </row>
        <row r="9162">
          <cell r="A9162" t="str">
            <v>SEP-04</v>
          </cell>
        </row>
        <row r="9163">
          <cell r="A9163" t="str">
            <v>SEP-04</v>
          </cell>
        </row>
        <row r="9164">
          <cell r="A9164" t="str">
            <v>SEP-04</v>
          </cell>
        </row>
        <row r="9165">
          <cell r="A9165" t="str">
            <v>SEP-04</v>
          </cell>
        </row>
        <row r="9166">
          <cell r="A9166" t="str">
            <v>SEP-04</v>
          </cell>
        </row>
        <row r="9167">
          <cell r="A9167" t="str">
            <v>SEP-04</v>
          </cell>
        </row>
        <row r="9168">
          <cell r="A9168" t="str">
            <v>SEP-04</v>
          </cell>
        </row>
        <row r="9169">
          <cell r="A9169" t="str">
            <v>SEP-04</v>
          </cell>
        </row>
        <row r="9170">
          <cell r="A9170" t="str">
            <v>SEP-04</v>
          </cell>
        </row>
        <row r="9171">
          <cell r="A9171" t="str">
            <v>SEP-04</v>
          </cell>
        </row>
        <row r="9172">
          <cell r="A9172" t="str">
            <v>SEP-04</v>
          </cell>
        </row>
        <row r="9173">
          <cell r="A9173" t="str">
            <v>SEP-04</v>
          </cell>
        </row>
        <row r="9174">
          <cell r="A9174" t="str">
            <v>SEP-04</v>
          </cell>
        </row>
        <row r="9175">
          <cell r="A9175" t="str">
            <v>SEP-04</v>
          </cell>
        </row>
        <row r="9176">
          <cell r="A9176" t="str">
            <v>SEP-04</v>
          </cell>
        </row>
        <row r="9177">
          <cell r="A9177" t="str">
            <v>SEP-04</v>
          </cell>
        </row>
        <row r="9178">
          <cell r="A9178" t="str">
            <v>SEP-04</v>
          </cell>
        </row>
        <row r="9179">
          <cell r="A9179" t="str">
            <v>SEP-04</v>
          </cell>
        </row>
        <row r="9180">
          <cell r="A9180" t="str">
            <v>SEP-04</v>
          </cell>
        </row>
        <row r="9181">
          <cell r="A9181" t="str">
            <v>SEP-04</v>
          </cell>
        </row>
        <row r="9182">
          <cell r="A9182" t="str">
            <v>SEP-04</v>
          </cell>
        </row>
        <row r="9183">
          <cell r="A9183" t="str">
            <v>SEP-04</v>
          </cell>
        </row>
        <row r="9184">
          <cell r="A9184" t="str">
            <v>SEP-04</v>
          </cell>
        </row>
        <row r="9185">
          <cell r="A9185" t="str">
            <v>SEP-04</v>
          </cell>
        </row>
        <row r="9186">
          <cell r="A9186" t="str">
            <v>SEP-04</v>
          </cell>
        </row>
        <row r="9187">
          <cell r="A9187" t="str">
            <v>SEP-04</v>
          </cell>
        </row>
        <row r="9188">
          <cell r="A9188" t="str">
            <v>SEP-04</v>
          </cell>
        </row>
        <row r="9189">
          <cell r="A9189" t="str">
            <v>SEP-04</v>
          </cell>
        </row>
        <row r="9190">
          <cell r="A9190" t="str">
            <v>SEP-04</v>
          </cell>
        </row>
        <row r="9191">
          <cell r="A9191" t="str">
            <v>SEP-04</v>
          </cell>
        </row>
        <row r="9192">
          <cell r="A9192" t="str">
            <v>SEP-04</v>
          </cell>
        </row>
        <row r="9193">
          <cell r="A9193" t="str">
            <v>SEP-04</v>
          </cell>
        </row>
        <row r="9194">
          <cell r="A9194" t="str">
            <v>SEP-04</v>
          </cell>
        </row>
        <row r="9195">
          <cell r="A9195" t="str">
            <v>SEP-04</v>
          </cell>
        </row>
        <row r="9196">
          <cell r="A9196" t="str">
            <v>SEP-04</v>
          </cell>
        </row>
        <row r="9197">
          <cell r="A9197" t="str">
            <v>SEP-04</v>
          </cell>
        </row>
        <row r="9198">
          <cell r="A9198" t="str">
            <v>SEP-04</v>
          </cell>
        </row>
        <row r="9199">
          <cell r="A9199" t="str">
            <v>SEP-04</v>
          </cell>
        </row>
        <row r="9200">
          <cell r="A9200" t="str">
            <v>SEP-04</v>
          </cell>
        </row>
        <row r="9201">
          <cell r="A9201" t="str">
            <v>SEP-04</v>
          </cell>
        </row>
        <row r="9202">
          <cell r="A9202" t="str">
            <v>SEP-04</v>
          </cell>
        </row>
        <row r="9203">
          <cell r="A9203" t="str">
            <v>SEP-04</v>
          </cell>
        </row>
        <row r="9204">
          <cell r="A9204" t="str">
            <v>SEP-04</v>
          </cell>
        </row>
        <row r="9205">
          <cell r="A9205" t="str">
            <v>SEP-04</v>
          </cell>
        </row>
        <row r="9206">
          <cell r="A9206" t="str">
            <v>SEP-04</v>
          </cell>
        </row>
        <row r="9207">
          <cell r="A9207" t="str">
            <v>SEP-04</v>
          </cell>
        </row>
        <row r="9208">
          <cell r="A9208" t="str">
            <v>SEP-04</v>
          </cell>
        </row>
        <row r="9209">
          <cell r="A9209" t="str">
            <v>SEP-04</v>
          </cell>
        </row>
        <row r="9210">
          <cell r="A9210" t="str">
            <v>SEP-04</v>
          </cell>
        </row>
        <row r="9211">
          <cell r="A9211" t="str">
            <v>SEP-04</v>
          </cell>
        </row>
        <row r="9212">
          <cell r="A9212" t="str">
            <v>SEP-04</v>
          </cell>
        </row>
        <row r="9213">
          <cell r="A9213" t="str">
            <v>SEP-04</v>
          </cell>
        </row>
        <row r="9214">
          <cell r="A9214" t="str">
            <v>SEP-04</v>
          </cell>
        </row>
        <row r="9215">
          <cell r="A9215" t="str">
            <v>SEP-04</v>
          </cell>
        </row>
        <row r="9216">
          <cell r="A9216" t="str">
            <v>SEP-04</v>
          </cell>
        </row>
        <row r="9217">
          <cell r="A9217" t="str">
            <v>SEP-04</v>
          </cell>
        </row>
        <row r="9218">
          <cell r="A9218" t="str">
            <v>SEP-04</v>
          </cell>
        </row>
        <row r="9219">
          <cell r="A9219" t="str">
            <v>SEP-04</v>
          </cell>
        </row>
        <row r="9220">
          <cell r="A9220" t="str">
            <v>SEP-04</v>
          </cell>
        </row>
        <row r="9221">
          <cell r="A9221" t="str">
            <v>SEP-04</v>
          </cell>
        </row>
        <row r="9222">
          <cell r="A9222" t="str">
            <v>SEP-04</v>
          </cell>
        </row>
        <row r="9223">
          <cell r="A9223" t="str">
            <v>SEP-04</v>
          </cell>
        </row>
        <row r="9224">
          <cell r="A9224" t="str">
            <v>SEP-04</v>
          </cell>
        </row>
        <row r="9225">
          <cell r="A9225" t="str">
            <v>SEP-04</v>
          </cell>
        </row>
        <row r="9226">
          <cell r="A9226" t="str">
            <v>SEP-04</v>
          </cell>
        </row>
        <row r="9227">
          <cell r="A9227" t="str">
            <v>SEP-04</v>
          </cell>
        </row>
        <row r="9228">
          <cell r="A9228" t="str">
            <v>SEP-04</v>
          </cell>
        </row>
        <row r="9229">
          <cell r="A9229" t="str">
            <v>SEP-04</v>
          </cell>
        </row>
        <row r="9230">
          <cell r="A9230" t="str">
            <v>SEP-04</v>
          </cell>
        </row>
        <row r="9231">
          <cell r="A9231" t="str">
            <v>SEP-04</v>
          </cell>
        </row>
        <row r="9232">
          <cell r="A9232" t="str">
            <v>SEP-04</v>
          </cell>
        </row>
        <row r="9233">
          <cell r="A9233" t="str">
            <v>SEP-04</v>
          </cell>
        </row>
        <row r="9234">
          <cell r="A9234" t="str">
            <v>SEP-04</v>
          </cell>
        </row>
        <row r="9235">
          <cell r="A9235" t="str">
            <v>SEP-04</v>
          </cell>
        </row>
        <row r="9236">
          <cell r="A9236" t="str">
            <v>SEP-04</v>
          </cell>
        </row>
        <row r="9237">
          <cell r="A9237" t="str">
            <v>SEP-04</v>
          </cell>
        </row>
        <row r="9238">
          <cell r="A9238" t="str">
            <v>SEP-04</v>
          </cell>
        </row>
        <row r="9239">
          <cell r="A9239" t="str">
            <v>SEP-04</v>
          </cell>
        </row>
        <row r="9240">
          <cell r="A9240" t="str">
            <v>SEP-04</v>
          </cell>
        </row>
        <row r="9241">
          <cell r="A9241" t="str">
            <v>SEP-04</v>
          </cell>
        </row>
        <row r="9242">
          <cell r="A9242" t="str">
            <v>SEP-04</v>
          </cell>
        </row>
        <row r="9243">
          <cell r="A9243" t="str">
            <v>SEP-04</v>
          </cell>
        </row>
        <row r="9244">
          <cell r="A9244" t="str">
            <v>SEP-04</v>
          </cell>
        </row>
        <row r="9245">
          <cell r="A9245" t="str">
            <v>SEP-04</v>
          </cell>
        </row>
        <row r="9246">
          <cell r="A9246" t="str">
            <v>SEP-04</v>
          </cell>
        </row>
        <row r="9247">
          <cell r="A9247" t="str">
            <v>SEP-04</v>
          </cell>
        </row>
        <row r="9248">
          <cell r="A9248" t="str">
            <v>SEP-04</v>
          </cell>
        </row>
        <row r="9249">
          <cell r="A9249" t="str">
            <v>SEP-04</v>
          </cell>
        </row>
        <row r="9250">
          <cell r="A9250" t="str">
            <v>SEP-04</v>
          </cell>
        </row>
        <row r="9251">
          <cell r="A9251" t="str">
            <v>SEP-04</v>
          </cell>
        </row>
        <row r="9252">
          <cell r="A9252" t="str">
            <v>SEP-04</v>
          </cell>
        </row>
        <row r="9253">
          <cell r="A9253" t="str">
            <v>SEP-04</v>
          </cell>
        </row>
        <row r="9254">
          <cell r="A9254" t="str">
            <v>SEP-04</v>
          </cell>
        </row>
        <row r="9255">
          <cell r="A9255" t="str">
            <v>SEP-04</v>
          </cell>
        </row>
        <row r="9256">
          <cell r="A9256" t="str">
            <v>SEP-04</v>
          </cell>
        </row>
        <row r="9257">
          <cell r="A9257" t="str">
            <v>SEP-04</v>
          </cell>
        </row>
        <row r="9258">
          <cell r="A9258" t="str">
            <v>SEP-04</v>
          </cell>
        </row>
        <row r="9259">
          <cell r="A9259" t="str">
            <v>SEP-04</v>
          </cell>
        </row>
        <row r="9260">
          <cell r="A9260" t="str">
            <v>SEP-04</v>
          </cell>
        </row>
        <row r="9261">
          <cell r="A9261" t="str">
            <v>SEP-04</v>
          </cell>
        </row>
        <row r="9262">
          <cell r="A9262" t="str">
            <v>SEP-04</v>
          </cell>
        </row>
        <row r="9263">
          <cell r="A9263" t="str">
            <v>SEP-04</v>
          </cell>
        </row>
        <row r="9264">
          <cell r="A9264" t="str">
            <v>SEP-04</v>
          </cell>
        </row>
        <row r="9265">
          <cell r="A9265" t="str">
            <v>SEP-04</v>
          </cell>
        </row>
        <row r="9266">
          <cell r="A9266" t="str">
            <v>SEP-04</v>
          </cell>
        </row>
        <row r="9267">
          <cell r="A9267" t="str">
            <v>SEP-04</v>
          </cell>
        </row>
        <row r="9268">
          <cell r="A9268" t="str">
            <v>SEP-04</v>
          </cell>
        </row>
        <row r="9269">
          <cell r="A9269" t="str">
            <v>SEP-04</v>
          </cell>
        </row>
        <row r="9270">
          <cell r="A9270" t="str">
            <v>SEP-04</v>
          </cell>
        </row>
        <row r="9271">
          <cell r="A9271" t="str">
            <v>SEP-04</v>
          </cell>
        </row>
        <row r="9272">
          <cell r="A9272" t="str">
            <v>SEP-04</v>
          </cell>
        </row>
        <row r="9273">
          <cell r="A9273" t="str">
            <v>SEP-04</v>
          </cell>
        </row>
        <row r="9274">
          <cell r="A9274" t="str">
            <v>SEP-04</v>
          </cell>
        </row>
        <row r="9275">
          <cell r="A9275" t="str">
            <v>SEP-04</v>
          </cell>
        </row>
        <row r="9276">
          <cell r="A9276" t="str">
            <v>SEP-04</v>
          </cell>
        </row>
        <row r="9277">
          <cell r="A9277" t="str">
            <v>SEP-04</v>
          </cell>
        </row>
        <row r="9278">
          <cell r="A9278" t="str">
            <v>SEP-04</v>
          </cell>
        </row>
        <row r="9279">
          <cell r="A9279" t="str">
            <v>SEP-04</v>
          </cell>
        </row>
        <row r="9280">
          <cell r="A9280" t="str">
            <v>SEP-04</v>
          </cell>
        </row>
        <row r="9281">
          <cell r="A9281" t="str">
            <v>SEP-04</v>
          </cell>
        </row>
        <row r="9282">
          <cell r="A9282" t="str">
            <v>SEP-04</v>
          </cell>
        </row>
        <row r="9283">
          <cell r="A9283" t="str">
            <v>SEP-04</v>
          </cell>
        </row>
        <row r="9284">
          <cell r="A9284" t="str">
            <v>SEP-04</v>
          </cell>
        </row>
        <row r="9285">
          <cell r="A9285" t="str">
            <v>SEP-04</v>
          </cell>
        </row>
        <row r="9286">
          <cell r="A9286" t="str">
            <v>SEP-04</v>
          </cell>
        </row>
        <row r="9287">
          <cell r="A9287" t="str">
            <v>SEP-04</v>
          </cell>
        </row>
        <row r="9288">
          <cell r="A9288" t="str">
            <v>SEP-04</v>
          </cell>
        </row>
        <row r="9289">
          <cell r="A9289" t="str">
            <v>SEP-04</v>
          </cell>
        </row>
        <row r="9290">
          <cell r="A9290" t="str">
            <v>SEP-04</v>
          </cell>
        </row>
        <row r="9291">
          <cell r="A9291" t="str">
            <v>SEP-04</v>
          </cell>
        </row>
        <row r="9292">
          <cell r="A9292" t="str">
            <v>SEP-04</v>
          </cell>
        </row>
        <row r="9293">
          <cell r="A9293" t="str">
            <v>SEP-04</v>
          </cell>
        </row>
        <row r="9294">
          <cell r="A9294" t="str">
            <v>SEP-04</v>
          </cell>
        </row>
        <row r="9295">
          <cell r="A9295" t="str">
            <v>SEP-04</v>
          </cell>
        </row>
        <row r="9296">
          <cell r="A9296" t="str">
            <v>SEP-04</v>
          </cell>
        </row>
        <row r="9297">
          <cell r="A9297" t="str">
            <v>SEP-04</v>
          </cell>
        </row>
        <row r="9298">
          <cell r="A9298" t="str">
            <v>SEP-04</v>
          </cell>
        </row>
        <row r="9299">
          <cell r="A9299" t="str">
            <v>SEP-04</v>
          </cell>
        </row>
        <row r="9300">
          <cell r="A9300" t="str">
            <v>SEP-04</v>
          </cell>
        </row>
        <row r="9301">
          <cell r="A9301" t="str">
            <v>SEP-04</v>
          </cell>
        </row>
        <row r="9302">
          <cell r="A9302" t="str">
            <v>SEP-04</v>
          </cell>
        </row>
        <row r="9303">
          <cell r="A9303" t="str">
            <v>SEP-04</v>
          </cell>
        </row>
        <row r="9304">
          <cell r="A9304" t="str">
            <v>SEP-04</v>
          </cell>
        </row>
        <row r="9305">
          <cell r="A9305" t="str">
            <v>SEP-04</v>
          </cell>
        </row>
        <row r="9306">
          <cell r="A9306" t="str">
            <v>SEP-04</v>
          </cell>
        </row>
        <row r="9307">
          <cell r="A9307" t="str">
            <v>SEP-04</v>
          </cell>
        </row>
        <row r="9308">
          <cell r="A9308" t="str">
            <v>SEP-04</v>
          </cell>
        </row>
        <row r="9309">
          <cell r="A9309" t="str">
            <v>SEP-04</v>
          </cell>
        </row>
        <row r="9310">
          <cell r="A9310" t="str">
            <v>SEP-04</v>
          </cell>
        </row>
        <row r="9311">
          <cell r="A9311" t="str">
            <v>SEP-04</v>
          </cell>
        </row>
        <row r="9312">
          <cell r="A9312" t="str">
            <v>SEP-04</v>
          </cell>
        </row>
        <row r="9313">
          <cell r="A9313" t="str">
            <v>SEP-04</v>
          </cell>
        </row>
        <row r="9314">
          <cell r="A9314" t="str">
            <v>SEP-04</v>
          </cell>
        </row>
        <row r="9315">
          <cell r="A9315" t="str">
            <v>SEP-04</v>
          </cell>
        </row>
        <row r="9316">
          <cell r="A9316" t="str">
            <v>SEP-04</v>
          </cell>
        </row>
        <row r="9317">
          <cell r="A9317" t="str">
            <v>SEP-04</v>
          </cell>
        </row>
        <row r="9318">
          <cell r="A9318" t="str">
            <v>SEP-04</v>
          </cell>
        </row>
        <row r="9319">
          <cell r="A9319" t="str">
            <v>SEP-04</v>
          </cell>
        </row>
        <row r="9320">
          <cell r="A9320" t="str">
            <v>SEP-04</v>
          </cell>
        </row>
        <row r="9321">
          <cell r="A9321" t="str">
            <v>SEP-04</v>
          </cell>
        </row>
        <row r="9322">
          <cell r="A9322" t="str">
            <v>SEP-04</v>
          </cell>
        </row>
        <row r="9323">
          <cell r="A9323" t="str">
            <v>SEP-04</v>
          </cell>
        </row>
        <row r="9324">
          <cell r="A9324" t="str">
            <v>SEP-04</v>
          </cell>
        </row>
        <row r="9325">
          <cell r="A9325" t="str">
            <v>SEP-04</v>
          </cell>
        </row>
        <row r="9326">
          <cell r="A9326" t="str">
            <v>SEP-04</v>
          </cell>
        </row>
        <row r="9327">
          <cell r="A9327" t="str">
            <v>SEP-04</v>
          </cell>
        </row>
        <row r="9328">
          <cell r="A9328" t="str">
            <v>SEP-04</v>
          </cell>
        </row>
        <row r="9329">
          <cell r="A9329" t="str">
            <v>SEP-04</v>
          </cell>
        </row>
        <row r="9330">
          <cell r="A9330" t="str">
            <v>SEP-04</v>
          </cell>
        </row>
        <row r="9331">
          <cell r="A9331" t="str">
            <v>SEP-04</v>
          </cell>
        </row>
        <row r="9332">
          <cell r="A9332" t="str">
            <v>SEP-04</v>
          </cell>
        </row>
        <row r="9333">
          <cell r="A9333" t="str">
            <v>SEP-04</v>
          </cell>
        </row>
        <row r="9334">
          <cell r="A9334" t="str">
            <v>SEP-04</v>
          </cell>
        </row>
        <row r="9335">
          <cell r="A9335" t="str">
            <v>SEP-04</v>
          </cell>
        </row>
        <row r="9336">
          <cell r="A9336" t="str">
            <v>SEP-04</v>
          </cell>
        </row>
        <row r="9337">
          <cell r="A9337" t="str">
            <v>SEP-04</v>
          </cell>
        </row>
        <row r="9338">
          <cell r="A9338" t="str">
            <v>SEP-04</v>
          </cell>
        </row>
        <row r="9339">
          <cell r="A9339" t="str">
            <v>SEP-04</v>
          </cell>
        </row>
        <row r="9340">
          <cell r="A9340" t="str">
            <v>SEP-04</v>
          </cell>
        </row>
        <row r="9341">
          <cell r="A9341" t="str">
            <v>SEP-04</v>
          </cell>
        </row>
        <row r="9342">
          <cell r="A9342" t="str">
            <v>SEP-04</v>
          </cell>
        </row>
        <row r="9343">
          <cell r="A9343" t="str">
            <v>SEP-04</v>
          </cell>
        </row>
        <row r="9344">
          <cell r="A9344" t="str">
            <v>SEP-04</v>
          </cell>
        </row>
        <row r="9345">
          <cell r="A9345" t="str">
            <v>SEP-04</v>
          </cell>
        </row>
        <row r="9346">
          <cell r="A9346" t="str">
            <v>SEP-04</v>
          </cell>
        </row>
        <row r="9347">
          <cell r="A9347" t="str">
            <v>SEP-04</v>
          </cell>
        </row>
        <row r="9348">
          <cell r="A9348" t="str">
            <v>SEP-04</v>
          </cell>
        </row>
        <row r="9349">
          <cell r="A9349" t="str">
            <v>SEP-04</v>
          </cell>
        </row>
        <row r="9350">
          <cell r="A9350" t="str">
            <v>SEP-04</v>
          </cell>
        </row>
        <row r="9351">
          <cell r="A9351" t="str">
            <v>SEP-04</v>
          </cell>
        </row>
        <row r="9352">
          <cell r="A9352" t="str">
            <v>SEP-04</v>
          </cell>
        </row>
        <row r="9353">
          <cell r="A9353" t="str">
            <v>SEP-04</v>
          </cell>
        </row>
        <row r="9354">
          <cell r="A9354" t="str">
            <v>SEP-04</v>
          </cell>
        </row>
        <row r="9355">
          <cell r="A9355" t="str">
            <v>SEP-04</v>
          </cell>
        </row>
        <row r="9356">
          <cell r="A9356" t="str">
            <v>SEP-04</v>
          </cell>
        </row>
        <row r="9357">
          <cell r="A9357" t="str">
            <v>SEP-04</v>
          </cell>
        </row>
        <row r="9358">
          <cell r="A9358" t="str">
            <v>SEP-04</v>
          </cell>
        </row>
        <row r="9359">
          <cell r="A9359" t="str">
            <v>SEP-04</v>
          </cell>
        </row>
        <row r="9360">
          <cell r="A9360" t="str">
            <v>SEP-04</v>
          </cell>
        </row>
        <row r="9361">
          <cell r="A9361" t="str">
            <v>SEP-04</v>
          </cell>
        </row>
        <row r="9362">
          <cell r="A9362" t="str">
            <v>SEP-04</v>
          </cell>
        </row>
        <row r="9363">
          <cell r="A9363" t="str">
            <v>SEP-04</v>
          </cell>
        </row>
        <row r="9364">
          <cell r="A9364" t="str">
            <v>SEP-04</v>
          </cell>
        </row>
        <row r="9365">
          <cell r="A9365" t="str">
            <v>SEP-04</v>
          </cell>
        </row>
        <row r="9366">
          <cell r="A9366" t="str">
            <v>SEP-04</v>
          </cell>
        </row>
        <row r="9367">
          <cell r="A9367" t="str">
            <v>SEP-04</v>
          </cell>
        </row>
        <row r="9368">
          <cell r="A9368" t="str">
            <v>SEP-04</v>
          </cell>
        </row>
        <row r="9369">
          <cell r="A9369" t="str">
            <v>SEP-04</v>
          </cell>
        </row>
        <row r="9370">
          <cell r="A9370" t="str">
            <v>SEP-04</v>
          </cell>
        </row>
        <row r="9371">
          <cell r="A9371" t="str">
            <v>SEP-04</v>
          </cell>
        </row>
        <row r="9372">
          <cell r="A9372" t="str">
            <v>SEP-04</v>
          </cell>
        </row>
        <row r="9373">
          <cell r="A9373" t="str">
            <v>SEP-04</v>
          </cell>
        </row>
        <row r="9374">
          <cell r="A9374" t="str">
            <v>SEP-04</v>
          </cell>
        </row>
        <row r="9375">
          <cell r="A9375" t="str">
            <v>SEP-04</v>
          </cell>
        </row>
        <row r="9376">
          <cell r="A9376" t="str">
            <v>SEP-04</v>
          </cell>
        </row>
        <row r="9377">
          <cell r="A9377" t="str">
            <v>SEP-04</v>
          </cell>
        </row>
        <row r="9378">
          <cell r="A9378" t="str">
            <v>SEP-04</v>
          </cell>
        </row>
        <row r="9379">
          <cell r="A9379" t="str">
            <v>SEP-04</v>
          </cell>
        </row>
        <row r="9380">
          <cell r="A9380" t="str">
            <v>SEP-04</v>
          </cell>
        </row>
        <row r="9381">
          <cell r="A9381" t="str">
            <v>SEP-04</v>
          </cell>
        </row>
        <row r="9382">
          <cell r="A9382" t="str">
            <v>SEP-04</v>
          </cell>
        </row>
        <row r="9383">
          <cell r="A9383" t="str">
            <v>SEP-04</v>
          </cell>
        </row>
        <row r="9384">
          <cell r="A9384" t="str">
            <v>SEP-04</v>
          </cell>
        </row>
        <row r="9385">
          <cell r="A9385" t="str">
            <v>SEP-04</v>
          </cell>
        </row>
        <row r="9386">
          <cell r="A9386" t="str">
            <v>SEP-04</v>
          </cell>
        </row>
        <row r="9387">
          <cell r="A9387" t="str">
            <v>SEP-04</v>
          </cell>
        </row>
        <row r="9388">
          <cell r="A9388" t="str">
            <v>SEP-04</v>
          </cell>
        </row>
        <row r="9389">
          <cell r="A9389" t="str">
            <v>SEP-04</v>
          </cell>
        </row>
        <row r="9390">
          <cell r="A9390" t="str">
            <v>SEP-04</v>
          </cell>
        </row>
        <row r="9391">
          <cell r="A9391" t="str">
            <v>SEP-04</v>
          </cell>
        </row>
        <row r="9392">
          <cell r="A9392" t="str">
            <v>SEP-04</v>
          </cell>
        </row>
        <row r="9393">
          <cell r="A9393" t="str">
            <v>SEP-04</v>
          </cell>
        </row>
        <row r="9394">
          <cell r="A9394" t="str">
            <v>SEP-04</v>
          </cell>
        </row>
        <row r="9395">
          <cell r="A9395" t="str">
            <v>SEP-04</v>
          </cell>
        </row>
        <row r="9396">
          <cell r="A9396" t="str">
            <v>SEP-04</v>
          </cell>
        </row>
        <row r="9397">
          <cell r="A9397" t="str">
            <v>SEP-04</v>
          </cell>
        </row>
        <row r="9398">
          <cell r="A9398" t="str">
            <v>SEP-04</v>
          </cell>
        </row>
        <row r="9399">
          <cell r="A9399" t="str">
            <v>SEP-04</v>
          </cell>
        </row>
        <row r="9400">
          <cell r="A9400" t="str">
            <v>SEP-04</v>
          </cell>
        </row>
        <row r="9401">
          <cell r="A9401" t="str">
            <v>SEP-04</v>
          </cell>
        </row>
        <row r="9402">
          <cell r="A9402" t="str">
            <v>SEP-04</v>
          </cell>
        </row>
        <row r="9403">
          <cell r="A9403" t="str">
            <v>SEP-04</v>
          </cell>
        </row>
        <row r="9404">
          <cell r="A9404" t="str">
            <v>SEP-04</v>
          </cell>
        </row>
        <row r="9405">
          <cell r="A9405" t="str">
            <v>SEP-04</v>
          </cell>
        </row>
        <row r="9406">
          <cell r="A9406" t="str">
            <v>SEP-04</v>
          </cell>
        </row>
        <row r="9407">
          <cell r="A9407" t="str">
            <v>SEP-04</v>
          </cell>
        </row>
        <row r="9408">
          <cell r="A9408" t="str">
            <v>SEP-04</v>
          </cell>
        </row>
        <row r="9409">
          <cell r="A9409" t="str">
            <v>SEP-04</v>
          </cell>
        </row>
        <row r="9410">
          <cell r="A9410" t="str">
            <v>SEP-04</v>
          </cell>
        </row>
        <row r="9411">
          <cell r="A9411" t="str">
            <v>SEP-04</v>
          </cell>
        </row>
        <row r="9412">
          <cell r="A9412" t="str">
            <v>SEP-04</v>
          </cell>
        </row>
        <row r="9413">
          <cell r="A9413" t="str">
            <v>SEP-04</v>
          </cell>
        </row>
        <row r="9414">
          <cell r="A9414" t="str">
            <v>SEP-04</v>
          </cell>
        </row>
        <row r="9415">
          <cell r="A9415" t="str">
            <v>SEP-04</v>
          </cell>
        </row>
        <row r="9416">
          <cell r="A9416" t="str">
            <v>SEP-04</v>
          </cell>
        </row>
        <row r="9417">
          <cell r="A9417" t="str">
            <v>SEP-04</v>
          </cell>
        </row>
        <row r="9418">
          <cell r="A9418" t="str">
            <v>SEP-04</v>
          </cell>
        </row>
        <row r="9419">
          <cell r="A9419" t="str">
            <v>SEP-04</v>
          </cell>
        </row>
        <row r="9420">
          <cell r="A9420" t="str">
            <v>SEP-04</v>
          </cell>
        </row>
        <row r="9421">
          <cell r="A9421" t="str">
            <v>SEP-04</v>
          </cell>
        </row>
        <row r="9422">
          <cell r="A9422" t="str">
            <v>SEP-04</v>
          </cell>
        </row>
        <row r="9423">
          <cell r="A9423" t="str">
            <v>SEP-04</v>
          </cell>
        </row>
        <row r="9424">
          <cell r="A9424" t="str">
            <v>SEP-04</v>
          </cell>
        </row>
        <row r="9425">
          <cell r="A9425" t="str">
            <v>SEP-04</v>
          </cell>
        </row>
        <row r="9426">
          <cell r="A9426" t="str">
            <v>SEP-04</v>
          </cell>
        </row>
        <row r="9427">
          <cell r="A9427" t="str">
            <v>SEP-04</v>
          </cell>
        </row>
        <row r="9428">
          <cell r="A9428" t="str">
            <v>SEP-04</v>
          </cell>
        </row>
        <row r="9429">
          <cell r="A9429" t="str">
            <v>SEP-04</v>
          </cell>
        </row>
        <row r="9430">
          <cell r="A9430" t="str">
            <v>SEP-04</v>
          </cell>
        </row>
        <row r="9431">
          <cell r="A9431" t="str">
            <v>SEP-04</v>
          </cell>
        </row>
        <row r="9432">
          <cell r="A9432" t="str">
            <v>SEP-04</v>
          </cell>
        </row>
        <row r="9433">
          <cell r="A9433" t="str">
            <v>SEP-04</v>
          </cell>
        </row>
        <row r="9434">
          <cell r="A9434" t="str">
            <v>SEP-04</v>
          </cell>
        </row>
        <row r="9435">
          <cell r="A9435" t="str">
            <v>SEP-04</v>
          </cell>
        </row>
        <row r="9436">
          <cell r="A9436" t="str">
            <v>SEP-04</v>
          </cell>
        </row>
        <row r="9437">
          <cell r="A9437" t="str">
            <v>SEP-04</v>
          </cell>
        </row>
        <row r="9438">
          <cell r="A9438" t="str">
            <v>SEP-04</v>
          </cell>
        </row>
        <row r="9439">
          <cell r="A9439" t="str">
            <v>SEP-04</v>
          </cell>
        </row>
        <row r="9440">
          <cell r="A9440" t="str">
            <v>SEP-04</v>
          </cell>
        </row>
        <row r="9441">
          <cell r="A9441" t="str">
            <v>SEP-04</v>
          </cell>
        </row>
        <row r="9442">
          <cell r="A9442" t="str">
            <v>SEP-04</v>
          </cell>
        </row>
        <row r="9443">
          <cell r="A9443" t="str">
            <v>SEP-04</v>
          </cell>
        </row>
        <row r="9444">
          <cell r="A9444" t="str">
            <v>SEP-04</v>
          </cell>
        </row>
        <row r="9445">
          <cell r="A9445" t="str">
            <v>SEP-04</v>
          </cell>
        </row>
        <row r="9446">
          <cell r="A9446" t="str">
            <v>SEP-04</v>
          </cell>
        </row>
        <row r="9447">
          <cell r="A9447" t="str">
            <v>SEP-04</v>
          </cell>
        </row>
        <row r="9448">
          <cell r="A9448" t="str">
            <v>SEP-04</v>
          </cell>
        </row>
        <row r="9449">
          <cell r="A9449" t="str">
            <v>SEP-04</v>
          </cell>
        </row>
        <row r="9450">
          <cell r="A9450" t="str">
            <v>SEP-04</v>
          </cell>
        </row>
        <row r="9451">
          <cell r="A9451" t="str">
            <v>SEP-04</v>
          </cell>
        </row>
        <row r="9452">
          <cell r="A9452" t="str">
            <v>SEP-04</v>
          </cell>
        </row>
        <row r="9453">
          <cell r="A9453" t="str">
            <v>SEP-04</v>
          </cell>
        </row>
        <row r="9454">
          <cell r="A9454" t="str">
            <v>SEP-04</v>
          </cell>
        </row>
        <row r="9455">
          <cell r="A9455" t="str">
            <v>SEP-04</v>
          </cell>
        </row>
        <row r="9456">
          <cell r="A9456" t="str">
            <v>SEP-04</v>
          </cell>
        </row>
        <row r="9457">
          <cell r="A9457" t="str">
            <v>SEP-04</v>
          </cell>
        </row>
        <row r="9458">
          <cell r="A9458" t="str">
            <v>SEP-04</v>
          </cell>
        </row>
        <row r="9459">
          <cell r="A9459" t="str">
            <v>SEP-04</v>
          </cell>
        </row>
        <row r="9460">
          <cell r="A9460" t="str">
            <v>SEP-04</v>
          </cell>
        </row>
        <row r="9461">
          <cell r="A9461" t="str">
            <v>SEP-04</v>
          </cell>
        </row>
        <row r="9462">
          <cell r="A9462" t="str">
            <v>SEP-04</v>
          </cell>
        </row>
        <row r="9463">
          <cell r="A9463" t="str">
            <v>SEP-04</v>
          </cell>
        </row>
        <row r="9464">
          <cell r="A9464" t="str">
            <v>SEP-04</v>
          </cell>
        </row>
        <row r="9465">
          <cell r="A9465" t="str">
            <v>SEP-04</v>
          </cell>
        </row>
        <row r="9466">
          <cell r="A9466" t="str">
            <v>SEP-04</v>
          </cell>
        </row>
        <row r="9467">
          <cell r="A9467" t="str">
            <v>SEP-04</v>
          </cell>
        </row>
        <row r="9468">
          <cell r="A9468" t="str">
            <v>SEP-04</v>
          </cell>
        </row>
        <row r="9469">
          <cell r="A9469" t="str">
            <v>SEP-04</v>
          </cell>
        </row>
        <row r="9470">
          <cell r="A9470" t="str">
            <v>SEP-04</v>
          </cell>
        </row>
        <row r="9471">
          <cell r="A9471" t="str">
            <v>SEP-04</v>
          </cell>
        </row>
        <row r="9472">
          <cell r="A9472" t="str">
            <v>SEP-04</v>
          </cell>
        </row>
        <row r="9473">
          <cell r="A9473" t="str">
            <v>SEP-04</v>
          </cell>
        </row>
        <row r="9474">
          <cell r="A9474" t="str">
            <v>SEP-04</v>
          </cell>
        </row>
        <row r="9475">
          <cell r="A9475" t="str">
            <v>SEP-04</v>
          </cell>
        </row>
        <row r="9476">
          <cell r="A9476" t="str">
            <v>SEP-04</v>
          </cell>
        </row>
        <row r="9477">
          <cell r="A9477" t="str">
            <v>SEP-04</v>
          </cell>
        </row>
        <row r="9478">
          <cell r="A9478" t="str">
            <v>SEP-04</v>
          </cell>
        </row>
        <row r="9479">
          <cell r="A9479" t="str">
            <v>SEP-04</v>
          </cell>
        </row>
        <row r="9480">
          <cell r="A9480" t="str">
            <v>SEP-04</v>
          </cell>
        </row>
        <row r="9481">
          <cell r="A9481" t="str">
            <v>SEP-04</v>
          </cell>
        </row>
        <row r="9482">
          <cell r="A9482" t="str">
            <v>SEP-04</v>
          </cell>
        </row>
        <row r="9483">
          <cell r="A9483" t="str">
            <v>SEP-04</v>
          </cell>
        </row>
        <row r="9484">
          <cell r="A9484" t="str">
            <v>SEP-04</v>
          </cell>
        </row>
        <row r="9485">
          <cell r="A9485" t="str">
            <v>SEP-04</v>
          </cell>
        </row>
        <row r="9486">
          <cell r="A9486" t="str">
            <v>SEP-04</v>
          </cell>
        </row>
        <row r="9487">
          <cell r="A9487" t="str">
            <v>SEP-04</v>
          </cell>
        </row>
        <row r="9488">
          <cell r="A9488" t="str">
            <v>SEP-04</v>
          </cell>
        </row>
        <row r="9489">
          <cell r="A9489" t="str">
            <v>SEP-04</v>
          </cell>
        </row>
        <row r="9490">
          <cell r="A9490" t="str">
            <v>SEP-04</v>
          </cell>
        </row>
        <row r="9491">
          <cell r="A9491" t="str">
            <v>SEP-04</v>
          </cell>
        </row>
        <row r="9492">
          <cell r="A9492" t="str">
            <v>SEP-04</v>
          </cell>
        </row>
        <row r="9493">
          <cell r="A9493" t="str">
            <v>SEP-04</v>
          </cell>
        </row>
        <row r="9494">
          <cell r="A9494" t="str">
            <v>SEP-04</v>
          </cell>
        </row>
        <row r="9495">
          <cell r="A9495" t="str">
            <v>SEP-04</v>
          </cell>
        </row>
        <row r="9496">
          <cell r="A9496" t="str">
            <v>SEP-04</v>
          </cell>
        </row>
        <row r="9497">
          <cell r="A9497" t="str">
            <v>SEP-04</v>
          </cell>
        </row>
        <row r="9498">
          <cell r="A9498" t="str">
            <v>SEP-04</v>
          </cell>
        </row>
        <row r="9499">
          <cell r="A9499" t="str">
            <v>SEP-04</v>
          </cell>
        </row>
        <row r="9500">
          <cell r="A9500" t="str">
            <v>SEP-04</v>
          </cell>
        </row>
        <row r="9501">
          <cell r="A9501" t="str">
            <v>SEP-04</v>
          </cell>
        </row>
        <row r="9502">
          <cell r="A9502" t="str">
            <v>SEP-04</v>
          </cell>
        </row>
        <row r="9503">
          <cell r="A9503" t="str">
            <v>SEP-04</v>
          </cell>
        </row>
        <row r="9504">
          <cell r="A9504" t="str">
            <v>SEP-04</v>
          </cell>
        </row>
        <row r="9505">
          <cell r="A9505" t="str">
            <v>SEP-04</v>
          </cell>
        </row>
        <row r="9506">
          <cell r="A9506" t="str">
            <v>SEP-04</v>
          </cell>
        </row>
        <row r="9507">
          <cell r="A9507" t="str">
            <v>SEP-04</v>
          </cell>
        </row>
        <row r="9508">
          <cell r="A9508" t="str">
            <v>SEP-04</v>
          </cell>
        </row>
        <row r="9509">
          <cell r="A9509" t="str">
            <v>SEP-04</v>
          </cell>
        </row>
        <row r="9510">
          <cell r="A9510" t="str">
            <v>SEP-04</v>
          </cell>
        </row>
        <row r="9511">
          <cell r="A9511" t="str">
            <v>SEP-04</v>
          </cell>
        </row>
        <row r="9512">
          <cell r="A9512" t="str">
            <v>SEP-04</v>
          </cell>
        </row>
        <row r="9513">
          <cell r="A9513" t="str">
            <v>SEP-04</v>
          </cell>
        </row>
        <row r="9514">
          <cell r="A9514" t="str">
            <v>SEP-04</v>
          </cell>
        </row>
        <row r="9515">
          <cell r="A9515" t="str">
            <v>SEP-04</v>
          </cell>
        </row>
        <row r="9516">
          <cell r="A9516" t="str">
            <v>SEP-04</v>
          </cell>
        </row>
        <row r="9517">
          <cell r="A9517" t="str">
            <v>SEP-04</v>
          </cell>
        </row>
        <row r="9518">
          <cell r="A9518" t="str">
            <v>SEP-04</v>
          </cell>
        </row>
        <row r="9519">
          <cell r="A9519" t="str">
            <v>SEP-04</v>
          </cell>
        </row>
        <row r="9520">
          <cell r="A9520" t="str">
            <v>SEP-04</v>
          </cell>
        </row>
        <row r="9521">
          <cell r="A9521" t="str">
            <v>SEP-04</v>
          </cell>
        </row>
        <row r="9522">
          <cell r="A9522" t="str">
            <v>SEP-04</v>
          </cell>
        </row>
        <row r="9523">
          <cell r="A9523" t="str">
            <v>SEP-04</v>
          </cell>
        </row>
        <row r="9524">
          <cell r="A9524" t="str">
            <v>SEP-04</v>
          </cell>
        </row>
        <row r="9525">
          <cell r="A9525" t="str">
            <v>SEP-04</v>
          </cell>
        </row>
        <row r="9526">
          <cell r="A9526" t="str">
            <v>SEP-04</v>
          </cell>
        </row>
        <row r="9527">
          <cell r="A9527" t="str">
            <v>SEP-04</v>
          </cell>
        </row>
        <row r="9528">
          <cell r="A9528" t="str">
            <v>SEP-04</v>
          </cell>
        </row>
        <row r="9529">
          <cell r="A9529" t="str">
            <v>SEP-04</v>
          </cell>
        </row>
        <row r="9530">
          <cell r="A9530" t="str">
            <v>SEP-04</v>
          </cell>
        </row>
        <row r="9531">
          <cell r="A9531" t="str">
            <v>SEP-04</v>
          </cell>
        </row>
        <row r="9532">
          <cell r="A9532" t="str">
            <v>SEP-04</v>
          </cell>
        </row>
        <row r="9533">
          <cell r="A9533" t="str">
            <v>SEP-04</v>
          </cell>
        </row>
        <row r="9534">
          <cell r="A9534" t="str">
            <v>SEP-04</v>
          </cell>
        </row>
        <row r="9535">
          <cell r="A9535" t="str">
            <v>SEP-04</v>
          </cell>
        </row>
        <row r="9536">
          <cell r="A9536" t="str">
            <v>SEP-04</v>
          </cell>
        </row>
        <row r="9537">
          <cell r="A9537" t="str">
            <v>SEP-04</v>
          </cell>
        </row>
        <row r="9538">
          <cell r="A9538" t="str">
            <v>SEP-04</v>
          </cell>
        </row>
        <row r="9539">
          <cell r="A9539" t="str">
            <v>SEP-04</v>
          </cell>
        </row>
        <row r="9540">
          <cell r="A9540" t="str">
            <v>SEP-04</v>
          </cell>
        </row>
        <row r="9541">
          <cell r="A9541" t="str">
            <v>SEP-04</v>
          </cell>
        </row>
        <row r="9542">
          <cell r="A9542" t="str">
            <v>SEP-04</v>
          </cell>
        </row>
        <row r="9543">
          <cell r="A9543" t="str">
            <v>SEP-04</v>
          </cell>
        </row>
        <row r="9544">
          <cell r="A9544" t="str">
            <v>SEP-04</v>
          </cell>
        </row>
        <row r="9545">
          <cell r="A9545" t="str">
            <v>SEP-04</v>
          </cell>
        </row>
        <row r="9546">
          <cell r="A9546" t="str">
            <v>SEP-04</v>
          </cell>
        </row>
        <row r="9547">
          <cell r="A9547" t="str">
            <v>SEP-04</v>
          </cell>
        </row>
        <row r="9548">
          <cell r="A9548" t="str">
            <v>SEP-04</v>
          </cell>
        </row>
        <row r="9549">
          <cell r="A9549" t="str">
            <v>SEP-04</v>
          </cell>
        </row>
        <row r="9550">
          <cell r="A9550" t="str">
            <v>SEP-04</v>
          </cell>
        </row>
        <row r="9551">
          <cell r="A9551" t="str">
            <v>SEP-04</v>
          </cell>
        </row>
        <row r="9552">
          <cell r="A9552" t="str">
            <v>SEP-04</v>
          </cell>
        </row>
        <row r="9553">
          <cell r="A9553" t="str">
            <v>SEP-04</v>
          </cell>
        </row>
        <row r="9554">
          <cell r="A9554" t="str">
            <v>SEP-04</v>
          </cell>
        </row>
        <row r="9555">
          <cell r="A9555" t="str">
            <v>SEP-04</v>
          </cell>
        </row>
        <row r="9556">
          <cell r="A9556" t="str">
            <v>SEP-04</v>
          </cell>
        </row>
        <row r="9557">
          <cell r="A9557" t="str">
            <v>SEP-04</v>
          </cell>
        </row>
        <row r="9558">
          <cell r="A9558" t="str">
            <v>SEP-04</v>
          </cell>
        </row>
        <row r="9559">
          <cell r="A9559" t="str">
            <v>SEP-04</v>
          </cell>
        </row>
        <row r="9560">
          <cell r="A9560" t="str">
            <v>SEP-04</v>
          </cell>
        </row>
        <row r="9561">
          <cell r="A9561" t="str">
            <v>SEP-04</v>
          </cell>
        </row>
        <row r="9562">
          <cell r="A9562" t="str">
            <v>SEP-04</v>
          </cell>
        </row>
        <row r="9563">
          <cell r="A9563" t="str">
            <v>SEP-04</v>
          </cell>
        </row>
        <row r="9564">
          <cell r="A9564" t="str">
            <v>SEP-04</v>
          </cell>
        </row>
        <row r="9565">
          <cell r="A9565" t="str">
            <v>SEP-04</v>
          </cell>
        </row>
        <row r="9566">
          <cell r="A9566" t="str">
            <v>SEP-04</v>
          </cell>
        </row>
        <row r="9567">
          <cell r="A9567" t="str">
            <v>SEP-04</v>
          </cell>
        </row>
        <row r="9568">
          <cell r="A9568" t="str">
            <v>SEP-04</v>
          </cell>
        </row>
        <row r="9569">
          <cell r="A9569" t="str">
            <v>SEP-04</v>
          </cell>
        </row>
        <row r="9570">
          <cell r="A9570" t="str">
            <v>SEP-04</v>
          </cell>
        </row>
        <row r="9571">
          <cell r="A9571" t="str">
            <v>SEP-04</v>
          </cell>
        </row>
        <row r="9572">
          <cell r="A9572" t="str">
            <v>SEP-04</v>
          </cell>
        </row>
        <row r="9573">
          <cell r="A9573" t="str">
            <v>SEP-04</v>
          </cell>
        </row>
        <row r="9574">
          <cell r="A9574" t="str">
            <v>SEP-04</v>
          </cell>
        </row>
        <row r="9575">
          <cell r="A9575" t="str">
            <v>SEP-04</v>
          </cell>
        </row>
        <row r="9576">
          <cell r="A9576" t="str">
            <v>SEP-04</v>
          </cell>
        </row>
        <row r="9577">
          <cell r="A9577" t="str">
            <v>SEP-04</v>
          </cell>
        </row>
        <row r="9578">
          <cell r="A9578" t="str">
            <v>SEP-04</v>
          </cell>
        </row>
        <row r="9579">
          <cell r="A9579" t="str">
            <v>SEP-04</v>
          </cell>
        </row>
        <row r="9580">
          <cell r="A9580" t="str">
            <v>SEP-04</v>
          </cell>
        </row>
        <row r="9581">
          <cell r="A9581" t="str">
            <v>SEP-04</v>
          </cell>
        </row>
        <row r="9582">
          <cell r="A9582" t="str">
            <v>SEP-04</v>
          </cell>
        </row>
        <row r="9583">
          <cell r="A9583" t="str">
            <v>SEP-04</v>
          </cell>
        </row>
        <row r="9584">
          <cell r="A9584" t="str">
            <v>SEP-04</v>
          </cell>
        </row>
        <row r="9585">
          <cell r="A9585" t="str">
            <v>SEP-04</v>
          </cell>
        </row>
        <row r="9586">
          <cell r="A9586" t="str">
            <v>SEP-04</v>
          </cell>
        </row>
        <row r="9587">
          <cell r="A9587" t="str">
            <v>SEP-04</v>
          </cell>
        </row>
        <row r="9588">
          <cell r="A9588" t="str">
            <v>SEP-04</v>
          </cell>
        </row>
        <row r="9589">
          <cell r="A9589" t="str">
            <v>SEP-04</v>
          </cell>
        </row>
        <row r="9590">
          <cell r="A9590" t="str">
            <v>SEP-04</v>
          </cell>
        </row>
        <row r="9591">
          <cell r="A9591" t="str">
            <v>SEP-04</v>
          </cell>
        </row>
        <row r="9592">
          <cell r="A9592" t="str">
            <v>SEP-04</v>
          </cell>
        </row>
        <row r="9593">
          <cell r="A9593" t="str">
            <v>SEP-04</v>
          </cell>
        </row>
        <row r="9594">
          <cell r="A9594" t="str">
            <v>SEP-04</v>
          </cell>
        </row>
        <row r="9595">
          <cell r="A9595" t="str">
            <v>SEP-04</v>
          </cell>
        </row>
        <row r="9596">
          <cell r="A9596" t="str">
            <v>SEP-04</v>
          </cell>
        </row>
        <row r="9597">
          <cell r="A9597" t="str">
            <v>SEP-04</v>
          </cell>
        </row>
        <row r="9598">
          <cell r="A9598" t="str">
            <v>SEP-04</v>
          </cell>
        </row>
        <row r="9599">
          <cell r="A9599" t="str">
            <v>SEP-04</v>
          </cell>
        </row>
        <row r="9600">
          <cell r="A9600" t="str">
            <v>SEP-04</v>
          </cell>
        </row>
        <row r="9601">
          <cell r="A9601" t="str">
            <v>SEP-04</v>
          </cell>
        </row>
        <row r="9602">
          <cell r="A9602" t="str">
            <v>SEP-04</v>
          </cell>
        </row>
        <row r="9603">
          <cell r="A9603" t="str">
            <v>SEP-04</v>
          </cell>
        </row>
        <row r="9604">
          <cell r="A9604" t="str">
            <v>SEP-04</v>
          </cell>
        </row>
        <row r="9605">
          <cell r="A9605" t="str">
            <v>SEP-04</v>
          </cell>
        </row>
        <row r="9606">
          <cell r="A9606" t="str">
            <v>SEP-04</v>
          </cell>
        </row>
        <row r="9607">
          <cell r="A9607" t="str">
            <v>SEP-04</v>
          </cell>
        </row>
        <row r="9608">
          <cell r="A9608" t="str">
            <v>SEP-04</v>
          </cell>
        </row>
        <row r="9609">
          <cell r="A9609" t="str">
            <v>SEP-04</v>
          </cell>
        </row>
        <row r="9610">
          <cell r="A9610" t="str">
            <v>SEP-04</v>
          </cell>
        </row>
        <row r="9611">
          <cell r="A9611" t="str">
            <v>SEP-04</v>
          </cell>
        </row>
        <row r="9612">
          <cell r="A9612" t="str">
            <v>SEP-04</v>
          </cell>
        </row>
        <row r="9613">
          <cell r="A9613" t="str">
            <v>SEP-04</v>
          </cell>
        </row>
        <row r="9614">
          <cell r="A9614" t="str">
            <v>SEP-04</v>
          </cell>
        </row>
        <row r="9615">
          <cell r="A9615" t="str">
            <v>SEP-04</v>
          </cell>
        </row>
        <row r="9616">
          <cell r="A9616" t="str">
            <v>SEP-04</v>
          </cell>
        </row>
        <row r="9617">
          <cell r="A9617" t="str">
            <v>SEP-04</v>
          </cell>
        </row>
        <row r="9618">
          <cell r="A9618" t="str">
            <v>SEP-04</v>
          </cell>
        </row>
        <row r="9619">
          <cell r="A9619" t="str">
            <v>SEP-04</v>
          </cell>
        </row>
        <row r="9620">
          <cell r="A9620" t="str">
            <v>SEP-04</v>
          </cell>
        </row>
        <row r="9621">
          <cell r="A9621" t="str">
            <v>SEP-04</v>
          </cell>
        </row>
        <row r="9622">
          <cell r="A9622" t="str">
            <v>SEP-04</v>
          </cell>
        </row>
        <row r="9623">
          <cell r="A9623" t="str">
            <v>SEP-04</v>
          </cell>
        </row>
        <row r="9624">
          <cell r="A9624" t="str">
            <v>SEP-04</v>
          </cell>
        </row>
        <row r="9625">
          <cell r="A9625" t="str">
            <v>SEP-04</v>
          </cell>
        </row>
        <row r="9626">
          <cell r="A9626" t="str">
            <v>SEP-04</v>
          </cell>
        </row>
        <row r="9627">
          <cell r="A9627" t="str">
            <v>SEP-04</v>
          </cell>
        </row>
        <row r="9628">
          <cell r="A9628" t="str">
            <v>SEP-04</v>
          </cell>
        </row>
        <row r="9629">
          <cell r="A9629" t="str">
            <v>SEP-04</v>
          </cell>
        </row>
        <row r="9630">
          <cell r="A9630" t="str">
            <v>SEP-04</v>
          </cell>
        </row>
        <row r="9631">
          <cell r="A9631" t="str">
            <v>SEP-04</v>
          </cell>
        </row>
        <row r="9632">
          <cell r="A9632" t="str">
            <v>SEP-04</v>
          </cell>
        </row>
        <row r="9633">
          <cell r="A9633" t="str">
            <v>SEP-04</v>
          </cell>
        </row>
        <row r="9634">
          <cell r="A9634" t="str">
            <v>SEP-04</v>
          </cell>
        </row>
        <row r="9635">
          <cell r="A9635" t="str">
            <v>SEP-04</v>
          </cell>
        </row>
        <row r="9636">
          <cell r="A9636" t="str">
            <v>SEP-04</v>
          </cell>
        </row>
        <row r="9637">
          <cell r="A9637" t="str">
            <v>SEP-04</v>
          </cell>
        </row>
        <row r="9638">
          <cell r="A9638" t="str">
            <v>SEP-04</v>
          </cell>
        </row>
        <row r="9639">
          <cell r="A9639" t="str">
            <v>SEP-04</v>
          </cell>
        </row>
        <row r="9640">
          <cell r="A9640" t="str">
            <v>SEP-04</v>
          </cell>
        </row>
        <row r="9641">
          <cell r="A9641" t="str">
            <v>SEP-04</v>
          </cell>
        </row>
        <row r="9642">
          <cell r="A9642" t="str">
            <v>SEP-04</v>
          </cell>
        </row>
        <row r="9643">
          <cell r="A9643" t="str">
            <v>SEP-04</v>
          </cell>
        </row>
        <row r="9644">
          <cell r="A9644" t="str">
            <v>SEP-04</v>
          </cell>
        </row>
        <row r="9645">
          <cell r="A9645" t="str">
            <v>SEP-04</v>
          </cell>
        </row>
        <row r="9646">
          <cell r="A9646" t="str">
            <v>SEP-04</v>
          </cell>
        </row>
        <row r="9647">
          <cell r="A9647" t="str">
            <v>SEP-04</v>
          </cell>
        </row>
        <row r="9648">
          <cell r="A9648" t="str">
            <v>SEP-04</v>
          </cell>
        </row>
        <row r="9649">
          <cell r="A9649" t="str">
            <v>SEP-04</v>
          </cell>
        </row>
        <row r="9650">
          <cell r="A9650" t="str">
            <v>SEP-04</v>
          </cell>
        </row>
        <row r="9651">
          <cell r="A9651" t="str">
            <v>SEP-04</v>
          </cell>
        </row>
        <row r="9652">
          <cell r="A9652" t="str">
            <v>SEP-04</v>
          </cell>
        </row>
        <row r="9653">
          <cell r="A9653" t="str">
            <v>SEP-04</v>
          </cell>
        </row>
        <row r="9654">
          <cell r="A9654" t="str">
            <v>SEP-04</v>
          </cell>
        </row>
        <row r="9655">
          <cell r="A9655" t="str">
            <v>SEP-04</v>
          </cell>
        </row>
        <row r="9656">
          <cell r="A9656" t="str">
            <v>SEP-04</v>
          </cell>
        </row>
        <row r="9657">
          <cell r="A9657" t="str">
            <v>SEP-04</v>
          </cell>
        </row>
        <row r="9658">
          <cell r="A9658" t="str">
            <v>SEP-04</v>
          </cell>
        </row>
        <row r="9659">
          <cell r="A9659" t="str">
            <v>SEP-04</v>
          </cell>
        </row>
        <row r="9660">
          <cell r="A9660" t="str">
            <v>SEP-04</v>
          </cell>
        </row>
        <row r="9661">
          <cell r="A9661" t="str">
            <v>SEP-04</v>
          </cell>
        </row>
        <row r="9662">
          <cell r="A9662" t="str">
            <v>SEP-04</v>
          </cell>
        </row>
        <row r="9663">
          <cell r="A9663" t="str">
            <v>SEP-04</v>
          </cell>
        </row>
        <row r="9664">
          <cell r="A9664" t="str">
            <v>SEP-04</v>
          </cell>
        </row>
        <row r="9665">
          <cell r="A9665" t="str">
            <v>SEP-04</v>
          </cell>
        </row>
        <row r="9666">
          <cell r="A9666" t="str">
            <v>SEP-04</v>
          </cell>
        </row>
        <row r="9667">
          <cell r="A9667" t="str">
            <v>SEP-04</v>
          </cell>
        </row>
        <row r="9668">
          <cell r="A9668" t="str">
            <v>SEP-04</v>
          </cell>
        </row>
        <row r="9669">
          <cell r="A9669" t="str">
            <v>SEP-04</v>
          </cell>
        </row>
        <row r="9670">
          <cell r="A9670" t="str">
            <v>SEP-04</v>
          </cell>
        </row>
        <row r="9671">
          <cell r="A9671" t="str">
            <v>SEP-04</v>
          </cell>
        </row>
        <row r="9672">
          <cell r="A9672" t="str">
            <v>SEP-04</v>
          </cell>
        </row>
        <row r="9673">
          <cell r="A9673" t="str">
            <v>SEP-04</v>
          </cell>
        </row>
        <row r="9674">
          <cell r="A9674" t="str">
            <v>SEP-04</v>
          </cell>
        </row>
        <row r="9675">
          <cell r="A9675" t="str">
            <v>SEP-04</v>
          </cell>
        </row>
        <row r="9676">
          <cell r="A9676" t="str">
            <v>SEP-04</v>
          </cell>
        </row>
        <row r="9677">
          <cell r="A9677" t="str">
            <v>SEP-04</v>
          </cell>
        </row>
        <row r="9678">
          <cell r="A9678" t="str">
            <v>SEP-04</v>
          </cell>
        </row>
        <row r="9679">
          <cell r="A9679" t="str">
            <v>SEP-04</v>
          </cell>
        </row>
        <row r="9680">
          <cell r="A9680" t="str">
            <v>SEP-04</v>
          </cell>
        </row>
        <row r="9681">
          <cell r="A9681" t="str">
            <v>SEP-04</v>
          </cell>
        </row>
        <row r="9682">
          <cell r="A9682" t="str">
            <v>SEP-04</v>
          </cell>
        </row>
        <row r="9683">
          <cell r="A9683" t="str">
            <v>SEP-04</v>
          </cell>
        </row>
        <row r="9684">
          <cell r="A9684" t="str">
            <v>SEP-04</v>
          </cell>
        </row>
        <row r="9685">
          <cell r="A9685" t="str">
            <v>SEP-04</v>
          </cell>
        </row>
        <row r="9686">
          <cell r="A9686" t="str">
            <v>SEP-04</v>
          </cell>
        </row>
        <row r="9687">
          <cell r="A9687" t="str">
            <v>SEP-04</v>
          </cell>
        </row>
        <row r="9688">
          <cell r="A9688" t="str">
            <v>SEP-04</v>
          </cell>
        </row>
        <row r="9689">
          <cell r="A9689" t="str">
            <v>SEP-04</v>
          </cell>
        </row>
        <row r="9690">
          <cell r="A9690" t="str">
            <v>SEP-04</v>
          </cell>
        </row>
        <row r="9691">
          <cell r="A9691" t="str">
            <v>SEP-04</v>
          </cell>
        </row>
        <row r="9692">
          <cell r="A9692" t="str">
            <v>SEP-04</v>
          </cell>
        </row>
        <row r="9693">
          <cell r="A9693" t="str">
            <v>SEP-04</v>
          </cell>
        </row>
        <row r="9694">
          <cell r="A9694" t="str">
            <v>SEP-04</v>
          </cell>
        </row>
        <row r="9695">
          <cell r="A9695" t="str">
            <v>SEP-04</v>
          </cell>
        </row>
        <row r="9696">
          <cell r="A9696" t="str">
            <v>SEP-04</v>
          </cell>
        </row>
        <row r="9697">
          <cell r="A9697" t="str">
            <v>SEP-04</v>
          </cell>
        </row>
        <row r="9698">
          <cell r="A9698" t="str">
            <v>SEP-04</v>
          </cell>
        </row>
        <row r="9699">
          <cell r="A9699" t="str">
            <v>SEP-04</v>
          </cell>
        </row>
        <row r="9700">
          <cell r="A9700" t="str">
            <v>SEP-04</v>
          </cell>
        </row>
        <row r="9701">
          <cell r="A9701" t="str">
            <v>SEP-04</v>
          </cell>
        </row>
        <row r="9702">
          <cell r="A9702" t="str">
            <v>SEP-04</v>
          </cell>
        </row>
        <row r="9703">
          <cell r="A9703" t="str">
            <v>SEP-04</v>
          </cell>
        </row>
        <row r="9704">
          <cell r="A9704" t="str">
            <v>SEP-04</v>
          </cell>
        </row>
        <row r="9705">
          <cell r="A9705" t="str">
            <v>SEP-04</v>
          </cell>
        </row>
        <row r="9706">
          <cell r="A9706" t="str">
            <v>SEP-04</v>
          </cell>
        </row>
        <row r="9707">
          <cell r="A9707" t="str">
            <v>SEP-04</v>
          </cell>
        </row>
        <row r="9708">
          <cell r="A9708" t="str">
            <v>SEP-04</v>
          </cell>
        </row>
        <row r="9709">
          <cell r="A9709" t="str">
            <v>SEP-04</v>
          </cell>
        </row>
        <row r="9710">
          <cell r="A9710" t="str">
            <v>SEP-04</v>
          </cell>
        </row>
        <row r="9711">
          <cell r="A9711" t="str">
            <v>SEP-04</v>
          </cell>
        </row>
        <row r="9712">
          <cell r="A9712" t="str">
            <v>SEP-04</v>
          </cell>
        </row>
        <row r="9713">
          <cell r="A9713" t="str">
            <v>SEP-04</v>
          </cell>
        </row>
        <row r="9714">
          <cell r="A9714" t="str">
            <v>SEP-04</v>
          </cell>
        </row>
        <row r="9715">
          <cell r="A9715" t="str">
            <v>SEP-04</v>
          </cell>
        </row>
        <row r="9716">
          <cell r="A9716" t="str">
            <v>SEP-04</v>
          </cell>
        </row>
        <row r="9717">
          <cell r="A9717" t="str">
            <v>SEP-04</v>
          </cell>
        </row>
        <row r="9718">
          <cell r="A9718" t="str">
            <v>SEP-04</v>
          </cell>
        </row>
        <row r="9719">
          <cell r="A9719" t="str">
            <v>SEP-04</v>
          </cell>
        </row>
        <row r="9720">
          <cell r="A9720" t="str">
            <v>SEP-04</v>
          </cell>
        </row>
        <row r="9721">
          <cell r="A9721" t="str">
            <v>SEP-04</v>
          </cell>
        </row>
        <row r="9722">
          <cell r="A9722" t="str">
            <v>SEP-04</v>
          </cell>
        </row>
        <row r="9723">
          <cell r="A9723" t="str">
            <v>SEP-04</v>
          </cell>
        </row>
        <row r="9724">
          <cell r="A9724" t="str">
            <v>SEP-04</v>
          </cell>
        </row>
        <row r="9725">
          <cell r="A9725" t="str">
            <v>SEP-04</v>
          </cell>
        </row>
        <row r="9726">
          <cell r="A9726" t="str">
            <v>SEP-04</v>
          </cell>
        </row>
        <row r="9727">
          <cell r="A9727" t="str">
            <v>SEP-04</v>
          </cell>
        </row>
        <row r="9728">
          <cell r="A9728" t="str">
            <v>SEP-04</v>
          </cell>
        </row>
        <row r="9729">
          <cell r="A9729" t="str">
            <v>SEP-04</v>
          </cell>
        </row>
        <row r="9730">
          <cell r="A9730" t="str">
            <v>SEP-04</v>
          </cell>
        </row>
        <row r="9731">
          <cell r="A9731" t="str">
            <v>SEP-04</v>
          </cell>
        </row>
        <row r="9732">
          <cell r="A9732" t="str">
            <v>SEP-04</v>
          </cell>
        </row>
        <row r="9733">
          <cell r="A9733" t="str">
            <v>SEP-04</v>
          </cell>
        </row>
        <row r="9734">
          <cell r="A9734" t="str">
            <v>SEP-04</v>
          </cell>
        </row>
        <row r="9735">
          <cell r="A9735" t="str">
            <v>SEP-04</v>
          </cell>
        </row>
        <row r="9736">
          <cell r="A9736" t="str">
            <v>SEP-04</v>
          </cell>
        </row>
        <row r="9737">
          <cell r="A9737" t="str">
            <v>SEP-04</v>
          </cell>
        </row>
        <row r="9738">
          <cell r="A9738" t="str">
            <v>SEP-04</v>
          </cell>
        </row>
        <row r="9739">
          <cell r="A9739" t="str">
            <v>SEP-04</v>
          </cell>
        </row>
        <row r="9740">
          <cell r="A9740" t="str">
            <v>SEP-04</v>
          </cell>
        </row>
        <row r="9741">
          <cell r="A9741" t="str">
            <v>SEP-04</v>
          </cell>
        </row>
        <row r="9742">
          <cell r="A9742" t="str">
            <v>SEP-04</v>
          </cell>
        </row>
        <row r="9743">
          <cell r="A9743" t="str">
            <v>SEP-04</v>
          </cell>
        </row>
        <row r="9744">
          <cell r="A9744" t="str">
            <v>SEP-04</v>
          </cell>
        </row>
        <row r="9745">
          <cell r="A9745" t="str">
            <v>SEP-04</v>
          </cell>
        </row>
        <row r="9746">
          <cell r="A9746" t="str">
            <v>SEP-04</v>
          </cell>
        </row>
        <row r="9747">
          <cell r="A9747" t="str">
            <v>SEP-04</v>
          </cell>
        </row>
        <row r="9748">
          <cell r="A9748" t="str">
            <v>SEP-04</v>
          </cell>
        </row>
        <row r="9749">
          <cell r="A9749" t="str">
            <v>SEP-04</v>
          </cell>
        </row>
        <row r="9750">
          <cell r="A9750" t="str">
            <v>SEP-04</v>
          </cell>
        </row>
        <row r="9751">
          <cell r="A9751" t="str">
            <v>SEP-04</v>
          </cell>
        </row>
        <row r="9752">
          <cell r="A9752" t="str">
            <v>SEP-04</v>
          </cell>
        </row>
        <row r="9753">
          <cell r="A9753" t="str">
            <v>SEP-04</v>
          </cell>
        </row>
        <row r="9754">
          <cell r="A9754" t="str">
            <v>SEP-04</v>
          </cell>
        </row>
        <row r="9755">
          <cell r="A9755" t="str">
            <v>SEP-04</v>
          </cell>
        </row>
        <row r="9756">
          <cell r="A9756" t="str">
            <v>SEP-04</v>
          </cell>
        </row>
        <row r="9757">
          <cell r="A9757" t="str">
            <v>SEP-04</v>
          </cell>
        </row>
        <row r="9758">
          <cell r="A9758" t="str">
            <v>SEP-04</v>
          </cell>
        </row>
        <row r="9759">
          <cell r="A9759" t="str">
            <v>SEP-04</v>
          </cell>
        </row>
        <row r="9760">
          <cell r="A9760" t="str">
            <v>SEP-04</v>
          </cell>
        </row>
        <row r="9761">
          <cell r="A9761" t="str">
            <v>SEP-04</v>
          </cell>
        </row>
        <row r="9762">
          <cell r="A9762" t="str">
            <v>SEP-04</v>
          </cell>
        </row>
        <row r="9763">
          <cell r="A9763" t="str">
            <v>SEP-04</v>
          </cell>
        </row>
        <row r="9764">
          <cell r="A9764" t="str">
            <v>SEP-04</v>
          </cell>
        </row>
        <row r="9765">
          <cell r="A9765" t="str">
            <v>SEP-04</v>
          </cell>
        </row>
        <row r="9766">
          <cell r="A9766" t="str">
            <v>SEP-04</v>
          </cell>
        </row>
        <row r="9767">
          <cell r="A9767" t="str">
            <v>SEP-04</v>
          </cell>
        </row>
        <row r="9768">
          <cell r="A9768" t="str">
            <v>SEP-04</v>
          </cell>
        </row>
        <row r="9769">
          <cell r="A9769" t="str">
            <v>SEP-04</v>
          </cell>
        </row>
        <row r="9770">
          <cell r="A9770" t="str">
            <v>SEP-04</v>
          </cell>
        </row>
        <row r="9771">
          <cell r="A9771" t="str">
            <v>SEP-04</v>
          </cell>
        </row>
        <row r="9772">
          <cell r="A9772" t="str">
            <v>SEP-04</v>
          </cell>
        </row>
        <row r="9773">
          <cell r="A9773" t="str">
            <v>SEP-04</v>
          </cell>
        </row>
        <row r="9774">
          <cell r="A9774" t="str">
            <v>SEP-04</v>
          </cell>
        </row>
        <row r="9775">
          <cell r="A9775" t="str">
            <v>SEP-04</v>
          </cell>
        </row>
        <row r="9776">
          <cell r="A9776" t="str">
            <v>SEP-04</v>
          </cell>
        </row>
        <row r="9777">
          <cell r="A9777" t="str">
            <v>SEP-04</v>
          </cell>
        </row>
        <row r="9778">
          <cell r="A9778" t="str">
            <v>SEP-04</v>
          </cell>
        </row>
        <row r="9779">
          <cell r="A9779" t="str">
            <v>SEP-04</v>
          </cell>
        </row>
        <row r="9780">
          <cell r="A9780" t="str">
            <v>SEP-04</v>
          </cell>
        </row>
        <row r="9781">
          <cell r="A9781" t="str">
            <v>SEP-04</v>
          </cell>
        </row>
        <row r="9782">
          <cell r="A9782" t="str">
            <v>SEP-04</v>
          </cell>
        </row>
        <row r="9783">
          <cell r="A9783" t="str">
            <v>SEP-04</v>
          </cell>
        </row>
        <row r="9784">
          <cell r="A9784" t="str">
            <v>SEP-04</v>
          </cell>
        </row>
        <row r="9785">
          <cell r="A9785" t="str">
            <v>SEP-04</v>
          </cell>
        </row>
        <row r="9786">
          <cell r="A9786" t="str">
            <v>SEP-04</v>
          </cell>
        </row>
        <row r="9787">
          <cell r="A9787" t="str">
            <v>SEP-04</v>
          </cell>
        </row>
        <row r="9788">
          <cell r="A9788" t="str">
            <v>SEP-04</v>
          </cell>
        </row>
        <row r="9789">
          <cell r="A9789" t="str">
            <v>SEP-04</v>
          </cell>
        </row>
        <row r="9790">
          <cell r="A9790" t="str">
            <v>SEP-04</v>
          </cell>
        </row>
        <row r="9791">
          <cell r="A9791" t="str">
            <v>SEP-04</v>
          </cell>
        </row>
        <row r="9792">
          <cell r="A9792" t="str">
            <v>SEP-04</v>
          </cell>
        </row>
        <row r="9793">
          <cell r="A9793" t="str">
            <v>SEP-04</v>
          </cell>
        </row>
        <row r="9794">
          <cell r="A9794" t="str">
            <v>SEP-04</v>
          </cell>
        </row>
        <row r="9795">
          <cell r="A9795" t="str">
            <v>SEP-04</v>
          </cell>
        </row>
        <row r="9796">
          <cell r="A9796" t="str">
            <v>SEP-04</v>
          </cell>
        </row>
        <row r="9797">
          <cell r="A9797" t="str">
            <v>SEP-04</v>
          </cell>
        </row>
        <row r="9798">
          <cell r="A9798" t="str">
            <v>SEP-04</v>
          </cell>
        </row>
        <row r="9799">
          <cell r="A9799" t="str">
            <v>SEP-04</v>
          </cell>
        </row>
        <row r="9800">
          <cell r="A9800" t="str">
            <v>SEP-04</v>
          </cell>
        </row>
        <row r="9801">
          <cell r="A9801" t="str">
            <v>SEP-04</v>
          </cell>
        </row>
        <row r="9802">
          <cell r="A9802" t="str">
            <v>SEP-04</v>
          </cell>
        </row>
        <row r="9803">
          <cell r="A9803" t="str">
            <v>SEP-04</v>
          </cell>
        </row>
        <row r="9804">
          <cell r="A9804" t="str">
            <v>SEP-04</v>
          </cell>
        </row>
        <row r="9805">
          <cell r="A9805" t="str">
            <v>SEP-04</v>
          </cell>
        </row>
        <row r="9806">
          <cell r="A9806" t="str">
            <v>SEP-04</v>
          </cell>
        </row>
        <row r="9807">
          <cell r="A9807" t="str">
            <v>SEP-04</v>
          </cell>
        </row>
        <row r="9808">
          <cell r="A9808" t="str">
            <v>SEP-04</v>
          </cell>
        </row>
        <row r="9809">
          <cell r="A9809" t="str">
            <v>SEP-04</v>
          </cell>
        </row>
        <row r="9810">
          <cell r="A9810" t="str">
            <v>SEP-04</v>
          </cell>
        </row>
        <row r="9811">
          <cell r="A9811" t="str">
            <v>SEP-04</v>
          </cell>
        </row>
        <row r="9812">
          <cell r="A9812" t="str">
            <v>SEP-04</v>
          </cell>
        </row>
        <row r="9813">
          <cell r="A9813" t="str">
            <v>SEP-04</v>
          </cell>
        </row>
        <row r="9814">
          <cell r="A9814" t="str">
            <v>SEP-04</v>
          </cell>
        </row>
        <row r="9815">
          <cell r="A9815" t="str">
            <v>SEP-04</v>
          </cell>
        </row>
        <row r="9816">
          <cell r="A9816" t="str">
            <v>SEP-04</v>
          </cell>
        </row>
        <row r="9817">
          <cell r="A9817" t="str">
            <v>SEP-04</v>
          </cell>
        </row>
        <row r="9818">
          <cell r="A9818" t="str">
            <v>SEP-04</v>
          </cell>
        </row>
        <row r="9819">
          <cell r="A9819" t="str">
            <v>SEP-04</v>
          </cell>
        </row>
        <row r="9820">
          <cell r="A9820" t="str">
            <v>SEP-04</v>
          </cell>
        </row>
        <row r="9821">
          <cell r="A9821" t="str">
            <v>SEP-04</v>
          </cell>
        </row>
        <row r="9822">
          <cell r="A9822" t="str">
            <v>SEP-04</v>
          </cell>
        </row>
        <row r="9823">
          <cell r="A9823" t="str">
            <v>SEP-04</v>
          </cell>
        </row>
        <row r="9824">
          <cell r="A9824" t="str">
            <v>SEP-04</v>
          </cell>
        </row>
        <row r="9825">
          <cell r="A9825" t="str">
            <v>SEP-04</v>
          </cell>
        </row>
        <row r="9826">
          <cell r="A9826" t="str">
            <v>SEP-04</v>
          </cell>
        </row>
        <row r="9827">
          <cell r="A9827" t="str">
            <v>SEP-04</v>
          </cell>
        </row>
        <row r="9828">
          <cell r="A9828" t="str">
            <v>SEP-04</v>
          </cell>
        </row>
        <row r="9829">
          <cell r="A9829" t="str">
            <v>SEP-04</v>
          </cell>
        </row>
        <row r="9830">
          <cell r="A9830" t="str">
            <v>SEP-04</v>
          </cell>
        </row>
        <row r="9831">
          <cell r="A9831" t="str">
            <v>SEP-04</v>
          </cell>
        </row>
        <row r="9832">
          <cell r="A9832" t="str">
            <v>SEP-04</v>
          </cell>
        </row>
        <row r="9833">
          <cell r="A9833" t="str">
            <v>SEP-04</v>
          </cell>
        </row>
        <row r="9834">
          <cell r="A9834" t="str">
            <v>SEP-04</v>
          </cell>
        </row>
        <row r="9835">
          <cell r="A9835" t="str">
            <v>SEP-04</v>
          </cell>
        </row>
        <row r="9836">
          <cell r="A9836" t="str">
            <v>SEP-04</v>
          </cell>
        </row>
        <row r="9837">
          <cell r="A9837" t="str">
            <v>SEP-04</v>
          </cell>
        </row>
        <row r="9838">
          <cell r="A9838" t="str">
            <v>SEP-04</v>
          </cell>
        </row>
        <row r="9839">
          <cell r="A9839" t="str">
            <v>SEP-04</v>
          </cell>
        </row>
        <row r="9840">
          <cell r="A9840" t="str">
            <v>SEP-04</v>
          </cell>
        </row>
        <row r="9841">
          <cell r="A9841" t="str">
            <v>SEP-04</v>
          </cell>
        </row>
        <row r="9842">
          <cell r="A9842" t="str">
            <v>SEP-04</v>
          </cell>
        </row>
        <row r="9843">
          <cell r="A9843" t="str">
            <v>SEP-04</v>
          </cell>
        </row>
        <row r="9844">
          <cell r="A9844" t="str">
            <v>SEP-04</v>
          </cell>
        </row>
        <row r="9845">
          <cell r="A9845" t="str">
            <v>SEP-04</v>
          </cell>
        </row>
        <row r="9846">
          <cell r="A9846" t="str">
            <v>SEP-04</v>
          </cell>
        </row>
        <row r="9847">
          <cell r="A9847" t="str">
            <v>SEP-04</v>
          </cell>
        </row>
        <row r="9848">
          <cell r="A9848" t="str">
            <v>SEP-04</v>
          </cell>
        </row>
        <row r="9849">
          <cell r="A9849" t="str">
            <v>SEP-04</v>
          </cell>
        </row>
        <row r="9850">
          <cell r="A9850" t="str">
            <v>SEP-04</v>
          </cell>
        </row>
        <row r="9851">
          <cell r="A9851" t="str">
            <v>SEP-04</v>
          </cell>
        </row>
        <row r="9852">
          <cell r="A9852" t="str">
            <v>SEP-04</v>
          </cell>
        </row>
        <row r="9853">
          <cell r="A9853" t="str">
            <v>SEP-04</v>
          </cell>
        </row>
        <row r="9854">
          <cell r="A9854" t="str">
            <v>SEP-04</v>
          </cell>
        </row>
        <row r="9855">
          <cell r="A9855" t="str">
            <v>SEP-04</v>
          </cell>
        </row>
        <row r="9856">
          <cell r="A9856" t="str">
            <v>SEP-04</v>
          </cell>
        </row>
        <row r="9857">
          <cell r="A9857" t="str">
            <v>SEP-04</v>
          </cell>
        </row>
        <row r="9858">
          <cell r="A9858" t="str">
            <v>SEP-04</v>
          </cell>
        </row>
        <row r="9859">
          <cell r="A9859" t="str">
            <v>SEP-04</v>
          </cell>
        </row>
        <row r="9860">
          <cell r="A9860" t="str">
            <v>SEP-04</v>
          </cell>
        </row>
        <row r="9861">
          <cell r="A9861" t="str">
            <v>SEP-04</v>
          </cell>
        </row>
        <row r="9862">
          <cell r="A9862" t="str">
            <v>SEP-04</v>
          </cell>
        </row>
        <row r="9863">
          <cell r="A9863" t="str">
            <v>SEP-04</v>
          </cell>
        </row>
        <row r="9864">
          <cell r="A9864" t="str">
            <v>SEP-04</v>
          </cell>
        </row>
        <row r="9865">
          <cell r="A9865" t="str">
            <v>SEP-04</v>
          </cell>
        </row>
        <row r="9866">
          <cell r="A9866" t="str">
            <v>SEP-04</v>
          </cell>
        </row>
        <row r="9867">
          <cell r="A9867" t="str">
            <v>SEP-04</v>
          </cell>
        </row>
        <row r="9868">
          <cell r="A9868" t="str">
            <v>SEP-04</v>
          </cell>
        </row>
        <row r="9869">
          <cell r="A9869" t="str">
            <v>SEP-04</v>
          </cell>
        </row>
        <row r="9870">
          <cell r="A9870" t="str">
            <v>SEP-04</v>
          </cell>
        </row>
        <row r="9871">
          <cell r="A9871" t="str">
            <v>SEP-04</v>
          </cell>
        </row>
        <row r="9872">
          <cell r="A9872" t="str">
            <v>SEP-04</v>
          </cell>
        </row>
        <row r="9873">
          <cell r="A9873" t="str">
            <v>SEP-04</v>
          </cell>
        </row>
        <row r="9874">
          <cell r="A9874" t="str">
            <v>SEP-04</v>
          </cell>
        </row>
        <row r="9875">
          <cell r="A9875" t="str">
            <v>SEP-04</v>
          </cell>
        </row>
        <row r="9876">
          <cell r="A9876" t="str">
            <v>SEP-04</v>
          </cell>
        </row>
        <row r="9877">
          <cell r="A9877" t="str">
            <v>SEP-04</v>
          </cell>
        </row>
        <row r="9878">
          <cell r="A9878" t="str">
            <v>SEP-04</v>
          </cell>
        </row>
        <row r="9879">
          <cell r="A9879" t="str">
            <v>SEP-04</v>
          </cell>
        </row>
        <row r="9880">
          <cell r="A9880" t="str">
            <v>SEP-04</v>
          </cell>
        </row>
        <row r="9881">
          <cell r="A9881" t="str">
            <v>SEP-04</v>
          </cell>
        </row>
        <row r="9882">
          <cell r="A9882" t="str">
            <v>SEP-04</v>
          </cell>
        </row>
        <row r="9883">
          <cell r="A9883" t="str">
            <v>SEP-04</v>
          </cell>
        </row>
        <row r="9884">
          <cell r="A9884" t="str">
            <v>SEP-04</v>
          </cell>
        </row>
        <row r="9885">
          <cell r="A9885" t="str">
            <v>SEP-04</v>
          </cell>
        </row>
        <row r="9886">
          <cell r="A9886" t="str">
            <v>SEP-04</v>
          </cell>
        </row>
        <row r="9887">
          <cell r="A9887" t="str">
            <v>SEP-04</v>
          </cell>
        </row>
        <row r="9888">
          <cell r="A9888" t="str">
            <v>SEP-04</v>
          </cell>
        </row>
        <row r="9889">
          <cell r="A9889" t="str">
            <v>SEP-04</v>
          </cell>
        </row>
        <row r="9890">
          <cell r="A9890" t="str">
            <v>SEP-04</v>
          </cell>
        </row>
        <row r="9891">
          <cell r="A9891" t="str">
            <v>SEP-04</v>
          </cell>
        </row>
        <row r="9892">
          <cell r="A9892" t="str">
            <v>SEP-04</v>
          </cell>
        </row>
        <row r="9893">
          <cell r="A9893" t="str">
            <v>SEP-04</v>
          </cell>
        </row>
        <row r="9894">
          <cell r="A9894" t="str">
            <v>SEP-04</v>
          </cell>
        </row>
        <row r="9895">
          <cell r="A9895" t="str">
            <v>SEP-04</v>
          </cell>
        </row>
        <row r="9896">
          <cell r="A9896" t="str">
            <v>SEP-04</v>
          </cell>
        </row>
        <row r="9897">
          <cell r="A9897" t="str">
            <v>SEP-04</v>
          </cell>
        </row>
        <row r="9898">
          <cell r="A9898" t="str">
            <v>SEP-04</v>
          </cell>
        </row>
        <row r="9899">
          <cell r="A9899" t="str">
            <v>SEP-04</v>
          </cell>
        </row>
        <row r="9900">
          <cell r="A9900" t="str">
            <v>SEP-04</v>
          </cell>
        </row>
        <row r="9901">
          <cell r="A9901" t="str">
            <v>SEP-04</v>
          </cell>
        </row>
        <row r="9902">
          <cell r="A9902" t="str">
            <v>SEP-04</v>
          </cell>
        </row>
        <row r="9903">
          <cell r="A9903" t="str">
            <v>SEP-04</v>
          </cell>
        </row>
        <row r="9904">
          <cell r="A9904" t="str">
            <v>SEP-04</v>
          </cell>
        </row>
        <row r="9905">
          <cell r="A9905" t="str">
            <v>SEP-04</v>
          </cell>
        </row>
        <row r="9906">
          <cell r="A9906" t="str">
            <v>SEP-04</v>
          </cell>
        </row>
        <row r="9907">
          <cell r="A9907" t="str">
            <v>SEP-04</v>
          </cell>
        </row>
        <row r="9908">
          <cell r="A9908" t="str">
            <v>SEP-04</v>
          </cell>
        </row>
        <row r="9909">
          <cell r="A9909" t="str">
            <v>SEP-04</v>
          </cell>
        </row>
        <row r="9910">
          <cell r="A9910" t="str">
            <v>SEP-04</v>
          </cell>
        </row>
        <row r="9911">
          <cell r="A9911" t="str">
            <v>SEP-04</v>
          </cell>
        </row>
        <row r="9912">
          <cell r="A9912" t="str">
            <v>SEP-04</v>
          </cell>
        </row>
        <row r="9913">
          <cell r="A9913" t="str">
            <v>SEP-04</v>
          </cell>
        </row>
        <row r="9914">
          <cell r="A9914" t="str">
            <v>SEP-04</v>
          </cell>
        </row>
        <row r="9915">
          <cell r="A9915" t="str">
            <v>SEP-04</v>
          </cell>
        </row>
        <row r="9916">
          <cell r="A9916" t="str">
            <v>SEP-04</v>
          </cell>
        </row>
        <row r="9917">
          <cell r="A9917" t="str">
            <v>SEP-04</v>
          </cell>
        </row>
        <row r="9918">
          <cell r="A9918" t="str">
            <v>SEP-04</v>
          </cell>
        </row>
        <row r="9919">
          <cell r="A9919" t="str">
            <v>SEP-04</v>
          </cell>
        </row>
        <row r="9920">
          <cell r="A9920" t="str">
            <v>SEP-04</v>
          </cell>
        </row>
        <row r="9921">
          <cell r="A9921" t="str">
            <v>SEP-04</v>
          </cell>
        </row>
        <row r="9922">
          <cell r="A9922" t="str">
            <v>SEP-04</v>
          </cell>
        </row>
        <row r="9923">
          <cell r="A9923" t="str">
            <v>SEP-04</v>
          </cell>
        </row>
        <row r="9924">
          <cell r="A9924" t="str">
            <v>SEP-04</v>
          </cell>
        </row>
        <row r="9925">
          <cell r="A9925" t="str">
            <v>SEP-04</v>
          </cell>
        </row>
        <row r="9926">
          <cell r="A9926" t="str">
            <v>SEP-04</v>
          </cell>
        </row>
        <row r="9927">
          <cell r="A9927" t="str">
            <v>SEP-04</v>
          </cell>
        </row>
        <row r="9928">
          <cell r="A9928" t="str">
            <v>SEP-04</v>
          </cell>
        </row>
        <row r="9929">
          <cell r="A9929" t="str">
            <v>SEP-04</v>
          </cell>
        </row>
        <row r="9930">
          <cell r="A9930" t="str">
            <v>SEP-04</v>
          </cell>
        </row>
        <row r="9931">
          <cell r="A9931" t="str">
            <v>SEP-04</v>
          </cell>
        </row>
        <row r="9932">
          <cell r="A9932" t="str">
            <v>SEP-04</v>
          </cell>
        </row>
        <row r="9933">
          <cell r="A9933" t="str">
            <v>SEP-04</v>
          </cell>
        </row>
        <row r="9934">
          <cell r="A9934" t="str">
            <v>SEP-04</v>
          </cell>
        </row>
        <row r="9935">
          <cell r="A9935" t="str">
            <v>SEP-04</v>
          </cell>
        </row>
        <row r="9936">
          <cell r="A9936" t="str">
            <v>SEP-04</v>
          </cell>
        </row>
        <row r="9937">
          <cell r="A9937" t="str">
            <v>SEP-04</v>
          </cell>
        </row>
        <row r="9938">
          <cell r="A9938" t="str">
            <v>SEP-04</v>
          </cell>
        </row>
        <row r="9939">
          <cell r="A9939" t="str">
            <v>SEP-04</v>
          </cell>
        </row>
        <row r="9940">
          <cell r="A9940" t="str">
            <v>SEP-04</v>
          </cell>
        </row>
        <row r="9941">
          <cell r="A9941" t="str">
            <v>SEP-04</v>
          </cell>
        </row>
        <row r="9942">
          <cell r="A9942" t="str">
            <v>SEP-04</v>
          </cell>
        </row>
        <row r="9943">
          <cell r="A9943" t="str">
            <v>SEP-04</v>
          </cell>
        </row>
        <row r="9944">
          <cell r="A9944" t="str">
            <v>SEP-04</v>
          </cell>
        </row>
        <row r="9945">
          <cell r="A9945" t="str">
            <v>SEP-04</v>
          </cell>
        </row>
        <row r="9946">
          <cell r="A9946" t="str">
            <v>SEP-04</v>
          </cell>
        </row>
        <row r="9947">
          <cell r="A9947" t="str">
            <v>SEP-04</v>
          </cell>
        </row>
        <row r="9948">
          <cell r="A9948" t="str">
            <v>SEP-04</v>
          </cell>
        </row>
        <row r="9949">
          <cell r="A9949" t="str">
            <v>SEP-04</v>
          </cell>
        </row>
        <row r="9950">
          <cell r="A9950" t="str">
            <v>SEP-04</v>
          </cell>
        </row>
        <row r="9951">
          <cell r="A9951" t="str">
            <v>SEP-04</v>
          </cell>
        </row>
        <row r="9952">
          <cell r="A9952" t="str">
            <v>SEP-04</v>
          </cell>
        </row>
        <row r="9953">
          <cell r="A9953" t="str">
            <v>SEP-04</v>
          </cell>
        </row>
        <row r="9954">
          <cell r="A9954" t="str">
            <v>SEP-04</v>
          </cell>
        </row>
        <row r="9955">
          <cell r="A9955" t="str">
            <v>SEP-04</v>
          </cell>
        </row>
        <row r="9956">
          <cell r="A9956" t="str">
            <v>SEP-04</v>
          </cell>
        </row>
        <row r="9957">
          <cell r="A9957" t="str">
            <v>SEP-04</v>
          </cell>
        </row>
        <row r="9958">
          <cell r="A9958" t="str">
            <v>SEP-04</v>
          </cell>
        </row>
        <row r="9959">
          <cell r="A9959" t="str">
            <v>SEP-04</v>
          </cell>
        </row>
        <row r="9960">
          <cell r="A9960" t="str">
            <v>SEP-04</v>
          </cell>
        </row>
        <row r="9961">
          <cell r="A9961" t="str">
            <v>SEP-04</v>
          </cell>
        </row>
        <row r="9962">
          <cell r="A9962" t="str">
            <v>SEP-04</v>
          </cell>
        </row>
        <row r="9963">
          <cell r="A9963" t="str">
            <v>SEP-04</v>
          </cell>
        </row>
        <row r="9964">
          <cell r="A9964" t="str">
            <v>SEP-04</v>
          </cell>
        </row>
        <row r="9965">
          <cell r="A9965" t="str">
            <v>SEP-04</v>
          </cell>
        </row>
        <row r="9966">
          <cell r="A9966" t="str">
            <v>SEP-04</v>
          </cell>
        </row>
        <row r="9967">
          <cell r="A9967" t="str">
            <v>SEP-04</v>
          </cell>
        </row>
        <row r="9968">
          <cell r="A9968" t="str">
            <v>SEP-04</v>
          </cell>
        </row>
        <row r="9969">
          <cell r="A9969" t="str">
            <v>SEP-04</v>
          </cell>
        </row>
        <row r="9970">
          <cell r="A9970" t="str">
            <v>SEP-04</v>
          </cell>
        </row>
        <row r="9971">
          <cell r="A9971" t="str">
            <v>SEP-04</v>
          </cell>
        </row>
        <row r="9972">
          <cell r="A9972" t="str">
            <v>SEP-04</v>
          </cell>
        </row>
        <row r="9973">
          <cell r="A9973" t="str">
            <v>SEP-04</v>
          </cell>
        </row>
        <row r="9974">
          <cell r="A9974" t="str">
            <v>SEP-04</v>
          </cell>
        </row>
        <row r="9975">
          <cell r="A9975" t="str">
            <v>SEP-04</v>
          </cell>
        </row>
        <row r="9976">
          <cell r="A9976" t="str">
            <v>SEP-04</v>
          </cell>
        </row>
        <row r="9977">
          <cell r="A9977" t="str">
            <v>SEP-04</v>
          </cell>
        </row>
        <row r="9978">
          <cell r="A9978" t="str">
            <v>SEP-04</v>
          </cell>
        </row>
        <row r="9979">
          <cell r="A9979" t="str">
            <v>SEP-04</v>
          </cell>
        </row>
        <row r="9980">
          <cell r="A9980" t="str">
            <v>SEP-04</v>
          </cell>
        </row>
        <row r="9981">
          <cell r="A9981" t="str">
            <v>SEP-04</v>
          </cell>
        </row>
        <row r="9982">
          <cell r="A9982" t="str">
            <v>SEP-04</v>
          </cell>
        </row>
        <row r="9983">
          <cell r="A9983" t="str">
            <v>SEP-04</v>
          </cell>
        </row>
        <row r="9984">
          <cell r="A9984" t="str">
            <v>SEP-04</v>
          </cell>
        </row>
        <row r="9985">
          <cell r="A9985" t="str">
            <v>SEP-04</v>
          </cell>
        </row>
        <row r="9986">
          <cell r="A9986" t="str">
            <v>SEP-04</v>
          </cell>
        </row>
        <row r="9987">
          <cell r="A9987" t="str">
            <v>SEP-04</v>
          </cell>
        </row>
        <row r="9988">
          <cell r="A9988" t="str">
            <v>SEP-04</v>
          </cell>
        </row>
        <row r="9989">
          <cell r="A9989" t="str">
            <v>SEP-04</v>
          </cell>
        </row>
        <row r="9990">
          <cell r="A9990" t="str">
            <v>SEP-04</v>
          </cell>
        </row>
        <row r="9991">
          <cell r="A9991" t="str">
            <v>SEP-04</v>
          </cell>
        </row>
        <row r="9992">
          <cell r="A9992" t="str">
            <v>SEP-04</v>
          </cell>
        </row>
        <row r="9993">
          <cell r="A9993" t="str">
            <v>SEP-04</v>
          </cell>
        </row>
        <row r="9994">
          <cell r="A9994" t="str">
            <v>SEP-04</v>
          </cell>
        </row>
        <row r="9995">
          <cell r="A9995" t="str">
            <v>SEP-04</v>
          </cell>
        </row>
        <row r="9996">
          <cell r="A9996" t="str">
            <v>SEP-04</v>
          </cell>
        </row>
        <row r="9997">
          <cell r="A9997" t="str">
            <v>SEP-04</v>
          </cell>
        </row>
        <row r="9998">
          <cell r="A9998" t="str">
            <v>SEP-04</v>
          </cell>
        </row>
        <row r="9999">
          <cell r="A9999" t="str">
            <v>SEP-04</v>
          </cell>
        </row>
        <row r="10000">
          <cell r="A10000" t="str">
            <v>SEP-04</v>
          </cell>
        </row>
        <row r="10001">
          <cell r="A10001" t="str">
            <v>SEP-04</v>
          </cell>
        </row>
        <row r="10002">
          <cell r="A10002" t="str">
            <v>SEP-04</v>
          </cell>
        </row>
        <row r="10003">
          <cell r="A10003" t="str">
            <v>SEP-04</v>
          </cell>
        </row>
        <row r="10004">
          <cell r="A10004" t="str">
            <v>SEP-04</v>
          </cell>
        </row>
        <row r="10005">
          <cell r="A10005" t="str">
            <v>SEP-04</v>
          </cell>
        </row>
        <row r="10006">
          <cell r="A10006" t="str">
            <v>SEP-04</v>
          </cell>
        </row>
        <row r="10007">
          <cell r="A10007" t="str">
            <v>SEP-04</v>
          </cell>
        </row>
        <row r="10008">
          <cell r="A10008" t="str">
            <v>SEP-04</v>
          </cell>
        </row>
        <row r="10009">
          <cell r="A10009" t="str">
            <v>SEP-04</v>
          </cell>
        </row>
        <row r="10010">
          <cell r="A10010" t="str">
            <v>SEP-04</v>
          </cell>
        </row>
        <row r="10011">
          <cell r="A10011" t="str">
            <v>SEP-04</v>
          </cell>
        </row>
        <row r="10012">
          <cell r="A10012" t="str">
            <v>SEP-04</v>
          </cell>
        </row>
        <row r="10013">
          <cell r="A10013" t="str">
            <v>SEP-04</v>
          </cell>
        </row>
        <row r="10014">
          <cell r="A10014" t="str">
            <v>SEP-04</v>
          </cell>
        </row>
        <row r="10015">
          <cell r="A10015" t="str">
            <v>SEP-04</v>
          </cell>
        </row>
        <row r="10016">
          <cell r="A10016" t="str">
            <v>SEP-04</v>
          </cell>
        </row>
        <row r="10017">
          <cell r="A10017" t="str">
            <v>SEP-04</v>
          </cell>
        </row>
        <row r="10018">
          <cell r="A10018" t="str">
            <v>SEP-04</v>
          </cell>
        </row>
        <row r="10019">
          <cell r="A10019" t="str">
            <v>SEP-04</v>
          </cell>
        </row>
        <row r="10020">
          <cell r="A10020" t="str">
            <v>SEP-04</v>
          </cell>
        </row>
        <row r="10021">
          <cell r="A10021" t="str">
            <v>SEP-04</v>
          </cell>
        </row>
        <row r="10022">
          <cell r="A10022" t="str">
            <v>SEP-04</v>
          </cell>
        </row>
        <row r="10023">
          <cell r="A10023" t="str">
            <v>SEP-04</v>
          </cell>
        </row>
        <row r="10024">
          <cell r="A10024" t="str">
            <v>SEP-04</v>
          </cell>
        </row>
        <row r="10025">
          <cell r="A10025" t="str">
            <v>SEP-04</v>
          </cell>
        </row>
        <row r="10026">
          <cell r="A10026" t="str">
            <v>SEP-04</v>
          </cell>
        </row>
        <row r="10027">
          <cell r="A10027" t="str">
            <v>SEP-04</v>
          </cell>
        </row>
        <row r="10028">
          <cell r="A10028" t="str">
            <v>SEP-04</v>
          </cell>
        </row>
        <row r="10029">
          <cell r="A10029" t="str">
            <v>SEP-04</v>
          </cell>
        </row>
        <row r="10030">
          <cell r="A10030" t="str">
            <v>SEP-04</v>
          </cell>
        </row>
        <row r="10031">
          <cell r="A10031" t="str">
            <v>SEP-04</v>
          </cell>
        </row>
        <row r="10032">
          <cell r="A10032" t="str">
            <v>SEP-04</v>
          </cell>
        </row>
        <row r="10033">
          <cell r="A10033" t="str">
            <v>SEP-04</v>
          </cell>
        </row>
        <row r="10034">
          <cell r="A10034" t="str">
            <v>SEP-04</v>
          </cell>
        </row>
        <row r="10035">
          <cell r="A10035" t="str">
            <v>SEP-04</v>
          </cell>
        </row>
        <row r="10036">
          <cell r="A10036" t="str">
            <v>SEP-04</v>
          </cell>
        </row>
        <row r="10037">
          <cell r="A10037" t="str">
            <v>SEP-04</v>
          </cell>
        </row>
        <row r="10038">
          <cell r="A10038" t="str">
            <v>SEP-04</v>
          </cell>
        </row>
        <row r="10039">
          <cell r="A10039" t="str">
            <v>SEP-04</v>
          </cell>
        </row>
        <row r="10040">
          <cell r="A10040" t="str">
            <v>SEP-04</v>
          </cell>
        </row>
        <row r="10041">
          <cell r="A10041" t="str">
            <v>SEP-04</v>
          </cell>
        </row>
        <row r="10042">
          <cell r="A10042" t="str">
            <v>SEP-04</v>
          </cell>
        </row>
        <row r="10043">
          <cell r="A10043" t="str">
            <v>SEP-04</v>
          </cell>
        </row>
        <row r="10044">
          <cell r="A10044" t="str">
            <v>SEP-04</v>
          </cell>
        </row>
        <row r="10045">
          <cell r="A10045" t="str">
            <v>SEP-04</v>
          </cell>
        </row>
        <row r="10046">
          <cell r="A10046" t="str">
            <v>SEP-04</v>
          </cell>
        </row>
        <row r="10047">
          <cell r="A10047" t="str">
            <v>SEP-04</v>
          </cell>
        </row>
        <row r="10048">
          <cell r="A10048" t="str">
            <v>SEP-04</v>
          </cell>
        </row>
        <row r="10049">
          <cell r="A10049" t="str">
            <v>SEP-04</v>
          </cell>
        </row>
        <row r="10050">
          <cell r="A10050" t="str">
            <v>SEP-04</v>
          </cell>
        </row>
        <row r="10051">
          <cell r="A10051" t="str">
            <v>SEP-04</v>
          </cell>
        </row>
        <row r="10052">
          <cell r="A10052" t="str">
            <v>SEP-04</v>
          </cell>
        </row>
        <row r="10053">
          <cell r="A10053" t="str">
            <v>SEP-04</v>
          </cell>
        </row>
        <row r="10054">
          <cell r="A10054" t="str">
            <v>SEP-04</v>
          </cell>
        </row>
        <row r="10055">
          <cell r="A10055" t="str">
            <v>SEP-04</v>
          </cell>
        </row>
        <row r="10056">
          <cell r="A10056" t="str">
            <v>SEP-04</v>
          </cell>
        </row>
        <row r="10057">
          <cell r="A10057" t="str">
            <v>SEP-04</v>
          </cell>
        </row>
        <row r="10058">
          <cell r="A10058" t="str">
            <v>SEP-04</v>
          </cell>
        </row>
        <row r="10059">
          <cell r="A10059" t="str">
            <v>SEP-04</v>
          </cell>
        </row>
        <row r="10060">
          <cell r="A10060" t="str">
            <v>SEP-04</v>
          </cell>
        </row>
        <row r="10061">
          <cell r="A10061" t="str">
            <v>SEP-04</v>
          </cell>
        </row>
        <row r="10062">
          <cell r="A10062" t="str">
            <v>SEP-04</v>
          </cell>
        </row>
        <row r="10063">
          <cell r="A10063" t="str">
            <v>SEP-04</v>
          </cell>
        </row>
        <row r="10064">
          <cell r="A10064" t="str">
            <v>SEP-04</v>
          </cell>
        </row>
        <row r="10065">
          <cell r="A10065" t="str">
            <v>SEP-04</v>
          </cell>
        </row>
        <row r="10066">
          <cell r="A10066" t="str">
            <v>SEP-04</v>
          </cell>
        </row>
        <row r="10067">
          <cell r="A10067" t="str">
            <v>SEP-04</v>
          </cell>
        </row>
        <row r="10068">
          <cell r="A10068" t="str">
            <v>SEP-04</v>
          </cell>
        </row>
        <row r="10069">
          <cell r="A10069" t="str">
            <v>SEP-04</v>
          </cell>
        </row>
        <row r="10070">
          <cell r="A10070" t="str">
            <v>SEP-04</v>
          </cell>
        </row>
        <row r="10071">
          <cell r="A10071" t="str">
            <v>SEP-04</v>
          </cell>
        </row>
        <row r="10072">
          <cell r="A10072" t="str">
            <v>SEP-04</v>
          </cell>
        </row>
        <row r="10073">
          <cell r="A10073" t="str">
            <v>SEP-04</v>
          </cell>
        </row>
        <row r="10074">
          <cell r="A10074" t="str">
            <v>SEP-04</v>
          </cell>
        </row>
        <row r="10075">
          <cell r="A10075" t="str">
            <v>SEP-04</v>
          </cell>
        </row>
        <row r="10076">
          <cell r="A10076" t="str">
            <v>SEP-04</v>
          </cell>
        </row>
        <row r="10077">
          <cell r="A10077" t="str">
            <v>SEP-04</v>
          </cell>
        </row>
        <row r="10078">
          <cell r="A10078" t="str">
            <v>SEP-04</v>
          </cell>
        </row>
        <row r="10079">
          <cell r="A10079" t="str">
            <v>SEP-04</v>
          </cell>
        </row>
        <row r="10080">
          <cell r="A10080" t="str">
            <v>SEP-04</v>
          </cell>
        </row>
        <row r="10081">
          <cell r="A10081" t="str">
            <v>SEP-04</v>
          </cell>
        </row>
        <row r="10082">
          <cell r="A10082" t="str">
            <v>SEP-04</v>
          </cell>
        </row>
        <row r="10083">
          <cell r="A10083" t="str">
            <v>SEP-04</v>
          </cell>
        </row>
        <row r="10084">
          <cell r="A10084" t="str">
            <v>SEP-04</v>
          </cell>
        </row>
        <row r="10085">
          <cell r="A10085" t="str">
            <v>SEP-04</v>
          </cell>
        </row>
        <row r="10086">
          <cell r="A10086" t="str">
            <v>SEP-04</v>
          </cell>
        </row>
        <row r="10087">
          <cell r="A10087" t="str">
            <v>SEP-04</v>
          </cell>
        </row>
        <row r="10088">
          <cell r="A10088" t="str">
            <v>SEP-04</v>
          </cell>
        </row>
        <row r="10089">
          <cell r="A10089" t="str">
            <v>SEP-04</v>
          </cell>
        </row>
        <row r="10090">
          <cell r="A10090" t="str">
            <v>SEP-04</v>
          </cell>
        </row>
        <row r="10091">
          <cell r="A10091" t="str">
            <v>SEP-04</v>
          </cell>
        </row>
        <row r="10092">
          <cell r="A10092" t="str">
            <v>SEP-04</v>
          </cell>
        </row>
        <row r="10093">
          <cell r="A10093" t="str">
            <v>SEP-04</v>
          </cell>
        </row>
        <row r="10094">
          <cell r="A10094" t="str">
            <v>SEP-04</v>
          </cell>
        </row>
        <row r="10095">
          <cell r="A10095" t="str">
            <v>SEP-04</v>
          </cell>
        </row>
        <row r="10096">
          <cell r="A10096" t="str">
            <v>SEP-04</v>
          </cell>
        </row>
        <row r="10097">
          <cell r="A10097" t="str">
            <v>SEP-04</v>
          </cell>
        </row>
        <row r="10098">
          <cell r="A10098" t="str">
            <v>SEP-04</v>
          </cell>
        </row>
        <row r="10099">
          <cell r="A10099" t="str">
            <v>SEP-04</v>
          </cell>
        </row>
        <row r="10100">
          <cell r="A10100" t="str">
            <v>SEP-04</v>
          </cell>
        </row>
        <row r="10101">
          <cell r="A10101" t="str">
            <v>SEP-04</v>
          </cell>
        </row>
        <row r="10102">
          <cell r="A10102" t="str">
            <v>SEP-04</v>
          </cell>
        </row>
        <row r="10103">
          <cell r="A10103" t="str">
            <v>SEP-04</v>
          </cell>
        </row>
        <row r="10104">
          <cell r="A10104" t="str">
            <v>SEP-04</v>
          </cell>
        </row>
        <row r="10105">
          <cell r="A10105" t="str">
            <v>SEP-04</v>
          </cell>
        </row>
        <row r="10106">
          <cell r="A10106" t="str">
            <v>SEP-04</v>
          </cell>
        </row>
        <row r="10107">
          <cell r="A10107" t="str">
            <v>SEP-04</v>
          </cell>
        </row>
        <row r="10108">
          <cell r="A10108" t="str">
            <v>SEP-04</v>
          </cell>
        </row>
        <row r="10109">
          <cell r="A10109" t="str">
            <v>SEP-04</v>
          </cell>
        </row>
        <row r="10110">
          <cell r="A10110" t="str">
            <v>SEP-04</v>
          </cell>
        </row>
        <row r="10111">
          <cell r="A10111" t="str">
            <v>SEP-04</v>
          </cell>
        </row>
        <row r="10112">
          <cell r="A10112" t="str">
            <v>SEP-04</v>
          </cell>
        </row>
        <row r="10113">
          <cell r="A10113" t="str">
            <v>SEP-04</v>
          </cell>
        </row>
        <row r="10114">
          <cell r="A10114" t="str">
            <v>SEP-04</v>
          </cell>
        </row>
        <row r="10115">
          <cell r="A10115" t="str">
            <v>SEP-04</v>
          </cell>
        </row>
        <row r="10116">
          <cell r="A10116" t="str">
            <v>SEP-04</v>
          </cell>
        </row>
        <row r="10117">
          <cell r="A10117" t="str">
            <v>SEP-04</v>
          </cell>
        </row>
        <row r="10118">
          <cell r="A10118" t="str">
            <v>SEP-04</v>
          </cell>
        </row>
        <row r="10119">
          <cell r="A10119" t="str">
            <v>SEP-04</v>
          </cell>
        </row>
        <row r="10120">
          <cell r="A10120" t="str">
            <v>SEP-04</v>
          </cell>
        </row>
        <row r="10121">
          <cell r="A10121" t="str">
            <v>SEP-04</v>
          </cell>
        </row>
        <row r="10122">
          <cell r="A10122" t="str">
            <v>SEP-04</v>
          </cell>
        </row>
        <row r="10123">
          <cell r="A10123" t="str">
            <v>SEP-04</v>
          </cell>
        </row>
        <row r="10124">
          <cell r="A10124" t="str">
            <v>SEP-04</v>
          </cell>
        </row>
        <row r="10125">
          <cell r="A10125" t="str">
            <v>SEP-04</v>
          </cell>
        </row>
        <row r="10126">
          <cell r="A10126" t="str">
            <v>SEP-04</v>
          </cell>
        </row>
        <row r="10127">
          <cell r="A10127" t="str">
            <v>SEP-04</v>
          </cell>
        </row>
        <row r="10128">
          <cell r="A10128" t="str">
            <v>SEP-04</v>
          </cell>
        </row>
        <row r="10129">
          <cell r="A10129" t="str">
            <v>SEP-04</v>
          </cell>
        </row>
        <row r="10130">
          <cell r="A10130" t="str">
            <v>SEP-04</v>
          </cell>
        </row>
        <row r="10131">
          <cell r="A10131" t="str">
            <v>SEP-04</v>
          </cell>
        </row>
        <row r="10132">
          <cell r="A10132" t="str">
            <v>SEP-04</v>
          </cell>
        </row>
        <row r="10133">
          <cell r="A10133" t="str">
            <v>SEP-04</v>
          </cell>
        </row>
        <row r="10134">
          <cell r="A10134" t="str">
            <v>SEP-04</v>
          </cell>
        </row>
        <row r="10135">
          <cell r="A10135" t="str">
            <v>SEP-04</v>
          </cell>
        </row>
        <row r="10136">
          <cell r="A10136" t="str">
            <v>SEP-04</v>
          </cell>
        </row>
        <row r="10137">
          <cell r="A10137" t="str">
            <v>SEP-04</v>
          </cell>
        </row>
        <row r="10138">
          <cell r="A10138" t="str">
            <v>SEP-04</v>
          </cell>
        </row>
        <row r="10139">
          <cell r="A10139" t="str">
            <v>SEP-04</v>
          </cell>
        </row>
        <row r="10140">
          <cell r="A10140" t="str">
            <v>SEP-04</v>
          </cell>
        </row>
        <row r="10141">
          <cell r="A10141" t="str">
            <v>SEP-04</v>
          </cell>
        </row>
        <row r="10142">
          <cell r="A10142" t="str">
            <v>SEP-04</v>
          </cell>
        </row>
        <row r="10143">
          <cell r="A10143" t="str">
            <v>SEP-04</v>
          </cell>
        </row>
        <row r="10144">
          <cell r="A10144" t="str">
            <v>SEP-04</v>
          </cell>
        </row>
        <row r="10145">
          <cell r="A10145" t="str">
            <v>SEP-04</v>
          </cell>
        </row>
        <row r="10146">
          <cell r="A10146" t="str">
            <v>SEP-04</v>
          </cell>
        </row>
        <row r="10147">
          <cell r="A10147" t="str">
            <v>SEP-04</v>
          </cell>
        </row>
        <row r="10148">
          <cell r="A10148" t="str">
            <v>SEP-04</v>
          </cell>
        </row>
        <row r="10149">
          <cell r="A10149" t="str">
            <v>SEP-04</v>
          </cell>
        </row>
        <row r="10150">
          <cell r="A10150" t="str">
            <v>SEP-04</v>
          </cell>
        </row>
        <row r="10151">
          <cell r="A10151" t="str">
            <v>SEP-04</v>
          </cell>
        </row>
        <row r="10152">
          <cell r="A10152" t="str">
            <v>SEP-04</v>
          </cell>
        </row>
        <row r="10153">
          <cell r="A10153" t="str">
            <v>SEP-04</v>
          </cell>
        </row>
        <row r="10154">
          <cell r="A10154" t="str">
            <v>SEP-04</v>
          </cell>
        </row>
        <row r="10155">
          <cell r="A10155" t="str">
            <v>SEP-04</v>
          </cell>
        </row>
        <row r="10156">
          <cell r="A10156" t="str">
            <v>SEP-04</v>
          </cell>
        </row>
        <row r="10157">
          <cell r="A10157" t="str">
            <v>SEP-04</v>
          </cell>
        </row>
        <row r="10158">
          <cell r="A10158" t="str">
            <v>SEP-04</v>
          </cell>
        </row>
        <row r="10159">
          <cell r="A10159" t="str">
            <v>SEP-04</v>
          </cell>
        </row>
        <row r="10160">
          <cell r="A10160" t="str">
            <v>SEP-04</v>
          </cell>
        </row>
        <row r="10161">
          <cell r="A10161" t="str">
            <v>SEP-04</v>
          </cell>
        </row>
        <row r="10162">
          <cell r="A10162" t="str">
            <v>SEP-04</v>
          </cell>
        </row>
        <row r="10163">
          <cell r="A10163" t="str">
            <v>SEP-04</v>
          </cell>
        </row>
        <row r="10164">
          <cell r="A10164" t="str">
            <v>SEP-04</v>
          </cell>
        </row>
        <row r="10165">
          <cell r="A10165" t="str">
            <v>SEP-04</v>
          </cell>
        </row>
        <row r="10166">
          <cell r="A10166" t="str">
            <v>SEP-04</v>
          </cell>
        </row>
        <row r="10167">
          <cell r="A10167" t="str">
            <v>SEP-04</v>
          </cell>
        </row>
        <row r="10168">
          <cell r="A10168" t="str">
            <v>SEP-04</v>
          </cell>
        </row>
        <row r="10169">
          <cell r="A10169" t="str">
            <v>SEP-04</v>
          </cell>
        </row>
        <row r="10170">
          <cell r="A10170" t="str">
            <v>SEP-04</v>
          </cell>
        </row>
        <row r="10171">
          <cell r="A10171" t="str">
            <v>SEP-04</v>
          </cell>
        </row>
        <row r="10172">
          <cell r="A10172" t="str">
            <v>SEP-04</v>
          </cell>
        </row>
        <row r="10173">
          <cell r="A10173" t="str">
            <v>SEP-04</v>
          </cell>
        </row>
        <row r="10174">
          <cell r="A10174" t="str">
            <v>SEP-04</v>
          </cell>
        </row>
        <row r="10175">
          <cell r="A10175" t="str">
            <v>SEP-04</v>
          </cell>
        </row>
        <row r="10176">
          <cell r="A10176" t="str">
            <v>SEP-04</v>
          </cell>
        </row>
        <row r="10177">
          <cell r="A10177" t="str">
            <v>SEP-04</v>
          </cell>
        </row>
        <row r="10178">
          <cell r="A10178" t="str">
            <v>SEP-04</v>
          </cell>
        </row>
        <row r="10179">
          <cell r="A10179" t="str">
            <v>SEP-04</v>
          </cell>
        </row>
        <row r="10180">
          <cell r="A10180" t="str">
            <v>SEP-04</v>
          </cell>
        </row>
        <row r="10181">
          <cell r="A10181" t="str">
            <v>SEP-04</v>
          </cell>
        </row>
        <row r="10182">
          <cell r="A10182" t="str">
            <v>SEP-04</v>
          </cell>
        </row>
        <row r="10183">
          <cell r="A10183" t="str">
            <v>SEP-04</v>
          </cell>
        </row>
        <row r="10184">
          <cell r="A10184" t="str">
            <v>SEP-04</v>
          </cell>
        </row>
        <row r="10185">
          <cell r="A10185" t="str">
            <v>SEP-04</v>
          </cell>
        </row>
        <row r="10186">
          <cell r="A10186" t="str">
            <v>SEP-04</v>
          </cell>
        </row>
        <row r="10187">
          <cell r="A10187" t="str">
            <v>SEP-04</v>
          </cell>
        </row>
        <row r="10188">
          <cell r="A10188" t="str">
            <v>SEP-04</v>
          </cell>
        </row>
        <row r="10189">
          <cell r="A10189" t="str">
            <v>SEP-04</v>
          </cell>
        </row>
        <row r="10190">
          <cell r="A10190" t="str">
            <v>SEP-04</v>
          </cell>
        </row>
        <row r="10191">
          <cell r="A10191" t="str">
            <v>SEP-04</v>
          </cell>
        </row>
        <row r="10192">
          <cell r="A10192" t="str">
            <v>SEP-04</v>
          </cell>
        </row>
        <row r="10193">
          <cell r="A10193" t="str">
            <v>SEP-04</v>
          </cell>
        </row>
        <row r="10194">
          <cell r="A10194" t="str">
            <v>SEP-04</v>
          </cell>
        </row>
        <row r="10195">
          <cell r="A10195" t="str">
            <v>SEP-04</v>
          </cell>
        </row>
        <row r="10196">
          <cell r="A10196" t="str">
            <v>SEP-04</v>
          </cell>
        </row>
        <row r="10197">
          <cell r="A10197" t="str">
            <v>SEP-04</v>
          </cell>
        </row>
        <row r="10198">
          <cell r="A10198" t="str">
            <v>SEP-04</v>
          </cell>
        </row>
        <row r="10199">
          <cell r="A10199" t="str">
            <v>SEP-04</v>
          </cell>
        </row>
        <row r="10200">
          <cell r="A10200" t="str">
            <v>SEP-04</v>
          </cell>
        </row>
        <row r="10201">
          <cell r="A10201" t="str">
            <v>SEP-04</v>
          </cell>
        </row>
        <row r="10202">
          <cell r="A10202" t="str">
            <v>SEP-04</v>
          </cell>
        </row>
        <row r="10203">
          <cell r="A10203" t="str">
            <v>SEP-04</v>
          </cell>
        </row>
        <row r="10204">
          <cell r="A10204" t="str">
            <v>SEP-04</v>
          </cell>
        </row>
        <row r="10205">
          <cell r="A10205" t="str">
            <v>SEP-04</v>
          </cell>
        </row>
        <row r="10206">
          <cell r="A10206" t="str">
            <v>SEP-04</v>
          </cell>
        </row>
        <row r="10207">
          <cell r="A10207" t="str">
            <v>SEP-04</v>
          </cell>
        </row>
        <row r="10208">
          <cell r="A10208" t="str">
            <v>SEP-04</v>
          </cell>
        </row>
        <row r="10209">
          <cell r="A10209" t="str">
            <v>SEP-04</v>
          </cell>
        </row>
        <row r="10210">
          <cell r="A10210" t="str">
            <v>SEP-04</v>
          </cell>
        </row>
        <row r="10211">
          <cell r="A10211" t="str">
            <v>SEP-04</v>
          </cell>
        </row>
        <row r="10212">
          <cell r="A10212" t="str">
            <v>SEP-04</v>
          </cell>
        </row>
        <row r="10213">
          <cell r="A10213" t="str">
            <v>SEP-04</v>
          </cell>
        </row>
        <row r="10214">
          <cell r="A10214" t="str">
            <v>SEP-04</v>
          </cell>
        </row>
        <row r="10215">
          <cell r="A10215" t="str">
            <v>SEP-04</v>
          </cell>
        </row>
        <row r="10216">
          <cell r="A10216" t="str">
            <v>SEP-04</v>
          </cell>
        </row>
        <row r="10217">
          <cell r="A10217" t="str">
            <v>SEP-04</v>
          </cell>
        </row>
        <row r="10218">
          <cell r="A10218" t="str">
            <v>SEP-04</v>
          </cell>
        </row>
        <row r="10219">
          <cell r="A10219" t="str">
            <v>SEP-04</v>
          </cell>
        </row>
        <row r="10220">
          <cell r="A10220" t="str">
            <v>SEP-04</v>
          </cell>
        </row>
        <row r="10221">
          <cell r="A10221" t="str">
            <v>SEP-04</v>
          </cell>
        </row>
        <row r="10222">
          <cell r="A10222" t="str">
            <v>SEP-04</v>
          </cell>
        </row>
        <row r="10223">
          <cell r="A10223" t="str">
            <v>SEP-04</v>
          </cell>
        </row>
        <row r="10224">
          <cell r="A10224" t="str">
            <v>SEP-04</v>
          </cell>
        </row>
        <row r="10225">
          <cell r="A10225" t="str">
            <v>SEP-04</v>
          </cell>
        </row>
        <row r="10226">
          <cell r="A10226" t="str">
            <v>SEP-04</v>
          </cell>
        </row>
        <row r="10227">
          <cell r="A10227" t="str">
            <v>SEP-04</v>
          </cell>
        </row>
        <row r="10228">
          <cell r="A10228" t="str">
            <v>SEP-04</v>
          </cell>
        </row>
        <row r="10229">
          <cell r="A10229" t="str">
            <v>SEP-04</v>
          </cell>
        </row>
        <row r="10230">
          <cell r="A10230" t="str">
            <v>SEP-04</v>
          </cell>
        </row>
        <row r="10231">
          <cell r="A10231" t="str">
            <v>SEP-04</v>
          </cell>
        </row>
        <row r="10232">
          <cell r="A10232" t="str">
            <v>SEP-04</v>
          </cell>
        </row>
        <row r="10233">
          <cell r="A10233" t="str">
            <v>SEP-04</v>
          </cell>
        </row>
        <row r="10234">
          <cell r="A10234" t="str">
            <v>SEP-04</v>
          </cell>
        </row>
        <row r="10235">
          <cell r="A10235" t="str">
            <v>SEP-04</v>
          </cell>
        </row>
        <row r="10236">
          <cell r="A10236" t="str">
            <v>SEP-04</v>
          </cell>
        </row>
        <row r="10237">
          <cell r="A10237" t="str">
            <v>SEP-04</v>
          </cell>
        </row>
        <row r="10238">
          <cell r="A10238" t="str">
            <v>SEP-04</v>
          </cell>
        </row>
        <row r="10239">
          <cell r="A10239" t="str">
            <v>SEP-04</v>
          </cell>
        </row>
        <row r="10240">
          <cell r="A10240" t="str">
            <v>SEP-04</v>
          </cell>
        </row>
        <row r="10241">
          <cell r="A10241" t="str">
            <v>SEP-04</v>
          </cell>
        </row>
        <row r="10242">
          <cell r="A10242" t="str">
            <v>SEP-04</v>
          </cell>
        </row>
        <row r="10243">
          <cell r="A10243" t="str">
            <v>SEP-04</v>
          </cell>
        </row>
        <row r="10244">
          <cell r="A10244" t="str">
            <v>SEP-04</v>
          </cell>
        </row>
        <row r="10245">
          <cell r="A10245" t="str">
            <v>SEP-04</v>
          </cell>
        </row>
        <row r="10246">
          <cell r="A10246" t="str">
            <v>SEP-04</v>
          </cell>
        </row>
        <row r="10247">
          <cell r="A10247" t="str">
            <v>SEP-04</v>
          </cell>
        </row>
        <row r="10248">
          <cell r="A10248" t="str">
            <v>SEP-04</v>
          </cell>
        </row>
        <row r="10249">
          <cell r="A10249" t="str">
            <v>SEP-04</v>
          </cell>
        </row>
        <row r="10250">
          <cell r="A10250" t="str">
            <v>SEP-04</v>
          </cell>
        </row>
        <row r="10251">
          <cell r="A10251" t="str">
            <v>SEP-04</v>
          </cell>
        </row>
        <row r="10252">
          <cell r="A10252" t="str">
            <v>SEP-04</v>
          </cell>
        </row>
        <row r="10253">
          <cell r="A10253" t="str">
            <v>SEP-04</v>
          </cell>
        </row>
        <row r="10254">
          <cell r="A10254" t="str">
            <v>SEP-04</v>
          </cell>
        </row>
        <row r="10255">
          <cell r="A10255" t="str">
            <v>SEP-04</v>
          </cell>
        </row>
        <row r="10256">
          <cell r="A10256" t="str">
            <v>SEP-04</v>
          </cell>
        </row>
        <row r="10257">
          <cell r="A10257" t="str">
            <v>SEP-04</v>
          </cell>
        </row>
        <row r="10258">
          <cell r="A10258" t="str">
            <v>SEP-04</v>
          </cell>
        </row>
        <row r="10259">
          <cell r="A10259" t="str">
            <v>SEP-04</v>
          </cell>
        </row>
        <row r="10260">
          <cell r="A10260" t="str">
            <v>SEP-04</v>
          </cell>
        </row>
        <row r="10261">
          <cell r="A10261" t="str">
            <v>SEP-04</v>
          </cell>
        </row>
        <row r="10262">
          <cell r="A10262" t="str">
            <v>SEP-04</v>
          </cell>
        </row>
        <row r="10263">
          <cell r="A10263" t="str">
            <v>SEP-04</v>
          </cell>
        </row>
        <row r="10264">
          <cell r="A10264" t="str">
            <v>SEP-04</v>
          </cell>
        </row>
        <row r="10265">
          <cell r="A10265" t="str">
            <v>SEP-04</v>
          </cell>
        </row>
        <row r="10266">
          <cell r="A10266" t="str">
            <v>SEP-04</v>
          </cell>
        </row>
        <row r="10267">
          <cell r="A10267" t="str">
            <v>SEP-04</v>
          </cell>
        </row>
        <row r="10268">
          <cell r="A10268" t="str">
            <v>SEP-04</v>
          </cell>
        </row>
        <row r="10269">
          <cell r="A10269" t="str">
            <v>SEP-04</v>
          </cell>
        </row>
        <row r="10270">
          <cell r="A10270" t="str">
            <v>SEP-04</v>
          </cell>
        </row>
        <row r="10271">
          <cell r="A10271" t="str">
            <v>SEP-04</v>
          </cell>
        </row>
        <row r="10272">
          <cell r="A10272" t="str">
            <v>SEP-04</v>
          </cell>
        </row>
        <row r="10273">
          <cell r="A10273" t="str">
            <v>SEP-04</v>
          </cell>
        </row>
        <row r="10274">
          <cell r="A10274" t="str">
            <v>SEP-04</v>
          </cell>
        </row>
        <row r="10275">
          <cell r="A10275" t="str">
            <v>SEP-04</v>
          </cell>
        </row>
        <row r="10276">
          <cell r="A10276" t="str">
            <v>SEP-04</v>
          </cell>
        </row>
        <row r="10277">
          <cell r="A10277" t="str">
            <v>SEP-04</v>
          </cell>
        </row>
        <row r="10278">
          <cell r="A10278" t="str">
            <v>SEP-04</v>
          </cell>
        </row>
        <row r="10279">
          <cell r="A10279" t="str">
            <v>SEP-04</v>
          </cell>
        </row>
        <row r="10280">
          <cell r="A10280" t="str">
            <v>SEP-04</v>
          </cell>
        </row>
        <row r="10281">
          <cell r="A10281" t="str">
            <v>SEP-04</v>
          </cell>
        </row>
        <row r="10282">
          <cell r="A10282" t="str">
            <v>SEP-04</v>
          </cell>
        </row>
        <row r="10283">
          <cell r="A10283" t="str">
            <v>SEP-04</v>
          </cell>
        </row>
        <row r="10284">
          <cell r="A10284" t="str">
            <v>SEP-04</v>
          </cell>
        </row>
        <row r="10285">
          <cell r="A10285" t="str">
            <v>SEP-04</v>
          </cell>
        </row>
        <row r="10286">
          <cell r="A10286" t="str">
            <v>SEP-04</v>
          </cell>
        </row>
        <row r="10287">
          <cell r="A10287" t="str">
            <v>SEP-04</v>
          </cell>
        </row>
        <row r="10288">
          <cell r="A10288" t="str">
            <v>SEP-04</v>
          </cell>
        </row>
        <row r="10289">
          <cell r="A10289" t="str">
            <v>SEP-04</v>
          </cell>
        </row>
        <row r="10290">
          <cell r="A10290" t="str">
            <v>SEP-04</v>
          </cell>
        </row>
        <row r="10291">
          <cell r="A10291" t="str">
            <v>SEP-04</v>
          </cell>
        </row>
        <row r="10292">
          <cell r="A10292" t="str">
            <v>SEP-04</v>
          </cell>
        </row>
        <row r="10293">
          <cell r="A10293" t="str">
            <v>SEP-04</v>
          </cell>
        </row>
        <row r="10294">
          <cell r="A10294" t="str">
            <v>SEP-04</v>
          </cell>
        </row>
        <row r="10295">
          <cell r="A10295" t="str">
            <v>SEP-04</v>
          </cell>
        </row>
        <row r="10296">
          <cell r="A10296" t="str">
            <v>SEP-04</v>
          </cell>
        </row>
        <row r="10297">
          <cell r="A10297" t="str">
            <v>SEP-04</v>
          </cell>
        </row>
        <row r="10298">
          <cell r="A10298" t="str">
            <v>SEP-04</v>
          </cell>
        </row>
        <row r="10299">
          <cell r="A10299" t="str">
            <v>SEP-04</v>
          </cell>
        </row>
        <row r="10300">
          <cell r="A10300" t="str">
            <v>SEP-04</v>
          </cell>
        </row>
        <row r="10301">
          <cell r="A10301" t="str">
            <v>SEP-04</v>
          </cell>
        </row>
        <row r="10302">
          <cell r="A10302" t="str">
            <v>SEP-04</v>
          </cell>
        </row>
        <row r="10303">
          <cell r="A10303" t="str">
            <v>SEP-04</v>
          </cell>
        </row>
        <row r="10304">
          <cell r="A10304" t="str">
            <v>SEP-04</v>
          </cell>
        </row>
        <row r="10305">
          <cell r="A10305" t="str">
            <v>SEP-04</v>
          </cell>
        </row>
        <row r="10306">
          <cell r="A10306" t="str">
            <v>SEP-04</v>
          </cell>
        </row>
        <row r="10307">
          <cell r="A10307" t="str">
            <v>SEP-04</v>
          </cell>
        </row>
        <row r="10308">
          <cell r="A10308" t="str">
            <v>SEP-04</v>
          </cell>
        </row>
        <row r="10309">
          <cell r="A10309" t="str">
            <v>SEP-04</v>
          </cell>
        </row>
        <row r="10310">
          <cell r="A10310" t="str">
            <v>SEP-04</v>
          </cell>
        </row>
        <row r="10311">
          <cell r="A10311" t="str">
            <v>SEP-04</v>
          </cell>
        </row>
        <row r="10312">
          <cell r="A10312" t="str">
            <v>SEP-04</v>
          </cell>
        </row>
        <row r="10313">
          <cell r="A10313" t="str">
            <v>SEP-04</v>
          </cell>
        </row>
        <row r="10314">
          <cell r="A10314" t="str">
            <v>SEP-04</v>
          </cell>
        </row>
        <row r="10315">
          <cell r="A10315" t="str">
            <v>SEP-04</v>
          </cell>
        </row>
        <row r="10316">
          <cell r="A10316" t="str">
            <v>SEP-04</v>
          </cell>
        </row>
        <row r="10317">
          <cell r="A10317" t="str">
            <v>SEP-04</v>
          </cell>
        </row>
        <row r="10318">
          <cell r="A10318" t="str">
            <v>SEP-04</v>
          </cell>
        </row>
        <row r="10319">
          <cell r="A10319" t="str">
            <v>SEP-04</v>
          </cell>
        </row>
        <row r="10320">
          <cell r="A10320" t="str">
            <v>SEP-04</v>
          </cell>
        </row>
        <row r="10321">
          <cell r="A10321" t="str">
            <v>SEP-04</v>
          </cell>
        </row>
        <row r="10322">
          <cell r="A10322" t="str">
            <v>SEP-04</v>
          </cell>
        </row>
        <row r="10323">
          <cell r="A10323" t="str">
            <v>SEP-04</v>
          </cell>
        </row>
        <row r="10324">
          <cell r="A10324" t="str">
            <v>SEP-04</v>
          </cell>
        </row>
        <row r="10325">
          <cell r="A10325" t="str">
            <v>SEP-04</v>
          </cell>
        </row>
        <row r="10326">
          <cell r="A10326" t="str">
            <v>SEP-04</v>
          </cell>
        </row>
        <row r="10327">
          <cell r="A10327" t="str">
            <v>SEP-04</v>
          </cell>
        </row>
        <row r="10328">
          <cell r="A10328" t="str">
            <v>SEP-04</v>
          </cell>
        </row>
        <row r="10329">
          <cell r="A10329" t="str">
            <v>SEP-04</v>
          </cell>
        </row>
        <row r="10330">
          <cell r="A10330" t="str">
            <v>SEP-04</v>
          </cell>
        </row>
        <row r="10331">
          <cell r="A10331" t="str">
            <v>SEP-04</v>
          </cell>
        </row>
        <row r="10332">
          <cell r="A10332" t="str">
            <v>SEP-04</v>
          </cell>
        </row>
        <row r="10333">
          <cell r="A10333" t="str">
            <v>SEP-04</v>
          </cell>
        </row>
        <row r="10334">
          <cell r="A10334" t="str">
            <v>SEP-04</v>
          </cell>
        </row>
        <row r="10335">
          <cell r="A10335" t="str">
            <v>SEP-04</v>
          </cell>
        </row>
        <row r="10336">
          <cell r="A10336" t="str">
            <v>SEP-04</v>
          </cell>
        </row>
        <row r="10337">
          <cell r="A10337" t="str">
            <v>SEP-04</v>
          </cell>
        </row>
        <row r="10338">
          <cell r="A10338" t="str">
            <v>SEP-04</v>
          </cell>
        </row>
        <row r="10339">
          <cell r="A10339" t="str">
            <v>SEP-04</v>
          </cell>
        </row>
        <row r="10340">
          <cell r="A10340" t="str">
            <v>SEP-04</v>
          </cell>
        </row>
        <row r="10341">
          <cell r="A10341" t="str">
            <v>SEP-04</v>
          </cell>
        </row>
        <row r="10342">
          <cell r="A10342" t="str">
            <v>SEP-04</v>
          </cell>
        </row>
        <row r="10343">
          <cell r="A10343" t="str">
            <v>SEP-04</v>
          </cell>
        </row>
        <row r="10344">
          <cell r="A10344" t="str">
            <v>SEP-04</v>
          </cell>
        </row>
        <row r="10345">
          <cell r="A10345" t="str">
            <v>SEP-04</v>
          </cell>
        </row>
        <row r="10346">
          <cell r="A10346" t="str">
            <v>SEP-04</v>
          </cell>
        </row>
        <row r="10347">
          <cell r="A10347" t="str">
            <v>SEP-04</v>
          </cell>
        </row>
        <row r="10348">
          <cell r="A10348" t="str">
            <v>SEP-04</v>
          </cell>
        </row>
        <row r="10349">
          <cell r="A10349" t="str">
            <v>SEP-04</v>
          </cell>
        </row>
        <row r="10350">
          <cell r="A10350" t="str">
            <v>SEP-04</v>
          </cell>
        </row>
        <row r="10351">
          <cell r="A10351" t="str">
            <v>SEP-04</v>
          </cell>
        </row>
        <row r="10352">
          <cell r="A10352" t="str">
            <v>SEP-04</v>
          </cell>
        </row>
        <row r="10353">
          <cell r="A10353" t="str">
            <v>SEP-04</v>
          </cell>
        </row>
        <row r="10354">
          <cell r="A10354" t="str">
            <v>SEP-04</v>
          </cell>
        </row>
        <row r="10355">
          <cell r="A10355" t="str">
            <v>SEP-04</v>
          </cell>
        </row>
        <row r="10356">
          <cell r="A10356" t="str">
            <v>SEP-04</v>
          </cell>
        </row>
        <row r="10357">
          <cell r="A10357" t="str">
            <v>SEP-04</v>
          </cell>
        </row>
        <row r="10358">
          <cell r="A10358" t="str">
            <v>SEP-04</v>
          </cell>
        </row>
        <row r="10359">
          <cell r="A10359" t="str">
            <v>SEP-04</v>
          </cell>
        </row>
        <row r="10360">
          <cell r="A10360" t="str">
            <v>SEP-04</v>
          </cell>
        </row>
        <row r="10361">
          <cell r="A10361" t="str">
            <v>SEP-04</v>
          </cell>
        </row>
        <row r="10362">
          <cell r="A10362" t="str">
            <v>SEP-04</v>
          </cell>
        </row>
        <row r="10363">
          <cell r="A10363" t="str">
            <v>SEP-04</v>
          </cell>
        </row>
        <row r="10364">
          <cell r="A10364" t="str">
            <v>SEP-04</v>
          </cell>
        </row>
        <row r="10365">
          <cell r="A10365" t="str">
            <v>SEP-04</v>
          </cell>
        </row>
        <row r="10366">
          <cell r="A10366" t="str">
            <v>SEP-04</v>
          </cell>
        </row>
        <row r="10367">
          <cell r="A10367" t="str">
            <v>SEP-04</v>
          </cell>
        </row>
        <row r="10368">
          <cell r="A10368" t="str">
            <v>SEP-04</v>
          </cell>
        </row>
        <row r="10369">
          <cell r="A10369" t="str">
            <v>SEP-04</v>
          </cell>
        </row>
        <row r="10370">
          <cell r="A10370" t="str">
            <v>SEP-04</v>
          </cell>
        </row>
        <row r="10371">
          <cell r="A10371" t="str">
            <v>SEP-04</v>
          </cell>
        </row>
        <row r="10372">
          <cell r="A10372" t="str">
            <v>SEP-04</v>
          </cell>
        </row>
        <row r="10373">
          <cell r="A10373" t="str">
            <v>SEP-04</v>
          </cell>
        </row>
        <row r="10374">
          <cell r="A10374" t="str">
            <v>SEP-04</v>
          </cell>
        </row>
        <row r="10375">
          <cell r="A10375" t="str">
            <v>SEP-04</v>
          </cell>
        </row>
        <row r="10376">
          <cell r="A10376" t="str">
            <v>SEP-04</v>
          </cell>
        </row>
        <row r="10377">
          <cell r="A10377" t="str">
            <v>SEP-04</v>
          </cell>
        </row>
        <row r="10378">
          <cell r="A10378" t="str">
            <v>SEP-04</v>
          </cell>
        </row>
        <row r="10379">
          <cell r="A10379" t="str">
            <v>SEP-04</v>
          </cell>
        </row>
        <row r="10380">
          <cell r="A10380" t="str">
            <v>SEP-04</v>
          </cell>
        </row>
        <row r="10381">
          <cell r="A10381" t="str">
            <v>SEP-04</v>
          </cell>
        </row>
        <row r="10382">
          <cell r="A10382" t="str">
            <v>SEP-04</v>
          </cell>
        </row>
        <row r="10383">
          <cell r="A10383" t="str">
            <v>SEP-04</v>
          </cell>
        </row>
        <row r="10384">
          <cell r="A10384" t="str">
            <v>SEP-04</v>
          </cell>
        </row>
        <row r="10385">
          <cell r="A10385" t="str">
            <v>SEP-04</v>
          </cell>
        </row>
        <row r="10386">
          <cell r="A10386" t="str">
            <v>SEP-04</v>
          </cell>
        </row>
        <row r="10387">
          <cell r="A10387" t="str">
            <v>SEP-04</v>
          </cell>
        </row>
        <row r="10388">
          <cell r="A10388" t="str">
            <v>SEP-04</v>
          </cell>
        </row>
        <row r="10389">
          <cell r="A10389" t="str">
            <v>SEP-04</v>
          </cell>
        </row>
        <row r="10390">
          <cell r="A10390" t="str">
            <v>SEP-04</v>
          </cell>
        </row>
        <row r="10391">
          <cell r="A10391" t="str">
            <v>SEP-04</v>
          </cell>
        </row>
        <row r="10392">
          <cell r="A10392" t="str">
            <v>SEP-04</v>
          </cell>
        </row>
        <row r="10393">
          <cell r="A10393" t="str">
            <v>SEP-04</v>
          </cell>
        </row>
        <row r="10394">
          <cell r="A10394" t="str">
            <v>SEP-04</v>
          </cell>
        </row>
        <row r="10395">
          <cell r="A10395" t="str">
            <v>SEP-04</v>
          </cell>
        </row>
        <row r="10396">
          <cell r="A10396" t="str">
            <v>SEP-04</v>
          </cell>
        </row>
        <row r="10397">
          <cell r="A10397" t="str">
            <v>SEP-04</v>
          </cell>
        </row>
        <row r="10398">
          <cell r="A10398" t="str">
            <v>SEP-04</v>
          </cell>
        </row>
        <row r="10399">
          <cell r="A10399" t="str">
            <v>SEP-04</v>
          </cell>
        </row>
        <row r="10400">
          <cell r="A10400" t="str">
            <v>SEP-04</v>
          </cell>
        </row>
        <row r="10401">
          <cell r="A10401" t="str">
            <v>SEP-04</v>
          </cell>
        </row>
        <row r="10402">
          <cell r="A10402" t="str">
            <v>SEP-04</v>
          </cell>
        </row>
        <row r="10403">
          <cell r="A10403" t="str">
            <v>SEP-04</v>
          </cell>
        </row>
        <row r="10404">
          <cell r="A10404" t="str">
            <v>SEP-04</v>
          </cell>
        </row>
        <row r="10405">
          <cell r="A10405" t="str">
            <v>SEP-04</v>
          </cell>
        </row>
        <row r="10406">
          <cell r="A10406" t="str">
            <v>SEP-04</v>
          </cell>
        </row>
        <row r="10407">
          <cell r="A10407" t="str">
            <v>SEP-04</v>
          </cell>
        </row>
        <row r="10408">
          <cell r="A10408" t="str">
            <v>SEP-04</v>
          </cell>
        </row>
        <row r="10409">
          <cell r="A10409" t="str">
            <v>SEP-04</v>
          </cell>
        </row>
        <row r="10410">
          <cell r="A10410" t="str">
            <v>SEP-04</v>
          </cell>
        </row>
        <row r="10411">
          <cell r="A10411" t="str">
            <v>SEP-04</v>
          </cell>
        </row>
        <row r="10412">
          <cell r="A10412" t="str">
            <v>SEP-04</v>
          </cell>
        </row>
        <row r="10413">
          <cell r="A10413" t="str">
            <v>SEP-04</v>
          </cell>
        </row>
        <row r="10414">
          <cell r="A10414" t="str">
            <v>SEP-04</v>
          </cell>
        </row>
        <row r="10415">
          <cell r="A10415" t="str">
            <v>SEP-04</v>
          </cell>
        </row>
        <row r="10416">
          <cell r="A10416" t="str">
            <v>SEP-04</v>
          </cell>
        </row>
        <row r="10417">
          <cell r="A10417" t="str">
            <v>SEP-04</v>
          </cell>
        </row>
        <row r="10418">
          <cell r="A10418" t="str">
            <v>SEP-04</v>
          </cell>
        </row>
        <row r="10419">
          <cell r="A10419" t="str">
            <v>SEP-04</v>
          </cell>
        </row>
        <row r="10420">
          <cell r="A10420" t="str">
            <v>SEP-04</v>
          </cell>
        </row>
        <row r="10421">
          <cell r="A10421" t="str">
            <v>SEP-04</v>
          </cell>
        </row>
        <row r="10422">
          <cell r="A10422" t="str">
            <v>SEP-04</v>
          </cell>
        </row>
        <row r="10423">
          <cell r="A10423" t="str">
            <v>SEP-04</v>
          </cell>
        </row>
        <row r="10424">
          <cell r="A10424" t="str">
            <v>SEP-04</v>
          </cell>
        </row>
        <row r="10425">
          <cell r="A10425" t="str">
            <v>SEP-04</v>
          </cell>
        </row>
        <row r="10426">
          <cell r="A10426" t="str">
            <v>SEP-04</v>
          </cell>
        </row>
        <row r="10427">
          <cell r="A10427" t="str">
            <v>SEP-04</v>
          </cell>
        </row>
        <row r="10428">
          <cell r="A10428" t="str">
            <v>SEP-04</v>
          </cell>
        </row>
        <row r="10429">
          <cell r="A10429" t="str">
            <v>SEP-04</v>
          </cell>
        </row>
        <row r="10430">
          <cell r="A10430" t="str">
            <v>SEP-04</v>
          </cell>
        </row>
        <row r="10431">
          <cell r="A10431" t="str">
            <v>SEP-04</v>
          </cell>
        </row>
        <row r="10432">
          <cell r="A10432" t="str">
            <v>SEP-04</v>
          </cell>
        </row>
        <row r="10433">
          <cell r="A10433" t="str">
            <v>SEP-04</v>
          </cell>
        </row>
        <row r="10434">
          <cell r="A10434" t="str">
            <v>SEP-04</v>
          </cell>
        </row>
        <row r="10435">
          <cell r="A10435" t="str">
            <v>SEP-04</v>
          </cell>
        </row>
        <row r="10436">
          <cell r="A10436" t="str">
            <v>SEP-04</v>
          </cell>
        </row>
        <row r="10437">
          <cell r="A10437" t="str">
            <v>SEP-04</v>
          </cell>
        </row>
        <row r="10438">
          <cell r="A10438" t="str">
            <v>SEP-04</v>
          </cell>
        </row>
        <row r="10439">
          <cell r="A10439" t="str">
            <v>SEP-04</v>
          </cell>
        </row>
        <row r="10440">
          <cell r="A10440" t="str">
            <v>SEP-04</v>
          </cell>
        </row>
        <row r="10441">
          <cell r="A10441" t="str">
            <v>SEP-04</v>
          </cell>
        </row>
        <row r="10442">
          <cell r="A10442" t="str">
            <v>SEP-04</v>
          </cell>
        </row>
        <row r="10443">
          <cell r="A10443" t="str">
            <v>SEP-04</v>
          </cell>
        </row>
        <row r="10444">
          <cell r="A10444" t="str">
            <v>SEP-04</v>
          </cell>
        </row>
        <row r="10445">
          <cell r="A10445" t="str">
            <v>SEP-04</v>
          </cell>
        </row>
        <row r="10446">
          <cell r="A10446" t="str">
            <v>SEP-04</v>
          </cell>
        </row>
        <row r="10447">
          <cell r="A10447" t="str">
            <v>SEP-04</v>
          </cell>
        </row>
        <row r="10448">
          <cell r="A10448" t="str">
            <v>SEP-04</v>
          </cell>
        </row>
        <row r="10449">
          <cell r="A10449" t="str">
            <v>SEP-04</v>
          </cell>
        </row>
        <row r="10450">
          <cell r="A10450" t="str">
            <v>SEP-04</v>
          </cell>
        </row>
        <row r="10451">
          <cell r="A10451" t="str">
            <v>SEP-04</v>
          </cell>
        </row>
        <row r="10452">
          <cell r="A10452" t="str">
            <v>SEP-04</v>
          </cell>
        </row>
        <row r="10453">
          <cell r="A10453" t="str">
            <v>SEP-04</v>
          </cell>
        </row>
        <row r="10454">
          <cell r="A10454" t="str">
            <v>SEP-04</v>
          </cell>
        </row>
        <row r="10455">
          <cell r="A10455" t="str">
            <v>SEP-04</v>
          </cell>
        </row>
        <row r="10456">
          <cell r="A10456" t="str">
            <v>SEP-04</v>
          </cell>
        </row>
        <row r="10457">
          <cell r="A10457" t="str">
            <v>SEP-04</v>
          </cell>
        </row>
        <row r="10458">
          <cell r="A10458" t="str">
            <v>SEP-04</v>
          </cell>
        </row>
        <row r="10459">
          <cell r="A10459" t="str">
            <v>SEP-04</v>
          </cell>
        </row>
        <row r="10460">
          <cell r="A10460" t="str">
            <v>SEP-04</v>
          </cell>
        </row>
        <row r="10461">
          <cell r="A10461" t="str">
            <v>SEP-04</v>
          </cell>
        </row>
        <row r="10462">
          <cell r="A10462" t="str">
            <v>SEP-04</v>
          </cell>
        </row>
        <row r="10463">
          <cell r="A10463" t="str">
            <v>SEP-04</v>
          </cell>
        </row>
        <row r="10464">
          <cell r="A10464" t="str">
            <v>SEP-04</v>
          </cell>
        </row>
        <row r="10465">
          <cell r="A10465" t="str">
            <v>SEP-04</v>
          </cell>
        </row>
        <row r="10466">
          <cell r="A10466" t="str">
            <v>SEP-04</v>
          </cell>
        </row>
        <row r="10467">
          <cell r="A10467" t="str">
            <v>SEP-04</v>
          </cell>
        </row>
        <row r="10468">
          <cell r="A10468" t="str">
            <v>SEP-04</v>
          </cell>
        </row>
        <row r="10469">
          <cell r="A10469" t="str">
            <v>SEP-04</v>
          </cell>
        </row>
        <row r="10470">
          <cell r="A10470" t="str">
            <v>SEP-04</v>
          </cell>
        </row>
        <row r="10471">
          <cell r="A10471" t="str">
            <v>SEP-04</v>
          </cell>
        </row>
        <row r="10472">
          <cell r="A10472" t="str">
            <v>SEP-04</v>
          </cell>
        </row>
        <row r="10473">
          <cell r="A10473" t="str">
            <v>SEP-04</v>
          </cell>
        </row>
        <row r="10474">
          <cell r="A10474" t="str">
            <v>SEP-04</v>
          </cell>
        </row>
        <row r="10475">
          <cell r="A10475" t="str">
            <v>SEP-04</v>
          </cell>
        </row>
        <row r="10476">
          <cell r="A10476" t="str">
            <v>SEP-04</v>
          </cell>
        </row>
        <row r="10477">
          <cell r="A10477" t="str">
            <v>SEP-04</v>
          </cell>
        </row>
        <row r="10478">
          <cell r="A10478" t="str">
            <v>SEP-04</v>
          </cell>
        </row>
        <row r="10479">
          <cell r="A10479" t="str">
            <v>SEP-04</v>
          </cell>
        </row>
        <row r="10480">
          <cell r="A10480" t="str">
            <v>SEP-04</v>
          </cell>
        </row>
        <row r="10481">
          <cell r="A10481" t="str">
            <v>SEP-04</v>
          </cell>
        </row>
        <row r="10482">
          <cell r="A10482" t="str">
            <v>SEP-04</v>
          </cell>
        </row>
        <row r="10483">
          <cell r="A10483" t="str">
            <v>SEP-04</v>
          </cell>
        </row>
        <row r="10484">
          <cell r="A10484" t="str">
            <v>SEP-04</v>
          </cell>
        </row>
        <row r="10485">
          <cell r="A10485" t="str">
            <v>SEP-04</v>
          </cell>
        </row>
        <row r="10486">
          <cell r="A10486" t="str">
            <v>SEP-04</v>
          </cell>
        </row>
        <row r="10487">
          <cell r="A10487" t="str">
            <v>SEP-04</v>
          </cell>
        </row>
        <row r="10488">
          <cell r="A10488" t="str">
            <v>SEP-04</v>
          </cell>
        </row>
        <row r="10489">
          <cell r="A10489" t="str">
            <v>SEP-04</v>
          </cell>
        </row>
        <row r="10490">
          <cell r="A10490" t="str">
            <v>SEP-04</v>
          </cell>
        </row>
        <row r="10491">
          <cell r="A10491" t="str">
            <v>SEP-04</v>
          </cell>
        </row>
        <row r="10492">
          <cell r="A10492" t="str">
            <v>SEP-04</v>
          </cell>
        </row>
        <row r="10493">
          <cell r="A10493" t="str">
            <v>SEP-04</v>
          </cell>
        </row>
        <row r="10494">
          <cell r="A10494" t="str">
            <v>SEP-04</v>
          </cell>
        </row>
        <row r="10495">
          <cell r="A10495" t="str">
            <v>SEP-04</v>
          </cell>
        </row>
        <row r="10496">
          <cell r="A10496" t="str">
            <v>SEP-04</v>
          </cell>
        </row>
        <row r="10497">
          <cell r="A10497" t="str">
            <v>SEP-04</v>
          </cell>
        </row>
        <row r="10498">
          <cell r="A10498" t="str">
            <v>SEP-04</v>
          </cell>
        </row>
        <row r="10499">
          <cell r="A10499" t="str">
            <v>SEP-04</v>
          </cell>
        </row>
        <row r="10500">
          <cell r="A10500" t="str">
            <v>SEP-04</v>
          </cell>
        </row>
        <row r="10501">
          <cell r="A10501" t="str">
            <v>SEP-04</v>
          </cell>
        </row>
        <row r="10502">
          <cell r="A10502" t="str">
            <v>SEP-04</v>
          </cell>
        </row>
        <row r="10503">
          <cell r="A10503" t="str">
            <v>SEP-04</v>
          </cell>
        </row>
        <row r="10504">
          <cell r="A10504" t="str">
            <v>SEP-04</v>
          </cell>
        </row>
        <row r="10505">
          <cell r="A10505" t="str">
            <v>SEP-04</v>
          </cell>
        </row>
        <row r="10506">
          <cell r="A10506" t="str">
            <v>SEP-04</v>
          </cell>
        </row>
        <row r="10507">
          <cell r="A10507" t="str">
            <v>SEP-04</v>
          </cell>
        </row>
        <row r="10508">
          <cell r="A10508" t="str">
            <v>SEP-04</v>
          </cell>
        </row>
        <row r="10509">
          <cell r="A10509" t="str">
            <v>SEP-04</v>
          </cell>
        </row>
        <row r="10510">
          <cell r="A10510" t="str">
            <v>SEP-04</v>
          </cell>
        </row>
        <row r="10511">
          <cell r="A10511" t="str">
            <v>SEP-04</v>
          </cell>
        </row>
        <row r="10512">
          <cell r="A10512" t="str">
            <v>SEP-04</v>
          </cell>
        </row>
        <row r="10513">
          <cell r="A10513" t="str">
            <v>SEP-04</v>
          </cell>
        </row>
        <row r="10514">
          <cell r="A10514" t="str">
            <v>SEP-04</v>
          </cell>
        </row>
        <row r="10515">
          <cell r="A10515" t="str">
            <v>SEP-04</v>
          </cell>
        </row>
        <row r="10516">
          <cell r="A10516" t="str">
            <v>SEP-04</v>
          </cell>
        </row>
        <row r="10517">
          <cell r="A10517" t="str">
            <v>SEP-04</v>
          </cell>
        </row>
        <row r="10518">
          <cell r="A10518" t="str">
            <v>SEP-04</v>
          </cell>
        </row>
        <row r="10519">
          <cell r="A10519" t="str">
            <v>SEP-04</v>
          </cell>
        </row>
        <row r="10520">
          <cell r="A10520" t="str">
            <v>SEP-04</v>
          </cell>
        </row>
        <row r="10521">
          <cell r="A10521" t="str">
            <v>SEP-04</v>
          </cell>
        </row>
        <row r="10522">
          <cell r="A10522" t="str">
            <v>SEP-04</v>
          </cell>
        </row>
        <row r="10523">
          <cell r="A10523" t="str">
            <v>SEP-04</v>
          </cell>
        </row>
        <row r="10524">
          <cell r="A10524" t="str">
            <v>SEP-04</v>
          </cell>
        </row>
        <row r="10525">
          <cell r="A10525" t="str">
            <v>SEP-04</v>
          </cell>
        </row>
        <row r="10526">
          <cell r="A10526" t="str">
            <v>SEP-04</v>
          </cell>
        </row>
        <row r="10527">
          <cell r="A10527" t="str">
            <v>SEP-04</v>
          </cell>
        </row>
        <row r="10528">
          <cell r="A10528" t="str">
            <v>SEP-04</v>
          </cell>
        </row>
        <row r="10529">
          <cell r="A10529" t="str">
            <v>SEP-04</v>
          </cell>
        </row>
        <row r="10530">
          <cell r="A10530" t="str">
            <v>SEP-04</v>
          </cell>
        </row>
        <row r="10531">
          <cell r="A10531" t="str">
            <v>SEP-04</v>
          </cell>
        </row>
        <row r="10532">
          <cell r="A10532" t="str">
            <v>SEP-04</v>
          </cell>
        </row>
        <row r="10533">
          <cell r="A10533" t="str">
            <v>SEP-04</v>
          </cell>
        </row>
        <row r="10534">
          <cell r="A10534" t="str">
            <v>SEP-04</v>
          </cell>
        </row>
        <row r="10535">
          <cell r="A10535" t="str">
            <v>SEP-04</v>
          </cell>
        </row>
        <row r="10536">
          <cell r="A10536" t="str">
            <v>SEP-04</v>
          </cell>
        </row>
        <row r="10537">
          <cell r="A10537" t="str">
            <v>SEP-04</v>
          </cell>
        </row>
        <row r="10538">
          <cell r="A10538" t="str">
            <v>SEP-04</v>
          </cell>
        </row>
        <row r="10539">
          <cell r="A10539" t="str">
            <v>SEP-04</v>
          </cell>
        </row>
        <row r="10540">
          <cell r="A10540" t="str">
            <v>SEP-04</v>
          </cell>
        </row>
        <row r="10541">
          <cell r="A10541" t="str">
            <v>SEP-04</v>
          </cell>
        </row>
        <row r="10542">
          <cell r="A10542" t="str">
            <v>SEP-04</v>
          </cell>
        </row>
        <row r="10543">
          <cell r="A10543" t="str">
            <v>SEP-04</v>
          </cell>
        </row>
        <row r="10544">
          <cell r="A10544" t="str">
            <v>SEP-04</v>
          </cell>
        </row>
        <row r="10545">
          <cell r="A10545" t="str">
            <v>SEP-04</v>
          </cell>
        </row>
        <row r="10546">
          <cell r="A10546" t="str">
            <v>SEP-04</v>
          </cell>
        </row>
        <row r="10547">
          <cell r="A10547" t="str">
            <v>SEP-04</v>
          </cell>
        </row>
        <row r="10548">
          <cell r="A10548" t="str">
            <v>SEP-04</v>
          </cell>
        </row>
        <row r="10549">
          <cell r="A10549" t="str">
            <v>SEP-04</v>
          </cell>
        </row>
        <row r="10550">
          <cell r="A10550" t="str">
            <v>SEP-04</v>
          </cell>
        </row>
        <row r="10551">
          <cell r="A10551" t="str">
            <v>SEP-04</v>
          </cell>
        </row>
        <row r="10552">
          <cell r="A10552" t="str">
            <v>SEP-04</v>
          </cell>
        </row>
        <row r="10553">
          <cell r="A10553" t="str">
            <v>SEP-04</v>
          </cell>
        </row>
        <row r="10554">
          <cell r="A10554" t="str">
            <v>SEP-04</v>
          </cell>
        </row>
        <row r="10555">
          <cell r="A10555" t="str">
            <v>SEP-04</v>
          </cell>
        </row>
        <row r="10556">
          <cell r="A10556" t="str">
            <v>SEP-04</v>
          </cell>
        </row>
        <row r="10557">
          <cell r="A10557" t="str">
            <v>SEP-04</v>
          </cell>
        </row>
        <row r="10558">
          <cell r="A10558" t="str">
            <v>SEP-04</v>
          </cell>
        </row>
        <row r="10559">
          <cell r="A10559" t="str">
            <v>SEP-04</v>
          </cell>
        </row>
        <row r="10560">
          <cell r="A10560" t="str">
            <v>SEP-04</v>
          </cell>
        </row>
        <row r="10561">
          <cell r="A10561" t="str">
            <v>SEP-04</v>
          </cell>
        </row>
        <row r="10562">
          <cell r="A10562" t="str">
            <v>SEP-04</v>
          </cell>
        </row>
        <row r="10563">
          <cell r="A10563" t="str">
            <v>SEP-04</v>
          </cell>
        </row>
        <row r="10564">
          <cell r="A10564" t="str">
            <v>SEP-04</v>
          </cell>
        </row>
        <row r="10565">
          <cell r="A10565" t="str">
            <v>SEP-04</v>
          </cell>
        </row>
        <row r="10566">
          <cell r="A10566" t="str">
            <v>SEP-04</v>
          </cell>
        </row>
        <row r="10567">
          <cell r="A10567" t="str">
            <v>SEP-04</v>
          </cell>
        </row>
        <row r="10568">
          <cell r="A10568" t="str">
            <v>SEP-04</v>
          </cell>
        </row>
        <row r="10569">
          <cell r="A10569" t="str">
            <v>SEP-04</v>
          </cell>
        </row>
        <row r="10570">
          <cell r="A10570" t="str">
            <v>SEP-04</v>
          </cell>
        </row>
        <row r="10571">
          <cell r="A10571" t="str">
            <v>SEP-04</v>
          </cell>
        </row>
        <row r="10572">
          <cell r="A10572" t="str">
            <v>SEP-04</v>
          </cell>
        </row>
        <row r="10573">
          <cell r="A10573" t="str">
            <v>SEP-04</v>
          </cell>
        </row>
        <row r="10574">
          <cell r="A10574" t="str">
            <v>SEP-04</v>
          </cell>
        </row>
        <row r="10575">
          <cell r="A10575" t="str">
            <v>SEP-04</v>
          </cell>
        </row>
        <row r="10576">
          <cell r="A10576" t="str">
            <v>SEP-04</v>
          </cell>
        </row>
        <row r="10577">
          <cell r="A10577" t="str">
            <v>SEP-04</v>
          </cell>
        </row>
        <row r="10578">
          <cell r="A10578" t="str">
            <v>SEP-04</v>
          </cell>
        </row>
        <row r="10579">
          <cell r="A10579" t="str">
            <v>SEP-04</v>
          </cell>
        </row>
        <row r="10580">
          <cell r="A10580" t="str">
            <v>SEP-04</v>
          </cell>
        </row>
        <row r="10581">
          <cell r="A10581" t="str">
            <v>SEP-04</v>
          </cell>
        </row>
        <row r="10582">
          <cell r="A10582" t="str">
            <v>SEP-04</v>
          </cell>
        </row>
        <row r="10583">
          <cell r="A10583" t="str">
            <v>SEP-04</v>
          </cell>
        </row>
        <row r="10584">
          <cell r="A10584" t="str">
            <v>SEP-04</v>
          </cell>
        </row>
        <row r="10585">
          <cell r="A10585" t="str">
            <v>SEP-04</v>
          </cell>
        </row>
        <row r="10586">
          <cell r="A10586" t="str">
            <v>SEP-04</v>
          </cell>
        </row>
        <row r="10587">
          <cell r="A10587" t="str">
            <v>SEP-04</v>
          </cell>
        </row>
        <row r="10588">
          <cell r="A10588" t="str">
            <v>SEP-04</v>
          </cell>
        </row>
        <row r="10589">
          <cell r="A10589" t="str">
            <v>SEP-04</v>
          </cell>
        </row>
        <row r="10590">
          <cell r="A10590" t="str">
            <v>SEP-04</v>
          </cell>
        </row>
        <row r="10591">
          <cell r="A10591" t="str">
            <v>SEP-04</v>
          </cell>
        </row>
        <row r="10592">
          <cell r="A10592" t="str">
            <v>SEP-04</v>
          </cell>
        </row>
        <row r="10593">
          <cell r="A10593" t="str">
            <v>SEP-04</v>
          </cell>
        </row>
        <row r="10594">
          <cell r="A10594" t="str">
            <v>SEP-04</v>
          </cell>
        </row>
        <row r="10595">
          <cell r="A10595" t="str">
            <v>SEP-04</v>
          </cell>
        </row>
        <row r="10596">
          <cell r="A10596" t="str">
            <v>SEP-04</v>
          </cell>
        </row>
        <row r="10597">
          <cell r="A10597" t="str">
            <v>SEP-04</v>
          </cell>
        </row>
        <row r="10598">
          <cell r="A10598" t="str">
            <v>SEP-04</v>
          </cell>
        </row>
        <row r="10599">
          <cell r="A10599" t="str">
            <v>SEP-04</v>
          </cell>
        </row>
        <row r="10600">
          <cell r="A10600" t="str">
            <v>SEP-04</v>
          </cell>
        </row>
        <row r="10601">
          <cell r="A10601" t="str">
            <v>SEP-04</v>
          </cell>
        </row>
        <row r="10602">
          <cell r="A10602" t="str">
            <v>SEP-04</v>
          </cell>
        </row>
        <row r="10603">
          <cell r="A10603" t="str">
            <v>SEP-04</v>
          </cell>
        </row>
        <row r="10604">
          <cell r="A10604" t="str">
            <v>SEP-04</v>
          </cell>
        </row>
        <row r="10605">
          <cell r="A10605" t="str">
            <v>SEP-04</v>
          </cell>
        </row>
        <row r="10606">
          <cell r="A10606" t="str">
            <v>SEP-04</v>
          </cell>
        </row>
        <row r="10607">
          <cell r="A10607" t="str">
            <v>SEP-04</v>
          </cell>
        </row>
        <row r="10608">
          <cell r="A10608" t="str">
            <v>SEP-04</v>
          </cell>
        </row>
        <row r="10609">
          <cell r="A10609" t="str">
            <v>SEP-04</v>
          </cell>
        </row>
        <row r="10610">
          <cell r="A10610" t="str">
            <v>SEP-04</v>
          </cell>
        </row>
        <row r="10611">
          <cell r="A10611" t="str">
            <v>SEP-04</v>
          </cell>
        </row>
        <row r="10612">
          <cell r="A10612" t="str">
            <v>SEP-04</v>
          </cell>
        </row>
        <row r="10613">
          <cell r="A10613" t="str">
            <v>SEP-04</v>
          </cell>
        </row>
        <row r="10614">
          <cell r="A10614" t="str">
            <v>SEP-04</v>
          </cell>
        </row>
        <row r="10615">
          <cell r="A10615" t="str">
            <v>SEP-04</v>
          </cell>
        </row>
        <row r="10616">
          <cell r="A10616" t="str">
            <v>SEP-04</v>
          </cell>
        </row>
        <row r="10617">
          <cell r="A10617" t="str">
            <v>SEP-04</v>
          </cell>
        </row>
        <row r="10618">
          <cell r="A10618" t="str">
            <v>SEP-04</v>
          </cell>
        </row>
        <row r="10619">
          <cell r="A10619" t="str">
            <v>SEP-04</v>
          </cell>
        </row>
        <row r="10620">
          <cell r="A10620" t="str">
            <v>SEP-04</v>
          </cell>
        </row>
        <row r="10621">
          <cell r="A10621" t="str">
            <v>SEP-04</v>
          </cell>
        </row>
        <row r="10622">
          <cell r="A10622" t="str">
            <v>SEP-04</v>
          </cell>
        </row>
        <row r="10623">
          <cell r="A10623" t="str">
            <v>SEP-04</v>
          </cell>
        </row>
        <row r="10624">
          <cell r="A10624" t="str">
            <v>SEP-04</v>
          </cell>
        </row>
        <row r="10625">
          <cell r="A10625" t="str">
            <v>SEP-04</v>
          </cell>
        </row>
        <row r="10626">
          <cell r="A10626" t="str">
            <v>SEP-04</v>
          </cell>
        </row>
        <row r="10627">
          <cell r="A10627" t="str">
            <v>SEP-04</v>
          </cell>
        </row>
        <row r="10628">
          <cell r="A10628" t="str">
            <v>SEP-04</v>
          </cell>
        </row>
        <row r="10629">
          <cell r="A10629" t="str">
            <v>SEP-04</v>
          </cell>
        </row>
        <row r="10630">
          <cell r="A10630" t="str">
            <v>SEP-04</v>
          </cell>
        </row>
        <row r="10631">
          <cell r="A10631" t="str">
            <v>SEP-04</v>
          </cell>
        </row>
        <row r="10632">
          <cell r="A10632" t="str">
            <v>SEP-04</v>
          </cell>
        </row>
        <row r="10633">
          <cell r="A10633" t="str">
            <v>SEP-04</v>
          </cell>
        </row>
        <row r="10634">
          <cell r="A10634" t="str">
            <v>SEP-04</v>
          </cell>
        </row>
        <row r="10635">
          <cell r="A10635" t="str">
            <v>SEP-04</v>
          </cell>
        </row>
        <row r="10636">
          <cell r="A10636" t="str">
            <v>SEP-04</v>
          </cell>
        </row>
        <row r="10637">
          <cell r="A10637" t="str">
            <v>SEP-04</v>
          </cell>
        </row>
        <row r="10638">
          <cell r="A10638" t="str">
            <v>SEP-04</v>
          </cell>
        </row>
        <row r="10639">
          <cell r="A10639" t="str">
            <v>SEP-04</v>
          </cell>
        </row>
        <row r="10640">
          <cell r="A10640" t="str">
            <v>SEP-04</v>
          </cell>
        </row>
        <row r="10641">
          <cell r="A10641" t="str">
            <v>SEP-04</v>
          </cell>
        </row>
        <row r="10642">
          <cell r="A10642" t="str">
            <v>SEP-04</v>
          </cell>
        </row>
        <row r="10643">
          <cell r="A10643" t="str">
            <v>SEP-04</v>
          </cell>
        </row>
        <row r="10644">
          <cell r="A10644" t="str">
            <v>SEP-04</v>
          </cell>
        </row>
        <row r="10645">
          <cell r="A10645" t="str">
            <v>SEP-04</v>
          </cell>
        </row>
        <row r="10646">
          <cell r="A10646" t="str">
            <v>SEP-04</v>
          </cell>
        </row>
        <row r="10647">
          <cell r="A10647" t="str">
            <v>SEP-04</v>
          </cell>
        </row>
        <row r="10648">
          <cell r="A10648" t="str">
            <v>SEP-04</v>
          </cell>
        </row>
        <row r="10649">
          <cell r="A10649" t="str">
            <v>SEP-04</v>
          </cell>
        </row>
        <row r="10650">
          <cell r="A10650" t="str">
            <v>SEP-04</v>
          </cell>
        </row>
        <row r="10651">
          <cell r="A10651" t="str">
            <v>SEP-04</v>
          </cell>
        </row>
        <row r="10652">
          <cell r="A10652" t="str">
            <v>SEP-04</v>
          </cell>
        </row>
        <row r="10653">
          <cell r="A10653" t="str">
            <v>SEP-04</v>
          </cell>
        </row>
        <row r="10654">
          <cell r="A10654" t="str">
            <v>SEP-04</v>
          </cell>
        </row>
        <row r="10655">
          <cell r="A10655" t="str">
            <v>SEP-04</v>
          </cell>
        </row>
        <row r="10656">
          <cell r="A10656" t="str">
            <v>SEP-04</v>
          </cell>
        </row>
        <row r="10657">
          <cell r="A10657" t="str">
            <v>SEP-04</v>
          </cell>
        </row>
        <row r="10658">
          <cell r="A10658" t="str">
            <v>SEP-04</v>
          </cell>
        </row>
        <row r="10659">
          <cell r="A10659" t="str">
            <v>SEP-04</v>
          </cell>
        </row>
        <row r="10660">
          <cell r="A10660" t="str">
            <v>SEP-04</v>
          </cell>
        </row>
        <row r="10661">
          <cell r="A10661" t="str">
            <v>SEP-04</v>
          </cell>
        </row>
        <row r="10662">
          <cell r="A10662" t="str">
            <v>SEP-04</v>
          </cell>
        </row>
        <row r="10663">
          <cell r="A10663" t="str">
            <v>SEP-04</v>
          </cell>
        </row>
        <row r="10664">
          <cell r="A10664" t="str">
            <v>SEP-04</v>
          </cell>
        </row>
        <row r="10665">
          <cell r="A10665" t="str">
            <v>SEP-04</v>
          </cell>
        </row>
        <row r="10666">
          <cell r="A10666" t="str">
            <v>SEP-04</v>
          </cell>
        </row>
        <row r="10667">
          <cell r="A10667" t="str">
            <v>SEP-04</v>
          </cell>
        </row>
        <row r="10668">
          <cell r="A10668" t="str">
            <v>SEP-04</v>
          </cell>
        </row>
        <row r="10669">
          <cell r="A10669" t="str">
            <v>SEP-04</v>
          </cell>
        </row>
        <row r="10670">
          <cell r="A10670" t="str">
            <v>SEP-04</v>
          </cell>
        </row>
        <row r="10671">
          <cell r="A10671" t="str">
            <v>SEP-04</v>
          </cell>
        </row>
        <row r="10672">
          <cell r="A10672" t="str">
            <v>SEP-04</v>
          </cell>
        </row>
        <row r="10673">
          <cell r="A10673" t="str">
            <v>SEP-04</v>
          </cell>
        </row>
        <row r="10674">
          <cell r="A10674" t="str">
            <v>SEP-04</v>
          </cell>
        </row>
        <row r="10675">
          <cell r="A10675" t="str">
            <v>SEP-04</v>
          </cell>
        </row>
        <row r="10676">
          <cell r="A10676" t="str">
            <v>SEP-04</v>
          </cell>
        </row>
        <row r="10677">
          <cell r="A10677" t="str">
            <v>SEP-04</v>
          </cell>
        </row>
        <row r="10678">
          <cell r="A10678" t="str">
            <v>SEP-04</v>
          </cell>
        </row>
        <row r="10679">
          <cell r="A10679" t="str">
            <v>SEP-04</v>
          </cell>
        </row>
        <row r="10680">
          <cell r="A10680" t="str">
            <v>SEP-04</v>
          </cell>
        </row>
        <row r="10681">
          <cell r="A10681" t="str">
            <v>SEP-04</v>
          </cell>
        </row>
        <row r="10682">
          <cell r="A10682" t="str">
            <v>SEP-04</v>
          </cell>
        </row>
        <row r="10683">
          <cell r="A10683" t="str">
            <v>SEP-04</v>
          </cell>
        </row>
        <row r="10684">
          <cell r="A10684" t="str">
            <v>SEP-04</v>
          </cell>
        </row>
        <row r="10685">
          <cell r="A10685" t="str">
            <v>SEP-04</v>
          </cell>
        </row>
        <row r="10686">
          <cell r="A10686" t="str">
            <v>SEP-04</v>
          </cell>
        </row>
        <row r="10687">
          <cell r="A10687" t="str">
            <v>SEP-04</v>
          </cell>
        </row>
        <row r="10688">
          <cell r="A10688" t="str">
            <v>SEP-04</v>
          </cell>
        </row>
        <row r="10689">
          <cell r="A10689" t="str">
            <v>SEP-04</v>
          </cell>
        </row>
        <row r="10690">
          <cell r="A10690" t="str">
            <v>SEP-04</v>
          </cell>
        </row>
        <row r="10691">
          <cell r="A10691" t="str">
            <v>SEP-04</v>
          </cell>
        </row>
        <row r="10692">
          <cell r="A10692" t="str">
            <v>SEP-04</v>
          </cell>
        </row>
        <row r="10693">
          <cell r="A10693" t="str">
            <v>SEP-04</v>
          </cell>
        </row>
        <row r="10694">
          <cell r="A10694" t="str">
            <v>SEP-04</v>
          </cell>
        </row>
        <row r="10695">
          <cell r="A10695" t="str">
            <v>SEP-04</v>
          </cell>
        </row>
        <row r="10696">
          <cell r="A10696" t="str">
            <v>SEP-04</v>
          </cell>
        </row>
        <row r="10697">
          <cell r="A10697" t="str">
            <v>SEP-04</v>
          </cell>
        </row>
        <row r="10698">
          <cell r="A10698" t="str">
            <v>SEP-04</v>
          </cell>
        </row>
        <row r="10699">
          <cell r="A10699" t="str">
            <v>SEP-04</v>
          </cell>
        </row>
        <row r="10700">
          <cell r="A10700" t="str">
            <v>SEP-04</v>
          </cell>
        </row>
        <row r="10701">
          <cell r="A10701" t="str">
            <v>SEP-04</v>
          </cell>
        </row>
        <row r="10702">
          <cell r="A10702" t="str">
            <v>SEP-04</v>
          </cell>
        </row>
        <row r="10703">
          <cell r="A10703" t="str">
            <v>SEP-04</v>
          </cell>
        </row>
        <row r="10704">
          <cell r="A10704" t="str">
            <v>SEP-04</v>
          </cell>
        </row>
        <row r="10705">
          <cell r="A10705" t="str">
            <v>SEP-04</v>
          </cell>
        </row>
        <row r="10706">
          <cell r="A10706" t="str">
            <v>SEP-04</v>
          </cell>
        </row>
        <row r="10707">
          <cell r="A10707" t="str">
            <v>SEP-04</v>
          </cell>
        </row>
        <row r="10708">
          <cell r="A10708" t="str">
            <v>SEP-04</v>
          </cell>
        </row>
        <row r="10709">
          <cell r="A10709" t="str">
            <v>SEP-04</v>
          </cell>
        </row>
        <row r="10710">
          <cell r="A10710" t="str">
            <v>SEP-04</v>
          </cell>
        </row>
        <row r="10711">
          <cell r="A10711" t="str">
            <v>SEP-04</v>
          </cell>
        </row>
        <row r="10712">
          <cell r="A10712" t="str">
            <v>SEP-04</v>
          </cell>
        </row>
        <row r="10713">
          <cell r="A10713" t="str">
            <v>SEP-04</v>
          </cell>
        </row>
        <row r="10714">
          <cell r="A10714" t="str">
            <v>SEP-04</v>
          </cell>
        </row>
        <row r="10715">
          <cell r="A10715" t="str">
            <v>SEP-04</v>
          </cell>
        </row>
        <row r="10716">
          <cell r="A10716" t="str">
            <v>SEP-04</v>
          </cell>
        </row>
        <row r="10717">
          <cell r="A10717" t="str">
            <v>SEP-04</v>
          </cell>
        </row>
        <row r="10718">
          <cell r="A10718" t="str">
            <v>SEP-04</v>
          </cell>
        </row>
        <row r="10719">
          <cell r="A10719" t="str">
            <v>SEP-04</v>
          </cell>
        </row>
        <row r="10720">
          <cell r="A10720" t="str">
            <v>SEP-04</v>
          </cell>
        </row>
        <row r="10721">
          <cell r="A10721" t="str">
            <v>SEP-04</v>
          </cell>
        </row>
        <row r="10722">
          <cell r="A10722" t="str">
            <v>SEP-04</v>
          </cell>
        </row>
        <row r="10723">
          <cell r="A10723" t="str">
            <v>SEP-04</v>
          </cell>
        </row>
        <row r="10724">
          <cell r="A10724" t="str">
            <v>SEP-04</v>
          </cell>
        </row>
        <row r="10725">
          <cell r="A10725" t="str">
            <v>SEP-04</v>
          </cell>
        </row>
        <row r="10726">
          <cell r="A10726" t="str">
            <v>SEP-04</v>
          </cell>
        </row>
        <row r="10727">
          <cell r="A10727" t="str">
            <v>SEP-04</v>
          </cell>
        </row>
        <row r="10728">
          <cell r="A10728" t="str">
            <v>SEP-04</v>
          </cell>
        </row>
        <row r="10729">
          <cell r="A10729" t="str">
            <v>SEP-04</v>
          </cell>
        </row>
        <row r="10730">
          <cell r="A10730" t="str">
            <v>SEP-04</v>
          </cell>
        </row>
        <row r="10731">
          <cell r="A10731" t="str">
            <v>SEP-04</v>
          </cell>
        </row>
        <row r="10732">
          <cell r="A10732" t="str">
            <v>SEP-04</v>
          </cell>
        </row>
        <row r="10733">
          <cell r="A10733" t="str">
            <v>SEP-04</v>
          </cell>
        </row>
        <row r="10734">
          <cell r="A10734" t="str">
            <v>SEP-04</v>
          </cell>
        </row>
        <row r="10735">
          <cell r="A10735" t="str">
            <v>SEP-04</v>
          </cell>
        </row>
        <row r="10736">
          <cell r="A10736" t="str">
            <v>SEP-04</v>
          </cell>
        </row>
        <row r="10737">
          <cell r="A10737" t="str">
            <v>SEP-04</v>
          </cell>
        </row>
        <row r="10738">
          <cell r="A10738" t="str">
            <v>SEP-04</v>
          </cell>
        </row>
        <row r="10739">
          <cell r="A10739" t="str">
            <v>SEP-04</v>
          </cell>
        </row>
        <row r="10740">
          <cell r="A10740" t="str">
            <v>SEP-04</v>
          </cell>
        </row>
        <row r="10741">
          <cell r="A10741" t="str">
            <v>SEP-04</v>
          </cell>
        </row>
        <row r="10742">
          <cell r="A10742" t="str">
            <v>SEP-04</v>
          </cell>
        </row>
        <row r="10743">
          <cell r="A10743" t="str">
            <v>SEP-04</v>
          </cell>
        </row>
        <row r="10744">
          <cell r="A10744" t="str">
            <v>SEP-04</v>
          </cell>
        </row>
        <row r="10745">
          <cell r="A10745" t="str">
            <v>SEP-04</v>
          </cell>
        </row>
        <row r="10746">
          <cell r="A10746" t="str">
            <v>SEP-04</v>
          </cell>
        </row>
        <row r="10747">
          <cell r="A10747" t="str">
            <v>SEP-04</v>
          </cell>
        </row>
        <row r="10748">
          <cell r="A10748" t="str">
            <v>SEP-04</v>
          </cell>
        </row>
        <row r="10749">
          <cell r="A10749" t="str">
            <v>SEP-04</v>
          </cell>
        </row>
        <row r="10750">
          <cell r="A10750" t="str">
            <v>SEP-04</v>
          </cell>
        </row>
        <row r="10751">
          <cell r="A10751" t="str">
            <v>SEP-04</v>
          </cell>
        </row>
        <row r="10752">
          <cell r="A10752" t="str">
            <v>SEP-04</v>
          </cell>
        </row>
        <row r="10753">
          <cell r="A10753" t="str">
            <v>SEP-04</v>
          </cell>
        </row>
        <row r="10754">
          <cell r="A10754" t="str">
            <v>SEP-04</v>
          </cell>
        </row>
        <row r="10755">
          <cell r="A10755" t="str">
            <v>SEP-04</v>
          </cell>
        </row>
        <row r="10756">
          <cell r="A10756" t="str">
            <v>SEP-04</v>
          </cell>
        </row>
        <row r="10757">
          <cell r="A10757" t="str">
            <v>SEP-04</v>
          </cell>
        </row>
        <row r="10758">
          <cell r="A10758" t="str">
            <v>SEP-04</v>
          </cell>
        </row>
        <row r="10759">
          <cell r="A10759" t="str">
            <v>SEP-04</v>
          </cell>
        </row>
        <row r="10760">
          <cell r="A10760" t="str">
            <v>SEP-04</v>
          </cell>
        </row>
        <row r="10761">
          <cell r="A10761" t="str">
            <v>SEP-04</v>
          </cell>
        </row>
        <row r="10762">
          <cell r="A10762" t="str">
            <v>SEP-04</v>
          </cell>
        </row>
        <row r="10763">
          <cell r="A10763" t="str">
            <v>SEP-04</v>
          </cell>
        </row>
        <row r="10764">
          <cell r="A10764" t="str">
            <v>SEP-04</v>
          </cell>
        </row>
        <row r="10765">
          <cell r="A10765" t="str">
            <v>SEP-04</v>
          </cell>
        </row>
        <row r="10766">
          <cell r="A10766" t="str">
            <v>SEP-04</v>
          </cell>
        </row>
        <row r="10767">
          <cell r="A10767" t="str">
            <v>SEP-04</v>
          </cell>
        </row>
        <row r="10768">
          <cell r="A10768" t="str">
            <v>SEP-04</v>
          </cell>
        </row>
        <row r="10769">
          <cell r="A10769" t="str">
            <v>SEP-04</v>
          </cell>
        </row>
        <row r="10770">
          <cell r="A10770" t="str">
            <v>SEP-04</v>
          </cell>
        </row>
        <row r="10771">
          <cell r="A10771" t="str">
            <v>SEP-04</v>
          </cell>
        </row>
        <row r="10772">
          <cell r="A10772" t="str">
            <v>SEP-04</v>
          </cell>
        </row>
        <row r="10773">
          <cell r="A10773" t="str">
            <v>SEP-04</v>
          </cell>
        </row>
        <row r="10774">
          <cell r="A10774" t="str">
            <v>SEP-04</v>
          </cell>
        </row>
        <row r="10775">
          <cell r="A10775" t="str">
            <v>SEP-04</v>
          </cell>
        </row>
        <row r="10776">
          <cell r="A10776" t="str">
            <v>SEP-04</v>
          </cell>
        </row>
        <row r="10777">
          <cell r="A10777" t="str">
            <v>SEP-04</v>
          </cell>
        </row>
        <row r="10778">
          <cell r="A10778" t="str">
            <v>SEP-04</v>
          </cell>
        </row>
        <row r="10779">
          <cell r="A10779" t="str">
            <v>SEP-04</v>
          </cell>
        </row>
        <row r="10780">
          <cell r="A10780" t="str">
            <v>SEP-04</v>
          </cell>
        </row>
        <row r="10781">
          <cell r="A10781" t="str">
            <v>SEP-04</v>
          </cell>
        </row>
        <row r="10782">
          <cell r="A10782" t="str">
            <v>SEP-04</v>
          </cell>
        </row>
        <row r="10783">
          <cell r="A10783" t="str">
            <v>SEP-04</v>
          </cell>
        </row>
        <row r="10784">
          <cell r="A10784" t="str">
            <v>SEP-04</v>
          </cell>
        </row>
        <row r="10785">
          <cell r="A10785" t="str">
            <v>SEP-04</v>
          </cell>
        </row>
        <row r="10786">
          <cell r="A10786" t="str">
            <v>SEP-04</v>
          </cell>
        </row>
        <row r="10787">
          <cell r="A10787" t="str">
            <v>SEP-04</v>
          </cell>
        </row>
        <row r="10788">
          <cell r="A10788" t="str">
            <v>SEP-04</v>
          </cell>
        </row>
        <row r="10789">
          <cell r="A10789" t="str">
            <v>SEP-04</v>
          </cell>
        </row>
        <row r="10790">
          <cell r="A10790" t="str">
            <v>SEP-04</v>
          </cell>
        </row>
        <row r="10791">
          <cell r="A10791" t="str">
            <v>SEP-04</v>
          </cell>
        </row>
        <row r="10792">
          <cell r="A10792" t="str">
            <v>SEP-04</v>
          </cell>
        </row>
        <row r="10793">
          <cell r="A10793" t="str">
            <v>SEP-04</v>
          </cell>
        </row>
        <row r="10794">
          <cell r="A10794" t="str">
            <v>SEP-04</v>
          </cell>
        </row>
        <row r="10795">
          <cell r="A10795" t="str">
            <v>SEP-04</v>
          </cell>
        </row>
        <row r="10796">
          <cell r="A10796" t="str">
            <v>SEP-04</v>
          </cell>
        </row>
        <row r="10797">
          <cell r="A10797" t="str">
            <v>SEP-04</v>
          </cell>
        </row>
        <row r="10798">
          <cell r="A10798" t="str">
            <v>SEP-04</v>
          </cell>
        </row>
        <row r="10799">
          <cell r="A10799" t="str">
            <v>SEP-04</v>
          </cell>
        </row>
        <row r="10800">
          <cell r="A10800" t="str">
            <v>SEP-04</v>
          </cell>
        </row>
        <row r="10801">
          <cell r="A10801" t="str">
            <v>SEP-04</v>
          </cell>
        </row>
        <row r="10802">
          <cell r="A10802" t="str">
            <v>SEP-04</v>
          </cell>
        </row>
        <row r="10803">
          <cell r="A10803" t="str">
            <v>SEP-04</v>
          </cell>
        </row>
        <row r="10804">
          <cell r="A10804" t="str">
            <v>SEP-04</v>
          </cell>
        </row>
        <row r="10805">
          <cell r="A10805" t="str">
            <v>SEP-04</v>
          </cell>
        </row>
        <row r="10806">
          <cell r="A10806" t="str">
            <v>SEP-04</v>
          </cell>
        </row>
        <row r="10807">
          <cell r="A10807" t="str">
            <v>SEP-04</v>
          </cell>
        </row>
        <row r="10808">
          <cell r="A10808" t="str">
            <v>SEP-04</v>
          </cell>
        </row>
        <row r="10809">
          <cell r="A10809" t="str">
            <v>SEP-04</v>
          </cell>
        </row>
        <row r="10810">
          <cell r="A10810" t="str">
            <v>SEP-04</v>
          </cell>
        </row>
        <row r="10811">
          <cell r="A10811" t="str">
            <v>SEP-04</v>
          </cell>
        </row>
        <row r="10812">
          <cell r="A10812" t="str">
            <v>SEP-04</v>
          </cell>
        </row>
        <row r="10813">
          <cell r="A10813" t="str">
            <v>SEP-04</v>
          </cell>
        </row>
        <row r="10814">
          <cell r="A10814" t="str">
            <v>SEP-04</v>
          </cell>
        </row>
        <row r="10815">
          <cell r="A10815" t="str">
            <v>SEP-04</v>
          </cell>
        </row>
        <row r="10816">
          <cell r="A10816" t="str">
            <v>SEP-04</v>
          </cell>
        </row>
        <row r="10817">
          <cell r="A10817" t="str">
            <v>SEP-04</v>
          </cell>
        </row>
        <row r="10818">
          <cell r="A10818" t="str">
            <v>SEP-04</v>
          </cell>
        </row>
        <row r="10819">
          <cell r="A10819" t="str">
            <v>SEP-04</v>
          </cell>
        </row>
        <row r="10820">
          <cell r="A10820" t="str">
            <v>SEP-04</v>
          </cell>
        </row>
        <row r="10821">
          <cell r="A10821" t="str">
            <v>SEP-04</v>
          </cell>
        </row>
        <row r="10822">
          <cell r="A10822" t="str">
            <v>SEP-04</v>
          </cell>
        </row>
        <row r="10823">
          <cell r="A10823" t="str">
            <v>SEP-04</v>
          </cell>
        </row>
        <row r="10824">
          <cell r="A10824" t="str">
            <v>SEP-04</v>
          </cell>
        </row>
        <row r="10825">
          <cell r="A10825" t="str">
            <v>SEP-04</v>
          </cell>
        </row>
        <row r="10826">
          <cell r="A10826" t="str">
            <v>SEP-04</v>
          </cell>
        </row>
        <row r="10827">
          <cell r="A10827" t="str">
            <v>SEP-04</v>
          </cell>
        </row>
        <row r="10828">
          <cell r="A10828" t="str">
            <v>SEP-04</v>
          </cell>
        </row>
        <row r="10829">
          <cell r="A10829" t="str">
            <v>SEP-04</v>
          </cell>
        </row>
        <row r="10830">
          <cell r="A10830" t="str">
            <v>SEP-04</v>
          </cell>
        </row>
        <row r="10831">
          <cell r="A10831" t="str">
            <v>SEP-04</v>
          </cell>
        </row>
        <row r="10832">
          <cell r="A10832" t="str">
            <v>SEP-04</v>
          </cell>
        </row>
        <row r="10833">
          <cell r="A10833" t="str">
            <v>SEP-04</v>
          </cell>
        </row>
        <row r="10834">
          <cell r="A10834" t="str">
            <v>SEP-04</v>
          </cell>
        </row>
        <row r="10835">
          <cell r="A10835" t="str">
            <v>SEP-04</v>
          </cell>
        </row>
        <row r="10836">
          <cell r="A10836" t="str">
            <v>SEP-04</v>
          </cell>
        </row>
        <row r="10837">
          <cell r="A10837" t="str">
            <v>SEP-04</v>
          </cell>
        </row>
        <row r="10838">
          <cell r="A10838" t="str">
            <v>SEP-04</v>
          </cell>
        </row>
        <row r="10839">
          <cell r="A10839" t="str">
            <v>SEP-04</v>
          </cell>
        </row>
        <row r="10840">
          <cell r="A10840" t="str">
            <v>SEP-04</v>
          </cell>
        </row>
        <row r="10841">
          <cell r="A10841" t="str">
            <v>SEP-04</v>
          </cell>
        </row>
        <row r="10842">
          <cell r="A10842" t="str">
            <v>SEP-04</v>
          </cell>
        </row>
        <row r="10843">
          <cell r="A10843" t="str">
            <v>SEP-04</v>
          </cell>
        </row>
        <row r="10844">
          <cell r="A10844" t="str">
            <v>SEP-04</v>
          </cell>
        </row>
        <row r="10845">
          <cell r="A10845" t="str">
            <v>SEP-04</v>
          </cell>
        </row>
        <row r="10846">
          <cell r="A10846" t="str">
            <v>SEP-04</v>
          </cell>
        </row>
        <row r="10847">
          <cell r="A10847" t="str">
            <v>SEP-04</v>
          </cell>
        </row>
        <row r="10848">
          <cell r="A10848" t="str">
            <v>SEP-04</v>
          </cell>
        </row>
        <row r="10849">
          <cell r="A10849" t="str">
            <v>SEP-04</v>
          </cell>
        </row>
        <row r="10850">
          <cell r="A10850" t="str">
            <v>SEP-04</v>
          </cell>
        </row>
        <row r="10851">
          <cell r="A10851" t="str">
            <v>SEP-04</v>
          </cell>
        </row>
        <row r="10852">
          <cell r="A10852" t="str">
            <v>SEP-04</v>
          </cell>
        </row>
        <row r="10853">
          <cell r="A10853" t="str">
            <v>SEP-04</v>
          </cell>
        </row>
        <row r="10854">
          <cell r="A10854" t="str">
            <v>SEP-04</v>
          </cell>
        </row>
        <row r="10855">
          <cell r="A10855" t="str">
            <v>SEP-04</v>
          </cell>
        </row>
        <row r="10856">
          <cell r="A10856" t="str">
            <v>SEP-04</v>
          </cell>
        </row>
        <row r="10857">
          <cell r="A10857" t="str">
            <v>SEP-04</v>
          </cell>
        </row>
        <row r="10858">
          <cell r="A10858" t="str">
            <v>SEP-04</v>
          </cell>
        </row>
        <row r="10859">
          <cell r="A10859" t="str">
            <v>SEP-04</v>
          </cell>
        </row>
        <row r="10860">
          <cell r="A10860" t="str">
            <v>SEP-04</v>
          </cell>
        </row>
        <row r="10861">
          <cell r="A10861" t="str">
            <v>SEP-04</v>
          </cell>
        </row>
        <row r="10862">
          <cell r="A10862" t="str">
            <v>SEP-04</v>
          </cell>
        </row>
        <row r="10863">
          <cell r="A10863" t="str">
            <v>SEP-04</v>
          </cell>
        </row>
        <row r="10864">
          <cell r="A10864" t="str">
            <v>SEP-04</v>
          </cell>
        </row>
        <row r="10865">
          <cell r="A10865" t="str">
            <v>SEP-04</v>
          </cell>
        </row>
        <row r="10866">
          <cell r="A10866" t="str">
            <v>SEP-04</v>
          </cell>
        </row>
        <row r="10867">
          <cell r="A10867" t="str">
            <v>SEP-04</v>
          </cell>
        </row>
        <row r="10868">
          <cell r="A10868" t="str">
            <v>SEP-04</v>
          </cell>
        </row>
        <row r="10869">
          <cell r="A10869" t="str">
            <v>SEP-04</v>
          </cell>
        </row>
        <row r="10870">
          <cell r="A10870" t="str">
            <v>SEP-04</v>
          </cell>
        </row>
        <row r="10871">
          <cell r="A10871" t="str">
            <v>SEP-04</v>
          </cell>
        </row>
        <row r="10872">
          <cell r="A10872" t="str">
            <v>SEP-04</v>
          </cell>
        </row>
        <row r="10873">
          <cell r="A10873" t="str">
            <v>SEP-04</v>
          </cell>
        </row>
        <row r="10874">
          <cell r="A10874" t="str">
            <v>SEP-04</v>
          </cell>
        </row>
        <row r="10875">
          <cell r="A10875" t="str">
            <v>SEP-04</v>
          </cell>
        </row>
        <row r="10876">
          <cell r="A10876" t="str">
            <v>SEP-04</v>
          </cell>
        </row>
        <row r="10877">
          <cell r="A10877" t="str">
            <v>SEP-04</v>
          </cell>
        </row>
        <row r="10878">
          <cell r="A10878" t="str">
            <v>SEP-04</v>
          </cell>
        </row>
        <row r="10879">
          <cell r="A10879" t="str">
            <v>SEP-04</v>
          </cell>
        </row>
        <row r="10880">
          <cell r="A10880" t="str">
            <v>SEP-04</v>
          </cell>
        </row>
        <row r="10881">
          <cell r="A10881" t="str">
            <v>SEP-04</v>
          </cell>
        </row>
        <row r="10882">
          <cell r="A10882" t="str">
            <v>SEP-04</v>
          </cell>
        </row>
        <row r="10883">
          <cell r="A10883" t="str">
            <v>SEP-04</v>
          </cell>
        </row>
        <row r="10884">
          <cell r="A10884" t="str">
            <v>SEP-04</v>
          </cell>
        </row>
        <row r="10885">
          <cell r="A10885" t="str">
            <v>SEP-04</v>
          </cell>
        </row>
        <row r="10886">
          <cell r="A10886" t="str">
            <v>SEP-04</v>
          </cell>
        </row>
        <row r="10887">
          <cell r="A10887" t="str">
            <v>SEP-04</v>
          </cell>
        </row>
        <row r="10888">
          <cell r="A10888" t="str">
            <v>SEP-04</v>
          </cell>
        </row>
        <row r="10889">
          <cell r="A10889" t="str">
            <v>SEP-04</v>
          </cell>
        </row>
        <row r="10890">
          <cell r="A10890" t="str">
            <v>SEP-04</v>
          </cell>
        </row>
        <row r="10891">
          <cell r="A10891" t="str">
            <v>SEP-04</v>
          </cell>
        </row>
        <row r="10892">
          <cell r="A10892" t="str">
            <v>SEP-04</v>
          </cell>
        </row>
        <row r="10893">
          <cell r="A10893" t="str">
            <v>SEP-04</v>
          </cell>
        </row>
        <row r="10894">
          <cell r="A10894" t="str">
            <v>SEP-04</v>
          </cell>
        </row>
        <row r="10895">
          <cell r="A10895" t="str">
            <v>SEP-04</v>
          </cell>
        </row>
        <row r="10896">
          <cell r="A10896" t="str">
            <v>SEP-04</v>
          </cell>
        </row>
        <row r="10897">
          <cell r="A10897" t="str">
            <v>SEP-04</v>
          </cell>
        </row>
        <row r="10898">
          <cell r="A10898" t="str">
            <v>SEP-04</v>
          </cell>
        </row>
        <row r="10899">
          <cell r="A10899" t="str">
            <v>SEP-04</v>
          </cell>
        </row>
        <row r="10900">
          <cell r="A10900" t="str">
            <v>SEP-04</v>
          </cell>
        </row>
        <row r="10901">
          <cell r="A10901" t="str">
            <v>SEP-04</v>
          </cell>
        </row>
        <row r="10902">
          <cell r="A10902" t="str">
            <v>SEP-04</v>
          </cell>
        </row>
        <row r="10903">
          <cell r="A10903" t="str">
            <v>SEP-04</v>
          </cell>
        </row>
        <row r="10904">
          <cell r="A10904" t="str">
            <v>SEP-04</v>
          </cell>
        </row>
        <row r="10905">
          <cell r="A10905" t="str">
            <v>SEP-04</v>
          </cell>
        </row>
        <row r="10906">
          <cell r="A10906" t="str">
            <v>SEP-04</v>
          </cell>
        </row>
        <row r="10907">
          <cell r="A10907" t="str">
            <v>SEP-04</v>
          </cell>
        </row>
        <row r="10908">
          <cell r="A10908" t="str">
            <v>SEP-04</v>
          </cell>
        </row>
        <row r="10909">
          <cell r="A10909" t="str">
            <v>SEP-04</v>
          </cell>
        </row>
        <row r="10910">
          <cell r="A10910" t="str">
            <v>SEP-04</v>
          </cell>
        </row>
        <row r="10911">
          <cell r="A10911" t="str">
            <v>SEP-04</v>
          </cell>
        </row>
        <row r="10912">
          <cell r="A10912" t="str">
            <v>SEP-04</v>
          </cell>
        </row>
        <row r="10913">
          <cell r="A10913" t="str">
            <v>SEP-04</v>
          </cell>
        </row>
        <row r="10914">
          <cell r="A10914" t="str">
            <v>SEP-04</v>
          </cell>
        </row>
        <row r="10915">
          <cell r="A10915" t="str">
            <v>SEP-04</v>
          </cell>
        </row>
        <row r="10916">
          <cell r="A10916" t="str">
            <v>SEP-04</v>
          </cell>
        </row>
        <row r="10917">
          <cell r="A10917" t="str">
            <v>SEP-04</v>
          </cell>
        </row>
        <row r="10918">
          <cell r="A10918" t="str">
            <v>SEP-04</v>
          </cell>
        </row>
        <row r="10919">
          <cell r="A10919" t="str">
            <v>SEP-04</v>
          </cell>
        </row>
        <row r="10920">
          <cell r="A10920" t="str">
            <v>SEP-04</v>
          </cell>
        </row>
        <row r="10921">
          <cell r="A10921" t="str">
            <v>SEP-04</v>
          </cell>
        </row>
        <row r="10922">
          <cell r="A10922" t="str">
            <v>SEP-04</v>
          </cell>
        </row>
        <row r="10923">
          <cell r="A10923" t="str">
            <v>SEP-04</v>
          </cell>
        </row>
        <row r="10924">
          <cell r="A10924" t="str">
            <v>SEP-04</v>
          </cell>
        </row>
        <row r="10925">
          <cell r="A10925" t="str">
            <v>SEP-04</v>
          </cell>
        </row>
        <row r="10926">
          <cell r="A10926" t="str">
            <v>SEP-04</v>
          </cell>
        </row>
        <row r="10927">
          <cell r="A10927" t="str">
            <v>SEP-04</v>
          </cell>
        </row>
        <row r="10928">
          <cell r="A10928" t="str">
            <v>SEP-04</v>
          </cell>
        </row>
        <row r="10929">
          <cell r="A10929" t="str">
            <v>SEP-04</v>
          </cell>
        </row>
        <row r="10930">
          <cell r="A10930" t="str">
            <v>SEP-04</v>
          </cell>
        </row>
        <row r="10931">
          <cell r="A10931" t="str">
            <v>SEP-04</v>
          </cell>
        </row>
        <row r="10932">
          <cell r="A10932" t="str">
            <v>SEP-04</v>
          </cell>
        </row>
        <row r="10933">
          <cell r="A10933" t="str">
            <v>SEP-04</v>
          </cell>
        </row>
        <row r="10934">
          <cell r="A10934" t="str">
            <v>SEP-04</v>
          </cell>
        </row>
        <row r="10935">
          <cell r="A10935" t="str">
            <v>SEP-04</v>
          </cell>
        </row>
        <row r="10936">
          <cell r="A10936" t="str">
            <v>SEP-04</v>
          </cell>
        </row>
        <row r="10937">
          <cell r="A10937" t="str">
            <v>SEP-04</v>
          </cell>
        </row>
        <row r="10938">
          <cell r="A10938" t="str">
            <v>SEP-04</v>
          </cell>
        </row>
        <row r="10939">
          <cell r="A10939" t="str">
            <v>SEP-04</v>
          </cell>
        </row>
        <row r="10940">
          <cell r="A10940" t="str">
            <v>SEP-04</v>
          </cell>
        </row>
        <row r="10941">
          <cell r="A10941" t="str">
            <v>SEP-04</v>
          </cell>
        </row>
        <row r="10942">
          <cell r="A10942" t="str">
            <v>SEP-04</v>
          </cell>
        </row>
        <row r="10943">
          <cell r="A10943" t="str">
            <v>SEP-04</v>
          </cell>
        </row>
        <row r="10944">
          <cell r="A10944" t="str">
            <v>SEP-04</v>
          </cell>
        </row>
        <row r="10945">
          <cell r="A10945" t="str">
            <v>SEP-04</v>
          </cell>
        </row>
        <row r="10946">
          <cell r="A10946" t="str">
            <v>SEP-04</v>
          </cell>
        </row>
        <row r="10947">
          <cell r="A10947" t="str">
            <v>SEP-04</v>
          </cell>
        </row>
        <row r="10948">
          <cell r="A10948" t="str">
            <v>SEP-04</v>
          </cell>
        </row>
        <row r="10949">
          <cell r="A10949" t="str">
            <v>SEP-04</v>
          </cell>
        </row>
        <row r="10950">
          <cell r="A10950" t="str">
            <v>SEP-04</v>
          </cell>
        </row>
        <row r="10951">
          <cell r="A10951" t="str">
            <v>SEP-04</v>
          </cell>
        </row>
        <row r="10952">
          <cell r="A10952" t="str">
            <v>SEP-04</v>
          </cell>
        </row>
        <row r="10953">
          <cell r="A10953" t="str">
            <v>SEP-04</v>
          </cell>
        </row>
        <row r="10954">
          <cell r="A10954" t="str">
            <v>SEP-04</v>
          </cell>
        </row>
        <row r="10955">
          <cell r="A10955" t="str">
            <v>SEP-04</v>
          </cell>
        </row>
        <row r="10956">
          <cell r="A10956" t="str">
            <v>SEP-04</v>
          </cell>
        </row>
        <row r="10957">
          <cell r="A10957" t="str">
            <v>SEP-04</v>
          </cell>
        </row>
        <row r="10958">
          <cell r="A10958" t="str">
            <v>SEP-04</v>
          </cell>
        </row>
        <row r="10959">
          <cell r="A10959" t="str">
            <v>SEP-04</v>
          </cell>
        </row>
        <row r="10960">
          <cell r="A10960" t="str">
            <v>SEP-04</v>
          </cell>
        </row>
        <row r="10961">
          <cell r="A10961" t="str">
            <v>SEP-04</v>
          </cell>
        </row>
        <row r="10962">
          <cell r="A10962" t="str">
            <v>SEP-04</v>
          </cell>
        </row>
        <row r="10963">
          <cell r="A10963" t="str">
            <v>SEP-04</v>
          </cell>
        </row>
        <row r="10964">
          <cell r="A10964" t="str">
            <v>SEP-04</v>
          </cell>
        </row>
        <row r="10965">
          <cell r="A10965" t="str">
            <v>SEP-04</v>
          </cell>
        </row>
        <row r="10966">
          <cell r="A10966" t="str">
            <v>SEP-04</v>
          </cell>
        </row>
        <row r="10967">
          <cell r="A10967" t="str">
            <v>SEP-04</v>
          </cell>
        </row>
        <row r="10968">
          <cell r="A10968" t="str">
            <v>SEP-04</v>
          </cell>
        </row>
        <row r="10969">
          <cell r="A10969" t="str">
            <v>SEP-04</v>
          </cell>
        </row>
        <row r="10970">
          <cell r="A10970" t="str">
            <v>SEP-04</v>
          </cell>
        </row>
        <row r="10971">
          <cell r="A10971" t="str">
            <v>SEP-04</v>
          </cell>
        </row>
        <row r="10972">
          <cell r="A10972" t="str">
            <v>SEP-04</v>
          </cell>
        </row>
        <row r="10973">
          <cell r="A10973" t="str">
            <v>SEP-04</v>
          </cell>
        </row>
        <row r="10974">
          <cell r="A10974" t="str">
            <v>SEP-04</v>
          </cell>
        </row>
        <row r="10975">
          <cell r="A10975" t="str">
            <v>SEP-04</v>
          </cell>
        </row>
        <row r="10976">
          <cell r="A10976" t="str">
            <v>SEP-04</v>
          </cell>
        </row>
        <row r="10977">
          <cell r="A10977" t="str">
            <v>SEP-04</v>
          </cell>
        </row>
        <row r="10978">
          <cell r="A10978" t="str">
            <v>SEP-04</v>
          </cell>
        </row>
        <row r="10979">
          <cell r="A10979" t="str">
            <v>SEP-04</v>
          </cell>
        </row>
        <row r="10980">
          <cell r="A10980" t="str">
            <v>SEP-04</v>
          </cell>
        </row>
        <row r="10981">
          <cell r="A10981" t="str">
            <v>SEP-04</v>
          </cell>
        </row>
        <row r="10982">
          <cell r="A10982" t="str">
            <v>SEP-04</v>
          </cell>
        </row>
        <row r="10983">
          <cell r="A10983" t="str">
            <v>SEP-04</v>
          </cell>
        </row>
        <row r="10984">
          <cell r="A10984" t="str">
            <v>SEP-04</v>
          </cell>
        </row>
        <row r="10985">
          <cell r="A10985" t="str">
            <v>SEP-04</v>
          </cell>
        </row>
        <row r="10986">
          <cell r="A10986" t="str">
            <v>SEP-04</v>
          </cell>
        </row>
        <row r="10987">
          <cell r="A10987" t="str">
            <v>SEP-04</v>
          </cell>
        </row>
        <row r="10988">
          <cell r="A10988" t="str">
            <v>SEP-04</v>
          </cell>
        </row>
        <row r="10989">
          <cell r="A10989" t="str">
            <v>SEP-04</v>
          </cell>
        </row>
        <row r="10990">
          <cell r="A10990" t="str">
            <v>SEP-04</v>
          </cell>
        </row>
        <row r="10991">
          <cell r="A10991" t="str">
            <v>SEP-04</v>
          </cell>
        </row>
        <row r="10992">
          <cell r="A10992" t="str">
            <v>SEP-04</v>
          </cell>
        </row>
        <row r="10993">
          <cell r="A10993" t="str">
            <v>SEP-04</v>
          </cell>
        </row>
        <row r="10994">
          <cell r="A10994" t="str">
            <v>SEP-04</v>
          </cell>
        </row>
        <row r="10995">
          <cell r="A10995" t="str">
            <v>SEP-04</v>
          </cell>
        </row>
        <row r="10996">
          <cell r="A10996" t="str">
            <v>SEP-04</v>
          </cell>
        </row>
        <row r="10997">
          <cell r="A10997" t="str">
            <v>SEP-04</v>
          </cell>
        </row>
        <row r="10998">
          <cell r="A10998" t="str">
            <v>SEP-04</v>
          </cell>
        </row>
        <row r="10999">
          <cell r="A10999" t="str">
            <v>SEP-04</v>
          </cell>
        </row>
        <row r="11000">
          <cell r="A11000" t="str">
            <v>SEP-04</v>
          </cell>
        </row>
        <row r="11001">
          <cell r="A11001" t="str">
            <v>SEP-04</v>
          </cell>
        </row>
        <row r="11002">
          <cell r="A11002" t="str">
            <v>SEP-04</v>
          </cell>
        </row>
        <row r="11003">
          <cell r="A11003" t="str">
            <v>SEP-04</v>
          </cell>
        </row>
        <row r="11004">
          <cell r="A11004" t="str">
            <v>SEP-04</v>
          </cell>
        </row>
        <row r="11005">
          <cell r="A11005" t="str">
            <v>SEP-04</v>
          </cell>
        </row>
        <row r="11006">
          <cell r="A11006" t="str">
            <v>SEP-04</v>
          </cell>
        </row>
        <row r="11007">
          <cell r="A11007" t="str">
            <v>SEP-04</v>
          </cell>
        </row>
        <row r="11008">
          <cell r="A11008" t="str">
            <v>SEP-04</v>
          </cell>
        </row>
        <row r="11009">
          <cell r="A11009" t="str">
            <v>SEP-04</v>
          </cell>
        </row>
        <row r="11010">
          <cell r="A11010" t="str">
            <v>SEP-04</v>
          </cell>
        </row>
        <row r="11011">
          <cell r="A11011" t="str">
            <v>SEP-04</v>
          </cell>
        </row>
        <row r="11012">
          <cell r="A11012" t="str">
            <v>SEP-04</v>
          </cell>
        </row>
        <row r="11013">
          <cell r="A11013" t="str">
            <v>SEP-04</v>
          </cell>
        </row>
        <row r="11014">
          <cell r="A11014" t="str">
            <v>SEP-04</v>
          </cell>
        </row>
        <row r="11015">
          <cell r="A11015" t="str">
            <v>SEP-04</v>
          </cell>
        </row>
        <row r="11016">
          <cell r="A11016" t="str">
            <v>SEP-04</v>
          </cell>
        </row>
        <row r="11017">
          <cell r="A11017" t="str">
            <v>SEP-04</v>
          </cell>
        </row>
        <row r="11018">
          <cell r="A11018" t="str">
            <v>SEP-04</v>
          </cell>
        </row>
        <row r="11019">
          <cell r="A11019" t="str">
            <v>SEP-04</v>
          </cell>
        </row>
        <row r="11020">
          <cell r="A11020" t="str">
            <v>SEP-04</v>
          </cell>
        </row>
        <row r="11021">
          <cell r="A11021" t="str">
            <v>SEP-04</v>
          </cell>
        </row>
        <row r="11022">
          <cell r="A11022" t="str">
            <v>SEP-04</v>
          </cell>
        </row>
        <row r="11023">
          <cell r="A11023" t="str">
            <v>SEP-04</v>
          </cell>
        </row>
        <row r="11024">
          <cell r="A11024" t="str">
            <v>SEP-04</v>
          </cell>
        </row>
        <row r="11025">
          <cell r="A11025" t="str">
            <v>SEP-04</v>
          </cell>
        </row>
        <row r="11026">
          <cell r="A11026" t="str">
            <v>SEP-04</v>
          </cell>
        </row>
        <row r="11027">
          <cell r="A11027" t="str">
            <v>SEP-04</v>
          </cell>
        </row>
        <row r="11028">
          <cell r="A11028" t="str">
            <v>SEP-04</v>
          </cell>
        </row>
        <row r="11029">
          <cell r="A11029" t="str">
            <v>SEP-04</v>
          </cell>
        </row>
        <row r="11030">
          <cell r="A11030" t="str">
            <v>SEP-04</v>
          </cell>
        </row>
        <row r="11031">
          <cell r="A11031" t="str">
            <v>SEP-04</v>
          </cell>
        </row>
        <row r="11032">
          <cell r="A11032" t="str">
            <v>SEP-04</v>
          </cell>
        </row>
        <row r="11033">
          <cell r="A11033" t="str">
            <v>SEP-04</v>
          </cell>
        </row>
        <row r="11034">
          <cell r="A11034" t="str">
            <v>SEP-04</v>
          </cell>
        </row>
        <row r="11035">
          <cell r="A11035" t="str">
            <v>SEP-04</v>
          </cell>
        </row>
        <row r="11036">
          <cell r="A11036" t="str">
            <v>SEP-04</v>
          </cell>
        </row>
        <row r="11037">
          <cell r="A11037" t="str">
            <v>SEP-04</v>
          </cell>
        </row>
        <row r="11038">
          <cell r="A11038" t="str">
            <v>SEP-04</v>
          </cell>
        </row>
        <row r="11039">
          <cell r="A11039" t="str">
            <v>SEP-04</v>
          </cell>
        </row>
        <row r="11040">
          <cell r="A11040" t="str">
            <v>SEP-04</v>
          </cell>
        </row>
        <row r="11041">
          <cell r="A11041" t="str">
            <v>SEP-04</v>
          </cell>
        </row>
        <row r="11042">
          <cell r="A11042" t="str">
            <v>SEP-04</v>
          </cell>
        </row>
        <row r="11043">
          <cell r="A11043" t="str">
            <v>SEP-04</v>
          </cell>
        </row>
        <row r="11044">
          <cell r="A11044" t="str">
            <v>SEP-04</v>
          </cell>
        </row>
        <row r="11045">
          <cell r="A11045" t="str">
            <v>SEP-04</v>
          </cell>
        </row>
        <row r="11046">
          <cell r="A11046" t="str">
            <v>SEP-04</v>
          </cell>
        </row>
        <row r="11047">
          <cell r="A11047" t="str">
            <v>SEP-04</v>
          </cell>
        </row>
        <row r="11048">
          <cell r="A11048" t="str">
            <v>SEP-04</v>
          </cell>
        </row>
        <row r="11049">
          <cell r="A11049" t="str">
            <v>SEP-04</v>
          </cell>
        </row>
        <row r="11050">
          <cell r="A11050" t="str">
            <v>SEP-04</v>
          </cell>
        </row>
        <row r="11051">
          <cell r="A11051" t="str">
            <v>SEP-04</v>
          </cell>
        </row>
        <row r="11052">
          <cell r="A11052" t="str">
            <v>SEP-04</v>
          </cell>
        </row>
        <row r="11053">
          <cell r="A11053" t="str">
            <v>SEP-04</v>
          </cell>
        </row>
        <row r="11054">
          <cell r="A11054" t="str">
            <v>SEP-04</v>
          </cell>
        </row>
        <row r="11055">
          <cell r="A11055" t="str">
            <v>SEP-04</v>
          </cell>
        </row>
        <row r="11056">
          <cell r="A11056" t="str">
            <v>SEP-04</v>
          </cell>
        </row>
        <row r="11057">
          <cell r="A11057" t="str">
            <v>SEP-04</v>
          </cell>
        </row>
        <row r="11058">
          <cell r="A11058" t="str">
            <v>SEP-04</v>
          </cell>
        </row>
        <row r="11059">
          <cell r="A11059" t="str">
            <v>SEP-04</v>
          </cell>
        </row>
        <row r="11060">
          <cell r="A11060" t="str">
            <v>SEP-04</v>
          </cell>
        </row>
        <row r="11061">
          <cell r="A11061" t="str">
            <v>SEP-04</v>
          </cell>
        </row>
        <row r="11062">
          <cell r="A11062" t="str">
            <v>SEP-04</v>
          </cell>
        </row>
        <row r="11063">
          <cell r="A11063" t="str">
            <v>SEP-04</v>
          </cell>
        </row>
        <row r="11064">
          <cell r="A11064" t="str">
            <v>SEP-04</v>
          </cell>
        </row>
        <row r="11065">
          <cell r="A11065" t="str">
            <v>SEP-04</v>
          </cell>
        </row>
        <row r="11066">
          <cell r="A11066" t="str">
            <v>SEP-04</v>
          </cell>
        </row>
        <row r="11067">
          <cell r="A11067" t="str">
            <v>SEP-04</v>
          </cell>
        </row>
        <row r="11068">
          <cell r="A11068" t="str">
            <v>SEP-04</v>
          </cell>
        </row>
        <row r="11069">
          <cell r="A11069" t="str">
            <v>SEP-04</v>
          </cell>
        </row>
        <row r="11070">
          <cell r="A11070" t="str">
            <v>SEP-04</v>
          </cell>
        </row>
        <row r="11071">
          <cell r="A11071" t="str">
            <v>SEP-04</v>
          </cell>
        </row>
        <row r="11072">
          <cell r="A11072" t="str">
            <v>SEP-04</v>
          </cell>
        </row>
        <row r="11073">
          <cell r="A11073" t="str">
            <v>SEP-04</v>
          </cell>
        </row>
        <row r="11074">
          <cell r="A11074" t="str">
            <v>SEP-04</v>
          </cell>
        </row>
        <row r="11075">
          <cell r="A11075" t="str">
            <v>SEP-04</v>
          </cell>
        </row>
        <row r="11076">
          <cell r="A11076" t="str">
            <v>SEP-04</v>
          </cell>
        </row>
        <row r="11077">
          <cell r="A11077" t="str">
            <v>SEP-04</v>
          </cell>
        </row>
        <row r="11078">
          <cell r="A11078" t="str">
            <v>SEP-04</v>
          </cell>
        </row>
        <row r="11079">
          <cell r="A11079" t="str">
            <v>SEP-04</v>
          </cell>
        </row>
        <row r="11080">
          <cell r="A11080" t="str">
            <v>SEP-04</v>
          </cell>
        </row>
        <row r="11081">
          <cell r="A11081" t="str">
            <v>SEP-04</v>
          </cell>
        </row>
        <row r="11082">
          <cell r="A11082" t="str">
            <v>SEP-04</v>
          </cell>
        </row>
        <row r="11083">
          <cell r="A11083" t="str">
            <v>SEP-04</v>
          </cell>
        </row>
        <row r="11084">
          <cell r="A11084" t="str">
            <v>SEP-04</v>
          </cell>
        </row>
        <row r="11085">
          <cell r="A11085" t="str">
            <v>SEP-04</v>
          </cell>
        </row>
        <row r="11086">
          <cell r="A11086" t="str">
            <v>SEP-04</v>
          </cell>
        </row>
        <row r="11087">
          <cell r="A11087" t="str">
            <v>SEP-04</v>
          </cell>
        </row>
        <row r="11088">
          <cell r="A11088" t="str">
            <v>SEP-04</v>
          </cell>
        </row>
        <row r="11089">
          <cell r="A11089" t="str">
            <v>SEP-04</v>
          </cell>
        </row>
        <row r="11090">
          <cell r="A11090" t="str">
            <v>SEP-04</v>
          </cell>
        </row>
        <row r="11091">
          <cell r="A11091" t="str">
            <v>SEP-04</v>
          </cell>
        </row>
        <row r="11092">
          <cell r="A11092" t="str">
            <v>SEP-04</v>
          </cell>
        </row>
        <row r="11093">
          <cell r="A11093" t="str">
            <v>SEP-04</v>
          </cell>
        </row>
        <row r="11094">
          <cell r="A11094" t="str">
            <v>SEP-04</v>
          </cell>
        </row>
        <row r="11095">
          <cell r="A11095" t="str">
            <v>SEP-04</v>
          </cell>
        </row>
        <row r="11096">
          <cell r="A11096" t="str">
            <v>SEP-04</v>
          </cell>
        </row>
        <row r="11097">
          <cell r="A11097" t="str">
            <v>SEP-04</v>
          </cell>
        </row>
        <row r="11098">
          <cell r="A11098" t="str">
            <v>SEP-04</v>
          </cell>
        </row>
        <row r="11099">
          <cell r="A11099" t="str">
            <v>SEP-04</v>
          </cell>
        </row>
        <row r="11100">
          <cell r="A11100" t="str">
            <v>SEP-04</v>
          </cell>
        </row>
        <row r="11101">
          <cell r="A11101" t="str">
            <v>SEP-04</v>
          </cell>
        </row>
        <row r="11102">
          <cell r="A11102" t="str">
            <v>SEP-04</v>
          </cell>
        </row>
        <row r="11103">
          <cell r="A11103" t="str">
            <v>SEP-04</v>
          </cell>
        </row>
        <row r="11104">
          <cell r="A11104" t="str">
            <v>SEP-04</v>
          </cell>
        </row>
        <row r="11105">
          <cell r="A11105" t="str">
            <v>SEP-04</v>
          </cell>
        </row>
        <row r="11106">
          <cell r="A11106" t="str">
            <v>SEP-04</v>
          </cell>
        </row>
        <row r="11107">
          <cell r="A11107" t="str">
            <v>SEP-04</v>
          </cell>
        </row>
        <row r="11108">
          <cell r="A11108" t="str">
            <v>SEP-04</v>
          </cell>
        </row>
        <row r="11109">
          <cell r="A11109" t="str">
            <v>SEP-04</v>
          </cell>
        </row>
        <row r="11110">
          <cell r="A11110" t="str">
            <v>SEP-04</v>
          </cell>
        </row>
        <row r="11111">
          <cell r="A11111" t="str">
            <v>SEP-04</v>
          </cell>
        </row>
        <row r="11112">
          <cell r="A11112" t="str">
            <v>SEP-04</v>
          </cell>
        </row>
        <row r="11113">
          <cell r="A11113" t="str">
            <v>SEP-04</v>
          </cell>
        </row>
        <row r="11114">
          <cell r="A11114" t="str">
            <v>SEP-04</v>
          </cell>
        </row>
        <row r="11115">
          <cell r="A11115" t="str">
            <v>SEP-04</v>
          </cell>
        </row>
        <row r="11116">
          <cell r="A11116" t="str">
            <v>SEP-04</v>
          </cell>
        </row>
        <row r="11117">
          <cell r="A11117" t="str">
            <v>SEP-04</v>
          </cell>
        </row>
        <row r="11118">
          <cell r="A11118" t="str">
            <v>SEP-04</v>
          </cell>
        </row>
        <row r="11119">
          <cell r="A11119" t="str">
            <v>SEP-04</v>
          </cell>
        </row>
        <row r="11120">
          <cell r="A11120" t="str">
            <v>SEP-04</v>
          </cell>
        </row>
        <row r="11121">
          <cell r="A11121" t="str">
            <v>SEP-04</v>
          </cell>
        </row>
        <row r="11122">
          <cell r="A11122" t="str">
            <v>SEP-04</v>
          </cell>
        </row>
        <row r="11123">
          <cell r="A11123" t="str">
            <v>SEP-04</v>
          </cell>
        </row>
        <row r="11124">
          <cell r="A11124" t="str">
            <v>SEP-04</v>
          </cell>
        </row>
        <row r="11125">
          <cell r="A11125" t="str">
            <v>SEP-04</v>
          </cell>
        </row>
        <row r="11126">
          <cell r="A11126" t="str">
            <v>SEP-04</v>
          </cell>
        </row>
        <row r="11127">
          <cell r="A11127" t="str">
            <v>SEP-04</v>
          </cell>
        </row>
        <row r="11128">
          <cell r="A11128" t="str">
            <v>SEP-04</v>
          </cell>
        </row>
        <row r="11129">
          <cell r="A11129" t="str">
            <v>SEP-04</v>
          </cell>
        </row>
        <row r="11130">
          <cell r="A11130" t="str">
            <v>SEP-04</v>
          </cell>
        </row>
        <row r="11131">
          <cell r="A11131" t="str">
            <v>SEP-04</v>
          </cell>
        </row>
        <row r="11132">
          <cell r="A11132" t="str">
            <v>SEP-04</v>
          </cell>
        </row>
        <row r="11133">
          <cell r="A11133" t="str">
            <v>SEP-04</v>
          </cell>
        </row>
        <row r="11134">
          <cell r="A11134" t="str">
            <v>SEP-04</v>
          </cell>
        </row>
        <row r="11135">
          <cell r="A11135" t="str">
            <v>SEP-04</v>
          </cell>
        </row>
        <row r="11136">
          <cell r="A11136" t="str">
            <v>SEP-04</v>
          </cell>
        </row>
        <row r="11137">
          <cell r="A11137" t="str">
            <v>SEP-04</v>
          </cell>
        </row>
        <row r="11138">
          <cell r="A11138" t="str">
            <v>SEP-04</v>
          </cell>
        </row>
        <row r="11139">
          <cell r="A11139" t="str">
            <v>SEP-04</v>
          </cell>
        </row>
        <row r="11140">
          <cell r="A11140" t="str">
            <v>SEP-04</v>
          </cell>
        </row>
        <row r="11141">
          <cell r="A11141" t="str">
            <v>SEP-04</v>
          </cell>
        </row>
        <row r="11142">
          <cell r="A11142" t="str">
            <v>SEP-04</v>
          </cell>
        </row>
        <row r="11143">
          <cell r="A11143" t="str">
            <v>SEP-04</v>
          </cell>
        </row>
        <row r="11144">
          <cell r="A11144" t="str">
            <v>SEP-04</v>
          </cell>
        </row>
        <row r="11145">
          <cell r="A11145" t="str">
            <v>SEP-04</v>
          </cell>
        </row>
        <row r="11146">
          <cell r="A11146" t="str">
            <v>SEP-04</v>
          </cell>
        </row>
        <row r="11147">
          <cell r="A11147" t="str">
            <v>SEP-04</v>
          </cell>
        </row>
        <row r="11148">
          <cell r="A11148" t="str">
            <v>SEP-04</v>
          </cell>
        </row>
        <row r="11149">
          <cell r="A11149" t="str">
            <v>SEP-04</v>
          </cell>
        </row>
        <row r="11150">
          <cell r="A11150" t="str">
            <v>SEP-04</v>
          </cell>
        </row>
        <row r="11151">
          <cell r="A11151" t="str">
            <v>SEP-04</v>
          </cell>
        </row>
        <row r="11152">
          <cell r="A11152" t="str">
            <v>SEP-04</v>
          </cell>
        </row>
        <row r="11153">
          <cell r="A11153" t="str">
            <v>SEP-04</v>
          </cell>
        </row>
        <row r="11154">
          <cell r="A11154" t="str">
            <v>SEP-04</v>
          </cell>
        </row>
        <row r="11155">
          <cell r="A11155" t="str">
            <v>SEP-04</v>
          </cell>
        </row>
        <row r="11156">
          <cell r="A11156" t="str">
            <v>SEP-04</v>
          </cell>
        </row>
        <row r="11157">
          <cell r="A11157" t="str">
            <v>SEP-04</v>
          </cell>
        </row>
        <row r="11158">
          <cell r="A11158" t="str">
            <v>SEP-04</v>
          </cell>
        </row>
        <row r="11159">
          <cell r="A11159" t="str">
            <v>SEP-04</v>
          </cell>
        </row>
        <row r="11160">
          <cell r="A11160" t="str">
            <v>SEP-04</v>
          </cell>
        </row>
        <row r="11161">
          <cell r="A11161" t="str">
            <v>SEP-04</v>
          </cell>
        </row>
        <row r="11162">
          <cell r="A11162" t="str">
            <v>SEP-04</v>
          </cell>
        </row>
        <row r="11163">
          <cell r="A11163" t="str">
            <v>SEP-04</v>
          </cell>
        </row>
        <row r="11164">
          <cell r="A11164" t="str">
            <v>SEP-04</v>
          </cell>
        </row>
        <row r="11165">
          <cell r="A11165" t="str">
            <v>SEP-04</v>
          </cell>
        </row>
        <row r="11166">
          <cell r="A11166" t="str">
            <v>SEP-04</v>
          </cell>
        </row>
        <row r="11167">
          <cell r="A11167" t="str">
            <v>SEP-04</v>
          </cell>
        </row>
        <row r="11168">
          <cell r="A11168" t="str">
            <v>SEP-04</v>
          </cell>
        </row>
        <row r="11169">
          <cell r="A11169" t="str">
            <v>SEP-04</v>
          </cell>
        </row>
        <row r="11170">
          <cell r="A11170" t="str">
            <v>SEP-04</v>
          </cell>
        </row>
        <row r="11171">
          <cell r="A11171" t="str">
            <v>SEP-04</v>
          </cell>
        </row>
        <row r="11172">
          <cell r="A11172" t="str">
            <v>SEP-04</v>
          </cell>
        </row>
        <row r="11173">
          <cell r="A11173" t="str">
            <v>SEP-04</v>
          </cell>
        </row>
        <row r="11174">
          <cell r="A11174" t="str">
            <v>SEP-04</v>
          </cell>
        </row>
        <row r="11175">
          <cell r="A11175" t="str">
            <v>SEP-04</v>
          </cell>
        </row>
        <row r="11176">
          <cell r="A11176" t="str">
            <v>SEP-04</v>
          </cell>
        </row>
        <row r="11177">
          <cell r="A11177" t="str">
            <v>SEP-04</v>
          </cell>
        </row>
        <row r="11178">
          <cell r="A11178" t="str">
            <v>SEP-04</v>
          </cell>
        </row>
        <row r="11179">
          <cell r="A11179" t="str">
            <v>SEP-04</v>
          </cell>
        </row>
        <row r="11180">
          <cell r="A11180" t="str">
            <v>SEP-04</v>
          </cell>
        </row>
        <row r="11181">
          <cell r="A11181" t="str">
            <v>SEP-04</v>
          </cell>
        </row>
        <row r="11182">
          <cell r="A11182" t="str">
            <v>SEP-04</v>
          </cell>
        </row>
        <row r="11183">
          <cell r="A11183" t="str">
            <v>SEP-04</v>
          </cell>
        </row>
        <row r="11184">
          <cell r="A11184" t="str">
            <v>SEP-04</v>
          </cell>
        </row>
        <row r="11185">
          <cell r="A11185" t="str">
            <v>SEP-04</v>
          </cell>
        </row>
        <row r="11186">
          <cell r="A11186" t="str">
            <v>SEP-04</v>
          </cell>
        </row>
        <row r="11187">
          <cell r="A11187" t="str">
            <v>SEP-04</v>
          </cell>
        </row>
        <row r="11188">
          <cell r="A11188" t="str">
            <v>SEP-04</v>
          </cell>
        </row>
        <row r="11189">
          <cell r="A11189" t="str">
            <v>SEP-04</v>
          </cell>
        </row>
        <row r="11190">
          <cell r="A11190" t="str">
            <v>SEP-04</v>
          </cell>
        </row>
        <row r="11191">
          <cell r="A11191" t="str">
            <v>SEP-04</v>
          </cell>
        </row>
        <row r="11192">
          <cell r="A11192" t="str">
            <v>SEP-04</v>
          </cell>
        </row>
        <row r="11193">
          <cell r="A11193" t="str">
            <v>SEP-04</v>
          </cell>
        </row>
        <row r="11194">
          <cell r="A11194" t="str">
            <v>SEP-04</v>
          </cell>
        </row>
        <row r="11195">
          <cell r="A11195" t="str">
            <v>SEP-04</v>
          </cell>
        </row>
        <row r="11196">
          <cell r="A11196" t="str">
            <v>SEP-04</v>
          </cell>
        </row>
        <row r="11197">
          <cell r="A11197" t="str">
            <v>SEP-04</v>
          </cell>
        </row>
        <row r="11198">
          <cell r="A11198" t="str">
            <v>SEP-04</v>
          </cell>
        </row>
        <row r="11199">
          <cell r="A11199" t="str">
            <v>SEP-04</v>
          </cell>
        </row>
        <row r="11200">
          <cell r="A11200" t="str">
            <v>SEP-04</v>
          </cell>
        </row>
        <row r="11201">
          <cell r="A11201" t="str">
            <v>SEP-04</v>
          </cell>
        </row>
        <row r="11202">
          <cell r="A11202" t="str">
            <v>SEP-04</v>
          </cell>
        </row>
        <row r="11203">
          <cell r="A11203" t="str">
            <v>SEP-04</v>
          </cell>
        </row>
        <row r="11204">
          <cell r="A11204" t="str">
            <v>SEP-04</v>
          </cell>
        </row>
        <row r="11205">
          <cell r="A11205" t="str">
            <v>SEP-04</v>
          </cell>
        </row>
        <row r="11206">
          <cell r="A11206" t="str">
            <v>SEP-04</v>
          </cell>
        </row>
        <row r="11207">
          <cell r="A11207" t="str">
            <v>SEP-04</v>
          </cell>
        </row>
        <row r="11208">
          <cell r="A11208" t="str">
            <v>SEP-04</v>
          </cell>
        </row>
        <row r="11209">
          <cell r="A11209" t="str">
            <v>SEP-04</v>
          </cell>
        </row>
        <row r="11210">
          <cell r="A11210" t="str">
            <v>SEP-04</v>
          </cell>
        </row>
        <row r="11211">
          <cell r="A11211" t="str">
            <v>SEP-04</v>
          </cell>
        </row>
        <row r="11212">
          <cell r="A11212" t="str">
            <v>SEP-04</v>
          </cell>
        </row>
        <row r="11213">
          <cell r="A11213" t="str">
            <v>SEP-04</v>
          </cell>
        </row>
        <row r="11214">
          <cell r="A11214" t="str">
            <v>SEP-04</v>
          </cell>
        </row>
        <row r="11215">
          <cell r="A11215" t="str">
            <v>SEP-04</v>
          </cell>
        </row>
        <row r="11216">
          <cell r="A11216" t="str">
            <v>SEP-04</v>
          </cell>
        </row>
        <row r="11217">
          <cell r="A11217" t="str">
            <v>SEP-04</v>
          </cell>
        </row>
        <row r="11218">
          <cell r="A11218" t="str">
            <v>SEP-04</v>
          </cell>
        </row>
        <row r="11219">
          <cell r="A11219" t="str">
            <v>SEP-04</v>
          </cell>
        </row>
        <row r="11220">
          <cell r="A11220" t="str">
            <v>SEP-04</v>
          </cell>
        </row>
        <row r="11221">
          <cell r="A11221" t="str">
            <v>SEP-04</v>
          </cell>
        </row>
        <row r="11222">
          <cell r="A11222" t="str">
            <v>SEP-04</v>
          </cell>
        </row>
        <row r="11223">
          <cell r="A11223" t="str">
            <v>SEP-04</v>
          </cell>
        </row>
        <row r="11224">
          <cell r="A11224" t="str">
            <v>SEP-04</v>
          </cell>
        </row>
        <row r="11225">
          <cell r="A11225" t="str">
            <v>SEP-04</v>
          </cell>
        </row>
        <row r="11226">
          <cell r="A11226" t="str">
            <v>SEP-04</v>
          </cell>
        </row>
        <row r="11227">
          <cell r="A11227" t="str">
            <v>SEP-04</v>
          </cell>
        </row>
        <row r="11228">
          <cell r="A11228" t="str">
            <v>SEP-04</v>
          </cell>
        </row>
        <row r="11229">
          <cell r="A11229" t="str">
            <v>SEP-04</v>
          </cell>
        </row>
        <row r="11230">
          <cell r="A11230" t="str">
            <v>SEP-04</v>
          </cell>
        </row>
        <row r="11231">
          <cell r="A11231" t="str">
            <v>SEP-04</v>
          </cell>
        </row>
        <row r="11232">
          <cell r="A11232" t="str">
            <v>SEP-04</v>
          </cell>
        </row>
        <row r="11233">
          <cell r="A11233" t="str">
            <v>SEP-04</v>
          </cell>
        </row>
        <row r="11234">
          <cell r="A11234" t="str">
            <v>SEP-04</v>
          </cell>
        </row>
        <row r="11235">
          <cell r="A11235" t="str">
            <v>SEP-04</v>
          </cell>
        </row>
        <row r="11236">
          <cell r="A11236" t="str">
            <v>SEP-04</v>
          </cell>
        </row>
        <row r="11237">
          <cell r="A11237" t="str">
            <v>SEP-04</v>
          </cell>
        </row>
        <row r="11238">
          <cell r="A11238" t="str">
            <v>SEP-04</v>
          </cell>
        </row>
        <row r="11239">
          <cell r="A11239" t="str">
            <v>SEP-04</v>
          </cell>
        </row>
        <row r="11240">
          <cell r="A11240" t="str">
            <v>SEP-04</v>
          </cell>
        </row>
        <row r="11241">
          <cell r="A11241" t="str">
            <v>SEP-04</v>
          </cell>
        </row>
        <row r="11242">
          <cell r="A11242" t="str">
            <v>SEP-04</v>
          </cell>
        </row>
        <row r="11243">
          <cell r="A11243" t="str">
            <v>SEP-04</v>
          </cell>
        </row>
        <row r="11244">
          <cell r="A11244" t="str">
            <v>SEP-04</v>
          </cell>
        </row>
        <row r="11245">
          <cell r="A11245" t="str">
            <v>SEP-04</v>
          </cell>
        </row>
        <row r="11246">
          <cell r="A11246" t="str">
            <v>SEP-04</v>
          </cell>
        </row>
        <row r="11247">
          <cell r="A11247" t="str">
            <v>SEP-04</v>
          </cell>
        </row>
        <row r="11248">
          <cell r="A11248" t="str">
            <v>SEP-04</v>
          </cell>
        </row>
        <row r="11249">
          <cell r="A11249" t="str">
            <v>SEP-04</v>
          </cell>
        </row>
        <row r="11250">
          <cell r="A11250" t="str">
            <v>SEP-04</v>
          </cell>
        </row>
        <row r="11251">
          <cell r="A11251" t="str">
            <v>SEP-04</v>
          </cell>
        </row>
        <row r="11252">
          <cell r="A11252" t="str">
            <v>SEP-04</v>
          </cell>
        </row>
        <row r="11253">
          <cell r="A11253" t="str">
            <v>SEP-04</v>
          </cell>
        </row>
        <row r="11254">
          <cell r="A11254" t="str">
            <v>SEP-04</v>
          </cell>
        </row>
        <row r="11255">
          <cell r="A11255" t="str">
            <v>SEP-04</v>
          </cell>
        </row>
        <row r="11256">
          <cell r="A11256" t="str">
            <v>SEP-04</v>
          </cell>
        </row>
        <row r="11257">
          <cell r="A11257" t="str">
            <v>SEP-04</v>
          </cell>
        </row>
        <row r="11258">
          <cell r="A11258" t="str">
            <v>SEP-04</v>
          </cell>
        </row>
        <row r="11259">
          <cell r="A11259" t="str">
            <v>SEP-04</v>
          </cell>
        </row>
        <row r="11260">
          <cell r="A11260" t="str">
            <v>SEP-04</v>
          </cell>
        </row>
        <row r="11261">
          <cell r="A11261" t="str">
            <v>SEP-04</v>
          </cell>
        </row>
        <row r="11262">
          <cell r="A11262" t="str">
            <v>SEP-04</v>
          </cell>
        </row>
        <row r="11263">
          <cell r="A11263" t="str">
            <v>SEP-04</v>
          </cell>
        </row>
        <row r="11264">
          <cell r="A11264" t="str">
            <v>SEP-04</v>
          </cell>
        </row>
        <row r="11265">
          <cell r="A11265" t="str">
            <v>SEP-04</v>
          </cell>
        </row>
        <row r="11266">
          <cell r="A11266" t="str">
            <v>SEP-04</v>
          </cell>
        </row>
        <row r="11267">
          <cell r="A11267" t="str">
            <v>SEP-04</v>
          </cell>
        </row>
        <row r="11268">
          <cell r="A11268" t="str">
            <v>SEP-04</v>
          </cell>
        </row>
        <row r="11269">
          <cell r="A11269" t="str">
            <v>SEP-04</v>
          </cell>
        </row>
        <row r="11270">
          <cell r="A11270" t="str">
            <v>SEP-04</v>
          </cell>
        </row>
        <row r="11271">
          <cell r="A11271" t="str">
            <v>SEP-04</v>
          </cell>
        </row>
        <row r="11272">
          <cell r="A11272" t="str">
            <v>SEP-04</v>
          </cell>
        </row>
        <row r="11273">
          <cell r="A11273" t="str">
            <v>SEP-04</v>
          </cell>
        </row>
        <row r="11274">
          <cell r="A11274" t="str">
            <v>SEP-04</v>
          </cell>
        </row>
        <row r="11275">
          <cell r="A11275" t="str">
            <v>SEP-04</v>
          </cell>
        </row>
        <row r="11276">
          <cell r="A11276" t="str">
            <v>SEP-04</v>
          </cell>
        </row>
        <row r="11277">
          <cell r="A11277" t="str">
            <v>SEP-04</v>
          </cell>
        </row>
        <row r="11278">
          <cell r="A11278" t="str">
            <v>SEP-04</v>
          </cell>
        </row>
        <row r="11279">
          <cell r="A11279" t="str">
            <v>SEP-04</v>
          </cell>
        </row>
        <row r="11280">
          <cell r="A11280" t="str">
            <v>SEP-04</v>
          </cell>
        </row>
        <row r="11281">
          <cell r="A11281" t="str">
            <v>SEP-04</v>
          </cell>
        </row>
        <row r="11282">
          <cell r="A11282" t="str">
            <v>SEP-04</v>
          </cell>
        </row>
        <row r="11283">
          <cell r="A11283" t="str">
            <v>SEP-04</v>
          </cell>
        </row>
        <row r="11284">
          <cell r="A11284" t="str">
            <v>SEP-04</v>
          </cell>
        </row>
        <row r="11285">
          <cell r="A11285" t="str">
            <v>SEP-04</v>
          </cell>
        </row>
        <row r="11286">
          <cell r="A11286" t="str">
            <v>SEP-04</v>
          </cell>
        </row>
        <row r="11287">
          <cell r="A11287" t="str">
            <v>SEP-04</v>
          </cell>
        </row>
        <row r="11288">
          <cell r="A11288" t="str">
            <v>SEP-04</v>
          </cell>
        </row>
        <row r="11289">
          <cell r="A11289" t="str">
            <v>SEP-04</v>
          </cell>
        </row>
        <row r="11290">
          <cell r="A11290" t="str">
            <v>SEP-04</v>
          </cell>
        </row>
        <row r="11291">
          <cell r="A11291" t="str">
            <v>SEP-04</v>
          </cell>
        </row>
        <row r="11292">
          <cell r="A11292" t="str">
            <v>SEP-04</v>
          </cell>
        </row>
        <row r="11293">
          <cell r="A11293" t="str">
            <v>SEP-04</v>
          </cell>
        </row>
        <row r="11294">
          <cell r="A11294" t="str">
            <v>SEP-04</v>
          </cell>
        </row>
        <row r="11295">
          <cell r="A11295" t="str">
            <v>SEP-04</v>
          </cell>
        </row>
        <row r="11296">
          <cell r="A11296" t="str">
            <v>SEP-04</v>
          </cell>
        </row>
        <row r="11297">
          <cell r="A11297" t="str">
            <v>SEP-04</v>
          </cell>
        </row>
        <row r="11298">
          <cell r="A11298" t="str">
            <v>SEP-04</v>
          </cell>
        </row>
        <row r="11299">
          <cell r="A11299" t="str">
            <v>SEP-04</v>
          </cell>
        </row>
        <row r="11300">
          <cell r="A11300" t="str">
            <v>SEP-04</v>
          </cell>
        </row>
        <row r="11301">
          <cell r="A11301" t="str">
            <v>SEP-04</v>
          </cell>
        </row>
        <row r="11302">
          <cell r="A11302" t="str">
            <v>SEP-04</v>
          </cell>
        </row>
        <row r="11303">
          <cell r="A11303" t="str">
            <v>SEP-04</v>
          </cell>
        </row>
        <row r="11304">
          <cell r="A11304" t="str">
            <v>SEP-04</v>
          </cell>
        </row>
        <row r="11305">
          <cell r="A11305" t="str">
            <v>SEP-04</v>
          </cell>
        </row>
        <row r="11306">
          <cell r="A11306" t="str">
            <v>SEP-04</v>
          </cell>
        </row>
        <row r="11307">
          <cell r="A11307" t="str">
            <v>SEP-04</v>
          </cell>
        </row>
        <row r="11308">
          <cell r="A11308" t="str">
            <v>SEP-04</v>
          </cell>
        </row>
        <row r="11309">
          <cell r="A11309" t="str">
            <v>SEP-04</v>
          </cell>
        </row>
        <row r="11310">
          <cell r="A11310" t="str">
            <v>SEP-04</v>
          </cell>
        </row>
        <row r="11311">
          <cell r="A11311" t="str">
            <v>SEP-04</v>
          </cell>
        </row>
        <row r="11312">
          <cell r="A11312" t="str">
            <v>SEP-04</v>
          </cell>
        </row>
        <row r="11313">
          <cell r="A11313" t="str">
            <v>SEP-04</v>
          </cell>
        </row>
        <row r="11314">
          <cell r="A11314" t="str">
            <v>SEP-04</v>
          </cell>
        </row>
        <row r="11315">
          <cell r="A11315" t="str">
            <v>SEP-04</v>
          </cell>
        </row>
        <row r="11316">
          <cell r="A11316" t="str">
            <v>SEP-04</v>
          </cell>
        </row>
        <row r="11317">
          <cell r="A11317" t="str">
            <v>SEP-04</v>
          </cell>
        </row>
        <row r="11318">
          <cell r="A11318" t="str">
            <v>SEP-04</v>
          </cell>
        </row>
        <row r="11319">
          <cell r="A11319" t="str">
            <v>SEP-04</v>
          </cell>
        </row>
        <row r="11320">
          <cell r="A11320" t="str">
            <v>SEP-04</v>
          </cell>
        </row>
        <row r="11321">
          <cell r="A11321" t="str">
            <v>SEP-04</v>
          </cell>
        </row>
        <row r="11322">
          <cell r="A11322" t="str">
            <v>SEP-04</v>
          </cell>
        </row>
        <row r="11323">
          <cell r="A11323" t="str">
            <v>SEP-04</v>
          </cell>
        </row>
        <row r="11324">
          <cell r="A11324" t="str">
            <v>SEP-04</v>
          </cell>
        </row>
        <row r="11325">
          <cell r="A11325" t="str">
            <v>SEP-04</v>
          </cell>
        </row>
        <row r="11326">
          <cell r="A11326" t="str">
            <v>SEP-04</v>
          </cell>
        </row>
        <row r="11327">
          <cell r="A11327" t="str">
            <v>SEP-04</v>
          </cell>
        </row>
        <row r="11328">
          <cell r="A11328" t="str">
            <v>SEP-04</v>
          </cell>
        </row>
        <row r="11329">
          <cell r="A11329" t="str">
            <v>SEP-04</v>
          </cell>
        </row>
        <row r="11330">
          <cell r="A11330" t="str">
            <v>SEP-04</v>
          </cell>
        </row>
        <row r="11331">
          <cell r="A11331" t="str">
            <v>SEP-04</v>
          </cell>
        </row>
        <row r="11332">
          <cell r="A11332" t="str">
            <v>SEP-04</v>
          </cell>
        </row>
        <row r="11333">
          <cell r="A11333" t="str">
            <v>SEP-04</v>
          </cell>
        </row>
        <row r="11334">
          <cell r="A11334" t="str">
            <v>SEP-04</v>
          </cell>
        </row>
        <row r="11335">
          <cell r="A11335" t="str">
            <v>SEP-04</v>
          </cell>
        </row>
        <row r="11336">
          <cell r="A11336" t="str">
            <v>SEP-04</v>
          </cell>
        </row>
        <row r="11337">
          <cell r="A11337" t="str">
            <v>SEP-04</v>
          </cell>
        </row>
        <row r="11338">
          <cell r="A11338" t="str">
            <v>SEP-04</v>
          </cell>
        </row>
        <row r="11339">
          <cell r="A11339" t="str">
            <v>SEP-04</v>
          </cell>
        </row>
        <row r="11340">
          <cell r="A11340" t="str">
            <v>SEP-04</v>
          </cell>
        </row>
        <row r="11341">
          <cell r="A11341" t="str">
            <v>SEP-04</v>
          </cell>
        </row>
        <row r="11342">
          <cell r="A11342" t="str">
            <v>SEP-04</v>
          </cell>
        </row>
        <row r="11343">
          <cell r="A11343" t="str">
            <v>SEP-04</v>
          </cell>
        </row>
        <row r="11344">
          <cell r="A11344" t="str">
            <v>SEP-04</v>
          </cell>
        </row>
        <row r="11345">
          <cell r="A11345" t="str">
            <v>SEP-04</v>
          </cell>
        </row>
        <row r="11346">
          <cell r="A11346" t="str">
            <v>SEP-04</v>
          </cell>
        </row>
        <row r="11347">
          <cell r="A11347" t="str">
            <v>SEP-04</v>
          </cell>
        </row>
        <row r="11348">
          <cell r="A11348" t="str">
            <v>SEP-04</v>
          </cell>
        </row>
        <row r="11349">
          <cell r="A11349" t="str">
            <v>SEP-04</v>
          </cell>
        </row>
        <row r="11350">
          <cell r="A11350" t="str">
            <v>SEP-04</v>
          </cell>
        </row>
        <row r="11351">
          <cell r="A11351" t="str">
            <v>SEP-04</v>
          </cell>
        </row>
        <row r="11352">
          <cell r="A11352" t="str">
            <v>SEP-04</v>
          </cell>
        </row>
        <row r="11353">
          <cell r="A11353" t="str">
            <v>SEP-04</v>
          </cell>
        </row>
        <row r="11354">
          <cell r="A11354" t="str">
            <v>SEP-04</v>
          </cell>
        </row>
        <row r="11355">
          <cell r="A11355" t="str">
            <v>SEP-04</v>
          </cell>
        </row>
        <row r="11356">
          <cell r="A11356" t="str">
            <v>SEP-04</v>
          </cell>
        </row>
        <row r="11357">
          <cell r="A11357" t="str">
            <v>SEP-04</v>
          </cell>
        </row>
        <row r="11358">
          <cell r="A11358" t="str">
            <v>SEP-04</v>
          </cell>
        </row>
        <row r="11359">
          <cell r="A11359" t="str">
            <v>SEP-04</v>
          </cell>
        </row>
        <row r="11360">
          <cell r="A11360" t="str">
            <v>SEP-04</v>
          </cell>
        </row>
        <row r="11361">
          <cell r="A11361" t="str">
            <v>SEP-04</v>
          </cell>
        </row>
        <row r="11362">
          <cell r="A11362" t="str">
            <v>SEP-04</v>
          </cell>
        </row>
        <row r="11363">
          <cell r="A11363" t="str">
            <v>SEP-04</v>
          </cell>
        </row>
        <row r="11364">
          <cell r="A11364" t="str">
            <v>SEP-04</v>
          </cell>
        </row>
        <row r="11365">
          <cell r="A11365" t="str">
            <v>SEP-04</v>
          </cell>
        </row>
        <row r="11366">
          <cell r="A11366" t="str">
            <v>SEP-04</v>
          </cell>
        </row>
        <row r="11367">
          <cell r="A11367" t="str">
            <v>SEP-04</v>
          </cell>
        </row>
        <row r="11368">
          <cell r="A11368" t="str">
            <v>SEP-04</v>
          </cell>
        </row>
        <row r="11369">
          <cell r="A11369" t="str">
            <v>SEP-04</v>
          </cell>
        </row>
        <row r="11370">
          <cell r="A11370" t="str">
            <v>SEP-04</v>
          </cell>
        </row>
        <row r="11371">
          <cell r="A11371" t="str">
            <v>SEP-04</v>
          </cell>
        </row>
        <row r="11372">
          <cell r="A11372" t="str">
            <v>SEP-04</v>
          </cell>
        </row>
        <row r="11373">
          <cell r="A11373" t="str">
            <v>SEP-04</v>
          </cell>
        </row>
        <row r="11374">
          <cell r="A11374" t="str">
            <v>SEP-04</v>
          </cell>
        </row>
        <row r="11375">
          <cell r="A11375" t="str">
            <v>SEP-04</v>
          </cell>
        </row>
        <row r="11376">
          <cell r="A11376" t="str">
            <v>SEP-04</v>
          </cell>
        </row>
        <row r="11377">
          <cell r="A11377" t="str">
            <v>SEP-04</v>
          </cell>
        </row>
        <row r="11378">
          <cell r="A11378" t="str">
            <v>SEP-04</v>
          </cell>
        </row>
        <row r="11379">
          <cell r="A11379" t="str">
            <v>SEP-04</v>
          </cell>
        </row>
        <row r="11380">
          <cell r="A11380" t="str">
            <v>SEP-04</v>
          </cell>
        </row>
        <row r="11381">
          <cell r="A11381" t="str">
            <v>SEP-04</v>
          </cell>
        </row>
        <row r="11382">
          <cell r="A11382" t="str">
            <v>SEP-04</v>
          </cell>
        </row>
        <row r="11383">
          <cell r="A11383" t="str">
            <v>SEP-04</v>
          </cell>
        </row>
        <row r="11384">
          <cell r="A11384" t="str">
            <v>SEP-04</v>
          </cell>
        </row>
        <row r="11385">
          <cell r="A11385" t="str">
            <v>SEP-04</v>
          </cell>
        </row>
        <row r="11386">
          <cell r="A11386" t="str">
            <v>SEP-04</v>
          </cell>
        </row>
        <row r="11387">
          <cell r="A11387" t="str">
            <v>SEP-04</v>
          </cell>
        </row>
        <row r="11388">
          <cell r="A11388" t="str">
            <v>SEP-04</v>
          </cell>
        </row>
        <row r="11389">
          <cell r="A11389" t="str">
            <v>SEP-04</v>
          </cell>
        </row>
        <row r="11390">
          <cell r="A11390" t="str">
            <v>SEP-04</v>
          </cell>
        </row>
        <row r="11391">
          <cell r="A11391" t="str">
            <v>SEP-04</v>
          </cell>
        </row>
        <row r="11392">
          <cell r="A11392" t="str">
            <v>SEP-04</v>
          </cell>
        </row>
        <row r="11393">
          <cell r="A11393" t="str">
            <v>SEP-04</v>
          </cell>
        </row>
        <row r="11394">
          <cell r="A11394" t="str">
            <v>SEP-04</v>
          </cell>
        </row>
        <row r="11395">
          <cell r="A11395" t="str">
            <v>SEP-04</v>
          </cell>
        </row>
        <row r="11396">
          <cell r="A11396" t="str">
            <v>SEP-04</v>
          </cell>
        </row>
        <row r="11397">
          <cell r="A11397" t="str">
            <v>SEP-04</v>
          </cell>
        </row>
        <row r="11398">
          <cell r="A11398" t="str">
            <v>SEP-04</v>
          </cell>
        </row>
        <row r="11399">
          <cell r="A11399" t="str">
            <v>SEP-04</v>
          </cell>
        </row>
        <row r="11400">
          <cell r="A11400" t="str">
            <v>SEP-04</v>
          </cell>
        </row>
        <row r="11401">
          <cell r="A11401" t="str">
            <v>SEP-04</v>
          </cell>
        </row>
        <row r="11402">
          <cell r="A11402" t="str">
            <v>SEP-04</v>
          </cell>
        </row>
        <row r="11403">
          <cell r="A11403" t="str">
            <v>SEP-04</v>
          </cell>
        </row>
        <row r="11404">
          <cell r="A11404" t="str">
            <v>SEP-04</v>
          </cell>
        </row>
        <row r="11405">
          <cell r="A11405" t="str">
            <v>SEP-04</v>
          </cell>
        </row>
        <row r="11406">
          <cell r="A11406" t="str">
            <v>SEP-04</v>
          </cell>
        </row>
        <row r="11407">
          <cell r="A11407" t="str">
            <v>SEP-04</v>
          </cell>
        </row>
        <row r="11408">
          <cell r="A11408" t="str">
            <v>SEP-04</v>
          </cell>
        </row>
        <row r="11409">
          <cell r="A11409" t="str">
            <v>SEP-04</v>
          </cell>
        </row>
        <row r="11410">
          <cell r="A11410" t="str">
            <v>SEP-04</v>
          </cell>
        </row>
        <row r="11411">
          <cell r="A11411" t="str">
            <v>SEP-04</v>
          </cell>
        </row>
        <row r="11412">
          <cell r="A11412" t="str">
            <v>SEP-04</v>
          </cell>
        </row>
        <row r="11413">
          <cell r="A11413" t="str">
            <v>SEP-04</v>
          </cell>
        </row>
        <row r="11414">
          <cell r="A11414" t="str">
            <v>SEP-04</v>
          </cell>
        </row>
        <row r="11415">
          <cell r="A11415" t="str">
            <v>SEP-04</v>
          </cell>
        </row>
        <row r="11416">
          <cell r="A11416" t="str">
            <v>SEP-04</v>
          </cell>
        </row>
        <row r="11417">
          <cell r="A11417" t="str">
            <v>SEP-04</v>
          </cell>
        </row>
        <row r="11418">
          <cell r="A11418" t="str">
            <v>SEP-04</v>
          </cell>
        </row>
        <row r="11419">
          <cell r="A11419" t="str">
            <v>SEP-04</v>
          </cell>
        </row>
        <row r="11420">
          <cell r="A11420" t="str">
            <v>SEP-04</v>
          </cell>
        </row>
        <row r="11421">
          <cell r="A11421" t="str">
            <v>SEP-04</v>
          </cell>
        </row>
        <row r="11422">
          <cell r="A11422" t="str">
            <v>SEP-04</v>
          </cell>
        </row>
        <row r="11423">
          <cell r="A11423" t="str">
            <v>SEP-04</v>
          </cell>
        </row>
        <row r="11424">
          <cell r="A11424" t="str">
            <v>SEP-04</v>
          </cell>
        </row>
        <row r="11425">
          <cell r="A11425" t="str">
            <v>SEP-04</v>
          </cell>
        </row>
        <row r="11426">
          <cell r="A11426" t="str">
            <v>SEP-04</v>
          </cell>
        </row>
        <row r="11427">
          <cell r="A11427" t="str">
            <v>SEP-04</v>
          </cell>
        </row>
        <row r="11428">
          <cell r="A11428" t="str">
            <v>SEP-04</v>
          </cell>
        </row>
        <row r="11429">
          <cell r="A11429" t="str">
            <v>SEP-04</v>
          </cell>
        </row>
        <row r="11430">
          <cell r="A11430" t="str">
            <v>SEP-04</v>
          </cell>
        </row>
        <row r="11431">
          <cell r="A11431" t="str">
            <v>SEP-04</v>
          </cell>
        </row>
        <row r="11432">
          <cell r="A11432" t="str">
            <v>SEP-04</v>
          </cell>
        </row>
        <row r="11433">
          <cell r="A11433" t="str">
            <v>SEP-04</v>
          </cell>
        </row>
        <row r="11434">
          <cell r="A11434" t="str">
            <v>SEP-04</v>
          </cell>
        </row>
        <row r="11435">
          <cell r="A11435" t="str">
            <v>SEP-04</v>
          </cell>
        </row>
        <row r="11436">
          <cell r="A11436" t="str">
            <v>SEP-04</v>
          </cell>
        </row>
        <row r="11437">
          <cell r="A11437" t="str">
            <v>SEP-04</v>
          </cell>
        </row>
        <row r="11438">
          <cell r="A11438" t="str">
            <v>SEP-04</v>
          </cell>
        </row>
        <row r="11439">
          <cell r="A11439" t="str">
            <v>SEP-04</v>
          </cell>
        </row>
        <row r="11440">
          <cell r="A11440" t="str">
            <v>SEP-04</v>
          </cell>
        </row>
        <row r="11441">
          <cell r="A11441" t="str">
            <v>SEP-04</v>
          </cell>
        </row>
        <row r="11442">
          <cell r="A11442" t="str">
            <v>SEP-04</v>
          </cell>
        </row>
        <row r="11443">
          <cell r="A11443" t="str">
            <v>SEP-04</v>
          </cell>
        </row>
        <row r="11444">
          <cell r="A11444" t="str">
            <v>SEP-04</v>
          </cell>
        </row>
        <row r="11445">
          <cell r="A11445" t="str">
            <v>SEP-04</v>
          </cell>
        </row>
        <row r="11446">
          <cell r="A11446" t="str">
            <v>SEP-04</v>
          </cell>
        </row>
        <row r="11447">
          <cell r="A11447" t="str">
            <v>SEP-04</v>
          </cell>
        </row>
        <row r="11448">
          <cell r="A11448" t="str">
            <v>SEP-04</v>
          </cell>
        </row>
        <row r="11449">
          <cell r="A11449" t="str">
            <v>SEP-04</v>
          </cell>
        </row>
        <row r="11450">
          <cell r="A11450" t="str">
            <v>SEP-04</v>
          </cell>
        </row>
        <row r="11451">
          <cell r="A11451" t="str">
            <v>SEP-04</v>
          </cell>
        </row>
        <row r="11452">
          <cell r="A11452" t="str">
            <v>SEP-04</v>
          </cell>
        </row>
        <row r="11453">
          <cell r="A11453" t="str">
            <v>SEP-04</v>
          </cell>
        </row>
        <row r="11454">
          <cell r="A11454" t="str">
            <v>SEP-04</v>
          </cell>
        </row>
        <row r="11455">
          <cell r="A11455" t="str">
            <v>SEP-04</v>
          </cell>
        </row>
        <row r="11456">
          <cell r="A11456" t="str">
            <v>SEP-04</v>
          </cell>
        </row>
        <row r="11457">
          <cell r="A11457" t="str">
            <v>SEP-04</v>
          </cell>
        </row>
        <row r="11458">
          <cell r="A11458" t="str">
            <v>SEP-04</v>
          </cell>
        </row>
        <row r="11459">
          <cell r="A11459" t="str">
            <v>SEP-04</v>
          </cell>
        </row>
        <row r="11460">
          <cell r="A11460" t="str">
            <v>SEP-04</v>
          </cell>
        </row>
        <row r="11461">
          <cell r="A11461" t="str">
            <v>SEP-04</v>
          </cell>
        </row>
        <row r="11462">
          <cell r="A11462" t="str">
            <v>SEP-04</v>
          </cell>
        </row>
        <row r="11463">
          <cell r="A11463" t="str">
            <v>SEP-04</v>
          </cell>
        </row>
        <row r="11464">
          <cell r="A11464" t="str">
            <v>SEP-04</v>
          </cell>
        </row>
        <row r="11465">
          <cell r="A11465" t="str">
            <v>SEP-04</v>
          </cell>
        </row>
        <row r="11466">
          <cell r="A11466" t="str">
            <v>SEP-04</v>
          </cell>
        </row>
        <row r="11467">
          <cell r="A11467" t="str">
            <v>SEP-04</v>
          </cell>
        </row>
        <row r="11468">
          <cell r="A11468" t="str">
            <v>SEP-04</v>
          </cell>
        </row>
        <row r="11469">
          <cell r="A11469" t="str">
            <v>SEP-04</v>
          </cell>
        </row>
        <row r="11470">
          <cell r="A11470" t="str">
            <v>SEP-04</v>
          </cell>
        </row>
        <row r="11471">
          <cell r="A11471" t="str">
            <v>SEP-04</v>
          </cell>
        </row>
        <row r="11472">
          <cell r="A11472" t="str">
            <v>SEP-04</v>
          </cell>
        </row>
        <row r="11473">
          <cell r="A11473" t="str">
            <v>SEP-04</v>
          </cell>
        </row>
        <row r="11474">
          <cell r="A11474" t="str">
            <v>SEP-04</v>
          </cell>
        </row>
        <row r="11475">
          <cell r="A11475" t="str">
            <v>SEP-04</v>
          </cell>
        </row>
        <row r="11476">
          <cell r="A11476" t="str">
            <v>SEP-04</v>
          </cell>
        </row>
        <row r="11477">
          <cell r="A11477" t="str">
            <v>SEP-04</v>
          </cell>
        </row>
        <row r="11478">
          <cell r="A11478" t="str">
            <v>SEP-04</v>
          </cell>
        </row>
        <row r="11479">
          <cell r="A11479" t="str">
            <v>SEP-04</v>
          </cell>
        </row>
        <row r="11480">
          <cell r="A11480" t="str">
            <v>SEP-04</v>
          </cell>
        </row>
        <row r="11481">
          <cell r="A11481" t="str">
            <v>SEP-04</v>
          </cell>
        </row>
        <row r="11482">
          <cell r="A11482" t="str">
            <v>SEP-04</v>
          </cell>
        </row>
        <row r="11483">
          <cell r="A11483" t="str">
            <v>SEP-04</v>
          </cell>
        </row>
        <row r="11484">
          <cell r="A11484" t="str">
            <v>SEP-04</v>
          </cell>
        </row>
        <row r="11485">
          <cell r="A11485" t="str">
            <v>SEP-04</v>
          </cell>
        </row>
        <row r="11486">
          <cell r="A11486" t="str">
            <v>SEP-04</v>
          </cell>
        </row>
        <row r="11487">
          <cell r="A11487" t="str">
            <v>SEP-04</v>
          </cell>
        </row>
        <row r="11488">
          <cell r="A11488" t="str">
            <v>SEP-04</v>
          </cell>
        </row>
        <row r="11489">
          <cell r="A11489" t="str">
            <v>SEP-04</v>
          </cell>
        </row>
        <row r="11490">
          <cell r="A11490" t="str">
            <v>SEP-04</v>
          </cell>
        </row>
        <row r="11491">
          <cell r="A11491" t="str">
            <v>SEP-04</v>
          </cell>
        </row>
        <row r="11492">
          <cell r="A11492" t="str">
            <v>SEP-04</v>
          </cell>
        </row>
        <row r="11493">
          <cell r="A11493" t="str">
            <v>SEP-04</v>
          </cell>
        </row>
        <row r="11494">
          <cell r="A11494" t="str">
            <v>SEP-04</v>
          </cell>
        </row>
        <row r="11495">
          <cell r="A11495" t="str">
            <v>SEP-04</v>
          </cell>
        </row>
        <row r="11496">
          <cell r="A11496" t="str">
            <v>SEP-04</v>
          </cell>
        </row>
        <row r="11497">
          <cell r="A11497" t="str">
            <v>SEP-04</v>
          </cell>
        </row>
        <row r="11498">
          <cell r="A11498" t="str">
            <v>SEP-04</v>
          </cell>
        </row>
        <row r="11499">
          <cell r="A11499" t="str">
            <v>SEP-04</v>
          </cell>
        </row>
        <row r="11500">
          <cell r="A11500" t="str">
            <v>SEP-04</v>
          </cell>
        </row>
        <row r="11501">
          <cell r="A11501" t="str">
            <v>SEP-04</v>
          </cell>
        </row>
        <row r="11502">
          <cell r="A11502" t="str">
            <v>SEP-04</v>
          </cell>
        </row>
        <row r="11503">
          <cell r="A11503" t="str">
            <v>SEP-04</v>
          </cell>
        </row>
        <row r="11504">
          <cell r="A11504" t="str">
            <v>SEP-04</v>
          </cell>
        </row>
        <row r="11505">
          <cell r="A11505" t="str">
            <v>SEP-04</v>
          </cell>
        </row>
        <row r="11506">
          <cell r="A11506" t="str">
            <v>SEP-04</v>
          </cell>
        </row>
        <row r="11507">
          <cell r="A11507" t="str">
            <v>SEP-04</v>
          </cell>
        </row>
        <row r="11508">
          <cell r="A11508" t="str">
            <v>SEP-04</v>
          </cell>
        </row>
        <row r="11509">
          <cell r="A11509" t="str">
            <v>SEP-04</v>
          </cell>
        </row>
        <row r="11510">
          <cell r="A11510" t="str">
            <v>SEP-04</v>
          </cell>
        </row>
        <row r="11511">
          <cell r="A11511" t="str">
            <v>SEP-04</v>
          </cell>
        </row>
        <row r="11512">
          <cell r="A11512" t="str">
            <v>SEP-04</v>
          </cell>
        </row>
        <row r="11513">
          <cell r="A11513" t="str">
            <v>SEP-04</v>
          </cell>
        </row>
        <row r="11514">
          <cell r="A11514" t="str">
            <v>SEP-04</v>
          </cell>
        </row>
        <row r="11515">
          <cell r="A11515" t="str">
            <v>SEP-04</v>
          </cell>
        </row>
        <row r="11516">
          <cell r="A11516" t="str">
            <v>SEP-04</v>
          </cell>
        </row>
        <row r="11517">
          <cell r="A11517" t="str">
            <v>SEP-04</v>
          </cell>
        </row>
        <row r="11518">
          <cell r="A11518" t="str">
            <v>SEP-04</v>
          </cell>
        </row>
        <row r="11519">
          <cell r="A11519" t="str">
            <v>SEP-04</v>
          </cell>
        </row>
        <row r="11520">
          <cell r="A11520" t="str">
            <v>SEP-04</v>
          </cell>
        </row>
        <row r="11521">
          <cell r="A11521" t="str">
            <v>SEP-04</v>
          </cell>
        </row>
        <row r="11522">
          <cell r="A11522" t="str">
            <v>SEP-04</v>
          </cell>
        </row>
        <row r="11523">
          <cell r="A11523" t="str">
            <v>SEP-04</v>
          </cell>
        </row>
        <row r="11524">
          <cell r="A11524" t="str">
            <v>SEP-04</v>
          </cell>
        </row>
        <row r="11525">
          <cell r="A11525" t="str">
            <v>SEP-04</v>
          </cell>
        </row>
        <row r="11526">
          <cell r="A11526" t="str">
            <v>SEP-04</v>
          </cell>
        </row>
        <row r="11527">
          <cell r="A11527" t="str">
            <v>SEP-04</v>
          </cell>
        </row>
        <row r="11528">
          <cell r="A11528" t="str">
            <v>SEP-04</v>
          </cell>
        </row>
        <row r="11529">
          <cell r="A11529" t="str">
            <v>SEP-04</v>
          </cell>
        </row>
        <row r="11530">
          <cell r="A11530" t="str">
            <v>SEP-04</v>
          </cell>
        </row>
        <row r="11531">
          <cell r="A11531" t="str">
            <v>SEP-04</v>
          </cell>
        </row>
        <row r="11532">
          <cell r="A11532" t="str">
            <v>SEP-04</v>
          </cell>
        </row>
        <row r="11533">
          <cell r="A11533" t="str">
            <v>SEP-04</v>
          </cell>
        </row>
        <row r="11534">
          <cell r="A11534" t="str">
            <v>SEP-04</v>
          </cell>
        </row>
        <row r="11535">
          <cell r="A11535" t="str">
            <v>SEP-04</v>
          </cell>
        </row>
        <row r="11536">
          <cell r="A11536" t="str">
            <v>SEP-04</v>
          </cell>
        </row>
        <row r="11537">
          <cell r="A11537" t="str">
            <v>SEP-04</v>
          </cell>
        </row>
        <row r="11538">
          <cell r="A11538" t="str">
            <v>SEP-04</v>
          </cell>
        </row>
        <row r="11539">
          <cell r="A11539" t="str">
            <v>SEP-04</v>
          </cell>
        </row>
        <row r="11540">
          <cell r="A11540" t="str">
            <v>SEP-04</v>
          </cell>
        </row>
        <row r="11541">
          <cell r="A11541" t="str">
            <v>SEP-04</v>
          </cell>
        </row>
        <row r="11542">
          <cell r="A11542" t="str">
            <v>SEP-04</v>
          </cell>
        </row>
        <row r="11543">
          <cell r="A11543" t="str">
            <v>SEP-04</v>
          </cell>
        </row>
        <row r="11544">
          <cell r="A11544" t="str">
            <v>SEP-04</v>
          </cell>
        </row>
        <row r="11545">
          <cell r="A11545" t="str">
            <v>SEP-04</v>
          </cell>
        </row>
        <row r="11546">
          <cell r="A11546" t="str">
            <v>SEP-04</v>
          </cell>
        </row>
        <row r="11547">
          <cell r="A11547" t="str">
            <v>SEP-04</v>
          </cell>
        </row>
        <row r="11548">
          <cell r="A11548" t="str">
            <v>SEP-04</v>
          </cell>
        </row>
        <row r="11549">
          <cell r="A11549" t="str">
            <v>SEP-04</v>
          </cell>
        </row>
        <row r="11550">
          <cell r="A11550" t="str">
            <v>SEP-04</v>
          </cell>
        </row>
        <row r="11551">
          <cell r="A11551" t="str">
            <v>SEP-04</v>
          </cell>
        </row>
        <row r="11552">
          <cell r="A11552" t="str">
            <v>SEP-04</v>
          </cell>
        </row>
        <row r="11553">
          <cell r="A11553" t="str">
            <v>SEP-04</v>
          </cell>
        </row>
        <row r="11554">
          <cell r="A11554" t="str">
            <v>SEP-04</v>
          </cell>
        </row>
        <row r="11555">
          <cell r="A11555" t="str">
            <v>SEP-04</v>
          </cell>
        </row>
        <row r="11556">
          <cell r="A11556" t="str">
            <v>SEP-04</v>
          </cell>
        </row>
        <row r="11557">
          <cell r="A11557" t="str">
            <v>SEP-04</v>
          </cell>
        </row>
        <row r="11558">
          <cell r="A11558" t="str">
            <v>SEP-04</v>
          </cell>
        </row>
        <row r="11559">
          <cell r="A11559" t="str">
            <v>SEP-04</v>
          </cell>
        </row>
        <row r="11560">
          <cell r="A11560" t="str">
            <v>SEP-04</v>
          </cell>
        </row>
        <row r="11561">
          <cell r="A11561" t="str">
            <v>SEP-04</v>
          </cell>
        </row>
        <row r="11562">
          <cell r="A11562" t="str">
            <v>SEP-04</v>
          </cell>
        </row>
        <row r="11563">
          <cell r="A11563" t="str">
            <v>SEP-04</v>
          </cell>
        </row>
        <row r="11564">
          <cell r="A11564" t="str">
            <v>SEP-04</v>
          </cell>
        </row>
        <row r="11565">
          <cell r="A11565" t="str">
            <v>SEP-04</v>
          </cell>
        </row>
        <row r="11566">
          <cell r="A11566" t="str">
            <v>SEP-04</v>
          </cell>
        </row>
        <row r="11567">
          <cell r="A11567" t="str">
            <v>SEP-04</v>
          </cell>
        </row>
        <row r="11568">
          <cell r="A11568" t="str">
            <v>SEP-04</v>
          </cell>
        </row>
        <row r="11569">
          <cell r="A11569" t="str">
            <v>SEP-04</v>
          </cell>
        </row>
        <row r="11570">
          <cell r="A11570" t="str">
            <v>SEP-04</v>
          </cell>
        </row>
        <row r="11571">
          <cell r="A11571" t="str">
            <v>SEP-04</v>
          </cell>
        </row>
        <row r="11572">
          <cell r="A11572" t="str">
            <v>SEP-04</v>
          </cell>
        </row>
        <row r="11573">
          <cell r="A11573" t="str">
            <v>SEP-04</v>
          </cell>
        </row>
        <row r="11574">
          <cell r="A11574" t="str">
            <v>SEP-04</v>
          </cell>
        </row>
        <row r="11575">
          <cell r="A11575" t="str">
            <v>SEP-04</v>
          </cell>
        </row>
        <row r="11576">
          <cell r="A11576" t="str">
            <v>SEP-04</v>
          </cell>
        </row>
        <row r="11577">
          <cell r="A11577" t="str">
            <v>SEP-04</v>
          </cell>
        </row>
        <row r="11578">
          <cell r="A11578" t="str">
            <v>SEP-04</v>
          </cell>
        </row>
        <row r="11579">
          <cell r="A11579" t="str">
            <v>SEP-04</v>
          </cell>
        </row>
        <row r="11580">
          <cell r="A11580" t="str">
            <v>SEP-04</v>
          </cell>
        </row>
        <row r="11581">
          <cell r="A11581" t="str">
            <v>SEP-04</v>
          </cell>
        </row>
        <row r="11582">
          <cell r="A11582" t="str">
            <v>SEP-04</v>
          </cell>
        </row>
        <row r="11583">
          <cell r="A11583" t="str">
            <v>SEP-04</v>
          </cell>
        </row>
        <row r="11584">
          <cell r="A11584" t="str">
            <v>SEP-04</v>
          </cell>
        </row>
        <row r="11585">
          <cell r="A11585" t="str">
            <v>SEP-04</v>
          </cell>
        </row>
        <row r="11586">
          <cell r="A11586" t="str">
            <v>SEP-04</v>
          </cell>
        </row>
        <row r="11587">
          <cell r="A11587" t="str">
            <v>SEP-04</v>
          </cell>
        </row>
        <row r="11588">
          <cell r="A11588" t="str">
            <v>SEP-04</v>
          </cell>
        </row>
        <row r="11589">
          <cell r="A11589" t="str">
            <v>SEP-04</v>
          </cell>
        </row>
        <row r="11590">
          <cell r="A11590" t="str">
            <v>SEP-04</v>
          </cell>
        </row>
        <row r="11591">
          <cell r="A11591" t="str">
            <v>SEP-04</v>
          </cell>
        </row>
        <row r="11592">
          <cell r="A11592" t="str">
            <v>SEP-04</v>
          </cell>
        </row>
        <row r="11593">
          <cell r="A11593" t="str">
            <v>SEP-04</v>
          </cell>
        </row>
        <row r="11594">
          <cell r="A11594" t="str">
            <v>SEP-04</v>
          </cell>
        </row>
        <row r="11595">
          <cell r="A11595" t="str">
            <v>SEP-04</v>
          </cell>
        </row>
        <row r="11596">
          <cell r="A11596" t="str">
            <v>SEP-04</v>
          </cell>
        </row>
        <row r="11597">
          <cell r="A11597" t="str">
            <v>SEP-04</v>
          </cell>
        </row>
        <row r="11598">
          <cell r="A11598" t="str">
            <v>SEP-04</v>
          </cell>
        </row>
        <row r="11599">
          <cell r="A11599" t="str">
            <v>SEP-04</v>
          </cell>
        </row>
        <row r="11600">
          <cell r="A11600" t="str">
            <v>SEP-04</v>
          </cell>
        </row>
        <row r="11601">
          <cell r="A11601" t="str">
            <v>SEP-04</v>
          </cell>
        </row>
        <row r="11602">
          <cell r="A11602" t="str">
            <v>SEP-04</v>
          </cell>
        </row>
        <row r="11603">
          <cell r="A11603" t="str">
            <v>SEP-04</v>
          </cell>
        </row>
        <row r="11604">
          <cell r="A11604" t="str">
            <v>SEP-04</v>
          </cell>
        </row>
        <row r="11605">
          <cell r="A11605" t="str">
            <v>SEP-04</v>
          </cell>
        </row>
        <row r="11606">
          <cell r="A11606" t="str">
            <v>SEP-04</v>
          </cell>
        </row>
        <row r="11607">
          <cell r="A11607" t="str">
            <v>SEP-04</v>
          </cell>
        </row>
        <row r="11608">
          <cell r="A11608" t="str">
            <v>SEP-04</v>
          </cell>
        </row>
        <row r="11609">
          <cell r="A11609" t="str">
            <v>SEP-04</v>
          </cell>
        </row>
        <row r="11610">
          <cell r="A11610" t="str">
            <v>SEP-04</v>
          </cell>
        </row>
        <row r="11611">
          <cell r="A11611" t="str">
            <v>SEP-04</v>
          </cell>
        </row>
        <row r="11612">
          <cell r="A11612" t="str">
            <v>SEP-04</v>
          </cell>
        </row>
        <row r="11613">
          <cell r="A11613" t="str">
            <v>SEP-04</v>
          </cell>
        </row>
      </sheetData>
      <sheetData sheetId="4" refreshError="1"/>
      <sheetData sheetId="5" refreshError="1">
        <row r="1">
          <cell r="A1" t="str">
            <v>ACCOUNT</v>
          </cell>
          <cell r="B1" t="str">
            <v>DESCRIPTION</v>
          </cell>
          <cell r="C1" t="str">
            <v>BS LINE ITEM</v>
          </cell>
        </row>
        <row r="2">
          <cell r="A2" t="str">
            <v>0000000</v>
          </cell>
        </row>
        <row r="3">
          <cell r="A3" t="str">
            <v>1110001</v>
          </cell>
        </row>
        <row r="4">
          <cell r="A4" t="str">
            <v>1112001</v>
          </cell>
        </row>
        <row r="5">
          <cell r="A5" t="str">
            <v>1112002</v>
          </cell>
        </row>
        <row r="6">
          <cell r="A6" t="str">
            <v>1112003</v>
          </cell>
        </row>
        <row r="7">
          <cell r="A7" t="str">
            <v>1112004</v>
          </cell>
        </row>
        <row r="8">
          <cell r="A8" t="str">
            <v>1112006</v>
          </cell>
        </row>
        <row r="9">
          <cell r="A9" t="str">
            <v>1112007</v>
          </cell>
        </row>
        <row r="10">
          <cell r="A10" t="str">
            <v>1112008</v>
          </cell>
        </row>
        <row r="11">
          <cell r="A11" t="str">
            <v>1112009</v>
          </cell>
        </row>
        <row r="12">
          <cell r="A12" t="str">
            <v>1112010</v>
          </cell>
        </row>
        <row r="13">
          <cell r="A13" t="str">
            <v>1112011</v>
          </cell>
        </row>
        <row r="14">
          <cell r="A14" t="str">
            <v>1112012</v>
          </cell>
        </row>
        <row r="15">
          <cell r="A15" t="str">
            <v>1112013</v>
          </cell>
        </row>
        <row r="16">
          <cell r="A16" t="str">
            <v>1112014</v>
          </cell>
        </row>
        <row r="17">
          <cell r="A17" t="str">
            <v>1112015</v>
          </cell>
        </row>
        <row r="18">
          <cell r="A18" t="str">
            <v>1112016</v>
          </cell>
        </row>
        <row r="19">
          <cell r="A19" t="str">
            <v>1112017</v>
          </cell>
        </row>
        <row r="20">
          <cell r="A20" t="str">
            <v>1112018</v>
          </cell>
        </row>
        <row r="21">
          <cell r="A21" t="str">
            <v>1112020</v>
          </cell>
        </row>
        <row r="22">
          <cell r="A22" t="str">
            <v>1112021</v>
          </cell>
        </row>
        <row r="23">
          <cell r="A23" t="str">
            <v>1112022</v>
          </cell>
        </row>
        <row r="24">
          <cell r="A24" t="str">
            <v>1112023</v>
          </cell>
        </row>
        <row r="25">
          <cell r="A25" t="str">
            <v>1112024</v>
          </cell>
        </row>
        <row r="26">
          <cell r="A26" t="str">
            <v>1112025</v>
          </cell>
        </row>
        <row r="27">
          <cell r="A27" t="str">
            <v>1112026</v>
          </cell>
        </row>
        <row r="28">
          <cell r="A28" t="str">
            <v>1112029</v>
          </cell>
        </row>
        <row r="29">
          <cell r="A29" t="str">
            <v>1112030</v>
          </cell>
        </row>
        <row r="30">
          <cell r="A30" t="str">
            <v>1112031</v>
          </cell>
        </row>
        <row r="31">
          <cell r="A31" t="str">
            <v>1112032</v>
          </cell>
        </row>
        <row r="32">
          <cell r="A32" t="str">
            <v>1112033</v>
          </cell>
        </row>
        <row r="33">
          <cell r="A33" t="str">
            <v>1112034</v>
          </cell>
        </row>
        <row r="34">
          <cell r="A34" t="str">
            <v>1112035</v>
          </cell>
        </row>
        <row r="35">
          <cell r="A35" t="str">
            <v>1112036</v>
          </cell>
        </row>
        <row r="36">
          <cell r="A36" t="str">
            <v>1112037</v>
          </cell>
        </row>
        <row r="37">
          <cell r="A37" t="str">
            <v>1112038</v>
          </cell>
        </row>
        <row r="38">
          <cell r="A38" t="str">
            <v>1112039</v>
          </cell>
        </row>
        <row r="39">
          <cell r="A39" t="str">
            <v>1112040</v>
          </cell>
        </row>
        <row r="40">
          <cell r="A40" t="str">
            <v>1112041</v>
          </cell>
        </row>
        <row r="41">
          <cell r="A41" t="str">
            <v>1112045</v>
          </cell>
        </row>
        <row r="42">
          <cell r="A42" t="str">
            <v>1112046</v>
          </cell>
        </row>
        <row r="43">
          <cell r="A43" t="str">
            <v>1112047</v>
          </cell>
        </row>
        <row r="44">
          <cell r="A44" t="str">
            <v>1112048</v>
          </cell>
        </row>
        <row r="45">
          <cell r="A45" t="str">
            <v>1112049</v>
          </cell>
        </row>
        <row r="46">
          <cell r="A46" t="str">
            <v>1112050</v>
          </cell>
        </row>
        <row r="47">
          <cell r="A47" t="str">
            <v>1112051</v>
          </cell>
        </row>
        <row r="48">
          <cell r="A48" t="str">
            <v>1112052</v>
          </cell>
        </row>
        <row r="49">
          <cell r="A49" t="str">
            <v>1112053</v>
          </cell>
        </row>
        <row r="50">
          <cell r="A50" t="str">
            <v>1112054</v>
          </cell>
        </row>
        <row r="51">
          <cell r="A51" t="str">
            <v>1112055</v>
          </cell>
        </row>
        <row r="52">
          <cell r="A52" t="str">
            <v>1112056</v>
          </cell>
        </row>
        <row r="53">
          <cell r="A53" t="str">
            <v>1112057</v>
          </cell>
        </row>
        <row r="54">
          <cell r="A54" t="str">
            <v>1112058</v>
          </cell>
        </row>
        <row r="55">
          <cell r="A55" t="str">
            <v>1112059</v>
          </cell>
        </row>
        <row r="56">
          <cell r="A56" t="str">
            <v>1112060</v>
          </cell>
        </row>
        <row r="57">
          <cell r="A57" t="str">
            <v>1112061</v>
          </cell>
        </row>
        <row r="58">
          <cell r="A58" t="str">
            <v>1112062</v>
          </cell>
        </row>
        <row r="59">
          <cell r="A59" t="str">
            <v>1112063</v>
          </cell>
        </row>
        <row r="60">
          <cell r="A60" t="str">
            <v>1112064</v>
          </cell>
        </row>
        <row r="61">
          <cell r="A61" t="str">
            <v>1112065</v>
          </cell>
        </row>
        <row r="62">
          <cell r="A62" t="str">
            <v>1112066</v>
          </cell>
        </row>
        <row r="63">
          <cell r="A63" t="str">
            <v>1112067</v>
          </cell>
        </row>
        <row r="64">
          <cell r="A64" t="str">
            <v>1112068</v>
          </cell>
        </row>
        <row r="65">
          <cell r="A65" t="str">
            <v>1112070</v>
          </cell>
        </row>
        <row r="66">
          <cell r="A66" t="str">
            <v>1112071</v>
          </cell>
        </row>
        <row r="67">
          <cell r="A67" t="str">
            <v>1112073</v>
          </cell>
        </row>
        <row r="68">
          <cell r="A68" t="str">
            <v>1112074</v>
          </cell>
        </row>
        <row r="69">
          <cell r="A69" t="str">
            <v>1112075</v>
          </cell>
        </row>
        <row r="70">
          <cell r="A70" t="str">
            <v>1112078</v>
          </cell>
        </row>
        <row r="71">
          <cell r="A71" t="str">
            <v>1112079</v>
          </cell>
        </row>
        <row r="72">
          <cell r="A72" t="str">
            <v>1112082</v>
          </cell>
        </row>
        <row r="73">
          <cell r="A73" t="str">
            <v>1112083</v>
          </cell>
        </row>
        <row r="74">
          <cell r="A74" t="str">
            <v>1112084</v>
          </cell>
        </row>
        <row r="75">
          <cell r="A75" t="str">
            <v>1112085</v>
          </cell>
        </row>
        <row r="76">
          <cell r="A76" t="str">
            <v>1112086</v>
          </cell>
        </row>
        <row r="77">
          <cell r="A77" t="str">
            <v>1112087</v>
          </cell>
        </row>
        <row r="78">
          <cell r="A78" t="str">
            <v>1112088</v>
          </cell>
        </row>
        <row r="79">
          <cell r="A79" t="str">
            <v>1112089</v>
          </cell>
        </row>
        <row r="80">
          <cell r="A80" t="str">
            <v>1112090</v>
          </cell>
        </row>
        <row r="81">
          <cell r="A81" t="str">
            <v>1112091</v>
          </cell>
        </row>
        <row r="82">
          <cell r="A82" t="str">
            <v>1112092</v>
          </cell>
        </row>
        <row r="83">
          <cell r="A83" t="str">
            <v>1112093</v>
          </cell>
        </row>
        <row r="84">
          <cell r="A84" t="str">
            <v>1112094</v>
          </cell>
        </row>
        <row r="85">
          <cell r="A85" t="str">
            <v>1112095</v>
          </cell>
        </row>
        <row r="86">
          <cell r="A86" t="str">
            <v>1112096</v>
          </cell>
        </row>
        <row r="87">
          <cell r="A87" t="str">
            <v>1112098</v>
          </cell>
        </row>
        <row r="88">
          <cell r="A88" t="str">
            <v>1112101</v>
          </cell>
        </row>
        <row r="89">
          <cell r="A89" t="str">
            <v>1112102</v>
          </cell>
        </row>
        <row r="90">
          <cell r="A90" t="str">
            <v>1112103</v>
          </cell>
        </row>
        <row r="91">
          <cell r="A91" t="str">
            <v>1112104</v>
          </cell>
        </row>
        <row r="92">
          <cell r="A92" t="str">
            <v>1112105</v>
          </cell>
        </row>
        <row r="93">
          <cell r="A93" t="str">
            <v>1112106</v>
          </cell>
        </row>
        <row r="94">
          <cell r="A94" t="str">
            <v>1112107</v>
          </cell>
        </row>
        <row r="95">
          <cell r="A95" t="str">
            <v>1112108</v>
          </cell>
        </row>
        <row r="96">
          <cell r="A96" t="str">
            <v>1112109</v>
          </cell>
        </row>
        <row r="97">
          <cell r="A97" t="str">
            <v>1112110</v>
          </cell>
        </row>
        <row r="98">
          <cell r="A98" t="str">
            <v>1112111</v>
          </cell>
        </row>
        <row r="99">
          <cell r="A99" t="str">
            <v>1112112</v>
          </cell>
        </row>
        <row r="100">
          <cell r="A100" t="str">
            <v>1112113</v>
          </cell>
        </row>
        <row r="101">
          <cell r="A101" t="str">
            <v>1112114</v>
          </cell>
        </row>
        <row r="102">
          <cell r="A102" t="str">
            <v>1112115</v>
          </cell>
        </row>
        <row r="103">
          <cell r="A103" t="str">
            <v>1112116</v>
          </cell>
        </row>
        <row r="104">
          <cell r="A104" t="str">
            <v>1112900</v>
          </cell>
        </row>
        <row r="105">
          <cell r="A105" t="str">
            <v>1121002</v>
          </cell>
        </row>
        <row r="106">
          <cell r="A106" t="str">
            <v>1121003</v>
          </cell>
        </row>
        <row r="107">
          <cell r="A107" t="str">
            <v>1121004</v>
          </cell>
        </row>
        <row r="108">
          <cell r="A108" t="str">
            <v>1121005</v>
          </cell>
        </row>
        <row r="109">
          <cell r="A109" t="str">
            <v>1121006</v>
          </cell>
        </row>
        <row r="110">
          <cell r="A110" t="str">
            <v>1121007</v>
          </cell>
        </row>
        <row r="111">
          <cell r="A111" t="str">
            <v>1121008</v>
          </cell>
        </row>
        <row r="112">
          <cell r="A112" t="str">
            <v>1121009</v>
          </cell>
        </row>
        <row r="113">
          <cell r="A113" t="str">
            <v>1121011</v>
          </cell>
        </row>
        <row r="114">
          <cell r="A114" t="str">
            <v>1121012</v>
          </cell>
        </row>
        <row r="115">
          <cell r="A115" t="str">
            <v>1121013</v>
          </cell>
        </row>
        <row r="116">
          <cell r="A116" t="str">
            <v>1121014</v>
          </cell>
        </row>
        <row r="117">
          <cell r="A117" t="str">
            <v>1121015</v>
          </cell>
        </row>
        <row r="118">
          <cell r="A118" t="str">
            <v>1121016</v>
          </cell>
        </row>
        <row r="119">
          <cell r="A119" t="str">
            <v>1121017</v>
          </cell>
        </row>
        <row r="120">
          <cell r="A120" t="str">
            <v>1121018</v>
          </cell>
        </row>
        <row r="121">
          <cell r="A121" t="str">
            <v>1121019</v>
          </cell>
        </row>
        <row r="122">
          <cell r="A122" t="str">
            <v>1121020</v>
          </cell>
        </row>
        <row r="123">
          <cell r="A123" t="str">
            <v>1121021</v>
          </cell>
        </row>
        <row r="124">
          <cell r="A124" t="str">
            <v>1121022</v>
          </cell>
        </row>
        <row r="125">
          <cell r="A125" t="str">
            <v>1121023</v>
          </cell>
        </row>
        <row r="126">
          <cell r="A126" t="str">
            <v>1121024</v>
          </cell>
        </row>
        <row r="127">
          <cell r="A127" t="str">
            <v>1121025</v>
          </cell>
        </row>
        <row r="128">
          <cell r="A128" t="str">
            <v>1121028</v>
          </cell>
        </row>
        <row r="129">
          <cell r="A129" t="str">
            <v>1121030</v>
          </cell>
        </row>
        <row r="130">
          <cell r="A130" t="str">
            <v>1121033</v>
          </cell>
        </row>
        <row r="131">
          <cell r="A131" t="str">
            <v>1121034</v>
          </cell>
        </row>
        <row r="132">
          <cell r="A132" t="str">
            <v>1121035</v>
          </cell>
        </row>
        <row r="133">
          <cell r="A133" t="str">
            <v>1121036</v>
          </cell>
        </row>
        <row r="134">
          <cell r="A134" t="str">
            <v>1121037</v>
          </cell>
        </row>
        <row r="135">
          <cell r="A135" t="str">
            <v>1121038</v>
          </cell>
        </row>
        <row r="136">
          <cell r="A136" t="str">
            <v>1121039</v>
          </cell>
        </row>
        <row r="137">
          <cell r="A137" t="str">
            <v>1121041</v>
          </cell>
        </row>
        <row r="138">
          <cell r="A138" t="str">
            <v>1121043</v>
          </cell>
        </row>
        <row r="139">
          <cell r="A139" t="str">
            <v>1121045</v>
          </cell>
        </row>
        <row r="140">
          <cell r="A140" t="str">
            <v>1121048</v>
          </cell>
        </row>
        <row r="141">
          <cell r="A141" t="str">
            <v>1121054</v>
          </cell>
        </row>
        <row r="142">
          <cell r="A142" t="str">
            <v>1121055</v>
          </cell>
        </row>
        <row r="143">
          <cell r="A143" t="str">
            <v>1121056</v>
          </cell>
        </row>
        <row r="144">
          <cell r="A144" t="str">
            <v>1121057</v>
          </cell>
        </row>
        <row r="145">
          <cell r="A145" t="str">
            <v>1121058</v>
          </cell>
        </row>
        <row r="146">
          <cell r="A146" t="str">
            <v>1121061</v>
          </cell>
        </row>
        <row r="147">
          <cell r="A147" t="str">
            <v>1121062</v>
          </cell>
        </row>
        <row r="148">
          <cell r="A148" t="str">
            <v>1121063</v>
          </cell>
        </row>
        <row r="149">
          <cell r="A149" t="str">
            <v>1121064</v>
          </cell>
        </row>
        <row r="150">
          <cell r="A150" t="str">
            <v>1121999</v>
          </cell>
        </row>
        <row r="151">
          <cell r="A151" t="str">
            <v>1122001</v>
          </cell>
        </row>
        <row r="152">
          <cell r="A152" t="str">
            <v>1123001</v>
          </cell>
        </row>
        <row r="153">
          <cell r="A153" t="str">
            <v>1123002</v>
          </cell>
        </row>
        <row r="154">
          <cell r="A154" t="str">
            <v>1123003</v>
          </cell>
        </row>
        <row r="155">
          <cell r="A155" t="str">
            <v>1123004</v>
          </cell>
        </row>
        <row r="156">
          <cell r="A156" t="str">
            <v>1123005</v>
          </cell>
        </row>
        <row r="157">
          <cell r="A157" t="str">
            <v>1123006</v>
          </cell>
        </row>
        <row r="158">
          <cell r="A158" t="str">
            <v>1123009</v>
          </cell>
        </row>
        <row r="159">
          <cell r="A159" t="str">
            <v>1123999</v>
          </cell>
        </row>
        <row r="160">
          <cell r="A160" t="str">
            <v>1125001</v>
          </cell>
        </row>
        <row r="161">
          <cell r="A161" t="str">
            <v>1125002</v>
          </cell>
        </row>
        <row r="162">
          <cell r="A162" t="str">
            <v>1125003</v>
          </cell>
        </row>
        <row r="163">
          <cell r="A163" t="str">
            <v>1125005</v>
          </cell>
        </row>
        <row r="164">
          <cell r="A164" t="str">
            <v>1125006</v>
          </cell>
        </row>
        <row r="165">
          <cell r="A165" t="str">
            <v>1125007</v>
          </cell>
        </row>
        <row r="166">
          <cell r="A166" t="str">
            <v>1125009</v>
          </cell>
        </row>
        <row r="167">
          <cell r="A167" t="str">
            <v>1125010</v>
          </cell>
        </row>
        <row r="168">
          <cell r="A168" t="str">
            <v>1125011</v>
          </cell>
        </row>
        <row r="169">
          <cell r="A169" t="str">
            <v>1130001</v>
          </cell>
        </row>
        <row r="170">
          <cell r="A170" t="str">
            <v>1130002</v>
          </cell>
        </row>
        <row r="171">
          <cell r="A171" t="str">
            <v>1130004</v>
          </cell>
        </row>
        <row r="172">
          <cell r="A172" t="str">
            <v>1130005</v>
          </cell>
        </row>
        <row r="173">
          <cell r="A173" t="str">
            <v>1139999</v>
          </cell>
        </row>
        <row r="174">
          <cell r="A174" t="str">
            <v>1141001</v>
          </cell>
        </row>
        <row r="175">
          <cell r="A175" t="str">
            <v>1142001</v>
          </cell>
        </row>
        <row r="176">
          <cell r="A176" t="str">
            <v>1151001</v>
          </cell>
        </row>
        <row r="177">
          <cell r="A177" t="str">
            <v>1191003</v>
          </cell>
        </row>
        <row r="178">
          <cell r="A178" t="str">
            <v>1199001</v>
          </cell>
        </row>
        <row r="179">
          <cell r="A179" t="str">
            <v>1199002</v>
          </cell>
        </row>
        <row r="180">
          <cell r="A180" t="str">
            <v>1199003</v>
          </cell>
        </row>
        <row r="181">
          <cell r="A181" t="str">
            <v>1199006</v>
          </cell>
        </row>
        <row r="182">
          <cell r="A182" t="str">
            <v>1211001</v>
          </cell>
        </row>
        <row r="183">
          <cell r="A183" t="str">
            <v>1211002</v>
          </cell>
        </row>
        <row r="184">
          <cell r="A184" t="str">
            <v>1211050</v>
          </cell>
        </row>
        <row r="185">
          <cell r="A185" t="str">
            <v>1211051</v>
          </cell>
        </row>
        <row r="186">
          <cell r="A186" t="str">
            <v>1211053</v>
          </cell>
        </row>
        <row r="187">
          <cell r="A187" t="str">
            <v>1211054</v>
          </cell>
        </row>
        <row r="188">
          <cell r="A188" t="str">
            <v>1211055</v>
          </cell>
        </row>
        <row r="189">
          <cell r="A189" t="str">
            <v>1211056</v>
          </cell>
        </row>
        <row r="190">
          <cell r="A190" t="str">
            <v>1211057</v>
          </cell>
        </row>
        <row r="191">
          <cell r="A191" t="str">
            <v>1211058</v>
          </cell>
        </row>
        <row r="192">
          <cell r="A192" t="str">
            <v>1211059</v>
          </cell>
        </row>
        <row r="193">
          <cell r="A193" t="str">
            <v>1211060</v>
          </cell>
        </row>
        <row r="194">
          <cell r="A194" t="str">
            <v>1211061</v>
          </cell>
        </row>
        <row r="195">
          <cell r="A195" t="str">
            <v>1211097</v>
          </cell>
        </row>
        <row r="196">
          <cell r="A196" t="str">
            <v>1211098</v>
          </cell>
        </row>
        <row r="197">
          <cell r="A197" t="str">
            <v>1212001</v>
          </cell>
        </row>
        <row r="198">
          <cell r="A198" t="str">
            <v>1212098</v>
          </cell>
        </row>
        <row r="199">
          <cell r="A199" t="str">
            <v>1213001</v>
          </cell>
        </row>
        <row r="200">
          <cell r="A200" t="str">
            <v>1213050</v>
          </cell>
        </row>
        <row r="201">
          <cell r="A201" t="str">
            <v>1213051</v>
          </cell>
        </row>
        <row r="202">
          <cell r="A202" t="str">
            <v>1213053</v>
          </cell>
        </row>
        <row r="203">
          <cell r="A203" t="str">
            <v>1213054</v>
          </cell>
        </row>
        <row r="204">
          <cell r="A204" t="str">
            <v>1213055</v>
          </cell>
        </row>
        <row r="205">
          <cell r="A205" t="str">
            <v>1213056</v>
          </cell>
        </row>
        <row r="206">
          <cell r="A206" t="str">
            <v>1213057</v>
          </cell>
        </row>
        <row r="207">
          <cell r="A207" t="str">
            <v>1213058</v>
          </cell>
        </row>
        <row r="208">
          <cell r="A208" t="str">
            <v>1221001</v>
          </cell>
        </row>
        <row r="209">
          <cell r="A209" t="str">
            <v>1222001</v>
          </cell>
        </row>
        <row r="210">
          <cell r="A210" t="str">
            <v>1222002</v>
          </cell>
        </row>
        <row r="211">
          <cell r="A211" t="str">
            <v>1222003</v>
          </cell>
        </row>
        <row r="212">
          <cell r="A212" t="str">
            <v>1222004</v>
          </cell>
        </row>
        <row r="213">
          <cell r="A213" t="str">
            <v>1222006</v>
          </cell>
        </row>
        <row r="214">
          <cell r="A214" t="str">
            <v>1222008</v>
          </cell>
        </row>
        <row r="215">
          <cell r="A215" t="str">
            <v>1222009</v>
          </cell>
        </row>
        <row r="216">
          <cell r="A216" t="str">
            <v>1222010</v>
          </cell>
        </row>
        <row r="217">
          <cell r="A217" t="str">
            <v>1222011</v>
          </cell>
        </row>
        <row r="218">
          <cell r="A218" t="str">
            <v>1222012</v>
          </cell>
        </row>
        <row r="219">
          <cell r="A219" t="str">
            <v>1222014</v>
          </cell>
        </row>
        <row r="220">
          <cell r="A220" t="str">
            <v>1222015</v>
          </cell>
        </row>
        <row r="221">
          <cell r="A221" t="str">
            <v>1222016</v>
          </cell>
        </row>
        <row r="222">
          <cell r="A222" t="str">
            <v>1222017</v>
          </cell>
        </row>
        <row r="223">
          <cell r="A223" t="str">
            <v>1222018</v>
          </cell>
        </row>
        <row r="224">
          <cell r="A224" t="str">
            <v>1222020</v>
          </cell>
        </row>
        <row r="225">
          <cell r="A225" t="str">
            <v>1222022</v>
          </cell>
        </row>
        <row r="226">
          <cell r="A226" t="str">
            <v>1223001</v>
          </cell>
        </row>
        <row r="227">
          <cell r="A227" t="str">
            <v>1223003</v>
          </cell>
        </row>
        <row r="228">
          <cell r="A228" t="str">
            <v>1223004</v>
          </cell>
        </row>
        <row r="229">
          <cell r="A229" t="str">
            <v>1223008</v>
          </cell>
        </row>
        <row r="230">
          <cell r="A230" t="str">
            <v>1223009</v>
          </cell>
        </row>
        <row r="231">
          <cell r="A231" t="str">
            <v>1223010</v>
          </cell>
        </row>
        <row r="232">
          <cell r="A232" t="str">
            <v>1223011</v>
          </cell>
        </row>
        <row r="233">
          <cell r="A233" t="str">
            <v>1223012</v>
          </cell>
        </row>
        <row r="234">
          <cell r="A234" t="str">
            <v>1223015</v>
          </cell>
        </row>
        <row r="235">
          <cell r="A235" t="str">
            <v>1223017</v>
          </cell>
        </row>
        <row r="236">
          <cell r="A236" t="str">
            <v>1223018</v>
          </cell>
        </row>
        <row r="237">
          <cell r="A237" t="str">
            <v>1223019</v>
          </cell>
        </row>
        <row r="238">
          <cell r="A238" t="str">
            <v>1223020</v>
          </cell>
        </row>
        <row r="239">
          <cell r="A239" t="str">
            <v>1223021</v>
          </cell>
        </row>
        <row r="240">
          <cell r="A240" t="str">
            <v>1224001</v>
          </cell>
        </row>
        <row r="241">
          <cell r="A241" t="str">
            <v>1224002</v>
          </cell>
        </row>
        <row r="242">
          <cell r="A242" t="str">
            <v>1224003</v>
          </cell>
        </row>
        <row r="243">
          <cell r="A243" t="str">
            <v>1224004</v>
          </cell>
        </row>
        <row r="244">
          <cell r="A244" t="str">
            <v>1224008</v>
          </cell>
        </row>
        <row r="245">
          <cell r="A245" t="str">
            <v>1224009</v>
          </cell>
        </row>
        <row r="246">
          <cell r="A246" t="str">
            <v>1224010</v>
          </cell>
        </row>
        <row r="247">
          <cell r="A247" t="str">
            <v>1224011</v>
          </cell>
        </row>
        <row r="248">
          <cell r="A248" t="str">
            <v>1224012</v>
          </cell>
        </row>
        <row r="249">
          <cell r="A249" t="str">
            <v>1224015</v>
          </cell>
        </row>
        <row r="250">
          <cell r="A250" t="str">
            <v>1224017</v>
          </cell>
        </row>
        <row r="251">
          <cell r="A251" t="str">
            <v>1224018</v>
          </cell>
        </row>
        <row r="252">
          <cell r="A252" t="str">
            <v>1231001</v>
          </cell>
        </row>
        <row r="253">
          <cell r="A253" t="str">
            <v>1232999</v>
          </cell>
        </row>
        <row r="254">
          <cell r="A254" t="str">
            <v>1241001</v>
          </cell>
        </row>
        <row r="255">
          <cell r="A255" t="str">
            <v>1250001</v>
          </cell>
        </row>
        <row r="256">
          <cell r="A256" t="str">
            <v>1250003</v>
          </cell>
        </row>
        <row r="257">
          <cell r="A257" t="str">
            <v>1250004</v>
          </cell>
        </row>
        <row r="258">
          <cell r="A258" t="str">
            <v>1260001</v>
          </cell>
        </row>
        <row r="259">
          <cell r="A259" t="str">
            <v>1291003</v>
          </cell>
        </row>
        <row r="260">
          <cell r="A260" t="str">
            <v>1292001</v>
          </cell>
        </row>
        <row r="261">
          <cell r="A261" t="str">
            <v>1299001</v>
          </cell>
        </row>
        <row r="262">
          <cell r="A262" t="str">
            <v>1299002</v>
          </cell>
        </row>
        <row r="263">
          <cell r="A263" t="str">
            <v>1299003</v>
          </cell>
        </row>
        <row r="264">
          <cell r="A264" t="str">
            <v>1299004</v>
          </cell>
        </row>
        <row r="265">
          <cell r="A265" t="str">
            <v>1299005</v>
          </cell>
        </row>
        <row r="266">
          <cell r="A266" t="str">
            <v>1299006</v>
          </cell>
        </row>
        <row r="267">
          <cell r="A267" t="str">
            <v>1299007</v>
          </cell>
        </row>
        <row r="268">
          <cell r="A268" t="str">
            <v>1299008</v>
          </cell>
        </row>
        <row r="269">
          <cell r="A269" t="str">
            <v>1299009</v>
          </cell>
        </row>
        <row r="270">
          <cell r="A270" t="str">
            <v>1299010</v>
          </cell>
        </row>
        <row r="271">
          <cell r="A271" t="str">
            <v>1299014</v>
          </cell>
        </row>
        <row r="272">
          <cell r="A272" t="str">
            <v>1299015</v>
          </cell>
        </row>
        <row r="273">
          <cell r="A273" t="str">
            <v>1299016</v>
          </cell>
        </row>
        <row r="274">
          <cell r="A274" t="str">
            <v>1299999</v>
          </cell>
        </row>
        <row r="275">
          <cell r="A275" t="str">
            <v>2110001</v>
          </cell>
        </row>
        <row r="276">
          <cell r="A276" t="str">
            <v>2110002</v>
          </cell>
        </row>
        <row r="277">
          <cell r="A277" t="str">
            <v>2110003</v>
          </cell>
        </row>
        <row r="278">
          <cell r="A278" t="str">
            <v>2110004</v>
          </cell>
        </row>
        <row r="279">
          <cell r="A279" t="str">
            <v>2121001</v>
          </cell>
        </row>
        <row r="280">
          <cell r="A280" t="str">
            <v>2122004</v>
          </cell>
        </row>
        <row r="281">
          <cell r="A281" t="str">
            <v>2122005</v>
          </cell>
        </row>
        <row r="282">
          <cell r="A282" t="str">
            <v>2131001</v>
          </cell>
        </row>
        <row r="283">
          <cell r="A283" t="str">
            <v>2131002</v>
          </cell>
        </row>
        <row r="284">
          <cell r="A284" t="str">
            <v>2131003</v>
          </cell>
        </row>
        <row r="285">
          <cell r="A285" t="str">
            <v>2131004</v>
          </cell>
        </row>
        <row r="286">
          <cell r="A286" t="str">
            <v>2132001</v>
          </cell>
        </row>
        <row r="287">
          <cell r="A287" t="str">
            <v>2132002</v>
          </cell>
        </row>
        <row r="288">
          <cell r="A288" t="str">
            <v>2132007</v>
          </cell>
        </row>
        <row r="289">
          <cell r="A289" t="str">
            <v>2143001</v>
          </cell>
        </row>
        <row r="290">
          <cell r="A290" t="str">
            <v>2160001</v>
          </cell>
        </row>
        <row r="291">
          <cell r="A291" t="str">
            <v>2180001</v>
          </cell>
        </row>
        <row r="292">
          <cell r="A292" t="str">
            <v>2180002</v>
          </cell>
        </row>
        <row r="293">
          <cell r="A293" t="str">
            <v>2180003</v>
          </cell>
        </row>
        <row r="294">
          <cell r="A294" t="str">
            <v>2180004</v>
          </cell>
        </row>
        <row r="295">
          <cell r="A295" t="str">
            <v>2180005</v>
          </cell>
        </row>
        <row r="296">
          <cell r="A296" t="str">
            <v>2180006</v>
          </cell>
        </row>
        <row r="297">
          <cell r="A297" t="str">
            <v>2180007</v>
          </cell>
        </row>
        <row r="298">
          <cell r="A298" t="str">
            <v>2180008</v>
          </cell>
        </row>
        <row r="299">
          <cell r="A299" t="str">
            <v>2180009</v>
          </cell>
        </row>
        <row r="300">
          <cell r="A300" t="str">
            <v>2190001</v>
          </cell>
        </row>
        <row r="301">
          <cell r="A301" t="str">
            <v>2190002</v>
          </cell>
        </row>
        <row r="302">
          <cell r="A302" t="str">
            <v>2190012</v>
          </cell>
        </row>
        <row r="303">
          <cell r="A303" t="str">
            <v>2192001</v>
          </cell>
        </row>
        <row r="304">
          <cell r="A304" t="str">
            <v>2192003</v>
          </cell>
        </row>
        <row r="305">
          <cell r="A305" t="str">
            <v>2192004</v>
          </cell>
        </row>
        <row r="306">
          <cell r="A306" t="str">
            <v>2190005</v>
          </cell>
        </row>
        <row r="307">
          <cell r="A307" t="str">
            <v>2192006</v>
          </cell>
        </row>
        <row r="308">
          <cell r="A308" t="str">
            <v>2192007</v>
          </cell>
        </row>
        <row r="309">
          <cell r="A309" t="str">
            <v>2192008</v>
          </cell>
        </row>
        <row r="310">
          <cell r="A310" t="str">
            <v>2192009</v>
          </cell>
        </row>
        <row r="311">
          <cell r="A311" t="str">
            <v>2193001</v>
          </cell>
        </row>
        <row r="312">
          <cell r="A312" t="str">
            <v>2193003</v>
          </cell>
        </row>
        <row r="313">
          <cell r="A313" t="str">
            <v>2194001</v>
          </cell>
        </row>
        <row r="314">
          <cell r="A314" t="str">
            <v>2195001</v>
          </cell>
        </row>
        <row r="315">
          <cell r="A315" t="str">
            <v>2199998</v>
          </cell>
        </row>
        <row r="316">
          <cell r="A316" t="str">
            <v>2199999</v>
          </cell>
        </row>
        <row r="317">
          <cell r="A317" t="str">
            <v>2210001</v>
          </cell>
        </row>
        <row r="318">
          <cell r="A318" t="str">
            <v>2221001</v>
          </cell>
        </row>
        <row r="319">
          <cell r="A319" t="str">
            <v>2222001</v>
          </cell>
        </row>
        <row r="320">
          <cell r="A320" t="str">
            <v>2222002</v>
          </cell>
        </row>
        <row r="321">
          <cell r="A321" t="str">
            <v>2222004</v>
          </cell>
        </row>
        <row r="322">
          <cell r="A322" t="str">
            <v>2230001</v>
          </cell>
        </row>
        <row r="323">
          <cell r="A323" t="str">
            <v>2230002</v>
          </cell>
        </row>
        <row r="324">
          <cell r="A324" t="str">
            <v>2230003</v>
          </cell>
        </row>
        <row r="325">
          <cell r="A325" t="str">
            <v>2240001</v>
          </cell>
        </row>
        <row r="326">
          <cell r="A326" t="str">
            <v>2250001</v>
          </cell>
        </row>
        <row r="327">
          <cell r="A327" t="str">
            <v>2250003</v>
          </cell>
        </row>
        <row r="328">
          <cell r="A328" t="str">
            <v>2250004</v>
          </cell>
        </row>
        <row r="329">
          <cell r="A329" t="str">
            <v>2250101</v>
          </cell>
        </row>
        <row r="330">
          <cell r="A330" t="str">
            <v>2250102</v>
          </cell>
        </row>
        <row r="331">
          <cell r="A331" t="str">
            <v>2260001</v>
          </cell>
        </row>
        <row r="332">
          <cell r="A332" t="str">
            <v>2260002</v>
          </cell>
        </row>
        <row r="333">
          <cell r="A333" t="str">
            <v>2260003</v>
          </cell>
        </row>
        <row r="334">
          <cell r="A334" t="str">
            <v>2260004</v>
          </cell>
        </row>
        <row r="335">
          <cell r="A335" t="str">
            <v>2260005</v>
          </cell>
        </row>
        <row r="336">
          <cell r="A336" t="str">
            <v>2260007</v>
          </cell>
        </row>
        <row r="337">
          <cell r="A337" t="str">
            <v>2260008</v>
          </cell>
        </row>
        <row r="338">
          <cell r="A338" t="str">
            <v>2260009</v>
          </cell>
        </row>
        <row r="339">
          <cell r="A339" t="str">
            <v>2260010</v>
          </cell>
        </row>
        <row r="340">
          <cell r="A340" t="str">
            <v>2260011</v>
          </cell>
        </row>
        <row r="341">
          <cell r="A341" t="str">
            <v>2260012</v>
          </cell>
        </row>
        <row r="342">
          <cell r="A342" t="str">
            <v>2260013</v>
          </cell>
        </row>
        <row r="343">
          <cell r="A343" t="str">
            <v>2260014</v>
          </cell>
        </row>
        <row r="344">
          <cell r="A344" t="str">
            <v>2269999</v>
          </cell>
        </row>
        <row r="345">
          <cell r="A345" t="str">
            <v>2280001</v>
          </cell>
        </row>
        <row r="346">
          <cell r="A346" t="str">
            <v>2280003</v>
          </cell>
        </row>
        <row r="347">
          <cell r="A347" t="str">
            <v>2280004</v>
          </cell>
        </row>
        <row r="348">
          <cell r="A348" t="str">
            <v>2291003</v>
          </cell>
        </row>
        <row r="349">
          <cell r="A349" t="str">
            <v>2299001</v>
          </cell>
        </row>
        <row r="350">
          <cell r="A350" t="str">
            <v>2299002</v>
          </cell>
        </row>
        <row r="351">
          <cell r="A351" t="str">
            <v>2299003</v>
          </cell>
        </row>
        <row r="352">
          <cell r="A352" t="str">
            <v>2299004</v>
          </cell>
        </row>
        <row r="353">
          <cell r="A353" t="str">
            <v>2299005</v>
          </cell>
        </row>
        <row r="354">
          <cell r="A354" t="str">
            <v>2299006</v>
          </cell>
        </row>
        <row r="355">
          <cell r="A355" t="str">
            <v>3100001</v>
          </cell>
        </row>
        <row r="356">
          <cell r="A356" t="str">
            <v>3100002</v>
          </cell>
        </row>
        <row r="357">
          <cell r="A357" t="str">
            <v>3200001</v>
          </cell>
        </row>
        <row r="358">
          <cell r="A358" t="str">
            <v>3200002</v>
          </cell>
        </row>
        <row r="359">
          <cell r="A359" t="str">
            <v>3200004</v>
          </cell>
        </row>
        <row r="360">
          <cell r="A360" t="str">
            <v>3300002</v>
          </cell>
        </row>
        <row r="361">
          <cell r="A361" t="str">
            <v>3300003</v>
          </cell>
        </row>
        <row r="362">
          <cell r="A362" t="str">
            <v>3300004</v>
          </cell>
        </row>
        <row r="363">
          <cell r="A363" t="str">
            <v>3300005</v>
          </cell>
        </row>
        <row r="364">
          <cell r="A364" t="str">
            <v>3400001</v>
          </cell>
        </row>
        <row r="365">
          <cell r="A365" t="str">
            <v>3400002</v>
          </cell>
        </row>
        <row r="366">
          <cell r="A366" t="str">
            <v>3400003</v>
          </cell>
        </row>
        <row r="367">
          <cell r="A367" t="str">
            <v>3400004</v>
          </cell>
        </row>
        <row r="368">
          <cell r="A368" t="str">
            <v>3500007</v>
          </cell>
        </row>
        <row r="369">
          <cell r="A369" t="str">
            <v>3500009</v>
          </cell>
        </row>
        <row r="370">
          <cell r="A370" t="str">
            <v>3500011</v>
          </cell>
        </row>
        <row r="371">
          <cell r="A371" t="str">
            <v>3900001</v>
          </cell>
        </row>
        <row r="372">
          <cell r="A372" t="str">
            <v>3900002</v>
          </cell>
        </row>
        <row r="373">
          <cell r="A373" t="str">
            <v>3900003</v>
          </cell>
        </row>
        <row r="374">
          <cell r="A374" t="str">
            <v>3910001</v>
          </cell>
        </row>
        <row r="375">
          <cell r="A375" t="str">
            <v>4131005</v>
          </cell>
        </row>
        <row r="376">
          <cell r="A376" t="str">
            <v>4151001</v>
          </cell>
        </row>
        <row r="377">
          <cell r="A377" t="str">
            <v>4152001</v>
          </cell>
        </row>
        <row r="378">
          <cell r="A378" t="str">
            <v>4152002</v>
          </cell>
        </row>
        <row r="379">
          <cell r="A379" t="str">
            <v>4152003</v>
          </cell>
        </row>
        <row r="380">
          <cell r="A380" t="str">
            <v>4152004</v>
          </cell>
        </row>
        <row r="381">
          <cell r="A381" t="str">
            <v>4152005</v>
          </cell>
        </row>
        <row r="382">
          <cell r="A382" t="str">
            <v>4152006</v>
          </cell>
        </row>
        <row r="383">
          <cell r="A383" t="str">
            <v>4152007</v>
          </cell>
        </row>
        <row r="384">
          <cell r="A384" t="str">
            <v>4152009</v>
          </cell>
        </row>
        <row r="385">
          <cell r="A385" t="str">
            <v>4152010</v>
          </cell>
        </row>
        <row r="386">
          <cell r="A386" t="str">
            <v>4152011</v>
          </cell>
        </row>
        <row r="387">
          <cell r="A387" t="str">
            <v>4152012</v>
          </cell>
        </row>
        <row r="388">
          <cell r="A388" t="str">
            <v>4170001</v>
          </cell>
        </row>
        <row r="389">
          <cell r="A389" t="str">
            <v>4170003</v>
          </cell>
        </row>
        <row r="390">
          <cell r="A390" t="str">
            <v>4170004</v>
          </cell>
        </row>
        <row r="391">
          <cell r="A391" t="str">
            <v>4170005</v>
          </cell>
        </row>
        <row r="392">
          <cell r="A392" t="str">
            <v>4190001</v>
          </cell>
        </row>
        <row r="393">
          <cell r="A393" t="str">
            <v>4190002</v>
          </cell>
        </row>
        <row r="394">
          <cell r="A394" t="str">
            <v>4190003</v>
          </cell>
        </row>
        <row r="395">
          <cell r="A395" t="str">
            <v>6310001</v>
          </cell>
        </row>
        <row r="396">
          <cell r="A396" t="str">
            <v>6310002</v>
          </cell>
        </row>
        <row r="397">
          <cell r="A397" t="str">
            <v>6310003</v>
          </cell>
        </row>
        <row r="398">
          <cell r="A398" t="str">
            <v>6310004</v>
          </cell>
        </row>
        <row r="399">
          <cell r="A399" t="str">
            <v>6310005</v>
          </cell>
        </row>
        <row r="400">
          <cell r="A400" t="str">
            <v>6310006</v>
          </cell>
        </row>
        <row r="401">
          <cell r="A401" t="str">
            <v>6310007</v>
          </cell>
        </row>
        <row r="402">
          <cell r="A402" t="str">
            <v>6310008</v>
          </cell>
        </row>
        <row r="403">
          <cell r="A403" t="str">
            <v>6310009</v>
          </cell>
        </row>
        <row r="404">
          <cell r="A404" t="str">
            <v>6310010</v>
          </cell>
        </row>
        <row r="405">
          <cell r="A405" t="str">
            <v>6310012</v>
          </cell>
        </row>
        <row r="406">
          <cell r="A406" t="str">
            <v>6310013</v>
          </cell>
        </row>
        <row r="407">
          <cell r="A407" t="str">
            <v>6319999</v>
          </cell>
        </row>
        <row r="408">
          <cell r="A408" t="str">
            <v>6320001</v>
          </cell>
        </row>
        <row r="409">
          <cell r="A409" t="str">
            <v>6320002</v>
          </cell>
        </row>
        <row r="410">
          <cell r="A410" t="str">
            <v>6320003</v>
          </cell>
        </row>
        <row r="411">
          <cell r="A411" t="str">
            <v>6320004</v>
          </cell>
        </row>
        <row r="412">
          <cell r="A412" t="str">
            <v>6320005</v>
          </cell>
        </row>
        <row r="413">
          <cell r="A413" t="str">
            <v>6320006</v>
          </cell>
        </row>
        <row r="414">
          <cell r="A414" t="str">
            <v>6320007</v>
          </cell>
        </row>
        <row r="415">
          <cell r="A415" t="str">
            <v>6320008</v>
          </cell>
        </row>
        <row r="416">
          <cell r="A416" t="str">
            <v>6320009</v>
          </cell>
        </row>
        <row r="417">
          <cell r="A417" t="str">
            <v>6320010</v>
          </cell>
        </row>
        <row r="418">
          <cell r="A418" t="str">
            <v>6320011</v>
          </cell>
        </row>
        <row r="419">
          <cell r="A419" t="str">
            <v>6320013</v>
          </cell>
        </row>
        <row r="420">
          <cell r="A420" t="str">
            <v>6320015</v>
          </cell>
        </row>
        <row r="421">
          <cell r="A421" t="str">
            <v>6320016</v>
          </cell>
        </row>
        <row r="422">
          <cell r="A422" t="str">
            <v>6320020</v>
          </cell>
        </row>
        <row r="423">
          <cell r="A423" t="str">
            <v>6320021</v>
          </cell>
        </row>
        <row r="424">
          <cell r="A424" t="str">
            <v>6320022</v>
          </cell>
        </row>
        <row r="425">
          <cell r="A425" t="str">
            <v>6320023</v>
          </cell>
        </row>
        <row r="426">
          <cell r="A426" t="str">
            <v>6330101</v>
          </cell>
        </row>
        <row r="427">
          <cell r="A427" t="str">
            <v>6330103</v>
          </cell>
        </row>
        <row r="428">
          <cell r="A428" t="str">
            <v>6330106</v>
          </cell>
        </row>
        <row r="429">
          <cell r="A429" t="str">
            <v>6330107</v>
          </cell>
        </row>
        <row r="430">
          <cell r="A430" t="str">
            <v>6330201</v>
          </cell>
        </row>
        <row r="431">
          <cell r="A431" t="str">
            <v>6330202</v>
          </cell>
        </row>
        <row r="432">
          <cell r="A432" t="str">
            <v>6330301</v>
          </cell>
        </row>
        <row r="433">
          <cell r="A433" t="str">
            <v>6330302</v>
          </cell>
        </row>
        <row r="434">
          <cell r="A434" t="str">
            <v>6330303</v>
          </cell>
        </row>
        <row r="435">
          <cell r="A435" t="str">
            <v>6330401</v>
          </cell>
        </row>
        <row r="436">
          <cell r="A436" t="str">
            <v>6330404</v>
          </cell>
        </row>
        <row r="437">
          <cell r="A437" t="str">
            <v>6330502</v>
          </cell>
        </row>
        <row r="438">
          <cell r="A438" t="str">
            <v>6330601</v>
          </cell>
        </row>
        <row r="439">
          <cell r="A439" t="str">
            <v>6330602</v>
          </cell>
        </row>
        <row r="440">
          <cell r="A440" t="str">
            <v>6330701</v>
          </cell>
        </row>
        <row r="441">
          <cell r="A441" t="str">
            <v>6330901</v>
          </cell>
        </row>
        <row r="442">
          <cell r="A442" t="str">
            <v>6330902</v>
          </cell>
        </row>
        <row r="443">
          <cell r="A443" t="str">
            <v>6330904</v>
          </cell>
        </row>
        <row r="444">
          <cell r="A444" t="str">
            <v>6330905</v>
          </cell>
        </row>
        <row r="445">
          <cell r="A445" t="str">
            <v>6330908</v>
          </cell>
        </row>
        <row r="446">
          <cell r="A446" t="str">
            <v>6330909</v>
          </cell>
        </row>
        <row r="447">
          <cell r="A447" t="str">
            <v>6330910</v>
          </cell>
        </row>
        <row r="448">
          <cell r="A448" t="str">
            <v>6330911</v>
          </cell>
        </row>
        <row r="449">
          <cell r="A449" t="str">
            <v>6330999</v>
          </cell>
        </row>
        <row r="450">
          <cell r="A450" t="str">
            <v>6340101</v>
          </cell>
        </row>
        <row r="451">
          <cell r="A451" t="str">
            <v>6340102</v>
          </cell>
        </row>
        <row r="452">
          <cell r="A452" t="str">
            <v>6340103</v>
          </cell>
        </row>
        <row r="453">
          <cell r="A453" t="str">
            <v>6340105</v>
          </cell>
        </row>
        <row r="454">
          <cell r="A454" t="str">
            <v>6340108</v>
          </cell>
        </row>
        <row r="455">
          <cell r="A455" t="str">
            <v>6340109</v>
          </cell>
        </row>
        <row r="456">
          <cell r="A456" t="str">
            <v>6340112</v>
          </cell>
        </row>
        <row r="457">
          <cell r="A457" t="str">
            <v>6340114</v>
          </cell>
        </row>
        <row r="458">
          <cell r="A458" t="str">
            <v>6340199</v>
          </cell>
        </row>
        <row r="459">
          <cell r="A459" t="str">
            <v>6340201</v>
          </cell>
        </row>
        <row r="460">
          <cell r="A460" t="str">
            <v>6340202</v>
          </cell>
        </row>
        <row r="461">
          <cell r="A461" t="str">
            <v>6340205</v>
          </cell>
        </row>
        <row r="462">
          <cell r="A462" t="str">
            <v>6340209</v>
          </cell>
        </row>
        <row r="463">
          <cell r="A463" t="str">
            <v>6340212</v>
          </cell>
        </row>
        <row r="464">
          <cell r="A464" t="str">
            <v>6340213</v>
          </cell>
        </row>
        <row r="465">
          <cell r="A465" t="str">
            <v>6340214</v>
          </cell>
        </row>
        <row r="466">
          <cell r="A466" t="str">
            <v>6340301</v>
          </cell>
        </row>
        <row r="467">
          <cell r="A467" t="str">
            <v>6340302</v>
          </cell>
        </row>
        <row r="468">
          <cell r="A468" t="str">
            <v>6340303</v>
          </cell>
        </row>
        <row r="469">
          <cell r="A469" t="str">
            <v>6340305</v>
          </cell>
        </row>
        <row r="470">
          <cell r="A470" t="str">
            <v>6340306</v>
          </cell>
        </row>
        <row r="471">
          <cell r="A471" t="str">
            <v>6340307</v>
          </cell>
        </row>
        <row r="472">
          <cell r="A472" t="str">
            <v>6350101</v>
          </cell>
        </row>
        <row r="473">
          <cell r="A473" t="str">
            <v>6350102</v>
          </cell>
        </row>
        <row r="474">
          <cell r="A474" t="str">
            <v>6350103</v>
          </cell>
        </row>
        <row r="475">
          <cell r="A475" t="str">
            <v>6350104</v>
          </cell>
        </row>
        <row r="476">
          <cell r="A476" t="str">
            <v>6350201</v>
          </cell>
        </row>
        <row r="477">
          <cell r="A477" t="str">
            <v>6360001</v>
          </cell>
        </row>
        <row r="478">
          <cell r="A478" t="str">
            <v>6360002</v>
          </cell>
        </row>
        <row r="479">
          <cell r="A479" t="str">
            <v>6360003</v>
          </cell>
        </row>
        <row r="480">
          <cell r="A480" t="str">
            <v>6360004</v>
          </cell>
        </row>
        <row r="481">
          <cell r="A481" t="str">
            <v>6360005</v>
          </cell>
        </row>
        <row r="482">
          <cell r="A482" t="str">
            <v>6360006</v>
          </cell>
        </row>
        <row r="483">
          <cell r="A483" t="str">
            <v>6360007</v>
          </cell>
        </row>
        <row r="484">
          <cell r="A484" t="str">
            <v>6360008</v>
          </cell>
        </row>
        <row r="485">
          <cell r="A485" t="str">
            <v>6369999</v>
          </cell>
        </row>
        <row r="486">
          <cell r="A486" t="str">
            <v>6370001</v>
          </cell>
        </row>
        <row r="487">
          <cell r="A487" t="str">
            <v>6370050</v>
          </cell>
        </row>
        <row r="488">
          <cell r="A488" t="str">
            <v>6370051</v>
          </cell>
        </row>
        <row r="489">
          <cell r="A489" t="str">
            <v>6370053</v>
          </cell>
        </row>
        <row r="490">
          <cell r="A490" t="str">
            <v>6370054</v>
          </cell>
        </row>
        <row r="491">
          <cell r="A491" t="str">
            <v>6370055</v>
          </cell>
        </row>
        <row r="492">
          <cell r="A492" t="str">
            <v>6370056</v>
          </cell>
        </row>
        <row r="493">
          <cell r="A493" t="str">
            <v>6370057</v>
          </cell>
        </row>
        <row r="494">
          <cell r="A494" t="str">
            <v>6370058</v>
          </cell>
        </row>
        <row r="495">
          <cell r="A495" t="str">
            <v>6370059</v>
          </cell>
        </row>
        <row r="496">
          <cell r="A496" t="str">
            <v>6370070</v>
          </cell>
        </row>
        <row r="497">
          <cell r="A497" t="str">
            <v>6370071</v>
          </cell>
        </row>
        <row r="498">
          <cell r="A498" t="str">
            <v>6370072</v>
          </cell>
        </row>
        <row r="499">
          <cell r="A499" t="str">
            <v>6390101</v>
          </cell>
        </row>
        <row r="500">
          <cell r="A500" t="str">
            <v>6390102</v>
          </cell>
        </row>
        <row r="501">
          <cell r="A501" t="str">
            <v>6390103</v>
          </cell>
        </row>
        <row r="502">
          <cell r="A502" t="str">
            <v>6390105</v>
          </cell>
        </row>
        <row r="503">
          <cell r="A503" t="str">
            <v>6390106</v>
          </cell>
        </row>
        <row r="504">
          <cell r="A504" t="str">
            <v>6390107</v>
          </cell>
        </row>
        <row r="505">
          <cell r="A505" t="str">
            <v>6390108</v>
          </cell>
        </row>
        <row r="506">
          <cell r="A506" t="str">
            <v>6390109</v>
          </cell>
        </row>
        <row r="507">
          <cell r="A507" t="str">
            <v>6390110</v>
          </cell>
        </row>
        <row r="508">
          <cell r="A508" t="str">
            <v>6390111</v>
          </cell>
        </row>
        <row r="509">
          <cell r="A509" t="str">
            <v>6390113</v>
          </cell>
        </row>
        <row r="510">
          <cell r="A510" t="str">
            <v>6390114</v>
          </cell>
        </row>
        <row r="511">
          <cell r="A511" t="str">
            <v>6390115</v>
          </cell>
        </row>
        <row r="512">
          <cell r="A512" t="str">
            <v>6390116</v>
          </cell>
        </row>
        <row r="513">
          <cell r="A513" t="str">
            <v>6390117</v>
          </cell>
        </row>
        <row r="514">
          <cell r="A514" t="str">
            <v>6390118</v>
          </cell>
        </row>
        <row r="515">
          <cell r="A515" t="str">
            <v>6390119</v>
          </cell>
        </row>
        <row r="516">
          <cell r="A516" t="str">
            <v>6390120</v>
          </cell>
        </row>
        <row r="517">
          <cell r="A517" t="str">
            <v>6390199</v>
          </cell>
        </row>
        <row r="518">
          <cell r="A518" t="str">
            <v>6390201</v>
          </cell>
        </row>
        <row r="519">
          <cell r="A519" t="str">
            <v>6390202</v>
          </cell>
        </row>
        <row r="520">
          <cell r="A520" t="str">
            <v>6390203</v>
          </cell>
        </row>
        <row r="521">
          <cell r="A521" t="str">
            <v>6390205</v>
          </cell>
        </row>
        <row r="522">
          <cell r="A522" t="str">
            <v>6390208</v>
          </cell>
        </row>
        <row r="523">
          <cell r="A523" t="str">
            <v>6390209</v>
          </cell>
        </row>
        <row r="524">
          <cell r="A524" t="str">
            <v>6390301</v>
          </cell>
        </row>
        <row r="525">
          <cell r="A525" t="str">
            <v>6390501</v>
          </cell>
        </row>
        <row r="526">
          <cell r="A526" t="str">
            <v>6390502</v>
          </cell>
        </row>
        <row r="527">
          <cell r="A527" t="str">
            <v>6390503</v>
          </cell>
        </row>
        <row r="528">
          <cell r="A528" t="str">
            <v>6390504</v>
          </cell>
        </row>
        <row r="529">
          <cell r="A529" t="str">
            <v>6390601</v>
          </cell>
        </row>
        <row r="530">
          <cell r="A530" t="str">
            <v>6390602</v>
          </cell>
        </row>
        <row r="531">
          <cell r="A531" t="str">
            <v>6390701</v>
          </cell>
        </row>
        <row r="532">
          <cell r="A532" t="str">
            <v>6390702</v>
          </cell>
        </row>
        <row r="533">
          <cell r="A533" t="str">
            <v>6390703</v>
          </cell>
        </row>
        <row r="534">
          <cell r="A534" t="str">
            <v>6390801</v>
          </cell>
        </row>
        <row r="535">
          <cell r="A535" t="str">
            <v>6390802</v>
          </cell>
        </row>
        <row r="536">
          <cell r="A536" t="str">
            <v>6390803</v>
          </cell>
        </row>
        <row r="537">
          <cell r="A537" t="str">
            <v>6390899</v>
          </cell>
        </row>
        <row r="538">
          <cell r="A538" t="str">
            <v>6390903</v>
          </cell>
        </row>
        <row r="539">
          <cell r="A539" t="str">
            <v>6390905</v>
          </cell>
        </row>
        <row r="540">
          <cell r="A540" t="str">
            <v>6390906</v>
          </cell>
        </row>
        <row r="541">
          <cell r="A541" t="str">
            <v>6390907</v>
          </cell>
        </row>
        <row r="542">
          <cell r="A542" t="str">
            <v>6390909</v>
          </cell>
        </row>
        <row r="543">
          <cell r="A543" t="str">
            <v>6390910</v>
          </cell>
        </row>
        <row r="544">
          <cell r="A544" t="str">
            <v>6390913</v>
          </cell>
        </row>
        <row r="545">
          <cell r="A545" t="str">
            <v>6390933</v>
          </cell>
        </row>
        <row r="546">
          <cell r="A546" t="str">
            <v>6390934</v>
          </cell>
        </row>
        <row r="547">
          <cell r="A547" t="str">
            <v>6390999</v>
          </cell>
        </row>
        <row r="548">
          <cell r="A548" t="str">
            <v>6391101</v>
          </cell>
        </row>
        <row r="549">
          <cell r="A549" t="str">
            <v>6391102</v>
          </cell>
        </row>
        <row r="550">
          <cell r="A550" t="str">
            <v>6391103</v>
          </cell>
        </row>
        <row r="551">
          <cell r="A551" t="str">
            <v>6391104</v>
          </cell>
        </row>
        <row r="552">
          <cell r="A552" t="str">
            <v>6391199</v>
          </cell>
        </row>
        <row r="553">
          <cell r="A553" t="str">
            <v>9100002</v>
          </cell>
        </row>
        <row r="554">
          <cell r="A554" t="str">
            <v>9100003</v>
          </cell>
        </row>
        <row r="555">
          <cell r="A555" t="str">
            <v>9100004</v>
          </cell>
        </row>
        <row r="556">
          <cell r="A556" t="str">
            <v>9100005</v>
          </cell>
        </row>
        <row r="557">
          <cell r="A557" t="str">
            <v>9100006</v>
          </cell>
        </row>
        <row r="558">
          <cell r="A558" t="str">
            <v>9199999</v>
          </cell>
        </row>
        <row r="559">
          <cell r="A559" t="str">
            <v>9200001</v>
          </cell>
        </row>
        <row r="560">
          <cell r="A560" t="str">
            <v>9300101</v>
          </cell>
        </row>
        <row r="561">
          <cell r="A561" t="str">
            <v>9300103</v>
          </cell>
        </row>
        <row r="562">
          <cell r="A562" t="str">
            <v>9300104</v>
          </cell>
        </row>
        <row r="563">
          <cell r="A563" t="str">
            <v>9300107</v>
          </cell>
        </row>
        <row r="564">
          <cell r="A564" t="str">
            <v>9300201</v>
          </cell>
        </row>
        <row r="565">
          <cell r="A565" t="str">
            <v>9300202</v>
          </cell>
        </row>
        <row r="566">
          <cell r="A566" t="str">
            <v>9300205</v>
          </cell>
        </row>
        <row r="567">
          <cell r="A567" t="str">
            <v>9300206</v>
          </cell>
        </row>
        <row r="568">
          <cell r="A568" t="str">
            <v>9300207</v>
          </cell>
        </row>
        <row r="569">
          <cell r="A569" t="str">
            <v>9300299</v>
          </cell>
        </row>
        <row r="570">
          <cell r="A570" t="str">
            <v>9300301</v>
          </cell>
        </row>
        <row r="571">
          <cell r="A571" t="str">
            <v>9400101</v>
          </cell>
        </row>
        <row r="572">
          <cell r="A572" t="str">
            <v>9400299</v>
          </cell>
        </row>
        <row r="573">
          <cell r="A573" t="str">
            <v>9610101</v>
          </cell>
        </row>
        <row r="574">
          <cell r="A574" t="str">
            <v>9610102</v>
          </cell>
        </row>
        <row r="575">
          <cell r="A575" t="str">
            <v>9610201</v>
          </cell>
        </row>
        <row r="576">
          <cell r="A576" t="str">
            <v>9610301</v>
          </cell>
        </row>
        <row r="577">
          <cell r="A577" t="str">
            <v>9620101</v>
          </cell>
        </row>
        <row r="578">
          <cell r="A578" t="str">
            <v>9620103</v>
          </cell>
        </row>
        <row r="579">
          <cell r="A579" t="str">
            <v>9620104</v>
          </cell>
        </row>
        <row r="580">
          <cell r="A580" t="str">
            <v>9620203</v>
          </cell>
        </row>
        <row r="581">
          <cell r="A581" t="str">
            <v>9620301</v>
          </cell>
        </row>
        <row r="582">
          <cell r="A582" t="str">
            <v>9630001</v>
          </cell>
        </row>
        <row r="583">
          <cell r="A583" t="str">
            <v>9700001</v>
          </cell>
        </row>
        <row r="584">
          <cell r="A584" t="str">
            <v>9700002</v>
          </cell>
        </row>
        <row r="585">
          <cell r="A585" t="str">
            <v>9700003</v>
          </cell>
        </row>
        <row r="586">
          <cell r="A586" t="str">
            <v>9801001</v>
          </cell>
        </row>
        <row r="587">
          <cell r="A587" t="str">
            <v>9801002</v>
          </cell>
        </row>
        <row r="588">
          <cell r="A588" t="str">
            <v>9802001</v>
          </cell>
        </row>
        <row r="589">
          <cell r="A589" t="str">
            <v>9803001</v>
          </cell>
        </row>
        <row r="590">
          <cell r="A590" t="str">
            <v>9804001</v>
          </cell>
        </row>
      </sheetData>
      <sheetData sheetId="6" refreshError="1">
        <row r="1">
          <cell r="A1" t="str">
            <v>ACCOUNT</v>
          </cell>
          <cell r="B1" t="str">
            <v>DESCRIPTION</v>
          </cell>
          <cell r="C1" t="str">
            <v>IS LINE ITEM</v>
          </cell>
        </row>
        <row r="2">
          <cell r="A2" t="str">
            <v>1221001</v>
          </cell>
        </row>
        <row r="3">
          <cell r="A3" t="str">
            <v>2250102</v>
          </cell>
        </row>
        <row r="4">
          <cell r="A4" t="str">
            <v>3100001</v>
          </cell>
        </row>
        <row r="5">
          <cell r="A5" t="str">
            <v>3200001</v>
          </cell>
        </row>
        <row r="6">
          <cell r="A6" t="str">
            <v>3400001</v>
          </cell>
        </row>
        <row r="7">
          <cell r="A7" t="str">
            <v>3400002</v>
          </cell>
        </row>
        <row r="8">
          <cell r="A8" t="str">
            <v>3400003</v>
          </cell>
        </row>
        <row r="9">
          <cell r="A9" t="str">
            <v>3400004</v>
          </cell>
        </row>
        <row r="10">
          <cell r="A10" t="str">
            <v>3500007</v>
          </cell>
        </row>
        <row r="11">
          <cell r="A11" t="str">
            <v>3500009</v>
          </cell>
        </row>
        <row r="12">
          <cell r="A12" t="str">
            <v>3500011</v>
          </cell>
        </row>
        <row r="13">
          <cell r="A13" t="str">
            <v>4131005</v>
          </cell>
        </row>
        <row r="14">
          <cell r="A14" t="str">
            <v>4151001</v>
          </cell>
        </row>
        <row r="15">
          <cell r="A15" t="str">
            <v>4152001</v>
          </cell>
        </row>
        <row r="16">
          <cell r="A16" t="str">
            <v>4152002</v>
          </cell>
        </row>
        <row r="17">
          <cell r="A17" t="str">
            <v>4152003</v>
          </cell>
        </row>
        <row r="18">
          <cell r="A18" t="str">
            <v>4152004</v>
          </cell>
        </row>
        <row r="19">
          <cell r="A19" t="str">
            <v>4152005</v>
          </cell>
        </row>
        <row r="20">
          <cell r="A20" t="str">
            <v>4152006</v>
          </cell>
        </row>
        <row r="21">
          <cell r="A21" t="str">
            <v>4152009</v>
          </cell>
        </row>
        <row r="22">
          <cell r="A22" t="str">
            <v>4152011</v>
          </cell>
        </row>
        <row r="23">
          <cell r="A23" t="str">
            <v>4152012</v>
          </cell>
        </row>
        <row r="24">
          <cell r="A24" t="str">
            <v>4170001</v>
          </cell>
        </row>
        <row r="25">
          <cell r="A25" t="str">
            <v>4170003</v>
          </cell>
        </row>
        <row r="26">
          <cell r="A26" t="str">
            <v>4170004</v>
          </cell>
        </row>
        <row r="27">
          <cell r="A27" t="str">
            <v>4170005</v>
          </cell>
        </row>
        <row r="28">
          <cell r="A28" t="str">
            <v>4190002</v>
          </cell>
        </row>
        <row r="29">
          <cell r="A29" t="str">
            <v>4190003</v>
          </cell>
        </row>
        <row r="30">
          <cell r="A30" t="str">
            <v>6310001</v>
          </cell>
        </row>
        <row r="31">
          <cell r="A31" t="str">
            <v>6310002</v>
          </cell>
        </row>
        <row r="32">
          <cell r="A32" t="str">
            <v>6310003</v>
          </cell>
        </row>
        <row r="33">
          <cell r="A33" t="str">
            <v>6310004</v>
          </cell>
        </row>
        <row r="34">
          <cell r="A34" t="str">
            <v>6310005</v>
          </cell>
        </row>
        <row r="35">
          <cell r="A35" t="str">
            <v>6310006</v>
          </cell>
        </row>
        <row r="36">
          <cell r="A36" t="str">
            <v>6310007</v>
          </cell>
        </row>
        <row r="37">
          <cell r="A37" t="str">
            <v>6310008</v>
          </cell>
        </row>
        <row r="38">
          <cell r="A38" t="str">
            <v>6310009</v>
          </cell>
        </row>
        <row r="39">
          <cell r="A39" t="str">
            <v>6310010</v>
          </cell>
        </row>
        <row r="40">
          <cell r="A40" t="str">
            <v>6310012</v>
          </cell>
        </row>
        <row r="41">
          <cell r="A41" t="str">
            <v>6310013</v>
          </cell>
        </row>
        <row r="42">
          <cell r="A42" t="str">
            <v>6319999</v>
          </cell>
        </row>
        <row r="43">
          <cell r="A43" t="str">
            <v>6320001</v>
          </cell>
        </row>
        <row r="44">
          <cell r="A44" t="str">
            <v>6320002</v>
          </cell>
        </row>
        <row r="45">
          <cell r="A45" t="str">
            <v>6320003</v>
          </cell>
        </row>
        <row r="46">
          <cell r="A46" t="str">
            <v>6320004</v>
          </cell>
        </row>
        <row r="47">
          <cell r="A47" t="str">
            <v>6320005</v>
          </cell>
        </row>
        <row r="48">
          <cell r="A48" t="str">
            <v>6320006</v>
          </cell>
        </row>
        <row r="49">
          <cell r="A49" t="str">
            <v>6320008</v>
          </cell>
        </row>
        <row r="50">
          <cell r="A50" t="str">
            <v>6320009</v>
          </cell>
        </row>
        <row r="51">
          <cell r="A51" t="str">
            <v>6320011</v>
          </cell>
        </row>
        <row r="52">
          <cell r="A52" t="str">
            <v>6320013</v>
          </cell>
        </row>
        <row r="53">
          <cell r="A53" t="str">
            <v>6320015</v>
          </cell>
        </row>
        <row r="54">
          <cell r="A54" t="str">
            <v>6320016</v>
          </cell>
        </row>
        <row r="55">
          <cell r="A55" t="str">
            <v>6320020</v>
          </cell>
        </row>
        <row r="56">
          <cell r="A56" t="str">
            <v>6320021</v>
          </cell>
        </row>
        <row r="57">
          <cell r="A57" t="str">
            <v>6320022</v>
          </cell>
        </row>
        <row r="58">
          <cell r="A58" t="str">
            <v>6320023</v>
          </cell>
        </row>
        <row r="59">
          <cell r="A59" t="str">
            <v>6330101</v>
          </cell>
        </row>
        <row r="60">
          <cell r="A60" t="str">
            <v>6330106</v>
          </cell>
        </row>
        <row r="61">
          <cell r="A61" t="str">
            <v>6330107</v>
          </cell>
        </row>
        <row r="62">
          <cell r="A62" t="str">
            <v>6330201</v>
          </cell>
        </row>
        <row r="63">
          <cell r="A63" t="str">
            <v>6330202</v>
          </cell>
        </row>
        <row r="64">
          <cell r="A64" t="str">
            <v>6330301</v>
          </cell>
        </row>
        <row r="65">
          <cell r="A65" t="str">
            <v>6330302</v>
          </cell>
        </row>
        <row r="66">
          <cell r="A66" t="str">
            <v>6330401</v>
          </cell>
        </row>
        <row r="67">
          <cell r="A67" t="str">
            <v>6330502</v>
          </cell>
        </row>
        <row r="68">
          <cell r="A68" t="str">
            <v>6330601</v>
          </cell>
        </row>
        <row r="69">
          <cell r="A69" t="str">
            <v>6330701</v>
          </cell>
        </row>
        <row r="70">
          <cell r="A70" t="str">
            <v>6330901</v>
          </cell>
        </row>
        <row r="71">
          <cell r="A71" t="str">
            <v>6330902</v>
          </cell>
        </row>
        <row r="72">
          <cell r="A72" t="str">
            <v>6330904</v>
          </cell>
        </row>
        <row r="73">
          <cell r="A73" t="str">
            <v>6330905</v>
          </cell>
        </row>
        <row r="74">
          <cell r="A74" t="str">
            <v>6330908</v>
          </cell>
        </row>
        <row r="75">
          <cell r="A75" t="str">
            <v>6330909</v>
          </cell>
        </row>
        <row r="76">
          <cell r="A76" t="str">
            <v>6330910</v>
          </cell>
        </row>
        <row r="77">
          <cell r="A77" t="str">
            <v>6330911</v>
          </cell>
        </row>
        <row r="78">
          <cell r="A78" t="str">
            <v>6330999</v>
          </cell>
        </row>
        <row r="79">
          <cell r="A79" t="str">
            <v>6340101</v>
          </cell>
        </row>
        <row r="80">
          <cell r="A80" t="str">
            <v>6340105</v>
          </cell>
        </row>
        <row r="81">
          <cell r="A81" t="str">
            <v>6340108</v>
          </cell>
        </row>
        <row r="82">
          <cell r="A82" t="str">
            <v>6340114</v>
          </cell>
        </row>
        <row r="83">
          <cell r="A83" t="str">
            <v>6340205</v>
          </cell>
        </row>
        <row r="84">
          <cell r="A84" t="str">
            <v>6340209</v>
          </cell>
        </row>
        <row r="85">
          <cell r="A85" t="str">
            <v>6340212</v>
          </cell>
        </row>
        <row r="86">
          <cell r="A86" t="str">
            <v>6340213</v>
          </cell>
        </row>
        <row r="87">
          <cell r="A87" t="str">
            <v>6340214</v>
          </cell>
        </row>
        <row r="88">
          <cell r="A88" t="str">
            <v>6340301</v>
          </cell>
        </row>
        <row r="89">
          <cell r="A89" t="str">
            <v>6340302</v>
          </cell>
        </row>
        <row r="90">
          <cell r="A90" t="str">
            <v>6340303</v>
          </cell>
        </row>
        <row r="91">
          <cell r="A91" t="str">
            <v>6350101</v>
          </cell>
        </row>
        <row r="92">
          <cell r="A92" t="str">
            <v>6350103</v>
          </cell>
        </row>
        <row r="93">
          <cell r="A93" t="str">
            <v>6350104</v>
          </cell>
        </row>
        <row r="94">
          <cell r="A94" t="str">
            <v>6350201</v>
          </cell>
        </row>
        <row r="95">
          <cell r="A95" t="str">
            <v>6360001</v>
          </cell>
        </row>
        <row r="96">
          <cell r="A96" t="str">
            <v>6360002</v>
          </cell>
        </row>
        <row r="97">
          <cell r="A97" t="str">
            <v>6360003</v>
          </cell>
        </row>
        <row r="98">
          <cell r="A98" t="str">
            <v>6360004</v>
          </cell>
        </row>
        <row r="99">
          <cell r="A99" t="str">
            <v>6360005</v>
          </cell>
        </row>
        <row r="100">
          <cell r="A100" t="str">
            <v>6360006</v>
          </cell>
        </row>
        <row r="101">
          <cell r="A101" t="str">
            <v>6360007</v>
          </cell>
        </row>
        <row r="102">
          <cell r="A102" t="str">
            <v>6360008</v>
          </cell>
        </row>
        <row r="103">
          <cell r="A103" t="str">
            <v>6369999</v>
          </cell>
        </row>
        <row r="104">
          <cell r="A104" t="str">
            <v>6370001</v>
          </cell>
        </row>
        <row r="105">
          <cell r="A105" t="str">
            <v>6370050</v>
          </cell>
        </row>
        <row r="106">
          <cell r="A106" t="str">
            <v>6370051</v>
          </cell>
        </row>
        <row r="107">
          <cell r="A107" t="str">
            <v>6370053</v>
          </cell>
        </row>
        <row r="108">
          <cell r="A108" t="str">
            <v>6370054</v>
          </cell>
        </row>
        <row r="109">
          <cell r="A109" t="str">
            <v>6370055</v>
          </cell>
        </row>
        <row r="110">
          <cell r="A110" t="str">
            <v>6370056</v>
          </cell>
        </row>
        <row r="111">
          <cell r="A111" t="str">
            <v>6370057</v>
          </cell>
        </row>
        <row r="112">
          <cell r="A112" t="str">
            <v>6370058</v>
          </cell>
        </row>
        <row r="113">
          <cell r="A113" t="str">
            <v>6370070</v>
          </cell>
        </row>
        <row r="114">
          <cell r="A114" t="str">
            <v>6370071</v>
          </cell>
        </row>
        <row r="115">
          <cell r="A115" t="str">
            <v>6370072</v>
          </cell>
        </row>
        <row r="116">
          <cell r="A116" t="str">
            <v>6390101</v>
          </cell>
        </row>
        <row r="117">
          <cell r="A117" t="str">
            <v>6390102</v>
          </cell>
        </row>
        <row r="118">
          <cell r="A118" t="str">
            <v>6390103</v>
          </cell>
        </row>
        <row r="119">
          <cell r="A119" t="str">
            <v>6390105</v>
          </cell>
        </row>
        <row r="120">
          <cell r="A120" t="str">
            <v>6390106</v>
          </cell>
        </row>
        <row r="121">
          <cell r="A121" t="str">
            <v>6390107</v>
          </cell>
        </row>
        <row r="122">
          <cell r="A122" t="str">
            <v>6390108</v>
          </cell>
        </row>
        <row r="123">
          <cell r="A123" t="str">
            <v>6390109</v>
          </cell>
        </row>
        <row r="124">
          <cell r="A124" t="str">
            <v>6390110</v>
          </cell>
        </row>
        <row r="125">
          <cell r="A125" t="str">
            <v>6390113</v>
          </cell>
        </row>
        <row r="126">
          <cell r="A126" t="str">
            <v>6390114</v>
          </cell>
        </row>
        <row r="127">
          <cell r="A127" t="str">
            <v>6390115</v>
          </cell>
        </row>
        <row r="128">
          <cell r="A128" t="str">
            <v>6390116</v>
          </cell>
        </row>
        <row r="129">
          <cell r="A129" t="str">
            <v>6390117</v>
          </cell>
        </row>
        <row r="130">
          <cell r="A130" t="str">
            <v>6390118</v>
          </cell>
        </row>
        <row r="131">
          <cell r="A131" t="str">
            <v>6390119</v>
          </cell>
        </row>
        <row r="132">
          <cell r="A132" t="str">
            <v>6390120</v>
          </cell>
        </row>
        <row r="133">
          <cell r="A133" t="str">
            <v>6390199</v>
          </cell>
        </row>
        <row r="134">
          <cell r="A134" t="str">
            <v>6390201</v>
          </cell>
        </row>
        <row r="135">
          <cell r="A135" t="str">
            <v>6390202</v>
          </cell>
        </row>
        <row r="136">
          <cell r="A136" t="str">
            <v>6390203</v>
          </cell>
        </row>
        <row r="137">
          <cell r="A137" t="str">
            <v>6390205</v>
          </cell>
        </row>
        <row r="138">
          <cell r="A138" t="str">
            <v>6390208</v>
          </cell>
        </row>
        <row r="139">
          <cell r="A139" t="str">
            <v>6390209</v>
          </cell>
        </row>
        <row r="140">
          <cell r="A140" t="str">
            <v>6390501</v>
          </cell>
        </row>
        <row r="141">
          <cell r="A141" t="str">
            <v>6390503</v>
          </cell>
        </row>
        <row r="142">
          <cell r="A142" t="str">
            <v>6390504</v>
          </cell>
        </row>
        <row r="143">
          <cell r="A143" t="str">
            <v>6390601</v>
          </cell>
        </row>
        <row r="144">
          <cell r="A144" t="str">
            <v>6390701</v>
          </cell>
        </row>
        <row r="145">
          <cell r="A145" t="str">
            <v>6390703</v>
          </cell>
        </row>
        <row r="146">
          <cell r="A146" t="str">
            <v>6390801</v>
          </cell>
        </row>
        <row r="147">
          <cell r="A147" t="str">
            <v>6390802</v>
          </cell>
        </row>
        <row r="148">
          <cell r="A148" t="str">
            <v>6390803</v>
          </cell>
        </row>
        <row r="149">
          <cell r="A149" t="str">
            <v>6390899</v>
          </cell>
        </row>
        <row r="150">
          <cell r="A150" t="str">
            <v>6390903</v>
          </cell>
        </row>
        <row r="151">
          <cell r="A151" t="str">
            <v>6390905</v>
          </cell>
        </row>
        <row r="152">
          <cell r="A152" t="str">
            <v>6390906</v>
          </cell>
        </row>
        <row r="153">
          <cell r="A153" t="str">
            <v>6390910</v>
          </cell>
        </row>
        <row r="154">
          <cell r="A154" t="str">
            <v>6390933</v>
          </cell>
        </row>
        <row r="155">
          <cell r="A155" t="str">
            <v>6390934</v>
          </cell>
        </row>
        <row r="156">
          <cell r="A156" t="str">
            <v>6390999</v>
          </cell>
        </row>
        <row r="157">
          <cell r="A157" t="str">
            <v>6391101</v>
          </cell>
        </row>
        <row r="158">
          <cell r="A158" t="str">
            <v>6391103</v>
          </cell>
        </row>
        <row r="159">
          <cell r="A159" t="str">
            <v>6391104</v>
          </cell>
        </row>
        <row r="160">
          <cell r="A160" t="str">
            <v>6391199</v>
          </cell>
        </row>
        <row r="161">
          <cell r="A161" t="str">
            <v>9100002</v>
          </cell>
        </row>
        <row r="162">
          <cell r="A162" t="str">
            <v>9100003</v>
          </cell>
        </row>
        <row r="163">
          <cell r="A163" t="str">
            <v>9100004</v>
          </cell>
        </row>
        <row r="164">
          <cell r="A164" t="str">
            <v>9100005</v>
          </cell>
        </row>
        <row r="165">
          <cell r="A165" t="str">
            <v>9100006</v>
          </cell>
        </row>
        <row r="166">
          <cell r="A166" t="str">
            <v>9199999</v>
          </cell>
        </row>
        <row r="167">
          <cell r="A167" t="str">
            <v>9200001</v>
          </cell>
        </row>
        <row r="168">
          <cell r="A168" t="str">
            <v>9300103</v>
          </cell>
        </row>
        <row r="169">
          <cell r="A169" t="str">
            <v>9300104</v>
          </cell>
        </row>
        <row r="170">
          <cell r="A170" t="str">
            <v>9300107</v>
          </cell>
        </row>
        <row r="171">
          <cell r="A171" t="str">
            <v>9300201</v>
          </cell>
        </row>
        <row r="172">
          <cell r="A172" t="str">
            <v>9300202</v>
          </cell>
        </row>
        <row r="173">
          <cell r="A173" t="str">
            <v>9300205</v>
          </cell>
        </row>
        <row r="174">
          <cell r="A174" t="str">
            <v>9300207</v>
          </cell>
        </row>
        <row r="175">
          <cell r="A175" t="str">
            <v>9300299</v>
          </cell>
        </row>
        <row r="176">
          <cell r="A176" t="str">
            <v>9300301</v>
          </cell>
        </row>
        <row r="177">
          <cell r="A177" t="str">
            <v>9400299</v>
          </cell>
        </row>
        <row r="178">
          <cell r="A178" t="str">
            <v>9610101</v>
          </cell>
        </row>
        <row r="179">
          <cell r="A179" t="str">
            <v>9610102</v>
          </cell>
        </row>
        <row r="180">
          <cell r="A180" t="str">
            <v>9610201</v>
          </cell>
        </row>
        <row r="181">
          <cell r="A181" t="str">
            <v>9610301</v>
          </cell>
        </row>
        <row r="182">
          <cell r="A182" t="str">
            <v>9620101</v>
          </cell>
        </row>
        <row r="183">
          <cell r="A183" t="str">
            <v>9620104</v>
          </cell>
        </row>
        <row r="184">
          <cell r="A184" t="str">
            <v>9620203</v>
          </cell>
        </row>
        <row r="185">
          <cell r="A185" t="str">
            <v>9620301</v>
          </cell>
        </row>
        <row r="186">
          <cell r="A186" t="str">
            <v>9630001</v>
          </cell>
        </row>
        <row r="187">
          <cell r="A187" t="str">
            <v>9700002</v>
          </cell>
        </row>
        <row r="188">
          <cell r="A188" t="str">
            <v>9803001</v>
          </cell>
        </row>
        <row r="189">
          <cell r="A189" t="str">
            <v>9804001</v>
          </cell>
        </row>
      </sheetData>
      <sheetData sheetId="7" refreshError="1">
        <row r="1">
          <cell r="A1" t="str">
            <v>PROJECT NO</v>
          </cell>
          <cell r="B1" t="str">
            <v>PROJECT DESCRIPTION</v>
          </cell>
          <cell r="C1" t="str">
            <v>PROJECT NAME</v>
          </cell>
        </row>
        <row r="2">
          <cell r="A2" t="str">
            <v>A20000</v>
          </cell>
        </row>
        <row r="3">
          <cell r="A3" t="str">
            <v>A20066</v>
          </cell>
        </row>
        <row r="4">
          <cell r="A4" t="str">
            <v>A20065</v>
          </cell>
        </row>
        <row r="5">
          <cell r="A5" t="str">
            <v>G20082</v>
          </cell>
        </row>
        <row r="6">
          <cell r="A6" t="str">
            <v>A20015</v>
          </cell>
        </row>
        <row r="7">
          <cell r="A7" t="str">
            <v>A20016</v>
          </cell>
        </row>
        <row r="8">
          <cell r="A8" t="str">
            <v>A20062</v>
          </cell>
        </row>
        <row r="9">
          <cell r="A9" t="str">
            <v>B20016</v>
          </cell>
        </row>
        <row r="10">
          <cell r="A10" t="str">
            <v>C20017</v>
          </cell>
        </row>
        <row r="11">
          <cell r="A11" t="str">
            <v>D20017</v>
          </cell>
        </row>
        <row r="12">
          <cell r="A12" t="str">
            <v>A20018</v>
          </cell>
        </row>
        <row r="13">
          <cell r="A13" t="str">
            <v>A20019</v>
          </cell>
        </row>
        <row r="14">
          <cell r="A14" t="str">
            <v>B20019</v>
          </cell>
        </row>
        <row r="15">
          <cell r="A15" t="str">
            <v>A20021</v>
          </cell>
        </row>
        <row r="16">
          <cell r="A16" t="str">
            <v>A20023</v>
          </cell>
        </row>
        <row r="17">
          <cell r="A17" t="str">
            <v>A20024</v>
          </cell>
        </row>
        <row r="18">
          <cell r="A18" t="str">
            <v>A20030</v>
          </cell>
        </row>
        <row r="19">
          <cell r="A19" t="str">
            <v>B20023</v>
          </cell>
        </row>
        <row r="20">
          <cell r="A20" t="str">
            <v>C20037</v>
          </cell>
        </row>
        <row r="21">
          <cell r="A21" t="str">
            <v>D20037</v>
          </cell>
        </row>
        <row r="22">
          <cell r="A22" t="str">
            <v>A10001</v>
          </cell>
        </row>
        <row r="23">
          <cell r="A23" t="str">
            <v>A10002</v>
          </cell>
        </row>
        <row r="24">
          <cell r="A24" t="str">
            <v>A20008</v>
          </cell>
        </row>
        <row r="25">
          <cell r="A25" t="str">
            <v>A20010</v>
          </cell>
        </row>
        <row r="26">
          <cell r="A26" t="str">
            <v>A20026</v>
          </cell>
        </row>
        <row r="27">
          <cell r="A27" t="str">
            <v>A20050</v>
          </cell>
        </row>
        <row r="28">
          <cell r="A28" t="str">
            <v>B20008</v>
          </cell>
        </row>
        <row r="29">
          <cell r="A29" t="str">
            <v>B20010</v>
          </cell>
        </row>
        <row r="30">
          <cell r="A30" t="str">
            <v>B20026</v>
          </cell>
        </row>
        <row r="31">
          <cell r="A31" t="str">
            <v>C20009</v>
          </cell>
        </row>
        <row r="32">
          <cell r="A32" t="str">
            <v>A10004</v>
          </cell>
        </row>
        <row r="33">
          <cell r="A33" t="str">
            <v>A10006</v>
          </cell>
        </row>
        <row r="34">
          <cell r="A34" t="str">
            <v>A10007</v>
          </cell>
        </row>
        <row r="35">
          <cell r="A35" t="str">
            <v>C10017</v>
          </cell>
        </row>
        <row r="36">
          <cell r="A36" t="str">
            <v>A30001</v>
          </cell>
        </row>
        <row r="37">
          <cell r="A37" t="str">
            <v>A30002</v>
          </cell>
        </row>
        <row r="38">
          <cell r="A38" t="str">
            <v>A30101</v>
          </cell>
        </row>
        <row r="39">
          <cell r="A39" t="str">
            <v>A30102</v>
          </cell>
        </row>
        <row r="40">
          <cell r="A40" t="str">
            <v>A30103</v>
          </cell>
        </row>
        <row r="41">
          <cell r="A41" t="str">
            <v>A30106</v>
          </cell>
        </row>
        <row r="42">
          <cell r="A42" t="str">
            <v>B30001</v>
          </cell>
        </row>
        <row r="43">
          <cell r="A43" t="str">
            <v>B30002</v>
          </cell>
        </row>
        <row r="44">
          <cell r="A44" t="str">
            <v>B30101</v>
          </cell>
        </row>
        <row r="45">
          <cell r="A45" t="str">
            <v>B30102</v>
          </cell>
        </row>
        <row r="46">
          <cell r="A46" t="str">
            <v>B30103</v>
          </cell>
        </row>
        <row r="47">
          <cell r="A47" t="str">
            <v>C30002</v>
          </cell>
        </row>
        <row r="48">
          <cell r="A48" t="str">
            <v>C30003</v>
          </cell>
        </row>
        <row r="49">
          <cell r="A49" t="str">
            <v>C30022</v>
          </cell>
        </row>
        <row r="50">
          <cell r="A50" t="str">
            <v>A20063</v>
          </cell>
        </row>
        <row r="51">
          <cell r="A51" t="str">
            <v>C20061</v>
          </cell>
        </row>
        <row r="52">
          <cell r="A52" t="str">
            <v>A10047</v>
          </cell>
        </row>
        <row r="53">
          <cell r="A53" t="str">
            <v>C10033</v>
          </cell>
        </row>
        <row r="54">
          <cell r="A54" t="str">
            <v>D10033</v>
          </cell>
        </row>
        <row r="55">
          <cell r="A55" t="str">
            <v>G10033</v>
          </cell>
        </row>
        <row r="56">
          <cell r="A56" t="str">
            <v>A10008</v>
          </cell>
        </row>
        <row r="57">
          <cell r="A57" t="str">
            <v>A10009</v>
          </cell>
        </row>
        <row r="58">
          <cell r="A58" t="str">
            <v>A10010</v>
          </cell>
        </row>
        <row r="59">
          <cell r="A59" t="str">
            <v>A10011</v>
          </cell>
        </row>
        <row r="60">
          <cell r="A60" t="str">
            <v>A10015</v>
          </cell>
        </row>
        <row r="61">
          <cell r="A61" t="str">
            <v>A10035</v>
          </cell>
        </row>
        <row r="62">
          <cell r="A62" t="str">
            <v>A10046</v>
          </cell>
        </row>
        <row r="63">
          <cell r="A63" t="str">
            <v>B10001</v>
          </cell>
        </row>
        <row r="64">
          <cell r="A64" t="str">
            <v>C10036</v>
          </cell>
        </row>
        <row r="65">
          <cell r="A65" t="str">
            <v>A10034</v>
          </cell>
        </row>
        <row r="66">
          <cell r="A66" t="str">
            <v>C20104</v>
          </cell>
        </row>
        <row r="67">
          <cell r="A67" t="str">
            <v>A10012</v>
          </cell>
        </row>
        <row r="68">
          <cell r="A68" t="str">
            <v>A10013</v>
          </cell>
        </row>
        <row r="69">
          <cell r="A69" t="str">
            <v>A10014</v>
          </cell>
        </row>
        <row r="70">
          <cell r="A70" t="str">
            <v>A10039</v>
          </cell>
        </row>
        <row r="71">
          <cell r="A71" t="str">
            <v>C10003</v>
          </cell>
        </row>
        <row r="72">
          <cell r="A72" t="str">
            <v>A10044</v>
          </cell>
        </row>
        <row r="73">
          <cell r="A73" t="str">
            <v>A10045</v>
          </cell>
        </row>
        <row r="74">
          <cell r="A74" t="str">
            <v>A10049</v>
          </cell>
        </row>
        <row r="75">
          <cell r="A75" t="str">
            <v>A20036</v>
          </cell>
        </row>
        <row r="76">
          <cell r="A76" t="str">
            <v>A20051</v>
          </cell>
        </row>
        <row r="77">
          <cell r="A77" t="str">
            <v>B20051</v>
          </cell>
        </row>
        <row r="78">
          <cell r="A78" t="str">
            <v>A20033</v>
          </cell>
        </row>
        <row r="79">
          <cell r="A79" t="str">
            <v>A20034</v>
          </cell>
        </row>
        <row r="80">
          <cell r="A80" t="str">
            <v>B20033</v>
          </cell>
        </row>
        <row r="81">
          <cell r="A81" t="str">
            <v>C20031</v>
          </cell>
        </row>
        <row r="82">
          <cell r="A82" t="str">
            <v>A20035</v>
          </cell>
        </row>
        <row r="83">
          <cell r="A83" t="str">
            <v>A50054</v>
          </cell>
        </row>
        <row r="84">
          <cell r="A84" t="str">
            <v>C50019</v>
          </cell>
        </row>
        <row r="85">
          <cell r="A85" t="str">
            <v>A50085</v>
          </cell>
        </row>
        <row r="86">
          <cell r="A86" t="str">
            <v>A50001</v>
          </cell>
        </row>
        <row r="87">
          <cell r="A87" t="str">
            <v>A50006</v>
          </cell>
        </row>
        <row r="88">
          <cell r="A88" t="str">
            <v>A50028</v>
          </cell>
        </row>
        <row r="89">
          <cell r="A89" t="str">
            <v>A50051</v>
          </cell>
        </row>
        <row r="90">
          <cell r="A90" t="str">
            <v>C50032</v>
          </cell>
        </row>
        <row r="91">
          <cell r="A91" t="str">
            <v>A50003</v>
          </cell>
        </row>
        <row r="92">
          <cell r="A92" t="str">
            <v>A50007</v>
          </cell>
        </row>
        <row r="93">
          <cell r="A93" t="str">
            <v>C50008</v>
          </cell>
        </row>
        <row r="94">
          <cell r="A94" t="str">
            <v>A50086</v>
          </cell>
        </row>
        <row r="95">
          <cell r="A95" t="str">
            <v>A50083</v>
          </cell>
        </row>
        <row r="96">
          <cell r="A96" t="str">
            <v>C50010</v>
          </cell>
        </row>
        <row r="97">
          <cell r="A97" t="str">
            <v>C50092</v>
          </cell>
        </row>
        <row r="98">
          <cell r="A98" t="str">
            <v>A50004</v>
          </cell>
        </row>
        <row r="99">
          <cell r="A99" t="str">
            <v>A50014</v>
          </cell>
        </row>
        <row r="100">
          <cell r="A100" t="str">
            <v>A50018</v>
          </cell>
        </row>
        <row r="101">
          <cell r="A101" t="str">
            <v>A50060</v>
          </cell>
        </row>
        <row r="102">
          <cell r="A102" t="str">
            <v>C50095</v>
          </cell>
        </row>
        <row r="103">
          <cell r="A103" t="str">
            <v>G50061</v>
          </cell>
        </row>
        <row r="104">
          <cell r="A104" t="str">
            <v>A50059</v>
          </cell>
        </row>
        <row r="105">
          <cell r="A105" t="str">
            <v>A50084</v>
          </cell>
        </row>
        <row r="106">
          <cell r="A106" t="str">
            <v>A50036</v>
          </cell>
        </row>
        <row r="107">
          <cell r="A107" t="str">
            <v>A50052</v>
          </cell>
        </row>
        <row r="108">
          <cell r="A108" t="str">
            <v>A50082</v>
          </cell>
        </row>
        <row r="109">
          <cell r="A109" t="str">
            <v>A50030</v>
          </cell>
        </row>
        <row r="110">
          <cell r="A110" t="str">
            <v>A50080</v>
          </cell>
        </row>
        <row r="111">
          <cell r="A111" t="str">
            <v>C50062</v>
          </cell>
        </row>
        <row r="112">
          <cell r="A112" t="str">
            <v>A41500</v>
          </cell>
        </row>
        <row r="113">
          <cell r="A113" t="str">
            <v>G41500</v>
          </cell>
        </row>
        <row r="114">
          <cell r="A114" t="str">
            <v>A31801</v>
          </cell>
        </row>
        <row r="115">
          <cell r="A115" t="str">
            <v>A31802</v>
          </cell>
        </row>
        <row r="116">
          <cell r="A116" t="str">
            <v>A31803</v>
          </cell>
        </row>
        <row r="117">
          <cell r="A117" t="str">
            <v>A31804</v>
          </cell>
        </row>
        <row r="118">
          <cell r="A118" t="str">
            <v>A31805</v>
          </cell>
        </row>
        <row r="119">
          <cell r="A119" t="str">
            <v>A31806</v>
          </cell>
        </row>
        <row r="120">
          <cell r="A120" t="str">
            <v>A31807</v>
          </cell>
        </row>
        <row r="121">
          <cell r="A121" t="str">
            <v>A31808</v>
          </cell>
        </row>
        <row r="122">
          <cell r="A122" t="str">
            <v>A31809</v>
          </cell>
        </row>
        <row r="123">
          <cell r="A123" t="str">
            <v>A31810</v>
          </cell>
        </row>
        <row r="124">
          <cell r="A124" t="str">
            <v>A31811</v>
          </cell>
        </row>
        <row r="125">
          <cell r="A125" t="str">
            <v>A31812</v>
          </cell>
        </row>
        <row r="126">
          <cell r="A126" t="str">
            <v>A31813</v>
          </cell>
        </row>
        <row r="127">
          <cell r="A127" t="str">
            <v>A31814</v>
          </cell>
        </row>
        <row r="128">
          <cell r="A128" t="str">
            <v>A31815</v>
          </cell>
        </row>
        <row r="129">
          <cell r="A129" t="str">
            <v>A31816</v>
          </cell>
        </row>
        <row r="130">
          <cell r="A130" t="str">
            <v>C31800</v>
          </cell>
        </row>
        <row r="131">
          <cell r="A131" t="str">
            <v>C31801</v>
          </cell>
        </row>
        <row r="132">
          <cell r="A132" t="str">
            <v>C31802</v>
          </cell>
        </row>
        <row r="133">
          <cell r="A133" t="str">
            <v>C31803</v>
          </cell>
        </row>
        <row r="134">
          <cell r="A134" t="str">
            <v>C31804</v>
          </cell>
        </row>
        <row r="135">
          <cell r="A135" t="str">
            <v>C31805</v>
          </cell>
        </row>
        <row r="136">
          <cell r="A136" t="str">
            <v>C31806</v>
          </cell>
        </row>
        <row r="137">
          <cell r="A137" t="str">
            <v>C31807</v>
          </cell>
        </row>
        <row r="138">
          <cell r="A138" t="str">
            <v>C31808</v>
          </cell>
        </row>
        <row r="139">
          <cell r="A139" t="str">
            <v>C31809</v>
          </cell>
        </row>
        <row r="140">
          <cell r="A140" t="str">
            <v>C31810</v>
          </cell>
        </row>
        <row r="141">
          <cell r="A141" t="str">
            <v>C31811</v>
          </cell>
        </row>
        <row r="142">
          <cell r="A142" t="str">
            <v>C31812</v>
          </cell>
        </row>
        <row r="143">
          <cell r="A143" t="str">
            <v>C31813</v>
          </cell>
        </row>
        <row r="144">
          <cell r="A144" t="str">
            <v>C31814</v>
          </cell>
        </row>
        <row r="145">
          <cell r="A145" t="str">
            <v>C31815</v>
          </cell>
        </row>
        <row r="146">
          <cell r="A146" t="str">
            <v>C31816</v>
          </cell>
        </row>
        <row r="147">
          <cell r="A147" t="str">
            <v>A32001</v>
          </cell>
        </row>
        <row r="148">
          <cell r="A148" t="str">
            <v>A32002</v>
          </cell>
        </row>
        <row r="149">
          <cell r="A149" t="str">
            <v>A32003</v>
          </cell>
        </row>
        <row r="150">
          <cell r="A150" t="str">
            <v>A32101</v>
          </cell>
        </row>
        <row r="151">
          <cell r="A151" t="str">
            <v>A32102</v>
          </cell>
        </row>
        <row r="152">
          <cell r="A152" t="str">
            <v>A32103</v>
          </cell>
        </row>
        <row r="153">
          <cell r="A153" t="str">
            <v>A32104</v>
          </cell>
        </row>
        <row r="154">
          <cell r="A154" t="str">
            <v>A32106</v>
          </cell>
        </row>
        <row r="155">
          <cell r="A155" t="str">
            <v>B32001</v>
          </cell>
        </row>
        <row r="156">
          <cell r="A156" t="str">
            <v>B32002</v>
          </cell>
        </row>
        <row r="157">
          <cell r="A157" t="str">
            <v>B32101</v>
          </cell>
        </row>
        <row r="158">
          <cell r="A158" t="str">
            <v>B32102</v>
          </cell>
        </row>
        <row r="159">
          <cell r="A159" t="str">
            <v>C32007</v>
          </cell>
        </row>
        <row r="160">
          <cell r="A160" t="str">
            <v>C32020</v>
          </cell>
        </row>
        <row r="161">
          <cell r="A161" t="str">
            <v>C32023</v>
          </cell>
        </row>
        <row r="162">
          <cell r="A162" t="str">
            <v>C32025</v>
          </cell>
        </row>
        <row r="163">
          <cell r="A163" t="str">
            <v>C32026</v>
          </cell>
        </row>
        <row r="164">
          <cell r="A164" t="str">
            <v>C32027</v>
          </cell>
        </row>
        <row r="165">
          <cell r="A165" t="str">
            <v>C32028</v>
          </cell>
        </row>
        <row r="166">
          <cell r="A166" t="str">
            <v>C32029</v>
          </cell>
        </row>
        <row r="167">
          <cell r="A167" t="str">
            <v>A20041</v>
          </cell>
        </row>
        <row r="168">
          <cell r="A168" t="str">
            <v>A20070</v>
          </cell>
        </row>
        <row r="169">
          <cell r="A169" t="str">
            <v>B20005</v>
          </cell>
        </row>
        <row r="170">
          <cell r="A170" t="str">
            <v>B20041</v>
          </cell>
        </row>
        <row r="171">
          <cell r="A171" t="str">
            <v>B20061</v>
          </cell>
        </row>
        <row r="172">
          <cell r="A172" t="str">
            <v>A20059</v>
          </cell>
        </row>
        <row r="173">
          <cell r="A173" t="str">
            <v>A20060</v>
          </cell>
        </row>
        <row r="174">
          <cell r="A174" t="str">
            <v>A20069</v>
          </cell>
        </row>
        <row r="175">
          <cell r="A175" t="str">
            <v>B20059</v>
          </cell>
        </row>
        <row r="176">
          <cell r="A176" t="str">
            <v>B20060</v>
          </cell>
        </row>
        <row r="177">
          <cell r="A177" t="str">
            <v>C20057</v>
          </cell>
        </row>
        <row r="178">
          <cell r="A178" t="str">
            <v>D20057</v>
          </cell>
        </row>
        <row r="179">
          <cell r="A179" t="str">
            <v>D20061</v>
          </cell>
        </row>
        <row r="180">
          <cell r="A180" t="str">
            <v>A45400</v>
          </cell>
        </row>
        <row r="181">
          <cell r="A181" t="str">
            <v>A45401</v>
          </cell>
        </row>
        <row r="182">
          <cell r="A182" t="str">
            <v>B45400</v>
          </cell>
        </row>
        <row r="183">
          <cell r="A183" t="str">
            <v>C45400</v>
          </cell>
        </row>
        <row r="184">
          <cell r="A184" t="str">
            <v>D45400</v>
          </cell>
        </row>
        <row r="185">
          <cell r="A185" t="str">
            <v>A10023</v>
          </cell>
        </row>
        <row r="186">
          <cell r="A186" t="str">
            <v>A30104</v>
          </cell>
        </row>
        <row r="187">
          <cell r="A187" t="str">
            <v>A30105</v>
          </cell>
        </row>
        <row r="188">
          <cell r="A188" t="str">
            <v>B30104</v>
          </cell>
        </row>
        <row r="189">
          <cell r="A189" t="str">
            <v>B30105</v>
          </cell>
        </row>
        <row r="190">
          <cell r="A190" t="str">
            <v>C30033</v>
          </cell>
        </row>
        <row r="191">
          <cell r="A191" t="str">
            <v>A10024</v>
          </cell>
        </row>
        <row r="192">
          <cell r="A192" t="str">
            <v>A10025</v>
          </cell>
        </row>
        <row r="193">
          <cell r="A193" t="str">
            <v>A10026</v>
          </cell>
        </row>
        <row r="194">
          <cell r="A194" t="str">
            <v>A10027</v>
          </cell>
        </row>
        <row r="195">
          <cell r="A195" t="str">
            <v>A10041</v>
          </cell>
        </row>
        <row r="196">
          <cell r="A196" t="str">
            <v>A10042</v>
          </cell>
        </row>
        <row r="197">
          <cell r="A197" t="str">
            <v>A10043</v>
          </cell>
        </row>
        <row r="198">
          <cell r="A198" t="str">
            <v>A10048</v>
          </cell>
        </row>
        <row r="199">
          <cell r="A199" t="str">
            <v>C10013</v>
          </cell>
        </row>
        <row r="200">
          <cell r="A200" t="str">
            <v>G10017</v>
          </cell>
        </row>
        <row r="201">
          <cell r="A201" t="str">
            <v>A10028</v>
          </cell>
        </row>
        <row r="202">
          <cell r="A202" t="str">
            <v>A20058</v>
          </cell>
        </row>
        <row r="203">
          <cell r="A203" t="str">
            <v>B20058</v>
          </cell>
        </row>
        <row r="204">
          <cell r="A204" t="str">
            <v>C20059</v>
          </cell>
        </row>
        <row r="205">
          <cell r="A205" t="str">
            <v>D20059</v>
          </cell>
        </row>
        <row r="206">
          <cell r="A206" t="str">
            <v>A50046</v>
          </cell>
        </row>
        <row r="207">
          <cell r="A207" t="str">
            <v>A50081</v>
          </cell>
        </row>
        <row r="208">
          <cell r="A208" t="str">
            <v>C50063</v>
          </cell>
        </row>
        <row r="209">
          <cell r="A209" t="str">
            <v>000000</v>
          </cell>
        </row>
        <row r="210">
          <cell r="A210" t="str">
            <v>999999</v>
          </cell>
        </row>
        <row r="211">
          <cell r="A211" t="str">
            <v>A10016</v>
          </cell>
        </row>
        <row r="212">
          <cell r="A212" t="str">
            <v>A42000</v>
          </cell>
        </row>
        <row r="213">
          <cell r="A213" t="str">
            <v>A10003</v>
          </cell>
        </row>
        <row r="214">
          <cell r="A214" t="str">
            <v>A10005</v>
          </cell>
        </row>
        <row r="215">
          <cell r="A215" t="str">
            <v>A10017</v>
          </cell>
        </row>
        <row r="216">
          <cell r="A216" t="str">
            <v>A10019</v>
          </cell>
        </row>
        <row r="217">
          <cell r="A217" t="str">
            <v>A10020</v>
          </cell>
        </row>
        <row r="218">
          <cell r="A218" t="str">
            <v>A10021</v>
          </cell>
        </row>
        <row r="219">
          <cell r="A219" t="str">
            <v>A10029</v>
          </cell>
        </row>
        <row r="220">
          <cell r="A220" t="str">
            <v>A10032</v>
          </cell>
        </row>
        <row r="221">
          <cell r="A221" t="str">
            <v>A10033</v>
          </cell>
        </row>
        <row r="222">
          <cell r="A222" t="str">
            <v>A10036</v>
          </cell>
        </row>
        <row r="223">
          <cell r="A223" t="str">
            <v>A10037</v>
          </cell>
        </row>
        <row r="224">
          <cell r="A224" t="str">
            <v>A10040</v>
          </cell>
        </row>
        <row r="225">
          <cell r="A225" t="str">
            <v>A20022</v>
          </cell>
        </row>
        <row r="226">
          <cell r="A226" t="str">
            <v>A20061</v>
          </cell>
        </row>
        <row r="227">
          <cell r="A227" t="str">
            <v>A20064</v>
          </cell>
        </row>
        <row r="228">
          <cell r="A228" t="str">
            <v>A20067</v>
          </cell>
        </row>
        <row r="229">
          <cell r="A229" t="str">
            <v>A38301</v>
          </cell>
        </row>
        <row r="230">
          <cell r="A230" t="str">
            <v>A38302</v>
          </cell>
        </row>
        <row r="231">
          <cell r="A231" t="str">
            <v>A40500</v>
          </cell>
        </row>
        <row r="232">
          <cell r="A232" t="str">
            <v>A41600</v>
          </cell>
        </row>
        <row r="233">
          <cell r="A233" t="str">
            <v>A50029</v>
          </cell>
        </row>
        <row r="234">
          <cell r="A234" t="str">
            <v>A50079</v>
          </cell>
        </row>
        <row r="235">
          <cell r="A235" t="str">
            <v>A90000</v>
          </cell>
        </row>
        <row r="236">
          <cell r="A236" t="str">
            <v>B20014</v>
          </cell>
        </row>
        <row r="237">
          <cell r="A237" t="str">
            <v>B20022</v>
          </cell>
        </row>
        <row r="238">
          <cell r="A238" t="str">
            <v>B20049</v>
          </cell>
        </row>
        <row r="239">
          <cell r="A239" t="str">
            <v>C10004</v>
          </cell>
        </row>
        <row r="240">
          <cell r="A240" t="str">
            <v>C10005</v>
          </cell>
        </row>
        <row r="241">
          <cell r="A241" t="str">
            <v>C10006</v>
          </cell>
        </row>
        <row r="242">
          <cell r="A242" t="str">
            <v>C10008</v>
          </cell>
        </row>
        <row r="243">
          <cell r="A243" t="str">
            <v>C10009</v>
          </cell>
        </row>
        <row r="244">
          <cell r="A244" t="str">
            <v>C10010</v>
          </cell>
        </row>
        <row r="245">
          <cell r="A245" t="str">
            <v>C10011</v>
          </cell>
        </row>
        <row r="246">
          <cell r="A246" t="str">
            <v>C10012</v>
          </cell>
        </row>
        <row r="247">
          <cell r="A247" t="str">
            <v>C10018</v>
          </cell>
        </row>
        <row r="248">
          <cell r="A248" t="str">
            <v>C10023</v>
          </cell>
        </row>
        <row r="249">
          <cell r="A249" t="str">
            <v>C10027</v>
          </cell>
        </row>
        <row r="250">
          <cell r="A250" t="str">
            <v>C10038</v>
          </cell>
        </row>
        <row r="251">
          <cell r="A251" t="str">
            <v>C10039</v>
          </cell>
        </row>
        <row r="252">
          <cell r="A252" t="str">
            <v>C10040</v>
          </cell>
        </row>
        <row r="253">
          <cell r="A253" t="str">
            <v>C10041</v>
          </cell>
        </row>
        <row r="254">
          <cell r="A254" t="str">
            <v>C10042</v>
          </cell>
        </row>
        <row r="255">
          <cell r="A255" t="str">
            <v>C10043</v>
          </cell>
        </row>
        <row r="256">
          <cell r="A256" t="str">
            <v>C10044</v>
          </cell>
        </row>
        <row r="257">
          <cell r="A257" t="str">
            <v>C20012</v>
          </cell>
        </row>
        <row r="258">
          <cell r="A258" t="str">
            <v>C20025</v>
          </cell>
        </row>
        <row r="259">
          <cell r="A259" t="str">
            <v>C20036</v>
          </cell>
        </row>
        <row r="260">
          <cell r="A260" t="str">
            <v>C20038</v>
          </cell>
        </row>
        <row r="261">
          <cell r="A261" t="str">
            <v>C20044</v>
          </cell>
        </row>
        <row r="262">
          <cell r="A262" t="str">
            <v>C20046</v>
          </cell>
        </row>
        <row r="263">
          <cell r="A263" t="str">
            <v>C20047</v>
          </cell>
        </row>
        <row r="264">
          <cell r="A264" t="str">
            <v>C20048</v>
          </cell>
        </row>
        <row r="265">
          <cell r="A265" t="str">
            <v>C20054</v>
          </cell>
        </row>
        <row r="266">
          <cell r="A266" t="str">
            <v>C20062</v>
          </cell>
        </row>
        <row r="267">
          <cell r="A267" t="str">
            <v>C20063</v>
          </cell>
        </row>
        <row r="268">
          <cell r="A268" t="str">
            <v>C20064</v>
          </cell>
        </row>
        <row r="269">
          <cell r="A269" t="str">
            <v>C20065</v>
          </cell>
        </row>
        <row r="270">
          <cell r="A270" t="str">
            <v>C20066</v>
          </cell>
        </row>
        <row r="271">
          <cell r="A271" t="str">
            <v>C20067</v>
          </cell>
        </row>
        <row r="272">
          <cell r="A272" t="str">
            <v>C20068</v>
          </cell>
        </row>
        <row r="273">
          <cell r="A273" t="str">
            <v>C20069</v>
          </cell>
        </row>
        <row r="274">
          <cell r="A274" t="str">
            <v>C20075</v>
          </cell>
        </row>
        <row r="275">
          <cell r="A275" t="str">
            <v>C20076</v>
          </cell>
        </row>
        <row r="276">
          <cell r="A276" t="str">
            <v>C20078</v>
          </cell>
        </row>
        <row r="277">
          <cell r="A277" t="str">
            <v>C20079</v>
          </cell>
        </row>
        <row r="278">
          <cell r="A278" t="str">
            <v>C20084</v>
          </cell>
        </row>
        <row r="279">
          <cell r="A279" t="str">
            <v>C20095</v>
          </cell>
        </row>
        <row r="280">
          <cell r="A280" t="str">
            <v>C20100</v>
          </cell>
        </row>
        <row r="281">
          <cell r="A281" t="str">
            <v>C20101</v>
          </cell>
        </row>
        <row r="282">
          <cell r="A282" t="str">
            <v>C20102</v>
          </cell>
        </row>
        <row r="283">
          <cell r="A283" t="str">
            <v>C20103</v>
          </cell>
        </row>
        <row r="284">
          <cell r="A284" t="str">
            <v>C20105</v>
          </cell>
        </row>
        <row r="285">
          <cell r="A285" t="str">
            <v>C20110</v>
          </cell>
        </row>
        <row r="286">
          <cell r="A286" t="str">
            <v>C20114</v>
          </cell>
        </row>
        <row r="287">
          <cell r="A287" t="str">
            <v>C20120</v>
          </cell>
        </row>
        <row r="288">
          <cell r="A288" t="str">
            <v>C20121</v>
          </cell>
        </row>
        <row r="289">
          <cell r="A289" t="str">
            <v>C20124</v>
          </cell>
        </row>
        <row r="290">
          <cell r="A290" t="str">
            <v>C20125</v>
          </cell>
        </row>
        <row r="291">
          <cell r="A291" t="str">
            <v>C20126</v>
          </cell>
        </row>
        <row r="292">
          <cell r="A292" t="str">
            <v>C30001</v>
          </cell>
        </row>
        <row r="293">
          <cell r="A293" t="str">
            <v>C30004</v>
          </cell>
        </row>
        <row r="294">
          <cell r="A294" t="str">
            <v>C30005</v>
          </cell>
        </row>
        <row r="295">
          <cell r="A295" t="str">
            <v>C30006</v>
          </cell>
        </row>
        <row r="296">
          <cell r="A296" t="str">
            <v>C30007</v>
          </cell>
        </row>
        <row r="297">
          <cell r="A297" t="str">
            <v>C30008</v>
          </cell>
        </row>
        <row r="298">
          <cell r="A298" t="str">
            <v>C30009</v>
          </cell>
        </row>
        <row r="299">
          <cell r="A299" t="str">
            <v>C30010</v>
          </cell>
        </row>
        <row r="300">
          <cell r="A300" t="str">
            <v>C30011</v>
          </cell>
        </row>
        <row r="301">
          <cell r="A301" t="str">
            <v>C30012</v>
          </cell>
        </row>
        <row r="302">
          <cell r="A302" t="str">
            <v>C30013</v>
          </cell>
        </row>
        <row r="303">
          <cell r="A303" t="str">
            <v>C30014</v>
          </cell>
        </row>
        <row r="304">
          <cell r="A304" t="str">
            <v>C30021</v>
          </cell>
        </row>
        <row r="305">
          <cell r="A305" t="str">
            <v>C30023</v>
          </cell>
        </row>
        <row r="306">
          <cell r="A306" t="str">
            <v>C30024</v>
          </cell>
        </row>
        <row r="307">
          <cell r="A307" t="str">
            <v>C30025</v>
          </cell>
        </row>
        <row r="308">
          <cell r="A308" t="str">
            <v>C30026</v>
          </cell>
        </row>
        <row r="309">
          <cell r="A309" t="str">
            <v>C30027</v>
          </cell>
        </row>
        <row r="310">
          <cell r="A310" t="str">
            <v>C30028</v>
          </cell>
        </row>
        <row r="311">
          <cell r="A311" t="str">
            <v>C30029</v>
          </cell>
        </row>
        <row r="312">
          <cell r="A312" t="str">
            <v>C30030</v>
          </cell>
        </row>
        <row r="313">
          <cell r="A313" t="str">
            <v>C30031</v>
          </cell>
        </row>
        <row r="314">
          <cell r="A314" t="str">
            <v>C30032</v>
          </cell>
        </row>
        <row r="315">
          <cell r="A315" t="str">
            <v>C30034</v>
          </cell>
        </row>
        <row r="316">
          <cell r="A316" t="str">
            <v>C30104</v>
          </cell>
        </row>
        <row r="317">
          <cell r="A317" t="str">
            <v>C31001</v>
          </cell>
        </row>
        <row r="318">
          <cell r="A318" t="str">
            <v>C31002</v>
          </cell>
        </row>
        <row r="319">
          <cell r="A319" t="str">
            <v>C31003</v>
          </cell>
        </row>
        <row r="320">
          <cell r="A320" t="str">
            <v>C31004</v>
          </cell>
        </row>
        <row r="321">
          <cell r="A321" t="str">
            <v>C31005</v>
          </cell>
        </row>
        <row r="322">
          <cell r="A322" t="str">
            <v>C31006</v>
          </cell>
        </row>
        <row r="323">
          <cell r="A323" t="str">
            <v>C31007</v>
          </cell>
        </row>
        <row r="324">
          <cell r="A324" t="str">
            <v>C31008</v>
          </cell>
        </row>
        <row r="325">
          <cell r="A325" t="str">
            <v>C31009</v>
          </cell>
        </row>
        <row r="326">
          <cell r="A326" t="str">
            <v>C31010</v>
          </cell>
        </row>
        <row r="327">
          <cell r="A327" t="str">
            <v>C31011</v>
          </cell>
        </row>
        <row r="328">
          <cell r="A328" t="str">
            <v>C31012</v>
          </cell>
        </row>
        <row r="329">
          <cell r="A329" t="str">
            <v>C31013</v>
          </cell>
        </row>
        <row r="330">
          <cell r="A330" t="str">
            <v>C31014</v>
          </cell>
        </row>
        <row r="331">
          <cell r="A331" t="str">
            <v>C31015</v>
          </cell>
        </row>
        <row r="332">
          <cell r="A332" t="str">
            <v>C31016</v>
          </cell>
        </row>
        <row r="333">
          <cell r="A333" t="str">
            <v>C31022</v>
          </cell>
        </row>
        <row r="334">
          <cell r="A334" t="str">
            <v>C31023</v>
          </cell>
        </row>
        <row r="335">
          <cell r="A335" t="str">
            <v>C31024</v>
          </cell>
        </row>
        <row r="336">
          <cell r="A336" t="str">
            <v>C31025</v>
          </cell>
        </row>
        <row r="337">
          <cell r="A337" t="str">
            <v>C31026</v>
          </cell>
        </row>
        <row r="338">
          <cell r="A338" t="str">
            <v>C31027</v>
          </cell>
        </row>
        <row r="339">
          <cell r="A339" t="str">
            <v>C31028</v>
          </cell>
        </row>
        <row r="340">
          <cell r="A340" t="str">
            <v>C31029</v>
          </cell>
        </row>
        <row r="341">
          <cell r="A341" t="str">
            <v>C31030</v>
          </cell>
        </row>
        <row r="342">
          <cell r="A342" t="str">
            <v>C31031</v>
          </cell>
        </row>
        <row r="343">
          <cell r="A343" t="str">
            <v>C31032</v>
          </cell>
        </row>
        <row r="344">
          <cell r="A344" t="str">
            <v>C31034</v>
          </cell>
        </row>
        <row r="345">
          <cell r="A345" t="str">
            <v>C31035</v>
          </cell>
        </row>
        <row r="346">
          <cell r="A346" t="str">
            <v>C31036</v>
          </cell>
        </row>
        <row r="347">
          <cell r="A347" t="str">
            <v>C31037</v>
          </cell>
        </row>
        <row r="348">
          <cell r="A348" t="str">
            <v>C31038</v>
          </cell>
        </row>
        <row r="349">
          <cell r="A349" t="str">
            <v>C32001</v>
          </cell>
        </row>
        <row r="350">
          <cell r="A350" t="str">
            <v>C32002</v>
          </cell>
        </row>
        <row r="351">
          <cell r="A351" t="str">
            <v>C32003</v>
          </cell>
        </row>
        <row r="352">
          <cell r="A352" t="str">
            <v>C32004</v>
          </cell>
        </row>
        <row r="353">
          <cell r="A353" t="str">
            <v>C32005</v>
          </cell>
        </row>
        <row r="354">
          <cell r="A354" t="str">
            <v>C32008</v>
          </cell>
        </row>
        <row r="355">
          <cell r="A355" t="str">
            <v>C32009</v>
          </cell>
        </row>
        <row r="356">
          <cell r="A356" t="str">
            <v>C32010</v>
          </cell>
        </row>
        <row r="357">
          <cell r="A357" t="str">
            <v>C32011</v>
          </cell>
        </row>
        <row r="358">
          <cell r="A358" t="str">
            <v>C32012</v>
          </cell>
        </row>
        <row r="359">
          <cell r="A359" t="str">
            <v>C32013</v>
          </cell>
        </row>
        <row r="360">
          <cell r="A360" t="str">
            <v>C32014</v>
          </cell>
        </row>
        <row r="361">
          <cell r="A361" t="str">
            <v>C32015</v>
          </cell>
        </row>
        <row r="362">
          <cell r="A362" t="str">
            <v>C32016</v>
          </cell>
        </row>
        <row r="363">
          <cell r="A363" t="str">
            <v>C32017</v>
          </cell>
        </row>
        <row r="364">
          <cell r="A364" t="str">
            <v>C32018</v>
          </cell>
        </row>
        <row r="365">
          <cell r="A365" t="str">
            <v>C32019</v>
          </cell>
        </row>
        <row r="366">
          <cell r="A366" t="str">
            <v>C32021</v>
          </cell>
        </row>
        <row r="367">
          <cell r="A367" t="str">
            <v>C32022</v>
          </cell>
        </row>
        <row r="368">
          <cell r="A368" t="str">
            <v>C32024</v>
          </cell>
        </row>
        <row r="369">
          <cell r="A369" t="str">
            <v>C32030</v>
          </cell>
        </row>
        <row r="370">
          <cell r="A370" t="str">
            <v>C32031</v>
          </cell>
        </row>
        <row r="371">
          <cell r="A371" t="str">
            <v>C32032</v>
          </cell>
        </row>
        <row r="372">
          <cell r="A372" t="str">
            <v>C32033</v>
          </cell>
        </row>
        <row r="373">
          <cell r="A373" t="str">
            <v>C32034</v>
          </cell>
        </row>
        <row r="374">
          <cell r="A374" t="str">
            <v>C33001</v>
          </cell>
        </row>
        <row r="375">
          <cell r="A375" t="str">
            <v>C33002</v>
          </cell>
        </row>
        <row r="376">
          <cell r="A376" t="str">
            <v>C33006</v>
          </cell>
        </row>
        <row r="377">
          <cell r="A377" t="str">
            <v>C33008</v>
          </cell>
        </row>
        <row r="378">
          <cell r="A378" t="str">
            <v>C33021</v>
          </cell>
        </row>
        <row r="379">
          <cell r="A379" t="str">
            <v>C33023</v>
          </cell>
        </row>
        <row r="380">
          <cell r="A380" t="str">
            <v>C38001</v>
          </cell>
        </row>
        <row r="381">
          <cell r="A381" t="str">
            <v>C38004</v>
          </cell>
        </row>
        <row r="382">
          <cell r="A382" t="str">
            <v>C38005</v>
          </cell>
        </row>
        <row r="383">
          <cell r="A383" t="str">
            <v>C38006</v>
          </cell>
        </row>
        <row r="384">
          <cell r="A384" t="str">
            <v>C38007</v>
          </cell>
        </row>
        <row r="385">
          <cell r="A385" t="str">
            <v>C38009</v>
          </cell>
        </row>
        <row r="386">
          <cell r="A386" t="str">
            <v>C38010</v>
          </cell>
        </row>
        <row r="387">
          <cell r="A387" t="str">
            <v>C38011</v>
          </cell>
        </row>
        <row r="388">
          <cell r="A388" t="str">
            <v>C38012</v>
          </cell>
        </row>
        <row r="389">
          <cell r="A389" t="str">
            <v>C38013</v>
          </cell>
        </row>
        <row r="390">
          <cell r="A390" t="str">
            <v>C38014</v>
          </cell>
        </row>
        <row r="391">
          <cell r="A391" t="str">
            <v>C38015</v>
          </cell>
        </row>
        <row r="392">
          <cell r="A392" t="str">
            <v>C38016</v>
          </cell>
        </row>
        <row r="393">
          <cell r="A393" t="str">
            <v>C38017</v>
          </cell>
        </row>
        <row r="394">
          <cell r="A394" t="str">
            <v>C38019</v>
          </cell>
        </row>
        <row r="395">
          <cell r="A395" t="str">
            <v>C38020</v>
          </cell>
        </row>
        <row r="396">
          <cell r="A396" t="str">
            <v>C38021</v>
          </cell>
        </row>
        <row r="397">
          <cell r="A397" t="str">
            <v>C38024</v>
          </cell>
        </row>
        <row r="398">
          <cell r="A398" t="str">
            <v>C38028</v>
          </cell>
        </row>
        <row r="399">
          <cell r="A399" t="str">
            <v>C38030</v>
          </cell>
        </row>
        <row r="400">
          <cell r="A400" t="str">
            <v>C38034</v>
          </cell>
        </row>
        <row r="401">
          <cell r="A401" t="str">
            <v>C38035</v>
          </cell>
        </row>
        <row r="402">
          <cell r="A402" t="str">
            <v>C38036</v>
          </cell>
        </row>
        <row r="403">
          <cell r="A403" t="str">
            <v>C38038</v>
          </cell>
        </row>
        <row r="404">
          <cell r="A404" t="str">
            <v>C38039</v>
          </cell>
        </row>
        <row r="405">
          <cell r="A405" t="str">
            <v>C38041</v>
          </cell>
        </row>
        <row r="406">
          <cell r="A406" t="str">
            <v>C38042</v>
          </cell>
        </row>
        <row r="407">
          <cell r="A407" t="str">
            <v>C38043</v>
          </cell>
        </row>
        <row r="408">
          <cell r="A408" t="str">
            <v>C38045</v>
          </cell>
        </row>
        <row r="409">
          <cell r="A409" t="str">
            <v>C38046</v>
          </cell>
        </row>
        <row r="410">
          <cell r="A410" t="str">
            <v>C38048</v>
          </cell>
        </row>
        <row r="411">
          <cell r="A411" t="str">
            <v>C38049</v>
          </cell>
        </row>
        <row r="412">
          <cell r="A412" t="str">
            <v>C38050</v>
          </cell>
        </row>
        <row r="413">
          <cell r="A413" t="str">
            <v>C38054</v>
          </cell>
        </row>
        <row r="414">
          <cell r="A414" t="str">
            <v>C38056</v>
          </cell>
        </row>
        <row r="415">
          <cell r="A415" t="str">
            <v>C38057</v>
          </cell>
        </row>
        <row r="416">
          <cell r="A416" t="str">
            <v>C38060</v>
          </cell>
        </row>
        <row r="417">
          <cell r="A417" t="str">
            <v>C38063</v>
          </cell>
        </row>
        <row r="418">
          <cell r="A418" t="str">
            <v>C38064</v>
          </cell>
        </row>
        <row r="419">
          <cell r="A419" t="str">
            <v>C38070</v>
          </cell>
        </row>
        <row r="420">
          <cell r="A420" t="str">
            <v>C38072</v>
          </cell>
        </row>
        <row r="421">
          <cell r="A421" t="str">
            <v>C38074</v>
          </cell>
        </row>
        <row r="422">
          <cell r="A422" t="str">
            <v>C38076</v>
          </cell>
        </row>
        <row r="423">
          <cell r="A423" t="str">
            <v>C38086</v>
          </cell>
        </row>
        <row r="424">
          <cell r="A424" t="str">
            <v>C38097</v>
          </cell>
        </row>
        <row r="425">
          <cell r="A425" t="str">
            <v>C38108</v>
          </cell>
        </row>
        <row r="426">
          <cell r="A426" t="str">
            <v>C40400</v>
          </cell>
        </row>
        <row r="427">
          <cell r="A427" t="str">
            <v>C40600</v>
          </cell>
        </row>
        <row r="428">
          <cell r="A428" t="str">
            <v>C40900</v>
          </cell>
        </row>
        <row r="429">
          <cell r="A429" t="str">
            <v>C41200</v>
          </cell>
        </row>
        <row r="430">
          <cell r="A430" t="str">
            <v>C41300</v>
          </cell>
        </row>
        <row r="431">
          <cell r="A431" t="str">
            <v>C41700</v>
          </cell>
        </row>
        <row r="432">
          <cell r="A432" t="str">
            <v>C41800</v>
          </cell>
        </row>
        <row r="433">
          <cell r="A433" t="str">
            <v>C41900</v>
          </cell>
        </row>
        <row r="434">
          <cell r="A434" t="str">
            <v>C42000</v>
          </cell>
        </row>
        <row r="435">
          <cell r="A435" t="str">
            <v>C42200</v>
          </cell>
        </row>
        <row r="436">
          <cell r="A436" t="str">
            <v>C42300</v>
          </cell>
        </row>
        <row r="437">
          <cell r="A437" t="str">
            <v>C45500</v>
          </cell>
        </row>
        <row r="438">
          <cell r="A438" t="str">
            <v>C50000</v>
          </cell>
        </row>
        <row r="439">
          <cell r="A439" t="str">
            <v>C50002</v>
          </cell>
        </row>
        <row r="440">
          <cell r="A440" t="str">
            <v>C50005</v>
          </cell>
        </row>
        <row r="441">
          <cell r="A441" t="str">
            <v>C50009</v>
          </cell>
        </row>
        <row r="442">
          <cell r="A442" t="str">
            <v>C50011</v>
          </cell>
        </row>
        <row r="443">
          <cell r="A443" t="str">
            <v>C50012</v>
          </cell>
        </row>
        <row r="444">
          <cell r="A444" t="str">
            <v>C50013</v>
          </cell>
        </row>
        <row r="445">
          <cell r="A445" t="str">
            <v>C50015</v>
          </cell>
        </row>
        <row r="446">
          <cell r="A446" t="str">
            <v>C50016</v>
          </cell>
        </row>
        <row r="447">
          <cell r="A447" t="str">
            <v>C50017</v>
          </cell>
        </row>
        <row r="448">
          <cell r="A448" t="str">
            <v>C50020</v>
          </cell>
        </row>
        <row r="449">
          <cell r="A449" t="str">
            <v>C50021</v>
          </cell>
        </row>
        <row r="450">
          <cell r="A450" t="str">
            <v>C50022</v>
          </cell>
        </row>
        <row r="451">
          <cell r="A451" t="str">
            <v>C50023</v>
          </cell>
        </row>
        <row r="452">
          <cell r="A452" t="str">
            <v>C50024</v>
          </cell>
        </row>
        <row r="453">
          <cell r="A453" t="str">
            <v>C50025</v>
          </cell>
        </row>
        <row r="454">
          <cell r="A454" t="str">
            <v>C50026</v>
          </cell>
        </row>
        <row r="455">
          <cell r="A455" t="str">
            <v>C50027</v>
          </cell>
        </row>
        <row r="456">
          <cell r="A456" t="str">
            <v>C50031</v>
          </cell>
        </row>
        <row r="457">
          <cell r="A457" t="str">
            <v>C50033</v>
          </cell>
        </row>
        <row r="458">
          <cell r="A458" t="str">
            <v>C50034</v>
          </cell>
        </row>
        <row r="459">
          <cell r="A459" t="str">
            <v>C50035</v>
          </cell>
        </row>
        <row r="460">
          <cell r="A460" t="str">
            <v>C50037</v>
          </cell>
        </row>
        <row r="461">
          <cell r="A461" t="str">
            <v>C50038</v>
          </cell>
        </row>
        <row r="462">
          <cell r="A462" t="str">
            <v>C50039</v>
          </cell>
        </row>
        <row r="463">
          <cell r="A463" t="str">
            <v>C50040</v>
          </cell>
        </row>
        <row r="464">
          <cell r="A464" t="str">
            <v>C50041</v>
          </cell>
        </row>
        <row r="465">
          <cell r="A465" t="str">
            <v>C50042</v>
          </cell>
        </row>
        <row r="466">
          <cell r="A466" t="str">
            <v>C50043</v>
          </cell>
        </row>
        <row r="467">
          <cell r="A467" t="str">
            <v>C50044</v>
          </cell>
        </row>
        <row r="468">
          <cell r="A468" t="str">
            <v>C50045</v>
          </cell>
        </row>
        <row r="469">
          <cell r="A469" t="str">
            <v>C50047</v>
          </cell>
        </row>
        <row r="470">
          <cell r="A470" t="str">
            <v>C50048</v>
          </cell>
        </row>
        <row r="471">
          <cell r="A471" t="str">
            <v>C50049</v>
          </cell>
        </row>
        <row r="472">
          <cell r="A472" t="str">
            <v>C50050</v>
          </cell>
        </row>
        <row r="473">
          <cell r="A473" t="str">
            <v>C50053</v>
          </cell>
        </row>
        <row r="474">
          <cell r="A474" t="str">
            <v>C50055</v>
          </cell>
        </row>
        <row r="475">
          <cell r="A475" t="str">
            <v>C50056</v>
          </cell>
        </row>
        <row r="476">
          <cell r="A476" t="str">
            <v>C50057</v>
          </cell>
        </row>
        <row r="477">
          <cell r="A477" t="str">
            <v>C50064</v>
          </cell>
        </row>
        <row r="478">
          <cell r="A478" t="str">
            <v>C50065</v>
          </cell>
        </row>
        <row r="479">
          <cell r="A479" t="str">
            <v>C50066</v>
          </cell>
        </row>
        <row r="480">
          <cell r="A480" t="str">
            <v>C50067</v>
          </cell>
        </row>
        <row r="481">
          <cell r="A481" t="str">
            <v>C50068</v>
          </cell>
        </row>
        <row r="482">
          <cell r="A482" t="str">
            <v>C50069</v>
          </cell>
        </row>
        <row r="483">
          <cell r="A483" t="str">
            <v>C50070</v>
          </cell>
        </row>
        <row r="484">
          <cell r="A484" t="str">
            <v>C50071</v>
          </cell>
        </row>
        <row r="485">
          <cell r="A485" t="str">
            <v>C50072</v>
          </cell>
        </row>
        <row r="486">
          <cell r="A486" t="str">
            <v>C50073</v>
          </cell>
        </row>
        <row r="487">
          <cell r="A487" t="str">
            <v>C50074</v>
          </cell>
        </row>
        <row r="488">
          <cell r="A488" t="str">
            <v>C50075</v>
          </cell>
        </row>
        <row r="489">
          <cell r="A489" t="str">
            <v>C50078</v>
          </cell>
        </row>
        <row r="490">
          <cell r="A490" t="str">
            <v>C50084</v>
          </cell>
        </row>
        <row r="491">
          <cell r="A491" t="str">
            <v>C50085</v>
          </cell>
        </row>
        <row r="492">
          <cell r="A492" t="str">
            <v>C50086</v>
          </cell>
        </row>
        <row r="493">
          <cell r="A493" t="str">
            <v>C50087</v>
          </cell>
        </row>
        <row r="494">
          <cell r="A494" t="str">
            <v>C50088</v>
          </cell>
        </row>
        <row r="495">
          <cell r="A495" t="str">
            <v>C50089</v>
          </cell>
        </row>
        <row r="496">
          <cell r="A496" t="str">
            <v>C50091</v>
          </cell>
        </row>
        <row r="497">
          <cell r="A497" t="str">
            <v>C98048</v>
          </cell>
        </row>
        <row r="498">
          <cell r="A498" t="str">
            <v>D42200</v>
          </cell>
        </row>
        <row r="499">
          <cell r="A499" t="str">
            <v>G10001</v>
          </cell>
        </row>
        <row r="500">
          <cell r="A500" t="str">
            <v>G10002</v>
          </cell>
        </row>
        <row r="501">
          <cell r="A501" t="str">
            <v>G10003</v>
          </cell>
        </row>
        <row r="502">
          <cell r="A502" t="str">
            <v>G10004</v>
          </cell>
        </row>
        <row r="503">
          <cell r="A503" t="str">
            <v>G10005</v>
          </cell>
        </row>
        <row r="504">
          <cell r="A504" t="str">
            <v>G10006</v>
          </cell>
        </row>
        <row r="505">
          <cell r="A505" t="str">
            <v>G10007</v>
          </cell>
        </row>
        <row r="506">
          <cell r="A506" t="str">
            <v>G10008</v>
          </cell>
        </row>
        <row r="507">
          <cell r="A507" t="str">
            <v>G10009</v>
          </cell>
        </row>
        <row r="508">
          <cell r="A508" t="str">
            <v>G10010</v>
          </cell>
        </row>
        <row r="509">
          <cell r="A509" t="str">
            <v>G10011</v>
          </cell>
        </row>
        <row r="510">
          <cell r="A510" t="str">
            <v>G10013</v>
          </cell>
        </row>
        <row r="511">
          <cell r="A511" t="str">
            <v>G10014</v>
          </cell>
        </row>
        <row r="512">
          <cell r="A512" t="str">
            <v>G10015</v>
          </cell>
        </row>
        <row r="513">
          <cell r="A513" t="str">
            <v>G10016</v>
          </cell>
        </row>
        <row r="514">
          <cell r="A514" t="str">
            <v>G20062</v>
          </cell>
        </row>
        <row r="515">
          <cell r="A515" t="str">
            <v>G20063</v>
          </cell>
        </row>
        <row r="516">
          <cell r="A516" t="str">
            <v>G20065</v>
          </cell>
        </row>
        <row r="517">
          <cell r="A517" t="str">
            <v>G20066</v>
          </cell>
        </row>
        <row r="518">
          <cell r="A518" t="str">
            <v>G20067</v>
          </cell>
        </row>
        <row r="519">
          <cell r="A519" t="str">
            <v>G20068</v>
          </cell>
        </row>
        <row r="520">
          <cell r="A520" t="str">
            <v>G20069</v>
          </cell>
        </row>
        <row r="521">
          <cell r="A521" t="str">
            <v>G20070</v>
          </cell>
        </row>
        <row r="522">
          <cell r="A522" t="str">
            <v>G20071</v>
          </cell>
        </row>
        <row r="523">
          <cell r="A523" t="str">
            <v>G20072</v>
          </cell>
        </row>
        <row r="524">
          <cell r="A524" t="str">
            <v>G20073</v>
          </cell>
        </row>
        <row r="525">
          <cell r="A525" t="str">
            <v>G20075</v>
          </cell>
        </row>
        <row r="526">
          <cell r="A526" t="str">
            <v>G20078</v>
          </cell>
        </row>
        <row r="527">
          <cell r="A527" t="str">
            <v>G20079</v>
          </cell>
        </row>
        <row r="528">
          <cell r="A528" t="str">
            <v>G20080</v>
          </cell>
        </row>
        <row r="529">
          <cell r="A529" t="str">
            <v>G20081</v>
          </cell>
        </row>
        <row r="530">
          <cell r="A530" t="str">
            <v>G20083</v>
          </cell>
        </row>
        <row r="531">
          <cell r="A531" t="str">
            <v>G20084</v>
          </cell>
        </row>
        <row r="532">
          <cell r="A532" t="str">
            <v>G20085</v>
          </cell>
        </row>
        <row r="533">
          <cell r="A533" t="str">
            <v>G20096</v>
          </cell>
        </row>
        <row r="534">
          <cell r="A534" t="str">
            <v>G20097</v>
          </cell>
        </row>
        <row r="535">
          <cell r="A535" t="str">
            <v>G30001</v>
          </cell>
        </row>
        <row r="536">
          <cell r="A536" t="str">
            <v>G30002</v>
          </cell>
        </row>
        <row r="537">
          <cell r="A537" t="str">
            <v>G30003</v>
          </cell>
        </row>
        <row r="538">
          <cell r="A538" t="str">
            <v>G30004</v>
          </cell>
        </row>
        <row r="539">
          <cell r="A539" t="str">
            <v>G30005</v>
          </cell>
        </row>
        <row r="540">
          <cell r="A540" t="str">
            <v>G31001</v>
          </cell>
        </row>
        <row r="541">
          <cell r="A541" t="str">
            <v>G31002</v>
          </cell>
        </row>
        <row r="542">
          <cell r="A542" t="str">
            <v>G31003</v>
          </cell>
        </row>
        <row r="543">
          <cell r="A543" t="str">
            <v>G31004</v>
          </cell>
        </row>
        <row r="544">
          <cell r="A544" t="str">
            <v>G31017</v>
          </cell>
        </row>
        <row r="545">
          <cell r="A545" t="str">
            <v>G31018</v>
          </cell>
        </row>
        <row r="546">
          <cell r="A546" t="str">
            <v>G31019</v>
          </cell>
        </row>
        <row r="547">
          <cell r="A547" t="str">
            <v>G32001</v>
          </cell>
        </row>
        <row r="548">
          <cell r="A548" t="str">
            <v>G32002</v>
          </cell>
        </row>
        <row r="549">
          <cell r="A549" t="str">
            <v>G32003</v>
          </cell>
        </row>
        <row r="550">
          <cell r="A550" t="str">
            <v>G33001</v>
          </cell>
        </row>
        <row r="551">
          <cell r="A551" t="str">
            <v>G33002</v>
          </cell>
        </row>
        <row r="552">
          <cell r="A552" t="str">
            <v>G33003</v>
          </cell>
        </row>
        <row r="553">
          <cell r="A553" t="str">
            <v>G33004</v>
          </cell>
        </row>
        <row r="554">
          <cell r="A554" t="str">
            <v>G38001</v>
          </cell>
        </row>
        <row r="555">
          <cell r="A555" t="str">
            <v>G38002</v>
          </cell>
        </row>
        <row r="556">
          <cell r="A556" t="str">
            <v>G38004</v>
          </cell>
        </row>
        <row r="557">
          <cell r="A557" t="str">
            <v>G38005</v>
          </cell>
        </row>
        <row r="558">
          <cell r="A558" t="str">
            <v>G38006</v>
          </cell>
        </row>
        <row r="559">
          <cell r="A559" t="str">
            <v>G38007</v>
          </cell>
        </row>
        <row r="560">
          <cell r="A560" t="str">
            <v>G38008</v>
          </cell>
        </row>
        <row r="561">
          <cell r="A561" t="str">
            <v>G38101</v>
          </cell>
        </row>
        <row r="562">
          <cell r="A562" t="str">
            <v>G38102</v>
          </cell>
        </row>
        <row r="563">
          <cell r="A563" t="str">
            <v>G38103</v>
          </cell>
        </row>
        <row r="564">
          <cell r="A564" t="str">
            <v>G38104</v>
          </cell>
        </row>
        <row r="565">
          <cell r="A565" t="str">
            <v>G38105</v>
          </cell>
        </row>
        <row r="566">
          <cell r="A566" t="str">
            <v>G38106</v>
          </cell>
        </row>
        <row r="567">
          <cell r="A567" t="str">
            <v>G38107</v>
          </cell>
        </row>
        <row r="568">
          <cell r="A568" t="str">
            <v>G38108</v>
          </cell>
        </row>
        <row r="569">
          <cell r="A569" t="str">
            <v>G38109</v>
          </cell>
        </row>
        <row r="570">
          <cell r="A570" t="str">
            <v>G38110</v>
          </cell>
        </row>
        <row r="571">
          <cell r="A571" t="str">
            <v>G38111</v>
          </cell>
        </row>
        <row r="572">
          <cell r="A572" t="str">
            <v>G38201</v>
          </cell>
        </row>
        <row r="573">
          <cell r="A573" t="str">
            <v>G38202</v>
          </cell>
        </row>
        <row r="574">
          <cell r="A574" t="str">
            <v>G38301</v>
          </cell>
        </row>
        <row r="575">
          <cell r="A575" t="str">
            <v>G38401</v>
          </cell>
        </row>
        <row r="576">
          <cell r="A576" t="str">
            <v>G38402</v>
          </cell>
        </row>
        <row r="577">
          <cell r="A577" t="str">
            <v>G40000</v>
          </cell>
        </row>
        <row r="578">
          <cell r="A578" t="str">
            <v>G40100</v>
          </cell>
        </row>
        <row r="579">
          <cell r="A579" t="str">
            <v>G49999</v>
          </cell>
        </row>
        <row r="580">
          <cell r="A580" t="str">
            <v>G50076</v>
          </cell>
        </row>
        <row r="581">
          <cell r="A581" t="str">
            <v>G50077</v>
          </cell>
        </row>
        <row r="582">
          <cell r="A582" t="str">
            <v>G50083</v>
          </cell>
        </row>
        <row r="583">
          <cell r="A583" t="str">
            <v>G90001</v>
          </cell>
        </row>
        <row r="584">
          <cell r="A584" t="str">
            <v>G90004</v>
          </cell>
        </row>
        <row r="585">
          <cell r="A585" t="str">
            <v>G90005</v>
          </cell>
        </row>
        <row r="586">
          <cell r="A586" t="str">
            <v>G90006</v>
          </cell>
        </row>
        <row r="587">
          <cell r="A587" t="str">
            <v>G90007</v>
          </cell>
        </row>
        <row r="588">
          <cell r="A588" t="str">
            <v>G90008</v>
          </cell>
        </row>
        <row r="589">
          <cell r="A589" t="str">
            <v>G90009</v>
          </cell>
        </row>
        <row r="590">
          <cell r="A590" t="str">
            <v>G90010</v>
          </cell>
        </row>
        <row r="591">
          <cell r="A591" t="str">
            <v>G90011</v>
          </cell>
        </row>
        <row r="592">
          <cell r="A592" t="str">
            <v>G90012</v>
          </cell>
        </row>
        <row r="593">
          <cell r="A593" t="str">
            <v>G90013</v>
          </cell>
        </row>
        <row r="594">
          <cell r="A594" t="str">
            <v>G90016</v>
          </cell>
        </row>
        <row r="595">
          <cell r="A595" t="str">
            <v>G90019</v>
          </cell>
        </row>
        <row r="596">
          <cell r="A596" t="str">
            <v>G90020</v>
          </cell>
        </row>
        <row r="597">
          <cell r="A597" t="str">
            <v>G90022</v>
          </cell>
        </row>
        <row r="598">
          <cell r="A598" t="str">
            <v>G90023</v>
          </cell>
        </row>
        <row r="599">
          <cell r="A599" t="str">
            <v>G90025</v>
          </cell>
        </row>
        <row r="600">
          <cell r="A600" t="str">
            <v>G90026</v>
          </cell>
        </row>
        <row r="601">
          <cell r="A601" t="str">
            <v>G90027</v>
          </cell>
        </row>
        <row r="602">
          <cell r="A602" t="str">
            <v>G90028</v>
          </cell>
        </row>
        <row r="603">
          <cell r="A603" t="str">
            <v>G90029</v>
          </cell>
        </row>
        <row r="604">
          <cell r="A604" t="str">
            <v>G90030</v>
          </cell>
        </row>
        <row r="605">
          <cell r="A605" t="str">
            <v>G90031</v>
          </cell>
        </row>
        <row r="606">
          <cell r="A606" t="str">
            <v>G90032</v>
          </cell>
        </row>
        <row r="607">
          <cell r="A607" t="str">
            <v>C20040</v>
          </cell>
        </row>
        <row r="608">
          <cell r="A608" t="str">
            <v>D20025</v>
          </cell>
        </row>
        <row r="609">
          <cell r="A609" t="str">
            <v>G90033</v>
          </cell>
        </row>
        <row r="610">
          <cell r="A610" t="str">
            <v>G90034</v>
          </cell>
        </row>
        <row r="611">
          <cell r="A611" t="str">
            <v>G90035</v>
          </cell>
        </row>
        <row r="612">
          <cell r="A612" t="str">
            <v>G90036</v>
          </cell>
        </row>
        <row r="613">
          <cell r="A613" t="str">
            <v>G90037</v>
          </cell>
        </row>
        <row r="614">
          <cell r="A614" t="str">
            <v>G90038</v>
          </cell>
        </row>
        <row r="615">
          <cell r="A615" t="str">
            <v>G90039</v>
          </cell>
        </row>
        <row r="616">
          <cell r="A616" t="str">
            <v>G99999</v>
          </cell>
        </row>
      </sheetData>
      <sheetData sheetId="8" refreshError="1">
        <row r="1">
          <cell r="A1" t="str">
            <v>ACCOUNT</v>
          </cell>
          <cell r="B1" t="str">
            <v>DESCRIPTION</v>
          </cell>
          <cell r="C1" t="str">
            <v>BS LINE ITEM</v>
          </cell>
          <cell r="D1" t="str">
            <v>DERIVATIVES/OCI</v>
          </cell>
        </row>
        <row r="2">
          <cell r="A2" t="str">
            <v>1291003</v>
          </cell>
        </row>
        <row r="3">
          <cell r="A3" t="str">
            <v>1211060</v>
          </cell>
        </row>
        <row r="4">
          <cell r="A4" t="str">
            <v>1211061</v>
          </cell>
        </row>
        <row r="5">
          <cell r="A5" t="str">
            <v>1222017</v>
          </cell>
        </row>
        <row r="6">
          <cell r="A6" t="str">
            <v>1223017</v>
          </cell>
        </row>
        <row r="7">
          <cell r="A7" t="str">
            <v>2260011</v>
          </cell>
        </row>
        <row r="8">
          <cell r="A8" t="str">
            <v>2260012</v>
          </cell>
        </row>
        <row r="9">
          <cell r="A9" t="str">
            <v>2260013</v>
          </cell>
        </row>
        <row r="10">
          <cell r="A10" t="str">
            <v>2280004</v>
          </cell>
        </row>
        <row r="11">
          <cell r="A11" t="str">
            <v>2291003</v>
          </cell>
        </row>
        <row r="12">
          <cell r="A12" t="str">
            <v>3900001</v>
          </cell>
        </row>
        <row r="13">
          <cell r="A13" t="str">
            <v>3900002</v>
          </cell>
        </row>
        <row r="14">
          <cell r="A14" t="str">
            <v>3900003</v>
          </cell>
        </row>
      </sheetData>
      <sheetData sheetId="9" refreshError="1">
        <row r="1">
          <cell r="A1" t="str">
            <v>ACCOUNT</v>
          </cell>
          <cell r="B1" t="str">
            <v>DESCRIPTION</v>
          </cell>
          <cell r="C1" t="str">
            <v>CLASSIFICATION</v>
          </cell>
        </row>
        <row r="2">
          <cell r="A2" t="str">
            <v>1222001</v>
          </cell>
        </row>
        <row r="3">
          <cell r="A3" t="str">
            <v>1222002</v>
          </cell>
        </row>
        <row r="4">
          <cell r="A4" t="str">
            <v>1222003</v>
          </cell>
        </row>
        <row r="5">
          <cell r="A5" t="str">
            <v>1222004</v>
          </cell>
        </row>
        <row r="6">
          <cell r="A6" t="str">
            <v>1222006</v>
          </cell>
        </row>
        <row r="7">
          <cell r="A7" t="str">
            <v>1222008</v>
          </cell>
        </row>
        <row r="8">
          <cell r="A8" t="str">
            <v>1222009</v>
          </cell>
        </row>
        <row r="9">
          <cell r="A9" t="str">
            <v>1222010</v>
          </cell>
        </row>
        <row r="10">
          <cell r="A10" t="str">
            <v>1222011</v>
          </cell>
        </row>
        <row r="11">
          <cell r="A11" t="str">
            <v>1222012</v>
          </cell>
        </row>
        <row r="12">
          <cell r="A12" t="str">
            <v>1222014</v>
          </cell>
        </row>
        <row r="13">
          <cell r="A13" t="str">
            <v>1222015</v>
          </cell>
        </row>
        <row r="14">
          <cell r="A14" t="str">
            <v>1222016</v>
          </cell>
        </row>
        <row r="15">
          <cell r="A15" t="str">
            <v>1222017</v>
          </cell>
        </row>
        <row r="16">
          <cell r="A16" t="str">
            <v>1222018</v>
          </cell>
        </row>
        <row r="17">
          <cell r="A17" t="str">
            <v>1222020</v>
          </cell>
        </row>
        <row r="18">
          <cell r="A18" t="str">
            <v>1222022</v>
          </cell>
        </row>
        <row r="19">
          <cell r="A19" t="str">
            <v>1223001</v>
          </cell>
        </row>
        <row r="20">
          <cell r="A20" t="str">
            <v>1223003</v>
          </cell>
        </row>
        <row r="21">
          <cell r="A21" t="str">
            <v>1223004</v>
          </cell>
        </row>
        <row r="22">
          <cell r="A22" t="str">
            <v>1223008</v>
          </cell>
        </row>
        <row r="23">
          <cell r="A23" t="str">
            <v>1223009</v>
          </cell>
        </row>
        <row r="24">
          <cell r="A24" t="str">
            <v>1223010</v>
          </cell>
        </row>
        <row r="25">
          <cell r="A25" t="str">
            <v>1223011</v>
          </cell>
        </row>
        <row r="26">
          <cell r="A26" t="str">
            <v>1223012</v>
          </cell>
        </row>
        <row r="27">
          <cell r="A27" t="str">
            <v>1223015</v>
          </cell>
        </row>
        <row r="28">
          <cell r="A28" t="str">
            <v>1223017</v>
          </cell>
        </row>
        <row r="29">
          <cell r="A29" t="str">
            <v>1223018</v>
          </cell>
        </row>
        <row r="30">
          <cell r="A30" t="str">
            <v>1223019</v>
          </cell>
        </row>
        <row r="31">
          <cell r="A31" t="str">
            <v>1223020</v>
          </cell>
        </row>
        <row r="32">
          <cell r="A32" t="str">
            <v>1223021</v>
          </cell>
        </row>
        <row r="33">
          <cell r="A33" t="str">
            <v>1224001</v>
          </cell>
        </row>
        <row r="34">
          <cell r="A34" t="str">
            <v>1224002</v>
          </cell>
        </row>
        <row r="35">
          <cell r="A35" t="str">
            <v>1224003</v>
          </cell>
        </row>
        <row r="36">
          <cell r="A36" t="str">
            <v>1224004</v>
          </cell>
        </row>
        <row r="37">
          <cell r="A37" t="str">
            <v>1224008</v>
          </cell>
        </row>
        <row r="38">
          <cell r="A38" t="str">
            <v>1224009</v>
          </cell>
        </row>
        <row r="39">
          <cell r="A39" t="str">
            <v>1224010</v>
          </cell>
        </row>
        <row r="40">
          <cell r="A40" t="str">
            <v>1224011</v>
          </cell>
        </row>
        <row r="41">
          <cell r="A41" t="str">
            <v>1224012</v>
          </cell>
        </row>
        <row r="42">
          <cell r="A42" t="str">
            <v>1224015</v>
          </cell>
        </row>
        <row r="43">
          <cell r="A43" t="str">
            <v>1224017</v>
          </cell>
        </row>
        <row r="44">
          <cell r="A44" t="str">
            <v>1224018</v>
          </cell>
        </row>
      </sheetData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FY Plan"/>
      <sheetName val="FY Fcst"/>
      <sheetName val="Full Year Variance"/>
      <sheetName val="Control Sheet"/>
      <sheetName val="BW Billing Query"/>
      <sheetName val="BW Expense Query"/>
      <sheetName val="SAP R3 Data"/>
      <sheetName val="Billing by Service"/>
      <sheetName val="Billing Pivo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7">
          <cell r="A47" t="str">
            <v>Accounting ServicesBillingsO&amp;MHoldings</v>
          </cell>
          <cell r="B47" t="str">
            <v>Accounting Services</v>
          </cell>
          <cell r="C47" t="str">
            <v>O&amp;M</v>
          </cell>
          <cell r="D47" t="str">
            <v>Holdings</v>
          </cell>
          <cell r="E47">
            <v>180801.74</v>
          </cell>
          <cell r="G47">
            <v>297906.81</v>
          </cell>
          <cell r="H47">
            <v>1687210.17</v>
          </cell>
        </row>
        <row r="48">
          <cell r="A48" t="str">
            <v>Accounting ServicesBillingsO&amp;MPower</v>
          </cell>
          <cell r="B48" t="str">
            <v>Accounting Services</v>
          </cell>
          <cell r="C48" t="str">
            <v>O&amp;M</v>
          </cell>
          <cell r="D48" t="str">
            <v>Power</v>
          </cell>
          <cell r="E48">
            <v>1154053.75</v>
          </cell>
          <cell r="G48">
            <v>2347202.46</v>
          </cell>
          <cell r="H48">
            <v>14363295.119999999</v>
          </cell>
        </row>
        <row r="49">
          <cell r="A49" t="str">
            <v>Accounting ServicesBillingsO&amp;MUtility</v>
          </cell>
          <cell r="B49" t="str">
            <v>Accounting Services</v>
          </cell>
          <cell r="C49" t="str">
            <v>O&amp;M</v>
          </cell>
          <cell r="D49" t="str">
            <v>Utility</v>
          </cell>
          <cell r="E49">
            <v>907712.32</v>
          </cell>
          <cell r="G49">
            <v>1829798.47</v>
          </cell>
          <cell r="H49">
            <v>12057146.42</v>
          </cell>
        </row>
        <row r="50">
          <cell r="A50" t="str">
            <v>Business Assurance &amp; ResilienceBillingsO&amp;MHoldings</v>
          </cell>
          <cell r="B50" t="str">
            <v>Business Assurance &amp; Resilience</v>
          </cell>
          <cell r="C50" t="str">
            <v>O&amp;M</v>
          </cell>
          <cell r="D50" t="str">
            <v>Holdings</v>
          </cell>
          <cell r="E50">
            <v>2535.1</v>
          </cell>
          <cell r="G50">
            <v>5158.1099999999997</v>
          </cell>
          <cell r="H50">
            <v>30761.84</v>
          </cell>
        </row>
        <row r="51">
          <cell r="A51" t="str">
            <v>Business Assurance &amp; ResilienceBillingsO&amp;MPower</v>
          </cell>
          <cell r="B51" t="str">
            <v>Business Assurance &amp; Resilience</v>
          </cell>
          <cell r="C51" t="str">
            <v>O&amp;M</v>
          </cell>
          <cell r="D51" t="str">
            <v>Power</v>
          </cell>
          <cell r="E51">
            <v>107348.48</v>
          </cell>
          <cell r="G51">
            <v>226677.61</v>
          </cell>
          <cell r="H51">
            <v>1351668.87</v>
          </cell>
        </row>
        <row r="52">
          <cell r="A52" t="str">
            <v>Business Assurance &amp; ResilienceBillingsO&amp;MService Co</v>
          </cell>
          <cell r="B52" t="str">
            <v>Business Assurance &amp; Resilience</v>
          </cell>
          <cell r="C52" t="str">
            <v>O&amp;M</v>
          </cell>
          <cell r="D52" t="str">
            <v>Service Co</v>
          </cell>
          <cell r="E52">
            <v>201473</v>
          </cell>
          <cell r="G52">
            <v>426551</v>
          </cell>
          <cell r="H52">
            <v>2534092</v>
          </cell>
        </row>
        <row r="53">
          <cell r="A53" t="str">
            <v>Business Assurance &amp; ResilienceBillingsO&amp;MUtility</v>
          </cell>
          <cell r="B53" t="str">
            <v>Business Assurance &amp; Resilience</v>
          </cell>
          <cell r="C53" t="str">
            <v>O&amp;M</v>
          </cell>
          <cell r="D53" t="str">
            <v>Utility</v>
          </cell>
          <cell r="E53">
            <v>710332.61</v>
          </cell>
          <cell r="G53">
            <v>1531985.14</v>
          </cell>
          <cell r="H53">
            <v>9161534.8000000007</v>
          </cell>
        </row>
        <row r="54">
          <cell r="A54" t="str">
            <v>Corporate CommunicationsBillingsCapUtility</v>
          </cell>
          <cell r="B54" t="str">
            <v>Corporate Communications</v>
          </cell>
          <cell r="C54" t="str">
            <v>Cap</v>
          </cell>
          <cell r="D54" t="str">
            <v>Utility</v>
          </cell>
          <cell r="E54">
            <v>8522.2800000000007</v>
          </cell>
          <cell r="G54">
            <v>17044.560000000001</v>
          </cell>
          <cell r="H54">
            <v>102583</v>
          </cell>
        </row>
        <row r="55">
          <cell r="A55" t="str">
            <v>Corporate CommunicationsBillingsO&amp;MHoldings</v>
          </cell>
          <cell r="B55" t="str">
            <v>Corporate Communications</v>
          </cell>
          <cell r="C55" t="str">
            <v>O&amp;M</v>
          </cell>
          <cell r="D55" t="str">
            <v>Holdings</v>
          </cell>
          <cell r="E55">
            <v>3373.5</v>
          </cell>
          <cell r="G55">
            <v>6592.95</v>
          </cell>
          <cell r="H55">
            <v>43037.1</v>
          </cell>
        </row>
        <row r="56">
          <cell r="A56" t="str">
            <v>Corporate CommunicationsBillingsO&amp;MPower</v>
          </cell>
          <cell r="B56" t="str">
            <v>Corporate Communications</v>
          </cell>
          <cell r="C56" t="str">
            <v>O&amp;M</v>
          </cell>
          <cell r="D56" t="str">
            <v>Power</v>
          </cell>
          <cell r="E56">
            <v>262114.1</v>
          </cell>
          <cell r="G56">
            <v>524618.94999999995</v>
          </cell>
          <cell r="H56">
            <v>3313073.15</v>
          </cell>
        </row>
        <row r="57">
          <cell r="A57" t="str">
            <v>Corporate CommunicationsBillingsO&amp;MUtility</v>
          </cell>
          <cell r="B57" t="str">
            <v>Corporate Communications</v>
          </cell>
          <cell r="C57" t="str">
            <v>O&amp;M</v>
          </cell>
          <cell r="D57" t="str">
            <v>Utility</v>
          </cell>
          <cell r="E57">
            <v>240824.45</v>
          </cell>
          <cell r="G57">
            <v>482412</v>
          </cell>
          <cell r="H57">
            <v>3028984.4</v>
          </cell>
        </row>
        <row r="58">
          <cell r="A58" t="str">
            <v>Corporate DevelopmentBillingsO&amp;MEnterprise</v>
          </cell>
          <cell r="B58" t="str">
            <v>Corporate Development</v>
          </cell>
          <cell r="C58" t="str">
            <v>O&amp;M</v>
          </cell>
          <cell r="D58" t="str">
            <v>Enterprise</v>
          </cell>
          <cell r="E58">
            <v>14620.2</v>
          </cell>
          <cell r="G58">
            <v>30110.65</v>
          </cell>
          <cell r="H58">
            <v>210948.6</v>
          </cell>
        </row>
        <row r="59">
          <cell r="A59" t="str">
            <v>Corporate DevelopmentBillingsO&amp;MHoldings</v>
          </cell>
          <cell r="B59" t="str">
            <v>Corporate Development</v>
          </cell>
          <cell r="C59" t="str">
            <v>O&amp;M</v>
          </cell>
          <cell r="D59" t="str">
            <v>Holdings</v>
          </cell>
          <cell r="E59">
            <v>33067.800000000003</v>
          </cell>
          <cell r="G59">
            <v>68207.460000000006</v>
          </cell>
          <cell r="H59">
            <v>474923.04</v>
          </cell>
        </row>
        <row r="60">
          <cell r="A60" t="str">
            <v>Corporate DevelopmentBillingsO&amp;MPower</v>
          </cell>
          <cell r="B60" t="str">
            <v>Corporate Development</v>
          </cell>
          <cell r="C60" t="str">
            <v>O&amp;M</v>
          </cell>
          <cell r="D60" t="str">
            <v>Power</v>
          </cell>
          <cell r="E60">
            <v>36736.300000000003</v>
          </cell>
          <cell r="G60">
            <v>75213.100000000006</v>
          </cell>
          <cell r="H60">
            <v>503662.65</v>
          </cell>
        </row>
        <row r="61">
          <cell r="A61" t="str">
            <v>Corporate DevelopmentBillingsO&amp;MUtility</v>
          </cell>
          <cell r="B61" t="str">
            <v>Corporate Development</v>
          </cell>
          <cell r="C61" t="str">
            <v>O&amp;M</v>
          </cell>
          <cell r="D61" t="str">
            <v>Utility</v>
          </cell>
          <cell r="E61">
            <v>15562.5</v>
          </cell>
          <cell r="G61">
            <v>31821.200000000001</v>
          </cell>
          <cell r="H61">
            <v>215818.35</v>
          </cell>
        </row>
        <row r="62">
          <cell r="A62" t="str">
            <v>Corporate Properties &amp; Survey MappingBillingsCapPower</v>
          </cell>
          <cell r="B62" t="str">
            <v>Corporate Properties &amp; Survey Mapping</v>
          </cell>
          <cell r="C62" t="str">
            <v>Cap</v>
          </cell>
          <cell r="D62" t="str">
            <v>Power</v>
          </cell>
          <cell r="E62">
            <v>10076.629999999999</v>
          </cell>
          <cell r="G62">
            <v>11319.92</v>
          </cell>
          <cell r="H62">
            <v>50252.84</v>
          </cell>
        </row>
        <row r="63">
          <cell r="A63" t="str">
            <v>Corporate Properties &amp; Survey MappingBillingsCapUtility</v>
          </cell>
          <cell r="B63" t="str">
            <v>Corporate Properties &amp; Survey Mapping</v>
          </cell>
          <cell r="C63" t="str">
            <v>Cap</v>
          </cell>
          <cell r="D63" t="str">
            <v>Utility</v>
          </cell>
          <cell r="E63">
            <v>220955.28</v>
          </cell>
          <cell r="G63">
            <v>442538.72</v>
          </cell>
          <cell r="H63">
            <v>2345549.44</v>
          </cell>
        </row>
        <row r="64">
          <cell r="A64" t="str">
            <v>Corporate Properties &amp; Survey MappingBillingsO&amp;MHoldings</v>
          </cell>
          <cell r="B64" t="str">
            <v>Corporate Properties &amp; Survey Mapping</v>
          </cell>
          <cell r="C64" t="str">
            <v>O&amp;M</v>
          </cell>
          <cell r="D64" t="str">
            <v>Holdings</v>
          </cell>
          <cell r="E64">
            <v>1762.32</v>
          </cell>
          <cell r="G64">
            <v>3838.72</v>
          </cell>
          <cell r="H64">
            <v>23034.32</v>
          </cell>
        </row>
        <row r="65">
          <cell r="A65" t="str">
            <v>Corporate Properties &amp; Survey MappingBillingsO&amp;MPower</v>
          </cell>
          <cell r="B65" t="str">
            <v>Corporate Properties &amp; Survey Mapping</v>
          </cell>
          <cell r="C65" t="str">
            <v>O&amp;M</v>
          </cell>
          <cell r="D65" t="str">
            <v>Power</v>
          </cell>
          <cell r="E65">
            <v>6414.24</v>
          </cell>
          <cell r="G65">
            <v>12828.48</v>
          </cell>
          <cell r="H65">
            <v>77282.960000000006</v>
          </cell>
        </row>
        <row r="66">
          <cell r="A66" t="str">
            <v>Corporate Properties &amp; Survey MappingBillingsO&amp;MUtility</v>
          </cell>
          <cell r="B66" t="str">
            <v>Corporate Properties &amp; Survey Mapping</v>
          </cell>
          <cell r="C66" t="str">
            <v>O&amp;M</v>
          </cell>
          <cell r="D66" t="str">
            <v>Utility</v>
          </cell>
          <cell r="E66">
            <v>79706.2</v>
          </cell>
          <cell r="G66">
            <v>159412.4</v>
          </cell>
          <cell r="H66">
            <v>956007.28</v>
          </cell>
        </row>
        <row r="67">
          <cell r="A67" t="str">
            <v>Corporate ResponsibilityBillingsO&amp;MHoldings</v>
          </cell>
          <cell r="B67" t="str">
            <v>Corporate Responsibility</v>
          </cell>
          <cell r="C67" t="str">
            <v>O&amp;M</v>
          </cell>
          <cell r="D67" t="str">
            <v>Holdings</v>
          </cell>
          <cell r="E67">
            <v>947.16</v>
          </cell>
          <cell r="G67">
            <v>2199.3200000000002</v>
          </cell>
          <cell r="H67">
            <v>13033.36</v>
          </cell>
        </row>
        <row r="68">
          <cell r="A68" t="str">
            <v>Corporate ResponsibilityBillingsO&amp;MPower</v>
          </cell>
          <cell r="B68" t="str">
            <v>Corporate Responsibility</v>
          </cell>
          <cell r="C68" t="str">
            <v>O&amp;M</v>
          </cell>
          <cell r="D68" t="str">
            <v>Power</v>
          </cell>
          <cell r="E68">
            <v>47375.14</v>
          </cell>
          <cell r="G68">
            <v>109531.64</v>
          </cell>
          <cell r="H68">
            <v>635206.66</v>
          </cell>
        </row>
        <row r="69">
          <cell r="A69" t="str">
            <v>Corporate ResponsibilityBillingsO&amp;MUtility</v>
          </cell>
          <cell r="B69" t="str">
            <v>Corporate Responsibility</v>
          </cell>
          <cell r="C69" t="str">
            <v>O&amp;M</v>
          </cell>
          <cell r="D69" t="str">
            <v>Utility</v>
          </cell>
          <cell r="E69">
            <v>70852</v>
          </cell>
          <cell r="G69">
            <v>163704.94</v>
          </cell>
          <cell r="H69">
            <v>950026.02</v>
          </cell>
        </row>
        <row r="70">
          <cell r="A70" t="str">
            <v>Corporate SecretaryBillingsO&amp;MHoldings</v>
          </cell>
          <cell r="B70" t="str">
            <v>Corporate Secretary</v>
          </cell>
          <cell r="C70" t="str">
            <v>O&amp;M</v>
          </cell>
          <cell r="D70" t="str">
            <v>Holdings</v>
          </cell>
          <cell r="E70">
            <v>760</v>
          </cell>
          <cell r="G70">
            <v>1517</v>
          </cell>
          <cell r="H70">
            <v>10643</v>
          </cell>
        </row>
        <row r="71">
          <cell r="A71" t="str">
            <v>Corporate SecretaryBillingsO&amp;MPower</v>
          </cell>
          <cell r="B71" t="str">
            <v>Corporate Secretary</v>
          </cell>
          <cell r="C71" t="str">
            <v>O&amp;M</v>
          </cell>
          <cell r="D71" t="str">
            <v>Power</v>
          </cell>
          <cell r="E71">
            <v>30395</v>
          </cell>
          <cell r="G71">
            <v>60663</v>
          </cell>
          <cell r="H71">
            <v>425709</v>
          </cell>
        </row>
        <row r="72">
          <cell r="A72" t="str">
            <v>Corporate SecretaryBillingsO&amp;MUtility</v>
          </cell>
          <cell r="B72" t="str">
            <v>Corporate Secretary</v>
          </cell>
          <cell r="C72" t="str">
            <v>O&amp;M</v>
          </cell>
          <cell r="D72" t="str">
            <v>Utility</v>
          </cell>
          <cell r="E72">
            <v>44834</v>
          </cell>
          <cell r="G72">
            <v>89479</v>
          </cell>
          <cell r="H72">
            <v>627921</v>
          </cell>
        </row>
        <row r="73">
          <cell r="A73" t="str">
            <v>Corporate StrategyBillingsO&amp;MHoldings</v>
          </cell>
          <cell r="B73" t="str">
            <v>Corporate Strategy</v>
          </cell>
          <cell r="C73" t="str">
            <v>O&amp;M</v>
          </cell>
          <cell r="D73" t="str">
            <v>Holdings</v>
          </cell>
          <cell r="E73">
            <v>2187.3000000000002</v>
          </cell>
          <cell r="G73">
            <v>4631.2299999999996</v>
          </cell>
          <cell r="H73">
            <v>28086.01</v>
          </cell>
        </row>
        <row r="74">
          <cell r="A74" t="str">
            <v>Corporate StrategyBillingsO&amp;MPower</v>
          </cell>
          <cell r="B74" t="str">
            <v>Corporate Strategy</v>
          </cell>
          <cell r="C74" t="str">
            <v>O&amp;M</v>
          </cell>
          <cell r="D74" t="str">
            <v>Power</v>
          </cell>
          <cell r="E74">
            <v>109211.72</v>
          </cell>
          <cell r="G74">
            <v>227398.54</v>
          </cell>
          <cell r="H74">
            <v>1383022.32</v>
          </cell>
        </row>
        <row r="75">
          <cell r="A75" t="str">
            <v>Corporate StrategyBillingsO&amp;MUtility</v>
          </cell>
          <cell r="B75" t="str">
            <v>Corporate Strategy</v>
          </cell>
          <cell r="C75" t="str">
            <v>O&amp;M</v>
          </cell>
          <cell r="D75" t="str">
            <v>Utility</v>
          </cell>
          <cell r="E75">
            <v>134336.51999999999</v>
          </cell>
          <cell r="G75">
            <v>280396.57</v>
          </cell>
          <cell r="H75">
            <v>1705275.47</v>
          </cell>
        </row>
        <row r="76">
          <cell r="A76" t="str">
            <v>Enterprise Risk ManagementBillingsO&amp;MHoldings</v>
          </cell>
          <cell r="B76" t="str">
            <v>Enterprise Risk Management</v>
          </cell>
          <cell r="C76" t="str">
            <v>O&amp;M</v>
          </cell>
          <cell r="D76" t="str">
            <v>Holdings</v>
          </cell>
          <cell r="E76">
            <v>5436.72</v>
          </cell>
          <cell r="G76">
            <v>10873.44</v>
          </cell>
          <cell r="H76">
            <v>63428.4</v>
          </cell>
        </row>
        <row r="77">
          <cell r="A77" t="str">
            <v>Enterprise Risk ManagementBillingsO&amp;MPower</v>
          </cell>
          <cell r="B77" t="str">
            <v>Enterprise Risk Management</v>
          </cell>
          <cell r="C77" t="str">
            <v>O&amp;M</v>
          </cell>
          <cell r="D77" t="str">
            <v>Power</v>
          </cell>
          <cell r="E77">
            <v>280456.15999999997</v>
          </cell>
          <cell r="G77">
            <v>536760.34</v>
          </cell>
          <cell r="H77">
            <v>4005869.5</v>
          </cell>
        </row>
        <row r="78">
          <cell r="A78" t="str">
            <v>Enterprise Risk ManagementBillingsO&amp;MUtility</v>
          </cell>
          <cell r="B78" t="str">
            <v>Enterprise Risk Management</v>
          </cell>
          <cell r="C78" t="str">
            <v>O&amp;M</v>
          </cell>
          <cell r="D78" t="str">
            <v>Utility</v>
          </cell>
          <cell r="E78">
            <v>27853.02</v>
          </cell>
          <cell r="G78">
            <v>43219.08</v>
          </cell>
          <cell r="H78">
            <v>306409.5</v>
          </cell>
        </row>
        <row r="79">
          <cell r="A79" t="str">
            <v>Headquarters ServicesBillingsO&amp;MHoldings</v>
          </cell>
          <cell r="B79" t="str">
            <v>Headquarters Services</v>
          </cell>
          <cell r="C79" t="str">
            <v>O&amp;M</v>
          </cell>
          <cell r="D79" t="str">
            <v>Holdings</v>
          </cell>
          <cell r="E79">
            <v>52346.23</v>
          </cell>
          <cell r="G79">
            <v>104637.46</v>
          </cell>
          <cell r="H79">
            <v>627536.76</v>
          </cell>
        </row>
        <row r="80">
          <cell r="A80" t="str">
            <v>Headquarters ServicesBillingsO&amp;MPower</v>
          </cell>
          <cell r="B80" t="str">
            <v>Headquarters Services</v>
          </cell>
          <cell r="C80" t="str">
            <v>O&amp;M</v>
          </cell>
          <cell r="D80" t="str">
            <v>Power</v>
          </cell>
          <cell r="E80">
            <v>332175.46000000002</v>
          </cell>
          <cell r="G80">
            <v>662122.92000000004</v>
          </cell>
          <cell r="H80">
            <v>3961590.52</v>
          </cell>
        </row>
        <row r="81">
          <cell r="A81" t="str">
            <v>Headquarters ServicesBillingsO&amp;MService Co</v>
          </cell>
          <cell r="B81" t="str">
            <v>Headquarters Services</v>
          </cell>
          <cell r="C81" t="str">
            <v>O&amp;M</v>
          </cell>
          <cell r="D81" t="str">
            <v>Service Co</v>
          </cell>
          <cell r="E81">
            <v>1810065.51</v>
          </cell>
          <cell r="G81">
            <v>3620131.02</v>
          </cell>
          <cell r="H81">
            <v>21720786.120000001</v>
          </cell>
        </row>
        <row r="82">
          <cell r="A82" t="str">
            <v>Headquarters ServicesBillingsO&amp;MUtility</v>
          </cell>
          <cell r="B82" t="str">
            <v>Headquarters Services</v>
          </cell>
          <cell r="C82" t="str">
            <v>O&amp;M</v>
          </cell>
          <cell r="D82" t="str">
            <v>Utility</v>
          </cell>
          <cell r="E82">
            <v>1108061.3500000001</v>
          </cell>
          <cell r="G82">
            <v>2212838.1</v>
          </cell>
          <cell r="H82">
            <v>13265477.99</v>
          </cell>
        </row>
        <row r="83">
          <cell r="A83" t="str">
            <v>Holdings Dedicated FinanceBillingsO&amp;MHoldings</v>
          </cell>
          <cell r="B83" t="str">
            <v>Holdings Dedicated Finance</v>
          </cell>
          <cell r="C83" t="str">
            <v>O&amp;M</v>
          </cell>
          <cell r="D83" t="str">
            <v>Holdings</v>
          </cell>
          <cell r="E83">
            <v>83537</v>
          </cell>
          <cell r="G83">
            <v>167074</v>
          </cell>
          <cell r="H83">
            <v>1002446</v>
          </cell>
        </row>
        <row r="84">
          <cell r="A84" t="str">
            <v>Human ResourcesBillingsO&amp;MHoldings</v>
          </cell>
          <cell r="B84" t="str">
            <v>Human Resources</v>
          </cell>
          <cell r="C84" t="str">
            <v>O&amp;M</v>
          </cell>
          <cell r="D84" t="str">
            <v>Holdings</v>
          </cell>
          <cell r="E84">
            <v>10411.879999999999</v>
          </cell>
          <cell r="G84">
            <v>21078.62</v>
          </cell>
          <cell r="H84">
            <v>130355.54</v>
          </cell>
        </row>
        <row r="85">
          <cell r="A85" t="str">
            <v>Human ResourcesBillingsO&amp;MPower</v>
          </cell>
          <cell r="B85" t="str">
            <v>Human Resources</v>
          </cell>
          <cell r="C85" t="str">
            <v>O&amp;M</v>
          </cell>
          <cell r="D85" t="str">
            <v>Power</v>
          </cell>
          <cell r="E85">
            <v>830372.66</v>
          </cell>
          <cell r="G85">
            <v>1633679.47</v>
          </cell>
          <cell r="H85">
            <v>10209740.720000001</v>
          </cell>
        </row>
        <row r="86">
          <cell r="A86" t="str">
            <v>Human ResourcesBillingsO&amp;MUtility</v>
          </cell>
          <cell r="B86" t="str">
            <v>Human Resources</v>
          </cell>
          <cell r="C86" t="str">
            <v>O&amp;M</v>
          </cell>
          <cell r="D86" t="str">
            <v>Utility</v>
          </cell>
          <cell r="E86">
            <v>1113481.7</v>
          </cell>
          <cell r="G86">
            <v>2202088.21</v>
          </cell>
          <cell r="H86">
            <v>13444110.800000001</v>
          </cell>
        </row>
        <row r="87">
          <cell r="A87" t="str">
            <v>Information TechnologyBillingsCapPower</v>
          </cell>
          <cell r="B87" t="str">
            <v>Information Technology</v>
          </cell>
          <cell r="C87" t="str">
            <v>Cap</v>
          </cell>
          <cell r="D87" t="str">
            <v>Power</v>
          </cell>
          <cell r="E87">
            <v>227194</v>
          </cell>
          <cell r="G87">
            <v>447262</v>
          </cell>
          <cell r="H87">
            <v>3338943</v>
          </cell>
        </row>
        <row r="88">
          <cell r="A88" t="str">
            <v>Information TechnologyBillingsCapService Co</v>
          </cell>
          <cell r="B88" t="str">
            <v>Information Technology</v>
          </cell>
          <cell r="C88" t="str">
            <v>Cap</v>
          </cell>
          <cell r="D88" t="str">
            <v>Service Co</v>
          </cell>
          <cell r="E88">
            <v>759459</v>
          </cell>
          <cell r="G88">
            <v>1093408</v>
          </cell>
          <cell r="H88">
            <v>6487363</v>
          </cell>
        </row>
        <row r="89">
          <cell r="A89" t="str">
            <v>Information TechnologyBillingsCapUtility</v>
          </cell>
          <cell r="B89" t="str">
            <v>Information Technology</v>
          </cell>
          <cell r="C89" t="str">
            <v>Cap</v>
          </cell>
          <cell r="D89" t="str">
            <v>Utility</v>
          </cell>
          <cell r="E89">
            <v>322759</v>
          </cell>
          <cell r="G89">
            <v>598187</v>
          </cell>
          <cell r="H89">
            <v>5187134</v>
          </cell>
        </row>
        <row r="90">
          <cell r="A90" t="str">
            <v>Information TechnologyBillingsO&amp;MHoldings</v>
          </cell>
          <cell r="B90" t="str">
            <v>Information Technology</v>
          </cell>
          <cell r="C90" t="str">
            <v>O&amp;M</v>
          </cell>
          <cell r="D90" t="str">
            <v>Holdings</v>
          </cell>
          <cell r="E90">
            <v>21774.95</v>
          </cell>
          <cell r="G90">
            <v>43549.9</v>
          </cell>
          <cell r="H90">
            <v>261425.84</v>
          </cell>
        </row>
        <row r="91">
          <cell r="A91" t="str">
            <v>Information TechnologyBillingsO&amp;MPower</v>
          </cell>
          <cell r="B91" t="str">
            <v>Information Technology</v>
          </cell>
          <cell r="C91" t="str">
            <v>O&amp;M</v>
          </cell>
          <cell r="D91" t="str">
            <v>Power</v>
          </cell>
          <cell r="E91">
            <v>3647474.69</v>
          </cell>
          <cell r="G91">
            <v>7329299.2699999996</v>
          </cell>
          <cell r="H91">
            <v>45303245.869999997</v>
          </cell>
        </row>
        <row r="92">
          <cell r="A92" t="str">
            <v>Information TechnologyBillingsO&amp;MService Co</v>
          </cell>
          <cell r="B92" t="str">
            <v>Information Technology</v>
          </cell>
          <cell r="C92" t="str">
            <v>O&amp;M</v>
          </cell>
          <cell r="D92" t="str">
            <v>Service Co</v>
          </cell>
          <cell r="E92">
            <v>611966.92000000004</v>
          </cell>
          <cell r="G92">
            <v>1058393.8400000001</v>
          </cell>
          <cell r="H92">
            <v>6978413.2800000003</v>
          </cell>
        </row>
        <row r="93">
          <cell r="A93" t="str">
            <v>Information TechnologyBillingsO&amp;MUtility</v>
          </cell>
          <cell r="B93" t="str">
            <v>Information Technology</v>
          </cell>
          <cell r="C93" t="str">
            <v>O&amp;M</v>
          </cell>
          <cell r="D93" t="str">
            <v>Utility</v>
          </cell>
          <cell r="E93">
            <v>7143693.5999999996</v>
          </cell>
          <cell r="G93">
            <v>14372137.449999999</v>
          </cell>
          <cell r="H93">
            <v>86629169.170000002</v>
          </cell>
        </row>
        <row r="94">
          <cell r="A94" t="str">
            <v>Internal Audit ServicesBillingsO&amp;MHoldings</v>
          </cell>
          <cell r="B94" t="str">
            <v>Internal Audit Services</v>
          </cell>
          <cell r="C94" t="str">
            <v>O&amp;M</v>
          </cell>
          <cell r="D94" t="str">
            <v>Holdings</v>
          </cell>
          <cell r="E94">
            <v>10266.56</v>
          </cell>
          <cell r="G94">
            <v>21068.68</v>
          </cell>
          <cell r="H94">
            <v>133446.51999999999</v>
          </cell>
        </row>
        <row r="95">
          <cell r="A95" t="str">
            <v>Internal Audit ServicesBillingsO&amp;MPower</v>
          </cell>
          <cell r="B95" t="str">
            <v>Internal Audit Services</v>
          </cell>
          <cell r="C95" t="str">
            <v>O&amp;M</v>
          </cell>
          <cell r="D95" t="str">
            <v>Power</v>
          </cell>
          <cell r="E95">
            <v>203980.74</v>
          </cell>
          <cell r="G95">
            <v>418216.72</v>
          </cell>
          <cell r="H95">
            <v>2544131.54</v>
          </cell>
        </row>
        <row r="96">
          <cell r="A96" t="str">
            <v>Internal Audit ServicesBillingsO&amp;MUtility</v>
          </cell>
          <cell r="B96" t="str">
            <v>Internal Audit Services</v>
          </cell>
          <cell r="C96" t="str">
            <v>O&amp;M</v>
          </cell>
          <cell r="D96" t="str">
            <v>Utility</v>
          </cell>
          <cell r="E96">
            <v>284749.7</v>
          </cell>
          <cell r="G96">
            <v>583369.36</v>
          </cell>
          <cell r="H96">
            <v>3793645.7</v>
          </cell>
        </row>
        <row r="97">
          <cell r="A97" t="str">
            <v>Investor RelationsBillingsO&amp;MHoldings</v>
          </cell>
          <cell r="B97" t="str">
            <v>Investor Relations</v>
          </cell>
          <cell r="C97" t="str">
            <v>O&amp;M</v>
          </cell>
          <cell r="D97" t="str">
            <v>Holdings</v>
          </cell>
          <cell r="E97">
            <v>719</v>
          </cell>
          <cell r="G97">
            <v>1496</v>
          </cell>
          <cell r="H97">
            <v>11468</v>
          </cell>
        </row>
        <row r="98">
          <cell r="A98" t="str">
            <v>Investor RelationsBillingsO&amp;MPower</v>
          </cell>
          <cell r="B98" t="str">
            <v>Investor Relations</v>
          </cell>
          <cell r="C98" t="str">
            <v>O&amp;M</v>
          </cell>
          <cell r="D98" t="str">
            <v>Power</v>
          </cell>
          <cell r="E98">
            <v>28278</v>
          </cell>
          <cell r="G98">
            <v>58991</v>
          </cell>
          <cell r="H98">
            <v>458709</v>
          </cell>
        </row>
        <row r="99">
          <cell r="A99" t="str">
            <v>Investor RelationsBillingsO&amp;MUtility</v>
          </cell>
          <cell r="B99" t="str">
            <v>Investor Relations</v>
          </cell>
          <cell r="C99" t="str">
            <v>O&amp;M</v>
          </cell>
          <cell r="D99" t="str">
            <v>Utility</v>
          </cell>
          <cell r="E99">
            <v>42885</v>
          </cell>
          <cell r="G99">
            <v>89072</v>
          </cell>
          <cell r="H99">
            <v>676596</v>
          </cell>
        </row>
        <row r="100">
          <cell r="A100" t="str">
            <v>LawBillingsCapHoldings</v>
          </cell>
          <cell r="B100" t="str">
            <v>Law</v>
          </cell>
          <cell r="C100" t="str">
            <v>Cap</v>
          </cell>
          <cell r="D100" t="str">
            <v>Holdings</v>
          </cell>
          <cell r="E100">
            <v>6250</v>
          </cell>
          <cell r="G100">
            <v>12500</v>
          </cell>
          <cell r="H100">
            <v>75000</v>
          </cell>
        </row>
        <row r="101">
          <cell r="A101" t="str">
            <v>LawBillingsCapPower</v>
          </cell>
          <cell r="B101" t="str">
            <v>Law</v>
          </cell>
          <cell r="C101" t="str">
            <v>Cap</v>
          </cell>
          <cell r="D101" t="str">
            <v>Power</v>
          </cell>
          <cell r="E101">
            <v>42501</v>
          </cell>
          <cell r="G101">
            <v>85001</v>
          </cell>
          <cell r="H101">
            <v>510000</v>
          </cell>
        </row>
        <row r="102">
          <cell r="A102" t="str">
            <v>LawBillingsCapUtility</v>
          </cell>
          <cell r="B102" t="str">
            <v>Law</v>
          </cell>
          <cell r="C102" t="str">
            <v>Cap</v>
          </cell>
          <cell r="D102" t="str">
            <v>Utility</v>
          </cell>
          <cell r="E102">
            <v>204888.85</v>
          </cell>
          <cell r="G102">
            <v>399162.33</v>
          </cell>
          <cell r="H102">
            <v>2049388.11</v>
          </cell>
        </row>
        <row r="103">
          <cell r="A103" t="str">
            <v>LawBillingsO&amp;MHoldings</v>
          </cell>
          <cell r="B103" t="str">
            <v>Law</v>
          </cell>
          <cell r="C103" t="str">
            <v>O&amp;M</v>
          </cell>
          <cell r="D103" t="str">
            <v>Holdings</v>
          </cell>
          <cell r="E103">
            <v>784051.66</v>
          </cell>
          <cell r="G103">
            <v>1572483.47</v>
          </cell>
          <cell r="H103">
            <v>6382415.8200000003</v>
          </cell>
        </row>
        <row r="104">
          <cell r="A104" t="str">
            <v>LawBillingsO&amp;MPower</v>
          </cell>
          <cell r="B104" t="str">
            <v>Law</v>
          </cell>
          <cell r="C104" t="str">
            <v>O&amp;M</v>
          </cell>
          <cell r="D104" t="str">
            <v>Power</v>
          </cell>
          <cell r="E104">
            <v>952761.79</v>
          </cell>
          <cell r="G104">
            <v>1931490.1</v>
          </cell>
          <cell r="H104">
            <v>11647173.869999999</v>
          </cell>
        </row>
        <row r="105">
          <cell r="A105" t="str">
            <v>LawBillingsO&amp;MUtility</v>
          </cell>
          <cell r="B105" t="str">
            <v>Law</v>
          </cell>
          <cell r="C105" t="str">
            <v>O&amp;M</v>
          </cell>
          <cell r="D105" t="str">
            <v>Utility</v>
          </cell>
          <cell r="E105">
            <v>1078407.8600000001</v>
          </cell>
          <cell r="G105">
            <v>2201590.5299999998</v>
          </cell>
          <cell r="H105">
            <v>13323355.939999999</v>
          </cell>
        </row>
        <row r="106">
          <cell r="A106" t="str">
            <v>NERC ComplianceBillingsO&amp;MPower</v>
          </cell>
          <cell r="B106" t="str">
            <v>NERC Compliance</v>
          </cell>
          <cell r="C106" t="str">
            <v>O&amp;M</v>
          </cell>
          <cell r="D106" t="str">
            <v>Power</v>
          </cell>
          <cell r="E106">
            <v>59623.199999999997</v>
          </cell>
          <cell r="G106">
            <v>122744.7</v>
          </cell>
          <cell r="H106">
            <v>936783.9</v>
          </cell>
        </row>
        <row r="107">
          <cell r="A107" t="str">
            <v>NERC ComplianceBillingsO&amp;MUtility</v>
          </cell>
          <cell r="B107" t="str">
            <v>NERC Compliance</v>
          </cell>
          <cell r="C107" t="str">
            <v>O&amp;M</v>
          </cell>
          <cell r="D107" t="str">
            <v>Utility</v>
          </cell>
          <cell r="E107">
            <v>48215.7</v>
          </cell>
          <cell r="G107">
            <v>99625.5</v>
          </cell>
          <cell r="H107">
            <v>760956.3</v>
          </cell>
        </row>
        <row r="108">
          <cell r="A108" t="str">
            <v>Payroll Services &amp; Accounts PayableBillingsO&amp;MHoldings</v>
          </cell>
          <cell r="B108" t="str">
            <v>Payroll Services &amp; Accounts Payable</v>
          </cell>
          <cell r="C108" t="str">
            <v>O&amp;M</v>
          </cell>
          <cell r="D108" t="str">
            <v>Holdings</v>
          </cell>
          <cell r="E108">
            <v>3298.28</v>
          </cell>
          <cell r="G108">
            <v>7579.37</v>
          </cell>
          <cell r="H108">
            <v>41028.26</v>
          </cell>
        </row>
        <row r="109">
          <cell r="A109" t="str">
            <v>Payroll Services &amp; Accounts PayableBillingsO&amp;MPower</v>
          </cell>
          <cell r="B109" t="str">
            <v>Payroll Services &amp; Accounts Payable</v>
          </cell>
          <cell r="C109" t="str">
            <v>O&amp;M</v>
          </cell>
          <cell r="D109" t="str">
            <v>Power</v>
          </cell>
          <cell r="E109">
            <v>120940.9</v>
          </cell>
          <cell r="G109">
            <v>243258.08</v>
          </cell>
          <cell r="H109">
            <v>1442364.09</v>
          </cell>
        </row>
        <row r="110">
          <cell r="A110" t="str">
            <v>Payroll Services &amp; Accounts PayableBillingsO&amp;MUtility</v>
          </cell>
          <cell r="B110" t="str">
            <v>Payroll Services &amp; Accounts Payable</v>
          </cell>
          <cell r="C110" t="str">
            <v>O&amp;M</v>
          </cell>
          <cell r="D110" t="str">
            <v>Utility</v>
          </cell>
          <cell r="E110">
            <v>201271.11</v>
          </cell>
          <cell r="G110">
            <v>391615.22</v>
          </cell>
          <cell r="H110">
            <v>2329453.56</v>
          </cell>
        </row>
        <row r="111">
          <cell r="A111" t="str">
            <v>Power Dedicated FinanceBillingsCapUtility</v>
          </cell>
          <cell r="B111" t="str">
            <v>Power Dedicated Finance</v>
          </cell>
          <cell r="C111" t="str">
            <v>Cap</v>
          </cell>
          <cell r="D111" t="str">
            <v>Utility</v>
          </cell>
          <cell r="E111">
            <v>19247.580000000002</v>
          </cell>
          <cell r="G111">
            <v>38495.160000000003</v>
          </cell>
          <cell r="H111">
            <v>230387.7</v>
          </cell>
        </row>
        <row r="112">
          <cell r="A112" t="str">
            <v>Power Dedicated FinanceBillingsO&amp;MPower</v>
          </cell>
          <cell r="B112" t="str">
            <v>Power Dedicated Finance</v>
          </cell>
          <cell r="C112" t="str">
            <v>O&amp;M</v>
          </cell>
          <cell r="D112" t="str">
            <v>Power</v>
          </cell>
          <cell r="E112">
            <v>1133768.8999999999</v>
          </cell>
          <cell r="G112">
            <v>2267537.7999999998</v>
          </cell>
          <cell r="H112">
            <v>13605327.01</v>
          </cell>
        </row>
        <row r="113">
          <cell r="A113" t="str">
            <v>ProcurementBillingsCapHoldings</v>
          </cell>
          <cell r="B113" t="str">
            <v>Procurement</v>
          </cell>
          <cell r="C113" t="str">
            <v>Cap</v>
          </cell>
          <cell r="D113" t="str">
            <v>Holdings</v>
          </cell>
          <cell r="E113">
            <v>4582</v>
          </cell>
          <cell r="G113">
            <v>9164</v>
          </cell>
          <cell r="H113">
            <v>199225.36</v>
          </cell>
        </row>
        <row r="114">
          <cell r="A114" t="str">
            <v>ProcurementBillingsCapPower</v>
          </cell>
          <cell r="B114" t="str">
            <v>Procurement</v>
          </cell>
          <cell r="C114" t="str">
            <v>Cap</v>
          </cell>
          <cell r="D114" t="str">
            <v>Power</v>
          </cell>
          <cell r="E114">
            <v>108292.97</v>
          </cell>
          <cell r="G114">
            <v>220072.06</v>
          </cell>
          <cell r="H114">
            <v>1116793.77</v>
          </cell>
        </row>
        <row r="115">
          <cell r="A115" t="str">
            <v>ProcurementBillingsCapUtility</v>
          </cell>
          <cell r="B115" t="str">
            <v>Procurement</v>
          </cell>
          <cell r="C115" t="str">
            <v>Cap</v>
          </cell>
          <cell r="D115" t="str">
            <v>Utility</v>
          </cell>
          <cell r="E115">
            <v>232038.84</v>
          </cell>
          <cell r="G115">
            <v>476989.16</v>
          </cell>
          <cell r="H115">
            <v>2373297.08</v>
          </cell>
        </row>
        <row r="116">
          <cell r="A116" t="str">
            <v>ProcurementBillingsO&amp;MPower</v>
          </cell>
          <cell r="B116" t="str">
            <v>Procurement</v>
          </cell>
          <cell r="C116" t="str">
            <v>O&amp;M</v>
          </cell>
          <cell r="D116" t="str">
            <v>Power</v>
          </cell>
          <cell r="E116">
            <v>784581.31</v>
          </cell>
          <cell r="G116">
            <v>1608808.35</v>
          </cell>
          <cell r="H116">
            <v>9927428.8399999999</v>
          </cell>
        </row>
        <row r="117">
          <cell r="A117" t="str">
            <v>ProcurementBillingsO&amp;MUtility</v>
          </cell>
          <cell r="B117" t="str">
            <v>Procurement</v>
          </cell>
          <cell r="C117" t="str">
            <v>O&amp;M</v>
          </cell>
          <cell r="D117" t="str">
            <v>Utility</v>
          </cell>
          <cell r="E117">
            <v>255097.26</v>
          </cell>
          <cell r="G117">
            <v>522904.74</v>
          </cell>
          <cell r="H117">
            <v>3227169.82</v>
          </cell>
        </row>
        <row r="118">
          <cell r="A118" t="str">
            <v>PSE&amp;G Dedicated FinanceBillingsCapUtility</v>
          </cell>
          <cell r="B118" t="str">
            <v>PSE&amp;G Dedicated Finance</v>
          </cell>
          <cell r="C118" t="str">
            <v>Cap</v>
          </cell>
          <cell r="D118" t="str">
            <v>Utility</v>
          </cell>
          <cell r="E118">
            <v>199684.76</v>
          </cell>
          <cell r="G118">
            <v>411324.04</v>
          </cell>
          <cell r="H118">
            <v>2502258.14</v>
          </cell>
        </row>
        <row r="119">
          <cell r="A119" t="str">
            <v>PSE&amp;G Dedicated FinanceBillingsO&amp;MUtility</v>
          </cell>
          <cell r="B119" t="str">
            <v>PSE&amp;G Dedicated Finance</v>
          </cell>
          <cell r="C119" t="str">
            <v>O&amp;M</v>
          </cell>
          <cell r="D119" t="str">
            <v>Utility</v>
          </cell>
          <cell r="E119">
            <v>618283.92000000004</v>
          </cell>
          <cell r="G119">
            <v>1274695.76</v>
          </cell>
          <cell r="H119">
            <v>7774910.7999999998</v>
          </cell>
        </row>
        <row r="120">
          <cell r="A120" t="str">
            <v>PSEG Executive OfficeBillingsO&amp;MHoldings</v>
          </cell>
          <cell r="B120" t="str">
            <v>PSEG Executive Office</v>
          </cell>
          <cell r="C120" t="str">
            <v>O&amp;M</v>
          </cell>
          <cell r="D120" t="str">
            <v>Holdings</v>
          </cell>
          <cell r="E120">
            <v>73231</v>
          </cell>
          <cell r="G120">
            <v>147401</v>
          </cell>
          <cell r="H120">
            <v>1345788</v>
          </cell>
        </row>
        <row r="121">
          <cell r="A121" t="str">
            <v>PSEG Executive OfficeBillingsO&amp;MPower</v>
          </cell>
          <cell r="B121" t="str">
            <v>PSEG Executive Office</v>
          </cell>
          <cell r="C121" t="str">
            <v>O&amp;M</v>
          </cell>
          <cell r="D121" t="str">
            <v>Power</v>
          </cell>
          <cell r="E121">
            <v>479254</v>
          </cell>
          <cell r="G121">
            <v>964655</v>
          </cell>
          <cell r="H121">
            <v>9141979</v>
          </cell>
        </row>
        <row r="122">
          <cell r="A122" t="str">
            <v>PSEG Executive OfficeBillingsO&amp;MUtility</v>
          </cell>
          <cell r="B122" t="str">
            <v>PSEG Executive Office</v>
          </cell>
          <cell r="C122" t="str">
            <v>O&amp;M</v>
          </cell>
          <cell r="D122" t="str">
            <v>Utility</v>
          </cell>
          <cell r="E122">
            <v>706900</v>
          </cell>
          <cell r="G122">
            <v>1422867</v>
          </cell>
          <cell r="H122">
            <v>13484419</v>
          </cell>
        </row>
        <row r="123">
          <cell r="A123" t="str">
            <v>Public Affairs &amp; SustainabilityBillingsCapUtility</v>
          </cell>
          <cell r="B123" t="str">
            <v>Public Affairs &amp; Sustainability</v>
          </cell>
          <cell r="C123" t="str">
            <v>Cap</v>
          </cell>
          <cell r="D123" t="str">
            <v>Utility</v>
          </cell>
          <cell r="E123">
            <v>101837.85</v>
          </cell>
          <cell r="G123">
            <v>200430.7</v>
          </cell>
          <cell r="H123">
            <v>1153721.75</v>
          </cell>
        </row>
        <row r="124">
          <cell r="A124" t="str">
            <v>Public Affairs &amp; SustainabilityBillingsO&amp;MHoldings</v>
          </cell>
          <cell r="B124" t="str">
            <v>Public Affairs &amp; Sustainability</v>
          </cell>
          <cell r="C124" t="str">
            <v>O&amp;M</v>
          </cell>
          <cell r="D124" t="str">
            <v>Holdings</v>
          </cell>
          <cell r="E124">
            <v>7492.89</v>
          </cell>
          <cell r="G124">
            <v>15879.78</v>
          </cell>
          <cell r="H124">
            <v>96699.44</v>
          </cell>
        </row>
        <row r="125">
          <cell r="A125" t="str">
            <v>Public Affairs &amp; SustainabilityBillingsO&amp;MPower</v>
          </cell>
          <cell r="B125" t="str">
            <v>Public Affairs &amp; Sustainability</v>
          </cell>
          <cell r="C125" t="str">
            <v>O&amp;M</v>
          </cell>
          <cell r="D125" t="str">
            <v>Power</v>
          </cell>
          <cell r="E125">
            <v>454073.89</v>
          </cell>
          <cell r="G125">
            <v>1071321.9099999999</v>
          </cell>
          <cell r="H125">
            <v>6195037.4000000004</v>
          </cell>
        </row>
        <row r="126">
          <cell r="A126" t="str">
            <v>Public Affairs &amp; SustainabilityBillingsO&amp;MUtility</v>
          </cell>
          <cell r="B126" t="str">
            <v>Public Affairs &amp; Sustainability</v>
          </cell>
          <cell r="C126" t="str">
            <v>O&amp;M</v>
          </cell>
          <cell r="D126" t="str">
            <v>Utility</v>
          </cell>
          <cell r="E126">
            <v>453436.63</v>
          </cell>
          <cell r="G126">
            <v>983047.17</v>
          </cell>
          <cell r="H126">
            <v>5910869.4699999997</v>
          </cell>
        </row>
        <row r="127">
          <cell r="A127" t="str">
            <v>Records Management &amp; Library ServicesBillingsO&amp;MHoldings</v>
          </cell>
          <cell r="B127" t="str">
            <v>Records Management &amp; Library Services</v>
          </cell>
          <cell r="C127" t="str">
            <v>O&amp;M</v>
          </cell>
          <cell r="D127" t="str">
            <v>Holdings</v>
          </cell>
          <cell r="E127">
            <v>2239.15</v>
          </cell>
          <cell r="G127">
            <v>35830.69</v>
          </cell>
          <cell r="H127">
            <v>93839.52</v>
          </cell>
        </row>
        <row r="128">
          <cell r="A128" t="str">
            <v>Records Management &amp; Library ServicesBillingsO&amp;MPower</v>
          </cell>
          <cell r="B128" t="str">
            <v>Records Management &amp; Library Services</v>
          </cell>
          <cell r="C128" t="str">
            <v>O&amp;M</v>
          </cell>
          <cell r="D128" t="str">
            <v>Power</v>
          </cell>
          <cell r="E128">
            <v>99365.85</v>
          </cell>
          <cell r="G128">
            <v>290117.99</v>
          </cell>
          <cell r="H128">
            <v>1134041.58</v>
          </cell>
        </row>
        <row r="129">
          <cell r="A129" t="str">
            <v>Records Management &amp; Library ServicesBillingsO&amp;MUtility</v>
          </cell>
          <cell r="B129" t="str">
            <v>Records Management &amp; Library Services</v>
          </cell>
          <cell r="C129" t="str">
            <v>O&amp;M</v>
          </cell>
          <cell r="D129" t="str">
            <v>Utility</v>
          </cell>
          <cell r="E129">
            <v>112563.03</v>
          </cell>
          <cell r="G129">
            <v>336983.3</v>
          </cell>
          <cell r="H129">
            <v>1193927.46</v>
          </cell>
        </row>
        <row r="130">
          <cell r="A130" t="str">
            <v>Service Company Misc. AccountingBillingsO&amp;MHoldings</v>
          </cell>
          <cell r="B130" t="str">
            <v>Service Company Misc. Accounting</v>
          </cell>
          <cell r="C130" t="str">
            <v>O&amp;M</v>
          </cell>
          <cell r="D130" t="str">
            <v>Holdings</v>
          </cell>
          <cell r="E130">
            <v>27303</v>
          </cell>
          <cell r="G130">
            <v>58259</v>
          </cell>
          <cell r="H130">
            <v>379352</v>
          </cell>
        </row>
        <row r="131">
          <cell r="A131" t="str">
            <v>Service Company Misc. AccountingBillingsO&amp;MPower</v>
          </cell>
          <cell r="B131" t="str">
            <v>Service Company Misc. Accounting</v>
          </cell>
          <cell r="C131" t="str">
            <v>O&amp;M</v>
          </cell>
          <cell r="D131" t="str">
            <v>Power</v>
          </cell>
          <cell r="E131">
            <v>364043</v>
          </cell>
          <cell r="G131">
            <v>776785</v>
          </cell>
          <cell r="H131">
            <v>5058032</v>
          </cell>
        </row>
        <row r="132">
          <cell r="A132" t="str">
            <v>Service Company Misc. AccountingBillingsO&amp;MUtility</v>
          </cell>
          <cell r="B132" t="str">
            <v>Service Company Misc. Accounting</v>
          </cell>
          <cell r="C132" t="str">
            <v>O&amp;M</v>
          </cell>
          <cell r="D132" t="str">
            <v>Utility</v>
          </cell>
          <cell r="E132">
            <v>518761</v>
          </cell>
          <cell r="G132">
            <v>1106919</v>
          </cell>
          <cell r="H132">
            <v>7207696</v>
          </cell>
        </row>
        <row r="133">
          <cell r="A133" t="str">
            <v>Services Corporation FinanceBillingsO&amp;MHoldings</v>
          </cell>
          <cell r="B133" t="str">
            <v>Services Corporation Finance</v>
          </cell>
          <cell r="C133" t="str">
            <v>O&amp;M</v>
          </cell>
          <cell r="D133" t="str">
            <v>Holdings</v>
          </cell>
          <cell r="E133">
            <v>9708.02</v>
          </cell>
          <cell r="G133">
            <v>19532.66</v>
          </cell>
          <cell r="H133">
            <v>118315.75</v>
          </cell>
        </row>
        <row r="134">
          <cell r="A134" t="str">
            <v>Services Corporation FinanceBillingsO&amp;MPower</v>
          </cell>
          <cell r="B134" t="str">
            <v>Services Corporation Finance</v>
          </cell>
          <cell r="C134" t="str">
            <v>O&amp;M</v>
          </cell>
          <cell r="D134" t="str">
            <v>Power</v>
          </cell>
          <cell r="E134">
            <v>119885.36</v>
          </cell>
          <cell r="G134">
            <v>245834.96</v>
          </cell>
          <cell r="H134">
            <v>1516759.72</v>
          </cell>
        </row>
        <row r="135">
          <cell r="A135" t="str">
            <v>Services Corporation FinanceBillingsO&amp;MUtility</v>
          </cell>
          <cell r="B135" t="str">
            <v>Services Corporation Finance</v>
          </cell>
          <cell r="C135" t="str">
            <v>O&amp;M</v>
          </cell>
          <cell r="D135" t="str">
            <v>Utility</v>
          </cell>
          <cell r="E135">
            <v>176912.54</v>
          </cell>
          <cell r="G135">
            <v>362571.58</v>
          </cell>
          <cell r="H135">
            <v>2237238.08</v>
          </cell>
        </row>
        <row r="136">
          <cell r="A136" t="str">
            <v>Treasury Management ServicesBillingsO&amp;MHoldings</v>
          </cell>
          <cell r="B136" t="str">
            <v>Treasury Management Services</v>
          </cell>
          <cell r="C136" t="str">
            <v>O&amp;M</v>
          </cell>
          <cell r="D136" t="str">
            <v>Holdings</v>
          </cell>
          <cell r="E136">
            <v>48650</v>
          </cell>
          <cell r="G136">
            <v>103875</v>
          </cell>
          <cell r="H136">
            <v>604301</v>
          </cell>
        </row>
        <row r="137">
          <cell r="A137" t="str">
            <v>Treasury Management ServicesBillingsO&amp;MPower</v>
          </cell>
          <cell r="B137" t="str">
            <v>Treasury Management Services</v>
          </cell>
          <cell r="C137" t="str">
            <v>O&amp;M</v>
          </cell>
          <cell r="D137" t="str">
            <v>Power</v>
          </cell>
          <cell r="E137">
            <v>225590</v>
          </cell>
          <cell r="G137">
            <v>452565</v>
          </cell>
          <cell r="H137">
            <v>2803678</v>
          </cell>
        </row>
        <row r="138">
          <cell r="A138" t="str">
            <v>Treasury Management ServicesBillingsO&amp;MUtility</v>
          </cell>
          <cell r="B138" t="str">
            <v>Treasury Management Services</v>
          </cell>
          <cell r="C138" t="str">
            <v>O&amp;M</v>
          </cell>
          <cell r="D138" t="str">
            <v>Utility</v>
          </cell>
          <cell r="E138">
            <v>415317</v>
          </cell>
          <cell r="G138">
            <v>709384</v>
          </cell>
          <cell r="H138">
            <v>3675143</v>
          </cell>
        </row>
        <row r="139">
          <cell r="A139" t="str">
            <v>Valuation &amp; PlanningBillingsO&amp;MEnterprise</v>
          </cell>
          <cell r="B139" t="str">
            <v>Valuation &amp; Planning</v>
          </cell>
          <cell r="C139" t="str">
            <v>O&amp;M</v>
          </cell>
          <cell r="D139" t="str">
            <v>Enterprise</v>
          </cell>
          <cell r="E139">
            <v>5075.5200000000004</v>
          </cell>
          <cell r="G139">
            <v>5075.5200000000004</v>
          </cell>
          <cell r="H139">
            <v>34101.15</v>
          </cell>
        </row>
        <row r="140">
          <cell r="A140" t="str">
            <v>Valuation &amp; PlanningBillingsO&amp;MHoldings</v>
          </cell>
          <cell r="B140" t="str">
            <v>Valuation &amp; Planning</v>
          </cell>
          <cell r="C140" t="str">
            <v>O&amp;M</v>
          </cell>
          <cell r="D140" t="str">
            <v>Holdings</v>
          </cell>
          <cell r="E140">
            <v>56993.5</v>
          </cell>
          <cell r="G140">
            <v>104631.62</v>
          </cell>
          <cell r="H140">
            <v>671638.42</v>
          </cell>
        </row>
        <row r="141">
          <cell r="A141" t="str">
            <v>Valuation &amp; PlanningBillingsO&amp;MPower</v>
          </cell>
          <cell r="B141" t="str">
            <v>Valuation &amp; Planning</v>
          </cell>
          <cell r="C141" t="str">
            <v>O&amp;M</v>
          </cell>
          <cell r="D141" t="str">
            <v>Power</v>
          </cell>
          <cell r="E141">
            <v>104863.67999999999</v>
          </cell>
          <cell r="G141">
            <v>229369.79</v>
          </cell>
          <cell r="H141">
            <v>1363907.78</v>
          </cell>
        </row>
        <row r="142">
          <cell r="A142" t="str">
            <v>Valuation &amp; PlanningBillingsO&amp;MUtility</v>
          </cell>
          <cell r="B142" t="str">
            <v>Valuation &amp; Planning</v>
          </cell>
          <cell r="C142" t="str">
            <v>O&amp;M</v>
          </cell>
          <cell r="D142" t="str">
            <v>Utility</v>
          </cell>
          <cell r="E142">
            <v>113784.87</v>
          </cell>
          <cell r="G142">
            <v>210318.63</v>
          </cell>
          <cell r="H142">
            <v>1417046.95</v>
          </cell>
        </row>
        <row r="143">
          <cell r="A143" t="str">
            <v>Billings</v>
          </cell>
        </row>
        <row r="144">
          <cell r="A144" t="str">
            <v>Billings</v>
          </cell>
        </row>
        <row r="145">
          <cell r="A145" t="str">
            <v>Billings</v>
          </cell>
        </row>
        <row r="146">
          <cell r="A146" t="str">
            <v>Billings</v>
          </cell>
        </row>
        <row r="147">
          <cell r="A147" t="str">
            <v>Billings</v>
          </cell>
        </row>
        <row r="148">
          <cell r="A148" t="str">
            <v>Billings</v>
          </cell>
        </row>
        <row r="149">
          <cell r="A149" t="str">
            <v>Billings</v>
          </cell>
        </row>
        <row r="150">
          <cell r="A150" t="str">
            <v>Billings</v>
          </cell>
        </row>
        <row r="151">
          <cell r="A151" t="str">
            <v>Billings</v>
          </cell>
        </row>
        <row r="152">
          <cell r="A152" t="str">
            <v>Billings</v>
          </cell>
        </row>
        <row r="153">
          <cell r="A153" t="str">
            <v>Billings</v>
          </cell>
        </row>
        <row r="154">
          <cell r="A154" t="str">
            <v>Billings</v>
          </cell>
        </row>
        <row r="155">
          <cell r="A155" t="str">
            <v>Billings</v>
          </cell>
        </row>
        <row r="156">
          <cell r="A156" t="str">
            <v>Billings</v>
          </cell>
        </row>
        <row r="157">
          <cell r="A157" t="str">
            <v>Billings</v>
          </cell>
        </row>
        <row r="158">
          <cell r="A158" t="str">
            <v>Billings</v>
          </cell>
        </row>
        <row r="159">
          <cell r="A159" t="str">
            <v>Billings</v>
          </cell>
        </row>
        <row r="160">
          <cell r="A160" t="str">
            <v>Billings</v>
          </cell>
        </row>
        <row r="161">
          <cell r="A161" t="str">
            <v>Billings</v>
          </cell>
        </row>
        <row r="162">
          <cell r="A162" t="str">
            <v>Billings</v>
          </cell>
        </row>
        <row r="163">
          <cell r="A163" t="str">
            <v>Billings</v>
          </cell>
        </row>
        <row r="164">
          <cell r="A164" t="str">
            <v>Billings</v>
          </cell>
        </row>
        <row r="165">
          <cell r="A165" t="str">
            <v>Billings</v>
          </cell>
        </row>
        <row r="166">
          <cell r="A166" t="str">
            <v>Billings</v>
          </cell>
        </row>
        <row r="167">
          <cell r="A167" t="str">
            <v>Billings</v>
          </cell>
        </row>
        <row r="168">
          <cell r="A168" t="str">
            <v>Billings</v>
          </cell>
        </row>
        <row r="169">
          <cell r="A169" t="str">
            <v>Billings</v>
          </cell>
        </row>
        <row r="170">
          <cell r="A170" t="str">
            <v>Billings</v>
          </cell>
        </row>
        <row r="171">
          <cell r="A171" t="str">
            <v>Billings</v>
          </cell>
        </row>
        <row r="172">
          <cell r="A172" t="str">
            <v>Billings</v>
          </cell>
        </row>
        <row r="173">
          <cell r="A173" t="str">
            <v>Billings</v>
          </cell>
        </row>
        <row r="174">
          <cell r="A174" t="str">
            <v>Billings</v>
          </cell>
        </row>
        <row r="175">
          <cell r="A175" t="str">
            <v>Billings</v>
          </cell>
        </row>
        <row r="176">
          <cell r="A176" t="str">
            <v>Billings</v>
          </cell>
        </row>
        <row r="177">
          <cell r="A177" t="str">
            <v>Billings</v>
          </cell>
        </row>
        <row r="178">
          <cell r="A178" t="str">
            <v>Billings</v>
          </cell>
        </row>
        <row r="179">
          <cell r="A179" t="str">
            <v>Billings</v>
          </cell>
        </row>
        <row r="180">
          <cell r="A180" t="str">
            <v>Billings</v>
          </cell>
        </row>
        <row r="181">
          <cell r="A181" t="str">
            <v>Billings</v>
          </cell>
        </row>
        <row r="182">
          <cell r="A182" t="str">
            <v>Billings</v>
          </cell>
        </row>
        <row r="183">
          <cell r="A183" t="str">
            <v>Billings</v>
          </cell>
        </row>
        <row r="184">
          <cell r="A184" t="str">
            <v>Billings</v>
          </cell>
        </row>
        <row r="185">
          <cell r="A185" t="str">
            <v>Billings</v>
          </cell>
        </row>
        <row r="186">
          <cell r="A186" t="str">
            <v>Billings</v>
          </cell>
        </row>
        <row r="187">
          <cell r="A187" t="str">
            <v>Billings</v>
          </cell>
        </row>
        <row r="188">
          <cell r="A188" t="str">
            <v>Billings</v>
          </cell>
        </row>
        <row r="189">
          <cell r="A189" t="str">
            <v>Billings</v>
          </cell>
        </row>
        <row r="190">
          <cell r="A190" t="str">
            <v>Billings</v>
          </cell>
        </row>
        <row r="191">
          <cell r="A191" t="str">
            <v>Billings</v>
          </cell>
        </row>
        <row r="192">
          <cell r="A192" t="str">
            <v>Billings</v>
          </cell>
        </row>
        <row r="193">
          <cell r="A193" t="str">
            <v>Billings</v>
          </cell>
        </row>
        <row r="194">
          <cell r="A194" t="str">
            <v>Billings</v>
          </cell>
        </row>
        <row r="195">
          <cell r="A195" t="str">
            <v>Billings</v>
          </cell>
        </row>
        <row r="196">
          <cell r="A196" t="str">
            <v>Billings</v>
          </cell>
        </row>
        <row r="197">
          <cell r="A197" t="str">
            <v>Billings</v>
          </cell>
        </row>
        <row r="198">
          <cell r="A198" t="str">
            <v>Billings</v>
          </cell>
        </row>
        <row r="199">
          <cell r="A199" t="str">
            <v>Billings</v>
          </cell>
        </row>
        <row r="200">
          <cell r="A200" t="str">
            <v>Billings</v>
          </cell>
        </row>
        <row r="201">
          <cell r="A201" t="str">
            <v>Billings</v>
          </cell>
        </row>
        <row r="202">
          <cell r="A202" t="str">
            <v>Billings</v>
          </cell>
        </row>
        <row r="203">
          <cell r="A203" t="str">
            <v>Billings</v>
          </cell>
        </row>
        <row r="204">
          <cell r="A204" t="str">
            <v>Billings</v>
          </cell>
        </row>
        <row r="205">
          <cell r="A205" t="str">
            <v>Billings</v>
          </cell>
        </row>
        <row r="206">
          <cell r="A206" t="str">
            <v>Billings</v>
          </cell>
        </row>
        <row r="207">
          <cell r="A207" t="str">
            <v>Billings</v>
          </cell>
        </row>
        <row r="208">
          <cell r="A208" t="str">
            <v>Billings</v>
          </cell>
        </row>
        <row r="209">
          <cell r="A209" t="str">
            <v>Billings</v>
          </cell>
        </row>
        <row r="210">
          <cell r="A210" t="str">
            <v>Billings</v>
          </cell>
        </row>
        <row r="211">
          <cell r="A211" t="str">
            <v>Billings</v>
          </cell>
        </row>
        <row r="212">
          <cell r="A212" t="str">
            <v>Billings</v>
          </cell>
        </row>
        <row r="213">
          <cell r="A213" t="str">
            <v>Billings</v>
          </cell>
        </row>
        <row r="214">
          <cell r="A214" t="str">
            <v>Billings</v>
          </cell>
        </row>
        <row r="215">
          <cell r="A215" t="str">
            <v>Billings</v>
          </cell>
        </row>
        <row r="216">
          <cell r="A216" t="str">
            <v>Billings</v>
          </cell>
        </row>
        <row r="217">
          <cell r="A217" t="str">
            <v>Billings</v>
          </cell>
        </row>
        <row r="218">
          <cell r="A218" t="str">
            <v>Billings</v>
          </cell>
        </row>
        <row r="219">
          <cell r="A219" t="str">
            <v>Billings</v>
          </cell>
        </row>
        <row r="220">
          <cell r="A220" t="str">
            <v>Billings</v>
          </cell>
        </row>
        <row r="221">
          <cell r="A221" t="str">
            <v>Billings</v>
          </cell>
        </row>
        <row r="222">
          <cell r="A222" t="str">
            <v>Billings</v>
          </cell>
        </row>
        <row r="223">
          <cell r="A223" t="str">
            <v>Billings</v>
          </cell>
        </row>
        <row r="224">
          <cell r="A224" t="str">
            <v>Billings</v>
          </cell>
        </row>
        <row r="225">
          <cell r="A225" t="str">
            <v>Billings</v>
          </cell>
        </row>
        <row r="226">
          <cell r="A226" t="str">
            <v>Billings</v>
          </cell>
        </row>
        <row r="227">
          <cell r="A227" t="str">
            <v>Billings</v>
          </cell>
        </row>
        <row r="228">
          <cell r="A228" t="str">
            <v>Billings</v>
          </cell>
        </row>
        <row r="229">
          <cell r="A229" t="str">
            <v>Billings</v>
          </cell>
        </row>
        <row r="230">
          <cell r="A230" t="str">
            <v>Billings</v>
          </cell>
        </row>
        <row r="231">
          <cell r="A231" t="str">
            <v>Billings</v>
          </cell>
        </row>
        <row r="232">
          <cell r="A232" t="str">
            <v>Billings</v>
          </cell>
        </row>
        <row r="233">
          <cell r="A233" t="str">
            <v>Billings</v>
          </cell>
        </row>
        <row r="234">
          <cell r="A234" t="str">
            <v>Billings</v>
          </cell>
        </row>
        <row r="235">
          <cell r="A235" t="str">
            <v>Billings</v>
          </cell>
        </row>
        <row r="236">
          <cell r="A236" t="str">
            <v>Billings</v>
          </cell>
        </row>
        <row r="237">
          <cell r="A237" t="str">
            <v>Billings</v>
          </cell>
        </row>
        <row r="238">
          <cell r="A238" t="str">
            <v>Billings</v>
          </cell>
        </row>
        <row r="239">
          <cell r="A239" t="str">
            <v>Billings</v>
          </cell>
        </row>
        <row r="240">
          <cell r="A240" t="str">
            <v>Billings</v>
          </cell>
        </row>
        <row r="241">
          <cell r="A241" t="str">
            <v>Billings</v>
          </cell>
        </row>
        <row r="242">
          <cell r="A242" t="str">
            <v>Billings</v>
          </cell>
        </row>
        <row r="243">
          <cell r="A243" t="str">
            <v>Billings</v>
          </cell>
        </row>
        <row r="244">
          <cell r="A244" t="str">
            <v>Billings</v>
          </cell>
        </row>
        <row r="245">
          <cell r="A245" t="str">
            <v>Billings</v>
          </cell>
        </row>
        <row r="246">
          <cell r="A246" t="str">
            <v>Billings</v>
          </cell>
        </row>
        <row r="247">
          <cell r="A247" t="str">
            <v>Billings</v>
          </cell>
        </row>
        <row r="248">
          <cell r="A248" t="str">
            <v>Billings</v>
          </cell>
        </row>
        <row r="249">
          <cell r="A249" t="str">
            <v>Billings</v>
          </cell>
        </row>
        <row r="250">
          <cell r="A250" t="str">
            <v>Billings</v>
          </cell>
        </row>
        <row r="251">
          <cell r="A251" t="str">
            <v>Billings</v>
          </cell>
        </row>
        <row r="252">
          <cell r="A252" t="str">
            <v>Billings</v>
          </cell>
        </row>
        <row r="253">
          <cell r="A253" t="str">
            <v>Billings</v>
          </cell>
        </row>
        <row r="254">
          <cell r="A254" t="str">
            <v>Billings</v>
          </cell>
        </row>
        <row r="255">
          <cell r="A255" t="str">
            <v>Billings</v>
          </cell>
        </row>
        <row r="256">
          <cell r="A256" t="str">
            <v>Billings</v>
          </cell>
        </row>
        <row r="257">
          <cell r="A257" t="str">
            <v>Billings</v>
          </cell>
        </row>
        <row r="258">
          <cell r="A258" t="str">
            <v>Billings</v>
          </cell>
        </row>
        <row r="259">
          <cell r="A259" t="str">
            <v>Billings</v>
          </cell>
        </row>
        <row r="260">
          <cell r="A260" t="str">
            <v>Billings</v>
          </cell>
        </row>
        <row r="261">
          <cell r="A261" t="str">
            <v>Billings</v>
          </cell>
        </row>
        <row r="262">
          <cell r="A262" t="str">
            <v>Billings</v>
          </cell>
        </row>
        <row r="263">
          <cell r="A263" t="str">
            <v>Billings</v>
          </cell>
        </row>
        <row r="264">
          <cell r="A264" t="str">
            <v>Billings</v>
          </cell>
        </row>
        <row r="265">
          <cell r="A265" t="str">
            <v>Billings</v>
          </cell>
        </row>
        <row r="266">
          <cell r="A266" t="str">
            <v>Billings</v>
          </cell>
        </row>
        <row r="267">
          <cell r="A267" t="str">
            <v>Billings</v>
          </cell>
        </row>
        <row r="268">
          <cell r="A268" t="str">
            <v>Billings</v>
          </cell>
        </row>
        <row r="269">
          <cell r="A269" t="str">
            <v>Billings</v>
          </cell>
        </row>
        <row r="270">
          <cell r="A270" t="str">
            <v>Billings</v>
          </cell>
        </row>
        <row r="271">
          <cell r="A271" t="str">
            <v>Billings</v>
          </cell>
        </row>
        <row r="272">
          <cell r="A272" t="str">
            <v>Billings</v>
          </cell>
        </row>
        <row r="273">
          <cell r="A273" t="str">
            <v>Billings</v>
          </cell>
        </row>
        <row r="274">
          <cell r="A274" t="str">
            <v>Billings</v>
          </cell>
        </row>
        <row r="275">
          <cell r="A275" t="str">
            <v>Billings</v>
          </cell>
        </row>
        <row r="276">
          <cell r="A276" t="str">
            <v>Billings</v>
          </cell>
        </row>
        <row r="277">
          <cell r="A277" t="str">
            <v>Billings</v>
          </cell>
        </row>
        <row r="278">
          <cell r="A278" t="str">
            <v>Billings</v>
          </cell>
        </row>
        <row r="279">
          <cell r="A279" t="str">
            <v>Billings</v>
          </cell>
        </row>
        <row r="280">
          <cell r="A280" t="str">
            <v>Billings</v>
          </cell>
        </row>
        <row r="281">
          <cell r="A281" t="str">
            <v>Billings</v>
          </cell>
        </row>
        <row r="282">
          <cell r="A282" t="str">
            <v>Billings</v>
          </cell>
        </row>
        <row r="283">
          <cell r="A283" t="str">
            <v>Billings</v>
          </cell>
        </row>
        <row r="284">
          <cell r="A284" t="str">
            <v>Billings</v>
          </cell>
        </row>
        <row r="285">
          <cell r="A285" t="str">
            <v>Billings</v>
          </cell>
        </row>
        <row r="286">
          <cell r="A286" t="str">
            <v>Billings</v>
          </cell>
        </row>
        <row r="287">
          <cell r="A287" t="str">
            <v>Billings</v>
          </cell>
        </row>
        <row r="288">
          <cell r="A288" t="str">
            <v>Billings</v>
          </cell>
        </row>
        <row r="289">
          <cell r="A289" t="str">
            <v>Billings</v>
          </cell>
        </row>
        <row r="290">
          <cell r="A290" t="str">
            <v>Billings</v>
          </cell>
        </row>
        <row r="291">
          <cell r="A291" t="str">
            <v>Billings</v>
          </cell>
        </row>
        <row r="292">
          <cell r="A292" t="str">
            <v>Billings</v>
          </cell>
        </row>
        <row r="293">
          <cell r="A293" t="str">
            <v>Billings</v>
          </cell>
        </row>
        <row r="294">
          <cell r="A294" t="str">
            <v>Billings</v>
          </cell>
        </row>
        <row r="295">
          <cell r="A295" t="str">
            <v>Billings</v>
          </cell>
        </row>
        <row r="296">
          <cell r="A296" t="str">
            <v>Billings</v>
          </cell>
        </row>
        <row r="297">
          <cell r="A297" t="str">
            <v>Billings</v>
          </cell>
        </row>
        <row r="298">
          <cell r="A298" t="str">
            <v>Billings</v>
          </cell>
        </row>
        <row r="299">
          <cell r="A299" t="str">
            <v>Billings</v>
          </cell>
        </row>
        <row r="300">
          <cell r="A300" t="str">
            <v>Billings</v>
          </cell>
        </row>
        <row r="301">
          <cell r="A301" t="str">
            <v>Billings</v>
          </cell>
        </row>
        <row r="302">
          <cell r="A302" t="str">
            <v>Billings</v>
          </cell>
        </row>
        <row r="303">
          <cell r="A303" t="str">
            <v>Billings</v>
          </cell>
        </row>
        <row r="304">
          <cell r="A304" t="str">
            <v>Billings</v>
          </cell>
        </row>
        <row r="305">
          <cell r="A305" t="str">
            <v>Billings</v>
          </cell>
        </row>
        <row r="306">
          <cell r="A306" t="str">
            <v>Billings</v>
          </cell>
        </row>
        <row r="307">
          <cell r="A307" t="str">
            <v>Billings</v>
          </cell>
        </row>
        <row r="308">
          <cell r="A308" t="str">
            <v>Billings</v>
          </cell>
        </row>
        <row r="309">
          <cell r="A309" t="str">
            <v>Billings</v>
          </cell>
        </row>
        <row r="310">
          <cell r="A310" t="str">
            <v>Billings</v>
          </cell>
        </row>
        <row r="311">
          <cell r="A311" t="str">
            <v>Billings</v>
          </cell>
        </row>
        <row r="312">
          <cell r="A312" t="str">
            <v>Billings</v>
          </cell>
        </row>
        <row r="313">
          <cell r="A313" t="str">
            <v>Billings</v>
          </cell>
        </row>
        <row r="314">
          <cell r="A314" t="str">
            <v>Billings</v>
          </cell>
        </row>
        <row r="315">
          <cell r="A315" t="str">
            <v>Billings</v>
          </cell>
        </row>
        <row r="316">
          <cell r="A316" t="str">
            <v>Billings</v>
          </cell>
        </row>
        <row r="317">
          <cell r="A317" t="str">
            <v>Billings</v>
          </cell>
        </row>
        <row r="318">
          <cell r="A318" t="str">
            <v>Billings</v>
          </cell>
        </row>
        <row r="319">
          <cell r="A319" t="str">
            <v>Billings</v>
          </cell>
        </row>
        <row r="320">
          <cell r="A320" t="str">
            <v>Billings</v>
          </cell>
        </row>
        <row r="321">
          <cell r="A321" t="str">
            <v>Billings</v>
          </cell>
        </row>
        <row r="322">
          <cell r="A322" t="str">
            <v>Billings</v>
          </cell>
        </row>
        <row r="323">
          <cell r="A323" t="str">
            <v>Billings</v>
          </cell>
        </row>
        <row r="324">
          <cell r="A324" t="str">
            <v>Billings</v>
          </cell>
        </row>
        <row r="325">
          <cell r="A325" t="str">
            <v>Billings</v>
          </cell>
        </row>
        <row r="326">
          <cell r="A326" t="str">
            <v>Billings</v>
          </cell>
        </row>
        <row r="327">
          <cell r="A327" t="str">
            <v>Billings</v>
          </cell>
        </row>
        <row r="328">
          <cell r="A328" t="str">
            <v>Billings</v>
          </cell>
        </row>
        <row r="329">
          <cell r="A329" t="str">
            <v>Billings</v>
          </cell>
        </row>
        <row r="330">
          <cell r="A330" t="str">
            <v>Billings</v>
          </cell>
        </row>
        <row r="331">
          <cell r="A331" t="str">
            <v>Billings</v>
          </cell>
        </row>
        <row r="332">
          <cell r="A332" t="str">
            <v>Billings</v>
          </cell>
        </row>
        <row r="333">
          <cell r="A333" t="str">
            <v>Billings</v>
          </cell>
        </row>
        <row r="334">
          <cell r="A334" t="str">
            <v>Billings</v>
          </cell>
        </row>
        <row r="335">
          <cell r="A335" t="str">
            <v>Billings</v>
          </cell>
        </row>
        <row r="336">
          <cell r="A336" t="str">
            <v>Billings</v>
          </cell>
        </row>
        <row r="337">
          <cell r="A337" t="str">
            <v>Billings</v>
          </cell>
        </row>
        <row r="338">
          <cell r="A338" t="str">
            <v>Billings</v>
          </cell>
        </row>
        <row r="339">
          <cell r="A339" t="str">
            <v>Billings</v>
          </cell>
        </row>
        <row r="340">
          <cell r="A340" t="str">
            <v>Billings</v>
          </cell>
        </row>
        <row r="341">
          <cell r="A341" t="str">
            <v>Billings</v>
          </cell>
        </row>
        <row r="342">
          <cell r="A342" t="str">
            <v>Billings</v>
          </cell>
        </row>
        <row r="343">
          <cell r="A343" t="str">
            <v>Billings</v>
          </cell>
        </row>
        <row r="344">
          <cell r="A344" t="str">
            <v>Billings</v>
          </cell>
        </row>
        <row r="345">
          <cell r="A345" t="str">
            <v>Billings</v>
          </cell>
        </row>
        <row r="346">
          <cell r="A346" t="str">
            <v>Billings</v>
          </cell>
        </row>
        <row r="347">
          <cell r="A347" t="str">
            <v>Billings</v>
          </cell>
        </row>
        <row r="348">
          <cell r="A348" t="str">
            <v>Billings</v>
          </cell>
        </row>
        <row r="349">
          <cell r="A349" t="str">
            <v>Billings</v>
          </cell>
        </row>
        <row r="350">
          <cell r="A350" t="str">
            <v>Billings</v>
          </cell>
        </row>
        <row r="351">
          <cell r="A351" t="str">
            <v>Billings</v>
          </cell>
        </row>
        <row r="352">
          <cell r="A352" t="str">
            <v>Billings</v>
          </cell>
        </row>
        <row r="353">
          <cell r="A353" t="str">
            <v>Billings</v>
          </cell>
        </row>
        <row r="354">
          <cell r="A354" t="str">
            <v>Billings</v>
          </cell>
        </row>
        <row r="355">
          <cell r="A355" t="str">
            <v>Billings</v>
          </cell>
        </row>
        <row r="356">
          <cell r="A356" t="str">
            <v>Billings</v>
          </cell>
        </row>
        <row r="357">
          <cell r="A357" t="str">
            <v>Billings</v>
          </cell>
        </row>
        <row r="358">
          <cell r="A358" t="str">
            <v>Billings</v>
          </cell>
        </row>
        <row r="359">
          <cell r="A359" t="str">
            <v>Billings</v>
          </cell>
        </row>
        <row r="360">
          <cell r="A360" t="str">
            <v>Billings</v>
          </cell>
        </row>
        <row r="361">
          <cell r="A361" t="str">
            <v>Billings</v>
          </cell>
        </row>
        <row r="362">
          <cell r="A362" t="str">
            <v>Billings</v>
          </cell>
        </row>
        <row r="363">
          <cell r="A363" t="str">
            <v>Billings</v>
          </cell>
        </row>
        <row r="364">
          <cell r="A364" t="str">
            <v>Billings</v>
          </cell>
        </row>
        <row r="365">
          <cell r="A365" t="str">
            <v>Billings</v>
          </cell>
        </row>
        <row r="366">
          <cell r="A366" t="str">
            <v>Billings</v>
          </cell>
        </row>
        <row r="367">
          <cell r="A367" t="str">
            <v>Billings</v>
          </cell>
        </row>
        <row r="368">
          <cell r="A368" t="str">
            <v>Billings</v>
          </cell>
        </row>
        <row r="369">
          <cell r="A369" t="str">
            <v>Billings</v>
          </cell>
        </row>
        <row r="370">
          <cell r="A370" t="str">
            <v>Billings</v>
          </cell>
        </row>
        <row r="371">
          <cell r="A371" t="str">
            <v>Billings</v>
          </cell>
        </row>
        <row r="372">
          <cell r="A372" t="str">
            <v>Billings</v>
          </cell>
        </row>
        <row r="373">
          <cell r="A373" t="str">
            <v>Billings</v>
          </cell>
        </row>
        <row r="374">
          <cell r="A374" t="str">
            <v>Billings</v>
          </cell>
        </row>
        <row r="375">
          <cell r="A375" t="str">
            <v>Billings</v>
          </cell>
        </row>
        <row r="376">
          <cell r="A376" t="str">
            <v>Billings</v>
          </cell>
        </row>
        <row r="377">
          <cell r="A377" t="str">
            <v>Billings</v>
          </cell>
        </row>
        <row r="378">
          <cell r="A378" t="str">
            <v>Billings</v>
          </cell>
        </row>
        <row r="379">
          <cell r="A379" t="str">
            <v>Billings</v>
          </cell>
        </row>
        <row r="380">
          <cell r="A380" t="str">
            <v>Billings</v>
          </cell>
        </row>
        <row r="381">
          <cell r="A381" t="str">
            <v>Billings</v>
          </cell>
        </row>
        <row r="382">
          <cell r="A382" t="str">
            <v>Billings</v>
          </cell>
        </row>
        <row r="383">
          <cell r="A383" t="str">
            <v>Billings</v>
          </cell>
        </row>
        <row r="384">
          <cell r="A384" t="str">
            <v>Billings</v>
          </cell>
        </row>
        <row r="385">
          <cell r="A385" t="str">
            <v>Billings</v>
          </cell>
        </row>
        <row r="386">
          <cell r="A386" t="str">
            <v>Billings</v>
          </cell>
        </row>
        <row r="387">
          <cell r="A387" t="str">
            <v>Billings</v>
          </cell>
        </row>
        <row r="388">
          <cell r="A388" t="str">
            <v>Billings</v>
          </cell>
        </row>
        <row r="389">
          <cell r="A389" t="str">
            <v>Billings</v>
          </cell>
        </row>
        <row r="390">
          <cell r="A390" t="str">
            <v>Billings</v>
          </cell>
        </row>
        <row r="391">
          <cell r="A391" t="str">
            <v>Billings</v>
          </cell>
        </row>
        <row r="392">
          <cell r="A392" t="str">
            <v>Billings</v>
          </cell>
        </row>
        <row r="393">
          <cell r="A393" t="str">
            <v>Billings</v>
          </cell>
        </row>
        <row r="394">
          <cell r="A394" t="str">
            <v>Billings</v>
          </cell>
        </row>
        <row r="395">
          <cell r="A395" t="str">
            <v>Billings</v>
          </cell>
        </row>
        <row r="396">
          <cell r="A396" t="str">
            <v>Billings</v>
          </cell>
        </row>
        <row r="397">
          <cell r="A397" t="str">
            <v>Billings</v>
          </cell>
        </row>
        <row r="398">
          <cell r="A398" t="str">
            <v>Billings</v>
          </cell>
        </row>
        <row r="399">
          <cell r="A399" t="str">
            <v>Billings</v>
          </cell>
        </row>
        <row r="400">
          <cell r="A400" t="str">
            <v>Billings</v>
          </cell>
        </row>
        <row r="401">
          <cell r="A401" t="str">
            <v>Billings</v>
          </cell>
        </row>
        <row r="402">
          <cell r="A402" t="str">
            <v>Billings</v>
          </cell>
        </row>
        <row r="403">
          <cell r="A403" t="str">
            <v>Billings</v>
          </cell>
        </row>
        <row r="404">
          <cell r="A404" t="str">
            <v>Billings</v>
          </cell>
        </row>
        <row r="405">
          <cell r="A405" t="str">
            <v>Billings</v>
          </cell>
        </row>
        <row r="406">
          <cell r="A406" t="str">
            <v>Billings</v>
          </cell>
        </row>
        <row r="407">
          <cell r="A407" t="str">
            <v>Billings</v>
          </cell>
        </row>
        <row r="408">
          <cell r="A408" t="str">
            <v>Billings</v>
          </cell>
        </row>
        <row r="409">
          <cell r="A409" t="str">
            <v>Billings</v>
          </cell>
        </row>
        <row r="410">
          <cell r="A410" t="str">
            <v>Billings</v>
          </cell>
        </row>
        <row r="411">
          <cell r="A411" t="str">
            <v>Billings</v>
          </cell>
        </row>
        <row r="412">
          <cell r="A412" t="str">
            <v>Billings</v>
          </cell>
        </row>
        <row r="413">
          <cell r="A413" t="str">
            <v>Billings</v>
          </cell>
        </row>
        <row r="414">
          <cell r="A414" t="str">
            <v>Billings</v>
          </cell>
        </row>
        <row r="415">
          <cell r="A415" t="str">
            <v>Billings</v>
          </cell>
        </row>
        <row r="416">
          <cell r="A416" t="str">
            <v>Billings</v>
          </cell>
        </row>
        <row r="417">
          <cell r="A417" t="str">
            <v>Billings</v>
          </cell>
        </row>
        <row r="418">
          <cell r="A418" t="str">
            <v>Billings</v>
          </cell>
        </row>
        <row r="419">
          <cell r="A419" t="str">
            <v>Billings</v>
          </cell>
        </row>
        <row r="420">
          <cell r="A420" t="str">
            <v>Billings</v>
          </cell>
        </row>
        <row r="421">
          <cell r="A421" t="str">
            <v>Billings</v>
          </cell>
        </row>
        <row r="422">
          <cell r="A422" t="str">
            <v>Billings</v>
          </cell>
        </row>
        <row r="423">
          <cell r="A423" t="str">
            <v>Billings</v>
          </cell>
        </row>
        <row r="424">
          <cell r="A424" t="str">
            <v>Billings</v>
          </cell>
        </row>
        <row r="425">
          <cell r="A425" t="str">
            <v>Billings</v>
          </cell>
        </row>
        <row r="426">
          <cell r="A426" t="str">
            <v>Billings</v>
          </cell>
        </row>
        <row r="427">
          <cell r="A427" t="str">
            <v>Billings</v>
          </cell>
        </row>
        <row r="428">
          <cell r="A428" t="str">
            <v>Billings</v>
          </cell>
        </row>
        <row r="429">
          <cell r="A429" t="str">
            <v>Billings</v>
          </cell>
        </row>
        <row r="430">
          <cell r="A430" t="str">
            <v>Billings</v>
          </cell>
        </row>
        <row r="431">
          <cell r="A431" t="str">
            <v>Billings</v>
          </cell>
        </row>
        <row r="432">
          <cell r="A432" t="str">
            <v>Billings</v>
          </cell>
        </row>
        <row r="433">
          <cell r="A433" t="str">
            <v>Billings</v>
          </cell>
        </row>
        <row r="434">
          <cell r="A434" t="str">
            <v>Billings</v>
          </cell>
        </row>
        <row r="435">
          <cell r="A435" t="str">
            <v>Billings</v>
          </cell>
        </row>
        <row r="436">
          <cell r="A436" t="str">
            <v>Billings</v>
          </cell>
        </row>
        <row r="437">
          <cell r="A437" t="str">
            <v>Billings</v>
          </cell>
        </row>
        <row r="438">
          <cell r="A438" t="str">
            <v>Billings</v>
          </cell>
        </row>
        <row r="439">
          <cell r="A439" t="str">
            <v>Billings</v>
          </cell>
        </row>
        <row r="440">
          <cell r="A440" t="str">
            <v>Billings</v>
          </cell>
        </row>
        <row r="441">
          <cell r="A441" t="str">
            <v>Billings</v>
          </cell>
        </row>
        <row r="442">
          <cell r="A442" t="str">
            <v>Billings</v>
          </cell>
        </row>
        <row r="443">
          <cell r="A443" t="str">
            <v>Billings</v>
          </cell>
        </row>
        <row r="444">
          <cell r="A444" t="str">
            <v>Billings</v>
          </cell>
        </row>
        <row r="445">
          <cell r="A445" t="str">
            <v>Billings</v>
          </cell>
        </row>
        <row r="446">
          <cell r="A446" t="str">
            <v>Billings</v>
          </cell>
        </row>
        <row r="447">
          <cell r="A447" t="str">
            <v>Billings</v>
          </cell>
        </row>
        <row r="448">
          <cell r="A448" t="str">
            <v>Billings</v>
          </cell>
        </row>
        <row r="449">
          <cell r="A449" t="str">
            <v>Billings</v>
          </cell>
        </row>
        <row r="450">
          <cell r="A450" t="str">
            <v>Billings</v>
          </cell>
        </row>
        <row r="451">
          <cell r="A451" t="str">
            <v>Billings</v>
          </cell>
        </row>
        <row r="452">
          <cell r="A452" t="str">
            <v>Billings</v>
          </cell>
        </row>
        <row r="453">
          <cell r="A453" t="str">
            <v>Billings</v>
          </cell>
        </row>
        <row r="454">
          <cell r="A454" t="str">
            <v>Billings</v>
          </cell>
        </row>
        <row r="455">
          <cell r="A455" t="str">
            <v>Billings</v>
          </cell>
        </row>
        <row r="456">
          <cell r="A456" t="str">
            <v>Billings</v>
          </cell>
        </row>
        <row r="457">
          <cell r="A457" t="str">
            <v>Billings</v>
          </cell>
        </row>
        <row r="458">
          <cell r="A458" t="str">
            <v>Billings</v>
          </cell>
        </row>
        <row r="459">
          <cell r="A459" t="str">
            <v>Billings</v>
          </cell>
        </row>
        <row r="460">
          <cell r="A460" t="str">
            <v>Billings</v>
          </cell>
        </row>
        <row r="461">
          <cell r="A461" t="str">
            <v>Billings</v>
          </cell>
        </row>
        <row r="462">
          <cell r="A462" t="str">
            <v>Billings</v>
          </cell>
        </row>
        <row r="463">
          <cell r="A463" t="str">
            <v>Billings</v>
          </cell>
        </row>
        <row r="464">
          <cell r="A464" t="str">
            <v>Billings</v>
          </cell>
        </row>
        <row r="465">
          <cell r="A465" t="str">
            <v>Billings</v>
          </cell>
        </row>
        <row r="466">
          <cell r="A466" t="str">
            <v>Billings</v>
          </cell>
        </row>
        <row r="467">
          <cell r="A467" t="str">
            <v>Billings</v>
          </cell>
        </row>
        <row r="468">
          <cell r="A468" t="str">
            <v>Billings</v>
          </cell>
        </row>
        <row r="469">
          <cell r="A469" t="str">
            <v>Billings</v>
          </cell>
        </row>
        <row r="470">
          <cell r="A470" t="str">
            <v>Billings</v>
          </cell>
        </row>
        <row r="471">
          <cell r="A471" t="str">
            <v>Billings</v>
          </cell>
        </row>
        <row r="472">
          <cell r="A472" t="str">
            <v>Billings</v>
          </cell>
        </row>
        <row r="473">
          <cell r="A473" t="str">
            <v>Billings</v>
          </cell>
        </row>
        <row r="474">
          <cell r="A474" t="str">
            <v>Billings</v>
          </cell>
        </row>
        <row r="475">
          <cell r="A475" t="str">
            <v>Billings</v>
          </cell>
        </row>
        <row r="476">
          <cell r="A476" t="str">
            <v>Billings</v>
          </cell>
        </row>
        <row r="477">
          <cell r="A477" t="str">
            <v>Billings</v>
          </cell>
        </row>
        <row r="478">
          <cell r="A478" t="str">
            <v>Billings</v>
          </cell>
        </row>
        <row r="479">
          <cell r="A479" t="str">
            <v>Billings</v>
          </cell>
        </row>
        <row r="480">
          <cell r="A480" t="str">
            <v>Billings</v>
          </cell>
        </row>
        <row r="481">
          <cell r="A481" t="str">
            <v>Billings</v>
          </cell>
        </row>
        <row r="482">
          <cell r="A482" t="str">
            <v>Billings</v>
          </cell>
        </row>
        <row r="483">
          <cell r="A483" t="str">
            <v>Billings</v>
          </cell>
        </row>
        <row r="484">
          <cell r="A484" t="str">
            <v>Billings</v>
          </cell>
        </row>
        <row r="485">
          <cell r="A485" t="str">
            <v>Billings</v>
          </cell>
        </row>
        <row r="486">
          <cell r="A486" t="str">
            <v>Billings</v>
          </cell>
        </row>
        <row r="487">
          <cell r="A487" t="str">
            <v>Billings</v>
          </cell>
        </row>
        <row r="488">
          <cell r="A488" t="str">
            <v>Billings</v>
          </cell>
        </row>
        <row r="489">
          <cell r="A489" t="str">
            <v>Billings</v>
          </cell>
        </row>
        <row r="490">
          <cell r="A490" t="str">
            <v>Billings</v>
          </cell>
        </row>
        <row r="491">
          <cell r="A491" t="str">
            <v>Billings</v>
          </cell>
        </row>
        <row r="492">
          <cell r="A492" t="str">
            <v>Billings</v>
          </cell>
        </row>
        <row r="493">
          <cell r="A493" t="str">
            <v>Billings</v>
          </cell>
        </row>
        <row r="494">
          <cell r="A494" t="str">
            <v>Billings</v>
          </cell>
        </row>
        <row r="495">
          <cell r="A495" t="str">
            <v>Billings</v>
          </cell>
        </row>
        <row r="496">
          <cell r="A496" t="str">
            <v>Billings</v>
          </cell>
        </row>
        <row r="497">
          <cell r="A497" t="str">
            <v>Billings</v>
          </cell>
        </row>
        <row r="498">
          <cell r="A498" t="str">
            <v>Billings</v>
          </cell>
        </row>
        <row r="499">
          <cell r="A499" t="str">
            <v>Billings</v>
          </cell>
        </row>
        <row r="500">
          <cell r="A500" t="str">
            <v>Billings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Residual Tie out"/>
      <sheetName val="O&amp;M Expense Check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Next Month Plan"/>
      <sheetName val="Next Month Forecast"/>
      <sheetName val="Next Month Var (Plan-Curr Fcst)"/>
      <sheetName val="FY Plan"/>
      <sheetName val="Curr FY Fcst"/>
      <sheetName val="FY Var (Plan-Curr Fcst)"/>
      <sheetName val="Prior FY Forecast"/>
      <sheetName val="FY Var (Curr Fcst-Prior Fcst)"/>
      <sheetName val="To Go"/>
      <sheetName val="Var (Curr M Act-Next M Fcst)"/>
      <sheetName val="YTDAvgVar(CurrFcst-YTD Avg Act)"/>
      <sheetName val="Control Sheet"/>
      <sheetName val="Query Input Guidance"/>
      <sheetName val="Billgs-CurRptg Per &amp; Prior Fcst"/>
      <sheetName val="Exp-CurRptg Per &amp; Prior Fcst"/>
      <sheetName val="Billing-Nex Rptg Per &amp; Cur Fcst"/>
      <sheetName val="Exp-Nex Rptg Per &amp; Cur Fcs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9">
          <cell r="A49" t="str">
            <v>Accounting ServicesBillingsO&amp;MHoldings</v>
          </cell>
          <cell r="B49" t="str">
            <v>Accounting Services</v>
          </cell>
          <cell r="C49" t="str">
            <v>O&amp;M</v>
          </cell>
          <cell r="D49" t="str">
            <v>Holdings</v>
          </cell>
          <cell r="E49">
            <v>132245.64000000001</v>
          </cell>
          <cell r="F49">
            <v>133391.59</v>
          </cell>
          <cell r="G49">
            <v>1051074.76</v>
          </cell>
          <cell r="H49">
            <v>1783948.93</v>
          </cell>
          <cell r="I49">
            <v>1772528.04</v>
          </cell>
          <cell r="K49">
            <v>835998.73</v>
          </cell>
        </row>
        <row r="50">
          <cell r="A50" t="str">
            <v>Accounting ServicesBillingsO&amp;MPower</v>
          </cell>
          <cell r="B50" t="str">
            <v>Accounting Services</v>
          </cell>
          <cell r="C50" t="str">
            <v>O&amp;M</v>
          </cell>
          <cell r="D50" t="str">
            <v>Power</v>
          </cell>
          <cell r="E50">
            <v>1167617.8</v>
          </cell>
          <cell r="F50">
            <v>1212048.3600000001</v>
          </cell>
          <cell r="G50">
            <v>8815626.2599999998</v>
          </cell>
          <cell r="H50">
            <v>14741279.390000001</v>
          </cell>
          <cell r="I50">
            <v>14728239.810000001</v>
          </cell>
          <cell r="K50">
            <v>7305871.1299999999</v>
          </cell>
        </row>
        <row r="51">
          <cell r="A51" t="str">
            <v>Accounting ServicesBillingsO&amp;MUtility</v>
          </cell>
          <cell r="B51" t="str">
            <v>Accounting Services</v>
          </cell>
          <cell r="C51" t="str">
            <v>O&amp;M</v>
          </cell>
          <cell r="D51" t="str">
            <v>Utility</v>
          </cell>
          <cell r="E51">
            <v>993862.43</v>
          </cell>
          <cell r="F51">
            <v>1062207.27</v>
          </cell>
          <cell r="G51">
            <v>7986097.1299999999</v>
          </cell>
          <cell r="H51">
            <v>13072703.98</v>
          </cell>
          <cell r="I51">
            <v>13175228.779999999</v>
          </cell>
          <cell r="K51">
            <v>6652289.9800000004</v>
          </cell>
        </row>
        <row r="52">
          <cell r="A52" t="str">
            <v>Business Assurance &amp; ResilienceBillingsO&amp;MHoldings</v>
          </cell>
          <cell r="B52" t="str">
            <v>Business Assurance &amp; Resilience</v>
          </cell>
          <cell r="C52" t="str">
            <v>O&amp;M</v>
          </cell>
          <cell r="D52" t="str">
            <v>Holdings</v>
          </cell>
          <cell r="E52">
            <v>3903.04</v>
          </cell>
          <cell r="F52">
            <v>3903.32</v>
          </cell>
          <cell r="G52">
            <v>27205.59</v>
          </cell>
          <cell r="H52">
            <v>46608.1</v>
          </cell>
          <cell r="I52">
            <v>46316.89</v>
          </cell>
          <cell r="K52">
            <v>23709.17</v>
          </cell>
        </row>
        <row r="53">
          <cell r="A53" t="str">
            <v>Business Assurance &amp; ResilienceBillingsO&amp;MPower</v>
          </cell>
          <cell r="B53" t="str">
            <v>Business Assurance &amp; Resilience</v>
          </cell>
          <cell r="C53" t="str">
            <v>O&amp;M</v>
          </cell>
          <cell r="D53" t="str">
            <v>Power</v>
          </cell>
          <cell r="E53">
            <v>132595.67000000001</v>
          </cell>
          <cell r="F53">
            <v>132595.59</v>
          </cell>
          <cell r="G53">
            <v>928548.96</v>
          </cell>
          <cell r="H53">
            <v>1588881.55</v>
          </cell>
          <cell r="I53">
            <v>1610078.38</v>
          </cell>
          <cell r="K53">
            <v>853046.34</v>
          </cell>
        </row>
        <row r="54">
          <cell r="A54" t="str">
            <v>Business Assurance &amp; ResilienceBillingsO&amp;MService Co</v>
          </cell>
          <cell r="B54" t="str">
            <v>Business Assurance &amp; Resilience</v>
          </cell>
          <cell r="C54" t="str">
            <v>O&amp;M</v>
          </cell>
          <cell r="D54" t="str">
            <v>Service Co</v>
          </cell>
          <cell r="E54">
            <v>199617</v>
          </cell>
          <cell r="F54">
            <v>199617</v>
          </cell>
          <cell r="G54">
            <v>1397319</v>
          </cell>
          <cell r="H54">
            <v>2395400</v>
          </cell>
          <cell r="I54">
            <v>2395403</v>
          </cell>
          <cell r="K54">
            <v>1197708</v>
          </cell>
        </row>
        <row r="55">
          <cell r="A55" t="str">
            <v>Business Assurance &amp; ResilienceBillingsO&amp;MUtility</v>
          </cell>
          <cell r="B55" t="str">
            <v>Business Assurance &amp; Resilience</v>
          </cell>
          <cell r="C55" t="str">
            <v>O&amp;M</v>
          </cell>
          <cell r="D55" t="str">
            <v>Utility</v>
          </cell>
          <cell r="E55">
            <v>849987.59</v>
          </cell>
          <cell r="F55">
            <v>849987.39</v>
          </cell>
          <cell r="G55">
            <v>5949964.4199999999</v>
          </cell>
          <cell r="H55">
            <v>10157193.449999999</v>
          </cell>
          <cell r="I55">
            <v>9975097.4199999999</v>
          </cell>
          <cell r="K55">
            <v>4746416.66</v>
          </cell>
        </row>
        <row r="56">
          <cell r="A56" t="str">
            <v>Corporate CommunicationsBillingsCapUtility</v>
          </cell>
          <cell r="B56" t="str">
            <v>Corporate Communications</v>
          </cell>
          <cell r="C56" t="str">
            <v>Cap</v>
          </cell>
          <cell r="D56" t="str">
            <v>Utility</v>
          </cell>
          <cell r="F56">
            <v>2731</v>
          </cell>
          <cell r="G56">
            <v>113830.22</v>
          </cell>
          <cell r="H56">
            <v>113830.22</v>
          </cell>
          <cell r="I56">
            <v>23725.26</v>
          </cell>
          <cell r="K56">
            <v>1877.26</v>
          </cell>
        </row>
        <row r="57">
          <cell r="A57" t="str">
            <v>Corporate CommunicationsBillingsO&amp;MEnterprise</v>
          </cell>
          <cell r="B57" t="str">
            <v>Corporate Communications</v>
          </cell>
          <cell r="C57" t="str">
            <v>O&amp;M</v>
          </cell>
          <cell r="D57" t="str">
            <v>Enterprise</v>
          </cell>
          <cell r="K57">
            <v>33000</v>
          </cell>
        </row>
        <row r="58">
          <cell r="A58" t="str">
            <v>Corporate CommunicationsBillingsO&amp;MHoldings</v>
          </cell>
          <cell r="B58" t="str">
            <v>Corporate Communications</v>
          </cell>
          <cell r="C58" t="str">
            <v>O&amp;M</v>
          </cell>
          <cell r="D58" t="str">
            <v>Holdings</v>
          </cell>
          <cell r="E58">
            <v>3137.56</v>
          </cell>
          <cell r="F58">
            <v>2740.26</v>
          </cell>
          <cell r="G58">
            <v>23769.59</v>
          </cell>
          <cell r="H58">
            <v>42263.72</v>
          </cell>
          <cell r="I58">
            <v>43973.09</v>
          </cell>
          <cell r="K58">
            <v>35335.519999999997</v>
          </cell>
        </row>
        <row r="59">
          <cell r="A59" t="str">
            <v>Corporate CommunicationsBillingsO&amp;MPower</v>
          </cell>
          <cell r="B59" t="str">
            <v>Corporate Communications</v>
          </cell>
          <cell r="C59" t="str">
            <v>O&amp;M</v>
          </cell>
          <cell r="D59" t="str">
            <v>Power</v>
          </cell>
          <cell r="E59">
            <v>274842.48</v>
          </cell>
          <cell r="F59">
            <v>253398.58</v>
          </cell>
          <cell r="G59">
            <v>1946888.72</v>
          </cell>
          <cell r="H59">
            <v>3419344.44</v>
          </cell>
          <cell r="I59">
            <v>3426220.91</v>
          </cell>
          <cell r="K59">
            <v>1701397.06</v>
          </cell>
        </row>
        <row r="60">
          <cell r="A60" t="str">
            <v>Corporate CommunicationsBillingsO&amp;MUtility</v>
          </cell>
          <cell r="B60" t="str">
            <v>Corporate Communications</v>
          </cell>
          <cell r="C60" t="str">
            <v>O&amp;M</v>
          </cell>
          <cell r="D60" t="str">
            <v>Utility</v>
          </cell>
          <cell r="E60">
            <v>243254.72</v>
          </cell>
          <cell r="F60">
            <v>210436.92</v>
          </cell>
          <cell r="G60">
            <v>1718720.68</v>
          </cell>
          <cell r="H60">
            <v>3027772.27</v>
          </cell>
          <cell r="I60">
            <v>3095259.57</v>
          </cell>
          <cell r="K60">
            <v>1709867.59</v>
          </cell>
        </row>
        <row r="61">
          <cell r="A61" t="str">
            <v>Corporate DevelopmentBillingsO&amp;MEnterprise</v>
          </cell>
          <cell r="B61" t="str">
            <v>Corporate Development</v>
          </cell>
          <cell r="C61" t="str">
            <v>O&amp;M</v>
          </cell>
          <cell r="D61" t="str">
            <v>Enterprise</v>
          </cell>
          <cell r="E61">
            <v>21249.13</v>
          </cell>
          <cell r="F61">
            <v>23249</v>
          </cell>
          <cell r="G61">
            <v>148743.91</v>
          </cell>
          <cell r="H61">
            <v>255585.33</v>
          </cell>
          <cell r="I61">
            <v>396906.77</v>
          </cell>
          <cell r="K61">
            <v>286803.68</v>
          </cell>
        </row>
        <row r="62">
          <cell r="A62" t="str">
            <v>Corporate DevelopmentBillingsO&amp;MHoldings</v>
          </cell>
          <cell r="B62" t="str">
            <v>Corporate Development</v>
          </cell>
          <cell r="C62" t="str">
            <v>O&amp;M</v>
          </cell>
          <cell r="D62" t="str">
            <v>Holdings</v>
          </cell>
          <cell r="E62">
            <v>37945.040000000001</v>
          </cell>
          <cell r="F62">
            <v>37945.040000000001</v>
          </cell>
          <cell r="G62">
            <v>269383.21999999997</v>
          </cell>
          <cell r="H62">
            <v>479830.42</v>
          </cell>
          <cell r="I62">
            <v>450941.09</v>
          </cell>
          <cell r="K62">
            <v>205767.5</v>
          </cell>
        </row>
        <row r="63">
          <cell r="A63" t="str">
            <v>Corporate DevelopmentBillingsO&amp;MPower</v>
          </cell>
          <cell r="B63" t="str">
            <v>Corporate Development</v>
          </cell>
          <cell r="C63" t="str">
            <v>O&amp;M</v>
          </cell>
          <cell r="D63" t="str">
            <v>Power</v>
          </cell>
          <cell r="E63">
            <v>30747.86</v>
          </cell>
          <cell r="F63">
            <v>30747.86</v>
          </cell>
          <cell r="G63">
            <v>240948.97</v>
          </cell>
          <cell r="H63">
            <v>516246.63</v>
          </cell>
          <cell r="I63">
            <v>452780.68</v>
          </cell>
          <cell r="K63">
            <v>57630.81</v>
          </cell>
        </row>
        <row r="64">
          <cell r="A64" t="str">
            <v>Corporate DevelopmentBillingsO&amp;MUtility</v>
          </cell>
          <cell r="B64" t="str">
            <v>Corporate Development</v>
          </cell>
          <cell r="C64" t="str">
            <v>O&amp;M</v>
          </cell>
          <cell r="D64" t="str">
            <v>Utility</v>
          </cell>
          <cell r="E64">
            <v>16577.97</v>
          </cell>
          <cell r="F64">
            <v>16577.97</v>
          </cell>
          <cell r="G64">
            <v>124070.79</v>
          </cell>
          <cell r="H64">
            <v>246019.05</v>
          </cell>
          <cell r="I64">
            <v>195815.14</v>
          </cell>
        </row>
        <row r="65">
          <cell r="A65" t="str">
            <v>Corporate PlanningBillingsO&amp;MHoldings</v>
          </cell>
          <cell r="B65" t="str">
            <v>Corporate Planning</v>
          </cell>
          <cell r="C65" t="str">
            <v>O&amp;M</v>
          </cell>
          <cell r="D65" t="str">
            <v>Holdings</v>
          </cell>
          <cell r="E65">
            <v>2177</v>
          </cell>
          <cell r="F65">
            <v>2177.1799999999998</v>
          </cell>
          <cell r="G65">
            <v>14546</v>
          </cell>
          <cell r="H65">
            <v>24840</v>
          </cell>
          <cell r="I65">
            <v>23440</v>
          </cell>
          <cell r="K65">
            <v>8848.2199999999993</v>
          </cell>
        </row>
        <row r="66">
          <cell r="A66" t="str">
            <v>Corporate PlanningBillingsO&amp;MPower</v>
          </cell>
          <cell r="B66" t="str">
            <v>Corporate Planning</v>
          </cell>
          <cell r="C66" t="str">
            <v>O&amp;M</v>
          </cell>
          <cell r="D66" t="str">
            <v>Power</v>
          </cell>
          <cell r="E66">
            <v>84910</v>
          </cell>
          <cell r="F66">
            <v>84910.02</v>
          </cell>
          <cell r="G66">
            <v>567352</v>
          </cell>
          <cell r="H66">
            <v>968746</v>
          </cell>
          <cell r="I66">
            <v>914206</v>
          </cell>
          <cell r="K66">
            <v>345080.58</v>
          </cell>
        </row>
        <row r="67">
          <cell r="A67" t="str">
            <v>Corporate PlanningBillingsO&amp;MUtility</v>
          </cell>
          <cell r="B67" t="str">
            <v>Corporate Planning</v>
          </cell>
          <cell r="C67" t="str">
            <v>O&amp;M</v>
          </cell>
          <cell r="D67" t="str">
            <v>Utility</v>
          </cell>
          <cell r="E67">
            <v>130631</v>
          </cell>
          <cell r="F67">
            <v>130630.8</v>
          </cell>
          <cell r="G67">
            <v>872851</v>
          </cell>
          <cell r="H67">
            <v>1490378</v>
          </cell>
          <cell r="I67">
            <v>1406470</v>
          </cell>
          <cell r="K67">
            <v>530893.19999999995</v>
          </cell>
        </row>
        <row r="68">
          <cell r="A68" t="str">
            <v>Corporate Properties &amp; Survey MappingBillingsCapPower</v>
          </cell>
          <cell r="B68" t="str">
            <v>Corporate Properties &amp; Survey Mapping</v>
          </cell>
          <cell r="C68" t="str">
            <v>Cap</v>
          </cell>
          <cell r="D68" t="str">
            <v>Power</v>
          </cell>
          <cell r="E68">
            <v>3804.12</v>
          </cell>
          <cell r="F68">
            <v>3804.12</v>
          </cell>
          <cell r="G68">
            <v>26628.84</v>
          </cell>
          <cell r="H68">
            <v>45507.23</v>
          </cell>
          <cell r="I68">
            <v>34521.5</v>
          </cell>
          <cell r="K68">
            <v>2417.5700000000002</v>
          </cell>
        </row>
        <row r="69">
          <cell r="A69" t="str">
            <v>Corporate Properties &amp; Survey MappingBillingsCapUtility</v>
          </cell>
          <cell r="B69" t="str">
            <v>Corporate Properties &amp; Survey Mapping</v>
          </cell>
          <cell r="C69" t="str">
            <v>Cap</v>
          </cell>
          <cell r="D69" t="str">
            <v>Utility</v>
          </cell>
          <cell r="E69">
            <v>213457.21</v>
          </cell>
          <cell r="F69">
            <v>213457.21</v>
          </cell>
          <cell r="G69">
            <v>1692441.21</v>
          </cell>
          <cell r="H69">
            <v>2785751.69</v>
          </cell>
          <cell r="I69">
            <v>2931626.05</v>
          </cell>
          <cell r="K69">
            <v>1448266.72</v>
          </cell>
        </row>
        <row r="70">
          <cell r="A70" t="str">
            <v>Corporate Properties &amp; Survey MappingBillingsO&amp;MHoldings</v>
          </cell>
          <cell r="B70" t="str">
            <v>Corporate Properties &amp; Survey Mapping</v>
          </cell>
          <cell r="C70" t="str">
            <v>O&amp;M</v>
          </cell>
          <cell r="D70" t="str">
            <v>Holdings</v>
          </cell>
          <cell r="E70">
            <v>1643.68</v>
          </cell>
          <cell r="F70">
            <v>1643.68</v>
          </cell>
          <cell r="G70">
            <v>13212.28</v>
          </cell>
          <cell r="H70">
            <v>21432.68</v>
          </cell>
          <cell r="I70">
            <v>20118.63</v>
          </cell>
          <cell r="K70">
            <v>5702.67</v>
          </cell>
        </row>
        <row r="71">
          <cell r="A71" t="str">
            <v>Corporate Properties &amp; Survey MappingBillingsO&amp;MPower</v>
          </cell>
          <cell r="B71" t="str">
            <v>Corporate Properties &amp; Survey Mapping</v>
          </cell>
          <cell r="C71" t="str">
            <v>O&amp;M</v>
          </cell>
          <cell r="D71" t="str">
            <v>Power</v>
          </cell>
          <cell r="E71">
            <v>5954.51</v>
          </cell>
          <cell r="F71">
            <v>5954.51</v>
          </cell>
          <cell r="G71">
            <v>41681.57</v>
          </cell>
          <cell r="H71">
            <v>71736.539999999994</v>
          </cell>
          <cell r="I71">
            <v>65344.98</v>
          </cell>
          <cell r="K71">
            <v>33496.639999999999</v>
          </cell>
        </row>
        <row r="72">
          <cell r="A72" t="str">
            <v>Corporate Properties &amp; Survey MappingBillingsO&amp;MUtility</v>
          </cell>
          <cell r="B72" t="str">
            <v>Corporate Properties &amp; Survey Mapping</v>
          </cell>
          <cell r="C72" t="str">
            <v>O&amp;M</v>
          </cell>
          <cell r="D72" t="str">
            <v>Utility</v>
          </cell>
          <cell r="E72">
            <v>81750.14</v>
          </cell>
          <cell r="F72">
            <v>81750.14</v>
          </cell>
          <cell r="G72">
            <v>572250.98</v>
          </cell>
          <cell r="H72">
            <v>981290.1</v>
          </cell>
          <cell r="I72">
            <v>928136.87</v>
          </cell>
          <cell r="K72">
            <v>456676.42</v>
          </cell>
        </row>
        <row r="73">
          <cell r="A73" t="str">
            <v>Corporate ResponsibilityBillingsO&amp;MHoldings</v>
          </cell>
          <cell r="B73" t="str">
            <v>Corporate Responsibility</v>
          </cell>
          <cell r="C73" t="str">
            <v>O&amp;M</v>
          </cell>
          <cell r="D73" t="str">
            <v>Holdings</v>
          </cell>
          <cell r="E73">
            <v>1329.02</v>
          </cell>
          <cell r="F73">
            <v>1639.28</v>
          </cell>
          <cell r="G73">
            <v>10919.55</v>
          </cell>
          <cell r="H73">
            <v>19036.09</v>
          </cell>
          <cell r="I73">
            <v>17821.759999999998</v>
          </cell>
          <cell r="K73">
            <v>4714.7700000000004</v>
          </cell>
        </row>
        <row r="74">
          <cell r="A74" t="str">
            <v>Corporate ResponsibilityBillingsO&amp;MPower</v>
          </cell>
          <cell r="B74" t="str">
            <v>Corporate Responsibility</v>
          </cell>
          <cell r="C74" t="str">
            <v>O&amp;M</v>
          </cell>
          <cell r="D74" t="str">
            <v>Power</v>
          </cell>
          <cell r="E74">
            <v>54143.74</v>
          </cell>
          <cell r="F74">
            <v>65677.440000000002</v>
          </cell>
          <cell r="G74">
            <v>386562.58</v>
          </cell>
          <cell r="H74">
            <v>678252</v>
          </cell>
          <cell r="I74">
            <v>668431.80000000005</v>
          </cell>
          <cell r="K74">
            <v>252075.74</v>
          </cell>
        </row>
        <row r="75">
          <cell r="A75" t="str">
            <v>Corporate ResponsibilityBillingsO&amp;MUtility</v>
          </cell>
          <cell r="B75" t="str">
            <v>Corporate Responsibility</v>
          </cell>
          <cell r="C75" t="str">
            <v>O&amp;M</v>
          </cell>
          <cell r="D75" t="str">
            <v>Utility</v>
          </cell>
          <cell r="E75">
            <v>80367.820000000007</v>
          </cell>
          <cell r="F75">
            <v>97982.76</v>
          </cell>
          <cell r="G75">
            <v>572507.35</v>
          </cell>
          <cell r="H75">
            <v>1004779.77</v>
          </cell>
          <cell r="I75">
            <v>1015832.08</v>
          </cell>
          <cell r="K75">
            <v>419036.37</v>
          </cell>
        </row>
        <row r="76">
          <cell r="A76" t="str">
            <v>Corporate SecretaryBillingsO&amp;MHoldings</v>
          </cell>
          <cell r="B76" t="str">
            <v>Corporate Secretary</v>
          </cell>
          <cell r="C76" t="str">
            <v>O&amp;M</v>
          </cell>
          <cell r="D76" t="str">
            <v>Holdings</v>
          </cell>
          <cell r="E76">
            <v>935</v>
          </cell>
          <cell r="F76">
            <v>934.27</v>
          </cell>
          <cell r="G76">
            <v>6725</v>
          </cell>
          <cell r="H76">
            <v>11305</v>
          </cell>
          <cell r="I76">
            <v>11154</v>
          </cell>
          <cell r="K76">
            <v>5285.76</v>
          </cell>
        </row>
        <row r="77">
          <cell r="A77" t="str">
            <v>Corporate SecretaryBillingsO&amp;MPower</v>
          </cell>
          <cell r="B77" t="str">
            <v>Corporate Secretary</v>
          </cell>
          <cell r="C77" t="str">
            <v>O&amp;M</v>
          </cell>
          <cell r="D77" t="str">
            <v>Power</v>
          </cell>
          <cell r="E77">
            <v>36436</v>
          </cell>
          <cell r="F77">
            <v>36436.53</v>
          </cell>
          <cell r="G77">
            <v>262181</v>
          </cell>
          <cell r="H77">
            <v>440875</v>
          </cell>
          <cell r="I77">
            <v>434964</v>
          </cell>
          <cell r="K77">
            <v>206144.64000000001</v>
          </cell>
        </row>
        <row r="78">
          <cell r="A78" t="str">
            <v>Corporate SecretaryBillingsO&amp;MUtility</v>
          </cell>
          <cell r="B78" t="str">
            <v>Corporate Secretary</v>
          </cell>
          <cell r="C78" t="str">
            <v>O&amp;M</v>
          </cell>
          <cell r="D78" t="str">
            <v>Utility</v>
          </cell>
          <cell r="E78">
            <v>56056</v>
          </cell>
          <cell r="F78">
            <v>56056.2</v>
          </cell>
          <cell r="G78">
            <v>403357</v>
          </cell>
          <cell r="H78">
            <v>678270</v>
          </cell>
          <cell r="I78">
            <v>669176</v>
          </cell>
          <cell r="K78">
            <v>317145.59999999998</v>
          </cell>
        </row>
        <row r="79">
          <cell r="A79" t="str">
            <v>Corporate StrategyBillingsO&amp;MHoldings</v>
          </cell>
          <cell r="B79" t="str">
            <v>Corporate Strategy</v>
          </cell>
          <cell r="C79" t="str">
            <v>O&amp;M</v>
          </cell>
          <cell r="D79" t="str">
            <v>Holdings</v>
          </cell>
          <cell r="E79">
            <v>1726.08</v>
          </cell>
          <cell r="F79">
            <v>1296.72</v>
          </cell>
          <cell r="G79">
            <v>16462.560000000001</v>
          </cell>
          <cell r="H79">
            <v>25967.439999999999</v>
          </cell>
          <cell r="I79">
            <v>21644</v>
          </cell>
          <cell r="K79">
            <v>8503.11</v>
          </cell>
        </row>
        <row r="80">
          <cell r="A80" t="str">
            <v>Corporate StrategyBillingsO&amp;MPower</v>
          </cell>
          <cell r="B80" t="str">
            <v>Corporate Strategy</v>
          </cell>
          <cell r="C80" t="str">
            <v>O&amp;M</v>
          </cell>
          <cell r="D80" t="str">
            <v>Power</v>
          </cell>
          <cell r="E80">
            <v>85419.36</v>
          </cell>
          <cell r="F80">
            <v>71969.08</v>
          </cell>
          <cell r="G80">
            <v>690977.12</v>
          </cell>
          <cell r="H80">
            <v>1248738.48</v>
          </cell>
          <cell r="I80">
            <v>1054562.56</v>
          </cell>
          <cell r="K80">
            <v>356729.38</v>
          </cell>
        </row>
        <row r="81">
          <cell r="A81" t="str">
            <v>Corporate StrategyBillingsO&amp;MUtility</v>
          </cell>
          <cell r="B81" t="str">
            <v>Corporate Strategy</v>
          </cell>
          <cell r="C81" t="str">
            <v>O&amp;M</v>
          </cell>
          <cell r="D81" t="str">
            <v>Utility</v>
          </cell>
          <cell r="E81">
            <v>105502.32</v>
          </cell>
          <cell r="F81">
            <v>81682.559999999998</v>
          </cell>
          <cell r="G81">
            <v>878248.76</v>
          </cell>
          <cell r="H81">
            <v>1607636.88</v>
          </cell>
          <cell r="I81">
            <v>1368452.48</v>
          </cell>
          <cell r="K81">
            <v>559756.23</v>
          </cell>
        </row>
        <row r="82">
          <cell r="A82" t="str">
            <v>Enterprise Risk ManagementBillingsCapUtility</v>
          </cell>
          <cell r="B82" t="str">
            <v>Enterprise Risk Management</v>
          </cell>
          <cell r="C82" t="str">
            <v>Cap</v>
          </cell>
          <cell r="D82" t="str">
            <v>Utility</v>
          </cell>
          <cell r="E82">
            <v>27786.5</v>
          </cell>
          <cell r="F82">
            <v>27786.5</v>
          </cell>
          <cell r="G82">
            <v>193338</v>
          </cell>
          <cell r="H82">
            <v>329118.25</v>
          </cell>
          <cell r="I82">
            <v>329192.25</v>
          </cell>
          <cell r="K82">
            <v>114998.75</v>
          </cell>
        </row>
        <row r="83">
          <cell r="A83" t="str">
            <v>Enterprise Risk ManagementBillingsO&amp;MEnterprise</v>
          </cell>
          <cell r="B83" t="str">
            <v>Enterprise Risk Management</v>
          </cell>
          <cell r="C83" t="str">
            <v>O&amp;M</v>
          </cell>
          <cell r="D83" t="str">
            <v>Enterprise</v>
          </cell>
          <cell r="E83">
            <v>2623.68</v>
          </cell>
          <cell r="F83">
            <v>2623.68</v>
          </cell>
          <cell r="G83">
            <v>18220</v>
          </cell>
          <cell r="H83">
            <v>31338.400000000001</v>
          </cell>
          <cell r="I83">
            <v>31484.16</v>
          </cell>
          <cell r="K83">
            <v>52692.24</v>
          </cell>
        </row>
        <row r="84">
          <cell r="A84" t="str">
            <v>Enterprise Risk ManagementBillingsO&amp;MHoldings</v>
          </cell>
          <cell r="B84" t="str">
            <v>Enterprise Risk Management</v>
          </cell>
          <cell r="C84" t="str">
            <v>O&amp;M</v>
          </cell>
          <cell r="D84" t="str">
            <v>Holdings</v>
          </cell>
          <cell r="E84">
            <v>49431.72</v>
          </cell>
          <cell r="F84">
            <v>49431.72</v>
          </cell>
          <cell r="G84">
            <v>344422.92</v>
          </cell>
          <cell r="H84">
            <v>586479.92000000004</v>
          </cell>
          <cell r="I84">
            <v>586480.07999999996</v>
          </cell>
          <cell r="K84">
            <v>123832.92</v>
          </cell>
        </row>
        <row r="85">
          <cell r="A85" t="str">
            <v>Enterprise Risk ManagementBillingsO&amp;MPower</v>
          </cell>
          <cell r="B85" t="str">
            <v>Enterprise Risk Management</v>
          </cell>
          <cell r="C85" t="str">
            <v>O&amp;M</v>
          </cell>
          <cell r="D85" t="str">
            <v>Power</v>
          </cell>
          <cell r="E85">
            <v>463021.62</v>
          </cell>
          <cell r="F85">
            <v>463021.62</v>
          </cell>
          <cell r="G85">
            <v>3295547.95</v>
          </cell>
          <cell r="H85">
            <v>5595565.6399999997</v>
          </cell>
          <cell r="I85">
            <v>5595676.7999999998</v>
          </cell>
          <cell r="K85">
            <v>2533310.31</v>
          </cell>
        </row>
        <row r="86">
          <cell r="A86" t="str">
            <v>Enterprise Risk ManagementBillingsO&amp;MUtility</v>
          </cell>
          <cell r="B86" t="str">
            <v>Enterprise Risk Management</v>
          </cell>
          <cell r="C86" t="str">
            <v>O&amp;M</v>
          </cell>
          <cell r="D86" t="str">
            <v>Utility</v>
          </cell>
          <cell r="E86">
            <v>53517.66</v>
          </cell>
          <cell r="F86">
            <v>53517.66</v>
          </cell>
          <cell r="G86">
            <v>374539.93</v>
          </cell>
          <cell r="H86">
            <v>637239.54</v>
          </cell>
          <cell r="I86">
            <v>637147.93000000005</v>
          </cell>
          <cell r="K86">
            <v>277628.31</v>
          </cell>
        </row>
        <row r="87">
          <cell r="A87" t="str">
            <v>Environmental Compliance &amp; OversightBillingsCapUtility</v>
          </cell>
          <cell r="B87" t="str">
            <v>Environmental Compliance &amp; Oversight</v>
          </cell>
          <cell r="C87" t="str">
            <v>Cap</v>
          </cell>
          <cell r="D87" t="str">
            <v>Utility</v>
          </cell>
          <cell r="E87">
            <v>1418.16</v>
          </cell>
          <cell r="F87">
            <v>1418.16</v>
          </cell>
          <cell r="G87">
            <v>9927.1200000000008</v>
          </cell>
          <cell r="H87">
            <v>17727</v>
          </cell>
          <cell r="I87">
            <v>17972.02</v>
          </cell>
          <cell r="K87">
            <v>3663.58</v>
          </cell>
        </row>
        <row r="88">
          <cell r="A88" t="str">
            <v>Environmental Compliance &amp; OversightBillingsO&amp;MHoldings</v>
          </cell>
          <cell r="B88" t="str">
            <v>Environmental Compliance &amp; Oversight</v>
          </cell>
          <cell r="C88" t="str">
            <v>O&amp;M</v>
          </cell>
          <cell r="D88" t="str">
            <v>Holdings</v>
          </cell>
          <cell r="E88">
            <v>2425.02</v>
          </cell>
          <cell r="F88">
            <v>2431.73</v>
          </cell>
          <cell r="G88">
            <v>17699.47</v>
          </cell>
          <cell r="H88">
            <v>30163.25</v>
          </cell>
          <cell r="I88">
            <v>25423.09</v>
          </cell>
          <cell r="K88">
            <v>6427.91</v>
          </cell>
        </row>
        <row r="89">
          <cell r="A89" t="str">
            <v>Environmental Compliance &amp; OversightBillingsO&amp;MPower</v>
          </cell>
          <cell r="B89" t="str">
            <v>Environmental Compliance &amp; Oversight</v>
          </cell>
          <cell r="C89" t="str">
            <v>O&amp;M</v>
          </cell>
          <cell r="D89" t="str">
            <v>Power</v>
          </cell>
          <cell r="E89">
            <v>159061.69</v>
          </cell>
          <cell r="F89">
            <v>159055.18</v>
          </cell>
          <cell r="G89">
            <v>847680.09</v>
          </cell>
          <cell r="H89">
            <v>1320008.29</v>
          </cell>
          <cell r="I89">
            <v>1206271.18</v>
          </cell>
          <cell r="K89">
            <v>638147.97</v>
          </cell>
        </row>
        <row r="90">
          <cell r="A90" t="str">
            <v>Environmental Compliance &amp; OversightBillingsO&amp;MUtility</v>
          </cell>
          <cell r="B90" t="str">
            <v>Environmental Compliance &amp; Oversight</v>
          </cell>
          <cell r="C90" t="str">
            <v>O&amp;M</v>
          </cell>
          <cell r="D90" t="str">
            <v>Utility</v>
          </cell>
          <cell r="E90">
            <v>70793.710000000006</v>
          </cell>
          <cell r="F90">
            <v>70793.509999999995</v>
          </cell>
          <cell r="G90">
            <v>551960.53</v>
          </cell>
          <cell r="H90">
            <v>920203.21</v>
          </cell>
          <cell r="I90">
            <v>944704.69</v>
          </cell>
          <cell r="K90">
            <v>536977.21</v>
          </cell>
        </row>
        <row r="91">
          <cell r="A91" t="str">
            <v>Headquarters ServicesBillingsO&amp;MHoldings</v>
          </cell>
          <cell r="B91" t="str">
            <v>Headquarters Services</v>
          </cell>
          <cell r="C91" t="str">
            <v>O&amp;M</v>
          </cell>
          <cell r="D91" t="str">
            <v>Holdings</v>
          </cell>
          <cell r="E91">
            <v>27487.41</v>
          </cell>
          <cell r="F91">
            <v>27515.41</v>
          </cell>
          <cell r="G91">
            <v>192820.87</v>
          </cell>
          <cell r="H91">
            <v>330259.92</v>
          </cell>
          <cell r="I91">
            <v>330542.37</v>
          </cell>
          <cell r="K91">
            <v>166245.59</v>
          </cell>
        </row>
        <row r="92">
          <cell r="A92" t="str">
            <v>Headquarters ServicesBillingsO&amp;MPower</v>
          </cell>
          <cell r="B92" t="str">
            <v>Headquarters Services</v>
          </cell>
          <cell r="C92" t="str">
            <v>O&amp;M</v>
          </cell>
          <cell r="D92" t="str">
            <v>Power</v>
          </cell>
          <cell r="E92">
            <v>303104.33</v>
          </cell>
          <cell r="F92">
            <v>302646.33</v>
          </cell>
          <cell r="G92">
            <v>2123162.31</v>
          </cell>
          <cell r="H92">
            <v>3634591.96</v>
          </cell>
          <cell r="I92">
            <v>3637270.74</v>
          </cell>
          <cell r="K92">
            <v>1824430.25</v>
          </cell>
        </row>
        <row r="93">
          <cell r="A93" t="str">
            <v>Headquarters ServicesBillingsO&amp;MService Co</v>
          </cell>
          <cell r="B93" t="str">
            <v>Headquarters Services</v>
          </cell>
          <cell r="C93" t="str">
            <v>O&amp;M</v>
          </cell>
          <cell r="D93" t="str">
            <v>Service Co</v>
          </cell>
          <cell r="E93">
            <v>1744597.73</v>
          </cell>
          <cell r="F93">
            <v>1744597.73</v>
          </cell>
          <cell r="G93">
            <v>12212184.109999999</v>
          </cell>
          <cell r="H93">
            <v>20935172.760000002</v>
          </cell>
          <cell r="I93">
            <v>20935749.989999998</v>
          </cell>
          <cell r="K93">
            <v>10468740.84</v>
          </cell>
        </row>
        <row r="94">
          <cell r="A94" t="str">
            <v>Headquarters ServicesBillingsO&amp;MUtility</v>
          </cell>
          <cell r="B94" t="str">
            <v>Headquarters Services</v>
          </cell>
          <cell r="C94" t="str">
            <v>O&amp;M</v>
          </cell>
          <cell r="D94" t="str">
            <v>Utility</v>
          </cell>
          <cell r="E94">
            <v>822759.29</v>
          </cell>
          <cell r="F94">
            <v>823189.29</v>
          </cell>
          <cell r="G94">
            <v>5765604.29</v>
          </cell>
          <cell r="H94">
            <v>9880854.0899999999</v>
          </cell>
          <cell r="I94">
            <v>9873514.0199999996</v>
          </cell>
          <cell r="K94">
            <v>4935487.26</v>
          </cell>
        </row>
        <row r="95">
          <cell r="A95" t="str">
            <v>Holdings Dedicated FinanceBillingsO&amp;MHoldings</v>
          </cell>
          <cell r="B95" t="str">
            <v>Holdings Dedicated Finance</v>
          </cell>
          <cell r="C95" t="str">
            <v>O&amp;M</v>
          </cell>
          <cell r="D95" t="str">
            <v>Holdings</v>
          </cell>
          <cell r="E95">
            <v>87999</v>
          </cell>
          <cell r="F95">
            <v>87999</v>
          </cell>
          <cell r="G95">
            <v>583915</v>
          </cell>
          <cell r="H95">
            <v>1033412</v>
          </cell>
          <cell r="I95">
            <v>1043610</v>
          </cell>
          <cell r="K95">
            <v>512335</v>
          </cell>
        </row>
        <row r="96">
          <cell r="A96" t="str">
            <v>Human ResourcesBillingsO&amp;MHoldings</v>
          </cell>
          <cell r="B96" t="str">
            <v>Human Resources</v>
          </cell>
          <cell r="C96" t="str">
            <v>O&amp;M</v>
          </cell>
          <cell r="D96" t="str">
            <v>Holdings</v>
          </cell>
          <cell r="E96">
            <v>36574.400000000001</v>
          </cell>
          <cell r="F96">
            <v>36641.230000000003</v>
          </cell>
          <cell r="G96">
            <v>260196.32</v>
          </cell>
          <cell r="H96">
            <v>440794.28</v>
          </cell>
          <cell r="I96">
            <v>427009.93</v>
          </cell>
          <cell r="K96">
            <v>210885.71</v>
          </cell>
        </row>
        <row r="97">
          <cell r="A97" t="str">
            <v>Human ResourcesBillingsO&amp;MPower</v>
          </cell>
          <cell r="B97" t="str">
            <v>Human Resources</v>
          </cell>
          <cell r="C97" t="str">
            <v>O&amp;M</v>
          </cell>
          <cell r="D97" t="str">
            <v>Power</v>
          </cell>
          <cell r="E97">
            <v>881045.33</v>
          </cell>
          <cell r="F97">
            <v>881006.3</v>
          </cell>
          <cell r="G97">
            <v>6340339.8600000003</v>
          </cell>
          <cell r="H97">
            <v>10737780.800000001</v>
          </cell>
          <cell r="I97">
            <v>10462625.800000001</v>
          </cell>
          <cell r="K97">
            <v>4861358.3899999997</v>
          </cell>
        </row>
        <row r="98">
          <cell r="A98" t="str">
            <v>Human ResourcesBillingsO&amp;MUtility</v>
          </cell>
          <cell r="B98" t="str">
            <v>Human Resources</v>
          </cell>
          <cell r="C98" t="str">
            <v>O&amp;M</v>
          </cell>
          <cell r="D98" t="str">
            <v>Utility</v>
          </cell>
          <cell r="E98">
            <v>1209715.8400000001</v>
          </cell>
          <cell r="F98">
            <v>1209688.03</v>
          </cell>
          <cell r="G98">
            <v>8854577.75</v>
          </cell>
          <cell r="H98">
            <v>15025272.970000001</v>
          </cell>
          <cell r="I98">
            <v>14962897.76</v>
          </cell>
          <cell r="K98">
            <v>7338181.29</v>
          </cell>
        </row>
        <row r="99">
          <cell r="A99" t="str">
            <v>Information TechnologyBillingsCapHoldings</v>
          </cell>
          <cell r="B99" t="str">
            <v>Information Technology</v>
          </cell>
          <cell r="C99" t="str">
            <v>Cap</v>
          </cell>
          <cell r="D99" t="str">
            <v>Holdings</v>
          </cell>
          <cell r="E99">
            <v>2462</v>
          </cell>
          <cell r="G99">
            <v>17234</v>
          </cell>
          <cell r="H99">
            <v>29544</v>
          </cell>
          <cell r="I99">
            <v>6532</v>
          </cell>
          <cell r="K99">
            <v>4922</v>
          </cell>
        </row>
        <row r="100">
          <cell r="A100" t="str">
            <v>Information TechnologyBillingsCapPower</v>
          </cell>
          <cell r="B100" t="str">
            <v>Information Technology</v>
          </cell>
          <cell r="C100" t="str">
            <v>Cap</v>
          </cell>
          <cell r="D100" t="str">
            <v>Power</v>
          </cell>
          <cell r="E100">
            <v>906372</v>
          </cell>
          <cell r="F100">
            <v>353586</v>
          </cell>
          <cell r="G100">
            <v>3372842</v>
          </cell>
          <cell r="H100">
            <v>7317801</v>
          </cell>
          <cell r="I100">
            <v>6363576</v>
          </cell>
          <cell r="K100">
            <v>910652</v>
          </cell>
        </row>
        <row r="101">
          <cell r="A101" t="str">
            <v>Information TechnologyBillingsCapService Co</v>
          </cell>
          <cell r="B101" t="str">
            <v>Information Technology</v>
          </cell>
          <cell r="C101" t="str">
            <v>Cap</v>
          </cell>
          <cell r="D101" t="str">
            <v>Service Co</v>
          </cell>
          <cell r="E101">
            <v>520000</v>
          </cell>
          <cell r="F101">
            <v>151140</v>
          </cell>
          <cell r="G101">
            <v>3803000</v>
          </cell>
          <cell r="H101">
            <v>10870000</v>
          </cell>
          <cell r="I101">
            <v>8231873</v>
          </cell>
          <cell r="K101">
            <v>1488428</v>
          </cell>
        </row>
        <row r="102">
          <cell r="A102" t="str">
            <v>Information TechnologyBillingsCapUtility</v>
          </cell>
          <cell r="B102" t="str">
            <v>Information Technology</v>
          </cell>
          <cell r="C102" t="str">
            <v>Cap</v>
          </cell>
          <cell r="D102" t="str">
            <v>Utility</v>
          </cell>
          <cell r="E102">
            <v>906357</v>
          </cell>
          <cell r="F102">
            <v>1418806</v>
          </cell>
          <cell r="G102">
            <v>4960019</v>
          </cell>
          <cell r="H102">
            <v>11233663</v>
          </cell>
          <cell r="I102">
            <v>16626332</v>
          </cell>
          <cell r="K102">
            <v>4459171</v>
          </cell>
        </row>
        <row r="103">
          <cell r="A103" t="str">
            <v>Information TechnologyBillingsO&amp;MHoldings</v>
          </cell>
          <cell r="B103" t="str">
            <v>Information Technology</v>
          </cell>
          <cell r="C103" t="str">
            <v>O&amp;M</v>
          </cell>
          <cell r="D103" t="str">
            <v>Holdings</v>
          </cell>
          <cell r="E103">
            <v>26882.21</v>
          </cell>
          <cell r="F103">
            <v>39972.61</v>
          </cell>
          <cell r="G103">
            <v>188175.47</v>
          </cell>
          <cell r="H103">
            <v>322564.40000000002</v>
          </cell>
          <cell r="I103">
            <v>474786.75</v>
          </cell>
          <cell r="K103">
            <v>263606.39</v>
          </cell>
        </row>
        <row r="104">
          <cell r="A104" t="str">
            <v>Information TechnologyBillingsO&amp;MPower</v>
          </cell>
          <cell r="B104" t="str">
            <v>Information Technology</v>
          </cell>
          <cell r="C104" t="str">
            <v>O&amp;M</v>
          </cell>
          <cell r="D104" t="str">
            <v>Power</v>
          </cell>
          <cell r="E104">
            <v>4031095.42</v>
          </cell>
          <cell r="F104">
            <v>4121077.49</v>
          </cell>
          <cell r="G104">
            <v>28806917.609999999</v>
          </cell>
          <cell r="H104">
            <v>48938337.450000003</v>
          </cell>
          <cell r="I104">
            <v>50132003.759999998</v>
          </cell>
          <cell r="K104">
            <v>23566842.050000001</v>
          </cell>
        </row>
        <row r="105">
          <cell r="A105" t="str">
            <v>Information TechnologyBillingsO&amp;MService Co</v>
          </cell>
          <cell r="B105" t="str">
            <v>Information Technology</v>
          </cell>
          <cell r="C105" t="str">
            <v>O&amp;M</v>
          </cell>
          <cell r="D105" t="str">
            <v>Service Co</v>
          </cell>
          <cell r="E105">
            <v>887616.33</v>
          </cell>
          <cell r="F105">
            <v>987255.1</v>
          </cell>
          <cell r="G105">
            <v>5394314.3099999996</v>
          </cell>
          <cell r="H105">
            <v>8592475.8000000007</v>
          </cell>
          <cell r="I105">
            <v>8779580.4800000004</v>
          </cell>
          <cell r="K105">
            <v>3657192.64</v>
          </cell>
        </row>
        <row r="106">
          <cell r="A106" t="str">
            <v>Information TechnologyBillingsO&amp;MUtility</v>
          </cell>
          <cell r="B106" t="str">
            <v>Information Technology</v>
          </cell>
          <cell r="C106" t="str">
            <v>O&amp;M</v>
          </cell>
          <cell r="D106" t="str">
            <v>Utility</v>
          </cell>
          <cell r="E106">
            <v>7496599.0899999999</v>
          </cell>
          <cell r="F106">
            <v>7792658.0300000003</v>
          </cell>
          <cell r="G106">
            <v>52990943.07</v>
          </cell>
          <cell r="H106">
            <v>90531468.609999999</v>
          </cell>
          <cell r="I106">
            <v>92114619.719999999</v>
          </cell>
          <cell r="K106">
            <v>45513765.359999999</v>
          </cell>
        </row>
        <row r="107">
          <cell r="A107" t="str">
            <v>Internal Audit ServicesBillingsO&amp;MHoldings</v>
          </cell>
          <cell r="B107" t="str">
            <v>Internal Audit Services</v>
          </cell>
          <cell r="C107" t="str">
            <v>O&amp;M</v>
          </cell>
          <cell r="D107" t="str">
            <v>Holdings</v>
          </cell>
          <cell r="E107">
            <v>5019.04</v>
          </cell>
          <cell r="F107">
            <v>8914.08</v>
          </cell>
          <cell r="G107">
            <v>35760.660000000003</v>
          </cell>
          <cell r="H107">
            <v>60855.86</v>
          </cell>
          <cell r="I107">
            <v>121956.06</v>
          </cell>
          <cell r="K107">
            <v>38477.230000000003</v>
          </cell>
        </row>
        <row r="108">
          <cell r="A108" t="str">
            <v>Internal Audit ServicesBillingsO&amp;MPower</v>
          </cell>
          <cell r="B108" t="str">
            <v>Internal Audit Services</v>
          </cell>
          <cell r="C108" t="str">
            <v>O&amp;M</v>
          </cell>
          <cell r="D108" t="str">
            <v>Power</v>
          </cell>
          <cell r="E108">
            <v>226797.87</v>
          </cell>
          <cell r="F108">
            <v>227174.12</v>
          </cell>
          <cell r="G108">
            <v>1584448.19</v>
          </cell>
          <cell r="H108">
            <v>2696165.55</v>
          </cell>
          <cell r="I108">
            <v>2661479.12</v>
          </cell>
          <cell r="K108">
            <v>1296712.8999999999</v>
          </cell>
        </row>
        <row r="109">
          <cell r="A109" t="str">
            <v>Internal Audit ServicesBillingsO&amp;MUtility</v>
          </cell>
          <cell r="B109" t="str">
            <v>Internal Audit Services</v>
          </cell>
          <cell r="C109" t="str">
            <v>O&amp;M</v>
          </cell>
          <cell r="D109" t="str">
            <v>Utility</v>
          </cell>
          <cell r="E109">
            <v>347882.21</v>
          </cell>
          <cell r="F109">
            <v>319000.8</v>
          </cell>
          <cell r="G109">
            <v>2429842.7400000002</v>
          </cell>
          <cell r="H109">
            <v>4133806.82</v>
          </cell>
          <cell r="I109">
            <v>3797262.31</v>
          </cell>
          <cell r="K109">
            <v>2314383.2599999998</v>
          </cell>
        </row>
        <row r="110">
          <cell r="A110" t="str">
            <v>Investor RelationsBillingsO&amp;MHoldings</v>
          </cell>
          <cell r="B110" t="str">
            <v>Investor Relations</v>
          </cell>
          <cell r="C110" t="str">
            <v>O&amp;M</v>
          </cell>
          <cell r="D110" t="str">
            <v>Holdings</v>
          </cell>
          <cell r="E110">
            <v>868</v>
          </cell>
          <cell r="F110">
            <v>867.79</v>
          </cell>
          <cell r="G110">
            <v>7197</v>
          </cell>
          <cell r="H110">
            <v>12117</v>
          </cell>
          <cell r="I110">
            <v>12117</v>
          </cell>
          <cell r="K110">
            <v>5856.58</v>
          </cell>
        </row>
        <row r="111">
          <cell r="A111" t="str">
            <v>Investor RelationsBillingsO&amp;MPower</v>
          </cell>
          <cell r="B111" t="str">
            <v>Investor Relations</v>
          </cell>
          <cell r="C111" t="str">
            <v>O&amp;M</v>
          </cell>
          <cell r="D111" t="str">
            <v>Power</v>
          </cell>
          <cell r="E111">
            <v>33844</v>
          </cell>
          <cell r="F111">
            <v>33843.81</v>
          </cell>
          <cell r="G111">
            <v>280690</v>
          </cell>
          <cell r="H111">
            <v>472558</v>
          </cell>
          <cell r="I111">
            <v>472559</v>
          </cell>
          <cell r="K111">
            <v>228406.62</v>
          </cell>
        </row>
        <row r="112">
          <cell r="A112" t="str">
            <v>Investor RelationsBillingsO&amp;MUtility</v>
          </cell>
          <cell r="B112" t="str">
            <v>Investor Relations</v>
          </cell>
          <cell r="C112" t="str">
            <v>O&amp;M</v>
          </cell>
          <cell r="D112" t="str">
            <v>Utility</v>
          </cell>
          <cell r="E112">
            <v>52067</v>
          </cell>
          <cell r="F112">
            <v>52067.4</v>
          </cell>
          <cell r="G112">
            <v>431829</v>
          </cell>
          <cell r="H112">
            <v>727012</v>
          </cell>
          <cell r="I112">
            <v>727013</v>
          </cell>
          <cell r="K112">
            <v>351394.8</v>
          </cell>
        </row>
        <row r="113">
          <cell r="A113" t="str">
            <v>LawBillingsCapHoldings</v>
          </cell>
          <cell r="B113" t="str">
            <v>Law</v>
          </cell>
          <cell r="C113" t="str">
            <v>Cap</v>
          </cell>
          <cell r="D113" t="str">
            <v>Holdings</v>
          </cell>
          <cell r="E113">
            <v>6250</v>
          </cell>
          <cell r="F113">
            <v>10714.43</v>
          </cell>
          <cell r="G113">
            <v>43750</v>
          </cell>
          <cell r="H113">
            <v>75001</v>
          </cell>
          <cell r="I113">
            <v>75001.009999999995</v>
          </cell>
        </row>
        <row r="114">
          <cell r="A114" t="str">
            <v>LawBillingsCapPower</v>
          </cell>
          <cell r="B114" t="str">
            <v>Law</v>
          </cell>
          <cell r="C114" t="str">
            <v>Cap</v>
          </cell>
          <cell r="D114" t="str">
            <v>Power</v>
          </cell>
          <cell r="E114">
            <v>31250</v>
          </cell>
          <cell r="F114">
            <v>50881.85</v>
          </cell>
          <cell r="G114">
            <v>218750</v>
          </cell>
          <cell r="H114">
            <v>375000</v>
          </cell>
          <cell r="I114">
            <v>374999.95</v>
          </cell>
          <cell r="K114">
            <v>15160</v>
          </cell>
        </row>
        <row r="115">
          <cell r="A115" t="str">
            <v>LawBillingsCapUtility</v>
          </cell>
          <cell r="B115" t="str">
            <v>Law</v>
          </cell>
          <cell r="C115" t="str">
            <v>Cap</v>
          </cell>
          <cell r="D115" t="str">
            <v>Utility</v>
          </cell>
          <cell r="E115">
            <v>292794.81</v>
          </cell>
          <cell r="F115">
            <v>246948.74</v>
          </cell>
          <cell r="G115">
            <v>1736734.16</v>
          </cell>
          <cell r="H115">
            <v>3011451.17</v>
          </cell>
          <cell r="I115">
            <v>3111482.18</v>
          </cell>
          <cell r="K115">
            <v>1644582.86</v>
          </cell>
        </row>
        <row r="116">
          <cell r="A116" t="str">
            <v>LawBillingsO&amp;MHoldings</v>
          </cell>
          <cell r="B116" t="str">
            <v>Law</v>
          </cell>
          <cell r="C116" t="str">
            <v>O&amp;M</v>
          </cell>
          <cell r="D116" t="str">
            <v>Holdings</v>
          </cell>
          <cell r="E116">
            <v>287649.59000000003</v>
          </cell>
          <cell r="F116">
            <v>536164.47</v>
          </cell>
          <cell r="G116">
            <v>2412895.79</v>
          </cell>
          <cell r="H116">
            <v>4245869.5</v>
          </cell>
          <cell r="I116">
            <v>6281298.2999999998</v>
          </cell>
          <cell r="K116">
            <v>2849593.36</v>
          </cell>
        </row>
        <row r="117">
          <cell r="A117" t="str">
            <v>LawBillingsO&amp;MPower</v>
          </cell>
          <cell r="B117" t="str">
            <v>Law</v>
          </cell>
          <cell r="C117" t="str">
            <v>O&amp;M</v>
          </cell>
          <cell r="D117" t="str">
            <v>Power</v>
          </cell>
          <cell r="E117">
            <v>937681.3</v>
          </cell>
          <cell r="F117">
            <v>1024017.58</v>
          </cell>
          <cell r="G117">
            <v>6561228.1200000001</v>
          </cell>
          <cell r="H117">
            <v>11207608.5</v>
          </cell>
          <cell r="I117">
            <v>13148710.57</v>
          </cell>
          <cell r="K117">
            <v>7386335.6399999997</v>
          </cell>
        </row>
        <row r="118">
          <cell r="A118" t="str">
            <v>LawBillingsO&amp;MUtility</v>
          </cell>
          <cell r="B118" t="str">
            <v>Law</v>
          </cell>
          <cell r="C118" t="str">
            <v>O&amp;M</v>
          </cell>
          <cell r="D118" t="str">
            <v>Utility</v>
          </cell>
          <cell r="E118">
            <v>1259795.5</v>
          </cell>
          <cell r="F118">
            <v>1319337.6000000001</v>
          </cell>
          <cell r="G118">
            <v>8822301.9000000004</v>
          </cell>
          <cell r="H118">
            <v>15047493.779999999</v>
          </cell>
          <cell r="I118">
            <v>16153547.84</v>
          </cell>
          <cell r="K118">
            <v>8616911.7400000002</v>
          </cell>
        </row>
        <row r="119">
          <cell r="A119" t="str">
            <v>NERC ComplianceBillingsO&amp;MHoldings</v>
          </cell>
          <cell r="B119" t="str">
            <v>NERC Compliance</v>
          </cell>
          <cell r="C119" t="str">
            <v>O&amp;M</v>
          </cell>
          <cell r="D119" t="str">
            <v>Holdings</v>
          </cell>
          <cell r="K119">
            <v>4624.68</v>
          </cell>
        </row>
        <row r="120">
          <cell r="A120" t="str">
            <v>NERC ComplianceBillingsO&amp;MPower</v>
          </cell>
          <cell r="B120" t="str">
            <v>NERC Compliance</v>
          </cell>
          <cell r="C120" t="str">
            <v>O&amp;M</v>
          </cell>
          <cell r="D120" t="str">
            <v>Power</v>
          </cell>
          <cell r="E120">
            <v>90997.38</v>
          </cell>
          <cell r="F120">
            <v>90997.38</v>
          </cell>
          <cell r="G120">
            <v>634533.30000000005</v>
          </cell>
          <cell r="H120">
            <v>1079726.76</v>
          </cell>
          <cell r="I120">
            <v>1097953.43</v>
          </cell>
          <cell r="K120">
            <v>584726.85</v>
          </cell>
        </row>
        <row r="121">
          <cell r="A121" t="str">
            <v>NERC ComplianceBillingsO&amp;MUtility</v>
          </cell>
          <cell r="B121" t="str">
            <v>NERC Compliance</v>
          </cell>
          <cell r="C121" t="str">
            <v>O&amp;M</v>
          </cell>
          <cell r="D121" t="str">
            <v>Utility</v>
          </cell>
          <cell r="E121">
            <v>60664.92</v>
          </cell>
          <cell r="F121">
            <v>60664.92</v>
          </cell>
          <cell r="G121">
            <v>422886.18</v>
          </cell>
          <cell r="H121">
            <v>719817.84</v>
          </cell>
          <cell r="I121">
            <v>748450.05</v>
          </cell>
          <cell r="K121">
            <v>429234.23</v>
          </cell>
        </row>
        <row r="122">
          <cell r="A122" t="str">
            <v>PSE&amp;G Dedicated FinanceBillingsCapUtility</v>
          </cell>
          <cell r="B122" t="str">
            <v>PSE&amp;G Dedicated Finance</v>
          </cell>
          <cell r="C122" t="str">
            <v>Cap</v>
          </cell>
          <cell r="D122" t="str">
            <v>Utility</v>
          </cell>
          <cell r="E122">
            <v>213912.24</v>
          </cell>
          <cell r="F122">
            <v>213912.24</v>
          </cell>
          <cell r="G122">
            <v>1470433.59</v>
          </cell>
          <cell r="H122">
            <v>2521032.4500000002</v>
          </cell>
          <cell r="I122">
            <v>2521032.77</v>
          </cell>
          <cell r="K122">
            <v>1254710.3400000001</v>
          </cell>
        </row>
        <row r="123">
          <cell r="A123" t="str">
            <v>PSE&amp;G Dedicated FinanceBillingsO&amp;MHoldings</v>
          </cell>
          <cell r="B123" t="str">
            <v>PSE&amp;G Dedicated Finance</v>
          </cell>
          <cell r="C123" t="str">
            <v>O&amp;M</v>
          </cell>
          <cell r="D123" t="str">
            <v>Holdings</v>
          </cell>
          <cell r="E123">
            <v>6959</v>
          </cell>
          <cell r="F123">
            <v>6959</v>
          </cell>
          <cell r="G123">
            <v>47832</v>
          </cell>
          <cell r="H123">
            <v>82000</v>
          </cell>
          <cell r="I123">
            <v>62799.74</v>
          </cell>
          <cell r="K123">
            <v>3621.56</v>
          </cell>
        </row>
        <row r="124">
          <cell r="A124" t="str">
            <v>PSE&amp;G Dedicated FinanceBillingsO&amp;MPower</v>
          </cell>
          <cell r="B124" t="str">
            <v>PSE&amp;G Dedicated Finance</v>
          </cell>
          <cell r="C124" t="str">
            <v>O&amp;M</v>
          </cell>
          <cell r="D124" t="str">
            <v>Power</v>
          </cell>
          <cell r="E124">
            <v>10867.82</v>
          </cell>
          <cell r="F124">
            <v>10867.82</v>
          </cell>
          <cell r="G124">
            <v>76580.22</v>
          </cell>
          <cell r="H124">
            <v>130161.1</v>
          </cell>
          <cell r="I124">
            <v>98568.6</v>
          </cell>
          <cell r="K124">
            <v>17565.43</v>
          </cell>
        </row>
        <row r="125">
          <cell r="A125" t="str">
            <v>PSE&amp;G Dedicated FinanceBillingsO&amp;MUtility</v>
          </cell>
          <cell r="B125" t="str">
            <v>PSE&amp;G Dedicated Finance</v>
          </cell>
          <cell r="C125" t="str">
            <v>O&amp;M</v>
          </cell>
          <cell r="D125" t="str">
            <v>Utility</v>
          </cell>
          <cell r="E125">
            <v>668808.61</v>
          </cell>
          <cell r="F125">
            <v>668808.61</v>
          </cell>
          <cell r="G125">
            <v>4360391.45</v>
          </cell>
          <cell r="H125">
            <v>7569626.4699999997</v>
          </cell>
          <cell r="I125">
            <v>7605255.46</v>
          </cell>
          <cell r="K125">
            <v>3781956.29</v>
          </cell>
        </row>
        <row r="126">
          <cell r="A126" t="str">
            <v>PSEG Executive OfficeBillingsO&amp;MHoldings</v>
          </cell>
          <cell r="B126" t="str">
            <v>PSEG Executive Office</v>
          </cell>
          <cell r="C126" t="str">
            <v>O&amp;M</v>
          </cell>
          <cell r="D126" t="str">
            <v>Holdings</v>
          </cell>
          <cell r="E126">
            <v>74162</v>
          </cell>
          <cell r="F126">
            <v>76022.27</v>
          </cell>
          <cell r="G126">
            <v>756321</v>
          </cell>
          <cell r="H126">
            <v>1348236</v>
          </cell>
          <cell r="I126">
            <v>1351795</v>
          </cell>
          <cell r="K126">
            <v>681111.3</v>
          </cell>
        </row>
        <row r="127">
          <cell r="A127" t="str">
            <v>PSEG Executive OfficeBillingsO&amp;MPower</v>
          </cell>
          <cell r="B127" t="str">
            <v>PSEG Executive Office</v>
          </cell>
          <cell r="C127" t="str">
            <v>O&amp;M</v>
          </cell>
          <cell r="D127" t="str">
            <v>Power</v>
          </cell>
          <cell r="E127">
            <v>496793</v>
          </cell>
          <cell r="F127">
            <v>569332.53</v>
          </cell>
          <cell r="G127">
            <v>5227883</v>
          </cell>
          <cell r="H127">
            <v>9354479</v>
          </cell>
          <cell r="I127">
            <v>9493206</v>
          </cell>
          <cell r="K127">
            <v>4665620.7</v>
          </cell>
        </row>
        <row r="128">
          <cell r="A128" t="str">
            <v>PSEG Executive OfficeBillingsO&amp;MUtility</v>
          </cell>
          <cell r="B128" t="str">
            <v>PSEG Executive Office</v>
          </cell>
          <cell r="C128" t="str">
            <v>O&amp;M</v>
          </cell>
          <cell r="D128" t="str">
            <v>Utility</v>
          </cell>
          <cell r="E128">
            <v>764296</v>
          </cell>
          <cell r="F128">
            <v>875896.2</v>
          </cell>
          <cell r="G128">
            <v>8042896</v>
          </cell>
          <cell r="H128">
            <v>14391506</v>
          </cell>
          <cell r="I128">
            <v>14604934</v>
          </cell>
          <cell r="K128">
            <v>7177878</v>
          </cell>
        </row>
        <row r="129">
          <cell r="A129" t="str">
            <v>Payroll Services &amp; Accounts PayableBillingsO&amp;MHoldings</v>
          </cell>
          <cell r="B129" t="str">
            <v>Payroll Services &amp; Accounts Payable</v>
          </cell>
          <cell r="C129" t="str">
            <v>O&amp;M</v>
          </cell>
          <cell r="D129" t="str">
            <v>Holdings</v>
          </cell>
          <cell r="E129">
            <v>4822.79</v>
          </cell>
          <cell r="F129">
            <v>4822.79</v>
          </cell>
          <cell r="G129">
            <v>31106.83</v>
          </cell>
          <cell r="H129">
            <v>52421.53</v>
          </cell>
          <cell r="I129">
            <v>59007.23</v>
          </cell>
          <cell r="K129">
            <v>31786.07</v>
          </cell>
        </row>
        <row r="130">
          <cell r="A130" t="str">
            <v>Payroll Services &amp; Accounts PayableBillingsO&amp;MPower</v>
          </cell>
          <cell r="B130" t="str">
            <v>Payroll Services &amp; Accounts Payable</v>
          </cell>
          <cell r="C130" t="str">
            <v>O&amp;M</v>
          </cell>
          <cell r="D130" t="str">
            <v>Power</v>
          </cell>
          <cell r="E130">
            <v>103733.49</v>
          </cell>
          <cell r="F130">
            <v>103733.49</v>
          </cell>
          <cell r="G130">
            <v>728404.29</v>
          </cell>
          <cell r="H130">
            <v>1301349.3500000001</v>
          </cell>
          <cell r="I130">
            <v>1307586.4099999999</v>
          </cell>
          <cell r="K130">
            <v>633905.28</v>
          </cell>
        </row>
        <row r="131">
          <cell r="A131" t="str">
            <v>Payroll Services &amp; Accounts PayableBillingsO&amp;MUtility</v>
          </cell>
          <cell r="B131" t="str">
            <v>Payroll Services &amp; Accounts Payable</v>
          </cell>
          <cell r="C131" t="str">
            <v>O&amp;M</v>
          </cell>
          <cell r="D131" t="str">
            <v>Utility</v>
          </cell>
          <cell r="E131">
            <v>231998.57</v>
          </cell>
          <cell r="F131">
            <v>231998.57</v>
          </cell>
          <cell r="G131">
            <v>1691694.12</v>
          </cell>
          <cell r="H131">
            <v>2995914.41</v>
          </cell>
          <cell r="I131">
            <v>2995280.36</v>
          </cell>
          <cell r="K131">
            <v>1480909.84</v>
          </cell>
        </row>
        <row r="132">
          <cell r="A132" t="str">
            <v>Power Dedicated FinanceBillingsO&amp;MHoldings</v>
          </cell>
          <cell r="B132" t="str">
            <v>Power Dedicated Finance</v>
          </cell>
          <cell r="C132" t="str">
            <v>O&amp;M</v>
          </cell>
          <cell r="D132" t="str">
            <v>Holdings</v>
          </cell>
          <cell r="I132">
            <v>673</v>
          </cell>
          <cell r="K132">
            <v>2692</v>
          </cell>
        </row>
        <row r="133">
          <cell r="A133" t="str">
            <v>Power Dedicated FinanceBillingsO&amp;MPower</v>
          </cell>
          <cell r="B133" t="str">
            <v>Power Dedicated Finance</v>
          </cell>
          <cell r="C133" t="str">
            <v>O&amp;M</v>
          </cell>
          <cell r="D133" t="str">
            <v>Power</v>
          </cell>
          <cell r="E133">
            <v>1125492</v>
          </cell>
          <cell r="F133">
            <v>1125492</v>
          </cell>
          <cell r="G133">
            <v>7677905</v>
          </cell>
          <cell r="H133">
            <v>13096772</v>
          </cell>
          <cell r="I133">
            <v>13060734</v>
          </cell>
          <cell r="K133">
            <v>6441750</v>
          </cell>
        </row>
        <row r="134">
          <cell r="A134" t="str">
            <v>Power Dedicated FinanceBillingsO&amp;MUtility</v>
          </cell>
          <cell r="B134" t="str">
            <v>Power Dedicated Finance</v>
          </cell>
          <cell r="C134" t="str">
            <v>O&amp;M</v>
          </cell>
          <cell r="D134" t="str">
            <v>Utility</v>
          </cell>
          <cell r="K134">
            <v>8278</v>
          </cell>
        </row>
        <row r="135">
          <cell r="A135" t="str">
            <v>ProcurementBillingsCapHoldings</v>
          </cell>
          <cell r="B135" t="str">
            <v>Procurement</v>
          </cell>
          <cell r="C135" t="str">
            <v>Cap</v>
          </cell>
          <cell r="D135" t="str">
            <v>Holdings</v>
          </cell>
          <cell r="E135">
            <v>2641.66</v>
          </cell>
          <cell r="G135">
            <v>18491.62</v>
          </cell>
          <cell r="H135">
            <v>31699.919999999998</v>
          </cell>
        </row>
        <row r="136">
          <cell r="A136" t="str">
            <v>ProcurementBillingsCapPower</v>
          </cell>
          <cell r="B136" t="str">
            <v>Procurement</v>
          </cell>
          <cell r="C136" t="str">
            <v>Cap</v>
          </cell>
          <cell r="D136" t="str">
            <v>Power</v>
          </cell>
          <cell r="E136">
            <v>32650.09</v>
          </cell>
          <cell r="F136">
            <v>29972.93</v>
          </cell>
          <cell r="G136">
            <v>228550.91</v>
          </cell>
          <cell r="H136">
            <v>393375.99</v>
          </cell>
          <cell r="I136">
            <v>393376.47</v>
          </cell>
          <cell r="K136">
            <v>137547.14000000001</v>
          </cell>
        </row>
        <row r="137">
          <cell r="A137" t="str">
            <v>ProcurementBillingsCapUtility</v>
          </cell>
          <cell r="B137" t="str">
            <v>Procurement</v>
          </cell>
          <cell r="C137" t="str">
            <v>Cap</v>
          </cell>
          <cell r="D137" t="str">
            <v>Utility</v>
          </cell>
          <cell r="E137">
            <v>179799.09</v>
          </cell>
          <cell r="F137">
            <v>179799.09</v>
          </cell>
          <cell r="G137">
            <v>1401856.53</v>
          </cell>
          <cell r="H137">
            <v>2401731.46</v>
          </cell>
          <cell r="I137">
            <v>2401731.1</v>
          </cell>
          <cell r="K137">
            <v>1213206.47</v>
          </cell>
        </row>
        <row r="138">
          <cell r="A138" t="str">
            <v>ProcurementBillingsO&amp;MHoldings</v>
          </cell>
          <cell r="B138" t="str">
            <v>Procurement</v>
          </cell>
          <cell r="C138" t="str">
            <v>O&amp;M</v>
          </cell>
          <cell r="D138" t="str">
            <v>Holdings</v>
          </cell>
          <cell r="I138">
            <v>31700.31</v>
          </cell>
          <cell r="K138">
            <v>14024.54</v>
          </cell>
        </row>
        <row r="139">
          <cell r="A139" t="str">
            <v>ProcurementBillingsO&amp;MPower</v>
          </cell>
          <cell r="B139" t="str">
            <v>Procurement</v>
          </cell>
          <cell r="C139" t="str">
            <v>O&amp;M</v>
          </cell>
          <cell r="D139" t="str">
            <v>Power</v>
          </cell>
          <cell r="E139">
            <v>932991.17</v>
          </cell>
          <cell r="F139">
            <v>932991.17</v>
          </cell>
          <cell r="G139">
            <v>6523419.7699999996</v>
          </cell>
          <cell r="H139">
            <v>11116278.699999999</v>
          </cell>
          <cell r="I139">
            <v>11116278.24</v>
          </cell>
          <cell r="K139">
            <v>5585342.9900000002</v>
          </cell>
        </row>
        <row r="140">
          <cell r="A140" t="str">
            <v>ProcurementBillingsO&amp;MUtility</v>
          </cell>
          <cell r="B140" t="str">
            <v>Procurement</v>
          </cell>
          <cell r="C140" t="str">
            <v>O&amp;M</v>
          </cell>
          <cell r="D140" t="str">
            <v>Utility</v>
          </cell>
          <cell r="E140">
            <v>374780.75</v>
          </cell>
          <cell r="F140">
            <v>374780.75</v>
          </cell>
          <cell r="G140">
            <v>2619995.89</v>
          </cell>
          <cell r="H140">
            <v>4465451.7699999996</v>
          </cell>
          <cell r="I140">
            <v>4465452.0199999996</v>
          </cell>
          <cell r="K140">
            <v>2012016.04</v>
          </cell>
        </row>
        <row r="141">
          <cell r="A141" t="str">
            <v>Public Affairs &amp; SustainabilityBillingsCapPower</v>
          </cell>
          <cell r="B141" t="str">
            <v>Public Affairs &amp; Sustainability</v>
          </cell>
          <cell r="C141" t="str">
            <v>Cap</v>
          </cell>
          <cell r="D141" t="str">
            <v>Power</v>
          </cell>
          <cell r="E141">
            <v>1188.45</v>
          </cell>
          <cell r="F141">
            <v>1188.45</v>
          </cell>
          <cell r="G141">
            <v>8319.4500000000007</v>
          </cell>
          <cell r="H141">
            <v>14262</v>
          </cell>
          <cell r="I141">
            <v>10696.5</v>
          </cell>
        </row>
        <row r="142">
          <cell r="A142" t="str">
            <v>Public Affairs &amp; SustainabilityBillingsCapUtility</v>
          </cell>
          <cell r="B142" t="str">
            <v>Public Affairs &amp; Sustainability</v>
          </cell>
          <cell r="C142" t="str">
            <v>Cap</v>
          </cell>
          <cell r="D142" t="str">
            <v>Utility</v>
          </cell>
          <cell r="E142">
            <v>110387.88</v>
          </cell>
          <cell r="F142">
            <v>110387.88</v>
          </cell>
          <cell r="G142">
            <v>863849.34</v>
          </cell>
          <cell r="H142">
            <v>1386979.5</v>
          </cell>
          <cell r="I142">
            <v>1197581.43</v>
          </cell>
          <cell r="K142">
            <v>511649.25</v>
          </cell>
        </row>
        <row r="143">
          <cell r="A143" t="str">
            <v>Public Affairs &amp; SustainabilityBillingsO&amp;MHoldings</v>
          </cell>
          <cell r="B143" t="str">
            <v>Public Affairs &amp; Sustainability</v>
          </cell>
          <cell r="C143" t="str">
            <v>O&amp;M</v>
          </cell>
          <cell r="D143" t="str">
            <v>Holdings</v>
          </cell>
          <cell r="E143">
            <v>6428.98</v>
          </cell>
          <cell r="F143">
            <v>6542.83</v>
          </cell>
          <cell r="G143">
            <v>50327.22</v>
          </cell>
          <cell r="H143">
            <v>83320.94</v>
          </cell>
          <cell r="I143">
            <v>104494.49</v>
          </cell>
          <cell r="K143">
            <v>66726.820000000007</v>
          </cell>
        </row>
        <row r="144">
          <cell r="A144" t="str">
            <v>Public Affairs &amp; SustainabilityBillingsO&amp;MPower</v>
          </cell>
          <cell r="B144" t="str">
            <v>Public Affairs &amp; Sustainability</v>
          </cell>
          <cell r="C144" t="str">
            <v>O&amp;M</v>
          </cell>
          <cell r="D144" t="str">
            <v>Power</v>
          </cell>
          <cell r="E144">
            <v>312935.37</v>
          </cell>
          <cell r="F144">
            <v>314868.92</v>
          </cell>
          <cell r="G144">
            <v>2473904.62</v>
          </cell>
          <cell r="H144">
            <v>4067539.61</v>
          </cell>
          <cell r="I144">
            <v>4074269.04</v>
          </cell>
          <cell r="K144">
            <v>1869549.39</v>
          </cell>
        </row>
        <row r="145">
          <cell r="A145" t="str">
            <v>Public Affairs &amp; SustainabilityBillingsO&amp;MUtility</v>
          </cell>
          <cell r="B145" t="str">
            <v>Public Affairs &amp; Sustainability</v>
          </cell>
          <cell r="C145" t="str">
            <v>O&amp;M</v>
          </cell>
          <cell r="D145" t="str">
            <v>Utility</v>
          </cell>
          <cell r="E145">
            <v>356865.55</v>
          </cell>
          <cell r="F145">
            <v>362220.83</v>
          </cell>
          <cell r="G145">
            <v>2795860.13</v>
          </cell>
          <cell r="H145">
            <v>4611473.07</v>
          </cell>
          <cell r="I145">
            <v>4625203.78</v>
          </cell>
          <cell r="K145">
            <v>2307148.17</v>
          </cell>
        </row>
        <row r="146">
          <cell r="A146" t="str">
            <v>Records Management &amp; Library ServicesBillingsO&amp;MHoldings</v>
          </cell>
          <cell r="B146" t="str">
            <v>Records Management &amp; Library Services</v>
          </cell>
          <cell r="C146" t="str">
            <v>O&amp;M</v>
          </cell>
          <cell r="D146" t="str">
            <v>Holdings</v>
          </cell>
          <cell r="E146">
            <v>3090.42</v>
          </cell>
          <cell r="F146">
            <v>3087.32</v>
          </cell>
          <cell r="G146">
            <v>77446.31</v>
          </cell>
          <cell r="H146">
            <v>96423.64</v>
          </cell>
          <cell r="I146">
            <v>96420.4</v>
          </cell>
          <cell r="K146">
            <v>31160.36</v>
          </cell>
        </row>
        <row r="147">
          <cell r="A147" t="str">
            <v>Records Management &amp; Library ServicesBillingsO&amp;MPower</v>
          </cell>
          <cell r="B147" t="str">
            <v>Records Management &amp; Library Services</v>
          </cell>
          <cell r="C147" t="str">
            <v>O&amp;M</v>
          </cell>
          <cell r="D147" t="str">
            <v>Power</v>
          </cell>
          <cell r="E147">
            <v>57522.81</v>
          </cell>
          <cell r="F147">
            <v>56412.95</v>
          </cell>
          <cell r="G147">
            <v>859353.38</v>
          </cell>
          <cell r="H147">
            <v>1177105.76</v>
          </cell>
          <cell r="I147">
            <v>1177038.6000000001</v>
          </cell>
          <cell r="K147">
            <v>776457.44</v>
          </cell>
        </row>
        <row r="148">
          <cell r="A148" t="str">
            <v>Records Management &amp; Library ServicesBillingsO&amp;MUtility</v>
          </cell>
          <cell r="B148" t="str">
            <v>Records Management &amp; Library Services</v>
          </cell>
          <cell r="C148" t="str">
            <v>O&amp;M</v>
          </cell>
          <cell r="D148" t="str">
            <v>Utility</v>
          </cell>
          <cell r="E148">
            <v>73665.03</v>
          </cell>
          <cell r="F148">
            <v>73636</v>
          </cell>
          <cell r="G148">
            <v>907538.31</v>
          </cell>
          <cell r="H148">
            <v>1299608.43</v>
          </cell>
          <cell r="I148">
            <v>1299655.1499999999</v>
          </cell>
          <cell r="K148">
            <v>786313.89</v>
          </cell>
        </row>
        <row r="149">
          <cell r="A149" t="str">
            <v>Service Company Misc. AccountingBillingsO&amp;MHoldings</v>
          </cell>
          <cell r="B149" t="str">
            <v>Service Company Misc. Accounting</v>
          </cell>
          <cell r="C149" t="str">
            <v>O&amp;M</v>
          </cell>
          <cell r="D149" t="str">
            <v>Holdings</v>
          </cell>
          <cell r="E149">
            <v>39265</v>
          </cell>
          <cell r="F149">
            <v>38053</v>
          </cell>
          <cell r="G149">
            <v>247700</v>
          </cell>
          <cell r="H149">
            <v>418400</v>
          </cell>
          <cell r="I149">
            <v>389886</v>
          </cell>
          <cell r="K149">
            <v>210258</v>
          </cell>
        </row>
        <row r="150">
          <cell r="A150" t="str">
            <v>Service Company Misc. AccountingBillingsO&amp;MPower</v>
          </cell>
          <cell r="B150" t="str">
            <v>Service Company Misc. Accounting</v>
          </cell>
          <cell r="C150" t="str">
            <v>O&amp;M</v>
          </cell>
          <cell r="D150" t="str">
            <v>Power</v>
          </cell>
          <cell r="E150">
            <v>523535</v>
          </cell>
          <cell r="F150">
            <v>520052</v>
          </cell>
          <cell r="G150">
            <v>3302658</v>
          </cell>
          <cell r="H150">
            <v>5578649</v>
          </cell>
          <cell r="I150">
            <v>5306283</v>
          </cell>
          <cell r="K150">
            <v>2851370</v>
          </cell>
        </row>
        <row r="151">
          <cell r="A151" t="str">
            <v>Service Company Misc. AccountingBillingsO&amp;MUtility</v>
          </cell>
          <cell r="B151" t="str">
            <v>Service Company Misc. Accounting</v>
          </cell>
          <cell r="C151" t="str">
            <v>O&amp;M</v>
          </cell>
          <cell r="D151" t="str">
            <v>Utility</v>
          </cell>
          <cell r="E151">
            <v>746037</v>
          </cell>
          <cell r="F151">
            <v>710315</v>
          </cell>
          <cell r="G151">
            <v>4706287</v>
          </cell>
          <cell r="H151">
            <v>7949575</v>
          </cell>
          <cell r="I151">
            <v>7300021</v>
          </cell>
          <cell r="K151">
            <v>3946971</v>
          </cell>
        </row>
        <row r="152">
          <cell r="A152" t="str">
            <v>Services Corporation FinanceBillingsO&amp;MHoldings</v>
          </cell>
          <cell r="B152" t="str">
            <v>Services Corporation Finance</v>
          </cell>
          <cell r="C152" t="str">
            <v>O&amp;M</v>
          </cell>
          <cell r="D152" t="str">
            <v>Holdings</v>
          </cell>
          <cell r="E152">
            <v>19774.71</v>
          </cell>
          <cell r="F152">
            <v>19786.64</v>
          </cell>
          <cell r="G152">
            <v>137468.32999999999</v>
          </cell>
          <cell r="H152">
            <v>236258.97</v>
          </cell>
          <cell r="I152">
            <v>217205.88</v>
          </cell>
          <cell r="K152">
            <v>47148.44</v>
          </cell>
        </row>
        <row r="153">
          <cell r="A153" t="str">
            <v>Services Corporation FinanceBillingsO&amp;MPower</v>
          </cell>
          <cell r="B153" t="str">
            <v>Services Corporation Finance</v>
          </cell>
          <cell r="C153" t="str">
            <v>O&amp;M</v>
          </cell>
          <cell r="D153" t="str">
            <v>Power</v>
          </cell>
          <cell r="E153">
            <v>126131.81</v>
          </cell>
          <cell r="F153">
            <v>126119.88</v>
          </cell>
          <cell r="G153">
            <v>842827.79</v>
          </cell>
          <cell r="H153">
            <v>1438881.14</v>
          </cell>
          <cell r="I153">
            <v>1393392</v>
          </cell>
          <cell r="K153">
            <v>600488.86</v>
          </cell>
        </row>
        <row r="154">
          <cell r="A154" t="str">
            <v>Services Corporation FinanceBillingsO&amp;MUtility</v>
          </cell>
          <cell r="B154" t="str">
            <v>Services Corporation Finance</v>
          </cell>
          <cell r="C154" t="str">
            <v>O&amp;M</v>
          </cell>
          <cell r="D154" t="str">
            <v>Utility</v>
          </cell>
          <cell r="E154">
            <v>194030.58</v>
          </cell>
          <cell r="F154">
            <v>194030.58</v>
          </cell>
          <cell r="G154">
            <v>1296401.1200000001</v>
          </cell>
          <cell r="H154">
            <v>2213690.83</v>
          </cell>
          <cell r="I154">
            <v>2143680</v>
          </cell>
          <cell r="K154">
            <v>923828.98</v>
          </cell>
        </row>
        <row r="155">
          <cell r="A155" t="str">
            <v>Treasury Management ServicesBillingsCapUtility</v>
          </cell>
          <cell r="B155" t="str">
            <v>Treasury Management Services</v>
          </cell>
          <cell r="C155" t="str">
            <v>Cap</v>
          </cell>
          <cell r="D155" t="str">
            <v>Utility</v>
          </cell>
          <cell r="E155">
            <v>50000</v>
          </cell>
          <cell r="F155">
            <v>50000</v>
          </cell>
          <cell r="G155">
            <v>500000</v>
          </cell>
          <cell r="H155">
            <v>750000</v>
          </cell>
          <cell r="I155">
            <v>717545</v>
          </cell>
          <cell r="K155">
            <v>624378</v>
          </cell>
        </row>
        <row r="156">
          <cell r="A156" t="str">
            <v>Treasury Management ServicesBillingsO&amp;MHoldings</v>
          </cell>
          <cell r="B156" t="str">
            <v>Treasury Management Services</v>
          </cell>
          <cell r="C156" t="str">
            <v>O&amp;M</v>
          </cell>
          <cell r="D156" t="str">
            <v>Holdings</v>
          </cell>
          <cell r="E156">
            <v>104205.26</v>
          </cell>
          <cell r="F156">
            <v>104206</v>
          </cell>
          <cell r="G156">
            <v>739801.82</v>
          </cell>
          <cell r="H156">
            <v>1354219.86</v>
          </cell>
          <cell r="I156">
            <v>1291930.32</v>
          </cell>
          <cell r="K156">
            <v>406960.84</v>
          </cell>
        </row>
        <row r="157">
          <cell r="A157" t="str">
            <v>Treasury Management ServicesBillingsO&amp;MPower</v>
          </cell>
          <cell r="B157" t="str">
            <v>Treasury Management Services</v>
          </cell>
          <cell r="C157" t="str">
            <v>O&amp;M</v>
          </cell>
          <cell r="D157" t="str">
            <v>Power</v>
          </cell>
          <cell r="E157">
            <v>1272977</v>
          </cell>
          <cell r="F157">
            <v>1423603.86</v>
          </cell>
          <cell r="G157">
            <v>10926764</v>
          </cell>
          <cell r="H157">
            <v>18555648</v>
          </cell>
          <cell r="I157">
            <v>19997333</v>
          </cell>
          <cell r="K157">
            <v>10320239.82</v>
          </cell>
        </row>
        <row r="158">
          <cell r="A158" t="str">
            <v>Treasury Management ServicesBillingsO&amp;MUtility</v>
          </cell>
          <cell r="B158" t="str">
            <v>Treasury Management Services</v>
          </cell>
          <cell r="C158" t="str">
            <v>O&amp;M</v>
          </cell>
          <cell r="D158" t="str">
            <v>Utility</v>
          </cell>
          <cell r="E158">
            <v>989412</v>
          </cell>
          <cell r="F158">
            <v>1097499.3999999999</v>
          </cell>
          <cell r="G158">
            <v>6993790</v>
          </cell>
          <cell r="H158">
            <v>11905611</v>
          </cell>
          <cell r="I158">
            <v>12426959</v>
          </cell>
          <cell r="K158">
            <v>6049522.7999999998</v>
          </cell>
        </row>
        <row r="159">
          <cell r="A159" t="str">
            <v>Billings</v>
          </cell>
        </row>
        <row r="160">
          <cell r="A160" t="str">
            <v>Billings</v>
          </cell>
        </row>
        <row r="161">
          <cell r="A161" t="str">
            <v>Billings</v>
          </cell>
        </row>
        <row r="162">
          <cell r="A162" t="str">
            <v>Billings</v>
          </cell>
        </row>
        <row r="163">
          <cell r="A163" t="str">
            <v>Billings</v>
          </cell>
        </row>
        <row r="164">
          <cell r="A164" t="str">
            <v>Billings</v>
          </cell>
        </row>
        <row r="165">
          <cell r="A165" t="str">
            <v>Billings</v>
          </cell>
        </row>
        <row r="166">
          <cell r="A166" t="str">
            <v>Billings</v>
          </cell>
        </row>
        <row r="167">
          <cell r="A167" t="str">
            <v>Billings</v>
          </cell>
        </row>
        <row r="168">
          <cell r="A168" t="str">
            <v>Billings</v>
          </cell>
        </row>
        <row r="169">
          <cell r="A169" t="str">
            <v>Billings</v>
          </cell>
        </row>
        <row r="170">
          <cell r="A170" t="str">
            <v>Billings</v>
          </cell>
        </row>
        <row r="171">
          <cell r="A171" t="str">
            <v>Billings</v>
          </cell>
        </row>
        <row r="172">
          <cell r="A172" t="str">
            <v>Billings</v>
          </cell>
        </row>
        <row r="173">
          <cell r="A173" t="str">
            <v>Billings</v>
          </cell>
        </row>
        <row r="174">
          <cell r="A174" t="str">
            <v>Billings</v>
          </cell>
        </row>
        <row r="175">
          <cell r="A175" t="str">
            <v>Billings</v>
          </cell>
        </row>
        <row r="176">
          <cell r="A176" t="str">
            <v>Billings</v>
          </cell>
        </row>
        <row r="177">
          <cell r="A177" t="str">
            <v>Billings</v>
          </cell>
        </row>
        <row r="178">
          <cell r="A178" t="str">
            <v>Billings</v>
          </cell>
        </row>
        <row r="179">
          <cell r="A179" t="str">
            <v>Billings</v>
          </cell>
        </row>
        <row r="180">
          <cell r="A180" t="str">
            <v>Billings</v>
          </cell>
        </row>
        <row r="181">
          <cell r="A181" t="str">
            <v>Billings</v>
          </cell>
        </row>
        <row r="182">
          <cell r="A182" t="str">
            <v>Billings</v>
          </cell>
        </row>
        <row r="183">
          <cell r="A183" t="str">
            <v>Billings</v>
          </cell>
        </row>
        <row r="184">
          <cell r="A184" t="str">
            <v>Billings</v>
          </cell>
        </row>
        <row r="185">
          <cell r="A185" t="str">
            <v>Billings</v>
          </cell>
        </row>
        <row r="186">
          <cell r="A186" t="str">
            <v>Billings</v>
          </cell>
        </row>
        <row r="187">
          <cell r="A187" t="str">
            <v>Billings</v>
          </cell>
        </row>
        <row r="188">
          <cell r="A188" t="str">
            <v>Billings</v>
          </cell>
        </row>
        <row r="189">
          <cell r="A189" t="str">
            <v>Billings</v>
          </cell>
        </row>
        <row r="190">
          <cell r="A190" t="str">
            <v>Billings</v>
          </cell>
        </row>
        <row r="191">
          <cell r="A191" t="str">
            <v>Billings</v>
          </cell>
        </row>
        <row r="192">
          <cell r="A192" t="str">
            <v>Billings</v>
          </cell>
        </row>
        <row r="193">
          <cell r="A193" t="str">
            <v>Billings</v>
          </cell>
        </row>
        <row r="194">
          <cell r="A194" t="str">
            <v>Billings</v>
          </cell>
        </row>
        <row r="195">
          <cell r="A195" t="str">
            <v>Billings</v>
          </cell>
        </row>
        <row r="196">
          <cell r="A196" t="str">
            <v>Billings</v>
          </cell>
        </row>
        <row r="197">
          <cell r="A197" t="str">
            <v>Billings</v>
          </cell>
        </row>
        <row r="198">
          <cell r="A198" t="str">
            <v>Billings</v>
          </cell>
        </row>
        <row r="199">
          <cell r="A199" t="str">
            <v>Billings</v>
          </cell>
        </row>
        <row r="200">
          <cell r="A200" t="str">
            <v>Billings</v>
          </cell>
        </row>
        <row r="201">
          <cell r="A201" t="str">
            <v>Billings</v>
          </cell>
        </row>
        <row r="202">
          <cell r="A202" t="str">
            <v>Billings</v>
          </cell>
        </row>
        <row r="203">
          <cell r="A203" t="str">
            <v>Billings</v>
          </cell>
        </row>
        <row r="204">
          <cell r="A204" t="str">
            <v>Billings</v>
          </cell>
        </row>
        <row r="205">
          <cell r="A205" t="str">
            <v>Billings</v>
          </cell>
        </row>
        <row r="206">
          <cell r="A206" t="str">
            <v>Billings</v>
          </cell>
        </row>
        <row r="207">
          <cell r="A207" t="str">
            <v>Billings</v>
          </cell>
        </row>
        <row r="208">
          <cell r="A208" t="str">
            <v>Billings</v>
          </cell>
        </row>
        <row r="209">
          <cell r="A209" t="str">
            <v>Billings</v>
          </cell>
        </row>
        <row r="210">
          <cell r="A210" t="str">
            <v>Billings</v>
          </cell>
        </row>
        <row r="211">
          <cell r="A211" t="str">
            <v>Billings</v>
          </cell>
        </row>
        <row r="212">
          <cell r="A212" t="str">
            <v>Billings</v>
          </cell>
        </row>
        <row r="213">
          <cell r="A213" t="str">
            <v>Billings</v>
          </cell>
        </row>
        <row r="214">
          <cell r="A214" t="str">
            <v>Billings</v>
          </cell>
        </row>
        <row r="215">
          <cell r="A215" t="str">
            <v>Billings</v>
          </cell>
        </row>
        <row r="216">
          <cell r="A216" t="str">
            <v>Billings</v>
          </cell>
        </row>
        <row r="217">
          <cell r="A217" t="str">
            <v>Billings</v>
          </cell>
        </row>
        <row r="218">
          <cell r="A218" t="str">
            <v>Billings</v>
          </cell>
        </row>
        <row r="219">
          <cell r="A219" t="str">
            <v>Billings</v>
          </cell>
        </row>
        <row r="220">
          <cell r="A220" t="str">
            <v>Billings</v>
          </cell>
        </row>
        <row r="221">
          <cell r="A221" t="str">
            <v>Billings</v>
          </cell>
        </row>
        <row r="222">
          <cell r="A222" t="str">
            <v>Billings</v>
          </cell>
        </row>
        <row r="223">
          <cell r="A223" t="str">
            <v>Billings</v>
          </cell>
        </row>
        <row r="224">
          <cell r="A224" t="str">
            <v>Billings</v>
          </cell>
        </row>
        <row r="225">
          <cell r="A225" t="str">
            <v>Billings</v>
          </cell>
        </row>
        <row r="226">
          <cell r="A226" t="str">
            <v>Billings</v>
          </cell>
        </row>
        <row r="227">
          <cell r="A227" t="str">
            <v>Billings</v>
          </cell>
        </row>
        <row r="228">
          <cell r="A228" t="str">
            <v>Billings</v>
          </cell>
        </row>
        <row r="229">
          <cell r="A229" t="str">
            <v>Billings</v>
          </cell>
        </row>
        <row r="230">
          <cell r="A230" t="str">
            <v>Billings</v>
          </cell>
        </row>
        <row r="231">
          <cell r="A231" t="str">
            <v>Billings</v>
          </cell>
        </row>
        <row r="232">
          <cell r="A232" t="str">
            <v>Billings</v>
          </cell>
        </row>
        <row r="233">
          <cell r="A233" t="str">
            <v>Billings</v>
          </cell>
        </row>
        <row r="234">
          <cell r="A234" t="str">
            <v>Billings</v>
          </cell>
        </row>
        <row r="235">
          <cell r="A235" t="str">
            <v>Billings</v>
          </cell>
        </row>
        <row r="236">
          <cell r="A236" t="str">
            <v>Billings</v>
          </cell>
        </row>
        <row r="237">
          <cell r="A237" t="str">
            <v>Billings</v>
          </cell>
        </row>
        <row r="238">
          <cell r="A238" t="str">
            <v>Billings</v>
          </cell>
        </row>
        <row r="239">
          <cell r="A239" t="str">
            <v>Billings</v>
          </cell>
        </row>
        <row r="240">
          <cell r="A240" t="str">
            <v>Billings</v>
          </cell>
        </row>
        <row r="241">
          <cell r="A241" t="str">
            <v>Billings</v>
          </cell>
        </row>
        <row r="242">
          <cell r="A242" t="str">
            <v>Billings</v>
          </cell>
        </row>
        <row r="243">
          <cell r="A243" t="str">
            <v>Billings</v>
          </cell>
        </row>
        <row r="244">
          <cell r="A244" t="str">
            <v>Billings</v>
          </cell>
        </row>
        <row r="245">
          <cell r="A245" t="str">
            <v>Billings</v>
          </cell>
        </row>
        <row r="246">
          <cell r="A246" t="str">
            <v>Billings</v>
          </cell>
        </row>
        <row r="247">
          <cell r="A247" t="str">
            <v>Billings</v>
          </cell>
        </row>
        <row r="248">
          <cell r="A248" t="str">
            <v>Billings</v>
          </cell>
        </row>
        <row r="249">
          <cell r="A249" t="str">
            <v>Billings</v>
          </cell>
        </row>
        <row r="250">
          <cell r="A250" t="str">
            <v>Billings</v>
          </cell>
        </row>
        <row r="251">
          <cell r="A251" t="str">
            <v>Billings</v>
          </cell>
        </row>
        <row r="252">
          <cell r="A252" t="str">
            <v>Billings</v>
          </cell>
        </row>
        <row r="253">
          <cell r="A253" t="str">
            <v>Billings</v>
          </cell>
        </row>
        <row r="254">
          <cell r="A254" t="str">
            <v>Billings</v>
          </cell>
        </row>
        <row r="255">
          <cell r="A255" t="str">
            <v>Billings</v>
          </cell>
        </row>
        <row r="256">
          <cell r="A256" t="str">
            <v>Billings</v>
          </cell>
        </row>
        <row r="257">
          <cell r="A257" t="str">
            <v>Billings</v>
          </cell>
        </row>
        <row r="258">
          <cell r="A258" t="str">
            <v>Billings</v>
          </cell>
        </row>
        <row r="259">
          <cell r="A259" t="str">
            <v>Billings</v>
          </cell>
        </row>
        <row r="260">
          <cell r="A260" t="str">
            <v>Billings</v>
          </cell>
        </row>
        <row r="261">
          <cell r="A261" t="str">
            <v>Billings</v>
          </cell>
        </row>
        <row r="262">
          <cell r="A262" t="str">
            <v>Billings</v>
          </cell>
        </row>
        <row r="263">
          <cell r="A263" t="str">
            <v>Billings</v>
          </cell>
        </row>
        <row r="264">
          <cell r="A264" t="str">
            <v>Billings</v>
          </cell>
        </row>
        <row r="265">
          <cell r="A265" t="str">
            <v>Billings</v>
          </cell>
        </row>
        <row r="266">
          <cell r="A266" t="str">
            <v>Billings</v>
          </cell>
        </row>
        <row r="267">
          <cell r="A267" t="str">
            <v>Billings</v>
          </cell>
        </row>
        <row r="268">
          <cell r="A268" t="str">
            <v>Billings</v>
          </cell>
        </row>
        <row r="269">
          <cell r="A269" t="str">
            <v>Billings</v>
          </cell>
        </row>
        <row r="270">
          <cell r="A270" t="str">
            <v>Billings</v>
          </cell>
        </row>
        <row r="271">
          <cell r="A271" t="str">
            <v>Billings</v>
          </cell>
        </row>
        <row r="272">
          <cell r="A272" t="str">
            <v>Billings</v>
          </cell>
        </row>
        <row r="273">
          <cell r="A273" t="str">
            <v>Billings</v>
          </cell>
        </row>
        <row r="274">
          <cell r="A274" t="str">
            <v>Billings</v>
          </cell>
        </row>
        <row r="275">
          <cell r="A275" t="str">
            <v>Billings</v>
          </cell>
        </row>
        <row r="276">
          <cell r="A276" t="str">
            <v>Billings</v>
          </cell>
        </row>
        <row r="277">
          <cell r="A277" t="str">
            <v>Billings</v>
          </cell>
        </row>
        <row r="278">
          <cell r="A278" t="str">
            <v>Billings</v>
          </cell>
        </row>
        <row r="279">
          <cell r="A279" t="str">
            <v>Billings</v>
          </cell>
        </row>
        <row r="280">
          <cell r="A280" t="str">
            <v>Billings</v>
          </cell>
        </row>
        <row r="281">
          <cell r="A281" t="str">
            <v>Billings</v>
          </cell>
        </row>
        <row r="282">
          <cell r="A282" t="str">
            <v>Billings</v>
          </cell>
        </row>
        <row r="283">
          <cell r="A283" t="str">
            <v>Billings</v>
          </cell>
        </row>
        <row r="284">
          <cell r="A284" t="str">
            <v>Billings</v>
          </cell>
        </row>
        <row r="285">
          <cell r="A285" t="str">
            <v>Billings</v>
          </cell>
        </row>
        <row r="286">
          <cell r="A286" t="str">
            <v>Billings</v>
          </cell>
        </row>
        <row r="287">
          <cell r="A287" t="str">
            <v>Billings</v>
          </cell>
        </row>
        <row r="288">
          <cell r="A288" t="str">
            <v>Billings</v>
          </cell>
        </row>
        <row r="289">
          <cell r="A289" t="str">
            <v>Billings</v>
          </cell>
        </row>
        <row r="290">
          <cell r="A290" t="str">
            <v>Billings</v>
          </cell>
        </row>
        <row r="291">
          <cell r="A291" t="str">
            <v>Billings</v>
          </cell>
        </row>
        <row r="292">
          <cell r="A292" t="str">
            <v>Billings</v>
          </cell>
        </row>
        <row r="293">
          <cell r="A293" t="str">
            <v>Billings</v>
          </cell>
        </row>
        <row r="294">
          <cell r="A294" t="str">
            <v>Billings</v>
          </cell>
        </row>
        <row r="295">
          <cell r="A295" t="str">
            <v>Billings</v>
          </cell>
        </row>
        <row r="296">
          <cell r="A296" t="str">
            <v>Billings</v>
          </cell>
        </row>
        <row r="297">
          <cell r="A297" t="str">
            <v>Billings</v>
          </cell>
        </row>
        <row r="298">
          <cell r="A298" t="str">
            <v>Billings</v>
          </cell>
        </row>
        <row r="299">
          <cell r="A299" t="str">
            <v>Billings</v>
          </cell>
        </row>
        <row r="300">
          <cell r="A300" t="str">
            <v>Billings</v>
          </cell>
        </row>
        <row r="301">
          <cell r="A301" t="str">
            <v>Billings</v>
          </cell>
        </row>
        <row r="302">
          <cell r="A302" t="str">
            <v>Billings</v>
          </cell>
        </row>
        <row r="303">
          <cell r="A303" t="str">
            <v>Billings</v>
          </cell>
        </row>
        <row r="304">
          <cell r="A304" t="str">
            <v>Billings</v>
          </cell>
        </row>
        <row r="305">
          <cell r="A305" t="str">
            <v>Billings</v>
          </cell>
        </row>
        <row r="306">
          <cell r="A306" t="str">
            <v>Billings</v>
          </cell>
        </row>
        <row r="307">
          <cell r="A307" t="str">
            <v>Billings</v>
          </cell>
        </row>
        <row r="308">
          <cell r="A308" t="str">
            <v>Billings</v>
          </cell>
        </row>
        <row r="309">
          <cell r="A309" t="str">
            <v>Billings</v>
          </cell>
        </row>
        <row r="310">
          <cell r="A310" t="str">
            <v>Billings</v>
          </cell>
        </row>
        <row r="311">
          <cell r="A311" t="str">
            <v>Billings</v>
          </cell>
        </row>
        <row r="312">
          <cell r="A312" t="str">
            <v>Billings</v>
          </cell>
        </row>
        <row r="313">
          <cell r="A313" t="str">
            <v>Billings</v>
          </cell>
        </row>
        <row r="314">
          <cell r="A314" t="str">
            <v>Billings</v>
          </cell>
        </row>
        <row r="315">
          <cell r="A315" t="str">
            <v>Billings</v>
          </cell>
        </row>
        <row r="316">
          <cell r="A316" t="str">
            <v>Billings</v>
          </cell>
        </row>
        <row r="317">
          <cell r="A317" t="str">
            <v>Billings</v>
          </cell>
        </row>
        <row r="318">
          <cell r="A318" t="str">
            <v>Billings</v>
          </cell>
        </row>
        <row r="319">
          <cell r="A319" t="str">
            <v>Billings</v>
          </cell>
        </row>
        <row r="320">
          <cell r="A320" t="str">
            <v>Billings</v>
          </cell>
        </row>
        <row r="321">
          <cell r="A321" t="str">
            <v>Billings</v>
          </cell>
        </row>
        <row r="322">
          <cell r="A322" t="str">
            <v>Billings</v>
          </cell>
        </row>
        <row r="323">
          <cell r="A323" t="str">
            <v>Billings</v>
          </cell>
        </row>
        <row r="324">
          <cell r="A324" t="str">
            <v>Billings</v>
          </cell>
        </row>
        <row r="325">
          <cell r="A325" t="str">
            <v>Billings</v>
          </cell>
        </row>
        <row r="326">
          <cell r="A326" t="str">
            <v>Billings</v>
          </cell>
        </row>
        <row r="327">
          <cell r="A327" t="str">
            <v>Billings</v>
          </cell>
        </row>
        <row r="328">
          <cell r="A328" t="str">
            <v>Billings</v>
          </cell>
        </row>
        <row r="329">
          <cell r="A329" t="str">
            <v>Billings</v>
          </cell>
        </row>
        <row r="330">
          <cell r="A330" t="str">
            <v>Billings</v>
          </cell>
        </row>
        <row r="331">
          <cell r="A331" t="str">
            <v>Billings</v>
          </cell>
        </row>
        <row r="332">
          <cell r="A332" t="str">
            <v>Billings</v>
          </cell>
        </row>
        <row r="333">
          <cell r="A333" t="str">
            <v>Billings</v>
          </cell>
        </row>
        <row r="334">
          <cell r="A334" t="str">
            <v>Billings</v>
          </cell>
        </row>
        <row r="335">
          <cell r="A335" t="str">
            <v>Billings</v>
          </cell>
        </row>
        <row r="336">
          <cell r="A336" t="str">
            <v>Billings</v>
          </cell>
        </row>
        <row r="337">
          <cell r="A337" t="str">
            <v>Billings</v>
          </cell>
        </row>
        <row r="338">
          <cell r="A338" t="str">
            <v>Billings</v>
          </cell>
        </row>
        <row r="339">
          <cell r="A339" t="str">
            <v>Billings</v>
          </cell>
        </row>
        <row r="340">
          <cell r="A340" t="str">
            <v>Billings</v>
          </cell>
        </row>
        <row r="341">
          <cell r="A341" t="str">
            <v>Billings</v>
          </cell>
        </row>
        <row r="342">
          <cell r="A342" t="str">
            <v>Billings</v>
          </cell>
        </row>
        <row r="343">
          <cell r="A343" t="str">
            <v>Billings</v>
          </cell>
        </row>
        <row r="344">
          <cell r="A344" t="str">
            <v>Billings</v>
          </cell>
        </row>
        <row r="345">
          <cell r="A345" t="str">
            <v>Billings</v>
          </cell>
        </row>
        <row r="346">
          <cell r="A346" t="str">
            <v>Billings</v>
          </cell>
        </row>
        <row r="347">
          <cell r="A347" t="str">
            <v>Billings</v>
          </cell>
        </row>
        <row r="348">
          <cell r="A348" t="str">
            <v>Billings</v>
          </cell>
        </row>
        <row r="349">
          <cell r="A349" t="str">
            <v>Billings</v>
          </cell>
        </row>
        <row r="350">
          <cell r="A350" t="str">
            <v>Billings</v>
          </cell>
        </row>
        <row r="351">
          <cell r="A351" t="str">
            <v>Billings</v>
          </cell>
        </row>
        <row r="352">
          <cell r="A352" t="str">
            <v>Billings</v>
          </cell>
        </row>
        <row r="353">
          <cell r="A353" t="str">
            <v>Billings</v>
          </cell>
        </row>
        <row r="354">
          <cell r="A354" t="str">
            <v>Billings</v>
          </cell>
        </row>
        <row r="355">
          <cell r="A355" t="str">
            <v>Billings</v>
          </cell>
        </row>
        <row r="356">
          <cell r="A356" t="str">
            <v>Billings</v>
          </cell>
        </row>
        <row r="357">
          <cell r="A357" t="str">
            <v>Billings</v>
          </cell>
        </row>
        <row r="358">
          <cell r="A358" t="str">
            <v>Billings</v>
          </cell>
        </row>
        <row r="359">
          <cell r="A359" t="str">
            <v>Billings</v>
          </cell>
        </row>
        <row r="360">
          <cell r="A360" t="str">
            <v>Billings</v>
          </cell>
        </row>
        <row r="361">
          <cell r="A361" t="str">
            <v>Billings</v>
          </cell>
        </row>
        <row r="362">
          <cell r="A362" t="str">
            <v>Billings</v>
          </cell>
        </row>
        <row r="363">
          <cell r="A363" t="str">
            <v>Billings</v>
          </cell>
        </row>
        <row r="364">
          <cell r="A364" t="str">
            <v>Billings</v>
          </cell>
        </row>
        <row r="365">
          <cell r="A365" t="str">
            <v>Billings</v>
          </cell>
        </row>
        <row r="366">
          <cell r="A366" t="str">
            <v>Billings</v>
          </cell>
        </row>
        <row r="367">
          <cell r="A367" t="str">
            <v>Billings</v>
          </cell>
        </row>
        <row r="368">
          <cell r="A368" t="str">
            <v>Billings</v>
          </cell>
        </row>
        <row r="369">
          <cell r="A369" t="str">
            <v>Billings</v>
          </cell>
        </row>
        <row r="370">
          <cell r="A370" t="str">
            <v>Billings</v>
          </cell>
        </row>
        <row r="371">
          <cell r="A371" t="str">
            <v>Billings</v>
          </cell>
        </row>
        <row r="372">
          <cell r="A372" t="str">
            <v>Billings</v>
          </cell>
        </row>
        <row r="373">
          <cell r="A373" t="str">
            <v>Billings</v>
          </cell>
        </row>
        <row r="374">
          <cell r="A374" t="str">
            <v>Billings</v>
          </cell>
        </row>
        <row r="375">
          <cell r="A375" t="str">
            <v>Billings</v>
          </cell>
        </row>
        <row r="376">
          <cell r="A376" t="str">
            <v>Billings</v>
          </cell>
        </row>
        <row r="377">
          <cell r="A377" t="str">
            <v>Billings</v>
          </cell>
        </row>
        <row r="378">
          <cell r="A378" t="str">
            <v>Billings</v>
          </cell>
        </row>
        <row r="379">
          <cell r="A379" t="str">
            <v>Billings</v>
          </cell>
        </row>
        <row r="380">
          <cell r="A380" t="str">
            <v>Billings</v>
          </cell>
        </row>
        <row r="381">
          <cell r="A381" t="str">
            <v>Billings</v>
          </cell>
        </row>
        <row r="382">
          <cell r="A382" t="str">
            <v>Billings</v>
          </cell>
        </row>
        <row r="383">
          <cell r="A383" t="str">
            <v>Billings</v>
          </cell>
        </row>
        <row r="384">
          <cell r="A384" t="str">
            <v>Billings</v>
          </cell>
        </row>
        <row r="385">
          <cell r="A385" t="str">
            <v>Billings</v>
          </cell>
        </row>
        <row r="386">
          <cell r="A386" t="str">
            <v>Billings</v>
          </cell>
        </row>
        <row r="387">
          <cell r="A387" t="str">
            <v>Billings</v>
          </cell>
        </row>
        <row r="388">
          <cell r="A388" t="str">
            <v>Billings</v>
          </cell>
        </row>
        <row r="389">
          <cell r="A389" t="str">
            <v>Billings</v>
          </cell>
        </row>
        <row r="390">
          <cell r="A390" t="str">
            <v>Billings</v>
          </cell>
        </row>
        <row r="391">
          <cell r="A391" t="str">
            <v>Billings</v>
          </cell>
        </row>
        <row r="392">
          <cell r="A392" t="str">
            <v>Billings</v>
          </cell>
        </row>
        <row r="393">
          <cell r="A393" t="str">
            <v>Billings</v>
          </cell>
        </row>
        <row r="394">
          <cell r="A394" t="str">
            <v>Billings</v>
          </cell>
        </row>
        <row r="395">
          <cell r="A395" t="str">
            <v>Billings</v>
          </cell>
        </row>
        <row r="396">
          <cell r="A396" t="str">
            <v>Billings</v>
          </cell>
        </row>
        <row r="397">
          <cell r="A397" t="str">
            <v>Billings</v>
          </cell>
        </row>
        <row r="398">
          <cell r="A398" t="str">
            <v>Billings</v>
          </cell>
        </row>
        <row r="399">
          <cell r="A399" t="str">
            <v>Billings</v>
          </cell>
        </row>
        <row r="400">
          <cell r="A400" t="str">
            <v>Billings</v>
          </cell>
        </row>
        <row r="401">
          <cell r="A401" t="str">
            <v>Billings</v>
          </cell>
        </row>
        <row r="402">
          <cell r="A402" t="str">
            <v>Billings</v>
          </cell>
        </row>
        <row r="403">
          <cell r="A403" t="str">
            <v>Billings</v>
          </cell>
        </row>
        <row r="404">
          <cell r="A404" t="str">
            <v>Billings</v>
          </cell>
        </row>
        <row r="405">
          <cell r="A405" t="str">
            <v>Billings</v>
          </cell>
        </row>
        <row r="406">
          <cell r="A406" t="str">
            <v>Billings</v>
          </cell>
        </row>
        <row r="407">
          <cell r="A407" t="str">
            <v>Billings</v>
          </cell>
        </row>
        <row r="408">
          <cell r="A408" t="str">
            <v>Billings</v>
          </cell>
        </row>
        <row r="409">
          <cell r="A409" t="str">
            <v>Billings</v>
          </cell>
        </row>
        <row r="410">
          <cell r="A410" t="str">
            <v>Billings</v>
          </cell>
        </row>
        <row r="411">
          <cell r="A411" t="str">
            <v>Billings</v>
          </cell>
        </row>
        <row r="412">
          <cell r="A412" t="str">
            <v>Billings</v>
          </cell>
        </row>
        <row r="413">
          <cell r="A413" t="str">
            <v>Billings</v>
          </cell>
        </row>
        <row r="414">
          <cell r="A414" t="str">
            <v>Billings</v>
          </cell>
        </row>
        <row r="415">
          <cell r="A415" t="str">
            <v>Billings</v>
          </cell>
        </row>
        <row r="416">
          <cell r="A416" t="str">
            <v>Billings</v>
          </cell>
        </row>
        <row r="417">
          <cell r="A417" t="str">
            <v>Billings</v>
          </cell>
        </row>
        <row r="418">
          <cell r="A418" t="str">
            <v>Billings</v>
          </cell>
        </row>
        <row r="419">
          <cell r="A419" t="str">
            <v>Billings</v>
          </cell>
        </row>
        <row r="420">
          <cell r="A420" t="str">
            <v>Billings</v>
          </cell>
        </row>
        <row r="421">
          <cell r="A421" t="str">
            <v>Billings</v>
          </cell>
        </row>
        <row r="422">
          <cell r="A422" t="str">
            <v>Billings</v>
          </cell>
        </row>
        <row r="423">
          <cell r="A423" t="str">
            <v>Billings</v>
          </cell>
        </row>
        <row r="424">
          <cell r="A424" t="str">
            <v>Billings</v>
          </cell>
        </row>
        <row r="425">
          <cell r="A425" t="str">
            <v>Billings</v>
          </cell>
        </row>
        <row r="426">
          <cell r="A426" t="str">
            <v>Billings</v>
          </cell>
        </row>
        <row r="427">
          <cell r="A427" t="str">
            <v>Billings</v>
          </cell>
        </row>
        <row r="428">
          <cell r="A428" t="str">
            <v>Billings</v>
          </cell>
        </row>
        <row r="429">
          <cell r="A429" t="str">
            <v>Billings</v>
          </cell>
        </row>
        <row r="430">
          <cell r="A430" t="str">
            <v>Billings</v>
          </cell>
        </row>
        <row r="431">
          <cell r="A431" t="str">
            <v>Billings</v>
          </cell>
        </row>
        <row r="432">
          <cell r="A432" t="str">
            <v>Billings</v>
          </cell>
        </row>
        <row r="433">
          <cell r="A433" t="str">
            <v>Billings</v>
          </cell>
        </row>
        <row r="434">
          <cell r="A434" t="str">
            <v>Billings</v>
          </cell>
        </row>
        <row r="435">
          <cell r="A435" t="str">
            <v>Billings</v>
          </cell>
        </row>
        <row r="436">
          <cell r="A436" t="str">
            <v>Billings</v>
          </cell>
        </row>
        <row r="437">
          <cell r="A437" t="str">
            <v>Billings</v>
          </cell>
        </row>
        <row r="438">
          <cell r="A438" t="str">
            <v>Billings</v>
          </cell>
        </row>
        <row r="439">
          <cell r="A439" t="str">
            <v>Billings</v>
          </cell>
        </row>
        <row r="440">
          <cell r="A440" t="str">
            <v>Billings</v>
          </cell>
        </row>
        <row r="441">
          <cell r="A441" t="str">
            <v>Billings</v>
          </cell>
        </row>
        <row r="442">
          <cell r="A442" t="str">
            <v>Billings</v>
          </cell>
        </row>
        <row r="443">
          <cell r="A443" t="str">
            <v>Billings</v>
          </cell>
        </row>
        <row r="444">
          <cell r="A444" t="str">
            <v>Billings</v>
          </cell>
        </row>
        <row r="445">
          <cell r="A445" t="str">
            <v>Billings</v>
          </cell>
        </row>
        <row r="446">
          <cell r="A446" t="str">
            <v>Billings</v>
          </cell>
        </row>
        <row r="447">
          <cell r="A447" t="str">
            <v>Billings</v>
          </cell>
        </row>
        <row r="448">
          <cell r="A448" t="str">
            <v>Billings</v>
          </cell>
        </row>
        <row r="449">
          <cell r="A449" t="str">
            <v>Billings</v>
          </cell>
        </row>
        <row r="450">
          <cell r="A450" t="str">
            <v>Billings</v>
          </cell>
        </row>
        <row r="451">
          <cell r="A451" t="str">
            <v>Billings</v>
          </cell>
        </row>
        <row r="452">
          <cell r="A452" t="str">
            <v>Billings</v>
          </cell>
        </row>
        <row r="453">
          <cell r="A453" t="str">
            <v>Billings</v>
          </cell>
        </row>
        <row r="454">
          <cell r="A454" t="str">
            <v>Billings</v>
          </cell>
        </row>
        <row r="455">
          <cell r="A455" t="str">
            <v>Billings</v>
          </cell>
        </row>
        <row r="456">
          <cell r="A456" t="str">
            <v>Billings</v>
          </cell>
        </row>
        <row r="457">
          <cell r="A457" t="str">
            <v>Billings</v>
          </cell>
        </row>
        <row r="458">
          <cell r="A458" t="str">
            <v>Billings</v>
          </cell>
        </row>
        <row r="459">
          <cell r="A459" t="str">
            <v>Billings</v>
          </cell>
        </row>
        <row r="460">
          <cell r="A460" t="str">
            <v>Billings</v>
          </cell>
        </row>
        <row r="461">
          <cell r="A461" t="str">
            <v>Billings</v>
          </cell>
        </row>
        <row r="462">
          <cell r="A462" t="str">
            <v>Billings</v>
          </cell>
        </row>
        <row r="463">
          <cell r="A463" t="str">
            <v>Billings</v>
          </cell>
        </row>
        <row r="464">
          <cell r="A464" t="str">
            <v>Billings</v>
          </cell>
        </row>
        <row r="465">
          <cell r="A465" t="str">
            <v>Billings</v>
          </cell>
        </row>
        <row r="466">
          <cell r="A466" t="str">
            <v>Billings</v>
          </cell>
        </row>
        <row r="467">
          <cell r="A467" t="str">
            <v>Billings</v>
          </cell>
        </row>
        <row r="468">
          <cell r="A468" t="str">
            <v>Billings</v>
          </cell>
        </row>
        <row r="469">
          <cell r="A469" t="str">
            <v>Billings</v>
          </cell>
        </row>
        <row r="470">
          <cell r="A470" t="str">
            <v>Billings</v>
          </cell>
        </row>
        <row r="471">
          <cell r="A471" t="str">
            <v>Billings</v>
          </cell>
        </row>
        <row r="472">
          <cell r="A472" t="str">
            <v>Billings</v>
          </cell>
        </row>
        <row r="473">
          <cell r="A473" t="str">
            <v>Billings</v>
          </cell>
        </row>
        <row r="474">
          <cell r="A474" t="str">
            <v>Billings</v>
          </cell>
        </row>
        <row r="475">
          <cell r="A475" t="str">
            <v>Billings</v>
          </cell>
        </row>
        <row r="476">
          <cell r="A476" t="str">
            <v>Billings</v>
          </cell>
        </row>
        <row r="477">
          <cell r="A477" t="str">
            <v>Billings</v>
          </cell>
        </row>
        <row r="478">
          <cell r="A478" t="str">
            <v>Billings</v>
          </cell>
        </row>
        <row r="479">
          <cell r="A479" t="str">
            <v>Billings</v>
          </cell>
        </row>
        <row r="480">
          <cell r="A480" t="str">
            <v>Billings</v>
          </cell>
        </row>
        <row r="481">
          <cell r="A481" t="str">
            <v>Billings</v>
          </cell>
        </row>
        <row r="482">
          <cell r="A482" t="str">
            <v>Billings</v>
          </cell>
        </row>
        <row r="483">
          <cell r="A483" t="str">
            <v>Billings</v>
          </cell>
        </row>
        <row r="484">
          <cell r="A484" t="str">
            <v>Billings</v>
          </cell>
        </row>
        <row r="485">
          <cell r="A485" t="str">
            <v>Billings</v>
          </cell>
        </row>
        <row r="486">
          <cell r="A486" t="str">
            <v>Billings</v>
          </cell>
        </row>
        <row r="487">
          <cell r="A487" t="str">
            <v>Billings</v>
          </cell>
        </row>
        <row r="488">
          <cell r="A488" t="str">
            <v>Billings</v>
          </cell>
        </row>
        <row r="489">
          <cell r="A489" t="str">
            <v>Billings</v>
          </cell>
        </row>
        <row r="490">
          <cell r="A490" t="str">
            <v>Billings</v>
          </cell>
        </row>
        <row r="491">
          <cell r="A491" t="str">
            <v>Billings</v>
          </cell>
        </row>
        <row r="492">
          <cell r="A492" t="str">
            <v>Billings</v>
          </cell>
        </row>
        <row r="493">
          <cell r="A493" t="str">
            <v>Billings</v>
          </cell>
        </row>
        <row r="494">
          <cell r="A494" t="str">
            <v>Billings</v>
          </cell>
        </row>
        <row r="495">
          <cell r="A495" t="str">
            <v>Billings</v>
          </cell>
        </row>
        <row r="496">
          <cell r="A496" t="str">
            <v>Billings</v>
          </cell>
        </row>
        <row r="497">
          <cell r="A497" t="str">
            <v>Billings</v>
          </cell>
        </row>
        <row r="498">
          <cell r="A498" t="str">
            <v>Billings</v>
          </cell>
        </row>
        <row r="499">
          <cell r="A499" t="str">
            <v>Billings</v>
          </cell>
        </row>
        <row r="500">
          <cell r="A500" t="str">
            <v>Billings</v>
          </cell>
        </row>
        <row r="501">
          <cell r="A501" t="str">
            <v>Billings</v>
          </cell>
        </row>
        <row r="502">
          <cell r="A502" t="str">
            <v>Billings</v>
          </cell>
        </row>
      </sheetData>
      <sheetData sheetId="29" refreshError="1">
        <row r="42">
          <cell r="A42" t="str">
            <v>Accounting ServicesExpenseCAPITALCapital Offset</v>
          </cell>
          <cell r="B42" t="str">
            <v>Accounting Services</v>
          </cell>
          <cell r="C42" t="str">
            <v>CAPITAL</v>
          </cell>
          <cell r="D42" t="str">
            <v>Capital Offset</v>
          </cell>
          <cell r="E42">
            <v>-370000</v>
          </cell>
          <cell r="F42">
            <v>-51000</v>
          </cell>
          <cell r="G42">
            <v>-1995000</v>
          </cell>
          <cell r="H42">
            <v>-8500000</v>
          </cell>
          <cell r="I42">
            <v>-5147856</v>
          </cell>
          <cell r="K42">
            <v>-446367</v>
          </cell>
        </row>
        <row r="43">
          <cell r="A43" t="str">
            <v>Accounting ServicesExpenseCAPITALClient Investment</v>
          </cell>
          <cell r="B43" t="str">
            <v>Accounting Services</v>
          </cell>
          <cell r="C43" t="str">
            <v>CAPITAL</v>
          </cell>
          <cell r="D43" t="str">
            <v>Client Investment</v>
          </cell>
          <cell r="E43">
            <v>370000</v>
          </cell>
          <cell r="F43">
            <v>51000</v>
          </cell>
          <cell r="G43">
            <v>1995000</v>
          </cell>
          <cell r="H43">
            <v>8500000</v>
          </cell>
          <cell r="I43">
            <v>5123950</v>
          </cell>
          <cell r="K43">
            <v>422461</v>
          </cell>
        </row>
        <row r="44">
          <cell r="A44" t="str">
            <v>Accounting ServicesExpenseCAPITALOther Secondary Costs</v>
          </cell>
          <cell r="B44" t="str">
            <v>Accounting Services</v>
          </cell>
          <cell r="C44" t="str">
            <v>CAPITAL</v>
          </cell>
          <cell r="D44" t="str">
            <v>Other Secondary Costs</v>
          </cell>
          <cell r="I44">
            <v>23906</v>
          </cell>
          <cell r="K44">
            <v>23906</v>
          </cell>
        </row>
        <row r="45">
          <cell r="A45" t="str">
            <v>Accounting ServicesExpenseCAPITALOutside Services</v>
          </cell>
          <cell r="B45" t="str">
            <v>Accounting Services</v>
          </cell>
          <cell r="C45" t="str">
            <v>CAPITAL</v>
          </cell>
          <cell r="D45" t="str">
            <v>Outside Services</v>
          </cell>
          <cell r="K45">
            <v>0</v>
          </cell>
        </row>
        <row r="46">
          <cell r="A46" t="str">
            <v>Accounting ServicesExpenseO&amp;MApplied Labor</v>
          </cell>
          <cell r="B46" t="str">
            <v>Accounting Services</v>
          </cell>
          <cell r="C46" t="str">
            <v>O&amp;M</v>
          </cell>
          <cell r="D46" t="str">
            <v>Applied Labor</v>
          </cell>
          <cell r="E46">
            <v>0</v>
          </cell>
          <cell r="G46">
            <v>0</v>
          </cell>
          <cell r="H46">
            <v>0</v>
          </cell>
          <cell r="J46">
            <v>-55890.52</v>
          </cell>
          <cell r="K46">
            <v>-56666.58</v>
          </cell>
        </row>
        <row r="47">
          <cell r="A47" t="str">
            <v>Accounting ServicesExpenseO&amp;MClient Investment</v>
          </cell>
          <cell r="B47" t="str">
            <v>Accounting Services</v>
          </cell>
          <cell r="C47" t="str">
            <v>O&amp;M</v>
          </cell>
          <cell r="D47" t="str">
            <v>Client Investment</v>
          </cell>
          <cell r="E47">
            <v>77500</v>
          </cell>
          <cell r="F47">
            <v>90450</v>
          </cell>
          <cell r="G47">
            <v>252500</v>
          </cell>
          <cell r="H47">
            <v>375000</v>
          </cell>
          <cell r="I47">
            <v>347464</v>
          </cell>
          <cell r="K47">
            <v>91620</v>
          </cell>
        </row>
        <row r="48">
          <cell r="A48" t="str">
            <v>Accounting ServicesExpenseO&amp;MDAS</v>
          </cell>
          <cell r="B48" t="str">
            <v>Accounting Services</v>
          </cell>
          <cell r="C48" t="str">
            <v>O&amp;M</v>
          </cell>
          <cell r="D48" t="str">
            <v>DAS</v>
          </cell>
          <cell r="E48">
            <v>39370</v>
          </cell>
          <cell r="F48">
            <v>39370</v>
          </cell>
          <cell r="G48">
            <v>275590</v>
          </cell>
          <cell r="H48">
            <v>472442</v>
          </cell>
          <cell r="I48">
            <v>472442</v>
          </cell>
          <cell r="K48">
            <v>236220</v>
          </cell>
        </row>
        <row r="49">
          <cell r="A49" t="str">
            <v>Accounting ServicesExpenseO&amp;MDepreciation/Amortization</v>
          </cell>
          <cell r="B49" t="str">
            <v>Accounting Services</v>
          </cell>
          <cell r="C49" t="str">
            <v>O&amp;M</v>
          </cell>
          <cell r="D49" t="str">
            <v>Depreciation/Amortization</v>
          </cell>
          <cell r="E49">
            <v>98476.59</v>
          </cell>
          <cell r="F49">
            <v>98476.59</v>
          </cell>
          <cell r="G49">
            <v>689336.13</v>
          </cell>
          <cell r="H49">
            <v>1181719.08</v>
          </cell>
          <cell r="I49">
            <v>1140171.8</v>
          </cell>
          <cell r="K49">
            <v>508275.04</v>
          </cell>
        </row>
        <row r="50">
          <cell r="A50" t="str">
            <v>Accounting ServicesExpenseO&amp;MFringe Benefits &amp; Taxes</v>
          </cell>
          <cell r="B50" t="str">
            <v>Accounting Services</v>
          </cell>
          <cell r="C50" t="str">
            <v>O&amp;M</v>
          </cell>
          <cell r="D50" t="str">
            <v>Fringe Benefits &amp; Taxes</v>
          </cell>
          <cell r="E50">
            <v>381894.53</v>
          </cell>
          <cell r="F50">
            <v>347581</v>
          </cell>
          <cell r="G50">
            <v>2491252.44</v>
          </cell>
          <cell r="H50">
            <v>4235403.4400000004</v>
          </cell>
          <cell r="I50">
            <v>4051972.03</v>
          </cell>
          <cell r="J50">
            <v>-12071.06</v>
          </cell>
          <cell r="K50">
            <v>2027341.81</v>
          </cell>
        </row>
        <row r="51">
          <cell r="A51" t="str">
            <v>Accounting ServicesExpenseO&amp;MIT Toolkit</v>
          </cell>
          <cell r="B51" t="str">
            <v>Accounting Services</v>
          </cell>
          <cell r="C51" t="str">
            <v>O&amp;M</v>
          </cell>
          <cell r="D51" t="str">
            <v>IT Toolkit</v>
          </cell>
          <cell r="E51">
            <v>3895.12</v>
          </cell>
          <cell r="F51">
            <v>3895.12</v>
          </cell>
          <cell r="G51">
            <v>27265.84</v>
          </cell>
          <cell r="H51">
            <v>46799.64</v>
          </cell>
          <cell r="I51">
            <v>45765.96</v>
          </cell>
          <cell r="K51">
            <v>22156.6</v>
          </cell>
        </row>
        <row r="52">
          <cell r="A52" t="str">
            <v>Accounting ServicesExpenseO&amp;MIncurred Labor</v>
          </cell>
          <cell r="B52" t="str">
            <v>Accounting Services</v>
          </cell>
          <cell r="C52" t="str">
            <v>O&amp;M</v>
          </cell>
          <cell r="D52" t="str">
            <v>Incurred Labor</v>
          </cell>
          <cell r="E52">
            <v>1162094</v>
          </cell>
          <cell r="F52">
            <v>1110337</v>
          </cell>
          <cell r="G52">
            <v>7482100</v>
          </cell>
          <cell r="H52">
            <v>12945031.4</v>
          </cell>
          <cell r="I52">
            <v>12738666.310000001</v>
          </cell>
          <cell r="J52">
            <v>-202939.74</v>
          </cell>
          <cell r="K52">
            <v>6063026.3700000001</v>
          </cell>
        </row>
        <row r="53">
          <cell r="A53" t="str">
            <v>Accounting ServicesExpenseO&amp;MInternal Settlements</v>
          </cell>
          <cell r="B53" t="str">
            <v>Accounting Services</v>
          </cell>
          <cell r="C53" t="str">
            <v>O&amp;M</v>
          </cell>
          <cell r="D53" t="str">
            <v>Internal Settlements</v>
          </cell>
          <cell r="E53">
            <v>0</v>
          </cell>
          <cell r="G53">
            <v>0</v>
          </cell>
          <cell r="H53">
            <v>0</v>
          </cell>
          <cell r="K53">
            <v>0</v>
          </cell>
        </row>
        <row r="54">
          <cell r="A54" t="str">
            <v>Accounting ServicesExpenseO&amp;MMaterial</v>
          </cell>
          <cell r="B54" t="str">
            <v>Accounting Services</v>
          </cell>
          <cell r="C54" t="str">
            <v>O&amp;M</v>
          </cell>
          <cell r="D54" t="str">
            <v>Material</v>
          </cell>
          <cell r="E54">
            <v>833.33</v>
          </cell>
          <cell r="F54">
            <v>767</v>
          </cell>
          <cell r="G54">
            <v>5833.31</v>
          </cell>
          <cell r="H54">
            <v>9999.9599999999991</v>
          </cell>
          <cell r="I54">
            <v>8098.6</v>
          </cell>
          <cell r="K54">
            <v>3492.14</v>
          </cell>
        </row>
        <row r="55">
          <cell r="A55" t="str">
            <v>Accounting ServicesExpenseO&amp;MOther Primary Expenses</v>
          </cell>
          <cell r="B55" t="str">
            <v>Accounting Services</v>
          </cell>
          <cell r="C55" t="str">
            <v>O&amp;M</v>
          </cell>
          <cell r="D55" t="str">
            <v>Other Primary Expenses</v>
          </cell>
          <cell r="E55">
            <v>25923.97</v>
          </cell>
          <cell r="F55">
            <v>50311</v>
          </cell>
          <cell r="G55">
            <v>355965.64</v>
          </cell>
          <cell r="H55">
            <v>481001.48</v>
          </cell>
          <cell r="I55">
            <v>402176.71</v>
          </cell>
          <cell r="K55">
            <v>206570.43</v>
          </cell>
        </row>
        <row r="56">
          <cell r="A56" t="str">
            <v>Accounting ServicesExpenseO&amp;MOther Secondary Costs</v>
          </cell>
          <cell r="B56" t="str">
            <v>Accounting Services</v>
          </cell>
          <cell r="C56" t="str">
            <v>O&amp;M</v>
          </cell>
          <cell r="D56" t="str">
            <v>Other Secondary Costs</v>
          </cell>
          <cell r="E56">
            <v>4759.09</v>
          </cell>
          <cell r="F56">
            <v>4759.09</v>
          </cell>
          <cell r="G56">
            <v>33313.629999999997</v>
          </cell>
          <cell r="H56">
            <v>57107.96</v>
          </cell>
          <cell r="I56">
            <v>57724.71</v>
          </cell>
          <cell r="K56">
            <v>30392.21</v>
          </cell>
        </row>
        <row r="57">
          <cell r="A57" t="str">
            <v>Accounting ServicesExpenseO&amp;MOutside Services</v>
          </cell>
          <cell r="B57" t="str">
            <v>Accounting Services</v>
          </cell>
          <cell r="C57" t="str">
            <v>O&amp;M</v>
          </cell>
          <cell r="D57" t="str">
            <v>Outside Services</v>
          </cell>
          <cell r="E57">
            <v>607091</v>
          </cell>
          <cell r="F57">
            <v>645294</v>
          </cell>
          <cell r="G57">
            <v>5003866</v>
          </cell>
          <cell r="H57">
            <v>8073000</v>
          </cell>
          <cell r="I57">
            <v>8601837.9499999993</v>
          </cell>
          <cell r="K57">
            <v>4152193.5</v>
          </cell>
        </row>
        <row r="58">
          <cell r="A58" t="str">
            <v>Accounting ServicesExpenseO&amp;MResidual Sent to SC Asm Ctr</v>
          </cell>
          <cell r="B58" t="str">
            <v>Accounting Services</v>
          </cell>
          <cell r="C58" t="str">
            <v>O&amp;M</v>
          </cell>
          <cell r="D58" t="str">
            <v>Residual Sent to SC Asm Ctr</v>
          </cell>
          <cell r="E58">
            <v>-247465.38</v>
          </cell>
          <cell r="G58">
            <v>260299.82</v>
          </cell>
          <cell r="H58">
            <v>48183.9</v>
          </cell>
          <cell r="K58">
            <v>402515.28</v>
          </cell>
        </row>
        <row r="59">
          <cell r="A59" t="str">
            <v>Accounting ServicesExpenseO&amp;MSpace</v>
          </cell>
          <cell r="B59" t="str">
            <v>Accounting Services</v>
          </cell>
          <cell r="C59" t="str">
            <v>O&amp;M</v>
          </cell>
          <cell r="D59" t="str">
            <v>Space</v>
          </cell>
          <cell r="E59">
            <v>139353.62</v>
          </cell>
          <cell r="F59">
            <v>139353.62</v>
          </cell>
          <cell r="G59">
            <v>975475.34</v>
          </cell>
          <cell r="H59">
            <v>1672243.44</v>
          </cell>
          <cell r="I59">
            <v>1672243.44</v>
          </cell>
          <cell r="K59">
            <v>836121.72</v>
          </cell>
        </row>
        <row r="60">
          <cell r="A60" t="str">
            <v>Accounting ServicesExpenseO&amp;MVP Office Assessments</v>
          </cell>
          <cell r="B60" t="str">
            <v>Accounting Services</v>
          </cell>
          <cell r="C60" t="str">
            <v>O&amp;M</v>
          </cell>
          <cell r="D60" t="str">
            <v>VP Office Assessments</v>
          </cell>
          <cell r="E60">
            <v>0</v>
          </cell>
          <cell r="G60">
            <v>0</v>
          </cell>
          <cell r="H60">
            <v>0</v>
          </cell>
          <cell r="K60">
            <v>0</v>
          </cell>
        </row>
        <row r="61">
          <cell r="A61" t="str">
            <v>Business Assurance &amp; ResilienceExpenseCAPITALCapital Offset</v>
          </cell>
          <cell r="B61" t="str">
            <v>Business Assurance &amp; Resilience</v>
          </cell>
          <cell r="C61" t="str">
            <v>CAPITAL</v>
          </cell>
          <cell r="D61" t="str">
            <v>Capital Offset</v>
          </cell>
          <cell r="E61">
            <v>-86500</v>
          </cell>
          <cell r="F61">
            <v>-77450</v>
          </cell>
          <cell r="G61">
            <v>-592500</v>
          </cell>
          <cell r="H61">
            <v>-1268000</v>
          </cell>
          <cell r="I61">
            <v>-1253738.31</v>
          </cell>
          <cell r="K61">
            <v>-275540.53000000003</v>
          </cell>
        </row>
        <row r="62">
          <cell r="A62" t="str">
            <v>Business Assurance &amp; ResilienceExpenseCAPITALClient Investment</v>
          </cell>
          <cell r="B62" t="str">
            <v>Business Assurance &amp; Resilience</v>
          </cell>
          <cell r="C62" t="str">
            <v>CAPITAL</v>
          </cell>
          <cell r="D62" t="str">
            <v>Client Investment</v>
          </cell>
          <cell r="E62">
            <v>25000</v>
          </cell>
          <cell r="F62">
            <v>7000</v>
          </cell>
          <cell r="G62">
            <v>100000</v>
          </cell>
          <cell r="H62">
            <v>320000</v>
          </cell>
          <cell r="I62">
            <v>305649</v>
          </cell>
          <cell r="K62">
            <v>102012</v>
          </cell>
        </row>
        <row r="63">
          <cell r="A63" t="str">
            <v>Business Assurance &amp; ResilienceExpenseCAPITALOutside Services</v>
          </cell>
          <cell r="B63" t="str">
            <v>Business Assurance &amp; Resilience</v>
          </cell>
          <cell r="C63" t="str">
            <v>CAPITAL</v>
          </cell>
          <cell r="D63" t="str">
            <v>Outside Services</v>
          </cell>
          <cell r="E63">
            <v>61500</v>
          </cell>
          <cell r="F63">
            <v>70450</v>
          </cell>
          <cell r="G63">
            <v>492500</v>
          </cell>
          <cell r="H63">
            <v>948000</v>
          </cell>
          <cell r="I63">
            <v>948089.13</v>
          </cell>
          <cell r="J63">
            <v>-24999.99</v>
          </cell>
          <cell r="K63">
            <v>148528.54</v>
          </cell>
        </row>
        <row r="64">
          <cell r="A64" t="str">
            <v>Business Assurance &amp; ResilienceExpenseO&amp;MApplied Labor</v>
          </cell>
          <cell r="B64" t="str">
            <v>Business Assurance &amp; Resilience</v>
          </cell>
          <cell r="C64" t="str">
            <v>O&amp;M</v>
          </cell>
          <cell r="D64" t="str">
            <v>Applied Labor</v>
          </cell>
          <cell r="E64">
            <v>0</v>
          </cell>
          <cell r="G64">
            <v>0</v>
          </cell>
          <cell r="H64">
            <v>0</v>
          </cell>
          <cell r="J64">
            <v>-23502.85</v>
          </cell>
          <cell r="K64">
            <v>-22417.64</v>
          </cell>
        </row>
        <row r="65">
          <cell r="A65" t="str">
            <v>Business Assurance &amp; ResilienceExpenseO&amp;MClient Investment</v>
          </cell>
          <cell r="B65" t="str">
            <v>Business Assurance &amp; Resilience</v>
          </cell>
          <cell r="C65" t="str">
            <v>O&amp;M</v>
          </cell>
          <cell r="D65" t="str">
            <v>Client Investment</v>
          </cell>
          <cell r="E65">
            <v>70000</v>
          </cell>
          <cell r="F65">
            <v>31111</v>
          </cell>
          <cell r="G65">
            <v>110000</v>
          </cell>
          <cell r="H65">
            <v>190000</v>
          </cell>
          <cell r="I65">
            <v>151560</v>
          </cell>
          <cell r="K65">
            <v>50343</v>
          </cell>
        </row>
        <row r="66">
          <cell r="A66" t="str">
            <v>Business Assurance &amp; ResilienceExpenseO&amp;MDAS</v>
          </cell>
          <cell r="B66" t="str">
            <v>Business Assurance &amp; Resilience</v>
          </cell>
          <cell r="C66" t="str">
            <v>O&amp;M</v>
          </cell>
          <cell r="D66" t="str">
            <v>DAS</v>
          </cell>
          <cell r="E66">
            <v>45050</v>
          </cell>
          <cell r="F66">
            <v>45050</v>
          </cell>
          <cell r="G66">
            <v>315350</v>
          </cell>
          <cell r="H66">
            <v>540597</v>
          </cell>
          <cell r="I66">
            <v>540597</v>
          </cell>
          <cell r="K66">
            <v>270300</v>
          </cell>
        </row>
        <row r="67">
          <cell r="A67" t="str">
            <v>Business Assurance &amp; ResilienceExpenseO&amp;MDepreciation/Amortization</v>
          </cell>
          <cell r="B67" t="str">
            <v>Business Assurance &amp; Resilience</v>
          </cell>
          <cell r="C67" t="str">
            <v>O&amp;M</v>
          </cell>
          <cell r="D67" t="str">
            <v>Depreciation/Amortization</v>
          </cell>
          <cell r="E67">
            <v>116760.26</v>
          </cell>
          <cell r="F67">
            <v>116760.26</v>
          </cell>
          <cell r="G67">
            <v>817321.82</v>
          </cell>
          <cell r="H67">
            <v>1401123.12</v>
          </cell>
          <cell r="I67">
            <v>1400471.26</v>
          </cell>
          <cell r="K67">
            <v>602734.76</v>
          </cell>
        </row>
        <row r="68">
          <cell r="A68" t="str">
            <v>Business Assurance &amp; ResilienceExpenseO&amp;MFleet/Other CO Charges</v>
          </cell>
          <cell r="B68" t="str">
            <v>Business Assurance &amp; Resilience</v>
          </cell>
          <cell r="C68" t="str">
            <v>O&amp;M</v>
          </cell>
          <cell r="D68" t="str">
            <v>Fleet/Other CO Charges</v>
          </cell>
          <cell r="E68">
            <v>8178.63</v>
          </cell>
          <cell r="F68">
            <v>8178.63</v>
          </cell>
          <cell r="G68">
            <v>55710.99</v>
          </cell>
          <cell r="H68">
            <v>94723.56</v>
          </cell>
          <cell r="I68">
            <v>94009.42</v>
          </cell>
          <cell r="K68">
            <v>9573.06</v>
          </cell>
        </row>
        <row r="69">
          <cell r="A69" t="str">
            <v>Business Assurance &amp; ResilienceExpenseO&amp;MFringe Benefits &amp; Taxes</v>
          </cell>
          <cell r="B69" t="str">
            <v>Business Assurance &amp; Resilience</v>
          </cell>
          <cell r="C69" t="str">
            <v>O&amp;M</v>
          </cell>
          <cell r="D69" t="str">
            <v>Fringe Benefits &amp; Taxes</v>
          </cell>
          <cell r="E69">
            <v>133000.28</v>
          </cell>
          <cell r="F69">
            <v>128000</v>
          </cell>
          <cell r="G69">
            <v>871913.29</v>
          </cell>
          <cell r="H69">
            <v>1498442.27</v>
          </cell>
          <cell r="I69">
            <v>1498717.61</v>
          </cell>
          <cell r="J69">
            <v>-5526.42</v>
          </cell>
          <cell r="K69">
            <v>721305.7</v>
          </cell>
        </row>
        <row r="70">
          <cell r="A70" t="str">
            <v>Business Assurance &amp; ResilienceExpenseO&amp;MIT Toolkit</v>
          </cell>
          <cell r="B70" t="str">
            <v>Business Assurance &amp; Resilience</v>
          </cell>
          <cell r="C70" t="str">
            <v>O&amp;M</v>
          </cell>
          <cell r="D70" t="str">
            <v>IT Toolkit</v>
          </cell>
          <cell r="E70">
            <v>6218.56</v>
          </cell>
          <cell r="F70">
            <v>6218.56</v>
          </cell>
          <cell r="G70">
            <v>43529.919999999998</v>
          </cell>
          <cell r="H70">
            <v>74622.720000000001</v>
          </cell>
          <cell r="I70">
            <v>70798.7</v>
          </cell>
          <cell r="K70">
            <v>30987.68</v>
          </cell>
        </row>
        <row r="71">
          <cell r="A71" t="str">
            <v>Business Assurance &amp; ResilienceExpenseO&amp;MIncurred Labor</v>
          </cell>
          <cell r="B71" t="str">
            <v>Business Assurance &amp; Resilience</v>
          </cell>
          <cell r="C71" t="str">
            <v>O&amp;M</v>
          </cell>
          <cell r="D71" t="str">
            <v>Incurred Labor</v>
          </cell>
          <cell r="E71">
            <v>409206</v>
          </cell>
          <cell r="F71">
            <v>417206</v>
          </cell>
          <cell r="G71">
            <v>2722002</v>
          </cell>
          <cell r="H71">
            <v>4673082.58</v>
          </cell>
          <cell r="I71">
            <v>4673111.01</v>
          </cell>
          <cell r="J71">
            <v>-77714.990000000005</v>
          </cell>
          <cell r="K71">
            <v>2151322.77</v>
          </cell>
        </row>
        <row r="72">
          <cell r="A72" t="str">
            <v>Business Assurance &amp; ResilienceExpenseO&amp;MInternal Settlements</v>
          </cell>
          <cell r="B72" t="str">
            <v>Business Assurance &amp; Resilience</v>
          </cell>
          <cell r="C72" t="str">
            <v>O&amp;M</v>
          </cell>
          <cell r="D72" t="str">
            <v>Internal Settlements</v>
          </cell>
          <cell r="E72">
            <v>0</v>
          </cell>
          <cell r="G72">
            <v>0</v>
          </cell>
          <cell r="H72">
            <v>0</v>
          </cell>
          <cell r="I72">
            <v>421.31</v>
          </cell>
          <cell r="K72">
            <v>0</v>
          </cell>
        </row>
        <row r="73">
          <cell r="A73" t="str">
            <v>Business Assurance &amp; ResilienceExpenseO&amp;MMaterial</v>
          </cell>
          <cell r="B73" t="str">
            <v>Business Assurance &amp; Resilience</v>
          </cell>
          <cell r="C73" t="str">
            <v>O&amp;M</v>
          </cell>
          <cell r="D73" t="str">
            <v>Material</v>
          </cell>
          <cell r="E73">
            <v>4292.5</v>
          </cell>
          <cell r="F73">
            <v>6293</v>
          </cell>
          <cell r="G73">
            <v>30047.5</v>
          </cell>
          <cell r="H73">
            <v>51510</v>
          </cell>
          <cell r="I73">
            <v>51307.73</v>
          </cell>
          <cell r="K73">
            <v>9587.9500000000007</v>
          </cell>
        </row>
        <row r="74">
          <cell r="A74" t="str">
            <v>Business Assurance &amp; ResilienceExpenseO&amp;MOther Primary Expenses</v>
          </cell>
          <cell r="B74" t="str">
            <v>Business Assurance &amp; Resilience</v>
          </cell>
          <cell r="C74" t="str">
            <v>O&amp;M</v>
          </cell>
          <cell r="D74" t="str">
            <v>Other Primary Expenses</v>
          </cell>
          <cell r="E74">
            <v>17254.16</v>
          </cell>
          <cell r="F74">
            <v>22254</v>
          </cell>
          <cell r="G74">
            <v>120779.12</v>
          </cell>
          <cell r="H74">
            <v>207049.92</v>
          </cell>
          <cell r="I74">
            <v>206425.52</v>
          </cell>
          <cell r="K74">
            <v>44357.95</v>
          </cell>
        </row>
        <row r="75">
          <cell r="A75" t="str">
            <v>Business Assurance &amp; ResilienceExpenseO&amp;MOther Secondary Costs</v>
          </cell>
          <cell r="B75" t="str">
            <v>Business Assurance &amp; Resilience</v>
          </cell>
          <cell r="C75" t="str">
            <v>O&amp;M</v>
          </cell>
          <cell r="D75" t="str">
            <v>Other Secondary Costs</v>
          </cell>
          <cell r="E75">
            <v>2361.29</v>
          </cell>
          <cell r="F75">
            <v>2361.29</v>
          </cell>
          <cell r="G75">
            <v>16529.03</v>
          </cell>
          <cell r="H75">
            <v>28335.72</v>
          </cell>
          <cell r="I75">
            <v>29653.55</v>
          </cell>
          <cell r="K75">
            <v>16784.189999999999</v>
          </cell>
        </row>
        <row r="76">
          <cell r="A76" t="str">
            <v>Business Assurance &amp; ResilienceExpenseO&amp;MOutside Services</v>
          </cell>
          <cell r="B76" t="str">
            <v>Business Assurance &amp; Resilience</v>
          </cell>
          <cell r="C76" t="str">
            <v>O&amp;M</v>
          </cell>
          <cell r="D76" t="str">
            <v>Outside Services</v>
          </cell>
          <cell r="E76">
            <v>379742.66</v>
          </cell>
          <cell r="F76">
            <v>379742.66</v>
          </cell>
          <cell r="G76">
            <v>2658198.62</v>
          </cell>
          <cell r="H76">
            <v>4556911.92</v>
          </cell>
          <cell r="I76">
            <v>4556151.43</v>
          </cell>
          <cell r="K76">
            <v>2143307.79</v>
          </cell>
        </row>
        <row r="77">
          <cell r="A77" t="str">
            <v>Business Assurance &amp; ResilienceExpenseO&amp;MResidual Sent to SC Asm Ctr</v>
          </cell>
          <cell r="B77" t="str">
            <v>Business Assurance &amp; Resilience</v>
          </cell>
          <cell r="C77" t="str">
            <v>O&amp;M</v>
          </cell>
          <cell r="D77" t="str">
            <v>Residual Sent to SC Asm Ctr</v>
          </cell>
          <cell r="E77">
            <v>-82155.399999999994</v>
          </cell>
          <cell r="G77">
            <v>8295.16</v>
          </cell>
          <cell r="H77">
            <v>-42648.03</v>
          </cell>
          <cell r="K77">
            <v>228782.54</v>
          </cell>
        </row>
        <row r="78">
          <cell r="A78" t="str">
            <v>Business Assurance &amp; ResilienceExpenseO&amp;MSpace</v>
          </cell>
          <cell r="B78" t="str">
            <v>Business Assurance &amp; Resilience</v>
          </cell>
          <cell r="C78" t="str">
            <v>O&amp;M</v>
          </cell>
          <cell r="D78" t="str">
            <v>Space</v>
          </cell>
          <cell r="E78">
            <v>76194.36</v>
          </cell>
          <cell r="F78">
            <v>76194.36</v>
          </cell>
          <cell r="G78">
            <v>533360.52</v>
          </cell>
          <cell r="H78">
            <v>914332.32</v>
          </cell>
          <cell r="I78">
            <v>914332.32</v>
          </cell>
          <cell r="K78">
            <v>457166.16</v>
          </cell>
        </row>
        <row r="79">
          <cell r="A79" t="str">
            <v>Business Assurance &amp; ResilienceExpenseO&amp;MVP Office Assessments</v>
          </cell>
          <cell r="B79" t="str">
            <v>Business Assurance &amp; Resilience</v>
          </cell>
          <cell r="C79" t="str">
            <v>O&amp;M</v>
          </cell>
          <cell r="D79" t="str">
            <v>VP Office Assessments</v>
          </cell>
          <cell r="E79">
            <v>0</v>
          </cell>
          <cell r="G79">
            <v>0</v>
          </cell>
          <cell r="H79">
            <v>0</v>
          </cell>
          <cell r="K79">
            <v>0</v>
          </cell>
        </row>
        <row r="80">
          <cell r="A80" t="str">
            <v>Corporate CommunicationsExpenseCAPITALCapital Offset</v>
          </cell>
          <cell r="B80" t="str">
            <v>Corporate Communications</v>
          </cell>
          <cell r="C80" t="str">
            <v>CAPITAL</v>
          </cell>
          <cell r="D80" t="str">
            <v>Capital Offset</v>
          </cell>
          <cell r="K80">
            <v>-4837</v>
          </cell>
        </row>
        <row r="81">
          <cell r="A81" t="str">
            <v>Corporate CommunicationsExpenseCAPITALOther Secondary Costs</v>
          </cell>
          <cell r="B81" t="str">
            <v>Corporate Communications</v>
          </cell>
          <cell r="C81" t="str">
            <v>CAPITAL</v>
          </cell>
          <cell r="D81" t="str">
            <v>Other Secondary Costs</v>
          </cell>
          <cell r="K81">
            <v>4837</v>
          </cell>
        </row>
        <row r="82">
          <cell r="A82" t="str">
            <v>Corporate CommunicationsExpenseO&amp;MApplied Labor</v>
          </cell>
          <cell r="B82" t="str">
            <v>Corporate Communications</v>
          </cell>
          <cell r="C82" t="str">
            <v>O&amp;M</v>
          </cell>
          <cell r="D82" t="str">
            <v>Applied Labor</v>
          </cell>
          <cell r="E82">
            <v>0</v>
          </cell>
          <cell r="G82">
            <v>0</v>
          </cell>
          <cell r="H82">
            <v>0</v>
          </cell>
          <cell r="J82">
            <v>-44904.12</v>
          </cell>
          <cell r="K82">
            <v>-52767.75</v>
          </cell>
        </row>
        <row r="83">
          <cell r="A83" t="str">
            <v>Corporate CommunicationsExpenseO&amp;MClient Investment</v>
          </cell>
          <cell r="B83" t="str">
            <v>Corporate Communications</v>
          </cell>
          <cell r="C83" t="str">
            <v>O&amp;M</v>
          </cell>
          <cell r="D83" t="str">
            <v>Client Investment</v>
          </cell>
          <cell r="I83">
            <v>33390</v>
          </cell>
          <cell r="K83">
            <v>48100.12</v>
          </cell>
        </row>
        <row r="84">
          <cell r="A84" t="str">
            <v>Corporate CommunicationsExpenseO&amp;MDAS</v>
          </cell>
          <cell r="B84" t="str">
            <v>Corporate Communications</v>
          </cell>
          <cell r="C84" t="str">
            <v>O&amp;M</v>
          </cell>
          <cell r="D84" t="str">
            <v>DAS</v>
          </cell>
          <cell r="E84">
            <v>28007</v>
          </cell>
          <cell r="F84">
            <v>28007</v>
          </cell>
          <cell r="G84">
            <v>196049</v>
          </cell>
          <cell r="H84">
            <v>336078</v>
          </cell>
          <cell r="I84">
            <v>336078</v>
          </cell>
          <cell r="K84">
            <v>168042</v>
          </cell>
        </row>
        <row r="85">
          <cell r="A85" t="str">
            <v>Corporate CommunicationsExpenseO&amp;MDepreciation/Amortization</v>
          </cell>
          <cell r="B85" t="str">
            <v>Corporate Communications</v>
          </cell>
          <cell r="C85" t="str">
            <v>O&amp;M</v>
          </cell>
          <cell r="D85" t="str">
            <v>Depreciation/Amortization</v>
          </cell>
          <cell r="E85">
            <v>2374.79</v>
          </cell>
          <cell r="F85">
            <v>2374.79</v>
          </cell>
          <cell r="G85">
            <v>16656.57</v>
          </cell>
          <cell r="H85">
            <v>28999.3</v>
          </cell>
          <cell r="I85">
            <v>42931.66</v>
          </cell>
          <cell r="K85">
            <v>42480.83</v>
          </cell>
        </row>
        <row r="86">
          <cell r="A86" t="str">
            <v>Corporate CommunicationsExpenseO&amp;MFleet/Other CO Charges</v>
          </cell>
          <cell r="B86" t="str">
            <v>Corporate Communications</v>
          </cell>
          <cell r="C86" t="str">
            <v>O&amp;M</v>
          </cell>
          <cell r="D86" t="str">
            <v>Fleet/Other CO Charges</v>
          </cell>
          <cell r="E86">
            <v>683.11</v>
          </cell>
          <cell r="G86">
            <v>4647.8</v>
          </cell>
          <cell r="H86">
            <v>7899.66</v>
          </cell>
          <cell r="I86">
            <v>8739.68</v>
          </cell>
          <cell r="K86">
            <v>22546.77</v>
          </cell>
        </row>
        <row r="87">
          <cell r="A87" t="str">
            <v>Corporate CommunicationsExpenseO&amp;MFringe Benefits &amp; Taxes</v>
          </cell>
          <cell r="B87" t="str">
            <v>Corporate Communications</v>
          </cell>
          <cell r="C87" t="str">
            <v>O&amp;M</v>
          </cell>
          <cell r="D87" t="str">
            <v>Fringe Benefits &amp; Taxes</v>
          </cell>
          <cell r="E87">
            <v>100795.43</v>
          </cell>
          <cell r="F87">
            <v>104752</v>
          </cell>
          <cell r="G87">
            <v>671335.76</v>
          </cell>
          <cell r="H87">
            <v>1152490.02</v>
          </cell>
          <cell r="I87">
            <v>1238679.1100000001</v>
          </cell>
          <cell r="J87">
            <v>-3809.67</v>
          </cell>
          <cell r="K87">
            <v>620960.31999999995</v>
          </cell>
        </row>
        <row r="88">
          <cell r="A88" t="str">
            <v>Corporate CommunicationsExpenseO&amp;MIT Toolkit</v>
          </cell>
          <cell r="B88" t="str">
            <v>Corporate Communications</v>
          </cell>
          <cell r="C88" t="str">
            <v>O&amp;M</v>
          </cell>
          <cell r="D88" t="str">
            <v>IT Toolkit</v>
          </cell>
          <cell r="E88">
            <v>2290.12</v>
          </cell>
          <cell r="F88">
            <v>2290.12</v>
          </cell>
          <cell r="G88">
            <v>16030.84</v>
          </cell>
          <cell r="H88">
            <v>27486.44</v>
          </cell>
          <cell r="I88">
            <v>27965</v>
          </cell>
          <cell r="K88">
            <v>16033.32</v>
          </cell>
        </row>
        <row r="89">
          <cell r="A89" t="str">
            <v>Corporate CommunicationsExpenseO&amp;MIncurred Labor</v>
          </cell>
          <cell r="B89" t="str">
            <v>Corporate Communications</v>
          </cell>
          <cell r="C89" t="str">
            <v>O&amp;M</v>
          </cell>
          <cell r="D89" t="str">
            <v>Incurred Labor</v>
          </cell>
          <cell r="E89">
            <v>316668</v>
          </cell>
          <cell r="F89">
            <v>329098</v>
          </cell>
          <cell r="G89">
            <v>2109129</v>
          </cell>
          <cell r="H89">
            <v>3620766.62</v>
          </cell>
          <cell r="I89">
            <v>3814835.64</v>
          </cell>
          <cell r="J89">
            <v>-63287.42</v>
          </cell>
          <cell r="K89">
            <v>1823383.93</v>
          </cell>
        </row>
        <row r="90">
          <cell r="A90" t="str">
            <v>Corporate CommunicationsExpenseO&amp;MInternal Settlements</v>
          </cell>
          <cell r="B90" t="str">
            <v>Corporate Communications</v>
          </cell>
          <cell r="C90" t="str">
            <v>O&amp;M</v>
          </cell>
          <cell r="D90" t="str">
            <v>Internal Settlements</v>
          </cell>
          <cell r="E90">
            <v>0</v>
          </cell>
          <cell r="G90">
            <v>0</v>
          </cell>
          <cell r="H90">
            <v>0</v>
          </cell>
          <cell r="I90">
            <v>376.68</v>
          </cell>
          <cell r="K90">
            <v>0</v>
          </cell>
        </row>
        <row r="91">
          <cell r="A91" t="str">
            <v>Corporate CommunicationsExpenseO&amp;MMaterial</v>
          </cell>
          <cell r="B91" t="str">
            <v>Corporate Communications</v>
          </cell>
          <cell r="C91" t="str">
            <v>O&amp;M</v>
          </cell>
          <cell r="D91" t="str">
            <v>Material</v>
          </cell>
          <cell r="I91">
            <v>4793.79</v>
          </cell>
          <cell r="K91">
            <v>8687.35</v>
          </cell>
        </row>
        <row r="92">
          <cell r="A92" t="str">
            <v>Corporate CommunicationsExpenseO&amp;MOther Income &amp; Deductions</v>
          </cell>
          <cell r="B92" t="str">
            <v>Corporate Communications</v>
          </cell>
          <cell r="C92" t="str">
            <v>O&amp;M</v>
          </cell>
          <cell r="D92" t="str">
            <v>Other Income &amp; Deductions</v>
          </cell>
          <cell r="K92">
            <v>1425</v>
          </cell>
        </row>
        <row r="93">
          <cell r="A93" t="str">
            <v>Corporate CommunicationsExpenseO&amp;MOther Primary Expenses</v>
          </cell>
          <cell r="B93" t="str">
            <v>Corporate Communications</v>
          </cell>
          <cell r="C93" t="str">
            <v>O&amp;M</v>
          </cell>
          <cell r="D93" t="str">
            <v>Other Primary Expenses</v>
          </cell>
          <cell r="E93">
            <v>11432</v>
          </cell>
          <cell r="F93">
            <v>12332</v>
          </cell>
          <cell r="G93">
            <v>91231</v>
          </cell>
          <cell r="H93">
            <v>193721</v>
          </cell>
          <cell r="I93">
            <v>182935.33</v>
          </cell>
          <cell r="K93">
            <v>89402.27</v>
          </cell>
        </row>
        <row r="94">
          <cell r="A94" t="str">
            <v>Corporate CommunicationsExpenseO&amp;MOther Secondary Costs</v>
          </cell>
          <cell r="B94" t="str">
            <v>Corporate Communications</v>
          </cell>
          <cell r="C94" t="str">
            <v>O&amp;M</v>
          </cell>
          <cell r="D94" t="str">
            <v>Other Secondary Costs</v>
          </cell>
          <cell r="E94">
            <v>649.4</v>
          </cell>
          <cell r="F94">
            <v>649.4</v>
          </cell>
          <cell r="G94">
            <v>4545.8</v>
          </cell>
          <cell r="H94">
            <v>7793.68</v>
          </cell>
          <cell r="I94">
            <v>7569.41</v>
          </cell>
          <cell r="K94">
            <v>5413.38</v>
          </cell>
        </row>
        <row r="95">
          <cell r="A95" t="str">
            <v>Corporate CommunicationsExpenseO&amp;MOutside Services</v>
          </cell>
          <cell r="B95" t="str">
            <v>Corporate Communications</v>
          </cell>
          <cell r="C95" t="str">
            <v>O&amp;M</v>
          </cell>
          <cell r="D95" t="str">
            <v>Outside Services</v>
          </cell>
          <cell r="E95">
            <v>42052.74</v>
          </cell>
          <cell r="F95">
            <v>28053</v>
          </cell>
          <cell r="G95">
            <v>321786.18</v>
          </cell>
          <cell r="H95">
            <v>679714.88</v>
          </cell>
          <cell r="I95">
            <v>800048.1</v>
          </cell>
          <cell r="K95">
            <v>556438.12</v>
          </cell>
        </row>
        <row r="96">
          <cell r="A96" t="str">
            <v>Corporate CommunicationsExpenseO&amp;MResidual Sent to SC Asm Ctr</v>
          </cell>
          <cell r="B96" t="str">
            <v>Corporate Communications</v>
          </cell>
          <cell r="C96" t="str">
            <v>O&amp;M</v>
          </cell>
          <cell r="D96" t="str">
            <v>Residual Sent to SC Asm Ctr</v>
          </cell>
          <cell r="E96">
            <v>-28953.15</v>
          </cell>
          <cell r="G96">
            <v>55150.02</v>
          </cell>
          <cell r="H96">
            <v>5437.21</v>
          </cell>
          <cell r="K96">
            <v>-251993.38</v>
          </cell>
        </row>
        <row r="97">
          <cell r="A97" t="str">
            <v>Corporate CommunicationsExpenseO&amp;MSpace</v>
          </cell>
          <cell r="B97" t="str">
            <v>Corporate Communications</v>
          </cell>
          <cell r="C97" t="str">
            <v>O&amp;M</v>
          </cell>
          <cell r="D97" t="str">
            <v>Space</v>
          </cell>
          <cell r="E97">
            <v>45235.32</v>
          </cell>
          <cell r="F97">
            <v>45235.32</v>
          </cell>
          <cell r="G97">
            <v>316647.24</v>
          </cell>
          <cell r="H97">
            <v>542823.84</v>
          </cell>
          <cell r="I97">
            <v>542823.84</v>
          </cell>
          <cell r="K97">
            <v>271411.92</v>
          </cell>
        </row>
        <row r="98">
          <cell r="A98" t="str">
            <v>Corporate CommunicationsExpenseO&amp;MVP Office Assessments</v>
          </cell>
          <cell r="B98" t="str">
            <v>Corporate Communications</v>
          </cell>
          <cell r="C98" t="str">
            <v>O&amp;M</v>
          </cell>
          <cell r="D98" t="str">
            <v>VP Office Assessments</v>
          </cell>
          <cell r="E98">
            <v>0</v>
          </cell>
          <cell r="G98">
            <v>0</v>
          </cell>
          <cell r="H98">
            <v>0</v>
          </cell>
          <cell r="K98">
            <v>0</v>
          </cell>
        </row>
        <row r="99">
          <cell r="A99" t="str">
            <v>Corporate DevelopmentExpenseO&amp;MApplied Labor</v>
          </cell>
          <cell r="B99" t="str">
            <v>Corporate Development</v>
          </cell>
          <cell r="C99" t="str">
            <v>O&amp;M</v>
          </cell>
          <cell r="D99" t="str">
            <v>Applied Labor</v>
          </cell>
          <cell r="E99">
            <v>0</v>
          </cell>
          <cell r="G99">
            <v>0</v>
          </cell>
          <cell r="H99">
            <v>0</v>
          </cell>
          <cell r="J99">
            <v>-46439.28</v>
          </cell>
          <cell r="K99">
            <v>-46439.28</v>
          </cell>
        </row>
        <row r="100">
          <cell r="A100" t="str">
            <v>Corporate DevelopmentExpenseO&amp;MDepreciation/Amortization</v>
          </cell>
          <cell r="B100" t="str">
            <v>Corporate Development</v>
          </cell>
          <cell r="C100" t="str">
            <v>O&amp;M</v>
          </cell>
          <cell r="D100" t="str">
            <v>Depreciation/Amortization</v>
          </cell>
          <cell r="E100">
            <v>266.58</v>
          </cell>
          <cell r="F100">
            <v>385</v>
          </cell>
          <cell r="G100">
            <v>1866.06</v>
          </cell>
          <cell r="H100">
            <v>3198.96</v>
          </cell>
          <cell r="I100">
            <v>4620.45</v>
          </cell>
          <cell r="K100">
            <v>2310.9</v>
          </cell>
        </row>
        <row r="101">
          <cell r="A101" t="str">
            <v>Corporate DevelopmentExpenseO&amp;MFringe Benefits &amp; Taxes</v>
          </cell>
          <cell r="B101" t="str">
            <v>Corporate Development</v>
          </cell>
          <cell r="C101" t="str">
            <v>O&amp;M</v>
          </cell>
          <cell r="D101" t="str">
            <v>Fringe Benefits &amp; Taxes</v>
          </cell>
          <cell r="E101">
            <v>22847.9</v>
          </cell>
          <cell r="F101">
            <v>24709</v>
          </cell>
          <cell r="G101">
            <v>145896.31</v>
          </cell>
          <cell r="H101">
            <v>255350.81</v>
          </cell>
          <cell r="I101">
            <v>261237.01</v>
          </cell>
          <cell r="J101">
            <v>-663.51</v>
          </cell>
          <cell r="K101">
            <v>115626.26</v>
          </cell>
        </row>
        <row r="102">
          <cell r="A102" t="str">
            <v>Corporate DevelopmentExpenseO&amp;MIT Toolkit</v>
          </cell>
          <cell r="B102" t="str">
            <v>Corporate Development</v>
          </cell>
          <cell r="C102" t="str">
            <v>O&amp;M</v>
          </cell>
          <cell r="D102" t="str">
            <v>IT Toolkit</v>
          </cell>
          <cell r="E102">
            <v>239.44</v>
          </cell>
          <cell r="F102">
            <v>239.44</v>
          </cell>
          <cell r="G102">
            <v>1676.08</v>
          </cell>
          <cell r="H102">
            <v>2866.28</v>
          </cell>
          <cell r="I102">
            <v>3103.96</v>
          </cell>
          <cell r="K102">
            <v>2389.96</v>
          </cell>
        </row>
        <row r="103">
          <cell r="A103" t="str">
            <v>Corporate DevelopmentExpenseO&amp;MIncurred Labor</v>
          </cell>
          <cell r="B103" t="str">
            <v>Corporate Development</v>
          </cell>
          <cell r="C103" t="str">
            <v>O&amp;M</v>
          </cell>
          <cell r="D103" t="str">
            <v>Incurred Labor</v>
          </cell>
          <cell r="E103">
            <v>71781</v>
          </cell>
          <cell r="F103">
            <v>77628</v>
          </cell>
          <cell r="G103">
            <v>458361</v>
          </cell>
          <cell r="H103">
            <v>802233.12</v>
          </cell>
          <cell r="I103">
            <v>836886.7</v>
          </cell>
          <cell r="J103">
            <v>-13413.44</v>
          </cell>
          <cell r="K103">
            <v>372006.33</v>
          </cell>
        </row>
        <row r="104">
          <cell r="A104" t="str">
            <v>Corporate DevelopmentExpenseO&amp;MInternal Settlements</v>
          </cell>
          <cell r="B104" t="str">
            <v>Corporate Development</v>
          </cell>
          <cell r="C104" t="str">
            <v>O&amp;M</v>
          </cell>
          <cell r="D104" t="str">
            <v>Internal Settlements</v>
          </cell>
          <cell r="E104">
            <v>0</v>
          </cell>
          <cell r="G104">
            <v>0</v>
          </cell>
          <cell r="H104">
            <v>0</v>
          </cell>
          <cell r="K104">
            <v>0</v>
          </cell>
        </row>
        <row r="105">
          <cell r="A105" t="str">
            <v>Corporate DevelopmentExpenseO&amp;MMaterial</v>
          </cell>
          <cell r="B105" t="str">
            <v>Corporate Development</v>
          </cell>
          <cell r="C105" t="str">
            <v>O&amp;M</v>
          </cell>
          <cell r="D105" t="str">
            <v>Material</v>
          </cell>
          <cell r="K105">
            <v>838.41</v>
          </cell>
        </row>
        <row r="106">
          <cell r="A106" t="str">
            <v>Corporate DevelopmentExpenseO&amp;MOther Primary Expenses</v>
          </cell>
          <cell r="B106" t="str">
            <v>Corporate Development</v>
          </cell>
          <cell r="C106" t="str">
            <v>O&amp;M</v>
          </cell>
          <cell r="D106" t="str">
            <v>Other Primary Expenses</v>
          </cell>
          <cell r="E106">
            <v>7529.17</v>
          </cell>
          <cell r="F106">
            <v>8954</v>
          </cell>
          <cell r="G106">
            <v>52704.19</v>
          </cell>
          <cell r="H106">
            <v>90350.04</v>
          </cell>
          <cell r="I106">
            <v>90352.94</v>
          </cell>
          <cell r="K106">
            <v>18767.330000000002</v>
          </cell>
        </row>
        <row r="107">
          <cell r="A107" t="str">
            <v>Corporate DevelopmentExpenseO&amp;MOther Secondary Costs</v>
          </cell>
          <cell r="B107" t="str">
            <v>Corporate Development</v>
          </cell>
          <cell r="C107" t="str">
            <v>O&amp;M</v>
          </cell>
          <cell r="D107" t="str">
            <v>Other Secondary Costs</v>
          </cell>
          <cell r="E107">
            <v>142.31</v>
          </cell>
          <cell r="F107">
            <v>142.31</v>
          </cell>
          <cell r="G107">
            <v>996.17</v>
          </cell>
          <cell r="H107">
            <v>1712.84</v>
          </cell>
          <cell r="I107">
            <v>1817.45</v>
          </cell>
          <cell r="K107">
            <v>1457.35</v>
          </cell>
        </row>
        <row r="108">
          <cell r="A108" t="str">
            <v>Corporate DevelopmentExpenseO&amp;MOutside Services</v>
          </cell>
          <cell r="B108" t="str">
            <v>Corporate Development</v>
          </cell>
          <cell r="C108" t="str">
            <v>O&amp;M</v>
          </cell>
          <cell r="D108" t="str">
            <v>Outside Services</v>
          </cell>
          <cell r="E108">
            <v>1125</v>
          </cell>
          <cell r="F108">
            <v>8825</v>
          </cell>
          <cell r="G108">
            <v>44109</v>
          </cell>
          <cell r="H108">
            <v>230477</v>
          </cell>
          <cell r="I108">
            <v>230462</v>
          </cell>
          <cell r="K108">
            <v>11745.6</v>
          </cell>
        </row>
        <row r="109">
          <cell r="A109" t="str">
            <v>Corporate DevelopmentExpenseO&amp;MResidual Sent to SC Asm Ctr</v>
          </cell>
          <cell r="B109" t="str">
            <v>Corporate Development</v>
          </cell>
          <cell r="C109" t="str">
            <v>O&amp;M</v>
          </cell>
          <cell r="D109" t="str">
            <v>Residual Sent to SC Asm Ctr</v>
          </cell>
          <cell r="E109">
            <v>-6438.41</v>
          </cell>
          <cell r="G109">
            <v>14349.01</v>
          </cell>
          <cell r="H109">
            <v>3168.26</v>
          </cell>
          <cell r="K109">
            <v>-43179.16</v>
          </cell>
        </row>
        <row r="110">
          <cell r="A110" t="str">
            <v>Corporate DevelopmentExpenseO&amp;MSpace</v>
          </cell>
          <cell r="B110" t="str">
            <v>Corporate Development</v>
          </cell>
          <cell r="C110" t="str">
            <v>O&amp;M</v>
          </cell>
          <cell r="D110" t="str">
            <v>Space</v>
          </cell>
          <cell r="E110">
            <v>9027.01</v>
          </cell>
          <cell r="F110">
            <v>9027.01</v>
          </cell>
          <cell r="G110">
            <v>63189.07</v>
          </cell>
          <cell r="H110">
            <v>108324.12</v>
          </cell>
          <cell r="I110">
            <v>108324.12</v>
          </cell>
          <cell r="K110">
            <v>54162.06</v>
          </cell>
        </row>
        <row r="111">
          <cell r="A111" t="str">
            <v>Corporate DevelopmentExpenseO&amp;MVP Office Assessments</v>
          </cell>
          <cell r="B111" t="str">
            <v>Corporate Development</v>
          </cell>
          <cell r="C111" t="str">
            <v>O&amp;M</v>
          </cell>
          <cell r="D111" t="str">
            <v>VP Office Assessments</v>
          </cell>
          <cell r="E111">
            <v>0</v>
          </cell>
          <cell r="G111">
            <v>0</v>
          </cell>
          <cell r="H111">
            <v>0</v>
          </cell>
          <cell r="K111">
            <v>0</v>
          </cell>
        </row>
        <row r="112">
          <cell r="A112" t="str">
            <v>Corporate PlanningExpenseCAPITALCapital Offset</v>
          </cell>
          <cell r="B112" t="str">
            <v>Corporate Planning</v>
          </cell>
          <cell r="C112" t="str">
            <v>CAPITAL</v>
          </cell>
          <cell r="D112" t="str">
            <v>Capital Offset</v>
          </cell>
          <cell r="F112">
            <v>-16250</v>
          </cell>
          <cell r="I112">
            <v>-435497</v>
          </cell>
          <cell r="K112">
            <v>-409694</v>
          </cell>
        </row>
        <row r="113">
          <cell r="A113" t="str">
            <v>Corporate PlanningExpenseCAPITALClient Investment</v>
          </cell>
          <cell r="B113" t="str">
            <v>Corporate Planning</v>
          </cell>
          <cell r="C113" t="str">
            <v>CAPITAL</v>
          </cell>
          <cell r="D113" t="str">
            <v>Client Investment</v>
          </cell>
          <cell r="F113">
            <v>16250</v>
          </cell>
          <cell r="I113">
            <v>431025</v>
          </cell>
          <cell r="K113">
            <v>404104</v>
          </cell>
        </row>
        <row r="114">
          <cell r="A114" t="str">
            <v>Corporate PlanningExpenseCAPITALOther Secondary Costs</v>
          </cell>
          <cell r="B114" t="str">
            <v>Corporate Planning</v>
          </cell>
          <cell r="C114" t="str">
            <v>CAPITAL</v>
          </cell>
          <cell r="D114" t="str">
            <v>Other Secondary Costs</v>
          </cell>
          <cell r="I114">
            <v>4472</v>
          </cell>
          <cell r="K114">
            <v>5590</v>
          </cell>
        </row>
        <row r="115">
          <cell r="A115" t="str">
            <v>Corporate PlanningExpenseO&amp;MApplied Labor</v>
          </cell>
          <cell r="B115" t="str">
            <v>Corporate Planning</v>
          </cell>
          <cell r="C115" t="str">
            <v>O&amp;M</v>
          </cell>
          <cell r="D115" t="str">
            <v>Applied Labor</v>
          </cell>
          <cell r="E115">
            <v>0</v>
          </cell>
          <cell r="G115">
            <v>0</v>
          </cell>
          <cell r="H115">
            <v>0</v>
          </cell>
          <cell r="K115">
            <v>0</v>
          </cell>
        </row>
        <row r="116">
          <cell r="A116" t="str">
            <v>Corporate PlanningExpenseO&amp;MClient Investment</v>
          </cell>
          <cell r="B116" t="str">
            <v>Corporate Planning</v>
          </cell>
          <cell r="C116" t="str">
            <v>O&amp;M</v>
          </cell>
          <cell r="D116" t="str">
            <v>Client Investment</v>
          </cell>
          <cell r="I116">
            <v>207</v>
          </cell>
          <cell r="K116">
            <v>207</v>
          </cell>
        </row>
        <row r="117">
          <cell r="A117" t="str">
            <v>Corporate PlanningExpenseO&amp;MDAS</v>
          </cell>
          <cell r="B117" t="str">
            <v>Corporate Planning</v>
          </cell>
          <cell r="C117" t="str">
            <v>O&amp;M</v>
          </cell>
          <cell r="D117" t="str">
            <v>DAS</v>
          </cell>
          <cell r="E117">
            <v>27860</v>
          </cell>
          <cell r="F117">
            <v>27860</v>
          </cell>
          <cell r="G117">
            <v>195020</v>
          </cell>
          <cell r="H117">
            <v>334325</v>
          </cell>
          <cell r="I117">
            <v>334325</v>
          </cell>
          <cell r="K117">
            <v>167160</v>
          </cell>
        </row>
        <row r="118">
          <cell r="A118" t="str">
            <v>Corporate PlanningExpenseO&amp;MDepreciation/Amortization</v>
          </cell>
          <cell r="B118" t="str">
            <v>Corporate Planning</v>
          </cell>
          <cell r="C118" t="str">
            <v>O&amp;M</v>
          </cell>
          <cell r="D118" t="str">
            <v>Depreciation/Amortization</v>
          </cell>
          <cell r="E118">
            <v>53804.25</v>
          </cell>
          <cell r="F118">
            <v>53804.25</v>
          </cell>
          <cell r="G118">
            <v>376629.75</v>
          </cell>
          <cell r="H118">
            <v>645651</v>
          </cell>
          <cell r="I118">
            <v>485906.64</v>
          </cell>
          <cell r="K118">
            <v>3644.68</v>
          </cell>
        </row>
        <row r="119">
          <cell r="A119" t="str">
            <v>Corporate PlanningExpenseO&amp;MFringe Benefits &amp; Taxes</v>
          </cell>
          <cell r="B119" t="str">
            <v>Corporate Planning</v>
          </cell>
          <cell r="C119" t="str">
            <v>O&amp;M</v>
          </cell>
          <cell r="D119" t="str">
            <v>Fringe Benefits &amp; Taxes</v>
          </cell>
          <cell r="E119">
            <v>26522.98</v>
          </cell>
          <cell r="F119">
            <v>26522.98</v>
          </cell>
          <cell r="G119">
            <v>176744.31</v>
          </cell>
          <cell r="H119">
            <v>303416.31</v>
          </cell>
          <cell r="I119">
            <v>303174.93</v>
          </cell>
          <cell r="K119">
            <v>159861.85999999999</v>
          </cell>
        </row>
        <row r="120">
          <cell r="A120" t="str">
            <v>Corporate PlanningExpenseO&amp;MIT Toolkit</v>
          </cell>
          <cell r="B120" t="str">
            <v>Corporate Planning</v>
          </cell>
          <cell r="C120" t="str">
            <v>O&amp;M</v>
          </cell>
          <cell r="D120" t="str">
            <v>IT Toolkit</v>
          </cell>
          <cell r="E120">
            <v>592.67999999999995</v>
          </cell>
          <cell r="F120">
            <v>592.67999999999995</v>
          </cell>
          <cell r="G120">
            <v>4148.76</v>
          </cell>
          <cell r="H120">
            <v>7112.16</v>
          </cell>
          <cell r="I120">
            <v>6338.4</v>
          </cell>
          <cell r="K120">
            <v>2181.3200000000002</v>
          </cell>
        </row>
        <row r="121">
          <cell r="A121" t="str">
            <v>Corporate PlanningExpenseO&amp;MIncurred Labor</v>
          </cell>
          <cell r="B121" t="str">
            <v>Corporate Planning</v>
          </cell>
          <cell r="C121" t="str">
            <v>O&amp;M</v>
          </cell>
          <cell r="D121" t="str">
            <v>Incurred Labor</v>
          </cell>
          <cell r="E121">
            <v>83327</v>
          </cell>
          <cell r="F121">
            <v>83327</v>
          </cell>
          <cell r="G121">
            <v>555276</v>
          </cell>
          <cell r="H121">
            <v>953240.24</v>
          </cell>
          <cell r="I121">
            <v>953351.09</v>
          </cell>
          <cell r="K121">
            <v>484333.9</v>
          </cell>
        </row>
        <row r="122">
          <cell r="A122" t="str">
            <v>Corporate PlanningExpenseO&amp;MInternal Settlements</v>
          </cell>
          <cell r="B122" t="str">
            <v>Corporate Planning</v>
          </cell>
          <cell r="C122" t="str">
            <v>O&amp;M</v>
          </cell>
          <cell r="D122" t="str">
            <v>Internal Settlements</v>
          </cell>
          <cell r="E122">
            <v>0</v>
          </cell>
          <cell r="G122">
            <v>0</v>
          </cell>
          <cell r="H122">
            <v>0</v>
          </cell>
          <cell r="K122">
            <v>0</v>
          </cell>
        </row>
        <row r="123">
          <cell r="A123" t="str">
            <v>Corporate PlanningExpenseO&amp;MMaterial</v>
          </cell>
          <cell r="B123" t="str">
            <v>Corporate Planning</v>
          </cell>
          <cell r="C123" t="str">
            <v>O&amp;M</v>
          </cell>
          <cell r="D123" t="str">
            <v>Material</v>
          </cell>
          <cell r="I123">
            <v>3176.39</v>
          </cell>
          <cell r="K123">
            <v>4711.8999999999996</v>
          </cell>
        </row>
        <row r="124">
          <cell r="A124" t="str">
            <v>Corporate PlanningExpenseO&amp;MOther Primary Expenses</v>
          </cell>
          <cell r="B124" t="str">
            <v>Corporate Planning</v>
          </cell>
          <cell r="C124" t="str">
            <v>O&amp;M</v>
          </cell>
          <cell r="D124" t="str">
            <v>Other Primary Expenses</v>
          </cell>
          <cell r="E124">
            <v>1595.83</v>
          </cell>
          <cell r="F124">
            <v>1595.83</v>
          </cell>
          <cell r="G124">
            <v>11420.81</v>
          </cell>
          <cell r="H124">
            <v>19399.96</v>
          </cell>
          <cell r="I124">
            <v>14643.35</v>
          </cell>
          <cell r="K124">
            <v>1529.25</v>
          </cell>
        </row>
        <row r="125">
          <cell r="A125" t="str">
            <v>Corporate PlanningExpenseO&amp;MOther Secondary Costs</v>
          </cell>
          <cell r="B125" t="str">
            <v>Corporate Planning</v>
          </cell>
          <cell r="C125" t="str">
            <v>O&amp;M</v>
          </cell>
          <cell r="D125" t="str">
            <v>Other Secondary Costs</v>
          </cell>
          <cell r="E125">
            <v>364.4</v>
          </cell>
          <cell r="F125">
            <v>364.4</v>
          </cell>
          <cell r="G125">
            <v>2550.8000000000002</v>
          </cell>
          <cell r="H125">
            <v>4376.92</v>
          </cell>
          <cell r="I125">
            <v>3905.87</v>
          </cell>
          <cell r="K125">
            <v>1924.56</v>
          </cell>
        </row>
        <row r="126">
          <cell r="A126" t="str">
            <v>Corporate PlanningExpenseO&amp;MOutside Services</v>
          </cell>
          <cell r="B126" t="str">
            <v>Corporate Planning</v>
          </cell>
          <cell r="C126" t="str">
            <v>O&amp;M</v>
          </cell>
          <cell r="D126" t="str">
            <v>Outside Services</v>
          </cell>
          <cell r="E126">
            <v>10000</v>
          </cell>
          <cell r="F126">
            <v>10000</v>
          </cell>
          <cell r="G126">
            <v>10000</v>
          </cell>
          <cell r="H126">
            <v>104850</v>
          </cell>
          <cell r="I126">
            <v>84850</v>
          </cell>
        </row>
        <row r="127">
          <cell r="A127" t="str">
            <v>Corporate PlanningExpenseO&amp;MResidual Sent to SC Asm Ctr</v>
          </cell>
          <cell r="B127" t="str">
            <v>Corporate Planning</v>
          </cell>
          <cell r="C127" t="str">
            <v>O&amp;M</v>
          </cell>
          <cell r="D127" t="str">
            <v>Residual Sent to SC Asm Ctr</v>
          </cell>
          <cell r="E127">
            <v>4645.53</v>
          </cell>
          <cell r="G127">
            <v>59921.26</v>
          </cell>
          <cell r="H127">
            <v>3528.45</v>
          </cell>
          <cell r="K127">
            <v>5235.55</v>
          </cell>
        </row>
        <row r="128">
          <cell r="A128" t="str">
            <v>Corporate PlanningExpenseO&amp;MSpace</v>
          </cell>
          <cell r="B128" t="str">
            <v>Corporate Planning</v>
          </cell>
          <cell r="C128" t="str">
            <v>O&amp;M</v>
          </cell>
          <cell r="D128" t="str">
            <v>Space</v>
          </cell>
          <cell r="E128">
            <v>9005.33</v>
          </cell>
          <cell r="F128">
            <v>9005.33</v>
          </cell>
          <cell r="G128">
            <v>63037.31</v>
          </cell>
          <cell r="H128">
            <v>108063.96</v>
          </cell>
          <cell r="I128">
            <v>108063.96</v>
          </cell>
          <cell r="K128">
            <v>54031.98</v>
          </cell>
        </row>
        <row r="129">
          <cell r="A129" t="str">
            <v>Corporate PlanningExpenseO&amp;MVP Office Assessments</v>
          </cell>
          <cell r="B129" t="str">
            <v>Corporate Planning</v>
          </cell>
          <cell r="C129" t="str">
            <v>O&amp;M</v>
          </cell>
          <cell r="D129" t="str">
            <v>VP Office Assessments</v>
          </cell>
          <cell r="E129">
            <v>0</v>
          </cell>
          <cell r="G129">
            <v>0</v>
          </cell>
          <cell r="H129">
            <v>0</v>
          </cell>
          <cell r="K129">
            <v>0</v>
          </cell>
        </row>
        <row r="130">
          <cell r="A130" t="str">
            <v>Corporate Properties &amp; Survey MappingExpenseO&amp;MApplied Labor</v>
          </cell>
          <cell r="B130" t="str">
            <v>Corporate Properties &amp; Survey Mapping</v>
          </cell>
          <cell r="C130" t="str">
            <v>O&amp;M</v>
          </cell>
          <cell r="D130" t="str">
            <v>Applied Labor</v>
          </cell>
          <cell r="E130">
            <v>0</v>
          </cell>
          <cell r="G130">
            <v>0</v>
          </cell>
          <cell r="H130">
            <v>0</v>
          </cell>
          <cell r="K130">
            <v>83046.259999999995</v>
          </cell>
        </row>
        <row r="131">
          <cell r="A131" t="str">
            <v>Corporate Properties &amp; Survey MappingExpenseO&amp;MDAS</v>
          </cell>
          <cell r="B131" t="str">
            <v>Corporate Properties &amp; Survey Mapping</v>
          </cell>
          <cell r="C131" t="str">
            <v>O&amp;M</v>
          </cell>
          <cell r="D131" t="str">
            <v>DAS</v>
          </cell>
          <cell r="E131">
            <v>28368</v>
          </cell>
          <cell r="F131">
            <v>28368</v>
          </cell>
          <cell r="G131">
            <v>198576</v>
          </cell>
          <cell r="H131">
            <v>340410</v>
          </cell>
          <cell r="I131">
            <v>340410</v>
          </cell>
          <cell r="K131">
            <v>170208</v>
          </cell>
        </row>
        <row r="132">
          <cell r="A132" t="str">
            <v>Corporate Properties &amp; Survey MappingExpenseO&amp;MDepreciation/Amortization</v>
          </cell>
          <cell r="B132" t="str">
            <v>Corporate Properties &amp; Survey Mapping</v>
          </cell>
          <cell r="C132" t="str">
            <v>O&amp;M</v>
          </cell>
          <cell r="D132" t="str">
            <v>Depreciation/Amortization</v>
          </cell>
          <cell r="E132">
            <v>23435</v>
          </cell>
          <cell r="F132">
            <v>23435</v>
          </cell>
          <cell r="G132">
            <v>164039</v>
          </cell>
          <cell r="H132">
            <v>281215</v>
          </cell>
          <cell r="I132">
            <v>283446.25</v>
          </cell>
          <cell r="K132">
            <v>125226.41</v>
          </cell>
        </row>
        <row r="133">
          <cell r="A133" t="str">
            <v>Corporate Properties &amp; Survey MappingExpenseO&amp;MFleet/Other CO Charges</v>
          </cell>
          <cell r="B133" t="str">
            <v>Corporate Properties &amp; Survey Mapping</v>
          </cell>
          <cell r="C133" t="str">
            <v>O&amp;M</v>
          </cell>
          <cell r="D133" t="str">
            <v>Fleet/Other CO Charges</v>
          </cell>
          <cell r="E133">
            <v>683.11</v>
          </cell>
          <cell r="F133">
            <v>683.11</v>
          </cell>
          <cell r="G133">
            <v>4647.78</v>
          </cell>
          <cell r="H133">
            <v>7899.64</v>
          </cell>
          <cell r="I133">
            <v>6204.77</v>
          </cell>
          <cell r="K133">
            <v>541.79999999999995</v>
          </cell>
        </row>
        <row r="134">
          <cell r="A134" t="str">
            <v>Corporate Properties &amp; Survey MappingExpenseO&amp;MFringe Benefits &amp; Taxes</v>
          </cell>
          <cell r="B134" t="str">
            <v>Corporate Properties &amp; Survey Mapping</v>
          </cell>
          <cell r="C134" t="str">
            <v>O&amp;M</v>
          </cell>
          <cell r="D134" t="str">
            <v>Fringe Benefits &amp; Taxes</v>
          </cell>
          <cell r="E134">
            <v>42421.120000000003</v>
          </cell>
          <cell r="F134">
            <v>42421.120000000003</v>
          </cell>
          <cell r="G134">
            <v>281948.27</v>
          </cell>
          <cell r="H134">
            <v>484054.38</v>
          </cell>
          <cell r="I134">
            <v>501448.48</v>
          </cell>
          <cell r="J134">
            <v>-1033.3599999999999</v>
          </cell>
          <cell r="K134">
            <v>266552.55</v>
          </cell>
        </row>
        <row r="135">
          <cell r="A135" t="str">
            <v>Corporate Properties &amp; Survey MappingExpenseO&amp;MIT Toolkit</v>
          </cell>
          <cell r="B135" t="str">
            <v>Corporate Properties &amp; Survey Mapping</v>
          </cell>
          <cell r="C135" t="str">
            <v>O&amp;M</v>
          </cell>
          <cell r="D135" t="str">
            <v>IT Toolkit</v>
          </cell>
          <cell r="E135">
            <v>1134.1199999999999</v>
          </cell>
          <cell r="F135">
            <v>1134.1199999999999</v>
          </cell>
          <cell r="G135">
            <v>7938.84</v>
          </cell>
          <cell r="H135">
            <v>13602.44</v>
          </cell>
          <cell r="I135">
            <v>14471.24</v>
          </cell>
          <cell r="K135">
            <v>8763.2800000000007</v>
          </cell>
        </row>
        <row r="136">
          <cell r="A136" t="str">
            <v>Corporate Properties &amp; Survey MappingExpenseO&amp;MIncurred Labor</v>
          </cell>
          <cell r="B136" t="str">
            <v>Corporate Properties &amp; Survey Mapping</v>
          </cell>
          <cell r="C136" t="str">
            <v>O&amp;M</v>
          </cell>
          <cell r="D136" t="str">
            <v>Incurred Labor</v>
          </cell>
          <cell r="E136">
            <v>133274</v>
          </cell>
          <cell r="F136">
            <v>133274</v>
          </cell>
          <cell r="G136">
            <v>885794</v>
          </cell>
          <cell r="H136">
            <v>1520748.65</v>
          </cell>
          <cell r="I136">
            <v>1565839.95</v>
          </cell>
          <cell r="J136">
            <v>-16517.259999999998</v>
          </cell>
          <cell r="K136">
            <v>812378.86</v>
          </cell>
        </row>
        <row r="137">
          <cell r="A137" t="str">
            <v>Corporate Properties &amp; Survey MappingExpenseO&amp;MInternal Settlements</v>
          </cell>
          <cell r="B137" t="str">
            <v>Corporate Properties &amp; Survey Mapping</v>
          </cell>
          <cell r="C137" t="str">
            <v>O&amp;M</v>
          </cell>
          <cell r="D137" t="str">
            <v>Internal Settlements</v>
          </cell>
          <cell r="E137">
            <v>0</v>
          </cell>
          <cell r="G137">
            <v>0</v>
          </cell>
          <cell r="H137">
            <v>0</v>
          </cell>
          <cell r="I137">
            <v>50006.79</v>
          </cell>
          <cell r="K137">
            <v>15687.99</v>
          </cell>
        </row>
        <row r="138">
          <cell r="A138" t="str">
            <v>Corporate Properties &amp; Survey MappingExpenseO&amp;MMaterial</v>
          </cell>
          <cell r="B138" t="str">
            <v>Corporate Properties &amp; Survey Mapping</v>
          </cell>
          <cell r="C138" t="str">
            <v>O&amp;M</v>
          </cell>
          <cell r="D138" t="str">
            <v>Material</v>
          </cell>
          <cell r="E138">
            <v>1000</v>
          </cell>
          <cell r="F138">
            <v>1000</v>
          </cell>
          <cell r="G138">
            <v>7000</v>
          </cell>
          <cell r="H138">
            <v>12000</v>
          </cell>
          <cell r="I138">
            <v>12000.15</v>
          </cell>
          <cell r="K138">
            <v>326.85000000000002</v>
          </cell>
        </row>
        <row r="139">
          <cell r="A139" t="str">
            <v>Corporate Properties &amp; Survey MappingExpenseO&amp;MOther Primary Expenses</v>
          </cell>
          <cell r="B139" t="str">
            <v>Corporate Properties &amp; Survey Mapping</v>
          </cell>
          <cell r="C139" t="str">
            <v>O&amp;M</v>
          </cell>
          <cell r="D139" t="str">
            <v>Other Primary Expenses</v>
          </cell>
          <cell r="E139">
            <v>2419</v>
          </cell>
          <cell r="F139">
            <v>2419</v>
          </cell>
          <cell r="G139">
            <v>16901</v>
          </cell>
          <cell r="H139">
            <v>29001</v>
          </cell>
          <cell r="I139">
            <v>29094.67</v>
          </cell>
          <cell r="K139">
            <v>12715.18</v>
          </cell>
        </row>
        <row r="140">
          <cell r="A140" t="str">
            <v>Corporate Properties &amp; Survey MappingExpenseO&amp;MOther Secondary Costs</v>
          </cell>
          <cell r="B140" t="str">
            <v>Corporate Properties &amp; Survey Mapping</v>
          </cell>
          <cell r="C140" t="str">
            <v>O&amp;M</v>
          </cell>
          <cell r="D140" t="str">
            <v>Other Secondary Costs</v>
          </cell>
          <cell r="E140">
            <v>524.98</v>
          </cell>
          <cell r="F140">
            <v>524.98</v>
          </cell>
          <cell r="G140">
            <v>3674.86</v>
          </cell>
          <cell r="H140">
            <v>6300.4</v>
          </cell>
          <cell r="I140">
            <v>6096.52</v>
          </cell>
          <cell r="K140">
            <v>3170.7</v>
          </cell>
        </row>
        <row r="141">
          <cell r="A141" t="str">
            <v>Corporate Properties &amp; Survey MappingExpenseO&amp;MOutside Services</v>
          </cell>
          <cell r="B141" t="str">
            <v>Corporate Properties &amp; Survey Mapping</v>
          </cell>
          <cell r="C141" t="str">
            <v>O&amp;M</v>
          </cell>
          <cell r="D141" t="str">
            <v>Outside Services</v>
          </cell>
          <cell r="E141">
            <v>27404</v>
          </cell>
          <cell r="F141">
            <v>27404</v>
          </cell>
          <cell r="G141">
            <v>191828</v>
          </cell>
          <cell r="H141">
            <v>347802</v>
          </cell>
          <cell r="I141">
            <v>348956.21</v>
          </cell>
          <cell r="K141">
            <v>125723.93</v>
          </cell>
        </row>
        <row r="142">
          <cell r="A142" t="str">
            <v>Corporate Properties &amp; Survey MappingExpenseO&amp;MResidual Sent to SC Asm Ctr</v>
          </cell>
          <cell r="B142" t="str">
            <v>Corporate Properties &amp; Survey Mapping</v>
          </cell>
          <cell r="C142" t="str">
            <v>O&amp;M</v>
          </cell>
          <cell r="D142" t="str">
            <v>Residual Sent to SC Asm Ctr</v>
          </cell>
          <cell r="E142">
            <v>-23588.7</v>
          </cell>
          <cell r="G142">
            <v>97121.919999999998</v>
          </cell>
          <cell r="H142">
            <v>28264.37</v>
          </cell>
          <cell r="K142">
            <v>-112542.59</v>
          </cell>
        </row>
        <row r="143">
          <cell r="A143" t="str">
            <v>Corporate Properties &amp; Survey MappingExpenseO&amp;MSpace</v>
          </cell>
          <cell r="B143" t="str">
            <v>Corporate Properties &amp; Survey Mapping</v>
          </cell>
          <cell r="C143" t="str">
            <v>O&amp;M</v>
          </cell>
          <cell r="D143" t="str">
            <v>Space</v>
          </cell>
          <cell r="E143">
            <v>34669.03</v>
          </cell>
          <cell r="F143">
            <v>34669.03</v>
          </cell>
          <cell r="G143">
            <v>242683.21</v>
          </cell>
          <cell r="H143">
            <v>416028.36</v>
          </cell>
          <cell r="I143">
            <v>416028.36</v>
          </cell>
          <cell r="K143">
            <v>208014.18</v>
          </cell>
        </row>
        <row r="144">
          <cell r="A144" t="str">
            <v>Corporate Properties &amp; Survey MappingExpenseO&amp;MVP Office Assessments</v>
          </cell>
          <cell r="B144" t="str">
            <v>Corporate Properties &amp; Survey Mapping</v>
          </cell>
          <cell r="C144" t="str">
            <v>O&amp;M</v>
          </cell>
          <cell r="D144" t="str">
            <v>VP Office Assessments</v>
          </cell>
          <cell r="E144">
            <v>34866</v>
          </cell>
          <cell r="F144">
            <v>34866</v>
          </cell>
          <cell r="G144">
            <v>244062</v>
          </cell>
          <cell r="H144">
            <v>418392</v>
          </cell>
          <cell r="I144">
            <v>418392</v>
          </cell>
          <cell r="K144">
            <v>209196</v>
          </cell>
        </row>
        <row r="145">
          <cell r="A145" t="str">
            <v>Corporate ResponsibilityExpenseO&amp;MApplied Labor</v>
          </cell>
          <cell r="B145" t="str">
            <v>Corporate Responsibility</v>
          </cell>
          <cell r="C145" t="str">
            <v>O&amp;M</v>
          </cell>
          <cell r="D145" t="str">
            <v>Applied Labor</v>
          </cell>
          <cell r="E145">
            <v>0</v>
          </cell>
          <cell r="G145">
            <v>0</v>
          </cell>
          <cell r="H145">
            <v>0</v>
          </cell>
          <cell r="K145">
            <v>-41957.35</v>
          </cell>
        </row>
        <row r="146">
          <cell r="A146" t="str">
            <v>Corporate ResponsibilityExpenseO&amp;MClient Investment</v>
          </cell>
          <cell r="B146" t="str">
            <v>Corporate Responsibility</v>
          </cell>
          <cell r="C146" t="str">
            <v>O&amp;M</v>
          </cell>
          <cell r="D146" t="str">
            <v>Client Investment</v>
          </cell>
          <cell r="F146">
            <v>69068</v>
          </cell>
          <cell r="G146">
            <v>85000</v>
          </cell>
          <cell r="H146">
            <v>85000</v>
          </cell>
          <cell r="I146">
            <v>314847</v>
          </cell>
          <cell r="K146">
            <v>32270</v>
          </cell>
        </row>
        <row r="147">
          <cell r="A147" t="str">
            <v>Corporate ResponsibilityExpenseO&amp;MDAS</v>
          </cell>
          <cell r="B147" t="str">
            <v>Corporate Responsibility</v>
          </cell>
          <cell r="C147" t="str">
            <v>O&amp;M</v>
          </cell>
          <cell r="D147" t="str">
            <v>DAS</v>
          </cell>
          <cell r="E147">
            <v>177</v>
          </cell>
          <cell r="F147">
            <v>177</v>
          </cell>
          <cell r="G147">
            <v>1239</v>
          </cell>
          <cell r="H147">
            <v>2129</v>
          </cell>
          <cell r="I147">
            <v>2129</v>
          </cell>
          <cell r="K147">
            <v>1062</v>
          </cell>
        </row>
        <row r="148">
          <cell r="A148" t="str">
            <v>Corporate ResponsibilityExpenseO&amp;MDepreciation/Amortization</v>
          </cell>
          <cell r="B148" t="str">
            <v>Corporate Responsibility</v>
          </cell>
          <cell r="C148" t="str">
            <v>O&amp;M</v>
          </cell>
          <cell r="D148" t="str">
            <v>Depreciation/Amortization</v>
          </cell>
          <cell r="E148">
            <v>753.5</v>
          </cell>
          <cell r="F148">
            <v>1394</v>
          </cell>
          <cell r="G148">
            <v>5274.5</v>
          </cell>
          <cell r="H148">
            <v>9042</v>
          </cell>
          <cell r="I148">
            <v>16726.939999999999</v>
          </cell>
          <cell r="K148">
            <v>8257.5400000000009</v>
          </cell>
        </row>
        <row r="149">
          <cell r="A149" t="str">
            <v>Corporate ResponsibilityExpenseO&amp;MFleet/Other CO Charges</v>
          </cell>
          <cell r="B149" t="str">
            <v>Corporate Responsibility</v>
          </cell>
          <cell r="C149" t="str">
            <v>O&amp;M</v>
          </cell>
          <cell r="D149" t="str">
            <v>Fleet/Other CO Charges</v>
          </cell>
          <cell r="I149">
            <v>659.4</v>
          </cell>
          <cell r="K149">
            <v>1428.7</v>
          </cell>
        </row>
        <row r="150">
          <cell r="A150" t="str">
            <v>Corporate ResponsibilityExpenseO&amp;MFringe Benefits &amp; Taxes</v>
          </cell>
          <cell r="B150" t="str">
            <v>Corporate Responsibility</v>
          </cell>
          <cell r="C150" t="str">
            <v>O&amp;M</v>
          </cell>
          <cell r="D150" t="str">
            <v>Fringe Benefits &amp; Taxes</v>
          </cell>
          <cell r="E150">
            <v>21922.59</v>
          </cell>
          <cell r="F150">
            <v>21821</v>
          </cell>
          <cell r="G150">
            <v>145924.94</v>
          </cell>
          <cell r="H150">
            <v>250515.45</v>
          </cell>
          <cell r="I150">
            <v>252374.52</v>
          </cell>
          <cell r="K150">
            <v>127442.65</v>
          </cell>
        </row>
        <row r="151">
          <cell r="A151" t="str">
            <v>Corporate ResponsibilityExpenseO&amp;MIT Toolkit</v>
          </cell>
          <cell r="B151" t="str">
            <v>Corporate Responsibility</v>
          </cell>
          <cell r="C151" t="str">
            <v>O&amp;M</v>
          </cell>
          <cell r="D151" t="str">
            <v>IT Toolkit</v>
          </cell>
          <cell r="E151">
            <v>178.44</v>
          </cell>
          <cell r="F151">
            <v>521</v>
          </cell>
          <cell r="G151">
            <v>1249.08</v>
          </cell>
          <cell r="H151">
            <v>2138.2800000000002</v>
          </cell>
          <cell r="I151">
            <v>6251.76</v>
          </cell>
          <cell r="K151">
            <v>3577.52</v>
          </cell>
        </row>
        <row r="152">
          <cell r="A152" t="str">
            <v>Corporate ResponsibilityExpenseO&amp;MIncurred Labor</v>
          </cell>
          <cell r="B152" t="str">
            <v>Corporate Responsibility</v>
          </cell>
          <cell r="C152" t="str">
            <v>O&amp;M</v>
          </cell>
          <cell r="D152" t="str">
            <v>Incurred Labor</v>
          </cell>
          <cell r="E152">
            <v>68874</v>
          </cell>
          <cell r="F152">
            <v>68555</v>
          </cell>
          <cell r="G152">
            <v>458451</v>
          </cell>
          <cell r="H152">
            <v>787042.05</v>
          </cell>
          <cell r="I152">
            <v>775527.31</v>
          </cell>
          <cell r="K152">
            <v>379388.69</v>
          </cell>
        </row>
        <row r="153">
          <cell r="A153" t="str">
            <v>Corporate ResponsibilityExpenseO&amp;MInternal Settlements</v>
          </cell>
          <cell r="B153" t="str">
            <v>Corporate Responsibility</v>
          </cell>
          <cell r="C153" t="str">
            <v>O&amp;M</v>
          </cell>
          <cell r="D153" t="str">
            <v>Internal Settlements</v>
          </cell>
          <cell r="E153">
            <v>0</v>
          </cell>
          <cell r="G153">
            <v>0</v>
          </cell>
          <cell r="H153">
            <v>0</v>
          </cell>
          <cell r="I153">
            <v>531.04</v>
          </cell>
          <cell r="K153">
            <v>0</v>
          </cell>
        </row>
        <row r="154">
          <cell r="A154" t="str">
            <v>Corporate ResponsibilityExpenseO&amp;MMaterial</v>
          </cell>
          <cell r="B154" t="str">
            <v>Corporate Responsibility</v>
          </cell>
          <cell r="C154" t="str">
            <v>O&amp;M</v>
          </cell>
          <cell r="D154" t="str">
            <v>Material</v>
          </cell>
          <cell r="I154">
            <v>1317.37</v>
          </cell>
          <cell r="K154">
            <v>2004.42</v>
          </cell>
        </row>
        <row r="155">
          <cell r="A155" t="str">
            <v>Corporate ResponsibilityExpenseO&amp;MOther Primary Expenses</v>
          </cell>
          <cell r="B155" t="str">
            <v>Corporate Responsibility</v>
          </cell>
          <cell r="C155" t="str">
            <v>O&amp;M</v>
          </cell>
          <cell r="D155" t="str">
            <v>Other Primary Expenses</v>
          </cell>
          <cell r="E155">
            <v>11045</v>
          </cell>
          <cell r="F155">
            <v>19045</v>
          </cell>
          <cell r="G155">
            <v>85620</v>
          </cell>
          <cell r="H155">
            <v>166075</v>
          </cell>
          <cell r="I155">
            <v>165688.38</v>
          </cell>
          <cell r="K155">
            <v>40728.39</v>
          </cell>
        </row>
        <row r="156">
          <cell r="A156" t="str">
            <v>Corporate ResponsibilityExpenseO&amp;MOther Secondary Costs</v>
          </cell>
          <cell r="B156" t="str">
            <v>Corporate Responsibility</v>
          </cell>
          <cell r="C156" t="str">
            <v>O&amp;M</v>
          </cell>
          <cell r="D156" t="str">
            <v>Other Secondary Costs</v>
          </cell>
          <cell r="E156">
            <v>85.01</v>
          </cell>
          <cell r="F156">
            <v>170</v>
          </cell>
          <cell r="G156">
            <v>595.07000000000005</v>
          </cell>
          <cell r="H156">
            <v>1017</v>
          </cell>
          <cell r="I156">
            <v>2193.04</v>
          </cell>
          <cell r="K156">
            <v>1540.75</v>
          </cell>
        </row>
        <row r="157">
          <cell r="A157" t="str">
            <v>Corporate ResponsibilityExpenseO&amp;MOutside Services</v>
          </cell>
          <cell r="B157" t="str">
            <v>Corporate Responsibility</v>
          </cell>
          <cell r="C157" t="str">
            <v>O&amp;M</v>
          </cell>
          <cell r="D157" t="str">
            <v>Outside Services</v>
          </cell>
          <cell r="E157">
            <v>11496</v>
          </cell>
          <cell r="F157">
            <v>16196</v>
          </cell>
          <cell r="G157">
            <v>89120</v>
          </cell>
          <cell r="H157">
            <v>172871</v>
          </cell>
          <cell r="I157">
            <v>172639.74</v>
          </cell>
          <cell r="K157">
            <v>37866.959999999999</v>
          </cell>
        </row>
        <row r="158">
          <cell r="A158" t="str">
            <v>Corporate ResponsibilityExpenseO&amp;MResidual Sent to SC Asm Ctr</v>
          </cell>
          <cell r="B158" t="str">
            <v>Corporate Responsibility</v>
          </cell>
          <cell r="C158" t="str">
            <v>O&amp;M</v>
          </cell>
          <cell r="D158" t="str">
            <v>Residual Sent to SC Asm Ctr</v>
          </cell>
          <cell r="E158">
            <v>2683.21</v>
          </cell>
          <cell r="G158">
            <v>-32864.92</v>
          </cell>
          <cell r="H158">
            <v>2728.12</v>
          </cell>
          <cell r="K158">
            <v>-29538.37</v>
          </cell>
        </row>
        <row r="159">
          <cell r="A159" t="str">
            <v>Corporate ResponsibilityExpenseO&amp;MSpace</v>
          </cell>
          <cell r="B159" t="str">
            <v>Corporate Responsibility</v>
          </cell>
          <cell r="C159" t="str">
            <v>O&amp;M</v>
          </cell>
          <cell r="D159" t="str">
            <v>Space</v>
          </cell>
          <cell r="E159">
            <v>18625.830000000002</v>
          </cell>
          <cell r="F159">
            <v>18625.830000000002</v>
          </cell>
          <cell r="G159">
            <v>130380.81</v>
          </cell>
          <cell r="H159">
            <v>223509.96</v>
          </cell>
          <cell r="I159">
            <v>223509.96</v>
          </cell>
          <cell r="K159">
            <v>111754.98</v>
          </cell>
        </row>
        <row r="160">
          <cell r="A160" t="str">
            <v>Corporate ResponsibilityExpenseO&amp;MVP Office Assessments</v>
          </cell>
          <cell r="B160" t="str">
            <v>Corporate Responsibility</v>
          </cell>
          <cell r="C160" t="str">
            <v>O&amp;M</v>
          </cell>
          <cell r="D160" t="str">
            <v>VP Office Assessments</v>
          </cell>
          <cell r="E160">
            <v>0</v>
          </cell>
          <cell r="G160">
            <v>0</v>
          </cell>
          <cell r="H160">
            <v>0</v>
          </cell>
          <cell r="K160">
            <v>0</v>
          </cell>
        </row>
        <row r="161">
          <cell r="A161" t="str">
            <v>Corporate SecretaryExpenseCAPITALCapital Offset</v>
          </cell>
          <cell r="B161" t="str">
            <v>Corporate Secretary</v>
          </cell>
          <cell r="C161" t="str">
            <v>CAPITAL</v>
          </cell>
          <cell r="D161" t="str">
            <v>Capital Offset</v>
          </cell>
          <cell r="I161">
            <v>-4422</v>
          </cell>
          <cell r="K161">
            <v>-4422</v>
          </cell>
        </row>
        <row r="162">
          <cell r="A162" t="str">
            <v>Corporate SecretaryExpenseCAPITALOther Secondary Costs</v>
          </cell>
          <cell r="B162" t="str">
            <v>Corporate Secretary</v>
          </cell>
          <cell r="C162" t="str">
            <v>CAPITAL</v>
          </cell>
          <cell r="D162" t="str">
            <v>Other Secondary Costs</v>
          </cell>
          <cell r="I162">
            <v>4422</v>
          </cell>
          <cell r="K162">
            <v>4422</v>
          </cell>
        </row>
        <row r="163">
          <cell r="A163" t="str">
            <v>Corporate SecretaryExpenseO&amp;MApplied Labor</v>
          </cell>
          <cell r="B163" t="str">
            <v>Corporate Secretary</v>
          </cell>
          <cell r="C163" t="str">
            <v>O&amp;M</v>
          </cell>
          <cell r="D163" t="str">
            <v>Applied Labor</v>
          </cell>
          <cell r="E163">
            <v>0</v>
          </cell>
          <cell r="G163">
            <v>0</v>
          </cell>
          <cell r="H163">
            <v>0</v>
          </cell>
          <cell r="K163">
            <v>-70708.710000000006</v>
          </cell>
        </row>
        <row r="164">
          <cell r="A164" t="str">
            <v>Corporate SecretaryExpenseO&amp;MDAS</v>
          </cell>
          <cell r="B164" t="str">
            <v>Corporate Secretary</v>
          </cell>
          <cell r="C164" t="str">
            <v>O&amp;M</v>
          </cell>
          <cell r="D164" t="str">
            <v>DAS</v>
          </cell>
          <cell r="E164">
            <v>972</v>
          </cell>
          <cell r="F164">
            <v>972</v>
          </cell>
          <cell r="G164">
            <v>6804</v>
          </cell>
          <cell r="H164">
            <v>11663</v>
          </cell>
          <cell r="I164">
            <v>11663</v>
          </cell>
          <cell r="K164">
            <v>5832</v>
          </cell>
        </row>
        <row r="165">
          <cell r="A165" t="str">
            <v>Corporate SecretaryExpenseO&amp;MDepreciation/Amortization</v>
          </cell>
          <cell r="B165" t="str">
            <v>Corporate Secretary</v>
          </cell>
          <cell r="C165" t="str">
            <v>O&amp;M</v>
          </cell>
          <cell r="D165" t="str">
            <v>Depreciation/Amortization</v>
          </cell>
          <cell r="E165">
            <v>202.92</v>
          </cell>
          <cell r="F165">
            <v>202.92</v>
          </cell>
          <cell r="G165">
            <v>1420.44</v>
          </cell>
          <cell r="H165">
            <v>2435.04</v>
          </cell>
          <cell r="I165">
            <v>2944.48</v>
          </cell>
          <cell r="K165">
            <v>2399.7399999999998</v>
          </cell>
        </row>
        <row r="166">
          <cell r="A166" t="str">
            <v>Corporate SecretaryExpenseO&amp;MFringe Benefits &amp; Taxes</v>
          </cell>
          <cell r="B166" t="str">
            <v>Corporate Secretary</v>
          </cell>
          <cell r="C166" t="str">
            <v>O&amp;M</v>
          </cell>
          <cell r="D166" t="str">
            <v>Fringe Benefits &amp; Taxes</v>
          </cell>
          <cell r="E166">
            <v>16882.63</v>
          </cell>
          <cell r="F166">
            <v>16882.63</v>
          </cell>
          <cell r="G166">
            <v>115425.34</v>
          </cell>
          <cell r="H166">
            <v>198922.79</v>
          </cell>
          <cell r="I166">
            <v>198285.81</v>
          </cell>
          <cell r="J166">
            <v>-468.7</v>
          </cell>
          <cell r="K166">
            <v>93766.86</v>
          </cell>
        </row>
        <row r="167">
          <cell r="A167" t="str">
            <v>Corporate SecretaryExpenseO&amp;MIT Toolkit</v>
          </cell>
          <cell r="B167" t="str">
            <v>Corporate Secretary</v>
          </cell>
          <cell r="C167" t="str">
            <v>O&amp;M</v>
          </cell>
          <cell r="D167" t="str">
            <v>IT Toolkit</v>
          </cell>
          <cell r="E167">
            <v>1478.68</v>
          </cell>
          <cell r="F167">
            <v>1478.68</v>
          </cell>
          <cell r="G167">
            <v>10350.76</v>
          </cell>
          <cell r="H167">
            <v>17736.16</v>
          </cell>
          <cell r="I167">
            <v>17147.599999999999</v>
          </cell>
          <cell r="K167">
            <v>6546.12</v>
          </cell>
        </row>
        <row r="168">
          <cell r="A168" t="str">
            <v>Corporate SecretaryExpenseO&amp;MIncurred Labor</v>
          </cell>
          <cell r="B168" t="str">
            <v>Corporate Secretary</v>
          </cell>
          <cell r="C168" t="str">
            <v>O&amp;M</v>
          </cell>
          <cell r="D168" t="str">
            <v>Incurred Labor</v>
          </cell>
          <cell r="E168">
            <v>53040</v>
          </cell>
          <cell r="F168">
            <v>53040</v>
          </cell>
          <cell r="G168">
            <v>353991</v>
          </cell>
          <cell r="H168">
            <v>607674.46</v>
          </cell>
          <cell r="I168">
            <v>607987.32999999996</v>
          </cell>
          <cell r="J168">
            <v>-10027.540000000001</v>
          </cell>
          <cell r="K168">
            <v>289821.3</v>
          </cell>
        </row>
        <row r="169">
          <cell r="A169" t="str">
            <v>Corporate SecretaryExpenseO&amp;MInternal Settlements</v>
          </cell>
          <cell r="B169" t="str">
            <v>Corporate Secretary</v>
          </cell>
          <cell r="C169" t="str">
            <v>O&amp;M</v>
          </cell>
          <cell r="D169" t="str">
            <v>Internal Settlements</v>
          </cell>
          <cell r="E169">
            <v>0</v>
          </cell>
          <cell r="G169">
            <v>0</v>
          </cell>
          <cell r="H169">
            <v>0</v>
          </cell>
          <cell r="I169">
            <v>-25702.23</v>
          </cell>
          <cell r="K169">
            <v>0</v>
          </cell>
        </row>
        <row r="170">
          <cell r="A170" t="str">
            <v>Corporate SecretaryExpenseO&amp;MMaterial</v>
          </cell>
          <cell r="B170" t="str">
            <v>Corporate Secretary</v>
          </cell>
          <cell r="C170" t="str">
            <v>O&amp;M</v>
          </cell>
          <cell r="D170" t="str">
            <v>Material</v>
          </cell>
          <cell r="I170">
            <v>900.94</v>
          </cell>
          <cell r="K170">
            <v>1811.78</v>
          </cell>
        </row>
        <row r="171">
          <cell r="A171" t="str">
            <v>Corporate SecretaryExpenseO&amp;MOther Primary Expenses</v>
          </cell>
          <cell r="B171" t="str">
            <v>Corporate Secretary</v>
          </cell>
          <cell r="C171" t="str">
            <v>O&amp;M</v>
          </cell>
          <cell r="D171" t="str">
            <v>Other Primary Expenses</v>
          </cell>
          <cell r="E171">
            <v>2861.67</v>
          </cell>
          <cell r="F171">
            <v>2861.67</v>
          </cell>
          <cell r="G171">
            <v>20031.689999999999</v>
          </cell>
          <cell r="H171">
            <v>34340.04</v>
          </cell>
          <cell r="I171">
            <v>34548.629999999997</v>
          </cell>
          <cell r="K171">
            <v>56066.06</v>
          </cell>
        </row>
        <row r="172">
          <cell r="A172" t="str">
            <v>Corporate SecretaryExpenseO&amp;MOther Secondary Costs</v>
          </cell>
          <cell r="B172" t="str">
            <v>Corporate Secretary</v>
          </cell>
          <cell r="C172" t="str">
            <v>O&amp;M</v>
          </cell>
          <cell r="D172" t="str">
            <v>Other Secondary Costs</v>
          </cell>
          <cell r="E172">
            <v>886.89</v>
          </cell>
          <cell r="F172">
            <v>886.89</v>
          </cell>
          <cell r="G172">
            <v>6208.23</v>
          </cell>
          <cell r="H172">
            <v>10643.68</v>
          </cell>
          <cell r="I172">
            <v>9320.23</v>
          </cell>
          <cell r="K172">
            <v>2193.84</v>
          </cell>
        </row>
        <row r="173">
          <cell r="A173" t="str">
            <v>Corporate SecretaryExpenseO&amp;MOutside Services</v>
          </cell>
          <cell r="B173" t="str">
            <v>Corporate Secretary</v>
          </cell>
          <cell r="C173" t="str">
            <v>O&amp;M</v>
          </cell>
          <cell r="D173" t="str">
            <v>Outside Services</v>
          </cell>
          <cell r="E173">
            <v>17552</v>
          </cell>
          <cell r="F173">
            <v>17552</v>
          </cell>
          <cell r="G173">
            <v>67812</v>
          </cell>
          <cell r="H173">
            <v>93080</v>
          </cell>
          <cell r="I173">
            <v>91927.05</v>
          </cell>
          <cell r="K173">
            <v>12135.08</v>
          </cell>
        </row>
        <row r="174">
          <cell r="A174" t="str">
            <v>Corporate SecretaryExpenseO&amp;MResidual Sent to SC Asm Ctr</v>
          </cell>
          <cell r="B174" t="str">
            <v>Corporate Secretary</v>
          </cell>
          <cell r="C174" t="str">
            <v>O&amp;M</v>
          </cell>
          <cell r="D174" t="str">
            <v>Residual Sent to SC Asm Ctr</v>
          </cell>
          <cell r="E174">
            <v>-13091.69</v>
          </cell>
          <cell r="G174">
            <v>1726.24</v>
          </cell>
          <cell r="H174">
            <v>2252.0300000000002</v>
          </cell>
          <cell r="K174">
            <v>28339.29</v>
          </cell>
        </row>
        <row r="175">
          <cell r="A175" t="str">
            <v>Corporate SecretaryExpenseO&amp;MSpace</v>
          </cell>
          <cell r="B175" t="str">
            <v>Corporate Secretary</v>
          </cell>
          <cell r="C175" t="str">
            <v>O&amp;M</v>
          </cell>
          <cell r="D175" t="str">
            <v>Space</v>
          </cell>
          <cell r="E175">
            <v>17316.900000000001</v>
          </cell>
          <cell r="F175">
            <v>17316.900000000001</v>
          </cell>
          <cell r="G175">
            <v>121218.3</v>
          </cell>
          <cell r="H175">
            <v>207802.8</v>
          </cell>
          <cell r="I175">
            <v>207802.8</v>
          </cell>
          <cell r="K175">
            <v>103901.4</v>
          </cell>
        </row>
        <row r="176">
          <cell r="A176" t="str">
            <v>Corporate SecretaryExpenseO&amp;MVP Office Assessments</v>
          </cell>
          <cell r="B176" t="str">
            <v>Corporate Secretary</v>
          </cell>
          <cell r="C176" t="str">
            <v>O&amp;M</v>
          </cell>
          <cell r="D176" t="str">
            <v>VP Office Assessments</v>
          </cell>
          <cell r="E176">
            <v>-4675</v>
          </cell>
          <cell r="F176">
            <v>-4675</v>
          </cell>
          <cell r="G176">
            <v>-32725</v>
          </cell>
          <cell r="H176">
            <v>-56100</v>
          </cell>
          <cell r="I176">
            <v>-30398</v>
          </cell>
          <cell r="K176">
            <v>-14025</v>
          </cell>
        </row>
        <row r="177">
          <cell r="A177" t="str">
            <v>Corporate StrategyExpenseCAPITALCapital Offset</v>
          </cell>
          <cell r="B177" t="str">
            <v>Corporate Strategy</v>
          </cell>
          <cell r="C177" t="str">
            <v>CAPITAL</v>
          </cell>
          <cell r="D177" t="str">
            <v>Capital Offset</v>
          </cell>
          <cell r="I177">
            <v>-6074</v>
          </cell>
          <cell r="K177">
            <v>-6074</v>
          </cell>
        </row>
        <row r="178">
          <cell r="A178" t="str">
            <v>Corporate StrategyExpenseCAPITALOther Secondary Costs</v>
          </cell>
          <cell r="B178" t="str">
            <v>Corporate Strategy</v>
          </cell>
          <cell r="C178" t="str">
            <v>CAPITAL</v>
          </cell>
          <cell r="D178" t="str">
            <v>Other Secondary Costs</v>
          </cell>
          <cell r="I178">
            <v>6074</v>
          </cell>
          <cell r="K178">
            <v>6074</v>
          </cell>
        </row>
        <row r="179">
          <cell r="A179" t="str">
            <v>Corporate StrategyExpenseO&amp;MApplied Labor</v>
          </cell>
          <cell r="B179" t="str">
            <v>Corporate Strategy</v>
          </cell>
          <cell r="C179" t="str">
            <v>O&amp;M</v>
          </cell>
          <cell r="D179" t="str">
            <v>Applied Labor</v>
          </cell>
          <cell r="E179">
            <v>0</v>
          </cell>
          <cell r="G179">
            <v>0</v>
          </cell>
          <cell r="H179">
            <v>0</v>
          </cell>
          <cell r="J179">
            <v>-18895.36</v>
          </cell>
          <cell r="K179">
            <v>-19823.43</v>
          </cell>
        </row>
        <row r="180">
          <cell r="A180" t="str">
            <v>Corporate StrategyExpenseO&amp;MDepreciation/Amortization</v>
          </cell>
          <cell r="B180" t="str">
            <v>Corporate Strategy</v>
          </cell>
          <cell r="C180" t="str">
            <v>O&amp;M</v>
          </cell>
          <cell r="D180" t="str">
            <v>Depreciation/Amortization</v>
          </cell>
          <cell r="E180">
            <v>978.5</v>
          </cell>
          <cell r="F180">
            <v>1358</v>
          </cell>
          <cell r="G180">
            <v>6849.5</v>
          </cell>
          <cell r="H180">
            <v>11742</v>
          </cell>
          <cell r="I180">
            <v>16197.84</v>
          </cell>
          <cell r="K180">
            <v>7958.74</v>
          </cell>
        </row>
        <row r="181">
          <cell r="A181" t="str">
            <v>Corporate StrategyExpenseO&amp;MFleet/Other CO Charges</v>
          </cell>
          <cell r="B181" t="str">
            <v>Corporate Strategy</v>
          </cell>
          <cell r="C181" t="str">
            <v>O&amp;M</v>
          </cell>
          <cell r="D181" t="str">
            <v>Fleet/Other CO Charges</v>
          </cell>
          <cell r="E181">
            <v>1319.1</v>
          </cell>
          <cell r="F181">
            <v>1319.1</v>
          </cell>
          <cell r="G181">
            <v>8966.17</v>
          </cell>
          <cell r="H181">
            <v>15234.83</v>
          </cell>
          <cell r="I181">
            <v>11851.01</v>
          </cell>
          <cell r="K181">
            <v>813.29</v>
          </cell>
        </row>
        <row r="182">
          <cell r="A182" t="str">
            <v>Corporate StrategyExpenseO&amp;MFringe Benefits &amp; Taxes</v>
          </cell>
          <cell r="B182" t="str">
            <v>Corporate Strategy</v>
          </cell>
          <cell r="C182" t="str">
            <v>O&amp;M</v>
          </cell>
          <cell r="D182" t="str">
            <v>Fringe Benefits &amp; Taxes</v>
          </cell>
          <cell r="E182">
            <v>39906.86</v>
          </cell>
          <cell r="F182">
            <v>35061</v>
          </cell>
          <cell r="G182">
            <v>241511.08</v>
          </cell>
          <cell r="H182">
            <v>432276.27</v>
          </cell>
          <cell r="I182">
            <v>404988.83</v>
          </cell>
          <cell r="J182">
            <v>-1246.8399999999999</v>
          </cell>
          <cell r="K182">
            <v>191181.31</v>
          </cell>
        </row>
        <row r="183">
          <cell r="A183" t="str">
            <v>Corporate StrategyExpenseO&amp;MIT Toolkit</v>
          </cell>
          <cell r="B183" t="str">
            <v>Corporate Strategy</v>
          </cell>
          <cell r="C183" t="str">
            <v>O&amp;M</v>
          </cell>
          <cell r="D183" t="str">
            <v>IT Toolkit</v>
          </cell>
          <cell r="E183">
            <v>753.6</v>
          </cell>
          <cell r="F183">
            <v>753.6</v>
          </cell>
          <cell r="G183">
            <v>5275.2</v>
          </cell>
          <cell r="H183">
            <v>9046.2000000000007</v>
          </cell>
          <cell r="I183">
            <v>8515</v>
          </cell>
          <cell r="K183">
            <v>4765.24</v>
          </cell>
        </row>
        <row r="184">
          <cell r="A184" t="str">
            <v>Corporate StrategyExpenseO&amp;MIncurred Labor</v>
          </cell>
          <cell r="B184" t="str">
            <v>Corporate Strategy</v>
          </cell>
          <cell r="C184" t="str">
            <v>O&amp;M</v>
          </cell>
          <cell r="D184" t="str">
            <v>Incurred Labor</v>
          </cell>
          <cell r="E184">
            <v>125375</v>
          </cell>
          <cell r="F184">
            <v>110150</v>
          </cell>
          <cell r="G184">
            <v>758753</v>
          </cell>
          <cell r="H184">
            <v>1358078.16</v>
          </cell>
          <cell r="I184">
            <v>1278398</v>
          </cell>
          <cell r="J184">
            <v>-19894.22</v>
          </cell>
          <cell r="K184">
            <v>590934.85</v>
          </cell>
        </row>
        <row r="185">
          <cell r="A185" t="str">
            <v>Corporate StrategyExpenseO&amp;MInternal Settlements</v>
          </cell>
          <cell r="B185" t="str">
            <v>Corporate Strategy</v>
          </cell>
          <cell r="C185" t="str">
            <v>O&amp;M</v>
          </cell>
          <cell r="D185" t="str">
            <v>Internal Settlements</v>
          </cell>
          <cell r="E185">
            <v>0</v>
          </cell>
          <cell r="G185">
            <v>0</v>
          </cell>
          <cell r="H185">
            <v>0</v>
          </cell>
          <cell r="I185">
            <v>-928.07</v>
          </cell>
          <cell r="K185">
            <v>0</v>
          </cell>
        </row>
        <row r="186">
          <cell r="A186" t="str">
            <v>Corporate StrategyExpenseO&amp;MMaterial</v>
          </cell>
          <cell r="B186" t="str">
            <v>Corporate Strategy</v>
          </cell>
          <cell r="C186" t="str">
            <v>O&amp;M</v>
          </cell>
          <cell r="D186" t="str">
            <v>Material</v>
          </cell>
          <cell r="I186">
            <v>8371.35</v>
          </cell>
          <cell r="K186">
            <v>11644.39</v>
          </cell>
        </row>
        <row r="187">
          <cell r="A187" t="str">
            <v>Corporate StrategyExpenseO&amp;MOther Primary Expenses</v>
          </cell>
          <cell r="B187" t="str">
            <v>Corporate Strategy</v>
          </cell>
          <cell r="C187" t="str">
            <v>O&amp;M</v>
          </cell>
          <cell r="D187" t="str">
            <v>Other Primary Expenses</v>
          </cell>
          <cell r="E187">
            <v>6016.51</v>
          </cell>
          <cell r="F187">
            <v>15017</v>
          </cell>
          <cell r="G187">
            <v>116299.57</v>
          </cell>
          <cell r="H187">
            <v>251048.12</v>
          </cell>
          <cell r="I187">
            <v>251249.4</v>
          </cell>
          <cell r="K187">
            <v>58046.71</v>
          </cell>
        </row>
        <row r="188">
          <cell r="A188" t="str">
            <v>Corporate StrategyExpenseO&amp;MOther Secondary Costs</v>
          </cell>
          <cell r="B188" t="str">
            <v>Corporate Strategy</v>
          </cell>
          <cell r="C188" t="str">
            <v>O&amp;M</v>
          </cell>
          <cell r="D188" t="str">
            <v>Other Secondary Costs</v>
          </cell>
          <cell r="E188">
            <v>450.47</v>
          </cell>
          <cell r="F188">
            <v>450.47</v>
          </cell>
          <cell r="G188">
            <v>3153.29</v>
          </cell>
          <cell r="H188">
            <v>5408.76</v>
          </cell>
          <cell r="I188">
            <v>5042.8599999999997</v>
          </cell>
          <cell r="K188">
            <v>4304.96</v>
          </cell>
        </row>
        <row r="189">
          <cell r="A189" t="str">
            <v>Corporate StrategyExpenseO&amp;MOutside Services</v>
          </cell>
          <cell r="B189" t="str">
            <v>Corporate Strategy</v>
          </cell>
          <cell r="C189" t="str">
            <v>O&amp;M</v>
          </cell>
          <cell r="D189" t="str">
            <v>Outside Services</v>
          </cell>
          <cell r="E189">
            <v>1151.67</v>
          </cell>
          <cell r="F189">
            <v>41736</v>
          </cell>
          <cell r="G189">
            <v>169738.69</v>
          </cell>
          <cell r="H189">
            <v>403600.04</v>
          </cell>
          <cell r="I189">
            <v>395889.99</v>
          </cell>
          <cell r="K189">
            <v>52301.68</v>
          </cell>
        </row>
        <row r="190">
          <cell r="A190" t="str">
            <v>Corporate StrategyExpenseO&amp;MResidual Sent to SC Asm Ctr</v>
          </cell>
          <cell r="B190" t="str">
            <v>Corporate Strategy</v>
          </cell>
          <cell r="C190" t="str">
            <v>O&amp;M</v>
          </cell>
          <cell r="D190" t="str">
            <v>Residual Sent to SC Asm Ctr</v>
          </cell>
          <cell r="E190">
            <v>-17146.27</v>
          </cell>
          <cell r="G190">
            <v>38245.699999999997</v>
          </cell>
          <cell r="H190">
            <v>-10199.42</v>
          </cell>
          <cell r="K190">
            <v>-209724.9</v>
          </cell>
        </row>
        <row r="191">
          <cell r="A191" t="str">
            <v>Corporate StrategyExpenseO&amp;MSpace</v>
          </cell>
          <cell r="B191" t="str">
            <v>Corporate Strategy</v>
          </cell>
          <cell r="C191" t="str">
            <v>O&amp;M</v>
          </cell>
          <cell r="D191" t="str">
            <v>Space</v>
          </cell>
          <cell r="E191">
            <v>21658.32</v>
          </cell>
          <cell r="F191">
            <v>21466</v>
          </cell>
          <cell r="G191">
            <v>151608.24</v>
          </cell>
          <cell r="H191">
            <v>259899.84</v>
          </cell>
          <cell r="I191">
            <v>257591.73</v>
          </cell>
          <cell r="K191">
            <v>128795.46</v>
          </cell>
        </row>
        <row r="192">
          <cell r="A192" t="str">
            <v>Corporate StrategyExpenseO&amp;MVP Office Assessments</v>
          </cell>
          <cell r="B192" t="str">
            <v>Corporate Strategy</v>
          </cell>
          <cell r="C192" t="str">
            <v>O&amp;M</v>
          </cell>
          <cell r="D192" t="str">
            <v>VP Office Assessments</v>
          </cell>
          <cell r="E192">
            <v>12184</v>
          </cell>
          <cell r="F192">
            <v>12184</v>
          </cell>
          <cell r="G192">
            <v>85288</v>
          </cell>
          <cell r="H192">
            <v>146208</v>
          </cell>
          <cell r="I192">
            <v>146208</v>
          </cell>
          <cell r="K192">
            <v>63754</v>
          </cell>
        </row>
        <row r="193">
          <cell r="A193" t="str">
            <v>Employee Fringe BenefitsExpenseO&amp;MFringe Benefits &amp; Taxes</v>
          </cell>
          <cell r="B193" t="str">
            <v>Employee Fringe Benefits</v>
          </cell>
          <cell r="C193" t="str">
            <v>O&amp;M</v>
          </cell>
          <cell r="D193" t="str">
            <v>Fringe Benefits &amp; Taxes</v>
          </cell>
          <cell r="E193">
            <v>-232089.84</v>
          </cell>
          <cell r="F193">
            <v>-232089.84</v>
          </cell>
          <cell r="G193">
            <v>108106.28</v>
          </cell>
          <cell r="H193">
            <v>26047.99</v>
          </cell>
          <cell r="I193">
            <v>-24252.2</v>
          </cell>
          <cell r="K193">
            <v>1188726.05</v>
          </cell>
        </row>
        <row r="194">
          <cell r="A194" t="str">
            <v>Employee Fringe BenefitsExpenseO&amp;MInternal Settlements</v>
          </cell>
          <cell r="B194" t="str">
            <v>Employee Fringe Benefits</v>
          </cell>
          <cell r="C194" t="str">
            <v>O&amp;M</v>
          </cell>
          <cell r="D194" t="str">
            <v>Internal Settlements</v>
          </cell>
          <cell r="E194">
            <v>0</v>
          </cell>
          <cell r="G194">
            <v>0</v>
          </cell>
          <cell r="H194">
            <v>0</v>
          </cell>
          <cell r="I194">
            <v>-1106690.98</v>
          </cell>
          <cell r="K194">
            <v>-1188726.05</v>
          </cell>
        </row>
        <row r="195">
          <cell r="A195" t="str">
            <v>Employee Fringe BenefitsExpenseO&amp;MMaterial</v>
          </cell>
          <cell r="B195" t="str">
            <v>Employee Fringe Benefits</v>
          </cell>
          <cell r="C195" t="str">
            <v>O&amp;M</v>
          </cell>
          <cell r="D195" t="str">
            <v>Material</v>
          </cell>
          <cell r="K195">
            <v>0</v>
          </cell>
        </row>
        <row r="196">
          <cell r="A196" t="str">
            <v>Employee Fringe BenefitsExpenseO&amp;MOther Primary Expenses</v>
          </cell>
          <cell r="B196" t="str">
            <v>Employee Fringe Benefits</v>
          </cell>
          <cell r="C196" t="str">
            <v>O&amp;M</v>
          </cell>
          <cell r="D196" t="str">
            <v>Other Primary Expenses</v>
          </cell>
          <cell r="K196">
            <v>0</v>
          </cell>
        </row>
        <row r="197">
          <cell r="A197" t="str">
            <v>Employee Fringe BenefitsExpenseO&amp;MOutside Services</v>
          </cell>
          <cell r="B197" t="str">
            <v>Employee Fringe Benefits</v>
          </cell>
          <cell r="C197" t="str">
            <v>O&amp;M</v>
          </cell>
          <cell r="D197" t="str">
            <v>Outside Services</v>
          </cell>
          <cell r="K197">
            <v>0</v>
          </cell>
        </row>
        <row r="198">
          <cell r="A198" t="str">
            <v>Employee Fringe BenefitsExpenseO&amp;MVP Office Assessments</v>
          </cell>
          <cell r="B198" t="str">
            <v>Employee Fringe Benefits</v>
          </cell>
          <cell r="C198" t="str">
            <v>O&amp;M</v>
          </cell>
          <cell r="D198" t="str">
            <v>VP Office Assessments</v>
          </cell>
          <cell r="E198">
            <v>232089.84</v>
          </cell>
          <cell r="F198">
            <v>232089.84</v>
          </cell>
          <cell r="G198">
            <v>-108106.28</v>
          </cell>
          <cell r="H198">
            <v>-26047.99</v>
          </cell>
          <cell r="I198">
            <v>362324.98</v>
          </cell>
        </row>
        <row r="199">
          <cell r="A199" t="str">
            <v>Enterprise Risk ManagementExpenseCAPITALCapital Offset</v>
          </cell>
          <cell r="B199" t="str">
            <v>Enterprise Risk Management</v>
          </cell>
          <cell r="C199" t="str">
            <v>CAPITAL</v>
          </cell>
          <cell r="D199" t="str">
            <v>Capital Offset</v>
          </cell>
          <cell r="H199">
            <v>-40000</v>
          </cell>
          <cell r="I199">
            <v>-43304</v>
          </cell>
          <cell r="K199">
            <v>-3304</v>
          </cell>
        </row>
        <row r="200">
          <cell r="A200" t="str">
            <v>Enterprise Risk ManagementExpenseCAPITALMaterial</v>
          </cell>
          <cell r="B200" t="str">
            <v>Enterprise Risk Management</v>
          </cell>
          <cell r="C200" t="str">
            <v>CAPITAL</v>
          </cell>
          <cell r="D200" t="str">
            <v>Material</v>
          </cell>
          <cell r="H200">
            <v>40000</v>
          </cell>
          <cell r="I200">
            <v>40000</v>
          </cell>
        </row>
        <row r="201">
          <cell r="A201" t="str">
            <v>Enterprise Risk ManagementExpenseCAPITALOther Secondary Costs</v>
          </cell>
          <cell r="B201" t="str">
            <v>Enterprise Risk Management</v>
          </cell>
          <cell r="C201" t="str">
            <v>CAPITAL</v>
          </cell>
          <cell r="D201" t="str">
            <v>Other Secondary Costs</v>
          </cell>
          <cell r="I201">
            <v>3304</v>
          </cell>
          <cell r="K201">
            <v>3304</v>
          </cell>
        </row>
        <row r="202">
          <cell r="A202" t="str">
            <v>Enterprise Risk ManagementExpenseO&amp;MApplied Labor</v>
          </cell>
          <cell r="B202" t="str">
            <v>Enterprise Risk Management</v>
          </cell>
          <cell r="C202" t="str">
            <v>O&amp;M</v>
          </cell>
          <cell r="D202" t="str">
            <v>Applied Labor</v>
          </cell>
          <cell r="E202">
            <v>0</v>
          </cell>
          <cell r="G202">
            <v>0</v>
          </cell>
          <cell r="H202">
            <v>0</v>
          </cell>
          <cell r="J202">
            <v>-40573.050000000003</v>
          </cell>
          <cell r="K202">
            <v>-73126.649999999994</v>
          </cell>
        </row>
        <row r="203">
          <cell r="A203" t="str">
            <v>Enterprise Risk ManagementExpenseO&amp;MClient Investment</v>
          </cell>
          <cell r="B203" t="str">
            <v>Enterprise Risk Management</v>
          </cell>
          <cell r="C203" t="str">
            <v>O&amp;M</v>
          </cell>
          <cell r="D203" t="str">
            <v>Client Investment</v>
          </cell>
          <cell r="E203">
            <v>25000</v>
          </cell>
          <cell r="G203">
            <v>300000</v>
          </cell>
          <cell r="H203">
            <v>300000</v>
          </cell>
          <cell r="I203">
            <v>300933</v>
          </cell>
          <cell r="K203">
            <v>1037</v>
          </cell>
        </row>
        <row r="204">
          <cell r="A204" t="str">
            <v>Enterprise Risk ManagementExpenseO&amp;MDAS</v>
          </cell>
          <cell r="B204" t="str">
            <v>Enterprise Risk Management</v>
          </cell>
          <cell r="C204" t="str">
            <v>O&amp;M</v>
          </cell>
          <cell r="D204" t="str">
            <v>DAS</v>
          </cell>
          <cell r="E204">
            <v>9434</v>
          </cell>
          <cell r="F204">
            <v>9434</v>
          </cell>
          <cell r="G204">
            <v>66038</v>
          </cell>
          <cell r="H204">
            <v>113211</v>
          </cell>
          <cell r="I204">
            <v>113211</v>
          </cell>
          <cell r="K204">
            <v>56604</v>
          </cell>
        </row>
        <row r="205">
          <cell r="A205" t="str">
            <v>Enterprise Risk ManagementExpenseO&amp;MDepreciation/Amortization</v>
          </cell>
          <cell r="B205" t="str">
            <v>Enterprise Risk Management</v>
          </cell>
          <cell r="C205" t="str">
            <v>O&amp;M</v>
          </cell>
          <cell r="D205" t="str">
            <v>Depreciation/Amortization</v>
          </cell>
          <cell r="E205">
            <v>9947.17</v>
          </cell>
          <cell r="F205">
            <v>9947.17</v>
          </cell>
          <cell r="G205">
            <v>69630.19</v>
          </cell>
          <cell r="H205">
            <v>119366.04</v>
          </cell>
          <cell r="I205">
            <v>97971.32</v>
          </cell>
          <cell r="K205">
            <v>16993.71</v>
          </cell>
        </row>
        <row r="206">
          <cell r="A206" t="str">
            <v>Enterprise Risk ManagementExpenseO&amp;MFringe Benefits &amp; Taxes</v>
          </cell>
          <cell r="B206" t="str">
            <v>Enterprise Risk Management</v>
          </cell>
          <cell r="C206" t="str">
            <v>O&amp;M</v>
          </cell>
          <cell r="D206" t="str">
            <v>Fringe Benefits &amp; Taxes</v>
          </cell>
          <cell r="E206">
            <v>112917.25</v>
          </cell>
          <cell r="F206">
            <v>112917.25</v>
          </cell>
          <cell r="G206">
            <v>760045.89</v>
          </cell>
          <cell r="H206">
            <v>1306884.48</v>
          </cell>
          <cell r="I206">
            <v>1308368.6399999999</v>
          </cell>
          <cell r="J206">
            <v>-2146.61</v>
          </cell>
          <cell r="K206">
            <v>598047.41</v>
          </cell>
        </row>
        <row r="207">
          <cell r="A207" t="str">
            <v>Enterprise Risk ManagementExpenseO&amp;MIT Toolkit</v>
          </cell>
          <cell r="B207" t="str">
            <v>Enterprise Risk Management</v>
          </cell>
          <cell r="C207" t="str">
            <v>O&amp;M</v>
          </cell>
          <cell r="D207" t="str">
            <v>IT Toolkit</v>
          </cell>
          <cell r="E207">
            <v>1588.68</v>
          </cell>
          <cell r="F207">
            <v>1588.68</v>
          </cell>
          <cell r="G207">
            <v>11120.76</v>
          </cell>
          <cell r="H207">
            <v>19061.16</v>
          </cell>
          <cell r="I207">
            <v>18615.16</v>
          </cell>
          <cell r="K207">
            <v>8693.8799999999992</v>
          </cell>
        </row>
        <row r="208">
          <cell r="A208" t="str">
            <v>Enterprise Risk ManagementExpenseO&amp;MIncurred Labor</v>
          </cell>
          <cell r="B208" t="str">
            <v>Enterprise Risk Management</v>
          </cell>
          <cell r="C208" t="str">
            <v>O&amp;M</v>
          </cell>
          <cell r="D208" t="str">
            <v>Incurred Labor</v>
          </cell>
          <cell r="E208">
            <v>404751</v>
          </cell>
          <cell r="F208">
            <v>404751</v>
          </cell>
          <cell r="G208">
            <v>2414266</v>
          </cell>
          <cell r="H208">
            <v>4108700.79</v>
          </cell>
          <cell r="I208">
            <v>4107129.77</v>
          </cell>
          <cell r="J208">
            <v>-37755.11</v>
          </cell>
          <cell r="K208">
            <v>1813364.69</v>
          </cell>
        </row>
        <row r="209">
          <cell r="A209" t="str">
            <v>Enterprise Risk ManagementExpenseO&amp;MInternal Settlements</v>
          </cell>
          <cell r="B209" t="str">
            <v>Enterprise Risk Management</v>
          </cell>
          <cell r="C209" t="str">
            <v>O&amp;M</v>
          </cell>
          <cell r="D209" t="str">
            <v>Internal Settlements</v>
          </cell>
          <cell r="E209">
            <v>0</v>
          </cell>
          <cell r="G209">
            <v>0</v>
          </cell>
          <cell r="H209">
            <v>0</v>
          </cell>
          <cell r="K209">
            <v>0</v>
          </cell>
        </row>
        <row r="210">
          <cell r="A210" t="str">
            <v>Enterprise Risk ManagementExpenseO&amp;MMaterial</v>
          </cell>
          <cell r="B210" t="str">
            <v>Enterprise Risk Management</v>
          </cell>
          <cell r="C210" t="str">
            <v>O&amp;M</v>
          </cell>
          <cell r="D210" t="str">
            <v>Material</v>
          </cell>
          <cell r="E210">
            <v>404.75</v>
          </cell>
          <cell r="F210">
            <v>404.75</v>
          </cell>
          <cell r="G210">
            <v>1214.25</v>
          </cell>
          <cell r="H210">
            <v>1619</v>
          </cell>
          <cell r="I210">
            <v>1614.25</v>
          </cell>
          <cell r="K210">
            <v>57.78</v>
          </cell>
        </row>
        <row r="211">
          <cell r="A211" t="str">
            <v>Enterprise Risk ManagementExpenseO&amp;MOther Primary Expenses</v>
          </cell>
          <cell r="B211" t="str">
            <v>Enterprise Risk Management</v>
          </cell>
          <cell r="C211" t="str">
            <v>O&amp;M</v>
          </cell>
          <cell r="D211" t="str">
            <v>Other Primary Expenses</v>
          </cell>
          <cell r="E211">
            <v>27901.25</v>
          </cell>
          <cell r="F211">
            <v>27901.25</v>
          </cell>
          <cell r="G211">
            <v>59703.75</v>
          </cell>
          <cell r="H211">
            <v>75605</v>
          </cell>
          <cell r="I211">
            <v>75605.03</v>
          </cell>
          <cell r="K211">
            <v>31737.93</v>
          </cell>
        </row>
        <row r="212">
          <cell r="A212" t="str">
            <v>Enterprise Risk ManagementExpenseO&amp;MOther Secondary Costs</v>
          </cell>
          <cell r="B212" t="str">
            <v>Enterprise Risk Management</v>
          </cell>
          <cell r="C212" t="str">
            <v>O&amp;M</v>
          </cell>
          <cell r="D212" t="str">
            <v>Other Secondary Costs</v>
          </cell>
          <cell r="E212">
            <v>771.91</v>
          </cell>
          <cell r="F212">
            <v>771.91</v>
          </cell>
          <cell r="G212">
            <v>5403.37</v>
          </cell>
          <cell r="H212">
            <v>9256.7999999999993</v>
          </cell>
          <cell r="I212">
            <v>9134.51</v>
          </cell>
          <cell r="K212">
            <v>5012.71</v>
          </cell>
        </row>
        <row r="213">
          <cell r="A213" t="str">
            <v>Enterprise Risk ManagementExpenseO&amp;MOutside Services</v>
          </cell>
          <cell r="B213" t="str">
            <v>Enterprise Risk Management</v>
          </cell>
          <cell r="C213" t="str">
            <v>O&amp;M</v>
          </cell>
          <cell r="D213" t="str">
            <v>Outside Services</v>
          </cell>
          <cell r="E213">
            <v>29127.32</v>
          </cell>
          <cell r="F213">
            <v>29127.32</v>
          </cell>
          <cell r="G213">
            <v>359533.24</v>
          </cell>
          <cell r="H213">
            <v>674549.84</v>
          </cell>
          <cell r="I213">
            <v>674554.92</v>
          </cell>
          <cell r="K213">
            <v>241901.87</v>
          </cell>
        </row>
        <row r="214">
          <cell r="A214" t="str">
            <v>Enterprise Risk ManagementExpenseO&amp;MResidual Sent to SC Asm Ctr</v>
          </cell>
          <cell r="B214" t="str">
            <v>Enterprise Risk Management</v>
          </cell>
          <cell r="C214" t="str">
            <v>O&amp;M</v>
          </cell>
          <cell r="D214" t="str">
            <v>Residual Sent to SC Asm Ctr</v>
          </cell>
          <cell r="E214">
            <v>-60082.400000000001</v>
          </cell>
          <cell r="G214">
            <v>-63228.4</v>
          </cell>
          <cell r="H214">
            <v>36044.639999999999</v>
          </cell>
          <cell r="K214">
            <v>113941.93</v>
          </cell>
        </row>
        <row r="215">
          <cell r="A215" t="str">
            <v>Enterprise Risk ManagementExpenseO&amp;MSpace</v>
          </cell>
          <cell r="B215" t="str">
            <v>Enterprise Risk Management</v>
          </cell>
          <cell r="C215" t="str">
            <v>O&amp;M</v>
          </cell>
          <cell r="D215" t="str">
            <v>Space</v>
          </cell>
          <cell r="E215">
            <v>34620.25</v>
          </cell>
          <cell r="F215">
            <v>34620.25</v>
          </cell>
          <cell r="G215">
            <v>242341.75</v>
          </cell>
          <cell r="H215">
            <v>415443</v>
          </cell>
          <cell r="I215">
            <v>415443</v>
          </cell>
          <cell r="K215">
            <v>207721.5</v>
          </cell>
        </row>
        <row r="216">
          <cell r="A216" t="str">
            <v>Enterprise Risk ManagementExpenseO&amp;MVP Office Assessments</v>
          </cell>
          <cell r="B216" t="str">
            <v>Enterprise Risk Management</v>
          </cell>
          <cell r="C216" t="str">
            <v>O&amp;M</v>
          </cell>
          <cell r="D216" t="str">
            <v>VP Office Assessments</v>
          </cell>
          <cell r="E216">
            <v>0</v>
          </cell>
          <cell r="G216">
            <v>0</v>
          </cell>
          <cell r="H216">
            <v>0</v>
          </cell>
          <cell r="K216">
            <v>0</v>
          </cell>
        </row>
        <row r="217">
          <cell r="A217" t="str">
            <v>Environmental Compliance &amp; OversightExpenseO&amp;MApplied Labor</v>
          </cell>
          <cell r="B217" t="str">
            <v>Environmental Compliance &amp; Oversight</v>
          </cell>
          <cell r="C217" t="str">
            <v>O&amp;M</v>
          </cell>
          <cell r="D217" t="str">
            <v>Applied Labor</v>
          </cell>
          <cell r="E217">
            <v>0</v>
          </cell>
          <cell r="G217">
            <v>0</v>
          </cell>
          <cell r="H217">
            <v>0</v>
          </cell>
          <cell r="K217">
            <v>0</v>
          </cell>
        </row>
        <row r="218">
          <cell r="A218" t="str">
            <v>Environmental Compliance &amp; OversightExpenseO&amp;MDepreciation/Amortization</v>
          </cell>
          <cell r="B218" t="str">
            <v>Environmental Compliance &amp; Oversight</v>
          </cell>
          <cell r="C218" t="str">
            <v>O&amp;M</v>
          </cell>
          <cell r="D218" t="str">
            <v>Depreciation/Amortization</v>
          </cell>
          <cell r="E218">
            <v>125</v>
          </cell>
          <cell r="F218">
            <v>125</v>
          </cell>
          <cell r="G218">
            <v>875</v>
          </cell>
          <cell r="H218">
            <v>1500</v>
          </cell>
          <cell r="I218">
            <v>1500</v>
          </cell>
        </row>
        <row r="219">
          <cell r="A219" t="str">
            <v>Environmental Compliance &amp; OversightExpenseO&amp;MFringe Benefits &amp; Taxes</v>
          </cell>
          <cell r="B219" t="str">
            <v>Environmental Compliance &amp; Oversight</v>
          </cell>
          <cell r="C219" t="str">
            <v>O&amp;M</v>
          </cell>
          <cell r="D219" t="str">
            <v>Fringe Benefits &amp; Taxes</v>
          </cell>
          <cell r="E219">
            <v>26388.98</v>
          </cell>
          <cell r="F219">
            <v>24389</v>
          </cell>
          <cell r="G219">
            <v>175738.51</v>
          </cell>
          <cell r="H219">
            <v>301695.40000000002</v>
          </cell>
          <cell r="I219">
            <v>301383.02</v>
          </cell>
          <cell r="K219">
            <v>166163.28</v>
          </cell>
        </row>
        <row r="220">
          <cell r="A220" t="str">
            <v>Environmental Compliance &amp; OversightExpenseO&amp;MIT Toolkit</v>
          </cell>
          <cell r="B220" t="str">
            <v>Environmental Compliance &amp; Oversight</v>
          </cell>
          <cell r="C220" t="str">
            <v>O&amp;M</v>
          </cell>
          <cell r="D220" t="str">
            <v>IT Toolkit</v>
          </cell>
          <cell r="E220">
            <v>344.68</v>
          </cell>
          <cell r="F220">
            <v>344.68</v>
          </cell>
          <cell r="G220">
            <v>2412.7600000000002</v>
          </cell>
          <cell r="H220">
            <v>4192.16</v>
          </cell>
          <cell r="I220">
            <v>3158.12</v>
          </cell>
        </row>
        <row r="221">
          <cell r="A221" t="str">
            <v>Environmental Compliance &amp; OversightExpenseO&amp;MIncurred Labor</v>
          </cell>
          <cell r="B221" t="str">
            <v>Environmental Compliance &amp; Oversight</v>
          </cell>
          <cell r="C221" t="str">
            <v>O&amp;M</v>
          </cell>
          <cell r="D221" t="str">
            <v>Incurred Labor</v>
          </cell>
          <cell r="E221">
            <v>82906</v>
          </cell>
          <cell r="F221">
            <v>82906</v>
          </cell>
          <cell r="G221">
            <v>552116</v>
          </cell>
          <cell r="H221">
            <v>947833.53</v>
          </cell>
          <cell r="I221">
            <v>948209.84</v>
          </cell>
          <cell r="K221">
            <v>474205.16</v>
          </cell>
        </row>
        <row r="222">
          <cell r="A222" t="str">
            <v>Environmental Compliance &amp; OversightExpenseO&amp;MInternal Settlements</v>
          </cell>
          <cell r="B222" t="str">
            <v>Environmental Compliance &amp; Oversight</v>
          </cell>
          <cell r="C222" t="str">
            <v>O&amp;M</v>
          </cell>
          <cell r="D222" t="str">
            <v>Internal Settlements</v>
          </cell>
          <cell r="E222">
            <v>0</v>
          </cell>
          <cell r="G222">
            <v>0</v>
          </cell>
          <cell r="H222">
            <v>0</v>
          </cell>
          <cell r="K222">
            <v>0</v>
          </cell>
        </row>
        <row r="223">
          <cell r="A223" t="str">
            <v>Environmental Compliance &amp; OversightExpenseO&amp;MOther Income &amp; Deductions</v>
          </cell>
          <cell r="B223" t="str">
            <v>Environmental Compliance &amp; Oversight</v>
          </cell>
          <cell r="C223" t="str">
            <v>O&amp;M</v>
          </cell>
          <cell r="D223" t="str">
            <v>Other Income &amp; Deductions</v>
          </cell>
          <cell r="K223">
            <v>16000</v>
          </cell>
        </row>
        <row r="224">
          <cell r="A224" t="str">
            <v>Environmental Compliance &amp; OversightExpenseO&amp;MOther Primary Expenses</v>
          </cell>
          <cell r="B224" t="str">
            <v>Environmental Compliance &amp; Oversight</v>
          </cell>
          <cell r="C224" t="str">
            <v>O&amp;M</v>
          </cell>
          <cell r="D224" t="str">
            <v>Other Primary Expenses</v>
          </cell>
          <cell r="E224">
            <v>35700.660000000003</v>
          </cell>
          <cell r="F224">
            <v>5701</v>
          </cell>
          <cell r="G224">
            <v>194898.62</v>
          </cell>
          <cell r="H224">
            <v>295604.92</v>
          </cell>
          <cell r="I224">
            <v>295836.08</v>
          </cell>
          <cell r="K224">
            <v>212318.25</v>
          </cell>
        </row>
        <row r="225">
          <cell r="A225" t="str">
            <v>Environmental Compliance &amp; OversightExpenseO&amp;MOther Secondary Costs</v>
          </cell>
          <cell r="B225" t="str">
            <v>Environmental Compliance &amp; Oversight</v>
          </cell>
          <cell r="C225" t="str">
            <v>O&amp;M</v>
          </cell>
          <cell r="D225" t="str">
            <v>Other Secondary Costs</v>
          </cell>
          <cell r="E225">
            <v>316.16000000000003</v>
          </cell>
          <cell r="F225">
            <v>316.16000000000003</v>
          </cell>
          <cell r="G225">
            <v>2213.12</v>
          </cell>
          <cell r="H225">
            <v>3789.74</v>
          </cell>
          <cell r="I225">
            <v>2841.26</v>
          </cell>
          <cell r="K225">
            <v>0</v>
          </cell>
        </row>
        <row r="226">
          <cell r="A226" t="str">
            <v>Environmental Compliance &amp; OversightExpenseO&amp;MOutside Services</v>
          </cell>
          <cell r="B226" t="str">
            <v>Environmental Compliance &amp; Oversight</v>
          </cell>
          <cell r="C226" t="str">
            <v>O&amp;M</v>
          </cell>
          <cell r="D226" t="str">
            <v>Outside Services</v>
          </cell>
          <cell r="E226">
            <v>80125</v>
          </cell>
          <cell r="F226">
            <v>83125</v>
          </cell>
          <cell r="G226">
            <v>401925</v>
          </cell>
          <cell r="H226">
            <v>580000</v>
          </cell>
          <cell r="I226">
            <v>580015</v>
          </cell>
          <cell r="K226">
            <v>207326.81</v>
          </cell>
        </row>
        <row r="227">
          <cell r="A227" t="str">
            <v>Environmental Compliance &amp; OversightExpenseO&amp;MResidual Sent to SC Asm Ctr</v>
          </cell>
          <cell r="B227" t="str">
            <v>Environmental Compliance &amp; Oversight</v>
          </cell>
          <cell r="C227" t="str">
            <v>O&amp;M</v>
          </cell>
          <cell r="D227" t="str">
            <v>Residual Sent to SC Asm Ctr</v>
          </cell>
          <cell r="E227">
            <v>-4695.58</v>
          </cell>
          <cell r="G227">
            <v>9674.44</v>
          </cell>
          <cell r="H227">
            <v>3633.84</v>
          </cell>
          <cell r="K227">
            <v>39921.300000000003</v>
          </cell>
        </row>
        <row r="228">
          <cell r="A228" t="str">
            <v>Environmental Compliance &amp; OversightExpenseO&amp;MSpace</v>
          </cell>
          <cell r="B228" t="str">
            <v>Environmental Compliance &amp; Oversight</v>
          </cell>
          <cell r="C228" t="str">
            <v>O&amp;M</v>
          </cell>
          <cell r="D228" t="str">
            <v>Space</v>
          </cell>
          <cell r="E228">
            <v>12487.68</v>
          </cell>
          <cell r="F228">
            <v>12487.68</v>
          </cell>
          <cell r="G228">
            <v>87413.759999999995</v>
          </cell>
          <cell r="H228">
            <v>149852.16</v>
          </cell>
          <cell r="I228">
            <v>149852.16</v>
          </cell>
          <cell r="K228">
            <v>74926.080000000002</v>
          </cell>
        </row>
        <row r="229">
          <cell r="A229" t="str">
            <v>Environmental Compliance &amp; OversightExpenseO&amp;MVP Office Assessments</v>
          </cell>
          <cell r="B229" t="str">
            <v>Environmental Compliance &amp; Oversight</v>
          </cell>
          <cell r="C229" t="str">
            <v>O&amp;M</v>
          </cell>
          <cell r="D229" t="str">
            <v>VP Office Assessments</v>
          </cell>
          <cell r="E229">
            <v>0</v>
          </cell>
          <cell r="G229">
            <v>0</v>
          </cell>
          <cell r="H229">
            <v>0</v>
          </cell>
          <cell r="I229">
            <v>-0.21</v>
          </cell>
          <cell r="K229">
            <v>-5644.21</v>
          </cell>
        </row>
        <row r="230">
          <cell r="A230" t="str">
            <v>Headquarters ServicesExpenseCAPITALApplied Labor</v>
          </cell>
          <cell r="B230" t="str">
            <v>Headquarters Services</v>
          </cell>
          <cell r="C230" t="str">
            <v>CAPITAL</v>
          </cell>
          <cell r="D230" t="str">
            <v>Applied Labor</v>
          </cell>
          <cell r="E230">
            <v>5428.64</v>
          </cell>
          <cell r="G230">
            <v>38220.559999999998</v>
          </cell>
          <cell r="H230">
            <v>64850.239999999998</v>
          </cell>
          <cell r="K230">
            <v>28398.99</v>
          </cell>
        </row>
        <row r="231">
          <cell r="A231" t="str">
            <v>Headquarters ServicesExpenseCAPITALCapital Offset</v>
          </cell>
          <cell r="B231" t="str">
            <v>Headquarters Services</v>
          </cell>
          <cell r="C231" t="str">
            <v>CAPITAL</v>
          </cell>
          <cell r="D231" t="str">
            <v>Capital Offset</v>
          </cell>
          <cell r="E231">
            <v>-737928.64</v>
          </cell>
          <cell r="F231">
            <v>-1104640</v>
          </cell>
          <cell r="G231">
            <v>-5265720.5599999996</v>
          </cell>
          <cell r="H231">
            <v>-8954850.2400000002</v>
          </cell>
          <cell r="I231">
            <v>-8890000.1699999999</v>
          </cell>
          <cell r="K231">
            <v>-567382.05000000005</v>
          </cell>
        </row>
        <row r="232">
          <cell r="A232" t="str">
            <v>Headquarters ServicesExpenseCAPITALClient Investment</v>
          </cell>
          <cell r="B232" t="str">
            <v>Headquarters Services</v>
          </cell>
          <cell r="C232" t="str">
            <v>CAPITAL</v>
          </cell>
          <cell r="D232" t="str">
            <v>Client Investment</v>
          </cell>
          <cell r="F232">
            <v>4640</v>
          </cell>
          <cell r="I232">
            <v>69571</v>
          </cell>
          <cell r="K232">
            <v>30355</v>
          </cell>
        </row>
        <row r="233">
          <cell r="A233" t="str">
            <v>Headquarters ServicesExpenseCAPITALInternal Settlements</v>
          </cell>
          <cell r="B233" t="str">
            <v>Headquarters Services</v>
          </cell>
          <cell r="C233" t="str">
            <v>CAPITAL</v>
          </cell>
          <cell r="D233" t="str">
            <v>Internal Settlements</v>
          </cell>
          <cell r="I233">
            <v>21573.119999999999</v>
          </cell>
        </row>
        <row r="234">
          <cell r="A234" t="str">
            <v>Headquarters ServicesExpenseCAPITALMaterial</v>
          </cell>
          <cell r="B234" t="str">
            <v>Headquarters Services</v>
          </cell>
          <cell r="C234" t="str">
            <v>CAPITAL</v>
          </cell>
          <cell r="D234" t="str">
            <v>Material</v>
          </cell>
          <cell r="G234">
            <v>100000</v>
          </cell>
          <cell r="H234">
            <v>100000</v>
          </cell>
          <cell r="I234">
            <v>100000</v>
          </cell>
        </row>
        <row r="235">
          <cell r="A235" t="str">
            <v>Headquarters ServicesExpenseCAPITALOther Secondary Costs</v>
          </cell>
          <cell r="B235" t="str">
            <v>Headquarters Services</v>
          </cell>
          <cell r="C235" t="str">
            <v>CAPITAL</v>
          </cell>
          <cell r="D235" t="str">
            <v>Other Secondary Costs</v>
          </cell>
          <cell r="I235">
            <v>1118</v>
          </cell>
          <cell r="K235">
            <v>1118</v>
          </cell>
        </row>
        <row r="236">
          <cell r="A236" t="str">
            <v>Headquarters ServicesExpenseCAPITALOutside Services</v>
          </cell>
          <cell r="B236" t="str">
            <v>Headquarters Services</v>
          </cell>
          <cell r="C236" t="str">
            <v>CAPITAL</v>
          </cell>
          <cell r="D236" t="str">
            <v>Outside Services</v>
          </cell>
          <cell r="E236">
            <v>732500</v>
          </cell>
          <cell r="F236">
            <v>1100000</v>
          </cell>
          <cell r="G236">
            <v>5127500</v>
          </cell>
          <cell r="H236">
            <v>8790000</v>
          </cell>
          <cell r="I236">
            <v>8697738.0500000007</v>
          </cell>
          <cell r="J236">
            <v>-18731.240000000002</v>
          </cell>
          <cell r="K236">
            <v>488778.82</v>
          </cell>
        </row>
        <row r="237">
          <cell r="A237" t="str">
            <v>Headquarters ServicesExpenseO&amp;MApplied Labor</v>
          </cell>
          <cell r="B237" t="str">
            <v>Headquarters Services</v>
          </cell>
          <cell r="C237" t="str">
            <v>O&amp;M</v>
          </cell>
          <cell r="D237" t="str">
            <v>Applied Labor</v>
          </cell>
          <cell r="E237">
            <v>-5428.64</v>
          </cell>
          <cell r="G237">
            <v>-38220.559999999998</v>
          </cell>
          <cell r="H237">
            <v>-64850.239999999998</v>
          </cell>
          <cell r="K237">
            <v>-108894.97</v>
          </cell>
        </row>
        <row r="238">
          <cell r="A238" t="str">
            <v>Headquarters ServicesExpenseO&amp;MDepreciation/Amortization</v>
          </cell>
          <cell r="B238" t="str">
            <v>Headquarters Services</v>
          </cell>
          <cell r="C238" t="str">
            <v>O&amp;M</v>
          </cell>
          <cell r="D238" t="str">
            <v>Depreciation/Amortization</v>
          </cell>
          <cell r="E238">
            <v>297478</v>
          </cell>
          <cell r="F238">
            <v>297478</v>
          </cell>
          <cell r="G238">
            <v>2082346</v>
          </cell>
          <cell r="H238">
            <v>3569738</v>
          </cell>
          <cell r="I238">
            <v>3569737.95</v>
          </cell>
          <cell r="K238">
            <v>1639420.19</v>
          </cell>
        </row>
        <row r="239">
          <cell r="A239" t="str">
            <v>Headquarters ServicesExpenseO&amp;MFleet/Other CO Charges</v>
          </cell>
          <cell r="B239" t="str">
            <v>Headquarters Services</v>
          </cell>
          <cell r="C239" t="str">
            <v>O&amp;M</v>
          </cell>
          <cell r="D239" t="str">
            <v>Fleet/Other CO Charges</v>
          </cell>
          <cell r="E239">
            <v>34315.440000000002</v>
          </cell>
          <cell r="F239">
            <v>34315.440000000002</v>
          </cell>
          <cell r="G239">
            <v>240007</v>
          </cell>
          <cell r="H239">
            <v>411338.56</v>
          </cell>
          <cell r="I239">
            <v>414187.99</v>
          </cell>
          <cell r="K239">
            <v>211905.47</v>
          </cell>
        </row>
        <row r="240">
          <cell r="A240" t="str">
            <v>Headquarters ServicesExpenseO&amp;MFringe Benefits &amp; Taxes</v>
          </cell>
          <cell r="B240" t="str">
            <v>Headquarters Services</v>
          </cell>
          <cell r="C240" t="str">
            <v>O&amp;M</v>
          </cell>
          <cell r="D240" t="str">
            <v>Fringe Benefits &amp; Taxes</v>
          </cell>
          <cell r="E240">
            <v>39068.769999999997</v>
          </cell>
          <cell r="F240">
            <v>39068.769999999997</v>
          </cell>
          <cell r="G240">
            <v>260270.36</v>
          </cell>
          <cell r="H240">
            <v>446807.74</v>
          </cell>
          <cell r="I240">
            <v>456000.23</v>
          </cell>
          <cell r="K240">
            <v>239146.82</v>
          </cell>
        </row>
        <row r="241">
          <cell r="A241" t="str">
            <v>Headquarters ServicesExpenseO&amp;MIT Toolkit</v>
          </cell>
          <cell r="B241" t="str">
            <v>Headquarters Services</v>
          </cell>
          <cell r="C241" t="str">
            <v>O&amp;M</v>
          </cell>
          <cell r="D241" t="str">
            <v>IT Toolkit</v>
          </cell>
          <cell r="E241">
            <v>1053.24</v>
          </cell>
          <cell r="F241">
            <v>1053.24</v>
          </cell>
          <cell r="G241">
            <v>7372.68</v>
          </cell>
          <cell r="H241">
            <v>12638.88</v>
          </cell>
          <cell r="I241">
            <v>12999.68</v>
          </cell>
          <cell r="K241">
            <v>6440.24</v>
          </cell>
        </row>
        <row r="242">
          <cell r="A242" t="str">
            <v>Headquarters ServicesExpenseO&amp;MIncurred Labor</v>
          </cell>
          <cell r="B242" t="str">
            <v>Headquarters Services</v>
          </cell>
          <cell r="C242" t="str">
            <v>O&amp;M</v>
          </cell>
          <cell r="D242" t="str">
            <v>Incurred Labor</v>
          </cell>
          <cell r="E242">
            <v>122742</v>
          </cell>
          <cell r="F242">
            <v>122742</v>
          </cell>
          <cell r="G242">
            <v>817689</v>
          </cell>
          <cell r="H242">
            <v>1403731.71</v>
          </cell>
          <cell r="I242">
            <v>1399362.36</v>
          </cell>
          <cell r="K242">
            <v>713706.19</v>
          </cell>
        </row>
        <row r="243">
          <cell r="A243" t="str">
            <v>Headquarters ServicesExpenseO&amp;MInterest</v>
          </cell>
          <cell r="B243" t="str">
            <v>Headquarters Services</v>
          </cell>
          <cell r="C243" t="str">
            <v>O&amp;M</v>
          </cell>
          <cell r="D243" t="str">
            <v>Interest</v>
          </cell>
          <cell r="E243">
            <v>120833</v>
          </cell>
          <cell r="F243">
            <v>120833</v>
          </cell>
          <cell r="G243">
            <v>845831</v>
          </cell>
          <cell r="H243">
            <v>1450000</v>
          </cell>
          <cell r="I243">
            <v>1450000</v>
          </cell>
          <cell r="K243">
            <v>724998</v>
          </cell>
        </row>
        <row r="244">
          <cell r="A244" t="str">
            <v>Headquarters ServicesExpenseO&amp;MInternal Settlements</v>
          </cell>
          <cell r="B244" t="str">
            <v>Headquarters Services</v>
          </cell>
          <cell r="C244" t="str">
            <v>O&amp;M</v>
          </cell>
          <cell r="D244" t="str">
            <v>Internal Settlements</v>
          </cell>
          <cell r="E244">
            <v>0</v>
          </cell>
          <cell r="G244">
            <v>0</v>
          </cell>
          <cell r="H244">
            <v>0</v>
          </cell>
          <cell r="I244">
            <v>-73182.62</v>
          </cell>
          <cell r="K244">
            <v>0</v>
          </cell>
        </row>
        <row r="245">
          <cell r="A245" t="str">
            <v>Headquarters ServicesExpenseO&amp;MMaterial</v>
          </cell>
          <cell r="B245" t="str">
            <v>Headquarters Services</v>
          </cell>
          <cell r="C245" t="str">
            <v>O&amp;M</v>
          </cell>
          <cell r="D245" t="str">
            <v>Material</v>
          </cell>
          <cell r="E245">
            <v>7500</v>
          </cell>
          <cell r="F245">
            <v>7500</v>
          </cell>
          <cell r="G245">
            <v>52500</v>
          </cell>
          <cell r="H245">
            <v>90000</v>
          </cell>
          <cell r="I245">
            <v>90000.23</v>
          </cell>
          <cell r="K245">
            <v>37183.35</v>
          </cell>
        </row>
        <row r="246">
          <cell r="A246" t="str">
            <v>Headquarters ServicesExpenseO&amp;MOther Primary Expenses</v>
          </cell>
          <cell r="B246" t="str">
            <v>Headquarters Services</v>
          </cell>
          <cell r="C246" t="str">
            <v>O&amp;M</v>
          </cell>
          <cell r="D246" t="str">
            <v>Other Primary Expenses</v>
          </cell>
          <cell r="E246">
            <v>1403797.01</v>
          </cell>
          <cell r="F246">
            <v>1695068</v>
          </cell>
          <cell r="G246">
            <v>11821676.07</v>
          </cell>
          <cell r="H246">
            <v>20379059.120000001</v>
          </cell>
          <cell r="I246">
            <v>20657000.030000001</v>
          </cell>
          <cell r="K246">
            <v>10113351.460000001</v>
          </cell>
        </row>
        <row r="247">
          <cell r="A247" t="str">
            <v>Headquarters ServicesExpenseO&amp;MOther Secondary Costs</v>
          </cell>
          <cell r="B247" t="str">
            <v>Headquarters Services</v>
          </cell>
          <cell r="C247" t="str">
            <v>O&amp;M</v>
          </cell>
          <cell r="D247" t="str">
            <v>Other Secondary Costs</v>
          </cell>
          <cell r="E247">
            <v>200870.62</v>
          </cell>
          <cell r="F247">
            <v>200870.62</v>
          </cell>
          <cell r="G247">
            <v>1406094.34</v>
          </cell>
          <cell r="H247">
            <v>2410444.7999999998</v>
          </cell>
          <cell r="I247">
            <v>2410823.15</v>
          </cell>
          <cell r="K247">
            <v>1206448.93</v>
          </cell>
        </row>
        <row r="248">
          <cell r="A248" t="str">
            <v>Headquarters ServicesExpenseO&amp;MOutside Services</v>
          </cell>
          <cell r="B248" t="str">
            <v>Headquarters Services</v>
          </cell>
          <cell r="C248" t="str">
            <v>O&amp;M</v>
          </cell>
          <cell r="D248" t="str">
            <v>Outside Services</v>
          </cell>
          <cell r="E248">
            <v>287539.33</v>
          </cell>
          <cell r="F248">
            <v>262539</v>
          </cell>
          <cell r="G248">
            <v>1907994.31</v>
          </cell>
          <cell r="H248">
            <v>3787917.96</v>
          </cell>
          <cell r="I248">
            <v>3335798.31</v>
          </cell>
          <cell r="K248">
            <v>1558545.48</v>
          </cell>
        </row>
        <row r="249">
          <cell r="A249" t="str">
            <v>Headquarters ServicesExpenseO&amp;MReal Estate Taxes</v>
          </cell>
          <cell r="B249" t="str">
            <v>Headquarters Services</v>
          </cell>
          <cell r="C249" t="str">
            <v>O&amp;M</v>
          </cell>
          <cell r="D249" t="str">
            <v>Real Estate Taxes</v>
          </cell>
          <cell r="E249">
            <v>14878</v>
          </cell>
          <cell r="F249">
            <v>14878</v>
          </cell>
          <cell r="G249">
            <v>104146</v>
          </cell>
          <cell r="H249">
            <v>178539</v>
          </cell>
          <cell r="I249">
            <v>178539.75</v>
          </cell>
          <cell r="K249">
            <v>89269.5</v>
          </cell>
        </row>
        <row r="250">
          <cell r="A250" t="str">
            <v>Headquarters ServicesExpenseO&amp;MResidual Sent to SC Asm Ctr</v>
          </cell>
          <cell r="B250" t="str">
            <v>Headquarters Services</v>
          </cell>
          <cell r="C250" t="str">
            <v>O&amp;M</v>
          </cell>
          <cell r="D250" t="str">
            <v>Residual Sent to SC Asm Ctr</v>
          </cell>
          <cell r="E250">
            <v>322014.96000000002</v>
          </cell>
          <cell r="G250">
            <v>427056.17</v>
          </cell>
          <cell r="H250">
            <v>90068.84</v>
          </cell>
          <cell r="K250">
            <v>655661.1</v>
          </cell>
        </row>
        <row r="251">
          <cell r="A251" t="str">
            <v>Headquarters ServicesExpenseO&amp;MSpace</v>
          </cell>
          <cell r="B251" t="str">
            <v>Headquarters Services</v>
          </cell>
          <cell r="C251" t="str">
            <v>O&amp;M</v>
          </cell>
          <cell r="D251" t="str">
            <v>Space</v>
          </cell>
          <cell r="E251">
            <v>45780.03</v>
          </cell>
          <cell r="F251">
            <v>45780.03</v>
          </cell>
          <cell r="G251">
            <v>320460.21000000002</v>
          </cell>
          <cell r="H251">
            <v>549360.36</v>
          </cell>
          <cell r="I251">
            <v>549360.36</v>
          </cell>
          <cell r="K251">
            <v>274680.18</v>
          </cell>
        </row>
        <row r="252">
          <cell r="A252" t="str">
            <v>Headquarters ServicesExpenseO&amp;MVP Office Assessments</v>
          </cell>
          <cell r="B252" t="str">
            <v>Headquarters Services</v>
          </cell>
          <cell r="C252" t="str">
            <v>O&amp;M</v>
          </cell>
          <cell r="D252" t="str">
            <v>VP Office Assessments</v>
          </cell>
          <cell r="E252">
            <v>5507</v>
          </cell>
          <cell r="F252">
            <v>5507</v>
          </cell>
          <cell r="G252">
            <v>38549</v>
          </cell>
          <cell r="H252">
            <v>66084</v>
          </cell>
          <cell r="I252">
            <v>66084</v>
          </cell>
          <cell r="K252">
            <v>33042</v>
          </cell>
        </row>
        <row r="253">
          <cell r="A253" t="str">
            <v>Holdings Dedicated FinanceExpenseO&amp;MApplied Labor</v>
          </cell>
          <cell r="B253" t="str">
            <v>Holdings Dedicated Finance</v>
          </cell>
          <cell r="C253" t="str">
            <v>O&amp;M</v>
          </cell>
          <cell r="D253" t="str">
            <v>Applied Labor</v>
          </cell>
          <cell r="E253">
            <v>0</v>
          </cell>
          <cell r="G253">
            <v>0</v>
          </cell>
          <cell r="H253">
            <v>0</v>
          </cell>
          <cell r="J253">
            <v>-8266.7999999999993</v>
          </cell>
          <cell r="K253">
            <v>-8266.7999999999993</v>
          </cell>
        </row>
        <row r="254">
          <cell r="A254" t="str">
            <v>Holdings Dedicated FinanceExpenseO&amp;MDepreciation/Amortization</v>
          </cell>
          <cell r="B254" t="str">
            <v>Holdings Dedicated Finance</v>
          </cell>
          <cell r="C254" t="str">
            <v>O&amp;M</v>
          </cell>
          <cell r="D254" t="str">
            <v>Depreciation/Amortization</v>
          </cell>
          <cell r="E254">
            <v>41.67</v>
          </cell>
          <cell r="F254">
            <v>41.67</v>
          </cell>
          <cell r="G254">
            <v>291.69</v>
          </cell>
          <cell r="H254">
            <v>500.04</v>
          </cell>
          <cell r="I254">
            <v>375.03</v>
          </cell>
        </row>
        <row r="255">
          <cell r="A255" t="str">
            <v>Holdings Dedicated FinanceExpenseO&amp;MFleet/Other CO Charges</v>
          </cell>
          <cell r="B255" t="str">
            <v>Holdings Dedicated Finance</v>
          </cell>
          <cell r="C255" t="str">
            <v>O&amp;M</v>
          </cell>
          <cell r="D255" t="str">
            <v>Fleet/Other CO Charges</v>
          </cell>
          <cell r="K255">
            <v>219.8</v>
          </cell>
        </row>
        <row r="256">
          <cell r="A256" t="str">
            <v>Holdings Dedicated FinanceExpenseO&amp;MFringe Benefits &amp; Taxes</v>
          </cell>
          <cell r="B256" t="str">
            <v>Holdings Dedicated Finance</v>
          </cell>
          <cell r="C256" t="str">
            <v>O&amp;M</v>
          </cell>
          <cell r="D256" t="str">
            <v>Fringe Benefits &amp; Taxes</v>
          </cell>
          <cell r="E256">
            <v>19575.77</v>
          </cell>
          <cell r="F256">
            <v>19575.77</v>
          </cell>
          <cell r="G256">
            <v>130696.54</v>
          </cell>
          <cell r="H256">
            <v>224352.31</v>
          </cell>
          <cell r="I256">
            <v>224189.01</v>
          </cell>
          <cell r="J256">
            <v>-433.9</v>
          </cell>
          <cell r="K256">
            <v>114602.13</v>
          </cell>
        </row>
        <row r="257">
          <cell r="A257" t="str">
            <v>Holdings Dedicated FinanceExpenseO&amp;MIT Toolkit</v>
          </cell>
          <cell r="B257" t="str">
            <v>Holdings Dedicated Finance</v>
          </cell>
          <cell r="C257" t="str">
            <v>O&amp;M</v>
          </cell>
          <cell r="D257" t="str">
            <v>IT Toolkit</v>
          </cell>
          <cell r="E257">
            <v>225.96</v>
          </cell>
          <cell r="F257">
            <v>225.96</v>
          </cell>
          <cell r="G257">
            <v>1581.72</v>
          </cell>
          <cell r="H257">
            <v>2710.52</v>
          </cell>
          <cell r="I257">
            <v>2693.52</v>
          </cell>
          <cell r="K257">
            <v>1318.76</v>
          </cell>
        </row>
        <row r="258">
          <cell r="A258" t="str">
            <v>Holdings Dedicated FinanceExpenseO&amp;MIncurred Labor</v>
          </cell>
          <cell r="B258" t="str">
            <v>Holdings Dedicated Finance</v>
          </cell>
          <cell r="C258" t="str">
            <v>O&amp;M</v>
          </cell>
          <cell r="D258" t="str">
            <v>Incurred Labor</v>
          </cell>
          <cell r="E258">
            <v>61501</v>
          </cell>
          <cell r="F258">
            <v>61501</v>
          </cell>
          <cell r="G258">
            <v>410608</v>
          </cell>
          <cell r="H258">
            <v>704845.44</v>
          </cell>
          <cell r="I258">
            <v>705034.09</v>
          </cell>
          <cell r="J258">
            <v>-11451.93</v>
          </cell>
          <cell r="K258">
            <v>343354.58</v>
          </cell>
        </row>
        <row r="259">
          <cell r="A259" t="str">
            <v>Holdings Dedicated FinanceExpenseO&amp;MInternal Settlements</v>
          </cell>
          <cell r="B259" t="str">
            <v>Holdings Dedicated Finance</v>
          </cell>
          <cell r="C259" t="str">
            <v>O&amp;M</v>
          </cell>
          <cell r="D259" t="str">
            <v>Internal Settlements</v>
          </cell>
          <cell r="E259">
            <v>0</v>
          </cell>
          <cell r="G259">
            <v>0</v>
          </cell>
          <cell r="H259">
            <v>0</v>
          </cell>
          <cell r="K259">
            <v>0</v>
          </cell>
        </row>
        <row r="260">
          <cell r="A260" t="str">
            <v>Holdings Dedicated FinanceExpenseO&amp;MMaterial</v>
          </cell>
          <cell r="B260" t="str">
            <v>Holdings Dedicated Finance</v>
          </cell>
          <cell r="C260" t="str">
            <v>O&amp;M</v>
          </cell>
          <cell r="D260" t="str">
            <v>Material</v>
          </cell>
          <cell r="I260">
            <v>138.4</v>
          </cell>
          <cell r="K260">
            <v>138.4</v>
          </cell>
        </row>
        <row r="261">
          <cell r="A261" t="str">
            <v>Holdings Dedicated FinanceExpenseO&amp;MOther Primary Expenses</v>
          </cell>
          <cell r="B261" t="str">
            <v>Holdings Dedicated Finance</v>
          </cell>
          <cell r="C261" t="str">
            <v>O&amp;M</v>
          </cell>
          <cell r="D261" t="str">
            <v>Other Primary Expenses</v>
          </cell>
          <cell r="E261">
            <v>1512.58</v>
          </cell>
          <cell r="F261">
            <v>1512.58</v>
          </cell>
          <cell r="G261">
            <v>4743.87</v>
          </cell>
          <cell r="H261">
            <v>12298.77</v>
          </cell>
          <cell r="I261">
            <v>12046.77</v>
          </cell>
          <cell r="K261">
            <v>1054.99</v>
          </cell>
        </row>
        <row r="262">
          <cell r="A262" t="str">
            <v>Holdings Dedicated FinanceExpenseO&amp;MOther Secondary Costs</v>
          </cell>
          <cell r="B262" t="str">
            <v>Holdings Dedicated Finance</v>
          </cell>
          <cell r="C262" t="str">
            <v>O&amp;M</v>
          </cell>
          <cell r="D262" t="str">
            <v>Other Secondary Costs</v>
          </cell>
          <cell r="E262">
            <v>96.03</v>
          </cell>
          <cell r="F262">
            <v>96.03</v>
          </cell>
          <cell r="G262">
            <v>672.21</v>
          </cell>
          <cell r="H262">
            <v>1152.72</v>
          </cell>
          <cell r="I262">
            <v>1208.67</v>
          </cell>
          <cell r="K262">
            <v>717.18</v>
          </cell>
        </row>
        <row r="263">
          <cell r="A263" t="str">
            <v>Holdings Dedicated FinanceExpenseO&amp;MOutside Services</v>
          </cell>
          <cell r="B263" t="str">
            <v>Holdings Dedicated Finance</v>
          </cell>
          <cell r="C263" t="str">
            <v>O&amp;M</v>
          </cell>
          <cell r="D263" t="str">
            <v>Outside Services</v>
          </cell>
          <cell r="H263">
            <v>27000</v>
          </cell>
          <cell r="I263">
            <v>27000</v>
          </cell>
        </row>
        <row r="264">
          <cell r="A264" t="str">
            <v>Holdings Dedicated FinanceExpenseO&amp;MResidual Sent to SC Asm Ctr</v>
          </cell>
          <cell r="B264" t="str">
            <v>Holdings Dedicated Finance</v>
          </cell>
          <cell r="C264" t="str">
            <v>O&amp;M</v>
          </cell>
          <cell r="D264" t="str">
            <v>Residual Sent to SC Asm Ctr</v>
          </cell>
          <cell r="E264">
            <v>-0.03</v>
          </cell>
          <cell r="G264">
            <v>-1.17</v>
          </cell>
          <cell r="H264">
            <v>-0.04</v>
          </cell>
          <cell r="K264">
            <v>8767.2099999999991</v>
          </cell>
        </row>
        <row r="265">
          <cell r="A265" t="str">
            <v>Holdings Dedicated FinanceExpenseO&amp;MSpace</v>
          </cell>
          <cell r="B265" t="str">
            <v>Holdings Dedicated Finance</v>
          </cell>
          <cell r="C265" t="str">
            <v>O&amp;M</v>
          </cell>
          <cell r="D265" t="str">
            <v>Space</v>
          </cell>
          <cell r="E265">
            <v>5046.0200000000004</v>
          </cell>
          <cell r="F265">
            <v>5046.0200000000004</v>
          </cell>
          <cell r="G265">
            <v>35322.14</v>
          </cell>
          <cell r="H265">
            <v>60552.24</v>
          </cell>
          <cell r="I265">
            <v>60552.24</v>
          </cell>
          <cell r="K265">
            <v>30276.12</v>
          </cell>
        </row>
        <row r="266">
          <cell r="A266" t="str">
            <v>Holdings Dedicated FinanceExpenseO&amp;MVP Office Assessments</v>
          </cell>
          <cell r="B266" t="str">
            <v>Holdings Dedicated Finance</v>
          </cell>
          <cell r="C266" t="str">
            <v>O&amp;M</v>
          </cell>
          <cell r="D266" t="str">
            <v>VP Office Assessments</v>
          </cell>
          <cell r="E266">
            <v>0</v>
          </cell>
          <cell r="G266">
            <v>0</v>
          </cell>
          <cell r="H266">
            <v>0</v>
          </cell>
          <cell r="K266">
            <v>0</v>
          </cell>
        </row>
        <row r="267">
          <cell r="A267" t="str">
            <v>Human ResourcesExpenseCAPITALCapital Offset</v>
          </cell>
          <cell r="B267" t="str">
            <v>Human Resources</v>
          </cell>
          <cell r="C267" t="str">
            <v>CAPITAL</v>
          </cell>
          <cell r="D267" t="str">
            <v>Capital Offset</v>
          </cell>
          <cell r="I267">
            <v>-56720</v>
          </cell>
          <cell r="K267">
            <v>-57838</v>
          </cell>
        </row>
        <row r="268">
          <cell r="A268" t="str">
            <v>Human ResourcesExpenseCAPITALClient Investment</v>
          </cell>
          <cell r="B268" t="str">
            <v>Human Resources</v>
          </cell>
          <cell r="C268" t="str">
            <v>CAPITAL</v>
          </cell>
          <cell r="D268" t="str">
            <v>Client Investment</v>
          </cell>
          <cell r="I268">
            <v>45330</v>
          </cell>
          <cell r="K268">
            <v>45330</v>
          </cell>
        </row>
        <row r="269">
          <cell r="A269" t="str">
            <v>Human ResourcesExpenseCAPITALOther Secondary Costs</v>
          </cell>
          <cell r="B269" t="str">
            <v>Human Resources</v>
          </cell>
          <cell r="C269" t="str">
            <v>CAPITAL</v>
          </cell>
          <cell r="D269" t="str">
            <v>Other Secondary Costs</v>
          </cell>
          <cell r="I269">
            <v>11390</v>
          </cell>
          <cell r="K269">
            <v>12508</v>
          </cell>
        </row>
        <row r="270">
          <cell r="A270" t="str">
            <v>Human ResourcesExpenseO&amp;MApplied Labor</v>
          </cell>
          <cell r="B270" t="str">
            <v>Human Resources</v>
          </cell>
          <cell r="C270" t="str">
            <v>O&amp;M</v>
          </cell>
          <cell r="D270" t="str">
            <v>Applied Labor</v>
          </cell>
          <cell r="E270">
            <v>0</v>
          </cell>
          <cell r="G270">
            <v>0</v>
          </cell>
          <cell r="H270">
            <v>0</v>
          </cell>
          <cell r="J270">
            <v>-41602.46</v>
          </cell>
          <cell r="K270">
            <v>-40731.5</v>
          </cell>
        </row>
        <row r="271">
          <cell r="A271" t="str">
            <v>Human ResourcesExpenseO&amp;MClient Investment</v>
          </cell>
          <cell r="B271" t="str">
            <v>Human Resources</v>
          </cell>
          <cell r="C271" t="str">
            <v>O&amp;M</v>
          </cell>
          <cell r="D271" t="str">
            <v>Client Investment</v>
          </cell>
          <cell r="F271">
            <v>26160</v>
          </cell>
          <cell r="H271">
            <v>50000</v>
          </cell>
          <cell r="I271">
            <v>200319</v>
          </cell>
          <cell r="K271">
            <v>45026</v>
          </cell>
        </row>
        <row r="272">
          <cell r="A272" t="str">
            <v>Human ResourcesExpenseO&amp;MDAS</v>
          </cell>
          <cell r="B272" t="str">
            <v>Human Resources</v>
          </cell>
          <cell r="C272" t="str">
            <v>O&amp;M</v>
          </cell>
          <cell r="D272" t="str">
            <v>DAS</v>
          </cell>
          <cell r="E272">
            <v>73460</v>
          </cell>
          <cell r="F272">
            <v>73460</v>
          </cell>
          <cell r="G272">
            <v>514220</v>
          </cell>
          <cell r="H272">
            <v>881517</v>
          </cell>
          <cell r="I272">
            <v>881517</v>
          </cell>
          <cell r="K272">
            <v>440760</v>
          </cell>
        </row>
        <row r="273">
          <cell r="A273" t="str">
            <v>Human ResourcesExpenseO&amp;MDepreciation/Amortization</v>
          </cell>
          <cell r="B273" t="str">
            <v>Human Resources</v>
          </cell>
          <cell r="C273" t="str">
            <v>O&amp;M</v>
          </cell>
          <cell r="D273" t="str">
            <v>Depreciation/Amortization</v>
          </cell>
          <cell r="E273">
            <v>50337.5</v>
          </cell>
          <cell r="F273">
            <v>50337.5</v>
          </cell>
          <cell r="G273">
            <v>352362.5</v>
          </cell>
          <cell r="H273">
            <v>604050</v>
          </cell>
          <cell r="I273">
            <v>565568.65</v>
          </cell>
          <cell r="K273">
            <v>244570.08</v>
          </cell>
        </row>
        <row r="274">
          <cell r="A274" t="str">
            <v>Human ResourcesExpenseO&amp;MFleet/Other CO Charges</v>
          </cell>
          <cell r="B274" t="str">
            <v>Human Resources</v>
          </cell>
          <cell r="C274" t="str">
            <v>O&amp;M</v>
          </cell>
          <cell r="D274" t="str">
            <v>Fleet/Other CO Charges</v>
          </cell>
          <cell r="E274">
            <v>2752.96</v>
          </cell>
          <cell r="F274">
            <v>3000</v>
          </cell>
          <cell r="G274">
            <v>18735.080000000002</v>
          </cell>
          <cell r="H274">
            <v>31845.55</v>
          </cell>
          <cell r="I274">
            <v>36041.839999999997</v>
          </cell>
          <cell r="K274">
            <v>19147.099999999999</v>
          </cell>
        </row>
        <row r="275">
          <cell r="A275" t="str">
            <v>Human ResourcesExpenseO&amp;MFringe Benefits &amp; Taxes</v>
          </cell>
          <cell r="B275" t="str">
            <v>Human Resources</v>
          </cell>
          <cell r="C275" t="str">
            <v>O&amp;M</v>
          </cell>
          <cell r="D275" t="str">
            <v>Fringe Benefits &amp; Taxes</v>
          </cell>
          <cell r="E275">
            <v>388383.93</v>
          </cell>
          <cell r="F275">
            <v>368000</v>
          </cell>
          <cell r="G275">
            <v>2591087.9500000002</v>
          </cell>
          <cell r="H275">
            <v>4445452.24</v>
          </cell>
          <cell r="I275">
            <v>4480284.72</v>
          </cell>
          <cell r="J275">
            <v>-12496.02</v>
          </cell>
          <cell r="K275">
            <v>2186646.5699999998</v>
          </cell>
        </row>
        <row r="276">
          <cell r="A276" t="str">
            <v>Human ResourcesExpenseO&amp;MIT Toolkit</v>
          </cell>
          <cell r="B276" t="str">
            <v>Human Resources</v>
          </cell>
          <cell r="C276" t="str">
            <v>O&amp;M</v>
          </cell>
          <cell r="D276" t="str">
            <v>IT Toolkit</v>
          </cell>
          <cell r="E276">
            <v>7689.24</v>
          </cell>
          <cell r="F276">
            <v>7689.24</v>
          </cell>
          <cell r="G276">
            <v>53824.68</v>
          </cell>
          <cell r="H276">
            <v>92263.88</v>
          </cell>
          <cell r="I276">
            <v>89803.839999999997</v>
          </cell>
          <cell r="K276">
            <v>43008.56</v>
          </cell>
        </row>
        <row r="277">
          <cell r="A277" t="str">
            <v>Human ResourcesExpenseO&amp;MIncurred Labor</v>
          </cell>
          <cell r="B277" t="str">
            <v>Human Resources</v>
          </cell>
          <cell r="C277" t="str">
            <v>O&amp;M</v>
          </cell>
          <cell r="D277" t="str">
            <v>Incurred Labor</v>
          </cell>
          <cell r="E277">
            <v>1220182</v>
          </cell>
          <cell r="F277">
            <v>1155000</v>
          </cell>
          <cell r="G277">
            <v>8127829</v>
          </cell>
          <cell r="H277">
            <v>13934817.039999999</v>
          </cell>
          <cell r="I277">
            <v>13903088.279999999</v>
          </cell>
          <cell r="J277">
            <v>-200800.01</v>
          </cell>
          <cell r="K277">
            <v>6268187.3399999999</v>
          </cell>
        </row>
        <row r="278">
          <cell r="A278" t="str">
            <v>Human ResourcesExpenseO&amp;MInternal Settlements</v>
          </cell>
          <cell r="B278" t="str">
            <v>Human Resources</v>
          </cell>
          <cell r="C278" t="str">
            <v>O&amp;M</v>
          </cell>
          <cell r="D278" t="str">
            <v>Internal Settlements</v>
          </cell>
          <cell r="E278">
            <v>0</v>
          </cell>
          <cell r="G278">
            <v>0</v>
          </cell>
          <cell r="H278">
            <v>0</v>
          </cell>
          <cell r="I278">
            <v>-2291.6</v>
          </cell>
          <cell r="K278">
            <v>0</v>
          </cell>
        </row>
        <row r="279">
          <cell r="A279" t="str">
            <v>Human ResourcesExpenseO&amp;MMaterial</v>
          </cell>
          <cell r="B279" t="str">
            <v>Human Resources</v>
          </cell>
          <cell r="C279" t="str">
            <v>O&amp;M</v>
          </cell>
          <cell r="D279" t="str">
            <v>Material</v>
          </cell>
          <cell r="E279">
            <v>4843.54</v>
          </cell>
          <cell r="F279">
            <v>4000</v>
          </cell>
          <cell r="G279">
            <v>59575.14</v>
          </cell>
          <cell r="H279">
            <v>188500.01</v>
          </cell>
          <cell r="I279">
            <v>178830.48</v>
          </cell>
          <cell r="K279">
            <v>43320.81</v>
          </cell>
        </row>
        <row r="280">
          <cell r="A280" t="str">
            <v>Human ResourcesExpenseO&amp;MOther Primary Expenses</v>
          </cell>
          <cell r="B280" t="str">
            <v>Human Resources</v>
          </cell>
          <cell r="C280" t="str">
            <v>O&amp;M</v>
          </cell>
          <cell r="D280" t="str">
            <v>Other Primary Expenses</v>
          </cell>
          <cell r="E280">
            <v>91332.2</v>
          </cell>
          <cell r="F280">
            <v>92000</v>
          </cell>
          <cell r="G280">
            <v>758185.64</v>
          </cell>
          <cell r="H280">
            <v>1362564.47</v>
          </cell>
          <cell r="I280">
            <v>1328037.8700000001</v>
          </cell>
          <cell r="K280">
            <v>610809.98</v>
          </cell>
        </row>
        <row r="281">
          <cell r="A281" t="str">
            <v>Human ResourcesExpenseO&amp;MOther Secondary Costs</v>
          </cell>
          <cell r="B281" t="str">
            <v>Human Resources</v>
          </cell>
          <cell r="C281" t="str">
            <v>O&amp;M</v>
          </cell>
          <cell r="D281" t="str">
            <v>Other Secondary Costs</v>
          </cell>
          <cell r="E281">
            <v>6245.06</v>
          </cell>
          <cell r="F281">
            <v>6245.06</v>
          </cell>
          <cell r="G281">
            <v>43715.42</v>
          </cell>
          <cell r="H281">
            <v>74944.960000000006</v>
          </cell>
          <cell r="I281">
            <v>69465.77</v>
          </cell>
          <cell r="K281">
            <v>28759.45</v>
          </cell>
        </row>
        <row r="282">
          <cell r="A282" t="str">
            <v>Human ResourcesExpenseO&amp;MOutside Services</v>
          </cell>
          <cell r="B282" t="str">
            <v>Human Resources</v>
          </cell>
          <cell r="C282" t="str">
            <v>O&amp;M</v>
          </cell>
          <cell r="D282" t="str">
            <v>Outside Services</v>
          </cell>
          <cell r="E282">
            <v>203152.49</v>
          </cell>
          <cell r="F282">
            <v>204000</v>
          </cell>
          <cell r="G282">
            <v>1576078.46</v>
          </cell>
          <cell r="H282">
            <v>2695450.52</v>
          </cell>
          <cell r="I282">
            <v>2741049.89</v>
          </cell>
          <cell r="K282">
            <v>1599363.34</v>
          </cell>
        </row>
        <row r="283">
          <cell r="A283" t="str">
            <v>Human ResourcesExpenseO&amp;MResidual Sent to SC Asm Ctr</v>
          </cell>
          <cell r="B283" t="str">
            <v>Human Resources</v>
          </cell>
          <cell r="C283" t="str">
            <v>O&amp;M</v>
          </cell>
          <cell r="D283" t="str">
            <v>Residual Sent to SC Asm Ctr</v>
          </cell>
          <cell r="E283">
            <v>-72543.19</v>
          </cell>
          <cell r="G283">
            <v>299001.18</v>
          </cell>
          <cell r="H283">
            <v>24444.3</v>
          </cell>
          <cell r="K283">
            <v>-243494.33</v>
          </cell>
        </row>
        <row r="284">
          <cell r="A284" t="str">
            <v>Human ResourcesExpenseO&amp;MSpace</v>
          </cell>
          <cell r="B284" t="str">
            <v>Human Resources</v>
          </cell>
          <cell r="C284" t="str">
            <v>O&amp;M</v>
          </cell>
          <cell r="D284" t="str">
            <v>Space</v>
          </cell>
          <cell r="E284">
            <v>151499.84</v>
          </cell>
          <cell r="F284">
            <v>151499.84</v>
          </cell>
          <cell r="G284">
            <v>1060498.8799999999</v>
          </cell>
          <cell r="H284">
            <v>1817998.08</v>
          </cell>
          <cell r="I284">
            <v>1818575.31</v>
          </cell>
          <cell r="K284">
            <v>910153.5</v>
          </cell>
        </row>
        <row r="285">
          <cell r="A285" t="str">
            <v>Human ResourcesExpenseO&amp;MVP Office Assessments</v>
          </cell>
          <cell r="B285" t="str">
            <v>Human Resources</v>
          </cell>
          <cell r="C285" t="str">
            <v>O&amp;M</v>
          </cell>
          <cell r="D285" t="str">
            <v>VP Office Assessments</v>
          </cell>
          <cell r="E285">
            <v>0</v>
          </cell>
          <cell r="G285">
            <v>0</v>
          </cell>
          <cell r="H285">
            <v>0</v>
          </cell>
          <cell r="K285">
            <v>0</v>
          </cell>
        </row>
        <row r="286">
          <cell r="A286" t="str">
            <v>Information TechnologyExpenseCAPITALApplied Labor</v>
          </cell>
          <cell r="B286" t="str">
            <v>Information Technology</v>
          </cell>
          <cell r="C286" t="str">
            <v>CAPITAL</v>
          </cell>
          <cell r="D286" t="str">
            <v>Applied Labor</v>
          </cell>
          <cell r="E286">
            <v>77591.539999999994</v>
          </cell>
          <cell r="G286">
            <v>547698.11</v>
          </cell>
          <cell r="H286">
            <v>930890.74</v>
          </cell>
          <cell r="J286">
            <v>20432.919999999998</v>
          </cell>
          <cell r="K286">
            <v>858100.84</v>
          </cell>
        </row>
        <row r="287">
          <cell r="A287" t="str">
            <v>Information TechnologyExpenseCAPITALCapital Offset</v>
          </cell>
          <cell r="B287" t="str">
            <v>Information Technology</v>
          </cell>
          <cell r="C287" t="str">
            <v>CAPITAL</v>
          </cell>
          <cell r="D287" t="str">
            <v>Capital Offset</v>
          </cell>
          <cell r="E287">
            <v>-1642754.54</v>
          </cell>
          <cell r="F287">
            <v>-2900722</v>
          </cell>
          <cell r="G287">
            <v>-11413943.109999999</v>
          </cell>
          <cell r="H287">
            <v>-21001380.739999998</v>
          </cell>
          <cell r="I287">
            <v>-21731468.390000001</v>
          </cell>
          <cell r="K287">
            <v>-7013768.0899999999</v>
          </cell>
        </row>
        <row r="288">
          <cell r="A288" t="str">
            <v>Information TechnologyExpenseCAPITALFleet/Other CO Charges</v>
          </cell>
          <cell r="B288" t="str">
            <v>Information Technology</v>
          </cell>
          <cell r="C288" t="str">
            <v>CAPITAL</v>
          </cell>
          <cell r="D288" t="str">
            <v>Fleet/Other CO Charges</v>
          </cell>
          <cell r="I288">
            <v>769.3</v>
          </cell>
          <cell r="K288">
            <v>11539.5</v>
          </cell>
        </row>
        <row r="289">
          <cell r="A289" t="str">
            <v>Information TechnologyExpenseCAPITALInternal Settlements</v>
          </cell>
          <cell r="B289" t="str">
            <v>Information Technology</v>
          </cell>
          <cell r="C289" t="str">
            <v>CAPITAL</v>
          </cell>
          <cell r="D289" t="str">
            <v>Internal Settlements</v>
          </cell>
          <cell r="F289">
            <v>77591.539999999994</v>
          </cell>
          <cell r="I289">
            <v>1100867.02</v>
          </cell>
          <cell r="K289">
            <v>66937</v>
          </cell>
        </row>
        <row r="290">
          <cell r="A290" t="str">
            <v>Information TechnologyExpenseCAPITALMaterial</v>
          </cell>
          <cell r="B290" t="str">
            <v>Information Technology</v>
          </cell>
          <cell r="C290" t="str">
            <v>CAPITAL</v>
          </cell>
          <cell r="D290" t="str">
            <v>Material</v>
          </cell>
          <cell r="E290">
            <v>1128100</v>
          </cell>
          <cell r="F290">
            <v>2386067</v>
          </cell>
          <cell r="G290">
            <v>7831905</v>
          </cell>
          <cell r="H290">
            <v>14465914</v>
          </cell>
          <cell r="I290">
            <v>15406920.550000001</v>
          </cell>
          <cell r="J290">
            <v>-131898.41</v>
          </cell>
          <cell r="K290">
            <v>3332349.17</v>
          </cell>
        </row>
        <row r="291">
          <cell r="A291" t="str">
            <v>Information TechnologyExpenseCAPITALOther Primary Expenses</v>
          </cell>
          <cell r="B291" t="str">
            <v>Information Technology</v>
          </cell>
          <cell r="C291" t="str">
            <v>CAPITAL</v>
          </cell>
          <cell r="D291" t="str">
            <v>Other Primary Expenses</v>
          </cell>
          <cell r="E291">
            <v>26091</v>
          </cell>
          <cell r="F291">
            <v>26091</v>
          </cell>
          <cell r="G291">
            <v>181138</v>
          </cell>
          <cell r="H291">
            <v>334571</v>
          </cell>
          <cell r="I291">
            <v>391806.85</v>
          </cell>
          <cell r="K291">
            <v>218062.46</v>
          </cell>
        </row>
        <row r="292">
          <cell r="A292" t="str">
            <v>Information TechnologyExpenseCAPITALOther Secondary Costs</v>
          </cell>
          <cell r="B292" t="str">
            <v>Information Technology</v>
          </cell>
          <cell r="C292" t="str">
            <v>CAPITAL</v>
          </cell>
          <cell r="D292" t="str">
            <v>Other Secondary Costs</v>
          </cell>
          <cell r="I292">
            <v>88201</v>
          </cell>
          <cell r="K292">
            <v>143983</v>
          </cell>
        </row>
        <row r="293">
          <cell r="A293" t="str">
            <v>Information TechnologyExpenseCAPITALOutside Services</v>
          </cell>
          <cell r="B293" t="str">
            <v>Information Technology</v>
          </cell>
          <cell r="C293" t="str">
            <v>CAPITAL</v>
          </cell>
          <cell r="D293" t="str">
            <v>Outside Services</v>
          </cell>
          <cell r="E293">
            <v>410972</v>
          </cell>
          <cell r="F293">
            <v>410972</v>
          </cell>
          <cell r="G293">
            <v>2853202</v>
          </cell>
          <cell r="H293">
            <v>5270005</v>
          </cell>
          <cell r="I293">
            <v>4742902.59</v>
          </cell>
          <cell r="J293">
            <v>-1109573.6100000001</v>
          </cell>
          <cell r="K293">
            <v>1161757.02</v>
          </cell>
        </row>
        <row r="294">
          <cell r="A294" t="str">
            <v>Information TechnologyExpenseO&amp;MApplied Labor</v>
          </cell>
          <cell r="B294" t="str">
            <v>Information Technology</v>
          </cell>
          <cell r="C294" t="str">
            <v>O&amp;M</v>
          </cell>
          <cell r="D294" t="str">
            <v>Applied Labor</v>
          </cell>
          <cell r="E294">
            <v>-77591.539999999994</v>
          </cell>
          <cell r="G294">
            <v>-547698.11</v>
          </cell>
          <cell r="H294">
            <v>-930890.74</v>
          </cell>
          <cell r="J294">
            <v>36634.92</v>
          </cell>
          <cell r="K294">
            <v>-783745.31</v>
          </cell>
        </row>
        <row r="295">
          <cell r="A295" t="str">
            <v>Information TechnologyExpenseO&amp;MClient Investment</v>
          </cell>
          <cell r="B295" t="str">
            <v>Information Technology</v>
          </cell>
          <cell r="C295" t="str">
            <v>O&amp;M</v>
          </cell>
          <cell r="D295" t="str">
            <v>Client Investment</v>
          </cell>
          <cell r="K295">
            <v>2384</v>
          </cell>
        </row>
        <row r="296">
          <cell r="A296" t="str">
            <v>Information TechnologyExpenseO&amp;MDepreciation/Amortization</v>
          </cell>
          <cell r="B296" t="str">
            <v>Information Technology</v>
          </cell>
          <cell r="C296" t="str">
            <v>O&amp;M</v>
          </cell>
          <cell r="D296" t="str">
            <v>Depreciation/Amortization</v>
          </cell>
          <cell r="E296">
            <v>1333204</v>
          </cell>
          <cell r="F296">
            <v>1333204</v>
          </cell>
          <cell r="G296">
            <v>8872795</v>
          </cell>
          <cell r="H296">
            <v>16066492.08</v>
          </cell>
          <cell r="I296">
            <v>15994494.279999999</v>
          </cell>
          <cell r="K296">
            <v>7303242.5599999996</v>
          </cell>
        </row>
        <row r="297">
          <cell r="A297" t="str">
            <v>Information TechnologyExpenseO&amp;MFleet/Other CO Charges</v>
          </cell>
          <cell r="B297" t="str">
            <v>Information Technology</v>
          </cell>
          <cell r="C297" t="str">
            <v>O&amp;M</v>
          </cell>
          <cell r="D297" t="str">
            <v>Fleet/Other CO Charges</v>
          </cell>
          <cell r="E297">
            <v>3503.71</v>
          </cell>
          <cell r="F297">
            <v>3503.71</v>
          </cell>
          <cell r="G297">
            <v>23856.23</v>
          </cell>
          <cell r="H297">
            <v>40556.660000000003</v>
          </cell>
          <cell r="I297">
            <v>46378.04</v>
          </cell>
          <cell r="K297">
            <v>32513.79</v>
          </cell>
        </row>
        <row r="298">
          <cell r="A298" t="str">
            <v>Information TechnologyExpenseO&amp;MFringe Benefits &amp; Taxes</v>
          </cell>
          <cell r="B298" t="str">
            <v>Information Technology</v>
          </cell>
          <cell r="C298" t="str">
            <v>O&amp;M</v>
          </cell>
          <cell r="D298" t="str">
            <v>Fringe Benefits &amp; Taxes</v>
          </cell>
          <cell r="E298">
            <v>861494.23</v>
          </cell>
          <cell r="F298">
            <v>861494.23</v>
          </cell>
          <cell r="G298">
            <v>5877115.8399999999</v>
          </cell>
          <cell r="H298">
            <v>10079874.93</v>
          </cell>
          <cell r="I298">
            <v>10178800</v>
          </cell>
          <cell r="K298">
            <v>5033366.08</v>
          </cell>
        </row>
        <row r="299">
          <cell r="A299" t="str">
            <v>Information TechnologyExpenseO&amp;MIT Toolkit</v>
          </cell>
          <cell r="B299" t="str">
            <v>Information Technology</v>
          </cell>
          <cell r="C299" t="str">
            <v>O&amp;M</v>
          </cell>
          <cell r="D299" t="str">
            <v>IT Toolkit</v>
          </cell>
          <cell r="E299">
            <v>21699.4</v>
          </cell>
          <cell r="F299">
            <v>21699.4</v>
          </cell>
          <cell r="G299">
            <v>151895.79999999999</v>
          </cell>
          <cell r="H299">
            <v>260450</v>
          </cell>
          <cell r="I299">
            <v>267906.44</v>
          </cell>
          <cell r="K299">
            <v>147691.28</v>
          </cell>
        </row>
        <row r="300">
          <cell r="A300" t="str">
            <v>Information TechnologyExpenseO&amp;MIncurred Labor</v>
          </cell>
          <cell r="B300" t="str">
            <v>Information Technology</v>
          </cell>
          <cell r="C300" t="str">
            <v>O&amp;M</v>
          </cell>
          <cell r="D300" t="str">
            <v>Incurred Labor</v>
          </cell>
          <cell r="E300">
            <v>2706548</v>
          </cell>
          <cell r="F300">
            <v>2706548</v>
          </cell>
          <cell r="G300">
            <v>18016974</v>
          </cell>
          <cell r="H300">
            <v>30960964.219999999</v>
          </cell>
          <cell r="I300">
            <v>30540544.98</v>
          </cell>
          <cell r="K300">
            <v>14657392.09</v>
          </cell>
        </row>
        <row r="301">
          <cell r="A301" t="str">
            <v>Information TechnologyExpenseO&amp;MInterest</v>
          </cell>
          <cell r="B301" t="str">
            <v>Information Technology</v>
          </cell>
          <cell r="C301" t="str">
            <v>O&amp;M</v>
          </cell>
          <cell r="D301" t="str">
            <v>Interest</v>
          </cell>
          <cell r="E301">
            <v>597909.75</v>
          </cell>
          <cell r="F301">
            <v>597909.75</v>
          </cell>
          <cell r="G301">
            <v>4185368.25</v>
          </cell>
          <cell r="H301">
            <v>7174917</v>
          </cell>
          <cell r="I301">
            <v>7174917</v>
          </cell>
          <cell r="K301">
            <v>3587458.5</v>
          </cell>
        </row>
        <row r="302">
          <cell r="A302" t="str">
            <v>Information TechnologyExpenseO&amp;MInternal Settlements</v>
          </cell>
          <cell r="B302" t="str">
            <v>Information Technology</v>
          </cell>
          <cell r="C302" t="str">
            <v>O&amp;M</v>
          </cell>
          <cell r="D302" t="str">
            <v>Internal Settlements</v>
          </cell>
          <cell r="E302">
            <v>0</v>
          </cell>
          <cell r="F302">
            <v>-77591.539999999994</v>
          </cell>
          <cell r="G302">
            <v>0</v>
          </cell>
          <cell r="H302">
            <v>0</v>
          </cell>
          <cell r="I302">
            <v>-1100839.77</v>
          </cell>
          <cell r="K302">
            <v>-66937</v>
          </cell>
        </row>
        <row r="303">
          <cell r="A303" t="str">
            <v>Information TechnologyExpenseO&amp;MMaterial</v>
          </cell>
          <cell r="B303" t="str">
            <v>Information Technology</v>
          </cell>
          <cell r="C303" t="str">
            <v>O&amp;M</v>
          </cell>
          <cell r="D303" t="str">
            <v>Material</v>
          </cell>
          <cell r="E303">
            <v>474044.25</v>
          </cell>
          <cell r="F303">
            <v>792310.25</v>
          </cell>
          <cell r="G303">
            <v>2679355.2000000002</v>
          </cell>
          <cell r="H303">
            <v>5561667.5599999996</v>
          </cell>
          <cell r="I303">
            <v>11587196.890000001</v>
          </cell>
          <cell r="J303">
            <v>10054.32</v>
          </cell>
          <cell r="K303">
            <v>2194683.7999999998</v>
          </cell>
        </row>
        <row r="304">
          <cell r="A304" t="str">
            <v>Information TechnologyExpenseO&amp;MOther Primary Expenses</v>
          </cell>
          <cell r="B304" t="str">
            <v>Information Technology</v>
          </cell>
          <cell r="C304" t="str">
            <v>O&amp;M</v>
          </cell>
          <cell r="D304" t="str">
            <v>Other Primary Expenses</v>
          </cell>
          <cell r="E304">
            <v>3549905.74</v>
          </cell>
          <cell r="F304">
            <v>3536790.74</v>
          </cell>
          <cell r="G304">
            <v>22998202.48</v>
          </cell>
          <cell r="H304">
            <v>40967924.560000002</v>
          </cell>
          <cell r="I304">
            <v>43773260.740000002</v>
          </cell>
          <cell r="K304">
            <v>20939486.350000001</v>
          </cell>
        </row>
        <row r="305">
          <cell r="A305" t="str">
            <v>Information TechnologyExpenseO&amp;MOther Secondary Costs</v>
          </cell>
          <cell r="B305" t="str">
            <v>Information Technology</v>
          </cell>
          <cell r="C305" t="str">
            <v>O&amp;M</v>
          </cell>
          <cell r="D305" t="str">
            <v>Other Secondary Costs</v>
          </cell>
          <cell r="E305">
            <v>10666.79</v>
          </cell>
          <cell r="F305">
            <v>10666.79</v>
          </cell>
          <cell r="G305">
            <v>74667.53</v>
          </cell>
          <cell r="H305">
            <v>127999.6</v>
          </cell>
          <cell r="I305">
            <v>134703.10999999999</v>
          </cell>
          <cell r="K305">
            <v>90886.99</v>
          </cell>
        </row>
        <row r="306">
          <cell r="A306" t="str">
            <v>Information TechnologyExpenseO&amp;MOutside Services</v>
          </cell>
          <cell r="B306" t="str">
            <v>Information Technology</v>
          </cell>
          <cell r="C306" t="str">
            <v>O&amp;M</v>
          </cell>
          <cell r="D306" t="str">
            <v>Outside Services</v>
          </cell>
          <cell r="E306">
            <v>5255116.49</v>
          </cell>
          <cell r="F306">
            <v>4403087.49</v>
          </cell>
          <cell r="G306">
            <v>30739315.890000001</v>
          </cell>
          <cell r="H306">
            <v>61699541.409999996</v>
          </cell>
          <cell r="I306">
            <v>54631602.280000001</v>
          </cell>
          <cell r="J306">
            <v>-1551653.8</v>
          </cell>
          <cell r="K306">
            <v>19482594.350000001</v>
          </cell>
        </row>
        <row r="307">
          <cell r="A307" t="str">
            <v>Information TechnologyExpenseO&amp;MResidual Sent to SC Asm Ctr</v>
          </cell>
          <cell r="B307" t="str">
            <v>Information Technology</v>
          </cell>
          <cell r="C307" t="str">
            <v>O&amp;M</v>
          </cell>
          <cell r="D307" t="str">
            <v>Residual Sent to SC Asm Ctr</v>
          </cell>
          <cell r="E307">
            <v>-436046.96</v>
          </cell>
          <cell r="G307">
            <v>3123086.02</v>
          </cell>
          <cell r="H307">
            <v>103194.7</v>
          </cell>
          <cell r="K307">
            <v>2875861.8</v>
          </cell>
        </row>
        <row r="308">
          <cell r="A308" t="str">
            <v>Information TechnologyExpenseO&amp;MSpace</v>
          </cell>
          <cell r="B308" t="str">
            <v>Information Technology</v>
          </cell>
          <cell r="C308" t="str">
            <v>O&amp;M</v>
          </cell>
          <cell r="D308" t="str">
            <v>Space</v>
          </cell>
          <cell r="E308">
            <v>476930.19</v>
          </cell>
          <cell r="F308">
            <v>476930.19</v>
          </cell>
          <cell r="G308">
            <v>3338511.33</v>
          </cell>
          <cell r="H308">
            <v>5723162.2800000003</v>
          </cell>
          <cell r="I308">
            <v>5723739.5099999998</v>
          </cell>
          <cell r="K308">
            <v>2862735.6</v>
          </cell>
        </row>
        <row r="309">
          <cell r="A309" t="str">
            <v>Information TechnologyExpenseO&amp;MVP Office Assessments</v>
          </cell>
          <cell r="B309" t="str">
            <v>Information Technology</v>
          </cell>
          <cell r="C309" t="str">
            <v>O&amp;M</v>
          </cell>
          <cell r="D309" t="str">
            <v>VP Office Assessments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K309">
            <v>0</v>
          </cell>
        </row>
        <row r="310">
          <cell r="A310" t="str">
            <v>Internal Audit ServicesExpenseO&amp;MApplied Labor</v>
          </cell>
          <cell r="B310" t="str">
            <v>Internal Audit Services</v>
          </cell>
          <cell r="C310" t="str">
            <v>O&amp;M</v>
          </cell>
          <cell r="D310" t="str">
            <v>Applied Labor</v>
          </cell>
          <cell r="E310">
            <v>0</v>
          </cell>
          <cell r="G310">
            <v>0</v>
          </cell>
          <cell r="H310">
            <v>0</v>
          </cell>
          <cell r="J310">
            <v>-180.04</v>
          </cell>
          <cell r="K310">
            <v>-85394.36</v>
          </cell>
        </row>
        <row r="311">
          <cell r="A311" t="str">
            <v>Internal Audit ServicesExpenseO&amp;MClient Investment</v>
          </cell>
          <cell r="B311" t="str">
            <v>Internal Audit Services</v>
          </cell>
          <cell r="C311" t="str">
            <v>O&amp;M</v>
          </cell>
          <cell r="D311" t="str">
            <v>Client Investment</v>
          </cell>
          <cell r="F311">
            <v>77782</v>
          </cell>
          <cell r="G311">
            <v>219000</v>
          </cell>
          <cell r="H311">
            <v>219000</v>
          </cell>
          <cell r="I311">
            <v>212573</v>
          </cell>
          <cell r="K311">
            <v>116081</v>
          </cell>
        </row>
        <row r="312">
          <cell r="A312" t="str">
            <v>Internal Audit ServicesExpenseO&amp;MDepreciation/Amortization</v>
          </cell>
          <cell r="B312" t="str">
            <v>Internal Audit Services</v>
          </cell>
          <cell r="C312" t="str">
            <v>O&amp;M</v>
          </cell>
          <cell r="D312" t="str">
            <v>Depreciation/Amortization</v>
          </cell>
          <cell r="E312">
            <v>1003.17</v>
          </cell>
          <cell r="F312">
            <v>1003.17</v>
          </cell>
          <cell r="G312">
            <v>7022.19</v>
          </cell>
          <cell r="H312">
            <v>12038.04</v>
          </cell>
          <cell r="I312">
            <v>12038.45</v>
          </cell>
          <cell r="K312">
            <v>12368.27</v>
          </cell>
        </row>
        <row r="313">
          <cell r="A313" t="str">
            <v>Internal Audit ServicesExpenseO&amp;MFringe Benefits &amp; Taxes</v>
          </cell>
          <cell r="B313" t="str">
            <v>Internal Audit Services</v>
          </cell>
          <cell r="C313" t="str">
            <v>O&amp;M</v>
          </cell>
          <cell r="D313" t="str">
            <v>Fringe Benefits &amp; Taxes</v>
          </cell>
          <cell r="E313">
            <v>120034.03</v>
          </cell>
          <cell r="F313">
            <v>120034.03</v>
          </cell>
          <cell r="G313">
            <v>804663.43</v>
          </cell>
          <cell r="H313">
            <v>1377932.71</v>
          </cell>
          <cell r="I313">
            <v>1377932.02</v>
          </cell>
          <cell r="J313">
            <v>-4879.21</v>
          </cell>
          <cell r="K313">
            <v>680715.85</v>
          </cell>
        </row>
        <row r="314">
          <cell r="A314" t="str">
            <v>Internal Audit ServicesExpenseO&amp;MIT Toolkit</v>
          </cell>
          <cell r="B314" t="str">
            <v>Internal Audit Services</v>
          </cell>
          <cell r="C314" t="str">
            <v>O&amp;M</v>
          </cell>
          <cell r="D314" t="str">
            <v>IT Toolkit</v>
          </cell>
          <cell r="E314">
            <v>2655.12</v>
          </cell>
          <cell r="F314">
            <v>2655.12</v>
          </cell>
          <cell r="G314">
            <v>18585.84</v>
          </cell>
          <cell r="H314">
            <v>31858.44</v>
          </cell>
          <cell r="I314">
            <v>31857.84</v>
          </cell>
          <cell r="K314">
            <v>14351</v>
          </cell>
        </row>
        <row r="315">
          <cell r="A315" t="str">
            <v>Internal Audit ServicesExpenseO&amp;MIncurred Labor</v>
          </cell>
          <cell r="B315" t="str">
            <v>Internal Audit Services</v>
          </cell>
          <cell r="C315" t="str">
            <v>O&amp;M</v>
          </cell>
          <cell r="D315" t="str">
            <v>Incurred Labor</v>
          </cell>
          <cell r="E315">
            <v>376827</v>
          </cell>
          <cell r="F315">
            <v>376827</v>
          </cell>
          <cell r="G315">
            <v>2526024</v>
          </cell>
          <cell r="H315">
            <v>4325644.78</v>
          </cell>
          <cell r="I315">
            <v>4269527.18</v>
          </cell>
          <cell r="J315">
            <v>-63086.55</v>
          </cell>
          <cell r="K315">
            <v>1967110.14</v>
          </cell>
        </row>
        <row r="316">
          <cell r="A316" t="str">
            <v>Internal Audit ServicesExpenseO&amp;MInternal Settlements</v>
          </cell>
          <cell r="B316" t="str">
            <v>Internal Audit Services</v>
          </cell>
          <cell r="C316" t="str">
            <v>O&amp;M</v>
          </cell>
          <cell r="D316" t="str">
            <v>Internal Settlements</v>
          </cell>
          <cell r="E316">
            <v>0</v>
          </cell>
          <cell r="G316">
            <v>0</v>
          </cell>
          <cell r="H316">
            <v>0</v>
          </cell>
          <cell r="I316">
            <v>-51145.36</v>
          </cell>
          <cell r="K316">
            <v>0</v>
          </cell>
        </row>
        <row r="317">
          <cell r="A317" t="str">
            <v>Internal Audit ServicesExpenseO&amp;MMaterial</v>
          </cell>
          <cell r="B317" t="str">
            <v>Internal Audit Services</v>
          </cell>
          <cell r="C317" t="str">
            <v>O&amp;M</v>
          </cell>
          <cell r="D317" t="str">
            <v>Material</v>
          </cell>
          <cell r="E317">
            <v>416.67</v>
          </cell>
          <cell r="F317">
            <v>416.67</v>
          </cell>
          <cell r="G317">
            <v>2916.69</v>
          </cell>
          <cell r="H317">
            <v>5000.04</v>
          </cell>
          <cell r="I317">
            <v>5000.04</v>
          </cell>
          <cell r="K317">
            <v>1035.26</v>
          </cell>
        </row>
        <row r="318">
          <cell r="A318" t="str">
            <v>Internal Audit ServicesExpenseO&amp;MOther Primary Expenses</v>
          </cell>
          <cell r="B318" t="str">
            <v>Internal Audit Services</v>
          </cell>
          <cell r="C318" t="str">
            <v>O&amp;M</v>
          </cell>
          <cell r="D318" t="str">
            <v>Other Primary Expenses</v>
          </cell>
          <cell r="E318">
            <v>9983.8700000000008</v>
          </cell>
          <cell r="F318">
            <v>9983.8700000000008</v>
          </cell>
          <cell r="G318">
            <v>116191.89</v>
          </cell>
          <cell r="H318">
            <v>168608.05</v>
          </cell>
          <cell r="I318">
            <v>168607.85</v>
          </cell>
          <cell r="K318">
            <v>74082.36</v>
          </cell>
        </row>
        <row r="319">
          <cell r="A319" t="str">
            <v>Internal Audit ServicesExpenseO&amp;MOther Secondary Costs</v>
          </cell>
          <cell r="B319" t="str">
            <v>Internal Audit Services</v>
          </cell>
          <cell r="C319" t="str">
            <v>O&amp;M</v>
          </cell>
          <cell r="D319" t="str">
            <v>Other Secondary Costs</v>
          </cell>
          <cell r="E319">
            <v>989.81</v>
          </cell>
          <cell r="F319">
            <v>989.81</v>
          </cell>
          <cell r="G319">
            <v>6928.67</v>
          </cell>
          <cell r="H319">
            <v>11880.36</v>
          </cell>
          <cell r="I319">
            <v>11879.86</v>
          </cell>
          <cell r="K319">
            <v>6143.59</v>
          </cell>
        </row>
        <row r="320">
          <cell r="A320" t="str">
            <v>Internal Audit ServicesExpenseO&amp;MOutside Services</v>
          </cell>
          <cell r="B320" t="str">
            <v>Internal Audit Services</v>
          </cell>
          <cell r="C320" t="str">
            <v>O&amp;M</v>
          </cell>
          <cell r="D320" t="str">
            <v>Outside Services</v>
          </cell>
          <cell r="F320">
            <v>20800</v>
          </cell>
          <cell r="G320">
            <v>150000.01999999999</v>
          </cell>
          <cell r="H320">
            <v>300000.03999999998</v>
          </cell>
          <cell r="I320">
            <v>364879.41</v>
          </cell>
          <cell r="K320">
            <v>344455.8</v>
          </cell>
        </row>
        <row r="321">
          <cell r="A321" t="str">
            <v>Internal Audit ServicesExpenseO&amp;MResidual Sent to SC Asm Ctr</v>
          </cell>
          <cell r="B321" t="str">
            <v>Internal Audit Services</v>
          </cell>
          <cell r="C321" t="str">
            <v>O&amp;M</v>
          </cell>
          <cell r="D321" t="str">
            <v>Residual Sent to SC Asm Ctr</v>
          </cell>
          <cell r="E321">
            <v>32535.06</v>
          </cell>
          <cell r="G321">
            <v>-48061.87</v>
          </cell>
          <cell r="H321">
            <v>15813.09</v>
          </cell>
          <cell r="K321">
            <v>238952.34</v>
          </cell>
        </row>
        <row r="322">
          <cell r="A322" t="str">
            <v>Internal Audit ServicesExpenseO&amp;MSpace</v>
          </cell>
          <cell r="B322" t="str">
            <v>Internal Audit Services</v>
          </cell>
          <cell r="C322" t="str">
            <v>O&amp;M</v>
          </cell>
          <cell r="D322" t="str">
            <v>Space</v>
          </cell>
          <cell r="E322">
            <v>35254.39</v>
          </cell>
          <cell r="F322">
            <v>35254.39</v>
          </cell>
          <cell r="G322">
            <v>246780.73</v>
          </cell>
          <cell r="H322">
            <v>423052.68</v>
          </cell>
          <cell r="I322">
            <v>423052.95</v>
          </cell>
          <cell r="K322">
            <v>211526.34</v>
          </cell>
        </row>
        <row r="323">
          <cell r="A323" t="str">
            <v>Internal Audit ServicesExpenseO&amp;MVP Office Assessments</v>
          </cell>
          <cell r="B323" t="str">
            <v>Internal Audit Services</v>
          </cell>
          <cell r="C323" t="str">
            <v>O&amp;M</v>
          </cell>
          <cell r="D323" t="str">
            <v>VP Office Assessments</v>
          </cell>
          <cell r="E323">
            <v>0</v>
          </cell>
          <cell r="G323">
            <v>0</v>
          </cell>
          <cell r="H323">
            <v>0</v>
          </cell>
          <cell r="K323">
            <v>0</v>
          </cell>
        </row>
        <row r="324">
          <cell r="A324" t="str">
            <v>Investor RelationsExpenseO&amp;MApplied Labor</v>
          </cell>
          <cell r="B324" t="str">
            <v>Investor Relations</v>
          </cell>
          <cell r="C324" t="str">
            <v>O&amp;M</v>
          </cell>
          <cell r="D324" t="str">
            <v>Applied Labor</v>
          </cell>
          <cell r="E324">
            <v>0</v>
          </cell>
          <cell r="G324">
            <v>0</v>
          </cell>
          <cell r="H324">
            <v>0</v>
          </cell>
          <cell r="K324">
            <v>0</v>
          </cell>
        </row>
        <row r="325">
          <cell r="A325" t="str">
            <v>Investor RelationsExpenseO&amp;MClient Investment</v>
          </cell>
          <cell r="B325" t="str">
            <v>Investor Relations</v>
          </cell>
          <cell r="C325" t="str">
            <v>O&amp;M</v>
          </cell>
          <cell r="D325" t="str">
            <v>Client Investment</v>
          </cell>
          <cell r="G325">
            <v>12000</v>
          </cell>
          <cell r="H325">
            <v>12000</v>
          </cell>
          <cell r="I325">
            <v>2476</v>
          </cell>
          <cell r="K325">
            <v>2476</v>
          </cell>
        </row>
        <row r="326">
          <cell r="A326" t="str">
            <v>Investor RelationsExpenseO&amp;MDepreciation/Amortization</v>
          </cell>
          <cell r="B326" t="str">
            <v>Investor Relations</v>
          </cell>
          <cell r="C326" t="str">
            <v>O&amp;M</v>
          </cell>
          <cell r="D326" t="str">
            <v>Depreciation/Amortization</v>
          </cell>
          <cell r="I326">
            <v>668</v>
          </cell>
          <cell r="K326">
            <v>1002</v>
          </cell>
        </row>
        <row r="327">
          <cell r="A327" t="str">
            <v>Investor RelationsExpenseO&amp;MFringe Benefits &amp; Taxes</v>
          </cell>
          <cell r="B327" t="str">
            <v>Investor Relations</v>
          </cell>
          <cell r="C327" t="str">
            <v>O&amp;M</v>
          </cell>
          <cell r="D327" t="str">
            <v>Fringe Benefits &amp; Taxes</v>
          </cell>
          <cell r="E327">
            <v>15218.25</v>
          </cell>
          <cell r="F327">
            <v>15218.25</v>
          </cell>
          <cell r="G327">
            <v>101813.04</v>
          </cell>
          <cell r="H327">
            <v>174762.32</v>
          </cell>
          <cell r="I327">
            <v>174762.66</v>
          </cell>
          <cell r="J327">
            <v>-204.83</v>
          </cell>
          <cell r="K327">
            <v>85291.49</v>
          </cell>
        </row>
        <row r="328">
          <cell r="A328" t="str">
            <v>Investor RelationsExpenseO&amp;MIT Toolkit</v>
          </cell>
          <cell r="B328" t="str">
            <v>Investor Relations</v>
          </cell>
          <cell r="C328" t="str">
            <v>O&amp;M</v>
          </cell>
          <cell r="D328" t="str">
            <v>IT Toolkit</v>
          </cell>
          <cell r="E328">
            <v>309.2</v>
          </cell>
          <cell r="F328">
            <v>309.2</v>
          </cell>
          <cell r="G328">
            <v>2164.4</v>
          </cell>
          <cell r="H328">
            <v>3707.4</v>
          </cell>
          <cell r="I328">
            <v>3706.56</v>
          </cell>
          <cell r="K328">
            <v>2715.32</v>
          </cell>
        </row>
        <row r="329">
          <cell r="A329" t="str">
            <v>Investor RelationsExpenseO&amp;MIncurred Labor</v>
          </cell>
          <cell r="B329" t="str">
            <v>Investor Relations</v>
          </cell>
          <cell r="C329" t="str">
            <v>O&amp;M</v>
          </cell>
          <cell r="D329" t="str">
            <v>Incurred Labor</v>
          </cell>
          <cell r="E329">
            <v>47811</v>
          </cell>
          <cell r="F329">
            <v>47811</v>
          </cell>
          <cell r="G329">
            <v>319865</v>
          </cell>
          <cell r="H329">
            <v>549049.06000000006</v>
          </cell>
          <cell r="I329">
            <v>549048.80000000005</v>
          </cell>
          <cell r="J329">
            <v>-8567.33</v>
          </cell>
          <cell r="K329">
            <v>270039.78999999998</v>
          </cell>
        </row>
        <row r="330">
          <cell r="A330" t="str">
            <v>Investor RelationsExpenseO&amp;MInternal Settlements</v>
          </cell>
          <cell r="B330" t="str">
            <v>Investor Relations</v>
          </cell>
          <cell r="C330" t="str">
            <v>O&amp;M</v>
          </cell>
          <cell r="D330" t="str">
            <v>Internal Settlements</v>
          </cell>
          <cell r="E330">
            <v>0</v>
          </cell>
          <cell r="G330">
            <v>0</v>
          </cell>
          <cell r="H330">
            <v>0</v>
          </cell>
          <cell r="K330">
            <v>0</v>
          </cell>
        </row>
        <row r="331">
          <cell r="A331" t="str">
            <v>Investor RelationsExpenseO&amp;MMaterial</v>
          </cell>
          <cell r="B331" t="str">
            <v>Investor Relations</v>
          </cell>
          <cell r="C331" t="str">
            <v>O&amp;M</v>
          </cell>
          <cell r="D331" t="str">
            <v>Material</v>
          </cell>
          <cell r="E331">
            <v>2203.5</v>
          </cell>
          <cell r="F331">
            <v>2203.5</v>
          </cell>
          <cell r="G331">
            <v>15424.5</v>
          </cell>
          <cell r="H331">
            <v>26442</v>
          </cell>
          <cell r="I331">
            <v>26441.599999999999</v>
          </cell>
          <cell r="K331">
            <v>4490.71</v>
          </cell>
        </row>
        <row r="332">
          <cell r="A332" t="str">
            <v>Investor RelationsExpenseO&amp;MOther Primary Expenses</v>
          </cell>
          <cell r="B332" t="str">
            <v>Investor Relations</v>
          </cell>
          <cell r="C332" t="str">
            <v>O&amp;M</v>
          </cell>
          <cell r="D332" t="str">
            <v>Other Primary Expenses</v>
          </cell>
          <cell r="E332">
            <v>7388.04</v>
          </cell>
          <cell r="F332">
            <v>7388.04</v>
          </cell>
          <cell r="G332">
            <v>116879.35</v>
          </cell>
          <cell r="H332">
            <v>169389.82</v>
          </cell>
          <cell r="I332">
            <v>169389.59</v>
          </cell>
          <cell r="K332">
            <v>83272.820000000007</v>
          </cell>
        </row>
        <row r="333">
          <cell r="A333" t="str">
            <v>Investor RelationsExpenseO&amp;MOther Secondary Costs</v>
          </cell>
          <cell r="B333" t="str">
            <v>Investor Relations</v>
          </cell>
          <cell r="C333" t="str">
            <v>O&amp;M</v>
          </cell>
          <cell r="D333" t="str">
            <v>Other Secondary Costs</v>
          </cell>
          <cell r="E333">
            <v>135.26</v>
          </cell>
          <cell r="F333">
            <v>135.26</v>
          </cell>
          <cell r="G333">
            <v>946.82</v>
          </cell>
          <cell r="H333">
            <v>1625.48</v>
          </cell>
          <cell r="I333">
            <v>1624.7</v>
          </cell>
          <cell r="K333">
            <v>867.88</v>
          </cell>
        </row>
        <row r="334">
          <cell r="A334" t="str">
            <v>Investor RelationsExpenseO&amp;MOutside Services</v>
          </cell>
          <cell r="B334" t="str">
            <v>Investor Relations</v>
          </cell>
          <cell r="C334" t="str">
            <v>O&amp;M</v>
          </cell>
          <cell r="D334" t="str">
            <v>Outside Services</v>
          </cell>
          <cell r="E334">
            <v>4368.8100000000004</v>
          </cell>
          <cell r="F334">
            <v>4368.8100000000004</v>
          </cell>
          <cell r="G334">
            <v>98591.89</v>
          </cell>
          <cell r="H334">
            <v>176875.01</v>
          </cell>
          <cell r="I334">
            <v>176875.21</v>
          </cell>
          <cell r="K334">
            <v>76127.25</v>
          </cell>
        </row>
        <row r="335">
          <cell r="A335" t="str">
            <v>Investor RelationsExpenseO&amp;MResidual Sent to SC Asm Ctr</v>
          </cell>
          <cell r="B335" t="str">
            <v>Investor Relations</v>
          </cell>
          <cell r="C335" t="str">
            <v>O&amp;M</v>
          </cell>
          <cell r="D335" t="str">
            <v>Residual Sent to SC Asm Ctr</v>
          </cell>
          <cell r="E335">
            <v>1361.28</v>
          </cell>
          <cell r="G335">
            <v>-3854.62</v>
          </cell>
          <cell r="H335">
            <v>2031.99</v>
          </cell>
          <cell r="K335">
            <v>2700.62</v>
          </cell>
        </row>
        <row r="336">
          <cell r="A336" t="str">
            <v>Investor RelationsExpenseO&amp;MSpace</v>
          </cell>
          <cell r="B336" t="str">
            <v>Investor Relations</v>
          </cell>
          <cell r="C336" t="str">
            <v>O&amp;M</v>
          </cell>
          <cell r="D336" t="str">
            <v>Space</v>
          </cell>
          <cell r="E336">
            <v>7983.66</v>
          </cell>
          <cell r="F336">
            <v>7983.66</v>
          </cell>
          <cell r="G336">
            <v>55885.62</v>
          </cell>
          <cell r="H336">
            <v>95803.92</v>
          </cell>
          <cell r="I336">
            <v>95803.92</v>
          </cell>
          <cell r="K336">
            <v>47901.96</v>
          </cell>
        </row>
        <row r="337">
          <cell r="A337" t="str">
            <v>Investor RelationsExpenseO&amp;MVP Office Assessments</v>
          </cell>
          <cell r="B337" t="str">
            <v>Investor Relations</v>
          </cell>
          <cell r="C337" t="str">
            <v>O&amp;M</v>
          </cell>
          <cell r="D337" t="str">
            <v>VP Office Assessments</v>
          </cell>
          <cell r="E337">
            <v>0</v>
          </cell>
          <cell r="G337">
            <v>0</v>
          </cell>
          <cell r="H337">
            <v>0</v>
          </cell>
          <cell r="K337">
            <v>0</v>
          </cell>
        </row>
        <row r="338">
          <cell r="A338" t="str">
            <v>LawExpenseCAPITALCapital Offset</v>
          </cell>
          <cell r="B338" t="str">
            <v>Law</v>
          </cell>
          <cell r="C338" t="str">
            <v>CAPITAL</v>
          </cell>
          <cell r="D338" t="str">
            <v>Capital Offset</v>
          </cell>
          <cell r="I338">
            <v>-3304</v>
          </cell>
          <cell r="K338">
            <v>-6593</v>
          </cell>
        </row>
        <row r="339">
          <cell r="A339" t="str">
            <v>LawExpenseCAPITALOther Secondary Costs</v>
          </cell>
          <cell r="B339" t="str">
            <v>Law</v>
          </cell>
          <cell r="C339" t="str">
            <v>CAPITAL</v>
          </cell>
          <cell r="D339" t="str">
            <v>Other Secondary Costs</v>
          </cell>
          <cell r="I339">
            <v>3304</v>
          </cell>
          <cell r="K339">
            <v>6593</v>
          </cell>
        </row>
        <row r="340">
          <cell r="A340" t="str">
            <v>LawExpenseO&amp;MApplied Labor</v>
          </cell>
          <cell r="B340" t="str">
            <v>Law</v>
          </cell>
          <cell r="C340" t="str">
            <v>O&amp;M</v>
          </cell>
          <cell r="D340" t="str">
            <v>Applied Labor</v>
          </cell>
          <cell r="E340">
            <v>0</v>
          </cell>
          <cell r="G340">
            <v>0</v>
          </cell>
          <cell r="H340">
            <v>0</v>
          </cell>
          <cell r="J340">
            <v>-34958.6</v>
          </cell>
          <cell r="K340">
            <v>39343.379999999997</v>
          </cell>
        </row>
        <row r="341">
          <cell r="A341" t="str">
            <v>LawExpenseO&amp;MClient Investment</v>
          </cell>
          <cell r="B341" t="str">
            <v>Law</v>
          </cell>
          <cell r="C341" t="str">
            <v>O&amp;M</v>
          </cell>
          <cell r="D341" t="str">
            <v>Client Investment</v>
          </cell>
          <cell r="E341">
            <v>147500</v>
          </cell>
          <cell r="F341">
            <v>143665</v>
          </cell>
          <cell r="G341">
            <v>492500</v>
          </cell>
          <cell r="H341">
            <v>550000</v>
          </cell>
          <cell r="I341">
            <v>729769</v>
          </cell>
          <cell r="K341">
            <v>186090</v>
          </cell>
        </row>
        <row r="342">
          <cell r="A342" t="str">
            <v>LawExpenseO&amp;MDAS</v>
          </cell>
          <cell r="B342" t="str">
            <v>Law</v>
          </cell>
          <cell r="C342" t="str">
            <v>O&amp;M</v>
          </cell>
          <cell r="D342" t="str">
            <v>DAS</v>
          </cell>
          <cell r="E342">
            <v>12336</v>
          </cell>
          <cell r="F342">
            <v>12336</v>
          </cell>
          <cell r="G342">
            <v>86352</v>
          </cell>
          <cell r="H342">
            <v>148034</v>
          </cell>
          <cell r="I342">
            <v>148034</v>
          </cell>
          <cell r="K342">
            <v>74016</v>
          </cell>
        </row>
        <row r="343">
          <cell r="A343" t="str">
            <v>LawExpenseO&amp;MDepreciation/Amortization</v>
          </cell>
          <cell r="B343" t="str">
            <v>Law</v>
          </cell>
          <cell r="C343" t="str">
            <v>O&amp;M</v>
          </cell>
          <cell r="D343" t="str">
            <v>Depreciation/Amortization</v>
          </cell>
          <cell r="E343">
            <v>32657.68</v>
          </cell>
          <cell r="F343">
            <v>32657.68</v>
          </cell>
          <cell r="G343">
            <v>228603.76</v>
          </cell>
          <cell r="H343">
            <v>391892.16</v>
          </cell>
          <cell r="I343">
            <v>392722.42</v>
          </cell>
          <cell r="K343">
            <v>213698.33</v>
          </cell>
        </row>
        <row r="344">
          <cell r="A344" t="str">
            <v>LawExpenseO&amp;MFringe Benefits &amp; Taxes</v>
          </cell>
          <cell r="B344" t="str">
            <v>Law</v>
          </cell>
          <cell r="C344" t="str">
            <v>O&amp;M</v>
          </cell>
          <cell r="D344" t="str">
            <v>Fringe Benefits &amp; Taxes</v>
          </cell>
          <cell r="E344">
            <v>300692.27</v>
          </cell>
          <cell r="F344">
            <v>300692.27</v>
          </cell>
          <cell r="G344">
            <v>2010132.57</v>
          </cell>
          <cell r="H344">
            <v>3450450.16</v>
          </cell>
          <cell r="I344">
            <v>3451356.71</v>
          </cell>
          <cell r="J344">
            <v>-2696.32</v>
          </cell>
          <cell r="K344">
            <v>1666991.53</v>
          </cell>
        </row>
        <row r="345">
          <cell r="A345" t="str">
            <v>LawExpenseO&amp;MIT Toolkit</v>
          </cell>
          <cell r="B345" t="str">
            <v>Law</v>
          </cell>
          <cell r="C345" t="str">
            <v>O&amp;M</v>
          </cell>
          <cell r="D345" t="str">
            <v>IT Toolkit</v>
          </cell>
          <cell r="E345">
            <v>4956.76</v>
          </cell>
          <cell r="F345">
            <v>4956.76</v>
          </cell>
          <cell r="G345">
            <v>34697.32</v>
          </cell>
          <cell r="H345">
            <v>59429.120000000003</v>
          </cell>
          <cell r="I345">
            <v>59748.52</v>
          </cell>
          <cell r="K345">
            <v>32387.64</v>
          </cell>
        </row>
        <row r="346">
          <cell r="A346" t="str">
            <v>LawExpenseO&amp;MIncurred Labor</v>
          </cell>
          <cell r="B346" t="str">
            <v>Law</v>
          </cell>
          <cell r="C346" t="str">
            <v>O&amp;M</v>
          </cell>
          <cell r="D346" t="str">
            <v>Incurred Labor</v>
          </cell>
          <cell r="E346">
            <v>944682</v>
          </cell>
          <cell r="F346">
            <v>944682</v>
          </cell>
          <cell r="G346">
            <v>6315214</v>
          </cell>
          <cell r="H346">
            <v>10840245.720000001</v>
          </cell>
          <cell r="I346">
            <v>10840167.279999999</v>
          </cell>
          <cell r="J346">
            <v>-87354.99</v>
          </cell>
          <cell r="K346">
            <v>5267771.87</v>
          </cell>
        </row>
        <row r="347">
          <cell r="A347" t="str">
            <v>LawExpenseO&amp;MInternal Settlements</v>
          </cell>
          <cell r="B347" t="str">
            <v>Law</v>
          </cell>
          <cell r="C347" t="str">
            <v>O&amp;M</v>
          </cell>
          <cell r="D347" t="str">
            <v>Internal Settlements</v>
          </cell>
          <cell r="E347">
            <v>0</v>
          </cell>
          <cell r="G347">
            <v>0</v>
          </cell>
          <cell r="H347">
            <v>0</v>
          </cell>
          <cell r="I347">
            <v>29655.39</v>
          </cell>
          <cell r="K347">
            <v>0</v>
          </cell>
        </row>
        <row r="348">
          <cell r="A348" t="str">
            <v>LawExpenseO&amp;MMaterial</v>
          </cell>
          <cell r="B348" t="str">
            <v>Law</v>
          </cell>
          <cell r="C348" t="str">
            <v>O&amp;M</v>
          </cell>
          <cell r="D348" t="str">
            <v>Material</v>
          </cell>
          <cell r="E348">
            <v>1346.69</v>
          </cell>
          <cell r="F348">
            <v>1346.69</v>
          </cell>
          <cell r="G348">
            <v>9426.83</v>
          </cell>
          <cell r="H348">
            <v>16160.28</v>
          </cell>
          <cell r="I348">
            <v>15941.91</v>
          </cell>
          <cell r="K348">
            <v>-1800.2</v>
          </cell>
        </row>
        <row r="349">
          <cell r="A349" t="str">
            <v>LawExpenseO&amp;MOther Primary Expenses</v>
          </cell>
          <cell r="B349" t="str">
            <v>Law</v>
          </cell>
          <cell r="C349" t="str">
            <v>O&amp;M</v>
          </cell>
          <cell r="D349" t="str">
            <v>Other Primary Expenses</v>
          </cell>
          <cell r="E349">
            <v>41325.870000000003</v>
          </cell>
          <cell r="F349">
            <v>50738</v>
          </cell>
          <cell r="G349">
            <v>355943.09</v>
          </cell>
          <cell r="H349">
            <v>562572.43999999994</v>
          </cell>
          <cell r="I349">
            <v>562569.04</v>
          </cell>
          <cell r="K349">
            <v>213254.49</v>
          </cell>
        </row>
        <row r="350">
          <cell r="A350" t="str">
            <v>LawExpenseO&amp;MOther Secondary Costs</v>
          </cell>
          <cell r="B350" t="str">
            <v>Law</v>
          </cell>
          <cell r="C350" t="str">
            <v>O&amp;M</v>
          </cell>
          <cell r="D350" t="str">
            <v>Other Secondary Costs</v>
          </cell>
          <cell r="E350">
            <v>4465.84</v>
          </cell>
          <cell r="F350">
            <v>4465.84</v>
          </cell>
          <cell r="G350">
            <v>31260.880000000001</v>
          </cell>
          <cell r="H350">
            <v>53594.9</v>
          </cell>
          <cell r="I350">
            <v>53902.73</v>
          </cell>
          <cell r="K350">
            <v>27165.95</v>
          </cell>
        </row>
        <row r="351">
          <cell r="A351" t="str">
            <v>LawExpenseO&amp;MOutside Services</v>
          </cell>
          <cell r="B351" t="str">
            <v>Law</v>
          </cell>
          <cell r="C351" t="str">
            <v>O&amp;M</v>
          </cell>
          <cell r="D351" t="str">
            <v>Outside Services</v>
          </cell>
          <cell r="E351">
            <v>1319163.32</v>
          </cell>
          <cell r="F351">
            <v>1636973</v>
          </cell>
          <cell r="G351">
            <v>9360799.2400000002</v>
          </cell>
          <cell r="H351">
            <v>16298749.84</v>
          </cell>
          <cell r="I351">
            <v>21026001.359999999</v>
          </cell>
          <cell r="K351">
            <v>11676780.880000001</v>
          </cell>
        </row>
        <row r="352">
          <cell r="A352" t="str">
            <v>LawExpenseO&amp;MResidual Sent to SC Asm Ctr</v>
          </cell>
          <cell r="B352" t="str">
            <v>Law</v>
          </cell>
          <cell r="C352" t="str">
            <v>O&amp;M</v>
          </cell>
          <cell r="D352" t="str">
            <v>Residual Sent to SC Asm Ctr</v>
          </cell>
          <cell r="E352">
            <v>-122904.89</v>
          </cell>
          <cell r="G352">
            <v>-33667.339999999997</v>
          </cell>
          <cell r="H352">
            <v>40899.410000000003</v>
          </cell>
          <cell r="K352">
            <v>221350.86</v>
          </cell>
        </row>
        <row r="353">
          <cell r="A353" t="str">
            <v>LawExpenseO&amp;MSpace</v>
          </cell>
          <cell r="B353" t="str">
            <v>Law</v>
          </cell>
          <cell r="C353" t="str">
            <v>O&amp;M</v>
          </cell>
          <cell r="D353" t="str">
            <v>Space</v>
          </cell>
          <cell r="E353">
            <v>136708.66</v>
          </cell>
          <cell r="F353">
            <v>136708.66</v>
          </cell>
          <cell r="G353">
            <v>956960.62</v>
          </cell>
          <cell r="H353">
            <v>1640503.92</v>
          </cell>
          <cell r="I353">
            <v>1640503.92</v>
          </cell>
          <cell r="K353">
            <v>820251.96</v>
          </cell>
        </row>
        <row r="354">
          <cell r="A354" t="str">
            <v>LawExpenseO&amp;MVP Office Assessments</v>
          </cell>
          <cell r="B354" t="str">
            <v>Law</v>
          </cell>
          <cell r="C354" t="str">
            <v>O&amp;M</v>
          </cell>
          <cell r="D354" t="str">
            <v>VP Office Assessments</v>
          </cell>
          <cell r="E354">
            <v>-7509</v>
          </cell>
          <cell r="F354">
            <v>-7509</v>
          </cell>
          <cell r="G354">
            <v>-52563</v>
          </cell>
          <cell r="H354">
            <v>-90108</v>
          </cell>
          <cell r="I354">
            <v>-90108</v>
          </cell>
          <cell r="K354">
            <v>-49729</v>
          </cell>
        </row>
        <row r="355">
          <cell r="A355" t="str">
            <v>NERC ComplianceExpenseO&amp;MApplied Labor</v>
          </cell>
          <cell r="B355" t="str">
            <v>NERC Compliance</v>
          </cell>
          <cell r="C355" t="str">
            <v>O&amp;M</v>
          </cell>
          <cell r="D355" t="str">
            <v>Applied Labor</v>
          </cell>
          <cell r="E355">
            <v>0</v>
          </cell>
          <cell r="G355">
            <v>0</v>
          </cell>
          <cell r="H355">
            <v>0</v>
          </cell>
          <cell r="K355">
            <v>-2991.37</v>
          </cell>
        </row>
        <row r="356">
          <cell r="A356" t="str">
            <v>NERC ComplianceExpenseO&amp;MDepreciation/Amortization</v>
          </cell>
          <cell r="B356" t="str">
            <v>NERC Compliance</v>
          </cell>
          <cell r="C356" t="str">
            <v>O&amp;M</v>
          </cell>
          <cell r="D356" t="str">
            <v>Depreciation/Amortization</v>
          </cell>
          <cell r="E356">
            <v>91.25</v>
          </cell>
          <cell r="F356">
            <v>91.25</v>
          </cell>
          <cell r="G356">
            <v>638.75</v>
          </cell>
          <cell r="H356">
            <v>1095</v>
          </cell>
          <cell r="I356">
            <v>1363.92</v>
          </cell>
          <cell r="K356">
            <v>1085.3399999999999</v>
          </cell>
        </row>
        <row r="357">
          <cell r="A357" t="str">
            <v>NERC ComplianceExpenseO&amp;MFringe Benefits &amp; Taxes</v>
          </cell>
          <cell r="B357" t="str">
            <v>NERC Compliance</v>
          </cell>
          <cell r="C357" t="str">
            <v>O&amp;M</v>
          </cell>
          <cell r="D357" t="str">
            <v>Fringe Benefits &amp; Taxes</v>
          </cell>
          <cell r="E357">
            <v>31282.2</v>
          </cell>
          <cell r="F357">
            <v>31282.2</v>
          </cell>
          <cell r="G357">
            <v>216111.7</v>
          </cell>
          <cell r="H357">
            <v>373197.77</v>
          </cell>
          <cell r="I357">
            <v>373696.31</v>
          </cell>
          <cell r="K357">
            <v>197910.61</v>
          </cell>
        </row>
        <row r="358">
          <cell r="A358" t="str">
            <v>NERC ComplianceExpenseO&amp;MIT Toolkit</v>
          </cell>
          <cell r="B358" t="str">
            <v>NERC Compliance</v>
          </cell>
          <cell r="C358" t="str">
            <v>O&amp;M</v>
          </cell>
          <cell r="D358" t="str">
            <v>IT Toolkit</v>
          </cell>
          <cell r="E358">
            <v>711.2</v>
          </cell>
          <cell r="F358">
            <v>711.2</v>
          </cell>
          <cell r="G358">
            <v>4978.3999999999996</v>
          </cell>
          <cell r="H358">
            <v>8535.4</v>
          </cell>
          <cell r="I358">
            <v>8683.84</v>
          </cell>
          <cell r="K358">
            <v>4364.08</v>
          </cell>
        </row>
        <row r="359">
          <cell r="A359" t="str">
            <v>NERC ComplianceExpenseO&amp;MIncurred Labor</v>
          </cell>
          <cell r="B359" t="str">
            <v>NERC Compliance</v>
          </cell>
          <cell r="C359" t="str">
            <v>O&amp;M</v>
          </cell>
          <cell r="D359" t="str">
            <v>Incurred Labor</v>
          </cell>
          <cell r="E359">
            <v>98279</v>
          </cell>
          <cell r="F359">
            <v>98279</v>
          </cell>
          <cell r="G359">
            <v>654608</v>
          </cell>
          <cell r="H359">
            <v>1123775.71</v>
          </cell>
          <cell r="I359">
            <v>1123789.3400000001</v>
          </cell>
          <cell r="K359">
            <v>569692.39</v>
          </cell>
        </row>
        <row r="360">
          <cell r="A360" t="str">
            <v>NERC ComplianceExpenseO&amp;MInternal Settlements</v>
          </cell>
          <cell r="B360" t="str">
            <v>NERC Compliance</v>
          </cell>
          <cell r="C360" t="str">
            <v>O&amp;M</v>
          </cell>
          <cell r="D360" t="str">
            <v>Internal Settlements</v>
          </cell>
          <cell r="E360">
            <v>0</v>
          </cell>
          <cell r="G360">
            <v>0</v>
          </cell>
          <cell r="H360">
            <v>0</v>
          </cell>
          <cell r="I360">
            <v>-933.07</v>
          </cell>
          <cell r="K360">
            <v>0</v>
          </cell>
        </row>
        <row r="361">
          <cell r="A361" t="str">
            <v>NERC ComplianceExpenseO&amp;MOther Primary Expenses</v>
          </cell>
          <cell r="B361" t="str">
            <v>NERC Compliance</v>
          </cell>
          <cell r="C361" t="str">
            <v>O&amp;M</v>
          </cell>
          <cell r="D361" t="str">
            <v>Other Primary Expenses</v>
          </cell>
          <cell r="E361">
            <v>8531.92</v>
          </cell>
          <cell r="F361">
            <v>18532</v>
          </cell>
          <cell r="G361">
            <v>65441.440000000002</v>
          </cell>
          <cell r="H361">
            <v>122400.04</v>
          </cell>
          <cell r="I361">
            <v>122251.55</v>
          </cell>
          <cell r="K361">
            <v>26744.25</v>
          </cell>
        </row>
        <row r="362">
          <cell r="A362" t="str">
            <v>NERC ComplianceExpenseO&amp;MOther Secondary Costs</v>
          </cell>
          <cell r="B362" t="str">
            <v>NERC Compliance</v>
          </cell>
          <cell r="C362" t="str">
            <v>O&amp;M</v>
          </cell>
          <cell r="D362" t="str">
            <v>Other Secondary Costs</v>
          </cell>
          <cell r="E362">
            <v>250.43</v>
          </cell>
          <cell r="F362">
            <v>250.43</v>
          </cell>
          <cell r="G362">
            <v>1753.01</v>
          </cell>
          <cell r="H362">
            <v>3006.52</v>
          </cell>
          <cell r="I362">
            <v>2711.06</v>
          </cell>
          <cell r="K362">
            <v>1199.3</v>
          </cell>
        </row>
        <row r="363">
          <cell r="A363" t="str">
            <v>NERC ComplianceExpenseO&amp;MOutside Services</v>
          </cell>
          <cell r="B363" t="str">
            <v>NERC Compliance</v>
          </cell>
          <cell r="C363" t="str">
            <v>O&amp;M</v>
          </cell>
          <cell r="D363" t="str">
            <v>Outside Services</v>
          </cell>
          <cell r="E363">
            <v>433.33</v>
          </cell>
          <cell r="G363">
            <v>3033.31</v>
          </cell>
          <cell r="H363">
            <v>5199.96</v>
          </cell>
          <cell r="I363">
            <v>4857.7299999999996</v>
          </cell>
          <cell r="K363">
            <v>4857.7299999999996</v>
          </cell>
        </row>
        <row r="364">
          <cell r="A364" t="str">
            <v>NERC ComplianceExpenseO&amp;MResidual Sent to SC Asm Ctr</v>
          </cell>
          <cell r="B364" t="str">
            <v>NERC Compliance</v>
          </cell>
          <cell r="C364" t="str">
            <v>O&amp;M</v>
          </cell>
          <cell r="D364" t="str">
            <v>Residual Sent to SC Asm Ctr</v>
          </cell>
          <cell r="E364">
            <v>-1093.05</v>
          </cell>
          <cell r="G364">
            <v>18622.73</v>
          </cell>
          <cell r="H364">
            <v>4221.96</v>
          </cell>
          <cell r="K364">
            <v>136667.31</v>
          </cell>
        </row>
        <row r="365">
          <cell r="A365" t="str">
            <v>NERC ComplianceExpenseO&amp;MSpace</v>
          </cell>
          <cell r="B365" t="str">
            <v>NERC Compliance</v>
          </cell>
          <cell r="C365" t="str">
            <v>O&amp;M</v>
          </cell>
          <cell r="D365" t="str">
            <v>Space</v>
          </cell>
          <cell r="E365">
            <v>13176.02</v>
          </cell>
          <cell r="F365">
            <v>13176.02</v>
          </cell>
          <cell r="G365">
            <v>92232.14</v>
          </cell>
          <cell r="H365">
            <v>158112.24</v>
          </cell>
          <cell r="I365">
            <v>158112.24</v>
          </cell>
          <cell r="K365">
            <v>79056.12</v>
          </cell>
        </row>
        <row r="366">
          <cell r="A366" t="str">
            <v>NERC ComplianceExpenseO&amp;MVP Office Assessments</v>
          </cell>
          <cell r="B366" t="str">
            <v>NERC Compliance</v>
          </cell>
          <cell r="C366" t="str">
            <v>O&amp;M</v>
          </cell>
          <cell r="D366" t="str">
            <v>VP Office Assessments</v>
          </cell>
          <cell r="E366">
            <v>0</v>
          </cell>
          <cell r="G366">
            <v>0</v>
          </cell>
          <cell r="H366">
            <v>0</v>
          </cell>
          <cell r="K366">
            <v>0</v>
          </cell>
        </row>
        <row r="367">
          <cell r="A367" t="str">
            <v>PSE&amp;G Dedicated FinanceExpenseCAPITALCapital Offset</v>
          </cell>
          <cell r="B367" t="str">
            <v>PSE&amp;G Dedicated Finance</v>
          </cell>
          <cell r="C367" t="str">
            <v>CAPITAL</v>
          </cell>
          <cell r="D367" t="str">
            <v>Capital Offset</v>
          </cell>
          <cell r="K367">
            <v>-3231</v>
          </cell>
        </row>
        <row r="368">
          <cell r="A368" t="str">
            <v>PSE&amp;G Dedicated FinanceExpenseCAPITALOther Secondary Costs</v>
          </cell>
          <cell r="B368" t="str">
            <v>PSE&amp;G Dedicated Finance</v>
          </cell>
          <cell r="C368" t="str">
            <v>CAPITAL</v>
          </cell>
          <cell r="D368" t="str">
            <v>Other Secondary Costs</v>
          </cell>
          <cell r="K368">
            <v>3231</v>
          </cell>
        </row>
        <row r="369">
          <cell r="A369" t="str">
            <v>PSE&amp;G Dedicated FinanceExpenseO&amp;MApplied Labor</v>
          </cell>
          <cell r="B369" t="str">
            <v>PSE&amp;G Dedicated Finance</v>
          </cell>
          <cell r="C369" t="str">
            <v>O&amp;M</v>
          </cell>
          <cell r="D369" t="str">
            <v>Applied Labor</v>
          </cell>
          <cell r="E369">
            <v>0</v>
          </cell>
          <cell r="G369">
            <v>0</v>
          </cell>
          <cell r="H369">
            <v>0</v>
          </cell>
          <cell r="J369">
            <v>-21324.37</v>
          </cell>
          <cell r="K369">
            <v>-43594.1</v>
          </cell>
        </row>
        <row r="370">
          <cell r="A370" t="str">
            <v>PSE&amp;G Dedicated FinanceExpenseO&amp;MDepreciation/Amortization</v>
          </cell>
          <cell r="B370" t="str">
            <v>PSE&amp;G Dedicated Finance</v>
          </cell>
          <cell r="C370" t="str">
            <v>O&amp;M</v>
          </cell>
          <cell r="D370" t="str">
            <v>Depreciation/Amortization</v>
          </cell>
          <cell r="E370">
            <v>2969.47</v>
          </cell>
          <cell r="F370">
            <v>2969.47</v>
          </cell>
          <cell r="G370">
            <v>20786.29</v>
          </cell>
          <cell r="H370">
            <v>35633.64</v>
          </cell>
          <cell r="I370">
            <v>36938.07</v>
          </cell>
          <cell r="K370">
            <v>20596.599999999999</v>
          </cell>
        </row>
        <row r="371">
          <cell r="A371" t="str">
            <v>PSE&amp;G Dedicated FinanceExpenseO&amp;MFringe Benefits &amp; Taxes</v>
          </cell>
          <cell r="B371" t="str">
            <v>PSE&amp;G Dedicated Finance</v>
          </cell>
          <cell r="C371" t="str">
            <v>O&amp;M</v>
          </cell>
          <cell r="D371" t="str">
            <v>Fringe Benefits &amp; Taxes</v>
          </cell>
          <cell r="E371">
            <v>196158.13</v>
          </cell>
          <cell r="F371">
            <v>194976.77</v>
          </cell>
          <cell r="G371">
            <v>1318566.68</v>
          </cell>
          <cell r="H371">
            <v>2268218.42</v>
          </cell>
          <cell r="I371">
            <v>2258768.2400000002</v>
          </cell>
          <cell r="J371">
            <v>-4678.5600000000004</v>
          </cell>
          <cell r="K371">
            <v>1162848.3400000001</v>
          </cell>
        </row>
        <row r="372">
          <cell r="A372" t="str">
            <v>PSE&amp;G Dedicated FinanceExpenseO&amp;MIT Toolkit</v>
          </cell>
          <cell r="B372" t="str">
            <v>PSE&amp;G Dedicated Finance</v>
          </cell>
          <cell r="C372" t="str">
            <v>O&amp;M</v>
          </cell>
          <cell r="D372" t="str">
            <v>IT Toolkit</v>
          </cell>
          <cell r="E372">
            <v>1923.8</v>
          </cell>
          <cell r="F372">
            <v>1923.8</v>
          </cell>
          <cell r="G372">
            <v>13466.6</v>
          </cell>
          <cell r="H372">
            <v>23082.6</v>
          </cell>
          <cell r="I372">
            <v>23322.48</v>
          </cell>
          <cell r="K372">
            <v>13083.28</v>
          </cell>
        </row>
        <row r="373">
          <cell r="A373" t="str">
            <v>PSE&amp;G Dedicated FinanceExpenseO&amp;MIncurred Labor</v>
          </cell>
          <cell r="B373" t="str">
            <v>PSE&amp;G Dedicated Finance</v>
          </cell>
          <cell r="C373" t="str">
            <v>O&amp;M</v>
          </cell>
          <cell r="D373" t="str">
            <v>Incurred Labor</v>
          </cell>
          <cell r="E373">
            <v>551078</v>
          </cell>
          <cell r="F373">
            <v>547884</v>
          </cell>
          <cell r="G373">
            <v>3633836</v>
          </cell>
          <cell r="H373">
            <v>6265216.4199999999</v>
          </cell>
          <cell r="I373">
            <v>6239667.2699999996</v>
          </cell>
          <cell r="J373">
            <v>-78019.25</v>
          </cell>
          <cell r="K373">
            <v>3022510.71</v>
          </cell>
        </row>
        <row r="374">
          <cell r="A374" t="str">
            <v>PSE&amp;G Dedicated FinanceExpenseO&amp;MInternal Settlements</v>
          </cell>
          <cell r="B374" t="str">
            <v>PSE&amp;G Dedicated Finance</v>
          </cell>
          <cell r="C374" t="str">
            <v>O&amp;M</v>
          </cell>
          <cell r="D374" t="str">
            <v>Internal Settlements</v>
          </cell>
          <cell r="E374">
            <v>0</v>
          </cell>
          <cell r="G374">
            <v>0</v>
          </cell>
          <cell r="H374">
            <v>0</v>
          </cell>
          <cell r="K374">
            <v>0</v>
          </cell>
        </row>
        <row r="375">
          <cell r="A375" t="str">
            <v>PSE&amp;G Dedicated FinanceExpenseO&amp;MMaterial</v>
          </cell>
          <cell r="B375" t="str">
            <v>PSE&amp;G Dedicated Finance</v>
          </cell>
          <cell r="C375" t="str">
            <v>O&amp;M</v>
          </cell>
          <cell r="D375" t="str">
            <v>Material</v>
          </cell>
          <cell r="E375">
            <v>500</v>
          </cell>
          <cell r="F375">
            <v>500</v>
          </cell>
          <cell r="G375">
            <v>3500</v>
          </cell>
          <cell r="H375">
            <v>6000</v>
          </cell>
          <cell r="I375">
            <v>6000.04</v>
          </cell>
          <cell r="K375">
            <v>105.61</v>
          </cell>
        </row>
        <row r="376">
          <cell r="A376" t="str">
            <v>PSE&amp;G Dedicated FinanceExpenseO&amp;MOther Primary Expenses</v>
          </cell>
          <cell r="B376" t="str">
            <v>PSE&amp;G Dedicated Finance</v>
          </cell>
          <cell r="C376" t="str">
            <v>O&amp;M</v>
          </cell>
          <cell r="D376" t="str">
            <v>Other Primary Expenses</v>
          </cell>
          <cell r="E376">
            <v>5094.33</v>
          </cell>
          <cell r="F376">
            <v>5875</v>
          </cell>
          <cell r="G376">
            <v>80530.31</v>
          </cell>
          <cell r="H376">
            <v>105999.96</v>
          </cell>
          <cell r="I376">
            <v>101000.18</v>
          </cell>
          <cell r="K376">
            <v>47670.5</v>
          </cell>
        </row>
        <row r="377">
          <cell r="A377" t="str">
            <v>PSE&amp;G Dedicated FinanceExpenseO&amp;MOther Secondary Costs</v>
          </cell>
          <cell r="B377" t="str">
            <v>PSE&amp;G Dedicated Finance</v>
          </cell>
          <cell r="C377" t="str">
            <v>O&amp;M</v>
          </cell>
          <cell r="D377" t="str">
            <v>Other Secondary Costs</v>
          </cell>
          <cell r="E377">
            <v>1050.8599999999999</v>
          </cell>
          <cell r="F377">
            <v>1050.8599999999999</v>
          </cell>
          <cell r="G377">
            <v>7356.02</v>
          </cell>
          <cell r="H377">
            <v>12604.2</v>
          </cell>
          <cell r="I377">
            <v>12762.61</v>
          </cell>
          <cell r="K377">
            <v>6692.32</v>
          </cell>
        </row>
        <row r="378">
          <cell r="A378" t="str">
            <v>PSE&amp;G Dedicated FinanceExpenseO&amp;MOutside Services</v>
          </cell>
          <cell r="B378" t="str">
            <v>PSE&amp;G Dedicated Finance</v>
          </cell>
          <cell r="C378" t="str">
            <v>O&amp;M</v>
          </cell>
          <cell r="D378" t="str">
            <v>Outside Services</v>
          </cell>
          <cell r="E378">
            <v>38406</v>
          </cell>
          <cell r="F378">
            <v>38406</v>
          </cell>
          <cell r="G378">
            <v>153622</v>
          </cell>
          <cell r="H378">
            <v>345654</v>
          </cell>
          <cell r="I378">
            <v>345654.18</v>
          </cell>
          <cell r="K378">
            <v>121539</v>
          </cell>
        </row>
        <row r="379">
          <cell r="A379" t="str">
            <v>PSE&amp;G Dedicated FinanceExpenseO&amp;MResidual Sent to SC Asm Ctr</v>
          </cell>
          <cell r="B379" t="str">
            <v>PSE&amp;G Dedicated Finance</v>
          </cell>
          <cell r="C379" t="str">
            <v>O&amp;M</v>
          </cell>
          <cell r="D379" t="str">
            <v>Residual Sent to SC Asm Ctr</v>
          </cell>
          <cell r="E379">
            <v>-0.45</v>
          </cell>
          <cell r="G379">
            <v>0.65</v>
          </cell>
          <cell r="H379">
            <v>0.42</v>
          </cell>
          <cell r="K379">
            <v>-17826</v>
          </cell>
        </row>
        <row r="380">
          <cell r="A380" t="str">
            <v>PSE&amp;G Dedicated FinanceExpenseO&amp;MSpace</v>
          </cell>
          <cell r="B380" t="str">
            <v>PSE&amp;G Dedicated Finance</v>
          </cell>
          <cell r="C380" t="str">
            <v>O&amp;M</v>
          </cell>
          <cell r="D380" t="str">
            <v>Space</v>
          </cell>
          <cell r="E380">
            <v>103367.53</v>
          </cell>
          <cell r="F380">
            <v>103367.53</v>
          </cell>
          <cell r="G380">
            <v>723572.71</v>
          </cell>
          <cell r="H380">
            <v>1240410.3600000001</v>
          </cell>
          <cell r="I380">
            <v>1240410.3600000001</v>
          </cell>
          <cell r="K380">
            <v>620205.18000000005</v>
          </cell>
        </row>
        <row r="381">
          <cell r="A381" t="str">
            <v>PSE&amp;G Dedicated FinanceExpenseO&amp;MVP Office Assessments</v>
          </cell>
          <cell r="B381" t="str">
            <v>PSE&amp;G Dedicated Finance</v>
          </cell>
          <cell r="C381" t="str">
            <v>O&amp;M</v>
          </cell>
          <cell r="D381" t="str">
            <v>VP Office Assessments</v>
          </cell>
          <cell r="E381">
            <v>0</v>
          </cell>
          <cell r="G381">
            <v>0</v>
          </cell>
          <cell r="H381">
            <v>0</v>
          </cell>
          <cell r="K381">
            <v>0</v>
          </cell>
        </row>
        <row r="382">
          <cell r="A382" t="str">
            <v>PSEG Executive OfficeExpenseCAPITALCapital Offset</v>
          </cell>
          <cell r="B382" t="str">
            <v>PSEG Executive Office</v>
          </cell>
          <cell r="C382" t="str">
            <v>CAPITAL</v>
          </cell>
          <cell r="D382" t="str">
            <v>Capital Offset</v>
          </cell>
          <cell r="E382">
            <v>-41666</v>
          </cell>
          <cell r="F382">
            <v>-41666</v>
          </cell>
          <cell r="G382">
            <v>-291666</v>
          </cell>
          <cell r="H382">
            <v>-500000</v>
          </cell>
          <cell r="I382">
            <v>-375565.13</v>
          </cell>
          <cell r="K382">
            <v>-5361.35</v>
          </cell>
        </row>
        <row r="383">
          <cell r="A383" t="str">
            <v>PSEG Executive OfficeExpenseCAPITALMaterial</v>
          </cell>
          <cell r="B383" t="str">
            <v>PSEG Executive Office</v>
          </cell>
          <cell r="C383" t="str">
            <v>CAPITAL</v>
          </cell>
          <cell r="D383" t="str">
            <v>Material</v>
          </cell>
          <cell r="E383">
            <v>16666</v>
          </cell>
          <cell r="F383">
            <v>16666</v>
          </cell>
          <cell r="G383">
            <v>116666</v>
          </cell>
          <cell r="H383">
            <v>200000</v>
          </cell>
          <cell r="I383">
            <v>150000</v>
          </cell>
        </row>
        <row r="384">
          <cell r="A384" t="str">
            <v>PSEG Executive OfficeExpenseCAPITALOther Secondary Costs</v>
          </cell>
          <cell r="B384" t="str">
            <v>PSEG Executive Office</v>
          </cell>
          <cell r="C384" t="str">
            <v>CAPITAL</v>
          </cell>
          <cell r="D384" t="str">
            <v>Other Secondary Costs</v>
          </cell>
          <cell r="E384">
            <v>25000</v>
          </cell>
          <cell r="F384">
            <v>25000</v>
          </cell>
          <cell r="G384">
            <v>175000</v>
          </cell>
          <cell r="H384">
            <v>300000</v>
          </cell>
          <cell r="I384">
            <v>225000</v>
          </cell>
          <cell r="K384">
            <v>3946</v>
          </cell>
        </row>
        <row r="385">
          <cell r="A385" t="str">
            <v>PSEG Executive OfficeExpenseCAPITALOutside Services</v>
          </cell>
          <cell r="B385" t="str">
            <v>PSEG Executive Office</v>
          </cell>
          <cell r="C385" t="str">
            <v>CAPITAL</v>
          </cell>
          <cell r="D385" t="str">
            <v>Outside Services</v>
          </cell>
          <cell r="I385">
            <v>565.13</v>
          </cell>
          <cell r="K385">
            <v>1415.35</v>
          </cell>
        </row>
        <row r="386">
          <cell r="A386" t="str">
            <v>PSEG Executive OfficeExpenseO&amp;MApplied Labor</v>
          </cell>
          <cell r="B386" t="str">
            <v>PSEG Executive Office</v>
          </cell>
          <cell r="C386" t="str">
            <v>O&amp;M</v>
          </cell>
          <cell r="D386" t="str">
            <v>Applied Labor</v>
          </cell>
          <cell r="E386">
            <v>0</v>
          </cell>
          <cell r="G386">
            <v>0</v>
          </cell>
          <cell r="H386">
            <v>0</v>
          </cell>
          <cell r="K386">
            <v>1131.82</v>
          </cell>
        </row>
        <row r="387">
          <cell r="A387" t="str">
            <v>PSEG Executive OfficeExpenseO&amp;MClient Investment</v>
          </cell>
          <cell r="B387" t="str">
            <v>PSEG Executive Office</v>
          </cell>
          <cell r="C387" t="str">
            <v>O&amp;M</v>
          </cell>
          <cell r="D387" t="str">
            <v>Client Investment</v>
          </cell>
          <cell r="I387">
            <v>7476</v>
          </cell>
          <cell r="K387">
            <v>7476</v>
          </cell>
        </row>
        <row r="388">
          <cell r="A388" t="str">
            <v>PSEG Executive OfficeExpenseO&amp;MDepreciation/Amortization</v>
          </cell>
          <cell r="B388" t="str">
            <v>PSEG Executive Office</v>
          </cell>
          <cell r="C388" t="str">
            <v>O&amp;M</v>
          </cell>
          <cell r="D388" t="str">
            <v>Depreciation/Amortization</v>
          </cell>
          <cell r="E388">
            <v>30250</v>
          </cell>
          <cell r="F388">
            <v>30250</v>
          </cell>
          <cell r="G388">
            <v>111749.98</v>
          </cell>
          <cell r="H388">
            <v>262798.98</v>
          </cell>
          <cell r="I388">
            <v>263028.94</v>
          </cell>
          <cell r="K388">
            <v>58907.68</v>
          </cell>
        </row>
        <row r="389">
          <cell r="A389" t="str">
            <v>PSEG Executive OfficeExpenseO&amp;MFleet/Other CO Charges</v>
          </cell>
          <cell r="B389" t="str">
            <v>PSEG Executive Office</v>
          </cell>
          <cell r="C389" t="str">
            <v>O&amp;M</v>
          </cell>
          <cell r="D389" t="str">
            <v>Fleet/Other CO Charges</v>
          </cell>
          <cell r="E389">
            <v>1364.18</v>
          </cell>
          <cell r="F389">
            <v>1083</v>
          </cell>
          <cell r="G389">
            <v>9281.73</v>
          </cell>
          <cell r="H389">
            <v>15775.79</v>
          </cell>
          <cell r="I389">
            <v>15832.95</v>
          </cell>
          <cell r="K389">
            <v>6681.84</v>
          </cell>
        </row>
        <row r="390">
          <cell r="A390" t="str">
            <v>PSEG Executive OfficeExpenseO&amp;MFringe Benefits &amp; Taxes</v>
          </cell>
          <cell r="B390" t="str">
            <v>PSEG Executive Office</v>
          </cell>
          <cell r="C390" t="str">
            <v>O&amp;M</v>
          </cell>
          <cell r="D390" t="str">
            <v>Fringe Benefits &amp; Taxes</v>
          </cell>
          <cell r="E390">
            <v>752242.99</v>
          </cell>
          <cell r="F390">
            <v>752242.99</v>
          </cell>
          <cell r="G390">
            <v>9373109.8599999994</v>
          </cell>
          <cell r="H390">
            <v>17097817.699999999</v>
          </cell>
          <cell r="I390">
            <v>18024525.219999999</v>
          </cell>
          <cell r="J390">
            <v>-1716.95</v>
          </cell>
          <cell r="K390">
            <v>8600332.8499999996</v>
          </cell>
        </row>
        <row r="391">
          <cell r="A391" t="str">
            <v>PSEG Executive OfficeExpenseO&amp;MIT Toolkit</v>
          </cell>
          <cell r="B391" t="str">
            <v>PSEG Executive Office</v>
          </cell>
          <cell r="C391" t="str">
            <v>O&amp;M</v>
          </cell>
          <cell r="D391" t="str">
            <v>IT Toolkit</v>
          </cell>
          <cell r="E391">
            <v>976.04</v>
          </cell>
          <cell r="F391">
            <v>976.04</v>
          </cell>
          <cell r="G391">
            <v>6832.28</v>
          </cell>
          <cell r="H391">
            <v>11713.48</v>
          </cell>
          <cell r="I391">
            <v>11707.92</v>
          </cell>
          <cell r="K391">
            <v>5754.44</v>
          </cell>
        </row>
        <row r="392">
          <cell r="A392" t="str">
            <v>PSEG Executive OfficeExpenseO&amp;MIncurred Labor</v>
          </cell>
          <cell r="B392" t="str">
            <v>PSEG Executive Office</v>
          </cell>
          <cell r="C392" t="str">
            <v>O&amp;M</v>
          </cell>
          <cell r="D392" t="str">
            <v>Incurred Labor</v>
          </cell>
          <cell r="E392">
            <v>478692</v>
          </cell>
          <cell r="F392">
            <v>478692</v>
          </cell>
          <cell r="G392">
            <v>3244165</v>
          </cell>
          <cell r="H392">
            <v>5566503.21</v>
          </cell>
          <cell r="I392">
            <v>4001771.52</v>
          </cell>
          <cell r="J392">
            <v>-61515.38</v>
          </cell>
          <cell r="K392">
            <v>1200765.1299999999</v>
          </cell>
        </row>
        <row r="393">
          <cell r="A393" t="str">
            <v>PSEG Executive OfficeExpenseO&amp;MInternal Settlements</v>
          </cell>
          <cell r="B393" t="str">
            <v>PSEG Executive Office</v>
          </cell>
          <cell r="C393" t="str">
            <v>O&amp;M</v>
          </cell>
          <cell r="D393" t="str">
            <v>Internal Settlements</v>
          </cell>
          <cell r="E393">
            <v>0</v>
          </cell>
          <cell r="G393">
            <v>0</v>
          </cell>
          <cell r="H393">
            <v>0</v>
          </cell>
          <cell r="I393">
            <v>300.66000000000003</v>
          </cell>
          <cell r="K393">
            <v>0</v>
          </cell>
        </row>
        <row r="394">
          <cell r="A394" t="str">
            <v>PSEG Executive OfficeExpenseO&amp;MMaterial</v>
          </cell>
          <cell r="B394" t="str">
            <v>PSEG Executive Office</v>
          </cell>
          <cell r="C394" t="str">
            <v>O&amp;M</v>
          </cell>
          <cell r="D394" t="str">
            <v>Material</v>
          </cell>
          <cell r="E394">
            <v>1250</v>
          </cell>
          <cell r="F394">
            <v>1250</v>
          </cell>
          <cell r="G394">
            <v>8750</v>
          </cell>
          <cell r="H394">
            <v>15000</v>
          </cell>
          <cell r="I394">
            <v>14995.69</v>
          </cell>
          <cell r="K394">
            <v>3722.01</v>
          </cell>
        </row>
        <row r="395">
          <cell r="A395" t="str">
            <v>PSEG Executive OfficeExpenseO&amp;MOther Income &amp; Deductions</v>
          </cell>
          <cell r="B395" t="str">
            <v>PSEG Executive Office</v>
          </cell>
          <cell r="C395" t="str">
            <v>O&amp;M</v>
          </cell>
          <cell r="D395" t="str">
            <v>Other Income &amp; Deductions</v>
          </cell>
          <cell r="K395">
            <v>0</v>
          </cell>
        </row>
        <row r="396">
          <cell r="A396" t="str">
            <v>PSEG Executive OfficeExpenseO&amp;MOther Primary Expenses</v>
          </cell>
          <cell r="B396" t="str">
            <v>PSEG Executive Office</v>
          </cell>
          <cell r="C396" t="str">
            <v>O&amp;M</v>
          </cell>
          <cell r="D396" t="str">
            <v>Other Primary Expenses</v>
          </cell>
          <cell r="E396">
            <v>35166.67</v>
          </cell>
          <cell r="F396">
            <v>35166.67</v>
          </cell>
          <cell r="G396">
            <v>526166.68999999994</v>
          </cell>
          <cell r="H396">
            <v>701000.04</v>
          </cell>
          <cell r="I396">
            <v>701000.48</v>
          </cell>
          <cell r="K396">
            <v>484596.08</v>
          </cell>
        </row>
        <row r="397">
          <cell r="A397" t="str">
            <v>PSEG Executive OfficeExpenseO&amp;MOther Secondary Costs</v>
          </cell>
          <cell r="B397" t="str">
            <v>PSEG Executive Office</v>
          </cell>
          <cell r="C397" t="str">
            <v>O&amp;M</v>
          </cell>
          <cell r="D397" t="str">
            <v>Other Secondary Costs</v>
          </cell>
          <cell r="E397">
            <v>3211.84</v>
          </cell>
          <cell r="F397">
            <v>3211.84</v>
          </cell>
          <cell r="G397">
            <v>22482.880000000001</v>
          </cell>
          <cell r="H397">
            <v>38547.440000000002</v>
          </cell>
          <cell r="I397">
            <v>38547.81</v>
          </cell>
          <cell r="K397">
            <v>7124.7</v>
          </cell>
        </row>
        <row r="398">
          <cell r="A398" t="str">
            <v>PSEG Executive OfficeExpenseO&amp;MOutside Services</v>
          </cell>
          <cell r="B398" t="str">
            <v>PSEG Executive Office</v>
          </cell>
          <cell r="C398" t="str">
            <v>O&amp;M</v>
          </cell>
          <cell r="D398" t="str">
            <v>Outside Services</v>
          </cell>
          <cell r="F398">
            <v>188000</v>
          </cell>
          <cell r="G398">
            <v>500000</v>
          </cell>
          <cell r="H398">
            <v>1000000</v>
          </cell>
          <cell r="I398">
            <v>2001559.26</v>
          </cell>
          <cell r="K398">
            <v>1300497.3700000001</v>
          </cell>
        </row>
        <row r="399">
          <cell r="A399" t="str">
            <v>PSEG Executive OfficeExpenseO&amp;MResidual Sent to SC Asm Ctr</v>
          </cell>
          <cell r="B399" t="str">
            <v>PSEG Executive Office</v>
          </cell>
          <cell r="C399" t="str">
            <v>O&amp;M</v>
          </cell>
          <cell r="D399" t="str">
            <v>Residual Sent to SC Asm Ctr</v>
          </cell>
          <cell r="E399">
            <v>1159.92</v>
          </cell>
          <cell r="G399">
            <v>8000.06</v>
          </cell>
          <cell r="H399">
            <v>13816.04</v>
          </cell>
          <cell r="K399">
            <v>598763.59</v>
          </cell>
        </row>
        <row r="400">
          <cell r="A400" t="str">
            <v>PSEG Executive OfficeExpenseO&amp;MSpace</v>
          </cell>
          <cell r="B400" t="str">
            <v>PSEG Executive Office</v>
          </cell>
          <cell r="C400" t="str">
            <v>O&amp;M</v>
          </cell>
          <cell r="D400" t="str">
            <v>Space</v>
          </cell>
          <cell r="E400">
            <v>30937.360000000001</v>
          </cell>
          <cell r="F400">
            <v>30937.360000000001</v>
          </cell>
          <cell r="G400">
            <v>216561.52</v>
          </cell>
          <cell r="H400">
            <v>371248.32</v>
          </cell>
          <cell r="I400">
            <v>371249.96</v>
          </cell>
          <cell r="K400">
            <v>185624.16</v>
          </cell>
        </row>
        <row r="401">
          <cell r="A401" t="str">
            <v>PSEG Executive OfficeExpenseO&amp;MVP Office Assessments</v>
          </cell>
          <cell r="B401" t="str">
            <v>PSEG Executive Office</v>
          </cell>
          <cell r="C401" t="str">
            <v>O&amp;M</v>
          </cell>
          <cell r="D401" t="str">
            <v>VP Office Assessments</v>
          </cell>
          <cell r="E401">
            <v>0</v>
          </cell>
          <cell r="G401">
            <v>0</v>
          </cell>
          <cell r="H401">
            <v>0</v>
          </cell>
          <cell r="K401">
            <v>0</v>
          </cell>
        </row>
        <row r="402">
          <cell r="A402" t="str">
            <v>PSEG Services Pension &amp; OPEBExpenseO&amp;MFringe Benefits &amp; Taxes</v>
          </cell>
          <cell r="B402" t="str">
            <v>PSEG Services Pension &amp; OPEB</v>
          </cell>
          <cell r="C402" t="str">
            <v>O&amp;M</v>
          </cell>
          <cell r="D402" t="str">
            <v>Fringe Benefits &amp; Taxes</v>
          </cell>
          <cell r="E402">
            <v>0</v>
          </cell>
          <cell r="G402">
            <v>0</v>
          </cell>
          <cell r="H402">
            <v>0</v>
          </cell>
          <cell r="K402">
            <v>0</v>
          </cell>
        </row>
        <row r="403">
          <cell r="A403" t="str">
            <v>Payroll Services &amp; Accounts PayableExpenseCAPITALCapital Offset</v>
          </cell>
          <cell r="B403" t="str">
            <v>Payroll Services &amp; Accounts Payable</v>
          </cell>
          <cell r="C403" t="str">
            <v>CAPITAL</v>
          </cell>
          <cell r="D403" t="str">
            <v>Capital Offset</v>
          </cell>
          <cell r="I403">
            <v>-3354</v>
          </cell>
          <cell r="K403">
            <v>-6109</v>
          </cell>
        </row>
        <row r="404">
          <cell r="A404" t="str">
            <v>Payroll Services &amp; Accounts PayableExpenseCAPITALOther Secondary Costs</v>
          </cell>
          <cell r="B404" t="str">
            <v>Payroll Services &amp; Accounts Payable</v>
          </cell>
          <cell r="C404" t="str">
            <v>CAPITAL</v>
          </cell>
          <cell r="D404" t="str">
            <v>Other Secondary Costs</v>
          </cell>
          <cell r="I404">
            <v>3354</v>
          </cell>
          <cell r="K404">
            <v>6109</v>
          </cell>
        </row>
        <row r="405">
          <cell r="A405" t="str">
            <v>Payroll Services &amp; Accounts PayableExpenseO&amp;MApplied Labor</v>
          </cell>
          <cell r="B405" t="str">
            <v>Payroll Services &amp; Accounts Payable</v>
          </cell>
          <cell r="C405" t="str">
            <v>O&amp;M</v>
          </cell>
          <cell r="D405" t="str">
            <v>Applied Labor</v>
          </cell>
          <cell r="E405">
            <v>0</v>
          </cell>
          <cell r="G405">
            <v>0</v>
          </cell>
          <cell r="H405">
            <v>0</v>
          </cell>
          <cell r="J405">
            <v>-3505.83</v>
          </cell>
          <cell r="K405">
            <v>-1079.0899999999999</v>
          </cell>
        </row>
        <row r="406">
          <cell r="A406" t="str">
            <v>Payroll Services &amp; Accounts PayableExpenseO&amp;MClient Investment</v>
          </cell>
          <cell r="B406" t="str">
            <v>Payroll Services &amp; Accounts Payable</v>
          </cell>
          <cell r="C406" t="str">
            <v>O&amp;M</v>
          </cell>
          <cell r="D406" t="str">
            <v>Client Investment</v>
          </cell>
          <cell r="E406">
            <v>45000</v>
          </cell>
          <cell r="F406">
            <v>3990</v>
          </cell>
          <cell r="G406">
            <v>240000</v>
          </cell>
          <cell r="H406">
            <v>400000</v>
          </cell>
          <cell r="I406">
            <v>187728</v>
          </cell>
          <cell r="K406">
            <v>25493</v>
          </cell>
        </row>
        <row r="407">
          <cell r="A407" t="str">
            <v>Payroll Services &amp; Accounts PayableExpenseO&amp;MDAS</v>
          </cell>
          <cell r="B407" t="str">
            <v>Payroll Services &amp; Accounts Payable</v>
          </cell>
          <cell r="C407" t="str">
            <v>O&amp;M</v>
          </cell>
          <cell r="D407" t="str">
            <v>DAS</v>
          </cell>
          <cell r="E407">
            <v>22503</v>
          </cell>
          <cell r="F407">
            <v>22503</v>
          </cell>
          <cell r="G407">
            <v>157521</v>
          </cell>
          <cell r="H407">
            <v>270034</v>
          </cell>
          <cell r="I407">
            <v>270034</v>
          </cell>
          <cell r="K407">
            <v>135018</v>
          </cell>
        </row>
        <row r="408">
          <cell r="A408" t="str">
            <v>Payroll Services &amp; Accounts PayableExpenseO&amp;MDepreciation/Amortization</v>
          </cell>
          <cell r="B408" t="str">
            <v>Payroll Services &amp; Accounts Payable</v>
          </cell>
          <cell r="C408" t="str">
            <v>O&amp;M</v>
          </cell>
          <cell r="D408" t="str">
            <v>Depreciation/Amortization</v>
          </cell>
          <cell r="E408">
            <v>830.11</v>
          </cell>
          <cell r="F408">
            <v>830.11</v>
          </cell>
          <cell r="G408">
            <v>5810.77</v>
          </cell>
          <cell r="H408">
            <v>9961.32</v>
          </cell>
          <cell r="I408">
            <v>11000.03</v>
          </cell>
          <cell r="K408">
            <v>7326.71</v>
          </cell>
        </row>
        <row r="409">
          <cell r="A409" t="str">
            <v>Payroll Services &amp; Accounts PayableExpenseO&amp;MFringe Benefits &amp; Taxes</v>
          </cell>
          <cell r="B409" t="str">
            <v>Payroll Services &amp; Accounts Payable</v>
          </cell>
          <cell r="C409" t="str">
            <v>O&amp;M</v>
          </cell>
          <cell r="D409" t="str">
            <v>Fringe Benefits &amp; Taxes</v>
          </cell>
          <cell r="E409">
            <v>60805.17</v>
          </cell>
          <cell r="F409">
            <v>61367</v>
          </cell>
          <cell r="G409">
            <v>403487.28</v>
          </cell>
          <cell r="H409">
            <v>692745.83</v>
          </cell>
          <cell r="I409">
            <v>678403.79</v>
          </cell>
          <cell r="J409">
            <v>-2610.0700000000002</v>
          </cell>
          <cell r="K409">
            <v>332043.71000000002</v>
          </cell>
        </row>
        <row r="410">
          <cell r="A410" t="str">
            <v>Payroll Services &amp; Accounts PayableExpenseO&amp;MIT Toolkit</v>
          </cell>
          <cell r="B410" t="str">
            <v>Payroll Services &amp; Accounts Payable</v>
          </cell>
          <cell r="C410" t="str">
            <v>O&amp;M</v>
          </cell>
          <cell r="D410" t="str">
            <v>IT Toolkit</v>
          </cell>
          <cell r="E410">
            <v>996.12</v>
          </cell>
          <cell r="F410">
            <v>996.12</v>
          </cell>
          <cell r="G410">
            <v>6972.84</v>
          </cell>
          <cell r="H410">
            <v>11948.44</v>
          </cell>
          <cell r="I410">
            <v>11660.12</v>
          </cell>
          <cell r="K410">
            <v>6019.08</v>
          </cell>
        </row>
        <row r="411">
          <cell r="A411" t="str">
            <v>Payroll Services &amp; Accounts PayableExpenseO&amp;MIncurred Labor</v>
          </cell>
          <cell r="B411" t="str">
            <v>Payroll Services &amp; Accounts Payable</v>
          </cell>
          <cell r="C411" t="str">
            <v>O&amp;M</v>
          </cell>
          <cell r="D411" t="str">
            <v>Incurred Labor</v>
          </cell>
          <cell r="E411">
            <v>191031</v>
          </cell>
          <cell r="F411">
            <v>185960</v>
          </cell>
          <cell r="G411">
            <v>1267632</v>
          </cell>
          <cell r="H411">
            <v>2176392.73</v>
          </cell>
          <cell r="I411">
            <v>2096867.62</v>
          </cell>
          <cell r="J411">
            <v>-37541.57</v>
          </cell>
          <cell r="K411">
            <v>988246.56</v>
          </cell>
        </row>
        <row r="412">
          <cell r="A412" t="str">
            <v>Payroll Services &amp; Accounts PayableExpenseO&amp;MInternal Settlements</v>
          </cell>
          <cell r="B412" t="str">
            <v>Payroll Services &amp; Accounts Payable</v>
          </cell>
          <cell r="C412" t="str">
            <v>O&amp;M</v>
          </cell>
          <cell r="D412" t="str">
            <v>Internal Settlements</v>
          </cell>
          <cell r="E412">
            <v>0</v>
          </cell>
          <cell r="G412">
            <v>0</v>
          </cell>
          <cell r="H412">
            <v>0</v>
          </cell>
          <cell r="I412">
            <v>-140.13</v>
          </cell>
          <cell r="K412">
            <v>0</v>
          </cell>
        </row>
        <row r="413">
          <cell r="A413" t="str">
            <v>Payroll Services &amp; Accounts PayableExpenseO&amp;MMaterial</v>
          </cell>
          <cell r="B413" t="str">
            <v>Payroll Services &amp; Accounts Payable</v>
          </cell>
          <cell r="C413" t="str">
            <v>O&amp;M</v>
          </cell>
          <cell r="D413" t="str">
            <v>Material</v>
          </cell>
          <cell r="F413">
            <v>42</v>
          </cell>
          <cell r="I413">
            <v>294</v>
          </cell>
          <cell r="K413">
            <v>0</v>
          </cell>
        </row>
        <row r="414">
          <cell r="A414" t="str">
            <v>Payroll Services &amp; Accounts PayableExpenseO&amp;MOther Primary Expenses</v>
          </cell>
          <cell r="B414" t="str">
            <v>Payroll Services &amp; Accounts Payable</v>
          </cell>
          <cell r="C414" t="str">
            <v>O&amp;M</v>
          </cell>
          <cell r="D414" t="str">
            <v>Other Primary Expenses</v>
          </cell>
          <cell r="E414">
            <v>2663.34</v>
          </cell>
          <cell r="F414">
            <v>2877</v>
          </cell>
          <cell r="G414">
            <v>16927.900000000001</v>
          </cell>
          <cell r="H414">
            <v>51020.08</v>
          </cell>
          <cell r="I414">
            <v>27637.86</v>
          </cell>
          <cell r="K414">
            <v>-11416.93</v>
          </cell>
        </row>
        <row r="415">
          <cell r="A415" t="str">
            <v>Payroll Services &amp; Accounts PayableExpenseO&amp;MOther Secondary Costs</v>
          </cell>
          <cell r="B415" t="str">
            <v>Payroll Services &amp; Accounts Payable</v>
          </cell>
          <cell r="C415" t="str">
            <v>O&amp;M</v>
          </cell>
          <cell r="D415" t="str">
            <v>Other Secondary Costs</v>
          </cell>
          <cell r="E415">
            <v>1777.11</v>
          </cell>
          <cell r="F415">
            <v>1777.11</v>
          </cell>
          <cell r="G415">
            <v>12439.77</v>
          </cell>
          <cell r="H415">
            <v>21325.439999999999</v>
          </cell>
          <cell r="I415">
            <v>21654.69</v>
          </cell>
          <cell r="K415">
            <v>11527.78</v>
          </cell>
        </row>
        <row r="416">
          <cell r="A416" t="str">
            <v>Payroll Services &amp; Accounts PayableExpenseO&amp;MOutside Services</v>
          </cell>
          <cell r="B416" t="str">
            <v>Payroll Services &amp; Accounts Payable</v>
          </cell>
          <cell r="C416" t="str">
            <v>O&amp;M</v>
          </cell>
          <cell r="D416" t="str">
            <v>Outside Services</v>
          </cell>
          <cell r="E416">
            <v>35666.44</v>
          </cell>
          <cell r="F416">
            <v>32857</v>
          </cell>
          <cell r="G416">
            <v>85697.1</v>
          </cell>
          <cell r="H416">
            <v>98750.09</v>
          </cell>
          <cell r="I416">
            <v>-42322.65</v>
          </cell>
          <cell r="K416">
            <v>-61926.57</v>
          </cell>
        </row>
        <row r="417">
          <cell r="A417" t="str">
            <v>Payroll Services &amp; Accounts PayableExpenseO&amp;MResidual Sent to SC Asm Ctr</v>
          </cell>
          <cell r="B417" t="str">
            <v>Payroll Services &amp; Accounts Payable</v>
          </cell>
          <cell r="C417" t="str">
            <v>O&amp;M</v>
          </cell>
          <cell r="D417" t="str">
            <v>Residual Sent to SC Asm Ctr</v>
          </cell>
          <cell r="E417">
            <v>-71505.55</v>
          </cell>
          <cell r="G417">
            <v>-100800.19</v>
          </cell>
          <cell r="H417">
            <v>8050.04</v>
          </cell>
          <cell r="K417">
            <v>366962.81</v>
          </cell>
        </row>
        <row r="418">
          <cell r="A418" t="str">
            <v>Payroll Services &amp; Accounts PayableExpenseO&amp;MSpace</v>
          </cell>
          <cell r="B418" t="str">
            <v>Payroll Services &amp; Accounts Payable</v>
          </cell>
          <cell r="C418" t="str">
            <v>O&amp;M</v>
          </cell>
          <cell r="D418" t="str">
            <v>Space</v>
          </cell>
          <cell r="E418">
            <v>50788.11</v>
          </cell>
          <cell r="F418">
            <v>50788.11</v>
          </cell>
          <cell r="G418">
            <v>355516.77</v>
          </cell>
          <cell r="H418">
            <v>609457.31999999995</v>
          </cell>
          <cell r="I418">
            <v>609457.31999999995</v>
          </cell>
          <cell r="K418">
            <v>304728.65999999997</v>
          </cell>
        </row>
        <row r="419">
          <cell r="A419" t="str">
            <v>Payroll Services &amp; Accounts PayableExpenseO&amp;MVP Office Assessments</v>
          </cell>
          <cell r="B419" t="str">
            <v>Payroll Services &amp; Accounts Payable</v>
          </cell>
          <cell r="C419" t="str">
            <v>O&amp;M</v>
          </cell>
          <cell r="D419" t="str">
            <v>VP Office Assessments</v>
          </cell>
          <cell r="E419">
            <v>0</v>
          </cell>
          <cell r="G419">
            <v>0</v>
          </cell>
          <cell r="H419">
            <v>0</v>
          </cell>
          <cell r="K419">
            <v>0</v>
          </cell>
        </row>
        <row r="420">
          <cell r="A420" t="str">
            <v>Power Dedicated FinanceExpenseCAPITALCapital Offset</v>
          </cell>
          <cell r="B420" t="str">
            <v>Power Dedicated Finance</v>
          </cell>
          <cell r="C420" t="str">
            <v>CAPITAL</v>
          </cell>
          <cell r="D420" t="str">
            <v>Capital Offset</v>
          </cell>
          <cell r="I420">
            <v>-1652</v>
          </cell>
          <cell r="K420">
            <v>-6135</v>
          </cell>
        </row>
        <row r="421">
          <cell r="A421" t="str">
            <v>Power Dedicated FinanceExpenseCAPITALOther Secondary Costs</v>
          </cell>
          <cell r="B421" t="str">
            <v>Power Dedicated Finance</v>
          </cell>
          <cell r="C421" t="str">
            <v>CAPITAL</v>
          </cell>
          <cell r="D421" t="str">
            <v>Other Secondary Costs</v>
          </cell>
          <cell r="I421">
            <v>1652</v>
          </cell>
          <cell r="K421">
            <v>6135</v>
          </cell>
        </row>
        <row r="422">
          <cell r="A422" t="str">
            <v>Power Dedicated FinanceExpenseO&amp;MApplied Labor</v>
          </cell>
          <cell r="B422" t="str">
            <v>Power Dedicated Finance</v>
          </cell>
          <cell r="C422" t="str">
            <v>O&amp;M</v>
          </cell>
          <cell r="D422" t="str">
            <v>Applied Labor</v>
          </cell>
          <cell r="E422">
            <v>0</v>
          </cell>
          <cell r="G422">
            <v>0</v>
          </cell>
          <cell r="H422">
            <v>0</v>
          </cell>
          <cell r="J422">
            <v>-125444.8</v>
          </cell>
          <cell r="K422">
            <v>-79957.73</v>
          </cell>
        </row>
        <row r="423">
          <cell r="A423" t="str">
            <v>Power Dedicated FinanceExpenseO&amp;MClient Investment</v>
          </cell>
          <cell r="B423" t="str">
            <v>Power Dedicated Finance</v>
          </cell>
          <cell r="C423" t="str">
            <v>O&amp;M</v>
          </cell>
          <cell r="D423" t="str">
            <v>Client Investment</v>
          </cell>
          <cell r="E423">
            <v>5000</v>
          </cell>
          <cell r="G423">
            <v>22500</v>
          </cell>
          <cell r="H423">
            <v>25000</v>
          </cell>
        </row>
        <row r="424">
          <cell r="A424" t="str">
            <v>Power Dedicated FinanceExpenseO&amp;MDepreciation/Amortization</v>
          </cell>
          <cell r="B424" t="str">
            <v>Power Dedicated Finance</v>
          </cell>
          <cell r="C424" t="str">
            <v>O&amp;M</v>
          </cell>
          <cell r="D424" t="str">
            <v>Depreciation/Amortization</v>
          </cell>
          <cell r="E424">
            <v>514.5</v>
          </cell>
          <cell r="F424">
            <v>-122</v>
          </cell>
          <cell r="G424">
            <v>3601.5</v>
          </cell>
          <cell r="H424">
            <v>6174</v>
          </cell>
          <cell r="I424">
            <v>7645.64</v>
          </cell>
          <cell r="K424">
            <v>16294.67</v>
          </cell>
        </row>
        <row r="425">
          <cell r="A425" t="str">
            <v>Power Dedicated FinanceExpenseO&amp;MFringe Benefits &amp; Taxes</v>
          </cell>
          <cell r="B425" t="str">
            <v>Power Dedicated Finance</v>
          </cell>
          <cell r="C425" t="str">
            <v>O&amp;M</v>
          </cell>
          <cell r="D425" t="str">
            <v>Fringe Benefits &amp; Taxes</v>
          </cell>
          <cell r="E425">
            <v>271951.59999999998</v>
          </cell>
          <cell r="F425">
            <v>271951.59999999998</v>
          </cell>
          <cell r="G425">
            <v>1833250.04</v>
          </cell>
          <cell r="H425">
            <v>3149401.8</v>
          </cell>
          <cell r="I425">
            <v>3169853.8</v>
          </cell>
          <cell r="J425">
            <v>-8066.24</v>
          </cell>
          <cell r="K425">
            <v>1557236.64</v>
          </cell>
        </row>
        <row r="426">
          <cell r="A426" t="str">
            <v>Power Dedicated FinanceExpenseO&amp;MIT Toolkit</v>
          </cell>
          <cell r="B426" t="str">
            <v>Power Dedicated Finance</v>
          </cell>
          <cell r="C426" t="str">
            <v>O&amp;M</v>
          </cell>
          <cell r="D426" t="str">
            <v>IT Toolkit</v>
          </cell>
          <cell r="E426">
            <v>3426.16</v>
          </cell>
          <cell r="F426">
            <v>3426.16</v>
          </cell>
          <cell r="G426">
            <v>23983.119999999999</v>
          </cell>
          <cell r="H426">
            <v>41104.92</v>
          </cell>
          <cell r="I426">
            <v>43952.160000000003</v>
          </cell>
          <cell r="K426">
            <v>24841.88</v>
          </cell>
        </row>
        <row r="427">
          <cell r="A427" t="str">
            <v>Power Dedicated FinanceExpenseO&amp;MIncurred Labor</v>
          </cell>
          <cell r="B427" t="str">
            <v>Power Dedicated Finance</v>
          </cell>
          <cell r="C427" t="str">
            <v>O&amp;M</v>
          </cell>
          <cell r="D427" t="str">
            <v>Incurred Labor</v>
          </cell>
          <cell r="E427">
            <v>752022</v>
          </cell>
          <cell r="F427">
            <v>752022</v>
          </cell>
          <cell r="G427">
            <v>5011527</v>
          </cell>
          <cell r="H427">
            <v>8603222.7400000002</v>
          </cell>
          <cell r="I427">
            <v>8547167.8000000007</v>
          </cell>
          <cell r="J427">
            <v>-135798.76999999999</v>
          </cell>
          <cell r="K427">
            <v>4053469.27</v>
          </cell>
        </row>
        <row r="428">
          <cell r="A428" t="str">
            <v>Power Dedicated FinanceExpenseO&amp;MInternal Settlements</v>
          </cell>
          <cell r="B428" t="str">
            <v>Power Dedicated Finance</v>
          </cell>
          <cell r="C428" t="str">
            <v>O&amp;M</v>
          </cell>
          <cell r="D428" t="str">
            <v>Internal Settlements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-463.42</v>
          </cell>
          <cell r="K428">
            <v>0</v>
          </cell>
        </row>
        <row r="429">
          <cell r="A429" t="str">
            <v>Power Dedicated FinanceExpenseO&amp;MMaterial</v>
          </cell>
          <cell r="B429" t="str">
            <v>Power Dedicated Finance</v>
          </cell>
          <cell r="C429" t="str">
            <v>O&amp;M</v>
          </cell>
          <cell r="D429" t="str">
            <v>Material</v>
          </cell>
          <cell r="E429">
            <v>878.96</v>
          </cell>
          <cell r="F429">
            <v>695</v>
          </cell>
          <cell r="G429">
            <v>6152.72</v>
          </cell>
          <cell r="H429">
            <v>10547.52</v>
          </cell>
          <cell r="I429">
            <v>11005.88</v>
          </cell>
          <cell r="K429">
            <v>7324.32</v>
          </cell>
        </row>
        <row r="430">
          <cell r="A430" t="str">
            <v>Power Dedicated FinanceExpenseO&amp;MOther Primary Expenses</v>
          </cell>
          <cell r="B430" t="str">
            <v>Power Dedicated Finance</v>
          </cell>
          <cell r="C430" t="str">
            <v>O&amp;M</v>
          </cell>
          <cell r="D430" t="str">
            <v>Other Primary Expenses</v>
          </cell>
          <cell r="E430">
            <v>9353.08</v>
          </cell>
          <cell r="F430">
            <v>14549</v>
          </cell>
          <cell r="G430">
            <v>200471.56</v>
          </cell>
          <cell r="H430">
            <v>273180.65000000002</v>
          </cell>
          <cell r="I430">
            <v>282860.74</v>
          </cell>
          <cell r="K430">
            <v>218690.49</v>
          </cell>
        </row>
        <row r="431">
          <cell r="A431" t="str">
            <v>Power Dedicated FinanceExpenseO&amp;MOther Secondary Costs</v>
          </cell>
          <cell r="B431" t="str">
            <v>Power Dedicated Finance</v>
          </cell>
          <cell r="C431" t="str">
            <v>O&amp;M</v>
          </cell>
          <cell r="D431" t="str">
            <v>Other Secondary Costs</v>
          </cell>
          <cell r="E431">
            <v>2070.4299999999998</v>
          </cell>
          <cell r="F431">
            <v>2070.4299999999998</v>
          </cell>
          <cell r="G431">
            <v>14493.01</v>
          </cell>
          <cell r="H431">
            <v>24838.799999999999</v>
          </cell>
          <cell r="I431">
            <v>23816.97</v>
          </cell>
          <cell r="K431">
            <v>12073.03</v>
          </cell>
        </row>
        <row r="432">
          <cell r="A432" t="str">
            <v>Power Dedicated FinanceExpenseO&amp;MOutside Services</v>
          </cell>
          <cell r="B432" t="str">
            <v>Power Dedicated Finance</v>
          </cell>
          <cell r="C432" t="str">
            <v>O&amp;M</v>
          </cell>
          <cell r="D432" t="str">
            <v>Outside Services</v>
          </cell>
          <cell r="E432">
            <v>28075.08</v>
          </cell>
          <cell r="F432">
            <v>36707</v>
          </cell>
          <cell r="G432">
            <v>196525.56</v>
          </cell>
          <cell r="H432">
            <v>336900.96</v>
          </cell>
          <cell r="I432">
            <v>333074.45</v>
          </cell>
          <cell r="K432">
            <v>59056.21</v>
          </cell>
        </row>
        <row r="433">
          <cell r="A433" t="str">
            <v>Power Dedicated FinanceExpenseO&amp;MResidual Sent to SC Asm Ctr</v>
          </cell>
          <cell r="B433" t="str">
            <v>Power Dedicated Finance</v>
          </cell>
          <cell r="C433" t="str">
            <v>O&amp;M</v>
          </cell>
          <cell r="D433" t="str">
            <v>Residual Sent to SC Asm Ctr</v>
          </cell>
          <cell r="E433">
            <v>0.17</v>
          </cell>
          <cell r="G433">
            <v>0.35</v>
          </cell>
          <cell r="H433">
            <v>0.37</v>
          </cell>
          <cell r="K433">
            <v>1181.29</v>
          </cell>
        </row>
        <row r="434">
          <cell r="A434" t="str">
            <v>Power Dedicated FinanceExpenseO&amp;MSpace</v>
          </cell>
          <cell r="B434" t="str">
            <v>Power Dedicated Finance</v>
          </cell>
          <cell r="C434" t="str">
            <v>O&amp;M</v>
          </cell>
          <cell r="D434" t="str">
            <v>Space</v>
          </cell>
          <cell r="E434">
            <v>52200.02</v>
          </cell>
          <cell r="F434">
            <v>52200.02</v>
          </cell>
          <cell r="G434">
            <v>365400.14</v>
          </cell>
          <cell r="H434">
            <v>626400.24</v>
          </cell>
          <cell r="I434">
            <v>626400.24</v>
          </cell>
          <cell r="K434">
            <v>313200.12</v>
          </cell>
        </row>
        <row r="435">
          <cell r="A435" t="str">
            <v>Power Dedicated FinanceExpenseO&amp;MVP Office Assessments</v>
          </cell>
          <cell r="B435" t="str">
            <v>Power Dedicated Finance</v>
          </cell>
          <cell r="C435" t="str">
            <v>O&amp;M</v>
          </cell>
          <cell r="D435" t="str">
            <v>VP Office Assessments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K435">
            <v>0</v>
          </cell>
        </row>
        <row r="436">
          <cell r="A436" t="str">
            <v>ProcurementExpenseCAPITALCapital Offset</v>
          </cell>
          <cell r="B436" t="str">
            <v>Procurement</v>
          </cell>
          <cell r="C436" t="str">
            <v>CAPITAL</v>
          </cell>
          <cell r="D436" t="str">
            <v>Capital Offset</v>
          </cell>
          <cell r="E436">
            <v>-100000</v>
          </cell>
          <cell r="G436">
            <v>-1533000</v>
          </cell>
          <cell r="H436">
            <v>-1750000</v>
          </cell>
          <cell r="I436">
            <v>-1774126</v>
          </cell>
          <cell r="K436">
            <v>-242223</v>
          </cell>
        </row>
        <row r="437">
          <cell r="A437" t="str">
            <v>ProcurementExpenseCAPITALClient Investment</v>
          </cell>
          <cell r="B437" t="str">
            <v>Procurement</v>
          </cell>
          <cell r="C437" t="str">
            <v>CAPITAL</v>
          </cell>
          <cell r="D437" t="str">
            <v>Client Investment</v>
          </cell>
          <cell r="E437">
            <v>100000</v>
          </cell>
          <cell r="G437">
            <v>1533000</v>
          </cell>
          <cell r="H437">
            <v>1750000</v>
          </cell>
          <cell r="I437">
            <v>1766514</v>
          </cell>
          <cell r="K437">
            <v>231352</v>
          </cell>
        </row>
        <row r="438">
          <cell r="A438" t="str">
            <v>ProcurementExpenseCAPITALOther Secondary Costs</v>
          </cell>
          <cell r="B438" t="str">
            <v>Procurement</v>
          </cell>
          <cell r="C438" t="str">
            <v>CAPITAL</v>
          </cell>
          <cell r="D438" t="str">
            <v>Other Secondary Costs</v>
          </cell>
          <cell r="I438">
            <v>7612</v>
          </cell>
          <cell r="K438">
            <v>10871</v>
          </cell>
        </row>
        <row r="439">
          <cell r="A439" t="str">
            <v>ProcurementExpenseO&amp;MApplied Labor</v>
          </cell>
          <cell r="B439" t="str">
            <v>Procurement</v>
          </cell>
          <cell r="C439" t="str">
            <v>O&amp;M</v>
          </cell>
          <cell r="D439" t="str">
            <v>Applied Labor</v>
          </cell>
          <cell r="E439">
            <v>0</v>
          </cell>
          <cell r="G439">
            <v>0</v>
          </cell>
          <cell r="H439">
            <v>0</v>
          </cell>
          <cell r="J439">
            <v>-45190.03</v>
          </cell>
          <cell r="K439">
            <v>-58062.91</v>
          </cell>
        </row>
        <row r="440">
          <cell r="A440" t="str">
            <v>ProcurementExpenseO&amp;MClient Investment</v>
          </cell>
          <cell r="B440" t="str">
            <v>Procurement</v>
          </cell>
          <cell r="C440" t="str">
            <v>O&amp;M</v>
          </cell>
          <cell r="D440" t="str">
            <v>Client Investment</v>
          </cell>
          <cell r="F440">
            <v>3000</v>
          </cell>
          <cell r="G440">
            <v>50000</v>
          </cell>
          <cell r="H440">
            <v>150000</v>
          </cell>
          <cell r="I440">
            <v>157871</v>
          </cell>
          <cell r="K440">
            <v>16235</v>
          </cell>
        </row>
        <row r="441">
          <cell r="A441" t="str">
            <v>ProcurementExpenseO&amp;MDAS</v>
          </cell>
          <cell r="B441" t="str">
            <v>Procurement</v>
          </cell>
          <cell r="C441" t="str">
            <v>O&amp;M</v>
          </cell>
          <cell r="D441" t="str">
            <v>DAS</v>
          </cell>
          <cell r="E441">
            <v>76385</v>
          </cell>
          <cell r="F441">
            <v>76385</v>
          </cell>
          <cell r="G441">
            <v>534695</v>
          </cell>
          <cell r="H441">
            <v>916621</v>
          </cell>
          <cell r="I441">
            <v>916621</v>
          </cell>
          <cell r="K441">
            <v>458310</v>
          </cell>
        </row>
        <row r="442">
          <cell r="A442" t="str">
            <v>ProcurementExpenseO&amp;MDepreciation/Amortization</v>
          </cell>
          <cell r="B442" t="str">
            <v>Procurement</v>
          </cell>
          <cell r="C442" t="str">
            <v>O&amp;M</v>
          </cell>
          <cell r="D442" t="str">
            <v>Depreciation/Amortization</v>
          </cell>
          <cell r="E442">
            <v>65439.34</v>
          </cell>
          <cell r="F442">
            <v>65439.34</v>
          </cell>
          <cell r="G442">
            <v>458075.38</v>
          </cell>
          <cell r="H442">
            <v>785272.08</v>
          </cell>
          <cell r="I442">
            <v>785271.57</v>
          </cell>
          <cell r="K442">
            <v>420144.02</v>
          </cell>
        </row>
        <row r="443">
          <cell r="A443" t="str">
            <v>ProcurementExpenseO&amp;MFleet/Other CO Charges</v>
          </cell>
          <cell r="B443" t="str">
            <v>Procurement</v>
          </cell>
          <cell r="C443" t="str">
            <v>O&amp;M</v>
          </cell>
          <cell r="D443" t="str">
            <v>Fleet/Other CO Charges</v>
          </cell>
          <cell r="E443">
            <v>352.84</v>
          </cell>
          <cell r="F443">
            <v>352.84</v>
          </cell>
          <cell r="G443">
            <v>2402.77</v>
          </cell>
          <cell r="H443">
            <v>4085.06</v>
          </cell>
          <cell r="I443">
            <v>4085.44</v>
          </cell>
          <cell r="K443">
            <v>338.53</v>
          </cell>
        </row>
        <row r="444">
          <cell r="A444" t="str">
            <v>ProcurementExpenseO&amp;MFringe Benefits &amp; Taxes</v>
          </cell>
          <cell r="B444" t="str">
            <v>Procurement</v>
          </cell>
          <cell r="C444" t="str">
            <v>O&amp;M</v>
          </cell>
          <cell r="D444" t="str">
            <v>Fringe Benefits &amp; Taxes</v>
          </cell>
          <cell r="E444">
            <v>295826.87</v>
          </cell>
          <cell r="F444">
            <v>295826.87</v>
          </cell>
          <cell r="G444">
            <v>1971433.94</v>
          </cell>
          <cell r="H444">
            <v>3383394.2</v>
          </cell>
          <cell r="I444">
            <v>3383394.01</v>
          </cell>
          <cell r="J444">
            <v>-11495.06</v>
          </cell>
          <cell r="K444">
            <v>1659574.84</v>
          </cell>
        </row>
        <row r="445">
          <cell r="A445" t="str">
            <v>ProcurementExpenseO&amp;MIT Toolkit</v>
          </cell>
          <cell r="B445" t="str">
            <v>Procurement</v>
          </cell>
          <cell r="C445" t="str">
            <v>O&amp;M</v>
          </cell>
          <cell r="D445" t="str">
            <v>IT Toolkit</v>
          </cell>
          <cell r="E445">
            <v>8784.84</v>
          </cell>
          <cell r="F445">
            <v>8784.84</v>
          </cell>
          <cell r="G445">
            <v>61493.88</v>
          </cell>
          <cell r="H445">
            <v>105421.08</v>
          </cell>
          <cell r="I445">
            <v>105421.24</v>
          </cell>
          <cell r="K445">
            <v>45156.6</v>
          </cell>
        </row>
        <row r="446">
          <cell r="A446" t="str">
            <v>ProcurementExpenseO&amp;MIncurred Labor</v>
          </cell>
          <cell r="B446" t="str">
            <v>Procurement</v>
          </cell>
          <cell r="C446" t="str">
            <v>O&amp;M</v>
          </cell>
          <cell r="D446" t="str">
            <v>Incurred Labor</v>
          </cell>
          <cell r="E446">
            <v>916306</v>
          </cell>
          <cell r="F446">
            <v>916306</v>
          </cell>
          <cell r="G446">
            <v>6118062.5</v>
          </cell>
          <cell r="H446">
            <v>10504612.82</v>
          </cell>
          <cell r="I446">
            <v>10504613.35</v>
          </cell>
          <cell r="J446">
            <v>-168905.53</v>
          </cell>
          <cell r="K446">
            <v>4887129.32</v>
          </cell>
        </row>
        <row r="447">
          <cell r="A447" t="str">
            <v>ProcurementExpenseO&amp;MInternal Settlements</v>
          </cell>
          <cell r="B447" t="str">
            <v>Procurement</v>
          </cell>
          <cell r="C447" t="str">
            <v>O&amp;M</v>
          </cell>
          <cell r="D447" t="str">
            <v>Internal Settlements</v>
          </cell>
          <cell r="E447">
            <v>0</v>
          </cell>
          <cell r="G447">
            <v>0</v>
          </cell>
          <cell r="H447">
            <v>0</v>
          </cell>
          <cell r="I447">
            <v>-0.28000000000000003</v>
          </cell>
          <cell r="K447">
            <v>0</v>
          </cell>
        </row>
        <row r="448">
          <cell r="A448" t="str">
            <v>ProcurementExpenseO&amp;MMaterial</v>
          </cell>
          <cell r="B448" t="str">
            <v>Procurement</v>
          </cell>
          <cell r="C448" t="str">
            <v>O&amp;M</v>
          </cell>
          <cell r="D448" t="str">
            <v>Material</v>
          </cell>
          <cell r="E448">
            <v>1122.5</v>
          </cell>
          <cell r="F448">
            <v>1122.5</v>
          </cell>
          <cell r="G448">
            <v>7857.5</v>
          </cell>
          <cell r="H448">
            <v>13470</v>
          </cell>
          <cell r="I448">
            <v>13470.02</v>
          </cell>
          <cell r="K448">
            <v>1637.08</v>
          </cell>
        </row>
        <row r="449">
          <cell r="A449" t="str">
            <v>ProcurementExpenseO&amp;MOther Primary Expenses</v>
          </cell>
          <cell r="B449" t="str">
            <v>Procurement</v>
          </cell>
          <cell r="C449" t="str">
            <v>O&amp;M</v>
          </cell>
          <cell r="D449" t="str">
            <v>Other Primary Expenses</v>
          </cell>
          <cell r="E449">
            <v>41024.129999999997</v>
          </cell>
          <cell r="F449">
            <v>41024.129999999997</v>
          </cell>
          <cell r="G449">
            <v>306936.57</v>
          </cell>
          <cell r="H449">
            <v>481657.19</v>
          </cell>
          <cell r="I449">
            <v>449956.74</v>
          </cell>
          <cell r="K449">
            <v>207744.87</v>
          </cell>
        </row>
        <row r="450">
          <cell r="A450" t="str">
            <v>ProcurementExpenseO&amp;MOther Secondary Costs</v>
          </cell>
          <cell r="B450" t="str">
            <v>Procurement</v>
          </cell>
          <cell r="C450" t="str">
            <v>O&amp;M</v>
          </cell>
          <cell r="D450" t="str">
            <v>Other Secondary Costs</v>
          </cell>
          <cell r="E450">
            <v>3306.74</v>
          </cell>
          <cell r="F450">
            <v>3306.74</v>
          </cell>
          <cell r="G450">
            <v>23147.18</v>
          </cell>
          <cell r="H450">
            <v>39679.120000000003</v>
          </cell>
          <cell r="I450">
            <v>39679.120000000003</v>
          </cell>
          <cell r="K450">
            <v>15418.05</v>
          </cell>
        </row>
        <row r="451">
          <cell r="A451" t="str">
            <v>ProcurementExpenseO&amp;MOutside Services</v>
          </cell>
          <cell r="B451" t="str">
            <v>Procurement</v>
          </cell>
          <cell r="C451" t="str">
            <v>O&amp;M</v>
          </cell>
          <cell r="D451" t="str">
            <v>Outside Services</v>
          </cell>
          <cell r="E451">
            <v>54531.01</v>
          </cell>
          <cell r="F451">
            <v>63290</v>
          </cell>
          <cell r="G451">
            <v>543284.64</v>
          </cell>
          <cell r="H451">
            <v>649507.13</v>
          </cell>
          <cell r="I451">
            <v>649507.26</v>
          </cell>
          <cell r="K451">
            <v>446221.5</v>
          </cell>
        </row>
        <row r="452">
          <cell r="A452" t="str">
            <v>ProcurementExpenseO&amp;MResidual Sent to SC Asm Ctr</v>
          </cell>
          <cell r="B452" t="str">
            <v>Procurement</v>
          </cell>
          <cell r="C452" t="str">
            <v>O&amp;M</v>
          </cell>
          <cell r="D452" t="str">
            <v>Residual Sent to SC Asm Ctr</v>
          </cell>
          <cell r="E452">
            <v>-50700.5</v>
          </cell>
          <cell r="G452">
            <v>-58462.57</v>
          </cell>
          <cell r="H452">
            <v>49010.28</v>
          </cell>
          <cell r="K452">
            <v>-26204.28</v>
          </cell>
        </row>
        <row r="453">
          <cell r="A453" t="str">
            <v>ProcurementExpenseO&amp;MSpace</v>
          </cell>
          <cell r="B453" t="str">
            <v>Procurement</v>
          </cell>
          <cell r="C453" t="str">
            <v>O&amp;M</v>
          </cell>
          <cell r="D453" t="str">
            <v>Space</v>
          </cell>
          <cell r="E453">
            <v>110483.99</v>
          </cell>
          <cell r="F453">
            <v>110483.99</v>
          </cell>
          <cell r="G453">
            <v>773387.93</v>
          </cell>
          <cell r="H453">
            <v>1325807.8799999999</v>
          </cell>
          <cell r="I453">
            <v>1325807.8799999999</v>
          </cell>
          <cell r="K453">
            <v>662903.93999999994</v>
          </cell>
        </row>
        <row r="454">
          <cell r="A454" t="str">
            <v>ProcurementExpenseO&amp;MVP Office Assessments</v>
          </cell>
          <cell r="B454" t="str">
            <v>Procurement</v>
          </cell>
          <cell r="C454" t="str">
            <v>O&amp;M</v>
          </cell>
          <cell r="D454" t="str">
            <v>VP Office Assessments</v>
          </cell>
          <cell r="E454">
            <v>0</v>
          </cell>
          <cell r="G454">
            <v>0</v>
          </cell>
          <cell r="H454">
            <v>0</v>
          </cell>
          <cell r="K454">
            <v>0</v>
          </cell>
        </row>
        <row r="455">
          <cell r="A455" t="str">
            <v>Public Affairs &amp; SustainabilityExpenseCAPITALCapital Offset</v>
          </cell>
          <cell r="B455" t="str">
            <v>Public Affairs &amp; Sustainability</v>
          </cell>
          <cell r="C455" t="str">
            <v>CAPITAL</v>
          </cell>
          <cell r="D455" t="str">
            <v>Capital Offset</v>
          </cell>
          <cell r="G455">
            <v>-40000</v>
          </cell>
          <cell r="H455">
            <v>-80000</v>
          </cell>
          <cell r="I455">
            <v>-80000</v>
          </cell>
        </row>
        <row r="456">
          <cell r="A456" t="str">
            <v>Public Affairs &amp; SustainabilityExpenseCAPITALMaterial</v>
          </cell>
          <cell r="B456" t="str">
            <v>Public Affairs &amp; Sustainability</v>
          </cell>
          <cell r="C456" t="str">
            <v>CAPITAL</v>
          </cell>
          <cell r="D456" t="str">
            <v>Material</v>
          </cell>
          <cell r="G456">
            <v>40000</v>
          </cell>
          <cell r="H456">
            <v>80000</v>
          </cell>
          <cell r="I456">
            <v>80000</v>
          </cell>
        </row>
        <row r="457">
          <cell r="A457" t="str">
            <v>Public Affairs &amp; SustainabilityExpenseO&amp;MApplied Labor</v>
          </cell>
          <cell r="B457" t="str">
            <v>Public Affairs &amp; Sustainability</v>
          </cell>
          <cell r="C457" t="str">
            <v>O&amp;M</v>
          </cell>
          <cell r="D457" t="str">
            <v>Applied Labor</v>
          </cell>
          <cell r="E457">
            <v>0</v>
          </cell>
          <cell r="G457">
            <v>0</v>
          </cell>
          <cell r="H457">
            <v>0</v>
          </cell>
          <cell r="K457">
            <v>53545.05</v>
          </cell>
        </row>
        <row r="458">
          <cell r="A458" t="str">
            <v>Public Affairs &amp; SustainabilityExpenseO&amp;MDAS</v>
          </cell>
          <cell r="B458" t="str">
            <v>Public Affairs &amp; Sustainability</v>
          </cell>
          <cell r="C458" t="str">
            <v>O&amp;M</v>
          </cell>
          <cell r="D458" t="str">
            <v>DAS</v>
          </cell>
          <cell r="E458">
            <v>812</v>
          </cell>
          <cell r="F458">
            <v>812</v>
          </cell>
          <cell r="G458">
            <v>5684</v>
          </cell>
          <cell r="H458">
            <v>9744</v>
          </cell>
          <cell r="I458">
            <v>9744</v>
          </cell>
          <cell r="K458">
            <v>4872</v>
          </cell>
        </row>
        <row r="459">
          <cell r="A459" t="str">
            <v>Public Affairs &amp; SustainabilityExpenseO&amp;MDepreciation/Amortization</v>
          </cell>
          <cell r="B459" t="str">
            <v>Public Affairs &amp; Sustainability</v>
          </cell>
          <cell r="C459" t="str">
            <v>O&amp;M</v>
          </cell>
          <cell r="D459" t="str">
            <v>Depreciation/Amortization</v>
          </cell>
          <cell r="E459">
            <v>4494.5</v>
          </cell>
          <cell r="F459">
            <v>4494.5</v>
          </cell>
          <cell r="G459">
            <v>31461.5</v>
          </cell>
          <cell r="H459">
            <v>53934</v>
          </cell>
          <cell r="I459">
            <v>51720.83</v>
          </cell>
          <cell r="K459">
            <v>20566.77</v>
          </cell>
        </row>
        <row r="460">
          <cell r="A460" t="str">
            <v>Public Affairs &amp; SustainabilityExpenseO&amp;MFleet/Other CO Charges</v>
          </cell>
          <cell r="B460" t="str">
            <v>Public Affairs &amp; Sustainability</v>
          </cell>
          <cell r="C460" t="str">
            <v>O&amp;M</v>
          </cell>
          <cell r="D460" t="str">
            <v>Fleet/Other CO Charges</v>
          </cell>
          <cell r="E460">
            <v>4094.62</v>
          </cell>
          <cell r="F460">
            <v>4094.62</v>
          </cell>
          <cell r="G460">
            <v>27859.07</v>
          </cell>
          <cell r="H460">
            <v>47350.92</v>
          </cell>
          <cell r="I460">
            <v>60016.69</v>
          </cell>
          <cell r="K460">
            <v>5125.34</v>
          </cell>
        </row>
        <row r="461">
          <cell r="A461" t="str">
            <v>Public Affairs &amp; SustainabilityExpenseO&amp;MFringe Benefits &amp; Taxes</v>
          </cell>
          <cell r="B461" t="str">
            <v>Public Affairs &amp; Sustainability</v>
          </cell>
          <cell r="C461" t="str">
            <v>O&amp;M</v>
          </cell>
          <cell r="D461" t="str">
            <v>Fringe Benefits &amp; Taxes</v>
          </cell>
          <cell r="E461">
            <v>120283.01</v>
          </cell>
          <cell r="F461">
            <v>120283.01</v>
          </cell>
          <cell r="G461">
            <v>803215.03</v>
          </cell>
          <cell r="H461">
            <v>1378785.52</v>
          </cell>
          <cell r="I461">
            <v>1391091.67</v>
          </cell>
          <cell r="J461">
            <v>-180.73</v>
          </cell>
          <cell r="K461">
            <v>689901.29</v>
          </cell>
        </row>
        <row r="462">
          <cell r="A462" t="str">
            <v>Public Affairs &amp; SustainabilityExpenseO&amp;MIT Toolkit</v>
          </cell>
          <cell r="B462" t="str">
            <v>Public Affairs &amp; Sustainability</v>
          </cell>
          <cell r="C462" t="str">
            <v>O&amp;M</v>
          </cell>
          <cell r="D462" t="str">
            <v>IT Toolkit</v>
          </cell>
          <cell r="E462">
            <v>3789.72</v>
          </cell>
          <cell r="F462">
            <v>3789.72</v>
          </cell>
          <cell r="G462">
            <v>26528.04</v>
          </cell>
          <cell r="H462">
            <v>45475.64</v>
          </cell>
          <cell r="I462">
            <v>40041.599999999999</v>
          </cell>
          <cell r="K462">
            <v>10388.52</v>
          </cell>
        </row>
        <row r="463">
          <cell r="A463" t="str">
            <v>Public Affairs &amp; SustainabilityExpenseO&amp;MIncurred Labor</v>
          </cell>
          <cell r="B463" t="str">
            <v>Public Affairs &amp; Sustainability</v>
          </cell>
          <cell r="C463" t="str">
            <v>O&amp;M</v>
          </cell>
          <cell r="D463" t="str">
            <v>Incurred Labor</v>
          </cell>
          <cell r="E463">
            <v>377892</v>
          </cell>
          <cell r="F463">
            <v>377892</v>
          </cell>
          <cell r="G463">
            <v>2523453</v>
          </cell>
          <cell r="H463">
            <v>4331717.22</v>
          </cell>
          <cell r="I463">
            <v>4319901.16</v>
          </cell>
          <cell r="J463">
            <v>-4998.08</v>
          </cell>
          <cell r="K463">
            <v>2188577.71</v>
          </cell>
        </row>
        <row r="464">
          <cell r="A464" t="str">
            <v>Public Affairs &amp; SustainabilityExpenseO&amp;MInternal Settlements</v>
          </cell>
          <cell r="B464" t="str">
            <v>Public Affairs &amp; Sustainability</v>
          </cell>
          <cell r="C464" t="str">
            <v>O&amp;M</v>
          </cell>
          <cell r="D464" t="str">
            <v>Internal Settlements</v>
          </cell>
          <cell r="E464">
            <v>0</v>
          </cell>
          <cell r="G464">
            <v>0</v>
          </cell>
          <cell r="H464">
            <v>0</v>
          </cell>
          <cell r="I464">
            <v>25929.25</v>
          </cell>
          <cell r="K464">
            <v>41774.519999999997</v>
          </cell>
        </row>
        <row r="465">
          <cell r="A465" t="str">
            <v>Public Affairs &amp; SustainabilityExpenseO&amp;MMaterial</v>
          </cell>
          <cell r="B465" t="str">
            <v>Public Affairs &amp; Sustainability</v>
          </cell>
          <cell r="C465" t="str">
            <v>O&amp;M</v>
          </cell>
          <cell r="D465" t="str">
            <v>Material</v>
          </cell>
          <cell r="I465">
            <v>9662.24</v>
          </cell>
          <cell r="K465">
            <v>9755.64</v>
          </cell>
        </row>
        <row r="466">
          <cell r="A466" t="str">
            <v>Public Affairs &amp; SustainabilityExpenseO&amp;MOther Income &amp; Deductions</v>
          </cell>
          <cell r="B466" t="str">
            <v>Public Affairs &amp; Sustainability</v>
          </cell>
          <cell r="C466" t="str">
            <v>O&amp;M</v>
          </cell>
          <cell r="D466" t="str">
            <v>Other Income &amp; Deductions</v>
          </cell>
          <cell r="G466">
            <v>350000</v>
          </cell>
          <cell r="H466">
            <v>350000</v>
          </cell>
          <cell r="I466">
            <v>350000</v>
          </cell>
          <cell r="K466">
            <v>360000</v>
          </cell>
        </row>
        <row r="467">
          <cell r="A467" t="str">
            <v>Public Affairs &amp; SustainabilityExpenseO&amp;MOther Primary Expenses</v>
          </cell>
          <cell r="B467" t="str">
            <v>Public Affairs &amp; Sustainability</v>
          </cell>
          <cell r="C467" t="str">
            <v>O&amp;M</v>
          </cell>
          <cell r="D467" t="str">
            <v>Other Primary Expenses</v>
          </cell>
          <cell r="E467">
            <v>64548.33</v>
          </cell>
          <cell r="F467">
            <v>64548.33</v>
          </cell>
          <cell r="G467">
            <v>601179.31000000006</v>
          </cell>
          <cell r="H467">
            <v>944349.96</v>
          </cell>
          <cell r="I467">
            <v>944635.61</v>
          </cell>
          <cell r="K467">
            <v>513196.03</v>
          </cell>
        </row>
        <row r="468">
          <cell r="A468" t="str">
            <v>Public Affairs &amp; SustainabilityExpenseO&amp;MOther Secondary Costs</v>
          </cell>
          <cell r="B468" t="str">
            <v>Public Affairs &amp; Sustainability</v>
          </cell>
          <cell r="C468" t="str">
            <v>O&amp;M</v>
          </cell>
          <cell r="D468" t="str">
            <v>Other Secondary Costs</v>
          </cell>
          <cell r="E468">
            <v>3108.7</v>
          </cell>
          <cell r="F468">
            <v>3108.7</v>
          </cell>
          <cell r="G468">
            <v>21760.9</v>
          </cell>
          <cell r="H468">
            <v>37309.519999999997</v>
          </cell>
          <cell r="I468">
            <v>33456.03</v>
          </cell>
          <cell r="K468">
            <v>10295.89</v>
          </cell>
        </row>
        <row r="469">
          <cell r="A469" t="str">
            <v>Public Affairs &amp; SustainabilityExpenseO&amp;MOutside Services</v>
          </cell>
          <cell r="B469" t="str">
            <v>Public Affairs &amp; Sustainability</v>
          </cell>
          <cell r="C469" t="str">
            <v>O&amp;M</v>
          </cell>
          <cell r="D469" t="str">
            <v>Outside Services</v>
          </cell>
          <cell r="E469">
            <v>182485.33</v>
          </cell>
          <cell r="F469">
            <v>182485.33</v>
          </cell>
          <cell r="G469">
            <v>1667397.31</v>
          </cell>
          <cell r="H469">
            <v>2628050</v>
          </cell>
          <cell r="I469">
            <v>2618927.71</v>
          </cell>
          <cell r="K469">
            <v>1125521.46</v>
          </cell>
        </row>
        <row r="470">
          <cell r="A470" t="str">
            <v>Public Affairs &amp; SustainabilityExpenseO&amp;MResidual Sent to SC Asm Ctr</v>
          </cell>
          <cell r="B470" t="str">
            <v>Public Affairs &amp; Sustainability</v>
          </cell>
          <cell r="C470" t="str">
            <v>O&amp;M</v>
          </cell>
          <cell r="D470" t="str">
            <v>Residual Sent to SC Asm Ctr</v>
          </cell>
          <cell r="E470">
            <v>1883.63</v>
          </cell>
          <cell r="G470">
            <v>-37178.129999999997</v>
          </cell>
          <cell r="H470">
            <v>43885.66</v>
          </cell>
          <cell r="K470">
            <v>-428957.28</v>
          </cell>
        </row>
        <row r="471">
          <cell r="A471" t="str">
            <v>Public Affairs &amp; SustainabilityExpenseO&amp;MSpace</v>
          </cell>
          <cell r="B471" t="str">
            <v>Public Affairs &amp; Sustainability</v>
          </cell>
          <cell r="C471" t="str">
            <v>O&amp;M</v>
          </cell>
          <cell r="D471" t="str">
            <v>Space</v>
          </cell>
          <cell r="E471">
            <v>24414.39</v>
          </cell>
          <cell r="F471">
            <v>24414.39</v>
          </cell>
          <cell r="G471">
            <v>170900.73</v>
          </cell>
          <cell r="H471">
            <v>292972.68</v>
          </cell>
          <cell r="I471">
            <v>292395.45</v>
          </cell>
          <cell r="K471">
            <v>145331.88</v>
          </cell>
        </row>
        <row r="472">
          <cell r="A472" t="str">
            <v>Public Affairs &amp; SustainabilityExpenseO&amp;MVP Office Assessments</v>
          </cell>
          <cell r="B472" t="str">
            <v>Public Affairs &amp; Sustainability</v>
          </cell>
          <cell r="C472" t="str">
            <v>O&amp;M</v>
          </cell>
          <cell r="D472" t="str">
            <v>VP Office Assessments</v>
          </cell>
          <cell r="E472">
            <v>0</v>
          </cell>
          <cell r="G472">
            <v>0</v>
          </cell>
          <cell r="H472">
            <v>0</v>
          </cell>
          <cell r="I472">
            <v>-13000</v>
          </cell>
          <cell r="K472">
            <v>0</v>
          </cell>
        </row>
        <row r="473">
          <cell r="A473" t="str">
            <v>Records Management &amp; Library ServicesExpenseO&amp;MApplied Labor</v>
          </cell>
          <cell r="B473" t="str">
            <v>Records Management &amp; Library Services</v>
          </cell>
          <cell r="C473" t="str">
            <v>O&amp;M</v>
          </cell>
          <cell r="D473" t="str">
            <v>Applied Labor</v>
          </cell>
          <cell r="E473">
            <v>0</v>
          </cell>
          <cell r="G473">
            <v>0</v>
          </cell>
          <cell r="H473">
            <v>0</v>
          </cell>
          <cell r="J473">
            <v>-14817.95</v>
          </cell>
          <cell r="K473">
            <v>-14701.39</v>
          </cell>
        </row>
        <row r="474">
          <cell r="A474" t="str">
            <v>Records Management &amp; Library ServicesExpenseO&amp;MClient Investment</v>
          </cell>
          <cell r="B474" t="str">
            <v>Records Management &amp; Library Services</v>
          </cell>
          <cell r="C474" t="str">
            <v>O&amp;M</v>
          </cell>
          <cell r="D474" t="str">
            <v>Client Investment</v>
          </cell>
          <cell r="E474">
            <v>10000</v>
          </cell>
          <cell r="F474">
            <v>27751</v>
          </cell>
          <cell r="G474">
            <v>25000</v>
          </cell>
          <cell r="H474">
            <v>125000</v>
          </cell>
          <cell r="I474">
            <v>123883</v>
          </cell>
          <cell r="K474">
            <v>14027</v>
          </cell>
        </row>
        <row r="475">
          <cell r="A475" t="str">
            <v>Records Management &amp; Library ServicesExpenseO&amp;MDAS</v>
          </cell>
          <cell r="B475" t="str">
            <v>Records Management &amp; Library Services</v>
          </cell>
          <cell r="C475" t="str">
            <v>O&amp;M</v>
          </cell>
          <cell r="D475" t="str">
            <v>DAS</v>
          </cell>
          <cell r="E475">
            <v>6414</v>
          </cell>
          <cell r="F475">
            <v>6414</v>
          </cell>
          <cell r="G475">
            <v>44898</v>
          </cell>
          <cell r="H475">
            <v>76970</v>
          </cell>
          <cell r="I475">
            <v>76970</v>
          </cell>
          <cell r="K475">
            <v>38484</v>
          </cell>
        </row>
        <row r="476">
          <cell r="A476" t="str">
            <v>Records Management &amp; Library ServicesExpenseO&amp;MDepreciation/Amortization</v>
          </cell>
          <cell r="B476" t="str">
            <v>Records Management &amp; Library Services</v>
          </cell>
          <cell r="C476" t="str">
            <v>O&amp;M</v>
          </cell>
          <cell r="D476" t="str">
            <v>Depreciation/Amortization</v>
          </cell>
          <cell r="E476">
            <v>188.06</v>
          </cell>
          <cell r="F476">
            <v>319</v>
          </cell>
          <cell r="G476">
            <v>1316.42</v>
          </cell>
          <cell r="H476">
            <v>2258.56</v>
          </cell>
          <cell r="I476">
            <v>3829</v>
          </cell>
          <cell r="K476">
            <v>1915.5</v>
          </cell>
        </row>
        <row r="477">
          <cell r="A477" t="str">
            <v>Records Management &amp; Library ServicesExpenseO&amp;MFleet/Other CO Charges</v>
          </cell>
          <cell r="B477" t="str">
            <v>Records Management &amp; Library Services</v>
          </cell>
          <cell r="C477" t="str">
            <v>O&amp;M</v>
          </cell>
          <cell r="D477" t="str">
            <v>Fleet/Other CO Charges</v>
          </cell>
          <cell r="E477">
            <v>2449.1999999999998</v>
          </cell>
          <cell r="F477">
            <v>2449.1999999999998</v>
          </cell>
          <cell r="G477">
            <v>17077.330000000002</v>
          </cell>
          <cell r="H477">
            <v>29241.43</v>
          </cell>
          <cell r="I477">
            <v>28432.28</v>
          </cell>
          <cell r="K477">
            <v>12954.98</v>
          </cell>
        </row>
        <row r="478">
          <cell r="A478" t="str">
            <v>Records Management &amp; Library ServicesExpenseO&amp;MFringe Benefits &amp; Taxes</v>
          </cell>
          <cell r="B478" t="str">
            <v>Records Management &amp; Library Services</v>
          </cell>
          <cell r="C478" t="str">
            <v>O&amp;M</v>
          </cell>
          <cell r="D478" t="str">
            <v>Fringe Benefits &amp; Taxes</v>
          </cell>
          <cell r="E478">
            <v>14981.42</v>
          </cell>
          <cell r="F478">
            <v>14981.42</v>
          </cell>
          <cell r="G478">
            <v>99517.74</v>
          </cell>
          <cell r="H478">
            <v>170856.91</v>
          </cell>
          <cell r="I478">
            <v>170854.62</v>
          </cell>
          <cell r="J478">
            <v>-621.95000000000005</v>
          </cell>
          <cell r="K478">
            <v>89970.83</v>
          </cell>
        </row>
        <row r="479">
          <cell r="A479" t="str">
            <v>Records Management &amp; Library ServicesExpenseO&amp;MIT Toolkit</v>
          </cell>
          <cell r="B479" t="str">
            <v>Records Management &amp; Library Services</v>
          </cell>
          <cell r="C479" t="str">
            <v>O&amp;M</v>
          </cell>
          <cell r="D479" t="str">
            <v>IT Toolkit</v>
          </cell>
          <cell r="E479">
            <v>190.64</v>
          </cell>
          <cell r="F479">
            <v>190.64</v>
          </cell>
          <cell r="G479">
            <v>1334.48</v>
          </cell>
          <cell r="H479">
            <v>2286.6799999999998</v>
          </cell>
          <cell r="I479">
            <v>2171.92</v>
          </cell>
          <cell r="K479">
            <v>935.36</v>
          </cell>
        </row>
        <row r="480">
          <cell r="A480" t="str">
            <v>Records Management &amp; Library ServicesExpenseO&amp;MIncurred Labor</v>
          </cell>
          <cell r="B480" t="str">
            <v>Records Management &amp; Library Services</v>
          </cell>
          <cell r="C480" t="str">
            <v>O&amp;M</v>
          </cell>
          <cell r="D480" t="str">
            <v>Incurred Labor</v>
          </cell>
          <cell r="E480">
            <v>47067</v>
          </cell>
          <cell r="F480">
            <v>47067</v>
          </cell>
          <cell r="G480">
            <v>312654</v>
          </cell>
          <cell r="H480">
            <v>536779.6</v>
          </cell>
          <cell r="I480">
            <v>536760</v>
          </cell>
          <cell r="J480">
            <v>-8546.2099999999991</v>
          </cell>
          <cell r="K480">
            <v>260971.73</v>
          </cell>
        </row>
        <row r="481">
          <cell r="A481" t="str">
            <v>Records Management &amp; Library ServicesExpenseO&amp;MInternal Settlements</v>
          </cell>
          <cell r="B481" t="str">
            <v>Records Management &amp; Library Services</v>
          </cell>
          <cell r="C481" t="str">
            <v>O&amp;M</v>
          </cell>
          <cell r="D481" t="str">
            <v>Internal Settlements</v>
          </cell>
          <cell r="E481">
            <v>0</v>
          </cell>
          <cell r="G481">
            <v>0</v>
          </cell>
          <cell r="H481">
            <v>0</v>
          </cell>
          <cell r="I481">
            <v>116.56</v>
          </cell>
          <cell r="K481">
            <v>0</v>
          </cell>
        </row>
        <row r="482">
          <cell r="A482" t="str">
            <v>Records Management &amp; Library ServicesExpenseO&amp;MMaterial</v>
          </cell>
          <cell r="B482" t="str">
            <v>Records Management &amp; Library Services</v>
          </cell>
          <cell r="C482" t="str">
            <v>O&amp;M</v>
          </cell>
          <cell r="D482" t="str">
            <v>Material</v>
          </cell>
          <cell r="E482">
            <v>333.33</v>
          </cell>
          <cell r="G482">
            <v>2333.31</v>
          </cell>
          <cell r="H482">
            <v>3999.96</v>
          </cell>
          <cell r="I482">
            <v>7187.93</v>
          </cell>
          <cell r="K482">
            <v>2634.6</v>
          </cell>
        </row>
        <row r="483">
          <cell r="A483" t="str">
            <v>Records Management &amp; Library ServicesExpenseO&amp;MOther Primary Expenses</v>
          </cell>
          <cell r="B483" t="str">
            <v>Records Management &amp; Library Services</v>
          </cell>
          <cell r="C483" t="str">
            <v>O&amp;M</v>
          </cell>
          <cell r="D483" t="str">
            <v>Other Primary Expenses</v>
          </cell>
          <cell r="E483">
            <v>1266.44</v>
          </cell>
          <cell r="F483">
            <v>1266.44</v>
          </cell>
          <cell r="G483">
            <v>8865.08</v>
          </cell>
          <cell r="H483">
            <v>15197.28</v>
          </cell>
          <cell r="I483">
            <v>15197.63</v>
          </cell>
          <cell r="K483">
            <v>3053.15</v>
          </cell>
        </row>
        <row r="484">
          <cell r="A484" t="str">
            <v>Records Management &amp; Library ServicesExpenseO&amp;MOther Secondary Costs</v>
          </cell>
          <cell r="B484" t="str">
            <v>Records Management &amp; Library Services</v>
          </cell>
          <cell r="C484" t="str">
            <v>O&amp;M</v>
          </cell>
          <cell r="D484" t="str">
            <v>Other Secondary Costs</v>
          </cell>
          <cell r="E484">
            <v>133.12</v>
          </cell>
          <cell r="F484">
            <v>133.12</v>
          </cell>
          <cell r="G484">
            <v>931.84</v>
          </cell>
          <cell r="H484">
            <v>1596.8</v>
          </cell>
          <cell r="I484">
            <v>1631.44</v>
          </cell>
          <cell r="K484">
            <v>816.84</v>
          </cell>
        </row>
        <row r="485">
          <cell r="A485" t="str">
            <v>Records Management &amp; Library ServicesExpenseO&amp;MOutside Services</v>
          </cell>
          <cell r="B485" t="str">
            <v>Records Management &amp; Library Services</v>
          </cell>
          <cell r="C485" t="str">
            <v>O&amp;M</v>
          </cell>
          <cell r="D485" t="str">
            <v>Outside Services</v>
          </cell>
          <cell r="E485">
            <v>40406.699999999997</v>
          </cell>
          <cell r="F485">
            <v>35700</v>
          </cell>
          <cell r="G485">
            <v>1178668.8999999999</v>
          </cell>
          <cell r="H485">
            <v>1443794.4</v>
          </cell>
          <cell r="I485">
            <v>1440604.87</v>
          </cell>
          <cell r="K485">
            <v>1090370.8899999999</v>
          </cell>
        </row>
        <row r="486">
          <cell r="A486" t="str">
            <v>Records Management &amp; Library ServicesExpenseO&amp;MResidual Sent to SC Asm Ctr</v>
          </cell>
          <cell r="B486" t="str">
            <v>Records Management &amp; Library Services</v>
          </cell>
          <cell r="C486" t="str">
            <v>O&amp;M</v>
          </cell>
          <cell r="D486" t="str">
            <v>Residual Sent to SC Asm Ctr</v>
          </cell>
          <cell r="E486">
            <v>-2937.42</v>
          </cell>
          <cell r="G486">
            <v>55240.51</v>
          </cell>
          <cell r="H486">
            <v>-273.02999999999997</v>
          </cell>
          <cell r="K486">
            <v>-14202.53</v>
          </cell>
        </row>
        <row r="487">
          <cell r="A487" t="str">
            <v>Records Management &amp; Library ServicesExpenseO&amp;MSpace</v>
          </cell>
          <cell r="B487" t="str">
            <v>Records Management &amp; Library Services</v>
          </cell>
          <cell r="C487" t="str">
            <v>O&amp;M</v>
          </cell>
          <cell r="D487" t="str">
            <v>Space</v>
          </cell>
          <cell r="E487">
            <v>13785.77</v>
          </cell>
          <cell r="F487">
            <v>13785.77</v>
          </cell>
          <cell r="G487">
            <v>96500.39</v>
          </cell>
          <cell r="H487">
            <v>165429.24</v>
          </cell>
          <cell r="I487">
            <v>165429.24</v>
          </cell>
          <cell r="K487">
            <v>82714.62</v>
          </cell>
        </row>
        <row r="488">
          <cell r="A488" t="str">
            <v>Records Management &amp; Library ServicesExpenseO&amp;MVP Office Assessments</v>
          </cell>
          <cell r="B488" t="str">
            <v>Records Management &amp; Library Services</v>
          </cell>
          <cell r="C488" t="str">
            <v>O&amp;M</v>
          </cell>
          <cell r="D488" t="str">
            <v>VP Office Assessments</v>
          </cell>
          <cell r="E488">
            <v>0</v>
          </cell>
          <cell r="G488">
            <v>0</v>
          </cell>
          <cell r="H488">
            <v>0</v>
          </cell>
          <cell r="K488">
            <v>0</v>
          </cell>
        </row>
        <row r="489">
          <cell r="A489" t="str">
            <v>SC AdjustmentExpenseO&amp;MOther Secondary Costs</v>
          </cell>
          <cell r="B489" t="str">
            <v>SC Adjustment</v>
          </cell>
          <cell r="C489" t="str">
            <v>O&amp;M</v>
          </cell>
          <cell r="D489" t="str">
            <v>Other Secondary Costs</v>
          </cell>
          <cell r="F489">
            <v>-7000</v>
          </cell>
          <cell r="I489">
            <v>-54000</v>
          </cell>
        </row>
        <row r="490">
          <cell r="A490" t="str">
            <v>Service Company Misc. AccountingExpenseO&amp;MDepreciation/Amortization</v>
          </cell>
          <cell r="B490" t="str">
            <v>Service Company Misc. Accounting</v>
          </cell>
          <cell r="C490" t="str">
            <v>O&amp;M</v>
          </cell>
          <cell r="D490" t="str">
            <v>Depreciation/Amortization</v>
          </cell>
          <cell r="I490">
            <v>0.11</v>
          </cell>
          <cell r="K490">
            <v>1750.66</v>
          </cell>
        </row>
        <row r="491">
          <cell r="A491" t="str">
            <v>Service Company Misc. AccountingExpenseO&amp;MFringe Benefits &amp; Taxes</v>
          </cell>
          <cell r="B491" t="str">
            <v>Service Company Misc. Accounting</v>
          </cell>
          <cell r="C491" t="str">
            <v>O&amp;M</v>
          </cell>
          <cell r="D491" t="str">
            <v>Fringe Benefits &amp; Taxes</v>
          </cell>
          <cell r="E491">
            <v>95000</v>
          </cell>
          <cell r="F491">
            <v>95000</v>
          </cell>
          <cell r="G491">
            <v>665000</v>
          </cell>
          <cell r="H491">
            <v>1140000</v>
          </cell>
          <cell r="I491">
            <v>1189815.2</v>
          </cell>
          <cell r="K491">
            <v>623520.24</v>
          </cell>
        </row>
        <row r="492">
          <cell r="A492" t="str">
            <v>Service Company Misc. AccountingExpenseO&amp;MIncurred Labor</v>
          </cell>
          <cell r="B492" t="str">
            <v>Service Company Misc. Accounting</v>
          </cell>
          <cell r="C492" t="str">
            <v>O&amp;M</v>
          </cell>
          <cell r="D492" t="str">
            <v>Incurred Labor</v>
          </cell>
          <cell r="E492">
            <v>175000</v>
          </cell>
          <cell r="F492">
            <v>175000</v>
          </cell>
          <cell r="G492">
            <v>425000</v>
          </cell>
          <cell r="H492">
            <v>1000000</v>
          </cell>
          <cell r="I492">
            <v>797867.06</v>
          </cell>
          <cell r="K492">
            <v>159126.57</v>
          </cell>
        </row>
        <row r="493">
          <cell r="A493" t="str">
            <v>Service Company Misc. AccountingExpenseO&amp;MInterest</v>
          </cell>
          <cell r="B493" t="str">
            <v>Service Company Misc. Accounting</v>
          </cell>
          <cell r="C493" t="str">
            <v>O&amp;M</v>
          </cell>
          <cell r="D493" t="str">
            <v>Interest</v>
          </cell>
          <cell r="E493">
            <v>1270927.26</v>
          </cell>
          <cell r="F493">
            <v>1385510</v>
          </cell>
          <cell r="G493">
            <v>7507439.3600000003</v>
          </cell>
          <cell r="H493">
            <v>12678377.08</v>
          </cell>
          <cell r="I493">
            <v>13578713.619999999</v>
          </cell>
          <cell r="K493">
            <v>6127858.4800000004</v>
          </cell>
        </row>
        <row r="494">
          <cell r="A494" t="str">
            <v>Service Company Misc. AccountingExpenseO&amp;MInternal Settlements</v>
          </cell>
          <cell r="B494" t="str">
            <v>Service Company Misc. Accounting</v>
          </cell>
          <cell r="C494" t="str">
            <v>O&amp;M</v>
          </cell>
          <cell r="D494" t="str">
            <v>Internal Settlements</v>
          </cell>
          <cell r="E494">
            <v>0</v>
          </cell>
          <cell r="G494">
            <v>0</v>
          </cell>
          <cell r="H494">
            <v>0</v>
          </cell>
          <cell r="I494">
            <v>1106727.98</v>
          </cell>
          <cell r="K494">
            <v>1187415.31</v>
          </cell>
        </row>
        <row r="495">
          <cell r="A495" t="str">
            <v>Service Company Misc. AccountingExpenseO&amp;MMaterial</v>
          </cell>
          <cell r="B495" t="str">
            <v>Service Company Misc. Accounting</v>
          </cell>
          <cell r="C495" t="str">
            <v>O&amp;M</v>
          </cell>
          <cell r="D495" t="str">
            <v>Material</v>
          </cell>
          <cell r="I495">
            <v>0.44</v>
          </cell>
          <cell r="K495">
            <v>72492.710000000006</v>
          </cell>
        </row>
        <row r="496">
          <cell r="A496" t="str">
            <v>Service Company Misc. AccountingExpenseO&amp;MOther Income &amp; Deductions</v>
          </cell>
          <cell r="B496" t="str">
            <v>Service Company Misc. Accounting</v>
          </cell>
          <cell r="C496" t="str">
            <v>O&amp;M</v>
          </cell>
          <cell r="D496" t="str">
            <v>Other Income &amp; Deductions</v>
          </cell>
          <cell r="F496">
            <v>-155000</v>
          </cell>
          <cell r="I496">
            <v>-1850000.16</v>
          </cell>
          <cell r="K496">
            <v>-934385.24</v>
          </cell>
        </row>
        <row r="497">
          <cell r="A497" t="str">
            <v>Service Company Misc. AccountingExpenseO&amp;MOther Primary Expenses</v>
          </cell>
          <cell r="B497" t="str">
            <v>Service Company Misc. Accounting</v>
          </cell>
          <cell r="C497" t="str">
            <v>O&amp;M</v>
          </cell>
          <cell r="D497" t="str">
            <v>Other Primary Expenses</v>
          </cell>
          <cell r="I497">
            <v>-5644</v>
          </cell>
          <cell r="K497">
            <v>1749.45</v>
          </cell>
        </row>
        <row r="498">
          <cell r="A498" t="str">
            <v>Service Company Misc. AccountingExpenseO&amp;MOutside Services</v>
          </cell>
          <cell r="B498" t="str">
            <v>Service Company Misc. Accounting</v>
          </cell>
          <cell r="C498" t="str">
            <v>O&amp;M</v>
          </cell>
          <cell r="D498" t="str">
            <v>Outside Services</v>
          </cell>
          <cell r="I498">
            <v>-0.31</v>
          </cell>
          <cell r="K498">
            <v>-26854.31</v>
          </cell>
        </row>
        <row r="499">
          <cell r="A499" t="str">
            <v>Service Company Misc. AccountingExpenseO&amp;MTaxes</v>
          </cell>
          <cell r="B499" t="str">
            <v>Service Company Misc. Accounting</v>
          </cell>
          <cell r="C499" t="str">
            <v>O&amp;M</v>
          </cell>
          <cell r="D499" t="str">
            <v>Taxes</v>
          </cell>
          <cell r="G499">
            <v>-448901</v>
          </cell>
          <cell r="H499">
            <v>-897802</v>
          </cell>
          <cell r="I499">
            <v>-897804.31</v>
          </cell>
          <cell r="K499">
            <v>-215368.79</v>
          </cell>
        </row>
        <row r="500">
          <cell r="A500" t="str">
            <v>Service Company Misc. AccountingExpenseO&amp;MVP Office Assessments</v>
          </cell>
          <cell r="B500" t="str">
            <v>Service Company Misc. Accounting</v>
          </cell>
          <cell r="C500" t="str">
            <v>O&amp;M</v>
          </cell>
          <cell r="D500" t="str">
            <v>VP Office Assessments</v>
          </cell>
          <cell r="E500">
            <v>-232090.26</v>
          </cell>
          <cell r="F500">
            <v>-232090.26</v>
          </cell>
          <cell r="G500">
            <v>108106.64</v>
          </cell>
          <cell r="H500">
            <v>26048.92</v>
          </cell>
          <cell r="I500">
            <v>-44294.239999999998</v>
          </cell>
          <cell r="K500">
            <v>11293.92</v>
          </cell>
        </row>
        <row r="501">
          <cell r="A501" t="str">
            <v>Service Company Overhead PoolExpenseO&amp;MIncurred Labor</v>
          </cell>
          <cell r="B501" t="str">
            <v>Service Company Overhead Pool</v>
          </cell>
          <cell r="C501" t="str">
            <v>O&amp;M</v>
          </cell>
          <cell r="D501" t="str">
            <v>Incurred Labor</v>
          </cell>
          <cell r="I501">
            <v>202132.86</v>
          </cell>
          <cell r="K501">
            <v>202132.86</v>
          </cell>
        </row>
        <row r="502">
          <cell r="A502" t="str">
            <v>Service Company Overhead PoolExpenseO&amp;MInterest</v>
          </cell>
          <cell r="B502" t="str">
            <v>Service Company Overhead Pool</v>
          </cell>
          <cell r="C502" t="str">
            <v>O&amp;M</v>
          </cell>
          <cell r="D502" t="str">
            <v>Interest</v>
          </cell>
          <cell r="K502">
            <v>0</v>
          </cell>
        </row>
        <row r="503">
          <cell r="A503" t="str">
            <v>Service Company Overhead PoolExpenseO&amp;MVP Office Assessments</v>
          </cell>
          <cell r="B503" t="str">
            <v>Service Company Overhead Pool</v>
          </cell>
          <cell r="C503" t="str">
            <v>O&amp;M</v>
          </cell>
          <cell r="D503" t="str">
            <v>VP Office Assessments</v>
          </cell>
          <cell r="I503">
            <v>-39366.120000000003</v>
          </cell>
          <cell r="K503">
            <v>-202132.86</v>
          </cell>
        </row>
        <row r="504">
          <cell r="A504" t="str">
            <v>Service Company ResidualExpenseO&amp;MInternal Settlements</v>
          </cell>
          <cell r="B504" t="str">
            <v>Service Company Residual</v>
          </cell>
          <cell r="C504" t="str">
            <v>O&amp;M</v>
          </cell>
          <cell r="D504" t="str">
            <v>Internal Settlements</v>
          </cell>
          <cell r="I504">
            <v>-37</v>
          </cell>
          <cell r="K504">
            <v>1310.74</v>
          </cell>
        </row>
        <row r="505">
          <cell r="A505" t="str">
            <v>Service Company ResidualExpenseO&amp;MResidual Sent to SC Asm Ctr</v>
          </cell>
          <cell r="B505" t="str">
            <v>Service Company Residual</v>
          </cell>
          <cell r="C505" t="str">
            <v>O&amp;M</v>
          </cell>
          <cell r="D505" t="str">
            <v>Residual Sent to SC Asm Ctr</v>
          </cell>
          <cell r="E505">
            <v>-0.42</v>
          </cell>
          <cell r="G505">
            <v>0.36</v>
          </cell>
          <cell r="H505">
            <v>0.93</v>
          </cell>
          <cell r="K505">
            <v>-196483.15</v>
          </cell>
        </row>
        <row r="506">
          <cell r="A506" t="str">
            <v>Service Company ResidualExpenseO&amp;MVP Office Assessments</v>
          </cell>
          <cell r="B506" t="str">
            <v>Service Company Residual</v>
          </cell>
          <cell r="C506" t="str">
            <v>O&amp;M</v>
          </cell>
          <cell r="D506" t="str">
            <v>VP Office Assessments</v>
          </cell>
          <cell r="E506">
            <v>0.42</v>
          </cell>
          <cell r="F506">
            <v>0.42</v>
          </cell>
          <cell r="G506">
            <v>-0.36</v>
          </cell>
          <cell r="H506">
            <v>-0.93</v>
          </cell>
          <cell r="I506">
            <v>-273020.40999999997</v>
          </cell>
          <cell r="K506">
            <v>196483.15</v>
          </cell>
        </row>
        <row r="507">
          <cell r="A507" t="str">
            <v>Services Corporation FinanceExpenseO&amp;MApplied Labor</v>
          </cell>
          <cell r="B507" t="str">
            <v>Services Corporation Finance</v>
          </cell>
          <cell r="C507" t="str">
            <v>O&amp;M</v>
          </cell>
          <cell r="D507" t="str">
            <v>Applied Labor</v>
          </cell>
          <cell r="E507">
            <v>0</v>
          </cell>
          <cell r="G507">
            <v>0</v>
          </cell>
          <cell r="H507">
            <v>0</v>
          </cell>
          <cell r="J507">
            <v>-6503.28</v>
          </cell>
          <cell r="K507">
            <v>-11327.59</v>
          </cell>
        </row>
        <row r="508">
          <cell r="A508" t="str">
            <v>Services Corporation FinanceExpenseO&amp;MDepreciation/Amortization</v>
          </cell>
          <cell r="B508" t="str">
            <v>Services Corporation Finance</v>
          </cell>
          <cell r="C508" t="str">
            <v>O&amp;M</v>
          </cell>
          <cell r="D508" t="str">
            <v>Depreciation/Amortization</v>
          </cell>
          <cell r="E508">
            <v>557.83000000000004</v>
          </cell>
          <cell r="F508">
            <v>557.83000000000004</v>
          </cell>
          <cell r="G508">
            <v>3904.81</v>
          </cell>
          <cell r="H508">
            <v>6693.96</v>
          </cell>
          <cell r="I508">
            <v>7977.61</v>
          </cell>
          <cell r="K508">
            <v>5914.29</v>
          </cell>
        </row>
        <row r="509">
          <cell r="A509" t="str">
            <v>Services Corporation FinanceExpenseO&amp;MFringe Benefits &amp; Taxes</v>
          </cell>
          <cell r="B509" t="str">
            <v>Services Corporation Finance</v>
          </cell>
          <cell r="C509" t="str">
            <v>O&amp;M</v>
          </cell>
          <cell r="D509" t="str">
            <v>Fringe Benefits &amp; Taxes</v>
          </cell>
          <cell r="E509">
            <v>71500.36</v>
          </cell>
          <cell r="F509">
            <v>71500.36</v>
          </cell>
          <cell r="G509">
            <v>476398.96</v>
          </cell>
          <cell r="H509">
            <v>817831.69</v>
          </cell>
          <cell r="I509">
            <v>817529.64</v>
          </cell>
          <cell r="J509">
            <v>-2066.6</v>
          </cell>
          <cell r="K509">
            <v>370087.28</v>
          </cell>
        </row>
        <row r="510">
          <cell r="A510" t="str">
            <v>Services Corporation FinanceExpenseO&amp;MIT Toolkit</v>
          </cell>
          <cell r="B510" t="str">
            <v>Services Corporation Finance</v>
          </cell>
          <cell r="C510" t="str">
            <v>O&amp;M</v>
          </cell>
          <cell r="D510" t="str">
            <v>IT Toolkit</v>
          </cell>
          <cell r="E510">
            <v>741</v>
          </cell>
          <cell r="F510">
            <v>741</v>
          </cell>
          <cell r="G510">
            <v>5187</v>
          </cell>
          <cell r="H510">
            <v>8891</v>
          </cell>
          <cell r="I510">
            <v>8762.44</v>
          </cell>
          <cell r="K510">
            <v>5590.64</v>
          </cell>
        </row>
        <row r="511">
          <cell r="A511" t="str">
            <v>Services Corporation FinanceExpenseO&amp;MIncurred Labor</v>
          </cell>
          <cell r="B511" t="str">
            <v>Services Corporation Finance</v>
          </cell>
          <cell r="C511" t="str">
            <v>O&amp;M</v>
          </cell>
          <cell r="D511" t="str">
            <v>Incurred Labor</v>
          </cell>
          <cell r="E511">
            <v>224632</v>
          </cell>
          <cell r="F511">
            <v>220632</v>
          </cell>
          <cell r="G511">
            <v>1496698</v>
          </cell>
          <cell r="H511">
            <v>2569373.92</v>
          </cell>
          <cell r="I511">
            <v>2468668.04</v>
          </cell>
          <cell r="J511">
            <v>-36594.33</v>
          </cell>
          <cell r="K511">
            <v>1098319.53</v>
          </cell>
        </row>
        <row r="512">
          <cell r="A512" t="str">
            <v>Services Corporation FinanceExpenseO&amp;MInternal Settlements</v>
          </cell>
          <cell r="B512" t="str">
            <v>Services Corporation Finance</v>
          </cell>
          <cell r="C512" t="str">
            <v>O&amp;M</v>
          </cell>
          <cell r="D512" t="str">
            <v>Internal Settlements</v>
          </cell>
          <cell r="E512">
            <v>0</v>
          </cell>
          <cell r="G512">
            <v>0</v>
          </cell>
          <cell r="H512">
            <v>0</v>
          </cell>
          <cell r="K512">
            <v>0</v>
          </cell>
        </row>
        <row r="513">
          <cell r="A513" t="str">
            <v>Services Corporation FinanceExpenseO&amp;MMaterial</v>
          </cell>
          <cell r="B513" t="str">
            <v>Services Corporation Finance</v>
          </cell>
          <cell r="C513" t="str">
            <v>O&amp;M</v>
          </cell>
          <cell r="D513" t="str">
            <v>Material</v>
          </cell>
          <cell r="E513">
            <v>166.67</v>
          </cell>
          <cell r="F513">
            <v>166.67</v>
          </cell>
          <cell r="G513">
            <v>1166.69</v>
          </cell>
          <cell r="H513">
            <v>2000.04</v>
          </cell>
          <cell r="I513">
            <v>2801.35</v>
          </cell>
          <cell r="K513">
            <v>1301.32</v>
          </cell>
        </row>
        <row r="514">
          <cell r="A514" t="str">
            <v>Services Corporation FinanceExpenseO&amp;MOther Primary Expenses</v>
          </cell>
          <cell r="B514" t="str">
            <v>Services Corporation Finance</v>
          </cell>
          <cell r="C514" t="str">
            <v>O&amp;M</v>
          </cell>
          <cell r="D514" t="str">
            <v>Other Primary Expenses</v>
          </cell>
          <cell r="E514">
            <v>1750</v>
          </cell>
          <cell r="F514">
            <v>1750</v>
          </cell>
          <cell r="G514">
            <v>12250</v>
          </cell>
          <cell r="H514">
            <v>21000</v>
          </cell>
          <cell r="I514">
            <v>17991.830000000002</v>
          </cell>
          <cell r="K514">
            <v>4059.31</v>
          </cell>
        </row>
        <row r="515">
          <cell r="A515" t="str">
            <v>Services Corporation FinanceExpenseO&amp;MOther Secondary Costs</v>
          </cell>
          <cell r="B515" t="str">
            <v>Services Corporation Finance</v>
          </cell>
          <cell r="C515" t="str">
            <v>O&amp;M</v>
          </cell>
          <cell r="D515" t="str">
            <v>Other Secondary Costs</v>
          </cell>
          <cell r="E515">
            <v>756.8</v>
          </cell>
          <cell r="F515">
            <v>756.8</v>
          </cell>
          <cell r="G515">
            <v>5297.6</v>
          </cell>
          <cell r="H515">
            <v>9075.36</v>
          </cell>
          <cell r="I515">
            <v>8428.4599999999991</v>
          </cell>
          <cell r="K515">
            <v>4407.62</v>
          </cell>
        </row>
        <row r="516">
          <cell r="A516" t="str">
            <v>Services Corporation FinanceExpenseO&amp;MOutside Services</v>
          </cell>
          <cell r="B516" t="str">
            <v>Services Corporation Finance</v>
          </cell>
          <cell r="C516" t="str">
            <v>O&amp;M</v>
          </cell>
          <cell r="D516" t="str">
            <v>Outside Services</v>
          </cell>
          <cell r="E516">
            <v>5166.66</v>
          </cell>
          <cell r="F516">
            <v>5166.66</v>
          </cell>
          <cell r="G516">
            <v>36166.620000000003</v>
          </cell>
          <cell r="H516">
            <v>61999.92</v>
          </cell>
          <cell r="I516">
            <v>32669.8</v>
          </cell>
          <cell r="K516">
            <v>11760.9</v>
          </cell>
        </row>
        <row r="517">
          <cell r="A517" t="str">
            <v>Services Corporation FinanceExpenseO&amp;MResidual Sent to SC Asm Ctr</v>
          </cell>
          <cell r="B517" t="str">
            <v>Services Corporation Finance</v>
          </cell>
          <cell r="C517" t="str">
            <v>O&amp;M</v>
          </cell>
          <cell r="D517" t="str">
            <v>Residual Sent to SC Asm Ctr</v>
          </cell>
          <cell r="E517">
            <v>2779.92</v>
          </cell>
          <cell r="G517">
            <v>16426.54</v>
          </cell>
          <cell r="H517">
            <v>9334.73</v>
          </cell>
          <cell r="K517">
            <v>-156280.85</v>
          </cell>
        </row>
        <row r="518">
          <cell r="A518" t="str">
            <v>Services Corporation FinanceExpenseO&amp;MSpace</v>
          </cell>
          <cell r="B518" t="str">
            <v>Services Corporation Finance</v>
          </cell>
          <cell r="C518" t="str">
            <v>O&amp;M</v>
          </cell>
          <cell r="D518" t="str">
            <v>Space</v>
          </cell>
          <cell r="E518">
            <v>31885.86</v>
          </cell>
          <cell r="F518">
            <v>31885.86</v>
          </cell>
          <cell r="G518">
            <v>223201.02</v>
          </cell>
          <cell r="H518">
            <v>382630.32</v>
          </cell>
          <cell r="I518">
            <v>383207.55</v>
          </cell>
          <cell r="K518">
            <v>192469.62</v>
          </cell>
        </row>
        <row r="519">
          <cell r="A519" t="str">
            <v>Services Corporation FinanceExpenseO&amp;MVP Office Assessments</v>
          </cell>
          <cell r="B519" t="str">
            <v>Services Corporation Finance</v>
          </cell>
          <cell r="C519" t="str">
            <v>O&amp;M</v>
          </cell>
          <cell r="D519" t="str">
            <v>VP Office Assessments</v>
          </cell>
          <cell r="E519">
            <v>0</v>
          </cell>
          <cell r="G519">
            <v>0</v>
          </cell>
          <cell r="H519">
            <v>0</v>
          </cell>
          <cell r="K519">
            <v>0</v>
          </cell>
        </row>
        <row r="520">
          <cell r="A520" t="str">
            <v>Treasury Management ServicesExpenseCAPITALCapital Offset</v>
          </cell>
          <cell r="B520" t="str">
            <v>Treasury Management Services</v>
          </cell>
          <cell r="C520" t="str">
            <v>CAPITAL</v>
          </cell>
          <cell r="D520" t="str">
            <v>Capital Offset</v>
          </cell>
          <cell r="I520">
            <v>-5276</v>
          </cell>
          <cell r="K520">
            <v>-10187</v>
          </cell>
        </row>
        <row r="521">
          <cell r="A521" t="str">
            <v>Treasury Management ServicesExpenseCAPITALOther Secondary Costs</v>
          </cell>
          <cell r="B521" t="str">
            <v>Treasury Management Services</v>
          </cell>
          <cell r="C521" t="str">
            <v>CAPITAL</v>
          </cell>
          <cell r="D521" t="str">
            <v>Other Secondary Costs</v>
          </cell>
          <cell r="I521">
            <v>5276</v>
          </cell>
          <cell r="K521">
            <v>10187</v>
          </cell>
        </row>
        <row r="522">
          <cell r="A522" t="str">
            <v>Treasury Management ServicesExpenseO&amp;MApplied Labor</v>
          </cell>
          <cell r="B522" t="str">
            <v>Treasury Management Services</v>
          </cell>
          <cell r="C522" t="str">
            <v>O&amp;M</v>
          </cell>
          <cell r="D522" t="str">
            <v>Applied Labor</v>
          </cell>
          <cell r="E522">
            <v>0</v>
          </cell>
          <cell r="G522">
            <v>0</v>
          </cell>
          <cell r="H522">
            <v>0</v>
          </cell>
          <cell r="K522">
            <v>-8369.11</v>
          </cell>
        </row>
        <row r="523">
          <cell r="A523" t="str">
            <v>Treasury Management ServicesExpenseO&amp;MClient Investment</v>
          </cell>
          <cell r="B523" t="str">
            <v>Treasury Management Services</v>
          </cell>
          <cell r="C523" t="str">
            <v>O&amp;M</v>
          </cell>
          <cell r="D523" t="str">
            <v>Client Investment</v>
          </cell>
          <cell r="E523">
            <v>2500</v>
          </cell>
          <cell r="F523">
            <v>16000</v>
          </cell>
          <cell r="G523">
            <v>50000</v>
          </cell>
          <cell r="H523">
            <v>50000</v>
          </cell>
          <cell r="I523">
            <v>6705</v>
          </cell>
          <cell r="K523">
            <v>-9517</v>
          </cell>
        </row>
        <row r="524">
          <cell r="A524" t="str">
            <v>Treasury Management ServicesExpenseO&amp;MDAS</v>
          </cell>
          <cell r="B524" t="str">
            <v>Treasury Management Services</v>
          </cell>
          <cell r="C524" t="str">
            <v>O&amp;M</v>
          </cell>
          <cell r="D524" t="str">
            <v>DAS</v>
          </cell>
          <cell r="E524">
            <v>1348</v>
          </cell>
          <cell r="F524">
            <v>1348</v>
          </cell>
          <cell r="G524">
            <v>9436</v>
          </cell>
          <cell r="H524">
            <v>16176</v>
          </cell>
          <cell r="I524">
            <v>16176</v>
          </cell>
          <cell r="K524">
            <v>8088</v>
          </cell>
        </row>
        <row r="525">
          <cell r="A525" t="str">
            <v>Treasury Management ServicesExpenseO&amp;MDepreciation/Amortization</v>
          </cell>
          <cell r="B525" t="str">
            <v>Treasury Management Services</v>
          </cell>
          <cell r="C525" t="str">
            <v>O&amp;M</v>
          </cell>
          <cell r="D525" t="str">
            <v>Depreciation/Amortization</v>
          </cell>
          <cell r="E525">
            <v>26640</v>
          </cell>
          <cell r="F525">
            <v>26640</v>
          </cell>
          <cell r="G525">
            <v>186476</v>
          </cell>
          <cell r="H525">
            <v>319676</v>
          </cell>
          <cell r="I525">
            <v>321159.06</v>
          </cell>
          <cell r="K525">
            <v>166559.9</v>
          </cell>
        </row>
        <row r="526">
          <cell r="A526" t="str">
            <v>Treasury Management ServicesExpenseO&amp;MFringe Benefits &amp; Taxes</v>
          </cell>
          <cell r="B526" t="str">
            <v>Treasury Management Services</v>
          </cell>
          <cell r="C526" t="str">
            <v>O&amp;M</v>
          </cell>
          <cell r="D526" t="str">
            <v>Fringe Benefits &amp; Taxes</v>
          </cell>
          <cell r="E526">
            <v>79222.33</v>
          </cell>
          <cell r="F526">
            <v>79222.33</v>
          </cell>
          <cell r="G526">
            <v>528323.27</v>
          </cell>
          <cell r="H526">
            <v>906950.16</v>
          </cell>
          <cell r="I526">
            <v>923159.34</v>
          </cell>
          <cell r="K526">
            <v>468518.17</v>
          </cell>
        </row>
        <row r="527">
          <cell r="A527" t="str">
            <v>Treasury Management ServicesExpenseO&amp;MIT Toolkit</v>
          </cell>
          <cell r="B527" t="str">
            <v>Treasury Management Services</v>
          </cell>
          <cell r="C527" t="str">
            <v>O&amp;M</v>
          </cell>
          <cell r="D527" t="str">
            <v>IT Toolkit</v>
          </cell>
          <cell r="E527">
            <v>1759.28</v>
          </cell>
          <cell r="F527">
            <v>1759.28</v>
          </cell>
          <cell r="G527">
            <v>12314.96</v>
          </cell>
          <cell r="H527">
            <v>21115.360000000001</v>
          </cell>
          <cell r="I527">
            <v>20902.439999999999</v>
          </cell>
          <cell r="K527">
            <v>10328.280000000001</v>
          </cell>
        </row>
        <row r="528">
          <cell r="A528" t="str">
            <v>Treasury Management ServicesExpenseO&amp;MIncurred Labor</v>
          </cell>
          <cell r="B528" t="str">
            <v>Treasury Management Services</v>
          </cell>
          <cell r="C528" t="str">
            <v>O&amp;M</v>
          </cell>
          <cell r="D528" t="str">
            <v>Incurred Labor</v>
          </cell>
          <cell r="E528">
            <v>248892</v>
          </cell>
          <cell r="F528">
            <v>248892</v>
          </cell>
          <cell r="G528">
            <v>1659828</v>
          </cell>
          <cell r="H528">
            <v>2849356.43</v>
          </cell>
          <cell r="I528">
            <v>2846636.15</v>
          </cell>
          <cell r="K528">
            <v>1433112.84</v>
          </cell>
        </row>
        <row r="529">
          <cell r="A529" t="str">
            <v>Treasury Management ServicesExpenseO&amp;MInterest</v>
          </cell>
          <cell r="B529" t="str">
            <v>Treasury Management Services</v>
          </cell>
          <cell r="C529" t="str">
            <v>O&amp;M</v>
          </cell>
          <cell r="D529" t="str">
            <v>Interest</v>
          </cell>
          <cell r="E529">
            <v>85507.46</v>
          </cell>
          <cell r="F529">
            <v>85507.46</v>
          </cell>
          <cell r="G529">
            <v>696797.36</v>
          </cell>
          <cell r="H529">
            <v>1238325</v>
          </cell>
          <cell r="I529">
            <v>1203729.6000000001</v>
          </cell>
          <cell r="K529">
            <v>478011.08</v>
          </cell>
        </row>
        <row r="530">
          <cell r="A530" t="str">
            <v>Treasury Management ServicesExpenseO&amp;MInternal Settlements</v>
          </cell>
          <cell r="B530" t="str">
            <v>Treasury Management Services</v>
          </cell>
          <cell r="C530" t="str">
            <v>O&amp;M</v>
          </cell>
          <cell r="D530" t="str">
            <v>Internal Settlements</v>
          </cell>
          <cell r="E530">
            <v>0</v>
          </cell>
          <cell r="G530">
            <v>0</v>
          </cell>
          <cell r="H530">
            <v>0</v>
          </cell>
          <cell r="I530">
            <v>-49.96</v>
          </cell>
          <cell r="K530">
            <v>-16002.83</v>
          </cell>
        </row>
        <row r="531">
          <cell r="A531" t="str">
            <v>Treasury Management ServicesExpenseO&amp;MMaterial</v>
          </cell>
          <cell r="B531" t="str">
            <v>Treasury Management Services</v>
          </cell>
          <cell r="C531" t="str">
            <v>O&amp;M</v>
          </cell>
          <cell r="D531" t="str">
            <v>Material</v>
          </cell>
          <cell r="E531">
            <v>1041</v>
          </cell>
          <cell r="F531">
            <v>741</v>
          </cell>
          <cell r="G531">
            <v>6283</v>
          </cell>
          <cell r="H531">
            <v>11500</v>
          </cell>
          <cell r="I531">
            <v>12458.26</v>
          </cell>
          <cell r="K531">
            <v>13151.65</v>
          </cell>
        </row>
        <row r="532">
          <cell r="A532" t="str">
            <v>Treasury Management ServicesExpenseO&amp;MOther Primary Expenses</v>
          </cell>
          <cell r="B532" t="str">
            <v>Treasury Management Services</v>
          </cell>
          <cell r="C532" t="str">
            <v>O&amp;M</v>
          </cell>
          <cell r="D532" t="str">
            <v>Other Primary Expenses</v>
          </cell>
          <cell r="E532">
            <v>1606362.16</v>
          </cell>
          <cell r="F532">
            <v>1805362</v>
          </cell>
          <cell r="G532">
            <v>12602204.98</v>
          </cell>
          <cell r="H532">
            <v>22143797.940000001</v>
          </cell>
          <cell r="I532">
            <v>23119779.190000001</v>
          </cell>
          <cell r="K532">
            <v>10938983.359999999</v>
          </cell>
        </row>
        <row r="533">
          <cell r="A533" t="str">
            <v>Treasury Management ServicesExpenseO&amp;MOther Secondary Costs</v>
          </cell>
          <cell r="B533" t="str">
            <v>Treasury Management Services</v>
          </cell>
          <cell r="C533" t="str">
            <v>O&amp;M</v>
          </cell>
          <cell r="D533" t="str">
            <v>Other Secondary Costs</v>
          </cell>
          <cell r="E533">
            <v>1188.1400000000001</v>
          </cell>
          <cell r="F533">
            <v>1188.1400000000001</v>
          </cell>
          <cell r="G533">
            <v>8316.98</v>
          </cell>
          <cell r="H533">
            <v>14258.8</v>
          </cell>
          <cell r="I533">
            <v>14203.19</v>
          </cell>
          <cell r="K533">
            <v>7366.49</v>
          </cell>
        </row>
        <row r="534">
          <cell r="A534" t="str">
            <v>Treasury Management ServicesExpenseO&amp;MOutside Services</v>
          </cell>
          <cell r="B534" t="str">
            <v>Treasury Management Services</v>
          </cell>
          <cell r="C534" t="str">
            <v>O&amp;M</v>
          </cell>
          <cell r="D534" t="str">
            <v>Outside Services</v>
          </cell>
          <cell r="E534">
            <v>354918</v>
          </cell>
          <cell r="F534">
            <v>400000</v>
          </cell>
          <cell r="G534">
            <v>3354215</v>
          </cell>
          <cell r="H534">
            <v>5034300</v>
          </cell>
          <cell r="I534">
            <v>6033790.04</v>
          </cell>
          <cell r="K534">
            <v>3864110.43</v>
          </cell>
        </row>
        <row r="535">
          <cell r="A535" t="str">
            <v>Treasury Management ServicesExpenseO&amp;MResidual Sent to SC Asm Ctr</v>
          </cell>
          <cell r="B535" t="str">
            <v>Treasury Management Services</v>
          </cell>
          <cell r="C535" t="str">
            <v>O&amp;M</v>
          </cell>
          <cell r="D535" t="str">
            <v>Residual Sent to SC Asm Ctr</v>
          </cell>
          <cell r="E535">
            <v>11426.65</v>
          </cell>
          <cell r="G535">
            <v>75635.59</v>
          </cell>
          <cell r="H535">
            <v>10552.29</v>
          </cell>
          <cell r="K535">
            <v>118282.51</v>
          </cell>
        </row>
        <row r="536">
          <cell r="A536" t="str">
            <v>Treasury Management ServicesExpenseO&amp;MSpace</v>
          </cell>
          <cell r="B536" t="str">
            <v>Treasury Management Services</v>
          </cell>
          <cell r="C536" t="str">
            <v>O&amp;M</v>
          </cell>
          <cell r="D536" t="str">
            <v>Space</v>
          </cell>
          <cell r="E536">
            <v>36162.239999999998</v>
          </cell>
          <cell r="F536">
            <v>36162.239999999998</v>
          </cell>
          <cell r="G536">
            <v>253135.68</v>
          </cell>
          <cell r="H536">
            <v>433946.88</v>
          </cell>
          <cell r="I536">
            <v>433946.88</v>
          </cell>
          <cell r="K536">
            <v>216973.44</v>
          </cell>
        </row>
        <row r="537">
          <cell r="A537" t="str">
            <v>Treasury Management ServicesExpenseO&amp;MVP Office Assessments</v>
          </cell>
          <cell r="B537" t="str">
            <v>Treasury Management Services</v>
          </cell>
          <cell r="C537" t="str">
            <v>O&amp;M</v>
          </cell>
          <cell r="D537" t="str">
            <v>VP Office Assessments</v>
          </cell>
          <cell r="E537">
            <v>-40373</v>
          </cell>
          <cell r="F537">
            <v>-60373</v>
          </cell>
          <cell r="G537">
            <v>-282611</v>
          </cell>
          <cell r="H537">
            <v>-484476</v>
          </cell>
          <cell r="I537">
            <v>-485639</v>
          </cell>
          <cell r="K537">
            <v>-242238</v>
          </cell>
        </row>
        <row r="538">
          <cell r="A538" t="str">
            <v>Expense</v>
          </cell>
        </row>
        <row r="539">
          <cell r="A539" t="str">
            <v>Expense</v>
          </cell>
        </row>
        <row r="540">
          <cell r="A540" t="str">
            <v>Expense</v>
          </cell>
        </row>
        <row r="541">
          <cell r="A541" t="str">
            <v>Expense</v>
          </cell>
        </row>
        <row r="542">
          <cell r="A542" t="str">
            <v>Expense</v>
          </cell>
        </row>
        <row r="543">
          <cell r="A543" t="str">
            <v>Expense</v>
          </cell>
        </row>
        <row r="544">
          <cell r="A544" t="str">
            <v>Expense</v>
          </cell>
        </row>
        <row r="545">
          <cell r="A545" t="str">
            <v>Expense</v>
          </cell>
        </row>
        <row r="546">
          <cell r="A546" t="str">
            <v>Expense</v>
          </cell>
        </row>
        <row r="547">
          <cell r="A547" t="str">
            <v>Expense</v>
          </cell>
        </row>
        <row r="548">
          <cell r="A548" t="str">
            <v>Expense</v>
          </cell>
        </row>
        <row r="549">
          <cell r="A549" t="str">
            <v>Expense</v>
          </cell>
        </row>
        <row r="550">
          <cell r="A550" t="str">
            <v>Expense</v>
          </cell>
        </row>
        <row r="551">
          <cell r="A551" t="str">
            <v>Expense</v>
          </cell>
        </row>
        <row r="552">
          <cell r="A552" t="str">
            <v>Expense</v>
          </cell>
        </row>
        <row r="553">
          <cell r="A553" t="str">
            <v>Expense</v>
          </cell>
        </row>
        <row r="554">
          <cell r="A554" t="str">
            <v>Expense</v>
          </cell>
        </row>
        <row r="555">
          <cell r="A555" t="str">
            <v>Expense</v>
          </cell>
        </row>
        <row r="556">
          <cell r="A556" t="str">
            <v>Expense</v>
          </cell>
        </row>
        <row r="557">
          <cell r="A557" t="str">
            <v>Expense</v>
          </cell>
        </row>
        <row r="558">
          <cell r="A558" t="str">
            <v>Expense</v>
          </cell>
        </row>
        <row r="559">
          <cell r="A559" t="str">
            <v>Expense</v>
          </cell>
        </row>
        <row r="560">
          <cell r="A560" t="str">
            <v>Expense</v>
          </cell>
        </row>
        <row r="561">
          <cell r="A561" t="str">
            <v>Expense</v>
          </cell>
        </row>
        <row r="562">
          <cell r="A562" t="str">
            <v>Expense</v>
          </cell>
        </row>
        <row r="563">
          <cell r="A563" t="str">
            <v>Expense</v>
          </cell>
        </row>
        <row r="564">
          <cell r="A564" t="str">
            <v>Expense</v>
          </cell>
        </row>
        <row r="565">
          <cell r="A565" t="str">
            <v>Expense</v>
          </cell>
        </row>
        <row r="566">
          <cell r="A566" t="str">
            <v>Expense</v>
          </cell>
        </row>
        <row r="567">
          <cell r="A567" t="str">
            <v>Expense</v>
          </cell>
        </row>
        <row r="568">
          <cell r="A568" t="str">
            <v>Expense</v>
          </cell>
        </row>
        <row r="569">
          <cell r="A569" t="str">
            <v>Expense</v>
          </cell>
        </row>
        <row r="570">
          <cell r="A570" t="str">
            <v>Expense</v>
          </cell>
        </row>
        <row r="571">
          <cell r="A571" t="str">
            <v>Expense</v>
          </cell>
        </row>
        <row r="572">
          <cell r="A572" t="str">
            <v>Expense</v>
          </cell>
        </row>
        <row r="573">
          <cell r="A573" t="str">
            <v>Expense</v>
          </cell>
        </row>
        <row r="574">
          <cell r="A574" t="str">
            <v>Expense</v>
          </cell>
        </row>
        <row r="575">
          <cell r="A575" t="str">
            <v>Expense</v>
          </cell>
        </row>
        <row r="576">
          <cell r="A576" t="str">
            <v>Expense</v>
          </cell>
        </row>
        <row r="577">
          <cell r="A577" t="str">
            <v>Expense</v>
          </cell>
        </row>
        <row r="578">
          <cell r="A578" t="str">
            <v>Expense</v>
          </cell>
        </row>
        <row r="579">
          <cell r="A579" t="str">
            <v>Expense</v>
          </cell>
        </row>
        <row r="580">
          <cell r="A580" t="str">
            <v>Expense</v>
          </cell>
        </row>
        <row r="581">
          <cell r="A581" t="str">
            <v>Expense</v>
          </cell>
        </row>
        <row r="582">
          <cell r="A582" t="str">
            <v>Expense</v>
          </cell>
        </row>
        <row r="583">
          <cell r="A583" t="str">
            <v>Expense</v>
          </cell>
        </row>
        <row r="584">
          <cell r="A584" t="str">
            <v>Expense</v>
          </cell>
        </row>
        <row r="585">
          <cell r="A585" t="str">
            <v>Expense</v>
          </cell>
        </row>
        <row r="586">
          <cell r="A586" t="str">
            <v>Expense</v>
          </cell>
        </row>
        <row r="587">
          <cell r="A587" t="str">
            <v>Expense</v>
          </cell>
        </row>
        <row r="588">
          <cell r="A588" t="str">
            <v>Expense</v>
          </cell>
        </row>
        <row r="589">
          <cell r="A589" t="str">
            <v>Expense</v>
          </cell>
        </row>
        <row r="590">
          <cell r="A590" t="str">
            <v>Expense</v>
          </cell>
        </row>
        <row r="591">
          <cell r="A591" t="str">
            <v>Expense</v>
          </cell>
        </row>
        <row r="592">
          <cell r="A592" t="str">
            <v>Expense</v>
          </cell>
        </row>
        <row r="593">
          <cell r="A593" t="str">
            <v>Expense</v>
          </cell>
        </row>
        <row r="594">
          <cell r="A594" t="str">
            <v>Expense</v>
          </cell>
        </row>
        <row r="595">
          <cell r="A595" t="str">
            <v>Expense</v>
          </cell>
        </row>
        <row r="596">
          <cell r="A596" t="str">
            <v>Expense</v>
          </cell>
        </row>
        <row r="597">
          <cell r="A597" t="str">
            <v>Expense</v>
          </cell>
        </row>
        <row r="598">
          <cell r="A598" t="str">
            <v>Expense</v>
          </cell>
        </row>
        <row r="599">
          <cell r="A599" t="str">
            <v>Expense</v>
          </cell>
        </row>
        <row r="600">
          <cell r="A600" t="str">
            <v>Expense</v>
          </cell>
        </row>
        <row r="601">
          <cell r="A601" t="str">
            <v>Expense</v>
          </cell>
        </row>
        <row r="602">
          <cell r="A602" t="str">
            <v>Expense</v>
          </cell>
        </row>
        <row r="603">
          <cell r="A603" t="str">
            <v>Expense</v>
          </cell>
        </row>
        <row r="604">
          <cell r="A604" t="str">
            <v>Expense</v>
          </cell>
        </row>
        <row r="605">
          <cell r="A605" t="str">
            <v>Expense</v>
          </cell>
        </row>
        <row r="606">
          <cell r="A606" t="str">
            <v>Expense</v>
          </cell>
        </row>
        <row r="607">
          <cell r="A607" t="str">
            <v>Expense</v>
          </cell>
        </row>
        <row r="608">
          <cell r="A608" t="str">
            <v>Expense</v>
          </cell>
        </row>
        <row r="609">
          <cell r="A609" t="str">
            <v>Expense</v>
          </cell>
        </row>
        <row r="610">
          <cell r="A610" t="str">
            <v>Expense</v>
          </cell>
        </row>
        <row r="611">
          <cell r="A611" t="str">
            <v>Expense</v>
          </cell>
        </row>
        <row r="612">
          <cell r="A612" t="str">
            <v>Expense</v>
          </cell>
        </row>
        <row r="613">
          <cell r="A613" t="str">
            <v>Expense</v>
          </cell>
        </row>
        <row r="614">
          <cell r="A614" t="str">
            <v>Expense</v>
          </cell>
        </row>
        <row r="615">
          <cell r="A615" t="str">
            <v>Expense</v>
          </cell>
        </row>
        <row r="616">
          <cell r="A616" t="str">
            <v>Expense</v>
          </cell>
        </row>
        <row r="617">
          <cell r="A617" t="str">
            <v>Expense</v>
          </cell>
        </row>
        <row r="618">
          <cell r="A618" t="str">
            <v>Expense</v>
          </cell>
        </row>
        <row r="619">
          <cell r="A619" t="str">
            <v>Expense</v>
          </cell>
        </row>
        <row r="620">
          <cell r="A620" t="str">
            <v>Expense</v>
          </cell>
        </row>
        <row r="621">
          <cell r="A621" t="str">
            <v>Expense</v>
          </cell>
        </row>
        <row r="622">
          <cell r="A622" t="str">
            <v>Expense</v>
          </cell>
        </row>
        <row r="623">
          <cell r="A623" t="str">
            <v>Expense</v>
          </cell>
        </row>
        <row r="624">
          <cell r="A624" t="str">
            <v>Expense</v>
          </cell>
        </row>
        <row r="625">
          <cell r="A625" t="str">
            <v>Expense</v>
          </cell>
        </row>
        <row r="626">
          <cell r="A626" t="str">
            <v>Expense</v>
          </cell>
        </row>
        <row r="627">
          <cell r="A627" t="str">
            <v>Expense</v>
          </cell>
        </row>
        <row r="628">
          <cell r="A628" t="str">
            <v>Expense</v>
          </cell>
        </row>
        <row r="629">
          <cell r="A629" t="str">
            <v>Expense</v>
          </cell>
        </row>
        <row r="630">
          <cell r="A630" t="str">
            <v>Expense</v>
          </cell>
        </row>
        <row r="631">
          <cell r="A631" t="str">
            <v>Expense</v>
          </cell>
        </row>
        <row r="632">
          <cell r="A632" t="str">
            <v>Expense</v>
          </cell>
        </row>
        <row r="633">
          <cell r="A633" t="str">
            <v>Expense</v>
          </cell>
        </row>
        <row r="634">
          <cell r="A634" t="str">
            <v>Expense</v>
          </cell>
        </row>
        <row r="635">
          <cell r="A635" t="str">
            <v>Expense</v>
          </cell>
        </row>
        <row r="636">
          <cell r="A636" t="str">
            <v>Expense</v>
          </cell>
        </row>
        <row r="637">
          <cell r="A637" t="str">
            <v>Expense</v>
          </cell>
        </row>
        <row r="638">
          <cell r="A638" t="str">
            <v>Expense</v>
          </cell>
        </row>
        <row r="639">
          <cell r="A639" t="str">
            <v>Expense</v>
          </cell>
        </row>
        <row r="640">
          <cell r="A640" t="str">
            <v>Expense</v>
          </cell>
        </row>
        <row r="641">
          <cell r="A641" t="str">
            <v>Expense</v>
          </cell>
        </row>
        <row r="642">
          <cell r="A642" t="str">
            <v>Expense</v>
          </cell>
        </row>
        <row r="643">
          <cell r="A643" t="str">
            <v>Expense</v>
          </cell>
        </row>
        <row r="644">
          <cell r="A644" t="str">
            <v>Expense</v>
          </cell>
        </row>
        <row r="645">
          <cell r="A645" t="str">
            <v>Expense</v>
          </cell>
        </row>
        <row r="646">
          <cell r="A646" t="str">
            <v>Expense</v>
          </cell>
        </row>
        <row r="647">
          <cell r="A647" t="str">
            <v>Expense</v>
          </cell>
        </row>
        <row r="648">
          <cell r="A648" t="str">
            <v>Expense</v>
          </cell>
        </row>
        <row r="649">
          <cell r="A649" t="str">
            <v>Expense</v>
          </cell>
        </row>
        <row r="650">
          <cell r="A650" t="str">
            <v>Expense</v>
          </cell>
        </row>
        <row r="651">
          <cell r="A651" t="str">
            <v>Expense</v>
          </cell>
        </row>
        <row r="652">
          <cell r="A652" t="str">
            <v>Expense</v>
          </cell>
        </row>
        <row r="653">
          <cell r="A653" t="str">
            <v>Expense</v>
          </cell>
        </row>
        <row r="654">
          <cell r="A654" t="str">
            <v>Expense</v>
          </cell>
        </row>
        <row r="655">
          <cell r="A655" t="str">
            <v>Expense</v>
          </cell>
        </row>
        <row r="656">
          <cell r="A656" t="str">
            <v>Expense</v>
          </cell>
        </row>
        <row r="657">
          <cell r="A657" t="str">
            <v>Expense</v>
          </cell>
        </row>
        <row r="658">
          <cell r="A658" t="str">
            <v>Expense</v>
          </cell>
        </row>
        <row r="659">
          <cell r="A659" t="str">
            <v>Expense</v>
          </cell>
        </row>
        <row r="660">
          <cell r="A660" t="str">
            <v>Expense</v>
          </cell>
        </row>
        <row r="661">
          <cell r="A661" t="str">
            <v>Expense</v>
          </cell>
        </row>
        <row r="662">
          <cell r="A662" t="str">
            <v>Expense</v>
          </cell>
        </row>
        <row r="663">
          <cell r="A663" t="str">
            <v>Expense</v>
          </cell>
        </row>
        <row r="664">
          <cell r="A664" t="str">
            <v>Expense</v>
          </cell>
        </row>
        <row r="665">
          <cell r="A665" t="str">
            <v>Expense</v>
          </cell>
        </row>
        <row r="666">
          <cell r="A666" t="str">
            <v>Expense</v>
          </cell>
        </row>
        <row r="667">
          <cell r="A667" t="str">
            <v>Expense</v>
          </cell>
        </row>
        <row r="668">
          <cell r="A668" t="str">
            <v>Expense</v>
          </cell>
        </row>
        <row r="669">
          <cell r="A669" t="str">
            <v>Expense</v>
          </cell>
        </row>
        <row r="670">
          <cell r="A670" t="str">
            <v>Expense</v>
          </cell>
        </row>
        <row r="671">
          <cell r="A671" t="str">
            <v>Expense</v>
          </cell>
        </row>
        <row r="672">
          <cell r="A672" t="str">
            <v>Expense</v>
          </cell>
        </row>
        <row r="673">
          <cell r="A673" t="str">
            <v>Expense</v>
          </cell>
        </row>
        <row r="674">
          <cell r="A674" t="str">
            <v>Expense</v>
          </cell>
        </row>
        <row r="675">
          <cell r="A675" t="str">
            <v>Expense</v>
          </cell>
        </row>
        <row r="676">
          <cell r="A676" t="str">
            <v>Expense</v>
          </cell>
        </row>
        <row r="677">
          <cell r="A677" t="str">
            <v>Expense</v>
          </cell>
        </row>
        <row r="678">
          <cell r="A678" t="str">
            <v>Expense</v>
          </cell>
        </row>
        <row r="679">
          <cell r="A679" t="str">
            <v>Expense</v>
          </cell>
        </row>
        <row r="680">
          <cell r="A680" t="str">
            <v>Expense</v>
          </cell>
        </row>
        <row r="681">
          <cell r="A681" t="str">
            <v>Expense</v>
          </cell>
        </row>
        <row r="682">
          <cell r="A682" t="str">
            <v>Expense</v>
          </cell>
        </row>
        <row r="683">
          <cell r="A683" t="str">
            <v>Expense</v>
          </cell>
        </row>
        <row r="684">
          <cell r="A684" t="str">
            <v>Expense</v>
          </cell>
        </row>
        <row r="685">
          <cell r="A685" t="str">
            <v>Expense</v>
          </cell>
        </row>
        <row r="686">
          <cell r="A686" t="str">
            <v>Expense</v>
          </cell>
        </row>
        <row r="687">
          <cell r="A687" t="str">
            <v>Expense</v>
          </cell>
        </row>
        <row r="688">
          <cell r="A688" t="str">
            <v>Expense</v>
          </cell>
        </row>
        <row r="689">
          <cell r="A689" t="str">
            <v>Expense</v>
          </cell>
        </row>
        <row r="690">
          <cell r="A690" t="str">
            <v>Expense</v>
          </cell>
        </row>
        <row r="691">
          <cell r="A691" t="str">
            <v>Expense</v>
          </cell>
        </row>
        <row r="692">
          <cell r="A692" t="str">
            <v>Expense</v>
          </cell>
        </row>
        <row r="693">
          <cell r="A693" t="str">
            <v>Expense</v>
          </cell>
        </row>
        <row r="694">
          <cell r="A694" t="str">
            <v>Expense</v>
          </cell>
        </row>
        <row r="695">
          <cell r="A695" t="str">
            <v>Expense</v>
          </cell>
        </row>
        <row r="696">
          <cell r="A696" t="str">
            <v>Expense</v>
          </cell>
        </row>
        <row r="697">
          <cell r="A697" t="str">
            <v>Expense</v>
          </cell>
        </row>
        <row r="698">
          <cell r="A698" t="str">
            <v>Expense</v>
          </cell>
        </row>
        <row r="699">
          <cell r="A699" t="str">
            <v>Expense</v>
          </cell>
        </row>
        <row r="700">
          <cell r="A700" t="str">
            <v>Expense</v>
          </cell>
        </row>
        <row r="701">
          <cell r="A701" t="str">
            <v>Expense</v>
          </cell>
        </row>
        <row r="702">
          <cell r="A702" t="str">
            <v>Expense</v>
          </cell>
        </row>
        <row r="703">
          <cell r="A703" t="str">
            <v>Expense</v>
          </cell>
        </row>
        <row r="704">
          <cell r="A704" t="str">
            <v>Expense</v>
          </cell>
        </row>
        <row r="705">
          <cell r="A705" t="str">
            <v>Expense</v>
          </cell>
        </row>
        <row r="706">
          <cell r="A706" t="str">
            <v>Expense</v>
          </cell>
        </row>
        <row r="707">
          <cell r="A707" t="str">
            <v>Expense</v>
          </cell>
        </row>
        <row r="708">
          <cell r="A708" t="str">
            <v>Expense</v>
          </cell>
        </row>
        <row r="709">
          <cell r="A709" t="str">
            <v>Expense</v>
          </cell>
        </row>
        <row r="710">
          <cell r="A710" t="str">
            <v>Expense</v>
          </cell>
        </row>
        <row r="711">
          <cell r="A711" t="str">
            <v>Expense</v>
          </cell>
        </row>
        <row r="712">
          <cell r="A712" t="str">
            <v>Expense</v>
          </cell>
        </row>
        <row r="713">
          <cell r="A713" t="str">
            <v>Expense</v>
          </cell>
        </row>
        <row r="714">
          <cell r="A714" t="str">
            <v>Expense</v>
          </cell>
        </row>
        <row r="715">
          <cell r="A715" t="str">
            <v>Expense</v>
          </cell>
        </row>
        <row r="716">
          <cell r="A716" t="str">
            <v>Expense</v>
          </cell>
        </row>
        <row r="717">
          <cell r="A717" t="str">
            <v>Expense</v>
          </cell>
        </row>
        <row r="718">
          <cell r="A718" t="str">
            <v>Expense</v>
          </cell>
        </row>
        <row r="719">
          <cell r="A719" t="str">
            <v>Expense</v>
          </cell>
        </row>
        <row r="720">
          <cell r="A720" t="str">
            <v>Expense</v>
          </cell>
        </row>
        <row r="721">
          <cell r="A721" t="str">
            <v>Expense</v>
          </cell>
        </row>
        <row r="722">
          <cell r="A722" t="str">
            <v>Expense</v>
          </cell>
        </row>
        <row r="723">
          <cell r="A723" t="str">
            <v>Expense</v>
          </cell>
        </row>
        <row r="724">
          <cell r="A724" t="str">
            <v>Expense</v>
          </cell>
        </row>
        <row r="725">
          <cell r="A725" t="str">
            <v>Expense</v>
          </cell>
        </row>
        <row r="726">
          <cell r="A726" t="str">
            <v>Expense</v>
          </cell>
        </row>
        <row r="727">
          <cell r="A727" t="str">
            <v>Expense</v>
          </cell>
        </row>
        <row r="728">
          <cell r="A728" t="str">
            <v>Expense</v>
          </cell>
        </row>
        <row r="729">
          <cell r="A729" t="str">
            <v>Expense</v>
          </cell>
        </row>
        <row r="730">
          <cell r="A730" t="str">
            <v>Expense</v>
          </cell>
        </row>
        <row r="731">
          <cell r="A731" t="str">
            <v>Expense</v>
          </cell>
        </row>
        <row r="732">
          <cell r="A732" t="str">
            <v>Expense</v>
          </cell>
        </row>
        <row r="733">
          <cell r="A733" t="str">
            <v>Expense</v>
          </cell>
        </row>
        <row r="734">
          <cell r="A734" t="str">
            <v>Expense</v>
          </cell>
        </row>
        <row r="735">
          <cell r="A735" t="str">
            <v>Expense</v>
          </cell>
        </row>
        <row r="736">
          <cell r="A736" t="str">
            <v>Expense</v>
          </cell>
        </row>
        <row r="737">
          <cell r="A737" t="str">
            <v>Expense</v>
          </cell>
        </row>
        <row r="738">
          <cell r="A738" t="str">
            <v>Expense</v>
          </cell>
        </row>
        <row r="739">
          <cell r="A739" t="str">
            <v>Expense</v>
          </cell>
        </row>
        <row r="740">
          <cell r="A740" t="str">
            <v>Expense</v>
          </cell>
        </row>
        <row r="741">
          <cell r="A741" t="str">
            <v>Expense</v>
          </cell>
        </row>
        <row r="742">
          <cell r="A742" t="str">
            <v>Expense</v>
          </cell>
        </row>
        <row r="743">
          <cell r="A743" t="str">
            <v>Expense</v>
          </cell>
        </row>
        <row r="744">
          <cell r="A744" t="str">
            <v>Expense</v>
          </cell>
        </row>
        <row r="745">
          <cell r="A745" t="str">
            <v>Expense</v>
          </cell>
        </row>
        <row r="746">
          <cell r="A746" t="str">
            <v>Expense</v>
          </cell>
        </row>
        <row r="747">
          <cell r="A747" t="str">
            <v>Expense</v>
          </cell>
        </row>
        <row r="748">
          <cell r="A748" t="str">
            <v>Expense</v>
          </cell>
        </row>
        <row r="749">
          <cell r="A749" t="str">
            <v>Expense</v>
          </cell>
        </row>
        <row r="750">
          <cell r="A750" t="str">
            <v>Expense</v>
          </cell>
        </row>
        <row r="751">
          <cell r="A751" t="str">
            <v>Expense</v>
          </cell>
        </row>
        <row r="752">
          <cell r="A752" t="str">
            <v>Expense</v>
          </cell>
        </row>
        <row r="753">
          <cell r="A753" t="str">
            <v>Expense</v>
          </cell>
        </row>
        <row r="754">
          <cell r="A754" t="str">
            <v>Expense</v>
          </cell>
        </row>
        <row r="755">
          <cell r="A755" t="str">
            <v>Expense</v>
          </cell>
        </row>
        <row r="756">
          <cell r="A756" t="str">
            <v>Expense</v>
          </cell>
        </row>
        <row r="757">
          <cell r="A757" t="str">
            <v>Expense</v>
          </cell>
        </row>
        <row r="758">
          <cell r="A758" t="str">
            <v>Expense</v>
          </cell>
        </row>
        <row r="759">
          <cell r="A759" t="str">
            <v>Expense</v>
          </cell>
        </row>
        <row r="760">
          <cell r="A760" t="str">
            <v>Expense</v>
          </cell>
        </row>
        <row r="761">
          <cell r="A761" t="str">
            <v>Expense</v>
          </cell>
        </row>
        <row r="762">
          <cell r="A762" t="str">
            <v>Expense</v>
          </cell>
        </row>
        <row r="763">
          <cell r="A763" t="str">
            <v>Expense</v>
          </cell>
        </row>
        <row r="764">
          <cell r="A764" t="str">
            <v>Expense</v>
          </cell>
        </row>
        <row r="765">
          <cell r="A765" t="str">
            <v>Expense</v>
          </cell>
        </row>
        <row r="766">
          <cell r="A766" t="str">
            <v>Expense</v>
          </cell>
        </row>
        <row r="767">
          <cell r="A767" t="str">
            <v>Expense</v>
          </cell>
        </row>
        <row r="768">
          <cell r="A768" t="str">
            <v>Expense</v>
          </cell>
        </row>
        <row r="769">
          <cell r="A769" t="str">
            <v>Expense</v>
          </cell>
        </row>
        <row r="770">
          <cell r="A770" t="str">
            <v>Expense</v>
          </cell>
        </row>
        <row r="771">
          <cell r="A771" t="str">
            <v>Expense</v>
          </cell>
        </row>
        <row r="772">
          <cell r="A772" t="str">
            <v>Expense</v>
          </cell>
        </row>
        <row r="773">
          <cell r="A773" t="str">
            <v>Expense</v>
          </cell>
        </row>
        <row r="774">
          <cell r="A774" t="str">
            <v>Expense</v>
          </cell>
        </row>
        <row r="775">
          <cell r="A775" t="str">
            <v>Expense</v>
          </cell>
        </row>
        <row r="776">
          <cell r="A776" t="str">
            <v>Expense</v>
          </cell>
        </row>
        <row r="777">
          <cell r="A777" t="str">
            <v>Expense</v>
          </cell>
        </row>
        <row r="778">
          <cell r="A778" t="str">
            <v>Expense</v>
          </cell>
        </row>
        <row r="779">
          <cell r="A779" t="str">
            <v>Expense</v>
          </cell>
        </row>
        <row r="780">
          <cell r="A780" t="str">
            <v>Expense</v>
          </cell>
        </row>
        <row r="781">
          <cell r="A781" t="str">
            <v>Expense</v>
          </cell>
        </row>
        <row r="782">
          <cell r="A782" t="str">
            <v>Expense</v>
          </cell>
        </row>
        <row r="783">
          <cell r="A783" t="str">
            <v>Expense</v>
          </cell>
        </row>
        <row r="784">
          <cell r="A784" t="str">
            <v>Expense</v>
          </cell>
        </row>
        <row r="785">
          <cell r="A785" t="str">
            <v>Expense</v>
          </cell>
        </row>
        <row r="786">
          <cell r="A786" t="str">
            <v>Expense</v>
          </cell>
        </row>
        <row r="787">
          <cell r="A787" t="str">
            <v>Expense</v>
          </cell>
        </row>
        <row r="788">
          <cell r="A788" t="str">
            <v>Expense</v>
          </cell>
        </row>
        <row r="789">
          <cell r="A789" t="str">
            <v>Expense</v>
          </cell>
        </row>
        <row r="790">
          <cell r="A790" t="str">
            <v>Expense</v>
          </cell>
        </row>
        <row r="791">
          <cell r="A791" t="str">
            <v>Expense</v>
          </cell>
        </row>
        <row r="792">
          <cell r="A792" t="str">
            <v>Expense</v>
          </cell>
        </row>
        <row r="793">
          <cell r="A793" t="str">
            <v>Expense</v>
          </cell>
        </row>
        <row r="794">
          <cell r="A794" t="str">
            <v>Expense</v>
          </cell>
        </row>
        <row r="795">
          <cell r="A795" t="str">
            <v>Expense</v>
          </cell>
        </row>
        <row r="796">
          <cell r="A796" t="str">
            <v>Expense</v>
          </cell>
        </row>
        <row r="797">
          <cell r="A797" t="str">
            <v>Expense</v>
          </cell>
        </row>
        <row r="798">
          <cell r="A798" t="str">
            <v>Expense</v>
          </cell>
        </row>
        <row r="799">
          <cell r="A799" t="str">
            <v>Expense</v>
          </cell>
        </row>
        <row r="800">
          <cell r="A800" t="str">
            <v>Expense</v>
          </cell>
        </row>
        <row r="801">
          <cell r="A801" t="str">
            <v>Expense</v>
          </cell>
        </row>
        <row r="802">
          <cell r="A802" t="str">
            <v>Expense</v>
          </cell>
        </row>
        <row r="803">
          <cell r="A803" t="str">
            <v>Expense</v>
          </cell>
        </row>
        <row r="804">
          <cell r="A804" t="str">
            <v>Expense</v>
          </cell>
        </row>
        <row r="805">
          <cell r="A805" t="str">
            <v>Expense</v>
          </cell>
        </row>
        <row r="806">
          <cell r="A806" t="str">
            <v>Expense</v>
          </cell>
        </row>
        <row r="807">
          <cell r="A807" t="str">
            <v>Expense</v>
          </cell>
        </row>
        <row r="808">
          <cell r="A808" t="str">
            <v>Expense</v>
          </cell>
        </row>
        <row r="809">
          <cell r="A809" t="str">
            <v>Expense</v>
          </cell>
        </row>
        <row r="810">
          <cell r="A810" t="str">
            <v>Expense</v>
          </cell>
        </row>
        <row r="811">
          <cell r="A811" t="str">
            <v>Expense</v>
          </cell>
        </row>
        <row r="812">
          <cell r="A812" t="str">
            <v>Expense</v>
          </cell>
        </row>
        <row r="813">
          <cell r="A813" t="str">
            <v>Expense</v>
          </cell>
        </row>
        <row r="814">
          <cell r="A814" t="str">
            <v>Expense</v>
          </cell>
        </row>
        <row r="815">
          <cell r="A815" t="str">
            <v>Expense</v>
          </cell>
        </row>
        <row r="816">
          <cell r="A816" t="str">
            <v>Expense</v>
          </cell>
        </row>
        <row r="817">
          <cell r="A817" t="str">
            <v>Expense</v>
          </cell>
        </row>
        <row r="818">
          <cell r="A818" t="str">
            <v>Expense</v>
          </cell>
        </row>
        <row r="819">
          <cell r="A819" t="str">
            <v>Expense</v>
          </cell>
        </row>
        <row r="820">
          <cell r="A820" t="str">
            <v>Expense</v>
          </cell>
        </row>
        <row r="821">
          <cell r="A821" t="str">
            <v>Expense</v>
          </cell>
        </row>
        <row r="822">
          <cell r="A822" t="str">
            <v>Expense</v>
          </cell>
        </row>
        <row r="823">
          <cell r="A823" t="str">
            <v>Expense</v>
          </cell>
        </row>
        <row r="824">
          <cell r="A824" t="str">
            <v>Expense</v>
          </cell>
        </row>
        <row r="825">
          <cell r="A825" t="str">
            <v>Expense</v>
          </cell>
        </row>
        <row r="826">
          <cell r="A826" t="str">
            <v>Expense</v>
          </cell>
        </row>
        <row r="827">
          <cell r="A827" t="str">
            <v>Expense</v>
          </cell>
        </row>
        <row r="828">
          <cell r="A828" t="str">
            <v>Expense</v>
          </cell>
        </row>
        <row r="829">
          <cell r="A829" t="str">
            <v>Expense</v>
          </cell>
        </row>
        <row r="830">
          <cell r="A830" t="str">
            <v>Expense</v>
          </cell>
        </row>
        <row r="831">
          <cell r="A831" t="str">
            <v>Expense</v>
          </cell>
        </row>
        <row r="832">
          <cell r="A832" t="str">
            <v>Expense</v>
          </cell>
        </row>
        <row r="833">
          <cell r="A833" t="str">
            <v>Expense</v>
          </cell>
        </row>
        <row r="834">
          <cell r="A834" t="str">
            <v>Expense</v>
          </cell>
        </row>
        <row r="835">
          <cell r="A835" t="str">
            <v>Expense</v>
          </cell>
        </row>
        <row r="836">
          <cell r="A836" t="str">
            <v>Expense</v>
          </cell>
        </row>
        <row r="837">
          <cell r="A837" t="str">
            <v>Expense</v>
          </cell>
        </row>
        <row r="838">
          <cell r="A838" t="str">
            <v>Expense</v>
          </cell>
        </row>
        <row r="839">
          <cell r="A839" t="str">
            <v>Expense</v>
          </cell>
        </row>
        <row r="840">
          <cell r="A840" t="str">
            <v>Expense</v>
          </cell>
        </row>
        <row r="841">
          <cell r="A841" t="str">
            <v>Expense</v>
          </cell>
        </row>
        <row r="842">
          <cell r="A842" t="str">
            <v>Expense</v>
          </cell>
        </row>
        <row r="843">
          <cell r="A843" t="str">
            <v>Expense</v>
          </cell>
        </row>
        <row r="844">
          <cell r="A844" t="str">
            <v>Expense</v>
          </cell>
        </row>
        <row r="845">
          <cell r="A845" t="str">
            <v>Expense</v>
          </cell>
        </row>
        <row r="846">
          <cell r="A846" t="str">
            <v>Expense</v>
          </cell>
        </row>
        <row r="847">
          <cell r="A847" t="str">
            <v>Expense</v>
          </cell>
        </row>
        <row r="848">
          <cell r="A848" t="str">
            <v>Expense</v>
          </cell>
        </row>
        <row r="849">
          <cell r="A849" t="str">
            <v>Expense</v>
          </cell>
        </row>
        <row r="850">
          <cell r="A850" t="str">
            <v>Expense</v>
          </cell>
        </row>
        <row r="851">
          <cell r="A851" t="str">
            <v>Expense</v>
          </cell>
        </row>
        <row r="852">
          <cell r="A852" t="str">
            <v>Expense</v>
          </cell>
        </row>
        <row r="853">
          <cell r="A853" t="str">
            <v>Expense</v>
          </cell>
        </row>
        <row r="854">
          <cell r="A854" t="str">
            <v>Expense</v>
          </cell>
        </row>
        <row r="855">
          <cell r="A855" t="str">
            <v>Expense</v>
          </cell>
        </row>
        <row r="856">
          <cell r="A856" t="str">
            <v>Expense</v>
          </cell>
        </row>
        <row r="857">
          <cell r="A857" t="str">
            <v>Expense</v>
          </cell>
        </row>
        <row r="858">
          <cell r="A858" t="str">
            <v>Expense</v>
          </cell>
        </row>
        <row r="859">
          <cell r="A859" t="str">
            <v>Expense</v>
          </cell>
        </row>
        <row r="860">
          <cell r="A860" t="str">
            <v>Expense</v>
          </cell>
        </row>
        <row r="861">
          <cell r="A861" t="str">
            <v>Expense</v>
          </cell>
        </row>
        <row r="862">
          <cell r="A862" t="str">
            <v>Expense</v>
          </cell>
        </row>
        <row r="863">
          <cell r="A863" t="str">
            <v>Expense</v>
          </cell>
        </row>
        <row r="864">
          <cell r="A864" t="str">
            <v>Expense</v>
          </cell>
        </row>
        <row r="865">
          <cell r="A865" t="str">
            <v>Expense</v>
          </cell>
        </row>
        <row r="866">
          <cell r="A866" t="str">
            <v>Expense</v>
          </cell>
        </row>
        <row r="867">
          <cell r="A867" t="str">
            <v>Expense</v>
          </cell>
        </row>
        <row r="868">
          <cell r="A868" t="str">
            <v>Expense</v>
          </cell>
        </row>
        <row r="869">
          <cell r="A869" t="str">
            <v>Expense</v>
          </cell>
        </row>
        <row r="870">
          <cell r="A870" t="str">
            <v>Expense</v>
          </cell>
        </row>
        <row r="871">
          <cell r="A871" t="str">
            <v>Expense</v>
          </cell>
        </row>
        <row r="872">
          <cell r="A872" t="str">
            <v>Expense</v>
          </cell>
        </row>
        <row r="873">
          <cell r="A873" t="str">
            <v>Expense</v>
          </cell>
        </row>
        <row r="874">
          <cell r="A874" t="str">
            <v>Expense</v>
          </cell>
        </row>
        <row r="875">
          <cell r="A875" t="str">
            <v>Expense</v>
          </cell>
        </row>
        <row r="876">
          <cell r="A876" t="str">
            <v>Expense</v>
          </cell>
        </row>
        <row r="877">
          <cell r="A877" t="str">
            <v>Expense</v>
          </cell>
        </row>
        <row r="878">
          <cell r="A878" t="str">
            <v>Expense</v>
          </cell>
        </row>
        <row r="879">
          <cell r="A879" t="str">
            <v>Expense</v>
          </cell>
        </row>
        <row r="880">
          <cell r="A880" t="str">
            <v>Expense</v>
          </cell>
        </row>
        <row r="881">
          <cell r="A881" t="str">
            <v>Expense</v>
          </cell>
        </row>
        <row r="882">
          <cell r="A882" t="str">
            <v>Expense</v>
          </cell>
        </row>
        <row r="883">
          <cell r="A883" t="str">
            <v>Expense</v>
          </cell>
        </row>
        <row r="884">
          <cell r="A884" t="str">
            <v>Expense</v>
          </cell>
        </row>
        <row r="885">
          <cell r="A885" t="str">
            <v>Expense</v>
          </cell>
        </row>
        <row r="886">
          <cell r="A886" t="str">
            <v>Expense</v>
          </cell>
        </row>
        <row r="887">
          <cell r="A887" t="str">
            <v>Expense</v>
          </cell>
        </row>
        <row r="888">
          <cell r="A888" t="str">
            <v>Expense</v>
          </cell>
        </row>
        <row r="889">
          <cell r="A889" t="str">
            <v>Expense</v>
          </cell>
        </row>
        <row r="890">
          <cell r="A890" t="str">
            <v>Expense</v>
          </cell>
        </row>
        <row r="891">
          <cell r="A891" t="str">
            <v>Expense</v>
          </cell>
        </row>
        <row r="892">
          <cell r="A892" t="str">
            <v>Expense</v>
          </cell>
        </row>
        <row r="893">
          <cell r="A893" t="str">
            <v>Expense</v>
          </cell>
        </row>
        <row r="894">
          <cell r="A894" t="str">
            <v>Expense</v>
          </cell>
        </row>
        <row r="895">
          <cell r="A895" t="str">
            <v>Expense</v>
          </cell>
        </row>
        <row r="896">
          <cell r="A896" t="str">
            <v>Expense</v>
          </cell>
        </row>
        <row r="897">
          <cell r="A897" t="str">
            <v>Expense</v>
          </cell>
        </row>
        <row r="898">
          <cell r="A898" t="str">
            <v>Expense</v>
          </cell>
        </row>
        <row r="899">
          <cell r="A899" t="str">
            <v>Expense</v>
          </cell>
        </row>
        <row r="900">
          <cell r="A900" t="str">
            <v>Expense</v>
          </cell>
        </row>
        <row r="901">
          <cell r="A901" t="str">
            <v>Expense</v>
          </cell>
        </row>
        <row r="902">
          <cell r="A902" t="str">
            <v>Expense</v>
          </cell>
        </row>
        <row r="903">
          <cell r="A903" t="str">
            <v>Expense</v>
          </cell>
        </row>
        <row r="904">
          <cell r="A904" t="str">
            <v>Expense</v>
          </cell>
        </row>
        <row r="905">
          <cell r="A905" t="str">
            <v>Expense</v>
          </cell>
        </row>
        <row r="906">
          <cell r="A906" t="str">
            <v>Expense</v>
          </cell>
        </row>
        <row r="907">
          <cell r="A907" t="str">
            <v>Expense</v>
          </cell>
        </row>
        <row r="908">
          <cell r="A908" t="str">
            <v>Expense</v>
          </cell>
        </row>
        <row r="909">
          <cell r="A909" t="str">
            <v>Expense</v>
          </cell>
        </row>
        <row r="910">
          <cell r="A910" t="str">
            <v>Expense</v>
          </cell>
        </row>
        <row r="911">
          <cell r="A911" t="str">
            <v>Expense</v>
          </cell>
        </row>
        <row r="912">
          <cell r="A912" t="str">
            <v>Expense</v>
          </cell>
        </row>
        <row r="913">
          <cell r="A913" t="str">
            <v>Expense</v>
          </cell>
        </row>
        <row r="914">
          <cell r="A914" t="str">
            <v>Expense</v>
          </cell>
        </row>
        <row r="915">
          <cell r="A915" t="str">
            <v>Expense</v>
          </cell>
        </row>
        <row r="916">
          <cell r="A916" t="str">
            <v>Expense</v>
          </cell>
        </row>
        <row r="917">
          <cell r="A917" t="str">
            <v>Expense</v>
          </cell>
        </row>
        <row r="918">
          <cell r="A918" t="str">
            <v>Expense</v>
          </cell>
        </row>
        <row r="919">
          <cell r="A919" t="str">
            <v>Expense</v>
          </cell>
        </row>
        <row r="920">
          <cell r="A920" t="str">
            <v>Expense</v>
          </cell>
        </row>
        <row r="921">
          <cell r="A921" t="str">
            <v>Expense</v>
          </cell>
        </row>
        <row r="922">
          <cell r="A922" t="str">
            <v>Expense</v>
          </cell>
        </row>
        <row r="923">
          <cell r="A923" t="str">
            <v>Expense</v>
          </cell>
        </row>
        <row r="924">
          <cell r="A924" t="str">
            <v>Expense</v>
          </cell>
        </row>
        <row r="925">
          <cell r="A925" t="str">
            <v>Expense</v>
          </cell>
        </row>
        <row r="926">
          <cell r="A926" t="str">
            <v>Expense</v>
          </cell>
        </row>
        <row r="927">
          <cell r="A927" t="str">
            <v>Expense</v>
          </cell>
        </row>
        <row r="928">
          <cell r="A928" t="str">
            <v>Expense</v>
          </cell>
        </row>
        <row r="929">
          <cell r="A929" t="str">
            <v>Expense</v>
          </cell>
        </row>
        <row r="930">
          <cell r="A930" t="str">
            <v>Expense</v>
          </cell>
        </row>
        <row r="931">
          <cell r="A931" t="str">
            <v>Expense</v>
          </cell>
        </row>
        <row r="932">
          <cell r="A932" t="str">
            <v>Expense</v>
          </cell>
        </row>
        <row r="933">
          <cell r="A933" t="str">
            <v>Expense</v>
          </cell>
        </row>
        <row r="934">
          <cell r="A934" t="str">
            <v>Expense</v>
          </cell>
        </row>
        <row r="935">
          <cell r="A935" t="str">
            <v>Expense</v>
          </cell>
        </row>
        <row r="936">
          <cell r="A936" t="str">
            <v>Expense</v>
          </cell>
        </row>
        <row r="937">
          <cell r="A937" t="str">
            <v>Expense</v>
          </cell>
        </row>
        <row r="938">
          <cell r="A938" t="str">
            <v>Expense</v>
          </cell>
        </row>
        <row r="939">
          <cell r="A939" t="str">
            <v>Expense</v>
          </cell>
        </row>
        <row r="940">
          <cell r="A940" t="str">
            <v>Expense</v>
          </cell>
        </row>
        <row r="941">
          <cell r="A941" t="str">
            <v>Expense</v>
          </cell>
        </row>
        <row r="942">
          <cell r="A942" t="str">
            <v>Expense</v>
          </cell>
        </row>
        <row r="943">
          <cell r="A943" t="str">
            <v>Expense</v>
          </cell>
        </row>
        <row r="944">
          <cell r="A944" t="str">
            <v>Expense</v>
          </cell>
        </row>
        <row r="945">
          <cell r="A945" t="str">
            <v>Expense</v>
          </cell>
        </row>
        <row r="946">
          <cell r="A946" t="str">
            <v>Expense</v>
          </cell>
        </row>
        <row r="947">
          <cell r="A947" t="str">
            <v>Expense</v>
          </cell>
        </row>
        <row r="948">
          <cell r="A948" t="str">
            <v>Expense</v>
          </cell>
        </row>
        <row r="949">
          <cell r="A949" t="str">
            <v>Expense</v>
          </cell>
        </row>
        <row r="950">
          <cell r="A950" t="str">
            <v>Expense</v>
          </cell>
        </row>
        <row r="951">
          <cell r="A951" t="str">
            <v>Expense</v>
          </cell>
        </row>
        <row r="952">
          <cell r="A952" t="str">
            <v>Expense</v>
          </cell>
        </row>
        <row r="953">
          <cell r="A953" t="str">
            <v>Expense</v>
          </cell>
        </row>
        <row r="954">
          <cell r="A954" t="str">
            <v>Expense</v>
          </cell>
        </row>
        <row r="955">
          <cell r="A955" t="str">
            <v>Expense</v>
          </cell>
        </row>
        <row r="956">
          <cell r="A956" t="str">
            <v>Expense</v>
          </cell>
        </row>
        <row r="957">
          <cell r="A957" t="str">
            <v>Expense</v>
          </cell>
        </row>
        <row r="958">
          <cell r="A958" t="str">
            <v>Expense</v>
          </cell>
        </row>
        <row r="959">
          <cell r="A959" t="str">
            <v>Expense</v>
          </cell>
        </row>
        <row r="960">
          <cell r="A960" t="str">
            <v>Expense</v>
          </cell>
        </row>
        <row r="961">
          <cell r="A961" t="str">
            <v>Expense</v>
          </cell>
        </row>
        <row r="962">
          <cell r="A962" t="str">
            <v>Expense</v>
          </cell>
        </row>
        <row r="963">
          <cell r="A963" t="str">
            <v>Expense</v>
          </cell>
        </row>
        <row r="964">
          <cell r="A964" t="str">
            <v>Expense</v>
          </cell>
        </row>
        <row r="965">
          <cell r="A965" t="str">
            <v>Expense</v>
          </cell>
        </row>
        <row r="966">
          <cell r="A966" t="str">
            <v>Expense</v>
          </cell>
        </row>
        <row r="967">
          <cell r="A967" t="str">
            <v>Expense</v>
          </cell>
        </row>
        <row r="968">
          <cell r="A968" t="str">
            <v>Expense</v>
          </cell>
        </row>
        <row r="969">
          <cell r="A969" t="str">
            <v>Expense</v>
          </cell>
        </row>
        <row r="970">
          <cell r="A970" t="str">
            <v>Expense</v>
          </cell>
        </row>
        <row r="971">
          <cell r="A971" t="str">
            <v>Expense</v>
          </cell>
        </row>
        <row r="972">
          <cell r="A972" t="str">
            <v>Expense</v>
          </cell>
        </row>
        <row r="973">
          <cell r="A973" t="str">
            <v>Expense</v>
          </cell>
        </row>
        <row r="974">
          <cell r="A974" t="str">
            <v>Expense</v>
          </cell>
        </row>
        <row r="975">
          <cell r="A975" t="str">
            <v>Expense</v>
          </cell>
        </row>
        <row r="976">
          <cell r="A976" t="str">
            <v>Expense</v>
          </cell>
        </row>
        <row r="977">
          <cell r="A977" t="str">
            <v>Expense</v>
          </cell>
        </row>
        <row r="978">
          <cell r="A978" t="str">
            <v>Expense</v>
          </cell>
        </row>
        <row r="979">
          <cell r="A979" t="str">
            <v>Expense</v>
          </cell>
        </row>
        <row r="980">
          <cell r="A980" t="str">
            <v>Expense</v>
          </cell>
        </row>
        <row r="981">
          <cell r="A981" t="str">
            <v>Expense</v>
          </cell>
        </row>
        <row r="982">
          <cell r="A982" t="str">
            <v>Expense</v>
          </cell>
        </row>
        <row r="983">
          <cell r="A983" t="str">
            <v>Expense</v>
          </cell>
        </row>
        <row r="984">
          <cell r="A984" t="str">
            <v>Expense</v>
          </cell>
        </row>
        <row r="985">
          <cell r="A985" t="str">
            <v>Expense</v>
          </cell>
        </row>
        <row r="986">
          <cell r="A986" t="str">
            <v>Expense</v>
          </cell>
        </row>
        <row r="987">
          <cell r="A987" t="str">
            <v>Expense</v>
          </cell>
        </row>
        <row r="988">
          <cell r="A988" t="str">
            <v>Expense</v>
          </cell>
        </row>
        <row r="989">
          <cell r="A989" t="str">
            <v>Expense</v>
          </cell>
        </row>
        <row r="990">
          <cell r="A990" t="str">
            <v>Expense</v>
          </cell>
        </row>
        <row r="991">
          <cell r="A991" t="str">
            <v>Expense</v>
          </cell>
        </row>
        <row r="992">
          <cell r="A992" t="str">
            <v>Expense</v>
          </cell>
        </row>
        <row r="993">
          <cell r="A993" t="str">
            <v>Expense</v>
          </cell>
        </row>
        <row r="994">
          <cell r="A994" t="str">
            <v>Expense</v>
          </cell>
        </row>
        <row r="995">
          <cell r="A995" t="str">
            <v>Expense</v>
          </cell>
        </row>
        <row r="996">
          <cell r="A996" t="str">
            <v>Expense</v>
          </cell>
        </row>
        <row r="997">
          <cell r="A997" t="str">
            <v>Expense</v>
          </cell>
        </row>
        <row r="998">
          <cell r="A998" t="str">
            <v>Expense</v>
          </cell>
        </row>
        <row r="999">
          <cell r="A999" t="str">
            <v>Expense</v>
          </cell>
        </row>
        <row r="1000">
          <cell r="A1000" t="str">
            <v>Expense</v>
          </cell>
        </row>
        <row r="1001">
          <cell r="A1001" t="str">
            <v>Expense</v>
          </cell>
        </row>
        <row r="1002">
          <cell r="A1002" t="str">
            <v>Expense</v>
          </cell>
        </row>
      </sheetData>
      <sheetData sheetId="30" refreshError="1"/>
      <sheetData sheetId="31" refreshError="1"/>
      <sheetData sheetId="3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Next Month Plan"/>
      <sheetName val="Next Month Forecast"/>
      <sheetName val="Next Month Var (Plan-Curr Fcst)"/>
      <sheetName val="FY Plan"/>
      <sheetName val="Curr FY Fcst"/>
      <sheetName val="FY Var (Plan-Curr Fcst)"/>
      <sheetName val="Prior FY Forecast"/>
      <sheetName val="FY Var (Curr Fcst-Prior Fcst)"/>
      <sheetName val="To Go"/>
      <sheetName val="Var (Curr M Act-Next M Fcst)"/>
      <sheetName val="YTDAvgVar(CurrFcst-YTD Avg Act)"/>
      <sheetName val="Control Sheet"/>
      <sheetName val="Residual Tie out"/>
      <sheetName val="O&amp;M Expense Check"/>
      <sheetName val="Query Input Guidance"/>
      <sheetName val="Billgs-CurRptg Per &amp; PriorServC"/>
      <sheetName val="Billgs-CurRptg Per &amp; Prior Fcst"/>
      <sheetName val="Exp-CurRptg Per &amp; Prior Fcst"/>
      <sheetName val="Billing-Nex Rptg Per &amp; CurServC"/>
      <sheetName val="Billing-Nex Rptg Per &amp; Cur Fcst"/>
      <sheetName val="Exp-Nex Rptg Per &amp; Cur Fcst"/>
      <sheetName val="Utility Impact"/>
      <sheetName val="Power Impact"/>
      <sheetName val="Holdings Impact"/>
      <sheetName val="PSEG LI-Mgt Co"/>
      <sheetName val="PSEG LI-SERV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52">
          <cell r="B52" t="str">
            <v>Practice Area</v>
          </cell>
          <cell r="C52" t="str">
            <v>Company</v>
          </cell>
          <cell r="D52" t="str">
            <v>O&amp;M / Capital</v>
          </cell>
          <cell r="E52" t="str">
            <v>Current Month
Plan Dollars</v>
          </cell>
          <cell r="F52" t="str">
            <v>Current Month 
Revised Forecast</v>
          </cell>
          <cell r="G52" t="str">
            <v>YTD
Plan Dollars</v>
          </cell>
          <cell r="H52" t="str">
            <v>Annual
Plan Dollars</v>
          </cell>
          <cell r="I52" t="str">
            <v>Forecast Dollars (BPR)</v>
          </cell>
          <cell r="J52" t="str">
            <v>Current Month
Actual Dollars</v>
          </cell>
          <cell r="K52" t="str">
            <v>YTD
Actual Dollars</v>
          </cell>
        </row>
        <row r="53">
          <cell r="A53" t="str">
            <v>Accounting ServicesBillingsO&amp;MHoldings</v>
          </cell>
          <cell r="B53" t="str">
            <v>Accounting Services</v>
          </cell>
          <cell r="C53" t="str">
            <v>Holdings</v>
          </cell>
          <cell r="D53" t="str">
            <v>O&amp;M</v>
          </cell>
          <cell r="E53">
            <v>122551.2</v>
          </cell>
          <cell r="F53">
            <v>122551.2</v>
          </cell>
          <cell r="G53">
            <v>759223.98</v>
          </cell>
          <cell r="H53">
            <v>1274209.3400000001</v>
          </cell>
          <cell r="I53">
            <v>1274209.3400000001</v>
          </cell>
          <cell r="K53">
            <v>644912.56000000006</v>
          </cell>
        </row>
        <row r="54">
          <cell r="A54" t="str">
            <v>Accounting ServicesBillingsO&amp;MPower</v>
          </cell>
          <cell r="B54" t="str">
            <v>Accounting Services</v>
          </cell>
          <cell r="C54" t="str">
            <v>Power</v>
          </cell>
          <cell r="D54" t="str">
            <v>O&amp;M</v>
          </cell>
          <cell r="E54">
            <v>1190074.55</v>
          </cell>
          <cell r="F54">
            <v>1160074.55</v>
          </cell>
          <cell r="G54">
            <v>8025774.8499999996</v>
          </cell>
          <cell r="H54">
            <v>13812852.279999999</v>
          </cell>
          <cell r="I54">
            <v>13442852.279999999</v>
          </cell>
          <cell r="K54">
            <v>6505982.0099999998</v>
          </cell>
        </row>
        <row r="55">
          <cell r="A55" t="str">
            <v>Accounting ServicesBillingsO&amp;MPSEG Long Island</v>
          </cell>
          <cell r="B55" t="str">
            <v>Accounting Services</v>
          </cell>
          <cell r="C55" t="str">
            <v>PSEG Long Island</v>
          </cell>
          <cell r="D55" t="str">
            <v>O&amp;M</v>
          </cell>
          <cell r="E55">
            <v>110057.47</v>
          </cell>
          <cell r="F55">
            <v>145057.47</v>
          </cell>
          <cell r="G55">
            <v>802828.11</v>
          </cell>
          <cell r="H55">
            <v>1349614.26</v>
          </cell>
          <cell r="I55">
            <v>1667426.26</v>
          </cell>
          <cell r="K55">
            <v>936533.21</v>
          </cell>
        </row>
        <row r="56">
          <cell r="A56" t="str">
            <v>Accounting ServicesBillingsO&amp;MUtility</v>
          </cell>
          <cell r="B56" t="str">
            <v>Accounting Services</v>
          </cell>
          <cell r="C56" t="str">
            <v>Utility</v>
          </cell>
          <cell r="D56" t="str">
            <v>O&amp;M</v>
          </cell>
          <cell r="E56">
            <v>993760.04</v>
          </cell>
          <cell r="F56">
            <v>989760.04</v>
          </cell>
          <cell r="G56">
            <v>6930299.2400000002</v>
          </cell>
          <cell r="H56">
            <v>11728108.880000001</v>
          </cell>
          <cell r="I56">
            <v>11485108.880000001</v>
          </cell>
          <cell r="K56">
            <v>6287224.8899999997</v>
          </cell>
        </row>
        <row r="57">
          <cell r="A57" t="str">
            <v>Payroll Services &amp; Accounts PayableBillingsO&amp;MHoldings</v>
          </cell>
          <cell r="B57" t="str">
            <v>Payroll Services &amp; Accounts Payable</v>
          </cell>
          <cell r="C57" t="str">
            <v>Holdings</v>
          </cell>
          <cell r="D57" t="str">
            <v>O&amp;M</v>
          </cell>
          <cell r="E57">
            <v>3897.24</v>
          </cell>
          <cell r="F57">
            <v>3897.24</v>
          </cell>
          <cell r="G57">
            <v>28097.78</v>
          </cell>
          <cell r="H57">
            <v>47914.59</v>
          </cell>
          <cell r="I57">
            <v>47914.59</v>
          </cell>
          <cell r="K57">
            <v>14117.51</v>
          </cell>
        </row>
        <row r="58">
          <cell r="A58" t="str">
            <v>Payroll Services &amp; Accounts PayableBillingsO&amp;MPower</v>
          </cell>
          <cell r="B58" t="str">
            <v>Payroll Services &amp; Accounts Payable</v>
          </cell>
          <cell r="C58" t="str">
            <v>Power</v>
          </cell>
          <cell r="D58" t="str">
            <v>O&amp;M</v>
          </cell>
          <cell r="E58">
            <v>99936.02</v>
          </cell>
          <cell r="F58">
            <v>99936.02</v>
          </cell>
          <cell r="G58">
            <v>657419.75</v>
          </cell>
          <cell r="H58">
            <v>1172984.1399999999</v>
          </cell>
          <cell r="I58">
            <v>1172984.1399999999</v>
          </cell>
          <cell r="K58">
            <v>500010.41</v>
          </cell>
        </row>
        <row r="59">
          <cell r="A59" t="str">
            <v>Payroll Services &amp; Accounts PayableBillingsO&amp;MPSEG Long Island</v>
          </cell>
          <cell r="B59" t="str">
            <v>Payroll Services &amp; Accounts Payable</v>
          </cell>
          <cell r="C59" t="str">
            <v>PSEG Long Island</v>
          </cell>
          <cell r="D59" t="str">
            <v>O&amp;M</v>
          </cell>
          <cell r="E59">
            <v>8303.59</v>
          </cell>
          <cell r="F59">
            <v>10303.59</v>
          </cell>
          <cell r="G59">
            <v>52981.13</v>
          </cell>
          <cell r="H59">
            <v>97991.55</v>
          </cell>
          <cell r="I59">
            <v>115991.55</v>
          </cell>
          <cell r="K59">
            <v>58234.2</v>
          </cell>
        </row>
        <row r="60">
          <cell r="A60" t="str">
            <v>Payroll Services &amp; Accounts PayableBillingsO&amp;MUtility</v>
          </cell>
          <cell r="B60" t="str">
            <v>Payroll Services &amp; Accounts Payable</v>
          </cell>
          <cell r="C60" t="str">
            <v>Utility</v>
          </cell>
          <cell r="D60" t="str">
            <v>O&amp;M</v>
          </cell>
          <cell r="E60">
            <v>185530.17</v>
          </cell>
          <cell r="F60">
            <v>185530.17</v>
          </cell>
          <cell r="G60">
            <v>1192179.76</v>
          </cell>
          <cell r="H60">
            <v>2100374.9</v>
          </cell>
          <cell r="I60">
            <v>2100374.9</v>
          </cell>
          <cell r="K60">
            <v>1195220.8500000001</v>
          </cell>
        </row>
        <row r="61">
          <cell r="A61" t="str">
            <v>Corporate CommunicationsBillingsO&amp;MHoldings</v>
          </cell>
          <cell r="B61" t="str">
            <v>Corporate Communications</v>
          </cell>
          <cell r="C61" t="str">
            <v>Holdings</v>
          </cell>
          <cell r="D61" t="str">
            <v>O&amp;M</v>
          </cell>
          <cell r="E61">
            <v>1595.84</v>
          </cell>
          <cell r="F61">
            <v>1595.84</v>
          </cell>
          <cell r="G61">
            <v>12202.34</v>
          </cell>
          <cell r="H61">
            <v>20813</v>
          </cell>
          <cell r="I61">
            <v>20813</v>
          </cell>
          <cell r="K61">
            <v>4020</v>
          </cell>
        </row>
        <row r="62">
          <cell r="A62" t="str">
            <v>Corporate CommunicationsBillingsO&amp;MPower</v>
          </cell>
          <cell r="B62" t="str">
            <v>Corporate Communications</v>
          </cell>
          <cell r="C62" t="str">
            <v>Power</v>
          </cell>
          <cell r="D62" t="str">
            <v>O&amp;M</v>
          </cell>
          <cell r="E62">
            <v>251433.16</v>
          </cell>
          <cell r="F62">
            <v>251433.16</v>
          </cell>
          <cell r="G62">
            <v>1839176.9</v>
          </cell>
          <cell r="H62">
            <v>3092744.13</v>
          </cell>
          <cell r="I62">
            <v>3092744.13</v>
          </cell>
          <cell r="K62">
            <v>1449206.28</v>
          </cell>
        </row>
        <row r="63">
          <cell r="A63" t="str">
            <v>Corporate CommunicationsBillingsO&amp;MPSEG Long Island</v>
          </cell>
          <cell r="B63" t="str">
            <v>Corporate Communications</v>
          </cell>
          <cell r="C63" t="str">
            <v>PSEG Long Island</v>
          </cell>
          <cell r="D63" t="str">
            <v>O&amp;M</v>
          </cell>
          <cell r="E63">
            <v>38916.980000000003</v>
          </cell>
          <cell r="F63">
            <v>38916.980000000003</v>
          </cell>
          <cell r="G63">
            <v>294121.11</v>
          </cell>
          <cell r="H63">
            <v>509903.94</v>
          </cell>
          <cell r="I63">
            <v>509903.94</v>
          </cell>
          <cell r="K63">
            <v>216996.55</v>
          </cell>
        </row>
        <row r="64">
          <cell r="A64" t="str">
            <v>Corporate CommunicationsBillingsCapUtility</v>
          </cell>
          <cell r="B64" t="str">
            <v>Corporate Communications</v>
          </cell>
          <cell r="C64" t="str">
            <v>Utility</v>
          </cell>
          <cell r="D64" t="str">
            <v>Cap</v>
          </cell>
          <cell r="E64">
            <v>323.98</v>
          </cell>
          <cell r="F64">
            <v>323.98</v>
          </cell>
          <cell r="G64">
            <v>2267.86</v>
          </cell>
          <cell r="H64">
            <v>3725.77</v>
          </cell>
          <cell r="I64">
            <v>3725.77</v>
          </cell>
          <cell r="K64">
            <v>485.97</v>
          </cell>
        </row>
        <row r="65">
          <cell r="A65" t="str">
            <v>Corporate CommunicationsBillingsO&amp;MUtility</v>
          </cell>
          <cell r="B65" t="str">
            <v>Corporate Communications</v>
          </cell>
          <cell r="C65" t="str">
            <v>Utility</v>
          </cell>
          <cell r="D65" t="str">
            <v>O&amp;M</v>
          </cell>
          <cell r="E65">
            <v>252219.17</v>
          </cell>
          <cell r="F65">
            <v>269219.17</v>
          </cell>
          <cell r="G65">
            <v>1855498.53</v>
          </cell>
          <cell r="H65">
            <v>3155918.18</v>
          </cell>
          <cell r="I65">
            <v>3255918.18</v>
          </cell>
          <cell r="K65">
            <v>1702293.78</v>
          </cell>
        </row>
        <row r="66">
          <cell r="A66" t="str">
            <v>Corporate DevelopmentBillingsO&amp;MEnterprise</v>
          </cell>
          <cell r="B66" t="str">
            <v>Corporate Development</v>
          </cell>
          <cell r="C66" t="str">
            <v>Enterprise</v>
          </cell>
          <cell r="D66" t="str">
            <v>O&amp;M</v>
          </cell>
          <cell r="I66">
            <v>195006</v>
          </cell>
          <cell r="K66">
            <v>240596.33</v>
          </cell>
        </row>
        <row r="67">
          <cell r="A67" t="str">
            <v>Corporate DevelopmentBillingsO&amp;MHoldings</v>
          </cell>
          <cell r="B67" t="str">
            <v>Corporate Development</v>
          </cell>
          <cell r="C67" t="str">
            <v>Holdings</v>
          </cell>
          <cell r="D67" t="str">
            <v>O&amp;M</v>
          </cell>
          <cell r="E67">
            <v>88828.06</v>
          </cell>
          <cell r="F67">
            <v>88828.06</v>
          </cell>
          <cell r="G67">
            <v>616019.61</v>
          </cell>
          <cell r="H67">
            <v>1055944.3999999999</v>
          </cell>
          <cell r="I67">
            <v>1055944.3999999999</v>
          </cell>
          <cell r="K67">
            <v>428264.59</v>
          </cell>
        </row>
        <row r="68">
          <cell r="A68" t="str">
            <v>Corporate DevelopmentBillingsO&amp;MPower</v>
          </cell>
          <cell r="B68" t="str">
            <v>Corporate Development</v>
          </cell>
          <cell r="C68" t="str">
            <v>Power</v>
          </cell>
          <cell r="D68" t="str">
            <v>O&amp;M</v>
          </cell>
          <cell r="E68">
            <v>52544.7</v>
          </cell>
          <cell r="F68">
            <v>52544.7</v>
          </cell>
          <cell r="G68">
            <v>406378.9</v>
          </cell>
          <cell r="H68">
            <v>669106.4</v>
          </cell>
          <cell r="I68">
            <v>474100.4</v>
          </cell>
          <cell r="K68">
            <v>119612.4</v>
          </cell>
        </row>
        <row r="69">
          <cell r="A69" t="str">
            <v>Corporate DevelopmentBillingsO&amp;MPSEG Long Island</v>
          </cell>
          <cell r="B69" t="str">
            <v>Corporate Development</v>
          </cell>
          <cell r="C69" t="str">
            <v>PSEG Long Island</v>
          </cell>
          <cell r="D69" t="str">
            <v>O&amp;M</v>
          </cell>
          <cell r="E69">
            <v>1561.3</v>
          </cell>
          <cell r="F69">
            <v>1561.3</v>
          </cell>
          <cell r="G69">
            <v>10929.1</v>
          </cell>
          <cell r="H69">
            <v>18735.599999999999</v>
          </cell>
          <cell r="I69">
            <v>18735.599999999999</v>
          </cell>
        </row>
        <row r="70">
          <cell r="A70" t="str">
            <v>Corporate DevelopmentBillingsO&amp;MUtility</v>
          </cell>
          <cell r="B70" t="str">
            <v>Corporate Development</v>
          </cell>
          <cell r="C70" t="str">
            <v>Utility</v>
          </cell>
          <cell r="D70" t="str">
            <v>O&amp;M</v>
          </cell>
          <cell r="E70">
            <v>3360.39</v>
          </cell>
          <cell r="F70">
            <v>3360.39</v>
          </cell>
          <cell r="G70">
            <v>23522.73</v>
          </cell>
          <cell r="H70">
            <v>40636.94</v>
          </cell>
          <cell r="I70">
            <v>40636.94</v>
          </cell>
          <cell r="K70">
            <v>22794.98</v>
          </cell>
        </row>
        <row r="71">
          <cell r="A71" t="str">
            <v>Services Corporation FinanceBillingsO&amp;MPower</v>
          </cell>
          <cell r="B71" t="str">
            <v>Services Corporation Finance</v>
          </cell>
          <cell r="C71" t="str">
            <v>Power</v>
          </cell>
          <cell r="D71" t="str">
            <v>O&amp;M</v>
          </cell>
          <cell r="E71">
            <v>98018.34</v>
          </cell>
          <cell r="F71">
            <v>98018.34</v>
          </cell>
          <cell r="G71">
            <v>679864.05</v>
          </cell>
          <cell r="H71">
            <v>1165902.3600000001</v>
          </cell>
          <cell r="I71">
            <v>1165902.3600000001</v>
          </cell>
          <cell r="K71">
            <v>505326</v>
          </cell>
        </row>
        <row r="72">
          <cell r="A72" t="str">
            <v>Services Corporation FinanceBillingsO&amp;MPSEG Long Island</v>
          </cell>
          <cell r="B72" t="str">
            <v>Services Corporation Finance</v>
          </cell>
          <cell r="C72" t="str">
            <v>PSEG Long Island</v>
          </cell>
          <cell r="D72" t="str">
            <v>O&amp;M</v>
          </cell>
          <cell r="E72">
            <v>69784.56</v>
          </cell>
          <cell r="F72">
            <v>69784.56</v>
          </cell>
          <cell r="G72">
            <v>484418.87</v>
          </cell>
          <cell r="H72">
            <v>831026.32</v>
          </cell>
          <cell r="I72">
            <v>831026.32</v>
          </cell>
          <cell r="K72">
            <v>394769.8</v>
          </cell>
        </row>
        <row r="73">
          <cell r="A73" t="str">
            <v>Services Corporation FinanceBillingsO&amp;MUtility</v>
          </cell>
          <cell r="B73" t="str">
            <v>Services Corporation Finance</v>
          </cell>
          <cell r="C73" t="str">
            <v>Utility</v>
          </cell>
          <cell r="D73" t="str">
            <v>O&amp;M</v>
          </cell>
          <cell r="E73">
            <v>160415.98000000001</v>
          </cell>
          <cell r="F73">
            <v>160415.98000000001</v>
          </cell>
          <cell r="G73">
            <v>1112716.97</v>
          </cell>
          <cell r="H73">
            <v>1907795.56</v>
          </cell>
          <cell r="I73">
            <v>1907795.56</v>
          </cell>
          <cell r="K73">
            <v>826897.09</v>
          </cell>
        </row>
        <row r="74">
          <cell r="A74" t="str">
            <v>Corporate StrategyBillingsO&amp;MPower</v>
          </cell>
          <cell r="B74" t="str">
            <v>Corporate Strategy</v>
          </cell>
          <cell r="C74" t="str">
            <v>Power</v>
          </cell>
          <cell r="D74" t="str">
            <v>O&amp;M</v>
          </cell>
          <cell r="E74">
            <v>67687.600000000006</v>
          </cell>
          <cell r="F74">
            <v>67687.600000000006</v>
          </cell>
          <cell r="G74">
            <v>453888.68</v>
          </cell>
          <cell r="H74">
            <v>1069423.78</v>
          </cell>
          <cell r="I74">
            <v>1069423.78</v>
          </cell>
          <cell r="K74">
            <v>286238.65999999997</v>
          </cell>
        </row>
        <row r="75">
          <cell r="A75" t="str">
            <v>Corporate StrategyBillingsO&amp;MPSEG Long Island</v>
          </cell>
          <cell r="B75" t="str">
            <v>Corporate Strategy</v>
          </cell>
          <cell r="C75" t="str">
            <v>PSEG Long Island</v>
          </cell>
          <cell r="D75" t="str">
            <v>O&amp;M</v>
          </cell>
          <cell r="E75">
            <v>26653.88</v>
          </cell>
          <cell r="F75">
            <v>26653.88</v>
          </cell>
          <cell r="G75">
            <v>178471.02</v>
          </cell>
          <cell r="H75">
            <v>421255.42</v>
          </cell>
          <cell r="I75">
            <v>421255.42</v>
          </cell>
          <cell r="K75">
            <v>112760.69</v>
          </cell>
        </row>
        <row r="76">
          <cell r="A76" t="str">
            <v>Corporate StrategyBillingsO&amp;MUtility</v>
          </cell>
          <cell r="B76" t="str">
            <v>Corporate Strategy</v>
          </cell>
          <cell r="C76" t="str">
            <v>Utility</v>
          </cell>
          <cell r="D76" t="str">
            <v>O&amp;M</v>
          </cell>
          <cell r="E76">
            <v>110827.12</v>
          </cell>
          <cell r="F76">
            <v>110827.12</v>
          </cell>
          <cell r="G76">
            <v>742563.04</v>
          </cell>
          <cell r="H76">
            <v>1749982.22</v>
          </cell>
          <cell r="I76">
            <v>1749982.22</v>
          </cell>
          <cell r="K76">
            <v>468390.53</v>
          </cell>
        </row>
        <row r="77">
          <cell r="A77" t="str">
            <v>Corporate SecretaryBillingsO&amp;MPower</v>
          </cell>
          <cell r="B77" t="str">
            <v>Corporate Secretary</v>
          </cell>
          <cell r="C77" t="str">
            <v>Power</v>
          </cell>
          <cell r="D77" t="str">
            <v>O&amp;M</v>
          </cell>
          <cell r="E77">
            <v>65877</v>
          </cell>
          <cell r="F77">
            <v>65877</v>
          </cell>
          <cell r="G77">
            <v>623184</v>
          </cell>
          <cell r="H77">
            <v>943789</v>
          </cell>
          <cell r="I77">
            <v>943789</v>
          </cell>
          <cell r="K77">
            <v>557307.96</v>
          </cell>
        </row>
        <row r="78">
          <cell r="A78" t="str">
            <v>Corporate SecretaryBillingsO&amp;MPSEG Long Island</v>
          </cell>
          <cell r="B78" t="str">
            <v>Corporate Secretary</v>
          </cell>
          <cell r="C78" t="str">
            <v>PSEG Long Island</v>
          </cell>
          <cell r="D78" t="str">
            <v>O&amp;M</v>
          </cell>
          <cell r="E78">
            <v>25951</v>
          </cell>
          <cell r="F78">
            <v>25951</v>
          </cell>
          <cell r="G78">
            <v>245497</v>
          </cell>
          <cell r="H78">
            <v>371797</v>
          </cell>
          <cell r="I78">
            <v>371797</v>
          </cell>
          <cell r="K78">
            <v>219545.56</v>
          </cell>
        </row>
        <row r="79">
          <cell r="A79" t="str">
            <v>Corporate SecretaryBillingsO&amp;MUtility</v>
          </cell>
          <cell r="B79" t="str">
            <v>Corporate Secretary</v>
          </cell>
          <cell r="C79" t="str">
            <v>Utility</v>
          </cell>
          <cell r="D79" t="str">
            <v>O&amp;M</v>
          </cell>
          <cell r="E79">
            <v>107798</v>
          </cell>
          <cell r="F79">
            <v>107798</v>
          </cell>
          <cell r="G79">
            <v>1019757</v>
          </cell>
          <cell r="H79">
            <v>1544383</v>
          </cell>
          <cell r="I79">
            <v>1544383</v>
          </cell>
          <cell r="K79">
            <v>911958.48</v>
          </cell>
        </row>
        <row r="80">
          <cell r="A80" t="str">
            <v>Business Assurance &amp; ResilienceBillingsO&amp;MEnterprise</v>
          </cell>
          <cell r="B80" t="str">
            <v>Business Assurance &amp; Resilience</v>
          </cell>
          <cell r="C80" t="str">
            <v>Enterprise</v>
          </cell>
          <cell r="D80" t="str">
            <v>O&amp;M</v>
          </cell>
          <cell r="E80">
            <v>117</v>
          </cell>
          <cell r="F80">
            <v>117</v>
          </cell>
          <cell r="G80">
            <v>819</v>
          </cell>
          <cell r="H80">
            <v>1404</v>
          </cell>
          <cell r="I80">
            <v>1404</v>
          </cell>
          <cell r="K80">
            <v>702</v>
          </cell>
        </row>
        <row r="81">
          <cell r="A81" t="str">
            <v>Business Assurance &amp; ResilienceBillingsO&amp;MHoldings</v>
          </cell>
          <cell r="B81" t="str">
            <v>Business Assurance &amp; Resilience</v>
          </cell>
          <cell r="C81" t="str">
            <v>Holdings</v>
          </cell>
          <cell r="D81" t="str">
            <v>O&amp;M</v>
          </cell>
          <cell r="E81">
            <v>2564</v>
          </cell>
          <cell r="F81">
            <v>2564</v>
          </cell>
          <cell r="G81">
            <v>17948</v>
          </cell>
          <cell r="H81">
            <v>30768</v>
          </cell>
          <cell r="I81">
            <v>30768</v>
          </cell>
          <cell r="K81">
            <v>15384</v>
          </cell>
        </row>
        <row r="82">
          <cell r="A82" t="str">
            <v>Business Assurance &amp; ResilienceBillingsO&amp;MPower</v>
          </cell>
          <cell r="B82" t="str">
            <v>Business Assurance &amp; Resilience</v>
          </cell>
          <cell r="C82" t="str">
            <v>Power</v>
          </cell>
          <cell r="D82" t="str">
            <v>O&amp;M</v>
          </cell>
          <cell r="E82">
            <v>197261.6</v>
          </cell>
          <cell r="F82">
            <v>197261.6</v>
          </cell>
          <cell r="G82">
            <v>1376096.28</v>
          </cell>
          <cell r="H82">
            <v>2358710.36</v>
          </cell>
          <cell r="I82">
            <v>2358710.36</v>
          </cell>
          <cell r="K82">
            <v>1012714.65</v>
          </cell>
        </row>
        <row r="83">
          <cell r="A83" t="str">
            <v>Business Assurance &amp; ResilienceBillingsO&amp;MPSEG Long Island</v>
          </cell>
          <cell r="B83" t="str">
            <v>Business Assurance &amp; Resilience</v>
          </cell>
          <cell r="C83" t="str">
            <v>PSEG Long Island</v>
          </cell>
          <cell r="D83" t="str">
            <v>O&amp;M</v>
          </cell>
          <cell r="E83">
            <v>44788.800000000003</v>
          </cell>
          <cell r="F83">
            <v>44788.800000000003</v>
          </cell>
          <cell r="G83">
            <v>311092.59999999998</v>
          </cell>
          <cell r="H83">
            <v>533078.56000000006</v>
          </cell>
          <cell r="I83">
            <v>533078.56000000006</v>
          </cell>
          <cell r="K83">
            <v>331942.69</v>
          </cell>
        </row>
        <row r="84">
          <cell r="A84" t="str">
            <v>Business Assurance &amp; ResilienceBillingsO&amp;MUtility</v>
          </cell>
          <cell r="B84" t="str">
            <v>Business Assurance &amp; Resilience</v>
          </cell>
          <cell r="C84" t="str">
            <v>Utility</v>
          </cell>
          <cell r="D84" t="str">
            <v>O&amp;M</v>
          </cell>
          <cell r="E84">
            <v>978671.36</v>
          </cell>
          <cell r="F84">
            <v>978671.36</v>
          </cell>
          <cell r="G84">
            <v>6811279.5599999996</v>
          </cell>
          <cell r="H84">
            <v>11677234.48</v>
          </cell>
          <cell r="I84">
            <v>11677234.48</v>
          </cell>
          <cell r="K84">
            <v>5438869.3200000003</v>
          </cell>
        </row>
        <row r="85">
          <cell r="A85" t="str">
            <v>Federal Affairs &amp; PolicyBillingsO&amp;MPower</v>
          </cell>
          <cell r="B85" t="str">
            <v>Federal Affairs &amp; Policy</v>
          </cell>
          <cell r="C85" t="str">
            <v>Power</v>
          </cell>
          <cell r="D85" t="str">
            <v>O&amp;M</v>
          </cell>
          <cell r="E85">
            <v>170104.72</v>
          </cell>
          <cell r="F85">
            <v>170104.72</v>
          </cell>
          <cell r="G85">
            <v>1125728.3999999999</v>
          </cell>
          <cell r="H85">
            <v>1860386.85</v>
          </cell>
          <cell r="I85">
            <v>1860386.85</v>
          </cell>
          <cell r="K85">
            <v>705723.19</v>
          </cell>
        </row>
        <row r="86">
          <cell r="A86" t="str">
            <v>Federal Affairs &amp; PolicyBillingsO&amp;MPSEG Long Island</v>
          </cell>
          <cell r="B86" t="str">
            <v>Federal Affairs &amp; Policy</v>
          </cell>
          <cell r="C86" t="str">
            <v>PSEG Long Island</v>
          </cell>
          <cell r="D86" t="str">
            <v>O&amp;M</v>
          </cell>
          <cell r="E86">
            <v>28284.65</v>
          </cell>
          <cell r="F86">
            <v>28284.65</v>
          </cell>
          <cell r="G86">
            <v>179136.4</v>
          </cell>
          <cell r="H86">
            <v>301758.7</v>
          </cell>
          <cell r="I86">
            <v>301758.7</v>
          </cell>
          <cell r="K86">
            <v>165365.4</v>
          </cell>
        </row>
        <row r="87">
          <cell r="A87" t="str">
            <v>Federal Affairs &amp; PolicyBillingsO&amp;MUtility</v>
          </cell>
          <cell r="B87" t="str">
            <v>Federal Affairs &amp; Policy</v>
          </cell>
          <cell r="C87" t="str">
            <v>Utility</v>
          </cell>
          <cell r="D87" t="str">
            <v>O&amp;M</v>
          </cell>
          <cell r="E87">
            <v>136372.37</v>
          </cell>
          <cell r="F87">
            <v>136372.37</v>
          </cell>
          <cell r="G87">
            <v>880345.95</v>
          </cell>
          <cell r="H87">
            <v>1468687.7</v>
          </cell>
          <cell r="I87">
            <v>1468687.7</v>
          </cell>
          <cell r="K87">
            <v>785213.15</v>
          </cell>
        </row>
        <row r="88">
          <cell r="A88" t="str">
            <v>Enterprise Risk ManagementBillingsO&amp;MEnterprise</v>
          </cell>
          <cell r="B88" t="str">
            <v>Enterprise Risk Management</v>
          </cell>
          <cell r="C88" t="str">
            <v>Enterprise</v>
          </cell>
          <cell r="D88" t="str">
            <v>O&amp;M</v>
          </cell>
          <cell r="E88">
            <v>11653.86</v>
          </cell>
          <cell r="F88">
            <v>6653.86</v>
          </cell>
          <cell r="G88">
            <v>79137.84</v>
          </cell>
          <cell r="H88">
            <v>136323.06</v>
          </cell>
          <cell r="I88">
            <v>136225.06</v>
          </cell>
          <cell r="K88">
            <v>109830.87</v>
          </cell>
        </row>
        <row r="89">
          <cell r="A89" t="str">
            <v>Enterprise Risk ManagementBillingsO&amp;MHoldings</v>
          </cell>
          <cell r="B89" t="str">
            <v>Enterprise Risk Management</v>
          </cell>
          <cell r="C89" t="str">
            <v>Holdings</v>
          </cell>
          <cell r="D89" t="str">
            <v>O&amp;M</v>
          </cell>
          <cell r="E89">
            <v>25103.46</v>
          </cell>
          <cell r="F89">
            <v>25103.46</v>
          </cell>
          <cell r="G89">
            <v>170462.73</v>
          </cell>
          <cell r="H89">
            <v>292886.7</v>
          </cell>
          <cell r="I89">
            <v>292886.7</v>
          </cell>
          <cell r="K89">
            <v>50277.120000000003</v>
          </cell>
        </row>
        <row r="90">
          <cell r="A90" t="str">
            <v>Enterprise Risk ManagementBillingsO&amp;MPower</v>
          </cell>
          <cell r="B90" t="str">
            <v>Enterprise Risk Management</v>
          </cell>
          <cell r="C90" t="str">
            <v>Power</v>
          </cell>
          <cell r="D90" t="str">
            <v>O&amp;M</v>
          </cell>
          <cell r="E90">
            <v>476881.85</v>
          </cell>
          <cell r="F90">
            <v>394081.85</v>
          </cell>
          <cell r="G90">
            <v>3283874.94</v>
          </cell>
          <cell r="H90">
            <v>5637059.4400000004</v>
          </cell>
          <cell r="I90">
            <v>5026859.4400000004</v>
          </cell>
          <cell r="K90">
            <v>2084949.8</v>
          </cell>
        </row>
        <row r="91">
          <cell r="A91" t="str">
            <v>Enterprise Risk ManagementBillingsO&amp;MPSEG Long Island</v>
          </cell>
          <cell r="B91" t="str">
            <v>Enterprise Risk Management</v>
          </cell>
          <cell r="C91" t="str">
            <v>PSEG Long Island</v>
          </cell>
          <cell r="D91" t="str">
            <v>O&amp;M</v>
          </cell>
          <cell r="I91">
            <v>0</v>
          </cell>
          <cell r="K91">
            <v>0</v>
          </cell>
        </row>
        <row r="92">
          <cell r="A92" t="str">
            <v>Enterprise Risk ManagementBillingsCapUtility</v>
          </cell>
          <cell r="B92" t="str">
            <v>Enterprise Risk Management</v>
          </cell>
          <cell r="C92" t="str">
            <v>Utility</v>
          </cell>
          <cell r="D92" t="str">
            <v>Cap</v>
          </cell>
          <cell r="E92">
            <v>27189.360000000001</v>
          </cell>
          <cell r="F92">
            <v>27189.360000000001</v>
          </cell>
          <cell r="G92">
            <v>183734.16</v>
          </cell>
          <cell r="H92">
            <v>315767.34000000003</v>
          </cell>
          <cell r="I92">
            <v>315767.34000000003</v>
          </cell>
          <cell r="K92">
            <v>151704.26999999999</v>
          </cell>
        </row>
        <row r="93">
          <cell r="A93" t="str">
            <v>Enterprise Risk ManagementBillingsO&amp;MUtility</v>
          </cell>
          <cell r="B93" t="str">
            <v>Enterprise Risk Management</v>
          </cell>
          <cell r="C93" t="str">
            <v>Utility</v>
          </cell>
          <cell r="D93" t="str">
            <v>O&amp;M</v>
          </cell>
          <cell r="E93">
            <v>61349.96</v>
          </cell>
          <cell r="F93">
            <v>61349.96</v>
          </cell>
          <cell r="G93">
            <v>415849.42</v>
          </cell>
          <cell r="H93">
            <v>714885.6</v>
          </cell>
          <cell r="I93">
            <v>714885.6</v>
          </cell>
          <cell r="K93">
            <v>198503.52</v>
          </cell>
        </row>
        <row r="94">
          <cell r="A94" t="str">
            <v>Human ResourcesBillingsO&amp;MHoldings</v>
          </cell>
          <cell r="B94" t="str">
            <v>Human Resources</v>
          </cell>
          <cell r="C94" t="str">
            <v>Holdings</v>
          </cell>
          <cell r="D94" t="str">
            <v>O&amp;M</v>
          </cell>
          <cell r="E94">
            <v>170.48</v>
          </cell>
          <cell r="F94">
            <v>170.48</v>
          </cell>
          <cell r="G94">
            <v>1193.3599999999999</v>
          </cell>
          <cell r="H94">
            <v>3376.96</v>
          </cell>
          <cell r="I94">
            <v>3376.96</v>
          </cell>
          <cell r="K94">
            <v>1022.7</v>
          </cell>
        </row>
        <row r="95">
          <cell r="A95" t="str">
            <v>Human ResourcesBillingsO&amp;MPower</v>
          </cell>
          <cell r="B95" t="str">
            <v>Human Resources</v>
          </cell>
          <cell r="C95" t="str">
            <v>Power</v>
          </cell>
          <cell r="D95" t="str">
            <v>O&amp;M</v>
          </cell>
          <cell r="E95">
            <v>873867.31</v>
          </cell>
          <cell r="F95">
            <v>873867.31</v>
          </cell>
          <cell r="G95">
            <v>6065669.2699999996</v>
          </cell>
          <cell r="H95">
            <v>10323847.92</v>
          </cell>
          <cell r="I95">
            <v>10323847.92</v>
          </cell>
          <cell r="K95">
            <v>3967927.88</v>
          </cell>
        </row>
        <row r="96">
          <cell r="A96" t="str">
            <v>Human ResourcesBillingsO&amp;MPSEG Long Island</v>
          </cell>
          <cell r="B96" t="str">
            <v>Human Resources</v>
          </cell>
          <cell r="C96" t="str">
            <v>PSEG Long Island</v>
          </cell>
          <cell r="D96" t="str">
            <v>O&amp;M</v>
          </cell>
          <cell r="E96">
            <v>61512.2</v>
          </cell>
          <cell r="F96">
            <v>61512.2</v>
          </cell>
          <cell r="G96">
            <v>427728.5</v>
          </cell>
          <cell r="H96">
            <v>729954.97</v>
          </cell>
          <cell r="I96">
            <v>729954.97</v>
          </cell>
          <cell r="K96">
            <v>403860.55</v>
          </cell>
        </row>
        <row r="97">
          <cell r="A97" t="str">
            <v>Human ResourcesBillingsO&amp;MUtility</v>
          </cell>
          <cell r="B97" t="str">
            <v>Human Resources</v>
          </cell>
          <cell r="C97" t="str">
            <v>Utility</v>
          </cell>
          <cell r="D97" t="str">
            <v>O&amp;M</v>
          </cell>
          <cell r="E97">
            <v>1131817.19</v>
          </cell>
          <cell r="F97">
            <v>1131817.19</v>
          </cell>
          <cell r="G97">
            <v>7876555.5499999998</v>
          </cell>
          <cell r="H97">
            <v>13430129.74</v>
          </cell>
          <cell r="I97">
            <v>13430129.74</v>
          </cell>
          <cell r="K97">
            <v>6363851.6200000001</v>
          </cell>
        </row>
        <row r="98">
          <cell r="A98" t="str">
            <v>Internal Audit ServicesBillingsO&amp;MHoldings</v>
          </cell>
          <cell r="B98" t="str">
            <v>Internal Audit Services</v>
          </cell>
          <cell r="C98" t="str">
            <v>Holdings</v>
          </cell>
          <cell r="D98" t="str">
            <v>O&amp;M</v>
          </cell>
          <cell r="E98">
            <v>3673.18</v>
          </cell>
          <cell r="F98">
            <v>3673.18</v>
          </cell>
          <cell r="G98">
            <v>24925.15</v>
          </cell>
          <cell r="H98">
            <v>43028.68</v>
          </cell>
          <cell r="I98">
            <v>43028.68</v>
          </cell>
          <cell r="K98">
            <v>15217.46</v>
          </cell>
        </row>
        <row r="99">
          <cell r="A99" t="str">
            <v>Internal Audit ServicesBillingsO&amp;MPower</v>
          </cell>
          <cell r="B99" t="str">
            <v>Internal Audit Services</v>
          </cell>
          <cell r="C99" t="str">
            <v>Power</v>
          </cell>
          <cell r="D99" t="str">
            <v>O&amp;M</v>
          </cell>
          <cell r="E99">
            <v>209371.26</v>
          </cell>
          <cell r="F99">
            <v>209371.26</v>
          </cell>
          <cell r="G99">
            <v>1444871.59</v>
          </cell>
          <cell r="H99">
            <v>2475460.9500000002</v>
          </cell>
          <cell r="I99">
            <v>2475460.9500000002</v>
          </cell>
          <cell r="K99">
            <v>1403414.51</v>
          </cell>
        </row>
        <row r="100">
          <cell r="A100" t="str">
            <v>Internal Audit ServicesBillingsO&amp;MPSEG Long Island</v>
          </cell>
          <cell r="B100" t="str">
            <v>Internal Audit Services</v>
          </cell>
          <cell r="C100" t="str">
            <v>PSEG Long Island</v>
          </cell>
          <cell r="D100" t="str">
            <v>O&amp;M</v>
          </cell>
          <cell r="E100">
            <v>16266.94</v>
          </cell>
          <cell r="F100">
            <v>18766.939999999999</v>
          </cell>
          <cell r="G100">
            <v>112294.36</v>
          </cell>
          <cell r="H100">
            <v>191792.47</v>
          </cell>
          <cell r="I100">
            <v>214292.47</v>
          </cell>
          <cell r="K100">
            <v>280051.09999999998</v>
          </cell>
        </row>
        <row r="101">
          <cell r="A101" t="str">
            <v>Internal Audit ServicesBillingsO&amp;MUtility</v>
          </cell>
          <cell r="B101" t="str">
            <v>Internal Audit Services</v>
          </cell>
          <cell r="C101" t="str">
            <v>Utility</v>
          </cell>
          <cell r="D101" t="str">
            <v>O&amp;M</v>
          </cell>
          <cell r="E101">
            <v>297527.58</v>
          </cell>
          <cell r="F101">
            <v>297527.58</v>
          </cell>
          <cell r="G101">
            <v>2054357.1</v>
          </cell>
          <cell r="H101">
            <v>3522317.25</v>
          </cell>
          <cell r="I101">
            <v>3522317.25</v>
          </cell>
          <cell r="K101">
            <v>1215722.8899999999</v>
          </cell>
        </row>
        <row r="102">
          <cell r="A102" t="str">
            <v>Information TechnologyBillingsCapHoldings</v>
          </cell>
          <cell r="B102" t="str">
            <v>Information Technology</v>
          </cell>
          <cell r="C102" t="str">
            <v>Holdings</v>
          </cell>
          <cell r="D102" t="str">
            <v>Cap</v>
          </cell>
          <cell r="E102">
            <v>134</v>
          </cell>
          <cell r="F102">
            <v>134</v>
          </cell>
          <cell r="G102">
            <v>938</v>
          </cell>
          <cell r="H102">
            <v>1610</v>
          </cell>
          <cell r="I102">
            <v>1610</v>
          </cell>
        </row>
        <row r="103">
          <cell r="A103" t="str">
            <v>Information TechnologyBillingsO&amp;MHoldings</v>
          </cell>
          <cell r="B103" t="str">
            <v>Information Technology</v>
          </cell>
          <cell r="C103" t="str">
            <v>Holdings</v>
          </cell>
          <cell r="D103" t="str">
            <v>O&amp;M</v>
          </cell>
          <cell r="E103">
            <v>17520.62</v>
          </cell>
          <cell r="F103">
            <v>17520.62</v>
          </cell>
          <cell r="G103">
            <v>122554.34</v>
          </cell>
          <cell r="H103">
            <v>210186.44</v>
          </cell>
          <cell r="I103">
            <v>225792.44</v>
          </cell>
          <cell r="K103">
            <v>109725.05</v>
          </cell>
        </row>
        <row r="104">
          <cell r="A104" t="str">
            <v>Information TechnologyBillingsCapPower</v>
          </cell>
          <cell r="B104" t="str">
            <v>Information Technology</v>
          </cell>
          <cell r="C104" t="str">
            <v>Power</v>
          </cell>
          <cell r="D104" t="str">
            <v>Cap</v>
          </cell>
          <cell r="E104">
            <v>488442</v>
          </cell>
          <cell r="F104">
            <v>595810</v>
          </cell>
          <cell r="G104">
            <v>4615588</v>
          </cell>
          <cell r="H104">
            <v>6749535</v>
          </cell>
          <cell r="I104">
            <v>5239136</v>
          </cell>
          <cell r="K104">
            <v>1445525</v>
          </cell>
        </row>
        <row r="105">
          <cell r="A105" t="str">
            <v>Information TechnologyBillingsO&amp;MPower</v>
          </cell>
          <cell r="B105" t="str">
            <v>Information Technology</v>
          </cell>
          <cell r="C105" t="str">
            <v>Power</v>
          </cell>
          <cell r="D105" t="str">
            <v>O&amp;M</v>
          </cell>
          <cell r="E105">
            <v>4026087.68</v>
          </cell>
          <cell r="F105">
            <v>3981994.77</v>
          </cell>
          <cell r="G105">
            <v>28320761.039999999</v>
          </cell>
          <cell r="H105">
            <v>48444000.520000003</v>
          </cell>
          <cell r="I105">
            <v>48632037.119999997</v>
          </cell>
          <cell r="K105">
            <v>22967168.620000001</v>
          </cell>
        </row>
        <row r="106">
          <cell r="A106" t="str">
            <v>Information TechnologyBillingsCapPSEG Long Island</v>
          </cell>
          <cell r="B106" t="str">
            <v>Information Technology</v>
          </cell>
          <cell r="C106" t="str">
            <v>PSEG Long Island</v>
          </cell>
          <cell r="D106" t="str">
            <v>Cap</v>
          </cell>
          <cell r="I106">
            <v>0</v>
          </cell>
          <cell r="K106">
            <v>1607</v>
          </cell>
        </row>
        <row r="107">
          <cell r="A107" t="str">
            <v>Information TechnologyBillingsO&amp;MPSEG Long Island</v>
          </cell>
          <cell r="B107" t="str">
            <v>Information Technology</v>
          </cell>
          <cell r="C107" t="str">
            <v>PSEG Long Island</v>
          </cell>
          <cell r="D107" t="str">
            <v>O&amp;M</v>
          </cell>
          <cell r="E107">
            <v>8885</v>
          </cell>
          <cell r="F107">
            <v>2266725</v>
          </cell>
          <cell r="G107">
            <v>62195</v>
          </cell>
          <cell r="H107">
            <v>106623</v>
          </cell>
          <cell r="I107">
            <v>37693893</v>
          </cell>
          <cell r="K107">
            <v>8937253.4100000001</v>
          </cell>
        </row>
        <row r="108">
          <cell r="A108" t="str">
            <v>Information TechnologyBillingsCapService Co</v>
          </cell>
          <cell r="B108" t="str">
            <v>Information Technology</v>
          </cell>
          <cell r="C108" t="str">
            <v>Service Co</v>
          </cell>
          <cell r="D108" t="str">
            <v>Cap</v>
          </cell>
          <cell r="K108">
            <v>484489</v>
          </cell>
        </row>
        <row r="109">
          <cell r="A109" t="str">
            <v>Information TechnologyBillingsO&amp;MService Co</v>
          </cell>
          <cell r="B109" t="str">
            <v>Information Technology</v>
          </cell>
          <cell r="C109" t="str">
            <v>Service Co</v>
          </cell>
          <cell r="D109" t="str">
            <v>O&amp;M</v>
          </cell>
          <cell r="E109">
            <v>493261.89</v>
          </cell>
          <cell r="F109">
            <v>493261.89</v>
          </cell>
          <cell r="G109">
            <v>3441858.23</v>
          </cell>
          <cell r="H109">
            <v>5911286.9199999999</v>
          </cell>
          <cell r="I109">
            <v>5911286.9199999999</v>
          </cell>
          <cell r="K109">
            <v>3011691.76</v>
          </cell>
        </row>
        <row r="110">
          <cell r="A110" t="str">
            <v>Information TechnologyBillingsCapUtility</v>
          </cell>
          <cell r="B110" t="str">
            <v>Information Technology</v>
          </cell>
          <cell r="C110" t="str">
            <v>Utility</v>
          </cell>
          <cell r="D110" t="str">
            <v>Cap</v>
          </cell>
          <cell r="E110">
            <v>1086528</v>
          </cell>
          <cell r="F110">
            <v>3837426.02</v>
          </cell>
          <cell r="G110">
            <v>8046037</v>
          </cell>
          <cell r="H110">
            <v>12622935</v>
          </cell>
          <cell r="I110">
            <v>22652438.02</v>
          </cell>
          <cell r="K110">
            <v>4805007</v>
          </cell>
        </row>
        <row r="111">
          <cell r="A111" t="str">
            <v>Information TechnologyBillingsO&amp;MUtility</v>
          </cell>
          <cell r="B111" t="str">
            <v>Information Technology</v>
          </cell>
          <cell r="C111" t="str">
            <v>Utility</v>
          </cell>
          <cell r="D111" t="str">
            <v>O&amp;M</v>
          </cell>
          <cell r="E111">
            <v>7847064.3899999997</v>
          </cell>
          <cell r="F111">
            <v>7977118.8499999996</v>
          </cell>
          <cell r="G111">
            <v>54676014.909999996</v>
          </cell>
          <cell r="H111">
            <v>94018737.760000005</v>
          </cell>
          <cell r="I111">
            <v>93492053.040000007</v>
          </cell>
          <cell r="K111">
            <v>45323218.259999998</v>
          </cell>
        </row>
        <row r="112">
          <cell r="A112" t="str">
            <v>LawBillingsCapHoldings</v>
          </cell>
          <cell r="B112" t="str">
            <v>Law</v>
          </cell>
          <cell r="C112" t="str">
            <v>Holdings</v>
          </cell>
          <cell r="D112" t="str">
            <v>Cap</v>
          </cell>
          <cell r="E112">
            <v>208</v>
          </cell>
          <cell r="F112">
            <v>208</v>
          </cell>
          <cell r="G112">
            <v>1456</v>
          </cell>
          <cell r="H112">
            <v>2500</v>
          </cell>
          <cell r="I112">
            <v>2500</v>
          </cell>
        </row>
        <row r="113">
          <cell r="A113" t="str">
            <v>LawBillingsO&amp;MHoldings</v>
          </cell>
          <cell r="B113" t="str">
            <v>Law</v>
          </cell>
          <cell r="C113" t="str">
            <v>Holdings</v>
          </cell>
          <cell r="D113" t="str">
            <v>O&amp;M</v>
          </cell>
          <cell r="E113">
            <v>143199.79</v>
          </cell>
          <cell r="F113">
            <v>143199.79</v>
          </cell>
          <cell r="G113">
            <v>1000908.49</v>
          </cell>
          <cell r="H113">
            <v>1715077.17</v>
          </cell>
          <cell r="I113">
            <v>1215077.17</v>
          </cell>
          <cell r="K113">
            <v>39457.93</v>
          </cell>
        </row>
        <row r="114">
          <cell r="A114" t="str">
            <v>LawBillingsCapPower</v>
          </cell>
          <cell r="B114" t="str">
            <v>Law</v>
          </cell>
          <cell r="C114" t="str">
            <v>Power</v>
          </cell>
          <cell r="D114" t="str">
            <v>Cap</v>
          </cell>
          <cell r="E114">
            <v>70597</v>
          </cell>
          <cell r="F114">
            <v>70597</v>
          </cell>
          <cell r="G114">
            <v>494179</v>
          </cell>
          <cell r="H114">
            <v>847504</v>
          </cell>
          <cell r="I114">
            <v>847504</v>
          </cell>
          <cell r="K114">
            <v>-65920</v>
          </cell>
        </row>
        <row r="115">
          <cell r="A115" t="str">
            <v>LawBillingsO&amp;MPower</v>
          </cell>
          <cell r="B115" t="str">
            <v>Law</v>
          </cell>
          <cell r="C115" t="str">
            <v>Power</v>
          </cell>
          <cell r="D115" t="str">
            <v>O&amp;M</v>
          </cell>
          <cell r="E115">
            <v>1099044.76</v>
          </cell>
          <cell r="F115">
            <v>1149044.76</v>
          </cell>
          <cell r="G115">
            <v>7642707.4299999997</v>
          </cell>
          <cell r="H115">
            <v>13093533.98</v>
          </cell>
          <cell r="I115">
            <v>13881533.98</v>
          </cell>
          <cell r="K115">
            <v>6523172.4900000002</v>
          </cell>
        </row>
        <row r="116">
          <cell r="A116" t="str">
            <v>LawBillingsO&amp;MPSEG Long Island</v>
          </cell>
          <cell r="B116" t="str">
            <v>Law</v>
          </cell>
          <cell r="C116" t="str">
            <v>PSEG Long Island</v>
          </cell>
          <cell r="D116" t="str">
            <v>O&amp;M</v>
          </cell>
          <cell r="E116">
            <v>157720.26</v>
          </cell>
          <cell r="F116">
            <v>157720.26</v>
          </cell>
          <cell r="G116">
            <v>1093240.18</v>
          </cell>
          <cell r="H116">
            <v>1871031.34</v>
          </cell>
          <cell r="I116">
            <v>1871031.34</v>
          </cell>
          <cell r="K116">
            <v>1035690.98</v>
          </cell>
        </row>
        <row r="117">
          <cell r="A117" t="str">
            <v>LawBillingsCapUtility</v>
          </cell>
          <cell r="B117" t="str">
            <v>Law</v>
          </cell>
          <cell r="C117" t="str">
            <v>Utility</v>
          </cell>
          <cell r="D117" t="str">
            <v>Cap</v>
          </cell>
          <cell r="E117">
            <v>367088.12</v>
          </cell>
          <cell r="F117">
            <v>367088.12</v>
          </cell>
          <cell r="G117">
            <v>2568332.48</v>
          </cell>
          <cell r="H117">
            <v>4404288.5199999996</v>
          </cell>
          <cell r="I117">
            <v>4404288.5199999996</v>
          </cell>
          <cell r="K117">
            <v>1009925.19</v>
          </cell>
        </row>
        <row r="118">
          <cell r="A118" t="str">
            <v>LawBillingsO&amp;MUtility</v>
          </cell>
          <cell r="B118" t="str">
            <v>Law</v>
          </cell>
          <cell r="C118" t="str">
            <v>Utility</v>
          </cell>
          <cell r="D118" t="str">
            <v>O&amp;M</v>
          </cell>
          <cell r="E118">
            <v>1325235.44</v>
          </cell>
          <cell r="F118">
            <v>1313235.44</v>
          </cell>
          <cell r="G118">
            <v>9189273.9800000004</v>
          </cell>
          <cell r="H118">
            <v>15732329.710000001</v>
          </cell>
          <cell r="I118">
            <v>15444329.710000001</v>
          </cell>
          <cell r="K118">
            <v>6630101.4699999997</v>
          </cell>
        </row>
        <row r="119">
          <cell r="A119" t="str">
            <v>PSEG Executive OfficeBillingsO&amp;MEnterprise</v>
          </cell>
          <cell r="B119" t="str">
            <v>PSEG Executive Office</v>
          </cell>
          <cell r="C119" t="str">
            <v>Enterprise</v>
          </cell>
          <cell r="D119" t="str">
            <v>O&amp;M</v>
          </cell>
          <cell r="I119">
            <v>1700000</v>
          </cell>
          <cell r="K119">
            <v>1261900</v>
          </cell>
        </row>
        <row r="120">
          <cell r="A120" t="str">
            <v>PSEG Executive OfficeBillingsO&amp;MPower</v>
          </cell>
          <cell r="B120" t="str">
            <v>PSEG Executive Office</v>
          </cell>
          <cell r="C120" t="str">
            <v>Power</v>
          </cell>
          <cell r="D120" t="str">
            <v>O&amp;M</v>
          </cell>
          <cell r="E120">
            <v>426305</v>
          </cell>
          <cell r="F120">
            <v>426305</v>
          </cell>
          <cell r="G120">
            <v>4483148</v>
          </cell>
          <cell r="H120">
            <v>8171288</v>
          </cell>
          <cell r="I120">
            <v>7841288</v>
          </cell>
          <cell r="K120">
            <v>4004622.6</v>
          </cell>
        </row>
        <row r="121">
          <cell r="A121" t="str">
            <v>PSEG Executive OfficeBillingsO&amp;MPSEG Long Island</v>
          </cell>
          <cell r="B121" t="str">
            <v>PSEG Executive Office</v>
          </cell>
          <cell r="C121" t="str">
            <v>PSEG Long Island</v>
          </cell>
          <cell r="D121" t="str">
            <v>O&amp;M</v>
          </cell>
          <cell r="E121">
            <v>167938</v>
          </cell>
          <cell r="F121">
            <v>167938</v>
          </cell>
          <cell r="G121">
            <v>1766088</v>
          </cell>
          <cell r="H121">
            <v>3218992</v>
          </cell>
          <cell r="I121">
            <v>3088992</v>
          </cell>
          <cell r="K121">
            <v>1577578.6</v>
          </cell>
        </row>
        <row r="122">
          <cell r="A122" t="str">
            <v>PSEG Executive OfficeBillingsO&amp;MUtility</v>
          </cell>
          <cell r="B122" t="str">
            <v>PSEG Executive Office</v>
          </cell>
          <cell r="C122" t="str">
            <v>Utility</v>
          </cell>
          <cell r="D122" t="str">
            <v>O&amp;M</v>
          </cell>
          <cell r="E122">
            <v>697591</v>
          </cell>
          <cell r="F122">
            <v>697591</v>
          </cell>
          <cell r="G122">
            <v>7336060</v>
          </cell>
          <cell r="H122">
            <v>13371199</v>
          </cell>
          <cell r="I122">
            <v>12831199</v>
          </cell>
          <cell r="K122">
            <v>6553018.7999999998</v>
          </cell>
        </row>
        <row r="123">
          <cell r="A123" t="str">
            <v>ProcurementBillingsCapPower</v>
          </cell>
          <cell r="B123" t="str">
            <v>Procurement</v>
          </cell>
          <cell r="C123" t="str">
            <v>Power</v>
          </cell>
          <cell r="D123" t="str">
            <v>Cap</v>
          </cell>
          <cell r="E123">
            <v>24622.400000000001</v>
          </cell>
          <cell r="F123">
            <v>24622.400000000001</v>
          </cell>
          <cell r="G123">
            <v>197594.76</v>
          </cell>
          <cell r="H123">
            <v>316859.51</v>
          </cell>
          <cell r="I123">
            <v>316860.51</v>
          </cell>
          <cell r="K123">
            <v>184252.63</v>
          </cell>
        </row>
        <row r="124">
          <cell r="A124" t="str">
            <v>ProcurementBillingsO&amp;MPower</v>
          </cell>
          <cell r="B124" t="str">
            <v>Procurement</v>
          </cell>
          <cell r="C124" t="str">
            <v>Power</v>
          </cell>
          <cell r="D124" t="str">
            <v>O&amp;M</v>
          </cell>
          <cell r="E124">
            <v>861168.48</v>
          </cell>
          <cell r="F124">
            <v>861168.48</v>
          </cell>
          <cell r="G124">
            <v>5948159.2800000003</v>
          </cell>
          <cell r="H124">
            <v>10213832.869999999</v>
          </cell>
          <cell r="I124">
            <v>10582261.869999999</v>
          </cell>
          <cell r="K124">
            <v>5452115.7699999996</v>
          </cell>
        </row>
        <row r="125">
          <cell r="A125" t="str">
            <v>ProcurementBillingsO&amp;MPSEG Long Island</v>
          </cell>
          <cell r="B125" t="str">
            <v>Procurement</v>
          </cell>
          <cell r="C125" t="str">
            <v>PSEG Long Island</v>
          </cell>
          <cell r="D125" t="str">
            <v>O&amp;M</v>
          </cell>
          <cell r="E125">
            <v>13495.45</v>
          </cell>
          <cell r="F125">
            <v>83100.929999999993</v>
          </cell>
          <cell r="G125">
            <v>110940.45</v>
          </cell>
          <cell r="H125">
            <v>177623.85</v>
          </cell>
          <cell r="I125">
            <v>1071528.67</v>
          </cell>
          <cell r="K125">
            <v>712302.52</v>
          </cell>
        </row>
        <row r="126">
          <cell r="A126" t="str">
            <v>ProcurementBillingsCapUtility</v>
          </cell>
          <cell r="B126" t="str">
            <v>Procurement</v>
          </cell>
          <cell r="C126" t="str">
            <v>Utility</v>
          </cell>
          <cell r="D126" t="str">
            <v>Cap</v>
          </cell>
          <cell r="E126">
            <v>285004.28000000003</v>
          </cell>
          <cell r="F126">
            <v>285004.28000000003</v>
          </cell>
          <cell r="G126">
            <v>2035810.81</v>
          </cell>
          <cell r="H126">
            <v>3409432.95</v>
          </cell>
          <cell r="I126">
            <v>3825036.95</v>
          </cell>
          <cell r="K126">
            <v>1593962.04</v>
          </cell>
        </row>
        <row r="127">
          <cell r="A127" t="str">
            <v>ProcurementBillingsO&amp;MUtility</v>
          </cell>
          <cell r="B127" t="str">
            <v>Procurement</v>
          </cell>
          <cell r="C127" t="str">
            <v>Utility</v>
          </cell>
          <cell r="D127" t="str">
            <v>O&amp;M</v>
          </cell>
          <cell r="E127">
            <v>385969.87</v>
          </cell>
          <cell r="F127">
            <v>385969.87</v>
          </cell>
          <cell r="G127">
            <v>2666065.84</v>
          </cell>
          <cell r="H127">
            <v>4578291.72</v>
          </cell>
          <cell r="I127">
            <v>4340308.72</v>
          </cell>
          <cell r="K127">
            <v>2042680.89</v>
          </cell>
        </row>
        <row r="128">
          <cell r="A128" t="str">
            <v>Service Company Misc. AccountingBillingsO&amp;MHoldings</v>
          </cell>
          <cell r="B128" t="str">
            <v>Service Company Misc. Accounting</v>
          </cell>
          <cell r="C128" t="str">
            <v>Holdings</v>
          </cell>
          <cell r="D128" t="str">
            <v>O&amp;M</v>
          </cell>
          <cell r="E128">
            <v>2088</v>
          </cell>
          <cell r="F128">
            <v>2088</v>
          </cell>
          <cell r="G128">
            <v>2480</v>
          </cell>
          <cell r="H128">
            <v>5776</v>
          </cell>
          <cell r="I128">
            <v>1276</v>
          </cell>
          <cell r="K128">
            <v>6767</v>
          </cell>
        </row>
        <row r="129">
          <cell r="A129" t="str">
            <v>Service Company Misc. AccountingBillingsO&amp;MPower</v>
          </cell>
          <cell r="B129" t="str">
            <v>Service Company Misc. Accounting</v>
          </cell>
          <cell r="C129" t="str">
            <v>Power</v>
          </cell>
          <cell r="D129" t="str">
            <v>O&amp;M</v>
          </cell>
          <cell r="E129">
            <v>79334</v>
          </cell>
          <cell r="F129">
            <v>79334</v>
          </cell>
          <cell r="G129">
            <v>94265</v>
          </cell>
          <cell r="H129">
            <v>419475</v>
          </cell>
          <cell r="I129">
            <v>2287585</v>
          </cell>
          <cell r="K129">
            <v>2284515</v>
          </cell>
        </row>
        <row r="130">
          <cell r="A130" t="str">
            <v>Service Company Misc. AccountingBillingsO&amp;MPSEG Long Island</v>
          </cell>
          <cell r="B130" t="str">
            <v>Service Company Misc. Accounting</v>
          </cell>
          <cell r="C130" t="str">
            <v>PSEG Long Island</v>
          </cell>
          <cell r="D130" t="str">
            <v>O&amp;M</v>
          </cell>
          <cell r="E130">
            <v>6263</v>
          </cell>
          <cell r="F130">
            <v>6263</v>
          </cell>
          <cell r="G130">
            <v>7442</v>
          </cell>
          <cell r="H130">
            <v>17327</v>
          </cell>
          <cell r="I130">
            <v>3827</v>
          </cell>
          <cell r="K130">
            <v>20299</v>
          </cell>
        </row>
        <row r="131">
          <cell r="A131" t="str">
            <v>Service Company Misc. AccountingBillingsO&amp;MUtility</v>
          </cell>
          <cell r="B131" t="str">
            <v>Service Company Misc. Accounting</v>
          </cell>
          <cell r="C131" t="str">
            <v>Utility</v>
          </cell>
          <cell r="D131" t="str">
            <v>O&amp;M</v>
          </cell>
          <cell r="E131">
            <v>121089</v>
          </cell>
          <cell r="F131">
            <v>121089</v>
          </cell>
          <cell r="G131">
            <v>143876</v>
          </cell>
          <cell r="H131">
            <v>334985</v>
          </cell>
          <cell r="I131">
            <v>3132651</v>
          </cell>
          <cell r="K131">
            <v>3433541</v>
          </cell>
        </row>
        <row r="132">
          <cell r="A132" t="str">
            <v>Treasury Management ServicesBillingsO&amp;MHoldings</v>
          </cell>
          <cell r="B132" t="str">
            <v>Treasury Management Services</v>
          </cell>
          <cell r="C132" t="str">
            <v>Holdings</v>
          </cell>
          <cell r="D132" t="str">
            <v>O&amp;M</v>
          </cell>
          <cell r="E132">
            <v>61887</v>
          </cell>
          <cell r="F132">
            <v>61777</v>
          </cell>
          <cell r="G132">
            <v>453259</v>
          </cell>
          <cell r="H132">
            <v>920146</v>
          </cell>
          <cell r="I132">
            <v>919156</v>
          </cell>
          <cell r="K132">
            <v>369278</v>
          </cell>
        </row>
        <row r="133">
          <cell r="A133" t="str">
            <v>Treasury Management ServicesBillingsO&amp;MPower</v>
          </cell>
          <cell r="B133" t="str">
            <v>Treasury Management Services</v>
          </cell>
          <cell r="C133" t="str">
            <v>Power</v>
          </cell>
          <cell r="D133" t="str">
            <v>O&amp;M</v>
          </cell>
          <cell r="E133">
            <v>1477665</v>
          </cell>
          <cell r="F133">
            <v>1436336.22</v>
          </cell>
          <cell r="G133">
            <v>13577324</v>
          </cell>
          <cell r="H133">
            <v>20526146</v>
          </cell>
          <cell r="I133">
            <v>20154186.98</v>
          </cell>
          <cell r="K133">
            <v>12031463.710000001</v>
          </cell>
        </row>
        <row r="134">
          <cell r="A134" t="str">
            <v>Treasury Management ServicesBillingsO&amp;MPSEG Long Island</v>
          </cell>
          <cell r="B134" t="str">
            <v>Treasury Management Services</v>
          </cell>
          <cell r="C134" t="str">
            <v>PSEG Long Island</v>
          </cell>
          <cell r="D134" t="str">
            <v>O&amp;M</v>
          </cell>
          <cell r="E134">
            <v>16037.46</v>
          </cell>
          <cell r="F134">
            <v>24537.46</v>
          </cell>
          <cell r="G134">
            <v>102788.22</v>
          </cell>
          <cell r="H134">
            <v>171293.61</v>
          </cell>
          <cell r="I134">
            <v>230793.61</v>
          </cell>
          <cell r="K134">
            <v>86789.72</v>
          </cell>
        </row>
        <row r="135">
          <cell r="A135" t="str">
            <v>Treasury Management ServicesBillingsCapUtility</v>
          </cell>
          <cell r="B135" t="str">
            <v>Treasury Management Services</v>
          </cell>
          <cell r="C135" t="str">
            <v>Utility</v>
          </cell>
          <cell r="D135" t="str">
            <v>Cap</v>
          </cell>
          <cell r="E135">
            <v>25000</v>
          </cell>
          <cell r="G135">
            <v>175000</v>
          </cell>
          <cell r="H135">
            <v>300000</v>
          </cell>
          <cell r="I135">
            <v>86655</v>
          </cell>
          <cell r="K135">
            <v>108709</v>
          </cell>
        </row>
        <row r="136">
          <cell r="A136" t="str">
            <v>Treasury Management ServicesBillingsO&amp;MUtility</v>
          </cell>
          <cell r="B136" t="str">
            <v>Treasury Management Services</v>
          </cell>
          <cell r="C136" t="str">
            <v>Utility</v>
          </cell>
          <cell r="D136" t="str">
            <v>O&amp;M</v>
          </cell>
          <cell r="E136">
            <v>1261842</v>
          </cell>
          <cell r="F136">
            <v>1279811</v>
          </cell>
          <cell r="G136">
            <v>8581930</v>
          </cell>
          <cell r="H136">
            <v>14772505</v>
          </cell>
          <cell r="I136">
            <v>14922571</v>
          </cell>
          <cell r="K136">
            <v>7138244.9800000004</v>
          </cell>
        </row>
        <row r="137">
          <cell r="A137" t="str">
            <v>PSE&amp;G Dedicated FinanceBillingsO&amp;MPower</v>
          </cell>
          <cell r="B137" t="str">
            <v>PSE&amp;G Dedicated Finance</v>
          </cell>
          <cell r="C137" t="str">
            <v>Power</v>
          </cell>
          <cell r="D137" t="str">
            <v>O&amp;M</v>
          </cell>
          <cell r="E137">
            <v>7801.86</v>
          </cell>
          <cell r="F137">
            <v>7801.86</v>
          </cell>
          <cell r="G137">
            <v>53903.76</v>
          </cell>
          <cell r="H137">
            <v>90785.279999999999</v>
          </cell>
          <cell r="I137">
            <v>90785.279999999999</v>
          </cell>
          <cell r="K137">
            <v>21750.639999999999</v>
          </cell>
        </row>
        <row r="138">
          <cell r="A138" t="str">
            <v>PSE&amp;G Dedicated FinanceBillingsO&amp;MPSEG Long Island</v>
          </cell>
          <cell r="B138" t="str">
            <v>PSE&amp;G Dedicated Finance</v>
          </cell>
          <cell r="C138" t="str">
            <v>PSEG Long Island</v>
          </cell>
          <cell r="D138" t="str">
            <v>O&amp;M</v>
          </cell>
          <cell r="E138">
            <v>11300.33</v>
          </cell>
          <cell r="F138">
            <v>11300.33</v>
          </cell>
          <cell r="G138">
            <v>77959.58</v>
          </cell>
          <cell r="H138">
            <v>131033.04</v>
          </cell>
          <cell r="I138">
            <v>211033.04</v>
          </cell>
          <cell r="K138">
            <v>98932.04</v>
          </cell>
        </row>
        <row r="139">
          <cell r="A139" t="str">
            <v>PSE&amp;G Dedicated FinanceBillingsCapUtility</v>
          </cell>
          <cell r="B139" t="str">
            <v>PSE&amp;G Dedicated Finance</v>
          </cell>
          <cell r="C139" t="str">
            <v>Utility</v>
          </cell>
          <cell r="D139" t="str">
            <v>Cap</v>
          </cell>
          <cell r="E139">
            <v>214224.12</v>
          </cell>
          <cell r="F139">
            <v>214224.12</v>
          </cell>
          <cell r="G139">
            <v>1477400.58</v>
          </cell>
          <cell r="H139">
            <v>2485538.46</v>
          </cell>
          <cell r="I139">
            <v>2485538.46</v>
          </cell>
          <cell r="K139">
            <v>1207548.6299999999</v>
          </cell>
        </row>
        <row r="140">
          <cell r="A140" t="str">
            <v>PSE&amp;G Dedicated FinanceBillingsO&amp;MUtility</v>
          </cell>
          <cell r="B140" t="str">
            <v>PSE&amp;G Dedicated Finance</v>
          </cell>
          <cell r="C140" t="str">
            <v>Utility</v>
          </cell>
          <cell r="D140" t="str">
            <v>O&amp;M</v>
          </cell>
          <cell r="E140">
            <v>617575.68000000005</v>
          </cell>
          <cell r="F140">
            <v>617575.68000000005</v>
          </cell>
          <cell r="G140">
            <v>4077102.66</v>
          </cell>
          <cell r="H140">
            <v>7093564.5</v>
          </cell>
          <cell r="I140">
            <v>7093564.5</v>
          </cell>
          <cell r="K140">
            <v>3533930.77</v>
          </cell>
        </row>
        <row r="141">
          <cell r="A141" t="str">
            <v>Power Dedicated FinanceBillingsCapPower</v>
          </cell>
          <cell r="B141" t="str">
            <v>Power Dedicated Finance</v>
          </cell>
          <cell r="C141" t="str">
            <v>Power</v>
          </cell>
          <cell r="D141" t="str">
            <v>Cap</v>
          </cell>
          <cell r="E141">
            <v>10502.64</v>
          </cell>
          <cell r="F141">
            <v>10502.64</v>
          </cell>
          <cell r="G141">
            <v>71888.759999999995</v>
          </cell>
          <cell r="H141">
            <v>123949.26</v>
          </cell>
          <cell r="I141">
            <v>123949.26</v>
          </cell>
        </row>
        <row r="142">
          <cell r="A142" t="str">
            <v>Power Dedicated FinanceBillingsO&amp;MPower</v>
          </cell>
          <cell r="B142" t="str">
            <v>Power Dedicated Finance</v>
          </cell>
          <cell r="C142" t="str">
            <v>Power</v>
          </cell>
          <cell r="D142" t="str">
            <v>O&amp;M</v>
          </cell>
          <cell r="E142">
            <v>999334</v>
          </cell>
          <cell r="F142">
            <v>999334</v>
          </cell>
          <cell r="G142">
            <v>6682961</v>
          </cell>
          <cell r="H142">
            <v>11430190</v>
          </cell>
          <cell r="I142">
            <v>11430190</v>
          </cell>
          <cell r="K142">
            <v>5458531</v>
          </cell>
        </row>
        <row r="143">
          <cell r="A143" t="str">
            <v>Power Dedicated FinanceBillingsO&amp;MPSEG Long Island</v>
          </cell>
          <cell r="B143" t="str">
            <v>Power Dedicated Finance</v>
          </cell>
          <cell r="C143" t="str">
            <v>PSEG Long Island</v>
          </cell>
          <cell r="D143" t="str">
            <v>O&amp;M</v>
          </cell>
          <cell r="I143">
            <v>0</v>
          </cell>
          <cell r="K143">
            <v>1444</v>
          </cell>
        </row>
        <row r="144">
          <cell r="A144" t="str">
            <v>Library ServicesBillingsO&amp;MHoldings</v>
          </cell>
          <cell r="B144" t="str">
            <v>Library Services</v>
          </cell>
          <cell r="C144" t="str">
            <v>Holdings</v>
          </cell>
          <cell r="D144" t="str">
            <v>O&amp;M</v>
          </cell>
          <cell r="E144">
            <v>2833.26</v>
          </cell>
          <cell r="F144">
            <v>2833.26</v>
          </cell>
          <cell r="G144">
            <v>64436.82</v>
          </cell>
          <cell r="H144">
            <v>81834.600000000006</v>
          </cell>
          <cell r="I144">
            <v>81834.600000000006</v>
          </cell>
          <cell r="K144">
            <v>14125</v>
          </cell>
        </row>
        <row r="145">
          <cell r="A145" t="str">
            <v>Library ServicesBillingsO&amp;MPower</v>
          </cell>
          <cell r="B145" t="str">
            <v>Library Services</v>
          </cell>
          <cell r="C145" t="str">
            <v>Power</v>
          </cell>
          <cell r="D145" t="str">
            <v>O&amp;M</v>
          </cell>
          <cell r="E145">
            <v>38568.5</v>
          </cell>
          <cell r="F145">
            <v>38568.5</v>
          </cell>
          <cell r="G145">
            <v>637883.5</v>
          </cell>
          <cell r="H145">
            <v>863174.72</v>
          </cell>
          <cell r="I145">
            <v>863174.72</v>
          </cell>
          <cell r="K145">
            <v>660397.26</v>
          </cell>
        </row>
        <row r="146">
          <cell r="A146" t="str">
            <v>Library ServicesBillingsO&amp;MPSEG Long Island</v>
          </cell>
          <cell r="B146" t="str">
            <v>Library Services</v>
          </cell>
          <cell r="C146" t="str">
            <v>PSEG Long Island</v>
          </cell>
          <cell r="D146" t="str">
            <v>O&amp;M</v>
          </cell>
          <cell r="E146">
            <v>7951.45</v>
          </cell>
          <cell r="F146">
            <v>7951.45</v>
          </cell>
          <cell r="G146">
            <v>115766.69</v>
          </cell>
          <cell r="H146">
            <v>160874.48000000001</v>
          </cell>
          <cell r="I146">
            <v>160874.48000000001</v>
          </cell>
          <cell r="K146">
            <v>104361.21</v>
          </cell>
        </row>
        <row r="147">
          <cell r="A147" t="str">
            <v>Library ServicesBillingsO&amp;MUtility</v>
          </cell>
          <cell r="B147" t="str">
            <v>Library Services</v>
          </cell>
          <cell r="C147" t="str">
            <v>Utility</v>
          </cell>
          <cell r="D147" t="str">
            <v>O&amp;M</v>
          </cell>
          <cell r="E147">
            <v>42990.720000000001</v>
          </cell>
          <cell r="F147">
            <v>42990.720000000001</v>
          </cell>
          <cell r="G147">
            <v>613086.05000000005</v>
          </cell>
          <cell r="H147">
            <v>855490.97</v>
          </cell>
          <cell r="I147">
            <v>855490.97</v>
          </cell>
          <cell r="K147">
            <v>573764.91</v>
          </cell>
        </row>
        <row r="148">
          <cell r="A148" t="str">
            <v>Corporate Citizenship and CultureBillingsO&amp;MHoldings</v>
          </cell>
          <cell r="B148" t="str">
            <v>Corporate Citizenship and Culture</v>
          </cell>
          <cell r="C148" t="str">
            <v>Holdings</v>
          </cell>
          <cell r="D148" t="str">
            <v>O&amp;M</v>
          </cell>
          <cell r="E148">
            <v>112.96</v>
          </cell>
          <cell r="F148">
            <v>112.96</v>
          </cell>
          <cell r="G148">
            <v>790.72</v>
          </cell>
          <cell r="H148">
            <v>1468.48</v>
          </cell>
          <cell r="I148">
            <v>1468.48</v>
          </cell>
        </row>
        <row r="149">
          <cell r="A149" t="str">
            <v>Corporate Citizenship and CultureBillingsO&amp;MPower</v>
          </cell>
          <cell r="B149" t="str">
            <v>Corporate Citizenship and Culture</v>
          </cell>
          <cell r="C149" t="str">
            <v>Power</v>
          </cell>
          <cell r="D149" t="str">
            <v>O&amp;M</v>
          </cell>
          <cell r="E149">
            <v>38930.449999999997</v>
          </cell>
          <cell r="F149">
            <v>38930.449999999997</v>
          </cell>
          <cell r="G149">
            <v>316649.27</v>
          </cell>
          <cell r="H149">
            <v>509824.33</v>
          </cell>
          <cell r="I149">
            <v>509824.33</v>
          </cell>
          <cell r="K149">
            <v>176303.97</v>
          </cell>
        </row>
        <row r="150">
          <cell r="A150" t="str">
            <v>Corporate Citizenship and CultureBillingsO&amp;MPSEG Long Island</v>
          </cell>
          <cell r="B150" t="str">
            <v>Corporate Citizenship and Culture</v>
          </cell>
          <cell r="C150" t="str">
            <v>PSEG Long Island</v>
          </cell>
          <cell r="D150" t="str">
            <v>O&amp;M</v>
          </cell>
          <cell r="E150">
            <v>15422.18</v>
          </cell>
          <cell r="F150">
            <v>15422.18</v>
          </cell>
          <cell r="G150">
            <v>125796.44</v>
          </cell>
          <cell r="H150">
            <v>202369.6</v>
          </cell>
          <cell r="I150">
            <v>202369.6</v>
          </cell>
          <cell r="K150">
            <v>47425.87</v>
          </cell>
        </row>
        <row r="151">
          <cell r="A151" t="str">
            <v>Corporate Citizenship and CultureBillingsO&amp;MUtility</v>
          </cell>
          <cell r="B151" t="str">
            <v>Corporate Citizenship and Culture</v>
          </cell>
          <cell r="C151" t="str">
            <v>Utility</v>
          </cell>
          <cell r="D151" t="str">
            <v>O&amp;M</v>
          </cell>
          <cell r="E151">
            <v>60611.34</v>
          </cell>
          <cell r="F151">
            <v>60611.34</v>
          </cell>
          <cell r="G151">
            <v>496616.24</v>
          </cell>
          <cell r="H151">
            <v>796293.62</v>
          </cell>
          <cell r="I151">
            <v>796293.62</v>
          </cell>
          <cell r="K151">
            <v>306345.08</v>
          </cell>
        </row>
        <row r="152">
          <cell r="A152" t="str">
            <v>Investor RelationsBillingsO&amp;MPower</v>
          </cell>
          <cell r="B152" t="str">
            <v>Investor Relations</v>
          </cell>
          <cell r="C152" t="str">
            <v>Power</v>
          </cell>
          <cell r="D152" t="str">
            <v>O&amp;M</v>
          </cell>
          <cell r="E152">
            <v>32307</v>
          </cell>
          <cell r="F152">
            <v>32307</v>
          </cell>
          <cell r="G152">
            <v>224957</v>
          </cell>
          <cell r="H152">
            <v>385604</v>
          </cell>
          <cell r="I152">
            <v>385604</v>
          </cell>
          <cell r="K152">
            <v>167905</v>
          </cell>
        </row>
        <row r="153">
          <cell r="A153" t="str">
            <v>Investor RelationsBillingsO&amp;MPSEG Long Island</v>
          </cell>
          <cell r="B153" t="str">
            <v>Investor Relations</v>
          </cell>
          <cell r="C153" t="str">
            <v>PSEG Long Island</v>
          </cell>
          <cell r="D153" t="str">
            <v>O&amp;M</v>
          </cell>
          <cell r="E153">
            <v>12727</v>
          </cell>
          <cell r="F153">
            <v>12727</v>
          </cell>
          <cell r="G153">
            <v>88619</v>
          </cell>
          <cell r="H153">
            <v>151904</v>
          </cell>
          <cell r="I153">
            <v>151904</v>
          </cell>
          <cell r="K153">
            <v>66144</v>
          </cell>
        </row>
        <row r="154">
          <cell r="A154" t="str">
            <v>Investor RelationsBillingsO&amp;MUtility</v>
          </cell>
          <cell r="B154" t="str">
            <v>Investor Relations</v>
          </cell>
          <cell r="C154" t="str">
            <v>Utility</v>
          </cell>
          <cell r="D154" t="str">
            <v>O&amp;M</v>
          </cell>
          <cell r="E154">
            <v>52866</v>
          </cell>
          <cell r="F154">
            <v>52866</v>
          </cell>
          <cell r="G154">
            <v>368110</v>
          </cell>
          <cell r="H154">
            <v>630987</v>
          </cell>
          <cell r="I154">
            <v>630987</v>
          </cell>
          <cell r="K154">
            <v>274752</v>
          </cell>
        </row>
        <row r="155">
          <cell r="A155" t="str">
            <v>Corporate PlanningBillingsO&amp;MPower</v>
          </cell>
          <cell r="B155" t="str">
            <v>Corporate Planning</v>
          </cell>
          <cell r="C155" t="str">
            <v>Power</v>
          </cell>
          <cell r="D155" t="str">
            <v>O&amp;M</v>
          </cell>
          <cell r="E155">
            <v>53309</v>
          </cell>
          <cell r="F155">
            <v>67169</v>
          </cell>
          <cell r="G155">
            <v>330042</v>
          </cell>
          <cell r="H155">
            <v>562234</v>
          </cell>
          <cell r="I155">
            <v>659254</v>
          </cell>
          <cell r="K155">
            <v>347490</v>
          </cell>
        </row>
        <row r="156">
          <cell r="A156" t="str">
            <v>Corporate PlanningBillingsO&amp;MPSEG Long Island</v>
          </cell>
          <cell r="B156" t="str">
            <v>Corporate Planning</v>
          </cell>
          <cell r="C156" t="str">
            <v>PSEG Long Island</v>
          </cell>
          <cell r="D156" t="str">
            <v>O&amp;M</v>
          </cell>
          <cell r="E156">
            <v>21000</v>
          </cell>
          <cell r="F156">
            <v>26460</v>
          </cell>
          <cell r="G156">
            <v>130017</v>
          </cell>
          <cell r="H156">
            <v>221486</v>
          </cell>
          <cell r="I156">
            <v>259706</v>
          </cell>
          <cell r="K156">
            <v>136890</v>
          </cell>
        </row>
        <row r="157">
          <cell r="A157" t="str">
            <v>Corporate PlanningBillingsO&amp;MUtility</v>
          </cell>
          <cell r="B157" t="str">
            <v>Corporate Planning</v>
          </cell>
          <cell r="C157" t="str">
            <v>Utility</v>
          </cell>
          <cell r="D157" t="str">
            <v>O&amp;M</v>
          </cell>
          <cell r="E157">
            <v>87232</v>
          </cell>
          <cell r="F157">
            <v>109912</v>
          </cell>
          <cell r="G157">
            <v>540069</v>
          </cell>
          <cell r="H157">
            <v>920020</v>
          </cell>
          <cell r="I157">
            <v>1078780</v>
          </cell>
          <cell r="K157">
            <v>568620</v>
          </cell>
        </row>
        <row r="158">
          <cell r="A158" t="str">
            <v>Building ServicesBillingsO&amp;MPower</v>
          </cell>
          <cell r="B158" t="str">
            <v>Building Services</v>
          </cell>
          <cell r="C158" t="str">
            <v>Power</v>
          </cell>
          <cell r="D158" t="str">
            <v>O&amp;M</v>
          </cell>
          <cell r="E158">
            <v>252458.76</v>
          </cell>
          <cell r="F158">
            <v>252458.76</v>
          </cell>
          <cell r="G158">
            <v>1767211.32</v>
          </cell>
          <cell r="H158">
            <v>3029505.12</v>
          </cell>
          <cell r="I158">
            <v>3029505.12</v>
          </cell>
          <cell r="K158">
            <v>1571100.3</v>
          </cell>
        </row>
        <row r="159">
          <cell r="A159" t="str">
            <v>Building ServicesBillingsO&amp;MPSEG Long Island</v>
          </cell>
          <cell r="B159" t="str">
            <v>Building Services</v>
          </cell>
          <cell r="C159" t="str">
            <v>PSEG Long Island</v>
          </cell>
          <cell r="D159" t="str">
            <v>O&amp;M</v>
          </cell>
          <cell r="F159">
            <v>34665.919999999998</v>
          </cell>
          <cell r="I159">
            <v>282727.2</v>
          </cell>
          <cell r="K159">
            <v>94764.78</v>
          </cell>
        </row>
        <row r="160">
          <cell r="A160" t="str">
            <v>Building ServicesBillingsO&amp;MService Co</v>
          </cell>
          <cell r="B160" t="str">
            <v>Building Services</v>
          </cell>
          <cell r="C160" t="str">
            <v>Service Co</v>
          </cell>
          <cell r="D160" t="str">
            <v>O&amp;M</v>
          </cell>
          <cell r="E160">
            <v>1399572.43</v>
          </cell>
          <cell r="F160">
            <v>1399572.43</v>
          </cell>
          <cell r="G160">
            <v>9797007.0099999998</v>
          </cell>
          <cell r="H160">
            <v>16794869.16</v>
          </cell>
          <cell r="I160">
            <v>16794869.16</v>
          </cell>
          <cell r="K160">
            <v>8397434.5800000001</v>
          </cell>
        </row>
        <row r="161">
          <cell r="A161" t="str">
            <v>Building ServicesBillingsO&amp;MUtility</v>
          </cell>
          <cell r="B161" t="str">
            <v>Building Services</v>
          </cell>
          <cell r="C161" t="str">
            <v>Utility</v>
          </cell>
          <cell r="D161" t="str">
            <v>O&amp;M</v>
          </cell>
          <cell r="E161">
            <v>702878.86</v>
          </cell>
          <cell r="F161">
            <v>702878.86</v>
          </cell>
          <cell r="G161">
            <v>4920152.0199999996</v>
          </cell>
          <cell r="H161">
            <v>8434546.3200000003</v>
          </cell>
          <cell r="I161">
            <v>8434546.3200000003</v>
          </cell>
          <cell r="K161">
            <v>4066160.6400000001</v>
          </cell>
        </row>
        <row r="162">
          <cell r="A162" t="str">
            <v>NERC ComplianceBillingsO&amp;MPower</v>
          </cell>
          <cell r="B162" t="str">
            <v>NERC Compliance</v>
          </cell>
          <cell r="C162" t="str">
            <v>Power</v>
          </cell>
          <cell r="D162" t="str">
            <v>O&amp;M</v>
          </cell>
          <cell r="E162">
            <v>83955</v>
          </cell>
          <cell r="F162">
            <v>83955</v>
          </cell>
          <cell r="G162">
            <v>581316</v>
          </cell>
          <cell r="H162">
            <v>997327.5</v>
          </cell>
          <cell r="I162">
            <v>997327.5</v>
          </cell>
          <cell r="K162">
            <v>441017.09</v>
          </cell>
        </row>
        <row r="163">
          <cell r="A163" t="str">
            <v>NERC ComplianceBillingsO&amp;MPSEG Long Island</v>
          </cell>
          <cell r="B163" t="str">
            <v>NERC Compliance</v>
          </cell>
          <cell r="C163" t="str">
            <v>PSEG Long Island</v>
          </cell>
          <cell r="D163" t="str">
            <v>O&amp;M</v>
          </cell>
          <cell r="E163">
            <v>9698.25</v>
          </cell>
          <cell r="F163">
            <v>9698.25</v>
          </cell>
          <cell r="G163">
            <v>67453.5</v>
          </cell>
          <cell r="H163">
            <v>115800</v>
          </cell>
          <cell r="I163">
            <v>115800</v>
          </cell>
          <cell r="K163">
            <v>42990.76</v>
          </cell>
        </row>
        <row r="164">
          <cell r="A164" t="str">
            <v>NERC ComplianceBillingsO&amp;MUtility</v>
          </cell>
          <cell r="B164" t="str">
            <v>NERC Compliance</v>
          </cell>
          <cell r="C164" t="str">
            <v>Utility</v>
          </cell>
          <cell r="D164" t="str">
            <v>O&amp;M</v>
          </cell>
          <cell r="E164">
            <v>56018.25</v>
          </cell>
          <cell r="F164">
            <v>56018.25</v>
          </cell>
          <cell r="G164">
            <v>387930</v>
          </cell>
          <cell r="H164">
            <v>665126.25</v>
          </cell>
          <cell r="I164">
            <v>665126.25</v>
          </cell>
          <cell r="K164">
            <v>497180.08</v>
          </cell>
        </row>
        <row r="165">
          <cell r="A165" t="str">
            <v>Corporate Properties &amp; Survey MappingBillingsCapHoldings</v>
          </cell>
          <cell r="B165" t="str">
            <v>Corporate Properties &amp; Survey Mapping</v>
          </cell>
          <cell r="C165" t="str">
            <v>Holdings</v>
          </cell>
          <cell r="D165" t="str">
            <v>Cap</v>
          </cell>
          <cell r="E165">
            <v>863.31</v>
          </cell>
          <cell r="F165">
            <v>863.31</v>
          </cell>
          <cell r="G165">
            <v>6043.17</v>
          </cell>
          <cell r="H165">
            <v>10606.38</v>
          </cell>
          <cell r="I165">
            <v>10606.38</v>
          </cell>
        </row>
        <row r="166">
          <cell r="A166" t="str">
            <v>Corporate Properties &amp; Survey MappingBillingsO&amp;MHoldings</v>
          </cell>
          <cell r="B166" t="str">
            <v>Corporate Properties &amp; Survey Mapping</v>
          </cell>
          <cell r="C166" t="str">
            <v>Holdings</v>
          </cell>
          <cell r="D166" t="str">
            <v>O&amp;M</v>
          </cell>
          <cell r="E166">
            <v>1505.96</v>
          </cell>
          <cell r="F166">
            <v>1505.96</v>
          </cell>
          <cell r="G166">
            <v>10541.72</v>
          </cell>
          <cell r="H166">
            <v>17806.560000000001</v>
          </cell>
          <cell r="I166">
            <v>17806.560000000001</v>
          </cell>
          <cell r="K166">
            <v>5532</v>
          </cell>
        </row>
        <row r="167">
          <cell r="A167" t="str">
            <v>Corporate Properties &amp; Survey MappingBillingsCapPower</v>
          </cell>
          <cell r="B167" t="str">
            <v>Corporate Properties &amp; Survey Mapping</v>
          </cell>
          <cell r="C167" t="str">
            <v>Power</v>
          </cell>
          <cell r="D167" t="str">
            <v>Cap</v>
          </cell>
          <cell r="E167">
            <v>7029.81</v>
          </cell>
          <cell r="F167">
            <v>7029.81</v>
          </cell>
          <cell r="G167">
            <v>49208.67</v>
          </cell>
          <cell r="H167">
            <v>83617.740000000005</v>
          </cell>
          <cell r="I167">
            <v>83617.740000000005</v>
          </cell>
          <cell r="K167">
            <v>17451.2</v>
          </cell>
        </row>
        <row r="168">
          <cell r="A168" t="str">
            <v>Corporate Properties &amp; Survey MappingBillingsO&amp;MPower</v>
          </cell>
          <cell r="B168" t="str">
            <v>Corporate Properties &amp; Survey Mapping</v>
          </cell>
          <cell r="C168" t="str">
            <v>Power</v>
          </cell>
          <cell r="D168" t="str">
            <v>O&amp;M</v>
          </cell>
          <cell r="E168">
            <v>50545.5</v>
          </cell>
          <cell r="F168">
            <v>50545.5</v>
          </cell>
          <cell r="G168">
            <v>356733.06</v>
          </cell>
          <cell r="H168">
            <v>608400.72</v>
          </cell>
          <cell r="I168">
            <v>608400.72</v>
          </cell>
          <cell r="K168">
            <v>331110.53999999998</v>
          </cell>
        </row>
        <row r="169">
          <cell r="A169" t="str">
            <v>Corporate Properties &amp; Survey MappingBillingsO&amp;MPSEG Long Island</v>
          </cell>
          <cell r="B169" t="str">
            <v>Corporate Properties &amp; Survey Mapping</v>
          </cell>
          <cell r="C169" t="str">
            <v>PSEG Long Island</v>
          </cell>
          <cell r="D169" t="str">
            <v>O&amp;M</v>
          </cell>
          <cell r="E169">
            <v>1093</v>
          </cell>
          <cell r="F169">
            <v>1093</v>
          </cell>
          <cell r="G169">
            <v>7651</v>
          </cell>
          <cell r="H169">
            <v>13116</v>
          </cell>
          <cell r="I169">
            <v>13116</v>
          </cell>
          <cell r="K169">
            <v>6571</v>
          </cell>
        </row>
        <row r="170">
          <cell r="A170" t="str">
            <v>Corporate Properties &amp; Survey MappingBillingsCapUtility</v>
          </cell>
          <cell r="B170" t="str">
            <v>Corporate Properties &amp; Survey Mapping</v>
          </cell>
          <cell r="C170" t="str">
            <v>Utility</v>
          </cell>
          <cell r="D170" t="str">
            <v>Cap</v>
          </cell>
          <cell r="E170">
            <v>231737.07</v>
          </cell>
          <cell r="F170">
            <v>208604.07</v>
          </cell>
          <cell r="G170">
            <v>1622159.49</v>
          </cell>
          <cell r="H170">
            <v>2780474.85</v>
          </cell>
          <cell r="I170">
            <v>2638576.85</v>
          </cell>
          <cell r="K170">
            <v>1156712.23</v>
          </cell>
        </row>
        <row r="171">
          <cell r="A171" t="str">
            <v>Corporate Properties &amp; Survey MappingBillingsO&amp;MUtility</v>
          </cell>
          <cell r="B171" t="str">
            <v>Corporate Properties &amp; Survey Mapping</v>
          </cell>
          <cell r="C171" t="str">
            <v>Utility</v>
          </cell>
          <cell r="D171" t="str">
            <v>O&amp;M</v>
          </cell>
          <cell r="E171">
            <v>233426.72</v>
          </cell>
          <cell r="F171">
            <v>233426.72</v>
          </cell>
          <cell r="G171">
            <v>1633179.56</v>
          </cell>
          <cell r="H171">
            <v>2798289.16</v>
          </cell>
          <cell r="I171">
            <v>2798289.16</v>
          </cell>
          <cell r="K171">
            <v>1366556.48</v>
          </cell>
        </row>
        <row r="172">
          <cell r="A172" t="str">
            <v>Environmental Compliance &amp; OversightBillingsO&amp;MHoldings</v>
          </cell>
          <cell r="B172" t="str">
            <v>Environmental Compliance &amp; Oversight</v>
          </cell>
          <cell r="C172" t="str">
            <v>Holdings</v>
          </cell>
          <cell r="D172" t="str">
            <v>O&amp;M</v>
          </cell>
          <cell r="E172">
            <v>403.59</v>
          </cell>
          <cell r="F172">
            <v>403.59</v>
          </cell>
          <cell r="G172">
            <v>2556.0700000000002</v>
          </cell>
          <cell r="H172">
            <v>4035.9</v>
          </cell>
          <cell r="I172">
            <v>4035.9</v>
          </cell>
        </row>
        <row r="173">
          <cell r="A173" t="str">
            <v>Environmental Compliance &amp; OversightBillingsO&amp;MPower</v>
          </cell>
          <cell r="B173" t="str">
            <v>Environmental Compliance &amp; Oversight</v>
          </cell>
          <cell r="C173" t="str">
            <v>Power</v>
          </cell>
          <cell r="D173" t="str">
            <v>O&amp;M</v>
          </cell>
          <cell r="E173">
            <v>130752.52</v>
          </cell>
          <cell r="F173">
            <v>130752.52</v>
          </cell>
          <cell r="G173">
            <v>838691.26</v>
          </cell>
          <cell r="H173">
            <v>1352284.83</v>
          </cell>
          <cell r="I173">
            <v>1352284.83</v>
          </cell>
          <cell r="K173">
            <v>682269.72</v>
          </cell>
        </row>
        <row r="174">
          <cell r="A174" t="str">
            <v>Environmental Compliance &amp; OversightBillingsO&amp;MPSEG Long Island</v>
          </cell>
          <cell r="B174" t="str">
            <v>Environmental Compliance &amp; Oversight</v>
          </cell>
          <cell r="C174" t="str">
            <v>PSEG Long Island</v>
          </cell>
          <cell r="D174" t="str">
            <v>O&amp;M</v>
          </cell>
          <cell r="E174">
            <v>10165.84</v>
          </cell>
          <cell r="F174">
            <v>10165.84</v>
          </cell>
          <cell r="G174">
            <v>72997.53</v>
          </cell>
          <cell r="H174">
            <v>125987.23</v>
          </cell>
          <cell r="I174">
            <v>125987.23</v>
          </cell>
          <cell r="K174">
            <v>63233.26</v>
          </cell>
        </row>
        <row r="175">
          <cell r="A175" t="str">
            <v>Environmental Compliance &amp; OversightBillingsCapUtility</v>
          </cell>
          <cell r="B175" t="str">
            <v>Environmental Compliance &amp; Oversight</v>
          </cell>
          <cell r="C175" t="str">
            <v>Utility</v>
          </cell>
          <cell r="D175" t="str">
            <v>Cap</v>
          </cell>
          <cell r="E175">
            <v>1614.36</v>
          </cell>
          <cell r="F175">
            <v>1614.36</v>
          </cell>
          <cell r="G175">
            <v>11300.52</v>
          </cell>
          <cell r="H175">
            <v>20179.5</v>
          </cell>
          <cell r="I175">
            <v>20179.5</v>
          </cell>
        </row>
        <row r="176">
          <cell r="A176" t="str">
            <v>Environmental Compliance &amp; OversightBillingsO&amp;MUtility</v>
          </cell>
          <cell r="B176" t="str">
            <v>Environmental Compliance &amp; Oversight</v>
          </cell>
          <cell r="C176" t="str">
            <v>Utility</v>
          </cell>
          <cell r="D176" t="str">
            <v>O&amp;M</v>
          </cell>
          <cell r="E176">
            <v>77081.58</v>
          </cell>
          <cell r="F176">
            <v>77081.58</v>
          </cell>
          <cell r="G176">
            <v>575239.79</v>
          </cell>
          <cell r="H176">
            <v>954273.11</v>
          </cell>
          <cell r="I176">
            <v>954273.11</v>
          </cell>
          <cell r="K176">
            <v>514636.21</v>
          </cell>
        </row>
        <row r="177">
          <cell r="A177" t="str">
            <v>Working Capital InterestBillingsO&amp;MHoldings</v>
          </cell>
          <cell r="B177" t="str">
            <v>Working Capital Interest</v>
          </cell>
          <cell r="C177" t="str">
            <v>Holdings</v>
          </cell>
          <cell r="D177" t="str">
            <v>O&amp;M</v>
          </cell>
          <cell r="E177">
            <v>19783</v>
          </cell>
          <cell r="F177">
            <v>19783</v>
          </cell>
          <cell r="G177">
            <v>132721</v>
          </cell>
          <cell r="H177">
            <v>234637</v>
          </cell>
          <cell r="I177">
            <v>234637</v>
          </cell>
          <cell r="K177">
            <v>112748</v>
          </cell>
        </row>
        <row r="178">
          <cell r="A178" t="str">
            <v>Working Capital InterestBillingsO&amp;MPower</v>
          </cell>
          <cell r="B178" t="str">
            <v>Working Capital Interest</v>
          </cell>
          <cell r="C178" t="str">
            <v>Power</v>
          </cell>
          <cell r="D178" t="str">
            <v>O&amp;M</v>
          </cell>
          <cell r="E178">
            <v>751736</v>
          </cell>
          <cell r="F178">
            <v>751736</v>
          </cell>
          <cell r="G178">
            <v>5043374</v>
          </cell>
          <cell r="H178">
            <v>8916183</v>
          </cell>
          <cell r="I178">
            <v>8916183</v>
          </cell>
          <cell r="K178">
            <v>4284414</v>
          </cell>
        </row>
        <row r="179">
          <cell r="A179" t="str">
            <v>Working Capital InterestBillingsO&amp;MPSEG Long Island</v>
          </cell>
          <cell r="B179" t="str">
            <v>Working Capital Interest</v>
          </cell>
          <cell r="C179" t="str">
            <v>PSEG Long Island</v>
          </cell>
          <cell r="D179" t="str">
            <v>O&amp;M</v>
          </cell>
          <cell r="E179">
            <v>59348</v>
          </cell>
          <cell r="F179">
            <v>59348</v>
          </cell>
          <cell r="G179">
            <v>398162</v>
          </cell>
          <cell r="H179">
            <v>703911</v>
          </cell>
          <cell r="I179">
            <v>703911</v>
          </cell>
          <cell r="K179">
            <v>338243</v>
          </cell>
        </row>
        <row r="180">
          <cell r="A180" t="str">
            <v>Working Capital InterestBillingsO&amp;MUtility</v>
          </cell>
          <cell r="B180" t="str">
            <v>Working Capital Interest</v>
          </cell>
          <cell r="C180" t="str">
            <v>Utility</v>
          </cell>
          <cell r="D180" t="str">
            <v>O&amp;M</v>
          </cell>
          <cell r="E180">
            <v>1147386</v>
          </cell>
          <cell r="F180">
            <v>1147386</v>
          </cell>
          <cell r="G180">
            <v>7697780</v>
          </cell>
          <cell r="H180">
            <v>13608915</v>
          </cell>
          <cell r="I180">
            <v>13608915</v>
          </cell>
          <cell r="K180">
            <v>6539366</v>
          </cell>
        </row>
        <row r="181">
          <cell r="A181" t="str">
            <v>State Governmental AffairsBillingsO&amp;MPower</v>
          </cell>
          <cell r="B181" t="str">
            <v>State Governmental Affairs</v>
          </cell>
          <cell r="C181" t="str">
            <v>Power</v>
          </cell>
          <cell r="D181" t="str">
            <v>O&amp;M</v>
          </cell>
          <cell r="E181">
            <v>112309.95</v>
          </cell>
          <cell r="F181">
            <v>112309.95</v>
          </cell>
          <cell r="G181">
            <v>852614.73</v>
          </cell>
          <cell r="H181">
            <v>1377481.9</v>
          </cell>
          <cell r="I181">
            <v>1377481.9</v>
          </cell>
          <cell r="K181">
            <v>622236.42000000004</v>
          </cell>
        </row>
        <row r="182">
          <cell r="A182" t="str">
            <v>State Governmental AffairsBillingsO&amp;MPSEG Long Island</v>
          </cell>
          <cell r="B182" t="str">
            <v>State Governmental Affairs</v>
          </cell>
          <cell r="C182" t="str">
            <v>PSEG Long Island</v>
          </cell>
          <cell r="D182" t="str">
            <v>O&amp;M</v>
          </cell>
          <cell r="E182">
            <v>35920.42</v>
          </cell>
          <cell r="F182">
            <v>35920.42</v>
          </cell>
          <cell r="G182">
            <v>264226.23</v>
          </cell>
          <cell r="H182">
            <v>436190.35</v>
          </cell>
          <cell r="I182">
            <v>436190.35</v>
          </cell>
          <cell r="K182">
            <v>172768.72</v>
          </cell>
        </row>
        <row r="183">
          <cell r="A183" t="str">
            <v>State Governmental AffairsBillingsCapUtility</v>
          </cell>
          <cell r="B183" t="str">
            <v>State Governmental Affairs</v>
          </cell>
          <cell r="C183" t="str">
            <v>Utility</v>
          </cell>
          <cell r="D183" t="str">
            <v>Cap</v>
          </cell>
          <cell r="E183">
            <v>71848.41</v>
          </cell>
          <cell r="F183">
            <v>71848.41</v>
          </cell>
          <cell r="G183">
            <v>607341.35</v>
          </cell>
          <cell r="H183">
            <v>954250.14</v>
          </cell>
          <cell r="I183">
            <v>954250.14</v>
          </cell>
          <cell r="K183">
            <v>595581.75</v>
          </cell>
        </row>
        <row r="184">
          <cell r="A184" t="str">
            <v>State Governmental AffairsBillingsO&amp;MUtility</v>
          </cell>
          <cell r="B184" t="str">
            <v>State Governmental Affairs</v>
          </cell>
          <cell r="C184" t="str">
            <v>Utility</v>
          </cell>
          <cell r="D184" t="str">
            <v>O&amp;M</v>
          </cell>
          <cell r="E184">
            <v>225849.11</v>
          </cell>
          <cell r="F184">
            <v>225849.11</v>
          </cell>
          <cell r="G184">
            <v>1672805.26</v>
          </cell>
          <cell r="H184">
            <v>2752501.78</v>
          </cell>
          <cell r="I184">
            <v>2752501.78</v>
          </cell>
          <cell r="K184">
            <v>1044724.93</v>
          </cell>
        </row>
        <row r="185">
          <cell r="A185" t="str">
            <v>PSEG LI Dedicated SupportBillingsO&amp;MPSEG Long Island</v>
          </cell>
          <cell r="B185" t="str">
            <v>PSEG LI Dedicated Support</v>
          </cell>
          <cell r="C185" t="str">
            <v>PSEG Long Island</v>
          </cell>
          <cell r="D185" t="str">
            <v>O&amp;M</v>
          </cell>
          <cell r="E185">
            <v>61801</v>
          </cell>
          <cell r="F185">
            <v>54301</v>
          </cell>
          <cell r="G185">
            <v>412911</v>
          </cell>
          <cell r="H185">
            <v>707565</v>
          </cell>
          <cell r="I185">
            <v>640065</v>
          </cell>
          <cell r="K185">
            <v>292398</v>
          </cell>
        </row>
        <row r="186">
          <cell r="A186" t="str">
            <v>Billings</v>
          </cell>
        </row>
        <row r="187">
          <cell r="A187" t="str">
            <v>Billings</v>
          </cell>
        </row>
        <row r="188">
          <cell r="A188" t="str">
            <v>Billings</v>
          </cell>
        </row>
        <row r="189">
          <cell r="A189" t="str">
            <v>Billings</v>
          </cell>
        </row>
        <row r="190">
          <cell r="A190" t="str">
            <v>Billings</v>
          </cell>
        </row>
        <row r="191">
          <cell r="A191" t="str">
            <v>Billings</v>
          </cell>
        </row>
        <row r="192">
          <cell r="A192" t="str">
            <v>Billings</v>
          </cell>
        </row>
        <row r="193">
          <cell r="A193" t="str">
            <v>Billings</v>
          </cell>
        </row>
        <row r="194">
          <cell r="A194" t="str">
            <v>Billings</v>
          </cell>
        </row>
        <row r="195">
          <cell r="A195" t="str">
            <v>Billings</v>
          </cell>
        </row>
        <row r="196">
          <cell r="A196" t="str">
            <v>Billings</v>
          </cell>
        </row>
        <row r="197">
          <cell r="A197" t="str">
            <v>Billings</v>
          </cell>
        </row>
        <row r="198">
          <cell r="A198" t="str">
            <v>Billings</v>
          </cell>
        </row>
        <row r="199">
          <cell r="A199" t="str">
            <v>Billings</v>
          </cell>
        </row>
        <row r="200">
          <cell r="A200" t="str">
            <v>Billings</v>
          </cell>
        </row>
        <row r="201">
          <cell r="A201" t="str">
            <v>Billings</v>
          </cell>
        </row>
        <row r="202">
          <cell r="A202" t="str">
            <v>Billings</v>
          </cell>
        </row>
        <row r="203">
          <cell r="A203" t="str">
            <v>Billings</v>
          </cell>
        </row>
        <row r="204">
          <cell r="A204" t="str">
            <v>Billings</v>
          </cell>
        </row>
        <row r="205">
          <cell r="A205" t="str">
            <v>Billings</v>
          </cell>
        </row>
        <row r="206">
          <cell r="A206" t="str">
            <v>Billings</v>
          </cell>
        </row>
        <row r="207">
          <cell r="A207" t="str">
            <v>Billings</v>
          </cell>
        </row>
        <row r="208">
          <cell r="A208" t="str">
            <v>Billings</v>
          </cell>
        </row>
        <row r="209">
          <cell r="A209" t="str">
            <v>Billings</v>
          </cell>
        </row>
        <row r="210">
          <cell r="A210" t="str">
            <v>Billings</v>
          </cell>
        </row>
        <row r="211">
          <cell r="A211" t="str">
            <v>Billings</v>
          </cell>
        </row>
        <row r="212">
          <cell r="A212" t="str">
            <v>Billings</v>
          </cell>
        </row>
        <row r="213">
          <cell r="A213" t="str">
            <v>Billings</v>
          </cell>
        </row>
        <row r="214">
          <cell r="A214" t="str">
            <v>Billings</v>
          </cell>
        </row>
        <row r="215">
          <cell r="A215" t="str">
            <v>Billings</v>
          </cell>
        </row>
        <row r="216">
          <cell r="A216" t="str">
            <v>Billings</v>
          </cell>
        </row>
        <row r="217">
          <cell r="A217" t="str">
            <v>Billings</v>
          </cell>
        </row>
        <row r="218">
          <cell r="A218" t="str">
            <v>Billings</v>
          </cell>
        </row>
        <row r="219">
          <cell r="A219" t="str">
            <v>Billings</v>
          </cell>
        </row>
        <row r="220">
          <cell r="A220" t="str">
            <v>Billings</v>
          </cell>
        </row>
        <row r="221">
          <cell r="A221" t="str">
            <v>Billings</v>
          </cell>
        </row>
        <row r="222">
          <cell r="A222" t="str">
            <v>Billings</v>
          </cell>
        </row>
        <row r="223">
          <cell r="A223" t="str">
            <v>Billings</v>
          </cell>
        </row>
        <row r="224">
          <cell r="A224" t="str">
            <v>Billings</v>
          </cell>
        </row>
        <row r="225">
          <cell r="A225" t="str">
            <v>Billings</v>
          </cell>
        </row>
        <row r="226">
          <cell r="A226" t="str">
            <v>Billings</v>
          </cell>
        </row>
        <row r="227">
          <cell r="A227" t="str">
            <v>Billings</v>
          </cell>
        </row>
        <row r="228">
          <cell r="A228" t="str">
            <v>Billings</v>
          </cell>
        </row>
        <row r="229">
          <cell r="A229" t="str">
            <v>Billings</v>
          </cell>
        </row>
        <row r="230">
          <cell r="A230" t="str">
            <v>Billings</v>
          </cell>
        </row>
        <row r="231">
          <cell r="A231" t="str">
            <v>Billings</v>
          </cell>
        </row>
        <row r="232">
          <cell r="A232" t="str">
            <v>Billings</v>
          </cell>
        </row>
        <row r="233">
          <cell r="A233" t="str">
            <v>Billings</v>
          </cell>
        </row>
        <row r="234">
          <cell r="A234" t="str">
            <v>Billings</v>
          </cell>
        </row>
        <row r="235">
          <cell r="A235" t="str">
            <v>Billings</v>
          </cell>
        </row>
        <row r="236">
          <cell r="A236" t="str">
            <v>Billings</v>
          </cell>
        </row>
        <row r="237">
          <cell r="A237" t="str">
            <v>Billings</v>
          </cell>
        </row>
        <row r="238">
          <cell r="A238" t="str">
            <v>Billings</v>
          </cell>
        </row>
        <row r="239">
          <cell r="A239" t="str">
            <v>Billings</v>
          </cell>
        </row>
        <row r="240">
          <cell r="A240" t="str">
            <v>Billings</v>
          </cell>
        </row>
        <row r="241">
          <cell r="A241" t="str">
            <v>Billings</v>
          </cell>
        </row>
        <row r="242">
          <cell r="A242" t="str">
            <v>Billings</v>
          </cell>
        </row>
        <row r="243">
          <cell r="A243" t="str">
            <v>Billings</v>
          </cell>
        </row>
        <row r="244">
          <cell r="A244" t="str">
            <v>Billings</v>
          </cell>
        </row>
        <row r="245">
          <cell r="A245" t="str">
            <v>Billings</v>
          </cell>
        </row>
        <row r="246">
          <cell r="A246" t="str">
            <v>Billings</v>
          </cell>
        </row>
        <row r="247">
          <cell r="A247" t="str">
            <v>Billings</v>
          </cell>
        </row>
        <row r="248">
          <cell r="A248" t="str">
            <v>Billings</v>
          </cell>
        </row>
        <row r="249">
          <cell r="A249" t="str">
            <v>Billings</v>
          </cell>
        </row>
        <row r="250">
          <cell r="A250" t="str">
            <v>Billings</v>
          </cell>
        </row>
        <row r="251">
          <cell r="A251" t="str">
            <v>Billings</v>
          </cell>
        </row>
        <row r="252">
          <cell r="A252" t="str">
            <v>Billings</v>
          </cell>
        </row>
        <row r="253">
          <cell r="A253" t="str">
            <v>Billings</v>
          </cell>
        </row>
        <row r="254">
          <cell r="A254" t="str">
            <v>Billings</v>
          </cell>
        </row>
        <row r="255">
          <cell r="A255" t="str">
            <v>Billings</v>
          </cell>
        </row>
        <row r="256">
          <cell r="A256" t="str">
            <v>Billings</v>
          </cell>
        </row>
        <row r="257">
          <cell r="A257" t="str">
            <v>Billings</v>
          </cell>
        </row>
        <row r="258">
          <cell r="A258" t="str">
            <v>Billings</v>
          </cell>
        </row>
        <row r="259">
          <cell r="A259" t="str">
            <v>Billings</v>
          </cell>
        </row>
        <row r="260">
          <cell r="A260" t="str">
            <v>Billings</v>
          </cell>
        </row>
        <row r="261">
          <cell r="A261" t="str">
            <v>Billings</v>
          </cell>
        </row>
        <row r="262">
          <cell r="A262" t="str">
            <v>Billings</v>
          </cell>
        </row>
        <row r="263">
          <cell r="A263" t="str">
            <v>Billings</v>
          </cell>
        </row>
        <row r="264">
          <cell r="A264" t="str">
            <v>Billings</v>
          </cell>
        </row>
        <row r="265">
          <cell r="A265" t="str">
            <v>Billings</v>
          </cell>
        </row>
        <row r="266">
          <cell r="A266" t="str">
            <v>Billings</v>
          </cell>
        </row>
        <row r="267">
          <cell r="A267" t="str">
            <v>Billings</v>
          </cell>
        </row>
        <row r="268">
          <cell r="A268" t="str">
            <v>Billings</v>
          </cell>
        </row>
        <row r="269">
          <cell r="A269" t="str">
            <v>Billings</v>
          </cell>
        </row>
        <row r="270">
          <cell r="A270" t="str">
            <v>Billings</v>
          </cell>
        </row>
        <row r="271">
          <cell r="A271" t="str">
            <v>Billings</v>
          </cell>
        </row>
        <row r="272">
          <cell r="A272" t="str">
            <v>Billings</v>
          </cell>
        </row>
        <row r="273">
          <cell r="A273" t="str">
            <v>Billings</v>
          </cell>
        </row>
        <row r="274">
          <cell r="A274" t="str">
            <v>Billings</v>
          </cell>
        </row>
        <row r="275">
          <cell r="A275" t="str">
            <v>Billings</v>
          </cell>
        </row>
        <row r="276">
          <cell r="A276" t="str">
            <v>Billings</v>
          </cell>
        </row>
        <row r="277">
          <cell r="A277" t="str">
            <v>Billings</v>
          </cell>
        </row>
        <row r="278">
          <cell r="A278" t="str">
            <v>Billings</v>
          </cell>
        </row>
        <row r="279">
          <cell r="A279" t="str">
            <v>Billings</v>
          </cell>
        </row>
        <row r="280">
          <cell r="A280" t="str">
            <v>Billings</v>
          </cell>
        </row>
        <row r="281">
          <cell r="A281" t="str">
            <v>Billings</v>
          </cell>
        </row>
        <row r="282">
          <cell r="A282" t="str">
            <v>Billings</v>
          </cell>
        </row>
        <row r="283">
          <cell r="A283" t="str">
            <v>Billings</v>
          </cell>
        </row>
        <row r="284">
          <cell r="A284" t="str">
            <v>Billings</v>
          </cell>
        </row>
        <row r="285">
          <cell r="A285" t="str">
            <v>Billings</v>
          </cell>
        </row>
        <row r="286">
          <cell r="A286" t="str">
            <v>Billings</v>
          </cell>
        </row>
        <row r="287">
          <cell r="A287" t="str">
            <v>Billings</v>
          </cell>
        </row>
        <row r="288">
          <cell r="A288" t="str">
            <v>Billings</v>
          </cell>
        </row>
        <row r="289">
          <cell r="A289" t="str">
            <v>Billings</v>
          </cell>
        </row>
        <row r="290">
          <cell r="A290" t="str">
            <v>Billings</v>
          </cell>
        </row>
        <row r="291">
          <cell r="A291" t="str">
            <v>Billings</v>
          </cell>
        </row>
        <row r="292">
          <cell r="A292" t="str">
            <v>Billings</v>
          </cell>
        </row>
        <row r="293">
          <cell r="A293" t="str">
            <v>Billings</v>
          </cell>
        </row>
        <row r="294">
          <cell r="A294" t="str">
            <v>Billings</v>
          </cell>
        </row>
        <row r="295">
          <cell r="A295" t="str">
            <v>Billings</v>
          </cell>
        </row>
        <row r="296">
          <cell r="A296" t="str">
            <v>Billings</v>
          </cell>
        </row>
        <row r="297">
          <cell r="A297" t="str">
            <v>Billings</v>
          </cell>
        </row>
        <row r="298">
          <cell r="A298" t="str">
            <v>Billings</v>
          </cell>
        </row>
        <row r="299">
          <cell r="A299" t="str">
            <v>Billings</v>
          </cell>
        </row>
        <row r="300">
          <cell r="A300" t="str">
            <v>Billings</v>
          </cell>
        </row>
        <row r="301">
          <cell r="A301" t="str">
            <v>Billings</v>
          </cell>
        </row>
        <row r="302">
          <cell r="A302" t="str">
            <v>Billings</v>
          </cell>
        </row>
        <row r="303">
          <cell r="A303" t="str">
            <v>Billings</v>
          </cell>
        </row>
        <row r="304">
          <cell r="A304" t="str">
            <v>Billings</v>
          </cell>
        </row>
        <row r="305">
          <cell r="A305" t="str">
            <v>Billings</v>
          </cell>
        </row>
        <row r="306">
          <cell r="A306" t="str">
            <v>Billings</v>
          </cell>
        </row>
        <row r="307">
          <cell r="A307" t="str">
            <v>Billings</v>
          </cell>
        </row>
        <row r="308">
          <cell r="A308" t="str">
            <v>Billings</v>
          </cell>
        </row>
        <row r="309">
          <cell r="A309" t="str">
            <v>Billings</v>
          </cell>
        </row>
        <row r="310">
          <cell r="A310" t="str">
            <v>Billings</v>
          </cell>
        </row>
        <row r="311">
          <cell r="A311" t="str">
            <v>Billings</v>
          </cell>
        </row>
        <row r="312">
          <cell r="A312" t="str">
            <v>Billings</v>
          </cell>
        </row>
        <row r="313">
          <cell r="A313" t="str">
            <v>Billings</v>
          </cell>
        </row>
        <row r="314">
          <cell r="A314" t="str">
            <v>Billings</v>
          </cell>
        </row>
        <row r="315">
          <cell r="A315" t="str">
            <v>Billings</v>
          </cell>
        </row>
        <row r="316">
          <cell r="A316" t="str">
            <v>Billings</v>
          </cell>
        </row>
        <row r="317">
          <cell r="A317" t="str">
            <v>Billings</v>
          </cell>
        </row>
        <row r="318">
          <cell r="A318" t="str">
            <v>Billings</v>
          </cell>
        </row>
        <row r="319">
          <cell r="A319" t="str">
            <v>Billings</v>
          </cell>
        </row>
        <row r="320">
          <cell r="A320" t="str">
            <v>Billings</v>
          </cell>
        </row>
        <row r="321">
          <cell r="A321" t="str">
            <v>Billings</v>
          </cell>
        </row>
        <row r="322">
          <cell r="A322" t="str">
            <v>Billings</v>
          </cell>
        </row>
        <row r="323">
          <cell r="A323" t="str">
            <v>Billings</v>
          </cell>
        </row>
        <row r="324">
          <cell r="A324" t="str">
            <v>Billings</v>
          </cell>
        </row>
        <row r="325">
          <cell r="A325" t="str">
            <v>Billings</v>
          </cell>
        </row>
        <row r="326">
          <cell r="A326" t="str">
            <v>Billings</v>
          </cell>
        </row>
        <row r="327">
          <cell r="A327" t="str">
            <v>Billings</v>
          </cell>
        </row>
        <row r="328">
          <cell r="A328" t="str">
            <v>Billings</v>
          </cell>
        </row>
        <row r="329">
          <cell r="A329" t="str">
            <v>Billings</v>
          </cell>
        </row>
        <row r="330">
          <cell r="A330" t="str">
            <v>Billings</v>
          </cell>
        </row>
        <row r="331">
          <cell r="A331" t="str">
            <v>Billings</v>
          </cell>
        </row>
        <row r="332">
          <cell r="A332" t="str">
            <v>Billings</v>
          </cell>
        </row>
        <row r="333">
          <cell r="A333" t="str">
            <v>Billings</v>
          </cell>
        </row>
        <row r="334">
          <cell r="A334" t="str">
            <v>Billings</v>
          </cell>
        </row>
        <row r="335">
          <cell r="A335" t="str">
            <v>Billings</v>
          </cell>
        </row>
        <row r="336">
          <cell r="A336" t="str">
            <v>Billings</v>
          </cell>
        </row>
        <row r="337">
          <cell r="A337" t="str">
            <v>Billings</v>
          </cell>
        </row>
        <row r="338">
          <cell r="A338" t="str">
            <v>Billings</v>
          </cell>
        </row>
        <row r="339">
          <cell r="A339" t="str">
            <v>Billings</v>
          </cell>
        </row>
        <row r="340">
          <cell r="A340" t="str">
            <v>Billings</v>
          </cell>
        </row>
        <row r="341">
          <cell r="A341" t="str">
            <v>Billings</v>
          </cell>
        </row>
        <row r="342">
          <cell r="A342" t="str">
            <v>Billings</v>
          </cell>
        </row>
        <row r="343">
          <cell r="A343" t="str">
            <v>Billings</v>
          </cell>
        </row>
        <row r="344">
          <cell r="A344" t="str">
            <v>Billings</v>
          </cell>
        </row>
        <row r="345">
          <cell r="A345" t="str">
            <v>Billings</v>
          </cell>
        </row>
        <row r="346">
          <cell r="A346" t="str">
            <v>Billings</v>
          </cell>
        </row>
        <row r="347">
          <cell r="A347" t="str">
            <v>Billings</v>
          </cell>
        </row>
        <row r="348">
          <cell r="A348" t="str">
            <v>Billings</v>
          </cell>
        </row>
        <row r="349">
          <cell r="A349" t="str">
            <v>Billings</v>
          </cell>
        </row>
        <row r="350">
          <cell r="A350" t="str">
            <v>Billings</v>
          </cell>
        </row>
        <row r="351">
          <cell r="A351" t="str">
            <v>Billings</v>
          </cell>
        </row>
        <row r="352">
          <cell r="A352" t="str">
            <v>Billings</v>
          </cell>
        </row>
        <row r="353">
          <cell r="A353" t="str">
            <v>Billings</v>
          </cell>
        </row>
        <row r="354">
          <cell r="A354" t="str">
            <v>Billings</v>
          </cell>
        </row>
        <row r="355">
          <cell r="A355" t="str">
            <v>Billings</v>
          </cell>
        </row>
        <row r="356">
          <cell r="A356" t="str">
            <v>Billings</v>
          </cell>
        </row>
        <row r="357">
          <cell r="A357" t="str">
            <v>Billings</v>
          </cell>
        </row>
        <row r="358">
          <cell r="A358" t="str">
            <v>Billings</v>
          </cell>
        </row>
        <row r="359">
          <cell r="A359" t="str">
            <v>Billings</v>
          </cell>
        </row>
        <row r="360">
          <cell r="A360" t="str">
            <v>Billings</v>
          </cell>
        </row>
        <row r="361">
          <cell r="A361" t="str">
            <v>Billings</v>
          </cell>
        </row>
        <row r="362">
          <cell r="A362" t="str">
            <v>Billings</v>
          </cell>
        </row>
        <row r="363">
          <cell r="A363" t="str">
            <v>Billings</v>
          </cell>
        </row>
        <row r="364">
          <cell r="A364" t="str">
            <v>Billings</v>
          </cell>
        </row>
        <row r="365">
          <cell r="A365" t="str">
            <v>Billings</v>
          </cell>
        </row>
        <row r="366">
          <cell r="A366" t="str">
            <v>Billings</v>
          </cell>
        </row>
        <row r="367">
          <cell r="A367" t="str">
            <v>Billings</v>
          </cell>
        </row>
        <row r="368">
          <cell r="A368" t="str">
            <v>Billings</v>
          </cell>
        </row>
        <row r="369">
          <cell r="A369" t="str">
            <v>Billings</v>
          </cell>
        </row>
        <row r="370">
          <cell r="A370" t="str">
            <v>Billings</v>
          </cell>
        </row>
        <row r="371">
          <cell r="A371" t="str">
            <v>Billings</v>
          </cell>
        </row>
        <row r="372">
          <cell r="A372" t="str">
            <v>Billings</v>
          </cell>
        </row>
        <row r="373">
          <cell r="A373" t="str">
            <v>Billings</v>
          </cell>
        </row>
        <row r="374">
          <cell r="A374" t="str">
            <v>Billings</v>
          </cell>
        </row>
        <row r="375">
          <cell r="A375" t="str">
            <v>Billings</v>
          </cell>
        </row>
        <row r="376">
          <cell r="A376" t="str">
            <v>Billings</v>
          </cell>
        </row>
        <row r="377">
          <cell r="A377" t="str">
            <v>Billings</v>
          </cell>
        </row>
        <row r="378">
          <cell r="A378" t="str">
            <v>Billings</v>
          </cell>
        </row>
        <row r="379">
          <cell r="A379" t="str">
            <v>Billings</v>
          </cell>
        </row>
        <row r="380">
          <cell r="A380" t="str">
            <v>Billings</v>
          </cell>
        </row>
        <row r="381">
          <cell r="A381" t="str">
            <v>Billings</v>
          </cell>
        </row>
        <row r="382">
          <cell r="A382" t="str">
            <v>Billings</v>
          </cell>
        </row>
        <row r="383">
          <cell r="A383" t="str">
            <v>Billings</v>
          </cell>
        </row>
        <row r="384">
          <cell r="A384" t="str">
            <v>Billings</v>
          </cell>
        </row>
        <row r="385">
          <cell r="A385" t="str">
            <v>Billings</v>
          </cell>
        </row>
        <row r="386">
          <cell r="A386" t="str">
            <v>Billings</v>
          </cell>
        </row>
        <row r="387">
          <cell r="A387" t="str">
            <v>Billings</v>
          </cell>
        </row>
        <row r="388">
          <cell r="A388" t="str">
            <v>Billings</v>
          </cell>
        </row>
        <row r="389">
          <cell r="A389" t="str">
            <v>Billings</v>
          </cell>
        </row>
        <row r="390">
          <cell r="A390" t="str">
            <v>Billings</v>
          </cell>
        </row>
        <row r="391">
          <cell r="A391" t="str">
            <v>Billings</v>
          </cell>
        </row>
        <row r="392">
          <cell r="A392" t="str">
            <v>Billings</v>
          </cell>
        </row>
        <row r="393">
          <cell r="A393" t="str">
            <v>Billings</v>
          </cell>
        </row>
        <row r="394">
          <cell r="A394" t="str">
            <v>Billings</v>
          </cell>
        </row>
        <row r="395">
          <cell r="A395" t="str">
            <v>Billings</v>
          </cell>
        </row>
        <row r="396">
          <cell r="A396" t="str">
            <v>Billings</v>
          </cell>
        </row>
        <row r="397">
          <cell r="A397" t="str">
            <v>Billings</v>
          </cell>
        </row>
        <row r="398">
          <cell r="A398" t="str">
            <v>Billings</v>
          </cell>
        </row>
        <row r="399">
          <cell r="A399" t="str">
            <v>Billings</v>
          </cell>
        </row>
        <row r="400">
          <cell r="A400" t="str">
            <v>Billings</v>
          </cell>
        </row>
        <row r="401">
          <cell r="A401" t="str">
            <v>Billings</v>
          </cell>
        </row>
        <row r="402">
          <cell r="A402" t="str">
            <v>Billings</v>
          </cell>
        </row>
        <row r="403">
          <cell r="A403" t="str">
            <v>Billings</v>
          </cell>
        </row>
        <row r="404">
          <cell r="A404" t="str">
            <v>Billings</v>
          </cell>
        </row>
        <row r="405">
          <cell r="A405" t="str">
            <v>Billings</v>
          </cell>
        </row>
        <row r="406">
          <cell r="A406" t="str">
            <v>Billings</v>
          </cell>
        </row>
        <row r="407">
          <cell r="A407" t="str">
            <v>Billings</v>
          </cell>
        </row>
        <row r="408">
          <cell r="A408" t="str">
            <v>Billings</v>
          </cell>
        </row>
        <row r="409">
          <cell r="A409" t="str">
            <v>Billings</v>
          </cell>
        </row>
        <row r="410">
          <cell r="A410" t="str">
            <v>Billings</v>
          </cell>
        </row>
        <row r="411">
          <cell r="A411" t="str">
            <v>Billings</v>
          </cell>
        </row>
        <row r="412">
          <cell r="A412" t="str">
            <v>Billings</v>
          </cell>
        </row>
        <row r="413">
          <cell r="A413" t="str">
            <v>Billings</v>
          </cell>
        </row>
        <row r="414">
          <cell r="A414" t="str">
            <v>Billings</v>
          </cell>
        </row>
        <row r="415">
          <cell r="A415" t="str">
            <v>Billings</v>
          </cell>
        </row>
        <row r="416">
          <cell r="A416" t="str">
            <v>Billings</v>
          </cell>
        </row>
        <row r="417">
          <cell r="A417" t="str">
            <v>Billings</v>
          </cell>
        </row>
        <row r="418">
          <cell r="A418" t="str">
            <v>Billings</v>
          </cell>
        </row>
        <row r="419">
          <cell r="A419" t="str">
            <v>Billings</v>
          </cell>
        </row>
        <row r="420">
          <cell r="A420" t="str">
            <v>Billings</v>
          </cell>
        </row>
        <row r="421">
          <cell r="A421" t="str">
            <v>Billings</v>
          </cell>
        </row>
        <row r="422">
          <cell r="A422" t="str">
            <v>Billings</v>
          </cell>
        </row>
        <row r="423">
          <cell r="A423" t="str">
            <v>Billings</v>
          </cell>
        </row>
        <row r="424">
          <cell r="A424" t="str">
            <v>Billings</v>
          </cell>
        </row>
        <row r="425">
          <cell r="A425" t="str">
            <v>Billings</v>
          </cell>
        </row>
        <row r="426">
          <cell r="A426" t="str">
            <v>Billings</v>
          </cell>
        </row>
        <row r="427">
          <cell r="A427" t="str">
            <v>Billings</v>
          </cell>
        </row>
        <row r="428">
          <cell r="A428" t="str">
            <v>Billings</v>
          </cell>
        </row>
        <row r="429">
          <cell r="A429" t="str">
            <v>Billings</v>
          </cell>
        </row>
        <row r="430">
          <cell r="A430" t="str">
            <v>Billings</v>
          </cell>
        </row>
        <row r="431">
          <cell r="A431" t="str">
            <v>Billings</v>
          </cell>
        </row>
        <row r="432">
          <cell r="A432" t="str">
            <v>Billings</v>
          </cell>
        </row>
        <row r="433">
          <cell r="A433" t="str">
            <v>Billings</v>
          </cell>
        </row>
        <row r="434">
          <cell r="A434" t="str">
            <v>Billings</v>
          </cell>
        </row>
        <row r="435">
          <cell r="A435" t="str">
            <v>Billings</v>
          </cell>
        </row>
        <row r="436">
          <cell r="A436" t="str">
            <v>Billings</v>
          </cell>
        </row>
        <row r="437">
          <cell r="A437" t="str">
            <v>Billings</v>
          </cell>
        </row>
        <row r="438">
          <cell r="A438" t="str">
            <v>Billings</v>
          </cell>
        </row>
        <row r="439">
          <cell r="A439" t="str">
            <v>Billings</v>
          </cell>
        </row>
        <row r="440">
          <cell r="A440" t="str">
            <v>Billings</v>
          </cell>
        </row>
        <row r="441">
          <cell r="A441" t="str">
            <v>Billings</v>
          </cell>
        </row>
        <row r="442">
          <cell r="A442" t="str">
            <v>Billings</v>
          </cell>
        </row>
        <row r="443">
          <cell r="A443" t="str">
            <v>Billings</v>
          </cell>
        </row>
        <row r="444">
          <cell r="A444" t="str">
            <v>Billings</v>
          </cell>
        </row>
        <row r="445">
          <cell r="A445" t="str">
            <v>Billings</v>
          </cell>
        </row>
        <row r="446">
          <cell r="A446" t="str">
            <v>Billings</v>
          </cell>
        </row>
        <row r="447">
          <cell r="A447" t="str">
            <v>Billings</v>
          </cell>
        </row>
        <row r="448">
          <cell r="A448" t="str">
            <v>Billings</v>
          </cell>
        </row>
        <row r="449">
          <cell r="A449" t="str">
            <v>Billings</v>
          </cell>
        </row>
        <row r="450">
          <cell r="A450" t="str">
            <v>Billings</v>
          </cell>
        </row>
        <row r="451">
          <cell r="A451" t="str">
            <v>Billings</v>
          </cell>
        </row>
        <row r="452">
          <cell r="A452" t="str">
            <v>Billings</v>
          </cell>
        </row>
        <row r="453">
          <cell r="A453" t="str">
            <v>Billings</v>
          </cell>
        </row>
        <row r="454">
          <cell r="A454" t="str">
            <v>Billings</v>
          </cell>
        </row>
        <row r="455">
          <cell r="A455" t="str">
            <v>Billings</v>
          </cell>
        </row>
        <row r="456">
          <cell r="A456" t="str">
            <v>Billings</v>
          </cell>
        </row>
        <row r="457">
          <cell r="A457" t="str">
            <v>Billings</v>
          </cell>
        </row>
        <row r="458">
          <cell r="A458" t="str">
            <v>Billings</v>
          </cell>
        </row>
        <row r="459">
          <cell r="A459" t="str">
            <v>Billings</v>
          </cell>
        </row>
        <row r="460">
          <cell r="A460" t="str">
            <v>Billings</v>
          </cell>
        </row>
        <row r="461">
          <cell r="A461" t="str">
            <v>Billings</v>
          </cell>
        </row>
        <row r="462">
          <cell r="A462" t="str">
            <v>Billings</v>
          </cell>
        </row>
        <row r="463">
          <cell r="A463" t="str">
            <v>Billings</v>
          </cell>
        </row>
        <row r="464">
          <cell r="A464" t="str">
            <v>Billings</v>
          </cell>
        </row>
        <row r="465">
          <cell r="A465" t="str">
            <v>Billings</v>
          </cell>
        </row>
        <row r="466">
          <cell r="A466" t="str">
            <v>Billings</v>
          </cell>
        </row>
        <row r="467">
          <cell r="A467" t="str">
            <v>Billings</v>
          </cell>
        </row>
        <row r="468">
          <cell r="A468" t="str">
            <v>Billings</v>
          </cell>
        </row>
        <row r="469">
          <cell r="A469" t="str">
            <v>Billings</v>
          </cell>
        </row>
        <row r="470">
          <cell r="A470" t="str">
            <v>Billings</v>
          </cell>
        </row>
        <row r="471">
          <cell r="A471" t="str">
            <v>Billings</v>
          </cell>
        </row>
        <row r="472">
          <cell r="A472" t="str">
            <v>Billings</v>
          </cell>
        </row>
        <row r="473">
          <cell r="A473" t="str">
            <v>Billings</v>
          </cell>
        </row>
        <row r="474">
          <cell r="A474" t="str">
            <v>Billings</v>
          </cell>
        </row>
        <row r="475">
          <cell r="A475" t="str">
            <v>Billings</v>
          </cell>
        </row>
        <row r="476">
          <cell r="A476" t="str">
            <v>Billings</v>
          </cell>
        </row>
        <row r="477">
          <cell r="A477" t="str">
            <v>Billings</v>
          </cell>
        </row>
        <row r="478">
          <cell r="A478" t="str">
            <v>Billings</v>
          </cell>
        </row>
        <row r="479">
          <cell r="A479" t="str">
            <v>Billings</v>
          </cell>
        </row>
        <row r="480">
          <cell r="A480" t="str">
            <v>Billings</v>
          </cell>
        </row>
        <row r="481">
          <cell r="A481" t="str">
            <v>Billings</v>
          </cell>
        </row>
        <row r="482">
          <cell r="A482" t="str">
            <v>Billings</v>
          </cell>
        </row>
        <row r="483">
          <cell r="A483" t="str">
            <v>Billings</v>
          </cell>
        </row>
        <row r="484">
          <cell r="A484" t="str">
            <v>Billings</v>
          </cell>
        </row>
        <row r="485">
          <cell r="A485" t="str">
            <v>Billings</v>
          </cell>
        </row>
        <row r="486">
          <cell r="A486" t="str">
            <v>Billings</v>
          </cell>
        </row>
        <row r="487">
          <cell r="A487" t="str">
            <v>Billings</v>
          </cell>
        </row>
        <row r="488">
          <cell r="A488" t="str">
            <v>Billings</v>
          </cell>
        </row>
        <row r="489">
          <cell r="A489" t="str">
            <v>Billings</v>
          </cell>
        </row>
        <row r="490">
          <cell r="A490" t="str">
            <v>Billings</v>
          </cell>
        </row>
        <row r="491">
          <cell r="A491" t="str">
            <v>Billings</v>
          </cell>
        </row>
        <row r="492">
          <cell r="A492" t="str">
            <v>Billings</v>
          </cell>
        </row>
        <row r="493">
          <cell r="A493" t="str">
            <v>Billings</v>
          </cell>
        </row>
        <row r="494">
          <cell r="A494" t="str">
            <v>Billings</v>
          </cell>
        </row>
        <row r="495">
          <cell r="A495" t="str">
            <v>Billings</v>
          </cell>
        </row>
        <row r="496">
          <cell r="A496" t="str">
            <v>Billings</v>
          </cell>
        </row>
        <row r="497">
          <cell r="A497" t="str">
            <v>Billings</v>
          </cell>
        </row>
        <row r="498">
          <cell r="A498" t="str">
            <v>Billings</v>
          </cell>
        </row>
        <row r="499">
          <cell r="A499" t="str">
            <v>Billings</v>
          </cell>
        </row>
        <row r="500">
          <cell r="A500" t="str">
            <v>Billings</v>
          </cell>
        </row>
        <row r="501">
          <cell r="A501" t="str">
            <v>Billings</v>
          </cell>
        </row>
        <row r="502">
          <cell r="A502" t="str">
            <v>Billings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Residual Tie out"/>
      <sheetName val="O&amp;M Expense Check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Next Month Plan"/>
      <sheetName val="Next Month Forecast"/>
      <sheetName val="Next Month Var (Plan-Curr Fcst)"/>
      <sheetName val="FY Plan"/>
      <sheetName val="Curr FY Fcst"/>
      <sheetName val="FY Var (Plan-Curr Fcst)"/>
      <sheetName val="Prior FY Forecast"/>
      <sheetName val="FY Var (Curr Fcst-Prior Fcst)"/>
      <sheetName val="To Go"/>
      <sheetName val="Var (Curr M Act-Next M Fcst)"/>
      <sheetName val="YTDAvgVar(CurrFcst-YTD Avg Act)"/>
      <sheetName val="Control Sheet"/>
      <sheetName val="Query Input Guidance"/>
      <sheetName val="Billgs-CurRptg Per &amp; Prior Fcst"/>
      <sheetName val="Exp-CurRptg Per &amp; Prior Fcst"/>
      <sheetName val="Billing-Nex Rptg Per &amp; Cur Fcst"/>
      <sheetName val="Exp-Nex Rptg Per &amp; Cur Fcs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5">
          <cell r="A45" t="str">
            <v>Accounting ServicesBillingsO&amp;MHoldings</v>
          </cell>
          <cell r="B45" t="str">
            <v>Accounting Services</v>
          </cell>
          <cell r="C45" t="str">
            <v>O&amp;M</v>
          </cell>
          <cell r="D45" t="str">
            <v>Holdings</v>
          </cell>
          <cell r="E45">
            <v>162831.32999999999</v>
          </cell>
          <cell r="F45">
            <v>163362.04</v>
          </cell>
          <cell r="G45">
            <v>1213906.0900000001</v>
          </cell>
          <cell r="H45">
            <v>1783948.93</v>
          </cell>
          <cell r="I45">
            <v>1772528.04</v>
          </cell>
          <cell r="J45">
            <v>133737.98000000001</v>
          </cell>
          <cell r="K45">
            <v>1107327.4099999999</v>
          </cell>
        </row>
        <row r="46">
          <cell r="A46" t="str">
            <v>Accounting ServicesBillingsO&amp;MPower</v>
          </cell>
          <cell r="B46" t="str">
            <v>Accounting Services</v>
          </cell>
          <cell r="C46" t="str">
            <v>O&amp;M</v>
          </cell>
          <cell r="D46" t="str">
            <v>Power</v>
          </cell>
          <cell r="E46">
            <v>1173730.1299999999</v>
          </cell>
          <cell r="F46">
            <v>1163205.26</v>
          </cell>
          <cell r="G46">
            <v>9989356.3900000006</v>
          </cell>
          <cell r="H46">
            <v>14741279.390000001</v>
          </cell>
          <cell r="I46">
            <v>14728239.810000001</v>
          </cell>
          <cell r="J46">
            <v>1042404.99</v>
          </cell>
          <cell r="K46">
            <v>9556245.6400000006</v>
          </cell>
        </row>
        <row r="47">
          <cell r="A47" t="str">
            <v>Accounting ServicesBillingsO&amp;MUtility</v>
          </cell>
          <cell r="B47" t="str">
            <v>Accounting Services</v>
          </cell>
          <cell r="C47" t="str">
            <v>O&amp;M</v>
          </cell>
          <cell r="D47" t="str">
            <v>Utility</v>
          </cell>
          <cell r="E47">
            <v>1046542.91</v>
          </cell>
          <cell r="F47">
            <v>1067945.3400000001</v>
          </cell>
          <cell r="G47">
            <v>9032640.0399999991</v>
          </cell>
          <cell r="H47">
            <v>13072703.98</v>
          </cell>
          <cell r="I47">
            <v>13175228.779999999</v>
          </cell>
          <cell r="J47">
            <v>964431.12</v>
          </cell>
          <cell r="K47">
            <v>8722702.4800000004</v>
          </cell>
        </row>
        <row r="48">
          <cell r="A48" t="str">
            <v>Business Assurance &amp; ResilienceBillingsO&amp;MHoldings</v>
          </cell>
          <cell r="B48" t="str">
            <v>Business Assurance &amp; Resilience</v>
          </cell>
          <cell r="C48" t="str">
            <v>O&amp;M</v>
          </cell>
          <cell r="D48" t="str">
            <v>Holdings</v>
          </cell>
          <cell r="E48">
            <v>3787.35</v>
          </cell>
          <cell r="F48">
            <v>3787.63</v>
          </cell>
          <cell r="G48">
            <v>30992.94</v>
          </cell>
          <cell r="H48">
            <v>46608.1</v>
          </cell>
          <cell r="I48">
            <v>46316.89</v>
          </cell>
          <cell r="J48">
            <v>5233.76</v>
          </cell>
          <cell r="K48">
            <v>31515.82</v>
          </cell>
        </row>
        <row r="49">
          <cell r="A49" t="str">
            <v>Business Assurance &amp; ResilienceBillingsO&amp;MPower</v>
          </cell>
          <cell r="B49" t="str">
            <v>Business Assurance &amp; Resilience</v>
          </cell>
          <cell r="C49" t="str">
            <v>O&amp;M</v>
          </cell>
          <cell r="D49" t="str">
            <v>Power</v>
          </cell>
          <cell r="E49">
            <v>131785.84</v>
          </cell>
          <cell r="F49">
            <v>131785.76</v>
          </cell>
          <cell r="G49">
            <v>1060334.8</v>
          </cell>
          <cell r="H49">
            <v>1588881.55</v>
          </cell>
          <cell r="I49">
            <v>1610078.38</v>
          </cell>
          <cell r="J49">
            <v>125849.25</v>
          </cell>
          <cell r="K49">
            <v>1103261.96</v>
          </cell>
        </row>
        <row r="50">
          <cell r="A50" t="str">
            <v>Business Assurance &amp; ResilienceBillingsO&amp;MService Co</v>
          </cell>
          <cell r="B50" t="str">
            <v>Business Assurance &amp; Resilience</v>
          </cell>
          <cell r="C50" t="str">
            <v>O&amp;M</v>
          </cell>
          <cell r="D50" t="str">
            <v>Service Co</v>
          </cell>
          <cell r="E50">
            <v>199617</v>
          </cell>
          <cell r="F50">
            <v>199617</v>
          </cell>
          <cell r="G50">
            <v>1596936</v>
          </cell>
          <cell r="H50">
            <v>2395400</v>
          </cell>
          <cell r="I50">
            <v>2395403</v>
          </cell>
          <cell r="J50">
            <v>199618</v>
          </cell>
          <cell r="K50">
            <v>1596944</v>
          </cell>
        </row>
        <row r="51">
          <cell r="A51" t="str">
            <v>Business Assurance &amp; ResilienceBillingsO&amp;MUtility</v>
          </cell>
          <cell r="B51" t="str">
            <v>Business Assurance &amp; Resilience</v>
          </cell>
          <cell r="C51" t="str">
            <v>O&amp;M</v>
          </cell>
          <cell r="D51" t="str">
            <v>Utility</v>
          </cell>
          <cell r="E51">
            <v>835144.01</v>
          </cell>
          <cell r="F51">
            <v>835143.81</v>
          </cell>
          <cell r="G51">
            <v>6785108.4299999997</v>
          </cell>
          <cell r="H51">
            <v>10157193.449999999</v>
          </cell>
          <cell r="I51">
            <v>9975097.4199999999</v>
          </cell>
          <cell r="J51">
            <v>779038.56</v>
          </cell>
          <cell r="K51">
            <v>6302835.4199999999</v>
          </cell>
        </row>
        <row r="52">
          <cell r="A52" t="str">
            <v>Corporate CommunicationsBillingsCapUtility</v>
          </cell>
          <cell r="B52" t="str">
            <v>Corporate Communications</v>
          </cell>
          <cell r="C52" t="str">
            <v>Cap</v>
          </cell>
          <cell r="D52" t="str">
            <v>Utility</v>
          </cell>
          <cell r="F52">
            <v>2731</v>
          </cell>
          <cell r="G52">
            <v>113830.22</v>
          </cell>
          <cell r="H52">
            <v>113830.22</v>
          </cell>
          <cell r="I52">
            <v>23725.26</v>
          </cell>
          <cell r="K52">
            <v>1877.26</v>
          </cell>
        </row>
        <row r="53">
          <cell r="A53" t="str">
            <v>Corporate CommunicationsBillingsO&amp;MEnterprise</v>
          </cell>
          <cell r="B53" t="str">
            <v>Corporate Communications</v>
          </cell>
          <cell r="C53" t="str">
            <v>O&amp;M</v>
          </cell>
          <cell r="D53" t="str">
            <v>Enterprise</v>
          </cell>
          <cell r="I53">
            <v>33000</v>
          </cell>
          <cell r="K53">
            <v>33000</v>
          </cell>
        </row>
        <row r="54">
          <cell r="A54" t="str">
            <v>Corporate CommunicationsBillingsO&amp;MHoldings</v>
          </cell>
          <cell r="B54" t="str">
            <v>Corporate Communications</v>
          </cell>
          <cell r="C54" t="str">
            <v>O&amp;M</v>
          </cell>
          <cell r="D54" t="str">
            <v>Holdings</v>
          </cell>
          <cell r="E54">
            <v>4812.5600000000004</v>
          </cell>
          <cell r="F54">
            <v>3905.01</v>
          </cell>
          <cell r="G54">
            <v>28582.15</v>
          </cell>
          <cell r="H54">
            <v>42263.72</v>
          </cell>
          <cell r="I54">
            <v>43973.09</v>
          </cell>
          <cell r="J54">
            <v>4906.37</v>
          </cell>
          <cell r="K54">
            <v>43467.41</v>
          </cell>
        </row>
        <row r="55">
          <cell r="A55" t="str">
            <v>Corporate CommunicationsBillingsO&amp;MPower</v>
          </cell>
          <cell r="B55" t="str">
            <v>Corporate Communications</v>
          </cell>
          <cell r="C55" t="str">
            <v>O&amp;M</v>
          </cell>
          <cell r="D55" t="str">
            <v>Power</v>
          </cell>
          <cell r="E55">
            <v>323430.48</v>
          </cell>
          <cell r="F55">
            <v>313375.83</v>
          </cell>
          <cell r="G55">
            <v>2270319.2000000002</v>
          </cell>
          <cell r="H55">
            <v>3419344.44</v>
          </cell>
          <cell r="I55">
            <v>3426220.91</v>
          </cell>
          <cell r="J55">
            <v>316998.23</v>
          </cell>
          <cell r="K55">
            <v>2263678.0299999998</v>
          </cell>
        </row>
        <row r="56">
          <cell r="A56" t="str">
            <v>Corporate CommunicationsBillingsO&amp;MUtility</v>
          </cell>
          <cell r="B56" t="str">
            <v>Corporate Communications</v>
          </cell>
          <cell r="C56" t="str">
            <v>O&amp;M</v>
          </cell>
          <cell r="D56" t="str">
            <v>Utility</v>
          </cell>
          <cell r="E56">
            <v>281504.73</v>
          </cell>
          <cell r="F56">
            <v>265882.93</v>
          </cell>
          <cell r="G56">
            <v>2000225.41</v>
          </cell>
          <cell r="H56">
            <v>3027772.27</v>
          </cell>
          <cell r="I56">
            <v>3029483.58</v>
          </cell>
          <cell r="J56">
            <v>327267.56</v>
          </cell>
          <cell r="K56">
            <v>2304085.75</v>
          </cell>
        </row>
        <row r="57">
          <cell r="A57" t="str">
            <v>Corporate DevelopmentBillingsO&amp;MEnterprise</v>
          </cell>
          <cell r="B57" t="str">
            <v>Corporate Development</v>
          </cell>
          <cell r="C57" t="str">
            <v>O&amp;M</v>
          </cell>
          <cell r="D57" t="str">
            <v>Enterprise</v>
          </cell>
          <cell r="E57">
            <v>21249.13</v>
          </cell>
          <cell r="F57">
            <v>23249</v>
          </cell>
          <cell r="G57">
            <v>169993.04</v>
          </cell>
          <cell r="H57">
            <v>255585.33</v>
          </cell>
          <cell r="I57">
            <v>396906.77</v>
          </cell>
          <cell r="J57">
            <v>94032.37</v>
          </cell>
          <cell r="K57">
            <v>528487.72</v>
          </cell>
        </row>
        <row r="58">
          <cell r="A58" t="str">
            <v>Corporate DevelopmentBillingsO&amp;MHoldings</v>
          </cell>
          <cell r="B58" t="str">
            <v>Corporate Development</v>
          </cell>
          <cell r="C58" t="str">
            <v>O&amp;M</v>
          </cell>
          <cell r="D58" t="str">
            <v>Holdings</v>
          </cell>
          <cell r="E58">
            <v>37945.040000000001</v>
          </cell>
          <cell r="F58">
            <v>37945.040000000001</v>
          </cell>
          <cell r="G58">
            <v>307328.26</v>
          </cell>
          <cell r="H58">
            <v>479830.42</v>
          </cell>
          <cell r="I58">
            <v>437989.09</v>
          </cell>
          <cell r="J58">
            <v>60272.07</v>
          </cell>
          <cell r="K58">
            <v>312013.15999999997</v>
          </cell>
        </row>
        <row r="59">
          <cell r="A59" t="str">
            <v>Corporate DevelopmentBillingsO&amp;MPower</v>
          </cell>
          <cell r="B59" t="str">
            <v>Corporate Development</v>
          </cell>
          <cell r="C59" t="str">
            <v>O&amp;M</v>
          </cell>
          <cell r="D59" t="str">
            <v>Power</v>
          </cell>
          <cell r="E59">
            <v>30781.45</v>
          </cell>
          <cell r="F59">
            <v>30781.45</v>
          </cell>
          <cell r="G59">
            <v>271730.42</v>
          </cell>
          <cell r="H59">
            <v>516246.63</v>
          </cell>
          <cell r="I59">
            <v>386780.68</v>
          </cell>
          <cell r="J59">
            <v>50640.45</v>
          </cell>
          <cell r="K59">
            <v>165663.76999999999</v>
          </cell>
        </row>
        <row r="60">
          <cell r="A60" t="str">
            <v>Corporate DevelopmentBillingsO&amp;MUtility</v>
          </cell>
          <cell r="B60" t="str">
            <v>Corporate Development</v>
          </cell>
          <cell r="C60" t="str">
            <v>O&amp;M</v>
          </cell>
          <cell r="D60" t="str">
            <v>Utility</v>
          </cell>
          <cell r="E60">
            <v>16482.97</v>
          </cell>
          <cell r="F60">
            <v>16482.97</v>
          </cell>
          <cell r="G60">
            <v>140553.76</v>
          </cell>
          <cell r="H60">
            <v>246019.05</v>
          </cell>
          <cell r="I60">
            <v>174815.14</v>
          </cell>
        </row>
        <row r="61">
          <cell r="A61" t="str">
            <v>Corporate PlanningBillingsO&amp;MHoldings</v>
          </cell>
          <cell r="B61" t="str">
            <v>Corporate Planning</v>
          </cell>
          <cell r="C61" t="str">
            <v>O&amp;M</v>
          </cell>
          <cell r="D61" t="str">
            <v>Holdings</v>
          </cell>
          <cell r="E61">
            <v>2177</v>
          </cell>
          <cell r="F61">
            <v>2177.1799999999998</v>
          </cell>
          <cell r="G61">
            <v>16723</v>
          </cell>
          <cell r="H61">
            <v>24840</v>
          </cell>
          <cell r="I61">
            <v>23440</v>
          </cell>
          <cell r="J61">
            <v>1570</v>
          </cell>
          <cell r="K61">
            <v>11818.22</v>
          </cell>
        </row>
        <row r="62">
          <cell r="A62" t="str">
            <v>Corporate PlanningBillingsO&amp;MPower</v>
          </cell>
          <cell r="B62" t="str">
            <v>Corporate Planning</v>
          </cell>
          <cell r="C62" t="str">
            <v>O&amp;M</v>
          </cell>
          <cell r="D62" t="str">
            <v>Power</v>
          </cell>
          <cell r="E62">
            <v>84910</v>
          </cell>
          <cell r="F62">
            <v>84910.02</v>
          </cell>
          <cell r="G62">
            <v>652262</v>
          </cell>
          <cell r="H62">
            <v>968746</v>
          </cell>
          <cell r="I62">
            <v>914206</v>
          </cell>
          <cell r="J62">
            <v>61230</v>
          </cell>
          <cell r="K62">
            <v>460910.58</v>
          </cell>
        </row>
        <row r="63">
          <cell r="A63" t="str">
            <v>Corporate PlanningBillingsO&amp;MUtility</v>
          </cell>
          <cell r="B63" t="str">
            <v>Corporate Planning</v>
          </cell>
          <cell r="C63" t="str">
            <v>O&amp;M</v>
          </cell>
          <cell r="D63" t="str">
            <v>Utility</v>
          </cell>
          <cell r="E63">
            <v>130631</v>
          </cell>
          <cell r="F63">
            <v>130630.8</v>
          </cell>
          <cell r="G63">
            <v>1003482</v>
          </cell>
          <cell r="H63">
            <v>1490378</v>
          </cell>
          <cell r="I63">
            <v>1406470</v>
          </cell>
          <cell r="J63">
            <v>94200</v>
          </cell>
          <cell r="K63">
            <v>709093.2</v>
          </cell>
        </row>
        <row r="64">
          <cell r="A64" t="str">
            <v>Corporate Properties &amp; Survey MappingBillingsCapPower</v>
          </cell>
          <cell r="B64" t="str">
            <v>Corporate Properties &amp; Survey Mapping</v>
          </cell>
          <cell r="C64" t="str">
            <v>Cap</v>
          </cell>
          <cell r="D64" t="str">
            <v>Power</v>
          </cell>
          <cell r="E64">
            <v>3804.12</v>
          </cell>
          <cell r="F64">
            <v>3804.12</v>
          </cell>
          <cell r="G64">
            <v>30432.959999999999</v>
          </cell>
          <cell r="H64">
            <v>45507.23</v>
          </cell>
          <cell r="I64">
            <v>34521.5</v>
          </cell>
          <cell r="J64">
            <v>1422.1</v>
          </cell>
          <cell r="K64">
            <v>4692.93</v>
          </cell>
        </row>
        <row r="65">
          <cell r="A65" t="str">
            <v>Corporate Properties &amp; Survey MappingBillingsCapUtility</v>
          </cell>
          <cell r="B65" t="str">
            <v>Corporate Properties &amp; Survey Mapping</v>
          </cell>
          <cell r="C65" t="str">
            <v>Cap</v>
          </cell>
          <cell r="D65" t="str">
            <v>Utility</v>
          </cell>
          <cell r="E65">
            <v>198382.95</v>
          </cell>
          <cell r="F65">
            <v>198382.95</v>
          </cell>
          <cell r="G65">
            <v>1890824.16</v>
          </cell>
          <cell r="H65">
            <v>2785751.69</v>
          </cell>
          <cell r="I65">
            <v>2931626.05</v>
          </cell>
          <cell r="J65">
            <v>168234.47</v>
          </cell>
          <cell r="K65">
            <v>1821923.56</v>
          </cell>
        </row>
        <row r="66">
          <cell r="A66" t="str">
            <v>Corporate Properties &amp; Survey MappingBillingsO&amp;MHoldings</v>
          </cell>
          <cell r="B66" t="str">
            <v>Corporate Properties &amp; Survey Mapping</v>
          </cell>
          <cell r="C66" t="str">
            <v>O&amp;M</v>
          </cell>
          <cell r="D66" t="str">
            <v>Holdings</v>
          </cell>
          <cell r="E66">
            <v>1643.68</v>
          </cell>
          <cell r="F66">
            <v>1643.68</v>
          </cell>
          <cell r="G66">
            <v>14855.96</v>
          </cell>
          <cell r="H66">
            <v>21432.68</v>
          </cell>
          <cell r="I66">
            <v>20118.63</v>
          </cell>
          <cell r="J66">
            <v>316</v>
          </cell>
          <cell r="K66">
            <v>6619.09</v>
          </cell>
        </row>
        <row r="67">
          <cell r="A67" t="str">
            <v>Corporate Properties &amp; Survey MappingBillingsO&amp;MPower</v>
          </cell>
          <cell r="B67" t="str">
            <v>Corporate Properties &amp; Survey Mapping</v>
          </cell>
          <cell r="C67" t="str">
            <v>O&amp;M</v>
          </cell>
          <cell r="D67" t="str">
            <v>Power</v>
          </cell>
          <cell r="E67">
            <v>5954.51</v>
          </cell>
          <cell r="F67">
            <v>5954.51</v>
          </cell>
          <cell r="G67">
            <v>47636.08</v>
          </cell>
          <cell r="H67">
            <v>71736.539999999994</v>
          </cell>
          <cell r="I67">
            <v>65344.98</v>
          </cell>
          <cell r="J67">
            <v>22438.5</v>
          </cell>
          <cell r="K67">
            <v>80364.58</v>
          </cell>
        </row>
        <row r="68">
          <cell r="A68" t="str">
            <v>Corporate Properties &amp; Survey MappingBillingsO&amp;MUtility</v>
          </cell>
          <cell r="B68" t="str">
            <v>Corporate Properties &amp; Survey Mapping</v>
          </cell>
          <cell r="C68" t="str">
            <v>O&amp;M</v>
          </cell>
          <cell r="D68" t="str">
            <v>Utility</v>
          </cell>
          <cell r="E68">
            <v>81750.14</v>
          </cell>
          <cell r="F68">
            <v>81750.14</v>
          </cell>
          <cell r="G68">
            <v>654001.12</v>
          </cell>
          <cell r="H68">
            <v>981290.1</v>
          </cell>
          <cell r="I68">
            <v>928136.87</v>
          </cell>
          <cell r="J68">
            <v>68264.59</v>
          </cell>
          <cell r="K68">
            <v>589820.61</v>
          </cell>
        </row>
        <row r="69">
          <cell r="A69" t="str">
            <v>Corporate ResponsibilityBillingsO&amp;MHoldings</v>
          </cell>
          <cell r="B69" t="str">
            <v>Corporate Responsibility</v>
          </cell>
          <cell r="C69" t="str">
            <v>O&amp;M</v>
          </cell>
          <cell r="D69" t="str">
            <v>Holdings</v>
          </cell>
          <cell r="E69">
            <v>1577.38</v>
          </cell>
          <cell r="F69">
            <v>1888.64</v>
          </cell>
          <cell r="G69">
            <v>12496.93</v>
          </cell>
          <cell r="H69">
            <v>19036.09</v>
          </cell>
          <cell r="I69">
            <v>17821.759999999998</v>
          </cell>
          <cell r="J69">
            <v>956.56</v>
          </cell>
          <cell r="K69">
            <v>6936.92</v>
          </cell>
        </row>
        <row r="70">
          <cell r="A70" t="str">
            <v>Corporate ResponsibilityBillingsO&amp;MPower</v>
          </cell>
          <cell r="B70" t="str">
            <v>Corporate Responsibility</v>
          </cell>
          <cell r="C70" t="str">
            <v>O&amp;M</v>
          </cell>
          <cell r="D70" t="str">
            <v>Power</v>
          </cell>
          <cell r="E70">
            <v>54034.42</v>
          </cell>
          <cell r="F70">
            <v>65802.12</v>
          </cell>
          <cell r="G70">
            <v>440597</v>
          </cell>
          <cell r="H70">
            <v>678252</v>
          </cell>
          <cell r="I70">
            <v>668431.80000000005</v>
          </cell>
          <cell r="J70">
            <v>49150.42</v>
          </cell>
          <cell r="K70">
            <v>360932.78</v>
          </cell>
        </row>
        <row r="71">
          <cell r="A71" t="str">
            <v>Corporate ResponsibilityBillingsO&amp;MUtility</v>
          </cell>
          <cell r="B71" t="str">
            <v>Corporate Responsibility</v>
          </cell>
          <cell r="C71" t="str">
            <v>O&amp;M</v>
          </cell>
          <cell r="D71" t="str">
            <v>Utility</v>
          </cell>
          <cell r="E71">
            <v>79882.820000000007</v>
          </cell>
          <cell r="F71">
            <v>97982.76</v>
          </cell>
          <cell r="G71">
            <v>652390.17000000004</v>
          </cell>
          <cell r="H71">
            <v>1004779.77</v>
          </cell>
          <cell r="I71">
            <v>1015832.08</v>
          </cell>
          <cell r="J71">
            <v>76220.259999999995</v>
          </cell>
          <cell r="K71">
            <v>585156.46</v>
          </cell>
        </row>
        <row r="72">
          <cell r="A72" t="str">
            <v>Corporate SecretaryBillingsO&amp;MHoldings</v>
          </cell>
          <cell r="B72" t="str">
            <v>Corporate Secretary</v>
          </cell>
          <cell r="C72" t="str">
            <v>O&amp;M</v>
          </cell>
          <cell r="D72" t="str">
            <v>Holdings</v>
          </cell>
          <cell r="E72">
            <v>913</v>
          </cell>
          <cell r="F72">
            <v>912.8</v>
          </cell>
          <cell r="G72">
            <v>7638</v>
          </cell>
          <cell r="H72">
            <v>11305</v>
          </cell>
          <cell r="I72">
            <v>11154</v>
          </cell>
          <cell r="J72">
            <v>862.28</v>
          </cell>
          <cell r="K72">
            <v>7031.79</v>
          </cell>
        </row>
        <row r="73">
          <cell r="A73" t="str">
            <v>Corporate SecretaryBillingsO&amp;MPower</v>
          </cell>
          <cell r="B73" t="str">
            <v>Corporate Secretary</v>
          </cell>
          <cell r="C73" t="str">
            <v>O&amp;M</v>
          </cell>
          <cell r="D73" t="str">
            <v>Power</v>
          </cell>
          <cell r="E73">
            <v>35599</v>
          </cell>
          <cell r="F73">
            <v>35599.199999999997</v>
          </cell>
          <cell r="G73">
            <v>297780</v>
          </cell>
          <cell r="H73">
            <v>440875</v>
          </cell>
          <cell r="I73">
            <v>434964</v>
          </cell>
          <cell r="J73">
            <v>33628.92</v>
          </cell>
          <cell r="K73">
            <v>274239.81</v>
          </cell>
        </row>
        <row r="74">
          <cell r="A74" t="str">
            <v>Corporate SecretaryBillingsO&amp;MUtility</v>
          </cell>
          <cell r="B74" t="str">
            <v>Corporate Secretary</v>
          </cell>
          <cell r="C74" t="str">
            <v>O&amp;M</v>
          </cell>
          <cell r="D74" t="str">
            <v>Utility</v>
          </cell>
          <cell r="E74">
            <v>54768</v>
          </cell>
          <cell r="F74">
            <v>54768</v>
          </cell>
          <cell r="G74">
            <v>458125</v>
          </cell>
          <cell r="H74">
            <v>678270</v>
          </cell>
          <cell r="I74">
            <v>669176</v>
          </cell>
          <cell r="J74">
            <v>51736.800000000003</v>
          </cell>
          <cell r="K74">
            <v>421907.4</v>
          </cell>
        </row>
        <row r="75">
          <cell r="A75" t="str">
            <v>Corporate StrategyBillingsO&amp;MHoldings</v>
          </cell>
          <cell r="B75" t="str">
            <v>Corporate Strategy</v>
          </cell>
          <cell r="C75" t="str">
            <v>O&amp;M</v>
          </cell>
          <cell r="D75" t="str">
            <v>Holdings</v>
          </cell>
          <cell r="E75">
            <v>1746.08</v>
          </cell>
          <cell r="F75">
            <v>1324.91</v>
          </cell>
          <cell r="G75">
            <v>18208.64</v>
          </cell>
          <cell r="H75">
            <v>25967.439999999999</v>
          </cell>
          <cell r="I75">
            <v>21643</v>
          </cell>
          <cell r="J75">
            <v>1186.68</v>
          </cell>
          <cell r="K75">
            <v>11396.92</v>
          </cell>
        </row>
        <row r="76">
          <cell r="A76" t="str">
            <v>Corporate StrategyBillingsO&amp;MPower</v>
          </cell>
          <cell r="B76" t="str">
            <v>Corporate Strategy</v>
          </cell>
          <cell r="C76" t="str">
            <v>O&amp;M</v>
          </cell>
          <cell r="D76" t="str">
            <v>Power</v>
          </cell>
          <cell r="E76">
            <v>85846.36</v>
          </cell>
          <cell r="F76">
            <v>73068.490000000005</v>
          </cell>
          <cell r="G76">
            <v>776823.48</v>
          </cell>
          <cell r="H76">
            <v>1248738.48</v>
          </cell>
          <cell r="I76">
            <v>1054562.56</v>
          </cell>
          <cell r="J76">
            <v>53177.16</v>
          </cell>
          <cell r="K76">
            <v>476484.47</v>
          </cell>
        </row>
        <row r="77">
          <cell r="A77" t="str">
            <v>Corporate StrategyBillingsO&amp;MUtility</v>
          </cell>
          <cell r="B77" t="str">
            <v>Corporate Strategy</v>
          </cell>
          <cell r="C77" t="str">
            <v>O&amp;M</v>
          </cell>
          <cell r="D77" t="str">
            <v>Utility</v>
          </cell>
          <cell r="E77">
            <v>106148.32</v>
          </cell>
          <cell r="F77">
            <v>83373.960000000006</v>
          </cell>
          <cell r="G77">
            <v>984397.08</v>
          </cell>
          <cell r="H77">
            <v>1607636.88</v>
          </cell>
          <cell r="I77">
            <v>1368451.48</v>
          </cell>
          <cell r="J77">
            <v>76373.279999999999</v>
          </cell>
          <cell r="K77">
            <v>740281.25</v>
          </cell>
        </row>
        <row r="78">
          <cell r="A78" t="str">
            <v>Enterprise Risk ManagementBillingsCapUtility</v>
          </cell>
          <cell r="B78" t="str">
            <v>Enterprise Risk Management</v>
          </cell>
          <cell r="C78" t="str">
            <v>Cap</v>
          </cell>
          <cell r="D78" t="str">
            <v>Utility</v>
          </cell>
          <cell r="E78">
            <v>27086</v>
          </cell>
          <cell r="F78">
            <v>27086</v>
          </cell>
          <cell r="G78">
            <v>220424</v>
          </cell>
          <cell r="H78">
            <v>329118.25</v>
          </cell>
          <cell r="I78">
            <v>329192.25</v>
          </cell>
          <cell r="J78">
            <v>21131.75</v>
          </cell>
          <cell r="K78">
            <v>167302.75</v>
          </cell>
        </row>
        <row r="79">
          <cell r="A79" t="str">
            <v>Enterprise Risk ManagementBillingsO&amp;MEnterprise</v>
          </cell>
          <cell r="B79" t="str">
            <v>Enterprise Risk Management</v>
          </cell>
          <cell r="C79" t="str">
            <v>O&amp;M</v>
          </cell>
          <cell r="D79" t="str">
            <v>Enterprise</v>
          </cell>
          <cell r="E79">
            <v>2623.68</v>
          </cell>
          <cell r="G79">
            <v>20843.68</v>
          </cell>
          <cell r="H79">
            <v>31338.400000000001</v>
          </cell>
          <cell r="I79">
            <v>31484.16</v>
          </cell>
          <cell r="J79">
            <v>20625.04</v>
          </cell>
          <cell r="K79">
            <v>84176.4</v>
          </cell>
        </row>
        <row r="80">
          <cell r="A80" t="str">
            <v>Enterprise Risk ManagementBillingsO&amp;MHoldings</v>
          </cell>
          <cell r="B80" t="str">
            <v>Enterprise Risk Management</v>
          </cell>
          <cell r="C80" t="str">
            <v>O&amp;M</v>
          </cell>
          <cell r="D80" t="str">
            <v>Holdings</v>
          </cell>
          <cell r="E80">
            <v>48411.4</v>
          </cell>
          <cell r="F80">
            <v>48411.4</v>
          </cell>
          <cell r="G80">
            <v>392834.32</v>
          </cell>
          <cell r="H80">
            <v>586479.92000000004</v>
          </cell>
          <cell r="I80">
            <v>586480.07999999996</v>
          </cell>
          <cell r="J80">
            <v>32352.799999999999</v>
          </cell>
          <cell r="K80">
            <v>250922.91</v>
          </cell>
        </row>
        <row r="81">
          <cell r="A81" t="str">
            <v>Enterprise Risk ManagementBillingsO&amp;MPower</v>
          </cell>
          <cell r="B81" t="str">
            <v>Enterprise Risk Management</v>
          </cell>
          <cell r="C81" t="str">
            <v>O&amp;M</v>
          </cell>
          <cell r="D81" t="str">
            <v>Power</v>
          </cell>
          <cell r="E81">
            <v>451008.5</v>
          </cell>
          <cell r="F81">
            <v>451008.5</v>
          </cell>
          <cell r="G81">
            <v>3746556.45</v>
          </cell>
          <cell r="H81">
            <v>5595565.6399999997</v>
          </cell>
          <cell r="I81">
            <v>5595676.7999999998</v>
          </cell>
          <cell r="J81">
            <v>447378.18</v>
          </cell>
          <cell r="K81">
            <v>3319784.09</v>
          </cell>
        </row>
        <row r="82">
          <cell r="A82" t="str">
            <v>Enterprise Risk ManagementBillingsO&amp;MUtility</v>
          </cell>
          <cell r="B82" t="str">
            <v>Enterprise Risk Management</v>
          </cell>
          <cell r="C82" t="str">
            <v>O&amp;M</v>
          </cell>
          <cell r="D82" t="str">
            <v>Utility</v>
          </cell>
          <cell r="E82">
            <v>52486.74</v>
          </cell>
          <cell r="F82">
            <v>52486.74</v>
          </cell>
          <cell r="G82">
            <v>427026.67</v>
          </cell>
          <cell r="H82">
            <v>637239.54</v>
          </cell>
          <cell r="I82">
            <v>637147.93000000005</v>
          </cell>
          <cell r="J82">
            <v>28899.68</v>
          </cell>
          <cell r="K82">
            <v>357918.43</v>
          </cell>
        </row>
        <row r="83">
          <cell r="A83" t="str">
            <v>Environmental Compliance &amp; OversightBillingsCapUtility</v>
          </cell>
          <cell r="B83" t="str">
            <v>Environmental Compliance &amp; Oversight</v>
          </cell>
          <cell r="C83" t="str">
            <v>Cap</v>
          </cell>
          <cell r="D83" t="str">
            <v>Utility</v>
          </cell>
          <cell r="E83">
            <v>1418.16</v>
          </cell>
          <cell r="F83">
            <v>1418.16</v>
          </cell>
          <cell r="G83">
            <v>11345.28</v>
          </cell>
          <cell r="H83">
            <v>17727</v>
          </cell>
          <cell r="I83">
            <v>17972.02</v>
          </cell>
          <cell r="K83">
            <v>4018.12</v>
          </cell>
        </row>
        <row r="84">
          <cell r="A84" t="str">
            <v>Environmental Compliance &amp; OversightBillingsO&amp;MHoldings</v>
          </cell>
          <cell r="B84" t="str">
            <v>Environmental Compliance &amp; Oversight</v>
          </cell>
          <cell r="C84" t="str">
            <v>O&amp;M</v>
          </cell>
          <cell r="D84" t="str">
            <v>Holdings</v>
          </cell>
          <cell r="E84">
            <v>2425.02</v>
          </cell>
          <cell r="F84">
            <v>2422.1</v>
          </cell>
          <cell r="G84">
            <v>20124.490000000002</v>
          </cell>
          <cell r="H84">
            <v>30163.25</v>
          </cell>
          <cell r="I84">
            <v>25424.09</v>
          </cell>
          <cell r="J84">
            <v>2080.21</v>
          </cell>
          <cell r="K84">
            <v>9481.56</v>
          </cell>
        </row>
        <row r="85">
          <cell r="A85" t="str">
            <v>Environmental Compliance &amp; OversightBillingsO&amp;MPower</v>
          </cell>
          <cell r="B85" t="str">
            <v>Environmental Compliance &amp; Oversight</v>
          </cell>
          <cell r="C85" t="str">
            <v>O&amp;M</v>
          </cell>
          <cell r="D85" t="str">
            <v>Power</v>
          </cell>
          <cell r="E85">
            <v>100177.07</v>
          </cell>
          <cell r="F85">
            <v>100207.71</v>
          </cell>
          <cell r="G85">
            <v>947857.16</v>
          </cell>
          <cell r="H85">
            <v>1320008.29</v>
          </cell>
          <cell r="I85">
            <v>1206271.18</v>
          </cell>
          <cell r="J85">
            <v>101083.96</v>
          </cell>
          <cell r="K85">
            <v>804208.39</v>
          </cell>
        </row>
        <row r="86">
          <cell r="A86" t="str">
            <v>Environmental Compliance &amp; OversightBillingsO&amp;MUtility</v>
          </cell>
          <cell r="B86" t="str">
            <v>Environmental Compliance &amp; Oversight</v>
          </cell>
          <cell r="C86" t="str">
            <v>O&amp;M</v>
          </cell>
          <cell r="D86" t="str">
            <v>Utility</v>
          </cell>
          <cell r="E86">
            <v>78857.45</v>
          </cell>
          <cell r="F86">
            <v>78829.740000000005</v>
          </cell>
          <cell r="G86">
            <v>630817.98</v>
          </cell>
          <cell r="H86">
            <v>920203.21</v>
          </cell>
          <cell r="I86">
            <v>944704.69</v>
          </cell>
          <cell r="J86">
            <v>55695.27</v>
          </cell>
          <cell r="K86">
            <v>658125.03</v>
          </cell>
        </row>
        <row r="87">
          <cell r="A87" t="str">
            <v>Headquarters ServicesBillingsO&amp;MHoldings</v>
          </cell>
          <cell r="B87" t="str">
            <v>Headquarters Services</v>
          </cell>
          <cell r="C87" t="str">
            <v>O&amp;M</v>
          </cell>
          <cell r="D87" t="str">
            <v>Holdings</v>
          </cell>
          <cell r="E87">
            <v>27487.41</v>
          </cell>
          <cell r="F87">
            <v>27506.41</v>
          </cell>
          <cell r="G87">
            <v>220308.28</v>
          </cell>
          <cell r="H87">
            <v>330259.92</v>
          </cell>
          <cell r="I87">
            <v>330406.37</v>
          </cell>
          <cell r="J87">
            <v>27727.81</v>
          </cell>
          <cell r="K87">
            <v>221701.54</v>
          </cell>
        </row>
        <row r="88">
          <cell r="A88" t="str">
            <v>Headquarters ServicesBillingsO&amp;MPower</v>
          </cell>
          <cell r="B88" t="str">
            <v>Headquarters Services</v>
          </cell>
          <cell r="C88" t="str">
            <v>O&amp;M</v>
          </cell>
          <cell r="D88" t="str">
            <v>Power</v>
          </cell>
          <cell r="E88">
            <v>302205.33</v>
          </cell>
          <cell r="F88">
            <v>302296.33</v>
          </cell>
          <cell r="G88">
            <v>2425367.64</v>
          </cell>
          <cell r="H88">
            <v>3634591.96</v>
          </cell>
          <cell r="I88">
            <v>3637599.74</v>
          </cell>
          <cell r="J88">
            <v>302479.7</v>
          </cell>
          <cell r="K88">
            <v>2430763.52</v>
          </cell>
        </row>
        <row r="89">
          <cell r="A89" t="str">
            <v>Headquarters ServicesBillingsO&amp;MService Co</v>
          </cell>
          <cell r="B89" t="str">
            <v>Headquarters Services</v>
          </cell>
          <cell r="C89" t="str">
            <v>O&amp;M</v>
          </cell>
          <cell r="D89" t="str">
            <v>Service Co</v>
          </cell>
          <cell r="E89">
            <v>1744597.73</v>
          </cell>
          <cell r="F89">
            <v>1744597.73</v>
          </cell>
          <cell r="G89">
            <v>13956781.84</v>
          </cell>
          <cell r="H89">
            <v>20935172.760000002</v>
          </cell>
          <cell r="I89">
            <v>20935749.989999998</v>
          </cell>
          <cell r="J89">
            <v>1744790.14</v>
          </cell>
          <cell r="K89">
            <v>13958321.119999999</v>
          </cell>
        </row>
        <row r="90">
          <cell r="A90" t="str">
            <v>Headquarters ServicesBillingsO&amp;MUtility</v>
          </cell>
          <cell r="B90" t="str">
            <v>Headquarters Services</v>
          </cell>
          <cell r="C90" t="str">
            <v>O&amp;M</v>
          </cell>
          <cell r="D90" t="str">
            <v>Utility</v>
          </cell>
          <cell r="E90">
            <v>822615.11</v>
          </cell>
          <cell r="F90">
            <v>822505.11</v>
          </cell>
          <cell r="G90">
            <v>6588219.4000000004</v>
          </cell>
          <cell r="H90">
            <v>9880854.0899999999</v>
          </cell>
          <cell r="I90">
            <v>9873321.0199999996</v>
          </cell>
          <cell r="J90">
            <v>821402.78</v>
          </cell>
          <cell r="K90">
            <v>6579672.7300000004</v>
          </cell>
        </row>
        <row r="91">
          <cell r="A91" t="str">
            <v>Holdings Dedicated FinanceBillingsO&amp;MHoldings</v>
          </cell>
          <cell r="B91" t="str">
            <v>Holdings Dedicated Finance</v>
          </cell>
          <cell r="C91" t="str">
            <v>O&amp;M</v>
          </cell>
          <cell r="D91" t="str">
            <v>Holdings</v>
          </cell>
          <cell r="E91">
            <v>85084</v>
          </cell>
          <cell r="F91">
            <v>85084</v>
          </cell>
          <cell r="G91">
            <v>668999</v>
          </cell>
          <cell r="H91">
            <v>1033412</v>
          </cell>
          <cell r="I91">
            <v>1043610</v>
          </cell>
          <cell r="J91">
            <v>94000</v>
          </cell>
          <cell r="K91">
            <v>678335</v>
          </cell>
        </row>
        <row r="92">
          <cell r="A92" t="str">
            <v>Human ResourcesBillingsO&amp;MHoldings</v>
          </cell>
          <cell r="B92" t="str">
            <v>Human Resources</v>
          </cell>
          <cell r="C92" t="str">
            <v>O&amp;M</v>
          </cell>
          <cell r="D92" t="str">
            <v>Holdings</v>
          </cell>
          <cell r="E92">
            <v>35203.75</v>
          </cell>
          <cell r="F92">
            <v>35238.36</v>
          </cell>
          <cell r="G92">
            <v>295400.07</v>
          </cell>
          <cell r="H92">
            <v>440794.28</v>
          </cell>
          <cell r="I92">
            <v>427009.93</v>
          </cell>
          <cell r="J92">
            <v>42939.19</v>
          </cell>
          <cell r="K92">
            <v>288306.40999999997</v>
          </cell>
        </row>
        <row r="93">
          <cell r="A93" t="str">
            <v>Human ResourcesBillingsO&amp;MPower</v>
          </cell>
          <cell r="B93" t="str">
            <v>Human Resources</v>
          </cell>
          <cell r="C93" t="str">
            <v>O&amp;M</v>
          </cell>
          <cell r="D93" t="str">
            <v>Power</v>
          </cell>
          <cell r="E93">
            <v>848827.07</v>
          </cell>
          <cell r="F93">
            <v>848792.46</v>
          </cell>
          <cell r="G93">
            <v>7189166.9299999997</v>
          </cell>
          <cell r="H93">
            <v>10737780.800000001</v>
          </cell>
          <cell r="I93">
            <v>10462626.800000001</v>
          </cell>
          <cell r="J93">
            <v>766645.1</v>
          </cell>
          <cell r="K93">
            <v>6554261.0999999996</v>
          </cell>
        </row>
        <row r="94">
          <cell r="A94" t="str">
            <v>Human ResourcesBillingsO&amp;MUtility</v>
          </cell>
          <cell r="B94" t="str">
            <v>Human Resources</v>
          </cell>
          <cell r="C94" t="str">
            <v>O&amp;M</v>
          </cell>
          <cell r="D94" t="str">
            <v>Utility</v>
          </cell>
          <cell r="E94">
            <v>1202011.28</v>
          </cell>
          <cell r="F94">
            <v>1202011.28</v>
          </cell>
          <cell r="G94">
            <v>10056589.029999999</v>
          </cell>
          <cell r="H94">
            <v>15025272.970000001</v>
          </cell>
          <cell r="I94">
            <v>14962896.76</v>
          </cell>
          <cell r="J94">
            <v>1244523.92</v>
          </cell>
          <cell r="K94">
            <v>9840630.8399999999</v>
          </cell>
        </row>
        <row r="95">
          <cell r="A95" t="str">
            <v>Information TechnologyBillingsCapHoldings</v>
          </cell>
          <cell r="B95" t="str">
            <v>Information Technology</v>
          </cell>
          <cell r="C95" t="str">
            <v>Cap</v>
          </cell>
          <cell r="D95" t="str">
            <v>Holdings</v>
          </cell>
          <cell r="E95">
            <v>2462</v>
          </cell>
          <cell r="F95">
            <v>1610</v>
          </cell>
          <cell r="G95">
            <v>19696</v>
          </cell>
          <cell r="H95">
            <v>29544</v>
          </cell>
          <cell r="I95">
            <v>6532</v>
          </cell>
          <cell r="K95">
            <v>4922</v>
          </cell>
        </row>
        <row r="96">
          <cell r="A96" t="str">
            <v>Information TechnologyBillingsCapPower</v>
          </cell>
          <cell r="B96" t="str">
            <v>Information Technology</v>
          </cell>
          <cell r="C96" t="str">
            <v>Cap</v>
          </cell>
          <cell r="D96" t="str">
            <v>Power</v>
          </cell>
          <cell r="E96">
            <v>963872</v>
          </cell>
          <cell r="F96">
            <v>239096</v>
          </cell>
          <cell r="G96">
            <v>4336714</v>
          </cell>
          <cell r="H96">
            <v>7317801</v>
          </cell>
          <cell r="I96">
            <v>3449011</v>
          </cell>
          <cell r="J96">
            <v>208169</v>
          </cell>
          <cell r="K96">
            <v>1288536</v>
          </cell>
        </row>
        <row r="97">
          <cell r="A97" t="str">
            <v>Information TechnologyBillingsCapService Co</v>
          </cell>
          <cell r="B97" t="str">
            <v>Information Technology</v>
          </cell>
          <cell r="C97" t="str">
            <v>Cap</v>
          </cell>
          <cell r="D97" t="str">
            <v>Service Co</v>
          </cell>
          <cell r="E97">
            <v>2545000</v>
          </cell>
          <cell r="F97">
            <v>222800</v>
          </cell>
          <cell r="G97">
            <v>6348000</v>
          </cell>
          <cell r="H97">
            <v>10870000</v>
          </cell>
          <cell r="I97">
            <v>8726075</v>
          </cell>
          <cell r="J97">
            <v>276087</v>
          </cell>
          <cell r="K97">
            <v>1906160</v>
          </cell>
        </row>
        <row r="98">
          <cell r="A98" t="str">
            <v>Information TechnologyBillingsCapUtility</v>
          </cell>
          <cell r="B98" t="str">
            <v>Information Technology</v>
          </cell>
          <cell r="C98" t="str">
            <v>Cap</v>
          </cell>
          <cell r="D98" t="str">
            <v>Utility</v>
          </cell>
          <cell r="E98">
            <v>736004</v>
          </cell>
          <cell r="F98">
            <v>1069139</v>
          </cell>
          <cell r="G98">
            <v>5696023</v>
          </cell>
          <cell r="H98">
            <v>11233663</v>
          </cell>
          <cell r="I98">
            <v>13582743</v>
          </cell>
          <cell r="J98">
            <v>876316</v>
          </cell>
          <cell r="K98">
            <v>6096932</v>
          </cell>
        </row>
        <row r="99">
          <cell r="A99" t="str">
            <v>Information TechnologyBillingsO&amp;MHoldings</v>
          </cell>
          <cell r="B99" t="str">
            <v>Information Technology</v>
          </cell>
          <cell r="C99" t="str">
            <v>O&amp;M</v>
          </cell>
          <cell r="D99" t="str">
            <v>Holdings</v>
          </cell>
          <cell r="E99">
            <v>26881.21</v>
          </cell>
          <cell r="F99">
            <v>27947.61</v>
          </cell>
          <cell r="G99">
            <v>215056.68</v>
          </cell>
          <cell r="H99">
            <v>322564.40000000002</v>
          </cell>
          <cell r="I99">
            <v>461484.75</v>
          </cell>
          <cell r="J99">
            <v>30003.74</v>
          </cell>
          <cell r="K99">
            <v>317517.63</v>
          </cell>
        </row>
        <row r="100">
          <cell r="A100" t="str">
            <v>Information TechnologyBillingsO&amp;MPower</v>
          </cell>
          <cell r="B100" t="str">
            <v>Information Technology</v>
          </cell>
          <cell r="C100" t="str">
            <v>O&amp;M</v>
          </cell>
          <cell r="D100" t="str">
            <v>Power</v>
          </cell>
          <cell r="E100">
            <v>3935111.21</v>
          </cell>
          <cell r="F100">
            <v>4095896.28</v>
          </cell>
          <cell r="G100">
            <v>32742028.82</v>
          </cell>
          <cell r="H100">
            <v>48938337.450000003</v>
          </cell>
          <cell r="I100">
            <v>50622435.759999998</v>
          </cell>
          <cell r="J100">
            <v>4138264.63</v>
          </cell>
          <cell r="K100">
            <v>31528713.93</v>
          </cell>
        </row>
        <row r="101">
          <cell r="A101" t="str">
            <v>Information TechnologyBillingsO&amp;MService Co</v>
          </cell>
          <cell r="B101" t="str">
            <v>Information Technology</v>
          </cell>
          <cell r="C101" t="str">
            <v>O&amp;M</v>
          </cell>
          <cell r="D101" t="str">
            <v>Service Co</v>
          </cell>
          <cell r="E101">
            <v>660116.32999999996</v>
          </cell>
          <cell r="F101">
            <v>706928.1</v>
          </cell>
          <cell r="G101">
            <v>6054430.6399999997</v>
          </cell>
          <cell r="H101">
            <v>8592475.8000000007</v>
          </cell>
          <cell r="I101">
            <v>8403424.5999999996</v>
          </cell>
          <cell r="J101">
            <v>650946.55000000005</v>
          </cell>
          <cell r="K101">
            <v>5087182.0999999996</v>
          </cell>
        </row>
        <row r="102">
          <cell r="A102" t="str">
            <v>Information TechnologyBillingsO&amp;MUtility</v>
          </cell>
          <cell r="B102" t="str">
            <v>Information Technology</v>
          </cell>
          <cell r="C102" t="str">
            <v>O&amp;M</v>
          </cell>
          <cell r="D102" t="str">
            <v>Utility</v>
          </cell>
          <cell r="E102">
            <v>7492684.0899999999</v>
          </cell>
          <cell r="F102">
            <v>7611263.0300000003</v>
          </cell>
          <cell r="G102">
            <v>60483627.159999996</v>
          </cell>
          <cell r="H102">
            <v>90531468.609999999</v>
          </cell>
          <cell r="I102">
            <v>91904888.219999999</v>
          </cell>
          <cell r="J102">
            <v>7589822.3700000001</v>
          </cell>
          <cell r="K102">
            <v>60531162.390000001</v>
          </cell>
        </row>
        <row r="103">
          <cell r="A103" t="str">
            <v>Internal Audit ServicesBillingsO&amp;MHoldings</v>
          </cell>
          <cell r="B103" t="str">
            <v>Internal Audit Services</v>
          </cell>
          <cell r="C103" t="str">
            <v>O&amp;M</v>
          </cell>
          <cell r="D103" t="str">
            <v>Holdings</v>
          </cell>
          <cell r="E103">
            <v>5019.04</v>
          </cell>
          <cell r="F103">
            <v>8638.67</v>
          </cell>
          <cell r="G103">
            <v>40779.699999999997</v>
          </cell>
          <cell r="H103">
            <v>60855.86</v>
          </cell>
          <cell r="I103">
            <v>104659.93</v>
          </cell>
          <cell r="J103">
            <v>2064.08</v>
          </cell>
          <cell r="K103">
            <v>43292.37</v>
          </cell>
        </row>
        <row r="104">
          <cell r="A104" t="str">
            <v>Internal Audit ServicesBillingsO&amp;MPower</v>
          </cell>
          <cell r="B104" t="str">
            <v>Internal Audit Services</v>
          </cell>
          <cell r="C104" t="str">
            <v>O&amp;M</v>
          </cell>
          <cell r="D104" t="str">
            <v>Power</v>
          </cell>
          <cell r="E104">
            <v>219896.69</v>
          </cell>
          <cell r="F104">
            <v>239017.13</v>
          </cell>
          <cell r="G104">
            <v>1804344.88</v>
          </cell>
          <cell r="H104">
            <v>2696165.55</v>
          </cell>
          <cell r="I104">
            <v>2636530.9700000002</v>
          </cell>
          <cell r="J104">
            <v>217581.66</v>
          </cell>
          <cell r="K104">
            <v>1712869.74</v>
          </cell>
        </row>
        <row r="105">
          <cell r="A105" t="str">
            <v>Internal Audit ServicesBillingsO&amp;MUtility</v>
          </cell>
          <cell r="B105" t="str">
            <v>Internal Audit Services</v>
          </cell>
          <cell r="C105" t="str">
            <v>O&amp;M</v>
          </cell>
          <cell r="D105" t="str">
            <v>Utility</v>
          </cell>
          <cell r="E105">
            <v>337216.75</v>
          </cell>
          <cell r="F105">
            <v>337609.2</v>
          </cell>
          <cell r="G105">
            <v>2767059.49</v>
          </cell>
          <cell r="H105">
            <v>4133806.82</v>
          </cell>
          <cell r="I105">
            <v>3788632.15</v>
          </cell>
          <cell r="J105">
            <v>315509.40000000002</v>
          </cell>
          <cell r="K105">
            <v>2895650.83</v>
          </cell>
        </row>
        <row r="106">
          <cell r="A106" t="str">
            <v>Investor RelationsBillingsO&amp;MHoldings</v>
          </cell>
          <cell r="B106" t="str">
            <v>Investor Relations</v>
          </cell>
          <cell r="C106" t="str">
            <v>O&amp;M</v>
          </cell>
          <cell r="D106" t="str">
            <v>Holdings</v>
          </cell>
          <cell r="E106">
            <v>973</v>
          </cell>
          <cell r="F106">
            <v>972.85</v>
          </cell>
          <cell r="G106">
            <v>8170</v>
          </cell>
          <cell r="H106">
            <v>12117</v>
          </cell>
          <cell r="I106">
            <v>12117</v>
          </cell>
          <cell r="J106">
            <v>879.91</v>
          </cell>
          <cell r="K106">
            <v>7489.35</v>
          </cell>
        </row>
        <row r="107">
          <cell r="A107" t="str">
            <v>Investor RelationsBillingsO&amp;MPower</v>
          </cell>
          <cell r="B107" t="str">
            <v>Investor Relations</v>
          </cell>
          <cell r="C107" t="str">
            <v>O&amp;M</v>
          </cell>
          <cell r="D107" t="str">
            <v>Power</v>
          </cell>
          <cell r="E107">
            <v>37941</v>
          </cell>
          <cell r="F107">
            <v>37941.15</v>
          </cell>
          <cell r="G107">
            <v>318631</v>
          </cell>
          <cell r="H107">
            <v>472558</v>
          </cell>
          <cell r="I107">
            <v>472559</v>
          </cell>
          <cell r="J107">
            <v>34316.49</v>
          </cell>
          <cell r="K107">
            <v>292084.65000000002</v>
          </cell>
        </row>
        <row r="108">
          <cell r="A108" t="str">
            <v>Investor RelationsBillingsO&amp;MUtility</v>
          </cell>
          <cell r="B108" t="str">
            <v>Investor Relations</v>
          </cell>
          <cell r="C108" t="str">
            <v>O&amp;M</v>
          </cell>
          <cell r="D108" t="str">
            <v>Utility</v>
          </cell>
          <cell r="E108">
            <v>58371</v>
          </cell>
          <cell r="F108">
            <v>58371</v>
          </cell>
          <cell r="G108">
            <v>490200</v>
          </cell>
          <cell r="H108">
            <v>727012</v>
          </cell>
          <cell r="I108">
            <v>727013</v>
          </cell>
          <cell r="J108">
            <v>52794.6</v>
          </cell>
          <cell r="K108">
            <v>449361</v>
          </cell>
        </row>
        <row r="109">
          <cell r="A109" t="str">
            <v>LawBillingsCapHoldings</v>
          </cell>
          <cell r="B109" t="str">
            <v>Law</v>
          </cell>
          <cell r="C109" t="str">
            <v>Cap</v>
          </cell>
          <cell r="D109" t="str">
            <v>Holdings</v>
          </cell>
          <cell r="E109">
            <v>6250</v>
          </cell>
          <cell r="F109">
            <v>10714.43</v>
          </cell>
          <cell r="G109">
            <v>50000</v>
          </cell>
          <cell r="H109">
            <v>75001</v>
          </cell>
          <cell r="I109">
            <v>75001.009999999995</v>
          </cell>
        </row>
        <row r="110">
          <cell r="A110" t="str">
            <v>LawBillingsCapPower</v>
          </cell>
          <cell r="B110" t="str">
            <v>Law</v>
          </cell>
          <cell r="C110" t="str">
            <v>Cap</v>
          </cell>
          <cell r="D110" t="str">
            <v>Power</v>
          </cell>
          <cell r="E110">
            <v>31250</v>
          </cell>
          <cell r="F110">
            <v>50881.85</v>
          </cell>
          <cell r="G110">
            <v>250000</v>
          </cell>
          <cell r="H110">
            <v>375000</v>
          </cell>
          <cell r="I110">
            <v>374999.95</v>
          </cell>
          <cell r="J110">
            <v>1408</v>
          </cell>
          <cell r="K110">
            <v>23145</v>
          </cell>
        </row>
        <row r="111">
          <cell r="A111" t="str">
            <v>LawBillingsCapUtility</v>
          </cell>
          <cell r="B111" t="str">
            <v>Law</v>
          </cell>
          <cell r="C111" t="str">
            <v>Cap</v>
          </cell>
          <cell r="D111" t="str">
            <v>Utility</v>
          </cell>
          <cell r="E111">
            <v>286794.81</v>
          </cell>
          <cell r="F111">
            <v>246948.74</v>
          </cell>
          <cell r="G111">
            <v>2023528.97</v>
          </cell>
          <cell r="H111">
            <v>3011451.17</v>
          </cell>
          <cell r="I111">
            <v>3111482.18</v>
          </cell>
          <cell r="J111">
            <v>243923.74</v>
          </cell>
          <cell r="K111">
            <v>2201838.39</v>
          </cell>
        </row>
        <row r="112">
          <cell r="A112" t="str">
            <v>LawBillingsO&amp;MHoldings</v>
          </cell>
          <cell r="B112" t="str">
            <v>Law</v>
          </cell>
          <cell r="C112" t="str">
            <v>O&amp;M</v>
          </cell>
          <cell r="D112" t="str">
            <v>Holdings</v>
          </cell>
          <cell r="E112">
            <v>285849.71999999997</v>
          </cell>
          <cell r="F112">
            <v>534302.28</v>
          </cell>
          <cell r="G112">
            <v>2698745.51</v>
          </cell>
          <cell r="H112">
            <v>4245869.5</v>
          </cell>
          <cell r="I112">
            <v>6981298.2999999998</v>
          </cell>
          <cell r="J112">
            <v>2555825.88</v>
          </cell>
          <cell r="K112">
            <v>7840203.8600000003</v>
          </cell>
        </row>
        <row r="113">
          <cell r="A113" t="str">
            <v>LawBillingsO&amp;MPower</v>
          </cell>
          <cell r="B113" t="str">
            <v>Law</v>
          </cell>
          <cell r="C113" t="str">
            <v>O&amp;M</v>
          </cell>
          <cell r="D113" t="str">
            <v>Power</v>
          </cell>
          <cell r="E113">
            <v>923606.28</v>
          </cell>
          <cell r="F113">
            <v>1010004.88</v>
          </cell>
          <cell r="G113">
            <v>7484834.4000000004</v>
          </cell>
          <cell r="H113">
            <v>11207608.5</v>
          </cell>
          <cell r="I113">
            <v>12875709.57</v>
          </cell>
          <cell r="J113">
            <v>1045468.81</v>
          </cell>
          <cell r="K113">
            <v>10467886.42</v>
          </cell>
        </row>
        <row r="114">
          <cell r="A114" t="str">
            <v>LawBillingsO&amp;MUtility</v>
          </cell>
          <cell r="B114" t="str">
            <v>Law</v>
          </cell>
          <cell r="C114" t="str">
            <v>O&amp;M</v>
          </cell>
          <cell r="D114" t="str">
            <v>Utility</v>
          </cell>
          <cell r="E114">
            <v>1235111.44</v>
          </cell>
          <cell r="F114">
            <v>1294653.54</v>
          </cell>
          <cell r="G114">
            <v>10057413.34</v>
          </cell>
          <cell r="H114">
            <v>15047493.779999999</v>
          </cell>
          <cell r="I114">
            <v>15726544.84</v>
          </cell>
          <cell r="J114">
            <v>1316625.6200000001</v>
          </cell>
          <cell r="K114">
            <v>10679038.859999999</v>
          </cell>
        </row>
        <row r="115">
          <cell r="A115" t="str">
            <v>NERC ComplianceBillingsO&amp;MHoldings</v>
          </cell>
          <cell r="B115" t="str">
            <v>NERC Compliance</v>
          </cell>
          <cell r="C115" t="str">
            <v>O&amp;M</v>
          </cell>
          <cell r="D115" t="str">
            <v>Holdings</v>
          </cell>
          <cell r="J115">
            <v>7549.11</v>
          </cell>
          <cell r="K115">
            <v>12989.91</v>
          </cell>
        </row>
        <row r="116">
          <cell r="A116" t="str">
            <v>NERC ComplianceBillingsO&amp;MPower</v>
          </cell>
          <cell r="B116" t="str">
            <v>NERC Compliance</v>
          </cell>
          <cell r="C116" t="str">
            <v>O&amp;M</v>
          </cell>
          <cell r="D116" t="str">
            <v>Power</v>
          </cell>
          <cell r="E116">
            <v>88549.02</v>
          </cell>
          <cell r="F116">
            <v>88549.02</v>
          </cell>
          <cell r="G116">
            <v>723082.32</v>
          </cell>
          <cell r="H116">
            <v>1079726.76</v>
          </cell>
          <cell r="I116">
            <v>1097953.43</v>
          </cell>
          <cell r="J116">
            <v>83210.240000000005</v>
          </cell>
          <cell r="K116">
            <v>798244.24</v>
          </cell>
        </row>
        <row r="117">
          <cell r="A117" t="str">
            <v>NERC ComplianceBillingsO&amp;MUtility</v>
          </cell>
          <cell r="B117" t="str">
            <v>NERC Compliance</v>
          </cell>
          <cell r="C117" t="str">
            <v>O&amp;M</v>
          </cell>
          <cell r="D117" t="str">
            <v>Utility</v>
          </cell>
          <cell r="E117">
            <v>59032.68</v>
          </cell>
          <cell r="F117">
            <v>59032.68</v>
          </cell>
          <cell r="G117">
            <v>481918.86</v>
          </cell>
          <cell r="H117">
            <v>719817.84</v>
          </cell>
          <cell r="I117">
            <v>748450.05</v>
          </cell>
          <cell r="J117">
            <v>91507.46</v>
          </cell>
          <cell r="K117">
            <v>607658.47</v>
          </cell>
        </row>
        <row r="118">
          <cell r="A118" t="str">
            <v>PSE&amp;G Dedicated FinanceBillingsCapUtility</v>
          </cell>
          <cell r="B118" t="str">
            <v>PSE&amp;G Dedicated Finance</v>
          </cell>
          <cell r="C118" t="str">
            <v>Cap</v>
          </cell>
          <cell r="D118" t="str">
            <v>Utility</v>
          </cell>
          <cell r="E118">
            <v>208159.62</v>
          </cell>
          <cell r="F118">
            <v>208159.62</v>
          </cell>
          <cell r="G118">
            <v>1678593.21</v>
          </cell>
          <cell r="H118">
            <v>2521032.4500000002</v>
          </cell>
          <cell r="I118">
            <v>2521032.77</v>
          </cell>
          <cell r="J118">
            <v>214764.48</v>
          </cell>
          <cell r="K118">
            <v>1698940.44</v>
          </cell>
        </row>
        <row r="119">
          <cell r="A119" t="str">
            <v>PSE&amp;G Dedicated FinanceBillingsO&amp;MHoldings</v>
          </cell>
          <cell r="B119" t="str">
            <v>PSE&amp;G Dedicated Finance</v>
          </cell>
          <cell r="C119" t="str">
            <v>O&amp;M</v>
          </cell>
          <cell r="D119" t="str">
            <v>Holdings</v>
          </cell>
          <cell r="E119">
            <v>6769</v>
          </cell>
          <cell r="F119">
            <v>6769</v>
          </cell>
          <cell r="G119">
            <v>54601</v>
          </cell>
          <cell r="H119">
            <v>82000</v>
          </cell>
          <cell r="I119">
            <v>62799.74</v>
          </cell>
          <cell r="J119">
            <v>2813.98</v>
          </cell>
          <cell r="K119">
            <v>11435.54</v>
          </cell>
        </row>
        <row r="120">
          <cell r="A120" t="str">
            <v>PSE&amp;G Dedicated FinanceBillingsO&amp;MPower</v>
          </cell>
          <cell r="B120" t="str">
            <v>PSE&amp;G Dedicated Finance</v>
          </cell>
          <cell r="C120" t="str">
            <v>O&amp;M</v>
          </cell>
          <cell r="D120" t="str">
            <v>Power</v>
          </cell>
          <cell r="E120">
            <v>10615.08</v>
          </cell>
          <cell r="F120">
            <v>10615.08</v>
          </cell>
          <cell r="G120">
            <v>87195.3</v>
          </cell>
          <cell r="H120">
            <v>130161.1</v>
          </cell>
          <cell r="I120">
            <v>98568.6</v>
          </cell>
          <cell r="J120">
            <v>21356.53</v>
          </cell>
          <cell r="K120">
            <v>40438.400000000001</v>
          </cell>
        </row>
        <row r="121">
          <cell r="A121" t="str">
            <v>PSE&amp;G Dedicated FinanceBillingsO&amp;MUtility</v>
          </cell>
          <cell r="B121" t="str">
            <v>PSE&amp;G Dedicated Finance</v>
          </cell>
          <cell r="C121" t="str">
            <v>O&amp;M</v>
          </cell>
          <cell r="D121" t="str">
            <v>Utility</v>
          </cell>
          <cell r="E121">
            <v>647756.35</v>
          </cell>
          <cell r="F121">
            <v>647756.35</v>
          </cell>
          <cell r="G121">
            <v>5008147.8</v>
          </cell>
          <cell r="H121">
            <v>7569626.4699999997</v>
          </cell>
          <cell r="I121">
            <v>7605255.46</v>
          </cell>
          <cell r="J121">
            <v>645042.93999999994</v>
          </cell>
          <cell r="K121">
            <v>5104818.55</v>
          </cell>
        </row>
        <row r="122">
          <cell r="A122" t="str">
            <v>PSEG Executive OfficeBillingsO&amp;MHoldings</v>
          </cell>
          <cell r="B122" t="str">
            <v>PSEG Executive Office</v>
          </cell>
          <cell r="C122" t="str">
            <v>O&amp;M</v>
          </cell>
          <cell r="D122" t="str">
            <v>Holdings</v>
          </cell>
          <cell r="E122">
            <v>73292</v>
          </cell>
          <cell r="F122">
            <v>75151.78</v>
          </cell>
          <cell r="G122">
            <v>829613</v>
          </cell>
          <cell r="H122">
            <v>1348236</v>
          </cell>
          <cell r="I122">
            <v>1351795</v>
          </cell>
          <cell r="J122">
            <v>75181.02</v>
          </cell>
          <cell r="K122">
            <v>830586.54</v>
          </cell>
        </row>
        <row r="123">
          <cell r="A123" t="str">
            <v>PSEG Executive OfficeBillingsO&amp;MPower</v>
          </cell>
          <cell r="B123" t="str">
            <v>PSEG Executive Office</v>
          </cell>
          <cell r="C123" t="str">
            <v>O&amp;M</v>
          </cell>
          <cell r="D123" t="str">
            <v>Power</v>
          </cell>
          <cell r="E123">
            <v>490962</v>
          </cell>
          <cell r="F123">
            <v>563502.42000000004</v>
          </cell>
          <cell r="G123">
            <v>5718845</v>
          </cell>
          <cell r="H123">
            <v>9354479</v>
          </cell>
          <cell r="I123">
            <v>9493212</v>
          </cell>
          <cell r="J123">
            <v>564642.78</v>
          </cell>
          <cell r="K123">
            <v>5732202.0599999996</v>
          </cell>
        </row>
        <row r="124">
          <cell r="A124" t="str">
            <v>PSEG Executive OfficeBillingsO&amp;MUtility</v>
          </cell>
          <cell r="B124" t="str">
            <v>PSEG Executive Office</v>
          </cell>
          <cell r="C124" t="str">
            <v>O&amp;M</v>
          </cell>
          <cell r="D124" t="str">
            <v>Utility</v>
          </cell>
          <cell r="E124">
            <v>755327</v>
          </cell>
          <cell r="F124">
            <v>866926.8</v>
          </cell>
          <cell r="G124">
            <v>8798223</v>
          </cell>
          <cell r="H124">
            <v>14391506</v>
          </cell>
          <cell r="I124">
            <v>14604943</v>
          </cell>
          <cell r="J124">
            <v>868681.2</v>
          </cell>
          <cell r="K124">
            <v>8818772.4000000004</v>
          </cell>
        </row>
        <row r="125">
          <cell r="A125" t="str">
            <v>Payroll Services &amp; Accounts PayableBillingsO&amp;MHoldings</v>
          </cell>
          <cell r="B125" t="str">
            <v>Payroll Services &amp; Accounts Payable</v>
          </cell>
          <cell r="C125" t="str">
            <v>O&amp;M</v>
          </cell>
          <cell r="D125" t="str">
            <v>Holdings</v>
          </cell>
          <cell r="E125">
            <v>4294.7</v>
          </cell>
          <cell r="F125">
            <v>4294.7</v>
          </cell>
          <cell r="G125">
            <v>35401.53</v>
          </cell>
          <cell r="H125">
            <v>52421.53</v>
          </cell>
          <cell r="I125">
            <v>59007.23</v>
          </cell>
          <cell r="J125">
            <v>6747.2</v>
          </cell>
          <cell r="K125">
            <v>45016.26</v>
          </cell>
        </row>
        <row r="126">
          <cell r="A126" t="str">
            <v>Payroll Services &amp; Accounts PayableBillingsO&amp;MPower</v>
          </cell>
          <cell r="B126" t="str">
            <v>Payroll Services &amp; Accounts Payable</v>
          </cell>
          <cell r="C126" t="str">
            <v>O&amp;M</v>
          </cell>
          <cell r="D126" t="str">
            <v>Power</v>
          </cell>
          <cell r="E126">
            <v>109472.84</v>
          </cell>
          <cell r="F126">
            <v>109472.84</v>
          </cell>
          <cell r="G126">
            <v>837877.13</v>
          </cell>
          <cell r="H126">
            <v>1301349.3500000001</v>
          </cell>
          <cell r="I126">
            <v>1307586.4099999999</v>
          </cell>
          <cell r="J126">
            <v>99952.02</v>
          </cell>
          <cell r="K126">
            <v>846743.24</v>
          </cell>
        </row>
        <row r="127">
          <cell r="A127" t="str">
            <v>Payroll Services &amp; Accounts PayableBillingsO&amp;MUtility</v>
          </cell>
          <cell r="B127" t="str">
            <v>Payroll Services &amp; Accounts Payable</v>
          </cell>
          <cell r="C127" t="str">
            <v>O&amp;M</v>
          </cell>
          <cell r="D127" t="str">
            <v>Utility</v>
          </cell>
          <cell r="E127">
            <v>281137.25</v>
          </cell>
          <cell r="F127">
            <v>281137.25</v>
          </cell>
          <cell r="G127">
            <v>1972831.37</v>
          </cell>
          <cell r="H127">
            <v>2995914.41</v>
          </cell>
          <cell r="I127">
            <v>2995280.36</v>
          </cell>
          <cell r="J127">
            <v>239463.4</v>
          </cell>
          <cell r="K127">
            <v>1990496.38</v>
          </cell>
        </row>
        <row r="128">
          <cell r="A128" t="str">
            <v>Power Dedicated FinanceBillingsO&amp;MHoldings</v>
          </cell>
          <cell r="B128" t="str">
            <v>Power Dedicated Finance</v>
          </cell>
          <cell r="C128" t="str">
            <v>O&amp;M</v>
          </cell>
          <cell r="D128" t="str">
            <v>Holdings</v>
          </cell>
          <cell r="I128">
            <v>673</v>
          </cell>
          <cell r="J128">
            <v>17268</v>
          </cell>
          <cell r="K128">
            <v>20961</v>
          </cell>
        </row>
        <row r="129">
          <cell r="A129" t="str">
            <v>Power Dedicated FinanceBillingsO&amp;MPower</v>
          </cell>
          <cell r="B129" t="str">
            <v>Power Dedicated Finance</v>
          </cell>
          <cell r="C129" t="str">
            <v>O&amp;M</v>
          </cell>
          <cell r="D129" t="str">
            <v>Power</v>
          </cell>
          <cell r="E129">
            <v>1111931</v>
          </cell>
          <cell r="F129">
            <v>1111931</v>
          </cell>
          <cell r="G129">
            <v>8789836</v>
          </cell>
          <cell r="H129">
            <v>13096772</v>
          </cell>
          <cell r="I129">
            <v>13060734</v>
          </cell>
          <cell r="J129">
            <v>1034639</v>
          </cell>
          <cell r="K129">
            <v>8578917</v>
          </cell>
        </row>
        <row r="130">
          <cell r="A130" t="str">
            <v>Power Dedicated FinanceBillingsO&amp;MUtility</v>
          </cell>
          <cell r="B130" t="str">
            <v>Power Dedicated Finance</v>
          </cell>
          <cell r="C130" t="str">
            <v>O&amp;M</v>
          </cell>
          <cell r="D130" t="str">
            <v>Utility</v>
          </cell>
          <cell r="J130">
            <v>39332</v>
          </cell>
          <cell r="K130">
            <v>47610</v>
          </cell>
        </row>
        <row r="131">
          <cell r="A131" t="str">
            <v>ProcurementBillingsCapHoldings</v>
          </cell>
          <cell r="B131" t="str">
            <v>Procurement</v>
          </cell>
          <cell r="C131" t="str">
            <v>Cap</v>
          </cell>
          <cell r="D131" t="str">
            <v>Holdings</v>
          </cell>
          <cell r="E131">
            <v>2641.66</v>
          </cell>
          <cell r="G131">
            <v>21133.279999999999</v>
          </cell>
          <cell r="H131">
            <v>31699.919999999998</v>
          </cell>
        </row>
        <row r="132">
          <cell r="A132" t="str">
            <v>ProcurementBillingsCapPower</v>
          </cell>
          <cell r="B132" t="str">
            <v>Procurement</v>
          </cell>
          <cell r="C132" t="str">
            <v>Cap</v>
          </cell>
          <cell r="D132" t="str">
            <v>Power</v>
          </cell>
          <cell r="E132">
            <v>32650.23</v>
          </cell>
          <cell r="F132">
            <v>29973.07</v>
          </cell>
          <cell r="G132">
            <v>261201.14</v>
          </cell>
          <cell r="H132">
            <v>393375.99</v>
          </cell>
          <cell r="I132">
            <v>393376.47</v>
          </cell>
          <cell r="J132">
            <v>36948.01</v>
          </cell>
          <cell r="K132">
            <v>228594.49</v>
          </cell>
        </row>
        <row r="133">
          <cell r="A133" t="str">
            <v>ProcurementBillingsCapUtility</v>
          </cell>
          <cell r="B133" t="str">
            <v>Procurement</v>
          </cell>
          <cell r="C133" t="str">
            <v>Cap</v>
          </cell>
          <cell r="D133" t="str">
            <v>Utility</v>
          </cell>
          <cell r="E133">
            <v>169151.73</v>
          </cell>
          <cell r="F133">
            <v>169151.73</v>
          </cell>
          <cell r="G133">
            <v>1571008.26</v>
          </cell>
          <cell r="H133">
            <v>2401731.46</v>
          </cell>
          <cell r="I133">
            <v>2401731.1</v>
          </cell>
          <cell r="J133">
            <v>228614.69</v>
          </cell>
          <cell r="K133">
            <v>1648405.68</v>
          </cell>
        </row>
        <row r="134">
          <cell r="A134" t="str">
            <v>ProcurementBillingsO&amp;MHoldings</v>
          </cell>
          <cell r="B134" t="str">
            <v>Procurement</v>
          </cell>
          <cell r="C134" t="str">
            <v>O&amp;M</v>
          </cell>
          <cell r="D134" t="str">
            <v>Holdings</v>
          </cell>
          <cell r="I134">
            <v>31700.31</v>
          </cell>
          <cell r="J134">
            <v>4438.88</v>
          </cell>
          <cell r="K134">
            <v>19815.52</v>
          </cell>
        </row>
        <row r="135">
          <cell r="A135" t="str">
            <v>ProcurementBillingsO&amp;MPower</v>
          </cell>
          <cell r="B135" t="str">
            <v>Procurement</v>
          </cell>
          <cell r="C135" t="str">
            <v>O&amp;M</v>
          </cell>
          <cell r="D135" t="str">
            <v>Power</v>
          </cell>
          <cell r="E135">
            <v>905598.62</v>
          </cell>
          <cell r="F135">
            <v>905598.62</v>
          </cell>
          <cell r="G135">
            <v>7429018.3899999997</v>
          </cell>
          <cell r="H135">
            <v>11116278.699999999</v>
          </cell>
          <cell r="I135">
            <v>11116278.24</v>
          </cell>
          <cell r="J135">
            <v>879425.12</v>
          </cell>
          <cell r="K135">
            <v>7362835.75</v>
          </cell>
        </row>
        <row r="136">
          <cell r="A136" t="str">
            <v>ProcurementBillingsO&amp;MUtility</v>
          </cell>
          <cell r="B136" t="str">
            <v>Procurement</v>
          </cell>
          <cell r="C136" t="str">
            <v>O&amp;M</v>
          </cell>
          <cell r="D136" t="str">
            <v>Utility</v>
          </cell>
          <cell r="E136">
            <v>363919.76</v>
          </cell>
          <cell r="F136">
            <v>363919.76</v>
          </cell>
          <cell r="G136">
            <v>2983915.65</v>
          </cell>
          <cell r="H136">
            <v>4465451.7699999996</v>
          </cell>
          <cell r="I136">
            <v>4465452.0199999996</v>
          </cell>
          <cell r="J136">
            <v>386896.09</v>
          </cell>
          <cell r="K136">
            <v>2767391.35</v>
          </cell>
        </row>
        <row r="137">
          <cell r="A137" t="str">
            <v>Public Affairs &amp; SustainabilityBillingsCapPower</v>
          </cell>
          <cell r="B137" t="str">
            <v>Public Affairs &amp; Sustainability</v>
          </cell>
          <cell r="C137" t="str">
            <v>Cap</v>
          </cell>
          <cell r="D137" t="str">
            <v>Power</v>
          </cell>
          <cell r="E137">
            <v>1188.5999999999999</v>
          </cell>
          <cell r="F137">
            <v>1188.5999999999999</v>
          </cell>
          <cell r="G137">
            <v>9508.0499999999993</v>
          </cell>
          <cell r="H137">
            <v>14262</v>
          </cell>
          <cell r="I137">
            <v>10696.5</v>
          </cell>
        </row>
        <row r="138">
          <cell r="A138" t="str">
            <v>Public Affairs &amp; SustainabilityBillingsCapUtility</v>
          </cell>
          <cell r="B138" t="str">
            <v>Public Affairs &amp; Sustainability</v>
          </cell>
          <cell r="C138" t="str">
            <v>Cap</v>
          </cell>
          <cell r="D138" t="str">
            <v>Utility</v>
          </cell>
          <cell r="E138">
            <v>109817.4</v>
          </cell>
          <cell r="F138">
            <v>109817.4</v>
          </cell>
          <cell r="G138">
            <v>973666.74</v>
          </cell>
          <cell r="H138">
            <v>1386979.5</v>
          </cell>
          <cell r="I138">
            <v>1197581.43</v>
          </cell>
          <cell r="J138">
            <v>94984.92</v>
          </cell>
          <cell r="K138">
            <v>659546.18999999994</v>
          </cell>
        </row>
        <row r="139">
          <cell r="A139" t="str">
            <v>Public Affairs &amp; SustainabilityBillingsO&amp;MHoldings</v>
          </cell>
          <cell r="B139" t="str">
            <v>Public Affairs &amp; Sustainability</v>
          </cell>
          <cell r="C139" t="str">
            <v>O&amp;M</v>
          </cell>
          <cell r="D139" t="str">
            <v>Holdings</v>
          </cell>
          <cell r="E139">
            <v>6460.98</v>
          </cell>
          <cell r="F139">
            <v>6511.18</v>
          </cell>
          <cell r="G139">
            <v>56788.2</v>
          </cell>
          <cell r="H139">
            <v>83320.94</v>
          </cell>
          <cell r="I139">
            <v>104493.49</v>
          </cell>
          <cell r="J139">
            <v>15261.22</v>
          </cell>
          <cell r="K139">
            <v>92810.11</v>
          </cell>
        </row>
        <row r="140">
          <cell r="A140" t="str">
            <v>Public Affairs &amp; SustainabilityBillingsO&amp;MPower</v>
          </cell>
          <cell r="B140" t="str">
            <v>Public Affairs &amp; Sustainability</v>
          </cell>
          <cell r="C140" t="str">
            <v>O&amp;M</v>
          </cell>
          <cell r="D140" t="str">
            <v>Power</v>
          </cell>
          <cell r="E140">
            <v>309425.78999999998</v>
          </cell>
          <cell r="F140">
            <v>311505.39</v>
          </cell>
          <cell r="G140">
            <v>2783330.41</v>
          </cell>
          <cell r="H140">
            <v>4067539.61</v>
          </cell>
          <cell r="I140">
            <v>4074271.04</v>
          </cell>
          <cell r="J140">
            <v>324224.53999999998</v>
          </cell>
          <cell r="K140">
            <v>2491362.4900000002</v>
          </cell>
        </row>
        <row r="141">
          <cell r="A141" t="str">
            <v>Public Affairs &amp; SustainabilityBillingsO&amp;MUtility</v>
          </cell>
          <cell r="B141" t="str">
            <v>Public Affairs &amp; Sustainability</v>
          </cell>
          <cell r="C141" t="str">
            <v>O&amp;M</v>
          </cell>
          <cell r="D141" t="str">
            <v>Utility</v>
          </cell>
          <cell r="E141">
            <v>352339.85</v>
          </cell>
          <cell r="F141">
            <v>357612.74</v>
          </cell>
          <cell r="G141">
            <v>3148199.98</v>
          </cell>
          <cell r="H141">
            <v>4611473.07</v>
          </cell>
          <cell r="I141">
            <v>4625204.78</v>
          </cell>
          <cell r="J141">
            <v>408329.55</v>
          </cell>
          <cell r="K141">
            <v>3059711.71</v>
          </cell>
        </row>
        <row r="142">
          <cell r="A142" t="str">
            <v>Records Management &amp; Library ServicesBillingsO&amp;MHoldings</v>
          </cell>
          <cell r="B142" t="str">
            <v>Records Management &amp; Library Services</v>
          </cell>
          <cell r="C142" t="str">
            <v>O&amp;M</v>
          </cell>
          <cell r="D142" t="str">
            <v>Holdings</v>
          </cell>
          <cell r="E142">
            <v>3090.42</v>
          </cell>
          <cell r="F142">
            <v>3056.41</v>
          </cell>
          <cell r="G142">
            <v>80536.73</v>
          </cell>
          <cell r="H142">
            <v>96423.64</v>
          </cell>
          <cell r="I142">
            <v>96420.4</v>
          </cell>
          <cell r="J142">
            <v>1718.42</v>
          </cell>
          <cell r="K142">
            <v>34385.339999999997</v>
          </cell>
        </row>
        <row r="143">
          <cell r="A143" t="str">
            <v>Records Management &amp; Library ServicesBillingsO&amp;MPower</v>
          </cell>
          <cell r="B143" t="str">
            <v>Records Management &amp; Library Services</v>
          </cell>
          <cell r="C143" t="str">
            <v>O&amp;M</v>
          </cell>
          <cell r="D143" t="str">
            <v>Power</v>
          </cell>
          <cell r="E143">
            <v>56345.45</v>
          </cell>
          <cell r="F143">
            <v>55207.63</v>
          </cell>
          <cell r="G143">
            <v>915698.83</v>
          </cell>
          <cell r="H143">
            <v>1177105.76</v>
          </cell>
          <cell r="I143">
            <v>1177038.6000000001</v>
          </cell>
          <cell r="J143">
            <v>71159.789999999994</v>
          </cell>
          <cell r="K143">
            <v>899970.91</v>
          </cell>
        </row>
        <row r="144">
          <cell r="A144" t="str">
            <v>Records Management &amp; Library ServicesBillingsO&amp;MUtility</v>
          </cell>
          <cell r="B144" t="str">
            <v>Records Management &amp; Library Services</v>
          </cell>
          <cell r="C144" t="str">
            <v>O&amp;M</v>
          </cell>
          <cell r="D144" t="str">
            <v>Utility</v>
          </cell>
          <cell r="E144">
            <v>71628.02</v>
          </cell>
          <cell r="F144">
            <v>71657.850000000006</v>
          </cell>
          <cell r="G144">
            <v>979166.33</v>
          </cell>
          <cell r="H144">
            <v>1299608.43</v>
          </cell>
          <cell r="I144">
            <v>1299656.1499999999</v>
          </cell>
          <cell r="J144">
            <v>100850.12</v>
          </cell>
          <cell r="K144">
            <v>962979.4</v>
          </cell>
        </row>
        <row r="145">
          <cell r="A145" t="str">
            <v>Service Company Misc. AccountingBillingsO&amp;MHoldings</v>
          </cell>
          <cell r="B145" t="str">
            <v>Service Company Misc. Accounting</v>
          </cell>
          <cell r="C145" t="str">
            <v>O&amp;M</v>
          </cell>
          <cell r="D145" t="str">
            <v>Holdings</v>
          </cell>
          <cell r="E145">
            <v>37972</v>
          </cell>
          <cell r="F145">
            <v>37480</v>
          </cell>
          <cell r="G145">
            <v>285672</v>
          </cell>
          <cell r="H145">
            <v>418400</v>
          </cell>
          <cell r="I145">
            <v>389886</v>
          </cell>
          <cell r="J145">
            <v>33495</v>
          </cell>
          <cell r="K145">
            <v>288088</v>
          </cell>
        </row>
        <row r="146">
          <cell r="A146" t="str">
            <v>Service Company Misc. AccountingBillingsO&amp;MPower</v>
          </cell>
          <cell r="B146" t="str">
            <v>Service Company Misc. Accounting</v>
          </cell>
          <cell r="C146" t="str">
            <v>O&amp;M</v>
          </cell>
          <cell r="D146" t="str">
            <v>Power</v>
          </cell>
          <cell r="E146">
            <v>506298</v>
          </cell>
          <cell r="F146">
            <v>512224</v>
          </cell>
          <cell r="G146">
            <v>3808956</v>
          </cell>
          <cell r="H146">
            <v>5578649</v>
          </cell>
          <cell r="I146">
            <v>5306283</v>
          </cell>
          <cell r="J146">
            <v>457762</v>
          </cell>
          <cell r="K146">
            <v>3915044</v>
          </cell>
        </row>
        <row r="147">
          <cell r="A147" t="str">
            <v>Service Company Misc. AccountingBillingsO&amp;MUtility</v>
          </cell>
          <cell r="B147" t="str">
            <v>Service Company Misc. Accounting</v>
          </cell>
          <cell r="C147" t="str">
            <v>O&amp;M</v>
          </cell>
          <cell r="D147" t="str">
            <v>Utility</v>
          </cell>
          <cell r="E147">
            <v>721475</v>
          </cell>
          <cell r="F147">
            <v>699623</v>
          </cell>
          <cell r="G147">
            <v>5427762</v>
          </cell>
          <cell r="H147">
            <v>7949575</v>
          </cell>
          <cell r="I147">
            <v>7300021</v>
          </cell>
          <cell r="J147">
            <v>625236</v>
          </cell>
          <cell r="K147">
            <v>5399794</v>
          </cell>
        </row>
        <row r="148">
          <cell r="A148" t="str">
            <v>Services Corporation FinanceBillingsO&amp;MHoldings</v>
          </cell>
          <cell r="B148" t="str">
            <v>Services Corporation Finance</v>
          </cell>
          <cell r="C148" t="str">
            <v>O&amp;M</v>
          </cell>
          <cell r="D148" t="str">
            <v>Holdings</v>
          </cell>
          <cell r="E148">
            <v>19774.71</v>
          </cell>
          <cell r="F148">
            <v>19786.64</v>
          </cell>
          <cell r="G148">
            <v>157243.04</v>
          </cell>
          <cell r="H148">
            <v>236258.97</v>
          </cell>
          <cell r="I148">
            <v>217206.88</v>
          </cell>
          <cell r="J148">
            <v>17061.97</v>
          </cell>
          <cell r="K148">
            <v>69748.5</v>
          </cell>
        </row>
        <row r="149">
          <cell r="A149" t="str">
            <v>Services Corporation FinanceBillingsO&amp;MPower</v>
          </cell>
          <cell r="B149" t="str">
            <v>Services Corporation Finance</v>
          </cell>
          <cell r="C149" t="str">
            <v>O&amp;M</v>
          </cell>
          <cell r="D149" t="str">
            <v>Power</v>
          </cell>
          <cell r="E149">
            <v>126131.81</v>
          </cell>
          <cell r="F149">
            <v>126119.88</v>
          </cell>
          <cell r="G149">
            <v>968959.6</v>
          </cell>
          <cell r="H149">
            <v>1438881.14</v>
          </cell>
          <cell r="I149">
            <v>1393392</v>
          </cell>
          <cell r="J149">
            <v>107888.34</v>
          </cell>
          <cell r="K149">
            <v>826550.59</v>
          </cell>
        </row>
        <row r="150">
          <cell r="A150" t="str">
            <v>Services Corporation FinanceBillingsO&amp;MUtility</v>
          </cell>
          <cell r="B150" t="str">
            <v>Services Corporation Finance</v>
          </cell>
          <cell r="C150" t="str">
            <v>O&amp;M</v>
          </cell>
          <cell r="D150" t="str">
            <v>Utility</v>
          </cell>
          <cell r="E150">
            <v>194030.58</v>
          </cell>
          <cell r="F150">
            <v>194030.58</v>
          </cell>
          <cell r="G150">
            <v>1490431.7</v>
          </cell>
          <cell r="H150">
            <v>2213690.83</v>
          </cell>
          <cell r="I150">
            <v>2143681</v>
          </cell>
          <cell r="J150">
            <v>165982.06</v>
          </cell>
          <cell r="K150">
            <v>1271616.26</v>
          </cell>
        </row>
        <row r="151">
          <cell r="A151" t="str">
            <v>Treasury Management ServicesBillingsCapUtility</v>
          </cell>
          <cell r="B151" t="str">
            <v>Treasury Management Services</v>
          </cell>
          <cell r="C151" t="str">
            <v>Cap</v>
          </cell>
          <cell r="D151" t="str">
            <v>Utility</v>
          </cell>
          <cell r="E151">
            <v>50000</v>
          </cell>
          <cell r="F151">
            <v>50000</v>
          </cell>
          <cell r="G151">
            <v>550000</v>
          </cell>
          <cell r="H151">
            <v>750000</v>
          </cell>
          <cell r="I151">
            <v>717545</v>
          </cell>
          <cell r="J151">
            <v>47347</v>
          </cell>
          <cell r="K151">
            <v>754466</v>
          </cell>
        </row>
        <row r="152">
          <cell r="A152" t="str">
            <v>Treasury Management ServicesBillingsO&amp;MHoldings</v>
          </cell>
          <cell r="B152" t="str">
            <v>Treasury Management Services</v>
          </cell>
          <cell r="C152" t="str">
            <v>O&amp;M</v>
          </cell>
          <cell r="D152" t="str">
            <v>Holdings</v>
          </cell>
          <cell r="E152">
            <v>103907.26</v>
          </cell>
          <cell r="F152">
            <v>103906.91</v>
          </cell>
          <cell r="G152">
            <v>843709.08</v>
          </cell>
          <cell r="H152">
            <v>1354219.86</v>
          </cell>
          <cell r="I152">
            <v>1291930.32</v>
          </cell>
          <cell r="J152">
            <v>133952.01</v>
          </cell>
          <cell r="K152">
            <v>655120.86</v>
          </cell>
        </row>
        <row r="153">
          <cell r="A153" t="str">
            <v>Treasury Management ServicesBillingsO&amp;MPower</v>
          </cell>
          <cell r="B153" t="str">
            <v>Treasury Management Services</v>
          </cell>
          <cell r="C153" t="str">
            <v>O&amp;M</v>
          </cell>
          <cell r="D153" t="str">
            <v>Power</v>
          </cell>
          <cell r="E153">
            <v>1331083</v>
          </cell>
          <cell r="F153">
            <v>1477558.35</v>
          </cell>
          <cell r="G153">
            <v>12257847</v>
          </cell>
          <cell r="H153">
            <v>18555648</v>
          </cell>
          <cell r="I153">
            <v>19997333</v>
          </cell>
          <cell r="J153">
            <v>1314917.07</v>
          </cell>
          <cell r="K153">
            <v>12543931.76</v>
          </cell>
        </row>
        <row r="154">
          <cell r="A154" t="str">
            <v>Treasury Management ServicesBillingsO&amp;MUtility</v>
          </cell>
          <cell r="B154" t="str">
            <v>Treasury Management Services</v>
          </cell>
          <cell r="C154" t="str">
            <v>O&amp;M</v>
          </cell>
          <cell r="D154" t="str">
            <v>Utility</v>
          </cell>
          <cell r="E154">
            <v>916942</v>
          </cell>
          <cell r="F154">
            <v>947006</v>
          </cell>
          <cell r="G154">
            <v>7910732</v>
          </cell>
          <cell r="H154">
            <v>11905611</v>
          </cell>
          <cell r="I154">
            <v>12426959</v>
          </cell>
          <cell r="J154">
            <v>1007509.8</v>
          </cell>
          <cell r="K154">
            <v>7944870.4000000004</v>
          </cell>
        </row>
        <row r="155">
          <cell r="A155" t="str">
            <v>Billings</v>
          </cell>
        </row>
        <row r="156">
          <cell r="A156" t="str">
            <v>Billings</v>
          </cell>
        </row>
        <row r="157">
          <cell r="A157" t="str">
            <v>Billings</v>
          </cell>
        </row>
        <row r="158">
          <cell r="A158" t="str">
            <v>Billings</v>
          </cell>
        </row>
        <row r="159">
          <cell r="A159" t="str">
            <v>Billings</v>
          </cell>
        </row>
        <row r="160">
          <cell r="A160" t="str">
            <v>Billings</v>
          </cell>
        </row>
        <row r="161">
          <cell r="A161" t="str">
            <v>Billings</v>
          </cell>
        </row>
        <row r="162">
          <cell r="A162" t="str">
            <v>Billings</v>
          </cell>
        </row>
        <row r="163">
          <cell r="A163" t="str">
            <v>Billings</v>
          </cell>
        </row>
        <row r="164">
          <cell r="A164" t="str">
            <v>Billings</v>
          </cell>
        </row>
        <row r="165">
          <cell r="A165" t="str">
            <v>Billings</v>
          </cell>
        </row>
        <row r="166">
          <cell r="A166" t="str">
            <v>Billings</v>
          </cell>
        </row>
        <row r="167">
          <cell r="A167" t="str">
            <v>Billings</v>
          </cell>
        </row>
        <row r="168">
          <cell r="A168" t="str">
            <v>Billings</v>
          </cell>
        </row>
        <row r="169">
          <cell r="A169" t="str">
            <v>Billings</v>
          </cell>
        </row>
        <row r="170">
          <cell r="A170" t="str">
            <v>Billings</v>
          </cell>
        </row>
        <row r="171">
          <cell r="A171" t="str">
            <v>Billings</v>
          </cell>
        </row>
        <row r="172">
          <cell r="A172" t="str">
            <v>Billings</v>
          </cell>
        </row>
        <row r="173">
          <cell r="A173" t="str">
            <v>Billings</v>
          </cell>
        </row>
        <row r="174">
          <cell r="A174" t="str">
            <v>Billings</v>
          </cell>
        </row>
        <row r="175">
          <cell r="A175" t="str">
            <v>Billings</v>
          </cell>
        </row>
        <row r="176">
          <cell r="A176" t="str">
            <v>Billings</v>
          </cell>
        </row>
        <row r="177">
          <cell r="A177" t="str">
            <v>Billings</v>
          </cell>
        </row>
        <row r="178">
          <cell r="A178" t="str">
            <v>Billings</v>
          </cell>
        </row>
        <row r="179">
          <cell r="A179" t="str">
            <v>Billings</v>
          </cell>
        </row>
        <row r="180">
          <cell r="A180" t="str">
            <v>Billings</v>
          </cell>
        </row>
        <row r="181">
          <cell r="A181" t="str">
            <v>Billings</v>
          </cell>
        </row>
        <row r="182">
          <cell r="A182" t="str">
            <v>Billings</v>
          </cell>
        </row>
        <row r="183">
          <cell r="A183" t="str">
            <v>Billings</v>
          </cell>
        </row>
        <row r="184">
          <cell r="A184" t="str">
            <v>Billings</v>
          </cell>
        </row>
        <row r="185">
          <cell r="A185" t="str">
            <v>Billings</v>
          </cell>
        </row>
        <row r="186">
          <cell r="A186" t="str">
            <v>Billings</v>
          </cell>
        </row>
        <row r="187">
          <cell r="A187" t="str">
            <v>Billings</v>
          </cell>
        </row>
        <row r="188">
          <cell r="A188" t="str">
            <v>Billings</v>
          </cell>
        </row>
        <row r="189">
          <cell r="A189" t="str">
            <v>Billings</v>
          </cell>
        </row>
        <row r="190">
          <cell r="A190" t="str">
            <v>Billings</v>
          </cell>
        </row>
        <row r="191">
          <cell r="A191" t="str">
            <v>Billings</v>
          </cell>
        </row>
        <row r="192">
          <cell r="A192" t="str">
            <v>Billings</v>
          </cell>
        </row>
        <row r="193">
          <cell r="A193" t="str">
            <v>Billings</v>
          </cell>
        </row>
        <row r="194">
          <cell r="A194" t="str">
            <v>Billings</v>
          </cell>
        </row>
        <row r="195">
          <cell r="A195" t="str">
            <v>Billings</v>
          </cell>
        </row>
        <row r="196">
          <cell r="A196" t="str">
            <v>Billings</v>
          </cell>
        </row>
        <row r="197">
          <cell r="A197" t="str">
            <v>Billings</v>
          </cell>
        </row>
        <row r="198">
          <cell r="A198" t="str">
            <v>Billings</v>
          </cell>
        </row>
        <row r="199">
          <cell r="A199" t="str">
            <v>Billings</v>
          </cell>
        </row>
        <row r="200">
          <cell r="A200" t="str">
            <v>Billings</v>
          </cell>
        </row>
        <row r="201">
          <cell r="A201" t="str">
            <v>Billings</v>
          </cell>
        </row>
        <row r="202">
          <cell r="A202" t="str">
            <v>Billings</v>
          </cell>
        </row>
        <row r="203">
          <cell r="A203" t="str">
            <v>Billings</v>
          </cell>
        </row>
        <row r="204">
          <cell r="A204" t="str">
            <v>Billings</v>
          </cell>
        </row>
        <row r="205">
          <cell r="A205" t="str">
            <v>Billings</v>
          </cell>
        </row>
        <row r="206">
          <cell r="A206" t="str">
            <v>Billings</v>
          </cell>
        </row>
        <row r="207">
          <cell r="A207" t="str">
            <v>Billings</v>
          </cell>
        </row>
        <row r="208">
          <cell r="A208" t="str">
            <v>Billings</v>
          </cell>
        </row>
        <row r="209">
          <cell r="A209" t="str">
            <v>Billings</v>
          </cell>
        </row>
        <row r="210">
          <cell r="A210" t="str">
            <v>Billings</v>
          </cell>
        </row>
        <row r="211">
          <cell r="A211" t="str">
            <v>Billings</v>
          </cell>
        </row>
        <row r="212">
          <cell r="A212" t="str">
            <v>Billings</v>
          </cell>
        </row>
        <row r="213">
          <cell r="A213" t="str">
            <v>Billings</v>
          </cell>
        </row>
        <row r="214">
          <cell r="A214" t="str">
            <v>Billings</v>
          </cell>
        </row>
        <row r="215">
          <cell r="A215" t="str">
            <v>Billings</v>
          </cell>
        </row>
        <row r="216">
          <cell r="A216" t="str">
            <v>Billings</v>
          </cell>
        </row>
        <row r="217">
          <cell r="A217" t="str">
            <v>Billings</v>
          </cell>
        </row>
        <row r="218">
          <cell r="A218" t="str">
            <v>Billings</v>
          </cell>
        </row>
        <row r="219">
          <cell r="A219" t="str">
            <v>Billings</v>
          </cell>
        </row>
        <row r="220">
          <cell r="A220" t="str">
            <v>Billings</v>
          </cell>
        </row>
        <row r="221">
          <cell r="A221" t="str">
            <v>Billings</v>
          </cell>
        </row>
        <row r="222">
          <cell r="A222" t="str">
            <v>Billings</v>
          </cell>
        </row>
        <row r="223">
          <cell r="A223" t="str">
            <v>Billings</v>
          </cell>
        </row>
        <row r="224">
          <cell r="A224" t="str">
            <v>Billings</v>
          </cell>
        </row>
        <row r="225">
          <cell r="A225" t="str">
            <v>Billings</v>
          </cell>
        </row>
        <row r="226">
          <cell r="A226" t="str">
            <v>Billings</v>
          </cell>
        </row>
        <row r="227">
          <cell r="A227" t="str">
            <v>Billings</v>
          </cell>
        </row>
        <row r="228">
          <cell r="A228" t="str">
            <v>Billings</v>
          </cell>
        </row>
        <row r="229">
          <cell r="A229" t="str">
            <v>Billings</v>
          </cell>
        </row>
        <row r="230">
          <cell r="A230" t="str">
            <v>Billings</v>
          </cell>
        </row>
        <row r="231">
          <cell r="A231" t="str">
            <v>Billings</v>
          </cell>
        </row>
        <row r="232">
          <cell r="A232" t="str">
            <v>Billings</v>
          </cell>
        </row>
        <row r="233">
          <cell r="A233" t="str">
            <v>Billings</v>
          </cell>
        </row>
        <row r="234">
          <cell r="A234" t="str">
            <v>Billings</v>
          </cell>
        </row>
        <row r="235">
          <cell r="A235" t="str">
            <v>Billings</v>
          </cell>
        </row>
        <row r="236">
          <cell r="A236" t="str">
            <v>Billings</v>
          </cell>
        </row>
        <row r="237">
          <cell r="A237" t="str">
            <v>Billings</v>
          </cell>
        </row>
        <row r="238">
          <cell r="A238" t="str">
            <v>Billings</v>
          </cell>
        </row>
        <row r="239">
          <cell r="A239" t="str">
            <v>Billings</v>
          </cell>
        </row>
        <row r="240">
          <cell r="A240" t="str">
            <v>Billings</v>
          </cell>
        </row>
        <row r="241">
          <cell r="A241" t="str">
            <v>Billings</v>
          </cell>
        </row>
        <row r="242">
          <cell r="A242" t="str">
            <v>Billings</v>
          </cell>
        </row>
        <row r="243">
          <cell r="A243" t="str">
            <v>Billings</v>
          </cell>
        </row>
        <row r="244">
          <cell r="A244" t="str">
            <v>Billings</v>
          </cell>
        </row>
        <row r="245">
          <cell r="A245" t="str">
            <v>Billings</v>
          </cell>
        </row>
        <row r="246">
          <cell r="A246" t="str">
            <v>Billings</v>
          </cell>
        </row>
        <row r="247">
          <cell r="A247" t="str">
            <v>Billings</v>
          </cell>
        </row>
        <row r="248">
          <cell r="A248" t="str">
            <v>Billings</v>
          </cell>
        </row>
        <row r="249">
          <cell r="A249" t="str">
            <v>Billings</v>
          </cell>
        </row>
        <row r="250">
          <cell r="A250" t="str">
            <v>Billings</v>
          </cell>
        </row>
        <row r="251">
          <cell r="A251" t="str">
            <v>Billings</v>
          </cell>
        </row>
        <row r="252">
          <cell r="A252" t="str">
            <v>Billings</v>
          </cell>
        </row>
        <row r="253">
          <cell r="A253" t="str">
            <v>Billings</v>
          </cell>
        </row>
        <row r="254">
          <cell r="A254" t="str">
            <v>Billings</v>
          </cell>
        </row>
        <row r="255">
          <cell r="A255" t="str">
            <v>Billings</v>
          </cell>
        </row>
        <row r="256">
          <cell r="A256" t="str">
            <v>Billings</v>
          </cell>
        </row>
        <row r="257">
          <cell r="A257" t="str">
            <v>Billings</v>
          </cell>
        </row>
        <row r="258">
          <cell r="A258" t="str">
            <v>Billings</v>
          </cell>
        </row>
        <row r="259">
          <cell r="A259" t="str">
            <v>Billings</v>
          </cell>
        </row>
        <row r="260">
          <cell r="A260" t="str">
            <v>Billings</v>
          </cell>
        </row>
        <row r="261">
          <cell r="A261" t="str">
            <v>Billings</v>
          </cell>
        </row>
        <row r="262">
          <cell r="A262" t="str">
            <v>Billings</v>
          </cell>
        </row>
        <row r="263">
          <cell r="A263" t="str">
            <v>Billings</v>
          </cell>
        </row>
        <row r="264">
          <cell r="A264" t="str">
            <v>Billings</v>
          </cell>
        </row>
        <row r="265">
          <cell r="A265" t="str">
            <v>Billings</v>
          </cell>
        </row>
        <row r="266">
          <cell r="A266" t="str">
            <v>Billings</v>
          </cell>
        </row>
        <row r="267">
          <cell r="A267" t="str">
            <v>Billings</v>
          </cell>
        </row>
        <row r="268">
          <cell r="A268" t="str">
            <v>Billings</v>
          </cell>
        </row>
        <row r="269">
          <cell r="A269" t="str">
            <v>Billings</v>
          </cell>
        </row>
        <row r="270">
          <cell r="A270" t="str">
            <v>Billings</v>
          </cell>
        </row>
        <row r="271">
          <cell r="A271" t="str">
            <v>Billings</v>
          </cell>
        </row>
        <row r="272">
          <cell r="A272" t="str">
            <v>Billings</v>
          </cell>
        </row>
        <row r="273">
          <cell r="A273" t="str">
            <v>Billings</v>
          </cell>
        </row>
        <row r="274">
          <cell r="A274" t="str">
            <v>Billings</v>
          </cell>
        </row>
        <row r="275">
          <cell r="A275" t="str">
            <v>Billings</v>
          </cell>
        </row>
        <row r="276">
          <cell r="A276" t="str">
            <v>Billings</v>
          </cell>
        </row>
        <row r="277">
          <cell r="A277" t="str">
            <v>Billings</v>
          </cell>
        </row>
        <row r="278">
          <cell r="A278" t="str">
            <v>Billings</v>
          </cell>
        </row>
        <row r="279">
          <cell r="A279" t="str">
            <v>Billings</v>
          </cell>
        </row>
        <row r="280">
          <cell r="A280" t="str">
            <v>Billings</v>
          </cell>
        </row>
        <row r="281">
          <cell r="A281" t="str">
            <v>Billings</v>
          </cell>
        </row>
        <row r="282">
          <cell r="A282" t="str">
            <v>Billings</v>
          </cell>
        </row>
        <row r="283">
          <cell r="A283" t="str">
            <v>Billings</v>
          </cell>
        </row>
        <row r="284">
          <cell r="A284" t="str">
            <v>Billings</v>
          </cell>
        </row>
        <row r="285">
          <cell r="A285" t="str">
            <v>Billings</v>
          </cell>
        </row>
        <row r="286">
          <cell r="A286" t="str">
            <v>Billings</v>
          </cell>
        </row>
        <row r="287">
          <cell r="A287" t="str">
            <v>Billings</v>
          </cell>
        </row>
        <row r="288">
          <cell r="A288" t="str">
            <v>Billings</v>
          </cell>
        </row>
        <row r="289">
          <cell r="A289" t="str">
            <v>Billings</v>
          </cell>
        </row>
        <row r="290">
          <cell r="A290" t="str">
            <v>Billings</v>
          </cell>
        </row>
        <row r="291">
          <cell r="A291" t="str">
            <v>Billings</v>
          </cell>
        </row>
        <row r="292">
          <cell r="A292" t="str">
            <v>Billings</v>
          </cell>
        </row>
        <row r="293">
          <cell r="A293" t="str">
            <v>Billings</v>
          </cell>
        </row>
        <row r="294">
          <cell r="A294" t="str">
            <v>Billings</v>
          </cell>
        </row>
        <row r="295">
          <cell r="A295" t="str">
            <v>Billings</v>
          </cell>
        </row>
        <row r="296">
          <cell r="A296" t="str">
            <v>Billings</v>
          </cell>
        </row>
        <row r="297">
          <cell r="A297" t="str">
            <v>Billings</v>
          </cell>
        </row>
        <row r="298">
          <cell r="A298" t="str">
            <v>Billings</v>
          </cell>
        </row>
        <row r="299">
          <cell r="A299" t="str">
            <v>Billings</v>
          </cell>
        </row>
        <row r="300">
          <cell r="A300" t="str">
            <v>Billings</v>
          </cell>
        </row>
        <row r="301">
          <cell r="A301" t="str">
            <v>Billings</v>
          </cell>
        </row>
        <row r="302">
          <cell r="A302" t="str">
            <v>Billings</v>
          </cell>
        </row>
        <row r="303">
          <cell r="A303" t="str">
            <v>Billings</v>
          </cell>
        </row>
        <row r="304">
          <cell r="A304" t="str">
            <v>Billings</v>
          </cell>
        </row>
        <row r="305">
          <cell r="A305" t="str">
            <v>Billings</v>
          </cell>
        </row>
        <row r="306">
          <cell r="A306" t="str">
            <v>Billings</v>
          </cell>
        </row>
        <row r="307">
          <cell r="A307" t="str">
            <v>Billings</v>
          </cell>
        </row>
        <row r="308">
          <cell r="A308" t="str">
            <v>Billings</v>
          </cell>
        </row>
        <row r="309">
          <cell r="A309" t="str">
            <v>Billings</v>
          </cell>
        </row>
        <row r="310">
          <cell r="A310" t="str">
            <v>Billings</v>
          </cell>
        </row>
        <row r="311">
          <cell r="A311" t="str">
            <v>Billings</v>
          </cell>
        </row>
        <row r="312">
          <cell r="A312" t="str">
            <v>Billings</v>
          </cell>
        </row>
        <row r="313">
          <cell r="A313" t="str">
            <v>Billings</v>
          </cell>
        </row>
        <row r="314">
          <cell r="A314" t="str">
            <v>Billings</v>
          </cell>
        </row>
        <row r="315">
          <cell r="A315" t="str">
            <v>Billings</v>
          </cell>
        </row>
        <row r="316">
          <cell r="A316" t="str">
            <v>Billings</v>
          </cell>
        </row>
        <row r="317">
          <cell r="A317" t="str">
            <v>Billings</v>
          </cell>
        </row>
        <row r="318">
          <cell r="A318" t="str">
            <v>Billings</v>
          </cell>
        </row>
        <row r="319">
          <cell r="A319" t="str">
            <v>Billings</v>
          </cell>
        </row>
        <row r="320">
          <cell r="A320" t="str">
            <v>Billings</v>
          </cell>
        </row>
        <row r="321">
          <cell r="A321" t="str">
            <v>Billings</v>
          </cell>
        </row>
        <row r="322">
          <cell r="A322" t="str">
            <v>Billings</v>
          </cell>
        </row>
        <row r="323">
          <cell r="A323" t="str">
            <v>Billings</v>
          </cell>
        </row>
        <row r="324">
          <cell r="A324" t="str">
            <v>Billings</v>
          </cell>
        </row>
        <row r="325">
          <cell r="A325" t="str">
            <v>Billings</v>
          </cell>
        </row>
        <row r="326">
          <cell r="A326" t="str">
            <v>Billings</v>
          </cell>
        </row>
        <row r="327">
          <cell r="A327" t="str">
            <v>Billings</v>
          </cell>
        </row>
        <row r="328">
          <cell r="A328" t="str">
            <v>Billings</v>
          </cell>
        </row>
        <row r="329">
          <cell r="A329" t="str">
            <v>Billings</v>
          </cell>
        </row>
        <row r="330">
          <cell r="A330" t="str">
            <v>Billings</v>
          </cell>
        </row>
        <row r="331">
          <cell r="A331" t="str">
            <v>Billings</v>
          </cell>
        </row>
        <row r="332">
          <cell r="A332" t="str">
            <v>Billings</v>
          </cell>
        </row>
        <row r="333">
          <cell r="A333" t="str">
            <v>Billings</v>
          </cell>
        </row>
        <row r="334">
          <cell r="A334" t="str">
            <v>Billings</v>
          </cell>
        </row>
        <row r="335">
          <cell r="A335" t="str">
            <v>Billings</v>
          </cell>
        </row>
        <row r="336">
          <cell r="A336" t="str">
            <v>Billings</v>
          </cell>
        </row>
        <row r="337">
          <cell r="A337" t="str">
            <v>Billings</v>
          </cell>
        </row>
        <row r="338">
          <cell r="A338" t="str">
            <v>Billings</v>
          </cell>
        </row>
        <row r="339">
          <cell r="A339" t="str">
            <v>Billings</v>
          </cell>
        </row>
        <row r="340">
          <cell r="A340" t="str">
            <v>Billings</v>
          </cell>
        </row>
        <row r="341">
          <cell r="A341" t="str">
            <v>Billings</v>
          </cell>
        </row>
        <row r="342">
          <cell r="A342" t="str">
            <v>Billings</v>
          </cell>
        </row>
        <row r="343">
          <cell r="A343" t="str">
            <v>Billings</v>
          </cell>
        </row>
        <row r="344">
          <cell r="A344" t="str">
            <v>Billings</v>
          </cell>
        </row>
        <row r="345">
          <cell r="A345" t="str">
            <v>Billings</v>
          </cell>
        </row>
        <row r="346">
          <cell r="A346" t="str">
            <v>Billings</v>
          </cell>
        </row>
        <row r="347">
          <cell r="A347" t="str">
            <v>Billings</v>
          </cell>
        </row>
        <row r="348">
          <cell r="A348" t="str">
            <v>Billings</v>
          </cell>
        </row>
        <row r="349">
          <cell r="A349" t="str">
            <v>Billings</v>
          </cell>
        </row>
        <row r="350">
          <cell r="A350" t="str">
            <v>Billings</v>
          </cell>
        </row>
        <row r="351">
          <cell r="A351" t="str">
            <v>Billings</v>
          </cell>
        </row>
        <row r="352">
          <cell r="A352" t="str">
            <v>Billings</v>
          </cell>
        </row>
        <row r="353">
          <cell r="A353" t="str">
            <v>Billings</v>
          </cell>
        </row>
        <row r="354">
          <cell r="A354" t="str">
            <v>Billings</v>
          </cell>
        </row>
        <row r="355">
          <cell r="A355" t="str">
            <v>Billings</v>
          </cell>
        </row>
        <row r="356">
          <cell r="A356" t="str">
            <v>Billings</v>
          </cell>
        </row>
        <row r="357">
          <cell r="A357" t="str">
            <v>Billings</v>
          </cell>
        </row>
        <row r="358">
          <cell r="A358" t="str">
            <v>Billings</v>
          </cell>
        </row>
        <row r="359">
          <cell r="A359" t="str">
            <v>Billings</v>
          </cell>
        </row>
        <row r="360">
          <cell r="A360" t="str">
            <v>Billings</v>
          </cell>
        </row>
        <row r="361">
          <cell r="A361" t="str">
            <v>Billings</v>
          </cell>
        </row>
        <row r="362">
          <cell r="A362" t="str">
            <v>Billings</v>
          </cell>
        </row>
        <row r="363">
          <cell r="A363" t="str">
            <v>Billings</v>
          </cell>
        </row>
        <row r="364">
          <cell r="A364" t="str">
            <v>Billings</v>
          </cell>
        </row>
        <row r="365">
          <cell r="A365" t="str">
            <v>Billings</v>
          </cell>
        </row>
        <row r="366">
          <cell r="A366" t="str">
            <v>Billings</v>
          </cell>
        </row>
        <row r="367">
          <cell r="A367" t="str">
            <v>Billings</v>
          </cell>
        </row>
        <row r="368">
          <cell r="A368" t="str">
            <v>Billings</v>
          </cell>
        </row>
        <row r="369">
          <cell r="A369" t="str">
            <v>Billings</v>
          </cell>
        </row>
        <row r="370">
          <cell r="A370" t="str">
            <v>Billings</v>
          </cell>
        </row>
        <row r="371">
          <cell r="A371" t="str">
            <v>Billings</v>
          </cell>
        </row>
        <row r="372">
          <cell r="A372" t="str">
            <v>Billings</v>
          </cell>
        </row>
        <row r="373">
          <cell r="A373" t="str">
            <v>Billings</v>
          </cell>
        </row>
        <row r="374">
          <cell r="A374" t="str">
            <v>Billings</v>
          </cell>
        </row>
        <row r="375">
          <cell r="A375" t="str">
            <v>Billings</v>
          </cell>
        </row>
        <row r="376">
          <cell r="A376" t="str">
            <v>Billings</v>
          </cell>
        </row>
        <row r="377">
          <cell r="A377" t="str">
            <v>Billings</v>
          </cell>
        </row>
        <row r="378">
          <cell r="A378" t="str">
            <v>Billings</v>
          </cell>
        </row>
        <row r="379">
          <cell r="A379" t="str">
            <v>Billings</v>
          </cell>
        </row>
        <row r="380">
          <cell r="A380" t="str">
            <v>Billings</v>
          </cell>
        </row>
        <row r="381">
          <cell r="A381" t="str">
            <v>Billings</v>
          </cell>
        </row>
        <row r="382">
          <cell r="A382" t="str">
            <v>Billings</v>
          </cell>
        </row>
        <row r="383">
          <cell r="A383" t="str">
            <v>Billings</v>
          </cell>
        </row>
        <row r="384">
          <cell r="A384" t="str">
            <v>Billings</v>
          </cell>
        </row>
        <row r="385">
          <cell r="A385" t="str">
            <v>Billings</v>
          </cell>
        </row>
        <row r="386">
          <cell r="A386" t="str">
            <v>Billings</v>
          </cell>
        </row>
        <row r="387">
          <cell r="A387" t="str">
            <v>Billings</v>
          </cell>
        </row>
        <row r="388">
          <cell r="A388" t="str">
            <v>Billings</v>
          </cell>
        </row>
        <row r="389">
          <cell r="A389" t="str">
            <v>Billings</v>
          </cell>
        </row>
        <row r="390">
          <cell r="A390" t="str">
            <v>Billings</v>
          </cell>
        </row>
        <row r="391">
          <cell r="A391" t="str">
            <v>Billings</v>
          </cell>
        </row>
        <row r="392">
          <cell r="A392" t="str">
            <v>Billings</v>
          </cell>
        </row>
        <row r="393">
          <cell r="A393" t="str">
            <v>Billings</v>
          </cell>
        </row>
        <row r="394">
          <cell r="A394" t="str">
            <v>Billings</v>
          </cell>
        </row>
        <row r="395">
          <cell r="A395" t="str">
            <v>Billings</v>
          </cell>
        </row>
        <row r="396">
          <cell r="A396" t="str">
            <v>Billings</v>
          </cell>
        </row>
        <row r="397">
          <cell r="A397" t="str">
            <v>Billings</v>
          </cell>
        </row>
        <row r="398">
          <cell r="A398" t="str">
            <v>Billings</v>
          </cell>
        </row>
        <row r="399">
          <cell r="A399" t="str">
            <v>Billings</v>
          </cell>
        </row>
        <row r="400">
          <cell r="A400" t="str">
            <v>Billings</v>
          </cell>
        </row>
        <row r="401">
          <cell r="A401" t="str">
            <v>Billings</v>
          </cell>
        </row>
        <row r="402">
          <cell r="A402" t="str">
            <v>Billings</v>
          </cell>
        </row>
        <row r="403">
          <cell r="A403" t="str">
            <v>Billings</v>
          </cell>
        </row>
        <row r="404">
          <cell r="A404" t="str">
            <v>Billings</v>
          </cell>
        </row>
        <row r="405">
          <cell r="A405" t="str">
            <v>Billings</v>
          </cell>
        </row>
        <row r="406">
          <cell r="A406" t="str">
            <v>Billings</v>
          </cell>
        </row>
        <row r="407">
          <cell r="A407" t="str">
            <v>Billings</v>
          </cell>
        </row>
        <row r="408">
          <cell r="A408" t="str">
            <v>Billings</v>
          </cell>
        </row>
        <row r="409">
          <cell r="A409" t="str">
            <v>Billings</v>
          </cell>
        </row>
        <row r="410">
          <cell r="A410" t="str">
            <v>Billings</v>
          </cell>
        </row>
        <row r="411">
          <cell r="A411" t="str">
            <v>Billings</v>
          </cell>
        </row>
        <row r="412">
          <cell r="A412" t="str">
            <v>Billings</v>
          </cell>
        </row>
        <row r="413">
          <cell r="A413" t="str">
            <v>Billings</v>
          </cell>
        </row>
        <row r="414">
          <cell r="A414" t="str">
            <v>Billings</v>
          </cell>
        </row>
        <row r="415">
          <cell r="A415" t="str">
            <v>Billings</v>
          </cell>
        </row>
        <row r="416">
          <cell r="A416" t="str">
            <v>Billings</v>
          </cell>
        </row>
        <row r="417">
          <cell r="A417" t="str">
            <v>Billings</v>
          </cell>
        </row>
        <row r="418">
          <cell r="A418" t="str">
            <v>Billings</v>
          </cell>
        </row>
        <row r="419">
          <cell r="A419" t="str">
            <v>Billings</v>
          </cell>
        </row>
        <row r="420">
          <cell r="A420" t="str">
            <v>Billings</v>
          </cell>
        </row>
        <row r="421">
          <cell r="A421" t="str">
            <v>Billings</v>
          </cell>
        </row>
        <row r="422">
          <cell r="A422" t="str">
            <v>Billings</v>
          </cell>
        </row>
        <row r="423">
          <cell r="A423" t="str">
            <v>Billings</v>
          </cell>
        </row>
        <row r="424">
          <cell r="A424" t="str">
            <v>Billings</v>
          </cell>
        </row>
        <row r="425">
          <cell r="A425" t="str">
            <v>Billings</v>
          </cell>
        </row>
        <row r="426">
          <cell r="A426" t="str">
            <v>Billings</v>
          </cell>
        </row>
        <row r="427">
          <cell r="A427" t="str">
            <v>Billings</v>
          </cell>
        </row>
        <row r="428">
          <cell r="A428" t="str">
            <v>Billings</v>
          </cell>
        </row>
        <row r="429">
          <cell r="A429" t="str">
            <v>Billings</v>
          </cell>
        </row>
        <row r="430">
          <cell r="A430" t="str">
            <v>Billings</v>
          </cell>
        </row>
        <row r="431">
          <cell r="A431" t="str">
            <v>Billings</v>
          </cell>
        </row>
        <row r="432">
          <cell r="A432" t="str">
            <v>Billings</v>
          </cell>
        </row>
        <row r="433">
          <cell r="A433" t="str">
            <v>Billings</v>
          </cell>
        </row>
        <row r="434">
          <cell r="A434" t="str">
            <v>Billings</v>
          </cell>
        </row>
        <row r="435">
          <cell r="A435" t="str">
            <v>Billings</v>
          </cell>
        </row>
        <row r="436">
          <cell r="A436" t="str">
            <v>Billings</v>
          </cell>
        </row>
        <row r="437">
          <cell r="A437" t="str">
            <v>Billings</v>
          </cell>
        </row>
        <row r="438">
          <cell r="A438" t="str">
            <v>Billings</v>
          </cell>
        </row>
        <row r="439">
          <cell r="A439" t="str">
            <v>Billings</v>
          </cell>
        </row>
        <row r="440">
          <cell r="A440" t="str">
            <v>Billings</v>
          </cell>
        </row>
        <row r="441">
          <cell r="A441" t="str">
            <v>Billings</v>
          </cell>
        </row>
        <row r="442">
          <cell r="A442" t="str">
            <v>Billings</v>
          </cell>
        </row>
        <row r="443">
          <cell r="A443" t="str">
            <v>Billings</v>
          </cell>
        </row>
        <row r="444">
          <cell r="A444" t="str">
            <v>Billings</v>
          </cell>
        </row>
        <row r="445">
          <cell r="A445" t="str">
            <v>Billings</v>
          </cell>
        </row>
        <row r="446">
          <cell r="A446" t="str">
            <v>Billings</v>
          </cell>
        </row>
        <row r="447">
          <cell r="A447" t="str">
            <v>Billings</v>
          </cell>
        </row>
        <row r="448">
          <cell r="A448" t="str">
            <v>Billings</v>
          </cell>
        </row>
        <row r="449">
          <cell r="A449" t="str">
            <v>Billings</v>
          </cell>
        </row>
        <row r="450">
          <cell r="A450" t="str">
            <v>Billings</v>
          </cell>
        </row>
        <row r="451">
          <cell r="A451" t="str">
            <v>Billings</v>
          </cell>
        </row>
        <row r="452">
          <cell r="A452" t="str">
            <v>Billings</v>
          </cell>
        </row>
        <row r="453">
          <cell r="A453" t="str">
            <v>Billings</v>
          </cell>
        </row>
        <row r="454">
          <cell r="A454" t="str">
            <v>Billings</v>
          </cell>
        </row>
        <row r="455">
          <cell r="A455" t="str">
            <v>Billings</v>
          </cell>
        </row>
        <row r="456">
          <cell r="A456" t="str">
            <v>Billings</v>
          </cell>
        </row>
        <row r="457">
          <cell r="A457" t="str">
            <v>Billings</v>
          </cell>
        </row>
        <row r="458">
          <cell r="A458" t="str">
            <v>Billings</v>
          </cell>
        </row>
        <row r="459">
          <cell r="A459" t="str">
            <v>Billings</v>
          </cell>
        </row>
        <row r="460">
          <cell r="A460" t="str">
            <v>Billings</v>
          </cell>
        </row>
        <row r="461">
          <cell r="A461" t="str">
            <v>Billings</v>
          </cell>
        </row>
        <row r="462">
          <cell r="A462" t="str">
            <v>Billings</v>
          </cell>
        </row>
        <row r="463">
          <cell r="A463" t="str">
            <v>Billings</v>
          </cell>
        </row>
        <row r="464">
          <cell r="A464" t="str">
            <v>Billings</v>
          </cell>
        </row>
        <row r="465">
          <cell r="A465" t="str">
            <v>Billings</v>
          </cell>
        </row>
        <row r="466">
          <cell r="A466" t="str">
            <v>Billings</v>
          </cell>
        </row>
        <row r="467">
          <cell r="A467" t="str">
            <v>Billings</v>
          </cell>
        </row>
        <row r="468">
          <cell r="A468" t="str">
            <v>Billings</v>
          </cell>
        </row>
        <row r="469">
          <cell r="A469" t="str">
            <v>Billings</v>
          </cell>
        </row>
        <row r="470">
          <cell r="A470" t="str">
            <v>Billings</v>
          </cell>
        </row>
        <row r="471">
          <cell r="A471" t="str">
            <v>Billings</v>
          </cell>
        </row>
        <row r="472">
          <cell r="A472" t="str">
            <v>Billings</v>
          </cell>
        </row>
        <row r="473">
          <cell r="A473" t="str">
            <v>Billings</v>
          </cell>
        </row>
        <row r="474">
          <cell r="A474" t="str">
            <v>Billings</v>
          </cell>
        </row>
        <row r="475">
          <cell r="A475" t="str">
            <v>Billings</v>
          </cell>
        </row>
        <row r="476">
          <cell r="A476" t="str">
            <v>Billings</v>
          </cell>
        </row>
        <row r="477">
          <cell r="A477" t="str">
            <v>Billings</v>
          </cell>
        </row>
        <row r="478">
          <cell r="A478" t="str">
            <v>Billings</v>
          </cell>
        </row>
        <row r="479">
          <cell r="A479" t="str">
            <v>Billings</v>
          </cell>
        </row>
        <row r="480">
          <cell r="A480" t="str">
            <v>Billings</v>
          </cell>
        </row>
        <row r="481">
          <cell r="A481" t="str">
            <v>Billings</v>
          </cell>
        </row>
        <row r="482">
          <cell r="A482" t="str">
            <v>Billings</v>
          </cell>
        </row>
        <row r="483">
          <cell r="A483" t="str">
            <v>Billings</v>
          </cell>
        </row>
        <row r="484">
          <cell r="A484" t="str">
            <v>Billings</v>
          </cell>
        </row>
        <row r="485">
          <cell r="A485" t="str">
            <v>Billings</v>
          </cell>
        </row>
        <row r="486">
          <cell r="A486" t="str">
            <v>Billings</v>
          </cell>
        </row>
        <row r="487">
          <cell r="A487" t="str">
            <v>Billings</v>
          </cell>
        </row>
        <row r="488">
          <cell r="A488" t="str">
            <v>Billings</v>
          </cell>
        </row>
        <row r="489">
          <cell r="A489" t="str">
            <v>Billings</v>
          </cell>
        </row>
        <row r="490">
          <cell r="A490" t="str">
            <v>Billings</v>
          </cell>
        </row>
        <row r="491">
          <cell r="A491" t="str">
            <v>Billings</v>
          </cell>
        </row>
        <row r="492">
          <cell r="A492" t="str">
            <v>Billings</v>
          </cell>
        </row>
        <row r="493">
          <cell r="A493" t="str">
            <v>Billings</v>
          </cell>
        </row>
        <row r="494">
          <cell r="A494" t="str">
            <v>Billings</v>
          </cell>
        </row>
        <row r="495">
          <cell r="A495" t="str">
            <v>Billings</v>
          </cell>
        </row>
        <row r="496">
          <cell r="A496" t="str">
            <v>Billings</v>
          </cell>
        </row>
        <row r="497">
          <cell r="A497" t="str">
            <v>Billings</v>
          </cell>
        </row>
        <row r="498">
          <cell r="A498" t="str">
            <v>Billings</v>
          </cell>
        </row>
        <row r="499">
          <cell r="A499" t="str">
            <v>Billings</v>
          </cell>
        </row>
        <row r="500">
          <cell r="A500" t="str">
            <v>Billings</v>
          </cell>
        </row>
        <row r="501">
          <cell r="A501" t="str">
            <v>Billings</v>
          </cell>
        </row>
        <row r="502">
          <cell r="A502" t="str">
            <v>Billings</v>
          </cell>
        </row>
      </sheetData>
      <sheetData sheetId="27" refreshError="1">
        <row r="40">
          <cell r="A40" t="str">
            <v>Accounting ServicesExpenseCAPITALCapital Offset</v>
          </cell>
          <cell r="B40" t="str">
            <v>Accounting Services</v>
          </cell>
          <cell r="C40" t="str">
            <v>CAPITAL</v>
          </cell>
          <cell r="D40" t="str">
            <v>Capital Offset</v>
          </cell>
          <cell r="E40">
            <v>-2370000</v>
          </cell>
          <cell r="F40">
            <v>-125000</v>
          </cell>
          <cell r="G40">
            <v>-4365000</v>
          </cell>
          <cell r="H40">
            <v>-8500000</v>
          </cell>
          <cell r="I40">
            <v>-5265404</v>
          </cell>
          <cell r="J40">
            <v>-224226</v>
          </cell>
          <cell r="K40">
            <v>-704918</v>
          </cell>
        </row>
        <row r="41">
          <cell r="A41" t="str">
            <v>Accounting ServicesExpenseCAPITALClient Investment</v>
          </cell>
          <cell r="B41" t="str">
            <v>Accounting Services</v>
          </cell>
          <cell r="C41" t="str">
            <v>CAPITAL</v>
          </cell>
          <cell r="D41" t="str">
            <v>Client Investment</v>
          </cell>
          <cell r="E41">
            <v>2370000</v>
          </cell>
          <cell r="F41">
            <v>125000</v>
          </cell>
          <cell r="G41">
            <v>4365000</v>
          </cell>
          <cell r="H41">
            <v>8500000</v>
          </cell>
          <cell r="I41">
            <v>5241498</v>
          </cell>
          <cell r="J41">
            <v>224226</v>
          </cell>
          <cell r="K41">
            <v>681012</v>
          </cell>
        </row>
        <row r="42">
          <cell r="A42" t="str">
            <v>Accounting ServicesExpenseCAPITALOther Secondary Costs</v>
          </cell>
          <cell r="B42" t="str">
            <v>Accounting Services</v>
          </cell>
          <cell r="C42" t="str">
            <v>CAPITAL</v>
          </cell>
          <cell r="D42" t="str">
            <v>Other Secondary Costs</v>
          </cell>
          <cell r="I42">
            <v>23906</v>
          </cell>
          <cell r="K42">
            <v>23906</v>
          </cell>
        </row>
        <row r="43">
          <cell r="A43" t="str">
            <v>Accounting ServicesExpenseCAPITALOutside Services</v>
          </cell>
          <cell r="B43" t="str">
            <v>Accounting Services</v>
          </cell>
          <cell r="C43" t="str">
            <v>CAPITAL</v>
          </cell>
          <cell r="D43" t="str">
            <v>Outside Services</v>
          </cell>
          <cell r="K43">
            <v>0</v>
          </cell>
        </row>
        <row r="44">
          <cell r="A44" t="str">
            <v>Accounting ServicesExpenseO&amp;MApplied Labor</v>
          </cell>
          <cell r="B44" t="str">
            <v>Accounting Services</v>
          </cell>
          <cell r="C44" t="str">
            <v>O&amp;M</v>
          </cell>
          <cell r="D44" t="str">
            <v>Applied Labor</v>
          </cell>
          <cell r="E44">
            <v>0</v>
          </cell>
          <cell r="G44">
            <v>0</v>
          </cell>
          <cell r="H44">
            <v>0</v>
          </cell>
          <cell r="J44">
            <v>-3640.8</v>
          </cell>
          <cell r="K44">
            <v>-1856.12</v>
          </cell>
        </row>
        <row r="45">
          <cell r="A45" t="str">
            <v>Accounting ServicesExpenseO&amp;MClient Investment</v>
          </cell>
          <cell r="B45" t="str">
            <v>Accounting Services</v>
          </cell>
          <cell r="C45" t="str">
            <v>O&amp;M</v>
          </cell>
          <cell r="D45" t="str">
            <v>Client Investment</v>
          </cell>
          <cell r="E45">
            <v>52500</v>
          </cell>
          <cell r="F45">
            <v>34800</v>
          </cell>
          <cell r="G45">
            <v>305000</v>
          </cell>
          <cell r="H45">
            <v>375000</v>
          </cell>
          <cell r="I45">
            <v>249122</v>
          </cell>
          <cell r="J45">
            <v>6654</v>
          </cell>
          <cell r="K45">
            <v>138773</v>
          </cell>
        </row>
        <row r="46">
          <cell r="A46" t="str">
            <v>Accounting ServicesExpenseO&amp;MDAS</v>
          </cell>
          <cell r="B46" t="str">
            <v>Accounting Services</v>
          </cell>
          <cell r="C46" t="str">
            <v>O&amp;M</v>
          </cell>
          <cell r="D46" t="str">
            <v>DAS</v>
          </cell>
          <cell r="E46">
            <v>39370</v>
          </cell>
          <cell r="F46">
            <v>39370</v>
          </cell>
          <cell r="G46">
            <v>314960</v>
          </cell>
          <cell r="H46">
            <v>472442</v>
          </cell>
          <cell r="I46">
            <v>472442</v>
          </cell>
          <cell r="J46">
            <v>39370</v>
          </cell>
          <cell r="K46">
            <v>314960</v>
          </cell>
        </row>
        <row r="47">
          <cell r="A47" t="str">
            <v>Accounting ServicesExpenseO&amp;MDepreciation/Amortization</v>
          </cell>
          <cell r="B47" t="str">
            <v>Accounting Services</v>
          </cell>
          <cell r="C47" t="str">
            <v>O&amp;M</v>
          </cell>
          <cell r="D47" t="str">
            <v>Depreciation/Amortization</v>
          </cell>
          <cell r="E47">
            <v>98476.59</v>
          </cell>
          <cell r="F47">
            <v>98476.59</v>
          </cell>
          <cell r="G47">
            <v>787812.72</v>
          </cell>
          <cell r="H47">
            <v>1181719.08</v>
          </cell>
          <cell r="I47">
            <v>1140171.8</v>
          </cell>
          <cell r="J47">
            <v>84780.27</v>
          </cell>
          <cell r="K47">
            <v>677835.58</v>
          </cell>
        </row>
        <row r="48">
          <cell r="A48" t="str">
            <v>Accounting ServicesExpenseO&amp;MFringe Benefits &amp; Taxes</v>
          </cell>
          <cell r="B48" t="str">
            <v>Accounting Services</v>
          </cell>
          <cell r="C48" t="str">
            <v>O&amp;M</v>
          </cell>
          <cell r="D48" t="str">
            <v>Fringe Benefits &amp; Taxes</v>
          </cell>
          <cell r="E48">
            <v>355949.47</v>
          </cell>
          <cell r="F48">
            <v>326429</v>
          </cell>
          <cell r="G48">
            <v>2847201.91</v>
          </cell>
          <cell r="H48">
            <v>4235403.4400000004</v>
          </cell>
          <cell r="I48">
            <v>4014463.87</v>
          </cell>
          <cell r="J48">
            <v>321286.26</v>
          </cell>
          <cell r="K48">
            <v>2696884.35</v>
          </cell>
        </row>
        <row r="49">
          <cell r="A49" t="str">
            <v>Accounting ServicesExpenseO&amp;MIT Toolkit</v>
          </cell>
          <cell r="B49" t="str">
            <v>Accounting Services</v>
          </cell>
          <cell r="C49" t="str">
            <v>O&amp;M</v>
          </cell>
          <cell r="D49" t="str">
            <v>IT Toolkit</v>
          </cell>
          <cell r="E49">
            <v>3895.12</v>
          </cell>
          <cell r="F49">
            <v>3895.12</v>
          </cell>
          <cell r="G49">
            <v>31160.959999999999</v>
          </cell>
          <cell r="H49">
            <v>46799.64</v>
          </cell>
          <cell r="I49">
            <v>45765.96</v>
          </cell>
          <cell r="J49">
            <v>3981.36</v>
          </cell>
          <cell r="K49">
            <v>30078.240000000002</v>
          </cell>
        </row>
        <row r="50">
          <cell r="A50" t="str">
            <v>Accounting ServicesExpenseO&amp;MIncurred Labor</v>
          </cell>
          <cell r="B50" t="str">
            <v>Accounting Services</v>
          </cell>
          <cell r="C50" t="str">
            <v>O&amp;M</v>
          </cell>
          <cell r="D50" t="str">
            <v>Incurred Labor</v>
          </cell>
          <cell r="E50">
            <v>1118283</v>
          </cell>
          <cell r="F50">
            <v>1058805</v>
          </cell>
          <cell r="G50">
            <v>8600383</v>
          </cell>
          <cell r="H50">
            <v>12945031.4</v>
          </cell>
          <cell r="I50">
            <v>12686431.5</v>
          </cell>
          <cell r="J50">
            <v>1073652.29</v>
          </cell>
          <cell r="K50">
            <v>8437956.0199999996</v>
          </cell>
        </row>
        <row r="51">
          <cell r="A51" t="str">
            <v>Accounting ServicesExpenseO&amp;MInternal Settlements</v>
          </cell>
          <cell r="B51" t="str">
            <v>Accounting Services</v>
          </cell>
          <cell r="C51" t="str">
            <v>O&amp;M</v>
          </cell>
          <cell r="D51" t="str">
            <v>Internal Settlements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</row>
        <row r="52">
          <cell r="A52" t="str">
            <v>Accounting ServicesExpenseO&amp;MMaterial</v>
          </cell>
          <cell r="B52" t="str">
            <v>Accounting Services</v>
          </cell>
          <cell r="C52" t="str">
            <v>O&amp;M</v>
          </cell>
          <cell r="D52" t="str">
            <v>Material</v>
          </cell>
          <cell r="E52">
            <v>833.33</v>
          </cell>
          <cell r="F52">
            <v>767</v>
          </cell>
          <cell r="G52">
            <v>6666.64</v>
          </cell>
          <cell r="H52">
            <v>9999.9599999999991</v>
          </cell>
          <cell r="I52">
            <v>8270.6</v>
          </cell>
          <cell r="J52">
            <v>250.09</v>
          </cell>
          <cell r="K52">
            <v>4681.55</v>
          </cell>
        </row>
        <row r="53">
          <cell r="A53" t="str">
            <v>Accounting ServicesExpenseO&amp;MOther Primary Expenses</v>
          </cell>
          <cell r="B53" t="str">
            <v>Accounting Services</v>
          </cell>
          <cell r="C53" t="str">
            <v>O&amp;M</v>
          </cell>
          <cell r="D53" t="str">
            <v>Other Primary Expenses</v>
          </cell>
          <cell r="E53">
            <v>22669.23</v>
          </cell>
          <cell r="F53">
            <v>35771</v>
          </cell>
          <cell r="G53">
            <v>378634.87</v>
          </cell>
          <cell r="H53">
            <v>481001.48</v>
          </cell>
          <cell r="I53">
            <v>400554.43</v>
          </cell>
          <cell r="J53">
            <v>14406.2</v>
          </cell>
          <cell r="K53">
            <v>235541.31</v>
          </cell>
        </row>
        <row r="54">
          <cell r="A54" t="str">
            <v>Accounting ServicesExpenseO&amp;MOther Secondary Costs</v>
          </cell>
          <cell r="B54" t="str">
            <v>Accounting Services</v>
          </cell>
          <cell r="C54" t="str">
            <v>O&amp;M</v>
          </cell>
          <cell r="D54" t="str">
            <v>Other Secondary Costs</v>
          </cell>
          <cell r="E54">
            <v>4759.09</v>
          </cell>
          <cell r="F54">
            <v>4759.09</v>
          </cell>
          <cell r="G54">
            <v>38072.720000000001</v>
          </cell>
          <cell r="H54">
            <v>57107.96</v>
          </cell>
          <cell r="I54">
            <v>57724.71</v>
          </cell>
          <cell r="J54">
            <v>4925.33</v>
          </cell>
          <cell r="K54">
            <v>39416.04</v>
          </cell>
        </row>
        <row r="55">
          <cell r="A55" t="str">
            <v>Accounting ServicesExpenseO&amp;MOutside Services</v>
          </cell>
          <cell r="B55" t="str">
            <v>Accounting Services</v>
          </cell>
          <cell r="C55" t="str">
            <v>O&amp;M</v>
          </cell>
          <cell r="D55" t="str">
            <v>Outside Services</v>
          </cell>
          <cell r="E55">
            <v>595672</v>
          </cell>
          <cell r="F55">
            <v>698811</v>
          </cell>
          <cell r="G55">
            <v>5599538</v>
          </cell>
          <cell r="H55">
            <v>8073000</v>
          </cell>
          <cell r="I55">
            <v>8602237.5</v>
          </cell>
          <cell r="J55">
            <v>560973.26</v>
          </cell>
          <cell r="K55">
            <v>5304789.38</v>
          </cell>
        </row>
        <row r="56">
          <cell r="A56" t="str">
            <v>Accounting ServicesExpenseO&amp;MResidual Sent to SC Asm Ctr</v>
          </cell>
          <cell r="B56" t="str">
            <v>Accounting Services</v>
          </cell>
          <cell r="C56" t="str">
            <v>O&amp;M</v>
          </cell>
          <cell r="D56" t="str">
            <v>Residual Sent to SC Asm Ctr</v>
          </cell>
          <cell r="E56">
            <v>-48657.08</v>
          </cell>
          <cell r="G56">
            <v>211642.74</v>
          </cell>
          <cell r="H56">
            <v>48183.9</v>
          </cell>
          <cell r="J56">
            <v>-105417.79</v>
          </cell>
          <cell r="K56">
            <v>392387.22</v>
          </cell>
        </row>
        <row r="57">
          <cell r="A57" t="str">
            <v>Accounting ServicesExpenseO&amp;MSpace</v>
          </cell>
          <cell r="B57" t="str">
            <v>Accounting Services</v>
          </cell>
          <cell r="C57" t="str">
            <v>O&amp;M</v>
          </cell>
          <cell r="D57" t="str">
            <v>Space</v>
          </cell>
          <cell r="E57">
            <v>139353.62</v>
          </cell>
          <cell r="F57">
            <v>139353.62</v>
          </cell>
          <cell r="G57">
            <v>1114828.96</v>
          </cell>
          <cell r="H57">
            <v>1672243.44</v>
          </cell>
          <cell r="I57">
            <v>1672243.44</v>
          </cell>
          <cell r="J57">
            <v>139353.62</v>
          </cell>
          <cell r="K57">
            <v>1114828.96</v>
          </cell>
        </row>
        <row r="58">
          <cell r="A58" t="str">
            <v>Accounting ServicesExpenseO&amp;MVP Office Assessments</v>
          </cell>
          <cell r="B58" t="str">
            <v>Accounting Services</v>
          </cell>
          <cell r="C58" t="str">
            <v>O&amp;M</v>
          </cell>
          <cell r="D58" t="str">
            <v>VP Office Assessments</v>
          </cell>
          <cell r="E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</row>
        <row r="59">
          <cell r="A59" t="str">
            <v>Accounting ServicesExpenseNot assignedNot assigned</v>
          </cell>
          <cell r="B59" t="str">
            <v>Accounting Services</v>
          </cell>
          <cell r="C59" t="str">
            <v>Not assigned</v>
          </cell>
          <cell r="D59" t="str">
            <v>Not assigned</v>
          </cell>
          <cell r="I59">
            <v>0</v>
          </cell>
        </row>
        <row r="60">
          <cell r="A60" t="str">
            <v>Business Assurance &amp; ResilienceExpenseCAPITALCapital Offset</v>
          </cell>
          <cell r="B60" t="str">
            <v>Business Assurance &amp; Resilience</v>
          </cell>
          <cell r="C60" t="str">
            <v>CAPITAL</v>
          </cell>
          <cell r="D60" t="str">
            <v>Capital Offset</v>
          </cell>
          <cell r="E60">
            <v>-111500</v>
          </cell>
          <cell r="F60">
            <v>-99200</v>
          </cell>
          <cell r="G60">
            <v>-704000</v>
          </cell>
          <cell r="H60">
            <v>-1268000</v>
          </cell>
          <cell r="I60">
            <v>-1279571.31</v>
          </cell>
          <cell r="J60">
            <v>9177.1200000000008</v>
          </cell>
          <cell r="K60">
            <v>-454764.81</v>
          </cell>
        </row>
        <row r="61">
          <cell r="A61" t="str">
            <v>Business Assurance &amp; ResilienceExpenseCAPITALClient Investment</v>
          </cell>
          <cell r="B61" t="str">
            <v>Business Assurance &amp; Resilience</v>
          </cell>
          <cell r="C61" t="str">
            <v>CAPITAL</v>
          </cell>
          <cell r="D61" t="str">
            <v>Client Investment</v>
          </cell>
          <cell r="E61">
            <v>50000</v>
          </cell>
          <cell r="F61">
            <v>8000</v>
          </cell>
          <cell r="G61">
            <v>150000</v>
          </cell>
          <cell r="H61">
            <v>320000</v>
          </cell>
          <cell r="I61">
            <v>331572</v>
          </cell>
          <cell r="J61">
            <v>1872</v>
          </cell>
          <cell r="K61">
            <v>115445</v>
          </cell>
        </row>
        <row r="62">
          <cell r="A62" t="str">
            <v>Business Assurance &amp; ResilienceExpenseCAPITALMaterial</v>
          </cell>
          <cell r="B62" t="str">
            <v>Business Assurance &amp; Resilience</v>
          </cell>
          <cell r="C62" t="str">
            <v>CAPITAL</v>
          </cell>
          <cell r="D62" t="str">
            <v>Material</v>
          </cell>
          <cell r="K62">
            <v>162044.01</v>
          </cell>
        </row>
        <row r="63">
          <cell r="A63" t="str">
            <v>Business Assurance &amp; ResilienceExpenseCAPITALOutside Services</v>
          </cell>
          <cell r="B63" t="str">
            <v>Business Assurance &amp; Resilience</v>
          </cell>
          <cell r="C63" t="str">
            <v>CAPITAL</v>
          </cell>
          <cell r="D63" t="str">
            <v>Outside Services</v>
          </cell>
          <cell r="E63">
            <v>61500</v>
          </cell>
          <cell r="F63">
            <v>91200</v>
          </cell>
          <cell r="G63">
            <v>554000</v>
          </cell>
          <cell r="H63">
            <v>948000</v>
          </cell>
          <cell r="I63">
            <v>947999.53</v>
          </cell>
          <cell r="J63">
            <v>-11049.12</v>
          </cell>
          <cell r="K63">
            <v>177275.8</v>
          </cell>
        </row>
        <row r="64">
          <cell r="A64" t="str">
            <v>Business Assurance &amp; ResilienceExpenseO&amp;MApplied Labor</v>
          </cell>
          <cell r="B64" t="str">
            <v>Business Assurance &amp; Resilience</v>
          </cell>
          <cell r="C64" t="str">
            <v>O&amp;M</v>
          </cell>
          <cell r="D64" t="str">
            <v>Applied Labor</v>
          </cell>
          <cell r="E64">
            <v>0</v>
          </cell>
          <cell r="G64">
            <v>0</v>
          </cell>
          <cell r="H64">
            <v>0</v>
          </cell>
          <cell r="J64">
            <v>59167.6</v>
          </cell>
          <cell r="K64">
            <v>78640.2</v>
          </cell>
        </row>
        <row r="65">
          <cell r="A65" t="str">
            <v>Business Assurance &amp; ResilienceExpenseO&amp;MClient Investment</v>
          </cell>
          <cell r="B65" t="str">
            <v>Business Assurance &amp; Resilience</v>
          </cell>
          <cell r="C65" t="str">
            <v>O&amp;M</v>
          </cell>
          <cell r="D65" t="str">
            <v>Client Investment</v>
          </cell>
          <cell r="E65">
            <v>25000</v>
          </cell>
          <cell r="F65">
            <v>15125</v>
          </cell>
          <cell r="G65">
            <v>135000</v>
          </cell>
          <cell r="H65">
            <v>190000</v>
          </cell>
          <cell r="I65">
            <v>152943</v>
          </cell>
          <cell r="J65">
            <v>15483</v>
          </cell>
          <cell r="K65">
            <v>80895</v>
          </cell>
        </row>
        <row r="66">
          <cell r="A66" t="str">
            <v>Business Assurance &amp; ResilienceExpenseO&amp;MDAS</v>
          </cell>
          <cell r="B66" t="str">
            <v>Business Assurance &amp; Resilience</v>
          </cell>
          <cell r="C66" t="str">
            <v>O&amp;M</v>
          </cell>
          <cell r="D66" t="str">
            <v>DAS</v>
          </cell>
          <cell r="E66">
            <v>45050</v>
          </cell>
          <cell r="F66">
            <v>45050</v>
          </cell>
          <cell r="G66">
            <v>360400</v>
          </cell>
          <cell r="H66">
            <v>540597</v>
          </cell>
          <cell r="I66">
            <v>540597</v>
          </cell>
          <cell r="J66">
            <v>45050</v>
          </cell>
          <cell r="K66">
            <v>360400</v>
          </cell>
        </row>
        <row r="67">
          <cell r="A67" t="str">
            <v>Business Assurance &amp; ResilienceExpenseO&amp;MDepreciation/Amortization</v>
          </cell>
          <cell r="B67" t="str">
            <v>Business Assurance &amp; Resilience</v>
          </cell>
          <cell r="C67" t="str">
            <v>O&amp;M</v>
          </cell>
          <cell r="D67" t="str">
            <v>Depreciation/Amortization</v>
          </cell>
          <cell r="E67">
            <v>116760.26</v>
          </cell>
          <cell r="F67">
            <v>116760.26</v>
          </cell>
          <cell r="G67">
            <v>934082.08</v>
          </cell>
          <cell r="H67">
            <v>1401123.12</v>
          </cell>
          <cell r="I67">
            <v>1400471.26</v>
          </cell>
          <cell r="J67">
            <v>92246.06</v>
          </cell>
          <cell r="K67">
            <v>787344.01</v>
          </cell>
        </row>
        <row r="68">
          <cell r="A68" t="str">
            <v>Business Assurance &amp; ResilienceExpenseO&amp;MFleet/Other CO Charges</v>
          </cell>
          <cell r="B68" t="str">
            <v>Business Assurance &amp; Resilience</v>
          </cell>
          <cell r="C68" t="str">
            <v>O&amp;M</v>
          </cell>
          <cell r="D68" t="str">
            <v>Fleet/Other CO Charges</v>
          </cell>
          <cell r="E68">
            <v>7900.05</v>
          </cell>
          <cell r="F68">
            <v>12900</v>
          </cell>
          <cell r="G68">
            <v>63611.040000000001</v>
          </cell>
          <cell r="H68">
            <v>94723.56</v>
          </cell>
          <cell r="I68">
            <v>94009.42</v>
          </cell>
          <cell r="J68">
            <v>1909.84</v>
          </cell>
          <cell r="K68">
            <v>14273.1</v>
          </cell>
        </row>
        <row r="69">
          <cell r="A69" t="str">
            <v>Business Assurance &amp; ResilienceExpenseO&amp;MFringe Benefits &amp; Taxes</v>
          </cell>
          <cell r="B69" t="str">
            <v>Business Assurance &amp; Resilience</v>
          </cell>
          <cell r="C69" t="str">
            <v>O&amp;M</v>
          </cell>
          <cell r="D69" t="str">
            <v>Fringe Benefits &amp; Taxes</v>
          </cell>
          <cell r="E69">
            <v>125212.54</v>
          </cell>
          <cell r="F69">
            <v>127213</v>
          </cell>
          <cell r="G69">
            <v>997125.83</v>
          </cell>
          <cell r="H69">
            <v>1498442.27</v>
          </cell>
          <cell r="I69">
            <v>1498717.61</v>
          </cell>
          <cell r="J69">
            <v>115234.99</v>
          </cell>
          <cell r="K69">
            <v>970882.63</v>
          </cell>
        </row>
        <row r="70">
          <cell r="A70" t="str">
            <v>Business Assurance &amp; ResilienceExpenseO&amp;MIT Toolkit</v>
          </cell>
          <cell r="B70" t="str">
            <v>Business Assurance &amp; Resilience</v>
          </cell>
          <cell r="C70" t="str">
            <v>O&amp;M</v>
          </cell>
          <cell r="D70" t="str">
            <v>IT Toolkit</v>
          </cell>
          <cell r="E70">
            <v>6218.56</v>
          </cell>
          <cell r="F70">
            <v>6218.56</v>
          </cell>
          <cell r="G70">
            <v>49748.480000000003</v>
          </cell>
          <cell r="H70">
            <v>74622.720000000001</v>
          </cell>
          <cell r="I70">
            <v>70798.7</v>
          </cell>
          <cell r="J70">
            <v>5080.7</v>
          </cell>
          <cell r="K70">
            <v>41674.68</v>
          </cell>
        </row>
        <row r="71">
          <cell r="A71" t="str">
            <v>Business Assurance &amp; ResilienceExpenseO&amp;MIncurred Labor</v>
          </cell>
          <cell r="B71" t="str">
            <v>Business Assurance &amp; Resilience</v>
          </cell>
          <cell r="C71" t="str">
            <v>O&amp;M</v>
          </cell>
          <cell r="D71" t="str">
            <v>Incurred Labor</v>
          </cell>
          <cell r="E71">
            <v>393379</v>
          </cell>
          <cell r="F71">
            <v>401379</v>
          </cell>
          <cell r="G71">
            <v>3115381</v>
          </cell>
          <cell r="H71">
            <v>4673082.58</v>
          </cell>
          <cell r="I71">
            <v>4673111.01</v>
          </cell>
          <cell r="J71">
            <v>363819.97</v>
          </cell>
          <cell r="K71">
            <v>2996625.75</v>
          </cell>
        </row>
        <row r="72">
          <cell r="A72" t="str">
            <v>Business Assurance &amp; ResilienceExpenseO&amp;MInternal Settlements</v>
          </cell>
          <cell r="B72" t="str">
            <v>Business Assurance &amp; Resilience</v>
          </cell>
          <cell r="C72" t="str">
            <v>O&amp;M</v>
          </cell>
          <cell r="D72" t="str">
            <v>Internal Settlements</v>
          </cell>
          <cell r="E72">
            <v>0</v>
          </cell>
          <cell r="G72">
            <v>0</v>
          </cell>
          <cell r="H72">
            <v>0</v>
          </cell>
          <cell r="I72">
            <v>421.31</v>
          </cell>
          <cell r="J72">
            <v>0</v>
          </cell>
          <cell r="K72">
            <v>0</v>
          </cell>
        </row>
        <row r="73">
          <cell r="A73" t="str">
            <v>Business Assurance &amp; ResilienceExpenseO&amp;MMaterial</v>
          </cell>
          <cell r="B73" t="str">
            <v>Business Assurance &amp; Resilience</v>
          </cell>
          <cell r="C73" t="str">
            <v>O&amp;M</v>
          </cell>
          <cell r="D73" t="str">
            <v>Material</v>
          </cell>
          <cell r="E73">
            <v>4292.5</v>
          </cell>
          <cell r="F73">
            <v>6293</v>
          </cell>
          <cell r="G73">
            <v>34340</v>
          </cell>
          <cell r="H73">
            <v>51510</v>
          </cell>
          <cell r="I73">
            <v>51307.73</v>
          </cell>
          <cell r="J73">
            <v>6821.83</v>
          </cell>
          <cell r="K73">
            <v>21718.04</v>
          </cell>
        </row>
        <row r="74">
          <cell r="A74" t="str">
            <v>Business Assurance &amp; ResilienceExpenseO&amp;MOther Primary Expenses</v>
          </cell>
          <cell r="B74" t="str">
            <v>Business Assurance &amp; Resilience</v>
          </cell>
          <cell r="C74" t="str">
            <v>O&amp;M</v>
          </cell>
          <cell r="D74" t="str">
            <v>Other Primary Expenses</v>
          </cell>
          <cell r="E74">
            <v>17254.16</v>
          </cell>
          <cell r="F74">
            <v>22254</v>
          </cell>
          <cell r="G74">
            <v>138033.28</v>
          </cell>
          <cell r="H74">
            <v>207049.92</v>
          </cell>
          <cell r="I74">
            <v>206425.52</v>
          </cell>
          <cell r="J74">
            <v>11354.05</v>
          </cell>
          <cell r="K74">
            <v>61512.21</v>
          </cell>
        </row>
        <row r="75">
          <cell r="A75" t="str">
            <v>Business Assurance &amp; ResilienceExpenseO&amp;MOther Secondary Costs</v>
          </cell>
          <cell r="B75" t="str">
            <v>Business Assurance &amp; Resilience</v>
          </cell>
          <cell r="C75" t="str">
            <v>O&amp;M</v>
          </cell>
          <cell r="D75" t="str">
            <v>Other Secondary Costs</v>
          </cell>
          <cell r="E75">
            <v>2361.29</v>
          </cell>
          <cell r="F75">
            <v>2361.29</v>
          </cell>
          <cell r="G75">
            <v>18890.32</v>
          </cell>
          <cell r="H75">
            <v>28335.72</v>
          </cell>
          <cell r="I75">
            <v>29653.55</v>
          </cell>
          <cell r="J75">
            <v>3159.21</v>
          </cell>
          <cell r="K75">
            <v>22934.89</v>
          </cell>
        </row>
        <row r="76">
          <cell r="A76" t="str">
            <v>Business Assurance &amp; ResilienceExpenseO&amp;MOutside Services</v>
          </cell>
          <cell r="B76" t="str">
            <v>Business Assurance &amp; Resilience</v>
          </cell>
          <cell r="C76" t="str">
            <v>O&amp;M</v>
          </cell>
          <cell r="D76" t="str">
            <v>Outside Services</v>
          </cell>
          <cell r="E76">
            <v>379742.66</v>
          </cell>
          <cell r="F76">
            <v>389743</v>
          </cell>
          <cell r="G76">
            <v>3037941.28</v>
          </cell>
          <cell r="H76">
            <v>4556911.92</v>
          </cell>
          <cell r="I76">
            <v>4556151.43</v>
          </cell>
          <cell r="J76">
            <v>461275.18</v>
          </cell>
          <cell r="K76">
            <v>2879731.02</v>
          </cell>
        </row>
        <row r="77">
          <cell r="A77" t="str">
            <v>Business Assurance &amp; ResilienceExpenseO&amp;MResidual Sent to SC Asm Ctr</v>
          </cell>
          <cell r="B77" t="str">
            <v>Business Assurance &amp; Resilience</v>
          </cell>
          <cell r="C77" t="str">
            <v>O&amp;M</v>
          </cell>
          <cell r="D77" t="str">
            <v>Residual Sent to SC Asm Ctr</v>
          </cell>
          <cell r="E77">
            <v>-29031.18</v>
          </cell>
          <cell r="G77">
            <v>-20736.02</v>
          </cell>
          <cell r="H77">
            <v>-42648.03</v>
          </cell>
          <cell r="J77">
            <v>-147057.22</v>
          </cell>
          <cell r="K77">
            <v>108370.79</v>
          </cell>
        </row>
        <row r="78">
          <cell r="A78" t="str">
            <v>Business Assurance &amp; ResilienceExpenseO&amp;MSpace</v>
          </cell>
          <cell r="B78" t="str">
            <v>Business Assurance &amp; Resilience</v>
          </cell>
          <cell r="C78" t="str">
            <v>O&amp;M</v>
          </cell>
          <cell r="D78" t="str">
            <v>Space</v>
          </cell>
          <cell r="E78">
            <v>76194.36</v>
          </cell>
          <cell r="F78">
            <v>76194.36</v>
          </cell>
          <cell r="G78">
            <v>609554.88</v>
          </cell>
          <cell r="H78">
            <v>914332.32</v>
          </cell>
          <cell r="I78">
            <v>914332.32</v>
          </cell>
          <cell r="J78">
            <v>76194.36</v>
          </cell>
          <cell r="K78">
            <v>609554.88</v>
          </cell>
        </row>
        <row r="79">
          <cell r="A79" t="str">
            <v>Business Assurance &amp; ResilienceExpenseO&amp;MVP Office Assessments</v>
          </cell>
          <cell r="B79" t="str">
            <v>Business Assurance &amp; Resilience</v>
          </cell>
          <cell r="C79" t="str">
            <v>O&amp;M</v>
          </cell>
          <cell r="D79" t="str">
            <v>VP Office Assessments</v>
          </cell>
          <cell r="E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</row>
        <row r="80">
          <cell r="A80" t="str">
            <v>Business Assurance &amp; ResilienceExpenseNot assignedNot assigned</v>
          </cell>
          <cell r="B80" t="str">
            <v>Business Assurance &amp; Resilience</v>
          </cell>
          <cell r="C80" t="str">
            <v>Not assigned</v>
          </cell>
          <cell r="D80" t="str">
            <v>Not assigned</v>
          </cell>
          <cell r="I80">
            <v>0</v>
          </cell>
        </row>
        <row r="81">
          <cell r="A81" t="str">
            <v>Corporate CommunicationsExpenseCAPITALCapital Offset</v>
          </cell>
          <cell r="B81" t="str">
            <v>Corporate Communications</v>
          </cell>
          <cell r="C81" t="str">
            <v>CAPITAL</v>
          </cell>
          <cell r="D81" t="str">
            <v>Capital Offset</v>
          </cell>
          <cell r="K81">
            <v>-6444</v>
          </cell>
        </row>
        <row r="82">
          <cell r="A82" t="str">
            <v>Corporate CommunicationsExpenseCAPITALOther Secondary Costs</v>
          </cell>
          <cell r="B82" t="str">
            <v>Corporate Communications</v>
          </cell>
          <cell r="C82" t="str">
            <v>CAPITAL</v>
          </cell>
          <cell r="D82" t="str">
            <v>Other Secondary Costs</v>
          </cell>
          <cell r="K82">
            <v>6444</v>
          </cell>
        </row>
        <row r="83">
          <cell r="A83" t="str">
            <v>Corporate CommunicationsExpenseO&amp;MApplied Labor</v>
          </cell>
          <cell r="B83" t="str">
            <v>Corporate Communications</v>
          </cell>
          <cell r="C83" t="str">
            <v>O&amp;M</v>
          </cell>
          <cell r="D83" t="str">
            <v>Applied Labor</v>
          </cell>
          <cell r="E83">
            <v>0</v>
          </cell>
          <cell r="G83">
            <v>0</v>
          </cell>
          <cell r="H83">
            <v>0</v>
          </cell>
          <cell r="J83">
            <v>0</v>
          </cell>
          <cell r="K83">
            <v>-7791.17</v>
          </cell>
        </row>
        <row r="84">
          <cell r="A84" t="str">
            <v>Corporate CommunicationsExpenseO&amp;MClient Investment</v>
          </cell>
          <cell r="B84" t="str">
            <v>Corporate Communications</v>
          </cell>
          <cell r="C84" t="str">
            <v>O&amp;M</v>
          </cell>
          <cell r="D84" t="str">
            <v>Client Investment</v>
          </cell>
          <cell r="I84">
            <v>48100.12</v>
          </cell>
          <cell r="J84">
            <v>2232.3200000000002</v>
          </cell>
          <cell r="K84">
            <v>50332.44</v>
          </cell>
        </row>
        <row r="85">
          <cell r="A85" t="str">
            <v>Corporate CommunicationsExpenseO&amp;MDAS</v>
          </cell>
          <cell r="B85" t="str">
            <v>Corporate Communications</v>
          </cell>
          <cell r="C85" t="str">
            <v>O&amp;M</v>
          </cell>
          <cell r="D85" t="str">
            <v>DAS</v>
          </cell>
          <cell r="E85">
            <v>28007</v>
          </cell>
          <cell r="F85">
            <v>28007</v>
          </cell>
          <cell r="G85">
            <v>224056</v>
          </cell>
          <cell r="H85">
            <v>336078</v>
          </cell>
          <cell r="I85">
            <v>336078</v>
          </cell>
          <cell r="J85">
            <v>28007</v>
          </cell>
          <cell r="K85">
            <v>224056</v>
          </cell>
        </row>
        <row r="86">
          <cell r="A86" t="str">
            <v>Corporate CommunicationsExpenseO&amp;MDepreciation/Amortization</v>
          </cell>
          <cell r="B86" t="str">
            <v>Corporate Communications</v>
          </cell>
          <cell r="C86" t="str">
            <v>O&amp;M</v>
          </cell>
          <cell r="D86" t="str">
            <v>Depreciation/Amortization</v>
          </cell>
          <cell r="E86">
            <v>2374.79</v>
          </cell>
          <cell r="F86">
            <v>2374.79</v>
          </cell>
          <cell r="G86">
            <v>19031.36</v>
          </cell>
          <cell r="H86">
            <v>28999.3</v>
          </cell>
          <cell r="I86">
            <v>42931.66</v>
          </cell>
          <cell r="J86">
            <v>7138.63</v>
          </cell>
          <cell r="K86">
            <v>56849.3</v>
          </cell>
        </row>
        <row r="87">
          <cell r="A87" t="str">
            <v>Corporate CommunicationsExpenseO&amp;MFleet/Other CO Charges</v>
          </cell>
          <cell r="B87" t="str">
            <v>Corporate Communications</v>
          </cell>
          <cell r="C87" t="str">
            <v>O&amp;M</v>
          </cell>
          <cell r="D87" t="str">
            <v>Fleet/Other CO Charges</v>
          </cell>
          <cell r="E87">
            <v>658.88</v>
          </cell>
          <cell r="G87">
            <v>5306.68</v>
          </cell>
          <cell r="H87">
            <v>7899.66</v>
          </cell>
          <cell r="I87">
            <v>8739.68</v>
          </cell>
          <cell r="J87">
            <v>5469.53</v>
          </cell>
          <cell r="K87">
            <v>30832.21</v>
          </cell>
        </row>
        <row r="88">
          <cell r="A88" t="str">
            <v>Corporate CommunicationsExpenseO&amp;MFringe Benefits &amp; Taxes</v>
          </cell>
          <cell r="B88" t="str">
            <v>Corporate Communications</v>
          </cell>
          <cell r="C88" t="str">
            <v>O&amp;M</v>
          </cell>
          <cell r="D88" t="str">
            <v>Fringe Benefits &amp; Taxes</v>
          </cell>
          <cell r="E88">
            <v>96991.74</v>
          </cell>
          <cell r="F88">
            <v>103109</v>
          </cell>
          <cell r="G88">
            <v>768327.5</v>
          </cell>
          <cell r="H88">
            <v>1152490.02</v>
          </cell>
          <cell r="I88">
            <v>1235311.99</v>
          </cell>
          <cell r="J88">
            <v>104045.88</v>
          </cell>
          <cell r="K88">
            <v>834047.2</v>
          </cell>
        </row>
        <row r="89">
          <cell r="A89" t="str">
            <v>Corporate CommunicationsExpenseO&amp;MIT Toolkit</v>
          </cell>
          <cell r="B89" t="str">
            <v>Corporate Communications</v>
          </cell>
          <cell r="C89" t="str">
            <v>O&amp;M</v>
          </cell>
          <cell r="D89" t="str">
            <v>IT Toolkit</v>
          </cell>
          <cell r="E89">
            <v>2290.12</v>
          </cell>
          <cell r="F89">
            <v>2290.12</v>
          </cell>
          <cell r="G89">
            <v>18320.96</v>
          </cell>
          <cell r="H89">
            <v>27486.44</v>
          </cell>
          <cell r="I89">
            <v>27965</v>
          </cell>
          <cell r="J89">
            <v>2259.64</v>
          </cell>
          <cell r="K89">
            <v>21072.32</v>
          </cell>
        </row>
        <row r="90">
          <cell r="A90" t="str">
            <v>Corporate CommunicationsExpenseO&amp;MIncurred Labor</v>
          </cell>
          <cell r="B90" t="str">
            <v>Corporate Communications</v>
          </cell>
          <cell r="C90" t="str">
            <v>O&amp;M</v>
          </cell>
          <cell r="D90" t="str">
            <v>Incurred Labor</v>
          </cell>
          <cell r="E90">
            <v>304718</v>
          </cell>
          <cell r="F90">
            <v>323937</v>
          </cell>
          <cell r="G90">
            <v>2413847</v>
          </cell>
          <cell r="H90">
            <v>3620766.62</v>
          </cell>
          <cell r="I90">
            <v>3806720.35</v>
          </cell>
          <cell r="J90">
            <v>332429.45</v>
          </cell>
          <cell r="K90">
            <v>2551616.38</v>
          </cell>
        </row>
        <row r="91">
          <cell r="A91" t="str">
            <v>Corporate CommunicationsExpenseO&amp;MInternal Settlements</v>
          </cell>
          <cell r="B91" t="str">
            <v>Corporate Communications</v>
          </cell>
          <cell r="C91" t="str">
            <v>O&amp;M</v>
          </cell>
          <cell r="D91" t="str">
            <v>Internal Settlements</v>
          </cell>
          <cell r="E91">
            <v>0</v>
          </cell>
          <cell r="G91">
            <v>0</v>
          </cell>
          <cell r="H91">
            <v>0</v>
          </cell>
          <cell r="I91">
            <v>376.68</v>
          </cell>
          <cell r="J91">
            <v>0</v>
          </cell>
          <cell r="K91">
            <v>0</v>
          </cell>
        </row>
        <row r="92">
          <cell r="A92" t="str">
            <v>Corporate CommunicationsExpenseO&amp;MMaterial</v>
          </cell>
          <cell r="B92" t="str">
            <v>Corporate Communications</v>
          </cell>
          <cell r="C92" t="str">
            <v>O&amp;M</v>
          </cell>
          <cell r="D92" t="str">
            <v>Material</v>
          </cell>
          <cell r="I92">
            <v>4793.79</v>
          </cell>
          <cell r="J92">
            <v>35.11</v>
          </cell>
          <cell r="K92">
            <v>18768.599999999999</v>
          </cell>
        </row>
        <row r="93">
          <cell r="A93" t="str">
            <v>Corporate CommunicationsExpenseO&amp;MOther Income &amp; Deductions</v>
          </cell>
          <cell r="B93" t="str">
            <v>Corporate Communications</v>
          </cell>
          <cell r="C93" t="str">
            <v>O&amp;M</v>
          </cell>
          <cell r="D93" t="str">
            <v>Other Income &amp; Deductions</v>
          </cell>
          <cell r="K93">
            <v>3842.82</v>
          </cell>
        </row>
        <row r="94">
          <cell r="A94" t="str">
            <v>Corporate CommunicationsExpenseO&amp;MOther Primary Expenses</v>
          </cell>
          <cell r="B94" t="str">
            <v>Corporate Communications</v>
          </cell>
          <cell r="C94" t="str">
            <v>O&amp;M</v>
          </cell>
          <cell r="D94" t="str">
            <v>Other Primary Expenses</v>
          </cell>
          <cell r="E94">
            <v>34350</v>
          </cell>
          <cell r="F94">
            <v>25050</v>
          </cell>
          <cell r="G94">
            <v>125581</v>
          </cell>
          <cell r="H94">
            <v>193721</v>
          </cell>
          <cell r="I94">
            <v>182935.33</v>
          </cell>
          <cell r="J94">
            <v>16276.85</v>
          </cell>
          <cell r="K94">
            <v>112311.98</v>
          </cell>
        </row>
        <row r="95">
          <cell r="A95" t="str">
            <v>Corporate CommunicationsExpenseO&amp;MOther Secondary Costs</v>
          </cell>
          <cell r="B95" t="str">
            <v>Corporate Communications</v>
          </cell>
          <cell r="C95" t="str">
            <v>O&amp;M</v>
          </cell>
          <cell r="D95" t="str">
            <v>Other Secondary Costs</v>
          </cell>
          <cell r="E95">
            <v>649.4</v>
          </cell>
          <cell r="F95">
            <v>649.4</v>
          </cell>
          <cell r="G95">
            <v>5195.2</v>
          </cell>
          <cell r="H95">
            <v>7793.68</v>
          </cell>
          <cell r="I95">
            <v>7569.41</v>
          </cell>
          <cell r="J95">
            <v>462.47</v>
          </cell>
          <cell r="K95">
            <v>6447.71</v>
          </cell>
        </row>
        <row r="96">
          <cell r="A96" t="str">
            <v>Corporate CommunicationsExpenseO&amp;MOutside Services</v>
          </cell>
          <cell r="B96" t="str">
            <v>Corporate Communications</v>
          </cell>
          <cell r="C96" t="str">
            <v>O&amp;M</v>
          </cell>
          <cell r="D96" t="str">
            <v>Outside Services</v>
          </cell>
          <cell r="E96">
            <v>107520.74</v>
          </cell>
          <cell r="F96">
            <v>57421</v>
          </cell>
          <cell r="G96">
            <v>429306.92</v>
          </cell>
          <cell r="H96">
            <v>679714.88</v>
          </cell>
          <cell r="I96">
            <v>800048.1</v>
          </cell>
          <cell r="J96">
            <v>71966.87</v>
          </cell>
          <cell r="K96">
            <v>696917.11</v>
          </cell>
        </row>
        <row r="97">
          <cell r="A97" t="str">
            <v>Corporate CommunicationsExpenseO&amp;MResidual Sent to SC Asm Ctr</v>
          </cell>
          <cell r="B97" t="str">
            <v>Corporate Communications</v>
          </cell>
          <cell r="C97" t="str">
            <v>O&amp;M</v>
          </cell>
          <cell r="D97" t="str">
            <v>Residual Sent to SC Asm Ctr</v>
          </cell>
          <cell r="E97">
            <v>-13048.22</v>
          </cell>
          <cell r="G97">
            <v>42101.8</v>
          </cell>
          <cell r="H97">
            <v>5437.21</v>
          </cell>
          <cell r="J97">
            <v>33613.089999999997</v>
          </cell>
          <cell r="K97">
            <v>-314989.03000000003</v>
          </cell>
        </row>
        <row r="98">
          <cell r="A98" t="str">
            <v>Corporate CommunicationsExpenseO&amp;MSpace</v>
          </cell>
          <cell r="B98" t="str">
            <v>Corporate Communications</v>
          </cell>
          <cell r="C98" t="str">
            <v>O&amp;M</v>
          </cell>
          <cell r="D98" t="str">
            <v>Space</v>
          </cell>
          <cell r="E98">
            <v>45235.32</v>
          </cell>
          <cell r="F98">
            <v>45235.32</v>
          </cell>
          <cell r="G98">
            <v>361882.56</v>
          </cell>
          <cell r="H98">
            <v>542823.84</v>
          </cell>
          <cell r="I98">
            <v>542823.84</v>
          </cell>
          <cell r="J98">
            <v>45235.32</v>
          </cell>
          <cell r="K98">
            <v>361882.56</v>
          </cell>
        </row>
        <row r="99">
          <cell r="A99" t="str">
            <v>Corporate CommunicationsExpenseO&amp;MVP Office Assessments</v>
          </cell>
          <cell r="B99" t="str">
            <v>Corporate Communications</v>
          </cell>
          <cell r="C99" t="str">
            <v>O&amp;M</v>
          </cell>
          <cell r="D99" t="str">
            <v>VP Office Assessments</v>
          </cell>
          <cell r="E99">
            <v>0</v>
          </cell>
          <cell r="G99">
            <v>0</v>
          </cell>
          <cell r="H99">
            <v>0</v>
          </cell>
          <cell r="J99">
            <v>0</v>
          </cell>
          <cell r="K99">
            <v>-87.98</v>
          </cell>
        </row>
        <row r="100">
          <cell r="A100" t="str">
            <v>Corporate CommunicationsExpenseNot assignedNot assigned</v>
          </cell>
          <cell r="B100" t="str">
            <v>Corporate Communications</v>
          </cell>
          <cell r="C100" t="str">
            <v>Not assigned</v>
          </cell>
          <cell r="D100" t="str">
            <v>Not assigned</v>
          </cell>
          <cell r="I100">
            <v>0</v>
          </cell>
        </row>
        <row r="101">
          <cell r="A101" t="str">
            <v>Corporate DevelopmentExpenseO&amp;MApplied Labor</v>
          </cell>
          <cell r="B101" t="str">
            <v>Corporate Development</v>
          </cell>
          <cell r="C101" t="str">
            <v>O&amp;M</v>
          </cell>
          <cell r="D101" t="str">
            <v>Applied Labor</v>
          </cell>
          <cell r="E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</row>
        <row r="102">
          <cell r="A102" t="str">
            <v>Corporate DevelopmentExpenseO&amp;MDepreciation/Amortization</v>
          </cell>
          <cell r="B102" t="str">
            <v>Corporate Development</v>
          </cell>
          <cell r="C102" t="str">
            <v>O&amp;M</v>
          </cell>
          <cell r="D102" t="str">
            <v>Depreciation/Amortization</v>
          </cell>
          <cell r="E102">
            <v>266.58</v>
          </cell>
          <cell r="F102">
            <v>385</v>
          </cell>
          <cell r="G102">
            <v>2132.64</v>
          </cell>
          <cell r="H102">
            <v>3198.96</v>
          </cell>
          <cell r="I102">
            <v>4620.45</v>
          </cell>
          <cell r="J102">
            <v>339.53</v>
          </cell>
          <cell r="K102">
            <v>3035.57</v>
          </cell>
        </row>
        <row r="103">
          <cell r="A103" t="str">
            <v>Corporate DevelopmentExpenseO&amp;MFringe Benefits &amp; Taxes</v>
          </cell>
          <cell r="B103" t="str">
            <v>Corporate Development</v>
          </cell>
          <cell r="C103" t="str">
            <v>O&amp;M</v>
          </cell>
          <cell r="D103" t="str">
            <v>Fringe Benefits &amp; Taxes</v>
          </cell>
          <cell r="E103">
            <v>22050.23</v>
          </cell>
          <cell r="F103">
            <v>23911</v>
          </cell>
          <cell r="G103">
            <v>167946.54</v>
          </cell>
          <cell r="H103">
            <v>255350.81</v>
          </cell>
          <cell r="I103">
            <v>261237.01</v>
          </cell>
          <cell r="J103">
            <v>21607.71</v>
          </cell>
          <cell r="K103">
            <v>161328.28</v>
          </cell>
        </row>
        <row r="104">
          <cell r="A104" t="str">
            <v>Corporate DevelopmentExpenseO&amp;MIT Toolkit</v>
          </cell>
          <cell r="B104" t="str">
            <v>Corporate Development</v>
          </cell>
          <cell r="C104" t="str">
            <v>O&amp;M</v>
          </cell>
          <cell r="D104" t="str">
            <v>IT Toolkit</v>
          </cell>
          <cell r="E104">
            <v>239.44</v>
          </cell>
          <cell r="F104">
            <v>239.44</v>
          </cell>
          <cell r="G104">
            <v>1915.52</v>
          </cell>
          <cell r="H104">
            <v>2866.28</v>
          </cell>
          <cell r="I104">
            <v>3103.96</v>
          </cell>
          <cell r="J104">
            <v>219.4</v>
          </cell>
          <cell r="K104">
            <v>2951.76</v>
          </cell>
        </row>
        <row r="105">
          <cell r="A105" t="str">
            <v>Corporate DevelopmentExpenseO&amp;MIncurred Labor</v>
          </cell>
          <cell r="B105" t="str">
            <v>Corporate Development</v>
          </cell>
          <cell r="C105" t="str">
            <v>O&amp;M</v>
          </cell>
          <cell r="D105" t="str">
            <v>Incurred Labor</v>
          </cell>
          <cell r="E105">
            <v>69275</v>
          </cell>
          <cell r="F105">
            <v>75122</v>
          </cell>
          <cell r="G105">
            <v>527636</v>
          </cell>
          <cell r="H105">
            <v>802233.12</v>
          </cell>
          <cell r="I105">
            <v>836886.7</v>
          </cell>
          <cell r="J105">
            <v>73274.039999999994</v>
          </cell>
          <cell r="K105">
            <v>534550.56000000006</v>
          </cell>
        </row>
        <row r="106">
          <cell r="A106" t="str">
            <v>Corporate DevelopmentExpenseO&amp;MInternal Settlements</v>
          </cell>
          <cell r="B106" t="str">
            <v>Corporate Development</v>
          </cell>
          <cell r="C106" t="str">
            <v>O&amp;M</v>
          </cell>
          <cell r="D106" t="str">
            <v>Internal Settlements</v>
          </cell>
          <cell r="E106">
            <v>0</v>
          </cell>
          <cell r="G106">
            <v>0</v>
          </cell>
          <cell r="H106">
            <v>0</v>
          </cell>
          <cell r="J106">
            <v>0</v>
          </cell>
          <cell r="K106">
            <v>0</v>
          </cell>
        </row>
        <row r="107">
          <cell r="A107" t="str">
            <v>Corporate DevelopmentExpenseO&amp;MMaterial</v>
          </cell>
          <cell r="B107" t="str">
            <v>Corporate Development</v>
          </cell>
          <cell r="C107" t="str">
            <v>O&amp;M</v>
          </cell>
          <cell r="D107" t="str">
            <v>Material</v>
          </cell>
          <cell r="J107">
            <v>423.15</v>
          </cell>
          <cell r="K107">
            <v>1296.48</v>
          </cell>
        </row>
        <row r="108">
          <cell r="A108" t="str">
            <v>Corporate DevelopmentExpenseO&amp;MOther Primary Expenses</v>
          </cell>
          <cell r="B108" t="str">
            <v>Corporate Development</v>
          </cell>
          <cell r="C108" t="str">
            <v>O&amp;M</v>
          </cell>
          <cell r="D108" t="str">
            <v>Other Primary Expenses</v>
          </cell>
          <cell r="E108">
            <v>7529.17</v>
          </cell>
          <cell r="F108">
            <v>8954</v>
          </cell>
          <cell r="G108">
            <v>60233.36</v>
          </cell>
          <cell r="H108">
            <v>90350.04</v>
          </cell>
          <cell r="I108">
            <v>90352.94</v>
          </cell>
          <cell r="J108">
            <v>1128.57</v>
          </cell>
          <cell r="K108">
            <v>20104.759999999998</v>
          </cell>
        </row>
        <row r="109">
          <cell r="A109" t="str">
            <v>Corporate DevelopmentExpenseO&amp;MOther Secondary Costs</v>
          </cell>
          <cell r="B109" t="str">
            <v>Corporate Development</v>
          </cell>
          <cell r="C109" t="str">
            <v>O&amp;M</v>
          </cell>
          <cell r="D109" t="str">
            <v>Other Secondary Costs</v>
          </cell>
          <cell r="E109">
            <v>142.31</v>
          </cell>
          <cell r="F109">
            <v>142.31</v>
          </cell>
          <cell r="G109">
            <v>1138.48</v>
          </cell>
          <cell r="H109">
            <v>1712.84</v>
          </cell>
          <cell r="I109">
            <v>1817.45</v>
          </cell>
          <cell r="J109">
            <v>353.25</v>
          </cell>
          <cell r="K109">
            <v>2048.38</v>
          </cell>
        </row>
        <row r="110">
          <cell r="A110" t="str">
            <v>Corporate DevelopmentExpenseO&amp;MOutside Services</v>
          </cell>
          <cell r="B110" t="str">
            <v>Corporate Development</v>
          </cell>
          <cell r="C110" t="str">
            <v>O&amp;M</v>
          </cell>
          <cell r="D110" t="str">
            <v>Outside Services</v>
          </cell>
          <cell r="E110">
            <v>865</v>
          </cell>
          <cell r="F110">
            <v>5865</v>
          </cell>
          <cell r="G110">
            <v>44974</v>
          </cell>
          <cell r="H110">
            <v>230477</v>
          </cell>
          <cell r="I110">
            <v>129636.6</v>
          </cell>
          <cell r="J110">
            <v>51.42</v>
          </cell>
          <cell r="K110">
            <v>11803.02</v>
          </cell>
        </row>
        <row r="111">
          <cell r="A111" t="str">
            <v>Corporate DevelopmentExpenseO&amp;MResidual Sent to SC Asm Ctr</v>
          </cell>
          <cell r="B111" t="str">
            <v>Corporate Development</v>
          </cell>
          <cell r="C111" t="str">
            <v>O&amp;M</v>
          </cell>
          <cell r="D111" t="str">
            <v>Residual Sent to SC Asm Ctr</v>
          </cell>
          <cell r="E111">
            <v>-2936.15</v>
          </cell>
          <cell r="G111">
            <v>11412.86</v>
          </cell>
          <cell r="H111">
            <v>3168.26</v>
          </cell>
          <cell r="J111">
            <v>98520.81</v>
          </cell>
          <cell r="K111">
            <v>196829.76</v>
          </cell>
        </row>
        <row r="112">
          <cell r="A112" t="str">
            <v>Corporate DevelopmentExpenseO&amp;MSpace</v>
          </cell>
          <cell r="B112" t="str">
            <v>Corporate Development</v>
          </cell>
          <cell r="C112" t="str">
            <v>O&amp;M</v>
          </cell>
          <cell r="D112" t="str">
            <v>Space</v>
          </cell>
          <cell r="E112">
            <v>9027.01</v>
          </cell>
          <cell r="F112">
            <v>9027.01</v>
          </cell>
          <cell r="G112">
            <v>72216.08</v>
          </cell>
          <cell r="H112">
            <v>108324.12</v>
          </cell>
          <cell r="I112">
            <v>108324.12</v>
          </cell>
          <cell r="J112">
            <v>9027.01</v>
          </cell>
          <cell r="K112">
            <v>72216.08</v>
          </cell>
        </row>
        <row r="113">
          <cell r="A113" t="str">
            <v>Corporate DevelopmentExpenseO&amp;MVP Office Assessments</v>
          </cell>
          <cell r="B113" t="str">
            <v>Corporate Development</v>
          </cell>
          <cell r="C113" t="str">
            <v>O&amp;M</v>
          </cell>
          <cell r="D113" t="str">
            <v>VP Office Assessments</v>
          </cell>
          <cell r="E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</row>
        <row r="114">
          <cell r="A114" t="str">
            <v>Corporate DevelopmentExpenseNot assignedNot assigned</v>
          </cell>
          <cell r="B114" t="str">
            <v>Corporate Development</v>
          </cell>
          <cell r="C114" t="str">
            <v>Not assigned</v>
          </cell>
          <cell r="D114" t="str">
            <v>Not assigned</v>
          </cell>
          <cell r="I114">
            <v>0</v>
          </cell>
        </row>
        <row r="115">
          <cell r="A115" t="str">
            <v>Corporate PlanningExpenseCAPITALCapital Offset</v>
          </cell>
          <cell r="B115" t="str">
            <v>Corporate Planning</v>
          </cell>
          <cell r="C115" t="str">
            <v>CAPITAL</v>
          </cell>
          <cell r="D115" t="str">
            <v>Capital Offset</v>
          </cell>
          <cell r="F115">
            <v>-26000</v>
          </cell>
          <cell r="I115">
            <v>-322812</v>
          </cell>
          <cell r="J115">
            <v>-13364</v>
          </cell>
          <cell r="K115">
            <v>-447509</v>
          </cell>
        </row>
        <row r="116">
          <cell r="A116" t="str">
            <v>Corporate PlanningExpenseCAPITALClient Investment</v>
          </cell>
          <cell r="B116" t="str">
            <v>Corporate Planning</v>
          </cell>
          <cell r="C116" t="str">
            <v>CAPITAL</v>
          </cell>
          <cell r="D116" t="str">
            <v>Client Investment</v>
          </cell>
          <cell r="F116">
            <v>26000</v>
          </cell>
          <cell r="I116">
            <v>317222</v>
          </cell>
          <cell r="J116">
            <v>13364</v>
          </cell>
          <cell r="K116">
            <v>441919</v>
          </cell>
        </row>
        <row r="117">
          <cell r="A117" t="str">
            <v>Corporate PlanningExpenseCAPITALOther Secondary Costs</v>
          </cell>
          <cell r="B117" t="str">
            <v>Corporate Planning</v>
          </cell>
          <cell r="C117" t="str">
            <v>CAPITAL</v>
          </cell>
          <cell r="D117" t="str">
            <v>Other Secondary Costs</v>
          </cell>
          <cell r="I117">
            <v>5590</v>
          </cell>
          <cell r="K117">
            <v>5590</v>
          </cell>
        </row>
        <row r="118">
          <cell r="A118" t="str">
            <v>Corporate PlanningExpenseO&amp;MApplied Labor</v>
          </cell>
          <cell r="B118" t="str">
            <v>Corporate Planning</v>
          </cell>
          <cell r="C118" t="str">
            <v>O&amp;M</v>
          </cell>
          <cell r="D118" t="str">
            <v>Applied Labor</v>
          </cell>
          <cell r="E118">
            <v>0</v>
          </cell>
          <cell r="G118">
            <v>0</v>
          </cell>
          <cell r="H118">
            <v>0</v>
          </cell>
          <cell r="J118">
            <v>-6200.93</v>
          </cell>
          <cell r="K118">
            <v>-7172.16</v>
          </cell>
        </row>
        <row r="119">
          <cell r="A119" t="str">
            <v>Corporate PlanningExpenseO&amp;MClient Investment</v>
          </cell>
          <cell r="B119" t="str">
            <v>Corporate Planning</v>
          </cell>
          <cell r="C119" t="str">
            <v>O&amp;M</v>
          </cell>
          <cell r="D119" t="str">
            <v>Client Investment</v>
          </cell>
          <cell r="I119">
            <v>207</v>
          </cell>
          <cell r="J119">
            <v>132</v>
          </cell>
          <cell r="K119">
            <v>339</v>
          </cell>
        </row>
        <row r="120">
          <cell r="A120" t="str">
            <v>Corporate PlanningExpenseO&amp;MDAS</v>
          </cell>
          <cell r="B120" t="str">
            <v>Corporate Planning</v>
          </cell>
          <cell r="C120" t="str">
            <v>O&amp;M</v>
          </cell>
          <cell r="D120" t="str">
            <v>DAS</v>
          </cell>
          <cell r="E120">
            <v>27860</v>
          </cell>
          <cell r="F120">
            <v>27860</v>
          </cell>
          <cell r="G120">
            <v>222880</v>
          </cell>
          <cell r="H120">
            <v>334325</v>
          </cell>
          <cell r="I120">
            <v>334325</v>
          </cell>
          <cell r="J120">
            <v>27860</v>
          </cell>
          <cell r="K120">
            <v>222880</v>
          </cell>
        </row>
        <row r="121">
          <cell r="A121" t="str">
            <v>Corporate PlanningExpenseO&amp;MDepreciation/Amortization</v>
          </cell>
          <cell r="B121" t="str">
            <v>Corporate Planning</v>
          </cell>
          <cell r="C121" t="str">
            <v>O&amp;M</v>
          </cell>
          <cell r="D121" t="str">
            <v>Depreciation/Amortization</v>
          </cell>
          <cell r="E121">
            <v>53804.25</v>
          </cell>
          <cell r="F121">
            <v>53804.25</v>
          </cell>
          <cell r="G121">
            <v>430434</v>
          </cell>
          <cell r="H121">
            <v>645651</v>
          </cell>
          <cell r="I121">
            <v>485906.64</v>
          </cell>
          <cell r="J121">
            <v>39921.17</v>
          </cell>
          <cell r="K121">
            <v>44221.83</v>
          </cell>
        </row>
        <row r="122">
          <cell r="A122" t="str">
            <v>Corporate PlanningExpenseO&amp;MFringe Benefits &amp; Taxes</v>
          </cell>
          <cell r="B122" t="str">
            <v>Corporate Planning</v>
          </cell>
          <cell r="C122" t="str">
            <v>O&amp;M</v>
          </cell>
          <cell r="D122" t="str">
            <v>Fringe Benefits &amp; Taxes</v>
          </cell>
          <cell r="E122">
            <v>25532.43</v>
          </cell>
          <cell r="F122">
            <v>25532.43</v>
          </cell>
          <cell r="G122">
            <v>202276.74</v>
          </cell>
          <cell r="H122">
            <v>303416.31</v>
          </cell>
          <cell r="I122">
            <v>303174.93</v>
          </cell>
          <cell r="J122">
            <v>25469.55</v>
          </cell>
          <cell r="K122">
            <v>211622.42</v>
          </cell>
        </row>
        <row r="123">
          <cell r="A123" t="str">
            <v>Corporate PlanningExpenseO&amp;MIT Toolkit</v>
          </cell>
          <cell r="B123" t="str">
            <v>Corporate Planning</v>
          </cell>
          <cell r="C123" t="str">
            <v>O&amp;M</v>
          </cell>
          <cell r="D123" t="str">
            <v>IT Toolkit</v>
          </cell>
          <cell r="E123">
            <v>592.67999999999995</v>
          </cell>
          <cell r="F123">
            <v>592.67999999999995</v>
          </cell>
          <cell r="G123">
            <v>4741.4399999999996</v>
          </cell>
          <cell r="H123">
            <v>7112.16</v>
          </cell>
          <cell r="I123">
            <v>6338.4</v>
          </cell>
          <cell r="J123">
            <v>400.44</v>
          </cell>
          <cell r="K123">
            <v>3002.44</v>
          </cell>
        </row>
        <row r="124">
          <cell r="A124" t="str">
            <v>Corporate PlanningExpenseO&amp;MIncurred Labor</v>
          </cell>
          <cell r="B124" t="str">
            <v>Corporate Planning</v>
          </cell>
          <cell r="C124" t="str">
            <v>O&amp;M</v>
          </cell>
          <cell r="D124" t="str">
            <v>Incurred Labor</v>
          </cell>
          <cell r="E124">
            <v>80215</v>
          </cell>
          <cell r="F124">
            <v>80215</v>
          </cell>
          <cell r="G124">
            <v>635491</v>
          </cell>
          <cell r="H124">
            <v>953240.24</v>
          </cell>
          <cell r="I124">
            <v>953351.09</v>
          </cell>
          <cell r="J124">
            <v>85566.080000000002</v>
          </cell>
          <cell r="K124">
            <v>657838.81999999995</v>
          </cell>
        </row>
        <row r="125">
          <cell r="A125" t="str">
            <v>Corporate PlanningExpenseO&amp;MInternal Settlements</v>
          </cell>
          <cell r="B125" t="str">
            <v>Corporate Planning</v>
          </cell>
          <cell r="C125" t="str">
            <v>O&amp;M</v>
          </cell>
          <cell r="D125" t="str">
            <v>Internal Settlements</v>
          </cell>
          <cell r="E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</row>
        <row r="126">
          <cell r="A126" t="str">
            <v>Corporate PlanningExpenseO&amp;MMaterial</v>
          </cell>
          <cell r="B126" t="str">
            <v>Corporate Planning</v>
          </cell>
          <cell r="C126" t="str">
            <v>O&amp;M</v>
          </cell>
          <cell r="D126" t="str">
            <v>Material</v>
          </cell>
          <cell r="I126">
            <v>3176.39</v>
          </cell>
          <cell r="K126">
            <v>4711.8999999999996</v>
          </cell>
        </row>
        <row r="127">
          <cell r="A127" t="str">
            <v>Corporate PlanningExpenseO&amp;MOther Primary Expenses</v>
          </cell>
          <cell r="B127" t="str">
            <v>Corporate Planning</v>
          </cell>
          <cell r="C127" t="str">
            <v>O&amp;M</v>
          </cell>
          <cell r="D127" t="str">
            <v>Other Primary Expenses</v>
          </cell>
          <cell r="E127">
            <v>1595.83</v>
          </cell>
          <cell r="F127">
            <v>1595.83</v>
          </cell>
          <cell r="G127">
            <v>13016.64</v>
          </cell>
          <cell r="H127">
            <v>19399.96</v>
          </cell>
          <cell r="I127">
            <v>14643.35</v>
          </cell>
          <cell r="J127">
            <v>52.36</v>
          </cell>
          <cell r="K127">
            <v>1646.71</v>
          </cell>
        </row>
        <row r="128">
          <cell r="A128" t="str">
            <v>Corporate PlanningExpenseO&amp;MOther Secondary Costs</v>
          </cell>
          <cell r="B128" t="str">
            <v>Corporate Planning</v>
          </cell>
          <cell r="C128" t="str">
            <v>O&amp;M</v>
          </cell>
          <cell r="D128" t="str">
            <v>Other Secondary Costs</v>
          </cell>
          <cell r="E128">
            <v>364.4</v>
          </cell>
          <cell r="F128">
            <v>364.4</v>
          </cell>
          <cell r="G128">
            <v>2915.2</v>
          </cell>
          <cell r="H128">
            <v>4376.92</v>
          </cell>
          <cell r="I128">
            <v>3905.87</v>
          </cell>
          <cell r="J128">
            <v>215.49</v>
          </cell>
          <cell r="K128">
            <v>2340.09</v>
          </cell>
        </row>
        <row r="129">
          <cell r="A129" t="str">
            <v>Corporate PlanningExpenseO&amp;MOutside Services</v>
          </cell>
          <cell r="B129" t="str">
            <v>Corporate Planning</v>
          </cell>
          <cell r="C129" t="str">
            <v>O&amp;M</v>
          </cell>
          <cell r="D129" t="str">
            <v>Outside Services</v>
          </cell>
          <cell r="E129">
            <v>10000</v>
          </cell>
          <cell r="F129">
            <v>10000</v>
          </cell>
          <cell r="G129">
            <v>20000</v>
          </cell>
          <cell r="H129">
            <v>104850</v>
          </cell>
          <cell r="I129">
            <v>84850</v>
          </cell>
        </row>
        <row r="130">
          <cell r="A130" t="str">
            <v>Corporate PlanningExpenseO&amp;MResidual Sent to SC Asm Ctr</v>
          </cell>
          <cell r="B130" t="str">
            <v>Corporate Planning</v>
          </cell>
          <cell r="C130" t="str">
            <v>O&amp;M</v>
          </cell>
          <cell r="D130" t="str">
            <v>Residual Sent to SC Asm Ctr</v>
          </cell>
          <cell r="E130">
            <v>8748.08</v>
          </cell>
          <cell r="G130">
            <v>68669.34</v>
          </cell>
          <cell r="H130">
            <v>3528.45</v>
          </cell>
          <cell r="J130">
            <v>-25421.49</v>
          </cell>
          <cell r="K130">
            <v>-31651.69</v>
          </cell>
        </row>
        <row r="131">
          <cell r="A131" t="str">
            <v>Corporate PlanningExpenseO&amp;MSpace</v>
          </cell>
          <cell r="B131" t="str">
            <v>Corporate Planning</v>
          </cell>
          <cell r="C131" t="str">
            <v>O&amp;M</v>
          </cell>
          <cell r="D131" t="str">
            <v>Space</v>
          </cell>
          <cell r="E131">
            <v>9005.33</v>
          </cell>
          <cell r="F131">
            <v>9005.33</v>
          </cell>
          <cell r="G131">
            <v>72042.64</v>
          </cell>
          <cell r="H131">
            <v>108063.96</v>
          </cell>
          <cell r="I131">
            <v>108063.96</v>
          </cell>
          <cell r="J131">
            <v>9005.33</v>
          </cell>
          <cell r="K131">
            <v>72042.64</v>
          </cell>
        </row>
        <row r="132">
          <cell r="A132" t="str">
            <v>Corporate PlanningExpenseO&amp;MVP Office Assessments</v>
          </cell>
          <cell r="B132" t="str">
            <v>Corporate Planning</v>
          </cell>
          <cell r="C132" t="str">
            <v>O&amp;M</v>
          </cell>
          <cell r="D132" t="str">
            <v>VP Office Assessments</v>
          </cell>
          <cell r="E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</row>
        <row r="133">
          <cell r="A133" t="str">
            <v>Corporate PlanningExpenseNot assignedNot assigned</v>
          </cell>
          <cell r="B133" t="str">
            <v>Corporate Planning</v>
          </cell>
          <cell r="C133" t="str">
            <v>Not assigned</v>
          </cell>
          <cell r="D133" t="str">
            <v>Not assigned</v>
          </cell>
          <cell r="I133">
            <v>0</v>
          </cell>
        </row>
        <row r="134">
          <cell r="A134" t="str">
            <v>Corporate Properties &amp; Survey MappingExpenseO&amp;MApplied Labor</v>
          </cell>
          <cell r="B134" t="str">
            <v>Corporate Properties &amp; Survey Mapping</v>
          </cell>
          <cell r="C134" t="str">
            <v>O&amp;M</v>
          </cell>
          <cell r="D134" t="str">
            <v>Applied Labor</v>
          </cell>
          <cell r="E134">
            <v>0</v>
          </cell>
          <cell r="G134">
            <v>0</v>
          </cell>
          <cell r="H134">
            <v>0</v>
          </cell>
          <cell r="J134">
            <v>8699.4599999999991</v>
          </cell>
          <cell r="K134">
            <v>105634.26</v>
          </cell>
        </row>
        <row r="135">
          <cell r="A135" t="str">
            <v>Corporate Properties &amp; Survey MappingExpenseO&amp;MDAS</v>
          </cell>
          <cell r="B135" t="str">
            <v>Corporate Properties &amp; Survey Mapping</v>
          </cell>
          <cell r="C135" t="str">
            <v>O&amp;M</v>
          </cell>
          <cell r="D135" t="str">
            <v>DAS</v>
          </cell>
          <cell r="E135">
            <v>28368</v>
          </cell>
          <cell r="F135">
            <v>28368</v>
          </cell>
          <cell r="G135">
            <v>226944</v>
          </cell>
          <cell r="H135">
            <v>340410</v>
          </cell>
          <cell r="I135">
            <v>340410</v>
          </cell>
          <cell r="J135">
            <v>28368</v>
          </cell>
          <cell r="K135">
            <v>226944</v>
          </cell>
        </row>
        <row r="136">
          <cell r="A136" t="str">
            <v>Corporate Properties &amp; Survey MappingExpenseO&amp;MDepreciation/Amortization</v>
          </cell>
          <cell r="B136" t="str">
            <v>Corporate Properties &amp; Survey Mapping</v>
          </cell>
          <cell r="C136" t="str">
            <v>O&amp;M</v>
          </cell>
          <cell r="D136" t="str">
            <v>Depreciation/Amortization</v>
          </cell>
          <cell r="E136">
            <v>23435</v>
          </cell>
          <cell r="F136">
            <v>23435</v>
          </cell>
          <cell r="G136">
            <v>187474</v>
          </cell>
          <cell r="H136">
            <v>281215</v>
          </cell>
          <cell r="I136">
            <v>283446.25</v>
          </cell>
          <cell r="J136">
            <v>20897.73</v>
          </cell>
          <cell r="K136">
            <v>167021.84</v>
          </cell>
        </row>
        <row r="137">
          <cell r="A137" t="str">
            <v>Corporate Properties &amp; Survey MappingExpenseO&amp;MFleet/Other CO Charges</v>
          </cell>
          <cell r="B137" t="str">
            <v>Corporate Properties &amp; Survey Mapping</v>
          </cell>
          <cell r="C137" t="str">
            <v>O&amp;M</v>
          </cell>
          <cell r="D137" t="str">
            <v>Fleet/Other CO Charges</v>
          </cell>
          <cell r="E137">
            <v>658.88</v>
          </cell>
          <cell r="F137">
            <v>658.88</v>
          </cell>
          <cell r="G137">
            <v>5306.66</v>
          </cell>
          <cell r="H137">
            <v>7899.64</v>
          </cell>
          <cell r="I137">
            <v>6204.77</v>
          </cell>
          <cell r="J137">
            <v>95.22</v>
          </cell>
          <cell r="K137">
            <v>815.33</v>
          </cell>
        </row>
        <row r="138">
          <cell r="A138" t="str">
            <v>Corporate Properties &amp; Survey MappingExpenseO&amp;MFringe Benefits &amp; Taxes</v>
          </cell>
          <cell r="B138" t="str">
            <v>Corporate Properties &amp; Survey Mapping</v>
          </cell>
          <cell r="C138" t="str">
            <v>O&amp;M</v>
          </cell>
          <cell r="D138" t="str">
            <v>Fringe Benefits &amp; Taxes</v>
          </cell>
          <cell r="E138">
            <v>40754.5</v>
          </cell>
          <cell r="F138">
            <v>40754.5</v>
          </cell>
          <cell r="G138">
            <v>322702.77</v>
          </cell>
          <cell r="H138">
            <v>484054.38</v>
          </cell>
          <cell r="I138">
            <v>501448.48</v>
          </cell>
          <cell r="J138">
            <v>44086.83</v>
          </cell>
          <cell r="K138">
            <v>356592.16</v>
          </cell>
        </row>
        <row r="139">
          <cell r="A139" t="str">
            <v>Corporate Properties &amp; Survey MappingExpenseO&amp;MIT Toolkit</v>
          </cell>
          <cell r="B139" t="str">
            <v>Corporate Properties &amp; Survey Mapping</v>
          </cell>
          <cell r="C139" t="str">
            <v>O&amp;M</v>
          </cell>
          <cell r="D139" t="str">
            <v>IT Toolkit</v>
          </cell>
          <cell r="E139">
            <v>1134.1199999999999</v>
          </cell>
          <cell r="F139">
            <v>1134.1199999999999</v>
          </cell>
          <cell r="G139">
            <v>9072.9599999999991</v>
          </cell>
          <cell r="H139">
            <v>13602.44</v>
          </cell>
          <cell r="I139">
            <v>14471.24</v>
          </cell>
          <cell r="J139">
            <v>1456.04</v>
          </cell>
          <cell r="K139">
            <v>11664.36</v>
          </cell>
        </row>
        <row r="140">
          <cell r="A140" t="str">
            <v>Corporate Properties &amp; Survey MappingExpenseO&amp;MIncurred Labor</v>
          </cell>
          <cell r="B140" t="str">
            <v>Corporate Properties &amp; Survey Mapping</v>
          </cell>
          <cell r="C140" t="str">
            <v>O&amp;M</v>
          </cell>
          <cell r="D140" t="str">
            <v>Incurred Labor</v>
          </cell>
          <cell r="E140">
            <v>128038</v>
          </cell>
          <cell r="F140">
            <v>128038</v>
          </cell>
          <cell r="G140">
            <v>1013832</v>
          </cell>
          <cell r="H140">
            <v>1520748.65</v>
          </cell>
          <cell r="I140">
            <v>1565839.95</v>
          </cell>
          <cell r="J140">
            <v>139223.60999999999</v>
          </cell>
          <cell r="K140">
            <v>1108413.18</v>
          </cell>
        </row>
        <row r="141">
          <cell r="A141" t="str">
            <v>Corporate Properties &amp; Survey MappingExpenseO&amp;MInternal Settlements</v>
          </cell>
          <cell r="B141" t="str">
            <v>Corporate Properties &amp; Survey Mapping</v>
          </cell>
          <cell r="C141" t="str">
            <v>O&amp;M</v>
          </cell>
          <cell r="D141" t="str">
            <v>Internal Settlements</v>
          </cell>
          <cell r="E141">
            <v>0</v>
          </cell>
          <cell r="G141">
            <v>0</v>
          </cell>
          <cell r="H141">
            <v>0</v>
          </cell>
          <cell r="I141">
            <v>50006.79</v>
          </cell>
          <cell r="J141">
            <v>669.3</v>
          </cell>
          <cell r="K141">
            <v>25234.55</v>
          </cell>
        </row>
        <row r="142">
          <cell r="A142" t="str">
            <v>Corporate Properties &amp; Survey MappingExpenseO&amp;MMaterial</v>
          </cell>
          <cell r="B142" t="str">
            <v>Corporate Properties &amp; Survey Mapping</v>
          </cell>
          <cell r="C142" t="str">
            <v>O&amp;M</v>
          </cell>
          <cell r="D142" t="str">
            <v>Material</v>
          </cell>
          <cell r="E142">
            <v>1001</v>
          </cell>
          <cell r="F142">
            <v>1001</v>
          </cell>
          <cell r="G142">
            <v>8001</v>
          </cell>
          <cell r="H142">
            <v>12000</v>
          </cell>
          <cell r="I142">
            <v>12000.15</v>
          </cell>
          <cell r="J142">
            <v>2846.27</v>
          </cell>
          <cell r="K142">
            <v>4922.55</v>
          </cell>
        </row>
        <row r="143">
          <cell r="A143" t="str">
            <v>Corporate Properties &amp; Survey MappingExpenseO&amp;MOther Primary Expenses</v>
          </cell>
          <cell r="B143" t="str">
            <v>Corporate Properties &amp; Survey Mapping</v>
          </cell>
          <cell r="C143" t="str">
            <v>O&amp;M</v>
          </cell>
          <cell r="D143" t="str">
            <v>Other Primary Expenses</v>
          </cell>
          <cell r="E143">
            <v>2420</v>
          </cell>
          <cell r="F143">
            <v>2420</v>
          </cell>
          <cell r="G143">
            <v>19321</v>
          </cell>
          <cell r="H143">
            <v>29001</v>
          </cell>
          <cell r="I143">
            <v>29094.67</v>
          </cell>
          <cell r="J143">
            <v>1521.3</v>
          </cell>
          <cell r="K143">
            <v>15411.51</v>
          </cell>
        </row>
        <row r="144">
          <cell r="A144" t="str">
            <v>Corporate Properties &amp; Survey MappingExpenseO&amp;MOther Secondary Costs</v>
          </cell>
          <cell r="B144" t="str">
            <v>Corporate Properties &amp; Survey Mapping</v>
          </cell>
          <cell r="C144" t="str">
            <v>O&amp;M</v>
          </cell>
          <cell r="D144" t="str">
            <v>Other Secondary Costs</v>
          </cell>
          <cell r="E144">
            <v>524.98</v>
          </cell>
          <cell r="F144">
            <v>524.98</v>
          </cell>
          <cell r="G144">
            <v>4199.84</v>
          </cell>
          <cell r="H144">
            <v>6300.4</v>
          </cell>
          <cell r="I144">
            <v>6096.52</v>
          </cell>
          <cell r="J144">
            <v>406.99</v>
          </cell>
          <cell r="K144">
            <v>3999.72</v>
          </cell>
        </row>
        <row r="145">
          <cell r="A145" t="str">
            <v>Corporate Properties &amp; Survey MappingExpenseO&amp;MOutside Services</v>
          </cell>
          <cell r="B145" t="str">
            <v>Corporate Properties &amp; Survey Mapping</v>
          </cell>
          <cell r="C145" t="str">
            <v>O&amp;M</v>
          </cell>
          <cell r="D145" t="str">
            <v>Outside Services</v>
          </cell>
          <cell r="E145">
            <v>27404</v>
          </cell>
          <cell r="F145">
            <v>27404</v>
          </cell>
          <cell r="G145">
            <v>219232</v>
          </cell>
          <cell r="H145">
            <v>347802</v>
          </cell>
          <cell r="I145">
            <v>348956.21</v>
          </cell>
          <cell r="J145">
            <v>17879.77</v>
          </cell>
          <cell r="K145">
            <v>159416.70000000001</v>
          </cell>
        </row>
        <row r="146">
          <cell r="A146" t="str">
            <v>Corporate Properties &amp; Survey MappingExpenseO&amp;MResidual Sent to SC Asm Ctr</v>
          </cell>
          <cell r="B146" t="str">
            <v>Corporate Properties &amp; Survey Mapping</v>
          </cell>
          <cell r="C146" t="str">
            <v>O&amp;M</v>
          </cell>
          <cell r="D146" t="str">
            <v>Residual Sent to SC Asm Ctr</v>
          </cell>
          <cell r="E146">
            <v>-31738.11</v>
          </cell>
          <cell r="G146">
            <v>65383.81</v>
          </cell>
          <cell r="H146">
            <v>28264.37</v>
          </cell>
          <cell r="J146">
            <v>-75009.89</v>
          </cell>
          <cell r="K146">
            <v>-238929.63</v>
          </cell>
        </row>
        <row r="147">
          <cell r="A147" t="str">
            <v>Corporate Properties &amp; Survey MappingExpenseO&amp;MSpace</v>
          </cell>
          <cell r="B147" t="str">
            <v>Corporate Properties &amp; Survey Mapping</v>
          </cell>
          <cell r="C147" t="str">
            <v>O&amp;M</v>
          </cell>
          <cell r="D147" t="str">
            <v>Space</v>
          </cell>
          <cell r="E147">
            <v>34669.03</v>
          </cell>
          <cell r="F147">
            <v>34669.03</v>
          </cell>
          <cell r="G147">
            <v>277352.24</v>
          </cell>
          <cell r="H147">
            <v>416028.36</v>
          </cell>
          <cell r="I147">
            <v>416028.36</v>
          </cell>
          <cell r="J147">
            <v>34669.03</v>
          </cell>
          <cell r="K147">
            <v>277352.24</v>
          </cell>
        </row>
        <row r="148">
          <cell r="A148" t="str">
            <v>Corporate Properties &amp; Survey MappingExpenseO&amp;MVP Office Assessments</v>
          </cell>
          <cell r="B148" t="str">
            <v>Corporate Properties &amp; Survey Mapping</v>
          </cell>
          <cell r="C148" t="str">
            <v>O&amp;M</v>
          </cell>
          <cell r="D148" t="str">
            <v>VP Office Assessments</v>
          </cell>
          <cell r="E148">
            <v>34866</v>
          </cell>
          <cell r="F148">
            <v>34866</v>
          </cell>
          <cell r="G148">
            <v>278928</v>
          </cell>
          <cell r="H148">
            <v>418392</v>
          </cell>
          <cell r="I148">
            <v>418392</v>
          </cell>
          <cell r="J148">
            <v>34866</v>
          </cell>
          <cell r="K148">
            <v>278928</v>
          </cell>
        </row>
        <row r="149">
          <cell r="A149" t="str">
            <v>Corporate Properties &amp; Survey MappingExpenseNot assignedNot assigned</v>
          </cell>
          <cell r="B149" t="str">
            <v>Corporate Properties &amp; Survey Mapping</v>
          </cell>
          <cell r="C149" t="str">
            <v>Not assigned</v>
          </cell>
          <cell r="D149" t="str">
            <v>Not assigned</v>
          </cell>
          <cell r="I149">
            <v>0</v>
          </cell>
        </row>
        <row r="150">
          <cell r="A150" t="str">
            <v>Corporate ResponsibilityExpenseO&amp;MApplied Labor</v>
          </cell>
          <cell r="B150" t="str">
            <v>Corporate Responsibility</v>
          </cell>
          <cell r="C150" t="str">
            <v>O&amp;M</v>
          </cell>
          <cell r="D150" t="str">
            <v>Applied Labor</v>
          </cell>
          <cell r="E150">
            <v>0</v>
          </cell>
          <cell r="G150">
            <v>0</v>
          </cell>
          <cell r="H150">
            <v>0</v>
          </cell>
          <cell r="J150">
            <v>44512.959999999999</v>
          </cell>
          <cell r="K150">
            <v>2555.61</v>
          </cell>
        </row>
        <row r="151">
          <cell r="A151" t="str">
            <v>Corporate ResponsibilityExpenseO&amp;MClient Investment</v>
          </cell>
          <cell r="B151" t="str">
            <v>Corporate Responsibility</v>
          </cell>
          <cell r="C151" t="str">
            <v>O&amp;M</v>
          </cell>
          <cell r="D151" t="str">
            <v>Client Investment</v>
          </cell>
          <cell r="F151">
            <v>21670</v>
          </cell>
          <cell r="G151">
            <v>85000</v>
          </cell>
          <cell r="H151">
            <v>85000</v>
          </cell>
          <cell r="I151">
            <v>205521</v>
          </cell>
          <cell r="J151">
            <v>21320.720000000001</v>
          </cell>
          <cell r="K151">
            <v>59034.720000000001</v>
          </cell>
        </row>
        <row r="152">
          <cell r="A152" t="str">
            <v>Corporate ResponsibilityExpenseO&amp;MDAS</v>
          </cell>
          <cell r="B152" t="str">
            <v>Corporate Responsibility</v>
          </cell>
          <cell r="C152" t="str">
            <v>O&amp;M</v>
          </cell>
          <cell r="D152" t="str">
            <v>DAS</v>
          </cell>
          <cell r="E152">
            <v>177</v>
          </cell>
          <cell r="F152">
            <v>177</v>
          </cell>
          <cell r="G152">
            <v>1416</v>
          </cell>
          <cell r="H152">
            <v>2129</v>
          </cell>
          <cell r="I152">
            <v>2129</v>
          </cell>
          <cell r="J152">
            <v>177</v>
          </cell>
          <cell r="K152">
            <v>1416</v>
          </cell>
        </row>
        <row r="153">
          <cell r="A153" t="str">
            <v>Corporate ResponsibilityExpenseO&amp;MDepreciation/Amortization</v>
          </cell>
          <cell r="B153" t="str">
            <v>Corporate Responsibility</v>
          </cell>
          <cell r="C153" t="str">
            <v>O&amp;M</v>
          </cell>
          <cell r="D153" t="str">
            <v>Depreciation/Amortization</v>
          </cell>
          <cell r="E153">
            <v>753.5</v>
          </cell>
          <cell r="F153">
            <v>1394</v>
          </cell>
          <cell r="G153">
            <v>6028</v>
          </cell>
          <cell r="H153">
            <v>9042</v>
          </cell>
          <cell r="I153">
            <v>16726.939999999999</v>
          </cell>
          <cell r="J153">
            <v>1324.09</v>
          </cell>
          <cell r="K153">
            <v>10940.49</v>
          </cell>
        </row>
        <row r="154">
          <cell r="A154" t="str">
            <v>Corporate ResponsibilityExpenseO&amp;MFleet/Other CO Charges</v>
          </cell>
          <cell r="B154" t="str">
            <v>Corporate Responsibility</v>
          </cell>
          <cell r="C154" t="str">
            <v>O&amp;M</v>
          </cell>
          <cell r="D154" t="str">
            <v>Fleet/Other CO Charges</v>
          </cell>
          <cell r="I154">
            <v>659.4</v>
          </cell>
          <cell r="K154">
            <v>1428.7</v>
          </cell>
        </row>
        <row r="155">
          <cell r="A155" t="str">
            <v>Corporate ResponsibilityExpenseO&amp;MFringe Benefits &amp; Taxes</v>
          </cell>
          <cell r="B155" t="str">
            <v>Corporate Responsibility</v>
          </cell>
          <cell r="C155" t="str">
            <v>O&amp;M</v>
          </cell>
          <cell r="D155" t="str">
            <v>Fringe Benefits &amp; Taxes</v>
          </cell>
          <cell r="E155">
            <v>21085.46</v>
          </cell>
          <cell r="F155">
            <v>20984</v>
          </cell>
          <cell r="G155">
            <v>167010.4</v>
          </cell>
          <cell r="H155">
            <v>250515.45</v>
          </cell>
          <cell r="I155">
            <v>252374.52</v>
          </cell>
          <cell r="J155">
            <v>24349.85</v>
          </cell>
          <cell r="K155">
            <v>173846.18</v>
          </cell>
        </row>
        <row r="156">
          <cell r="A156" t="str">
            <v>Corporate ResponsibilityExpenseO&amp;MIT Toolkit</v>
          </cell>
          <cell r="B156" t="str">
            <v>Corporate Responsibility</v>
          </cell>
          <cell r="C156" t="str">
            <v>O&amp;M</v>
          </cell>
          <cell r="D156" t="str">
            <v>IT Toolkit</v>
          </cell>
          <cell r="E156">
            <v>178.44</v>
          </cell>
          <cell r="F156">
            <v>521</v>
          </cell>
          <cell r="G156">
            <v>1427.52</v>
          </cell>
          <cell r="H156">
            <v>2138.2800000000002</v>
          </cell>
          <cell r="I156">
            <v>6251.76</v>
          </cell>
          <cell r="J156">
            <v>772.16</v>
          </cell>
          <cell r="K156">
            <v>5092.6000000000004</v>
          </cell>
        </row>
        <row r="157">
          <cell r="A157" t="str">
            <v>Corporate ResponsibilityExpenseO&amp;MIncurred Labor</v>
          </cell>
          <cell r="B157" t="str">
            <v>Corporate Responsibility</v>
          </cell>
          <cell r="C157" t="str">
            <v>O&amp;M</v>
          </cell>
          <cell r="D157" t="str">
            <v>Incurred Labor</v>
          </cell>
          <cell r="E157">
            <v>66244</v>
          </cell>
          <cell r="F157">
            <v>65925</v>
          </cell>
          <cell r="G157">
            <v>524695</v>
          </cell>
          <cell r="H157">
            <v>787042.05</v>
          </cell>
          <cell r="I157">
            <v>775527.31</v>
          </cell>
          <cell r="J157">
            <v>75289.69</v>
          </cell>
          <cell r="K157">
            <v>522561.14</v>
          </cell>
        </row>
        <row r="158">
          <cell r="A158" t="str">
            <v>Corporate ResponsibilityExpenseO&amp;MInternal Settlements</v>
          </cell>
          <cell r="B158" t="str">
            <v>Corporate Responsibility</v>
          </cell>
          <cell r="C158" t="str">
            <v>O&amp;M</v>
          </cell>
          <cell r="D158" t="str">
            <v>Internal Settlements</v>
          </cell>
          <cell r="E158">
            <v>0</v>
          </cell>
          <cell r="G158">
            <v>0</v>
          </cell>
          <cell r="H158">
            <v>0</v>
          </cell>
          <cell r="I158">
            <v>531.04</v>
          </cell>
          <cell r="J158">
            <v>0</v>
          </cell>
          <cell r="K158">
            <v>0</v>
          </cell>
        </row>
        <row r="159">
          <cell r="A159" t="str">
            <v>Corporate ResponsibilityExpenseO&amp;MMaterial</v>
          </cell>
          <cell r="B159" t="str">
            <v>Corporate Responsibility</v>
          </cell>
          <cell r="C159" t="str">
            <v>O&amp;M</v>
          </cell>
          <cell r="D159" t="str">
            <v>Material</v>
          </cell>
          <cell r="I159">
            <v>1317.37</v>
          </cell>
          <cell r="K159">
            <v>2015.34</v>
          </cell>
        </row>
        <row r="160">
          <cell r="A160" t="str">
            <v>Corporate ResponsibilityExpenseO&amp;MOther Primary Expenses</v>
          </cell>
          <cell r="B160" t="str">
            <v>Corporate Responsibility</v>
          </cell>
          <cell r="C160" t="str">
            <v>O&amp;M</v>
          </cell>
          <cell r="D160" t="str">
            <v>Other Primary Expenses</v>
          </cell>
          <cell r="E160">
            <v>10691</v>
          </cell>
          <cell r="F160">
            <v>18691</v>
          </cell>
          <cell r="G160">
            <v>96311</v>
          </cell>
          <cell r="H160">
            <v>166075</v>
          </cell>
          <cell r="I160">
            <v>165688.38</v>
          </cell>
          <cell r="J160">
            <v>7458.39</v>
          </cell>
          <cell r="K160">
            <v>51439.14</v>
          </cell>
        </row>
        <row r="161">
          <cell r="A161" t="str">
            <v>Corporate ResponsibilityExpenseO&amp;MOther Secondary Costs</v>
          </cell>
          <cell r="B161" t="str">
            <v>Corporate Responsibility</v>
          </cell>
          <cell r="C161" t="str">
            <v>O&amp;M</v>
          </cell>
          <cell r="D161" t="str">
            <v>Other Secondary Costs</v>
          </cell>
          <cell r="E161">
            <v>85.01</v>
          </cell>
          <cell r="F161">
            <v>170</v>
          </cell>
          <cell r="G161">
            <v>680.08</v>
          </cell>
          <cell r="H161">
            <v>1017</v>
          </cell>
          <cell r="I161">
            <v>2193.04</v>
          </cell>
          <cell r="J161">
            <v>297.52999999999997</v>
          </cell>
          <cell r="K161">
            <v>2076.5300000000002</v>
          </cell>
        </row>
        <row r="162">
          <cell r="A162" t="str">
            <v>Corporate ResponsibilityExpenseO&amp;MOutside Services</v>
          </cell>
          <cell r="B162" t="str">
            <v>Corporate Responsibility</v>
          </cell>
          <cell r="C162" t="str">
            <v>O&amp;M</v>
          </cell>
          <cell r="D162" t="str">
            <v>Outside Services</v>
          </cell>
          <cell r="E162">
            <v>11129</v>
          </cell>
          <cell r="F162">
            <v>15829</v>
          </cell>
          <cell r="G162">
            <v>100249</v>
          </cell>
          <cell r="H162">
            <v>172871</v>
          </cell>
          <cell r="I162">
            <v>172639.74</v>
          </cell>
          <cell r="J162">
            <v>3400.01</v>
          </cell>
          <cell r="K162">
            <v>85921.03</v>
          </cell>
        </row>
        <row r="163">
          <cell r="A163" t="str">
            <v>Corporate ResponsibilityExpenseO&amp;MResidual Sent to SC Asm Ctr</v>
          </cell>
          <cell r="B163" t="str">
            <v>Corporate Responsibility</v>
          </cell>
          <cell r="C163" t="str">
            <v>O&amp;M</v>
          </cell>
          <cell r="D163" t="str">
            <v>Residual Sent to SC Asm Ctr</v>
          </cell>
          <cell r="E163">
            <v>6525.38</v>
          </cell>
          <cell r="G163">
            <v>-26339.54</v>
          </cell>
          <cell r="H163">
            <v>2728.12</v>
          </cell>
          <cell r="J163">
            <v>-71200.990000000005</v>
          </cell>
          <cell r="K163">
            <v>-114307.96</v>
          </cell>
        </row>
        <row r="164">
          <cell r="A164" t="str">
            <v>Corporate ResponsibilityExpenseO&amp;MSpace</v>
          </cell>
          <cell r="B164" t="str">
            <v>Corporate Responsibility</v>
          </cell>
          <cell r="C164" t="str">
            <v>O&amp;M</v>
          </cell>
          <cell r="D164" t="str">
            <v>Space</v>
          </cell>
          <cell r="E164">
            <v>18625.830000000002</v>
          </cell>
          <cell r="F164">
            <v>18625.830000000002</v>
          </cell>
          <cell r="G164">
            <v>149006.64000000001</v>
          </cell>
          <cell r="H164">
            <v>223509.96</v>
          </cell>
          <cell r="I164">
            <v>223509.96</v>
          </cell>
          <cell r="J164">
            <v>18625.830000000002</v>
          </cell>
          <cell r="K164">
            <v>149006.64000000001</v>
          </cell>
        </row>
        <row r="165">
          <cell r="A165" t="str">
            <v>Corporate ResponsibilityExpenseO&amp;MVP Office Assessments</v>
          </cell>
          <cell r="B165" t="str">
            <v>Corporate Responsibility</v>
          </cell>
          <cell r="C165" t="str">
            <v>O&amp;M</v>
          </cell>
          <cell r="D165" t="str">
            <v>VP Office Assessments</v>
          </cell>
          <cell r="E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</row>
        <row r="166">
          <cell r="A166" t="str">
            <v>Corporate ResponsibilityExpenseNot assignedNot assigned</v>
          </cell>
          <cell r="B166" t="str">
            <v>Corporate Responsibility</v>
          </cell>
          <cell r="C166" t="str">
            <v>Not assigned</v>
          </cell>
          <cell r="D166" t="str">
            <v>Not assigned</v>
          </cell>
          <cell r="I166">
            <v>0</v>
          </cell>
        </row>
        <row r="167">
          <cell r="A167" t="str">
            <v>Corporate SecretaryExpenseCAPITALCapital Offset</v>
          </cell>
          <cell r="B167" t="str">
            <v>Corporate Secretary</v>
          </cell>
          <cell r="C167" t="str">
            <v>CAPITAL</v>
          </cell>
          <cell r="D167" t="str">
            <v>Capital Offset</v>
          </cell>
          <cell r="I167">
            <v>-4422</v>
          </cell>
          <cell r="K167">
            <v>-4422</v>
          </cell>
        </row>
        <row r="168">
          <cell r="A168" t="str">
            <v>Corporate SecretaryExpenseCAPITALOther Secondary Costs</v>
          </cell>
          <cell r="B168" t="str">
            <v>Corporate Secretary</v>
          </cell>
          <cell r="C168" t="str">
            <v>CAPITAL</v>
          </cell>
          <cell r="D168" t="str">
            <v>Other Secondary Costs</v>
          </cell>
          <cell r="I168">
            <v>4422</v>
          </cell>
          <cell r="K168">
            <v>4422</v>
          </cell>
        </row>
        <row r="169">
          <cell r="A169" t="str">
            <v>Corporate SecretaryExpenseO&amp;MApplied Labor</v>
          </cell>
          <cell r="B169" t="str">
            <v>Corporate Secretary</v>
          </cell>
          <cell r="C169" t="str">
            <v>O&amp;M</v>
          </cell>
          <cell r="D169" t="str">
            <v>Applied Labor</v>
          </cell>
          <cell r="E169">
            <v>0</v>
          </cell>
          <cell r="G169">
            <v>0</v>
          </cell>
          <cell r="H169">
            <v>0</v>
          </cell>
          <cell r="J169">
            <v>-21731.07</v>
          </cell>
          <cell r="K169">
            <v>-111302.79</v>
          </cell>
        </row>
        <row r="170">
          <cell r="A170" t="str">
            <v>Corporate SecretaryExpenseO&amp;MDAS</v>
          </cell>
          <cell r="B170" t="str">
            <v>Corporate Secretary</v>
          </cell>
          <cell r="C170" t="str">
            <v>O&amp;M</v>
          </cell>
          <cell r="D170" t="str">
            <v>DAS</v>
          </cell>
          <cell r="E170">
            <v>972</v>
          </cell>
          <cell r="F170">
            <v>972</v>
          </cell>
          <cell r="G170">
            <v>7776</v>
          </cell>
          <cell r="H170">
            <v>11663</v>
          </cell>
          <cell r="I170">
            <v>11663</v>
          </cell>
          <cell r="J170">
            <v>972</v>
          </cell>
          <cell r="K170">
            <v>7776</v>
          </cell>
        </row>
        <row r="171">
          <cell r="A171" t="str">
            <v>Corporate SecretaryExpenseO&amp;MDepreciation/Amortization</v>
          </cell>
          <cell r="B171" t="str">
            <v>Corporate Secretary</v>
          </cell>
          <cell r="C171" t="str">
            <v>O&amp;M</v>
          </cell>
          <cell r="D171" t="str">
            <v>Depreciation/Amortization</v>
          </cell>
          <cell r="E171">
            <v>202.92</v>
          </cell>
          <cell r="F171">
            <v>202.92</v>
          </cell>
          <cell r="G171">
            <v>1623.36</v>
          </cell>
          <cell r="H171">
            <v>2435.04</v>
          </cell>
          <cell r="I171">
            <v>2944.48</v>
          </cell>
          <cell r="J171">
            <v>427.19</v>
          </cell>
          <cell r="K171">
            <v>3254.1</v>
          </cell>
        </row>
        <row r="172">
          <cell r="A172" t="str">
            <v>Corporate SecretaryExpenseO&amp;MFringe Benefits &amp; Taxes</v>
          </cell>
          <cell r="B172" t="str">
            <v>Corporate Secretary</v>
          </cell>
          <cell r="C172" t="str">
            <v>O&amp;M</v>
          </cell>
          <cell r="D172" t="str">
            <v>Fringe Benefits &amp; Taxes</v>
          </cell>
          <cell r="E172">
            <v>16271.18</v>
          </cell>
          <cell r="F172">
            <v>16271.18</v>
          </cell>
          <cell r="G172">
            <v>131696.51999999999</v>
          </cell>
          <cell r="H172">
            <v>198922.79</v>
          </cell>
          <cell r="I172">
            <v>198285.81</v>
          </cell>
          <cell r="J172">
            <v>20848.439999999999</v>
          </cell>
          <cell r="K172">
            <v>131373.63</v>
          </cell>
        </row>
        <row r="173">
          <cell r="A173" t="str">
            <v>Corporate SecretaryExpenseO&amp;MIT Toolkit</v>
          </cell>
          <cell r="B173" t="str">
            <v>Corporate Secretary</v>
          </cell>
          <cell r="C173" t="str">
            <v>O&amp;M</v>
          </cell>
          <cell r="D173" t="str">
            <v>IT Toolkit</v>
          </cell>
          <cell r="E173">
            <v>1478.68</v>
          </cell>
          <cell r="F173">
            <v>1478.68</v>
          </cell>
          <cell r="G173">
            <v>11829.44</v>
          </cell>
          <cell r="H173">
            <v>17736.16</v>
          </cell>
          <cell r="I173">
            <v>17147.599999999999</v>
          </cell>
          <cell r="J173">
            <v>652.91999999999996</v>
          </cell>
          <cell r="K173">
            <v>8698.2000000000007</v>
          </cell>
        </row>
        <row r="174">
          <cell r="A174" t="str">
            <v>Corporate SecretaryExpenseO&amp;MIncurred Labor</v>
          </cell>
          <cell r="B174" t="str">
            <v>Corporate Secretary</v>
          </cell>
          <cell r="C174" t="str">
            <v>O&amp;M</v>
          </cell>
          <cell r="D174" t="str">
            <v>Incurred Labor</v>
          </cell>
          <cell r="E174">
            <v>51119</v>
          </cell>
          <cell r="F174">
            <v>51119</v>
          </cell>
          <cell r="G174">
            <v>405110</v>
          </cell>
          <cell r="H174">
            <v>607674.46</v>
          </cell>
          <cell r="I174">
            <v>607987.32999999996</v>
          </cell>
          <cell r="J174">
            <v>70551.66</v>
          </cell>
          <cell r="K174">
            <v>424091.36</v>
          </cell>
        </row>
        <row r="175">
          <cell r="A175" t="str">
            <v>Corporate SecretaryExpenseO&amp;MInternal Settlements</v>
          </cell>
          <cell r="B175" t="str">
            <v>Corporate Secretary</v>
          </cell>
          <cell r="C175" t="str">
            <v>O&amp;M</v>
          </cell>
          <cell r="D175" t="str">
            <v>Internal Settlements</v>
          </cell>
          <cell r="E175">
            <v>0</v>
          </cell>
          <cell r="G175">
            <v>0</v>
          </cell>
          <cell r="H175">
            <v>0</v>
          </cell>
          <cell r="I175">
            <v>-25702.23</v>
          </cell>
          <cell r="J175">
            <v>0</v>
          </cell>
          <cell r="K175">
            <v>0</v>
          </cell>
        </row>
        <row r="176">
          <cell r="A176" t="str">
            <v>Corporate SecretaryExpenseO&amp;MMaterial</v>
          </cell>
          <cell r="B176" t="str">
            <v>Corporate Secretary</v>
          </cell>
          <cell r="C176" t="str">
            <v>O&amp;M</v>
          </cell>
          <cell r="D176" t="str">
            <v>Material</v>
          </cell>
          <cell r="I176">
            <v>900.94</v>
          </cell>
          <cell r="J176">
            <v>9406.34</v>
          </cell>
          <cell r="K176">
            <v>11611.64</v>
          </cell>
        </row>
        <row r="177">
          <cell r="A177" t="str">
            <v>Corporate SecretaryExpenseO&amp;MOther Primary Expenses</v>
          </cell>
          <cell r="B177" t="str">
            <v>Corporate Secretary</v>
          </cell>
          <cell r="C177" t="str">
            <v>O&amp;M</v>
          </cell>
          <cell r="D177" t="str">
            <v>Other Primary Expenses</v>
          </cell>
          <cell r="E177">
            <v>2861.67</v>
          </cell>
          <cell r="F177">
            <v>2861.67</v>
          </cell>
          <cell r="G177">
            <v>22893.360000000001</v>
          </cell>
          <cell r="H177">
            <v>34340.04</v>
          </cell>
          <cell r="I177">
            <v>34548.629999999997</v>
          </cell>
          <cell r="J177">
            <v>542.03</v>
          </cell>
          <cell r="K177">
            <v>60606.99</v>
          </cell>
        </row>
        <row r="178">
          <cell r="A178" t="str">
            <v>Corporate SecretaryExpenseO&amp;MOther Secondary Costs</v>
          </cell>
          <cell r="B178" t="str">
            <v>Corporate Secretary</v>
          </cell>
          <cell r="C178" t="str">
            <v>O&amp;M</v>
          </cell>
          <cell r="D178" t="str">
            <v>Other Secondary Costs</v>
          </cell>
          <cell r="E178">
            <v>886.89</v>
          </cell>
          <cell r="F178">
            <v>886.89</v>
          </cell>
          <cell r="G178">
            <v>7095.12</v>
          </cell>
          <cell r="H178">
            <v>10643.68</v>
          </cell>
          <cell r="I178">
            <v>9320.23</v>
          </cell>
          <cell r="J178">
            <v>707.52</v>
          </cell>
          <cell r="K178">
            <v>3105.71</v>
          </cell>
        </row>
        <row r="179">
          <cell r="A179" t="str">
            <v>Corporate SecretaryExpenseO&amp;MOutside Services</v>
          </cell>
          <cell r="B179" t="str">
            <v>Corporate Secretary</v>
          </cell>
          <cell r="C179" t="str">
            <v>O&amp;M</v>
          </cell>
          <cell r="D179" t="str">
            <v>Outside Services</v>
          </cell>
          <cell r="E179">
            <v>5052</v>
          </cell>
          <cell r="F179">
            <v>18052</v>
          </cell>
          <cell r="G179">
            <v>72864</v>
          </cell>
          <cell r="H179">
            <v>93080</v>
          </cell>
          <cell r="I179">
            <v>91927.05</v>
          </cell>
          <cell r="K179">
            <v>12259.97</v>
          </cell>
        </row>
        <row r="180">
          <cell r="A180" t="str">
            <v>Corporate SecretaryExpenseO&amp;MResidual Sent to SC Asm Ctr</v>
          </cell>
          <cell r="B180" t="str">
            <v>Corporate Secretary</v>
          </cell>
          <cell r="C180" t="str">
            <v>O&amp;M</v>
          </cell>
          <cell r="D180" t="str">
            <v>Residual Sent to SC Asm Ctr</v>
          </cell>
          <cell r="E180">
            <v>-206.24</v>
          </cell>
          <cell r="G180">
            <v>1520</v>
          </cell>
          <cell r="H180">
            <v>2252.0300000000002</v>
          </cell>
          <cell r="J180">
            <v>-13465.93</v>
          </cell>
          <cell r="K180">
            <v>27193.99</v>
          </cell>
        </row>
        <row r="181">
          <cell r="A181" t="str">
            <v>Corporate SecretaryExpenseO&amp;MSpace</v>
          </cell>
          <cell r="B181" t="str">
            <v>Corporate Secretary</v>
          </cell>
          <cell r="C181" t="str">
            <v>O&amp;M</v>
          </cell>
          <cell r="D181" t="str">
            <v>Space</v>
          </cell>
          <cell r="E181">
            <v>17316.900000000001</v>
          </cell>
          <cell r="F181">
            <v>17316.900000000001</v>
          </cell>
          <cell r="G181">
            <v>138535.20000000001</v>
          </cell>
          <cell r="H181">
            <v>207802.8</v>
          </cell>
          <cell r="I181">
            <v>207802.8</v>
          </cell>
          <cell r="J181">
            <v>17316.900000000001</v>
          </cell>
          <cell r="K181">
            <v>138535.20000000001</v>
          </cell>
        </row>
        <row r="182">
          <cell r="A182" t="str">
            <v>Corporate SecretaryExpenseO&amp;MVP Office Assessments</v>
          </cell>
          <cell r="B182" t="str">
            <v>Corporate Secretary</v>
          </cell>
          <cell r="C182" t="str">
            <v>O&amp;M</v>
          </cell>
          <cell r="D182" t="str">
            <v>VP Office Assessments</v>
          </cell>
          <cell r="E182">
            <v>-4675</v>
          </cell>
          <cell r="F182">
            <v>-4675</v>
          </cell>
          <cell r="G182">
            <v>-37400</v>
          </cell>
          <cell r="H182">
            <v>-56100</v>
          </cell>
          <cell r="I182">
            <v>-30398</v>
          </cell>
          <cell r="J182">
            <v>0</v>
          </cell>
          <cell r="K182">
            <v>-14025</v>
          </cell>
        </row>
        <row r="183">
          <cell r="A183" t="str">
            <v>Corporate SecretaryExpenseNot assignedNot assigned</v>
          </cell>
          <cell r="B183" t="str">
            <v>Corporate Secretary</v>
          </cell>
          <cell r="C183" t="str">
            <v>Not assigned</v>
          </cell>
          <cell r="D183" t="str">
            <v>Not assigned</v>
          </cell>
          <cell r="I183">
            <v>0</v>
          </cell>
        </row>
        <row r="184">
          <cell r="A184" t="str">
            <v>Corporate StrategyExpenseCAPITALCapital Offset</v>
          </cell>
          <cell r="B184" t="str">
            <v>Corporate Strategy</v>
          </cell>
          <cell r="C184" t="str">
            <v>CAPITAL</v>
          </cell>
          <cell r="D184" t="str">
            <v>Capital Offset</v>
          </cell>
          <cell r="I184">
            <v>-6074</v>
          </cell>
          <cell r="K184">
            <v>-6074</v>
          </cell>
        </row>
        <row r="185">
          <cell r="A185" t="str">
            <v>Corporate StrategyExpenseCAPITALOther Secondary Costs</v>
          </cell>
          <cell r="B185" t="str">
            <v>Corporate Strategy</v>
          </cell>
          <cell r="C185" t="str">
            <v>CAPITAL</v>
          </cell>
          <cell r="D185" t="str">
            <v>Other Secondary Costs</v>
          </cell>
          <cell r="I185">
            <v>6074</v>
          </cell>
          <cell r="K185">
            <v>6074</v>
          </cell>
        </row>
        <row r="186">
          <cell r="A186" t="str">
            <v>Corporate StrategyExpenseO&amp;MApplied Labor</v>
          </cell>
          <cell r="B186" t="str">
            <v>Corporate Strategy</v>
          </cell>
          <cell r="C186" t="str">
            <v>O&amp;M</v>
          </cell>
          <cell r="D186" t="str">
            <v>Applied Labor</v>
          </cell>
          <cell r="E186">
            <v>0</v>
          </cell>
          <cell r="G186">
            <v>0</v>
          </cell>
          <cell r="H186">
            <v>0</v>
          </cell>
          <cell r="J186">
            <v>0</v>
          </cell>
          <cell r="K186">
            <v>-928.07</v>
          </cell>
        </row>
        <row r="187">
          <cell r="A187" t="str">
            <v>Corporate StrategyExpenseO&amp;MDepreciation/Amortization</v>
          </cell>
          <cell r="B187" t="str">
            <v>Corporate Strategy</v>
          </cell>
          <cell r="C187" t="str">
            <v>O&amp;M</v>
          </cell>
          <cell r="D187" t="str">
            <v>Depreciation/Amortization</v>
          </cell>
          <cell r="E187">
            <v>978.5</v>
          </cell>
          <cell r="F187">
            <v>1358</v>
          </cell>
          <cell r="G187">
            <v>7828</v>
          </cell>
          <cell r="H187">
            <v>11742</v>
          </cell>
          <cell r="I187">
            <v>16197.84</v>
          </cell>
          <cell r="J187">
            <v>1312.6</v>
          </cell>
          <cell r="K187">
            <v>10583.95</v>
          </cell>
        </row>
        <row r="188">
          <cell r="A188" t="str">
            <v>Corporate StrategyExpenseO&amp;MFleet/Other CO Charges</v>
          </cell>
          <cell r="B188" t="str">
            <v>Corporate Strategy</v>
          </cell>
          <cell r="C188" t="str">
            <v>O&amp;M</v>
          </cell>
          <cell r="D188" t="str">
            <v>Fleet/Other CO Charges</v>
          </cell>
          <cell r="E188">
            <v>1270.68</v>
          </cell>
          <cell r="F188">
            <v>1270.68</v>
          </cell>
          <cell r="G188">
            <v>10236.85</v>
          </cell>
          <cell r="H188">
            <v>15234.83</v>
          </cell>
          <cell r="I188">
            <v>11851.01</v>
          </cell>
          <cell r="J188">
            <v>914.67</v>
          </cell>
          <cell r="K188">
            <v>2039.22</v>
          </cell>
        </row>
        <row r="189">
          <cell r="A189" t="str">
            <v>Corporate StrategyExpenseO&amp;MFringe Benefits &amp; Taxes</v>
          </cell>
          <cell r="B189" t="str">
            <v>Corporate Strategy</v>
          </cell>
          <cell r="C189" t="str">
            <v>O&amp;M</v>
          </cell>
          <cell r="D189" t="str">
            <v>Fringe Benefits &amp; Taxes</v>
          </cell>
          <cell r="E189">
            <v>38445.230000000003</v>
          </cell>
          <cell r="F189">
            <v>33893</v>
          </cell>
          <cell r="G189">
            <v>279956.31</v>
          </cell>
          <cell r="H189">
            <v>432276.27</v>
          </cell>
          <cell r="I189">
            <v>404988.83</v>
          </cell>
          <cell r="J189">
            <v>31786.37</v>
          </cell>
          <cell r="K189">
            <v>259026.37</v>
          </cell>
        </row>
        <row r="190">
          <cell r="A190" t="str">
            <v>Corporate StrategyExpenseO&amp;MIT Toolkit</v>
          </cell>
          <cell r="B190" t="str">
            <v>Corporate Strategy</v>
          </cell>
          <cell r="C190" t="str">
            <v>O&amp;M</v>
          </cell>
          <cell r="D190" t="str">
            <v>IT Toolkit</v>
          </cell>
          <cell r="E190">
            <v>753.6</v>
          </cell>
          <cell r="F190">
            <v>753.6</v>
          </cell>
          <cell r="G190">
            <v>6028.8</v>
          </cell>
          <cell r="H190">
            <v>9046.2000000000007</v>
          </cell>
          <cell r="I190">
            <v>8515</v>
          </cell>
          <cell r="J190">
            <v>741.88</v>
          </cell>
          <cell r="K190">
            <v>6250.24</v>
          </cell>
        </row>
        <row r="191">
          <cell r="A191" t="str">
            <v>Corporate StrategyExpenseO&amp;MIncurred Labor</v>
          </cell>
          <cell r="B191" t="str">
            <v>Corporate Strategy</v>
          </cell>
          <cell r="C191" t="str">
            <v>O&amp;M</v>
          </cell>
          <cell r="D191" t="str">
            <v>Incurred Labor</v>
          </cell>
          <cell r="E191">
            <v>120783</v>
          </cell>
          <cell r="F191">
            <v>106481</v>
          </cell>
          <cell r="G191">
            <v>879536</v>
          </cell>
          <cell r="H191">
            <v>1358078.16</v>
          </cell>
          <cell r="I191">
            <v>1278398</v>
          </cell>
          <cell r="J191">
            <v>103143.45</v>
          </cell>
          <cell r="K191">
            <v>824431.74</v>
          </cell>
        </row>
        <row r="192">
          <cell r="A192" t="str">
            <v>Corporate StrategyExpenseO&amp;MInternal Settlements</v>
          </cell>
          <cell r="B192" t="str">
            <v>Corporate Strategy</v>
          </cell>
          <cell r="C192" t="str">
            <v>O&amp;M</v>
          </cell>
          <cell r="D192" t="str">
            <v>Internal Settlements</v>
          </cell>
          <cell r="E192">
            <v>0</v>
          </cell>
          <cell r="G192">
            <v>0</v>
          </cell>
          <cell r="H192">
            <v>0</v>
          </cell>
          <cell r="I192">
            <v>-928.07</v>
          </cell>
          <cell r="J192">
            <v>0</v>
          </cell>
          <cell r="K192">
            <v>0</v>
          </cell>
        </row>
        <row r="193">
          <cell r="A193" t="str">
            <v>Corporate StrategyExpenseO&amp;MMaterial</v>
          </cell>
          <cell r="B193" t="str">
            <v>Corporate Strategy</v>
          </cell>
          <cell r="C193" t="str">
            <v>O&amp;M</v>
          </cell>
          <cell r="D193" t="str">
            <v>Material</v>
          </cell>
          <cell r="I193">
            <v>8371.35</v>
          </cell>
          <cell r="K193">
            <v>11873.5</v>
          </cell>
        </row>
        <row r="194">
          <cell r="A194" t="str">
            <v>Corporate StrategyExpenseO&amp;MOther Primary Expenses</v>
          </cell>
          <cell r="B194" t="str">
            <v>Corporate Strategy</v>
          </cell>
          <cell r="C194" t="str">
            <v>O&amp;M</v>
          </cell>
          <cell r="D194" t="str">
            <v>Other Primary Expenses</v>
          </cell>
          <cell r="E194">
            <v>6360.51</v>
          </cell>
          <cell r="F194">
            <v>15361</v>
          </cell>
          <cell r="G194">
            <v>122660.08</v>
          </cell>
          <cell r="H194">
            <v>251048.12</v>
          </cell>
          <cell r="I194">
            <v>251249.4</v>
          </cell>
          <cell r="J194">
            <v>1275.95</v>
          </cell>
          <cell r="K194">
            <v>78843.429999999993</v>
          </cell>
        </row>
        <row r="195">
          <cell r="A195" t="str">
            <v>Corporate StrategyExpenseO&amp;MOther Secondary Costs</v>
          </cell>
          <cell r="B195" t="str">
            <v>Corporate Strategy</v>
          </cell>
          <cell r="C195" t="str">
            <v>O&amp;M</v>
          </cell>
          <cell r="D195" t="str">
            <v>Other Secondary Costs</v>
          </cell>
          <cell r="E195">
            <v>450.47</v>
          </cell>
          <cell r="F195">
            <v>450.47</v>
          </cell>
          <cell r="G195">
            <v>3603.76</v>
          </cell>
          <cell r="H195">
            <v>5408.76</v>
          </cell>
          <cell r="I195">
            <v>5042.8599999999997</v>
          </cell>
          <cell r="J195">
            <v>287.62</v>
          </cell>
          <cell r="K195">
            <v>4858.45</v>
          </cell>
        </row>
        <row r="196">
          <cell r="A196" t="str">
            <v>Corporate StrategyExpenseO&amp;MOutside Services</v>
          </cell>
          <cell r="B196" t="str">
            <v>Corporate Strategy</v>
          </cell>
          <cell r="C196" t="str">
            <v>O&amp;M</v>
          </cell>
          <cell r="D196" t="str">
            <v>Outside Services</v>
          </cell>
          <cell r="E196">
            <v>1900.67</v>
          </cell>
          <cell r="F196">
            <v>42485</v>
          </cell>
          <cell r="G196">
            <v>171639.36</v>
          </cell>
          <cell r="H196">
            <v>403600.04</v>
          </cell>
          <cell r="I196">
            <v>395889.99</v>
          </cell>
          <cell r="J196">
            <v>537.08000000000004</v>
          </cell>
          <cell r="K196">
            <v>63180.7</v>
          </cell>
        </row>
        <row r="197">
          <cell r="A197" t="str">
            <v>Corporate StrategyExpenseO&amp;MResidual Sent to SC Asm Ctr</v>
          </cell>
          <cell r="B197" t="str">
            <v>Corporate Strategy</v>
          </cell>
          <cell r="C197" t="str">
            <v>O&amp;M</v>
          </cell>
          <cell r="D197" t="str">
            <v>Residual Sent to SC Asm Ctr</v>
          </cell>
          <cell r="E197">
            <v>-11044.22</v>
          </cell>
          <cell r="G197">
            <v>27201.48</v>
          </cell>
          <cell r="H197">
            <v>-10199.42</v>
          </cell>
          <cell r="J197">
            <v>-42912.41</v>
          </cell>
          <cell r="K197">
            <v>-291846.17</v>
          </cell>
        </row>
        <row r="198">
          <cell r="A198" t="str">
            <v>Corporate StrategyExpenseO&amp;MSpace</v>
          </cell>
          <cell r="B198" t="str">
            <v>Corporate Strategy</v>
          </cell>
          <cell r="C198" t="str">
            <v>O&amp;M</v>
          </cell>
          <cell r="D198" t="str">
            <v>Space</v>
          </cell>
          <cell r="E198">
            <v>21658.32</v>
          </cell>
          <cell r="F198">
            <v>21466</v>
          </cell>
          <cell r="G198">
            <v>173266.56</v>
          </cell>
          <cell r="H198">
            <v>259899.84</v>
          </cell>
          <cell r="I198">
            <v>257591.73</v>
          </cell>
          <cell r="J198">
            <v>21465.91</v>
          </cell>
          <cell r="K198">
            <v>171727.28</v>
          </cell>
        </row>
        <row r="199">
          <cell r="A199" t="str">
            <v>Corporate StrategyExpenseO&amp;MVP Office Assessments</v>
          </cell>
          <cell r="B199" t="str">
            <v>Corporate Strategy</v>
          </cell>
          <cell r="C199" t="str">
            <v>O&amp;M</v>
          </cell>
          <cell r="D199" t="str">
            <v>VP Office Assessments</v>
          </cell>
          <cell r="E199">
            <v>12184</v>
          </cell>
          <cell r="F199">
            <v>12184</v>
          </cell>
          <cell r="G199">
            <v>97472</v>
          </cell>
          <cell r="H199">
            <v>146208</v>
          </cell>
          <cell r="I199">
            <v>146208</v>
          </cell>
          <cell r="J199">
            <v>12184</v>
          </cell>
          <cell r="K199">
            <v>88122</v>
          </cell>
        </row>
        <row r="200">
          <cell r="A200" t="str">
            <v>Corporate StrategyExpenseNot assignedNot assigned</v>
          </cell>
          <cell r="B200" t="str">
            <v>Corporate Strategy</v>
          </cell>
          <cell r="C200" t="str">
            <v>Not assigned</v>
          </cell>
          <cell r="D200" t="str">
            <v>Not assigned</v>
          </cell>
          <cell r="I200">
            <v>0</v>
          </cell>
        </row>
        <row r="201">
          <cell r="A201" t="str">
            <v>Employee Fringe BenefitsExpenseO&amp;MFringe Benefits &amp; Taxes</v>
          </cell>
          <cell r="B201" t="str">
            <v>Employee Fringe Benefits</v>
          </cell>
          <cell r="C201" t="str">
            <v>O&amp;M</v>
          </cell>
          <cell r="D201" t="str">
            <v>Fringe Benefits &amp; Taxes</v>
          </cell>
          <cell r="E201">
            <v>-20804.07</v>
          </cell>
          <cell r="F201">
            <v>-20804.07</v>
          </cell>
          <cell r="G201">
            <v>87302.21</v>
          </cell>
          <cell r="H201">
            <v>26047.99</v>
          </cell>
          <cell r="I201">
            <v>-24252.2</v>
          </cell>
          <cell r="J201">
            <v>-92355.57</v>
          </cell>
          <cell r="K201">
            <v>1023281.86</v>
          </cell>
        </row>
        <row r="202">
          <cell r="A202" t="str">
            <v>Employee Fringe BenefitsExpenseO&amp;MInternal Settlements</v>
          </cell>
          <cell r="B202" t="str">
            <v>Employee Fringe Benefits</v>
          </cell>
          <cell r="C202" t="str">
            <v>O&amp;M</v>
          </cell>
          <cell r="D202" t="str">
            <v>Internal Settlements</v>
          </cell>
          <cell r="E202">
            <v>0</v>
          </cell>
          <cell r="G202">
            <v>0</v>
          </cell>
          <cell r="H202">
            <v>0</v>
          </cell>
          <cell r="I202">
            <v>-1106690.98</v>
          </cell>
          <cell r="J202">
            <v>92355.57</v>
          </cell>
          <cell r="K202">
            <v>-1023281.86</v>
          </cell>
        </row>
        <row r="203">
          <cell r="A203" t="str">
            <v>Employee Fringe BenefitsExpenseO&amp;MMaterial</v>
          </cell>
          <cell r="B203" t="str">
            <v>Employee Fringe Benefits</v>
          </cell>
          <cell r="C203" t="str">
            <v>O&amp;M</v>
          </cell>
          <cell r="D203" t="str">
            <v>Material</v>
          </cell>
          <cell r="J203">
            <v>0</v>
          </cell>
          <cell r="K203">
            <v>0</v>
          </cell>
        </row>
        <row r="204">
          <cell r="A204" t="str">
            <v>Employee Fringe BenefitsExpenseO&amp;MOther Primary Expenses</v>
          </cell>
          <cell r="B204" t="str">
            <v>Employee Fringe Benefits</v>
          </cell>
          <cell r="C204" t="str">
            <v>O&amp;M</v>
          </cell>
          <cell r="D204" t="str">
            <v>Other Primary Expenses</v>
          </cell>
          <cell r="J204">
            <v>0</v>
          </cell>
          <cell r="K204">
            <v>0</v>
          </cell>
        </row>
        <row r="205">
          <cell r="A205" t="str">
            <v>Employee Fringe BenefitsExpenseO&amp;MOutside Services</v>
          </cell>
          <cell r="B205" t="str">
            <v>Employee Fringe Benefits</v>
          </cell>
          <cell r="C205" t="str">
            <v>O&amp;M</v>
          </cell>
          <cell r="D205" t="str">
            <v>Outside Services</v>
          </cell>
          <cell r="J205">
            <v>0</v>
          </cell>
          <cell r="K205">
            <v>0</v>
          </cell>
        </row>
        <row r="206">
          <cell r="A206" t="str">
            <v>Employee Fringe BenefitsExpenseO&amp;MVP Office Assessments</v>
          </cell>
          <cell r="B206" t="str">
            <v>Employee Fringe Benefits</v>
          </cell>
          <cell r="C206" t="str">
            <v>O&amp;M</v>
          </cell>
          <cell r="D206" t="str">
            <v>VP Office Assessments</v>
          </cell>
          <cell r="E206">
            <v>20804.07</v>
          </cell>
          <cell r="F206">
            <v>20804.07</v>
          </cell>
          <cell r="G206">
            <v>-87302.21</v>
          </cell>
          <cell r="H206">
            <v>-26047.99</v>
          </cell>
          <cell r="I206">
            <v>362324.98</v>
          </cell>
        </row>
        <row r="207">
          <cell r="A207" t="str">
            <v>Employee Fringe BenefitsExpenseNot assignedNot assigned</v>
          </cell>
          <cell r="B207" t="str">
            <v>Employee Fringe Benefits</v>
          </cell>
          <cell r="C207" t="str">
            <v>Not assigned</v>
          </cell>
          <cell r="D207" t="str">
            <v>Not assigned</v>
          </cell>
          <cell r="I207">
            <v>0</v>
          </cell>
        </row>
        <row r="208">
          <cell r="A208" t="str">
            <v>Enterprise Risk ManagementExpenseCAPITALCapital Offset</v>
          </cell>
          <cell r="B208" t="str">
            <v>Enterprise Risk Management</v>
          </cell>
          <cell r="C208" t="str">
            <v>CAPITAL</v>
          </cell>
          <cell r="D208" t="str">
            <v>Capital Offset</v>
          </cell>
          <cell r="H208">
            <v>-40000</v>
          </cell>
          <cell r="I208">
            <v>-43304</v>
          </cell>
          <cell r="K208">
            <v>-3304</v>
          </cell>
        </row>
        <row r="209">
          <cell r="A209" t="str">
            <v>Enterprise Risk ManagementExpenseCAPITALMaterial</v>
          </cell>
          <cell r="B209" t="str">
            <v>Enterprise Risk Management</v>
          </cell>
          <cell r="C209" t="str">
            <v>CAPITAL</v>
          </cell>
          <cell r="D209" t="str">
            <v>Material</v>
          </cell>
          <cell r="H209">
            <v>40000</v>
          </cell>
          <cell r="I209">
            <v>40000</v>
          </cell>
        </row>
        <row r="210">
          <cell r="A210" t="str">
            <v>Enterprise Risk ManagementExpenseCAPITALOther Secondary Costs</v>
          </cell>
          <cell r="B210" t="str">
            <v>Enterprise Risk Management</v>
          </cell>
          <cell r="C210" t="str">
            <v>CAPITAL</v>
          </cell>
          <cell r="D210" t="str">
            <v>Other Secondary Costs</v>
          </cell>
          <cell r="I210">
            <v>3304</v>
          </cell>
          <cell r="K210">
            <v>3304</v>
          </cell>
        </row>
        <row r="211">
          <cell r="A211" t="str">
            <v>Enterprise Risk ManagementExpenseO&amp;MApplied Labor</v>
          </cell>
          <cell r="B211" t="str">
            <v>Enterprise Risk Management</v>
          </cell>
          <cell r="C211" t="str">
            <v>O&amp;M</v>
          </cell>
          <cell r="D211" t="str">
            <v>Applied Labor</v>
          </cell>
          <cell r="E211">
            <v>0</v>
          </cell>
          <cell r="G211">
            <v>0</v>
          </cell>
          <cell r="H211">
            <v>0</v>
          </cell>
          <cell r="J211">
            <v>-17736</v>
          </cell>
          <cell r="K211">
            <v>-68816.160000000003</v>
          </cell>
        </row>
        <row r="212">
          <cell r="A212" t="str">
            <v>Enterprise Risk ManagementExpenseO&amp;MClient Investment</v>
          </cell>
          <cell r="B212" t="str">
            <v>Enterprise Risk Management</v>
          </cell>
          <cell r="C212" t="str">
            <v>O&amp;M</v>
          </cell>
          <cell r="D212" t="str">
            <v>Client Investment</v>
          </cell>
          <cell r="G212">
            <v>300000</v>
          </cell>
          <cell r="H212">
            <v>300000</v>
          </cell>
          <cell r="I212">
            <v>300933</v>
          </cell>
          <cell r="K212">
            <v>1037</v>
          </cell>
        </row>
        <row r="213">
          <cell r="A213" t="str">
            <v>Enterprise Risk ManagementExpenseO&amp;MDAS</v>
          </cell>
          <cell r="B213" t="str">
            <v>Enterprise Risk Management</v>
          </cell>
          <cell r="C213" t="str">
            <v>O&amp;M</v>
          </cell>
          <cell r="D213" t="str">
            <v>DAS</v>
          </cell>
          <cell r="E213">
            <v>9434</v>
          </cell>
          <cell r="F213">
            <v>9434</v>
          </cell>
          <cell r="G213">
            <v>75472</v>
          </cell>
          <cell r="H213">
            <v>113211</v>
          </cell>
          <cell r="I213">
            <v>113211</v>
          </cell>
          <cell r="J213">
            <v>9434</v>
          </cell>
          <cell r="K213">
            <v>75472</v>
          </cell>
        </row>
        <row r="214">
          <cell r="A214" t="str">
            <v>Enterprise Risk ManagementExpenseO&amp;MDepreciation/Amortization</v>
          </cell>
          <cell r="B214" t="str">
            <v>Enterprise Risk Management</v>
          </cell>
          <cell r="C214" t="str">
            <v>O&amp;M</v>
          </cell>
          <cell r="D214" t="str">
            <v>Depreciation/Amortization</v>
          </cell>
          <cell r="E214">
            <v>9947.17</v>
          </cell>
          <cell r="F214">
            <v>9947.17</v>
          </cell>
          <cell r="G214">
            <v>79577.36</v>
          </cell>
          <cell r="H214">
            <v>119366.04</v>
          </cell>
          <cell r="I214">
            <v>97971.32</v>
          </cell>
          <cell r="J214">
            <v>2848.97</v>
          </cell>
          <cell r="K214">
            <v>22691.63</v>
          </cell>
        </row>
        <row r="215">
          <cell r="A215" t="str">
            <v>Enterprise Risk ManagementExpenseO&amp;MFringe Benefits &amp; Taxes</v>
          </cell>
          <cell r="B215" t="str">
            <v>Enterprise Risk Management</v>
          </cell>
          <cell r="C215" t="str">
            <v>O&amp;M</v>
          </cell>
          <cell r="D215" t="str">
            <v>Fringe Benefits &amp; Taxes</v>
          </cell>
          <cell r="E215">
            <v>108708.99</v>
          </cell>
          <cell r="F215">
            <v>108708.99</v>
          </cell>
          <cell r="G215">
            <v>868754.88</v>
          </cell>
          <cell r="H215">
            <v>1306884.48</v>
          </cell>
          <cell r="I215">
            <v>1308368.6399999999</v>
          </cell>
          <cell r="J215">
            <v>97911.95</v>
          </cell>
          <cell r="K215">
            <v>802964.97</v>
          </cell>
        </row>
        <row r="216">
          <cell r="A216" t="str">
            <v>Enterprise Risk ManagementExpenseO&amp;MIT Toolkit</v>
          </cell>
          <cell r="B216" t="str">
            <v>Enterprise Risk Management</v>
          </cell>
          <cell r="C216" t="str">
            <v>O&amp;M</v>
          </cell>
          <cell r="D216" t="str">
            <v>IT Toolkit</v>
          </cell>
          <cell r="E216">
            <v>1588.68</v>
          </cell>
          <cell r="F216">
            <v>1588.68</v>
          </cell>
          <cell r="G216">
            <v>12709.44</v>
          </cell>
          <cell r="H216">
            <v>19061.16</v>
          </cell>
          <cell r="I216">
            <v>18615.16</v>
          </cell>
          <cell r="J216">
            <v>1403.16</v>
          </cell>
          <cell r="K216">
            <v>11578.44</v>
          </cell>
        </row>
        <row r="217">
          <cell r="A217" t="str">
            <v>Enterprise Risk ManagementExpenseO&amp;MIncurred Labor</v>
          </cell>
          <cell r="B217" t="str">
            <v>Enterprise Risk Management</v>
          </cell>
          <cell r="C217" t="str">
            <v>O&amp;M</v>
          </cell>
          <cell r="D217" t="str">
            <v>Incurred Labor</v>
          </cell>
          <cell r="E217">
            <v>341530</v>
          </cell>
          <cell r="F217">
            <v>341530</v>
          </cell>
          <cell r="G217">
            <v>2755796</v>
          </cell>
          <cell r="H217">
            <v>4108700.79</v>
          </cell>
          <cell r="I217">
            <v>4107129.77</v>
          </cell>
          <cell r="J217">
            <v>331047.58</v>
          </cell>
          <cell r="K217">
            <v>2527265.88</v>
          </cell>
        </row>
        <row r="218">
          <cell r="A218" t="str">
            <v>Enterprise Risk ManagementExpenseO&amp;MInternal Settlements</v>
          </cell>
          <cell r="B218" t="str">
            <v>Enterprise Risk Management</v>
          </cell>
          <cell r="C218" t="str">
            <v>O&amp;M</v>
          </cell>
          <cell r="D218" t="str">
            <v>Internal Settlements</v>
          </cell>
          <cell r="E218">
            <v>0</v>
          </cell>
          <cell r="G218">
            <v>0</v>
          </cell>
          <cell r="H218">
            <v>0</v>
          </cell>
          <cell r="J218">
            <v>0</v>
          </cell>
          <cell r="K218">
            <v>0</v>
          </cell>
        </row>
        <row r="219">
          <cell r="A219" t="str">
            <v>Enterprise Risk ManagementExpenseO&amp;MMaterial</v>
          </cell>
          <cell r="B219" t="str">
            <v>Enterprise Risk Management</v>
          </cell>
          <cell r="C219" t="str">
            <v>O&amp;M</v>
          </cell>
          <cell r="D219" t="str">
            <v>Material</v>
          </cell>
          <cell r="G219">
            <v>1214.25</v>
          </cell>
          <cell r="H219">
            <v>1619</v>
          </cell>
          <cell r="I219">
            <v>1614.25</v>
          </cell>
          <cell r="J219">
            <v>211.69</v>
          </cell>
          <cell r="K219">
            <v>269.47000000000003</v>
          </cell>
        </row>
        <row r="220">
          <cell r="A220" t="str">
            <v>Enterprise Risk ManagementExpenseO&amp;MOther Primary Expenses</v>
          </cell>
          <cell r="B220" t="str">
            <v>Enterprise Risk Management</v>
          </cell>
          <cell r="C220" t="str">
            <v>O&amp;M</v>
          </cell>
          <cell r="D220" t="str">
            <v>Other Primary Expenses</v>
          </cell>
          <cell r="G220">
            <v>59703.75</v>
          </cell>
          <cell r="H220">
            <v>75605</v>
          </cell>
          <cell r="I220">
            <v>75605.03</v>
          </cell>
          <cell r="J220">
            <v>2853.61</v>
          </cell>
          <cell r="K220">
            <v>46618.55</v>
          </cell>
        </row>
        <row r="221">
          <cell r="A221" t="str">
            <v>Enterprise Risk ManagementExpenseO&amp;MOther Secondary Costs</v>
          </cell>
          <cell r="B221" t="str">
            <v>Enterprise Risk Management</v>
          </cell>
          <cell r="C221" t="str">
            <v>O&amp;M</v>
          </cell>
          <cell r="D221" t="str">
            <v>Other Secondary Costs</v>
          </cell>
          <cell r="E221">
            <v>771.91</v>
          </cell>
          <cell r="F221">
            <v>771.91</v>
          </cell>
          <cell r="G221">
            <v>6175.28</v>
          </cell>
          <cell r="H221">
            <v>9256.7999999999993</v>
          </cell>
          <cell r="I221">
            <v>9134.51</v>
          </cell>
          <cell r="J221">
            <v>763.63</v>
          </cell>
          <cell r="K221">
            <v>6444.26</v>
          </cell>
        </row>
        <row r="222">
          <cell r="A222" t="str">
            <v>Enterprise Risk ManagementExpenseO&amp;MOutside Services</v>
          </cell>
          <cell r="B222" t="str">
            <v>Enterprise Risk Management</v>
          </cell>
          <cell r="C222" t="str">
            <v>O&amp;M</v>
          </cell>
          <cell r="D222" t="str">
            <v>Outside Services</v>
          </cell>
          <cell r="E222">
            <v>131187.32</v>
          </cell>
          <cell r="F222">
            <v>131187.32</v>
          </cell>
          <cell r="G222">
            <v>490720.56</v>
          </cell>
          <cell r="H222">
            <v>674549.84</v>
          </cell>
          <cell r="I222">
            <v>674554.92</v>
          </cell>
          <cell r="J222">
            <v>69397.990000000005</v>
          </cell>
          <cell r="K222">
            <v>419454.12</v>
          </cell>
        </row>
        <row r="223">
          <cell r="A223" t="str">
            <v>Enterprise Risk ManagementExpenseO&amp;MResidual Sent to SC Asm Ctr</v>
          </cell>
          <cell r="B223" t="str">
            <v>Enterprise Risk Management</v>
          </cell>
          <cell r="C223" t="str">
            <v>O&amp;M</v>
          </cell>
          <cell r="D223" t="str">
            <v>Residual Sent to SC Asm Ctr</v>
          </cell>
          <cell r="E223">
            <v>-56172</v>
          </cell>
          <cell r="G223">
            <v>-119400.4</v>
          </cell>
          <cell r="H223">
            <v>36044.639999999999</v>
          </cell>
          <cell r="J223">
            <v>17630.62</v>
          </cell>
          <cell r="K223">
            <v>58162.42</v>
          </cell>
        </row>
        <row r="224">
          <cell r="A224" t="str">
            <v>Enterprise Risk ManagementExpenseO&amp;MSpace</v>
          </cell>
          <cell r="B224" t="str">
            <v>Enterprise Risk Management</v>
          </cell>
          <cell r="C224" t="str">
            <v>O&amp;M</v>
          </cell>
          <cell r="D224" t="str">
            <v>Space</v>
          </cell>
          <cell r="E224">
            <v>34620.25</v>
          </cell>
          <cell r="F224">
            <v>34620.25</v>
          </cell>
          <cell r="G224">
            <v>276962</v>
          </cell>
          <cell r="H224">
            <v>415443</v>
          </cell>
          <cell r="I224">
            <v>415443</v>
          </cell>
          <cell r="J224">
            <v>34620.25</v>
          </cell>
          <cell r="K224">
            <v>276962</v>
          </cell>
        </row>
        <row r="225">
          <cell r="A225" t="str">
            <v>Enterprise Risk ManagementExpenseO&amp;MVP Office Assessments</v>
          </cell>
          <cell r="B225" t="str">
            <v>Enterprise Risk Management</v>
          </cell>
          <cell r="C225" t="str">
            <v>O&amp;M</v>
          </cell>
          <cell r="D225" t="str">
            <v>VP Office Assessments</v>
          </cell>
          <cell r="E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</row>
        <row r="226">
          <cell r="A226" t="str">
            <v>Enterprise Risk ManagementExpenseNot assignedNot assigned</v>
          </cell>
          <cell r="B226" t="str">
            <v>Enterprise Risk Management</v>
          </cell>
          <cell r="C226" t="str">
            <v>Not assigned</v>
          </cell>
          <cell r="D226" t="str">
            <v>Not assigned</v>
          </cell>
          <cell r="I226">
            <v>0</v>
          </cell>
        </row>
        <row r="227">
          <cell r="A227" t="str">
            <v>Environmental Compliance &amp; OversightExpenseO&amp;MApplied Labor</v>
          </cell>
          <cell r="B227" t="str">
            <v>Environmental Compliance &amp; Oversight</v>
          </cell>
          <cell r="C227" t="str">
            <v>O&amp;M</v>
          </cell>
          <cell r="D227" t="str">
            <v>Applied Labor</v>
          </cell>
          <cell r="E227">
            <v>0</v>
          </cell>
          <cell r="G227">
            <v>0</v>
          </cell>
          <cell r="H227">
            <v>0</v>
          </cell>
          <cell r="J227">
            <v>0</v>
          </cell>
          <cell r="K227">
            <v>0</v>
          </cell>
        </row>
        <row r="228">
          <cell r="A228" t="str">
            <v>Environmental Compliance &amp; OversightExpenseO&amp;MDepreciation/Amortization</v>
          </cell>
          <cell r="B228" t="str">
            <v>Environmental Compliance &amp; Oversight</v>
          </cell>
          <cell r="C228" t="str">
            <v>O&amp;M</v>
          </cell>
          <cell r="D228" t="str">
            <v>Depreciation/Amortization</v>
          </cell>
          <cell r="E228">
            <v>125</v>
          </cell>
          <cell r="F228">
            <v>125</v>
          </cell>
          <cell r="G228">
            <v>1000</v>
          </cell>
          <cell r="H228">
            <v>1500</v>
          </cell>
          <cell r="I228">
            <v>1500</v>
          </cell>
        </row>
        <row r="229">
          <cell r="A229" t="str">
            <v>Environmental Compliance &amp; OversightExpenseO&amp;MFringe Benefits &amp; Taxes</v>
          </cell>
          <cell r="B229" t="str">
            <v>Environmental Compliance &amp; Oversight</v>
          </cell>
          <cell r="C229" t="str">
            <v>O&amp;M</v>
          </cell>
          <cell r="D229" t="str">
            <v>Fringe Benefits &amp; Taxes</v>
          </cell>
          <cell r="E229">
            <v>25390.79</v>
          </cell>
          <cell r="F229">
            <v>24391</v>
          </cell>
          <cell r="G229">
            <v>201129.3</v>
          </cell>
          <cell r="H229">
            <v>301695.40000000002</v>
          </cell>
          <cell r="I229">
            <v>301383.02</v>
          </cell>
          <cell r="J229">
            <v>25756.82</v>
          </cell>
          <cell r="K229">
            <v>218692.56</v>
          </cell>
        </row>
        <row r="230">
          <cell r="A230" t="str">
            <v>Environmental Compliance &amp; OversightExpenseO&amp;MIT Toolkit</v>
          </cell>
          <cell r="B230" t="str">
            <v>Environmental Compliance &amp; Oversight</v>
          </cell>
          <cell r="C230" t="str">
            <v>O&amp;M</v>
          </cell>
          <cell r="D230" t="str">
            <v>IT Toolkit</v>
          </cell>
          <cell r="E230">
            <v>344.68</v>
          </cell>
          <cell r="F230">
            <v>344.68</v>
          </cell>
          <cell r="G230">
            <v>2757.44</v>
          </cell>
          <cell r="H230">
            <v>4192.16</v>
          </cell>
          <cell r="I230">
            <v>3158.12</v>
          </cell>
        </row>
        <row r="231">
          <cell r="A231" t="str">
            <v>Environmental Compliance &amp; OversightExpenseO&amp;MIncurred Labor</v>
          </cell>
          <cell r="B231" t="str">
            <v>Environmental Compliance &amp; Oversight</v>
          </cell>
          <cell r="C231" t="str">
            <v>O&amp;M</v>
          </cell>
          <cell r="D231" t="str">
            <v>Incurred Labor</v>
          </cell>
          <cell r="E231">
            <v>79770</v>
          </cell>
          <cell r="F231">
            <v>79770</v>
          </cell>
          <cell r="G231">
            <v>631886</v>
          </cell>
          <cell r="H231">
            <v>947833.53</v>
          </cell>
          <cell r="I231">
            <v>948209.84</v>
          </cell>
          <cell r="J231">
            <v>81911.06</v>
          </cell>
          <cell r="K231">
            <v>641209.61</v>
          </cell>
        </row>
        <row r="232">
          <cell r="A232" t="str">
            <v>Environmental Compliance &amp; OversightExpenseO&amp;MInternal Settlements</v>
          </cell>
          <cell r="B232" t="str">
            <v>Environmental Compliance &amp; Oversight</v>
          </cell>
          <cell r="C232" t="str">
            <v>O&amp;M</v>
          </cell>
          <cell r="D232" t="str">
            <v>Internal Settlements</v>
          </cell>
          <cell r="E232">
            <v>0</v>
          </cell>
          <cell r="G232">
            <v>0</v>
          </cell>
          <cell r="H232">
            <v>0</v>
          </cell>
          <cell r="J232">
            <v>0</v>
          </cell>
          <cell r="K232">
            <v>0</v>
          </cell>
        </row>
        <row r="233">
          <cell r="A233" t="str">
            <v>Environmental Compliance &amp; OversightExpenseO&amp;MOther Income &amp; Deductions</v>
          </cell>
          <cell r="B233" t="str">
            <v>Environmental Compliance &amp; Oversight</v>
          </cell>
          <cell r="C233" t="str">
            <v>O&amp;M</v>
          </cell>
          <cell r="D233" t="str">
            <v>Other Income &amp; Deductions</v>
          </cell>
          <cell r="K233">
            <v>16000</v>
          </cell>
        </row>
        <row r="234">
          <cell r="A234" t="str">
            <v>Environmental Compliance &amp; OversightExpenseO&amp;MOther Primary Expenses</v>
          </cell>
          <cell r="B234" t="str">
            <v>Environmental Compliance &amp; Oversight</v>
          </cell>
          <cell r="C234" t="str">
            <v>O&amp;M</v>
          </cell>
          <cell r="D234" t="str">
            <v>Other Primary Expenses</v>
          </cell>
          <cell r="E234">
            <v>23716.66</v>
          </cell>
          <cell r="G234">
            <v>218615.28</v>
          </cell>
          <cell r="H234">
            <v>295604.92</v>
          </cell>
          <cell r="I234">
            <v>295836.08</v>
          </cell>
          <cell r="J234">
            <v>9577.76</v>
          </cell>
          <cell r="K234">
            <v>228452.46</v>
          </cell>
        </row>
        <row r="235">
          <cell r="A235" t="str">
            <v>Environmental Compliance &amp; OversightExpenseO&amp;MOther Secondary Costs</v>
          </cell>
          <cell r="B235" t="str">
            <v>Environmental Compliance &amp; Oversight</v>
          </cell>
          <cell r="C235" t="str">
            <v>O&amp;M</v>
          </cell>
          <cell r="D235" t="str">
            <v>Other Secondary Costs</v>
          </cell>
          <cell r="E235">
            <v>316.16000000000003</v>
          </cell>
          <cell r="F235">
            <v>316.16000000000003</v>
          </cell>
          <cell r="G235">
            <v>2529.2800000000002</v>
          </cell>
          <cell r="H235">
            <v>3789.74</v>
          </cell>
          <cell r="I235">
            <v>2841.26</v>
          </cell>
          <cell r="J235">
            <v>0</v>
          </cell>
          <cell r="K235">
            <v>0</v>
          </cell>
        </row>
        <row r="236">
          <cell r="A236" t="str">
            <v>Environmental Compliance &amp; OversightExpenseO&amp;MOutside Services</v>
          </cell>
          <cell r="B236" t="str">
            <v>Environmental Compliance &amp; Oversight</v>
          </cell>
          <cell r="C236" t="str">
            <v>O&amp;M</v>
          </cell>
          <cell r="D236" t="str">
            <v>Outside Services</v>
          </cell>
          <cell r="E236">
            <v>45109</v>
          </cell>
          <cell r="F236">
            <v>45109</v>
          </cell>
          <cell r="G236">
            <v>447034</v>
          </cell>
          <cell r="H236">
            <v>580000</v>
          </cell>
          <cell r="I236">
            <v>580015</v>
          </cell>
          <cell r="J236">
            <v>30200.01</v>
          </cell>
          <cell r="K236">
            <v>242809.48</v>
          </cell>
        </row>
        <row r="237">
          <cell r="A237" t="str">
            <v>Environmental Compliance &amp; OversightExpenseO&amp;MResidual Sent to SC Asm Ctr</v>
          </cell>
          <cell r="B237" t="str">
            <v>Environmental Compliance &amp; Oversight</v>
          </cell>
          <cell r="C237" t="str">
            <v>O&amp;M</v>
          </cell>
          <cell r="D237" t="str">
            <v>Residual Sent to SC Asm Ctr</v>
          </cell>
          <cell r="E237">
            <v>-4382.2700000000004</v>
          </cell>
          <cell r="G237">
            <v>5292.17</v>
          </cell>
          <cell r="H237">
            <v>3633.84</v>
          </cell>
          <cell r="J237">
            <v>-1073.8900000000001</v>
          </cell>
          <cell r="K237">
            <v>34411.760000000002</v>
          </cell>
        </row>
        <row r="238">
          <cell r="A238" t="str">
            <v>Environmental Compliance &amp; OversightExpenseO&amp;MSpace</v>
          </cell>
          <cell r="B238" t="str">
            <v>Environmental Compliance &amp; Oversight</v>
          </cell>
          <cell r="C238" t="str">
            <v>O&amp;M</v>
          </cell>
          <cell r="D238" t="str">
            <v>Space</v>
          </cell>
          <cell r="E238">
            <v>12487.68</v>
          </cell>
          <cell r="F238">
            <v>12487.68</v>
          </cell>
          <cell r="G238">
            <v>99901.440000000002</v>
          </cell>
          <cell r="H238">
            <v>149852.16</v>
          </cell>
          <cell r="I238">
            <v>149852.16</v>
          </cell>
          <cell r="J238">
            <v>12487.68</v>
          </cell>
          <cell r="K238">
            <v>99901.440000000002</v>
          </cell>
        </row>
        <row r="239">
          <cell r="A239" t="str">
            <v>Environmental Compliance &amp; OversightExpenseO&amp;MVP Office Assessments</v>
          </cell>
          <cell r="B239" t="str">
            <v>Environmental Compliance &amp; Oversight</v>
          </cell>
          <cell r="C239" t="str">
            <v>O&amp;M</v>
          </cell>
          <cell r="D239" t="str">
            <v>VP Office Assessments</v>
          </cell>
          <cell r="E239">
            <v>0</v>
          </cell>
          <cell r="G239">
            <v>0</v>
          </cell>
          <cell r="H239">
            <v>0</v>
          </cell>
          <cell r="I239">
            <v>-0.21</v>
          </cell>
          <cell r="J239">
            <v>0</v>
          </cell>
          <cell r="K239">
            <v>-5644.21</v>
          </cell>
        </row>
        <row r="240">
          <cell r="A240" t="str">
            <v>Environmental Compliance &amp; OversightExpenseNot assignedNot assigned</v>
          </cell>
          <cell r="B240" t="str">
            <v>Environmental Compliance &amp; Oversight</v>
          </cell>
          <cell r="C240" t="str">
            <v>Not assigned</v>
          </cell>
          <cell r="D240" t="str">
            <v>Not assigned</v>
          </cell>
          <cell r="I240">
            <v>0</v>
          </cell>
        </row>
        <row r="241">
          <cell r="A241" t="str">
            <v>Headquarters ServicesExpenseCAPITALApplied Labor</v>
          </cell>
          <cell r="B241" t="str">
            <v>Headquarters Services</v>
          </cell>
          <cell r="C241" t="str">
            <v>CAPITAL</v>
          </cell>
          <cell r="D241" t="str">
            <v>Applied Labor</v>
          </cell>
          <cell r="E241">
            <v>5208.5600000000004</v>
          </cell>
          <cell r="G241">
            <v>43429.120000000003</v>
          </cell>
          <cell r="H241">
            <v>64850.239999999998</v>
          </cell>
          <cell r="J241">
            <v>9185.44</v>
          </cell>
          <cell r="K241">
            <v>49466.5</v>
          </cell>
        </row>
        <row r="242">
          <cell r="A242" t="str">
            <v>Headquarters ServicesExpenseCAPITALCapital Offset</v>
          </cell>
          <cell r="B242" t="str">
            <v>Headquarters Services</v>
          </cell>
          <cell r="C242" t="str">
            <v>CAPITAL</v>
          </cell>
          <cell r="D242" t="str">
            <v>Capital Offset</v>
          </cell>
          <cell r="E242">
            <v>-737708.56</v>
          </cell>
          <cell r="F242">
            <v>-1106040</v>
          </cell>
          <cell r="G242">
            <v>-6003429.1200000001</v>
          </cell>
          <cell r="H242">
            <v>-8954850.2400000002</v>
          </cell>
          <cell r="I242">
            <v>-8890000.1699999999</v>
          </cell>
          <cell r="J242">
            <v>-490772</v>
          </cell>
          <cell r="K242">
            <v>-1477544.81</v>
          </cell>
        </row>
        <row r="243">
          <cell r="A243" t="str">
            <v>Headquarters ServicesExpenseCAPITALClient Investment</v>
          </cell>
          <cell r="B243" t="str">
            <v>Headquarters Services</v>
          </cell>
          <cell r="C243" t="str">
            <v>CAPITAL</v>
          </cell>
          <cell r="D243" t="str">
            <v>Client Investment</v>
          </cell>
          <cell r="F243">
            <v>24700</v>
          </cell>
          <cell r="I243">
            <v>80971</v>
          </cell>
          <cell r="J243">
            <v>24095</v>
          </cell>
          <cell r="K243">
            <v>70901</v>
          </cell>
        </row>
        <row r="244">
          <cell r="A244" t="str">
            <v>Headquarters ServicesExpenseCAPITALInternal Settlements</v>
          </cell>
          <cell r="B244" t="str">
            <v>Headquarters Services</v>
          </cell>
          <cell r="C244" t="str">
            <v>CAPITAL</v>
          </cell>
          <cell r="D244" t="str">
            <v>Internal Settlements</v>
          </cell>
          <cell r="I244">
            <v>21573.119999999999</v>
          </cell>
        </row>
        <row r="245">
          <cell r="A245" t="str">
            <v>Headquarters ServicesExpenseCAPITALMaterial</v>
          </cell>
          <cell r="B245" t="str">
            <v>Headquarters Services</v>
          </cell>
          <cell r="C245" t="str">
            <v>CAPITAL</v>
          </cell>
          <cell r="D245" t="str">
            <v>Material</v>
          </cell>
          <cell r="G245">
            <v>100000</v>
          </cell>
          <cell r="H245">
            <v>100000</v>
          </cell>
          <cell r="I245">
            <v>100000</v>
          </cell>
        </row>
        <row r="246">
          <cell r="A246" t="str">
            <v>Headquarters ServicesExpenseCAPITALOther Primary Expenses</v>
          </cell>
          <cell r="B246" t="str">
            <v>Headquarters Services</v>
          </cell>
          <cell r="C246" t="str">
            <v>CAPITAL</v>
          </cell>
          <cell r="D246" t="str">
            <v>Other Primary Expenses</v>
          </cell>
          <cell r="K246">
            <v>134.65</v>
          </cell>
        </row>
        <row r="247">
          <cell r="A247" t="str">
            <v>Headquarters ServicesExpenseCAPITALOther Secondary Costs</v>
          </cell>
          <cell r="B247" t="str">
            <v>Headquarters Services</v>
          </cell>
          <cell r="C247" t="str">
            <v>CAPITAL</v>
          </cell>
          <cell r="D247" t="str">
            <v>Other Secondary Costs</v>
          </cell>
          <cell r="I247">
            <v>1118</v>
          </cell>
          <cell r="K247">
            <v>1118</v>
          </cell>
        </row>
        <row r="248">
          <cell r="A248" t="str">
            <v>Headquarters ServicesExpenseCAPITALOutside Services</v>
          </cell>
          <cell r="B248" t="str">
            <v>Headquarters Services</v>
          </cell>
          <cell r="C248" t="str">
            <v>CAPITAL</v>
          </cell>
          <cell r="D248" t="str">
            <v>Outside Services</v>
          </cell>
          <cell r="E248">
            <v>732500</v>
          </cell>
          <cell r="F248">
            <v>1100000</v>
          </cell>
          <cell r="G248">
            <v>5860000</v>
          </cell>
          <cell r="H248">
            <v>8790000</v>
          </cell>
          <cell r="I248">
            <v>8686338.0600000005</v>
          </cell>
          <cell r="J248">
            <v>457491.56</v>
          </cell>
          <cell r="K248">
            <v>1355924.66</v>
          </cell>
        </row>
        <row r="249">
          <cell r="A249" t="str">
            <v>Headquarters ServicesExpenseO&amp;MApplied Labor</v>
          </cell>
          <cell r="B249" t="str">
            <v>Headquarters Services</v>
          </cell>
          <cell r="C249" t="str">
            <v>O&amp;M</v>
          </cell>
          <cell r="D249" t="str">
            <v>Applied Labor</v>
          </cell>
          <cell r="E249">
            <v>-5208.5600000000004</v>
          </cell>
          <cell r="G249">
            <v>-43429.120000000003</v>
          </cell>
          <cell r="H249">
            <v>-64850.239999999998</v>
          </cell>
          <cell r="J249">
            <v>-20413.64</v>
          </cell>
          <cell r="K249">
            <v>-153149.88</v>
          </cell>
        </row>
        <row r="250">
          <cell r="A250" t="str">
            <v>Headquarters ServicesExpenseO&amp;MDepreciation/Amortization</v>
          </cell>
          <cell r="B250" t="str">
            <v>Headquarters Services</v>
          </cell>
          <cell r="C250" t="str">
            <v>O&amp;M</v>
          </cell>
          <cell r="D250" t="str">
            <v>Depreciation/Amortization</v>
          </cell>
          <cell r="E250">
            <v>297478</v>
          </cell>
          <cell r="F250">
            <v>297478</v>
          </cell>
          <cell r="G250">
            <v>2379824</v>
          </cell>
          <cell r="H250">
            <v>3569738</v>
          </cell>
          <cell r="I250">
            <v>3569737.95</v>
          </cell>
          <cell r="J250">
            <v>271920.65999999997</v>
          </cell>
          <cell r="K250">
            <v>2184734.6</v>
          </cell>
        </row>
        <row r="251">
          <cell r="A251" t="str">
            <v>Headquarters ServicesExpenseO&amp;MFleet/Other CO Charges</v>
          </cell>
          <cell r="B251" t="str">
            <v>Headquarters Services</v>
          </cell>
          <cell r="C251" t="str">
            <v>O&amp;M</v>
          </cell>
          <cell r="D251" t="str">
            <v>Fleet/Other CO Charges</v>
          </cell>
          <cell r="E251">
            <v>34279.050000000003</v>
          </cell>
          <cell r="F251">
            <v>34279.050000000003</v>
          </cell>
          <cell r="G251">
            <v>274286.05</v>
          </cell>
          <cell r="H251">
            <v>411338.56</v>
          </cell>
          <cell r="I251">
            <v>414187.99</v>
          </cell>
          <cell r="J251">
            <v>36423.089999999997</v>
          </cell>
          <cell r="K251">
            <v>284693.34999999998</v>
          </cell>
        </row>
        <row r="252">
          <cell r="A252" t="str">
            <v>Headquarters ServicesExpenseO&amp;MFringe Benefits &amp; Taxes</v>
          </cell>
          <cell r="B252" t="str">
            <v>Headquarters Services</v>
          </cell>
          <cell r="C252" t="str">
            <v>O&amp;M</v>
          </cell>
          <cell r="D252" t="str">
            <v>Fringe Benefits &amp; Taxes</v>
          </cell>
          <cell r="E252">
            <v>37600.78</v>
          </cell>
          <cell r="F252">
            <v>37600.78</v>
          </cell>
          <cell r="G252">
            <v>297871.14</v>
          </cell>
          <cell r="H252">
            <v>446807.74</v>
          </cell>
          <cell r="I252">
            <v>456000.23</v>
          </cell>
          <cell r="J252">
            <v>38026.65</v>
          </cell>
          <cell r="K252">
            <v>317101.28000000003</v>
          </cell>
        </row>
        <row r="253">
          <cell r="A253" t="str">
            <v>Headquarters ServicesExpenseO&amp;MIT Toolkit</v>
          </cell>
          <cell r="B253" t="str">
            <v>Headquarters Services</v>
          </cell>
          <cell r="C253" t="str">
            <v>O&amp;M</v>
          </cell>
          <cell r="D253" t="str">
            <v>IT Toolkit</v>
          </cell>
          <cell r="E253">
            <v>1053.24</v>
          </cell>
          <cell r="F253">
            <v>1053.24</v>
          </cell>
          <cell r="G253">
            <v>8425.92</v>
          </cell>
          <cell r="H253">
            <v>12638.88</v>
          </cell>
          <cell r="I253">
            <v>12999.68</v>
          </cell>
          <cell r="J253">
            <v>1219</v>
          </cell>
          <cell r="K253">
            <v>8954</v>
          </cell>
        </row>
        <row r="254">
          <cell r="A254" t="str">
            <v>Headquarters ServicesExpenseO&amp;MIncurred Labor</v>
          </cell>
          <cell r="B254" t="str">
            <v>Headquarters Services</v>
          </cell>
          <cell r="C254" t="str">
            <v>O&amp;M</v>
          </cell>
          <cell r="D254" t="str">
            <v>Incurred Labor</v>
          </cell>
          <cell r="E254">
            <v>118130</v>
          </cell>
          <cell r="F254">
            <v>118130</v>
          </cell>
          <cell r="G254">
            <v>935819</v>
          </cell>
          <cell r="H254">
            <v>1403731.71</v>
          </cell>
          <cell r="I254">
            <v>1399362.36</v>
          </cell>
          <cell r="J254">
            <v>124008.76</v>
          </cell>
          <cell r="K254">
            <v>960850.34</v>
          </cell>
        </row>
        <row r="255">
          <cell r="A255" t="str">
            <v>Headquarters ServicesExpenseO&amp;MInterest</v>
          </cell>
          <cell r="B255" t="str">
            <v>Headquarters Services</v>
          </cell>
          <cell r="C255" t="str">
            <v>O&amp;M</v>
          </cell>
          <cell r="D255" t="str">
            <v>Interest</v>
          </cell>
          <cell r="E255">
            <v>120833</v>
          </cell>
          <cell r="F255">
            <v>120833</v>
          </cell>
          <cell r="G255">
            <v>966664</v>
          </cell>
          <cell r="H255">
            <v>1450000</v>
          </cell>
          <cell r="I255">
            <v>1450000</v>
          </cell>
          <cell r="J255">
            <v>120833</v>
          </cell>
          <cell r="K255">
            <v>966664</v>
          </cell>
        </row>
        <row r="256">
          <cell r="A256" t="str">
            <v>Headquarters ServicesExpenseO&amp;MInternal Settlements</v>
          </cell>
          <cell r="B256" t="str">
            <v>Headquarters Services</v>
          </cell>
          <cell r="C256" t="str">
            <v>O&amp;M</v>
          </cell>
          <cell r="D256" t="str">
            <v>Internal Settlements</v>
          </cell>
          <cell r="E256">
            <v>0</v>
          </cell>
          <cell r="G256">
            <v>0</v>
          </cell>
          <cell r="H256">
            <v>0</v>
          </cell>
          <cell r="I256">
            <v>-73182.62</v>
          </cell>
          <cell r="J256">
            <v>0</v>
          </cell>
          <cell r="K256">
            <v>0</v>
          </cell>
        </row>
        <row r="257">
          <cell r="A257" t="str">
            <v>Headquarters ServicesExpenseO&amp;MMaterial</v>
          </cell>
          <cell r="B257" t="str">
            <v>Headquarters Services</v>
          </cell>
          <cell r="C257" t="str">
            <v>O&amp;M</v>
          </cell>
          <cell r="D257" t="str">
            <v>Material</v>
          </cell>
          <cell r="E257">
            <v>7500</v>
          </cell>
          <cell r="F257">
            <v>7500</v>
          </cell>
          <cell r="G257">
            <v>60000</v>
          </cell>
          <cell r="H257">
            <v>90000</v>
          </cell>
          <cell r="I257">
            <v>90000.23</v>
          </cell>
          <cell r="J257">
            <v>-770.96</v>
          </cell>
          <cell r="K257">
            <v>39036.730000000003</v>
          </cell>
        </row>
        <row r="258">
          <cell r="A258" t="str">
            <v>Headquarters ServicesExpenseO&amp;MOther Primary Expenses</v>
          </cell>
          <cell r="B258" t="str">
            <v>Headquarters Services</v>
          </cell>
          <cell r="C258" t="str">
            <v>O&amp;M</v>
          </cell>
          <cell r="D258" t="str">
            <v>Other Primary Expenses</v>
          </cell>
          <cell r="E258">
            <v>2223444.0099999998</v>
          </cell>
          <cell r="F258">
            <v>1684203</v>
          </cell>
          <cell r="G258">
            <v>14045120.08</v>
          </cell>
          <cell r="H258">
            <v>20379059.120000001</v>
          </cell>
          <cell r="I258">
            <v>20657000.030000001</v>
          </cell>
          <cell r="J258">
            <v>1721422.32</v>
          </cell>
          <cell r="K258">
            <v>13583982.07</v>
          </cell>
        </row>
        <row r="259">
          <cell r="A259" t="str">
            <v>Headquarters ServicesExpenseO&amp;MOther Secondary Costs</v>
          </cell>
          <cell r="B259" t="str">
            <v>Headquarters Services</v>
          </cell>
          <cell r="C259" t="str">
            <v>O&amp;M</v>
          </cell>
          <cell r="D259" t="str">
            <v>Other Secondary Costs</v>
          </cell>
          <cell r="E259">
            <v>200870.62</v>
          </cell>
          <cell r="F259">
            <v>200870.62</v>
          </cell>
          <cell r="G259">
            <v>1606964.96</v>
          </cell>
          <cell r="H259">
            <v>2410444.7999999998</v>
          </cell>
          <cell r="I259">
            <v>2410823.15</v>
          </cell>
          <cell r="J259">
            <v>200970.83</v>
          </cell>
          <cell r="K259">
            <v>1608328.94</v>
          </cell>
        </row>
        <row r="260">
          <cell r="A260" t="str">
            <v>Headquarters ServicesExpenseO&amp;MOutside Services</v>
          </cell>
          <cell r="B260" t="str">
            <v>Headquarters Services</v>
          </cell>
          <cell r="C260" t="str">
            <v>O&amp;M</v>
          </cell>
          <cell r="D260" t="str">
            <v>Outside Services</v>
          </cell>
          <cell r="E260">
            <v>287110.33</v>
          </cell>
          <cell r="F260">
            <v>262110</v>
          </cell>
          <cell r="G260">
            <v>2195104.64</v>
          </cell>
          <cell r="H260">
            <v>3787917.96</v>
          </cell>
          <cell r="I260">
            <v>3335798.31</v>
          </cell>
          <cell r="J260">
            <v>185349.49</v>
          </cell>
          <cell r="K260">
            <v>2004255.44</v>
          </cell>
        </row>
        <row r="261">
          <cell r="A261" t="str">
            <v>Headquarters ServicesExpenseO&amp;MReal Estate Taxes</v>
          </cell>
          <cell r="B261" t="str">
            <v>Headquarters Services</v>
          </cell>
          <cell r="C261" t="str">
            <v>O&amp;M</v>
          </cell>
          <cell r="D261" t="str">
            <v>Real Estate Taxes</v>
          </cell>
          <cell r="E261">
            <v>14878</v>
          </cell>
          <cell r="F261">
            <v>14878</v>
          </cell>
          <cell r="G261">
            <v>119024</v>
          </cell>
          <cell r="H261">
            <v>178539</v>
          </cell>
          <cell r="I261">
            <v>178539.75</v>
          </cell>
          <cell r="J261">
            <v>14878.25</v>
          </cell>
          <cell r="K261">
            <v>119026</v>
          </cell>
        </row>
        <row r="262">
          <cell r="A262" t="str">
            <v>Headquarters ServicesExpenseO&amp;MResidual Sent to SC Asm Ctr</v>
          </cell>
          <cell r="B262" t="str">
            <v>Headquarters Services</v>
          </cell>
          <cell r="C262" t="str">
            <v>O&amp;M</v>
          </cell>
          <cell r="D262" t="str">
            <v>Residual Sent to SC Asm Ctr</v>
          </cell>
          <cell r="E262">
            <v>-492349.92</v>
          </cell>
          <cell r="G262">
            <v>-65293.75</v>
          </cell>
          <cell r="H262">
            <v>90068.84</v>
          </cell>
          <cell r="J262">
            <v>151245.95000000001</v>
          </cell>
          <cell r="K262">
            <v>855685.8</v>
          </cell>
        </row>
        <row r="263">
          <cell r="A263" t="str">
            <v>Headquarters ServicesExpenseO&amp;MSpace</v>
          </cell>
          <cell r="B263" t="str">
            <v>Headquarters Services</v>
          </cell>
          <cell r="C263" t="str">
            <v>O&amp;M</v>
          </cell>
          <cell r="D263" t="str">
            <v>Space</v>
          </cell>
          <cell r="E263">
            <v>45780.03</v>
          </cell>
          <cell r="F263">
            <v>45780.03</v>
          </cell>
          <cell r="G263">
            <v>366240.24</v>
          </cell>
          <cell r="H263">
            <v>549360.36</v>
          </cell>
          <cell r="I263">
            <v>549360.36</v>
          </cell>
          <cell r="J263">
            <v>45780.03</v>
          </cell>
          <cell r="K263">
            <v>366240.24</v>
          </cell>
        </row>
        <row r="264">
          <cell r="A264" t="str">
            <v>Headquarters ServicesExpenseO&amp;MVP Office Assessments</v>
          </cell>
          <cell r="B264" t="str">
            <v>Headquarters Services</v>
          </cell>
          <cell r="C264" t="str">
            <v>O&amp;M</v>
          </cell>
          <cell r="D264" t="str">
            <v>VP Office Assessments</v>
          </cell>
          <cell r="E264">
            <v>5507</v>
          </cell>
          <cell r="F264">
            <v>5507</v>
          </cell>
          <cell r="G264">
            <v>44056</v>
          </cell>
          <cell r="H264">
            <v>66084</v>
          </cell>
          <cell r="I264">
            <v>66084</v>
          </cell>
          <cell r="J264">
            <v>5507</v>
          </cell>
          <cell r="K264">
            <v>44056</v>
          </cell>
        </row>
        <row r="265">
          <cell r="A265" t="str">
            <v>Headquarters ServicesExpenseNot assignedNot assigned</v>
          </cell>
          <cell r="B265" t="str">
            <v>Headquarters Services</v>
          </cell>
          <cell r="C265" t="str">
            <v>Not assigned</v>
          </cell>
          <cell r="D265" t="str">
            <v>Not assigned</v>
          </cell>
          <cell r="I265">
            <v>0</v>
          </cell>
        </row>
        <row r="266">
          <cell r="A266" t="str">
            <v>Holdings Dedicated FinanceExpenseO&amp;MApplied Labor</v>
          </cell>
          <cell r="B266" t="str">
            <v>Holdings Dedicated Finance</v>
          </cell>
          <cell r="C266" t="str">
            <v>O&amp;M</v>
          </cell>
          <cell r="D266" t="str">
            <v>Applied Labor</v>
          </cell>
          <cell r="E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</row>
        <row r="267">
          <cell r="A267" t="str">
            <v>Holdings Dedicated FinanceExpenseO&amp;MDepreciation/Amortization</v>
          </cell>
          <cell r="B267" t="str">
            <v>Holdings Dedicated Finance</v>
          </cell>
          <cell r="C267" t="str">
            <v>O&amp;M</v>
          </cell>
          <cell r="D267" t="str">
            <v>Depreciation/Amortization</v>
          </cell>
          <cell r="E267">
            <v>41.67</v>
          </cell>
          <cell r="F267">
            <v>41.67</v>
          </cell>
          <cell r="G267">
            <v>333.36</v>
          </cell>
          <cell r="H267">
            <v>500.04</v>
          </cell>
          <cell r="I267">
            <v>375.03</v>
          </cell>
        </row>
        <row r="268">
          <cell r="A268" t="str">
            <v>Holdings Dedicated FinanceExpenseO&amp;MFleet/Other CO Charges</v>
          </cell>
          <cell r="B268" t="str">
            <v>Holdings Dedicated Finance</v>
          </cell>
          <cell r="C268" t="str">
            <v>O&amp;M</v>
          </cell>
          <cell r="D268" t="str">
            <v>Fleet/Other CO Charges</v>
          </cell>
          <cell r="K268">
            <v>219.8</v>
          </cell>
        </row>
        <row r="269">
          <cell r="A269" t="str">
            <v>Holdings Dedicated FinanceExpenseO&amp;MFringe Benefits &amp; Taxes</v>
          </cell>
          <cell r="B269" t="str">
            <v>Holdings Dedicated Finance</v>
          </cell>
          <cell r="C269" t="str">
            <v>O&amp;M</v>
          </cell>
          <cell r="D269" t="str">
            <v>Fringe Benefits &amp; Taxes</v>
          </cell>
          <cell r="E269">
            <v>18872.009999999998</v>
          </cell>
          <cell r="F269">
            <v>18872.009999999998</v>
          </cell>
          <cell r="G269">
            <v>149568.54999999999</v>
          </cell>
          <cell r="H269">
            <v>224352.31</v>
          </cell>
          <cell r="I269">
            <v>224189.01</v>
          </cell>
          <cell r="J269">
            <v>17255.07</v>
          </cell>
          <cell r="K269">
            <v>150944.07999999999</v>
          </cell>
        </row>
        <row r="270">
          <cell r="A270" t="str">
            <v>Holdings Dedicated FinanceExpenseO&amp;MIT Toolkit</v>
          </cell>
          <cell r="B270" t="str">
            <v>Holdings Dedicated Finance</v>
          </cell>
          <cell r="C270" t="str">
            <v>O&amp;M</v>
          </cell>
          <cell r="D270" t="str">
            <v>IT Toolkit</v>
          </cell>
          <cell r="E270">
            <v>225.96</v>
          </cell>
          <cell r="F270">
            <v>225.96</v>
          </cell>
          <cell r="G270">
            <v>1807.68</v>
          </cell>
          <cell r="H270">
            <v>2710.52</v>
          </cell>
          <cell r="I270">
            <v>2693.52</v>
          </cell>
          <cell r="J270">
            <v>268.95999999999998</v>
          </cell>
          <cell r="K270">
            <v>1800.68</v>
          </cell>
        </row>
        <row r="271">
          <cell r="A271" t="str">
            <v>Holdings Dedicated FinanceExpenseO&amp;MIncurred Labor</v>
          </cell>
          <cell r="B271" t="str">
            <v>Holdings Dedicated Finance</v>
          </cell>
          <cell r="C271" t="str">
            <v>O&amp;M</v>
          </cell>
          <cell r="D271" t="str">
            <v>Incurred Labor</v>
          </cell>
          <cell r="E271">
            <v>59290</v>
          </cell>
          <cell r="F271">
            <v>59290</v>
          </cell>
          <cell r="G271">
            <v>469898</v>
          </cell>
          <cell r="H271">
            <v>704845.44</v>
          </cell>
          <cell r="I271">
            <v>705034.09</v>
          </cell>
          <cell r="J271">
            <v>60959.82</v>
          </cell>
          <cell r="K271">
            <v>479016.54</v>
          </cell>
        </row>
        <row r="272">
          <cell r="A272" t="str">
            <v>Holdings Dedicated FinanceExpenseO&amp;MInternal Settlements</v>
          </cell>
          <cell r="B272" t="str">
            <v>Holdings Dedicated Finance</v>
          </cell>
          <cell r="C272" t="str">
            <v>O&amp;M</v>
          </cell>
          <cell r="D272" t="str">
            <v>Internal Settlements</v>
          </cell>
          <cell r="E272">
            <v>0</v>
          </cell>
          <cell r="G272">
            <v>0</v>
          </cell>
          <cell r="H272">
            <v>0</v>
          </cell>
          <cell r="J272">
            <v>0</v>
          </cell>
          <cell r="K272">
            <v>0</v>
          </cell>
        </row>
        <row r="273">
          <cell r="A273" t="str">
            <v>Holdings Dedicated FinanceExpenseO&amp;MMaterial</v>
          </cell>
          <cell r="B273" t="str">
            <v>Holdings Dedicated Finance</v>
          </cell>
          <cell r="C273" t="str">
            <v>O&amp;M</v>
          </cell>
          <cell r="D273" t="str">
            <v>Material</v>
          </cell>
          <cell r="I273">
            <v>138.4</v>
          </cell>
          <cell r="K273">
            <v>138.4</v>
          </cell>
        </row>
        <row r="274">
          <cell r="A274" t="str">
            <v>Holdings Dedicated FinanceExpenseO&amp;MOther Primary Expenses</v>
          </cell>
          <cell r="B274" t="str">
            <v>Holdings Dedicated Finance</v>
          </cell>
          <cell r="C274" t="str">
            <v>O&amp;M</v>
          </cell>
          <cell r="D274" t="str">
            <v>Other Primary Expenses</v>
          </cell>
          <cell r="E274">
            <v>1512.58</v>
          </cell>
          <cell r="F274">
            <v>1512.58</v>
          </cell>
          <cell r="G274">
            <v>6256.45</v>
          </cell>
          <cell r="H274">
            <v>12298.77</v>
          </cell>
          <cell r="I274">
            <v>12046.77</v>
          </cell>
          <cell r="K274">
            <v>1195.24</v>
          </cell>
        </row>
        <row r="275">
          <cell r="A275" t="str">
            <v>Holdings Dedicated FinanceExpenseO&amp;MOther Secondary Costs</v>
          </cell>
          <cell r="B275" t="str">
            <v>Holdings Dedicated Finance</v>
          </cell>
          <cell r="C275" t="str">
            <v>O&amp;M</v>
          </cell>
          <cell r="D275" t="str">
            <v>Other Secondary Costs</v>
          </cell>
          <cell r="E275">
            <v>96.03</v>
          </cell>
          <cell r="F275">
            <v>96.03</v>
          </cell>
          <cell r="G275">
            <v>768.24</v>
          </cell>
          <cell r="H275">
            <v>1152.72</v>
          </cell>
          <cell r="I275">
            <v>1208.67</v>
          </cell>
          <cell r="J275">
            <v>159.18</v>
          </cell>
          <cell r="K275">
            <v>975.75</v>
          </cell>
        </row>
        <row r="276">
          <cell r="A276" t="str">
            <v>Holdings Dedicated FinanceExpenseO&amp;MOutside Services</v>
          </cell>
          <cell r="B276" t="str">
            <v>Holdings Dedicated Finance</v>
          </cell>
          <cell r="C276" t="str">
            <v>O&amp;M</v>
          </cell>
          <cell r="D276" t="str">
            <v>Outside Services</v>
          </cell>
          <cell r="H276">
            <v>27000</v>
          </cell>
          <cell r="I276">
            <v>27000</v>
          </cell>
        </row>
        <row r="277">
          <cell r="A277" t="str">
            <v>Holdings Dedicated FinanceExpenseO&amp;MResidual Sent to SC Asm Ctr</v>
          </cell>
          <cell r="B277" t="str">
            <v>Holdings Dedicated Finance</v>
          </cell>
          <cell r="C277" t="str">
            <v>O&amp;M</v>
          </cell>
          <cell r="D277" t="str">
            <v>Residual Sent to SC Asm Ctr</v>
          </cell>
          <cell r="E277">
            <v>-0.27</v>
          </cell>
          <cell r="G277">
            <v>-1.44</v>
          </cell>
          <cell r="H277">
            <v>-0.04</v>
          </cell>
          <cell r="J277">
            <v>10310.950000000001</v>
          </cell>
          <cell r="K277">
            <v>3676.35</v>
          </cell>
        </row>
        <row r="278">
          <cell r="A278" t="str">
            <v>Holdings Dedicated FinanceExpenseO&amp;MSpace</v>
          </cell>
          <cell r="B278" t="str">
            <v>Holdings Dedicated Finance</v>
          </cell>
          <cell r="C278" t="str">
            <v>O&amp;M</v>
          </cell>
          <cell r="D278" t="str">
            <v>Space</v>
          </cell>
          <cell r="E278">
            <v>5046.0200000000004</v>
          </cell>
          <cell r="F278">
            <v>5046.0200000000004</v>
          </cell>
          <cell r="G278">
            <v>40368.160000000003</v>
          </cell>
          <cell r="H278">
            <v>60552.24</v>
          </cell>
          <cell r="I278">
            <v>60552.24</v>
          </cell>
          <cell r="J278">
            <v>5046.0200000000004</v>
          </cell>
          <cell r="K278">
            <v>40368.160000000003</v>
          </cell>
        </row>
        <row r="279">
          <cell r="A279" t="str">
            <v>Holdings Dedicated FinanceExpenseO&amp;MVP Office Assessments</v>
          </cell>
          <cell r="B279" t="str">
            <v>Holdings Dedicated Finance</v>
          </cell>
          <cell r="C279" t="str">
            <v>O&amp;M</v>
          </cell>
          <cell r="D279" t="str">
            <v>VP Office Assessments</v>
          </cell>
          <cell r="E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</row>
        <row r="280">
          <cell r="A280" t="str">
            <v>Holdings Dedicated FinanceExpenseNot assignedNot assigned</v>
          </cell>
          <cell r="B280" t="str">
            <v>Holdings Dedicated Finance</v>
          </cell>
          <cell r="C280" t="str">
            <v>Not assigned</v>
          </cell>
          <cell r="D280" t="str">
            <v>Not assigned</v>
          </cell>
          <cell r="I280">
            <v>0</v>
          </cell>
        </row>
        <row r="281">
          <cell r="A281" t="str">
            <v>Human ResourcesExpenseCAPITALCapital Offset</v>
          </cell>
          <cell r="B281" t="str">
            <v>Human Resources</v>
          </cell>
          <cell r="C281" t="str">
            <v>CAPITAL</v>
          </cell>
          <cell r="D281" t="str">
            <v>Capital Offset</v>
          </cell>
          <cell r="I281">
            <v>-56720</v>
          </cell>
          <cell r="J281">
            <v>-1151</v>
          </cell>
          <cell r="K281">
            <v>-73152</v>
          </cell>
        </row>
        <row r="282">
          <cell r="A282" t="str">
            <v>Human ResourcesExpenseCAPITALClient Investment</v>
          </cell>
          <cell r="B282" t="str">
            <v>Human Resources</v>
          </cell>
          <cell r="C282" t="str">
            <v>CAPITAL</v>
          </cell>
          <cell r="D282" t="str">
            <v>Client Investment</v>
          </cell>
          <cell r="I282">
            <v>45330</v>
          </cell>
          <cell r="K282">
            <v>45330</v>
          </cell>
        </row>
        <row r="283">
          <cell r="A283" t="str">
            <v>Human ResourcesExpenseCAPITALOther Secondary Costs</v>
          </cell>
          <cell r="B283" t="str">
            <v>Human Resources</v>
          </cell>
          <cell r="C283" t="str">
            <v>CAPITAL</v>
          </cell>
          <cell r="D283" t="str">
            <v>Other Secondary Costs</v>
          </cell>
          <cell r="I283">
            <v>11390</v>
          </cell>
          <cell r="J283">
            <v>1151</v>
          </cell>
          <cell r="K283">
            <v>27822</v>
          </cell>
        </row>
        <row r="284">
          <cell r="A284" t="str">
            <v>Human ResourcesExpenseO&amp;MApplied Labor</v>
          </cell>
          <cell r="B284" t="str">
            <v>Human Resources</v>
          </cell>
          <cell r="C284" t="str">
            <v>O&amp;M</v>
          </cell>
          <cell r="D284" t="str">
            <v>Applied Labor</v>
          </cell>
          <cell r="E284">
            <v>0</v>
          </cell>
          <cell r="G284">
            <v>0</v>
          </cell>
          <cell r="H284">
            <v>0</v>
          </cell>
          <cell r="J284">
            <v>-563.25</v>
          </cell>
          <cell r="K284">
            <v>307.70999999999998</v>
          </cell>
        </row>
        <row r="285">
          <cell r="A285" t="str">
            <v>Human ResourcesExpenseO&amp;MClient Investment</v>
          </cell>
          <cell r="B285" t="str">
            <v>Human Resources</v>
          </cell>
          <cell r="C285" t="str">
            <v>O&amp;M</v>
          </cell>
          <cell r="D285" t="str">
            <v>Client Investment</v>
          </cell>
          <cell r="F285">
            <v>32543</v>
          </cell>
          <cell r="H285">
            <v>50000</v>
          </cell>
          <cell r="I285">
            <v>170556</v>
          </cell>
          <cell r="J285">
            <v>43509</v>
          </cell>
          <cell r="K285">
            <v>110798</v>
          </cell>
        </row>
        <row r="286">
          <cell r="A286" t="str">
            <v>Human ResourcesExpenseO&amp;MDAS</v>
          </cell>
          <cell r="B286" t="str">
            <v>Human Resources</v>
          </cell>
          <cell r="C286" t="str">
            <v>O&amp;M</v>
          </cell>
          <cell r="D286" t="str">
            <v>DAS</v>
          </cell>
          <cell r="E286">
            <v>73460</v>
          </cell>
          <cell r="F286">
            <v>73460</v>
          </cell>
          <cell r="G286">
            <v>587680</v>
          </cell>
          <cell r="H286">
            <v>881517</v>
          </cell>
          <cell r="I286">
            <v>881517</v>
          </cell>
          <cell r="J286">
            <v>73460</v>
          </cell>
          <cell r="K286">
            <v>587680</v>
          </cell>
        </row>
        <row r="287">
          <cell r="A287" t="str">
            <v>Human ResourcesExpenseO&amp;MDepreciation/Amortization</v>
          </cell>
          <cell r="B287" t="str">
            <v>Human Resources</v>
          </cell>
          <cell r="C287" t="str">
            <v>O&amp;M</v>
          </cell>
          <cell r="D287" t="str">
            <v>Depreciation/Amortization</v>
          </cell>
          <cell r="E287">
            <v>50337.5</v>
          </cell>
          <cell r="F287">
            <v>50337.5</v>
          </cell>
          <cell r="G287">
            <v>402700</v>
          </cell>
          <cell r="H287">
            <v>604050</v>
          </cell>
          <cell r="I287">
            <v>565568.65</v>
          </cell>
          <cell r="J287">
            <v>41124.959999999999</v>
          </cell>
          <cell r="K287">
            <v>326788.11</v>
          </cell>
        </row>
        <row r="288">
          <cell r="A288" t="str">
            <v>Human ResourcesExpenseO&amp;MFleet/Other CO Charges</v>
          </cell>
          <cell r="B288" t="str">
            <v>Human Resources</v>
          </cell>
          <cell r="C288" t="str">
            <v>O&amp;M</v>
          </cell>
          <cell r="D288" t="str">
            <v>Fleet/Other CO Charges</v>
          </cell>
          <cell r="E288">
            <v>2656.03</v>
          </cell>
          <cell r="F288">
            <v>3000</v>
          </cell>
          <cell r="G288">
            <v>21391.11</v>
          </cell>
          <cell r="H288">
            <v>31845.55</v>
          </cell>
          <cell r="I288">
            <v>36041.839999999997</v>
          </cell>
          <cell r="J288">
            <v>2335.5300000000002</v>
          </cell>
          <cell r="K288">
            <v>26814.9</v>
          </cell>
        </row>
        <row r="289">
          <cell r="A289" t="str">
            <v>Human ResourcesExpenseO&amp;MFringe Benefits &amp; Taxes</v>
          </cell>
          <cell r="B289" t="str">
            <v>Human Resources</v>
          </cell>
          <cell r="C289" t="str">
            <v>O&amp;M</v>
          </cell>
          <cell r="D289" t="str">
            <v>Fringe Benefits &amp; Taxes</v>
          </cell>
          <cell r="E289">
            <v>373761.86</v>
          </cell>
          <cell r="F289">
            <v>368000</v>
          </cell>
          <cell r="G289">
            <v>2964849.81</v>
          </cell>
          <cell r="H289">
            <v>4445452.24</v>
          </cell>
          <cell r="I289">
            <v>4480284.72</v>
          </cell>
          <cell r="J289">
            <v>335681.05</v>
          </cell>
          <cell r="K289">
            <v>2887452.9</v>
          </cell>
        </row>
        <row r="290">
          <cell r="A290" t="str">
            <v>Human ResourcesExpenseO&amp;MIT Toolkit</v>
          </cell>
          <cell r="B290" t="str">
            <v>Human Resources</v>
          </cell>
          <cell r="C290" t="str">
            <v>O&amp;M</v>
          </cell>
          <cell r="D290" t="str">
            <v>IT Toolkit</v>
          </cell>
          <cell r="E290">
            <v>7689.24</v>
          </cell>
          <cell r="F290">
            <v>7689.24</v>
          </cell>
          <cell r="G290">
            <v>61513.919999999998</v>
          </cell>
          <cell r="H290">
            <v>92263.88</v>
          </cell>
          <cell r="I290">
            <v>89803.839999999997</v>
          </cell>
          <cell r="J290">
            <v>7433.16</v>
          </cell>
          <cell r="K290">
            <v>57960.88</v>
          </cell>
        </row>
        <row r="291">
          <cell r="A291" t="str">
            <v>Human ResourcesExpenseO&amp;MIncurred Labor</v>
          </cell>
          <cell r="B291" t="str">
            <v>Human Resources</v>
          </cell>
          <cell r="C291" t="str">
            <v>O&amp;M</v>
          </cell>
          <cell r="D291" t="str">
            <v>Incurred Labor</v>
          </cell>
          <cell r="E291">
            <v>1174244</v>
          </cell>
          <cell r="F291">
            <v>1157000</v>
          </cell>
          <cell r="G291">
            <v>9302073</v>
          </cell>
          <cell r="H291">
            <v>13934817.039999999</v>
          </cell>
          <cell r="I291">
            <v>13903088.279999999</v>
          </cell>
          <cell r="J291">
            <v>1107671.5</v>
          </cell>
          <cell r="K291">
            <v>8707136.5500000007</v>
          </cell>
        </row>
        <row r="292">
          <cell r="A292" t="str">
            <v>Human ResourcesExpenseO&amp;MInternal Settlements</v>
          </cell>
          <cell r="B292" t="str">
            <v>Human Resources</v>
          </cell>
          <cell r="C292" t="str">
            <v>O&amp;M</v>
          </cell>
          <cell r="D292" t="str">
            <v>Internal Settlements</v>
          </cell>
          <cell r="E292">
            <v>0</v>
          </cell>
          <cell r="G292">
            <v>0</v>
          </cell>
          <cell r="H292">
            <v>0</v>
          </cell>
          <cell r="I292">
            <v>-2291.6</v>
          </cell>
          <cell r="J292">
            <v>0</v>
          </cell>
          <cell r="K292">
            <v>-219.8</v>
          </cell>
        </row>
        <row r="293">
          <cell r="A293" t="str">
            <v>Human ResourcesExpenseO&amp;MMaterial</v>
          </cell>
          <cell r="B293" t="str">
            <v>Human Resources</v>
          </cell>
          <cell r="C293" t="str">
            <v>O&amp;M</v>
          </cell>
          <cell r="D293" t="str">
            <v>Material</v>
          </cell>
          <cell r="E293">
            <v>2107.09</v>
          </cell>
          <cell r="F293">
            <v>2000</v>
          </cell>
          <cell r="G293">
            <v>61682.23</v>
          </cell>
          <cell r="H293">
            <v>188500.01</v>
          </cell>
          <cell r="I293">
            <v>178830.48</v>
          </cell>
          <cell r="J293">
            <v>2694.64</v>
          </cell>
          <cell r="K293">
            <v>51813.06</v>
          </cell>
        </row>
        <row r="294">
          <cell r="A294" t="str">
            <v>Human ResourcesExpenseO&amp;MOther Primary Expenses</v>
          </cell>
          <cell r="B294" t="str">
            <v>Human Resources</v>
          </cell>
          <cell r="C294" t="str">
            <v>O&amp;M</v>
          </cell>
          <cell r="D294" t="str">
            <v>Other Primary Expenses</v>
          </cell>
          <cell r="E294">
            <v>73044.91</v>
          </cell>
          <cell r="F294">
            <v>73000</v>
          </cell>
          <cell r="G294">
            <v>831230.55</v>
          </cell>
          <cell r="H294">
            <v>1362564.47</v>
          </cell>
          <cell r="I294">
            <v>1328037.8700000001</v>
          </cell>
          <cell r="J294">
            <v>119954.25</v>
          </cell>
          <cell r="K294">
            <v>792349.32</v>
          </cell>
        </row>
        <row r="295">
          <cell r="A295" t="str">
            <v>Human ResourcesExpenseO&amp;MOther Secondary Costs</v>
          </cell>
          <cell r="B295" t="str">
            <v>Human Resources</v>
          </cell>
          <cell r="C295" t="str">
            <v>O&amp;M</v>
          </cell>
          <cell r="D295" t="str">
            <v>Other Secondary Costs</v>
          </cell>
          <cell r="E295">
            <v>6245.06</v>
          </cell>
          <cell r="F295">
            <v>6245.06</v>
          </cell>
          <cell r="G295">
            <v>49960.480000000003</v>
          </cell>
          <cell r="H295">
            <v>74944.960000000006</v>
          </cell>
          <cell r="I295">
            <v>69465.77</v>
          </cell>
          <cell r="J295">
            <v>5565.24</v>
          </cell>
          <cell r="K295">
            <v>38649.07</v>
          </cell>
        </row>
        <row r="296">
          <cell r="A296" t="str">
            <v>Human ResourcesExpenseO&amp;MOutside Services</v>
          </cell>
          <cell r="B296" t="str">
            <v>Human Resources</v>
          </cell>
          <cell r="C296" t="str">
            <v>O&amp;M</v>
          </cell>
          <cell r="D296" t="str">
            <v>Outside Services</v>
          </cell>
          <cell r="E296">
            <v>186282.54</v>
          </cell>
          <cell r="F296">
            <v>186000</v>
          </cell>
          <cell r="G296">
            <v>1762361</v>
          </cell>
          <cell r="H296">
            <v>2695450.52</v>
          </cell>
          <cell r="I296">
            <v>2741049.89</v>
          </cell>
          <cell r="J296">
            <v>194853.05</v>
          </cell>
          <cell r="K296">
            <v>2078286.94</v>
          </cell>
        </row>
        <row r="297">
          <cell r="A297" t="str">
            <v>Human ResourcesExpenseO&amp;MResidual Sent to SC Asm Ctr</v>
          </cell>
          <cell r="B297" t="str">
            <v>Human Resources</v>
          </cell>
          <cell r="C297" t="str">
            <v>O&amp;M</v>
          </cell>
          <cell r="D297" t="str">
            <v>Residual Sent to SC Asm Ctr</v>
          </cell>
          <cell r="E297">
            <v>-15285.97</v>
          </cell>
          <cell r="G297">
            <v>283715.21000000002</v>
          </cell>
          <cell r="H297">
            <v>24444.3</v>
          </cell>
          <cell r="J297">
            <v>-31303.17</v>
          </cell>
          <cell r="K297">
            <v>-196157.29</v>
          </cell>
        </row>
        <row r="298">
          <cell r="A298" t="str">
            <v>Human ResourcesExpenseO&amp;MSpace</v>
          </cell>
          <cell r="B298" t="str">
            <v>Human Resources</v>
          </cell>
          <cell r="C298" t="str">
            <v>O&amp;M</v>
          </cell>
          <cell r="D298" t="str">
            <v>Space</v>
          </cell>
          <cell r="E298">
            <v>151499.84</v>
          </cell>
          <cell r="F298">
            <v>151499.84</v>
          </cell>
          <cell r="G298">
            <v>1211998.72</v>
          </cell>
          <cell r="H298">
            <v>1817998.08</v>
          </cell>
          <cell r="I298">
            <v>1818575.31</v>
          </cell>
          <cell r="J298">
            <v>151692.25</v>
          </cell>
          <cell r="K298">
            <v>1213538</v>
          </cell>
        </row>
        <row r="299">
          <cell r="A299" t="str">
            <v>Human ResourcesExpenseO&amp;MVP Office Assessments</v>
          </cell>
          <cell r="B299" t="str">
            <v>Human Resources</v>
          </cell>
          <cell r="C299" t="str">
            <v>O&amp;M</v>
          </cell>
          <cell r="D299" t="str">
            <v>VP Office Assessments</v>
          </cell>
          <cell r="E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</row>
        <row r="300">
          <cell r="A300" t="str">
            <v>Human ResourcesExpenseNot assignedNot assigned</v>
          </cell>
          <cell r="B300" t="str">
            <v>Human Resources</v>
          </cell>
          <cell r="C300" t="str">
            <v>Not assigned</v>
          </cell>
          <cell r="D300" t="str">
            <v>Not assigned</v>
          </cell>
          <cell r="I300">
            <v>0</v>
          </cell>
        </row>
        <row r="301">
          <cell r="A301" t="str">
            <v>Information TechnologyExpenseCAPITALApplied Labor</v>
          </cell>
          <cell r="B301" t="str">
            <v>Information Technology</v>
          </cell>
          <cell r="C301" t="str">
            <v>CAPITAL</v>
          </cell>
          <cell r="D301" t="str">
            <v>Applied Labor</v>
          </cell>
          <cell r="E301">
            <v>75246.98</v>
          </cell>
          <cell r="G301">
            <v>622945.09</v>
          </cell>
          <cell r="H301">
            <v>930890.74</v>
          </cell>
          <cell r="J301">
            <v>189647.18</v>
          </cell>
          <cell r="K301">
            <v>1205629.01</v>
          </cell>
        </row>
        <row r="302">
          <cell r="A302" t="str">
            <v>Information TechnologyExpenseCAPITALCapital Offset</v>
          </cell>
          <cell r="B302" t="str">
            <v>Information Technology</v>
          </cell>
          <cell r="C302" t="str">
            <v>CAPITAL</v>
          </cell>
          <cell r="D302" t="str">
            <v>Capital Offset</v>
          </cell>
          <cell r="E302">
            <v>-1634688.98</v>
          </cell>
          <cell r="F302">
            <v>-2064431</v>
          </cell>
          <cell r="G302">
            <v>-13048632.09</v>
          </cell>
          <cell r="H302">
            <v>-21001380.739999998</v>
          </cell>
          <cell r="I302">
            <v>-21731468.390000001</v>
          </cell>
          <cell r="J302">
            <v>-1520028.6</v>
          </cell>
          <cell r="K302">
            <v>-10187832.279999999</v>
          </cell>
        </row>
        <row r="303">
          <cell r="A303" t="str">
            <v>Information TechnologyExpenseCAPITALFleet/Other CO Charges</v>
          </cell>
          <cell r="B303" t="str">
            <v>Information Technology</v>
          </cell>
          <cell r="C303" t="str">
            <v>CAPITAL</v>
          </cell>
          <cell r="D303" t="str">
            <v>Fleet/Other CO Charges</v>
          </cell>
          <cell r="I303">
            <v>769.3</v>
          </cell>
          <cell r="K303">
            <v>13297.9</v>
          </cell>
        </row>
        <row r="304">
          <cell r="A304" t="str">
            <v>Information TechnologyExpenseCAPITALInternal Settlements</v>
          </cell>
          <cell r="B304" t="str">
            <v>Information Technology</v>
          </cell>
          <cell r="C304" t="str">
            <v>CAPITAL</v>
          </cell>
          <cell r="D304" t="str">
            <v>Internal Settlements</v>
          </cell>
          <cell r="F304">
            <v>75246.98</v>
          </cell>
          <cell r="I304">
            <v>1100867.02</v>
          </cell>
          <cell r="J304">
            <v>-44892.32</v>
          </cell>
          <cell r="K304">
            <v>-23552.41</v>
          </cell>
        </row>
        <row r="305">
          <cell r="A305" t="str">
            <v>Information TechnologyExpenseCAPITALMaterial</v>
          </cell>
          <cell r="B305" t="str">
            <v>Information Technology</v>
          </cell>
          <cell r="C305" t="str">
            <v>CAPITAL</v>
          </cell>
          <cell r="D305" t="str">
            <v>Material</v>
          </cell>
          <cell r="E305">
            <v>1123976</v>
          </cell>
          <cell r="F305">
            <v>1553718</v>
          </cell>
          <cell r="G305">
            <v>8955881</v>
          </cell>
          <cell r="H305">
            <v>14465914</v>
          </cell>
          <cell r="I305">
            <v>15406920.550000001</v>
          </cell>
          <cell r="J305">
            <v>272872.81</v>
          </cell>
          <cell r="K305">
            <v>4602212.09</v>
          </cell>
        </row>
        <row r="306">
          <cell r="A306" t="str">
            <v>Information TechnologyExpenseCAPITALOther Primary Expenses</v>
          </cell>
          <cell r="B306" t="str">
            <v>Information Technology</v>
          </cell>
          <cell r="C306" t="str">
            <v>CAPITAL</v>
          </cell>
          <cell r="D306" t="str">
            <v>Other Primary Expenses</v>
          </cell>
          <cell r="E306">
            <v>25996</v>
          </cell>
          <cell r="F306">
            <v>25996</v>
          </cell>
          <cell r="G306">
            <v>207134</v>
          </cell>
          <cell r="H306">
            <v>334571</v>
          </cell>
          <cell r="I306">
            <v>391806.85</v>
          </cell>
          <cell r="J306">
            <v>134.27000000000001</v>
          </cell>
          <cell r="K306">
            <v>218196.73</v>
          </cell>
        </row>
        <row r="307">
          <cell r="A307" t="str">
            <v>Information TechnologyExpenseCAPITALOther Secondary Costs</v>
          </cell>
          <cell r="B307" t="str">
            <v>Information Technology</v>
          </cell>
          <cell r="C307" t="str">
            <v>CAPITAL</v>
          </cell>
          <cell r="D307" t="str">
            <v>Other Secondary Costs</v>
          </cell>
          <cell r="I307">
            <v>88201</v>
          </cell>
          <cell r="J307">
            <v>7041</v>
          </cell>
          <cell r="K307">
            <v>155948</v>
          </cell>
        </row>
        <row r="308">
          <cell r="A308" t="str">
            <v>Information TechnologyExpenseCAPITALOutside Services</v>
          </cell>
          <cell r="B308" t="str">
            <v>Information Technology</v>
          </cell>
          <cell r="C308" t="str">
            <v>CAPITAL</v>
          </cell>
          <cell r="D308" t="str">
            <v>Outside Services</v>
          </cell>
          <cell r="E308">
            <v>409470</v>
          </cell>
          <cell r="F308">
            <v>409470</v>
          </cell>
          <cell r="G308">
            <v>3262672</v>
          </cell>
          <cell r="H308">
            <v>5270005</v>
          </cell>
          <cell r="I308">
            <v>4742902.59</v>
          </cell>
          <cell r="J308">
            <v>1095225.6599999999</v>
          </cell>
          <cell r="K308">
            <v>4016100.96</v>
          </cell>
        </row>
        <row r="309">
          <cell r="A309" t="str">
            <v>Information TechnologyExpenseO&amp;MApplied Labor</v>
          </cell>
          <cell r="B309" t="str">
            <v>Information Technology</v>
          </cell>
          <cell r="C309" t="str">
            <v>O&amp;M</v>
          </cell>
          <cell r="D309" t="str">
            <v>Applied Labor</v>
          </cell>
          <cell r="E309">
            <v>-75246.98</v>
          </cell>
          <cell r="G309">
            <v>-622945.09</v>
          </cell>
          <cell r="H309">
            <v>-930890.74</v>
          </cell>
          <cell r="J309">
            <v>-190910.18</v>
          </cell>
          <cell r="K309">
            <v>-1198208.1000000001</v>
          </cell>
        </row>
        <row r="310">
          <cell r="A310" t="str">
            <v>Information TechnologyExpenseO&amp;MClient Investment</v>
          </cell>
          <cell r="B310" t="str">
            <v>Information Technology</v>
          </cell>
          <cell r="C310" t="str">
            <v>O&amp;M</v>
          </cell>
          <cell r="D310" t="str">
            <v>Client Investment</v>
          </cell>
          <cell r="J310">
            <v>1244</v>
          </cell>
          <cell r="K310">
            <v>3628</v>
          </cell>
        </row>
        <row r="311">
          <cell r="A311" t="str">
            <v>Information TechnologyExpenseO&amp;MDepreciation/Amortization</v>
          </cell>
          <cell r="B311" t="str">
            <v>Information Technology</v>
          </cell>
          <cell r="C311" t="str">
            <v>O&amp;M</v>
          </cell>
          <cell r="D311" t="str">
            <v>Depreciation/Amortization</v>
          </cell>
          <cell r="E311">
            <v>1359870</v>
          </cell>
          <cell r="F311">
            <v>1359870</v>
          </cell>
          <cell r="G311">
            <v>10232665</v>
          </cell>
          <cell r="H311">
            <v>16066492.08</v>
          </cell>
          <cell r="I311">
            <v>15994494.279999999</v>
          </cell>
          <cell r="J311">
            <v>1281589.25</v>
          </cell>
          <cell r="K311">
            <v>9836626.6500000004</v>
          </cell>
        </row>
        <row r="312">
          <cell r="A312" t="str">
            <v>Information TechnologyExpenseO&amp;MFleet/Other CO Charges</v>
          </cell>
          <cell r="B312" t="str">
            <v>Information Technology</v>
          </cell>
          <cell r="C312" t="str">
            <v>O&amp;M</v>
          </cell>
          <cell r="D312" t="str">
            <v>Fleet/Other CO Charges</v>
          </cell>
          <cell r="E312">
            <v>3382.52</v>
          </cell>
          <cell r="F312">
            <v>3382.52</v>
          </cell>
          <cell r="G312">
            <v>27238.75</v>
          </cell>
          <cell r="H312">
            <v>40556.660000000003</v>
          </cell>
          <cell r="I312">
            <v>46378.04</v>
          </cell>
          <cell r="J312">
            <v>7044.3</v>
          </cell>
          <cell r="K312">
            <v>45643.63</v>
          </cell>
        </row>
        <row r="313">
          <cell r="A313" t="str">
            <v>Information TechnologyExpenseO&amp;MFringe Benefits &amp; Taxes</v>
          </cell>
          <cell r="B313" t="str">
            <v>Information Technology</v>
          </cell>
          <cell r="C313" t="str">
            <v>O&amp;M</v>
          </cell>
          <cell r="D313" t="str">
            <v>Fringe Benefits &amp; Taxes</v>
          </cell>
          <cell r="E313">
            <v>828678.77</v>
          </cell>
          <cell r="F313">
            <v>828678.77</v>
          </cell>
          <cell r="G313">
            <v>6705794.6100000003</v>
          </cell>
          <cell r="H313">
            <v>10079874.93</v>
          </cell>
          <cell r="I313">
            <v>10178800</v>
          </cell>
          <cell r="J313">
            <v>757610.84</v>
          </cell>
          <cell r="K313">
            <v>6593469.3899999997</v>
          </cell>
        </row>
        <row r="314">
          <cell r="A314" t="str">
            <v>Information TechnologyExpenseO&amp;MIT Toolkit</v>
          </cell>
          <cell r="B314" t="str">
            <v>Information Technology</v>
          </cell>
          <cell r="C314" t="str">
            <v>O&amp;M</v>
          </cell>
          <cell r="D314" t="str">
            <v>IT Toolkit</v>
          </cell>
          <cell r="E314">
            <v>21699.4</v>
          </cell>
          <cell r="F314">
            <v>21699.4</v>
          </cell>
          <cell r="G314">
            <v>173595.2</v>
          </cell>
          <cell r="H314">
            <v>260450</v>
          </cell>
          <cell r="I314">
            <v>267906.44</v>
          </cell>
          <cell r="J314">
            <v>25424.36</v>
          </cell>
          <cell r="K314">
            <v>200601.52</v>
          </cell>
        </row>
        <row r="315">
          <cell r="A315" t="str">
            <v>Information TechnologyExpenseO&amp;MIncurred Labor</v>
          </cell>
          <cell r="B315" t="str">
            <v>Information Technology</v>
          </cell>
          <cell r="C315" t="str">
            <v>O&amp;M</v>
          </cell>
          <cell r="D315" t="str">
            <v>Incurred Labor</v>
          </cell>
          <cell r="E315">
            <v>2603452</v>
          </cell>
          <cell r="F315">
            <v>2603452</v>
          </cell>
          <cell r="G315">
            <v>20620426</v>
          </cell>
          <cell r="H315">
            <v>30960964.219999999</v>
          </cell>
          <cell r="I315">
            <v>30540544.98</v>
          </cell>
          <cell r="J315">
            <v>2468250.87</v>
          </cell>
          <cell r="K315">
            <v>19734004.309999999</v>
          </cell>
        </row>
        <row r="316">
          <cell r="A316" t="str">
            <v>Information TechnologyExpenseO&amp;MInterest</v>
          </cell>
          <cell r="B316" t="str">
            <v>Information Technology</v>
          </cell>
          <cell r="C316" t="str">
            <v>O&amp;M</v>
          </cell>
          <cell r="D316" t="str">
            <v>Interest</v>
          </cell>
          <cell r="E316">
            <v>597909.75</v>
          </cell>
          <cell r="F316">
            <v>597909.75</v>
          </cell>
          <cell r="G316">
            <v>4783278</v>
          </cell>
          <cell r="H316">
            <v>7174917</v>
          </cell>
          <cell r="I316">
            <v>7174917</v>
          </cell>
          <cell r="J316">
            <v>597909.75</v>
          </cell>
          <cell r="K316">
            <v>4783278</v>
          </cell>
        </row>
        <row r="317">
          <cell r="A317" t="str">
            <v>Information TechnologyExpenseO&amp;MInternal Settlements</v>
          </cell>
          <cell r="B317" t="str">
            <v>Information Technology</v>
          </cell>
          <cell r="C317" t="str">
            <v>O&amp;M</v>
          </cell>
          <cell r="D317" t="str">
            <v>Internal Settlements</v>
          </cell>
          <cell r="E317">
            <v>0</v>
          </cell>
          <cell r="F317">
            <v>-75246.98</v>
          </cell>
          <cell r="G317">
            <v>0</v>
          </cell>
          <cell r="H317">
            <v>0</v>
          </cell>
          <cell r="I317">
            <v>-1100839.77</v>
          </cell>
          <cell r="J317">
            <v>44892.32</v>
          </cell>
          <cell r="K317">
            <v>23552.41</v>
          </cell>
        </row>
        <row r="318">
          <cell r="A318" t="str">
            <v>Information TechnologyExpenseO&amp;MMaterial</v>
          </cell>
          <cell r="B318" t="str">
            <v>Information Technology</v>
          </cell>
          <cell r="C318" t="str">
            <v>O&amp;M</v>
          </cell>
          <cell r="D318" t="str">
            <v>Material</v>
          </cell>
          <cell r="E318">
            <v>669518.27</v>
          </cell>
          <cell r="F318">
            <v>899389.27</v>
          </cell>
          <cell r="G318">
            <v>3348873.47</v>
          </cell>
          <cell r="H318">
            <v>5561667.5599999996</v>
          </cell>
          <cell r="I318">
            <v>11587196.890000001</v>
          </cell>
          <cell r="J318">
            <v>1628410.06</v>
          </cell>
          <cell r="K318">
            <v>4272425.84</v>
          </cell>
        </row>
        <row r="319">
          <cell r="A319" t="str">
            <v>Information TechnologyExpenseO&amp;MOther Primary Expenses</v>
          </cell>
          <cell r="B319" t="str">
            <v>Information Technology</v>
          </cell>
          <cell r="C319" t="str">
            <v>O&amp;M</v>
          </cell>
          <cell r="D319" t="str">
            <v>Other Primary Expenses</v>
          </cell>
          <cell r="E319">
            <v>3255482.5</v>
          </cell>
          <cell r="F319">
            <v>3231061.5</v>
          </cell>
          <cell r="G319">
            <v>26253684.98</v>
          </cell>
          <cell r="H319">
            <v>40967924.560000002</v>
          </cell>
          <cell r="I319">
            <v>43773260.740000002</v>
          </cell>
          <cell r="J319">
            <v>3088896.27</v>
          </cell>
          <cell r="K319">
            <v>26861518.940000001</v>
          </cell>
        </row>
        <row r="320">
          <cell r="A320" t="str">
            <v>Information TechnologyExpenseO&amp;MOther Secondary Costs</v>
          </cell>
          <cell r="B320" t="str">
            <v>Information Technology</v>
          </cell>
          <cell r="C320" t="str">
            <v>O&amp;M</v>
          </cell>
          <cell r="D320" t="str">
            <v>Other Secondary Costs</v>
          </cell>
          <cell r="E320">
            <v>10666.79</v>
          </cell>
          <cell r="F320">
            <v>10666.79</v>
          </cell>
          <cell r="G320">
            <v>85334.32</v>
          </cell>
          <cell r="H320">
            <v>127999.6</v>
          </cell>
          <cell r="I320">
            <v>134703.10999999999</v>
          </cell>
          <cell r="J320">
            <v>16139.33</v>
          </cell>
          <cell r="K320">
            <v>120543.19</v>
          </cell>
        </row>
        <row r="321">
          <cell r="A321" t="str">
            <v>Information TechnologyExpenseO&amp;MOutside Services</v>
          </cell>
          <cell r="B321" t="str">
            <v>Information Technology</v>
          </cell>
          <cell r="C321" t="str">
            <v>O&amp;M</v>
          </cell>
          <cell r="D321" t="str">
            <v>Outside Services</v>
          </cell>
          <cell r="E321">
            <v>6646142.3300000001</v>
          </cell>
          <cell r="F321">
            <v>4106256.33</v>
          </cell>
          <cell r="G321">
            <v>37385458.219999999</v>
          </cell>
          <cell r="H321">
            <v>61699541.409999996</v>
          </cell>
          <cell r="I321">
            <v>49171602.280000001</v>
          </cell>
          <cell r="J321">
            <v>3762885.74</v>
          </cell>
          <cell r="K321">
            <v>28486217.870000001</v>
          </cell>
        </row>
        <row r="322">
          <cell r="A322" t="str">
            <v>Information TechnologyExpenseO&amp;MResidual Sent to SC Asm Ctr</v>
          </cell>
          <cell r="B322" t="str">
            <v>Information Technology</v>
          </cell>
          <cell r="C322" t="str">
            <v>O&amp;M</v>
          </cell>
          <cell r="D322" t="str">
            <v>Residual Sent to SC Asm Ctr</v>
          </cell>
          <cell r="E322">
            <v>-36354.699999999997</v>
          </cell>
          <cell r="G322">
            <v>3086731.32</v>
          </cell>
          <cell r="H322">
            <v>103194.7</v>
          </cell>
          <cell r="J322">
            <v>-196900.22</v>
          </cell>
          <cell r="K322">
            <v>3180843.6</v>
          </cell>
        </row>
        <row r="323">
          <cell r="A323" t="str">
            <v>Information TechnologyExpenseO&amp;MSpace</v>
          </cell>
          <cell r="B323" t="str">
            <v>Information Technology</v>
          </cell>
          <cell r="C323" t="str">
            <v>O&amp;M</v>
          </cell>
          <cell r="D323" t="str">
            <v>Space</v>
          </cell>
          <cell r="E323">
            <v>476930.19</v>
          </cell>
          <cell r="F323">
            <v>476930.19</v>
          </cell>
          <cell r="G323">
            <v>3815441.52</v>
          </cell>
          <cell r="H323">
            <v>5723162.2800000003</v>
          </cell>
          <cell r="I323">
            <v>5723739.5099999998</v>
          </cell>
          <cell r="J323">
            <v>477122.6</v>
          </cell>
          <cell r="K323">
            <v>3816980.8</v>
          </cell>
        </row>
        <row r="324">
          <cell r="A324" t="str">
            <v>Information TechnologyExpenseO&amp;MVP Office Assessments</v>
          </cell>
          <cell r="B324" t="str">
            <v>Information Technology</v>
          </cell>
          <cell r="C324" t="str">
            <v>O&amp;M</v>
          </cell>
          <cell r="D324" t="str">
            <v>VP Office Assessments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Information TechnologyExpenseNot assignedNot assigned</v>
          </cell>
          <cell r="B325" t="str">
            <v>Information Technology</v>
          </cell>
          <cell r="C325" t="str">
            <v>Not assigned</v>
          </cell>
          <cell r="D325" t="str">
            <v>Not assigned</v>
          </cell>
          <cell r="I325">
            <v>0</v>
          </cell>
        </row>
        <row r="326">
          <cell r="A326" t="str">
            <v>Internal Audit ServicesExpenseO&amp;MApplied Labor</v>
          </cell>
          <cell r="B326" t="str">
            <v>Internal Audit Services</v>
          </cell>
          <cell r="C326" t="str">
            <v>O&amp;M</v>
          </cell>
          <cell r="D326" t="str">
            <v>Applied Labor</v>
          </cell>
          <cell r="E326">
            <v>0</v>
          </cell>
          <cell r="G326">
            <v>0</v>
          </cell>
          <cell r="H326">
            <v>0</v>
          </cell>
          <cell r="J326">
            <v>0</v>
          </cell>
          <cell r="K326">
            <v>-85214.32</v>
          </cell>
        </row>
        <row r="327">
          <cell r="A327" t="str">
            <v>Internal Audit ServicesExpenseO&amp;MClient Investment</v>
          </cell>
          <cell r="B327" t="str">
            <v>Internal Audit Services</v>
          </cell>
          <cell r="C327" t="str">
            <v>O&amp;M</v>
          </cell>
          <cell r="D327" t="str">
            <v>Client Investment</v>
          </cell>
          <cell r="F327">
            <v>875</v>
          </cell>
          <cell r="G327">
            <v>219000</v>
          </cell>
          <cell r="H327">
            <v>219000</v>
          </cell>
          <cell r="I327">
            <v>212573</v>
          </cell>
          <cell r="J327">
            <v>-59933</v>
          </cell>
          <cell r="K327">
            <v>124459</v>
          </cell>
        </row>
        <row r="328">
          <cell r="A328" t="str">
            <v>Internal Audit ServicesExpenseO&amp;MDepreciation/Amortization</v>
          </cell>
          <cell r="B328" t="str">
            <v>Internal Audit Services</v>
          </cell>
          <cell r="C328" t="str">
            <v>O&amp;M</v>
          </cell>
          <cell r="D328" t="str">
            <v>Depreciation/Amortization</v>
          </cell>
          <cell r="E328">
            <v>1003.17</v>
          </cell>
          <cell r="F328">
            <v>2000</v>
          </cell>
          <cell r="G328">
            <v>8025.36</v>
          </cell>
          <cell r="H328">
            <v>12038.04</v>
          </cell>
          <cell r="I328">
            <v>24324.27</v>
          </cell>
          <cell r="J328">
            <v>1955.65</v>
          </cell>
          <cell r="K328">
            <v>16279.58</v>
          </cell>
        </row>
        <row r="329">
          <cell r="A329" t="str">
            <v>Internal Audit ServicesExpenseO&amp;MFringe Benefits &amp; Taxes</v>
          </cell>
          <cell r="B329" t="str">
            <v>Internal Audit Services</v>
          </cell>
          <cell r="C329" t="str">
            <v>O&amp;M</v>
          </cell>
          <cell r="D329" t="str">
            <v>Fringe Benefits &amp; Taxes</v>
          </cell>
          <cell r="E329">
            <v>115550.78</v>
          </cell>
          <cell r="F329">
            <v>115550.78</v>
          </cell>
          <cell r="G329">
            <v>920214.21</v>
          </cell>
          <cell r="H329">
            <v>1377932.71</v>
          </cell>
          <cell r="I329">
            <v>1377932.02</v>
          </cell>
          <cell r="J329">
            <v>106581.31</v>
          </cell>
          <cell r="K329">
            <v>914662.52</v>
          </cell>
        </row>
        <row r="330">
          <cell r="A330" t="str">
            <v>Internal Audit ServicesExpenseO&amp;MIT Toolkit</v>
          </cell>
          <cell r="B330" t="str">
            <v>Internal Audit Services</v>
          </cell>
          <cell r="C330" t="str">
            <v>O&amp;M</v>
          </cell>
          <cell r="D330" t="str">
            <v>IT Toolkit</v>
          </cell>
          <cell r="E330">
            <v>2655.12</v>
          </cell>
          <cell r="F330">
            <v>2655.12</v>
          </cell>
          <cell r="G330">
            <v>21240.959999999999</v>
          </cell>
          <cell r="H330">
            <v>31858.44</v>
          </cell>
          <cell r="I330">
            <v>31857.84</v>
          </cell>
          <cell r="J330">
            <v>1506.88</v>
          </cell>
          <cell r="K330">
            <v>18210.759999999998</v>
          </cell>
        </row>
        <row r="331">
          <cell r="A331" t="str">
            <v>Internal Audit ServicesExpenseO&amp;MIncurred Labor</v>
          </cell>
          <cell r="B331" t="str">
            <v>Internal Audit Services</v>
          </cell>
          <cell r="C331" t="str">
            <v>O&amp;M</v>
          </cell>
          <cell r="D331" t="str">
            <v>Incurred Labor</v>
          </cell>
          <cell r="E331">
            <v>362742</v>
          </cell>
          <cell r="F331">
            <v>362742</v>
          </cell>
          <cell r="G331">
            <v>2888766</v>
          </cell>
          <cell r="H331">
            <v>4325644.78</v>
          </cell>
          <cell r="I331">
            <v>4269527.18</v>
          </cell>
          <cell r="J331">
            <v>344797.97</v>
          </cell>
          <cell r="K331">
            <v>2761542.49</v>
          </cell>
        </row>
        <row r="332">
          <cell r="A332" t="str">
            <v>Internal Audit ServicesExpenseO&amp;MInternal Settlements</v>
          </cell>
          <cell r="B332" t="str">
            <v>Internal Audit Services</v>
          </cell>
          <cell r="C332" t="str">
            <v>O&amp;M</v>
          </cell>
          <cell r="D332" t="str">
            <v>Internal Settlements</v>
          </cell>
          <cell r="E332">
            <v>0</v>
          </cell>
          <cell r="G332">
            <v>0</v>
          </cell>
          <cell r="H332">
            <v>0</v>
          </cell>
          <cell r="I332">
            <v>-85214.32</v>
          </cell>
          <cell r="J332">
            <v>0</v>
          </cell>
          <cell r="K332">
            <v>0</v>
          </cell>
        </row>
        <row r="333">
          <cell r="A333" t="str">
            <v>Internal Audit ServicesExpenseO&amp;MMaterial</v>
          </cell>
          <cell r="B333" t="str">
            <v>Internal Audit Services</v>
          </cell>
          <cell r="C333" t="str">
            <v>O&amp;M</v>
          </cell>
          <cell r="D333" t="str">
            <v>Material</v>
          </cell>
          <cell r="E333">
            <v>416.67</v>
          </cell>
          <cell r="F333">
            <v>416.67</v>
          </cell>
          <cell r="G333">
            <v>3333.36</v>
          </cell>
          <cell r="H333">
            <v>5000.04</v>
          </cell>
          <cell r="I333">
            <v>5000.04</v>
          </cell>
          <cell r="K333">
            <v>1393.75</v>
          </cell>
        </row>
        <row r="334">
          <cell r="A334" t="str">
            <v>Internal Audit ServicesExpenseO&amp;MOther Primary Expenses</v>
          </cell>
          <cell r="B334" t="str">
            <v>Internal Audit Services</v>
          </cell>
          <cell r="C334" t="str">
            <v>O&amp;M</v>
          </cell>
          <cell r="D334" t="str">
            <v>Other Primary Expenses</v>
          </cell>
          <cell r="E334">
            <v>9416.67</v>
          </cell>
          <cell r="F334">
            <v>9416.67</v>
          </cell>
          <cell r="G334">
            <v>125608.56</v>
          </cell>
          <cell r="H334">
            <v>168608.05</v>
          </cell>
          <cell r="I334">
            <v>168607.85</v>
          </cell>
          <cell r="J334">
            <v>13310.35</v>
          </cell>
          <cell r="K334">
            <v>90749.05</v>
          </cell>
        </row>
        <row r="335">
          <cell r="A335" t="str">
            <v>Internal Audit ServicesExpenseO&amp;MOther Secondary Costs</v>
          </cell>
          <cell r="B335" t="str">
            <v>Internal Audit Services</v>
          </cell>
          <cell r="C335" t="str">
            <v>O&amp;M</v>
          </cell>
          <cell r="D335" t="str">
            <v>Other Secondary Costs</v>
          </cell>
          <cell r="E335">
            <v>989.81</v>
          </cell>
          <cell r="F335">
            <v>989.81</v>
          </cell>
          <cell r="G335">
            <v>7918.48</v>
          </cell>
          <cell r="H335">
            <v>11880.36</v>
          </cell>
          <cell r="I335">
            <v>11879.86</v>
          </cell>
          <cell r="J335">
            <v>722.86</v>
          </cell>
          <cell r="K335">
            <v>7762.84</v>
          </cell>
        </row>
        <row r="336">
          <cell r="A336" t="str">
            <v>Internal Audit ServicesExpenseO&amp;MOutside Services</v>
          </cell>
          <cell r="B336" t="str">
            <v>Internal Audit Services</v>
          </cell>
          <cell r="C336" t="str">
            <v>O&amp;M</v>
          </cell>
          <cell r="D336" t="str">
            <v>Outside Services</v>
          </cell>
          <cell r="F336">
            <v>43000</v>
          </cell>
          <cell r="G336">
            <v>150000.01999999999</v>
          </cell>
          <cell r="H336">
            <v>300000.03999999998</v>
          </cell>
          <cell r="I336">
            <v>386655.8</v>
          </cell>
          <cell r="J336">
            <v>8923.2999999999993</v>
          </cell>
          <cell r="K336">
            <v>362379.1</v>
          </cell>
        </row>
        <row r="337">
          <cell r="A337" t="str">
            <v>Internal Audit ServicesExpenseO&amp;MResidual Sent to SC Asm Ctr</v>
          </cell>
          <cell r="B337" t="str">
            <v>Internal Audit Services</v>
          </cell>
          <cell r="C337" t="str">
            <v>O&amp;M</v>
          </cell>
          <cell r="D337" t="str">
            <v>Residual Sent to SC Asm Ctr</v>
          </cell>
          <cell r="E337">
            <v>34103.870000000003</v>
          </cell>
          <cell r="G337">
            <v>-13958</v>
          </cell>
          <cell r="H337">
            <v>15813.09</v>
          </cell>
          <cell r="J337">
            <v>82035.429999999993</v>
          </cell>
          <cell r="K337">
            <v>157553.04999999999</v>
          </cell>
        </row>
        <row r="338">
          <cell r="A338" t="str">
            <v>Internal Audit ServicesExpenseO&amp;MSpace</v>
          </cell>
          <cell r="B338" t="str">
            <v>Internal Audit Services</v>
          </cell>
          <cell r="C338" t="str">
            <v>O&amp;M</v>
          </cell>
          <cell r="D338" t="str">
            <v>Space</v>
          </cell>
          <cell r="E338">
            <v>35254.39</v>
          </cell>
          <cell r="F338">
            <v>35254</v>
          </cell>
          <cell r="G338">
            <v>282035.12</v>
          </cell>
          <cell r="H338">
            <v>423052.68</v>
          </cell>
          <cell r="I338">
            <v>423052.95</v>
          </cell>
          <cell r="J338">
            <v>35254.39</v>
          </cell>
          <cell r="K338">
            <v>282035.12</v>
          </cell>
        </row>
        <row r="339">
          <cell r="A339" t="str">
            <v>Internal Audit ServicesExpenseO&amp;MVP Office Assessments</v>
          </cell>
          <cell r="B339" t="str">
            <v>Internal Audit Services</v>
          </cell>
          <cell r="C339" t="str">
            <v>O&amp;M</v>
          </cell>
          <cell r="D339" t="str">
            <v>VP Office Assessments</v>
          </cell>
          <cell r="E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</row>
        <row r="340">
          <cell r="A340" t="str">
            <v>Internal Audit ServicesExpenseNot assignedNot assigned</v>
          </cell>
          <cell r="B340" t="str">
            <v>Internal Audit Services</v>
          </cell>
          <cell r="C340" t="str">
            <v>Not assigned</v>
          </cell>
          <cell r="D340" t="str">
            <v>Not assigned</v>
          </cell>
          <cell r="I340">
            <v>0</v>
          </cell>
        </row>
        <row r="341">
          <cell r="A341" t="str">
            <v>Investor RelationsExpenseO&amp;MApplied Labor</v>
          </cell>
          <cell r="B341" t="str">
            <v>Investor Relations</v>
          </cell>
          <cell r="C341" t="str">
            <v>O&amp;M</v>
          </cell>
          <cell r="D341" t="str">
            <v>Applied Labor</v>
          </cell>
          <cell r="E341">
            <v>0</v>
          </cell>
          <cell r="G341">
            <v>0</v>
          </cell>
          <cell r="H341">
            <v>0</v>
          </cell>
          <cell r="J341">
            <v>0</v>
          </cell>
          <cell r="K341">
            <v>0</v>
          </cell>
        </row>
        <row r="342">
          <cell r="A342" t="str">
            <v>Investor RelationsExpenseO&amp;MClient Investment</v>
          </cell>
          <cell r="B342" t="str">
            <v>Investor Relations</v>
          </cell>
          <cell r="C342" t="str">
            <v>O&amp;M</v>
          </cell>
          <cell r="D342" t="str">
            <v>Client Investment</v>
          </cell>
          <cell r="G342">
            <v>12000</v>
          </cell>
          <cell r="H342">
            <v>12000</v>
          </cell>
          <cell r="I342">
            <v>2476</v>
          </cell>
          <cell r="K342">
            <v>2476</v>
          </cell>
        </row>
        <row r="343">
          <cell r="A343" t="str">
            <v>Investor RelationsExpenseO&amp;MDepreciation/Amortization</v>
          </cell>
          <cell r="B343" t="str">
            <v>Investor Relations</v>
          </cell>
          <cell r="C343" t="str">
            <v>O&amp;M</v>
          </cell>
          <cell r="D343" t="str">
            <v>Depreciation/Amortization</v>
          </cell>
          <cell r="I343">
            <v>668</v>
          </cell>
          <cell r="J343">
            <v>167</v>
          </cell>
          <cell r="K343">
            <v>1336</v>
          </cell>
        </row>
        <row r="344">
          <cell r="A344" t="str">
            <v>Investor RelationsExpenseO&amp;MFringe Benefits &amp; Taxes</v>
          </cell>
          <cell r="B344" t="str">
            <v>Investor Relations</v>
          </cell>
          <cell r="C344" t="str">
            <v>O&amp;M</v>
          </cell>
          <cell r="D344" t="str">
            <v>Fringe Benefits &amp; Taxes</v>
          </cell>
          <cell r="E344">
            <v>14694.32</v>
          </cell>
          <cell r="F344">
            <v>14694.32</v>
          </cell>
          <cell r="G344">
            <v>116507.36</v>
          </cell>
          <cell r="H344">
            <v>174762.32</v>
          </cell>
          <cell r="I344">
            <v>174762.66</v>
          </cell>
          <cell r="J344">
            <v>13731.45</v>
          </cell>
          <cell r="K344">
            <v>113381.34</v>
          </cell>
        </row>
        <row r="345">
          <cell r="A345" t="str">
            <v>Investor RelationsExpenseO&amp;MIT Toolkit</v>
          </cell>
          <cell r="B345" t="str">
            <v>Investor Relations</v>
          </cell>
          <cell r="C345" t="str">
            <v>O&amp;M</v>
          </cell>
          <cell r="D345" t="str">
            <v>IT Toolkit</v>
          </cell>
          <cell r="E345">
            <v>309.2</v>
          </cell>
          <cell r="F345">
            <v>309.2</v>
          </cell>
          <cell r="G345">
            <v>2473.6</v>
          </cell>
          <cell r="H345">
            <v>3707.4</v>
          </cell>
          <cell r="I345">
            <v>3706.56</v>
          </cell>
          <cell r="J345">
            <v>422.72</v>
          </cell>
          <cell r="K345">
            <v>3562.76</v>
          </cell>
        </row>
        <row r="346">
          <cell r="A346" t="str">
            <v>Investor RelationsExpenseO&amp;MIncurred Labor</v>
          </cell>
          <cell r="B346" t="str">
            <v>Investor Relations</v>
          </cell>
          <cell r="C346" t="str">
            <v>O&amp;M</v>
          </cell>
          <cell r="D346" t="str">
            <v>Incurred Labor</v>
          </cell>
          <cell r="E346">
            <v>46165</v>
          </cell>
          <cell r="F346">
            <v>46165</v>
          </cell>
          <cell r="G346">
            <v>366030</v>
          </cell>
          <cell r="H346">
            <v>549049.06000000006</v>
          </cell>
          <cell r="I346">
            <v>549048.80000000005</v>
          </cell>
          <cell r="J346">
            <v>48702.89</v>
          </cell>
          <cell r="K346">
            <v>378302.38</v>
          </cell>
        </row>
        <row r="347">
          <cell r="A347" t="str">
            <v>Investor RelationsExpenseO&amp;MInternal Settlements</v>
          </cell>
          <cell r="B347" t="str">
            <v>Investor Relations</v>
          </cell>
          <cell r="C347" t="str">
            <v>O&amp;M</v>
          </cell>
          <cell r="D347" t="str">
            <v>Internal Settlements</v>
          </cell>
          <cell r="E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</row>
        <row r="348">
          <cell r="A348" t="str">
            <v>Investor RelationsExpenseO&amp;MMaterial</v>
          </cell>
          <cell r="B348" t="str">
            <v>Investor Relations</v>
          </cell>
          <cell r="C348" t="str">
            <v>O&amp;M</v>
          </cell>
          <cell r="D348" t="str">
            <v>Material</v>
          </cell>
          <cell r="E348">
            <v>2203.5</v>
          </cell>
          <cell r="F348">
            <v>2203.5</v>
          </cell>
          <cell r="G348">
            <v>17628</v>
          </cell>
          <cell r="H348">
            <v>26442</v>
          </cell>
          <cell r="I348">
            <v>26441.599999999999</v>
          </cell>
          <cell r="J348">
            <v>1354.53</v>
          </cell>
          <cell r="K348">
            <v>8445.24</v>
          </cell>
        </row>
        <row r="349">
          <cell r="A349" t="str">
            <v>Investor RelationsExpenseO&amp;MOther Primary Expenses</v>
          </cell>
          <cell r="B349" t="str">
            <v>Investor Relations</v>
          </cell>
          <cell r="C349" t="str">
            <v>O&amp;M</v>
          </cell>
          <cell r="D349" t="str">
            <v>Other Primary Expenses</v>
          </cell>
          <cell r="E349">
            <v>12560.86</v>
          </cell>
          <cell r="F349">
            <v>12560.86</v>
          </cell>
          <cell r="G349">
            <v>129440.21</v>
          </cell>
          <cell r="H349">
            <v>169389.82</v>
          </cell>
          <cell r="I349">
            <v>169389.59</v>
          </cell>
          <cell r="J349">
            <v>8505.59</v>
          </cell>
          <cell r="K349">
            <v>91230.83</v>
          </cell>
        </row>
        <row r="350">
          <cell r="A350" t="str">
            <v>Investor RelationsExpenseO&amp;MOther Secondary Costs</v>
          </cell>
          <cell r="B350" t="str">
            <v>Investor Relations</v>
          </cell>
          <cell r="C350" t="str">
            <v>O&amp;M</v>
          </cell>
          <cell r="D350" t="str">
            <v>Other Secondary Costs</v>
          </cell>
          <cell r="E350">
            <v>135.26</v>
          </cell>
          <cell r="F350">
            <v>135.26</v>
          </cell>
          <cell r="G350">
            <v>1082.08</v>
          </cell>
          <cell r="H350">
            <v>1625.48</v>
          </cell>
          <cell r="I350">
            <v>1624.7</v>
          </cell>
          <cell r="J350">
            <v>159.37</v>
          </cell>
          <cell r="K350">
            <v>1080.03</v>
          </cell>
        </row>
        <row r="351">
          <cell r="A351" t="str">
            <v>Investor RelationsExpenseO&amp;MOutside Services</v>
          </cell>
          <cell r="B351" t="str">
            <v>Investor Relations</v>
          </cell>
          <cell r="C351" t="str">
            <v>O&amp;M</v>
          </cell>
          <cell r="D351" t="str">
            <v>Outside Services</v>
          </cell>
          <cell r="E351">
            <v>12025.73</v>
          </cell>
          <cell r="F351">
            <v>12025.73</v>
          </cell>
          <cell r="G351">
            <v>110617.62</v>
          </cell>
          <cell r="H351">
            <v>176875.01</v>
          </cell>
          <cell r="I351">
            <v>176875.21</v>
          </cell>
          <cell r="J351">
            <v>8855.19</v>
          </cell>
          <cell r="K351">
            <v>85707.37</v>
          </cell>
        </row>
        <row r="352">
          <cell r="A352" t="str">
            <v>Investor RelationsExpenseO&amp;MResidual Sent to SC Asm Ctr</v>
          </cell>
          <cell r="B352" t="str">
            <v>Investor Relations</v>
          </cell>
          <cell r="C352" t="str">
            <v>O&amp;M</v>
          </cell>
          <cell r="D352" t="str">
            <v>Residual Sent to SC Asm Ctr</v>
          </cell>
          <cell r="E352">
            <v>1207.47</v>
          </cell>
          <cell r="G352">
            <v>-2647.15</v>
          </cell>
          <cell r="H352">
            <v>2031.99</v>
          </cell>
          <cell r="J352">
            <v>-1891.4</v>
          </cell>
          <cell r="K352">
            <v>-456.23</v>
          </cell>
        </row>
        <row r="353">
          <cell r="A353" t="str">
            <v>Investor RelationsExpenseO&amp;MSpace</v>
          </cell>
          <cell r="B353" t="str">
            <v>Investor Relations</v>
          </cell>
          <cell r="C353" t="str">
            <v>O&amp;M</v>
          </cell>
          <cell r="D353" t="str">
            <v>Space</v>
          </cell>
          <cell r="E353">
            <v>7983.66</v>
          </cell>
          <cell r="F353">
            <v>7983.66</v>
          </cell>
          <cell r="G353">
            <v>63869.279999999999</v>
          </cell>
          <cell r="H353">
            <v>95803.92</v>
          </cell>
          <cell r="I353">
            <v>95803.92</v>
          </cell>
          <cell r="J353">
            <v>7983.66</v>
          </cell>
          <cell r="K353">
            <v>63869.279999999999</v>
          </cell>
        </row>
        <row r="354">
          <cell r="A354" t="str">
            <v>Investor RelationsExpenseO&amp;MVP Office Assessments</v>
          </cell>
          <cell r="B354" t="str">
            <v>Investor Relations</v>
          </cell>
          <cell r="C354" t="str">
            <v>O&amp;M</v>
          </cell>
          <cell r="D354" t="str">
            <v>VP Office Assessments</v>
          </cell>
          <cell r="E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</row>
        <row r="355">
          <cell r="A355" t="str">
            <v>Investor RelationsExpenseNot assignedNot assigned</v>
          </cell>
          <cell r="B355" t="str">
            <v>Investor Relations</v>
          </cell>
          <cell r="C355" t="str">
            <v>Not assigned</v>
          </cell>
          <cell r="D355" t="str">
            <v>Not assigned</v>
          </cell>
          <cell r="I355">
            <v>0</v>
          </cell>
        </row>
        <row r="356">
          <cell r="A356" t="str">
            <v>LawExpenseCAPITALCapital Offset</v>
          </cell>
          <cell r="B356" t="str">
            <v>Law</v>
          </cell>
          <cell r="C356" t="str">
            <v>CAPITAL</v>
          </cell>
          <cell r="D356" t="str">
            <v>Capital Offset</v>
          </cell>
          <cell r="I356">
            <v>-3304</v>
          </cell>
          <cell r="K356">
            <v>-6593</v>
          </cell>
        </row>
        <row r="357">
          <cell r="A357" t="str">
            <v>LawExpenseCAPITALOther Secondary Costs</v>
          </cell>
          <cell r="B357" t="str">
            <v>Law</v>
          </cell>
          <cell r="C357" t="str">
            <v>CAPITAL</v>
          </cell>
          <cell r="D357" t="str">
            <v>Other Secondary Costs</v>
          </cell>
          <cell r="I357">
            <v>3304</v>
          </cell>
          <cell r="K357">
            <v>6593</v>
          </cell>
        </row>
        <row r="358">
          <cell r="A358" t="str">
            <v>LawExpenseO&amp;MApplied Labor</v>
          </cell>
          <cell r="B358" t="str">
            <v>Law</v>
          </cell>
          <cell r="C358" t="str">
            <v>O&amp;M</v>
          </cell>
          <cell r="D358" t="str">
            <v>Applied Labor</v>
          </cell>
          <cell r="E358">
            <v>0</v>
          </cell>
          <cell r="G358">
            <v>0</v>
          </cell>
          <cell r="H358">
            <v>0</v>
          </cell>
          <cell r="J358">
            <v>-36493.120000000003</v>
          </cell>
          <cell r="K358">
            <v>36962.43</v>
          </cell>
        </row>
        <row r="359">
          <cell r="A359" t="str">
            <v>LawExpenseO&amp;MClient Investment</v>
          </cell>
          <cell r="B359" t="str">
            <v>Law</v>
          </cell>
          <cell r="C359" t="str">
            <v>O&amp;M</v>
          </cell>
          <cell r="D359" t="str">
            <v>Client Investment</v>
          </cell>
          <cell r="E359">
            <v>15000</v>
          </cell>
          <cell r="F359">
            <v>90542</v>
          </cell>
          <cell r="G359">
            <v>507500</v>
          </cell>
          <cell r="H359">
            <v>550000</v>
          </cell>
          <cell r="I359">
            <v>593488</v>
          </cell>
          <cell r="J359">
            <v>101882</v>
          </cell>
          <cell r="K359">
            <v>411244</v>
          </cell>
        </row>
        <row r="360">
          <cell r="A360" t="str">
            <v>LawExpenseO&amp;MDAS</v>
          </cell>
          <cell r="B360" t="str">
            <v>Law</v>
          </cell>
          <cell r="C360" t="str">
            <v>O&amp;M</v>
          </cell>
          <cell r="D360" t="str">
            <v>DAS</v>
          </cell>
          <cell r="E360">
            <v>12336</v>
          </cell>
          <cell r="F360">
            <v>12336</v>
          </cell>
          <cell r="G360">
            <v>98688</v>
          </cell>
          <cell r="H360">
            <v>148034</v>
          </cell>
          <cell r="I360">
            <v>148034</v>
          </cell>
          <cell r="J360">
            <v>12336</v>
          </cell>
          <cell r="K360">
            <v>98688</v>
          </cell>
        </row>
        <row r="361">
          <cell r="A361" t="str">
            <v>LawExpenseO&amp;MDepreciation/Amortization</v>
          </cell>
          <cell r="B361" t="str">
            <v>Law</v>
          </cell>
          <cell r="C361" t="str">
            <v>O&amp;M</v>
          </cell>
          <cell r="D361" t="str">
            <v>Depreciation/Amortization</v>
          </cell>
          <cell r="E361">
            <v>32657.68</v>
          </cell>
          <cell r="F361">
            <v>32657.68</v>
          </cell>
          <cell r="G361">
            <v>261261.44</v>
          </cell>
          <cell r="H361">
            <v>391892.16</v>
          </cell>
          <cell r="I361">
            <v>392722.42</v>
          </cell>
          <cell r="J361">
            <v>35667.46</v>
          </cell>
          <cell r="K361">
            <v>285078.90999999997</v>
          </cell>
        </row>
        <row r="362">
          <cell r="A362" t="str">
            <v>LawExpenseO&amp;MFringe Benefits &amp; Taxes</v>
          </cell>
          <cell r="B362" t="str">
            <v>Law</v>
          </cell>
          <cell r="C362" t="str">
            <v>O&amp;M</v>
          </cell>
          <cell r="D362" t="str">
            <v>Fringe Benefits &amp; Taxes</v>
          </cell>
          <cell r="E362">
            <v>290168.32000000001</v>
          </cell>
          <cell r="F362">
            <v>290168.32000000001</v>
          </cell>
          <cell r="G362">
            <v>2300300.89</v>
          </cell>
          <cell r="H362">
            <v>3450450.16</v>
          </cell>
          <cell r="I362">
            <v>3451356.71</v>
          </cell>
          <cell r="J362">
            <v>273498.06</v>
          </cell>
          <cell r="K362">
            <v>2217303.48</v>
          </cell>
        </row>
        <row r="363">
          <cell r="A363" t="str">
            <v>LawExpenseO&amp;MIT Toolkit</v>
          </cell>
          <cell r="B363" t="str">
            <v>Law</v>
          </cell>
          <cell r="C363" t="str">
            <v>O&amp;M</v>
          </cell>
          <cell r="D363" t="str">
            <v>IT Toolkit</v>
          </cell>
          <cell r="E363">
            <v>4956.76</v>
          </cell>
          <cell r="F363">
            <v>4956.76</v>
          </cell>
          <cell r="G363">
            <v>39654.080000000002</v>
          </cell>
          <cell r="H363">
            <v>59429.120000000003</v>
          </cell>
          <cell r="I363">
            <v>59748.52</v>
          </cell>
          <cell r="J363">
            <v>5755.56</v>
          </cell>
          <cell r="K363">
            <v>43641.760000000002</v>
          </cell>
        </row>
        <row r="364">
          <cell r="A364" t="str">
            <v>LawExpenseO&amp;MIncurred Labor</v>
          </cell>
          <cell r="B364" t="str">
            <v>Law</v>
          </cell>
          <cell r="C364" t="str">
            <v>O&amp;M</v>
          </cell>
          <cell r="D364" t="str">
            <v>Incurred Labor</v>
          </cell>
          <cell r="E364">
            <v>911619</v>
          </cell>
          <cell r="F364">
            <v>911619</v>
          </cell>
          <cell r="G364">
            <v>7226833</v>
          </cell>
          <cell r="H364">
            <v>10840245.720000001</v>
          </cell>
          <cell r="I364">
            <v>10840167.279999999</v>
          </cell>
          <cell r="J364">
            <v>960151.01</v>
          </cell>
          <cell r="K364">
            <v>7266007.4699999997</v>
          </cell>
        </row>
        <row r="365">
          <cell r="A365" t="str">
            <v>LawExpenseO&amp;MInternal Settlements</v>
          </cell>
          <cell r="B365" t="str">
            <v>Law</v>
          </cell>
          <cell r="C365" t="str">
            <v>O&amp;M</v>
          </cell>
          <cell r="D365" t="str">
            <v>Internal Settlements</v>
          </cell>
          <cell r="E365">
            <v>0</v>
          </cell>
          <cell r="G365">
            <v>0</v>
          </cell>
          <cell r="H365">
            <v>0</v>
          </cell>
          <cell r="I365">
            <v>29655.39</v>
          </cell>
          <cell r="J365">
            <v>0</v>
          </cell>
          <cell r="K365">
            <v>0</v>
          </cell>
        </row>
        <row r="366">
          <cell r="A366" t="str">
            <v>LawExpenseO&amp;MMaterial</v>
          </cell>
          <cell r="B366" t="str">
            <v>Law</v>
          </cell>
          <cell r="C366" t="str">
            <v>O&amp;M</v>
          </cell>
          <cell r="D366" t="str">
            <v>Material</v>
          </cell>
          <cell r="E366">
            <v>1346.69</v>
          </cell>
          <cell r="F366">
            <v>1346.69</v>
          </cell>
          <cell r="G366">
            <v>10773.52</v>
          </cell>
          <cell r="H366">
            <v>16160.28</v>
          </cell>
          <cell r="I366">
            <v>15941.91</v>
          </cell>
          <cell r="J366">
            <v>4133.01</v>
          </cell>
          <cell r="K366">
            <v>6237.08</v>
          </cell>
        </row>
        <row r="367">
          <cell r="A367" t="str">
            <v>LawExpenseO&amp;MOther Primary Expenses</v>
          </cell>
          <cell r="B367" t="str">
            <v>Law</v>
          </cell>
          <cell r="C367" t="str">
            <v>O&amp;M</v>
          </cell>
          <cell r="D367" t="str">
            <v>Other Primary Expenses</v>
          </cell>
          <cell r="E367">
            <v>41325.870000000003</v>
          </cell>
          <cell r="F367">
            <v>50738</v>
          </cell>
          <cell r="G367">
            <v>397268.96</v>
          </cell>
          <cell r="H367">
            <v>562572.43999999994</v>
          </cell>
          <cell r="I367">
            <v>562569.04</v>
          </cell>
          <cell r="J367">
            <v>18025.84</v>
          </cell>
          <cell r="K367">
            <v>312632.65999999997</v>
          </cell>
        </row>
        <row r="368">
          <cell r="A368" t="str">
            <v>LawExpenseO&amp;MOther Secondary Costs</v>
          </cell>
          <cell r="B368" t="str">
            <v>Law</v>
          </cell>
          <cell r="C368" t="str">
            <v>O&amp;M</v>
          </cell>
          <cell r="D368" t="str">
            <v>Other Secondary Costs</v>
          </cell>
          <cell r="E368">
            <v>4465.84</v>
          </cell>
          <cell r="F368">
            <v>4465.84</v>
          </cell>
          <cell r="G368">
            <v>35726.720000000001</v>
          </cell>
          <cell r="H368">
            <v>53594.9</v>
          </cell>
          <cell r="I368">
            <v>53902.73</v>
          </cell>
          <cell r="J368">
            <v>4317.0200000000004</v>
          </cell>
          <cell r="K368">
            <v>35368.33</v>
          </cell>
        </row>
        <row r="369">
          <cell r="A369" t="str">
            <v>LawExpenseO&amp;MOutside Services</v>
          </cell>
          <cell r="B369" t="str">
            <v>Law</v>
          </cell>
          <cell r="C369" t="str">
            <v>O&amp;M</v>
          </cell>
          <cell r="D369" t="str">
            <v>Outside Services</v>
          </cell>
          <cell r="E369">
            <v>1313163.32</v>
          </cell>
          <cell r="F369">
            <v>1636973</v>
          </cell>
          <cell r="G369">
            <v>10673962.560000001</v>
          </cell>
          <cell r="H369">
            <v>16298749.84</v>
          </cell>
          <cell r="I369">
            <v>21026001.359999999</v>
          </cell>
          <cell r="J369">
            <v>3487714.77</v>
          </cell>
          <cell r="K369">
            <v>19323948.989999998</v>
          </cell>
        </row>
        <row r="370">
          <cell r="A370" t="str">
            <v>LawExpenseO&amp;MResidual Sent to SC Asm Ctr</v>
          </cell>
          <cell r="B370" t="str">
            <v>Law</v>
          </cell>
          <cell r="C370" t="str">
            <v>O&amp;M</v>
          </cell>
          <cell r="D370" t="str">
            <v>Residual Sent to SC Asm Ctr</v>
          </cell>
          <cell r="E370">
            <v>12623.11</v>
          </cell>
          <cell r="G370">
            <v>-21044.23</v>
          </cell>
          <cell r="H370">
            <v>40899.410000000003</v>
          </cell>
          <cell r="J370">
            <v>171739.78</v>
          </cell>
          <cell r="K370">
            <v>155427.14000000001</v>
          </cell>
        </row>
        <row r="371">
          <cell r="A371" t="str">
            <v>LawExpenseO&amp;MSpace</v>
          </cell>
          <cell r="B371" t="str">
            <v>Law</v>
          </cell>
          <cell r="C371" t="str">
            <v>O&amp;M</v>
          </cell>
          <cell r="D371" t="str">
            <v>Space</v>
          </cell>
          <cell r="E371">
            <v>136708.66</v>
          </cell>
          <cell r="F371">
            <v>136708.66</v>
          </cell>
          <cell r="G371">
            <v>1093669.28</v>
          </cell>
          <cell r="H371">
            <v>1640503.92</v>
          </cell>
          <cell r="I371">
            <v>1640503.92</v>
          </cell>
          <cell r="J371">
            <v>136708.66</v>
          </cell>
          <cell r="K371">
            <v>1093669.28</v>
          </cell>
        </row>
        <row r="372">
          <cell r="A372" t="str">
            <v>LawExpenseO&amp;MVP Office Assessments</v>
          </cell>
          <cell r="B372" t="str">
            <v>Law</v>
          </cell>
          <cell r="C372" t="str">
            <v>O&amp;M</v>
          </cell>
          <cell r="D372" t="str">
            <v>VP Office Assessments</v>
          </cell>
          <cell r="E372">
            <v>-7509</v>
          </cell>
          <cell r="F372">
            <v>-7509</v>
          </cell>
          <cell r="G372">
            <v>-60072</v>
          </cell>
          <cell r="H372">
            <v>-90108</v>
          </cell>
          <cell r="I372">
            <v>-90108</v>
          </cell>
          <cell r="J372">
            <v>-12184</v>
          </cell>
          <cell r="K372">
            <v>-74097</v>
          </cell>
        </row>
        <row r="373">
          <cell r="A373" t="str">
            <v>LawExpenseNot assignedNot assigned</v>
          </cell>
          <cell r="B373" t="str">
            <v>Law</v>
          </cell>
          <cell r="C373" t="str">
            <v>Not assigned</v>
          </cell>
          <cell r="D373" t="str">
            <v>Not assigned</v>
          </cell>
          <cell r="I373">
            <v>0</v>
          </cell>
        </row>
        <row r="374">
          <cell r="A374" t="str">
            <v>NERC ComplianceExpenseO&amp;MApplied Labor</v>
          </cell>
          <cell r="B374" t="str">
            <v>NERC Compliance</v>
          </cell>
          <cell r="C374" t="str">
            <v>O&amp;M</v>
          </cell>
          <cell r="D374" t="str">
            <v>Applied Labor</v>
          </cell>
          <cell r="E374">
            <v>0</v>
          </cell>
          <cell r="G374">
            <v>0</v>
          </cell>
          <cell r="H374">
            <v>0</v>
          </cell>
          <cell r="J374">
            <v>-1143.5</v>
          </cell>
          <cell r="K374">
            <v>-4134.87</v>
          </cell>
        </row>
        <row r="375">
          <cell r="A375" t="str">
            <v>NERC ComplianceExpenseO&amp;MDepreciation/Amortization</v>
          </cell>
          <cell r="B375" t="str">
            <v>NERC Compliance</v>
          </cell>
          <cell r="C375" t="str">
            <v>O&amp;M</v>
          </cell>
          <cell r="D375" t="str">
            <v>Depreciation/Amortization</v>
          </cell>
          <cell r="E375">
            <v>91.25</v>
          </cell>
          <cell r="F375">
            <v>91.25</v>
          </cell>
          <cell r="G375">
            <v>730</v>
          </cell>
          <cell r="H375">
            <v>1095</v>
          </cell>
          <cell r="I375">
            <v>1363.92</v>
          </cell>
          <cell r="J375">
            <v>180.9</v>
          </cell>
          <cell r="K375">
            <v>1447.13</v>
          </cell>
        </row>
        <row r="376">
          <cell r="A376" t="str">
            <v>NERC ComplianceExpenseO&amp;MFringe Benefits &amp; Taxes</v>
          </cell>
          <cell r="B376" t="str">
            <v>NERC Compliance</v>
          </cell>
          <cell r="C376" t="str">
            <v>O&amp;M</v>
          </cell>
          <cell r="D376" t="str">
            <v>Fringe Benefits &amp; Taxes</v>
          </cell>
          <cell r="E376">
            <v>30102.9</v>
          </cell>
          <cell r="F376">
            <v>30102.9</v>
          </cell>
          <cell r="G376">
            <v>246214.6</v>
          </cell>
          <cell r="H376">
            <v>373197.77</v>
          </cell>
          <cell r="I376">
            <v>373696.31</v>
          </cell>
          <cell r="J376">
            <v>29718.62</v>
          </cell>
          <cell r="K376">
            <v>258808.36</v>
          </cell>
        </row>
        <row r="377">
          <cell r="A377" t="str">
            <v>NERC ComplianceExpenseO&amp;MIT Toolkit</v>
          </cell>
          <cell r="B377" t="str">
            <v>NERC Compliance</v>
          </cell>
          <cell r="C377" t="str">
            <v>O&amp;M</v>
          </cell>
          <cell r="D377" t="str">
            <v>IT Toolkit</v>
          </cell>
          <cell r="E377">
            <v>711.2</v>
          </cell>
          <cell r="F377">
            <v>711.2</v>
          </cell>
          <cell r="G377">
            <v>5689.6</v>
          </cell>
          <cell r="H377">
            <v>8535.4</v>
          </cell>
          <cell r="I377">
            <v>8683.84</v>
          </cell>
          <cell r="J377">
            <v>715.68</v>
          </cell>
          <cell r="K377">
            <v>5803.44</v>
          </cell>
        </row>
        <row r="378">
          <cell r="A378" t="str">
            <v>NERC ComplianceExpenseO&amp;MIncurred Labor</v>
          </cell>
          <cell r="B378" t="str">
            <v>NERC Compliance</v>
          </cell>
          <cell r="C378" t="str">
            <v>O&amp;M</v>
          </cell>
          <cell r="D378" t="str">
            <v>Incurred Labor</v>
          </cell>
          <cell r="E378">
            <v>94574</v>
          </cell>
          <cell r="F378">
            <v>94574</v>
          </cell>
          <cell r="G378">
            <v>749182</v>
          </cell>
          <cell r="H378">
            <v>1123775.71</v>
          </cell>
          <cell r="I378">
            <v>1123789.3400000001</v>
          </cell>
          <cell r="J378">
            <v>97693.57</v>
          </cell>
          <cell r="K378">
            <v>768933.83</v>
          </cell>
        </row>
        <row r="379">
          <cell r="A379" t="str">
            <v>NERC ComplianceExpenseO&amp;MInternal Settlements</v>
          </cell>
          <cell r="B379" t="str">
            <v>NERC Compliance</v>
          </cell>
          <cell r="C379" t="str">
            <v>O&amp;M</v>
          </cell>
          <cell r="D379" t="str">
            <v>Internal Settlements</v>
          </cell>
          <cell r="E379">
            <v>0</v>
          </cell>
          <cell r="G379">
            <v>0</v>
          </cell>
          <cell r="H379">
            <v>0</v>
          </cell>
          <cell r="I379">
            <v>-933.07</v>
          </cell>
          <cell r="J379">
            <v>0</v>
          </cell>
          <cell r="K379">
            <v>0</v>
          </cell>
        </row>
        <row r="380">
          <cell r="A380" t="str">
            <v>NERC ComplianceExpenseO&amp;MOther Primary Expenses</v>
          </cell>
          <cell r="B380" t="str">
            <v>NERC Compliance</v>
          </cell>
          <cell r="C380" t="str">
            <v>O&amp;M</v>
          </cell>
          <cell r="D380" t="str">
            <v>Other Primary Expenses</v>
          </cell>
          <cell r="E380">
            <v>8531.92</v>
          </cell>
          <cell r="F380">
            <v>8531.92</v>
          </cell>
          <cell r="G380">
            <v>73973.36</v>
          </cell>
          <cell r="H380">
            <v>122400.04</v>
          </cell>
          <cell r="I380">
            <v>122251.55</v>
          </cell>
          <cell r="J380">
            <v>4310.46</v>
          </cell>
          <cell r="K380">
            <v>38200.879999999997</v>
          </cell>
        </row>
        <row r="381">
          <cell r="A381" t="str">
            <v>NERC ComplianceExpenseO&amp;MOther Secondary Costs</v>
          </cell>
          <cell r="B381" t="str">
            <v>NERC Compliance</v>
          </cell>
          <cell r="C381" t="str">
            <v>O&amp;M</v>
          </cell>
          <cell r="D381" t="str">
            <v>Other Secondary Costs</v>
          </cell>
          <cell r="E381">
            <v>250.43</v>
          </cell>
          <cell r="F381">
            <v>250.43</v>
          </cell>
          <cell r="G381">
            <v>2003.44</v>
          </cell>
          <cell r="H381">
            <v>3006.52</v>
          </cell>
          <cell r="I381">
            <v>2711.06</v>
          </cell>
          <cell r="J381">
            <v>204.45</v>
          </cell>
          <cell r="K381">
            <v>1607.58</v>
          </cell>
        </row>
        <row r="382">
          <cell r="A382" t="str">
            <v>NERC ComplianceExpenseO&amp;MOutside Services</v>
          </cell>
          <cell r="B382" t="str">
            <v>NERC Compliance</v>
          </cell>
          <cell r="C382" t="str">
            <v>O&amp;M</v>
          </cell>
          <cell r="D382" t="str">
            <v>Outside Services</v>
          </cell>
          <cell r="E382">
            <v>433.33</v>
          </cell>
          <cell r="G382">
            <v>3466.64</v>
          </cell>
          <cell r="H382">
            <v>5199.96</v>
          </cell>
          <cell r="I382">
            <v>4857.7299999999996</v>
          </cell>
          <cell r="K382">
            <v>4857.7299999999996</v>
          </cell>
        </row>
        <row r="383">
          <cell r="A383" t="str">
            <v>NERC ComplianceExpenseO&amp;MResidual Sent to SC Asm Ctr</v>
          </cell>
          <cell r="B383" t="str">
            <v>NERC Compliance</v>
          </cell>
          <cell r="C383" t="str">
            <v>O&amp;M</v>
          </cell>
          <cell r="D383" t="str">
            <v>Residual Sent to SC Asm Ctr</v>
          </cell>
          <cell r="E383">
            <v>-289.35000000000002</v>
          </cell>
          <cell r="G383">
            <v>18333.38</v>
          </cell>
          <cell r="H383">
            <v>4221.96</v>
          </cell>
          <cell r="J383">
            <v>37410.61</v>
          </cell>
          <cell r="K383">
            <v>237960.38</v>
          </cell>
        </row>
        <row r="384">
          <cell r="A384" t="str">
            <v>NERC ComplianceExpenseO&amp;MSpace</v>
          </cell>
          <cell r="B384" t="str">
            <v>NERC Compliance</v>
          </cell>
          <cell r="C384" t="str">
            <v>O&amp;M</v>
          </cell>
          <cell r="D384" t="str">
            <v>Space</v>
          </cell>
          <cell r="E384">
            <v>13176.02</v>
          </cell>
          <cell r="F384">
            <v>13176.02</v>
          </cell>
          <cell r="G384">
            <v>105408.16</v>
          </cell>
          <cell r="H384">
            <v>158112.24</v>
          </cell>
          <cell r="I384">
            <v>158112.24</v>
          </cell>
          <cell r="J384">
            <v>13176.02</v>
          </cell>
          <cell r="K384">
            <v>105408.16</v>
          </cell>
        </row>
        <row r="385">
          <cell r="A385" t="str">
            <v>NERC ComplianceExpenseO&amp;MVP Office Assessments</v>
          </cell>
          <cell r="B385" t="str">
            <v>NERC Compliance</v>
          </cell>
          <cell r="C385" t="str">
            <v>O&amp;M</v>
          </cell>
          <cell r="D385" t="str">
            <v>VP Office Assessments</v>
          </cell>
          <cell r="E385">
            <v>0</v>
          </cell>
          <cell r="G385">
            <v>0</v>
          </cell>
          <cell r="H385">
            <v>0</v>
          </cell>
          <cell r="J385">
            <v>0</v>
          </cell>
          <cell r="K385">
            <v>0</v>
          </cell>
        </row>
        <row r="386">
          <cell r="A386" t="str">
            <v>NERC ComplianceExpenseNot assignedNot assigned</v>
          </cell>
          <cell r="B386" t="str">
            <v>NERC Compliance</v>
          </cell>
          <cell r="C386" t="str">
            <v>Not assigned</v>
          </cell>
          <cell r="D386" t="str">
            <v>Not assigned</v>
          </cell>
          <cell r="I386">
            <v>0</v>
          </cell>
        </row>
        <row r="387">
          <cell r="A387" t="str">
            <v>PSE&amp;G Dedicated FinanceExpenseCAPITALCapital Offset</v>
          </cell>
          <cell r="B387" t="str">
            <v>PSE&amp;G Dedicated Finance</v>
          </cell>
          <cell r="C387" t="str">
            <v>CAPITAL</v>
          </cell>
          <cell r="D387" t="str">
            <v>Capital Offset</v>
          </cell>
          <cell r="K387">
            <v>-3231</v>
          </cell>
        </row>
        <row r="388">
          <cell r="A388" t="str">
            <v>PSE&amp;G Dedicated FinanceExpenseCAPITALOther Secondary Costs</v>
          </cell>
          <cell r="B388" t="str">
            <v>PSE&amp;G Dedicated Finance</v>
          </cell>
          <cell r="C388" t="str">
            <v>CAPITAL</v>
          </cell>
          <cell r="D388" t="str">
            <v>Other Secondary Costs</v>
          </cell>
          <cell r="K388">
            <v>3231</v>
          </cell>
        </row>
        <row r="389">
          <cell r="A389" t="str">
            <v>PSE&amp;G Dedicated FinanceExpenseO&amp;MApplied Labor</v>
          </cell>
          <cell r="B389" t="str">
            <v>PSE&amp;G Dedicated Finance</v>
          </cell>
          <cell r="C389" t="str">
            <v>O&amp;M</v>
          </cell>
          <cell r="D389" t="str">
            <v>Applied Labor</v>
          </cell>
          <cell r="E389">
            <v>0</v>
          </cell>
          <cell r="G389">
            <v>0</v>
          </cell>
          <cell r="H389">
            <v>0</v>
          </cell>
          <cell r="J389">
            <v>0</v>
          </cell>
          <cell r="K389">
            <v>-22391.759999999998</v>
          </cell>
        </row>
        <row r="390">
          <cell r="A390" t="str">
            <v>PSE&amp;G Dedicated FinanceExpenseO&amp;MDepreciation/Amortization</v>
          </cell>
          <cell r="B390" t="str">
            <v>PSE&amp;G Dedicated Finance</v>
          </cell>
          <cell r="C390" t="str">
            <v>O&amp;M</v>
          </cell>
          <cell r="D390" t="str">
            <v>Depreciation/Amortization</v>
          </cell>
          <cell r="E390">
            <v>2969.47</v>
          </cell>
          <cell r="F390">
            <v>2969.47</v>
          </cell>
          <cell r="G390">
            <v>23755.759999999998</v>
          </cell>
          <cell r="H390">
            <v>35633.64</v>
          </cell>
          <cell r="I390">
            <v>36938.07</v>
          </cell>
          <cell r="J390">
            <v>3461.25</v>
          </cell>
          <cell r="K390">
            <v>27519.11</v>
          </cell>
        </row>
        <row r="391">
          <cell r="A391" t="str">
            <v>PSE&amp;G Dedicated FinanceExpenseO&amp;MFringe Benefits &amp; Taxes</v>
          </cell>
          <cell r="B391" t="str">
            <v>PSE&amp;G Dedicated Finance</v>
          </cell>
          <cell r="C391" t="str">
            <v>O&amp;M</v>
          </cell>
          <cell r="D391" t="str">
            <v>Fringe Benefits &amp; Taxes</v>
          </cell>
          <cell r="E391">
            <v>189579.19</v>
          </cell>
          <cell r="F391">
            <v>188397.59</v>
          </cell>
          <cell r="G391">
            <v>1508145.87</v>
          </cell>
          <cell r="H391">
            <v>2268218.42</v>
          </cell>
          <cell r="I391">
            <v>2258768.2400000002</v>
          </cell>
          <cell r="J391">
            <v>183926.79</v>
          </cell>
          <cell r="K391">
            <v>1544608.09</v>
          </cell>
        </row>
        <row r="392">
          <cell r="A392" t="str">
            <v>PSE&amp;G Dedicated FinanceExpenseO&amp;MIT Toolkit</v>
          </cell>
          <cell r="B392" t="str">
            <v>PSE&amp;G Dedicated Finance</v>
          </cell>
          <cell r="C392" t="str">
            <v>O&amp;M</v>
          </cell>
          <cell r="D392" t="str">
            <v>IT Toolkit</v>
          </cell>
          <cell r="E392">
            <v>1923.8</v>
          </cell>
          <cell r="F392">
            <v>1923.8</v>
          </cell>
          <cell r="G392">
            <v>15390.4</v>
          </cell>
          <cell r="H392">
            <v>23082.6</v>
          </cell>
          <cell r="I392">
            <v>23322.48</v>
          </cell>
          <cell r="J392">
            <v>2310.52</v>
          </cell>
          <cell r="K392">
            <v>17707.8</v>
          </cell>
        </row>
        <row r="393">
          <cell r="A393" t="str">
            <v>PSE&amp;G Dedicated FinanceExpenseO&amp;MIncurred Labor</v>
          </cell>
          <cell r="B393" t="str">
            <v>PSE&amp;G Dedicated Finance</v>
          </cell>
          <cell r="C393" t="str">
            <v>O&amp;M</v>
          </cell>
          <cell r="D393" t="str">
            <v>Incurred Labor</v>
          </cell>
          <cell r="E393">
            <v>530409</v>
          </cell>
          <cell r="F393">
            <v>527215</v>
          </cell>
          <cell r="G393">
            <v>4164245</v>
          </cell>
          <cell r="H393">
            <v>6265216.4199999999</v>
          </cell>
          <cell r="I393">
            <v>6239667.2699999996</v>
          </cell>
          <cell r="J393">
            <v>531785.66</v>
          </cell>
          <cell r="K393">
            <v>4184622.21</v>
          </cell>
        </row>
        <row r="394">
          <cell r="A394" t="str">
            <v>PSE&amp;G Dedicated FinanceExpenseO&amp;MInternal Settlements</v>
          </cell>
          <cell r="B394" t="str">
            <v>PSE&amp;G Dedicated Finance</v>
          </cell>
          <cell r="C394" t="str">
            <v>O&amp;M</v>
          </cell>
          <cell r="D394" t="str">
            <v>Internal Settlements</v>
          </cell>
          <cell r="E394">
            <v>0</v>
          </cell>
          <cell r="G394">
            <v>0</v>
          </cell>
          <cell r="H394">
            <v>0</v>
          </cell>
          <cell r="J394">
            <v>0</v>
          </cell>
          <cell r="K394">
            <v>0</v>
          </cell>
        </row>
        <row r="395">
          <cell r="A395" t="str">
            <v>PSE&amp;G Dedicated FinanceExpenseO&amp;MMaterial</v>
          </cell>
          <cell r="B395" t="str">
            <v>PSE&amp;G Dedicated Finance</v>
          </cell>
          <cell r="C395" t="str">
            <v>O&amp;M</v>
          </cell>
          <cell r="D395" t="str">
            <v>Material</v>
          </cell>
          <cell r="E395">
            <v>500</v>
          </cell>
          <cell r="F395">
            <v>500</v>
          </cell>
          <cell r="G395">
            <v>4000</v>
          </cell>
          <cell r="H395">
            <v>6000</v>
          </cell>
          <cell r="I395">
            <v>6000.04</v>
          </cell>
          <cell r="J395">
            <v>901.57</v>
          </cell>
          <cell r="K395">
            <v>1147.0999999999999</v>
          </cell>
        </row>
        <row r="396">
          <cell r="A396" t="str">
            <v>PSE&amp;G Dedicated FinanceExpenseO&amp;MOther Primary Expenses</v>
          </cell>
          <cell r="B396" t="str">
            <v>PSE&amp;G Dedicated Finance</v>
          </cell>
          <cell r="C396" t="str">
            <v>O&amp;M</v>
          </cell>
          <cell r="D396" t="str">
            <v>Other Primary Expenses</v>
          </cell>
          <cell r="E396">
            <v>5094.33</v>
          </cell>
          <cell r="F396">
            <v>5876</v>
          </cell>
          <cell r="G396">
            <v>85624.639999999999</v>
          </cell>
          <cell r="H396">
            <v>105999.96</v>
          </cell>
          <cell r="I396">
            <v>101000.18</v>
          </cell>
          <cell r="J396">
            <v>1851.41</v>
          </cell>
          <cell r="K396">
            <v>51467.77</v>
          </cell>
        </row>
        <row r="397">
          <cell r="A397" t="str">
            <v>PSE&amp;G Dedicated FinanceExpenseO&amp;MOther Secondary Costs</v>
          </cell>
          <cell r="B397" t="str">
            <v>PSE&amp;G Dedicated Finance</v>
          </cell>
          <cell r="C397" t="str">
            <v>O&amp;M</v>
          </cell>
          <cell r="D397" t="str">
            <v>Other Secondary Costs</v>
          </cell>
          <cell r="E397">
            <v>1050.8599999999999</v>
          </cell>
          <cell r="F397">
            <v>1050.8599999999999</v>
          </cell>
          <cell r="G397">
            <v>8406.8799999999992</v>
          </cell>
          <cell r="H397">
            <v>12604.2</v>
          </cell>
          <cell r="I397">
            <v>12762.61</v>
          </cell>
          <cell r="J397">
            <v>986.24</v>
          </cell>
          <cell r="K397">
            <v>8740.16</v>
          </cell>
        </row>
        <row r="398">
          <cell r="A398" t="str">
            <v>PSE&amp;G Dedicated FinanceExpenseO&amp;MOutside Services</v>
          </cell>
          <cell r="B398" t="str">
            <v>PSE&amp;G Dedicated Finance</v>
          </cell>
          <cell r="C398" t="str">
            <v>O&amp;M</v>
          </cell>
          <cell r="D398" t="str">
            <v>Outside Services</v>
          </cell>
          <cell r="E398">
            <v>38406</v>
          </cell>
          <cell r="F398">
            <v>38406</v>
          </cell>
          <cell r="G398">
            <v>192028</v>
          </cell>
          <cell r="H398">
            <v>345654</v>
          </cell>
          <cell r="I398">
            <v>345654.18</v>
          </cell>
          <cell r="J398">
            <v>19701.61</v>
          </cell>
          <cell r="K398">
            <v>164204.91</v>
          </cell>
        </row>
        <row r="399">
          <cell r="A399" t="str">
            <v>PSE&amp;G Dedicated FinanceExpenseO&amp;MResidual Sent to SC Asm Ctr</v>
          </cell>
          <cell r="B399" t="str">
            <v>PSE&amp;G Dedicated Finance</v>
          </cell>
          <cell r="C399" t="str">
            <v>O&amp;M</v>
          </cell>
          <cell r="D399" t="str">
            <v>Residual Sent to SC Asm Ctr</v>
          </cell>
          <cell r="E399">
            <v>-0.13</v>
          </cell>
          <cell r="G399">
            <v>0.52</v>
          </cell>
          <cell r="H399">
            <v>0.42</v>
          </cell>
          <cell r="J399">
            <v>35685.35</v>
          </cell>
          <cell r="K399">
            <v>51067.3</v>
          </cell>
        </row>
        <row r="400">
          <cell r="A400" t="str">
            <v>PSE&amp;G Dedicated FinanceExpenseO&amp;MSpace</v>
          </cell>
          <cell r="B400" t="str">
            <v>PSE&amp;G Dedicated Finance</v>
          </cell>
          <cell r="C400" t="str">
            <v>O&amp;M</v>
          </cell>
          <cell r="D400" t="str">
            <v>Space</v>
          </cell>
          <cell r="E400">
            <v>103367.53</v>
          </cell>
          <cell r="F400">
            <v>103367.53</v>
          </cell>
          <cell r="G400">
            <v>826940.24</v>
          </cell>
          <cell r="H400">
            <v>1240410.3600000001</v>
          </cell>
          <cell r="I400">
            <v>1240410.3600000001</v>
          </cell>
          <cell r="J400">
            <v>103367.53</v>
          </cell>
          <cell r="K400">
            <v>826940.24</v>
          </cell>
        </row>
        <row r="401">
          <cell r="A401" t="str">
            <v>PSE&amp;G Dedicated FinanceExpenseO&amp;MVP Office Assessments</v>
          </cell>
          <cell r="B401" t="str">
            <v>PSE&amp;G Dedicated Finance</v>
          </cell>
          <cell r="C401" t="str">
            <v>O&amp;M</v>
          </cell>
          <cell r="D401" t="str">
            <v>VP Office Assessments</v>
          </cell>
          <cell r="E401">
            <v>0</v>
          </cell>
          <cell r="G401">
            <v>0</v>
          </cell>
          <cell r="H401">
            <v>0</v>
          </cell>
          <cell r="J401">
            <v>0</v>
          </cell>
          <cell r="K401">
            <v>0</v>
          </cell>
        </row>
        <row r="402">
          <cell r="A402" t="str">
            <v>PSE&amp;G Dedicated FinanceExpenseNot assignedNot assigned</v>
          </cell>
          <cell r="B402" t="str">
            <v>PSE&amp;G Dedicated Finance</v>
          </cell>
          <cell r="C402" t="str">
            <v>Not assigned</v>
          </cell>
          <cell r="D402" t="str">
            <v>Not assigned</v>
          </cell>
          <cell r="I402">
            <v>0</v>
          </cell>
        </row>
        <row r="403">
          <cell r="A403" t="str">
            <v>PSEG Executive OfficeExpenseCAPITALCapital Offset</v>
          </cell>
          <cell r="B403" t="str">
            <v>PSEG Executive Office</v>
          </cell>
          <cell r="C403" t="str">
            <v>CAPITAL</v>
          </cell>
          <cell r="D403" t="str">
            <v>Capital Offset</v>
          </cell>
          <cell r="E403">
            <v>-41667</v>
          </cell>
          <cell r="F403">
            <v>-41667</v>
          </cell>
          <cell r="G403">
            <v>-333333</v>
          </cell>
          <cell r="H403">
            <v>-500000</v>
          </cell>
          <cell r="I403">
            <v>-375565.13</v>
          </cell>
          <cell r="K403">
            <v>-5361.35</v>
          </cell>
        </row>
        <row r="404">
          <cell r="A404" t="str">
            <v>PSEG Executive OfficeExpenseCAPITALMaterial</v>
          </cell>
          <cell r="B404" t="str">
            <v>PSEG Executive Office</v>
          </cell>
          <cell r="C404" t="str">
            <v>CAPITAL</v>
          </cell>
          <cell r="D404" t="str">
            <v>Material</v>
          </cell>
          <cell r="E404">
            <v>16667</v>
          </cell>
          <cell r="F404">
            <v>16667</v>
          </cell>
          <cell r="G404">
            <v>133333</v>
          </cell>
          <cell r="H404">
            <v>200000</v>
          </cell>
          <cell r="I404">
            <v>150000</v>
          </cell>
        </row>
        <row r="405">
          <cell r="A405" t="str">
            <v>PSEG Executive OfficeExpenseCAPITALOther Secondary Costs</v>
          </cell>
          <cell r="B405" t="str">
            <v>PSEG Executive Office</v>
          </cell>
          <cell r="C405" t="str">
            <v>CAPITAL</v>
          </cell>
          <cell r="D405" t="str">
            <v>Other Secondary Costs</v>
          </cell>
          <cell r="E405">
            <v>25000</v>
          </cell>
          <cell r="F405">
            <v>25000</v>
          </cell>
          <cell r="G405">
            <v>200000</v>
          </cell>
          <cell r="H405">
            <v>300000</v>
          </cell>
          <cell r="I405">
            <v>225000</v>
          </cell>
          <cell r="K405">
            <v>3946</v>
          </cell>
        </row>
        <row r="406">
          <cell r="A406" t="str">
            <v>PSEG Executive OfficeExpenseCAPITALOutside Services</v>
          </cell>
          <cell r="B406" t="str">
            <v>PSEG Executive Office</v>
          </cell>
          <cell r="C406" t="str">
            <v>CAPITAL</v>
          </cell>
          <cell r="D406" t="str">
            <v>Outside Services</v>
          </cell>
          <cell r="I406">
            <v>565.13</v>
          </cell>
          <cell r="K406">
            <v>1415.35</v>
          </cell>
        </row>
        <row r="407">
          <cell r="A407" t="str">
            <v>PSEG Executive OfficeExpenseO&amp;MApplied Labor</v>
          </cell>
          <cell r="B407" t="str">
            <v>PSEG Executive Office</v>
          </cell>
          <cell r="C407" t="str">
            <v>O&amp;M</v>
          </cell>
          <cell r="D407" t="str">
            <v>Applied Labor</v>
          </cell>
          <cell r="E407">
            <v>0</v>
          </cell>
          <cell r="G407">
            <v>0</v>
          </cell>
          <cell r="H407">
            <v>0</v>
          </cell>
          <cell r="J407">
            <v>506.8</v>
          </cell>
          <cell r="K407">
            <v>1638.62</v>
          </cell>
        </row>
        <row r="408">
          <cell r="A408" t="str">
            <v>PSEG Executive OfficeExpenseO&amp;MClient Investment</v>
          </cell>
          <cell r="B408" t="str">
            <v>PSEG Executive Office</v>
          </cell>
          <cell r="C408" t="str">
            <v>O&amp;M</v>
          </cell>
          <cell r="D408" t="str">
            <v>Client Investment</v>
          </cell>
          <cell r="I408">
            <v>7476</v>
          </cell>
          <cell r="K408">
            <v>7476</v>
          </cell>
        </row>
        <row r="409">
          <cell r="A409" t="str">
            <v>PSEG Executive OfficeExpenseO&amp;MDepreciation/Amortization</v>
          </cell>
          <cell r="B409" t="str">
            <v>PSEG Executive Office</v>
          </cell>
          <cell r="C409" t="str">
            <v>O&amp;M</v>
          </cell>
          <cell r="D409" t="str">
            <v>Depreciation/Amortization</v>
          </cell>
          <cell r="E409">
            <v>30250</v>
          </cell>
          <cell r="F409">
            <v>30250</v>
          </cell>
          <cell r="G409">
            <v>141999.98000000001</v>
          </cell>
          <cell r="H409">
            <v>262798.98</v>
          </cell>
          <cell r="I409">
            <v>263028.94</v>
          </cell>
          <cell r="J409">
            <v>9889.2000000000007</v>
          </cell>
          <cell r="K409">
            <v>78686.09</v>
          </cell>
        </row>
        <row r="410">
          <cell r="A410" t="str">
            <v>PSEG Executive OfficeExpenseO&amp;MFleet/Other CO Charges</v>
          </cell>
          <cell r="B410" t="str">
            <v>PSEG Executive Office</v>
          </cell>
          <cell r="C410" t="str">
            <v>O&amp;M</v>
          </cell>
          <cell r="D410" t="str">
            <v>Fleet/Other CO Charges</v>
          </cell>
          <cell r="E410">
            <v>1315.76</v>
          </cell>
          <cell r="F410">
            <v>1083</v>
          </cell>
          <cell r="G410">
            <v>10597.49</v>
          </cell>
          <cell r="H410">
            <v>15775.79</v>
          </cell>
          <cell r="I410">
            <v>15832.95</v>
          </cell>
          <cell r="J410">
            <v>2079.6999999999998</v>
          </cell>
          <cell r="K410">
            <v>10796.11</v>
          </cell>
        </row>
        <row r="411">
          <cell r="A411" t="str">
            <v>PSEG Executive OfficeExpenseO&amp;MFringe Benefits &amp; Taxes</v>
          </cell>
          <cell r="B411" t="str">
            <v>PSEG Executive Office</v>
          </cell>
          <cell r="C411" t="str">
            <v>O&amp;M</v>
          </cell>
          <cell r="D411" t="str">
            <v>Fringe Benefits &amp; Taxes</v>
          </cell>
          <cell r="E411">
            <v>748470.18</v>
          </cell>
          <cell r="F411">
            <v>748470.18</v>
          </cell>
          <cell r="G411">
            <v>10121580.039999999</v>
          </cell>
          <cell r="H411">
            <v>17097817.699999999</v>
          </cell>
          <cell r="I411">
            <v>18024525.219999999</v>
          </cell>
          <cell r="J411">
            <v>849730.29</v>
          </cell>
          <cell r="K411">
            <v>10254041.050000001</v>
          </cell>
        </row>
        <row r="412">
          <cell r="A412" t="str">
            <v>PSEG Executive OfficeExpenseO&amp;MIT Toolkit</v>
          </cell>
          <cell r="B412" t="str">
            <v>PSEG Executive Office</v>
          </cell>
          <cell r="C412" t="str">
            <v>O&amp;M</v>
          </cell>
          <cell r="D412" t="str">
            <v>IT Toolkit</v>
          </cell>
          <cell r="E412">
            <v>976.04</v>
          </cell>
          <cell r="F412">
            <v>976.04</v>
          </cell>
          <cell r="G412">
            <v>7808.32</v>
          </cell>
          <cell r="H412">
            <v>11713.48</v>
          </cell>
          <cell r="I412">
            <v>11707.92</v>
          </cell>
          <cell r="J412">
            <v>825.28</v>
          </cell>
          <cell r="K412">
            <v>8252.24</v>
          </cell>
        </row>
        <row r="413">
          <cell r="A413" t="str">
            <v>PSEG Executive OfficeExpenseO&amp;MIncurred Labor</v>
          </cell>
          <cell r="B413" t="str">
            <v>PSEG Executive Office</v>
          </cell>
          <cell r="C413" t="str">
            <v>O&amp;M</v>
          </cell>
          <cell r="D413" t="str">
            <v>Incurred Labor</v>
          </cell>
          <cell r="E413">
            <v>466839</v>
          </cell>
          <cell r="F413">
            <v>466839</v>
          </cell>
          <cell r="G413">
            <v>3711004</v>
          </cell>
          <cell r="H413">
            <v>5566503.21</v>
          </cell>
          <cell r="I413">
            <v>4001771.52</v>
          </cell>
          <cell r="J413">
            <v>477720.08</v>
          </cell>
          <cell r="K413">
            <v>2229023.75</v>
          </cell>
        </row>
        <row r="414">
          <cell r="A414" t="str">
            <v>PSEG Executive OfficeExpenseO&amp;MInternal Settlements</v>
          </cell>
          <cell r="B414" t="str">
            <v>PSEG Executive Office</v>
          </cell>
          <cell r="C414" t="str">
            <v>O&amp;M</v>
          </cell>
          <cell r="D414" t="str">
            <v>Internal Settlements</v>
          </cell>
          <cell r="E414">
            <v>0</v>
          </cell>
          <cell r="G414">
            <v>0</v>
          </cell>
          <cell r="H414">
            <v>0</v>
          </cell>
          <cell r="I414">
            <v>300.66000000000003</v>
          </cell>
          <cell r="J414">
            <v>0</v>
          </cell>
          <cell r="K414">
            <v>0</v>
          </cell>
        </row>
        <row r="415">
          <cell r="A415" t="str">
            <v>PSEG Executive OfficeExpenseO&amp;MMaterial</v>
          </cell>
          <cell r="B415" t="str">
            <v>PSEG Executive Office</v>
          </cell>
          <cell r="C415" t="str">
            <v>O&amp;M</v>
          </cell>
          <cell r="D415" t="str">
            <v>Material</v>
          </cell>
          <cell r="E415">
            <v>1250</v>
          </cell>
          <cell r="F415">
            <v>1250</v>
          </cell>
          <cell r="G415">
            <v>10000</v>
          </cell>
          <cell r="H415">
            <v>15000</v>
          </cell>
          <cell r="I415">
            <v>14995.69</v>
          </cell>
          <cell r="J415">
            <v>182</v>
          </cell>
          <cell r="K415">
            <v>6518.8</v>
          </cell>
        </row>
        <row r="416">
          <cell r="A416" t="str">
            <v>PSEG Executive OfficeExpenseO&amp;MOther Income &amp; Deductions</v>
          </cell>
          <cell r="B416" t="str">
            <v>PSEG Executive Office</v>
          </cell>
          <cell r="C416" t="str">
            <v>O&amp;M</v>
          </cell>
          <cell r="D416" t="str">
            <v>Other Income &amp; Deductions</v>
          </cell>
          <cell r="J416">
            <v>0</v>
          </cell>
          <cell r="K416">
            <v>0</v>
          </cell>
        </row>
        <row r="417">
          <cell r="A417" t="str">
            <v>PSEG Executive OfficeExpenseO&amp;MOther Primary Expenses</v>
          </cell>
          <cell r="B417" t="str">
            <v>PSEG Executive Office</v>
          </cell>
          <cell r="C417" t="str">
            <v>O&amp;M</v>
          </cell>
          <cell r="D417" t="str">
            <v>Other Primary Expenses</v>
          </cell>
          <cell r="E417">
            <v>35166.67</v>
          </cell>
          <cell r="F417">
            <v>35166.67</v>
          </cell>
          <cell r="G417">
            <v>561333.36</v>
          </cell>
          <cell r="H417">
            <v>701000.04</v>
          </cell>
          <cell r="I417">
            <v>701000.48</v>
          </cell>
          <cell r="J417">
            <v>24611.4</v>
          </cell>
          <cell r="K417">
            <v>544211.56999999995</v>
          </cell>
        </row>
        <row r="418">
          <cell r="A418" t="str">
            <v>PSEG Executive OfficeExpenseO&amp;MOther Secondary Costs</v>
          </cell>
          <cell r="B418" t="str">
            <v>PSEG Executive Office</v>
          </cell>
          <cell r="C418" t="str">
            <v>O&amp;M</v>
          </cell>
          <cell r="D418" t="str">
            <v>Other Secondary Costs</v>
          </cell>
          <cell r="E418">
            <v>3211.84</v>
          </cell>
          <cell r="F418">
            <v>3211.84</v>
          </cell>
          <cell r="G418">
            <v>25694.720000000001</v>
          </cell>
          <cell r="H418">
            <v>38547.440000000002</v>
          </cell>
          <cell r="I418">
            <v>38547.81</v>
          </cell>
          <cell r="J418">
            <v>845.14</v>
          </cell>
          <cell r="K418">
            <v>8679.52</v>
          </cell>
        </row>
        <row r="419">
          <cell r="A419" t="str">
            <v>PSEG Executive OfficeExpenseO&amp;MOutside Services</v>
          </cell>
          <cell r="B419" t="str">
            <v>PSEG Executive Office</v>
          </cell>
          <cell r="C419" t="str">
            <v>O&amp;M</v>
          </cell>
          <cell r="D419" t="str">
            <v>Outside Services</v>
          </cell>
          <cell r="F419">
            <v>188000</v>
          </cell>
          <cell r="G419">
            <v>500000</v>
          </cell>
          <cell r="H419">
            <v>1000000</v>
          </cell>
          <cell r="I419">
            <v>2000000.26</v>
          </cell>
          <cell r="J419">
            <v>156223</v>
          </cell>
          <cell r="K419">
            <v>987903.27</v>
          </cell>
        </row>
        <row r="420">
          <cell r="A420" t="str">
            <v>PSEG Executive OfficeExpenseO&amp;MResidual Sent to SC Asm Ctr</v>
          </cell>
          <cell r="B420" t="str">
            <v>PSEG Executive Office</v>
          </cell>
          <cell r="C420" t="str">
            <v>O&amp;M</v>
          </cell>
          <cell r="D420" t="str">
            <v>Residual Sent to SC Asm Ctr</v>
          </cell>
          <cell r="E420">
            <v>1164.1500000000001</v>
          </cell>
          <cell r="G420">
            <v>9164.2099999999991</v>
          </cell>
          <cell r="H420">
            <v>13816.04</v>
          </cell>
          <cell r="J420">
            <v>-45045.25</v>
          </cell>
          <cell r="K420">
            <v>996835.1</v>
          </cell>
        </row>
        <row r="421">
          <cell r="A421" t="str">
            <v>PSEG Executive OfficeExpenseO&amp;MSpace</v>
          </cell>
          <cell r="B421" t="str">
            <v>PSEG Executive Office</v>
          </cell>
          <cell r="C421" t="str">
            <v>O&amp;M</v>
          </cell>
          <cell r="D421" t="str">
            <v>Space</v>
          </cell>
          <cell r="E421">
            <v>30937.360000000001</v>
          </cell>
          <cell r="F421">
            <v>30937.360000000001</v>
          </cell>
          <cell r="G421">
            <v>247498.88</v>
          </cell>
          <cell r="H421">
            <v>371248.32</v>
          </cell>
          <cell r="I421">
            <v>371249.96</v>
          </cell>
          <cell r="J421">
            <v>30937.360000000001</v>
          </cell>
          <cell r="K421">
            <v>247498.88</v>
          </cell>
        </row>
        <row r="422">
          <cell r="A422" t="str">
            <v>PSEG Executive OfficeExpenseO&amp;MVP Office Assessments</v>
          </cell>
          <cell r="B422" t="str">
            <v>PSEG Executive Office</v>
          </cell>
          <cell r="C422" t="str">
            <v>O&amp;M</v>
          </cell>
          <cell r="D422" t="str">
            <v>VP Office Assessments</v>
          </cell>
          <cell r="E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</row>
        <row r="423">
          <cell r="A423" t="str">
            <v>PSEG Executive OfficeExpenseNot assignedNot assigned</v>
          </cell>
          <cell r="B423" t="str">
            <v>PSEG Executive Office</v>
          </cell>
          <cell r="C423" t="str">
            <v>Not assigned</v>
          </cell>
          <cell r="D423" t="str">
            <v>Not assigned</v>
          </cell>
          <cell r="I423">
            <v>0</v>
          </cell>
        </row>
        <row r="424">
          <cell r="A424" t="str">
            <v>PSEG Services Pension &amp; OPEBExpenseO&amp;MFringe Benefits &amp; Taxes</v>
          </cell>
          <cell r="B424" t="str">
            <v>PSEG Services Pension &amp; OPEB</v>
          </cell>
          <cell r="C424" t="str">
            <v>O&amp;M</v>
          </cell>
          <cell r="D424" t="str">
            <v>Fringe Benefits &amp; Taxes</v>
          </cell>
          <cell r="E424">
            <v>0</v>
          </cell>
          <cell r="G424">
            <v>0</v>
          </cell>
          <cell r="H424">
            <v>0</v>
          </cell>
          <cell r="J424">
            <v>-1229.53</v>
          </cell>
          <cell r="K424">
            <v>0</v>
          </cell>
        </row>
        <row r="425">
          <cell r="A425" t="str">
            <v>Payroll Services &amp; Accounts PayableExpenseCAPITALCapital Offset</v>
          </cell>
          <cell r="B425" t="str">
            <v>Payroll Services &amp; Accounts Payable</v>
          </cell>
          <cell r="C425" t="str">
            <v>CAPITAL</v>
          </cell>
          <cell r="D425" t="str">
            <v>Capital Offset</v>
          </cell>
          <cell r="I425">
            <v>-3354</v>
          </cell>
          <cell r="K425">
            <v>-6109</v>
          </cell>
        </row>
        <row r="426">
          <cell r="A426" t="str">
            <v>Payroll Services &amp; Accounts PayableExpenseCAPITALOther Secondary Costs</v>
          </cell>
          <cell r="B426" t="str">
            <v>Payroll Services &amp; Accounts Payable</v>
          </cell>
          <cell r="C426" t="str">
            <v>CAPITAL</v>
          </cell>
          <cell r="D426" t="str">
            <v>Other Secondary Costs</v>
          </cell>
          <cell r="I426">
            <v>3354</v>
          </cell>
          <cell r="K426">
            <v>6109</v>
          </cell>
        </row>
        <row r="427">
          <cell r="A427" t="str">
            <v>Payroll Services &amp; Accounts PayableExpenseO&amp;MApplied Labor</v>
          </cell>
          <cell r="B427" t="str">
            <v>Payroll Services &amp; Accounts Payable</v>
          </cell>
          <cell r="C427" t="str">
            <v>O&amp;M</v>
          </cell>
          <cell r="D427" t="str">
            <v>Applied Labor</v>
          </cell>
          <cell r="E427">
            <v>0</v>
          </cell>
          <cell r="G427">
            <v>0</v>
          </cell>
          <cell r="H427">
            <v>0</v>
          </cell>
          <cell r="J427">
            <v>221.67</v>
          </cell>
          <cell r="K427">
            <v>3368.03</v>
          </cell>
        </row>
        <row r="428">
          <cell r="A428" t="str">
            <v>Payroll Services &amp; Accounts PayableExpenseO&amp;MClient Investment</v>
          </cell>
          <cell r="B428" t="str">
            <v>Payroll Services &amp; Accounts Payable</v>
          </cell>
          <cell r="C428" t="str">
            <v>O&amp;M</v>
          </cell>
          <cell r="D428" t="str">
            <v>Client Investment</v>
          </cell>
          <cell r="E428">
            <v>10000</v>
          </cell>
          <cell r="F428">
            <v>8000</v>
          </cell>
          <cell r="G428">
            <v>250000</v>
          </cell>
          <cell r="H428">
            <v>400000</v>
          </cell>
          <cell r="I428">
            <v>191927</v>
          </cell>
          <cell r="J428">
            <v>3757</v>
          </cell>
          <cell r="K428">
            <v>30575</v>
          </cell>
        </row>
        <row r="429">
          <cell r="A429" t="str">
            <v>Payroll Services &amp; Accounts PayableExpenseO&amp;MDAS</v>
          </cell>
          <cell r="B429" t="str">
            <v>Payroll Services &amp; Accounts Payable</v>
          </cell>
          <cell r="C429" t="str">
            <v>O&amp;M</v>
          </cell>
          <cell r="D429" t="str">
            <v>DAS</v>
          </cell>
          <cell r="E429">
            <v>22503</v>
          </cell>
          <cell r="F429">
            <v>22503</v>
          </cell>
          <cell r="G429">
            <v>180024</v>
          </cell>
          <cell r="H429">
            <v>270034</v>
          </cell>
          <cell r="I429">
            <v>270034</v>
          </cell>
          <cell r="J429">
            <v>22503</v>
          </cell>
          <cell r="K429">
            <v>180024</v>
          </cell>
        </row>
        <row r="430">
          <cell r="A430" t="str">
            <v>Payroll Services &amp; Accounts PayableExpenseO&amp;MDepreciation/Amortization</v>
          </cell>
          <cell r="B430" t="str">
            <v>Payroll Services &amp; Accounts Payable</v>
          </cell>
          <cell r="C430" t="str">
            <v>O&amp;M</v>
          </cell>
          <cell r="D430" t="str">
            <v>Depreciation/Amortization</v>
          </cell>
          <cell r="E430">
            <v>830.11</v>
          </cell>
          <cell r="F430">
            <v>830.11</v>
          </cell>
          <cell r="G430">
            <v>6640.88</v>
          </cell>
          <cell r="H430">
            <v>9961.32</v>
          </cell>
          <cell r="I430">
            <v>11498.92</v>
          </cell>
          <cell r="J430">
            <v>1329.22</v>
          </cell>
          <cell r="K430">
            <v>9985.17</v>
          </cell>
        </row>
        <row r="431">
          <cell r="A431" t="str">
            <v>Payroll Services &amp; Accounts PayableExpenseO&amp;MFringe Benefits &amp; Taxes</v>
          </cell>
          <cell r="B431" t="str">
            <v>Payroll Services &amp; Accounts Payable</v>
          </cell>
          <cell r="C431" t="str">
            <v>O&amp;M</v>
          </cell>
          <cell r="D431" t="str">
            <v>Fringe Benefits &amp; Taxes</v>
          </cell>
          <cell r="E431">
            <v>58344.07</v>
          </cell>
          <cell r="F431">
            <v>56232</v>
          </cell>
          <cell r="G431">
            <v>461831.35</v>
          </cell>
          <cell r="H431">
            <v>692745.83</v>
          </cell>
          <cell r="I431">
            <v>676097.78</v>
          </cell>
          <cell r="J431">
            <v>54376.18</v>
          </cell>
          <cell r="K431">
            <v>446771.87</v>
          </cell>
        </row>
        <row r="432">
          <cell r="A432" t="str">
            <v>Payroll Services &amp; Accounts PayableExpenseO&amp;MIT Toolkit</v>
          </cell>
          <cell r="B432" t="str">
            <v>Payroll Services &amp; Accounts Payable</v>
          </cell>
          <cell r="C432" t="str">
            <v>O&amp;M</v>
          </cell>
          <cell r="D432" t="str">
            <v>IT Toolkit</v>
          </cell>
          <cell r="E432">
            <v>996.12</v>
          </cell>
          <cell r="F432">
            <v>996.12</v>
          </cell>
          <cell r="G432">
            <v>7968.96</v>
          </cell>
          <cell r="H432">
            <v>11948.44</v>
          </cell>
          <cell r="I432">
            <v>11660.12</v>
          </cell>
          <cell r="J432">
            <v>1488.84</v>
          </cell>
          <cell r="K432">
            <v>8673.76</v>
          </cell>
        </row>
        <row r="433">
          <cell r="A433" t="str">
            <v>Payroll Services &amp; Accounts PayableExpenseO&amp;MIncurred Labor</v>
          </cell>
          <cell r="B433" t="str">
            <v>Payroll Services &amp; Accounts Payable</v>
          </cell>
          <cell r="C433" t="str">
            <v>O&amp;M</v>
          </cell>
          <cell r="D433" t="str">
            <v>Incurred Labor</v>
          </cell>
          <cell r="E433">
            <v>183299</v>
          </cell>
          <cell r="F433">
            <v>178514</v>
          </cell>
          <cell r="G433">
            <v>1450931</v>
          </cell>
          <cell r="H433">
            <v>2176392.73</v>
          </cell>
          <cell r="I433">
            <v>2114016.13</v>
          </cell>
          <cell r="J433">
            <v>175966.91</v>
          </cell>
          <cell r="K433">
            <v>1386353.67</v>
          </cell>
        </row>
        <row r="434">
          <cell r="A434" t="str">
            <v>Payroll Services &amp; Accounts PayableExpenseO&amp;MInternal Settlements</v>
          </cell>
          <cell r="B434" t="str">
            <v>Payroll Services &amp; Accounts Payable</v>
          </cell>
          <cell r="C434" t="str">
            <v>O&amp;M</v>
          </cell>
          <cell r="D434" t="str">
            <v>Internal Settlements</v>
          </cell>
          <cell r="E434">
            <v>0</v>
          </cell>
          <cell r="G434">
            <v>0</v>
          </cell>
          <cell r="H434">
            <v>0</v>
          </cell>
          <cell r="I434">
            <v>-140.13</v>
          </cell>
          <cell r="J434">
            <v>0</v>
          </cell>
          <cell r="K434">
            <v>0</v>
          </cell>
        </row>
        <row r="435">
          <cell r="A435" t="str">
            <v>Payroll Services &amp; Accounts PayableExpenseO&amp;MMaterial</v>
          </cell>
          <cell r="B435" t="str">
            <v>Payroll Services &amp; Accounts Payable</v>
          </cell>
          <cell r="C435" t="str">
            <v>O&amp;M</v>
          </cell>
          <cell r="D435" t="str">
            <v>Material</v>
          </cell>
          <cell r="F435">
            <v>42</v>
          </cell>
          <cell r="I435">
            <v>252</v>
          </cell>
          <cell r="K435">
            <v>0</v>
          </cell>
        </row>
        <row r="436">
          <cell r="A436" t="str">
            <v>Payroll Services &amp; Accounts PayableExpenseO&amp;MOther Primary Expenses</v>
          </cell>
          <cell r="B436" t="str">
            <v>Payroll Services &amp; Accounts Payable</v>
          </cell>
          <cell r="C436" t="str">
            <v>O&amp;M</v>
          </cell>
          <cell r="D436" t="str">
            <v>Other Primary Expenses</v>
          </cell>
          <cell r="E436">
            <v>4697.63</v>
          </cell>
          <cell r="F436">
            <v>4850</v>
          </cell>
          <cell r="G436">
            <v>21625.53</v>
          </cell>
          <cell r="H436">
            <v>51020.08</v>
          </cell>
          <cell r="I436">
            <v>25928.07</v>
          </cell>
          <cell r="J436">
            <v>4027.87</v>
          </cell>
          <cell r="K436">
            <v>-6454.37</v>
          </cell>
        </row>
        <row r="437">
          <cell r="A437" t="str">
            <v>Payroll Services &amp; Accounts PayableExpenseO&amp;MOther Secondary Costs</v>
          </cell>
          <cell r="B437" t="str">
            <v>Payroll Services &amp; Accounts Payable</v>
          </cell>
          <cell r="C437" t="str">
            <v>O&amp;M</v>
          </cell>
          <cell r="D437" t="str">
            <v>Other Secondary Costs</v>
          </cell>
          <cell r="E437">
            <v>1777.11</v>
          </cell>
          <cell r="F437">
            <v>1777.11</v>
          </cell>
          <cell r="G437">
            <v>14216.88</v>
          </cell>
          <cell r="H437">
            <v>21325.439999999999</v>
          </cell>
          <cell r="I437">
            <v>21654.69</v>
          </cell>
          <cell r="J437">
            <v>1691.91</v>
          </cell>
          <cell r="K437">
            <v>14838.93</v>
          </cell>
        </row>
        <row r="438">
          <cell r="A438" t="str">
            <v>Payroll Services &amp; Accounts PayableExpenseO&amp;MOutside Services</v>
          </cell>
          <cell r="B438" t="str">
            <v>Payroll Services &amp; Accounts Payable</v>
          </cell>
          <cell r="C438" t="str">
            <v>O&amp;M</v>
          </cell>
          <cell r="D438" t="str">
            <v>Outside Services</v>
          </cell>
          <cell r="E438">
            <v>39227.47</v>
          </cell>
          <cell r="F438">
            <v>34418</v>
          </cell>
          <cell r="G438">
            <v>124924.57</v>
          </cell>
          <cell r="H438">
            <v>98750.09</v>
          </cell>
          <cell r="I438">
            <v>-63608.6</v>
          </cell>
          <cell r="J438">
            <v>23953.42</v>
          </cell>
          <cell r="K438">
            <v>-15893.29</v>
          </cell>
        </row>
        <row r="439">
          <cell r="A439" t="str">
            <v>Payroll Services &amp; Accounts PayableExpenseO&amp;MResidual Sent to SC Asm Ctr</v>
          </cell>
          <cell r="B439" t="str">
            <v>Payroll Services &amp; Accounts Payable</v>
          </cell>
          <cell r="C439" t="str">
            <v>O&amp;M</v>
          </cell>
          <cell r="D439" t="str">
            <v>Residual Sent to SC Asm Ctr</v>
          </cell>
          <cell r="E439">
            <v>22442.17</v>
          </cell>
          <cell r="G439">
            <v>-78358.02</v>
          </cell>
          <cell r="H439">
            <v>8050.04</v>
          </cell>
          <cell r="J439">
            <v>6058.49</v>
          </cell>
          <cell r="K439">
            <v>417708.23</v>
          </cell>
        </row>
        <row r="440">
          <cell r="A440" t="str">
            <v>Payroll Services &amp; Accounts PayableExpenseO&amp;MSpace</v>
          </cell>
          <cell r="B440" t="str">
            <v>Payroll Services &amp; Accounts Payable</v>
          </cell>
          <cell r="C440" t="str">
            <v>O&amp;M</v>
          </cell>
          <cell r="D440" t="str">
            <v>Space</v>
          </cell>
          <cell r="E440">
            <v>50788.11</v>
          </cell>
          <cell r="F440">
            <v>50788.11</v>
          </cell>
          <cell r="G440">
            <v>406304.88</v>
          </cell>
          <cell r="H440">
            <v>609457.31999999995</v>
          </cell>
          <cell r="I440">
            <v>609457.31999999995</v>
          </cell>
          <cell r="J440">
            <v>50788.11</v>
          </cell>
          <cell r="K440">
            <v>406304.88</v>
          </cell>
        </row>
        <row r="441">
          <cell r="A441" t="str">
            <v>Payroll Services &amp; Accounts PayableExpenseO&amp;MVP Office Assessments</v>
          </cell>
          <cell r="B441" t="str">
            <v>Payroll Services &amp; Accounts Payable</v>
          </cell>
          <cell r="C441" t="str">
            <v>O&amp;M</v>
          </cell>
          <cell r="D441" t="str">
            <v>VP Office Assessments</v>
          </cell>
          <cell r="E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</row>
        <row r="442">
          <cell r="A442" t="str">
            <v>Payroll Services &amp; Accounts PayableExpenseNot assignedNot assigned</v>
          </cell>
          <cell r="B442" t="str">
            <v>Payroll Services &amp; Accounts Payable</v>
          </cell>
          <cell r="C442" t="str">
            <v>Not assigned</v>
          </cell>
          <cell r="D442" t="str">
            <v>Not assigned</v>
          </cell>
          <cell r="I442">
            <v>0</v>
          </cell>
        </row>
        <row r="443">
          <cell r="A443" t="str">
            <v>Power Dedicated FinanceExpenseCAPITALCapital Offset</v>
          </cell>
          <cell r="B443" t="str">
            <v>Power Dedicated Finance</v>
          </cell>
          <cell r="C443" t="str">
            <v>CAPITAL</v>
          </cell>
          <cell r="D443" t="str">
            <v>Capital Offset</v>
          </cell>
          <cell r="I443">
            <v>-1652</v>
          </cell>
          <cell r="K443">
            <v>-10611</v>
          </cell>
        </row>
        <row r="444">
          <cell r="A444" t="str">
            <v>Power Dedicated FinanceExpenseCAPITALOther Secondary Costs</v>
          </cell>
          <cell r="B444" t="str">
            <v>Power Dedicated Finance</v>
          </cell>
          <cell r="C444" t="str">
            <v>CAPITAL</v>
          </cell>
          <cell r="D444" t="str">
            <v>Other Secondary Costs</v>
          </cell>
          <cell r="I444">
            <v>1652</v>
          </cell>
          <cell r="K444">
            <v>10611</v>
          </cell>
        </row>
        <row r="445">
          <cell r="A445" t="str">
            <v>Power Dedicated FinanceExpenseO&amp;MApplied Labor</v>
          </cell>
          <cell r="B445" t="str">
            <v>Power Dedicated Finance</v>
          </cell>
          <cell r="C445" t="str">
            <v>O&amp;M</v>
          </cell>
          <cell r="D445" t="str">
            <v>Applied Labor</v>
          </cell>
          <cell r="E445">
            <v>0</v>
          </cell>
          <cell r="G445">
            <v>0</v>
          </cell>
          <cell r="H445">
            <v>0</v>
          </cell>
          <cell r="J445">
            <v>24286.53</v>
          </cell>
          <cell r="K445">
            <v>83514.509999999995</v>
          </cell>
        </row>
        <row r="446">
          <cell r="A446" t="str">
            <v>Power Dedicated FinanceExpenseO&amp;MClient Investment</v>
          </cell>
          <cell r="B446" t="str">
            <v>Power Dedicated Finance</v>
          </cell>
          <cell r="C446" t="str">
            <v>O&amp;M</v>
          </cell>
          <cell r="D446" t="str">
            <v>Client Investment</v>
          </cell>
          <cell r="E446">
            <v>2500</v>
          </cell>
          <cell r="G446">
            <v>25000</v>
          </cell>
          <cell r="H446">
            <v>25000</v>
          </cell>
        </row>
        <row r="447">
          <cell r="A447" t="str">
            <v>Power Dedicated FinanceExpenseO&amp;MDepreciation/Amortization</v>
          </cell>
          <cell r="B447" t="str">
            <v>Power Dedicated Finance</v>
          </cell>
          <cell r="C447" t="str">
            <v>O&amp;M</v>
          </cell>
          <cell r="D447" t="str">
            <v>Depreciation/Amortization</v>
          </cell>
          <cell r="E447">
            <v>514.5</v>
          </cell>
          <cell r="F447">
            <v>515</v>
          </cell>
          <cell r="G447">
            <v>4116</v>
          </cell>
          <cell r="H447">
            <v>6174</v>
          </cell>
          <cell r="I447">
            <v>11075.14</v>
          </cell>
          <cell r="J447">
            <v>2950.8</v>
          </cell>
          <cell r="K447">
            <v>22196.32</v>
          </cell>
        </row>
        <row r="448">
          <cell r="A448" t="str">
            <v>Power Dedicated FinanceExpenseO&amp;MFringe Benefits &amp; Taxes</v>
          </cell>
          <cell r="B448" t="str">
            <v>Power Dedicated Finance</v>
          </cell>
          <cell r="C448" t="str">
            <v>O&amp;M</v>
          </cell>
          <cell r="D448" t="str">
            <v>Fringe Benefits &amp; Taxes</v>
          </cell>
          <cell r="E448">
            <v>263016.92</v>
          </cell>
          <cell r="F448">
            <v>263016.92</v>
          </cell>
          <cell r="G448">
            <v>2096266.96</v>
          </cell>
          <cell r="H448">
            <v>3149401.8</v>
          </cell>
          <cell r="I448">
            <v>3165399.12</v>
          </cell>
          <cell r="J448">
            <v>248371.53</v>
          </cell>
          <cell r="K448">
            <v>2077760.23</v>
          </cell>
        </row>
        <row r="449">
          <cell r="A449" t="str">
            <v>Power Dedicated FinanceExpenseO&amp;MIT Toolkit</v>
          </cell>
          <cell r="B449" t="str">
            <v>Power Dedicated Finance</v>
          </cell>
          <cell r="C449" t="str">
            <v>O&amp;M</v>
          </cell>
          <cell r="D449" t="str">
            <v>IT Toolkit</v>
          </cell>
          <cell r="E449">
            <v>3426.16</v>
          </cell>
          <cell r="F449">
            <v>3426.16</v>
          </cell>
          <cell r="G449">
            <v>27409.279999999999</v>
          </cell>
          <cell r="H449">
            <v>41104.92</v>
          </cell>
          <cell r="I449">
            <v>45010.68</v>
          </cell>
          <cell r="J449">
            <v>3367.56</v>
          </cell>
          <cell r="K449">
            <v>32259.96</v>
          </cell>
        </row>
        <row r="450">
          <cell r="A450" t="str">
            <v>Power Dedicated FinanceExpenseO&amp;MIncurred Labor</v>
          </cell>
          <cell r="B450" t="str">
            <v>Power Dedicated Finance</v>
          </cell>
          <cell r="C450" t="str">
            <v>O&amp;M</v>
          </cell>
          <cell r="D450" t="str">
            <v>Incurred Labor</v>
          </cell>
          <cell r="E450">
            <v>723952</v>
          </cell>
          <cell r="F450">
            <v>723952</v>
          </cell>
          <cell r="G450">
            <v>5735479</v>
          </cell>
          <cell r="H450">
            <v>8603222.7400000002</v>
          </cell>
          <cell r="I450">
            <v>8529721.0399999991</v>
          </cell>
          <cell r="J450">
            <v>720748.1</v>
          </cell>
          <cell r="K450">
            <v>5660087.21</v>
          </cell>
        </row>
        <row r="451">
          <cell r="A451" t="str">
            <v>Power Dedicated FinanceExpenseO&amp;MInternal Settlements</v>
          </cell>
          <cell r="B451" t="str">
            <v>Power Dedicated Finance</v>
          </cell>
          <cell r="C451" t="str">
            <v>O&amp;M</v>
          </cell>
          <cell r="D451" t="str">
            <v>Internal Settlements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-463.42</v>
          </cell>
          <cell r="J451">
            <v>0</v>
          </cell>
          <cell r="K451">
            <v>0</v>
          </cell>
        </row>
        <row r="452">
          <cell r="A452" t="str">
            <v>Power Dedicated FinanceExpenseO&amp;MMaterial</v>
          </cell>
          <cell r="B452" t="str">
            <v>Power Dedicated Finance</v>
          </cell>
          <cell r="C452" t="str">
            <v>O&amp;M</v>
          </cell>
          <cell r="D452" t="str">
            <v>Material</v>
          </cell>
          <cell r="E452">
            <v>878.96</v>
          </cell>
          <cell r="F452">
            <v>84</v>
          </cell>
          <cell r="G452">
            <v>7031.68</v>
          </cell>
          <cell r="H452">
            <v>10547.52</v>
          </cell>
          <cell r="I452">
            <v>8439.32</v>
          </cell>
          <cell r="J452">
            <v>-15.89</v>
          </cell>
          <cell r="K452">
            <v>11516.39</v>
          </cell>
        </row>
        <row r="453">
          <cell r="A453" t="str">
            <v>Power Dedicated FinanceExpenseO&amp;MOther Primary Expenses</v>
          </cell>
          <cell r="B453" t="str">
            <v>Power Dedicated Finance</v>
          </cell>
          <cell r="C453" t="str">
            <v>O&amp;M</v>
          </cell>
          <cell r="D453" t="str">
            <v>Other Primary Expenses</v>
          </cell>
          <cell r="E453">
            <v>35296.769999999997</v>
          </cell>
          <cell r="F453">
            <v>42944</v>
          </cell>
          <cell r="G453">
            <v>235768.33</v>
          </cell>
          <cell r="H453">
            <v>273180.65000000002</v>
          </cell>
          <cell r="I453">
            <v>344183.49</v>
          </cell>
          <cell r="J453">
            <v>3595.51</v>
          </cell>
          <cell r="K453">
            <v>233531.85</v>
          </cell>
        </row>
        <row r="454">
          <cell r="A454" t="str">
            <v>Power Dedicated FinanceExpenseO&amp;MOther Secondary Costs</v>
          </cell>
          <cell r="B454" t="str">
            <v>Power Dedicated Finance</v>
          </cell>
          <cell r="C454" t="str">
            <v>O&amp;M</v>
          </cell>
          <cell r="D454" t="str">
            <v>Other Secondary Costs</v>
          </cell>
          <cell r="E454">
            <v>2070.4299999999998</v>
          </cell>
          <cell r="F454">
            <v>2070.4299999999998</v>
          </cell>
          <cell r="G454">
            <v>16563.439999999999</v>
          </cell>
          <cell r="H454">
            <v>24838.799999999999</v>
          </cell>
          <cell r="I454">
            <v>24489.18</v>
          </cell>
          <cell r="J454">
            <v>3629.73</v>
          </cell>
          <cell r="K454">
            <v>19159.259999999998</v>
          </cell>
        </row>
        <row r="455">
          <cell r="A455" t="str">
            <v>Power Dedicated FinanceExpenseO&amp;MOutside Services</v>
          </cell>
          <cell r="B455" t="str">
            <v>Power Dedicated Finance</v>
          </cell>
          <cell r="C455" t="str">
            <v>O&amp;M</v>
          </cell>
          <cell r="D455" t="str">
            <v>Outside Services</v>
          </cell>
          <cell r="E455">
            <v>28075.08</v>
          </cell>
          <cell r="F455">
            <v>47448</v>
          </cell>
          <cell r="G455">
            <v>224600.64</v>
          </cell>
          <cell r="H455">
            <v>336900.96</v>
          </cell>
          <cell r="I455">
            <v>333003.21000000002</v>
          </cell>
          <cell r="J455">
            <v>12155.99</v>
          </cell>
          <cell r="K455">
            <v>78389.37</v>
          </cell>
        </row>
        <row r="456">
          <cell r="A456" t="str">
            <v>Power Dedicated FinanceExpenseO&amp;MResidual Sent to SC Asm Ctr</v>
          </cell>
          <cell r="B456" t="str">
            <v>Power Dedicated Finance</v>
          </cell>
          <cell r="C456" t="str">
            <v>O&amp;M</v>
          </cell>
          <cell r="D456" t="str">
            <v>Residual Sent to SC Asm Ctr</v>
          </cell>
          <cell r="E456">
            <v>0.16</v>
          </cell>
          <cell r="G456">
            <v>0.51</v>
          </cell>
          <cell r="H456">
            <v>0.37</v>
          </cell>
          <cell r="J456">
            <v>19949.12</v>
          </cell>
          <cell r="K456">
            <v>11472.74</v>
          </cell>
        </row>
        <row r="457">
          <cell r="A457" t="str">
            <v>Power Dedicated FinanceExpenseO&amp;MSpace</v>
          </cell>
          <cell r="B457" t="str">
            <v>Power Dedicated Finance</v>
          </cell>
          <cell r="C457" t="str">
            <v>O&amp;M</v>
          </cell>
          <cell r="D457" t="str">
            <v>Space</v>
          </cell>
          <cell r="E457">
            <v>52200.02</v>
          </cell>
          <cell r="F457">
            <v>52200.02</v>
          </cell>
          <cell r="G457">
            <v>417600.16</v>
          </cell>
          <cell r="H457">
            <v>626400.24</v>
          </cell>
          <cell r="I457">
            <v>626400.24</v>
          </cell>
          <cell r="J457">
            <v>52200.02</v>
          </cell>
          <cell r="K457">
            <v>417600.16</v>
          </cell>
        </row>
        <row r="458">
          <cell r="A458" t="str">
            <v>Power Dedicated FinanceExpenseO&amp;MVP Office Assessments</v>
          </cell>
          <cell r="B458" t="str">
            <v>Power Dedicated Finance</v>
          </cell>
          <cell r="C458" t="str">
            <v>O&amp;M</v>
          </cell>
          <cell r="D458" t="str">
            <v>VP Office Assessments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Power Dedicated FinanceExpenseNot assignedNot assigned</v>
          </cell>
          <cell r="B459" t="str">
            <v>Power Dedicated Finance</v>
          </cell>
          <cell r="C459" t="str">
            <v>Not assigned</v>
          </cell>
          <cell r="D459" t="str">
            <v>Not assigned</v>
          </cell>
          <cell r="I459">
            <v>0</v>
          </cell>
        </row>
        <row r="460">
          <cell r="A460" t="str">
            <v>ProcurementExpenseCAPITALCapital Offset</v>
          </cell>
          <cell r="B460" t="str">
            <v>Procurement</v>
          </cell>
          <cell r="C460" t="str">
            <v>CAPITAL</v>
          </cell>
          <cell r="D460" t="str">
            <v>Capital Offset</v>
          </cell>
          <cell r="E460">
            <v>-100000</v>
          </cell>
          <cell r="F460">
            <v>-1100</v>
          </cell>
          <cell r="G460">
            <v>-1633000</v>
          </cell>
          <cell r="H460">
            <v>-1750000</v>
          </cell>
          <cell r="I460">
            <v>-1767471</v>
          </cell>
          <cell r="J460">
            <v>-2839</v>
          </cell>
          <cell r="K460">
            <v>-273142</v>
          </cell>
        </row>
        <row r="461">
          <cell r="A461" t="str">
            <v>ProcurementExpenseCAPITALClient Investment</v>
          </cell>
          <cell r="B461" t="str">
            <v>Procurement</v>
          </cell>
          <cell r="C461" t="str">
            <v>CAPITAL</v>
          </cell>
          <cell r="D461" t="str">
            <v>Client Investment</v>
          </cell>
          <cell r="E461">
            <v>100000</v>
          </cell>
          <cell r="F461">
            <v>1100</v>
          </cell>
          <cell r="G461">
            <v>1633000</v>
          </cell>
          <cell r="H461">
            <v>1750000</v>
          </cell>
          <cell r="I461">
            <v>1752633</v>
          </cell>
          <cell r="J461">
            <v>1298</v>
          </cell>
          <cell r="K461">
            <v>238577</v>
          </cell>
        </row>
        <row r="462">
          <cell r="A462" t="str">
            <v>ProcurementExpenseCAPITALOther Secondary Costs</v>
          </cell>
          <cell r="B462" t="str">
            <v>Procurement</v>
          </cell>
          <cell r="C462" t="str">
            <v>CAPITAL</v>
          </cell>
          <cell r="D462" t="str">
            <v>Other Secondary Costs</v>
          </cell>
          <cell r="I462">
            <v>14838</v>
          </cell>
          <cell r="J462">
            <v>1541</v>
          </cell>
          <cell r="K462">
            <v>34565</v>
          </cell>
        </row>
        <row r="463">
          <cell r="A463" t="str">
            <v>ProcurementExpenseO&amp;MApplied Labor</v>
          </cell>
          <cell r="B463" t="str">
            <v>Procurement</v>
          </cell>
          <cell r="C463" t="str">
            <v>O&amp;M</v>
          </cell>
          <cell r="D463" t="str">
            <v>Applied Labor</v>
          </cell>
          <cell r="E463">
            <v>0</v>
          </cell>
          <cell r="G463">
            <v>0</v>
          </cell>
          <cell r="H463">
            <v>0</v>
          </cell>
          <cell r="J463">
            <v>-3575.8</v>
          </cell>
          <cell r="K463">
            <v>-16448.68</v>
          </cell>
        </row>
        <row r="464">
          <cell r="A464" t="str">
            <v>ProcurementExpenseO&amp;MClient Investment</v>
          </cell>
          <cell r="B464" t="str">
            <v>Procurement</v>
          </cell>
          <cell r="C464" t="str">
            <v>O&amp;M</v>
          </cell>
          <cell r="D464" t="str">
            <v>Client Investment</v>
          </cell>
          <cell r="F464">
            <v>1100</v>
          </cell>
          <cell r="G464">
            <v>50000</v>
          </cell>
          <cell r="H464">
            <v>150000</v>
          </cell>
          <cell r="I464">
            <v>153182</v>
          </cell>
          <cell r="J464">
            <v>2484</v>
          </cell>
          <cell r="K464">
            <v>19566</v>
          </cell>
        </row>
        <row r="465">
          <cell r="A465" t="str">
            <v>ProcurementExpenseO&amp;MDAS</v>
          </cell>
          <cell r="B465" t="str">
            <v>Procurement</v>
          </cell>
          <cell r="C465" t="str">
            <v>O&amp;M</v>
          </cell>
          <cell r="D465" t="str">
            <v>DAS</v>
          </cell>
          <cell r="E465">
            <v>76385</v>
          </cell>
          <cell r="F465">
            <v>76385</v>
          </cell>
          <cell r="G465">
            <v>611080</v>
          </cell>
          <cell r="H465">
            <v>916621</v>
          </cell>
          <cell r="I465">
            <v>916621</v>
          </cell>
          <cell r="J465">
            <v>76385</v>
          </cell>
          <cell r="K465">
            <v>611080</v>
          </cell>
        </row>
        <row r="466">
          <cell r="A466" t="str">
            <v>ProcurementExpenseO&amp;MDepreciation/Amortization</v>
          </cell>
          <cell r="B466" t="str">
            <v>Procurement</v>
          </cell>
          <cell r="C466" t="str">
            <v>O&amp;M</v>
          </cell>
          <cell r="D466" t="str">
            <v>Depreciation/Amortization</v>
          </cell>
          <cell r="E466">
            <v>65439.34</v>
          </cell>
          <cell r="F466">
            <v>65439.34</v>
          </cell>
          <cell r="G466">
            <v>523514.72</v>
          </cell>
          <cell r="H466">
            <v>785272.08</v>
          </cell>
          <cell r="I466">
            <v>785271.57</v>
          </cell>
          <cell r="J466">
            <v>73112.3</v>
          </cell>
          <cell r="K466">
            <v>566274.25</v>
          </cell>
        </row>
        <row r="467">
          <cell r="A467" t="str">
            <v>ProcurementExpenseO&amp;MFleet/Other CO Charges</v>
          </cell>
          <cell r="B467" t="str">
            <v>Procurement</v>
          </cell>
          <cell r="C467" t="str">
            <v>O&amp;M</v>
          </cell>
          <cell r="D467" t="str">
            <v>Fleet/Other CO Charges</v>
          </cell>
          <cell r="E467">
            <v>340.7</v>
          </cell>
          <cell r="F467">
            <v>340.7</v>
          </cell>
          <cell r="G467">
            <v>2743.47</v>
          </cell>
          <cell r="H467">
            <v>4085.06</v>
          </cell>
          <cell r="I467">
            <v>4085.44</v>
          </cell>
          <cell r="J467">
            <v>58.88</v>
          </cell>
          <cell r="K467">
            <v>497.84</v>
          </cell>
        </row>
        <row r="468">
          <cell r="A468" t="str">
            <v>ProcurementExpenseO&amp;MFringe Benefits &amp; Taxes</v>
          </cell>
          <cell r="B468" t="str">
            <v>Procurement</v>
          </cell>
          <cell r="C468" t="str">
            <v>O&amp;M</v>
          </cell>
          <cell r="D468" t="str">
            <v>Fringe Benefits &amp; Taxes</v>
          </cell>
          <cell r="E468">
            <v>284631.31</v>
          </cell>
          <cell r="F468">
            <v>284631.31</v>
          </cell>
          <cell r="G468">
            <v>2256065.25</v>
          </cell>
          <cell r="H468">
            <v>3383394.2</v>
          </cell>
          <cell r="I468">
            <v>3383394.01</v>
          </cell>
          <cell r="J468">
            <v>259555.36</v>
          </cell>
          <cell r="K468">
            <v>2205645.17</v>
          </cell>
        </row>
        <row r="469">
          <cell r="A469" t="str">
            <v>ProcurementExpenseO&amp;MIT Toolkit</v>
          </cell>
          <cell r="B469" t="str">
            <v>Procurement</v>
          </cell>
          <cell r="C469" t="str">
            <v>O&amp;M</v>
          </cell>
          <cell r="D469" t="str">
            <v>IT Toolkit</v>
          </cell>
          <cell r="E469">
            <v>8784.84</v>
          </cell>
          <cell r="F469">
            <v>8784.84</v>
          </cell>
          <cell r="G469">
            <v>70278.720000000001</v>
          </cell>
          <cell r="H469">
            <v>105421.08</v>
          </cell>
          <cell r="I469">
            <v>105421.24</v>
          </cell>
          <cell r="J469">
            <v>7575.24</v>
          </cell>
          <cell r="K469">
            <v>60914.48</v>
          </cell>
        </row>
        <row r="470">
          <cell r="A470" t="str">
            <v>ProcurementExpenseO&amp;MIncurred Labor</v>
          </cell>
          <cell r="B470" t="str">
            <v>Procurement</v>
          </cell>
          <cell r="C470" t="str">
            <v>O&amp;M</v>
          </cell>
          <cell r="D470" t="str">
            <v>Incurred Labor</v>
          </cell>
          <cell r="E470">
            <v>881133</v>
          </cell>
          <cell r="F470">
            <v>881133</v>
          </cell>
          <cell r="G470">
            <v>6999195.5</v>
          </cell>
          <cell r="H470">
            <v>10504612.82</v>
          </cell>
          <cell r="I470">
            <v>10504613.35</v>
          </cell>
          <cell r="J470">
            <v>853897.39</v>
          </cell>
          <cell r="K470">
            <v>6794608.9800000004</v>
          </cell>
        </row>
        <row r="471">
          <cell r="A471" t="str">
            <v>ProcurementExpenseO&amp;MInternal Settlements</v>
          </cell>
          <cell r="B471" t="str">
            <v>Procurement</v>
          </cell>
          <cell r="C471" t="str">
            <v>O&amp;M</v>
          </cell>
          <cell r="D471" t="str">
            <v>Internal Settlements</v>
          </cell>
          <cell r="E471">
            <v>0</v>
          </cell>
          <cell r="G471">
            <v>0</v>
          </cell>
          <cell r="H471">
            <v>0</v>
          </cell>
          <cell r="I471">
            <v>-0.28000000000000003</v>
          </cell>
          <cell r="J471">
            <v>0</v>
          </cell>
          <cell r="K471">
            <v>0</v>
          </cell>
        </row>
        <row r="472">
          <cell r="A472" t="str">
            <v>ProcurementExpenseO&amp;MMaterial</v>
          </cell>
          <cell r="B472" t="str">
            <v>Procurement</v>
          </cell>
          <cell r="C472" t="str">
            <v>O&amp;M</v>
          </cell>
          <cell r="D472" t="str">
            <v>Material</v>
          </cell>
          <cell r="E472">
            <v>1122.5</v>
          </cell>
          <cell r="F472">
            <v>1122.5</v>
          </cell>
          <cell r="G472">
            <v>8980</v>
          </cell>
          <cell r="H472">
            <v>13470</v>
          </cell>
          <cell r="I472">
            <v>13470.02</v>
          </cell>
          <cell r="J472">
            <v>-19.11</v>
          </cell>
          <cell r="K472">
            <v>3988.47</v>
          </cell>
        </row>
        <row r="473">
          <cell r="A473" t="str">
            <v>ProcurementExpenseO&amp;MOther Primary Expenses</v>
          </cell>
          <cell r="B473" t="str">
            <v>Procurement</v>
          </cell>
          <cell r="C473" t="str">
            <v>O&amp;M</v>
          </cell>
          <cell r="D473" t="str">
            <v>Other Primary Expenses</v>
          </cell>
          <cell r="E473">
            <v>26024.12</v>
          </cell>
          <cell r="F473">
            <v>26024.12</v>
          </cell>
          <cell r="G473">
            <v>332960.69</v>
          </cell>
          <cell r="H473">
            <v>481657.19</v>
          </cell>
          <cell r="I473">
            <v>449956.74</v>
          </cell>
          <cell r="J473">
            <v>15170.52</v>
          </cell>
          <cell r="K473">
            <v>251403.16</v>
          </cell>
        </row>
        <row r="474">
          <cell r="A474" t="str">
            <v>ProcurementExpenseO&amp;MOther Secondary Costs</v>
          </cell>
          <cell r="B474" t="str">
            <v>Procurement</v>
          </cell>
          <cell r="C474" t="str">
            <v>O&amp;M</v>
          </cell>
          <cell r="D474" t="str">
            <v>Other Secondary Costs</v>
          </cell>
          <cell r="E474">
            <v>3306.74</v>
          </cell>
          <cell r="F474">
            <v>3306.74</v>
          </cell>
          <cell r="G474">
            <v>26453.919999999998</v>
          </cell>
          <cell r="H474">
            <v>39679.120000000003</v>
          </cell>
          <cell r="I474">
            <v>39679.120000000003</v>
          </cell>
          <cell r="J474">
            <v>2337.83</v>
          </cell>
          <cell r="K474">
            <v>19954.59</v>
          </cell>
        </row>
        <row r="475">
          <cell r="A475" t="str">
            <v>ProcurementExpenseO&amp;MOutside Services</v>
          </cell>
          <cell r="B475" t="str">
            <v>Procurement</v>
          </cell>
          <cell r="C475" t="str">
            <v>O&amp;M</v>
          </cell>
          <cell r="D475" t="str">
            <v>Outside Services</v>
          </cell>
          <cell r="E475">
            <v>54531.01</v>
          </cell>
          <cell r="F475">
            <v>61091</v>
          </cell>
          <cell r="G475">
            <v>597815.65</v>
          </cell>
          <cell r="H475">
            <v>649507.13</v>
          </cell>
          <cell r="I475">
            <v>649507.26</v>
          </cell>
          <cell r="J475">
            <v>85031.9</v>
          </cell>
          <cell r="K475">
            <v>610040.25</v>
          </cell>
        </row>
        <row r="476">
          <cell r="A476" t="str">
            <v>ProcurementExpenseO&amp;MResidual Sent to SC Asm Ctr</v>
          </cell>
          <cell r="B476" t="str">
            <v>Procurement</v>
          </cell>
          <cell r="C476" t="str">
            <v>O&amp;M</v>
          </cell>
          <cell r="D476" t="str">
            <v>Residual Sent to SC Asm Ctr</v>
          </cell>
          <cell r="E476">
            <v>-38220.550000000003</v>
          </cell>
          <cell r="G476">
            <v>-96683.12</v>
          </cell>
          <cell r="H476">
            <v>49010.28</v>
          </cell>
          <cell r="J476">
            <v>53825.29</v>
          </cell>
          <cell r="K476">
            <v>15646.36</v>
          </cell>
        </row>
        <row r="477">
          <cell r="A477" t="str">
            <v>ProcurementExpenseO&amp;MSpace</v>
          </cell>
          <cell r="B477" t="str">
            <v>Procurement</v>
          </cell>
          <cell r="C477" t="str">
            <v>O&amp;M</v>
          </cell>
          <cell r="D477" t="str">
            <v>Space</v>
          </cell>
          <cell r="E477">
            <v>110483.99</v>
          </cell>
          <cell r="F477">
            <v>110483.99</v>
          </cell>
          <cell r="G477">
            <v>883871.92</v>
          </cell>
          <cell r="H477">
            <v>1325807.8799999999</v>
          </cell>
          <cell r="I477">
            <v>1325807.8799999999</v>
          </cell>
          <cell r="J477">
            <v>110483.99</v>
          </cell>
          <cell r="K477">
            <v>883871.92</v>
          </cell>
        </row>
        <row r="478">
          <cell r="A478" t="str">
            <v>ProcurementExpenseO&amp;MVP Office Assessments</v>
          </cell>
          <cell r="B478" t="str">
            <v>Procurement</v>
          </cell>
          <cell r="C478" t="str">
            <v>O&amp;M</v>
          </cell>
          <cell r="D478" t="str">
            <v>VP Office Assessments</v>
          </cell>
          <cell r="E478">
            <v>0</v>
          </cell>
          <cell r="G478">
            <v>0</v>
          </cell>
          <cell r="H478">
            <v>0</v>
          </cell>
          <cell r="J478">
            <v>0</v>
          </cell>
          <cell r="K478">
            <v>0</v>
          </cell>
        </row>
        <row r="479">
          <cell r="A479" t="str">
            <v>ProcurementExpenseNot assignedNot assigned</v>
          </cell>
          <cell r="B479" t="str">
            <v>Procurement</v>
          </cell>
          <cell r="C479" t="str">
            <v>Not assigned</v>
          </cell>
          <cell r="D479" t="str">
            <v>Not assigned</v>
          </cell>
          <cell r="I479">
            <v>0</v>
          </cell>
        </row>
        <row r="480">
          <cell r="A480" t="str">
            <v>Public Affairs &amp; SustainabilityExpenseCAPITALCapital Offset</v>
          </cell>
          <cell r="B480" t="str">
            <v>Public Affairs &amp; Sustainability</v>
          </cell>
          <cell r="C480" t="str">
            <v>CAPITAL</v>
          </cell>
          <cell r="D480" t="str">
            <v>Capital Offset</v>
          </cell>
          <cell r="G480">
            <v>-40000</v>
          </cell>
          <cell r="H480">
            <v>-80000</v>
          </cell>
          <cell r="I480">
            <v>-80000</v>
          </cell>
          <cell r="J480">
            <v>-1499</v>
          </cell>
          <cell r="K480">
            <v>-1499</v>
          </cell>
        </row>
        <row r="481">
          <cell r="A481" t="str">
            <v>Public Affairs &amp; SustainabilityExpenseCAPITALMaterial</v>
          </cell>
          <cell r="B481" t="str">
            <v>Public Affairs &amp; Sustainability</v>
          </cell>
          <cell r="C481" t="str">
            <v>CAPITAL</v>
          </cell>
          <cell r="D481" t="str">
            <v>Material</v>
          </cell>
          <cell r="G481">
            <v>40000</v>
          </cell>
          <cell r="H481">
            <v>80000</v>
          </cell>
          <cell r="I481">
            <v>80000</v>
          </cell>
        </row>
        <row r="482">
          <cell r="A482" t="str">
            <v>Public Affairs &amp; SustainabilityExpenseCAPITALOther Secondary Costs</v>
          </cell>
          <cell r="B482" t="str">
            <v>Public Affairs &amp; Sustainability</v>
          </cell>
          <cell r="C482" t="str">
            <v>CAPITAL</v>
          </cell>
          <cell r="D482" t="str">
            <v>Other Secondary Costs</v>
          </cell>
          <cell r="J482">
            <v>1499</v>
          </cell>
          <cell r="K482">
            <v>1499</v>
          </cell>
        </row>
        <row r="483">
          <cell r="A483" t="str">
            <v>Public Affairs &amp; SustainabilityExpenseO&amp;MApplied Labor</v>
          </cell>
          <cell r="B483" t="str">
            <v>Public Affairs &amp; Sustainability</v>
          </cell>
          <cell r="C483" t="str">
            <v>O&amp;M</v>
          </cell>
          <cell r="D483" t="str">
            <v>Applied Labor</v>
          </cell>
          <cell r="E483">
            <v>0</v>
          </cell>
          <cell r="G483">
            <v>0</v>
          </cell>
          <cell r="H483">
            <v>0</v>
          </cell>
          <cell r="J483">
            <v>-44295.17</v>
          </cell>
          <cell r="K483">
            <v>10285.18</v>
          </cell>
        </row>
        <row r="484">
          <cell r="A484" t="str">
            <v>Public Affairs &amp; SustainabilityExpenseO&amp;MDAS</v>
          </cell>
          <cell r="B484" t="str">
            <v>Public Affairs &amp; Sustainability</v>
          </cell>
          <cell r="C484" t="str">
            <v>O&amp;M</v>
          </cell>
          <cell r="D484" t="str">
            <v>DAS</v>
          </cell>
          <cell r="E484">
            <v>812</v>
          </cell>
          <cell r="F484">
            <v>812</v>
          </cell>
          <cell r="G484">
            <v>6496</v>
          </cell>
          <cell r="H484">
            <v>9744</v>
          </cell>
          <cell r="I484">
            <v>9744</v>
          </cell>
          <cell r="J484">
            <v>812</v>
          </cell>
          <cell r="K484">
            <v>6496</v>
          </cell>
        </row>
        <row r="485">
          <cell r="A485" t="str">
            <v>Public Affairs &amp; SustainabilityExpenseO&amp;MDepreciation/Amortization</v>
          </cell>
          <cell r="B485" t="str">
            <v>Public Affairs &amp; Sustainability</v>
          </cell>
          <cell r="C485" t="str">
            <v>O&amp;M</v>
          </cell>
          <cell r="D485" t="str">
            <v>Depreciation/Amortization</v>
          </cell>
          <cell r="E485">
            <v>4494.5</v>
          </cell>
          <cell r="F485">
            <v>4494.5</v>
          </cell>
          <cell r="G485">
            <v>35956</v>
          </cell>
          <cell r="H485">
            <v>53934</v>
          </cell>
          <cell r="I485">
            <v>51720.83</v>
          </cell>
          <cell r="J485">
            <v>3512.86</v>
          </cell>
          <cell r="K485">
            <v>26906.93</v>
          </cell>
        </row>
        <row r="486">
          <cell r="A486" t="str">
            <v>Public Affairs &amp; SustainabilityExpenseO&amp;MFleet/Other CO Charges</v>
          </cell>
          <cell r="B486" t="str">
            <v>Public Affairs &amp; Sustainability</v>
          </cell>
          <cell r="C486" t="str">
            <v>O&amp;M</v>
          </cell>
          <cell r="D486" t="str">
            <v>Fleet/Other CO Charges</v>
          </cell>
          <cell r="E486">
            <v>3949.26</v>
          </cell>
          <cell r="F486">
            <v>3949.26</v>
          </cell>
          <cell r="G486">
            <v>31808.33</v>
          </cell>
          <cell r="H486">
            <v>47350.92</v>
          </cell>
          <cell r="I486">
            <v>60016.69</v>
          </cell>
          <cell r="J486">
            <v>1664.1</v>
          </cell>
          <cell r="K486">
            <v>8881.9599999999991</v>
          </cell>
        </row>
        <row r="487">
          <cell r="A487" t="str">
            <v>Public Affairs &amp; SustainabilityExpenseO&amp;MFringe Benefits &amp; Taxes</v>
          </cell>
          <cell r="B487" t="str">
            <v>Public Affairs &amp; Sustainability</v>
          </cell>
          <cell r="C487" t="str">
            <v>O&amp;M</v>
          </cell>
          <cell r="D487" t="str">
            <v>Fringe Benefits &amp; Taxes</v>
          </cell>
          <cell r="E487">
            <v>115975.46</v>
          </cell>
          <cell r="F487">
            <v>115975.46</v>
          </cell>
          <cell r="G487">
            <v>919190.49</v>
          </cell>
          <cell r="H487">
            <v>1378785.52</v>
          </cell>
          <cell r="I487">
            <v>1391091.67</v>
          </cell>
          <cell r="J487">
            <v>108822.82</v>
          </cell>
          <cell r="K487">
            <v>912220.44</v>
          </cell>
        </row>
        <row r="488">
          <cell r="A488" t="str">
            <v>Public Affairs &amp; SustainabilityExpenseO&amp;MIT Toolkit</v>
          </cell>
          <cell r="B488" t="str">
            <v>Public Affairs &amp; Sustainability</v>
          </cell>
          <cell r="C488" t="str">
            <v>O&amp;M</v>
          </cell>
          <cell r="D488" t="str">
            <v>IT Toolkit</v>
          </cell>
          <cell r="E488">
            <v>3789.72</v>
          </cell>
          <cell r="F488">
            <v>3789.72</v>
          </cell>
          <cell r="G488">
            <v>30317.759999999998</v>
          </cell>
          <cell r="H488">
            <v>45475.64</v>
          </cell>
          <cell r="I488">
            <v>40041.599999999999</v>
          </cell>
          <cell r="J488">
            <v>2954.6</v>
          </cell>
          <cell r="K488">
            <v>14806.68</v>
          </cell>
        </row>
        <row r="489">
          <cell r="A489" t="str">
            <v>Public Affairs &amp; SustainabilityExpenseO&amp;MIncurred Labor</v>
          </cell>
          <cell r="B489" t="str">
            <v>Public Affairs &amp; Sustainability</v>
          </cell>
          <cell r="C489" t="str">
            <v>O&amp;M</v>
          </cell>
          <cell r="D489" t="str">
            <v>Incurred Labor</v>
          </cell>
          <cell r="E489">
            <v>364359</v>
          </cell>
          <cell r="F489">
            <v>364359</v>
          </cell>
          <cell r="G489">
            <v>2887812</v>
          </cell>
          <cell r="H489">
            <v>4331717.22</v>
          </cell>
          <cell r="I489">
            <v>4319901.16</v>
          </cell>
          <cell r="J489">
            <v>381001.74</v>
          </cell>
          <cell r="K489">
            <v>2961296.96</v>
          </cell>
        </row>
        <row r="490">
          <cell r="A490" t="str">
            <v>Public Affairs &amp; SustainabilityExpenseO&amp;MInternal Settlements</v>
          </cell>
          <cell r="B490" t="str">
            <v>Public Affairs &amp; Sustainability</v>
          </cell>
          <cell r="C490" t="str">
            <v>O&amp;M</v>
          </cell>
          <cell r="D490" t="str">
            <v>Internal Settlements</v>
          </cell>
          <cell r="E490">
            <v>0</v>
          </cell>
          <cell r="G490">
            <v>0</v>
          </cell>
          <cell r="H490">
            <v>0</v>
          </cell>
          <cell r="I490">
            <v>25929.25</v>
          </cell>
          <cell r="J490">
            <v>14509.6</v>
          </cell>
          <cell r="K490">
            <v>71855.02</v>
          </cell>
        </row>
        <row r="491">
          <cell r="A491" t="str">
            <v>Public Affairs &amp; SustainabilityExpenseO&amp;MMaterial</v>
          </cell>
          <cell r="B491" t="str">
            <v>Public Affairs &amp; Sustainability</v>
          </cell>
          <cell r="C491" t="str">
            <v>O&amp;M</v>
          </cell>
          <cell r="D491" t="str">
            <v>Material</v>
          </cell>
          <cell r="I491">
            <v>9662.24</v>
          </cell>
          <cell r="J491">
            <v>685.91</v>
          </cell>
          <cell r="K491">
            <v>8597.4500000000007</v>
          </cell>
        </row>
        <row r="492">
          <cell r="A492" t="str">
            <v>Public Affairs &amp; SustainabilityExpenseO&amp;MOther Income &amp; Deductions</v>
          </cell>
          <cell r="B492" t="str">
            <v>Public Affairs &amp; Sustainability</v>
          </cell>
          <cell r="C492" t="str">
            <v>O&amp;M</v>
          </cell>
          <cell r="D492" t="str">
            <v>Other Income &amp; Deductions</v>
          </cell>
          <cell r="G492">
            <v>350000</v>
          </cell>
          <cell r="H492">
            <v>350000</v>
          </cell>
          <cell r="I492">
            <v>350000</v>
          </cell>
          <cell r="K492">
            <v>360000</v>
          </cell>
        </row>
        <row r="493">
          <cell r="A493" t="str">
            <v>Public Affairs &amp; SustainabilityExpenseO&amp;MOther Primary Expenses</v>
          </cell>
          <cell r="B493" t="str">
            <v>Public Affairs &amp; Sustainability</v>
          </cell>
          <cell r="C493" t="str">
            <v>O&amp;M</v>
          </cell>
          <cell r="D493" t="str">
            <v>Other Primary Expenses</v>
          </cell>
          <cell r="E493">
            <v>65689.33</v>
          </cell>
          <cell r="F493">
            <v>65689.33</v>
          </cell>
          <cell r="G493">
            <v>666868.64</v>
          </cell>
          <cell r="H493">
            <v>944349.96</v>
          </cell>
          <cell r="I493">
            <v>944635.61</v>
          </cell>
          <cell r="J493">
            <v>84701.38</v>
          </cell>
          <cell r="K493">
            <v>713469.59</v>
          </cell>
        </row>
        <row r="494">
          <cell r="A494" t="str">
            <v>Public Affairs &amp; SustainabilityExpenseO&amp;MOther Secondary Costs</v>
          </cell>
          <cell r="B494" t="str">
            <v>Public Affairs &amp; Sustainability</v>
          </cell>
          <cell r="C494" t="str">
            <v>O&amp;M</v>
          </cell>
          <cell r="D494" t="str">
            <v>Other Secondary Costs</v>
          </cell>
          <cell r="E494">
            <v>3108.7</v>
          </cell>
          <cell r="F494">
            <v>3108.7</v>
          </cell>
          <cell r="G494">
            <v>24869.599999999999</v>
          </cell>
          <cell r="H494">
            <v>37309.519999999997</v>
          </cell>
          <cell r="I494">
            <v>33456.03</v>
          </cell>
          <cell r="J494">
            <v>1837.8</v>
          </cell>
          <cell r="K494">
            <v>13736.94</v>
          </cell>
        </row>
        <row r="495">
          <cell r="A495" t="str">
            <v>Public Affairs &amp; SustainabilityExpenseO&amp;MOutside Services</v>
          </cell>
          <cell r="B495" t="str">
            <v>Public Affairs &amp; Sustainability</v>
          </cell>
          <cell r="C495" t="str">
            <v>O&amp;M</v>
          </cell>
          <cell r="D495" t="str">
            <v>Outside Services</v>
          </cell>
          <cell r="E495">
            <v>185853.33</v>
          </cell>
          <cell r="F495">
            <v>185853.33</v>
          </cell>
          <cell r="G495">
            <v>1853250.64</v>
          </cell>
          <cell r="H495">
            <v>2628050</v>
          </cell>
          <cell r="I495">
            <v>2618927.71</v>
          </cell>
          <cell r="J495">
            <v>338691.63</v>
          </cell>
          <cell r="K495">
            <v>1696580.45</v>
          </cell>
        </row>
        <row r="496">
          <cell r="A496" t="str">
            <v>Public Affairs &amp; SustainabilityExpenseO&amp;MResidual Sent to SC Asm Ctr</v>
          </cell>
          <cell r="B496" t="str">
            <v>Public Affairs &amp; Sustainability</v>
          </cell>
          <cell r="C496" t="str">
            <v>O&amp;M</v>
          </cell>
          <cell r="D496" t="str">
            <v>Residual Sent to SC Asm Ctr</v>
          </cell>
          <cell r="E496">
            <v>6786.93</v>
          </cell>
          <cell r="G496">
            <v>-30391.200000000001</v>
          </cell>
          <cell r="H496">
            <v>43885.66</v>
          </cell>
          <cell r="J496">
            <v>-76321.02</v>
          </cell>
          <cell r="K496">
            <v>-695478.94</v>
          </cell>
        </row>
        <row r="497">
          <cell r="A497" t="str">
            <v>Public Affairs &amp; SustainabilityExpenseO&amp;MSpace</v>
          </cell>
          <cell r="B497" t="str">
            <v>Public Affairs &amp; Sustainability</v>
          </cell>
          <cell r="C497" t="str">
            <v>O&amp;M</v>
          </cell>
          <cell r="D497" t="str">
            <v>Space</v>
          </cell>
          <cell r="E497">
            <v>24414.39</v>
          </cell>
          <cell r="F497">
            <v>24414.39</v>
          </cell>
          <cell r="G497">
            <v>195315.12</v>
          </cell>
          <cell r="H497">
            <v>292972.68</v>
          </cell>
          <cell r="I497">
            <v>292395.45</v>
          </cell>
          <cell r="J497">
            <v>24221.98</v>
          </cell>
          <cell r="K497">
            <v>193775.84</v>
          </cell>
        </row>
        <row r="498">
          <cell r="A498" t="str">
            <v>Public Affairs &amp; SustainabilityExpenseO&amp;MVP Office Assessments</v>
          </cell>
          <cell r="B498" t="str">
            <v>Public Affairs &amp; Sustainability</v>
          </cell>
          <cell r="C498" t="str">
            <v>O&amp;M</v>
          </cell>
          <cell r="D498" t="str">
            <v>VP Office Assessments</v>
          </cell>
          <cell r="E498">
            <v>0</v>
          </cell>
          <cell r="G498">
            <v>0</v>
          </cell>
          <cell r="H498">
            <v>0</v>
          </cell>
          <cell r="I498">
            <v>-13000</v>
          </cell>
          <cell r="J498">
            <v>0</v>
          </cell>
          <cell r="K498">
            <v>0</v>
          </cell>
        </row>
        <row r="499">
          <cell r="A499" t="str">
            <v>Public Affairs &amp; SustainabilityExpenseNot assignedNot assigned</v>
          </cell>
          <cell r="B499" t="str">
            <v>Public Affairs &amp; Sustainability</v>
          </cell>
          <cell r="C499" t="str">
            <v>Not assigned</v>
          </cell>
          <cell r="D499" t="str">
            <v>Not assigned</v>
          </cell>
          <cell r="I499">
            <v>0</v>
          </cell>
        </row>
        <row r="500">
          <cell r="A500" t="str">
            <v>Records Management &amp; Library ServicesExpenseO&amp;MApplied Labor</v>
          </cell>
          <cell r="B500" t="str">
            <v>Records Management &amp; Library Services</v>
          </cell>
          <cell r="C500" t="str">
            <v>O&amp;M</v>
          </cell>
          <cell r="D500" t="str">
            <v>Applied Labor</v>
          </cell>
          <cell r="E500">
            <v>0</v>
          </cell>
          <cell r="G500">
            <v>0</v>
          </cell>
          <cell r="H500">
            <v>0</v>
          </cell>
          <cell r="J500">
            <v>0</v>
          </cell>
          <cell r="K500">
            <v>116.56</v>
          </cell>
        </row>
        <row r="501">
          <cell r="A501" t="str">
            <v>Records Management &amp; Library ServicesExpenseO&amp;MClient Investment</v>
          </cell>
          <cell r="B501" t="str">
            <v>Records Management &amp; Library Services</v>
          </cell>
          <cell r="C501" t="str">
            <v>O&amp;M</v>
          </cell>
          <cell r="D501" t="str">
            <v>Client Investment</v>
          </cell>
          <cell r="E501">
            <v>50000</v>
          </cell>
          <cell r="F501">
            <v>3995</v>
          </cell>
          <cell r="G501">
            <v>75000</v>
          </cell>
          <cell r="H501">
            <v>125000</v>
          </cell>
          <cell r="I501">
            <v>125032</v>
          </cell>
          <cell r="J501">
            <v>1725</v>
          </cell>
          <cell r="K501">
            <v>18052</v>
          </cell>
        </row>
        <row r="502">
          <cell r="A502" t="str">
            <v>Records Management &amp; Library ServicesExpenseO&amp;MDAS</v>
          </cell>
          <cell r="B502" t="str">
            <v>Records Management &amp; Library Services</v>
          </cell>
          <cell r="C502" t="str">
            <v>O&amp;M</v>
          </cell>
          <cell r="D502" t="str">
            <v>DAS</v>
          </cell>
          <cell r="E502">
            <v>6414</v>
          </cell>
          <cell r="F502">
            <v>6414</v>
          </cell>
          <cell r="G502">
            <v>51312</v>
          </cell>
          <cell r="H502">
            <v>76970</v>
          </cell>
          <cell r="I502">
            <v>76970</v>
          </cell>
          <cell r="J502">
            <v>6414</v>
          </cell>
          <cell r="K502">
            <v>51312</v>
          </cell>
        </row>
        <row r="503">
          <cell r="A503" t="str">
            <v>Records Management &amp; Library ServicesExpenseO&amp;MDepreciation/Amortization</v>
          </cell>
          <cell r="B503" t="str">
            <v>Records Management &amp; Library Services</v>
          </cell>
          <cell r="C503" t="str">
            <v>O&amp;M</v>
          </cell>
          <cell r="D503" t="str">
            <v>Depreciation/Amortization</v>
          </cell>
          <cell r="E503">
            <v>188.06</v>
          </cell>
          <cell r="F503">
            <v>319</v>
          </cell>
          <cell r="G503">
            <v>1504.48</v>
          </cell>
          <cell r="H503">
            <v>2258.56</v>
          </cell>
          <cell r="I503">
            <v>3829</v>
          </cell>
          <cell r="J503">
            <v>238.92</v>
          </cell>
          <cell r="K503">
            <v>2393.34</v>
          </cell>
        </row>
        <row r="504">
          <cell r="A504" t="str">
            <v>Records Management &amp; Library ServicesExpenseO&amp;MFleet/Other CO Charges</v>
          </cell>
          <cell r="B504" t="str">
            <v>Records Management &amp; Library Services</v>
          </cell>
          <cell r="C504" t="str">
            <v>O&amp;M</v>
          </cell>
          <cell r="D504" t="str">
            <v>Fleet/Other CO Charges</v>
          </cell>
          <cell r="E504">
            <v>2437.06</v>
          </cell>
          <cell r="F504">
            <v>2437.06</v>
          </cell>
          <cell r="G504">
            <v>19514.39</v>
          </cell>
          <cell r="H504">
            <v>29241.43</v>
          </cell>
          <cell r="I504">
            <v>28432.28</v>
          </cell>
          <cell r="J504">
            <v>2155.2399999999998</v>
          </cell>
          <cell r="K504">
            <v>17307.009999999998</v>
          </cell>
        </row>
        <row r="505">
          <cell r="A505" t="str">
            <v>Records Management &amp; Library ServicesExpenseO&amp;MFringe Benefits &amp; Taxes</v>
          </cell>
          <cell r="B505" t="str">
            <v>Records Management &amp; Library Services</v>
          </cell>
          <cell r="C505" t="str">
            <v>O&amp;M</v>
          </cell>
          <cell r="D505" t="str">
            <v>Fringe Benefits &amp; Taxes</v>
          </cell>
          <cell r="E505">
            <v>14386.84</v>
          </cell>
          <cell r="F505">
            <v>14386.84</v>
          </cell>
          <cell r="G505">
            <v>113904.58</v>
          </cell>
          <cell r="H505">
            <v>170856.91</v>
          </cell>
          <cell r="I505">
            <v>170854.62</v>
          </cell>
          <cell r="J505">
            <v>9612.2900000000009</v>
          </cell>
          <cell r="K505">
            <v>114360.33</v>
          </cell>
        </row>
        <row r="506">
          <cell r="A506" t="str">
            <v>Records Management &amp; Library ServicesExpenseO&amp;MIT Toolkit</v>
          </cell>
          <cell r="B506" t="str">
            <v>Records Management &amp; Library Services</v>
          </cell>
          <cell r="C506" t="str">
            <v>O&amp;M</v>
          </cell>
          <cell r="D506" t="str">
            <v>IT Toolkit</v>
          </cell>
          <cell r="E506">
            <v>190.64</v>
          </cell>
          <cell r="F506">
            <v>190.64</v>
          </cell>
          <cell r="G506">
            <v>1525.12</v>
          </cell>
          <cell r="H506">
            <v>2286.6799999999998</v>
          </cell>
          <cell r="I506">
            <v>2171.92</v>
          </cell>
          <cell r="J506">
            <v>159.4</v>
          </cell>
          <cell r="K506">
            <v>1263.1600000000001</v>
          </cell>
        </row>
        <row r="507">
          <cell r="A507" t="str">
            <v>Records Management &amp; Library ServicesExpenseO&amp;MIncurred Labor</v>
          </cell>
          <cell r="B507" t="str">
            <v>Records Management &amp; Library Services</v>
          </cell>
          <cell r="C507" t="str">
            <v>O&amp;M</v>
          </cell>
          <cell r="D507" t="str">
            <v>Incurred Labor</v>
          </cell>
          <cell r="E507">
            <v>45199</v>
          </cell>
          <cell r="F507">
            <v>45199</v>
          </cell>
          <cell r="G507">
            <v>357853</v>
          </cell>
          <cell r="H507">
            <v>536779.6</v>
          </cell>
          <cell r="I507">
            <v>536760</v>
          </cell>
          <cell r="J507">
            <v>29181.93</v>
          </cell>
          <cell r="K507">
            <v>450859.55</v>
          </cell>
        </row>
        <row r="508">
          <cell r="A508" t="str">
            <v>Records Management &amp; Library ServicesExpenseO&amp;MInternal Settlements</v>
          </cell>
          <cell r="B508" t="str">
            <v>Records Management &amp; Library Services</v>
          </cell>
          <cell r="C508" t="str">
            <v>O&amp;M</v>
          </cell>
          <cell r="D508" t="str">
            <v>Internal Settlements</v>
          </cell>
          <cell r="E508">
            <v>0</v>
          </cell>
          <cell r="G508">
            <v>0</v>
          </cell>
          <cell r="H508">
            <v>0</v>
          </cell>
          <cell r="I508">
            <v>116.56</v>
          </cell>
          <cell r="J508">
            <v>0</v>
          </cell>
          <cell r="K508">
            <v>0</v>
          </cell>
        </row>
        <row r="509">
          <cell r="A509" t="str">
            <v>Records Management &amp; Library ServicesExpenseO&amp;MMaterial</v>
          </cell>
          <cell r="B509" t="str">
            <v>Records Management &amp; Library Services</v>
          </cell>
          <cell r="C509" t="str">
            <v>O&amp;M</v>
          </cell>
          <cell r="D509" t="str">
            <v>Material</v>
          </cell>
          <cell r="E509">
            <v>333.33</v>
          </cell>
          <cell r="G509">
            <v>2666.64</v>
          </cell>
          <cell r="H509">
            <v>3999.96</v>
          </cell>
          <cell r="I509">
            <v>7187.93</v>
          </cell>
          <cell r="J509">
            <v>-45.06</v>
          </cell>
          <cell r="K509">
            <v>2892.53</v>
          </cell>
        </row>
        <row r="510">
          <cell r="A510" t="str">
            <v>Records Management &amp; Library ServicesExpenseO&amp;MOther Primary Expenses</v>
          </cell>
          <cell r="B510" t="str">
            <v>Records Management &amp; Library Services</v>
          </cell>
          <cell r="C510" t="str">
            <v>O&amp;M</v>
          </cell>
          <cell r="D510" t="str">
            <v>Other Primary Expenses</v>
          </cell>
          <cell r="E510">
            <v>1266.44</v>
          </cell>
          <cell r="F510">
            <v>1266.44</v>
          </cell>
          <cell r="G510">
            <v>10131.52</v>
          </cell>
          <cell r="H510">
            <v>15197.28</v>
          </cell>
          <cell r="I510">
            <v>15197.63</v>
          </cell>
          <cell r="J510">
            <v>992.58</v>
          </cell>
          <cell r="K510">
            <v>5080.3500000000004</v>
          </cell>
        </row>
        <row r="511">
          <cell r="A511" t="str">
            <v>Records Management &amp; Library ServicesExpenseO&amp;MOther Secondary Costs</v>
          </cell>
          <cell r="B511" t="str">
            <v>Records Management &amp; Library Services</v>
          </cell>
          <cell r="C511" t="str">
            <v>O&amp;M</v>
          </cell>
          <cell r="D511" t="str">
            <v>Other Secondary Costs</v>
          </cell>
          <cell r="E511">
            <v>133.12</v>
          </cell>
          <cell r="F511">
            <v>133.12</v>
          </cell>
          <cell r="G511">
            <v>1064.96</v>
          </cell>
          <cell r="H511">
            <v>1596.8</v>
          </cell>
          <cell r="I511">
            <v>1631.44</v>
          </cell>
          <cell r="J511">
            <v>142.82</v>
          </cell>
          <cell r="K511">
            <v>1106.07</v>
          </cell>
        </row>
        <row r="512">
          <cell r="A512" t="str">
            <v>Records Management &amp; Library ServicesExpenseO&amp;MOutside Services</v>
          </cell>
          <cell r="B512" t="str">
            <v>Records Management &amp; Library Services</v>
          </cell>
          <cell r="C512" t="str">
            <v>O&amp;M</v>
          </cell>
          <cell r="D512" t="str">
            <v>Outside Services</v>
          </cell>
          <cell r="E512">
            <v>40406.699999999997</v>
          </cell>
          <cell r="F512">
            <v>101500</v>
          </cell>
          <cell r="G512">
            <v>1219075.6000000001</v>
          </cell>
          <cell r="H512">
            <v>1443794.4</v>
          </cell>
          <cell r="I512">
            <v>1440604.87</v>
          </cell>
          <cell r="J512">
            <v>78606.070000000007</v>
          </cell>
          <cell r="K512">
            <v>1216615.98</v>
          </cell>
        </row>
        <row r="513">
          <cell r="A513" t="str">
            <v>Records Management &amp; Library ServicesExpenseO&amp;MResidual Sent to SC Asm Ctr</v>
          </cell>
          <cell r="B513" t="str">
            <v>Records Management &amp; Library Services</v>
          </cell>
          <cell r="C513" t="str">
            <v>O&amp;M</v>
          </cell>
          <cell r="D513" t="str">
            <v>Residual Sent to SC Asm Ctr</v>
          </cell>
          <cell r="E513">
            <v>-43677.07</v>
          </cell>
          <cell r="G513">
            <v>11563.44</v>
          </cell>
          <cell r="H513">
            <v>-273.02999999999997</v>
          </cell>
          <cell r="J513">
            <v>30759.37</v>
          </cell>
          <cell r="K513">
            <v>-94309.39</v>
          </cell>
        </row>
        <row r="514">
          <cell r="A514" t="str">
            <v>Records Management &amp; Library ServicesExpenseO&amp;MSpace</v>
          </cell>
          <cell r="B514" t="str">
            <v>Records Management &amp; Library Services</v>
          </cell>
          <cell r="C514" t="str">
            <v>O&amp;M</v>
          </cell>
          <cell r="D514" t="str">
            <v>Space</v>
          </cell>
          <cell r="E514">
            <v>13785.77</v>
          </cell>
          <cell r="F514">
            <v>13785.77</v>
          </cell>
          <cell r="G514">
            <v>110286.16</v>
          </cell>
          <cell r="H514">
            <v>165429.24</v>
          </cell>
          <cell r="I514">
            <v>165429.24</v>
          </cell>
          <cell r="J514">
            <v>13785.77</v>
          </cell>
          <cell r="K514">
            <v>110286.16</v>
          </cell>
        </row>
        <row r="515">
          <cell r="A515" t="str">
            <v>Records Management &amp; Library ServicesExpenseO&amp;MVP Office Assessments</v>
          </cell>
          <cell r="B515" t="str">
            <v>Records Management &amp; Library Services</v>
          </cell>
          <cell r="C515" t="str">
            <v>O&amp;M</v>
          </cell>
          <cell r="D515" t="str">
            <v>VP Office Assessments</v>
          </cell>
          <cell r="E515">
            <v>0</v>
          </cell>
          <cell r="G515">
            <v>0</v>
          </cell>
          <cell r="H515">
            <v>0</v>
          </cell>
          <cell r="J515">
            <v>0</v>
          </cell>
          <cell r="K515">
            <v>0</v>
          </cell>
        </row>
        <row r="516">
          <cell r="A516" t="str">
            <v>Records Management &amp; Library ServicesExpenseNot assignedNot assigned</v>
          </cell>
          <cell r="B516" t="str">
            <v>Records Management &amp; Library Services</v>
          </cell>
          <cell r="C516" t="str">
            <v>Not assigned</v>
          </cell>
          <cell r="D516" t="str">
            <v>Not assigned</v>
          </cell>
          <cell r="I516">
            <v>0</v>
          </cell>
        </row>
        <row r="517">
          <cell r="A517" t="str">
            <v>SC AdjustmentExpenseO&amp;MOther Secondary Costs</v>
          </cell>
          <cell r="B517" t="str">
            <v>SC Adjustment</v>
          </cell>
          <cell r="C517" t="str">
            <v>O&amp;M</v>
          </cell>
          <cell r="D517" t="str">
            <v>Other Secondary Costs</v>
          </cell>
          <cell r="F517">
            <v>-26000</v>
          </cell>
          <cell r="I517">
            <v>-52000</v>
          </cell>
        </row>
        <row r="518">
          <cell r="A518" t="str">
            <v>Service Company Misc. AccountingExpenseO&amp;MDepreciation/Amortization</v>
          </cell>
          <cell r="B518" t="str">
            <v>Service Company Misc. Accounting</v>
          </cell>
          <cell r="C518" t="str">
            <v>O&amp;M</v>
          </cell>
          <cell r="D518" t="str">
            <v>Depreciation/Amortization</v>
          </cell>
          <cell r="I518">
            <v>0.11</v>
          </cell>
          <cell r="J518">
            <v>291.77999999999997</v>
          </cell>
          <cell r="K518">
            <v>2334.2199999999998</v>
          </cell>
        </row>
        <row r="519">
          <cell r="A519" t="str">
            <v>Service Company Misc. AccountingExpenseO&amp;MFringe Benefits &amp; Taxes</v>
          </cell>
          <cell r="B519" t="str">
            <v>Service Company Misc. Accounting</v>
          </cell>
          <cell r="C519" t="str">
            <v>O&amp;M</v>
          </cell>
          <cell r="D519" t="str">
            <v>Fringe Benefits &amp; Taxes</v>
          </cell>
          <cell r="E519">
            <v>95000</v>
          </cell>
          <cell r="F519">
            <v>95000</v>
          </cell>
          <cell r="G519">
            <v>760000</v>
          </cell>
          <cell r="H519">
            <v>1140000</v>
          </cell>
          <cell r="I519">
            <v>1189815.2</v>
          </cell>
          <cell r="J519">
            <v>114317.45</v>
          </cell>
          <cell r="K519">
            <v>832987.51</v>
          </cell>
        </row>
        <row r="520">
          <cell r="A520" t="str">
            <v>Service Company Misc. AccountingExpenseO&amp;MIncurred Labor</v>
          </cell>
          <cell r="B520" t="str">
            <v>Service Company Misc. Accounting</v>
          </cell>
          <cell r="C520" t="str">
            <v>O&amp;M</v>
          </cell>
          <cell r="D520" t="str">
            <v>Incurred Labor</v>
          </cell>
          <cell r="G520">
            <v>425000</v>
          </cell>
          <cell r="H520">
            <v>1000000</v>
          </cell>
          <cell r="I520">
            <v>797867.06</v>
          </cell>
          <cell r="K520">
            <v>276057.08</v>
          </cell>
        </row>
        <row r="521">
          <cell r="A521" t="str">
            <v>Service Company Misc. AccountingExpenseO&amp;MInterest</v>
          </cell>
          <cell r="B521" t="str">
            <v>Service Company Misc. Accounting</v>
          </cell>
          <cell r="C521" t="str">
            <v>O&amp;M</v>
          </cell>
          <cell r="D521" t="str">
            <v>Interest</v>
          </cell>
          <cell r="E521">
            <v>1191549.27</v>
          </cell>
          <cell r="F521">
            <v>1330130</v>
          </cell>
          <cell r="G521">
            <v>8698988.6300000008</v>
          </cell>
          <cell r="H521">
            <v>12678377.08</v>
          </cell>
          <cell r="I521">
            <v>13578713.619999999</v>
          </cell>
          <cell r="J521">
            <v>1263872.74</v>
          </cell>
          <cell r="K521">
            <v>8511807.5199999996</v>
          </cell>
        </row>
        <row r="522">
          <cell r="A522" t="str">
            <v>Service Company Misc. AccountingExpenseO&amp;MInternal Settlements</v>
          </cell>
          <cell r="B522" t="str">
            <v>Service Company Misc. Accounting</v>
          </cell>
          <cell r="C522" t="str">
            <v>O&amp;M</v>
          </cell>
          <cell r="D522" t="str">
            <v>Internal Settlements</v>
          </cell>
          <cell r="E522">
            <v>0</v>
          </cell>
          <cell r="G522">
            <v>0</v>
          </cell>
          <cell r="H522">
            <v>0</v>
          </cell>
          <cell r="I522">
            <v>1106727.98</v>
          </cell>
          <cell r="J522">
            <v>-92355.57</v>
          </cell>
          <cell r="K522">
            <v>1029399.95</v>
          </cell>
        </row>
        <row r="523">
          <cell r="A523" t="str">
            <v>Service Company Misc. AccountingExpenseO&amp;MMaterial</v>
          </cell>
          <cell r="B523" t="str">
            <v>Service Company Misc. Accounting</v>
          </cell>
          <cell r="C523" t="str">
            <v>O&amp;M</v>
          </cell>
          <cell r="D523" t="str">
            <v>Material</v>
          </cell>
          <cell r="I523">
            <v>0.44</v>
          </cell>
          <cell r="J523">
            <v>9803.32</v>
          </cell>
          <cell r="K523">
            <v>96409.72</v>
          </cell>
        </row>
        <row r="524">
          <cell r="A524" t="str">
            <v>Service Company Misc. AccountingExpenseO&amp;MOther Income &amp; Deductions</v>
          </cell>
          <cell r="B524" t="str">
            <v>Service Company Misc. Accounting</v>
          </cell>
          <cell r="C524" t="str">
            <v>O&amp;M</v>
          </cell>
          <cell r="D524" t="str">
            <v>Other Income &amp; Deductions</v>
          </cell>
          <cell r="F524">
            <v>-155000</v>
          </cell>
          <cell r="I524">
            <v>-1850000.16</v>
          </cell>
          <cell r="J524">
            <v>-96957.119999999995</v>
          </cell>
          <cell r="K524">
            <v>-1189790.1399999999</v>
          </cell>
        </row>
        <row r="525">
          <cell r="A525" t="str">
            <v>Service Company Misc. AccountingExpenseO&amp;MOther Primary Expenses</v>
          </cell>
          <cell r="B525" t="str">
            <v>Service Company Misc. Accounting</v>
          </cell>
          <cell r="C525" t="str">
            <v>O&amp;M</v>
          </cell>
          <cell r="D525" t="str">
            <v>Other Primary Expenses</v>
          </cell>
          <cell r="I525">
            <v>-5644</v>
          </cell>
          <cell r="K525">
            <v>1749.45</v>
          </cell>
        </row>
        <row r="526">
          <cell r="A526" t="str">
            <v>Service Company Misc. AccountingExpenseO&amp;MOutside Services</v>
          </cell>
          <cell r="B526" t="str">
            <v>Service Company Misc. Accounting</v>
          </cell>
          <cell r="C526" t="str">
            <v>O&amp;M</v>
          </cell>
          <cell r="D526" t="str">
            <v>Outside Services</v>
          </cell>
          <cell r="I526">
            <v>-0.31</v>
          </cell>
          <cell r="K526">
            <v>-26854.31</v>
          </cell>
        </row>
        <row r="527">
          <cell r="A527" t="str">
            <v>Service Company Misc. AccountingExpenseO&amp;MTaxes</v>
          </cell>
          <cell r="B527" t="str">
            <v>Service Company Misc. Accounting</v>
          </cell>
          <cell r="C527" t="str">
            <v>O&amp;M</v>
          </cell>
          <cell r="D527" t="str">
            <v>Taxes</v>
          </cell>
          <cell r="G527">
            <v>-448901</v>
          </cell>
          <cell r="H527">
            <v>-897802</v>
          </cell>
          <cell r="I527">
            <v>-897804.31</v>
          </cell>
          <cell r="J527">
            <v>10215</v>
          </cell>
          <cell r="K527">
            <v>-202630.12</v>
          </cell>
        </row>
        <row r="528">
          <cell r="A528" t="str">
            <v>Service Company Misc. AccountingExpenseO&amp;MVP Office Assessments</v>
          </cell>
          <cell r="B528" t="str">
            <v>Service Company Misc. Accounting</v>
          </cell>
          <cell r="C528" t="str">
            <v>O&amp;M</v>
          </cell>
          <cell r="D528" t="str">
            <v>VP Office Assessments</v>
          </cell>
          <cell r="E528">
            <v>-20804.27</v>
          </cell>
          <cell r="F528">
            <v>-20804.27</v>
          </cell>
          <cell r="G528">
            <v>87302.37</v>
          </cell>
          <cell r="H528">
            <v>26048.92</v>
          </cell>
          <cell r="I528">
            <v>-44294.239999999998</v>
          </cell>
          <cell r="J528">
            <v>-92694.6</v>
          </cell>
          <cell r="K528">
            <v>271455.12</v>
          </cell>
        </row>
        <row r="529">
          <cell r="A529" t="str">
            <v>Service Company Misc. AccountingExpenseNot assignedNot assigned</v>
          </cell>
          <cell r="B529" t="str">
            <v>Service Company Misc. Accounting</v>
          </cell>
          <cell r="C529" t="str">
            <v>Not assigned</v>
          </cell>
          <cell r="D529" t="str">
            <v>Not assigned</v>
          </cell>
          <cell r="I529">
            <v>0</v>
          </cell>
        </row>
        <row r="530">
          <cell r="A530" t="str">
            <v>Service Company Overhead PoolExpenseO&amp;MIncurred Labor</v>
          </cell>
          <cell r="B530" t="str">
            <v>Service Company Overhead Pool</v>
          </cell>
          <cell r="C530" t="str">
            <v>O&amp;M</v>
          </cell>
          <cell r="D530" t="str">
            <v>Incurred Labor</v>
          </cell>
          <cell r="I530">
            <v>202132.86</v>
          </cell>
          <cell r="K530">
            <v>243618.44</v>
          </cell>
        </row>
        <row r="531">
          <cell r="A531" t="str">
            <v>Service Company Overhead PoolExpenseO&amp;MInterest</v>
          </cell>
          <cell r="B531" t="str">
            <v>Service Company Overhead Pool</v>
          </cell>
          <cell r="C531" t="str">
            <v>O&amp;M</v>
          </cell>
          <cell r="D531" t="str">
            <v>Interest</v>
          </cell>
          <cell r="K531">
            <v>0</v>
          </cell>
        </row>
        <row r="532">
          <cell r="A532" t="str">
            <v>Service Company Overhead PoolExpenseO&amp;MVP Office Assessments</v>
          </cell>
          <cell r="B532" t="str">
            <v>Service Company Overhead Pool</v>
          </cell>
          <cell r="C532" t="str">
            <v>O&amp;M</v>
          </cell>
          <cell r="D532" t="str">
            <v>VP Office Assessments</v>
          </cell>
          <cell r="I532">
            <v>-39366.120000000003</v>
          </cell>
          <cell r="K532">
            <v>-243618.44</v>
          </cell>
        </row>
        <row r="533">
          <cell r="A533" t="str">
            <v>Service Company Overhead PoolExpenseNot assignedNot assigned</v>
          </cell>
          <cell r="B533" t="str">
            <v>Service Company Overhead Pool</v>
          </cell>
          <cell r="C533" t="str">
            <v>Not assigned</v>
          </cell>
          <cell r="D533" t="str">
            <v>Not assigned</v>
          </cell>
          <cell r="I533">
            <v>0</v>
          </cell>
        </row>
        <row r="534">
          <cell r="A534" t="str">
            <v>Service Company ResidualExpenseO&amp;MInternal Settlements</v>
          </cell>
          <cell r="B534" t="str">
            <v>Service Company Residual</v>
          </cell>
          <cell r="C534" t="str">
            <v>O&amp;M</v>
          </cell>
          <cell r="D534" t="str">
            <v>Internal Settlements</v>
          </cell>
          <cell r="I534">
            <v>-37</v>
          </cell>
          <cell r="K534">
            <v>-6118.09</v>
          </cell>
        </row>
        <row r="535">
          <cell r="A535" t="str">
            <v>Service Company ResidualExpenseO&amp;MResidual Sent to SC Asm Ctr</v>
          </cell>
          <cell r="B535" t="str">
            <v>Service Company Residual</v>
          </cell>
          <cell r="C535" t="str">
            <v>O&amp;M</v>
          </cell>
          <cell r="D535" t="str">
            <v>Residual Sent to SC Asm Ctr</v>
          </cell>
          <cell r="E535">
            <v>-0.2</v>
          </cell>
          <cell r="G535">
            <v>0.16</v>
          </cell>
          <cell r="H535">
            <v>0.93</v>
          </cell>
          <cell r="J535">
            <v>-104005.6</v>
          </cell>
          <cell r="K535">
            <v>28222.58</v>
          </cell>
        </row>
        <row r="536">
          <cell r="A536" t="str">
            <v>Service Company ResidualExpenseO&amp;MVP Office Assessments</v>
          </cell>
          <cell r="B536" t="str">
            <v>Service Company Residual</v>
          </cell>
          <cell r="C536" t="str">
            <v>O&amp;M</v>
          </cell>
          <cell r="D536" t="str">
            <v>VP Office Assessments</v>
          </cell>
          <cell r="E536">
            <v>0.2</v>
          </cell>
          <cell r="F536">
            <v>0.2</v>
          </cell>
          <cell r="G536">
            <v>-0.16</v>
          </cell>
          <cell r="H536">
            <v>-0.93</v>
          </cell>
          <cell r="I536">
            <v>-273020.40999999997</v>
          </cell>
          <cell r="J536">
            <v>92694.6</v>
          </cell>
          <cell r="K536">
            <v>-22104.49</v>
          </cell>
        </row>
        <row r="537">
          <cell r="A537" t="str">
            <v>Services Corporation FinanceExpenseCAPITALCapital Offset</v>
          </cell>
          <cell r="B537" t="str">
            <v>Services Corporation Finance</v>
          </cell>
          <cell r="C537" t="str">
            <v>CAPITAL</v>
          </cell>
          <cell r="D537" t="str">
            <v>Capital Offset</v>
          </cell>
          <cell r="K537">
            <v>-1607</v>
          </cell>
        </row>
        <row r="538">
          <cell r="A538" t="str">
            <v>Services Corporation FinanceExpenseCAPITALOther Secondary Costs</v>
          </cell>
          <cell r="B538" t="str">
            <v>Services Corporation Finance</v>
          </cell>
          <cell r="C538" t="str">
            <v>CAPITAL</v>
          </cell>
          <cell r="D538" t="str">
            <v>Other Secondary Costs</v>
          </cell>
          <cell r="K538">
            <v>1607</v>
          </cell>
        </row>
        <row r="539">
          <cell r="A539" t="str">
            <v>Services Corporation FinanceExpenseO&amp;MApplied Labor</v>
          </cell>
          <cell r="B539" t="str">
            <v>Services Corporation Finance</v>
          </cell>
          <cell r="C539" t="str">
            <v>O&amp;M</v>
          </cell>
          <cell r="D539" t="str">
            <v>Applied Labor</v>
          </cell>
          <cell r="E539">
            <v>0</v>
          </cell>
          <cell r="G539">
            <v>0</v>
          </cell>
          <cell r="H539">
            <v>0</v>
          </cell>
          <cell r="J539">
            <v>-221.67</v>
          </cell>
          <cell r="K539">
            <v>-6080.44</v>
          </cell>
        </row>
        <row r="540">
          <cell r="A540" t="str">
            <v>Services Corporation FinanceExpenseO&amp;MDepreciation/Amortization</v>
          </cell>
          <cell r="B540" t="str">
            <v>Services Corporation Finance</v>
          </cell>
          <cell r="C540" t="str">
            <v>O&amp;M</v>
          </cell>
          <cell r="D540" t="str">
            <v>Depreciation/Amortization</v>
          </cell>
          <cell r="E540">
            <v>557.83000000000004</v>
          </cell>
          <cell r="F540">
            <v>557.83000000000004</v>
          </cell>
          <cell r="G540">
            <v>4462.6400000000003</v>
          </cell>
          <cell r="H540">
            <v>6693.96</v>
          </cell>
          <cell r="I540">
            <v>7977.61</v>
          </cell>
          <cell r="J540">
            <v>1030.3399999999999</v>
          </cell>
          <cell r="K540">
            <v>7974.99</v>
          </cell>
        </row>
        <row r="541">
          <cell r="A541" t="str">
            <v>Services Corporation FinanceExpenseO&amp;MFringe Benefits &amp; Taxes</v>
          </cell>
          <cell r="B541" t="str">
            <v>Services Corporation Finance</v>
          </cell>
          <cell r="C541" t="str">
            <v>O&amp;M</v>
          </cell>
          <cell r="D541" t="str">
            <v>Fringe Benefits &amp; Taxes</v>
          </cell>
          <cell r="E541">
            <v>68822.19</v>
          </cell>
          <cell r="F541">
            <v>68822.19</v>
          </cell>
          <cell r="G541">
            <v>545221.15</v>
          </cell>
          <cell r="H541">
            <v>817831.69</v>
          </cell>
          <cell r="I541">
            <v>816529.28</v>
          </cell>
          <cell r="J541">
            <v>61747.8</v>
          </cell>
          <cell r="K541">
            <v>497767.65</v>
          </cell>
        </row>
        <row r="542">
          <cell r="A542" t="str">
            <v>Services Corporation FinanceExpenseO&amp;MIT Toolkit</v>
          </cell>
          <cell r="B542" t="str">
            <v>Services Corporation Finance</v>
          </cell>
          <cell r="C542" t="str">
            <v>O&amp;M</v>
          </cell>
          <cell r="D542" t="str">
            <v>IT Toolkit</v>
          </cell>
          <cell r="E542">
            <v>741</v>
          </cell>
          <cell r="F542">
            <v>741</v>
          </cell>
          <cell r="G542">
            <v>5928</v>
          </cell>
          <cell r="H542">
            <v>8891</v>
          </cell>
          <cell r="I542">
            <v>8762.44</v>
          </cell>
          <cell r="J542">
            <v>3183</v>
          </cell>
          <cell r="K542">
            <v>9717.8799999999992</v>
          </cell>
        </row>
        <row r="543">
          <cell r="A543" t="str">
            <v>Services Corporation FinanceExpenseO&amp;MIncurred Labor</v>
          </cell>
          <cell r="B543" t="str">
            <v>Services Corporation Finance</v>
          </cell>
          <cell r="C543" t="str">
            <v>O&amp;M</v>
          </cell>
          <cell r="D543" t="str">
            <v>Incurred Labor</v>
          </cell>
          <cell r="E543">
            <v>216218</v>
          </cell>
          <cell r="F543">
            <v>210218</v>
          </cell>
          <cell r="G543">
            <v>1712916</v>
          </cell>
          <cell r="H543">
            <v>2569373.92</v>
          </cell>
          <cell r="I543">
            <v>2468667.86</v>
          </cell>
          <cell r="J543">
            <v>198602.41</v>
          </cell>
          <cell r="K543">
            <v>1538206.72</v>
          </cell>
        </row>
        <row r="544">
          <cell r="A544" t="str">
            <v>Services Corporation FinanceExpenseO&amp;MInternal Settlements</v>
          </cell>
          <cell r="B544" t="str">
            <v>Services Corporation Finance</v>
          </cell>
          <cell r="C544" t="str">
            <v>O&amp;M</v>
          </cell>
          <cell r="D544" t="str">
            <v>Internal Settlements</v>
          </cell>
          <cell r="E544">
            <v>0</v>
          </cell>
          <cell r="G544">
            <v>0</v>
          </cell>
          <cell r="H544">
            <v>0</v>
          </cell>
          <cell r="J544">
            <v>0</v>
          </cell>
          <cell r="K544">
            <v>0</v>
          </cell>
        </row>
        <row r="545">
          <cell r="A545" t="str">
            <v>Services Corporation FinanceExpenseO&amp;MMaterial</v>
          </cell>
          <cell r="B545" t="str">
            <v>Services Corporation Finance</v>
          </cell>
          <cell r="C545" t="str">
            <v>O&amp;M</v>
          </cell>
          <cell r="D545" t="str">
            <v>Material</v>
          </cell>
          <cell r="E545">
            <v>166.67</v>
          </cell>
          <cell r="F545">
            <v>166.67</v>
          </cell>
          <cell r="G545">
            <v>1333.36</v>
          </cell>
          <cell r="H545">
            <v>2000.04</v>
          </cell>
          <cell r="I545">
            <v>2801.35</v>
          </cell>
          <cell r="J545">
            <v>-33.43</v>
          </cell>
          <cell r="K545">
            <v>1354.36</v>
          </cell>
        </row>
        <row r="546">
          <cell r="A546" t="str">
            <v>Services Corporation FinanceExpenseO&amp;MOther Primary Expenses</v>
          </cell>
          <cell r="B546" t="str">
            <v>Services Corporation Finance</v>
          </cell>
          <cell r="C546" t="str">
            <v>O&amp;M</v>
          </cell>
          <cell r="D546" t="str">
            <v>Other Primary Expenses</v>
          </cell>
          <cell r="E546">
            <v>1750</v>
          </cell>
          <cell r="F546">
            <v>1750</v>
          </cell>
          <cell r="G546">
            <v>14000</v>
          </cell>
          <cell r="H546">
            <v>21000</v>
          </cell>
          <cell r="I546">
            <v>17991.830000000002</v>
          </cell>
          <cell r="J546">
            <v>1287.76</v>
          </cell>
          <cell r="K546">
            <v>6629.82</v>
          </cell>
        </row>
        <row r="547">
          <cell r="A547" t="str">
            <v>Services Corporation FinanceExpenseO&amp;MOther Secondary Costs</v>
          </cell>
          <cell r="B547" t="str">
            <v>Services Corporation Finance</v>
          </cell>
          <cell r="C547" t="str">
            <v>O&amp;M</v>
          </cell>
          <cell r="D547" t="str">
            <v>Other Secondary Costs</v>
          </cell>
          <cell r="E547">
            <v>756.8</v>
          </cell>
          <cell r="F547">
            <v>756.8</v>
          </cell>
          <cell r="G547">
            <v>6054.4</v>
          </cell>
          <cell r="H547">
            <v>9075.36</v>
          </cell>
          <cell r="I547">
            <v>8428.4599999999991</v>
          </cell>
          <cell r="J547">
            <v>506.06</v>
          </cell>
          <cell r="K547">
            <v>5353.51</v>
          </cell>
        </row>
        <row r="548">
          <cell r="A548" t="str">
            <v>Services Corporation FinanceExpenseO&amp;MOutside Services</v>
          </cell>
          <cell r="B548" t="str">
            <v>Services Corporation Finance</v>
          </cell>
          <cell r="C548" t="str">
            <v>O&amp;M</v>
          </cell>
          <cell r="D548" t="str">
            <v>Outside Services</v>
          </cell>
          <cell r="E548">
            <v>5166.66</v>
          </cell>
          <cell r="F548">
            <v>5166.66</v>
          </cell>
          <cell r="G548">
            <v>41333.279999999999</v>
          </cell>
          <cell r="H548">
            <v>61999.92</v>
          </cell>
          <cell r="I548">
            <v>32669.8</v>
          </cell>
          <cell r="J548">
            <v>3969.75</v>
          </cell>
          <cell r="K548">
            <v>19509.689999999999</v>
          </cell>
        </row>
        <row r="549">
          <cell r="A549" t="str">
            <v>Services Corporation FinanceExpenseO&amp;MResidual Sent to SC Asm Ctr</v>
          </cell>
          <cell r="B549" t="str">
            <v>Services Corporation Finance</v>
          </cell>
          <cell r="C549" t="str">
            <v>O&amp;M</v>
          </cell>
          <cell r="D549" t="str">
            <v>Residual Sent to SC Asm Ctr</v>
          </cell>
          <cell r="E549">
            <v>13872.09</v>
          </cell>
          <cell r="G549">
            <v>30298.63</v>
          </cell>
          <cell r="H549">
            <v>9334.73</v>
          </cell>
          <cell r="J549">
            <v>-11217.92</v>
          </cell>
          <cell r="K549">
            <v>-169144.99</v>
          </cell>
        </row>
        <row r="550">
          <cell r="A550" t="str">
            <v>Services Corporation FinanceExpenseO&amp;MSpace</v>
          </cell>
          <cell r="B550" t="str">
            <v>Services Corporation Finance</v>
          </cell>
          <cell r="C550" t="str">
            <v>O&amp;M</v>
          </cell>
          <cell r="D550" t="str">
            <v>Space</v>
          </cell>
          <cell r="E550">
            <v>31885.86</v>
          </cell>
          <cell r="F550">
            <v>31885.86</v>
          </cell>
          <cell r="G550">
            <v>255086.88</v>
          </cell>
          <cell r="H550">
            <v>382630.32</v>
          </cell>
          <cell r="I550">
            <v>383207.55</v>
          </cell>
          <cell r="J550">
            <v>32078.27</v>
          </cell>
          <cell r="K550">
            <v>256626.16</v>
          </cell>
        </row>
        <row r="551">
          <cell r="A551" t="str">
            <v>Services Corporation FinanceExpenseO&amp;MVP Office Assessments</v>
          </cell>
          <cell r="B551" t="str">
            <v>Services Corporation Finance</v>
          </cell>
          <cell r="C551" t="str">
            <v>O&amp;M</v>
          </cell>
          <cell r="D551" t="str">
            <v>VP Office Assessments</v>
          </cell>
          <cell r="E551">
            <v>0</v>
          </cell>
          <cell r="G551">
            <v>0</v>
          </cell>
          <cell r="H551">
            <v>0</v>
          </cell>
          <cell r="J551">
            <v>0</v>
          </cell>
          <cell r="K551">
            <v>0</v>
          </cell>
        </row>
        <row r="552">
          <cell r="A552" t="str">
            <v>Services Corporation FinanceExpenseNot assignedNot assigned</v>
          </cell>
          <cell r="B552" t="str">
            <v>Services Corporation Finance</v>
          </cell>
          <cell r="C552" t="str">
            <v>Not assigned</v>
          </cell>
          <cell r="D552" t="str">
            <v>Not assigned</v>
          </cell>
          <cell r="I552">
            <v>0</v>
          </cell>
        </row>
        <row r="553">
          <cell r="A553" t="str">
            <v>Treasury Management ServicesExpenseCAPITALCapital Offset</v>
          </cell>
          <cell r="B553" t="str">
            <v>Treasury Management Services</v>
          </cell>
          <cell r="C553" t="str">
            <v>CAPITAL</v>
          </cell>
          <cell r="D553" t="str">
            <v>Capital Offset</v>
          </cell>
          <cell r="I553">
            <v>-5276</v>
          </cell>
          <cell r="K553">
            <v>-10187</v>
          </cell>
        </row>
        <row r="554">
          <cell r="A554" t="str">
            <v>Treasury Management ServicesExpenseCAPITALOther Secondary Costs</v>
          </cell>
          <cell r="B554" t="str">
            <v>Treasury Management Services</v>
          </cell>
          <cell r="C554" t="str">
            <v>CAPITAL</v>
          </cell>
          <cell r="D554" t="str">
            <v>Other Secondary Costs</v>
          </cell>
          <cell r="I554">
            <v>5276</v>
          </cell>
          <cell r="K554">
            <v>10187</v>
          </cell>
        </row>
        <row r="555">
          <cell r="A555" t="str">
            <v>Treasury Management ServicesExpenseO&amp;MApplied Labor</v>
          </cell>
          <cell r="B555" t="str">
            <v>Treasury Management Services</v>
          </cell>
          <cell r="C555" t="str">
            <v>O&amp;M</v>
          </cell>
          <cell r="D555" t="str">
            <v>Applied Labor</v>
          </cell>
          <cell r="E555">
            <v>0</v>
          </cell>
          <cell r="G555">
            <v>0</v>
          </cell>
          <cell r="H555">
            <v>0</v>
          </cell>
          <cell r="J555">
            <v>2528.7399999999998</v>
          </cell>
          <cell r="K555">
            <v>-5525.53</v>
          </cell>
        </row>
        <row r="556">
          <cell r="A556" t="str">
            <v>Treasury Management ServicesExpenseO&amp;MClient Investment</v>
          </cell>
          <cell r="B556" t="str">
            <v>Treasury Management Services</v>
          </cell>
          <cell r="C556" t="str">
            <v>O&amp;M</v>
          </cell>
          <cell r="D556" t="str">
            <v>Client Investment</v>
          </cell>
          <cell r="G556">
            <v>50000</v>
          </cell>
          <cell r="H556">
            <v>50000</v>
          </cell>
          <cell r="I556">
            <v>-15486</v>
          </cell>
          <cell r="J556">
            <v>726</v>
          </cell>
          <cell r="K556">
            <v>-15053</v>
          </cell>
        </row>
        <row r="557">
          <cell r="A557" t="str">
            <v>Treasury Management ServicesExpenseO&amp;MDAS</v>
          </cell>
          <cell r="B557" t="str">
            <v>Treasury Management Services</v>
          </cell>
          <cell r="C557" t="str">
            <v>O&amp;M</v>
          </cell>
          <cell r="D557" t="str">
            <v>DAS</v>
          </cell>
          <cell r="E557">
            <v>1348</v>
          </cell>
          <cell r="F557">
            <v>1348</v>
          </cell>
          <cell r="G557">
            <v>10784</v>
          </cell>
          <cell r="H557">
            <v>16176</v>
          </cell>
          <cell r="I557">
            <v>16176</v>
          </cell>
          <cell r="J557">
            <v>1348</v>
          </cell>
          <cell r="K557">
            <v>10784</v>
          </cell>
        </row>
        <row r="558">
          <cell r="A558" t="str">
            <v>Treasury Management ServicesExpenseO&amp;MDepreciation/Amortization</v>
          </cell>
          <cell r="B558" t="str">
            <v>Treasury Management Services</v>
          </cell>
          <cell r="C558" t="str">
            <v>O&amp;M</v>
          </cell>
          <cell r="D558" t="str">
            <v>Depreciation/Amortization</v>
          </cell>
          <cell r="E558">
            <v>26640</v>
          </cell>
          <cell r="F558">
            <v>26640</v>
          </cell>
          <cell r="G558">
            <v>213116</v>
          </cell>
          <cell r="H558">
            <v>319676</v>
          </cell>
          <cell r="I558">
            <v>321159.06</v>
          </cell>
          <cell r="J558">
            <v>27813.73</v>
          </cell>
          <cell r="K558">
            <v>222187.34</v>
          </cell>
        </row>
        <row r="559">
          <cell r="A559" t="str">
            <v>Treasury Management ServicesExpenseO&amp;MFringe Benefits &amp; Taxes</v>
          </cell>
          <cell r="B559" t="str">
            <v>Treasury Management Services</v>
          </cell>
          <cell r="C559" t="str">
            <v>O&amp;M</v>
          </cell>
          <cell r="D559" t="str">
            <v>Fringe Benefits &amp; Taxes</v>
          </cell>
          <cell r="E559">
            <v>76307.649999999994</v>
          </cell>
          <cell r="F559">
            <v>76307.649999999994</v>
          </cell>
          <cell r="G559">
            <v>604630.92000000004</v>
          </cell>
          <cell r="H559">
            <v>906950.16</v>
          </cell>
          <cell r="I559">
            <v>923159.34</v>
          </cell>
          <cell r="J559">
            <v>79476.78</v>
          </cell>
          <cell r="K559">
            <v>629836.62</v>
          </cell>
        </row>
        <row r="560">
          <cell r="A560" t="str">
            <v>Treasury Management ServicesExpenseO&amp;MIT Toolkit</v>
          </cell>
          <cell r="B560" t="str">
            <v>Treasury Management Services</v>
          </cell>
          <cell r="C560" t="str">
            <v>O&amp;M</v>
          </cell>
          <cell r="D560" t="str">
            <v>IT Toolkit</v>
          </cell>
          <cell r="E560">
            <v>1759.28</v>
          </cell>
          <cell r="F560">
            <v>1759.28</v>
          </cell>
          <cell r="G560">
            <v>14074.24</v>
          </cell>
          <cell r="H560">
            <v>21115.360000000001</v>
          </cell>
          <cell r="I560">
            <v>20902.439999999999</v>
          </cell>
          <cell r="J560">
            <v>2124.44</v>
          </cell>
          <cell r="K560">
            <v>14867.16</v>
          </cell>
        </row>
        <row r="561">
          <cell r="A561" t="str">
            <v>Treasury Management ServicesExpenseO&amp;MIncurred Labor</v>
          </cell>
          <cell r="B561" t="str">
            <v>Treasury Management Services</v>
          </cell>
          <cell r="C561" t="str">
            <v>O&amp;M</v>
          </cell>
          <cell r="D561" t="str">
            <v>Incurred Labor</v>
          </cell>
          <cell r="E561">
            <v>239735</v>
          </cell>
          <cell r="F561">
            <v>239735</v>
          </cell>
          <cell r="G561">
            <v>1899563</v>
          </cell>
          <cell r="H561">
            <v>2849356.43</v>
          </cell>
          <cell r="I561">
            <v>2846636.15</v>
          </cell>
          <cell r="J561">
            <v>253286.16</v>
          </cell>
          <cell r="K561">
            <v>1952450.37</v>
          </cell>
        </row>
        <row r="562">
          <cell r="A562" t="str">
            <v>Treasury Management ServicesExpenseO&amp;MInterest</v>
          </cell>
          <cell r="B562" t="str">
            <v>Treasury Management Services</v>
          </cell>
          <cell r="C562" t="str">
            <v>O&amp;M</v>
          </cell>
          <cell r="D562" t="str">
            <v>Interest</v>
          </cell>
          <cell r="E562">
            <v>94790.66</v>
          </cell>
          <cell r="F562">
            <v>94790.66</v>
          </cell>
          <cell r="G562">
            <v>791588.02</v>
          </cell>
          <cell r="H562">
            <v>1238325</v>
          </cell>
          <cell r="I562">
            <v>1203729.6000000001</v>
          </cell>
          <cell r="J562">
            <v>56309.8</v>
          </cell>
          <cell r="K562">
            <v>605345.37</v>
          </cell>
        </row>
        <row r="563">
          <cell r="A563" t="str">
            <v>Treasury Management ServicesExpenseO&amp;MInternal Settlements</v>
          </cell>
          <cell r="B563" t="str">
            <v>Treasury Management Services</v>
          </cell>
          <cell r="C563" t="str">
            <v>O&amp;M</v>
          </cell>
          <cell r="D563" t="str">
            <v>Internal Settlements</v>
          </cell>
          <cell r="E563">
            <v>0</v>
          </cell>
          <cell r="G563">
            <v>0</v>
          </cell>
          <cell r="H563">
            <v>0</v>
          </cell>
          <cell r="I563">
            <v>-49.96</v>
          </cell>
          <cell r="J563">
            <v>-669.3</v>
          </cell>
          <cell r="K563">
            <v>-25864.23</v>
          </cell>
        </row>
        <row r="564">
          <cell r="A564" t="str">
            <v>Treasury Management ServicesExpenseO&amp;MMaterial</v>
          </cell>
          <cell r="B564" t="str">
            <v>Treasury Management Services</v>
          </cell>
          <cell r="C564" t="str">
            <v>O&amp;M</v>
          </cell>
          <cell r="D564" t="str">
            <v>Material</v>
          </cell>
          <cell r="E564">
            <v>791</v>
          </cell>
          <cell r="F564">
            <v>491</v>
          </cell>
          <cell r="G564">
            <v>7074</v>
          </cell>
          <cell r="H564">
            <v>11500</v>
          </cell>
          <cell r="I564">
            <v>12458.26</v>
          </cell>
          <cell r="J564">
            <v>182.69</v>
          </cell>
          <cell r="K564">
            <v>13748.97</v>
          </cell>
        </row>
        <row r="565">
          <cell r="A565" t="str">
            <v>Treasury Management ServicesExpenseO&amp;MOther Primary Expenses</v>
          </cell>
          <cell r="B565" t="str">
            <v>Treasury Management Services</v>
          </cell>
          <cell r="C565" t="str">
            <v>O&amp;M</v>
          </cell>
          <cell r="D565" t="str">
            <v>Other Primary Expenses</v>
          </cell>
          <cell r="E565">
            <v>1646681.53</v>
          </cell>
          <cell r="F565">
            <v>1796682</v>
          </cell>
          <cell r="G565">
            <v>14248886.51</v>
          </cell>
          <cell r="H565">
            <v>22143797.940000001</v>
          </cell>
          <cell r="I565">
            <v>23119779.190000001</v>
          </cell>
          <cell r="J565">
            <v>1898249.62</v>
          </cell>
          <cell r="K565">
            <v>13689211.68</v>
          </cell>
        </row>
        <row r="566">
          <cell r="A566" t="str">
            <v>Treasury Management ServicesExpenseO&amp;MOther Secondary Costs</v>
          </cell>
          <cell r="B566" t="str">
            <v>Treasury Management Services</v>
          </cell>
          <cell r="C566" t="str">
            <v>O&amp;M</v>
          </cell>
          <cell r="D566" t="str">
            <v>Other Secondary Costs</v>
          </cell>
          <cell r="E566">
            <v>1188.1400000000001</v>
          </cell>
          <cell r="F566">
            <v>1188.1400000000001</v>
          </cell>
          <cell r="G566">
            <v>9505.1200000000008</v>
          </cell>
          <cell r="H566">
            <v>14258.8</v>
          </cell>
          <cell r="I566">
            <v>14203.19</v>
          </cell>
          <cell r="J566">
            <v>1354.76</v>
          </cell>
          <cell r="K566">
            <v>9907.25</v>
          </cell>
        </row>
        <row r="567">
          <cell r="A567" t="str">
            <v>Treasury Management ServicesExpenseO&amp;MOutside Services</v>
          </cell>
          <cell r="B567" t="str">
            <v>Treasury Management Services</v>
          </cell>
          <cell r="C567" t="str">
            <v>O&amp;M</v>
          </cell>
          <cell r="D567" t="str">
            <v>Outside Services</v>
          </cell>
          <cell r="E567">
            <v>397195</v>
          </cell>
          <cell r="F567">
            <v>397195</v>
          </cell>
          <cell r="G567">
            <v>3751410</v>
          </cell>
          <cell r="H567">
            <v>5034300</v>
          </cell>
          <cell r="I567">
            <v>6033790.04</v>
          </cell>
          <cell r="J567">
            <v>534355.31000000006</v>
          </cell>
          <cell r="K567">
            <v>4838175.58</v>
          </cell>
        </row>
        <row r="568">
          <cell r="A568" t="str">
            <v>Treasury Management ServicesExpenseO&amp;MResidual Sent to SC Asm Ctr</v>
          </cell>
          <cell r="B568" t="str">
            <v>Treasury Management Services</v>
          </cell>
          <cell r="C568" t="str">
            <v>O&amp;M</v>
          </cell>
          <cell r="D568" t="str">
            <v>Residual Sent to SC Asm Ctr</v>
          </cell>
          <cell r="E568">
            <v>-80293.240000000005</v>
          </cell>
          <cell r="G568">
            <v>-4657.6499999999996</v>
          </cell>
          <cell r="H568">
            <v>10552.29</v>
          </cell>
          <cell r="J568">
            <v>-349150.09</v>
          </cell>
          <cell r="K568">
            <v>-7996.48</v>
          </cell>
        </row>
        <row r="569">
          <cell r="A569" t="str">
            <v>Treasury Management ServicesExpenseO&amp;MSpace</v>
          </cell>
          <cell r="B569" t="str">
            <v>Treasury Management Services</v>
          </cell>
          <cell r="C569" t="str">
            <v>O&amp;M</v>
          </cell>
          <cell r="D569" t="str">
            <v>Space</v>
          </cell>
          <cell r="E569">
            <v>36162.239999999998</v>
          </cell>
          <cell r="F569">
            <v>36162.239999999998</v>
          </cell>
          <cell r="G569">
            <v>289297.91999999998</v>
          </cell>
          <cell r="H569">
            <v>433946.88</v>
          </cell>
          <cell r="I569">
            <v>433946.88</v>
          </cell>
          <cell r="J569">
            <v>36162.239999999998</v>
          </cell>
          <cell r="K569">
            <v>289297.91999999998</v>
          </cell>
        </row>
        <row r="570">
          <cell r="A570" t="str">
            <v>Treasury Management ServicesExpenseO&amp;MVP Office Assessments</v>
          </cell>
          <cell r="B570" t="str">
            <v>Treasury Management Services</v>
          </cell>
          <cell r="C570" t="str">
            <v>O&amp;M</v>
          </cell>
          <cell r="D570" t="str">
            <v>VP Office Assessments</v>
          </cell>
          <cell r="E570">
            <v>-40373</v>
          </cell>
          <cell r="F570">
            <v>-43373</v>
          </cell>
          <cell r="G570">
            <v>-322984</v>
          </cell>
          <cell r="H570">
            <v>-484476</v>
          </cell>
          <cell r="I570">
            <v>-485639</v>
          </cell>
          <cell r="J570">
            <v>-40373</v>
          </cell>
          <cell r="K570">
            <v>-322984</v>
          </cell>
        </row>
        <row r="571">
          <cell r="A571" t="str">
            <v>Treasury Management ServicesExpenseNot assignedNot assigned</v>
          </cell>
          <cell r="B571" t="str">
            <v>Treasury Management Services</v>
          </cell>
          <cell r="C571" t="str">
            <v>Not assigned</v>
          </cell>
          <cell r="D571" t="str">
            <v>Not assigned</v>
          </cell>
          <cell r="I571">
            <v>0</v>
          </cell>
        </row>
        <row r="572">
          <cell r="A572" t="str">
            <v>Not assignedExpenseNot assignedNot assigned</v>
          </cell>
          <cell r="B572" t="str">
            <v>Not assigned</v>
          </cell>
          <cell r="C572" t="str">
            <v>Not assigned</v>
          </cell>
          <cell r="D572" t="str">
            <v>Not assigned</v>
          </cell>
          <cell r="I572">
            <v>0</v>
          </cell>
        </row>
        <row r="573">
          <cell r="A573" t="str">
            <v>Expense</v>
          </cell>
        </row>
        <row r="574">
          <cell r="A574" t="str">
            <v>Expense</v>
          </cell>
        </row>
        <row r="575">
          <cell r="A575" t="str">
            <v>Expense</v>
          </cell>
        </row>
        <row r="576">
          <cell r="A576" t="str">
            <v>Expense</v>
          </cell>
        </row>
        <row r="577">
          <cell r="A577" t="str">
            <v>Expense</v>
          </cell>
        </row>
        <row r="578">
          <cell r="A578" t="str">
            <v>Expense</v>
          </cell>
        </row>
        <row r="579">
          <cell r="A579" t="str">
            <v>Expense</v>
          </cell>
        </row>
        <row r="580">
          <cell r="A580" t="str">
            <v>Expense</v>
          </cell>
        </row>
        <row r="581">
          <cell r="A581" t="str">
            <v>Expense</v>
          </cell>
        </row>
        <row r="582">
          <cell r="A582" t="str">
            <v>Expense</v>
          </cell>
        </row>
        <row r="583">
          <cell r="A583" t="str">
            <v>Expense</v>
          </cell>
        </row>
        <row r="584">
          <cell r="A584" t="str">
            <v>Expense</v>
          </cell>
        </row>
        <row r="585">
          <cell r="A585" t="str">
            <v>Expense</v>
          </cell>
        </row>
        <row r="586">
          <cell r="A586" t="str">
            <v>Expense</v>
          </cell>
        </row>
        <row r="587">
          <cell r="A587" t="str">
            <v>Expense</v>
          </cell>
        </row>
        <row r="588">
          <cell r="A588" t="str">
            <v>Expense</v>
          </cell>
        </row>
        <row r="589">
          <cell r="A589" t="str">
            <v>Expense</v>
          </cell>
        </row>
        <row r="590">
          <cell r="A590" t="str">
            <v>Expense</v>
          </cell>
        </row>
        <row r="591">
          <cell r="A591" t="str">
            <v>Expense</v>
          </cell>
        </row>
        <row r="592">
          <cell r="A592" t="str">
            <v>Expense</v>
          </cell>
        </row>
        <row r="593">
          <cell r="A593" t="str">
            <v>Expense</v>
          </cell>
        </row>
        <row r="594">
          <cell r="A594" t="str">
            <v>Expense</v>
          </cell>
        </row>
        <row r="595">
          <cell r="A595" t="str">
            <v>Expense</v>
          </cell>
        </row>
        <row r="596">
          <cell r="A596" t="str">
            <v>Expense</v>
          </cell>
        </row>
        <row r="597">
          <cell r="A597" t="str">
            <v>Expense</v>
          </cell>
        </row>
        <row r="598">
          <cell r="A598" t="str">
            <v>Expense</v>
          </cell>
        </row>
        <row r="599">
          <cell r="A599" t="str">
            <v>Expense</v>
          </cell>
        </row>
        <row r="600">
          <cell r="A600" t="str">
            <v>Expense</v>
          </cell>
        </row>
        <row r="601">
          <cell r="A601" t="str">
            <v>Expense</v>
          </cell>
        </row>
        <row r="602">
          <cell r="A602" t="str">
            <v>Expense</v>
          </cell>
        </row>
        <row r="603">
          <cell r="A603" t="str">
            <v>Expense</v>
          </cell>
        </row>
        <row r="604">
          <cell r="A604" t="str">
            <v>Expense</v>
          </cell>
        </row>
        <row r="605">
          <cell r="A605" t="str">
            <v>Expense</v>
          </cell>
        </row>
        <row r="606">
          <cell r="A606" t="str">
            <v>Expense</v>
          </cell>
        </row>
        <row r="607">
          <cell r="A607" t="str">
            <v>Expense</v>
          </cell>
        </row>
        <row r="608">
          <cell r="A608" t="str">
            <v>Expense</v>
          </cell>
        </row>
        <row r="609">
          <cell r="A609" t="str">
            <v>Expense</v>
          </cell>
        </row>
        <row r="610">
          <cell r="A610" t="str">
            <v>Expense</v>
          </cell>
        </row>
        <row r="611">
          <cell r="A611" t="str">
            <v>Expense</v>
          </cell>
        </row>
        <row r="612">
          <cell r="A612" t="str">
            <v>Expense</v>
          </cell>
        </row>
        <row r="613">
          <cell r="A613" t="str">
            <v>Expense</v>
          </cell>
        </row>
        <row r="614">
          <cell r="A614" t="str">
            <v>Expense</v>
          </cell>
        </row>
        <row r="615">
          <cell r="A615" t="str">
            <v>Expense</v>
          </cell>
        </row>
        <row r="616">
          <cell r="A616" t="str">
            <v>Expense</v>
          </cell>
        </row>
        <row r="617">
          <cell r="A617" t="str">
            <v>Expense</v>
          </cell>
        </row>
        <row r="618">
          <cell r="A618" t="str">
            <v>Expense</v>
          </cell>
        </row>
        <row r="619">
          <cell r="A619" t="str">
            <v>Expense</v>
          </cell>
        </row>
        <row r="620">
          <cell r="A620" t="str">
            <v>Expense</v>
          </cell>
        </row>
        <row r="621">
          <cell r="A621" t="str">
            <v>Expense</v>
          </cell>
        </row>
        <row r="622">
          <cell r="A622" t="str">
            <v>Expense</v>
          </cell>
        </row>
        <row r="623">
          <cell r="A623" t="str">
            <v>Expense</v>
          </cell>
        </row>
        <row r="624">
          <cell r="A624" t="str">
            <v>Expense</v>
          </cell>
        </row>
        <row r="625">
          <cell r="A625" t="str">
            <v>Expense</v>
          </cell>
        </row>
        <row r="626">
          <cell r="A626" t="str">
            <v>Expense</v>
          </cell>
        </row>
        <row r="627">
          <cell r="A627" t="str">
            <v>Expense</v>
          </cell>
        </row>
        <row r="628">
          <cell r="A628" t="str">
            <v>Expense</v>
          </cell>
        </row>
        <row r="629">
          <cell r="A629" t="str">
            <v>Expense</v>
          </cell>
        </row>
        <row r="630">
          <cell r="A630" t="str">
            <v>Expense</v>
          </cell>
        </row>
        <row r="631">
          <cell r="A631" t="str">
            <v>Expense</v>
          </cell>
        </row>
        <row r="632">
          <cell r="A632" t="str">
            <v>Expense</v>
          </cell>
        </row>
        <row r="633">
          <cell r="A633" t="str">
            <v>Expense</v>
          </cell>
        </row>
        <row r="634">
          <cell r="A634" t="str">
            <v>Expense</v>
          </cell>
        </row>
        <row r="635">
          <cell r="A635" t="str">
            <v>Expense</v>
          </cell>
        </row>
        <row r="636">
          <cell r="A636" t="str">
            <v>Expense</v>
          </cell>
        </row>
        <row r="637">
          <cell r="A637" t="str">
            <v>Expense</v>
          </cell>
        </row>
        <row r="638">
          <cell r="A638" t="str">
            <v>Expense</v>
          </cell>
        </row>
        <row r="639">
          <cell r="A639" t="str">
            <v>Expense</v>
          </cell>
        </row>
        <row r="640">
          <cell r="A640" t="str">
            <v>Expense</v>
          </cell>
        </row>
        <row r="641">
          <cell r="A641" t="str">
            <v>Expense</v>
          </cell>
        </row>
        <row r="642">
          <cell r="A642" t="str">
            <v>Expense</v>
          </cell>
        </row>
        <row r="643">
          <cell r="A643" t="str">
            <v>Expense</v>
          </cell>
        </row>
        <row r="644">
          <cell r="A644" t="str">
            <v>Expense</v>
          </cell>
        </row>
        <row r="645">
          <cell r="A645" t="str">
            <v>Expense</v>
          </cell>
        </row>
        <row r="646">
          <cell r="A646" t="str">
            <v>Expense</v>
          </cell>
        </row>
        <row r="647">
          <cell r="A647" t="str">
            <v>Expense</v>
          </cell>
        </row>
        <row r="648">
          <cell r="A648" t="str">
            <v>Expense</v>
          </cell>
        </row>
        <row r="649">
          <cell r="A649" t="str">
            <v>Expense</v>
          </cell>
        </row>
        <row r="650">
          <cell r="A650" t="str">
            <v>Expense</v>
          </cell>
        </row>
        <row r="651">
          <cell r="A651" t="str">
            <v>Expense</v>
          </cell>
        </row>
        <row r="652">
          <cell r="A652" t="str">
            <v>Expense</v>
          </cell>
        </row>
        <row r="653">
          <cell r="A653" t="str">
            <v>Expense</v>
          </cell>
        </row>
        <row r="654">
          <cell r="A654" t="str">
            <v>Expense</v>
          </cell>
        </row>
        <row r="655">
          <cell r="A655" t="str">
            <v>Expense</v>
          </cell>
        </row>
        <row r="656">
          <cell r="A656" t="str">
            <v>Expense</v>
          </cell>
        </row>
        <row r="657">
          <cell r="A657" t="str">
            <v>Expense</v>
          </cell>
        </row>
        <row r="658">
          <cell r="A658" t="str">
            <v>Expense</v>
          </cell>
        </row>
        <row r="659">
          <cell r="A659" t="str">
            <v>Expense</v>
          </cell>
        </row>
        <row r="660">
          <cell r="A660" t="str">
            <v>Expense</v>
          </cell>
        </row>
        <row r="661">
          <cell r="A661" t="str">
            <v>Expense</v>
          </cell>
        </row>
        <row r="662">
          <cell r="A662" t="str">
            <v>Expense</v>
          </cell>
        </row>
        <row r="663">
          <cell r="A663" t="str">
            <v>Expense</v>
          </cell>
        </row>
        <row r="664">
          <cell r="A664" t="str">
            <v>Expense</v>
          </cell>
        </row>
        <row r="665">
          <cell r="A665" t="str">
            <v>Expense</v>
          </cell>
        </row>
        <row r="666">
          <cell r="A666" t="str">
            <v>Expense</v>
          </cell>
        </row>
        <row r="667">
          <cell r="A667" t="str">
            <v>Expense</v>
          </cell>
        </row>
        <row r="668">
          <cell r="A668" t="str">
            <v>Expense</v>
          </cell>
        </row>
        <row r="669">
          <cell r="A669" t="str">
            <v>Expense</v>
          </cell>
        </row>
        <row r="670">
          <cell r="A670" t="str">
            <v>Expense</v>
          </cell>
        </row>
        <row r="671">
          <cell r="A671" t="str">
            <v>Expense</v>
          </cell>
        </row>
        <row r="672">
          <cell r="A672" t="str">
            <v>Expense</v>
          </cell>
        </row>
        <row r="673">
          <cell r="A673" t="str">
            <v>Expense</v>
          </cell>
        </row>
        <row r="674">
          <cell r="A674" t="str">
            <v>Expense</v>
          </cell>
        </row>
        <row r="675">
          <cell r="A675" t="str">
            <v>Expense</v>
          </cell>
        </row>
        <row r="676">
          <cell r="A676" t="str">
            <v>Expense</v>
          </cell>
        </row>
        <row r="677">
          <cell r="A677" t="str">
            <v>Expense</v>
          </cell>
        </row>
        <row r="678">
          <cell r="A678" t="str">
            <v>Expense</v>
          </cell>
        </row>
        <row r="679">
          <cell r="A679" t="str">
            <v>Expense</v>
          </cell>
        </row>
        <row r="680">
          <cell r="A680" t="str">
            <v>Expense</v>
          </cell>
        </row>
        <row r="681">
          <cell r="A681" t="str">
            <v>Expense</v>
          </cell>
        </row>
        <row r="682">
          <cell r="A682" t="str">
            <v>Expense</v>
          </cell>
        </row>
        <row r="683">
          <cell r="A683" t="str">
            <v>Expense</v>
          </cell>
        </row>
        <row r="684">
          <cell r="A684" t="str">
            <v>Expense</v>
          </cell>
        </row>
        <row r="685">
          <cell r="A685" t="str">
            <v>Expense</v>
          </cell>
        </row>
        <row r="686">
          <cell r="A686" t="str">
            <v>Expense</v>
          </cell>
        </row>
        <row r="687">
          <cell r="A687" t="str">
            <v>Expense</v>
          </cell>
        </row>
        <row r="688">
          <cell r="A688" t="str">
            <v>Expense</v>
          </cell>
        </row>
        <row r="689">
          <cell r="A689" t="str">
            <v>Expense</v>
          </cell>
        </row>
        <row r="690">
          <cell r="A690" t="str">
            <v>Expense</v>
          </cell>
        </row>
        <row r="691">
          <cell r="A691" t="str">
            <v>Expense</v>
          </cell>
        </row>
        <row r="692">
          <cell r="A692" t="str">
            <v>Expense</v>
          </cell>
        </row>
        <row r="693">
          <cell r="A693" t="str">
            <v>Expense</v>
          </cell>
        </row>
        <row r="694">
          <cell r="A694" t="str">
            <v>Expense</v>
          </cell>
        </row>
        <row r="695">
          <cell r="A695" t="str">
            <v>Expense</v>
          </cell>
        </row>
        <row r="696">
          <cell r="A696" t="str">
            <v>Expense</v>
          </cell>
        </row>
        <row r="697">
          <cell r="A697" t="str">
            <v>Expense</v>
          </cell>
        </row>
        <row r="698">
          <cell r="A698" t="str">
            <v>Expense</v>
          </cell>
        </row>
        <row r="699">
          <cell r="A699" t="str">
            <v>Expense</v>
          </cell>
        </row>
        <row r="700">
          <cell r="A700" t="str">
            <v>Expense</v>
          </cell>
        </row>
        <row r="701">
          <cell r="A701" t="str">
            <v>Expense</v>
          </cell>
        </row>
        <row r="702">
          <cell r="A702" t="str">
            <v>Expense</v>
          </cell>
        </row>
        <row r="703">
          <cell r="A703" t="str">
            <v>Expense</v>
          </cell>
        </row>
        <row r="704">
          <cell r="A704" t="str">
            <v>Expense</v>
          </cell>
        </row>
        <row r="705">
          <cell r="A705" t="str">
            <v>Expense</v>
          </cell>
        </row>
        <row r="706">
          <cell r="A706" t="str">
            <v>Expense</v>
          </cell>
        </row>
        <row r="707">
          <cell r="A707" t="str">
            <v>Expense</v>
          </cell>
        </row>
        <row r="708">
          <cell r="A708" t="str">
            <v>Expense</v>
          </cell>
        </row>
        <row r="709">
          <cell r="A709" t="str">
            <v>Expense</v>
          </cell>
        </row>
        <row r="710">
          <cell r="A710" t="str">
            <v>Expense</v>
          </cell>
        </row>
        <row r="711">
          <cell r="A711" t="str">
            <v>Expense</v>
          </cell>
        </row>
        <row r="712">
          <cell r="A712" t="str">
            <v>Expense</v>
          </cell>
        </row>
        <row r="713">
          <cell r="A713" t="str">
            <v>Expense</v>
          </cell>
        </row>
        <row r="714">
          <cell r="A714" t="str">
            <v>Expense</v>
          </cell>
        </row>
        <row r="715">
          <cell r="A715" t="str">
            <v>Expense</v>
          </cell>
        </row>
        <row r="716">
          <cell r="A716" t="str">
            <v>Expense</v>
          </cell>
        </row>
        <row r="717">
          <cell r="A717" t="str">
            <v>Expense</v>
          </cell>
        </row>
        <row r="718">
          <cell r="A718" t="str">
            <v>Expense</v>
          </cell>
        </row>
        <row r="719">
          <cell r="A719" t="str">
            <v>Expense</v>
          </cell>
        </row>
        <row r="720">
          <cell r="A720" t="str">
            <v>Expense</v>
          </cell>
        </row>
        <row r="721">
          <cell r="A721" t="str">
            <v>Expense</v>
          </cell>
        </row>
        <row r="722">
          <cell r="A722" t="str">
            <v>Expense</v>
          </cell>
        </row>
        <row r="723">
          <cell r="A723" t="str">
            <v>Expense</v>
          </cell>
        </row>
        <row r="724">
          <cell r="A724" t="str">
            <v>Expense</v>
          </cell>
        </row>
        <row r="725">
          <cell r="A725" t="str">
            <v>Expense</v>
          </cell>
        </row>
        <row r="726">
          <cell r="A726" t="str">
            <v>Expense</v>
          </cell>
        </row>
        <row r="727">
          <cell r="A727" t="str">
            <v>Expense</v>
          </cell>
        </row>
        <row r="728">
          <cell r="A728" t="str">
            <v>Expense</v>
          </cell>
        </row>
        <row r="729">
          <cell r="A729" t="str">
            <v>Expense</v>
          </cell>
        </row>
        <row r="730">
          <cell r="A730" t="str">
            <v>Expense</v>
          </cell>
        </row>
        <row r="731">
          <cell r="A731" t="str">
            <v>Expense</v>
          </cell>
        </row>
        <row r="732">
          <cell r="A732" t="str">
            <v>Expense</v>
          </cell>
        </row>
        <row r="733">
          <cell r="A733" t="str">
            <v>Expense</v>
          </cell>
        </row>
        <row r="734">
          <cell r="A734" t="str">
            <v>Expense</v>
          </cell>
        </row>
        <row r="735">
          <cell r="A735" t="str">
            <v>Expense</v>
          </cell>
        </row>
        <row r="736">
          <cell r="A736" t="str">
            <v>Expense</v>
          </cell>
        </row>
        <row r="737">
          <cell r="A737" t="str">
            <v>Expense</v>
          </cell>
        </row>
        <row r="738">
          <cell r="A738" t="str">
            <v>Expense</v>
          </cell>
        </row>
        <row r="739">
          <cell r="A739" t="str">
            <v>Expense</v>
          </cell>
        </row>
        <row r="740">
          <cell r="A740" t="str">
            <v>Expense</v>
          </cell>
        </row>
        <row r="741">
          <cell r="A741" t="str">
            <v>Expense</v>
          </cell>
        </row>
        <row r="742">
          <cell r="A742" t="str">
            <v>Expense</v>
          </cell>
        </row>
        <row r="743">
          <cell r="A743" t="str">
            <v>Expense</v>
          </cell>
        </row>
        <row r="744">
          <cell r="A744" t="str">
            <v>Expense</v>
          </cell>
        </row>
        <row r="745">
          <cell r="A745" t="str">
            <v>Expense</v>
          </cell>
        </row>
        <row r="746">
          <cell r="A746" t="str">
            <v>Expense</v>
          </cell>
        </row>
        <row r="747">
          <cell r="A747" t="str">
            <v>Expense</v>
          </cell>
        </row>
        <row r="748">
          <cell r="A748" t="str">
            <v>Expense</v>
          </cell>
        </row>
        <row r="749">
          <cell r="A749" t="str">
            <v>Expense</v>
          </cell>
        </row>
        <row r="750">
          <cell r="A750" t="str">
            <v>Expense</v>
          </cell>
        </row>
        <row r="751">
          <cell r="A751" t="str">
            <v>Expense</v>
          </cell>
        </row>
        <row r="752">
          <cell r="A752" t="str">
            <v>Expense</v>
          </cell>
        </row>
        <row r="753">
          <cell r="A753" t="str">
            <v>Expense</v>
          </cell>
        </row>
        <row r="754">
          <cell r="A754" t="str">
            <v>Expense</v>
          </cell>
        </row>
        <row r="755">
          <cell r="A755" t="str">
            <v>Expense</v>
          </cell>
        </row>
        <row r="756">
          <cell r="A756" t="str">
            <v>Expense</v>
          </cell>
        </row>
        <row r="757">
          <cell r="A757" t="str">
            <v>Expense</v>
          </cell>
        </row>
        <row r="758">
          <cell r="A758" t="str">
            <v>Expense</v>
          </cell>
        </row>
        <row r="759">
          <cell r="A759" t="str">
            <v>Expense</v>
          </cell>
        </row>
        <row r="760">
          <cell r="A760" t="str">
            <v>Expense</v>
          </cell>
        </row>
        <row r="761">
          <cell r="A761" t="str">
            <v>Expense</v>
          </cell>
        </row>
        <row r="762">
          <cell r="A762" t="str">
            <v>Expense</v>
          </cell>
        </row>
        <row r="763">
          <cell r="A763" t="str">
            <v>Expense</v>
          </cell>
        </row>
        <row r="764">
          <cell r="A764" t="str">
            <v>Expense</v>
          </cell>
        </row>
        <row r="765">
          <cell r="A765" t="str">
            <v>Expense</v>
          </cell>
        </row>
        <row r="766">
          <cell r="A766" t="str">
            <v>Expense</v>
          </cell>
        </row>
        <row r="767">
          <cell r="A767" t="str">
            <v>Expense</v>
          </cell>
        </row>
        <row r="768">
          <cell r="A768" t="str">
            <v>Expense</v>
          </cell>
        </row>
        <row r="769">
          <cell r="A769" t="str">
            <v>Expense</v>
          </cell>
        </row>
        <row r="770">
          <cell r="A770" t="str">
            <v>Expense</v>
          </cell>
        </row>
        <row r="771">
          <cell r="A771" t="str">
            <v>Expense</v>
          </cell>
        </row>
        <row r="772">
          <cell r="A772" t="str">
            <v>Expense</v>
          </cell>
        </row>
        <row r="773">
          <cell r="A773" t="str">
            <v>Expense</v>
          </cell>
        </row>
        <row r="774">
          <cell r="A774" t="str">
            <v>Expense</v>
          </cell>
        </row>
        <row r="775">
          <cell r="A775" t="str">
            <v>Expense</v>
          </cell>
        </row>
        <row r="776">
          <cell r="A776" t="str">
            <v>Expense</v>
          </cell>
        </row>
        <row r="777">
          <cell r="A777" t="str">
            <v>Expense</v>
          </cell>
        </row>
        <row r="778">
          <cell r="A778" t="str">
            <v>Expense</v>
          </cell>
        </row>
        <row r="779">
          <cell r="A779" t="str">
            <v>Expense</v>
          </cell>
        </row>
        <row r="780">
          <cell r="A780" t="str">
            <v>Expense</v>
          </cell>
        </row>
        <row r="781">
          <cell r="A781" t="str">
            <v>Expense</v>
          </cell>
        </row>
        <row r="782">
          <cell r="A782" t="str">
            <v>Expense</v>
          </cell>
        </row>
        <row r="783">
          <cell r="A783" t="str">
            <v>Expense</v>
          </cell>
        </row>
        <row r="784">
          <cell r="A784" t="str">
            <v>Expense</v>
          </cell>
        </row>
        <row r="785">
          <cell r="A785" t="str">
            <v>Expense</v>
          </cell>
        </row>
        <row r="786">
          <cell r="A786" t="str">
            <v>Expense</v>
          </cell>
        </row>
        <row r="787">
          <cell r="A787" t="str">
            <v>Expense</v>
          </cell>
        </row>
        <row r="788">
          <cell r="A788" t="str">
            <v>Expense</v>
          </cell>
        </row>
        <row r="789">
          <cell r="A789" t="str">
            <v>Expense</v>
          </cell>
        </row>
        <row r="790">
          <cell r="A790" t="str">
            <v>Expense</v>
          </cell>
        </row>
        <row r="791">
          <cell r="A791" t="str">
            <v>Expense</v>
          </cell>
        </row>
        <row r="792">
          <cell r="A792" t="str">
            <v>Expense</v>
          </cell>
        </row>
        <row r="793">
          <cell r="A793" t="str">
            <v>Expense</v>
          </cell>
        </row>
        <row r="794">
          <cell r="A794" t="str">
            <v>Expense</v>
          </cell>
        </row>
        <row r="795">
          <cell r="A795" t="str">
            <v>Expense</v>
          </cell>
        </row>
        <row r="796">
          <cell r="A796" t="str">
            <v>Expense</v>
          </cell>
        </row>
        <row r="797">
          <cell r="A797" t="str">
            <v>Expense</v>
          </cell>
        </row>
        <row r="798">
          <cell r="A798" t="str">
            <v>Expense</v>
          </cell>
        </row>
        <row r="799">
          <cell r="A799" t="str">
            <v>Expense</v>
          </cell>
        </row>
        <row r="800">
          <cell r="A800" t="str">
            <v>Expense</v>
          </cell>
        </row>
        <row r="801">
          <cell r="A801" t="str">
            <v>Expense</v>
          </cell>
        </row>
        <row r="802">
          <cell r="A802" t="str">
            <v>Expense</v>
          </cell>
        </row>
        <row r="803">
          <cell r="A803" t="str">
            <v>Expense</v>
          </cell>
        </row>
        <row r="804">
          <cell r="A804" t="str">
            <v>Expense</v>
          </cell>
        </row>
        <row r="805">
          <cell r="A805" t="str">
            <v>Expense</v>
          </cell>
        </row>
        <row r="806">
          <cell r="A806" t="str">
            <v>Expense</v>
          </cell>
        </row>
        <row r="807">
          <cell r="A807" t="str">
            <v>Expense</v>
          </cell>
        </row>
        <row r="808">
          <cell r="A808" t="str">
            <v>Expense</v>
          </cell>
        </row>
        <row r="809">
          <cell r="A809" t="str">
            <v>Expense</v>
          </cell>
        </row>
        <row r="810">
          <cell r="A810" t="str">
            <v>Expense</v>
          </cell>
        </row>
        <row r="811">
          <cell r="A811" t="str">
            <v>Expense</v>
          </cell>
        </row>
        <row r="812">
          <cell r="A812" t="str">
            <v>Expense</v>
          </cell>
        </row>
        <row r="813">
          <cell r="A813" t="str">
            <v>Expense</v>
          </cell>
        </row>
        <row r="814">
          <cell r="A814" t="str">
            <v>Expense</v>
          </cell>
        </row>
        <row r="815">
          <cell r="A815" t="str">
            <v>Expense</v>
          </cell>
        </row>
        <row r="816">
          <cell r="A816" t="str">
            <v>Expense</v>
          </cell>
        </row>
        <row r="817">
          <cell r="A817" t="str">
            <v>Expense</v>
          </cell>
        </row>
        <row r="818">
          <cell r="A818" t="str">
            <v>Expense</v>
          </cell>
        </row>
        <row r="819">
          <cell r="A819" t="str">
            <v>Expense</v>
          </cell>
        </row>
        <row r="820">
          <cell r="A820" t="str">
            <v>Expense</v>
          </cell>
        </row>
        <row r="821">
          <cell r="A821" t="str">
            <v>Expense</v>
          </cell>
        </row>
        <row r="822">
          <cell r="A822" t="str">
            <v>Expense</v>
          </cell>
        </row>
        <row r="823">
          <cell r="A823" t="str">
            <v>Expense</v>
          </cell>
        </row>
        <row r="824">
          <cell r="A824" t="str">
            <v>Expense</v>
          </cell>
        </row>
        <row r="825">
          <cell r="A825" t="str">
            <v>Expense</v>
          </cell>
        </row>
        <row r="826">
          <cell r="A826" t="str">
            <v>Expense</v>
          </cell>
        </row>
        <row r="827">
          <cell r="A827" t="str">
            <v>Expense</v>
          </cell>
        </row>
        <row r="828">
          <cell r="A828" t="str">
            <v>Expense</v>
          </cell>
        </row>
        <row r="829">
          <cell r="A829" t="str">
            <v>Expense</v>
          </cell>
        </row>
        <row r="830">
          <cell r="A830" t="str">
            <v>Expense</v>
          </cell>
        </row>
        <row r="831">
          <cell r="A831" t="str">
            <v>Expense</v>
          </cell>
        </row>
        <row r="832">
          <cell r="A832" t="str">
            <v>Expense</v>
          </cell>
        </row>
        <row r="833">
          <cell r="A833" t="str">
            <v>Expense</v>
          </cell>
        </row>
        <row r="834">
          <cell r="A834" t="str">
            <v>Expense</v>
          </cell>
        </row>
        <row r="835">
          <cell r="A835" t="str">
            <v>Expense</v>
          </cell>
        </row>
        <row r="836">
          <cell r="A836" t="str">
            <v>Expense</v>
          </cell>
        </row>
        <row r="837">
          <cell r="A837" t="str">
            <v>Expense</v>
          </cell>
        </row>
        <row r="838">
          <cell r="A838" t="str">
            <v>Expense</v>
          </cell>
        </row>
        <row r="839">
          <cell r="A839" t="str">
            <v>Expense</v>
          </cell>
        </row>
        <row r="840">
          <cell r="A840" t="str">
            <v>Expense</v>
          </cell>
        </row>
        <row r="841">
          <cell r="A841" t="str">
            <v>Expense</v>
          </cell>
        </row>
        <row r="842">
          <cell r="A842" t="str">
            <v>Expense</v>
          </cell>
        </row>
        <row r="843">
          <cell r="A843" t="str">
            <v>Expense</v>
          </cell>
        </row>
        <row r="844">
          <cell r="A844" t="str">
            <v>Expense</v>
          </cell>
        </row>
        <row r="845">
          <cell r="A845" t="str">
            <v>Expense</v>
          </cell>
        </row>
        <row r="846">
          <cell r="A846" t="str">
            <v>Expense</v>
          </cell>
        </row>
        <row r="847">
          <cell r="A847" t="str">
            <v>Expense</v>
          </cell>
        </row>
        <row r="848">
          <cell r="A848" t="str">
            <v>Expense</v>
          </cell>
        </row>
        <row r="849">
          <cell r="A849" t="str">
            <v>Expense</v>
          </cell>
        </row>
        <row r="850">
          <cell r="A850" t="str">
            <v>Expense</v>
          </cell>
        </row>
        <row r="851">
          <cell r="A851" t="str">
            <v>Expense</v>
          </cell>
        </row>
        <row r="852">
          <cell r="A852" t="str">
            <v>Expense</v>
          </cell>
        </row>
        <row r="853">
          <cell r="A853" t="str">
            <v>Expense</v>
          </cell>
        </row>
        <row r="854">
          <cell r="A854" t="str">
            <v>Expense</v>
          </cell>
        </row>
        <row r="855">
          <cell r="A855" t="str">
            <v>Expense</v>
          </cell>
        </row>
        <row r="856">
          <cell r="A856" t="str">
            <v>Expense</v>
          </cell>
        </row>
        <row r="857">
          <cell r="A857" t="str">
            <v>Expense</v>
          </cell>
        </row>
        <row r="858">
          <cell r="A858" t="str">
            <v>Expense</v>
          </cell>
        </row>
        <row r="859">
          <cell r="A859" t="str">
            <v>Expense</v>
          </cell>
        </row>
        <row r="860">
          <cell r="A860" t="str">
            <v>Expense</v>
          </cell>
        </row>
        <row r="861">
          <cell r="A861" t="str">
            <v>Expense</v>
          </cell>
        </row>
        <row r="862">
          <cell r="A862" t="str">
            <v>Expense</v>
          </cell>
        </row>
        <row r="863">
          <cell r="A863" t="str">
            <v>Expense</v>
          </cell>
        </row>
        <row r="864">
          <cell r="A864" t="str">
            <v>Expense</v>
          </cell>
        </row>
        <row r="865">
          <cell r="A865" t="str">
            <v>Expense</v>
          </cell>
        </row>
        <row r="866">
          <cell r="A866" t="str">
            <v>Expense</v>
          </cell>
        </row>
        <row r="867">
          <cell r="A867" t="str">
            <v>Expense</v>
          </cell>
        </row>
        <row r="868">
          <cell r="A868" t="str">
            <v>Expense</v>
          </cell>
        </row>
        <row r="869">
          <cell r="A869" t="str">
            <v>Expense</v>
          </cell>
        </row>
        <row r="870">
          <cell r="A870" t="str">
            <v>Expense</v>
          </cell>
        </row>
        <row r="871">
          <cell r="A871" t="str">
            <v>Expense</v>
          </cell>
        </row>
        <row r="872">
          <cell r="A872" t="str">
            <v>Expense</v>
          </cell>
        </row>
        <row r="873">
          <cell r="A873" t="str">
            <v>Expense</v>
          </cell>
        </row>
        <row r="874">
          <cell r="A874" t="str">
            <v>Expense</v>
          </cell>
        </row>
        <row r="875">
          <cell r="A875" t="str">
            <v>Expense</v>
          </cell>
        </row>
        <row r="876">
          <cell r="A876" t="str">
            <v>Expense</v>
          </cell>
        </row>
        <row r="877">
          <cell r="A877" t="str">
            <v>Expense</v>
          </cell>
        </row>
        <row r="878">
          <cell r="A878" t="str">
            <v>Expense</v>
          </cell>
        </row>
        <row r="879">
          <cell r="A879" t="str">
            <v>Expense</v>
          </cell>
        </row>
        <row r="880">
          <cell r="A880" t="str">
            <v>Expense</v>
          </cell>
        </row>
        <row r="881">
          <cell r="A881" t="str">
            <v>Expense</v>
          </cell>
        </row>
        <row r="882">
          <cell r="A882" t="str">
            <v>Expense</v>
          </cell>
        </row>
        <row r="883">
          <cell r="A883" t="str">
            <v>Expense</v>
          </cell>
        </row>
        <row r="884">
          <cell r="A884" t="str">
            <v>Expense</v>
          </cell>
        </row>
        <row r="885">
          <cell r="A885" t="str">
            <v>Expense</v>
          </cell>
        </row>
        <row r="886">
          <cell r="A886" t="str">
            <v>Expense</v>
          </cell>
        </row>
        <row r="887">
          <cell r="A887" t="str">
            <v>Expense</v>
          </cell>
        </row>
        <row r="888">
          <cell r="A888" t="str">
            <v>Expense</v>
          </cell>
        </row>
        <row r="889">
          <cell r="A889" t="str">
            <v>Expense</v>
          </cell>
        </row>
        <row r="890">
          <cell r="A890" t="str">
            <v>Expense</v>
          </cell>
        </row>
        <row r="891">
          <cell r="A891" t="str">
            <v>Expense</v>
          </cell>
        </row>
        <row r="892">
          <cell r="A892" t="str">
            <v>Expense</v>
          </cell>
        </row>
        <row r="893">
          <cell r="A893" t="str">
            <v>Expense</v>
          </cell>
        </row>
        <row r="894">
          <cell r="A894" t="str">
            <v>Expense</v>
          </cell>
        </row>
        <row r="895">
          <cell r="A895" t="str">
            <v>Expense</v>
          </cell>
        </row>
        <row r="896">
          <cell r="A896" t="str">
            <v>Expense</v>
          </cell>
        </row>
        <row r="897">
          <cell r="A897" t="str">
            <v>Expense</v>
          </cell>
        </row>
        <row r="898">
          <cell r="A898" t="str">
            <v>Expense</v>
          </cell>
        </row>
        <row r="899">
          <cell r="A899" t="str">
            <v>Expense</v>
          </cell>
        </row>
        <row r="900">
          <cell r="A900" t="str">
            <v>Expense</v>
          </cell>
        </row>
        <row r="901">
          <cell r="A901" t="str">
            <v>Expense</v>
          </cell>
        </row>
        <row r="902">
          <cell r="A902" t="str">
            <v>Expense</v>
          </cell>
        </row>
        <row r="903">
          <cell r="A903" t="str">
            <v>Expense</v>
          </cell>
        </row>
        <row r="904">
          <cell r="A904" t="str">
            <v>Expense</v>
          </cell>
        </row>
        <row r="905">
          <cell r="A905" t="str">
            <v>Expense</v>
          </cell>
        </row>
        <row r="906">
          <cell r="A906" t="str">
            <v>Expense</v>
          </cell>
        </row>
        <row r="907">
          <cell r="A907" t="str">
            <v>Expense</v>
          </cell>
        </row>
        <row r="908">
          <cell r="A908" t="str">
            <v>Expense</v>
          </cell>
        </row>
        <row r="909">
          <cell r="A909" t="str">
            <v>Expense</v>
          </cell>
        </row>
        <row r="910">
          <cell r="A910" t="str">
            <v>Expense</v>
          </cell>
        </row>
        <row r="911">
          <cell r="A911" t="str">
            <v>Expense</v>
          </cell>
        </row>
        <row r="912">
          <cell r="A912" t="str">
            <v>Expense</v>
          </cell>
        </row>
        <row r="913">
          <cell r="A913" t="str">
            <v>Expense</v>
          </cell>
        </row>
        <row r="914">
          <cell r="A914" t="str">
            <v>Expense</v>
          </cell>
        </row>
        <row r="915">
          <cell r="A915" t="str">
            <v>Expense</v>
          </cell>
        </row>
        <row r="916">
          <cell r="A916" t="str">
            <v>Expense</v>
          </cell>
        </row>
        <row r="917">
          <cell r="A917" t="str">
            <v>Expense</v>
          </cell>
        </row>
        <row r="918">
          <cell r="A918" t="str">
            <v>Expense</v>
          </cell>
        </row>
        <row r="919">
          <cell r="A919" t="str">
            <v>Expense</v>
          </cell>
        </row>
        <row r="920">
          <cell r="A920" t="str">
            <v>Expense</v>
          </cell>
        </row>
        <row r="921">
          <cell r="A921" t="str">
            <v>Expense</v>
          </cell>
        </row>
        <row r="922">
          <cell r="A922" t="str">
            <v>Expense</v>
          </cell>
        </row>
        <row r="923">
          <cell r="A923" t="str">
            <v>Expense</v>
          </cell>
        </row>
        <row r="924">
          <cell r="A924" t="str">
            <v>Expense</v>
          </cell>
        </row>
        <row r="925">
          <cell r="A925" t="str">
            <v>Expense</v>
          </cell>
        </row>
        <row r="926">
          <cell r="A926" t="str">
            <v>Expense</v>
          </cell>
        </row>
        <row r="927">
          <cell r="A927" t="str">
            <v>Expense</v>
          </cell>
        </row>
        <row r="928">
          <cell r="A928" t="str">
            <v>Expense</v>
          </cell>
        </row>
        <row r="929">
          <cell r="A929" t="str">
            <v>Expense</v>
          </cell>
        </row>
        <row r="930">
          <cell r="A930" t="str">
            <v>Expense</v>
          </cell>
        </row>
        <row r="931">
          <cell r="A931" t="str">
            <v>Expense</v>
          </cell>
        </row>
        <row r="932">
          <cell r="A932" t="str">
            <v>Expense</v>
          </cell>
        </row>
        <row r="933">
          <cell r="A933" t="str">
            <v>Expense</v>
          </cell>
        </row>
        <row r="934">
          <cell r="A934" t="str">
            <v>Expense</v>
          </cell>
        </row>
        <row r="935">
          <cell r="A935" t="str">
            <v>Expense</v>
          </cell>
        </row>
        <row r="936">
          <cell r="A936" t="str">
            <v>Expense</v>
          </cell>
        </row>
        <row r="937">
          <cell r="A937" t="str">
            <v>Expense</v>
          </cell>
        </row>
        <row r="938">
          <cell r="A938" t="str">
            <v>Expense</v>
          </cell>
        </row>
        <row r="939">
          <cell r="A939" t="str">
            <v>Expense</v>
          </cell>
        </row>
        <row r="940">
          <cell r="A940" t="str">
            <v>Expense</v>
          </cell>
        </row>
        <row r="941">
          <cell r="A941" t="str">
            <v>Expense</v>
          </cell>
        </row>
        <row r="942">
          <cell r="A942" t="str">
            <v>Expense</v>
          </cell>
        </row>
        <row r="943">
          <cell r="A943" t="str">
            <v>Expense</v>
          </cell>
        </row>
        <row r="944">
          <cell r="A944" t="str">
            <v>Expense</v>
          </cell>
        </row>
        <row r="945">
          <cell r="A945" t="str">
            <v>Expense</v>
          </cell>
        </row>
        <row r="946">
          <cell r="A946" t="str">
            <v>Expense</v>
          </cell>
        </row>
        <row r="947">
          <cell r="A947" t="str">
            <v>Expense</v>
          </cell>
        </row>
        <row r="948">
          <cell r="A948" t="str">
            <v>Expense</v>
          </cell>
        </row>
        <row r="949">
          <cell r="A949" t="str">
            <v>Expense</v>
          </cell>
        </row>
        <row r="950">
          <cell r="A950" t="str">
            <v>Expense</v>
          </cell>
        </row>
        <row r="951">
          <cell r="A951" t="str">
            <v>Expense</v>
          </cell>
        </row>
        <row r="952">
          <cell r="A952" t="str">
            <v>Expense</v>
          </cell>
        </row>
        <row r="953">
          <cell r="A953" t="str">
            <v>Expense</v>
          </cell>
        </row>
        <row r="954">
          <cell r="A954" t="str">
            <v>Expense</v>
          </cell>
        </row>
        <row r="955">
          <cell r="A955" t="str">
            <v>Expense</v>
          </cell>
        </row>
        <row r="956">
          <cell r="A956" t="str">
            <v>Expense</v>
          </cell>
        </row>
        <row r="957">
          <cell r="A957" t="str">
            <v>Expense</v>
          </cell>
        </row>
        <row r="958">
          <cell r="A958" t="str">
            <v>Expense</v>
          </cell>
        </row>
        <row r="959">
          <cell r="A959" t="str">
            <v>Expense</v>
          </cell>
        </row>
        <row r="960">
          <cell r="A960" t="str">
            <v>Expense</v>
          </cell>
        </row>
        <row r="961">
          <cell r="A961" t="str">
            <v>Expense</v>
          </cell>
        </row>
        <row r="962">
          <cell r="A962" t="str">
            <v>Expense</v>
          </cell>
        </row>
        <row r="963">
          <cell r="A963" t="str">
            <v>Expense</v>
          </cell>
        </row>
        <row r="964">
          <cell r="A964" t="str">
            <v>Expense</v>
          </cell>
        </row>
        <row r="965">
          <cell r="A965" t="str">
            <v>Expense</v>
          </cell>
        </row>
        <row r="966">
          <cell r="A966" t="str">
            <v>Expense</v>
          </cell>
        </row>
        <row r="967">
          <cell r="A967" t="str">
            <v>Expense</v>
          </cell>
        </row>
        <row r="968">
          <cell r="A968" t="str">
            <v>Expense</v>
          </cell>
        </row>
        <row r="969">
          <cell r="A969" t="str">
            <v>Expense</v>
          </cell>
        </row>
        <row r="970">
          <cell r="A970" t="str">
            <v>Expense</v>
          </cell>
        </row>
        <row r="971">
          <cell r="A971" t="str">
            <v>Expense</v>
          </cell>
        </row>
        <row r="972">
          <cell r="A972" t="str">
            <v>Expense</v>
          </cell>
        </row>
        <row r="973">
          <cell r="A973" t="str">
            <v>Expense</v>
          </cell>
        </row>
        <row r="974">
          <cell r="A974" t="str">
            <v>Expense</v>
          </cell>
        </row>
        <row r="975">
          <cell r="A975" t="str">
            <v>Expense</v>
          </cell>
        </row>
        <row r="976">
          <cell r="A976" t="str">
            <v>Expense</v>
          </cell>
        </row>
        <row r="977">
          <cell r="A977" t="str">
            <v>Expense</v>
          </cell>
        </row>
        <row r="978">
          <cell r="A978" t="str">
            <v>Expense</v>
          </cell>
        </row>
        <row r="979">
          <cell r="A979" t="str">
            <v>Expense</v>
          </cell>
        </row>
        <row r="980">
          <cell r="A980" t="str">
            <v>Expense</v>
          </cell>
        </row>
        <row r="981">
          <cell r="A981" t="str">
            <v>Expense</v>
          </cell>
        </row>
        <row r="982">
          <cell r="A982" t="str">
            <v>Expense</v>
          </cell>
        </row>
        <row r="983">
          <cell r="A983" t="str">
            <v>Expense</v>
          </cell>
        </row>
        <row r="984">
          <cell r="A984" t="str">
            <v>Expense</v>
          </cell>
        </row>
        <row r="985">
          <cell r="A985" t="str">
            <v>Expense</v>
          </cell>
        </row>
        <row r="986">
          <cell r="A986" t="str">
            <v>Expense</v>
          </cell>
        </row>
        <row r="987">
          <cell r="A987" t="str">
            <v>Expense</v>
          </cell>
        </row>
        <row r="988">
          <cell r="A988" t="str">
            <v>Expense</v>
          </cell>
        </row>
        <row r="989">
          <cell r="A989" t="str">
            <v>Expense</v>
          </cell>
        </row>
        <row r="990">
          <cell r="A990" t="str">
            <v>Expense</v>
          </cell>
        </row>
        <row r="991">
          <cell r="A991" t="str">
            <v>Expense</v>
          </cell>
        </row>
        <row r="992">
          <cell r="A992" t="str">
            <v>Expense</v>
          </cell>
        </row>
        <row r="993">
          <cell r="A993" t="str">
            <v>Expense</v>
          </cell>
        </row>
        <row r="994">
          <cell r="A994" t="str">
            <v>Expense</v>
          </cell>
        </row>
        <row r="995">
          <cell r="A995" t="str">
            <v>Expense</v>
          </cell>
        </row>
        <row r="996">
          <cell r="A996" t="str">
            <v>Expense</v>
          </cell>
        </row>
        <row r="997">
          <cell r="A997" t="str">
            <v>Expense</v>
          </cell>
        </row>
        <row r="998">
          <cell r="A998" t="str">
            <v>Expense</v>
          </cell>
        </row>
        <row r="999">
          <cell r="A999" t="str">
            <v>Expense</v>
          </cell>
        </row>
        <row r="1000">
          <cell r="A1000" t="str">
            <v>Expense</v>
          </cell>
        </row>
        <row r="1001">
          <cell r="A1001" t="str">
            <v>Expense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FY Plan"/>
      <sheetName val="FY Fcst"/>
      <sheetName val="Full Year Variance"/>
      <sheetName val="Control Sheet"/>
      <sheetName val="BW Billing Query"/>
      <sheetName val="BW Expense Query"/>
      <sheetName val="SAP R3 Data"/>
      <sheetName val="Billing by Service"/>
      <sheetName val="Billing Pivo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40">
          <cell r="A40" t="str">
            <v>Accounting ServicesExpenseCAPITALClient Investment</v>
          </cell>
          <cell r="B40" t="str">
            <v>Accounting Services</v>
          </cell>
          <cell r="C40" t="str">
            <v>CAPITAL</v>
          </cell>
          <cell r="D40" t="str">
            <v>Client Investment</v>
          </cell>
          <cell r="H40">
            <v>100000</v>
          </cell>
        </row>
        <row r="41">
          <cell r="A41" t="str">
            <v>Accounting ServicesExpenseO&amp;MApplied Labor</v>
          </cell>
          <cell r="B41" t="str">
            <v>Accounting Services</v>
          </cell>
          <cell r="C41" t="str">
            <v>O&amp;M</v>
          </cell>
          <cell r="D41" t="str">
            <v>Applied Labor</v>
          </cell>
          <cell r="E41">
            <v>0</v>
          </cell>
          <cell r="G41">
            <v>0</v>
          </cell>
          <cell r="H41">
            <v>0</v>
          </cell>
        </row>
        <row r="42">
          <cell r="A42" t="str">
            <v>Accounting ServicesExpenseO&amp;MClient Investment</v>
          </cell>
          <cell r="B42" t="str">
            <v>Accounting Services</v>
          </cell>
          <cell r="C42" t="str">
            <v>O&amp;M</v>
          </cell>
          <cell r="D42" t="str">
            <v>Client Investment</v>
          </cell>
          <cell r="E42">
            <v>5000</v>
          </cell>
          <cell r="G42">
            <v>5000</v>
          </cell>
          <cell r="H42">
            <v>200000</v>
          </cell>
        </row>
        <row r="43">
          <cell r="A43" t="str">
            <v>Accounting ServicesExpenseO&amp;MDAS</v>
          </cell>
          <cell r="B43" t="str">
            <v>Accounting Services</v>
          </cell>
          <cell r="C43" t="str">
            <v>O&amp;M</v>
          </cell>
          <cell r="D43" t="str">
            <v>DAS</v>
          </cell>
          <cell r="E43">
            <v>14869</v>
          </cell>
          <cell r="G43">
            <v>14869</v>
          </cell>
          <cell r="H43">
            <v>178426</v>
          </cell>
        </row>
        <row r="44">
          <cell r="A44" t="str">
            <v>Accounting ServicesExpenseO&amp;MDepreciation/Amortization</v>
          </cell>
          <cell r="B44" t="str">
            <v>Accounting Services</v>
          </cell>
          <cell r="C44" t="str">
            <v>O&amp;M</v>
          </cell>
          <cell r="D44" t="str">
            <v>Depreciation/Amortization</v>
          </cell>
          <cell r="E44">
            <v>52479</v>
          </cell>
          <cell r="G44">
            <v>52479</v>
          </cell>
          <cell r="H44">
            <v>629748</v>
          </cell>
        </row>
        <row r="45">
          <cell r="A45" t="str">
            <v>Accounting ServicesExpenseO&amp;MFringe Benefits &amp; Taxes</v>
          </cell>
          <cell r="B45" t="str">
            <v>Accounting Services</v>
          </cell>
          <cell r="C45" t="str">
            <v>O&amp;M</v>
          </cell>
          <cell r="D45" t="str">
            <v>Fringe Benefits &amp; Taxes</v>
          </cell>
          <cell r="E45">
            <v>345331.47</v>
          </cell>
          <cell r="G45">
            <v>345331.47</v>
          </cell>
          <cell r="H45">
            <v>4290042.96</v>
          </cell>
        </row>
        <row r="46">
          <cell r="A46" t="str">
            <v>Accounting ServicesExpenseO&amp;MIncurred Labor</v>
          </cell>
          <cell r="B46" t="str">
            <v>Accounting Services</v>
          </cell>
          <cell r="C46" t="str">
            <v>O&amp;M</v>
          </cell>
          <cell r="D46" t="str">
            <v>Incurred Labor</v>
          </cell>
          <cell r="E46">
            <v>1070569</v>
          </cell>
          <cell r="G46">
            <v>1070569</v>
          </cell>
          <cell r="H46">
            <v>12784668</v>
          </cell>
        </row>
        <row r="47">
          <cell r="A47" t="str">
            <v>Accounting ServicesExpenseO&amp;MInternal Settlements</v>
          </cell>
          <cell r="B47" t="str">
            <v>Accounting Services</v>
          </cell>
          <cell r="C47" t="str">
            <v>O&amp;M</v>
          </cell>
          <cell r="D47" t="str">
            <v>Internal Settlements</v>
          </cell>
          <cell r="E47">
            <v>0</v>
          </cell>
          <cell r="G47">
            <v>0</v>
          </cell>
          <cell r="H47">
            <v>0</v>
          </cell>
        </row>
        <row r="48">
          <cell r="A48" t="str">
            <v>Accounting ServicesExpenseO&amp;MIT Toolkit</v>
          </cell>
          <cell r="B48" t="str">
            <v>Accounting Services</v>
          </cell>
          <cell r="C48" t="str">
            <v>O&amp;M</v>
          </cell>
          <cell r="D48" t="str">
            <v>IT Toolkit</v>
          </cell>
          <cell r="E48">
            <v>2856.86</v>
          </cell>
          <cell r="G48">
            <v>2856.86</v>
          </cell>
          <cell r="H48">
            <v>34268.870000000003</v>
          </cell>
        </row>
        <row r="49">
          <cell r="A49" t="str">
            <v>Accounting ServicesExpenseO&amp;MMaterial</v>
          </cell>
          <cell r="B49" t="str">
            <v>Accounting Services</v>
          </cell>
          <cell r="C49" t="str">
            <v>O&amp;M</v>
          </cell>
          <cell r="D49" t="str">
            <v>Material</v>
          </cell>
          <cell r="H49">
            <v>15002</v>
          </cell>
        </row>
        <row r="50">
          <cell r="A50" t="str">
            <v>Accounting ServicesExpenseO&amp;MOther Primary Expenses</v>
          </cell>
          <cell r="B50" t="str">
            <v>Accounting Services</v>
          </cell>
          <cell r="C50" t="str">
            <v>O&amp;M</v>
          </cell>
          <cell r="D50" t="str">
            <v>Other Primary Expenses</v>
          </cell>
          <cell r="E50">
            <v>91600</v>
          </cell>
          <cell r="G50">
            <v>91600</v>
          </cell>
          <cell r="H50">
            <v>485007</v>
          </cell>
        </row>
        <row r="51">
          <cell r="A51" t="str">
            <v>Accounting ServicesExpenseO&amp;MOther Secondary Costs</v>
          </cell>
          <cell r="B51" t="str">
            <v>Accounting Services</v>
          </cell>
          <cell r="C51" t="str">
            <v>O&amp;M</v>
          </cell>
          <cell r="D51" t="str">
            <v>Other Secondary Costs</v>
          </cell>
          <cell r="E51">
            <v>3375.51</v>
          </cell>
          <cell r="G51">
            <v>3375.51</v>
          </cell>
          <cell r="H51">
            <v>40506</v>
          </cell>
        </row>
        <row r="52">
          <cell r="A52" t="str">
            <v>Accounting ServicesExpenseO&amp;MOutside Services</v>
          </cell>
          <cell r="B52" t="str">
            <v>Accounting Services</v>
          </cell>
          <cell r="C52" t="str">
            <v>O&amp;M</v>
          </cell>
          <cell r="D52" t="str">
            <v>Outside Services</v>
          </cell>
          <cell r="E52">
            <v>513835</v>
          </cell>
          <cell r="G52">
            <v>513835</v>
          </cell>
          <cell r="H52">
            <v>7774999.9900000002</v>
          </cell>
        </row>
        <row r="53">
          <cell r="A53" t="str">
            <v>Accounting ServicesExpenseO&amp;MResidual Sent to SC Asm Ctr</v>
          </cell>
          <cell r="B53" t="str">
            <v>Accounting Services</v>
          </cell>
          <cell r="C53" t="str">
            <v>O&amp;M</v>
          </cell>
          <cell r="D53" t="str">
            <v>Residual Sent to SC Asm Ctr</v>
          </cell>
          <cell r="E53">
            <v>-7170.77</v>
          </cell>
          <cell r="G53">
            <v>-7170.77</v>
          </cell>
          <cell r="H53">
            <v>-155.43</v>
          </cell>
        </row>
        <row r="54">
          <cell r="A54" t="str">
            <v>Accounting ServicesExpenseO&amp;MSpace</v>
          </cell>
          <cell r="B54" t="str">
            <v>Accounting Services</v>
          </cell>
          <cell r="C54" t="str">
            <v>O&amp;M</v>
          </cell>
          <cell r="D54" t="str">
            <v>Space</v>
          </cell>
          <cell r="E54">
            <v>139594.85999999999</v>
          </cell>
          <cell r="G54">
            <v>139594.85999999999</v>
          </cell>
          <cell r="H54">
            <v>1675138.32</v>
          </cell>
        </row>
        <row r="55">
          <cell r="A55" t="str">
            <v>Accounting ServicesExpenseO&amp;MVP Office Assessments</v>
          </cell>
          <cell r="B55" t="str">
            <v>Accounting Services</v>
          </cell>
          <cell r="C55" t="str">
            <v>O&amp;M</v>
          </cell>
          <cell r="D55" t="str">
            <v>VP Office Assessments</v>
          </cell>
          <cell r="E55">
            <v>0</v>
          </cell>
          <cell r="G55">
            <v>0</v>
          </cell>
          <cell r="H55">
            <v>0</v>
          </cell>
        </row>
        <row r="56">
          <cell r="A56" t="str">
            <v>Business Assurance &amp; ResilienceExpenseCAPITALClient Investment</v>
          </cell>
          <cell r="B56" t="str">
            <v>Business Assurance &amp; Resilience</v>
          </cell>
          <cell r="C56" t="str">
            <v>CAPITAL</v>
          </cell>
          <cell r="D56" t="str">
            <v>Client Investment</v>
          </cell>
          <cell r="H56">
            <v>165000</v>
          </cell>
        </row>
        <row r="57">
          <cell r="A57" t="str">
            <v>Business Assurance &amp; ResilienceExpenseCAPITALMaterial</v>
          </cell>
          <cell r="B57" t="str">
            <v>Business Assurance &amp; Resilience</v>
          </cell>
          <cell r="C57" t="str">
            <v>CAPITAL</v>
          </cell>
          <cell r="D57" t="str">
            <v>Material</v>
          </cell>
          <cell r="E57">
            <v>17000</v>
          </cell>
          <cell r="G57">
            <v>17000</v>
          </cell>
          <cell r="H57">
            <v>1079000</v>
          </cell>
        </row>
        <row r="58">
          <cell r="A58" t="str">
            <v>Business Assurance &amp; ResilienceExpenseCAPITALOutside Services</v>
          </cell>
          <cell r="B58" t="str">
            <v>Business Assurance &amp; Resilience</v>
          </cell>
          <cell r="C58" t="str">
            <v>CAPITAL</v>
          </cell>
          <cell r="D58" t="str">
            <v>Outside Services</v>
          </cell>
          <cell r="E58">
            <v>3000</v>
          </cell>
          <cell r="G58">
            <v>3000</v>
          </cell>
          <cell r="H58">
            <v>150000</v>
          </cell>
        </row>
        <row r="59">
          <cell r="A59" t="str">
            <v>Business Assurance &amp; ResilienceExpenseO&amp;MApplied Labor</v>
          </cell>
          <cell r="B59" t="str">
            <v>Business Assurance &amp; Resilience</v>
          </cell>
          <cell r="C59" t="str">
            <v>O&amp;M</v>
          </cell>
          <cell r="D59" t="str">
            <v>Applied Labor</v>
          </cell>
          <cell r="E59">
            <v>0</v>
          </cell>
          <cell r="G59">
            <v>0</v>
          </cell>
          <cell r="H59">
            <v>0</v>
          </cell>
        </row>
        <row r="60">
          <cell r="A60" t="str">
            <v>Business Assurance &amp; ResilienceExpenseO&amp;MClient Investment</v>
          </cell>
          <cell r="B60" t="str">
            <v>Business Assurance &amp; Resilience</v>
          </cell>
          <cell r="C60" t="str">
            <v>O&amp;M</v>
          </cell>
          <cell r="D60" t="str">
            <v>Client Investment</v>
          </cell>
          <cell r="H60">
            <v>495000</v>
          </cell>
        </row>
        <row r="61">
          <cell r="A61" t="str">
            <v>Business Assurance &amp; ResilienceExpenseO&amp;MDAS</v>
          </cell>
          <cell r="B61" t="str">
            <v>Business Assurance &amp; Resilience</v>
          </cell>
          <cell r="C61" t="str">
            <v>O&amp;M</v>
          </cell>
          <cell r="D61" t="str">
            <v>DAS</v>
          </cell>
          <cell r="E61">
            <v>45050</v>
          </cell>
          <cell r="G61">
            <v>45050</v>
          </cell>
          <cell r="H61">
            <v>540597</v>
          </cell>
        </row>
        <row r="62">
          <cell r="A62" t="str">
            <v>Business Assurance &amp; ResilienceExpenseO&amp;MDepreciation/Amortization</v>
          </cell>
          <cell r="B62" t="str">
            <v>Business Assurance &amp; Resilience</v>
          </cell>
          <cell r="C62" t="str">
            <v>O&amp;M</v>
          </cell>
          <cell r="D62" t="str">
            <v>Depreciation/Amortization</v>
          </cell>
          <cell r="E62">
            <v>90397</v>
          </cell>
          <cell r="G62">
            <v>90397</v>
          </cell>
          <cell r="H62">
            <v>1084764</v>
          </cell>
        </row>
        <row r="63">
          <cell r="A63" t="str">
            <v>Business Assurance &amp; ResilienceExpenseO&amp;MFleet/Other CO Charges</v>
          </cell>
          <cell r="B63" t="str">
            <v>Business Assurance &amp; Resilience</v>
          </cell>
          <cell r="C63" t="str">
            <v>O&amp;M</v>
          </cell>
          <cell r="D63" t="str">
            <v>Fleet/Other CO Charges</v>
          </cell>
          <cell r="E63">
            <v>969.08</v>
          </cell>
          <cell r="G63">
            <v>969.08</v>
          </cell>
          <cell r="H63">
            <v>11628.96</v>
          </cell>
        </row>
        <row r="64">
          <cell r="A64" t="str">
            <v>Business Assurance &amp; ResilienceExpenseO&amp;MFringe Benefits &amp; Taxes</v>
          </cell>
          <cell r="B64" t="str">
            <v>Business Assurance &amp; Resilience</v>
          </cell>
          <cell r="C64" t="str">
            <v>O&amp;M</v>
          </cell>
          <cell r="D64" t="str">
            <v>Fringe Benefits &amp; Taxes</v>
          </cell>
          <cell r="E64">
            <v>111129.93</v>
          </cell>
          <cell r="G64">
            <v>111129.93</v>
          </cell>
          <cell r="H64">
            <v>1331167.01</v>
          </cell>
        </row>
        <row r="65">
          <cell r="A65" t="str">
            <v>Business Assurance &amp; ResilienceExpenseO&amp;MIncurred Labor</v>
          </cell>
          <cell r="B65" t="str">
            <v>Business Assurance &amp; Resilience</v>
          </cell>
          <cell r="C65" t="str">
            <v>O&amp;M</v>
          </cell>
          <cell r="D65" t="str">
            <v>Incurred Labor</v>
          </cell>
          <cell r="E65">
            <v>346523</v>
          </cell>
          <cell r="G65">
            <v>346523</v>
          </cell>
          <cell r="H65">
            <v>4116517</v>
          </cell>
        </row>
        <row r="66">
          <cell r="A66" t="str">
            <v>Business Assurance &amp; ResilienceExpenseO&amp;MInternal Settlements</v>
          </cell>
          <cell r="B66" t="str">
            <v>Business Assurance &amp; Resilience</v>
          </cell>
          <cell r="C66" t="str">
            <v>O&amp;M</v>
          </cell>
          <cell r="D66" t="str">
            <v>Internal Settlements</v>
          </cell>
          <cell r="E66">
            <v>0</v>
          </cell>
          <cell r="G66">
            <v>0</v>
          </cell>
          <cell r="H66">
            <v>0</v>
          </cell>
        </row>
        <row r="67">
          <cell r="A67" t="str">
            <v>Business Assurance &amp; ResilienceExpenseO&amp;MIT Toolkit</v>
          </cell>
          <cell r="B67" t="str">
            <v>Business Assurance &amp; Resilience</v>
          </cell>
          <cell r="C67" t="str">
            <v>O&amp;M</v>
          </cell>
          <cell r="D67" t="str">
            <v>IT Toolkit</v>
          </cell>
          <cell r="E67">
            <v>3512.57</v>
          </cell>
          <cell r="G67">
            <v>3512.57</v>
          </cell>
          <cell r="H67">
            <v>42039.79</v>
          </cell>
        </row>
        <row r="68">
          <cell r="A68" t="str">
            <v>Business Assurance &amp; ResilienceExpenseO&amp;MMaterial</v>
          </cell>
          <cell r="B68" t="str">
            <v>Business Assurance &amp; Resilience</v>
          </cell>
          <cell r="C68" t="str">
            <v>O&amp;M</v>
          </cell>
          <cell r="D68" t="str">
            <v>Material</v>
          </cell>
          <cell r="E68">
            <v>4249</v>
          </cell>
          <cell r="G68">
            <v>4249</v>
          </cell>
          <cell r="H68">
            <v>50988</v>
          </cell>
        </row>
        <row r="69">
          <cell r="A69" t="str">
            <v>Business Assurance &amp; ResilienceExpenseO&amp;MOther Primary Expenses</v>
          </cell>
          <cell r="B69" t="str">
            <v>Business Assurance &amp; Resilience</v>
          </cell>
          <cell r="C69" t="str">
            <v>O&amp;M</v>
          </cell>
          <cell r="D69" t="str">
            <v>Other Primary Expenses</v>
          </cell>
          <cell r="E69">
            <v>17084</v>
          </cell>
          <cell r="G69">
            <v>17084</v>
          </cell>
          <cell r="H69">
            <v>205008</v>
          </cell>
        </row>
        <row r="70">
          <cell r="A70" t="str">
            <v>Business Assurance &amp; ResilienceExpenseO&amp;MOther Secondary Costs</v>
          </cell>
          <cell r="B70" t="str">
            <v>Business Assurance &amp; Resilience</v>
          </cell>
          <cell r="C70" t="str">
            <v>O&amp;M</v>
          </cell>
          <cell r="D70" t="str">
            <v>Other Secondary Costs</v>
          </cell>
          <cell r="E70">
            <v>2949.68</v>
          </cell>
          <cell r="G70">
            <v>2949.68</v>
          </cell>
          <cell r="H70">
            <v>35396.01</v>
          </cell>
        </row>
        <row r="71">
          <cell r="A71" t="str">
            <v>Business Assurance &amp; ResilienceExpenseO&amp;MOutside Services</v>
          </cell>
          <cell r="B71" t="str">
            <v>Business Assurance &amp; Resilience</v>
          </cell>
          <cell r="C71" t="str">
            <v>O&amp;M</v>
          </cell>
          <cell r="D71" t="str">
            <v>Outside Services</v>
          </cell>
          <cell r="E71">
            <v>446171</v>
          </cell>
          <cell r="G71">
            <v>446171</v>
          </cell>
          <cell r="H71">
            <v>4495396</v>
          </cell>
        </row>
        <row r="72">
          <cell r="A72" t="str">
            <v>Business Assurance &amp; ResilienceExpenseO&amp;MResidual Sent to SC Asm Ctr</v>
          </cell>
          <cell r="B72" t="str">
            <v>Business Assurance &amp; Resilience</v>
          </cell>
          <cell r="C72" t="str">
            <v>O&amp;M</v>
          </cell>
          <cell r="D72" t="str">
            <v>Residual Sent to SC Asm Ctr</v>
          </cell>
          <cell r="E72">
            <v>46805.99</v>
          </cell>
          <cell r="G72">
            <v>46805.99</v>
          </cell>
          <cell r="H72">
            <v>23458.7</v>
          </cell>
        </row>
        <row r="73">
          <cell r="A73" t="str">
            <v>Business Assurance &amp; ResilienceExpenseO&amp;MSpace</v>
          </cell>
          <cell r="B73" t="str">
            <v>Business Assurance &amp; Resilience</v>
          </cell>
          <cell r="C73" t="str">
            <v>O&amp;M</v>
          </cell>
          <cell r="D73" t="str">
            <v>Space</v>
          </cell>
          <cell r="E73">
            <v>53841.42</v>
          </cell>
          <cell r="G73">
            <v>53841.42</v>
          </cell>
          <cell r="H73">
            <v>646097.04</v>
          </cell>
        </row>
        <row r="74">
          <cell r="A74" t="str">
            <v>Business Assurance &amp; ResilienceExpenseO&amp;MVP Office Assessments</v>
          </cell>
          <cell r="B74" t="str">
            <v>Business Assurance &amp; Resilience</v>
          </cell>
          <cell r="C74" t="str">
            <v>O&amp;M</v>
          </cell>
          <cell r="D74" t="str">
            <v>VP Office Assessments</v>
          </cell>
          <cell r="E74">
            <v>0</v>
          </cell>
          <cell r="G74">
            <v>0</v>
          </cell>
          <cell r="H74">
            <v>0</v>
          </cell>
        </row>
        <row r="75">
          <cell r="A75" t="str">
            <v>Corporate CommunicationsExpenseO&amp;MApplied Labor</v>
          </cell>
          <cell r="B75" t="str">
            <v>Corporate Communications</v>
          </cell>
          <cell r="C75" t="str">
            <v>O&amp;M</v>
          </cell>
          <cell r="D75" t="str">
            <v>Applied Labor</v>
          </cell>
          <cell r="E75">
            <v>0</v>
          </cell>
          <cell r="G75">
            <v>0</v>
          </cell>
          <cell r="H75">
            <v>0</v>
          </cell>
        </row>
        <row r="76">
          <cell r="A76" t="str">
            <v>Corporate CommunicationsExpenseO&amp;MDAS</v>
          </cell>
          <cell r="B76" t="str">
            <v>Corporate Communications</v>
          </cell>
          <cell r="C76" t="str">
            <v>O&amp;M</v>
          </cell>
          <cell r="D76" t="str">
            <v>DAS</v>
          </cell>
          <cell r="E76">
            <v>26007</v>
          </cell>
          <cell r="G76">
            <v>26007</v>
          </cell>
          <cell r="H76">
            <v>312078</v>
          </cell>
        </row>
        <row r="77">
          <cell r="A77" t="str">
            <v>Corporate CommunicationsExpenseO&amp;MDepreciation/Amortization</v>
          </cell>
          <cell r="B77" t="str">
            <v>Corporate Communications</v>
          </cell>
          <cell r="C77" t="str">
            <v>O&amp;M</v>
          </cell>
          <cell r="D77" t="str">
            <v>Depreciation/Amortization</v>
          </cell>
          <cell r="E77">
            <v>2001</v>
          </cell>
          <cell r="G77">
            <v>2001</v>
          </cell>
          <cell r="H77">
            <v>24012</v>
          </cell>
        </row>
        <row r="78">
          <cell r="A78" t="str">
            <v>Corporate CommunicationsExpenseO&amp;MFleet/Other CO Charges</v>
          </cell>
          <cell r="B78" t="str">
            <v>Corporate Communications</v>
          </cell>
          <cell r="C78" t="str">
            <v>O&amp;M</v>
          </cell>
          <cell r="D78" t="str">
            <v>Fleet/Other CO Charges</v>
          </cell>
          <cell r="E78">
            <v>77.510000000000005</v>
          </cell>
          <cell r="G78">
            <v>77.510000000000005</v>
          </cell>
          <cell r="H78">
            <v>930.12</v>
          </cell>
        </row>
        <row r="79">
          <cell r="A79" t="str">
            <v>Corporate CommunicationsExpenseO&amp;MFringe Benefits &amp; Taxes</v>
          </cell>
          <cell r="B79" t="str">
            <v>Corporate Communications</v>
          </cell>
          <cell r="C79" t="str">
            <v>O&amp;M</v>
          </cell>
          <cell r="D79" t="str">
            <v>Fringe Benefits &amp; Taxes</v>
          </cell>
          <cell r="E79">
            <v>94362.44</v>
          </cell>
          <cell r="G79">
            <v>94362.44</v>
          </cell>
          <cell r="H79">
            <v>1121251.5</v>
          </cell>
        </row>
        <row r="80">
          <cell r="A80" t="str">
            <v>Corporate CommunicationsExpenseO&amp;MIncurred Labor</v>
          </cell>
          <cell r="B80" t="str">
            <v>Corporate Communications</v>
          </cell>
          <cell r="C80" t="str">
            <v>O&amp;M</v>
          </cell>
          <cell r="D80" t="str">
            <v>Incurred Labor</v>
          </cell>
          <cell r="E80">
            <v>294239</v>
          </cell>
          <cell r="G80">
            <v>294239</v>
          </cell>
          <cell r="H80">
            <v>3496263</v>
          </cell>
        </row>
        <row r="81">
          <cell r="A81" t="str">
            <v>Corporate CommunicationsExpenseO&amp;MInternal Settlements</v>
          </cell>
          <cell r="B81" t="str">
            <v>Corporate Communications</v>
          </cell>
          <cell r="C81" t="str">
            <v>O&amp;M</v>
          </cell>
          <cell r="D81" t="str">
            <v>Internal Settlements</v>
          </cell>
          <cell r="E81">
            <v>0</v>
          </cell>
          <cell r="G81">
            <v>0</v>
          </cell>
          <cell r="H81">
            <v>0</v>
          </cell>
        </row>
        <row r="82">
          <cell r="A82" t="str">
            <v>Corporate CommunicationsExpenseO&amp;MIT Toolkit</v>
          </cell>
          <cell r="B82" t="str">
            <v>Corporate Communications</v>
          </cell>
          <cell r="C82" t="str">
            <v>O&amp;M</v>
          </cell>
          <cell r="D82" t="str">
            <v>IT Toolkit</v>
          </cell>
          <cell r="E82">
            <v>2007.92</v>
          </cell>
          <cell r="G82">
            <v>2007.92</v>
          </cell>
          <cell r="H82">
            <v>24050.560000000001</v>
          </cell>
        </row>
        <row r="83">
          <cell r="A83" t="str">
            <v>Corporate CommunicationsExpenseO&amp;MOther Primary Expenses</v>
          </cell>
          <cell r="B83" t="str">
            <v>Corporate Communications</v>
          </cell>
          <cell r="C83" t="str">
            <v>O&amp;M</v>
          </cell>
          <cell r="D83" t="str">
            <v>Other Primary Expenses</v>
          </cell>
          <cell r="E83">
            <v>8441.74</v>
          </cell>
          <cell r="G83">
            <v>8441.74</v>
          </cell>
          <cell r="H83">
            <v>189554.03</v>
          </cell>
        </row>
        <row r="84">
          <cell r="A84" t="str">
            <v>Corporate CommunicationsExpenseO&amp;MOther Secondary Costs</v>
          </cell>
          <cell r="B84" t="str">
            <v>Corporate Communications</v>
          </cell>
          <cell r="C84" t="str">
            <v>O&amp;M</v>
          </cell>
          <cell r="D84" t="str">
            <v>Other Secondary Costs</v>
          </cell>
          <cell r="E84">
            <v>1540.34</v>
          </cell>
          <cell r="G84">
            <v>1540.34</v>
          </cell>
          <cell r="H84">
            <v>18479.2</v>
          </cell>
        </row>
        <row r="85">
          <cell r="A85" t="str">
            <v>Corporate CommunicationsExpenseO&amp;MOutside Services</v>
          </cell>
          <cell r="B85" t="str">
            <v>Corporate Communications</v>
          </cell>
          <cell r="C85" t="str">
            <v>O&amp;M</v>
          </cell>
          <cell r="D85" t="str">
            <v>Outside Services</v>
          </cell>
          <cell r="E85">
            <v>54809.25</v>
          </cell>
          <cell r="G85">
            <v>54809.25</v>
          </cell>
          <cell r="H85">
            <v>758038.01</v>
          </cell>
        </row>
        <row r="86">
          <cell r="A86" t="str">
            <v>Corporate CommunicationsExpenseO&amp;MResidual Sent to SC Asm Ctr</v>
          </cell>
          <cell r="B86" t="str">
            <v>Corporate Communications</v>
          </cell>
          <cell r="C86" t="str">
            <v>O&amp;M</v>
          </cell>
          <cell r="D86" t="str">
            <v>Residual Sent to SC Asm Ctr</v>
          </cell>
          <cell r="E86">
            <v>-12983.99</v>
          </cell>
          <cell r="G86">
            <v>-12983.99</v>
          </cell>
          <cell r="H86">
            <v>-961.81</v>
          </cell>
        </row>
        <row r="87">
          <cell r="A87" t="str">
            <v>Corporate CommunicationsExpenseO&amp;MSpace</v>
          </cell>
          <cell r="B87" t="str">
            <v>Corporate Communications</v>
          </cell>
          <cell r="C87" t="str">
            <v>O&amp;M</v>
          </cell>
          <cell r="D87" t="str">
            <v>Space</v>
          </cell>
          <cell r="E87">
            <v>45331.92</v>
          </cell>
          <cell r="G87">
            <v>45331.92</v>
          </cell>
          <cell r="H87">
            <v>543983.04</v>
          </cell>
        </row>
        <row r="88">
          <cell r="A88" t="str">
            <v>Corporate CommunicationsExpenseO&amp;MVP Office Assessments</v>
          </cell>
          <cell r="B88" t="str">
            <v>Corporate Communications</v>
          </cell>
          <cell r="C88" t="str">
            <v>O&amp;M</v>
          </cell>
          <cell r="D88" t="str">
            <v>VP Office Assessments</v>
          </cell>
          <cell r="E88">
            <v>0</v>
          </cell>
          <cell r="G88">
            <v>0</v>
          </cell>
          <cell r="H88">
            <v>0</v>
          </cell>
        </row>
        <row r="89">
          <cell r="A89" t="str">
            <v>Corporate DevelopmentExpenseO&amp;MApplied Labor</v>
          </cell>
          <cell r="B89" t="str">
            <v>Corporate Development</v>
          </cell>
          <cell r="C89" t="str">
            <v>O&amp;M</v>
          </cell>
          <cell r="D89" t="str">
            <v>Applied Labor</v>
          </cell>
          <cell r="E89">
            <v>0</v>
          </cell>
          <cell r="G89">
            <v>0</v>
          </cell>
          <cell r="H89">
            <v>0</v>
          </cell>
        </row>
        <row r="90">
          <cell r="A90" t="str">
            <v>Corporate DevelopmentExpenseO&amp;MDepreciation/Amortization</v>
          </cell>
          <cell r="B90" t="str">
            <v>Corporate Development</v>
          </cell>
          <cell r="C90" t="str">
            <v>O&amp;M</v>
          </cell>
          <cell r="D90" t="str">
            <v>Depreciation/Amortization</v>
          </cell>
          <cell r="E90">
            <v>302</v>
          </cell>
          <cell r="G90">
            <v>302</v>
          </cell>
          <cell r="H90">
            <v>3624</v>
          </cell>
        </row>
        <row r="91">
          <cell r="A91" t="str">
            <v>Corporate DevelopmentExpenseO&amp;MFringe Benefits &amp; Taxes</v>
          </cell>
          <cell r="B91" t="str">
            <v>Corporate Development</v>
          </cell>
          <cell r="C91" t="str">
            <v>O&amp;M</v>
          </cell>
          <cell r="D91" t="str">
            <v>Fringe Benefits &amp; Taxes</v>
          </cell>
          <cell r="E91">
            <v>19449.18</v>
          </cell>
          <cell r="G91">
            <v>19449.18</v>
          </cell>
          <cell r="H91">
            <v>253530.03</v>
          </cell>
        </row>
        <row r="92">
          <cell r="A92" t="str">
            <v>Corporate DevelopmentExpenseO&amp;MIncurred Labor</v>
          </cell>
          <cell r="B92" t="str">
            <v>Corporate Development</v>
          </cell>
          <cell r="C92" t="str">
            <v>O&amp;M</v>
          </cell>
          <cell r="D92" t="str">
            <v>Incurred Labor</v>
          </cell>
          <cell r="E92">
            <v>60646</v>
          </cell>
          <cell r="G92">
            <v>60646</v>
          </cell>
          <cell r="H92">
            <v>790552</v>
          </cell>
        </row>
        <row r="93">
          <cell r="A93" t="str">
            <v>Corporate DevelopmentExpenseO&amp;MInternal Settlements</v>
          </cell>
          <cell r="B93" t="str">
            <v>Corporate Development</v>
          </cell>
          <cell r="C93" t="str">
            <v>O&amp;M</v>
          </cell>
          <cell r="D93" t="str">
            <v>Internal Settlements</v>
          </cell>
          <cell r="E93">
            <v>0</v>
          </cell>
          <cell r="G93">
            <v>0</v>
          </cell>
          <cell r="H93">
            <v>0</v>
          </cell>
        </row>
        <row r="94">
          <cell r="A94" t="str">
            <v>Corporate DevelopmentExpenseO&amp;MIT Toolkit</v>
          </cell>
          <cell r="B94" t="str">
            <v>Corporate Development</v>
          </cell>
          <cell r="C94" t="str">
            <v>O&amp;M</v>
          </cell>
          <cell r="D94" t="str">
            <v>IT Toolkit</v>
          </cell>
          <cell r="E94">
            <v>345.59</v>
          </cell>
          <cell r="G94">
            <v>345.59</v>
          </cell>
          <cell r="H94">
            <v>4108.9399999999996</v>
          </cell>
        </row>
        <row r="95">
          <cell r="A95" t="str">
            <v>Corporate DevelopmentExpenseO&amp;MMaterial</v>
          </cell>
          <cell r="B95" t="str">
            <v>Corporate Development</v>
          </cell>
          <cell r="C95" t="str">
            <v>O&amp;M</v>
          </cell>
          <cell r="D95" t="str">
            <v>Material</v>
          </cell>
          <cell r="E95">
            <v>2084</v>
          </cell>
          <cell r="G95">
            <v>2084</v>
          </cell>
          <cell r="H95">
            <v>25008</v>
          </cell>
        </row>
        <row r="96">
          <cell r="A96" t="str">
            <v>Corporate DevelopmentExpenseO&amp;MOther Primary Expenses</v>
          </cell>
          <cell r="B96" t="str">
            <v>Corporate Development</v>
          </cell>
          <cell r="C96" t="str">
            <v>O&amp;M</v>
          </cell>
          <cell r="D96" t="str">
            <v>Other Primary Expenses</v>
          </cell>
          <cell r="E96">
            <v>6250</v>
          </cell>
          <cell r="G96">
            <v>6250</v>
          </cell>
          <cell r="H96">
            <v>75000</v>
          </cell>
        </row>
        <row r="97">
          <cell r="A97" t="str">
            <v>Corporate DevelopmentExpenseO&amp;MOther Secondary Costs</v>
          </cell>
          <cell r="B97" t="str">
            <v>Corporate Development</v>
          </cell>
          <cell r="C97" t="str">
            <v>O&amp;M</v>
          </cell>
          <cell r="D97" t="str">
            <v>Other Secondary Costs</v>
          </cell>
          <cell r="E97">
            <v>246.5</v>
          </cell>
          <cell r="G97">
            <v>246.5</v>
          </cell>
          <cell r="H97">
            <v>2961.88</v>
          </cell>
        </row>
        <row r="98">
          <cell r="A98" t="str">
            <v>Corporate DevelopmentExpenseO&amp;MOutside Services</v>
          </cell>
          <cell r="B98" t="str">
            <v>Corporate Development</v>
          </cell>
          <cell r="C98" t="str">
            <v>O&amp;M</v>
          </cell>
          <cell r="D98" t="str">
            <v>Outside Services</v>
          </cell>
          <cell r="E98">
            <v>17499</v>
          </cell>
          <cell r="G98">
            <v>17499</v>
          </cell>
          <cell r="H98">
            <v>209993</v>
          </cell>
        </row>
        <row r="99">
          <cell r="A99" t="str">
            <v>Corporate DevelopmentExpenseO&amp;MResidual Sent to SC Asm Ctr</v>
          </cell>
          <cell r="B99" t="str">
            <v>Corporate Development</v>
          </cell>
          <cell r="C99" t="str">
            <v>O&amp;M</v>
          </cell>
          <cell r="D99" t="str">
            <v>Residual Sent to SC Asm Ctr</v>
          </cell>
          <cell r="E99">
            <v>-4839.5200000000004</v>
          </cell>
          <cell r="G99">
            <v>-4839.5200000000004</v>
          </cell>
          <cell r="H99">
            <v>-19.53</v>
          </cell>
        </row>
        <row r="100">
          <cell r="A100" t="str">
            <v>Corporate DevelopmentExpenseO&amp;MSpace</v>
          </cell>
          <cell r="B100" t="str">
            <v>Corporate Development</v>
          </cell>
          <cell r="C100" t="str">
            <v>O&amp;M</v>
          </cell>
          <cell r="D100" t="str">
            <v>Space</v>
          </cell>
          <cell r="E100">
            <v>12928.86</v>
          </cell>
          <cell r="G100">
            <v>12928.86</v>
          </cell>
          <cell r="H100">
            <v>155146.32</v>
          </cell>
        </row>
        <row r="101">
          <cell r="A101" t="str">
            <v>Corporate DevelopmentExpenseO&amp;MVP Office Assessments</v>
          </cell>
          <cell r="B101" t="str">
            <v>Corporate Development</v>
          </cell>
          <cell r="C101" t="str">
            <v>O&amp;M</v>
          </cell>
          <cell r="D101" t="str">
            <v>VP Office Assessments</v>
          </cell>
          <cell r="E101">
            <v>-9546</v>
          </cell>
          <cell r="G101">
            <v>-9546</v>
          </cell>
          <cell r="H101">
            <v>-114552</v>
          </cell>
        </row>
        <row r="102">
          <cell r="A102" t="str">
            <v>Corporate Properties &amp; Survey MappingExpenseO&amp;MApplied Labor</v>
          </cell>
          <cell r="B102" t="str">
            <v>Corporate Properties &amp; Survey Mapping</v>
          </cell>
          <cell r="C102" t="str">
            <v>O&amp;M</v>
          </cell>
          <cell r="D102" t="str">
            <v>Applied Labor</v>
          </cell>
          <cell r="E102">
            <v>0</v>
          </cell>
          <cell r="G102">
            <v>0</v>
          </cell>
          <cell r="H102">
            <v>0</v>
          </cell>
        </row>
        <row r="103">
          <cell r="A103" t="str">
            <v>Corporate Properties &amp; Survey MappingExpenseO&amp;MDAS</v>
          </cell>
          <cell r="B103" t="str">
            <v>Corporate Properties &amp; Survey Mapping</v>
          </cell>
          <cell r="C103" t="str">
            <v>O&amp;M</v>
          </cell>
          <cell r="D103" t="str">
            <v>DAS</v>
          </cell>
          <cell r="E103">
            <v>28368</v>
          </cell>
          <cell r="G103">
            <v>28368</v>
          </cell>
          <cell r="H103">
            <v>340410</v>
          </cell>
        </row>
        <row r="104">
          <cell r="A104" t="str">
            <v>Corporate Properties &amp; Survey MappingExpenseO&amp;MDepreciation/Amortization</v>
          </cell>
          <cell r="B104" t="str">
            <v>Corporate Properties &amp; Survey Mapping</v>
          </cell>
          <cell r="C104" t="str">
            <v>O&amp;M</v>
          </cell>
          <cell r="D104" t="str">
            <v>Depreciation/Amortization</v>
          </cell>
          <cell r="E104">
            <v>24238</v>
          </cell>
          <cell r="G104">
            <v>24238</v>
          </cell>
          <cell r="H104">
            <v>290859</v>
          </cell>
        </row>
        <row r="105">
          <cell r="A105" t="str">
            <v>Corporate Properties &amp; Survey MappingExpenseO&amp;MFleet/Other CO Charges</v>
          </cell>
          <cell r="B105" t="str">
            <v>Corporate Properties &amp; Survey Mapping</v>
          </cell>
          <cell r="C105" t="str">
            <v>O&amp;M</v>
          </cell>
          <cell r="D105" t="str">
            <v>Fleet/Other CO Charges</v>
          </cell>
          <cell r="E105">
            <v>169.15</v>
          </cell>
          <cell r="G105">
            <v>169.15</v>
          </cell>
          <cell r="H105">
            <v>2029.8</v>
          </cell>
        </row>
        <row r="106">
          <cell r="A106" t="str">
            <v>Corporate Properties &amp; Survey MappingExpenseO&amp;MFringe Benefits &amp; Taxes</v>
          </cell>
          <cell r="B106" t="str">
            <v>Corporate Properties &amp; Survey Mapping</v>
          </cell>
          <cell r="C106" t="str">
            <v>O&amp;M</v>
          </cell>
          <cell r="D106" t="str">
            <v>Fringe Benefits &amp; Taxes</v>
          </cell>
          <cell r="E106">
            <v>32724.22</v>
          </cell>
          <cell r="G106">
            <v>32724.22</v>
          </cell>
          <cell r="H106">
            <v>388702.47</v>
          </cell>
        </row>
        <row r="107">
          <cell r="A107" t="str">
            <v>Corporate Properties &amp; Survey MappingExpenseO&amp;MIncurred Labor</v>
          </cell>
          <cell r="B107" t="str">
            <v>Corporate Properties &amp; Survey Mapping</v>
          </cell>
          <cell r="C107" t="str">
            <v>O&amp;M</v>
          </cell>
          <cell r="D107" t="str">
            <v>Incurred Labor</v>
          </cell>
          <cell r="E107">
            <v>102040</v>
          </cell>
          <cell r="G107">
            <v>102040</v>
          </cell>
          <cell r="H107">
            <v>1212044</v>
          </cell>
        </row>
        <row r="108">
          <cell r="A108" t="str">
            <v>Corporate Properties &amp; Survey MappingExpenseO&amp;MInternal Settlements</v>
          </cell>
          <cell r="B108" t="str">
            <v>Corporate Properties &amp; Survey Mapping</v>
          </cell>
          <cell r="C108" t="str">
            <v>O&amp;M</v>
          </cell>
          <cell r="D108" t="str">
            <v>Internal Settlements</v>
          </cell>
          <cell r="E108">
            <v>0</v>
          </cell>
          <cell r="G108">
            <v>0</v>
          </cell>
          <cell r="H108">
            <v>0</v>
          </cell>
        </row>
        <row r="109">
          <cell r="A109" t="str">
            <v>Corporate Properties &amp; Survey MappingExpenseO&amp;MIT Toolkit</v>
          </cell>
          <cell r="B109" t="str">
            <v>Corporate Properties &amp; Survey Mapping</v>
          </cell>
          <cell r="C109" t="str">
            <v>O&amp;M</v>
          </cell>
          <cell r="D109" t="str">
            <v>IT Toolkit</v>
          </cell>
          <cell r="E109">
            <v>457.96</v>
          </cell>
          <cell r="G109">
            <v>457.96</v>
          </cell>
          <cell r="H109">
            <v>5519.76</v>
          </cell>
        </row>
        <row r="110">
          <cell r="A110" t="str">
            <v>Corporate Properties &amp; Survey MappingExpenseO&amp;MMaterial</v>
          </cell>
          <cell r="B110" t="str">
            <v>Corporate Properties &amp; Survey Mapping</v>
          </cell>
          <cell r="C110" t="str">
            <v>O&amp;M</v>
          </cell>
          <cell r="D110" t="str">
            <v>Material</v>
          </cell>
          <cell r="E110">
            <v>1001</v>
          </cell>
          <cell r="G110">
            <v>1001</v>
          </cell>
          <cell r="H110">
            <v>12001</v>
          </cell>
        </row>
        <row r="111">
          <cell r="A111" t="str">
            <v>Corporate Properties &amp; Survey MappingExpenseO&amp;MOther Primary Expenses</v>
          </cell>
          <cell r="B111" t="str">
            <v>Corporate Properties &amp; Survey Mapping</v>
          </cell>
          <cell r="C111" t="str">
            <v>O&amp;M</v>
          </cell>
          <cell r="D111" t="str">
            <v>Other Primary Expenses</v>
          </cell>
          <cell r="E111">
            <v>2065</v>
          </cell>
          <cell r="G111">
            <v>2065</v>
          </cell>
          <cell r="H111">
            <v>24802</v>
          </cell>
        </row>
        <row r="112">
          <cell r="A112" t="str">
            <v>Corporate Properties &amp; Survey MappingExpenseO&amp;MOther Secondary Costs</v>
          </cell>
          <cell r="B112" t="str">
            <v>Corporate Properties &amp; Survey Mapping</v>
          </cell>
          <cell r="C112" t="str">
            <v>O&amp;M</v>
          </cell>
          <cell r="D112" t="str">
            <v>Other Secondary Costs</v>
          </cell>
          <cell r="E112">
            <v>378.75</v>
          </cell>
          <cell r="G112">
            <v>378.75</v>
          </cell>
          <cell r="H112">
            <v>4548.97</v>
          </cell>
        </row>
        <row r="113">
          <cell r="A113" t="str">
            <v>Corporate Properties &amp; Survey MappingExpenseO&amp;MOutside Services</v>
          </cell>
          <cell r="B113" t="str">
            <v>Corporate Properties &amp; Survey Mapping</v>
          </cell>
          <cell r="C113" t="str">
            <v>O&amp;M</v>
          </cell>
          <cell r="D113" t="str">
            <v>Outside Services</v>
          </cell>
          <cell r="E113">
            <v>24818</v>
          </cell>
          <cell r="G113">
            <v>24818</v>
          </cell>
          <cell r="H113">
            <v>297800</v>
          </cell>
        </row>
        <row r="114">
          <cell r="A114" t="str">
            <v>Corporate Properties &amp; Survey MappingExpenseO&amp;MResidual Sent to SC Asm Ctr</v>
          </cell>
          <cell r="B114" t="str">
            <v>Corporate Properties &amp; Survey Mapping</v>
          </cell>
          <cell r="C114" t="str">
            <v>O&amp;M</v>
          </cell>
          <cell r="D114" t="str">
            <v>Residual Sent to SC Asm Ctr</v>
          </cell>
          <cell r="E114">
            <v>24055.45</v>
          </cell>
          <cell r="G114">
            <v>24055.45</v>
          </cell>
          <cell r="H114">
            <v>28298.400000000001</v>
          </cell>
        </row>
        <row r="115">
          <cell r="A115" t="str">
            <v>Corporate Properties &amp; Survey MappingExpenseO&amp;MSpace</v>
          </cell>
          <cell r="B115" t="str">
            <v>Corporate Properties &amp; Survey Mapping</v>
          </cell>
          <cell r="C115" t="str">
            <v>O&amp;M</v>
          </cell>
          <cell r="D115" t="str">
            <v>Space</v>
          </cell>
          <cell r="E115">
            <v>34727.129999999997</v>
          </cell>
          <cell r="G115">
            <v>34727.129999999997</v>
          </cell>
          <cell r="H115">
            <v>416725.56</v>
          </cell>
        </row>
        <row r="116">
          <cell r="A116" t="str">
            <v>Corporate Properties &amp; Survey MappingExpenseO&amp;MVP Office Assessments</v>
          </cell>
          <cell r="B116" t="str">
            <v>Corporate Properties &amp; Survey Mapping</v>
          </cell>
          <cell r="C116" t="str">
            <v>O&amp;M</v>
          </cell>
          <cell r="D116" t="str">
            <v>VP Office Assessments</v>
          </cell>
          <cell r="E116">
            <v>35980.910000000003</v>
          </cell>
          <cell r="G116">
            <v>35980.910000000003</v>
          </cell>
          <cell r="H116">
            <v>428385.88</v>
          </cell>
        </row>
        <row r="117">
          <cell r="A117" t="str">
            <v>Corporate ResponsibilityExpenseCAPITALMaterial</v>
          </cell>
          <cell r="B117" t="str">
            <v>Corporate Responsibility</v>
          </cell>
          <cell r="C117" t="str">
            <v>CAPITAL</v>
          </cell>
          <cell r="D117" t="str">
            <v>Material</v>
          </cell>
          <cell r="H117">
            <v>80000</v>
          </cell>
        </row>
        <row r="118">
          <cell r="A118" t="str">
            <v>Corporate ResponsibilityExpenseO&amp;MApplied Labor</v>
          </cell>
          <cell r="B118" t="str">
            <v>Corporate Responsibility</v>
          </cell>
          <cell r="C118" t="str">
            <v>O&amp;M</v>
          </cell>
          <cell r="D118" t="str">
            <v>Applied Labor</v>
          </cell>
          <cell r="E118">
            <v>0</v>
          </cell>
          <cell r="G118">
            <v>0</v>
          </cell>
          <cell r="H118">
            <v>0</v>
          </cell>
        </row>
        <row r="119">
          <cell r="A119" t="str">
            <v>Corporate ResponsibilityExpenseO&amp;MDAS</v>
          </cell>
          <cell r="B119" t="str">
            <v>Corporate Responsibility</v>
          </cell>
          <cell r="C119" t="str">
            <v>O&amp;M</v>
          </cell>
          <cell r="D119" t="str">
            <v>DAS</v>
          </cell>
          <cell r="E119">
            <v>177</v>
          </cell>
          <cell r="G119">
            <v>177</v>
          </cell>
          <cell r="H119">
            <v>2129</v>
          </cell>
        </row>
        <row r="120">
          <cell r="A120" t="str">
            <v>Corporate ResponsibilityExpenseO&amp;MDepreciation/Amortization</v>
          </cell>
          <cell r="B120" t="str">
            <v>Corporate Responsibility</v>
          </cell>
          <cell r="C120" t="str">
            <v>O&amp;M</v>
          </cell>
          <cell r="D120" t="str">
            <v>Depreciation/Amortization</v>
          </cell>
          <cell r="E120">
            <v>670</v>
          </cell>
          <cell r="G120">
            <v>670</v>
          </cell>
          <cell r="H120">
            <v>8040</v>
          </cell>
        </row>
        <row r="121">
          <cell r="A121" t="str">
            <v>Corporate ResponsibilityExpenseO&amp;MFringe Benefits &amp; Taxes</v>
          </cell>
          <cell r="B121" t="str">
            <v>Corporate Responsibility</v>
          </cell>
          <cell r="C121" t="str">
            <v>O&amp;M</v>
          </cell>
          <cell r="D121" t="str">
            <v>Fringe Benefits &amp; Taxes</v>
          </cell>
          <cell r="E121">
            <v>23795.41</v>
          </cell>
          <cell r="G121">
            <v>23795.41</v>
          </cell>
          <cell r="H121">
            <v>262950.46000000002</v>
          </cell>
        </row>
        <row r="122">
          <cell r="A122" t="str">
            <v>Corporate ResponsibilityExpenseO&amp;MIncurred Labor</v>
          </cell>
          <cell r="B122" t="str">
            <v>Corporate Responsibility</v>
          </cell>
          <cell r="C122" t="str">
            <v>O&amp;M</v>
          </cell>
          <cell r="D122" t="str">
            <v>Incurred Labor</v>
          </cell>
          <cell r="E122">
            <v>67962</v>
          </cell>
          <cell r="G122">
            <v>67962</v>
          </cell>
          <cell r="H122">
            <v>807454</v>
          </cell>
        </row>
        <row r="123">
          <cell r="A123" t="str">
            <v>Corporate ResponsibilityExpenseO&amp;MInternal Settlements</v>
          </cell>
          <cell r="B123" t="str">
            <v>Corporate Responsibility</v>
          </cell>
          <cell r="C123" t="str">
            <v>O&amp;M</v>
          </cell>
          <cell r="D123" t="str">
            <v>Internal Settlements</v>
          </cell>
          <cell r="E123">
            <v>0</v>
          </cell>
          <cell r="G123">
            <v>0</v>
          </cell>
          <cell r="H123">
            <v>0</v>
          </cell>
        </row>
        <row r="124">
          <cell r="A124" t="str">
            <v>Corporate ResponsibilityExpenseO&amp;MIT Toolkit</v>
          </cell>
          <cell r="B124" t="str">
            <v>Corporate Responsibility</v>
          </cell>
          <cell r="C124" t="str">
            <v>O&amp;M</v>
          </cell>
          <cell r="D124" t="str">
            <v>IT Toolkit</v>
          </cell>
          <cell r="E124">
            <v>547.74</v>
          </cell>
          <cell r="G124">
            <v>547.74</v>
          </cell>
          <cell r="H124">
            <v>6595.74</v>
          </cell>
        </row>
        <row r="125">
          <cell r="A125" t="str">
            <v>Corporate ResponsibilityExpenseO&amp;MOther Primary Expenses</v>
          </cell>
          <cell r="B125" t="str">
            <v>Corporate Responsibility</v>
          </cell>
          <cell r="C125" t="str">
            <v>O&amp;M</v>
          </cell>
          <cell r="D125" t="str">
            <v>Other Primary Expenses</v>
          </cell>
          <cell r="E125">
            <v>23771.119999999999</v>
          </cell>
          <cell r="G125">
            <v>23771.119999999999</v>
          </cell>
          <cell r="H125">
            <v>162499.98000000001</v>
          </cell>
        </row>
        <row r="126">
          <cell r="A126" t="str">
            <v>Corporate ResponsibilityExpenseO&amp;MOther Secondary Costs</v>
          </cell>
          <cell r="B126" t="str">
            <v>Corporate Responsibility</v>
          </cell>
          <cell r="C126" t="str">
            <v>O&amp;M</v>
          </cell>
          <cell r="D126" t="str">
            <v>Other Secondary Costs</v>
          </cell>
          <cell r="E126">
            <v>574.71</v>
          </cell>
          <cell r="G126">
            <v>574.71</v>
          </cell>
          <cell r="H126">
            <v>6900.55</v>
          </cell>
        </row>
        <row r="127">
          <cell r="A127" t="str">
            <v>Corporate ResponsibilityExpenseO&amp;MOutside Services</v>
          </cell>
          <cell r="B127" t="str">
            <v>Corporate Responsibility</v>
          </cell>
          <cell r="C127" t="str">
            <v>O&amp;M</v>
          </cell>
          <cell r="D127" t="str">
            <v>Outside Services</v>
          </cell>
          <cell r="E127">
            <v>24743.89</v>
          </cell>
          <cell r="G127">
            <v>24743.89</v>
          </cell>
          <cell r="H127">
            <v>169150</v>
          </cell>
        </row>
        <row r="128">
          <cell r="A128" t="str">
            <v>Corporate ResponsibilityExpenseO&amp;MResidual Sent to SC Asm Ctr</v>
          </cell>
          <cell r="B128" t="str">
            <v>Corporate Responsibility</v>
          </cell>
          <cell r="C128" t="str">
            <v>O&amp;M</v>
          </cell>
          <cell r="D128" t="str">
            <v>Residual Sent to SC Asm Ctr</v>
          </cell>
          <cell r="E128">
            <v>-133.94</v>
          </cell>
          <cell r="G128">
            <v>-133.94</v>
          </cell>
          <cell r="H128">
            <v>2699.48</v>
          </cell>
        </row>
        <row r="129">
          <cell r="A129" t="str">
            <v>Corporate ResponsibilityExpenseO&amp;MSpace</v>
          </cell>
          <cell r="B129" t="str">
            <v>Corporate Responsibility</v>
          </cell>
          <cell r="C129" t="str">
            <v>O&amp;M</v>
          </cell>
          <cell r="D129" t="str">
            <v>Space</v>
          </cell>
          <cell r="E129">
            <v>14153.67</v>
          </cell>
          <cell r="G129">
            <v>14153.67</v>
          </cell>
          <cell r="H129">
            <v>169846.83</v>
          </cell>
        </row>
        <row r="130">
          <cell r="A130" t="str">
            <v>Corporate ResponsibilityExpenseO&amp;MVP Office Assessments</v>
          </cell>
          <cell r="B130" t="str">
            <v>Corporate Responsibility</v>
          </cell>
          <cell r="C130" t="str">
            <v>O&amp;M</v>
          </cell>
          <cell r="D130" t="str">
            <v>VP Office Assessments</v>
          </cell>
          <cell r="E130">
            <v>0</v>
          </cell>
          <cell r="G130">
            <v>0</v>
          </cell>
          <cell r="H130">
            <v>0</v>
          </cell>
        </row>
        <row r="131">
          <cell r="A131" t="str">
            <v>Corporate SecretaryExpenseO&amp;MApplied Labor</v>
          </cell>
          <cell r="B131" t="str">
            <v>Corporate Secretary</v>
          </cell>
          <cell r="C131" t="str">
            <v>O&amp;M</v>
          </cell>
          <cell r="D131" t="str">
            <v>Applied Labor</v>
          </cell>
          <cell r="E131">
            <v>0</v>
          </cell>
          <cell r="G131">
            <v>0</v>
          </cell>
          <cell r="H131">
            <v>0</v>
          </cell>
        </row>
        <row r="132">
          <cell r="A132" t="str">
            <v>Corporate SecretaryExpenseO&amp;MDAS</v>
          </cell>
          <cell r="B132" t="str">
            <v>Corporate Secretary</v>
          </cell>
          <cell r="C132" t="str">
            <v>O&amp;M</v>
          </cell>
          <cell r="D132" t="str">
            <v>DAS</v>
          </cell>
          <cell r="E132">
            <v>972</v>
          </cell>
          <cell r="G132">
            <v>972</v>
          </cell>
          <cell r="H132">
            <v>11663</v>
          </cell>
        </row>
        <row r="133">
          <cell r="A133" t="str">
            <v>Corporate SecretaryExpenseO&amp;MDepreciation/Amortization</v>
          </cell>
          <cell r="B133" t="str">
            <v>Corporate Secretary</v>
          </cell>
          <cell r="C133" t="str">
            <v>O&amp;M</v>
          </cell>
          <cell r="D133" t="str">
            <v>Depreciation/Amortization</v>
          </cell>
          <cell r="E133">
            <v>115</v>
          </cell>
          <cell r="G133">
            <v>115</v>
          </cell>
          <cell r="H133">
            <v>1380</v>
          </cell>
        </row>
        <row r="134">
          <cell r="A134" t="str">
            <v>Corporate SecretaryExpenseO&amp;MFringe Benefits &amp; Taxes</v>
          </cell>
          <cell r="B134" t="str">
            <v>Corporate Secretary</v>
          </cell>
          <cell r="C134" t="str">
            <v>O&amp;M</v>
          </cell>
          <cell r="D134" t="str">
            <v>Fringe Benefits &amp; Taxes</v>
          </cell>
          <cell r="E134">
            <v>13586.46</v>
          </cell>
          <cell r="G134">
            <v>13586.46</v>
          </cell>
          <cell r="H134">
            <v>192087.44</v>
          </cell>
        </row>
        <row r="135">
          <cell r="A135" t="str">
            <v>Corporate SecretaryExpenseO&amp;MIncurred Labor</v>
          </cell>
          <cell r="B135" t="str">
            <v>Corporate Secretary</v>
          </cell>
          <cell r="C135" t="str">
            <v>O&amp;M</v>
          </cell>
          <cell r="D135" t="str">
            <v>Incurred Labor</v>
          </cell>
          <cell r="E135">
            <v>42365</v>
          </cell>
          <cell r="G135">
            <v>42365</v>
          </cell>
          <cell r="H135">
            <v>581813</v>
          </cell>
        </row>
        <row r="136">
          <cell r="A136" t="str">
            <v>Corporate SecretaryExpenseO&amp;MInternal Settlements</v>
          </cell>
          <cell r="B136" t="str">
            <v>Corporate Secretary</v>
          </cell>
          <cell r="C136" t="str">
            <v>O&amp;M</v>
          </cell>
          <cell r="D136" t="str">
            <v>Internal Settlements</v>
          </cell>
          <cell r="E136">
            <v>0</v>
          </cell>
          <cell r="G136">
            <v>0</v>
          </cell>
          <cell r="H136">
            <v>0</v>
          </cell>
        </row>
        <row r="137">
          <cell r="A137" t="str">
            <v>Corporate SecretaryExpenseO&amp;MIT Toolkit</v>
          </cell>
          <cell r="B137" t="str">
            <v>Corporate Secretary</v>
          </cell>
          <cell r="C137" t="str">
            <v>O&amp;M</v>
          </cell>
          <cell r="D137" t="str">
            <v>IT Toolkit</v>
          </cell>
          <cell r="E137">
            <v>154.80000000000001</v>
          </cell>
          <cell r="G137">
            <v>154.80000000000001</v>
          </cell>
          <cell r="H137">
            <v>1831.7</v>
          </cell>
        </row>
        <row r="138">
          <cell r="A138" t="str">
            <v>Corporate SecretaryExpenseO&amp;MOther Primary Expenses</v>
          </cell>
          <cell r="B138" t="str">
            <v>Corporate Secretary</v>
          </cell>
          <cell r="C138" t="str">
            <v>O&amp;M</v>
          </cell>
          <cell r="D138" t="str">
            <v>Other Primary Expenses</v>
          </cell>
          <cell r="E138">
            <v>2833</v>
          </cell>
          <cell r="G138">
            <v>2833</v>
          </cell>
          <cell r="H138">
            <v>33996</v>
          </cell>
        </row>
        <row r="139">
          <cell r="A139" t="str">
            <v>Corporate SecretaryExpenseO&amp;MOther Secondary Costs</v>
          </cell>
          <cell r="B139" t="str">
            <v>Corporate Secretary</v>
          </cell>
          <cell r="C139" t="str">
            <v>O&amp;M</v>
          </cell>
          <cell r="D139" t="str">
            <v>Other Secondary Costs</v>
          </cell>
          <cell r="E139">
            <v>779.99</v>
          </cell>
          <cell r="G139">
            <v>779.99</v>
          </cell>
          <cell r="H139">
            <v>9361.85</v>
          </cell>
        </row>
        <row r="140">
          <cell r="A140" t="str">
            <v>Corporate SecretaryExpenseO&amp;MOutside Services</v>
          </cell>
          <cell r="B140" t="str">
            <v>Corporate Secretary</v>
          </cell>
          <cell r="C140" t="str">
            <v>O&amp;M</v>
          </cell>
          <cell r="D140" t="str">
            <v>Outside Services</v>
          </cell>
          <cell r="E140">
            <v>5617</v>
          </cell>
          <cell r="G140">
            <v>5617</v>
          </cell>
          <cell r="H140">
            <v>79000</v>
          </cell>
        </row>
        <row r="141">
          <cell r="A141" t="str">
            <v>Corporate SecretaryExpenseO&amp;MResidual Sent to SC Asm Ctr</v>
          </cell>
          <cell r="B141" t="str">
            <v>Corporate Secretary</v>
          </cell>
          <cell r="C141" t="str">
            <v>O&amp;M</v>
          </cell>
          <cell r="D141" t="str">
            <v>Residual Sent to SC Asm Ctr</v>
          </cell>
          <cell r="E141">
            <v>-3515.68</v>
          </cell>
          <cell r="G141">
            <v>-3515.68</v>
          </cell>
          <cell r="H141">
            <v>-9.15</v>
          </cell>
        </row>
        <row r="142">
          <cell r="A142" t="str">
            <v>Corporate SecretaryExpenseO&amp;MSpace</v>
          </cell>
          <cell r="B142" t="str">
            <v>Corporate Secretary</v>
          </cell>
          <cell r="C142" t="str">
            <v>O&amp;M</v>
          </cell>
          <cell r="D142" t="str">
            <v>Space</v>
          </cell>
          <cell r="E142">
            <v>17345.43</v>
          </cell>
          <cell r="G142">
            <v>17345.43</v>
          </cell>
          <cell r="H142">
            <v>208145.16</v>
          </cell>
        </row>
        <row r="143">
          <cell r="A143" t="str">
            <v>Corporate SecretaryExpenseO&amp;MVP Office Assessments</v>
          </cell>
          <cell r="B143" t="str">
            <v>Corporate Secretary</v>
          </cell>
          <cell r="C143" t="str">
            <v>O&amp;M</v>
          </cell>
          <cell r="D143" t="str">
            <v>VP Office Assessments</v>
          </cell>
          <cell r="E143">
            <v>-4583</v>
          </cell>
          <cell r="G143">
            <v>-4583</v>
          </cell>
          <cell r="H143">
            <v>-54996</v>
          </cell>
        </row>
        <row r="144">
          <cell r="A144" t="str">
            <v>Corporate StrategyExpenseO&amp;MApplied Labor</v>
          </cell>
          <cell r="B144" t="str">
            <v>Corporate Strategy</v>
          </cell>
          <cell r="C144" t="str">
            <v>O&amp;M</v>
          </cell>
          <cell r="D144" t="str">
            <v>Applied Labor</v>
          </cell>
          <cell r="E144">
            <v>0</v>
          </cell>
          <cell r="G144">
            <v>0</v>
          </cell>
          <cell r="H144">
            <v>0</v>
          </cell>
        </row>
        <row r="145">
          <cell r="A145" t="str">
            <v>Corporate StrategyExpenseO&amp;MDepreciation/Amortization</v>
          </cell>
          <cell r="B145" t="str">
            <v>Corporate Strategy</v>
          </cell>
          <cell r="C145" t="str">
            <v>O&amp;M</v>
          </cell>
          <cell r="D145" t="str">
            <v>Depreciation/Amortization</v>
          </cell>
          <cell r="E145">
            <v>1567</v>
          </cell>
          <cell r="G145">
            <v>1567</v>
          </cell>
          <cell r="H145">
            <v>18804</v>
          </cell>
        </row>
        <row r="146">
          <cell r="A146" t="str">
            <v>Corporate StrategyExpenseO&amp;MFleet/Other CO Charges</v>
          </cell>
          <cell r="B146" t="str">
            <v>Corporate Strategy</v>
          </cell>
          <cell r="C146" t="str">
            <v>O&amp;M</v>
          </cell>
          <cell r="D146" t="str">
            <v>Fleet/Other CO Charges</v>
          </cell>
          <cell r="E146">
            <v>158.44999999999999</v>
          </cell>
          <cell r="G146">
            <v>158.44999999999999</v>
          </cell>
          <cell r="H146">
            <v>1901.4</v>
          </cell>
        </row>
        <row r="147">
          <cell r="A147" t="str">
            <v>Corporate StrategyExpenseO&amp;MFringe Benefits &amp; Taxes</v>
          </cell>
          <cell r="B147" t="str">
            <v>Corporate Strategy</v>
          </cell>
          <cell r="C147" t="str">
            <v>O&amp;M</v>
          </cell>
          <cell r="D147" t="str">
            <v>Fringe Benefits &amp; Taxes</v>
          </cell>
          <cell r="E147">
            <v>42610.13</v>
          </cell>
          <cell r="G147">
            <v>42610.13</v>
          </cell>
          <cell r="H147">
            <v>506518.4</v>
          </cell>
        </row>
        <row r="148">
          <cell r="A148" t="str">
            <v>Corporate StrategyExpenseO&amp;MIncurred Labor</v>
          </cell>
          <cell r="B148" t="str">
            <v>Corporate Strategy</v>
          </cell>
          <cell r="C148" t="str">
            <v>O&amp;M</v>
          </cell>
          <cell r="D148" t="str">
            <v>Incurred Labor</v>
          </cell>
          <cell r="E148">
            <v>132866</v>
          </cell>
          <cell r="G148">
            <v>132866</v>
          </cell>
          <cell r="H148">
            <v>1579415</v>
          </cell>
        </row>
        <row r="149">
          <cell r="A149" t="str">
            <v>Corporate StrategyExpenseO&amp;MInternal Settlements</v>
          </cell>
          <cell r="B149" t="str">
            <v>Corporate Strategy</v>
          </cell>
          <cell r="C149" t="str">
            <v>O&amp;M</v>
          </cell>
          <cell r="D149" t="str">
            <v>Internal Settlements</v>
          </cell>
          <cell r="E149">
            <v>0</v>
          </cell>
          <cell r="G149">
            <v>0</v>
          </cell>
          <cell r="H149">
            <v>0</v>
          </cell>
        </row>
        <row r="150">
          <cell r="A150" t="str">
            <v>Corporate StrategyExpenseO&amp;MIT Toolkit</v>
          </cell>
          <cell r="B150" t="str">
            <v>Corporate Strategy</v>
          </cell>
          <cell r="C150" t="str">
            <v>O&amp;M</v>
          </cell>
          <cell r="D150" t="str">
            <v>IT Toolkit</v>
          </cell>
          <cell r="E150">
            <v>483.78</v>
          </cell>
          <cell r="G150">
            <v>483.78</v>
          </cell>
          <cell r="H150">
            <v>5807.47</v>
          </cell>
        </row>
        <row r="151">
          <cell r="A151" t="str">
            <v>Corporate StrategyExpenseO&amp;MMaterial</v>
          </cell>
          <cell r="B151" t="str">
            <v>Corporate Strategy</v>
          </cell>
          <cell r="C151" t="str">
            <v>O&amp;M</v>
          </cell>
          <cell r="D151" t="str">
            <v>Material</v>
          </cell>
          <cell r="E151">
            <v>328</v>
          </cell>
          <cell r="G151">
            <v>328</v>
          </cell>
          <cell r="H151">
            <v>3936</v>
          </cell>
        </row>
        <row r="152">
          <cell r="A152" t="str">
            <v>Corporate StrategyExpenseO&amp;MOther Primary Expenses</v>
          </cell>
          <cell r="B152" t="str">
            <v>Corporate Strategy</v>
          </cell>
          <cell r="C152" t="str">
            <v>O&amp;M</v>
          </cell>
          <cell r="D152" t="str">
            <v>Other Primary Expenses</v>
          </cell>
          <cell r="E152">
            <v>21408.23</v>
          </cell>
          <cell r="G152">
            <v>21408.23</v>
          </cell>
          <cell r="H152">
            <v>245655.99</v>
          </cell>
        </row>
        <row r="153">
          <cell r="A153" t="str">
            <v>Corporate StrategyExpenseO&amp;MOther Secondary Costs</v>
          </cell>
          <cell r="B153" t="str">
            <v>Corporate Strategy</v>
          </cell>
          <cell r="C153" t="str">
            <v>O&amp;M</v>
          </cell>
          <cell r="D153" t="str">
            <v>Other Secondary Costs</v>
          </cell>
          <cell r="E153">
            <v>449.41</v>
          </cell>
          <cell r="G153">
            <v>449.41</v>
          </cell>
          <cell r="H153">
            <v>5390.89</v>
          </cell>
        </row>
        <row r="154">
          <cell r="A154" t="str">
            <v>Corporate StrategyExpenseO&amp;MOutside Services</v>
          </cell>
          <cell r="B154" t="str">
            <v>Corporate Strategy</v>
          </cell>
          <cell r="C154" t="str">
            <v>O&amp;M</v>
          </cell>
          <cell r="D154" t="str">
            <v>Outside Services</v>
          </cell>
          <cell r="E154">
            <v>34870.769999999997</v>
          </cell>
          <cell r="G154">
            <v>34870.769999999997</v>
          </cell>
          <cell r="H154">
            <v>375000.01</v>
          </cell>
        </row>
        <row r="155">
          <cell r="A155" t="str">
            <v>Corporate StrategyExpenseO&amp;MResidual Sent to SC Asm Ctr</v>
          </cell>
          <cell r="B155" t="str">
            <v>Corporate Strategy</v>
          </cell>
          <cell r="C155" t="str">
            <v>O&amp;M</v>
          </cell>
          <cell r="D155" t="str">
            <v>Residual Sent to SC Asm Ctr</v>
          </cell>
          <cell r="E155">
            <v>638.24</v>
          </cell>
          <cell r="G155">
            <v>638.24</v>
          </cell>
          <cell r="H155">
            <v>-1774.84</v>
          </cell>
        </row>
        <row r="156">
          <cell r="A156" t="str">
            <v>Corporate StrategyExpenseO&amp;MSpace</v>
          </cell>
          <cell r="B156" t="str">
            <v>Corporate Strategy</v>
          </cell>
          <cell r="C156" t="str">
            <v>O&amp;M</v>
          </cell>
          <cell r="D156" t="str">
            <v>Space</v>
          </cell>
          <cell r="E156">
            <v>21764.79</v>
          </cell>
          <cell r="G156">
            <v>21764.79</v>
          </cell>
          <cell r="H156">
            <v>261177.48</v>
          </cell>
        </row>
        <row r="157">
          <cell r="A157" t="str">
            <v>Corporate StrategyExpenseO&amp;MVP Office Assessments</v>
          </cell>
          <cell r="B157" t="str">
            <v>Corporate Strategy</v>
          </cell>
          <cell r="C157" t="str">
            <v>O&amp;M</v>
          </cell>
          <cell r="D157" t="str">
            <v>VP Office Assessments</v>
          </cell>
          <cell r="E157">
            <v>9546</v>
          </cell>
          <cell r="G157">
            <v>9546</v>
          </cell>
          <cell r="H157">
            <v>114552</v>
          </cell>
        </row>
        <row r="158">
          <cell r="A158" t="str">
            <v>Employee Fringe BenefitsExpenseO&amp;MFringe Benefits &amp; Taxes</v>
          </cell>
          <cell r="B158" t="str">
            <v>Employee Fringe Benefits</v>
          </cell>
          <cell r="C158" t="str">
            <v>O&amp;M</v>
          </cell>
          <cell r="D158" t="str">
            <v>Fringe Benefits &amp; Taxes</v>
          </cell>
          <cell r="E158">
            <v>-13068.99</v>
          </cell>
          <cell r="G158">
            <v>-13068.99</v>
          </cell>
          <cell r="H158">
            <v>120797.98</v>
          </cell>
        </row>
        <row r="159">
          <cell r="A159" t="str">
            <v>Employee Fringe BenefitsExpenseO&amp;MInternal Settlements</v>
          </cell>
          <cell r="B159" t="str">
            <v>Employee Fringe Benefits</v>
          </cell>
          <cell r="C159" t="str">
            <v>O&amp;M</v>
          </cell>
          <cell r="D159" t="str">
            <v>Internal Settlements</v>
          </cell>
          <cell r="E159">
            <v>0</v>
          </cell>
          <cell r="G159">
            <v>0</v>
          </cell>
          <cell r="H159">
            <v>0</v>
          </cell>
        </row>
        <row r="160">
          <cell r="A160" t="str">
            <v>Employee Fringe BenefitsExpenseO&amp;MVP Office Assessments</v>
          </cell>
          <cell r="B160" t="str">
            <v>Employee Fringe Benefits</v>
          </cell>
          <cell r="C160" t="str">
            <v>O&amp;M</v>
          </cell>
          <cell r="D160" t="str">
            <v>VP Office Assessments</v>
          </cell>
          <cell r="E160">
            <v>13068.99</v>
          </cell>
          <cell r="G160">
            <v>13068.99</v>
          </cell>
          <cell r="H160">
            <v>-120797.98</v>
          </cell>
        </row>
        <row r="161">
          <cell r="A161" t="str">
            <v>Enterprise Risk ManagementExpenseCAPITALClient Investment</v>
          </cell>
          <cell r="B161" t="str">
            <v>Enterprise Risk Management</v>
          </cell>
          <cell r="C161" t="str">
            <v>CAPITAL</v>
          </cell>
          <cell r="D161" t="str">
            <v>Client Investment</v>
          </cell>
          <cell r="H161">
            <v>500000</v>
          </cell>
        </row>
        <row r="162">
          <cell r="A162" t="str">
            <v>Enterprise Risk ManagementExpenseO&amp;MApplied Labor</v>
          </cell>
          <cell r="B162" t="str">
            <v>Enterprise Risk Management</v>
          </cell>
          <cell r="C162" t="str">
            <v>O&amp;M</v>
          </cell>
          <cell r="D162" t="str">
            <v>Applied Labor</v>
          </cell>
          <cell r="E162">
            <v>0</v>
          </cell>
          <cell r="G162">
            <v>0</v>
          </cell>
          <cell r="H162">
            <v>0</v>
          </cell>
        </row>
        <row r="163">
          <cell r="A163" t="str">
            <v>Enterprise Risk ManagementExpenseO&amp;MClient Investment</v>
          </cell>
          <cell r="B163" t="str">
            <v>Enterprise Risk Management</v>
          </cell>
          <cell r="C163" t="str">
            <v>O&amp;M</v>
          </cell>
          <cell r="D163" t="str">
            <v>Client Investment</v>
          </cell>
          <cell r="H163">
            <v>250000</v>
          </cell>
        </row>
        <row r="164">
          <cell r="A164" t="str">
            <v>Enterprise Risk ManagementExpenseO&amp;MDAS</v>
          </cell>
          <cell r="B164" t="str">
            <v>Enterprise Risk Management</v>
          </cell>
          <cell r="C164" t="str">
            <v>O&amp;M</v>
          </cell>
          <cell r="D164" t="str">
            <v>DAS</v>
          </cell>
          <cell r="E164">
            <v>9434</v>
          </cell>
          <cell r="G164">
            <v>9434</v>
          </cell>
          <cell r="H164">
            <v>113211</v>
          </cell>
        </row>
        <row r="165">
          <cell r="A165" t="str">
            <v>Enterprise Risk ManagementExpenseO&amp;MDepreciation/Amortization</v>
          </cell>
          <cell r="B165" t="str">
            <v>Enterprise Risk Management</v>
          </cell>
          <cell r="C165" t="str">
            <v>O&amp;M</v>
          </cell>
          <cell r="D165" t="str">
            <v>Depreciation/Amortization</v>
          </cell>
          <cell r="E165">
            <v>5108</v>
          </cell>
          <cell r="G165">
            <v>5108</v>
          </cell>
          <cell r="H165">
            <v>61296</v>
          </cell>
        </row>
        <row r="166">
          <cell r="A166" t="str">
            <v>Enterprise Risk ManagementExpenseO&amp;MFringe Benefits &amp; Taxes</v>
          </cell>
          <cell r="B166" t="str">
            <v>Enterprise Risk Management</v>
          </cell>
          <cell r="C166" t="str">
            <v>O&amp;M</v>
          </cell>
          <cell r="D166" t="str">
            <v>Fringe Benefits &amp; Taxes</v>
          </cell>
          <cell r="E166">
            <v>68263.83</v>
          </cell>
          <cell r="G166">
            <v>68263.83</v>
          </cell>
          <cell r="H166">
            <v>741297.85</v>
          </cell>
        </row>
        <row r="167">
          <cell r="A167" t="str">
            <v>Enterprise Risk ManagementExpenseO&amp;MIncurred Labor</v>
          </cell>
          <cell r="B167" t="str">
            <v>Enterprise Risk Management</v>
          </cell>
          <cell r="C167" t="str">
            <v>O&amp;M</v>
          </cell>
          <cell r="D167" t="str">
            <v>Incurred Labor</v>
          </cell>
          <cell r="E167">
            <v>185185</v>
          </cell>
          <cell r="G167">
            <v>185185</v>
          </cell>
          <cell r="H167">
            <v>2200804</v>
          </cell>
        </row>
        <row r="168">
          <cell r="A168" t="str">
            <v>Enterprise Risk ManagementExpenseO&amp;MInternal Settlements</v>
          </cell>
          <cell r="B168" t="str">
            <v>Enterprise Risk Management</v>
          </cell>
          <cell r="C168" t="str">
            <v>O&amp;M</v>
          </cell>
          <cell r="D168" t="str">
            <v>Internal Settlements</v>
          </cell>
          <cell r="E168">
            <v>0</v>
          </cell>
          <cell r="G168">
            <v>0</v>
          </cell>
          <cell r="H168">
            <v>0</v>
          </cell>
        </row>
        <row r="169">
          <cell r="A169" t="str">
            <v>Enterprise Risk ManagementExpenseO&amp;MIT Toolkit</v>
          </cell>
          <cell r="B169" t="str">
            <v>Enterprise Risk Management</v>
          </cell>
          <cell r="C169" t="str">
            <v>O&amp;M</v>
          </cell>
          <cell r="D169" t="str">
            <v>IT Toolkit</v>
          </cell>
          <cell r="E169">
            <v>1094.9100000000001</v>
          </cell>
          <cell r="G169">
            <v>1094.9100000000001</v>
          </cell>
          <cell r="H169">
            <v>13006.38</v>
          </cell>
        </row>
        <row r="170">
          <cell r="A170" t="str">
            <v>Enterprise Risk ManagementExpenseO&amp;MOther Primary Expenses</v>
          </cell>
          <cell r="B170" t="str">
            <v>Enterprise Risk Management</v>
          </cell>
          <cell r="C170" t="str">
            <v>O&amp;M</v>
          </cell>
          <cell r="D170" t="str">
            <v>Other Primary Expenses</v>
          </cell>
          <cell r="E170">
            <v>3844</v>
          </cell>
          <cell r="G170">
            <v>3844</v>
          </cell>
          <cell r="H170">
            <v>38452</v>
          </cell>
        </row>
        <row r="171">
          <cell r="A171" t="str">
            <v>Enterprise Risk ManagementExpenseO&amp;MOther Secondary Costs</v>
          </cell>
          <cell r="B171" t="str">
            <v>Enterprise Risk Management</v>
          </cell>
          <cell r="C171" t="str">
            <v>O&amp;M</v>
          </cell>
          <cell r="D171" t="str">
            <v>Other Secondary Costs</v>
          </cell>
          <cell r="E171">
            <v>570.38</v>
          </cell>
          <cell r="G171">
            <v>570.38</v>
          </cell>
          <cell r="H171">
            <v>6845.17</v>
          </cell>
        </row>
        <row r="172">
          <cell r="A172" t="str">
            <v>Enterprise Risk ManagementExpenseO&amp;MOutside Services</v>
          </cell>
          <cell r="B172" t="str">
            <v>Enterprise Risk Management</v>
          </cell>
          <cell r="C172" t="str">
            <v>O&amp;M</v>
          </cell>
          <cell r="D172" t="str">
            <v>Outside Services</v>
          </cell>
          <cell r="E172">
            <v>28427</v>
          </cell>
          <cell r="G172">
            <v>28427</v>
          </cell>
          <cell r="H172">
            <v>627686</v>
          </cell>
        </row>
        <row r="173">
          <cell r="A173" t="str">
            <v>Enterprise Risk ManagementExpenseO&amp;MResidual Sent to SC Asm Ctr</v>
          </cell>
          <cell r="B173" t="str">
            <v>Enterprise Risk Management</v>
          </cell>
          <cell r="C173" t="str">
            <v>O&amp;M</v>
          </cell>
          <cell r="D173" t="str">
            <v>Residual Sent to SC Asm Ctr</v>
          </cell>
          <cell r="E173">
            <v>-51743.66</v>
          </cell>
          <cell r="G173">
            <v>-51743.66</v>
          </cell>
          <cell r="H173">
            <v>27</v>
          </cell>
        </row>
        <row r="174">
          <cell r="A174" t="str">
            <v>Enterprise Risk ManagementExpenseO&amp;MSpace</v>
          </cell>
          <cell r="B174" t="str">
            <v>Enterprise Risk Management</v>
          </cell>
          <cell r="C174" t="str">
            <v>O&amp;M</v>
          </cell>
          <cell r="D174" t="str">
            <v>Space</v>
          </cell>
          <cell r="E174">
            <v>26923.5</v>
          </cell>
          <cell r="G174">
            <v>26923.5</v>
          </cell>
          <cell r="H174">
            <v>323082</v>
          </cell>
        </row>
        <row r="175">
          <cell r="A175" t="str">
            <v>Enterprise Risk ManagementExpenseO&amp;MVP Office Assessments</v>
          </cell>
          <cell r="B175" t="str">
            <v>Enterprise Risk Management</v>
          </cell>
          <cell r="C175" t="str">
            <v>O&amp;M</v>
          </cell>
          <cell r="D175" t="str">
            <v>VP Office Assessments</v>
          </cell>
          <cell r="E175">
            <v>0</v>
          </cell>
          <cell r="G175">
            <v>0</v>
          </cell>
          <cell r="H175">
            <v>0</v>
          </cell>
        </row>
        <row r="176">
          <cell r="A176" t="str">
            <v>Headquarters ServicesExpenseCAPITALMaterial</v>
          </cell>
          <cell r="B176" t="str">
            <v>Headquarters Services</v>
          </cell>
          <cell r="C176" t="str">
            <v>CAPITAL</v>
          </cell>
          <cell r="D176" t="str">
            <v>Material</v>
          </cell>
          <cell r="E176">
            <v>460757</v>
          </cell>
          <cell r="G176">
            <v>460757</v>
          </cell>
          <cell r="H176">
            <v>5529086</v>
          </cell>
        </row>
        <row r="177">
          <cell r="A177" t="str">
            <v>Headquarters ServicesExpenseO&amp;MApplied Labor</v>
          </cell>
          <cell r="B177" t="str">
            <v>Headquarters Services</v>
          </cell>
          <cell r="C177" t="str">
            <v>O&amp;M</v>
          </cell>
          <cell r="D177" t="str">
            <v>Applied Labor</v>
          </cell>
          <cell r="E177">
            <v>0</v>
          </cell>
          <cell r="G177">
            <v>0</v>
          </cell>
          <cell r="H177">
            <v>0</v>
          </cell>
        </row>
        <row r="178">
          <cell r="A178" t="str">
            <v>Headquarters ServicesExpenseO&amp;MDepreciation/Amortization</v>
          </cell>
          <cell r="B178" t="str">
            <v>Headquarters Services</v>
          </cell>
          <cell r="C178" t="str">
            <v>O&amp;M</v>
          </cell>
          <cell r="D178" t="str">
            <v>Depreciation/Amortization</v>
          </cell>
          <cell r="E178">
            <v>274800.5</v>
          </cell>
          <cell r="G178">
            <v>274800.5</v>
          </cell>
          <cell r="H178">
            <v>3297610</v>
          </cell>
        </row>
        <row r="179">
          <cell r="A179" t="str">
            <v>Headquarters ServicesExpenseO&amp;MFleet/Other CO Charges</v>
          </cell>
          <cell r="B179" t="str">
            <v>Headquarters Services</v>
          </cell>
          <cell r="C179" t="str">
            <v>O&amp;M</v>
          </cell>
          <cell r="D179" t="str">
            <v>Fleet/Other CO Charges</v>
          </cell>
          <cell r="E179">
            <v>35399.96</v>
          </cell>
          <cell r="G179">
            <v>35399.96</v>
          </cell>
          <cell r="H179">
            <v>424799.52</v>
          </cell>
        </row>
        <row r="180">
          <cell r="A180" t="str">
            <v>Headquarters ServicesExpenseO&amp;MFringe Benefits &amp; Taxes</v>
          </cell>
          <cell r="B180" t="str">
            <v>Headquarters Services</v>
          </cell>
          <cell r="C180" t="str">
            <v>O&amp;M</v>
          </cell>
          <cell r="D180" t="str">
            <v>Fringe Benefits &amp; Taxes</v>
          </cell>
          <cell r="E180">
            <v>39165.49</v>
          </cell>
          <cell r="G180">
            <v>39165.49</v>
          </cell>
          <cell r="H180">
            <v>465315.84000000003</v>
          </cell>
        </row>
        <row r="181">
          <cell r="A181" t="str">
            <v>Headquarters ServicesExpenseO&amp;MIncurred Labor</v>
          </cell>
          <cell r="B181" t="str">
            <v>Headquarters Services</v>
          </cell>
          <cell r="C181" t="str">
            <v>O&amp;M</v>
          </cell>
          <cell r="D181" t="str">
            <v>Incurred Labor</v>
          </cell>
          <cell r="E181">
            <v>134885</v>
          </cell>
          <cell r="G181">
            <v>134885</v>
          </cell>
          <cell r="H181">
            <v>1602604</v>
          </cell>
        </row>
        <row r="182">
          <cell r="A182" t="str">
            <v>Headquarters ServicesExpenseO&amp;MInterest</v>
          </cell>
          <cell r="B182" t="str">
            <v>Headquarters Services</v>
          </cell>
          <cell r="C182" t="str">
            <v>O&amp;M</v>
          </cell>
          <cell r="D182" t="str">
            <v>Interest</v>
          </cell>
          <cell r="E182">
            <v>157948.42000000001</v>
          </cell>
          <cell r="G182">
            <v>157948.42000000001</v>
          </cell>
          <cell r="H182">
            <v>1895381.04</v>
          </cell>
        </row>
        <row r="183">
          <cell r="A183" t="str">
            <v>Headquarters ServicesExpenseO&amp;MInternal Settlements</v>
          </cell>
          <cell r="B183" t="str">
            <v>Headquarters Services</v>
          </cell>
          <cell r="C183" t="str">
            <v>O&amp;M</v>
          </cell>
          <cell r="D183" t="str">
            <v>Internal Settlements</v>
          </cell>
          <cell r="E183">
            <v>0</v>
          </cell>
          <cell r="G183">
            <v>0</v>
          </cell>
          <cell r="H183">
            <v>0</v>
          </cell>
        </row>
        <row r="184">
          <cell r="A184" t="str">
            <v>Headquarters ServicesExpenseO&amp;MIT Toolkit</v>
          </cell>
          <cell r="B184" t="str">
            <v>Headquarters Services</v>
          </cell>
          <cell r="C184" t="str">
            <v>O&amp;M</v>
          </cell>
          <cell r="D184" t="str">
            <v>IT Toolkit</v>
          </cell>
          <cell r="E184">
            <v>337</v>
          </cell>
          <cell r="G184">
            <v>337</v>
          </cell>
          <cell r="H184">
            <v>4036</v>
          </cell>
        </row>
        <row r="185">
          <cell r="A185" t="str">
            <v>Headquarters ServicesExpenseO&amp;MMaterial</v>
          </cell>
          <cell r="B185" t="str">
            <v>Headquarters Services</v>
          </cell>
          <cell r="C185" t="str">
            <v>O&amp;M</v>
          </cell>
          <cell r="D185" t="str">
            <v>Material</v>
          </cell>
          <cell r="E185">
            <v>32087</v>
          </cell>
          <cell r="G185">
            <v>32087</v>
          </cell>
          <cell r="H185">
            <v>385000</v>
          </cell>
        </row>
        <row r="186">
          <cell r="A186" t="str">
            <v>Headquarters ServicesExpenseO&amp;MOther Primary Expenses</v>
          </cell>
          <cell r="B186" t="str">
            <v>Headquarters Services</v>
          </cell>
          <cell r="C186" t="str">
            <v>O&amp;M</v>
          </cell>
          <cell r="D186" t="str">
            <v>Other Primary Expenses</v>
          </cell>
          <cell r="E186">
            <v>1768577.54</v>
          </cell>
          <cell r="G186">
            <v>1768577.54</v>
          </cell>
          <cell r="H186">
            <v>24469118.050000001</v>
          </cell>
        </row>
        <row r="187">
          <cell r="A187" t="str">
            <v>Headquarters ServicesExpenseO&amp;MOther Secondary Costs</v>
          </cell>
          <cell r="B187" t="str">
            <v>Headquarters Services</v>
          </cell>
          <cell r="C187" t="str">
            <v>O&amp;M</v>
          </cell>
          <cell r="D187" t="str">
            <v>Other Secondary Costs</v>
          </cell>
          <cell r="E187">
            <v>226005</v>
          </cell>
          <cell r="G187">
            <v>226005</v>
          </cell>
          <cell r="H187">
            <v>2545217</v>
          </cell>
        </row>
        <row r="188">
          <cell r="A188" t="str">
            <v>Headquarters ServicesExpenseO&amp;MOutside Services</v>
          </cell>
          <cell r="B188" t="str">
            <v>Headquarters Services</v>
          </cell>
          <cell r="C188" t="str">
            <v>O&amp;M</v>
          </cell>
          <cell r="D188" t="str">
            <v>Outside Services</v>
          </cell>
          <cell r="E188">
            <v>257724.14</v>
          </cell>
          <cell r="G188">
            <v>257724.14</v>
          </cell>
          <cell r="H188">
            <v>3250990.06</v>
          </cell>
        </row>
        <row r="189">
          <cell r="A189" t="str">
            <v>Headquarters ServicesExpenseO&amp;MReal Estate Taxes</v>
          </cell>
          <cell r="B189" t="str">
            <v>Headquarters Services</v>
          </cell>
          <cell r="C189" t="str">
            <v>O&amp;M</v>
          </cell>
          <cell r="D189" t="str">
            <v>Real Estate Taxes</v>
          </cell>
          <cell r="E189">
            <v>13750</v>
          </cell>
          <cell r="G189">
            <v>13750</v>
          </cell>
          <cell r="H189">
            <v>165000</v>
          </cell>
        </row>
        <row r="190">
          <cell r="A190" t="str">
            <v>Headquarters ServicesExpenseO&amp;MResidual Sent to SC Asm Ctr</v>
          </cell>
          <cell r="B190" t="str">
            <v>Headquarters Services</v>
          </cell>
          <cell r="C190" t="str">
            <v>O&amp;M</v>
          </cell>
          <cell r="D190" t="str">
            <v>Residual Sent to SC Asm Ctr</v>
          </cell>
          <cell r="E190">
            <v>274730.3</v>
          </cell>
          <cell r="G190">
            <v>274730.3</v>
          </cell>
          <cell r="H190">
            <v>90272.68</v>
          </cell>
        </row>
        <row r="191">
          <cell r="A191" t="str">
            <v>Headquarters ServicesExpenseO&amp;MSpace</v>
          </cell>
          <cell r="B191" t="str">
            <v>Headquarters Services</v>
          </cell>
          <cell r="C191" t="str">
            <v>O&amp;M</v>
          </cell>
          <cell r="D191" t="str">
            <v>Space</v>
          </cell>
          <cell r="E191">
            <v>85764.6</v>
          </cell>
          <cell r="G191">
            <v>85764.6</v>
          </cell>
          <cell r="H191">
            <v>1029175.2</v>
          </cell>
        </row>
        <row r="192">
          <cell r="A192" t="str">
            <v>Headquarters ServicesExpenseO&amp;MVP Office Assessments</v>
          </cell>
          <cell r="B192" t="str">
            <v>Headquarters Services</v>
          </cell>
          <cell r="C192" t="str">
            <v>O&amp;M</v>
          </cell>
          <cell r="D192" t="str">
            <v>VP Office Assessments</v>
          </cell>
          <cell r="E192">
            <v>-4094</v>
          </cell>
          <cell r="G192">
            <v>-4094</v>
          </cell>
          <cell r="H192">
            <v>-49128</v>
          </cell>
        </row>
        <row r="193">
          <cell r="A193" t="str">
            <v>Holdings Dedicated FinanceExpenseO&amp;MApplied Labor</v>
          </cell>
          <cell r="B193" t="str">
            <v>Holdings Dedicated Finance</v>
          </cell>
          <cell r="C193" t="str">
            <v>O&amp;M</v>
          </cell>
          <cell r="D193" t="str">
            <v>Applied Labor</v>
          </cell>
          <cell r="E193">
            <v>0</v>
          </cell>
          <cell r="G193">
            <v>0</v>
          </cell>
          <cell r="H193">
            <v>0</v>
          </cell>
        </row>
        <row r="194">
          <cell r="A194" t="str">
            <v>Holdings Dedicated FinanceExpenseO&amp;MDepreciation/Amortization</v>
          </cell>
          <cell r="B194" t="str">
            <v>Holdings Dedicated Finance</v>
          </cell>
          <cell r="C194" t="str">
            <v>O&amp;M</v>
          </cell>
          <cell r="D194" t="str">
            <v>Depreciation/Amortization</v>
          </cell>
          <cell r="E194">
            <v>42</v>
          </cell>
          <cell r="G194">
            <v>42</v>
          </cell>
          <cell r="H194">
            <v>504</v>
          </cell>
        </row>
        <row r="195">
          <cell r="A195" t="str">
            <v>Holdings Dedicated FinanceExpenseO&amp;MFringe Benefits &amp; Taxes</v>
          </cell>
          <cell r="B195" t="str">
            <v>Holdings Dedicated Finance</v>
          </cell>
          <cell r="C195" t="str">
            <v>O&amp;M</v>
          </cell>
          <cell r="D195" t="str">
            <v>Fringe Benefits &amp; Taxes</v>
          </cell>
          <cell r="E195">
            <v>18347.57</v>
          </cell>
          <cell r="G195">
            <v>18347.57</v>
          </cell>
          <cell r="H195">
            <v>218118.01</v>
          </cell>
        </row>
        <row r="196">
          <cell r="A196" t="str">
            <v>Holdings Dedicated FinanceExpenseO&amp;MIncurred Labor</v>
          </cell>
          <cell r="B196" t="str">
            <v>Holdings Dedicated Finance</v>
          </cell>
          <cell r="C196" t="str">
            <v>O&amp;M</v>
          </cell>
          <cell r="D196" t="str">
            <v>Incurred Labor</v>
          </cell>
          <cell r="E196">
            <v>57211</v>
          </cell>
          <cell r="G196">
            <v>57211</v>
          </cell>
          <cell r="H196">
            <v>680131</v>
          </cell>
        </row>
        <row r="197">
          <cell r="A197" t="str">
            <v>Holdings Dedicated FinanceExpenseO&amp;MInternal Settlements</v>
          </cell>
          <cell r="B197" t="str">
            <v>Holdings Dedicated Finance</v>
          </cell>
          <cell r="C197" t="str">
            <v>O&amp;M</v>
          </cell>
          <cell r="D197" t="str">
            <v>Internal Settlements</v>
          </cell>
          <cell r="E197">
            <v>0</v>
          </cell>
          <cell r="G197">
            <v>0</v>
          </cell>
          <cell r="H197">
            <v>0</v>
          </cell>
        </row>
        <row r="198">
          <cell r="A198" t="str">
            <v>Holdings Dedicated FinanceExpenseO&amp;MIT Toolkit</v>
          </cell>
          <cell r="B198" t="str">
            <v>Holdings Dedicated Finance</v>
          </cell>
          <cell r="C198" t="str">
            <v>O&amp;M</v>
          </cell>
          <cell r="D198" t="str">
            <v>IT Toolkit</v>
          </cell>
          <cell r="E198">
            <v>63.93</v>
          </cell>
          <cell r="G198">
            <v>63.93</v>
          </cell>
          <cell r="H198">
            <v>728.47</v>
          </cell>
        </row>
        <row r="199">
          <cell r="A199" t="str">
            <v>Holdings Dedicated FinanceExpenseO&amp;MOther Primary Expenses</v>
          </cell>
          <cell r="B199" t="str">
            <v>Holdings Dedicated Finance</v>
          </cell>
          <cell r="C199" t="str">
            <v>O&amp;M</v>
          </cell>
          <cell r="D199" t="str">
            <v>Other Primary Expenses</v>
          </cell>
          <cell r="E199">
            <v>84</v>
          </cell>
          <cell r="G199">
            <v>84</v>
          </cell>
          <cell r="H199">
            <v>7308</v>
          </cell>
        </row>
        <row r="200">
          <cell r="A200" t="str">
            <v>Holdings Dedicated FinanceExpenseO&amp;MOther Secondary Costs</v>
          </cell>
          <cell r="B200" t="str">
            <v>Holdings Dedicated Finance</v>
          </cell>
          <cell r="C200" t="str">
            <v>O&amp;M</v>
          </cell>
          <cell r="D200" t="str">
            <v>Other Secondary Costs</v>
          </cell>
          <cell r="E200">
            <v>111.48</v>
          </cell>
          <cell r="G200">
            <v>111.48</v>
          </cell>
          <cell r="H200">
            <v>1337.82</v>
          </cell>
        </row>
        <row r="201">
          <cell r="A201" t="str">
            <v>Holdings Dedicated FinanceExpenseO&amp;MOutside Services</v>
          </cell>
          <cell r="B201" t="str">
            <v>Holdings Dedicated Finance</v>
          </cell>
          <cell r="C201" t="str">
            <v>O&amp;M</v>
          </cell>
          <cell r="D201" t="str">
            <v>Outside Services</v>
          </cell>
          <cell r="H201">
            <v>27000</v>
          </cell>
        </row>
        <row r="202">
          <cell r="A202" t="str">
            <v>Holdings Dedicated FinanceExpenseO&amp;MResidual Sent to SC Asm Ctr</v>
          </cell>
          <cell r="B202" t="str">
            <v>Holdings Dedicated Finance</v>
          </cell>
          <cell r="C202" t="str">
            <v>O&amp;M</v>
          </cell>
          <cell r="D202" t="str">
            <v>Residual Sent to SC Asm Ctr</v>
          </cell>
          <cell r="E202">
            <v>2066.33</v>
          </cell>
          <cell r="G202">
            <v>2066.33</v>
          </cell>
          <cell r="H202">
            <v>-9.58</v>
          </cell>
        </row>
        <row r="203">
          <cell r="A203" t="str">
            <v>Holdings Dedicated FinanceExpenseO&amp;MSpace</v>
          </cell>
          <cell r="B203" t="str">
            <v>Holdings Dedicated Finance</v>
          </cell>
          <cell r="C203" t="str">
            <v>O&amp;M</v>
          </cell>
          <cell r="D203" t="str">
            <v>Space</v>
          </cell>
          <cell r="E203">
            <v>5610.69</v>
          </cell>
          <cell r="G203">
            <v>5610.69</v>
          </cell>
          <cell r="H203">
            <v>67328.28</v>
          </cell>
        </row>
        <row r="204">
          <cell r="A204" t="str">
            <v>Holdings Dedicated FinanceExpenseO&amp;MVP Office Assessments</v>
          </cell>
          <cell r="B204" t="str">
            <v>Holdings Dedicated Finance</v>
          </cell>
          <cell r="C204" t="str">
            <v>O&amp;M</v>
          </cell>
          <cell r="D204" t="str">
            <v>VP Office Assessments</v>
          </cell>
          <cell r="E204">
            <v>0</v>
          </cell>
          <cell r="G204">
            <v>0</v>
          </cell>
          <cell r="H204">
            <v>0</v>
          </cell>
        </row>
        <row r="205">
          <cell r="A205" t="str">
            <v>Human ResourcesExpenseCAPITALClient Investment</v>
          </cell>
          <cell r="B205" t="str">
            <v>Human Resources</v>
          </cell>
          <cell r="C205" t="str">
            <v>CAPITAL</v>
          </cell>
          <cell r="D205" t="str">
            <v>Client Investment</v>
          </cell>
          <cell r="H205">
            <v>1523000</v>
          </cell>
        </row>
        <row r="206">
          <cell r="A206" t="str">
            <v>Human ResourcesExpenseO&amp;MApplied Labor</v>
          </cell>
          <cell r="B206" t="str">
            <v>Human Resources</v>
          </cell>
          <cell r="C206" t="str">
            <v>O&amp;M</v>
          </cell>
          <cell r="D206" t="str">
            <v>Applied Labor</v>
          </cell>
          <cell r="E206">
            <v>0</v>
          </cell>
          <cell r="G206">
            <v>0</v>
          </cell>
          <cell r="H206">
            <v>0</v>
          </cell>
        </row>
        <row r="207">
          <cell r="A207" t="str">
            <v>Human ResourcesExpenseO&amp;MClient Investment</v>
          </cell>
          <cell r="B207" t="str">
            <v>Human Resources</v>
          </cell>
          <cell r="C207" t="str">
            <v>O&amp;M</v>
          </cell>
          <cell r="D207" t="str">
            <v>Client Investment</v>
          </cell>
          <cell r="H207">
            <v>320000</v>
          </cell>
        </row>
        <row r="208">
          <cell r="A208" t="str">
            <v>Human ResourcesExpenseO&amp;MDAS</v>
          </cell>
          <cell r="B208" t="str">
            <v>Human Resources</v>
          </cell>
          <cell r="C208" t="str">
            <v>O&amp;M</v>
          </cell>
          <cell r="D208" t="str">
            <v>DAS</v>
          </cell>
          <cell r="E208">
            <v>41970</v>
          </cell>
          <cell r="G208">
            <v>41970</v>
          </cell>
          <cell r="H208">
            <v>503641</v>
          </cell>
        </row>
        <row r="209">
          <cell r="A209" t="str">
            <v>Human ResourcesExpenseO&amp;MDepreciation/Amortization</v>
          </cell>
          <cell r="B209" t="str">
            <v>Human Resources</v>
          </cell>
          <cell r="C209" t="str">
            <v>O&amp;M</v>
          </cell>
          <cell r="D209" t="str">
            <v>Depreciation/Amortization</v>
          </cell>
          <cell r="E209">
            <v>19684</v>
          </cell>
          <cell r="G209">
            <v>19684</v>
          </cell>
          <cell r="H209">
            <v>236208</v>
          </cell>
        </row>
        <row r="210">
          <cell r="A210" t="str">
            <v>Human ResourcesExpenseO&amp;MFleet/Other CO Charges</v>
          </cell>
          <cell r="B210" t="str">
            <v>Human Resources</v>
          </cell>
          <cell r="C210" t="str">
            <v>O&amp;M</v>
          </cell>
          <cell r="D210" t="str">
            <v>Fleet/Other CO Charges</v>
          </cell>
          <cell r="E210">
            <v>401.68</v>
          </cell>
          <cell r="G210">
            <v>401.68</v>
          </cell>
          <cell r="H210">
            <v>4820.16</v>
          </cell>
        </row>
        <row r="211">
          <cell r="A211" t="str">
            <v>Human ResourcesExpenseO&amp;MFringe Benefits &amp; Taxes</v>
          </cell>
          <cell r="B211" t="str">
            <v>Human Resources</v>
          </cell>
          <cell r="C211" t="str">
            <v>O&amp;M</v>
          </cell>
          <cell r="D211" t="str">
            <v>Fringe Benefits &amp; Taxes</v>
          </cell>
          <cell r="E211">
            <v>334243.15999999997</v>
          </cell>
          <cell r="G211">
            <v>334243.15999999997</v>
          </cell>
          <cell r="H211">
            <v>3971613.9</v>
          </cell>
        </row>
        <row r="212">
          <cell r="A212" t="str">
            <v>Human ResourcesExpenseO&amp;MIncurred Labor</v>
          </cell>
          <cell r="B212" t="str">
            <v>Human Resources</v>
          </cell>
          <cell r="C212" t="str">
            <v>O&amp;M</v>
          </cell>
          <cell r="D212" t="str">
            <v>Incurred Labor</v>
          </cell>
          <cell r="E212">
            <v>1042230</v>
          </cell>
          <cell r="G212">
            <v>1042230</v>
          </cell>
          <cell r="H212">
            <v>12384203</v>
          </cell>
        </row>
        <row r="213">
          <cell r="A213" t="str">
            <v>Human ResourcesExpenseO&amp;MInternal Settlements</v>
          </cell>
          <cell r="B213" t="str">
            <v>Human Resources</v>
          </cell>
          <cell r="C213" t="str">
            <v>O&amp;M</v>
          </cell>
          <cell r="D213" t="str">
            <v>Internal Settlements</v>
          </cell>
          <cell r="E213">
            <v>0</v>
          </cell>
          <cell r="G213">
            <v>0</v>
          </cell>
          <cell r="H213">
            <v>0</v>
          </cell>
        </row>
        <row r="214">
          <cell r="A214" t="str">
            <v>Human ResourcesExpenseO&amp;MIT Toolkit</v>
          </cell>
          <cell r="B214" t="str">
            <v>Human Resources</v>
          </cell>
          <cell r="C214" t="str">
            <v>O&amp;M</v>
          </cell>
          <cell r="D214" t="str">
            <v>IT Toolkit</v>
          </cell>
          <cell r="E214">
            <v>6162.14</v>
          </cell>
          <cell r="G214">
            <v>6162.14</v>
          </cell>
          <cell r="H214">
            <v>73864.28</v>
          </cell>
        </row>
        <row r="215">
          <cell r="A215" t="str">
            <v>Human ResourcesExpenseO&amp;MMaterial</v>
          </cell>
          <cell r="B215" t="str">
            <v>Human Resources</v>
          </cell>
          <cell r="C215" t="str">
            <v>O&amp;M</v>
          </cell>
          <cell r="D215" t="str">
            <v>Material</v>
          </cell>
          <cell r="E215">
            <v>33835.11</v>
          </cell>
          <cell r="G215">
            <v>33835.11</v>
          </cell>
          <cell r="H215">
            <v>231002</v>
          </cell>
        </row>
        <row r="216">
          <cell r="A216" t="str">
            <v>Human ResourcesExpenseO&amp;MOther Primary Expenses</v>
          </cell>
          <cell r="B216" t="str">
            <v>Human Resources</v>
          </cell>
          <cell r="C216" t="str">
            <v>O&amp;M</v>
          </cell>
          <cell r="D216" t="str">
            <v>Other Primary Expenses</v>
          </cell>
          <cell r="E216">
            <v>86906.92</v>
          </cell>
          <cell r="G216">
            <v>86906.92</v>
          </cell>
          <cell r="H216">
            <v>1484703.03</v>
          </cell>
        </row>
        <row r="217">
          <cell r="A217" t="str">
            <v>Human ResourcesExpenseO&amp;MOther Secondary Costs</v>
          </cell>
          <cell r="B217" t="str">
            <v>Human Resources</v>
          </cell>
          <cell r="C217" t="str">
            <v>O&amp;M</v>
          </cell>
          <cell r="D217" t="str">
            <v>Other Secondary Costs</v>
          </cell>
          <cell r="E217">
            <v>5817.64</v>
          </cell>
          <cell r="G217">
            <v>5817.64</v>
          </cell>
          <cell r="H217">
            <v>69814.649999999994</v>
          </cell>
        </row>
        <row r="218">
          <cell r="A218" t="str">
            <v>Human ResourcesExpenseO&amp;MOutside Services</v>
          </cell>
          <cell r="B218" t="str">
            <v>Human Resources</v>
          </cell>
          <cell r="C218" t="str">
            <v>O&amp;M</v>
          </cell>
          <cell r="D218" t="str">
            <v>Outside Services</v>
          </cell>
          <cell r="E218">
            <v>99225.919999999998</v>
          </cell>
          <cell r="G218">
            <v>99225.919999999998</v>
          </cell>
          <cell r="H218">
            <v>2684949</v>
          </cell>
        </row>
        <row r="219">
          <cell r="A219" t="str">
            <v>Human ResourcesExpenseO&amp;MResidual Sent to SC Asm Ctr</v>
          </cell>
          <cell r="B219" t="str">
            <v>Human Resources</v>
          </cell>
          <cell r="C219" t="str">
            <v>O&amp;M</v>
          </cell>
          <cell r="D219" t="str">
            <v>Residual Sent to SC Asm Ctr</v>
          </cell>
          <cell r="E219">
            <v>80090.34</v>
          </cell>
          <cell r="G219">
            <v>80090.34</v>
          </cell>
          <cell r="H219">
            <v>-4769.76</v>
          </cell>
        </row>
        <row r="220">
          <cell r="A220" t="str">
            <v>Human ResourcesExpenseO&amp;MSpace</v>
          </cell>
          <cell r="B220" t="str">
            <v>Human Resources</v>
          </cell>
          <cell r="C220" t="str">
            <v>O&amp;M</v>
          </cell>
          <cell r="D220" t="str">
            <v>Space</v>
          </cell>
          <cell r="E220">
            <v>152013.15</v>
          </cell>
          <cell r="G220">
            <v>152013.15</v>
          </cell>
          <cell r="H220">
            <v>1824157.8</v>
          </cell>
        </row>
        <row r="221">
          <cell r="A221" t="str">
            <v>Human ResourcesExpenseO&amp;MVP Office Assessments</v>
          </cell>
          <cell r="B221" t="str">
            <v>Human Resources</v>
          </cell>
          <cell r="C221" t="str">
            <v>O&amp;M</v>
          </cell>
          <cell r="D221" t="str">
            <v>VP Office Assessments</v>
          </cell>
          <cell r="E221">
            <v>0</v>
          </cell>
          <cell r="G221">
            <v>0</v>
          </cell>
          <cell r="H221">
            <v>0</v>
          </cell>
        </row>
        <row r="222">
          <cell r="A222" t="str">
            <v>Information TechnologyExpenseCAPITALApplied Labor</v>
          </cell>
          <cell r="B222" t="str">
            <v>Information Technology</v>
          </cell>
          <cell r="C222" t="str">
            <v>CAPITAL</v>
          </cell>
          <cell r="D222" t="str">
            <v>Applied Labor</v>
          </cell>
          <cell r="E222">
            <v>78426.31</v>
          </cell>
          <cell r="G222">
            <v>78426.31</v>
          </cell>
          <cell r="H222">
            <v>921685.05</v>
          </cell>
        </row>
        <row r="223">
          <cell r="A223" t="str">
            <v>Information TechnologyExpenseCAPITALMaterial</v>
          </cell>
          <cell r="B223" t="str">
            <v>Information Technology</v>
          </cell>
          <cell r="C223" t="str">
            <v>CAPITAL</v>
          </cell>
          <cell r="D223" t="str">
            <v>Material</v>
          </cell>
          <cell r="E223">
            <v>384096</v>
          </cell>
          <cell r="G223">
            <v>384096</v>
          </cell>
          <cell r="H223">
            <v>15088441</v>
          </cell>
        </row>
        <row r="224">
          <cell r="A224" t="str">
            <v>Information TechnologyExpenseCAPITALOther Primary Expenses</v>
          </cell>
          <cell r="B224" t="str">
            <v>Information Technology</v>
          </cell>
          <cell r="C224" t="str">
            <v>CAPITAL</v>
          </cell>
          <cell r="D224" t="str">
            <v>Other Primary Expenses</v>
          </cell>
          <cell r="E224">
            <v>10687</v>
          </cell>
          <cell r="G224">
            <v>10687</v>
          </cell>
          <cell r="H224">
            <v>419803</v>
          </cell>
        </row>
        <row r="225">
          <cell r="A225" t="str">
            <v>Information TechnologyExpenseCAPITALOutside Services</v>
          </cell>
          <cell r="B225" t="str">
            <v>Information Technology</v>
          </cell>
          <cell r="C225" t="str">
            <v>CAPITAL</v>
          </cell>
          <cell r="D225" t="str">
            <v>Outside Services</v>
          </cell>
          <cell r="E225">
            <v>168331</v>
          </cell>
          <cell r="G225">
            <v>168331</v>
          </cell>
          <cell r="H225">
            <v>6612541</v>
          </cell>
        </row>
        <row r="226">
          <cell r="A226" t="str">
            <v>Information TechnologyExpenseO&amp;MApplied Labor</v>
          </cell>
          <cell r="B226" t="str">
            <v>Information Technology</v>
          </cell>
          <cell r="C226" t="str">
            <v>O&amp;M</v>
          </cell>
          <cell r="D226" t="str">
            <v>Applied Labor</v>
          </cell>
          <cell r="E226">
            <v>-77996.98</v>
          </cell>
          <cell r="G226">
            <v>-77996.98</v>
          </cell>
          <cell r="H226">
            <v>-922053.94</v>
          </cell>
        </row>
        <row r="227">
          <cell r="A227" t="str">
            <v>Information TechnologyExpenseO&amp;MDepreciation/Amortization</v>
          </cell>
          <cell r="B227" t="str">
            <v>Information Technology</v>
          </cell>
          <cell r="C227" t="str">
            <v>O&amp;M</v>
          </cell>
          <cell r="D227" t="str">
            <v>Depreciation/Amortization</v>
          </cell>
          <cell r="E227">
            <v>1011132</v>
          </cell>
          <cell r="G227">
            <v>1011132</v>
          </cell>
          <cell r="H227">
            <v>13862474</v>
          </cell>
        </row>
        <row r="228">
          <cell r="A228" t="str">
            <v>Information TechnologyExpenseO&amp;MFleet/Other CO Charges</v>
          </cell>
          <cell r="B228" t="str">
            <v>Information Technology</v>
          </cell>
          <cell r="C228" t="str">
            <v>O&amp;M</v>
          </cell>
          <cell r="D228" t="str">
            <v>Fleet/Other CO Charges</v>
          </cell>
          <cell r="E228">
            <v>611.23</v>
          </cell>
          <cell r="G228">
            <v>611.23</v>
          </cell>
          <cell r="H228">
            <v>19978.099999999999</v>
          </cell>
        </row>
        <row r="229">
          <cell r="A229" t="str">
            <v>Information TechnologyExpenseO&amp;MFringe Benefits &amp; Taxes</v>
          </cell>
          <cell r="B229" t="str">
            <v>Information Technology</v>
          </cell>
          <cell r="C229" t="str">
            <v>O&amp;M</v>
          </cell>
          <cell r="D229" t="str">
            <v>Fringe Benefits &amp; Taxes</v>
          </cell>
          <cell r="E229">
            <v>803284.22</v>
          </cell>
          <cell r="G229">
            <v>803284.22</v>
          </cell>
          <cell r="H229">
            <v>9824482.3100000005</v>
          </cell>
        </row>
        <row r="230">
          <cell r="A230" t="str">
            <v>Information TechnologyExpenseO&amp;MIncurred Labor</v>
          </cell>
          <cell r="B230" t="str">
            <v>Information Technology</v>
          </cell>
          <cell r="C230" t="str">
            <v>O&amp;M</v>
          </cell>
          <cell r="D230" t="str">
            <v>Incurred Labor</v>
          </cell>
          <cell r="E230">
            <v>2504784</v>
          </cell>
          <cell r="G230">
            <v>2504784</v>
          </cell>
          <cell r="H230">
            <v>29823771</v>
          </cell>
        </row>
        <row r="231">
          <cell r="A231" t="str">
            <v>Information TechnologyExpenseO&amp;MInterest</v>
          </cell>
          <cell r="B231" t="str">
            <v>Information Technology</v>
          </cell>
          <cell r="C231" t="str">
            <v>O&amp;M</v>
          </cell>
          <cell r="D231" t="str">
            <v>Interest</v>
          </cell>
          <cell r="E231">
            <v>566172</v>
          </cell>
          <cell r="G231">
            <v>566172</v>
          </cell>
          <cell r="H231">
            <v>6794054</v>
          </cell>
        </row>
        <row r="232">
          <cell r="A232" t="str">
            <v>Information TechnologyExpenseO&amp;MInternal Settlements</v>
          </cell>
          <cell r="B232" t="str">
            <v>Information Technology</v>
          </cell>
          <cell r="C232" t="str">
            <v>O&amp;M</v>
          </cell>
          <cell r="D232" t="str">
            <v>Internal Settlements</v>
          </cell>
          <cell r="E232">
            <v>0</v>
          </cell>
          <cell r="G232">
            <v>0</v>
          </cell>
          <cell r="H232">
            <v>0</v>
          </cell>
        </row>
        <row r="233">
          <cell r="A233" t="str">
            <v>Information TechnologyExpenseO&amp;MIT Toolkit</v>
          </cell>
          <cell r="B233" t="str">
            <v>Information Technology</v>
          </cell>
          <cell r="C233" t="str">
            <v>O&amp;M</v>
          </cell>
          <cell r="D233" t="str">
            <v>IT Toolkit</v>
          </cell>
          <cell r="E233">
            <v>15348</v>
          </cell>
          <cell r="G233">
            <v>15348</v>
          </cell>
          <cell r="H233">
            <v>184227.86</v>
          </cell>
        </row>
        <row r="234">
          <cell r="A234" t="str">
            <v>Information TechnologyExpenseO&amp;MMaterial</v>
          </cell>
          <cell r="B234" t="str">
            <v>Information Technology</v>
          </cell>
          <cell r="C234" t="str">
            <v>O&amp;M</v>
          </cell>
          <cell r="D234" t="str">
            <v>Material</v>
          </cell>
          <cell r="E234">
            <v>227812</v>
          </cell>
          <cell r="G234">
            <v>227812</v>
          </cell>
          <cell r="H234">
            <v>5617594</v>
          </cell>
        </row>
        <row r="235">
          <cell r="A235" t="str">
            <v>Information TechnologyExpenseO&amp;MOther Primary Expenses</v>
          </cell>
          <cell r="B235" t="str">
            <v>Information Technology</v>
          </cell>
          <cell r="C235" t="str">
            <v>O&amp;M</v>
          </cell>
          <cell r="D235" t="str">
            <v>Other Primary Expenses</v>
          </cell>
          <cell r="E235">
            <v>3347060</v>
          </cell>
          <cell r="G235">
            <v>3347060</v>
          </cell>
          <cell r="H235">
            <v>36403209</v>
          </cell>
        </row>
        <row r="236">
          <cell r="A236" t="str">
            <v>Information TechnologyExpenseO&amp;MOther Secondary Costs</v>
          </cell>
          <cell r="B236" t="str">
            <v>Information Technology</v>
          </cell>
          <cell r="C236" t="str">
            <v>O&amp;M</v>
          </cell>
          <cell r="D236" t="str">
            <v>Other Secondary Costs</v>
          </cell>
          <cell r="E236">
            <v>32465.49</v>
          </cell>
          <cell r="G236">
            <v>32465.49</v>
          </cell>
          <cell r="H236">
            <v>389584.79</v>
          </cell>
        </row>
        <row r="237">
          <cell r="A237" t="str">
            <v>Information TechnologyExpenseO&amp;MOutside Services</v>
          </cell>
          <cell r="B237" t="str">
            <v>Information Technology</v>
          </cell>
          <cell r="C237" t="str">
            <v>O&amp;M</v>
          </cell>
          <cell r="D237" t="str">
            <v>Outside Services</v>
          </cell>
          <cell r="E237">
            <v>3210900</v>
          </cell>
          <cell r="G237">
            <v>3210900</v>
          </cell>
          <cell r="H237">
            <v>46454808</v>
          </cell>
        </row>
        <row r="238">
          <cell r="A238" t="str">
            <v>Information TechnologyExpenseO&amp;MResidual Sent to SC Asm Ctr</v>
          </cell>
          <cell r="B238" t="str">
            <v>Information Technology</v>
          </cell>
          <cell r="C238" t="str">
            <v>O&amp;M</v>
          </cell>
          <cell r="D238" t="str">
            <v>Residual Sent to SC Asm Ctr</v>
          </cell>
          <cell r="E238">
            <v>89557.45</v>
          </cell>
          <cell r="G238">
            <v>89557.45</v>
          </cell>
          <cell r="H238">
            <v>12134.36</v>
          </cell>
        </row>
        <row r="239">
          <cell r="A239" t="str">
            <v>Information TechnologyExpenseO&amp;MSpace</v>
          </cell>
          <cell r="B239" t="str">
            <v>Information Technology</v>
          </cell>
          <cell r="C239" t="str">
            <v>O&amp;M</v>
          </cell>
          <cell r="D239" t="str">
            <v>Space</v>
          </cell>
          <cell r="E239">
            <v>476785.89</v>
          </cell>
          <cell r="G239">
            <v>476785.89</v>
          </cell>
          <cell r="H239">
            <v>5721430.6799999997</v>
          </cell>
        </row>
        <row r="240">
          <cell r="A240" t="str">
            <v>Information TechnologyExpenseO&amp;MVP Office Assessments</v>
          </cell>
          <cell r="B240" t="str">
            <v>Information Technology</v>
          </cell>
          <cell r="C240" t="str">
            <v>O&amp;M</v>
          </cell>
          <cell r="D240" t="str">
            <v>VP Office Assessments</v>
          </cell>
          <cell r="E240">
            <v>0</v>
          </cell>
          <cell r="G240">
            <v>0</v>
          </cell>
          <cell r="H240">
            <v>0</v>
          </cell>
        </row>
        <row r="241">
          <cell r="A241" t="str">
            <v>Internal Audit ServicesExpenseO&amp;MApplied Labor</v>
          </cell>
          <cell r="B241" t="str">
            <v>Internal Audit Services</v>
          </cell>
          <cell r="C241" t="str">
            <v>O&amp;M</v>
          </cell>
          <cell r="D241" t="str">
            <v>Applied Labor</v>
          </cell>
          <cell r="E241">
            <v>0</v>
          </cell>
          <cell r="G241">
            <v>0</v>
          </cell>
          <cell r="H241">
            <v>0</v>
          </cell>
        </row>
        <row r="242">
          <cell r="A242" t="str">
            <v>Internal Audit ServicesExpenseO&amp;MDepreciation/Amortization</v>
          </cell>
          <cell r="B242" t="str">
            <v>Internal Audit Services</v>
          </cell>
          <cell r="C242" t="str">
            <v>O&amp;M</v>
          </cell>
          <cell r="D242" t="str">
            <v>Depreciation/Amortization</v>
          </cell>
          <cell r="E242">
            <v>587</v>
          </cell>
          <cell r="G242">
            <v>587</v>
          </cell>
          <cell r="H242">
            <v>7044</v>
          </cell>
        </row>
        <row r="243">
          <cell r="A243" t="str">
            <v>Internal Audit ServicesExpenseO&amp;MFringe Benefits &amp; Taxes</v>
          </cell>
          <cell r="B243" t="str">
            <v>Internal Audit Services</v>
          </cell>
          <cell r="C243" t="str">
            <v>O&amp;M</v>
          </cell>
          <cell r="D243" t="str">
            <v>Fringe Benefits &amp; Taxes</v>
          </cell>
          <cell r="E243">
            <v>111991.9</v>
          </cell>
          <cell r="G243">
            <v>111991.9</v>
          </cell>
          <cell r="H243">
            <v>1330809.22</v>
          </cell>
        </row>
        <row r="244">
          <cell r="A244" t="str">
            <v>Internal Audit ServicesExpenseO&amp;MIncurred Labor</v>
          </cell>
          <cell r="B244" t="str">
            <v>Internal Audit Services</v>
          </cell>
          <cell r="C244" t="str">
            <v>O&amp;M</v>
          </cell>
          <cell r="D244" t="str">
            <v>Incurred Labor</v>
          </cell>
          <cell r="E244">
            <v>348821</v>
          </cell>
          <cell r="G244">
            <v>348821</v>
          </cell>
          <cell r="H244">
            <v>4145024</v>
          </cell>
        </row>
        <row r="245">
          <cell r="A245" t="str">
            <v>Internal Audit ServicesExpenseO&amp;MInternal Settlements</v>
          </cell>
          <cell r="B245" t="str">
            <v>Internal Audit Services</v>
          </cell>
          <cell r="C245" t="str">
            <v>O&amp;M</v>
          </cell>
          <cell r="D245" t="str">
            <v>Internal Settlements</v>
          </cell>
          <cell r="E245">
            <v>0</v>
          </cell>
          <cell r="G245">
            <v>0</v>
          </cell>
          <cell r="H245">
            <v>0</v>
          </cell>
        </row>
        <row r="246">
          <cell r="A246" t="str">
            <v>Internal Audit ServicesExpenseO&amp;MIT Toolkit</v>
          </cell>
          <cell r="B246" t="str">
            <v>Internal Audit Services</v>
          </cell>
          <cell r="C246" t="str">
            <v>O&amp;M</v>
          </cell>
          <cell r="D246" t="str">
            <v>IT Toolkit</v>
          </cell>
          <cell r="E246">
            <v>766.42</v>
          </cell>
          <cell r="G246">
            <v>766.42</v>
          </cell>
          <cell r="H246">
            <v>9098.31</v>
          </cell>
        </row>
        <row r="247">
          <cell r="A247" t="str">
            <v>Internal Audit ServicesExpenseO&amp;MMaterial</v>
          </cell>
          <cell r="B247" t="str">
            <v>Internal Audit Services</v>
          </cell>
          <cell r="C247" t="str">
            <v>O&amp;M</v>
          </cell>
          <cell r="D247" t="str">
            <v>Material</v>
          </cell>
          <cell r="E247">
            <v>1122</v>
          </cell>
          <cell r="G247">
            <v>1122</v>
          </cell>
          <cell r="H247">
            <v>13464</v>
          </cell>
        </row>
        <row r="248">
          <cell r="A248" t="str">
            <v>Internal Audit ServicesExpenseO&amp;MOther Primary Expenses</v>
          </cell>
          <cell r="B248" t="str">
            <v>Internal Audit Services</v>
          </cell>
          <cell r="C248" t="str">
            <v>O&amp;M</v>
          </cell>
          <cell r="D248" t="str">
            <v>Other Primary Expenses</v>
          </cell>
          <cell r="E248">
            <v>11314</v>
          </cell>
          <cell r="G248">
            <v>11314</v>
          </cell>
          <cell r="H248">
            <v>140070</v>
          </cell>
        </row>
        <row r="249">
          <cell r="A249" t="str">
            <v>Internal Audit ServicesExpenseO&amp;MOther Secondary Costs</v>
          </cell>
          <cell r="B249" t="str">
            <v>Internal Audit Services</v>
          </cell>
          <cell r="C249" t="str">
            <v>O&amp;M</v>
          </cell>
          <cell r="D249" t="str">
            <v>Other Secondary Costs</v>
          </cell>
          <cell r="E249">
            <v>712.61</v>
          </cell>
          <cell r="G249">
            <v>712.61</v>
          </cell>
          <cell r="H249">
            <v>8548.4699999999993</v>
          </cell>
        </row>
        <row r="250">
          <cell r="A250" t="str">
            <v>Internal Audit ServicesExpenseO&amp;MOutside Services</v>
          </cell>
          <cell r="B250" t="str">
            <v>Internal Audit Services</v>
          </cell>
          <cell r="C250" t="str">
            <v>O&amp;M</v>
          </cell>
          <cell r="D250" t="str">
            <v>Outside Services</v>
          </cell>
          <cell r="H250">
            <v>333828</v>
          </cell>
        </row>
        <row r="251">
          <cell r="A251" t="str">
            <v>Internal Audit ServicesExpenseO&amp;MResidual Sent to SC Asm Ctr</v>
          </cell>
          <cell r="B251" t="str">
            <v>Internal Audit Services</v>
          </cell>
          <cell r="C251" t="str">
            <v>O&amp;M</v>
          </cell>
          <cell r="D251" t="str">
            <v>Residual Sent to SC Asm Ctr</v>
          </cell>
          <cell r="E251">
            <v>8127.77</v>
          </cell>
          <cell r="G251">
            <v>8127.77</v>
          </cell>
          <cell r="H251">
            <v>757.04</v>
          </cell>
        </row>
        <row r="252">
          <cell r="A252" t="str">
            <v>Internal Audit ServicesExpenseO&amp;MSpace</v>
          </cell>
          <cell r="B252" t="str">
            <v>Internal Audit Services</v>
          </cell>
          <cell r="C252" t="str">
            <v>O&amp;M</v>
          </cell>
          <cell r="D252" t="str">
            <v>Space</v>
          </cell>
          <cell r="E252">
            <v>40215.06</v>
          </cell>
          <cell r="G252">
            <v>40215.06</v>
          </cell>
          <cell r="H252">
            <v>482580.72</v>
          </cell>
        </row>
        <row r="253">
          <cell r="A253" t="str">
            <v>Internal Audit ServicesExpenseO&amp;MVP Office Assessments</v>
          </cell>
          <cell r="B253" t="str">
            <v>Internal Audit Services</v>
          </cell>
          <cell r="C253" t="str">
            <v>O&amp;M</v>
          </cell>
          <cell r="D253" t="str">
            <v>VP Office Assessments</v>
          </cell>
          <cell r="E253">
            <v>0</v>
          </cell>
          <cell r="G253">
            <v>0</v>
          </cell>
          <cell r="H253">
            <v>0</v>
          </cell>
        </row>
        <row r="254">
          <cell r="A254" t="str">
            <v>Investor RelationsExpenseO&amp;MApplied Labor</v>
          </cell>
          <cell r="B254" t="str">
            <v>Investor Relations</v>
          </cell>
          <cell r="C254" t="str">
            <v>O&amp;M</v>
          </cell>
          <cell r="D254" t="str">
            <v>Applied Labor</v>
          </cell>
          <cell r="E254">
            <v>0</v>
          </cell>
          <cell r="G254">
            <v>0</v>
          </cell>
          <cell r="H254">
            <v>0</v>
          </cell>
        </row>
        <row r="255">
          <cell r="A255" t="str">
            <v>Investor RelationsExpenseO&amp;MDepreciation/Amortization</v>
          </cell>
          <cell r="B255" t="str">
            <v>Investor Relations</v>
          </cell>
          <cell r="C255" t="str">
            <v>O&amp;M</v>
          </cell>
          <cell r="D255" t="str">
            <v>Depreciation/Amortization</v>
          </cell>
          <cell r="E255">
            <v>274</v>
          </cell>
          <cell r="G255">
            <v>274</v>
          </cell>
          <cell r="H255">
            <v>3288</v>
          </cell>
        </row>
        <row r="256">
          <cell r="A256" t="str">
            <v>Investor RelationsExpenseO&amp;MFringe Benefits &amp; Taxes</v>
          </cell>
          <cell r="B256" t="str">
            <v>Investor Relations</v>
          </cell>
          <cell r="C256" t="str">
            <v>O&amp;M</v>
          </cell>
          <cell r="D256" t="str">
            <v>Fringe Benefits &amp; Taxes</v>
          </cell>
          <cell r="E256">
            <v>14268.58</v>
          </cell>
          <cell r="G256">
            <v>14268.58</v>
          </cell>
          <cell r="H256">
            <v>169696.17</v>
          </cell>
        </row>
        <row r="257">
          <cell r="A257" t="str">
            <v>Investor RelationsExpenseO&amp;MIncurred Labor</v>
          </cell>
          <cell r="B257" t="str">
            <v>Investor Relations</v>
          </cell>
          <cell r="C257" t="str">
            <v>O&amp;M</v>
          </cell>
          <cell r="D257" t="str">
            <v>Incurred Labor</v>
          </cell>
          <cell r="E257">
            <v>44492</v>
          </cell>
          <cell r="G257">
            <v>44492</v>
          </cell>
          <cell r="H257">
            <v>529143</v>
          </cell>
        </row>
        <row r="258">
          <cell r="A258" t="str">
            <v>Investor RelationsExpenseO&amp;MInternal Settlements</v>
          </cell>
          <cell r="B258" t="str">
            <v>Investor Relations</v>
          </cell>
          <cell r="C258" t="str">
            <v>O&amp;M</v>
          </cell>
          <cell r="D258" t="str">
            <v>Internal Settlements</v>
          </cell>
          <cell r="E258">
            <v>0</v>
          </cell>
          <cell r="G258">
            <v>0</v>
          </cell>
          <cell r="H258">
            <v>0</v>
          </cell>
        </row>
        <row r="259">
          <cell r="A259" t="str">
            <v>Investor RelationsExpenseO&amp;MIT Toolkit</v>
          </cell>
          <cell r="B259" t="str">
            <v>Investor Relations</v>
          </cell>
          <cell r="C259" t="str">
            <v>O&amp;M</v>
          </cell>
          <cell r="D259" t="str">
            <v>IT Toolkit</v>
          </cell>
          <cell r="E259">
            <v>647.79999999999995</v>
          </cell>
          <cell r="G259">
            <v>647.79999999999995</v>
          </cell>
          <cell r="H259">
            <v>7748.7</v>
          </cell>
        </row>
        <row r="260">
          <cell r="A260" t="str">
            <v>Investor RelationsExpenseO&amp;MMaterial</v>
          </cell>
          <cell r="B260" t="str">
            <v>Investor Relations</v>
          </cell>
          <cell r="C260" t="str">
            <v>O&amp;M</v>
          </cell>
          <cell r="D260" t="str">
            <v>Material</v>
          </cell>
          <cell r="H260">
            <v>26442</v>
          </cell>
        </row>
        <row r="261">
          <cell r="A261" t="str">
            <v>Investor RelationsExpenseO&amp;MOther Primary Expenses</v>
          </cell>
          <cell r="B261" t="str">
            <v>Investor Relations</v>
          </cell>
          <cell r="C261" t="str">
            <v>O&amp;M</v>
          </cell>
          <cell r="D261" t="str">
            <v>Other Primary Expenses</v>
          </cell>
          <cell r="E261">
            <v>8470</v>
          </cell>
          <cell r="G261">
            <v>8470</v>
          </cell>
          <cell r="H261">
            <v>169389</v>
          </cell>
        </row>
        <row r="262">
          <cell r="A262" t="str">
            <v>Investor RelationsExpenseO&amp;MOther Secondary Costs</v>
          </cell>
          <cell r="B262" t="str">
            <v>Investor Relations</v>
          </cell>
          <cell r="C262" t="str">
            <v>O&amp;M</v>
          </cell>
          <cell r="D262" t="str">
            <v>Other Secondary Costs</v>
          </cell>
          <cell r="E262">
            <v>202.29</v>
          </cell>
          <cell r="G262">
            <v>202.29</v>
          </cell>
          <cell r="H262">
            <v>2421.5700000000002</v>
          </cell>
        </row>
        <row r="263">
          <cell r="A263" t="str">
            <v>Investor RelationsExpenseO&amp;MOutside Services</v>
          </cell>
          <cell r="B263" t="str">
            <v>Investor Relations</v>
          </cell>
          <cell r="C263" t="str">
            <v>O&amp;M</v>
          </cell>
          <cell r="D263" t="str">
            <v>Outside Services</v>
          </cell>
          <cell r="E263">
            <v>1424</v>
          </cell>
          <cell r="G263">
            <v>1424</v>
          </cell>
          <cell r="H263">
            <v>142396</v>
          </cell>
        </row>
        <row r="264">
          <cell r="A264" t="str">
            <v>Investor RelationsExpenseO&amp;MResidual Sent to SC Asm Ctr</v>
          </cell>
          <cell r="B264" t="str">
            <v>Investor Relations</v>
          </cell>
          <cell r="C264" t="str">
            <v>O&amp;M</v>
          </cell>
          <cell r="D264" t="str">
            <v>Residual Sent to SC Asm Ctr</v>
          </cell>
          <cell r="E264">
            <v>-122.92</v>
          </cell>
          <cell r="G264">
            <v>-122.92</v>
          </cell>
          <cell r="H264">
            <v>-6.44</v>
          </cell>
        </row>
        <row r="265">
          <cell r="A265" t="str">
            <v>Investor RelationsExpenseO&amp;MSpace</v>
          </cell>
          <cell r="B265" t="str">
            <v>Investor Relations</v>
          </cell>
          <cell r="C265" t="str">
            <v>O&amp;M</v>
          </cell>
          <cell r="D265" t="str">
            <v>Space</v>
          </cell>
          <cell r="E265">
            <v>8021.25</v>
          </cell>
          <cell r="G265">
            <v>8021.25</v>
          </cell>
          <cell r="H265">
            <v>96255</v>
          </cell>
        </row>
        <row r="266">
          <cell r="A266" t="str">
            <v>Investor RelationsExpenseO&amp;MVP Office Assessments</v>
          </cell>
          <cell r="B266" t="str">
            <v>Investor Relations</v>
          </cell>
          <cell r="C266" t="str">
            <v>O&amp;M</v>
          </cell>
          <cell r="D266" t="str">
            <v>VP Office Assessments</v>
          </cell>
          <cell r="E266">
            <v>0</v>
          </cell>
          <cell r="G266">
            <v>0</v>
          </cell>
          <cell r="H266">
            <v>0</v>
          </cell>
        </row>
        <row r="267">
          <cell r="A267" t="str">
            <v>LawExpenseO&amp;MApplied Labor</v>
          </cell>
          <cell r="B267" t="str">
            <v>Law</v>
          </cell>
          <cell r="C267" t="str">
            <v>O&amp;M</v>
          </cell>
          <cell r="D267" t="str">
            <v>Applied Labor</v>
          </cell>
          <cell r="E267">
            <v>0</v>
          </cell>
          <cell r="G267">
            <v>0</v>
          </cell>
          <cell r="H267">
            <v>0</v>
          </cell>
        </row>
        <row r="268">
          <cell r="A268" t="str">
            <v>LawExpenseO&amp;MDAS</v>
          </cell>
          <cell r="B268" t="str">
            <v>Law</v>
          </cell>
          <cell r="C268" t="str">
            <v>O&amp;M</v>
          </cell>
          <cell r="D268" t="str">
            <v>DAS</v>
          </cell>
          <cell r="E268">
            <v>12336</v>
          </cell>
          <cell r="G268">
            <v>12336</v>
          </cell>
          <cell r="H268">
            <v>148034</v>
          </cell>
        </row>
        <row r="269">
          <cell r="A269" t="str">
            <v>LawExpenseO&amp;MDepreciation/Amortization</v>
          </cell>
          <cell r="B269" t="str">
            <v>Law</v>
          </cell>
          <cell r="C269" t="str">
            <v>O&amp;M</v>
          </cell>
          <cell r="D269" t="str">
            <v>Depreciation/Amortization</v>
          </cell>
          <cell r="E269">
            <v>24365</v>
          </cell>
          <cell r="G269">
            <v>24365</v>
          </cell>
          <cell r="H269">
            <v>292380</v>
          </cell>
        </row>
        <row r="270">
          <cell r="A270" t="str">
            <v>LawExpenseO&amp;MFringe Benefits &amp; Taxes</v>
          </cell>
          <cell r="B270" t="str">
            <v>Law</v>
          </cell>
          <cell r="C270" t="str">
            <v>O&amp;M</v>
          </cell>
          <cell r="D270" t="str">
            <v>Fringe Benefits &amp; Taxes</v>
          </cell>
          <cell r="E270">
            <v>277689.31</v>
          </cell>
          <cell r="G270">
            <v>277689.31</v>
          </cell>
          <cell r="H270">
            <v>3304745.46</v>
          </cell>
        </row>
        <row r="271">
          <cell r="A271" t="str">
            <v>LawExpenseO&amp;MIncurred Labor</v>
          </cell>
          <cell r="B271" t="str">
            <v>Law</v>
          </cell>
          <cell r="C271" t="str">
            <v>O&amp;M</v>
          </cell>
          <cell r="D271" t="str">
            <v>Incurred Labor</v>
          </cell>
          <cell r="E271">
            <v>865885</v>
          </cell>
          <cell r="G271">
            <v>865885</v>
          </cell>
          <cell r="H271">
            <v>10304788</v>
          </cell>
        </row>
        <row r="272">
          <cell r="A272" t="str">
            <v>LawExpenseO&amp;MInternal Settlements</v>
          </cell>
          <cell r="B272" t="str">
            <v>Law</v>
          </cell>
          <cell r="C272" t="str">
            <v>O&amp;M</v>
          </cell>
          <cell r="D272" t="str">
            <v>Internal Settlements</v>
          </cell>
          <cell r="E272">
            <v>0</v>
          </cell>
          <cell r="G272">
            <v>0</v>
          </cell>
          <cell r="H272">
            <v>0</v>
          </cell>
        </row>
        <row r="273">
          <cell r="A273" t="str">
            <v>LawExpenseO&amp;MIT Toolkit</v>
          </cell>
          <cell r="B273" t="str">
            <v>Law</v>
          </cell>
          <cell r="C273" t="str">
            <v>O&amp;M</v>
          </cell>
          <cell r="D273" t="str">
            <v>IT Toolkit</v>
          </cell>
          <cell r="E273">
            <v>4748.6099999999997</v>
          </cell>
          <cell r="G273">
            <v>4748.6099999999997</v>
          </cell>
          <cell r="H273">
            <v>56903.94</v>
          </cell>
        </row>
        <row r="274">
          <cell r="A274" t="str">
            <v>LawExpenseO&amp;MMaterial</v>
          </cell>
          <cell r="B274" t="str">
            <v>Law</v>
          </cell>
          <cell r="C274" t="str">
            <v>O&amp;M</v>
          </cell>
          <cell r="D274" t="str">
            <v>Material</v>
          </cell>
          <cell r="E274">
            <v>1333</v>
          </cell>
          <cell r="G274">
            <v>1333</v>
          </cell>
          <cell r="H274">
            <v>15996</v>
          </cell>
        </row>
        <row r="275">
          <cell r="A275" t="str">
            <v>LawExpenseO&amp;MOther Primary Expenses</v>
          </cell>
          <cell r="B275" t="str">
            <v>Law</v>
          </cell>
          <cell r="C275" t="str">
            <v>O&amp;M</v>
          </cell>
          <cell r="D275" t="str">
            <v>Other Primary Expenses</v>
          </cell>
          <cell r="E275">
            <v>86573</v>
          </cell>
          <cell r="G275">
            <v>86573</v>
          </cell>
          <cell r="H275">
            <v>557081</v>
          </cell>
        </row>
        <row r="276">
          <cell r="A276" t="str">
            <v>LawExpenseO&amp;MOther Secondary Costs</v>
          </cell>
          <cell r="B276" t="str">
            <v>Law</v>
          </cell>
          <cell r="C276" t="str">
            <v>O&amp;M</v>
          </cell>
          <cell r="D276" t="str">
            <v>Other Secondary Costs</v>
          </cell>
          <cell r="E276">
            <v>4037.93</v>
          </cell>
          <cell r="G276">
            <v>4037.93</v>
          </cell>
          <cell r="H276">
            <v>48453.13</v>
          </cell>
        </row>
        <row r="277">
          <cell r="A277" t="str">
            <v>LawExpenseO&amp;MOutside Services</v>
          </cell>
          <cell r="B277" t="str">
            <v>Law</v>
          </cell>
          <cell r="C277" t="str">
            <v>O&amp;M</v>
          </cell>
          <cell r="D277" t="str">
            <v>Outside Services</v>
          </cell>
          <cell r="E277">
            <v>1763750</v>
          </cell>
          <cell r="G277">
            <v>1763750</v>
          </cell>
          <cell r="H277">
            <v>17840000</v>
          </cell>
        </row>
        <row r="278">
          <cell r="A278" t="str">
            <v>LawExpenseO&amp;MResidual Sent to SC Asm Ctr</v>
          </cell>
          <cell r="B278" t="str">
            <v>Law</v>
          </cell>
          <cell r="C278" t="str">
            <v>O&amp;M</v>
          </cell>
          <cell r="D278" t="str">
            <v>Residual Sent to SC Asm Ctr</v>
          </cell>
          <cell r="E278">
            <v>-25660.560000000001</v>
          </cell>
          <cell r="G278">
            <v>-25660.560000000001</v>
          </cell>
          <cell r="H278">
            <v>-755.55</v>
          </cell>
        </row>
        <row r="279">
          <cell r="A279" t="str">
            <v>LawExpenseO&amp;MSpace</v>
          </cell>
          <cell r="B279" t="str">
            <v>Law</v>
          </cell>
          <cell r="C279" t="str">
            <v>O&amp;M</v>
          </cell>
          <cell r="D279" t="str">
            <v>Space</v>
          </cell>
          <cell r="E279">
            <v>113725.98</v>
          </cell>
          <cell r="G279">
            <v>113725.98</v>
          </cell>
          <cell r="H279">
            <v>1364711.76</v>
          </cell>
        </row>
        <row r="280">
          <cell r="A280" t="str">
            <v>LawExpenseO&amp;MVP Office Assessments</v>
          </cell>
          <cell r="B280" t="str">
            <v>Law</v>
          </cell>
          <cell r="C280" t="str">
            <v>O&amp;M</v>
          </cell>
          <cell r="D280" t="str">
            <v>VP Office Assessments</v>
          </cell>
          <cell r="E280">
            <v>4583</v>
          </cell>
          <cell r="G280">
            <v>4583</v>
          </cell>
          <cell r="H280">
            <v>54996</v>
          </cell>
        </row>
        <row r="281">
          <cell r="A281" t="str">
            <v>NERC ComplianceExpenseO&amp;MApplied Labor</v>
          </cell>
          <cell r="B281" t="str">
            <v>NERC Compliance</v>
          </cell>
          <cell r="C281" t="str">
            <v>O&amp;M</v>
          </cell>
          <cell r="D281" t="str">
            <v>Applied Labor</v>
          </cell>
          <cell r="E281">
            <v>0</v>
          </cell>
          <cell r="G281">
            <v>0</v>
          </cell>
          <cell r="H281">
            <v>0</v>
          </cell>
        </row>
        <row r="282">
          <cell r="A282" t="str">
            <v>NERC ComplianceExpenseO&amp;MDepreciation/Amortization</v>
          </cell>
          <cell r="B282" t="str">
            <v>NERC Compliance</v>
          </cell>
          <cell r="C282" t="str">
            <v>O&amp;M</v>
          </cell>
          <cell r="D282" t="str">
            <v>Depreciation/Amortization</v>
          </cell>
          <cell r="E282">
            <v>250</v>
          </cell>
          <cell r="G282">
            <v>250</v>
          </cell>
          <cell r="H282">
            <v>3000</v>
          </cell>
        </row>
        <row r="283">
          <cell r="A283" t="str">
            <v>NERC ComplianceExpenseO&amp;MFringe Benefits &amp; Taxes</v>
          </cell>
          <cell r="B283" t="str">
            <v>NERC Compliance</v>
          </cell>
          <cell r="C283" t="str">
            <v>O&amp;M</v>
          </cell>
          <cell r="D283" t="str">
            <v>Fringe Benefits &amp; Taxes</v>
          </cell>
          <cell r="E283">
            <v>24610.52</v>
          </cell>
          <cell r="G283">
            <v>24610.52</v>
          </cell>
          <cell r="H283">
            <v>344117.22</v>
          </cell>
        </row>
        <row r="284">
          <cell r="A284" t="str">
            <v>NERC ComplianceExpenseO&amp;MIncurred Labor</v>
          </cell>
          <cell r="B284" t="str">
            <v>NERC Compliance</v>
          </cell>
          <cell r="C284" t="str">
            <v>O&amp;M</v>
          </cell>
          <cell r="D284" t="str">
            <v>Incurred Labor</v>
          </cell>
          <cell r="E284">
            <v>76740</v>
          </cell>
          <cell r="G284">
            <v>76740</v>
          </cell>
          <cell r="H284">
            <v>1073019</v>
          </cell>
        </row>
        <row r="285">
          <cell r="A285" t="str">
            <v>NERC ComplianceExpenseO&amp;MInternal Settlements</v>
          </cell>
          <cell r="B285" t="str">
            <v>NERC Compliance</v>
          </cell>
          <cell r="C285" t="str">
            <v>O&amp;M</v>
          </cell>
          <cell r="D285" t="str">
            <v>Internal Settlements</v>
          </cell>
          <cell r="E285">
            <v>0</v>
          </cell>
          <cell r="G285">
            <v>0</v>
          </cell>
          <cell r="H285">
            <v>0</v>
          </cell>
        </row>
        <row r="286">
          <cell r="A286" t="str">
            <v>NERC ComplianceExpenseO&amp;MIT Toolkit</v>
          </cell>
          <cell r="B286" t="str">
            <v>NERC Compliance</v>
          </cell>
          <cell r="C286" t="str">
            <v>O&amp;M</v>
          </cell>
          <cell r="D286" t="str">
            <v>IT Toolkit</v>
          </cell>
          <cell r="E286">
            <v>447</v>
          </cell>
          <cell r="G286">
            <v>447</v>
          </cell>
          <cell r="H286">
            <v>5358</v>
          </cell>
        </row>
        <row r="287">
          <cell r="A287" t="str">
            <v>NERC ComplianceExpenseO&amp;MOther Primary Expenses</v>
          </cell>
          <cell r="B287" t="str">
            <v>NERC Compliance</v>
          </cell>
          <cell r="C287" t="str">
            <v>O&amp;M</v>
          </cell>
          <cell r="D287" t="str">
            <v>Other Primary Expenses</v>
          </cell>
          <cell r="E287">
            <v>10000</v>
          </cell>
          <cell r="G287">
            <v>10000</v>
          </cell>
          <cell r="H287">
            <v>120000</v>
          </cell>
        </row>
        <row r="288">
          <cell r="A288" t="str">
            <v>NERC ComplianceExpenseO&amp;MOther Secondary Costs</v>
          </cell>
          <cell r="B288" t="str">
            <v>NERC Compliance</v>
          </cell>
          <cell r="C288" t="str">
            <v>O&amp;M</v>
          </cell>
          <cell r="D288" t="str">
            <v>Other Secondary Costs</v>
          </cell>
          <cell r="E288">
            <v>478.88</v>
          </cell>
          <cell r="G288">
            <v>478.88</v>
          </cell>
          <cell r="H288">
            <v>5745.53</v>
          </cell>
        </row>
        <row r="289">
          <cell r="A289" t="str">
            <v>NERC ComplianceExpenseO&amp;MResidual Sent to SC Asm Ctr</v>
          </cell>
          <cell r="B289" t="str">
            <v>NERC Compliance</v>
          </cell>
          <cell r="C289" t="str">
            <v>O&amp;M</v>
          </cell>
          <cell r="D289" t="str">
            <v>Residual Sent to SC Asm Ctr</v>
          </cell>
          <cell r="E289">
            <v>-10117.65</v>
          </cell>
          <cell r="G289">
            <v>-10117.65</v>
          </cell>
          <cell r="H289">
            <v>1029.8499999999999</v>
          </cell>
        </row>
        <row r="290">
          <cell r="A290" t="str">
            <v>NERC ComplianceExpenseO&amp;MSpace</v>
          </cell>
          <cell r="B290" t="str">
            <v>NERC Compliance</v>
          </cell>
          <cell r="C290" t="str">
            <v>O&amp;M</v>
          </cell>
          <cell r="D290" t="str">
            <v>Space</v>
          </cell>
          <cell r="E290">
            <v>12122.55</v>
          </cell>
          <cell r="G290">
            <v>12122.55</v>
          </cell>
          <cell r="H290">
            <v>145470.6</v>
          </cell>
        </row>
        <row r="291">
          <cell r="A291" t="str">
            <v>NERC ComplianceExpenseO&amp;MVP Office Assessments</v>
          </cell>
          <cell r="B291" t="str">
            <v>NERC Compliance</v>
          </cell>
          <cell r="C291" t="str">
            <v>O&amp;M</v>
          </cell>
          <cell r="D291" t="str">
            <v>VP Office Assessments</v>
          </cell>
          <cell r="E291">
            <v>0</v>
          </cell>
          <cell r="G291">
            <v>0</v>
          </cell>
          <cell r="H291">
            <v>0</v>
          </cell>
        </row>
        <row r="292">
          <cell r="A292" t="str">
            <v>Payroll Services &amp; Accounts PayableExpenseO&amp;MApplied Labor</v>
          </cell>
          <cell r="B292" t="str">
            <v>Payroll Services &amp; Accounts Payable</v>
          </cell>
          <cell r="C292" t="str">
            <v>O&amp;M</v>
          </cell>
          <cell r="D292" t="str">
            <v>Applied Labor</v>
          </cell>
          <cell r="E292">
            <v>0</v>
          </cell>
          <cell r="G292">
            <v>0</v>
          </cell>
          <cell r="H292">
            <v>0</v>
          </cell>
        </row>
        <row r="293">
          <cell r="A293" t="str">
            <v>Payroll Services &amp; Accounts PayableExpenseO&amp;MClient Investment</v>
          </cell>
          <cell r="B293" t="str">
            <v>Payroll Services &amp; Accounts Payable</v>
          </cell>
          <cell r="C293" t="str">
            <v>O&amp;M</v>
          </cell>
          <cell r="D293" t="str">
            <v>Client Investment</v>
          </cell>
          <cell r="E293">
            <v>13540</v>
          </cell>
          <cell r="G293">
            <v>13540</v>
          </cell>
          <cell r="H293">
            <v>90500</v>
          </cell>
        </row>
        <row r="294">
          <cell r="A294" t="str">
            <v>Payroll Services &amp; Accounts PayableExpenseO&amp;MDAS</v>
          </cell>
          <cell r="B294" t="str">
            <v>Payroll Services &amp; Accounts Payable</v>
          </cell>
          <cell r="C294" t="str">
            <v>O&amp;M</v>
          </cell>
          <cell r="D294" t="str">
            <v>DAS</v>
          </cell>
          <cell r="E294">
            <v>22503</v>
          </cell>
          <cell r="G294">
            <v>22503</v>
          </cell>
          <cell r="H294">
            <v>270034</v>
          </cell>
        </row>
        <row r="295">
          <cell r="A295" t="str">
            <v>Payroll Services &amp; Accounts PayableExpenseO&amp;MDepreciation/Amortization</v>
          </cell>
          <cell r="B295" t="str">
            <v>Payroll Services &amp; Accounts Payable</v>
          </cell>
          <cell r="C295" t="str">
            <v>O&amp;M</v>
          </cell>
          <cell r="D295" t="str">
            <v>Depreciation/Amortization</v>
          </cell>
          <cell r="E295">
            <v>466</v>
          </cell>
          <cell r="G295">
            <v>466</v>
          </cell>
          <cell r="H295">
            <v>5592</v>
          </cell>
        </row>
        <row r="296">
          <cell r="A296" t="str">
            <v>Payroll Services &amp; Accounts PayableExpenseO&amp;MFringe Benefits &amp; Taxes</v>
          </cell>
          <cell r="B296" t="str">
            <v>Payroll Services &amp; Accounts Payable</v>
          </cell>
          <cell r="C296" t="str">
            <v>O&amp;M</v>
          </cell>
          <cell r="D296" t="str">
            <v>Fringe Benefits &amp; Taxes</v>
          </cell>
          <cell r="E296">
            <v>58104.75</v>
          </cell>
          <cell r="G296">
            <v>58104.75</v>
          </cell>
          <cell r="H296">
            <v>689890.45</v>
          </cell>
        </row>
        <row r="297">
          <cell r="A297" t="str">
            <v>Payroll Services &amp; Accounts PayableExpenseO&amp;MIncurred Labor</v>
          </cell>
          <cell r="B297" t="str">
            <v>Payroll Services &amp; Accounts Payable</v>
          </cell>
          <cell r="C297" t="str">
            <v>O&amp;M</v>
          </cell>
          <cell r="D297" t="str">
            <v>Incurred Labor</v>
          </cell>
          <cell r="E297">
            <v>181181</v>
          </cell>
          <cell r="G297">
            <v>181181</v>
          </cell>
          <cell r="H297">
            <v>2151202</v>
          </cell>
        </row>
        <row r="298">
          <cell r="A298" t="str">
            <v>Payroll Services &amp; Accounts PayableExpenseO&amp;MInternal Settlements</v>
          </cell>
          <cell r="B298" t="str">
            <v>Payroll Services &amp; Accounts Payable</v>
          </cell>
          <cell r="C298" t="str">
            <v>O&amp;M</v>
          </cell>
          <cell r="D298" t="str">
            <v>Internal Settlements</v>
          </cell>
          <cell r="E298">
            <v>0</v>
          </cell>
          <cell r="G298">
            <v>0</v>
          </cell>
          <cell r="H298">
            <v>0</v>
          </cell>
        </row>
        <row r="299">
          <cell r="A299" t="str">
            <v>Payroll Services &amp; Accounts PayableExpenseO&amp;MIT Toolkit</v>
          </cell>
          <cell r="B299" t="str">
            <v>Payroll Services &amp; Accounts Payable</v>
          </cell>
          <cell r="C299" t="str">
            <v>O&amp;M</v>
          </cell>
          <cell r="D299" t="str">
            <v>IT Toolkit</v>
          </cell>
          <cell r="E299">
            <v>660.33</v>
          </cell>
          <cell r="G299">
            <v>660.33</v>
          </cell>
          <cell r="H299">
            <v>7914.62</v>
          </cell>
        </row>
        <row r="300">
          <cell r="A300" t="str">
            <v>Payroll Services &amp; Accounts PayableExpenseO&amp;MOther Primary Expenses</v>
          </cell>
          <cell r="B300" t="str">
            <v>Payroll Services &amp; Accounts Payable</v>
          </cell>
          <cell r="C300" t="str">
            <v>O&amp;M</v>
          </cell>
          <cell r="D300" t="str">
            <v>Other Primary Expenses</v>
          </cell>
          <cell r="E300">
            <v>900</v>
          </cell>
          <cell r="G300">
            <v>900</v>
          </cell>
          <cell r="H300">
            <v>42870</v>
          </cell>
        </row>
        <row r="301">
          <cell r="A301" t="str">
            <v>Payroll Services &amp; Accounts PayableExpenseO&amp;MOther Secondary Costs</v>
          </cell>
          <cell r="B301" t="str">
            <v>Payroll Services &amp; Accounts Payable</v>
          </cell>
          <cell r="C301" t="str">
            <v>O&amp;M</v>
          </cell>
          <cell r="D301" t="str">
            <v>Other Secondary Costs</v>
          </cell>
          <cell r="E301">
            <v>1464.97</v>
          </cell>
          <cell r="G301">
            <v>1464.97</v>
          </cell>
          <cell r="H301">
            <v>17574.7</v>
          </cell>
        </row>
        <row r="302">
          <cell r="A302" t="str">
            <v>Payroll Services &amp; Accounts PayableExpenseO&amp;MOutside Services</v>
          </cell>
          <cell r="B302" t="str">
            <v>Payroll Services &amp; Accounts Payable</v>
          </cell>
          <cell r="C302" t="str">
            <v>O&amp;M</v>
          </cell>
          <cell r="D302" t="str">
            <v>Outside Services</v>
          </cell>
          <cell r="E302">
            <v>32549</v>
          </cell>
          <cell r="G302">
            <v>32549</v>
          </cell>
          <cell r="H302">
            <v>-68005</v>
          </cell>
        </row>
        <row r="303">
          <cell r="A303" t="str">
            <v>Payroll Services &amp; Accounts PayableExpenseO&amp;MResidual Sent to SC Asm Ctr</v>
          </cell>
          <cell r="B303" t="str">
            <v>Payroll Services &amp; Accounts Payable</v>
          </cell>
          <cell r="C303" t="str">
            <v>O&amp;M</v>
          </cell>
          <cell r="D303" t="str">
            <v>Residual Sent to SC Asm Ctr</v>
          </cell>
          <cell r="E303">
            <v>-45296.74</v>
          </cell>
          <cell r="G303">
            <v>-45296.74</v>
          </cell>
          <cell r="H303">
            <v>-5167.7</v>
          </cell>
        </row>
        <row r="304">
          <cell r="A304" t="str">
            <v>Payroll Services &amp; Accounts PayableExpenseO&amp;MSpace</v>
          </cell>
          <cell r="B304" t="str">
            <v>Payroll Services &amp; Accounts Payable</v>
          </cell>
          <cell r="C304" t="str">
            <v>O&amp;M</v>
          </cell>
          <cell r="D304" t="str">
            <v>Space</v>
          </cell>
          <cell r="E304">
            <v>50870.07</v>
          </cell>
          <cell r="G304">
            <v>50870.07</v>
          </cell>
          <cell r="H304">
            <v>610440.84</v>
          </cell>
        </row>
        <row r="305">
          <cell r="A305" t="str">
            <v>Payroll Services &amp; Accounts PayableExpenseO&amp;MVP Office Assessments</v>
          </cell>
          <cell r="B305" t="str">
            <v>Payroll Services &amp; Accounts Payable</v>
          </cell>
          <cell r="C305" t="str">
            <v>O&amp;M</v>
          </cell>
          <cell r="D305" t="str">
            <v>VP Office Assessments</v>
          </cell>
          <cell r="E305">
            <v>0</v>
          </cell>
          <cell r="G305">
            <v>0</v>
          </cell>
          <cell r="H305">
            <v>0</v>
          </cell>
        </row>
        <row r="306">
          <cell r="A306" t="str">
            <v>Power Dedicated FinanceExpenseO&amp;MApplied Labor</v>
          </cell>
          <cell r="B306" t="str">
            <v>Power Dedicated Finance</v>
          </cell>
          <cell r="C306" t="str">
            <v>O&amp;M</v>
          </cell>
          <cell r="D306" t="str">
            <v>Applied Labor</v>
          </cell>
          <cell r="E306">
            <v>0</v>
          </cell>
          <cell r="G306">
            <v>0</v>
          </cell>
          <cell r="H306">
            <v>0</v>
          </cell>
        </row>
        <row r="307">
          <cell r="A307" t="str">
            <v>Power Dedicated FinanceExpenseO&amp;MDepreciation/Amortization</v>
          </cell>
          <cell r="B307" t="str">
            <v>Power Dedicated Finance</v>
          </cell>
          <cell r="C307" t="str">
            <v>O&amp;M</v>
          </cell>
          <cell r="D307" t="str">
            <v>Depreciation/Amortization</v>
          </cell>
          <cell r="E307">
            <v>128</v>
          </cell>
          <cell r="G307">
            <v>128</v>
          </cell>
          <cell r="H307">
            <v>1536</v>
          </cell>
        </row>
        <row r="308">
          <cell r="A308" t="str">
            <v>Power Dedicated FinanceExpenseO&amp;MFleet/Other CO Charges</v>
          </cell>
          <cell r="B308" t="str">
            <v>Power Dedicated Finance</v>
          </cell>
          <cell r="C308" t="str">
            <v>O&amp;M</v>
          </cell>
          <cell r="D308" t="str">
            <v>Fleet/Other CO Charges</v>
          </cell>
          <cell r="E308">
            <v>45.82</v>
          </cell>
          <cell r="G308">
            <v>45.82</v>
          </cell>
          <cell r="H308">
            <v>549.84</v>
          </cell>
        </row>
        <row r="309">
          <cell r="A309" t="str">
            <v>Power Dedicated FinanceExpenseO&amp;MFringe Benefits &amp; Taxes</v>
          </cell>
          <cell r="B309" t="str">
            <v>Power Dedicated Finance</v>
          </cell>
          <cell r="C309" t="str">
            <v>O&amp;M</v>
          </cell>
          <cell r="D309" t="str">
            <v>Fringe Benefits &amp; Taxes</v>
          </cell>
          <cell r="E309">
            <v>269312.34000000003</v>
          </cell>
          <cell r="G309">
            <v>269312.34000000003</v>
          </cell>
          <cell r="H309">
            <v>3273013.88</v>
          </cell>
        </row>
        <row r="310">
          <cell r="A310" t="str">
            <v>Power Dedicated FinanceExpenseO&amp;MIncurred Labor</v>
          </cell>
          <cell r="B310" t="str">
            <v>Power Dedicated Finance</v>
          </cell>
          <cell r="C310" t="str">
            <v>O&amp;M</v>
          </cell>
          <cell r="D310" t="str">
            <v>Incurred Labor</v>
          </cell>
          <cell r="E310">
            <v>764669</v>
          </cell>
          <cell r="G310">
            <v>764669</v>
          </cell>
          <cell r="H310">
            <v>9086417</v>
          </cell>
        </row>
        <row r="311">
          <cell r="A311" t="str">
            <v>Power Dedicated FinanceExpenseO&amp;MInternal Settlements</v>
          </cell>
          <cell r="B311" t="str">
            <v>Power Dedicated Finance</v>
          </cell>
          <cell r="C311" t="str">
            <v>O&amp;M</v>
          </cell>
          <cell r="D311" t="str">
            <v>Internal Settlements</v>
          </cell>
          <cell r="E311">
            <v>0</v>
          </cell>
          <cell r="G311">
            <v>0</v>
          </cell>
          <cell r="H311">
            <v>0</v>
          </cell>
        </row>
        <row r="312">
          <cell r="A312" t="str">
            <v>Power Dedicated FinanceExpenseO&amp;MIT Toolkit</v>
          </cell>
          <cell r="B312" t="str">
            <v>Power Dedicated Finance</v>
          </cell>
          <cell r="C312" t="str">
            <v>O&amp;M</v>
          </cell>
          <cell r="D312" t="str">
            <v>IT Toolkit</v>
          </cell>
          <cell r="E312">
            <v>3276.05</v>
          </cell>
          <cell r="G312">
            <v>3276.05</v>
          </cell>
          <cell r="H312">
            <v>39344.61</v>
          </cell>
        </row>
        <row r="313">
          <cell r="A313" t="str">
            <v>Power Dedicated FinanceExpenseO&amp;MMaterial</v>
          </cell>
          <cell r="B313" t="str">
            <v>Power Dedicated Finance</v>
          </cell>
          <cell r="C313" t="str">
            <v>O&amp;M</v>
          </cell>
          <cell r="D313" t="str">
            <v>Material</v>
          </cell>
          <cell r="E313">
            <v>833</v>
          </cell>
          <cell r="G313">
            <v>833</v>
          </cell>
          <cell r="H313">
            <v>9996</v>
          </cell>
        </row>
        <row r="314">
          <cell r="A314" t="str">
            <v>Power Dedicated FinanceExpenseO&amp;MOther Primary Expenses</v>
          </cell>
          <cell r="B314" t="str">
            <v>Power Dedicated Finance</v>
          </cell>
          <cell r="C314" t="str">
            <v>O&amp;M</v>
          </cell>
          <cell r="D314" t="str">
            <v>Other Primary Expenses</v>
          </cell>
          <cell r="E314">
            <v>8834</v>
          </cell>
          <cell r="G314">
            <v>8834</v>
          </cell>
          <cell r="H314">
            <v>258008</v>
          </cell>
        </row>
        <row r="315">
          <cell r="A315" t="str">
            <v>Power Dedicated FinanceExpenseO&amp;MOther Secondary Costs</v>
          </cell>
          <cell r="B315" t="str">
            <v>Power Dedicated Finance</v>
          </cell>
          <cell r="C315" t="str">
            <v>O&amp;M</v>
          </cell>
          <cell r="D315" t="str">
            <v>Other Secondary Costs</v>
          </cell>
          <cell r="E315">
            <v>2438.69</v>
          </cell>
          <cell r="G315">
            <v>2438.69</v>
          </cell>
          <cell r="H315">
            <v>29266.28</v>
          </cell>
        </row>
        <row r="316">
          <cell r="A316" t="str">
            <v>Power Dedicated FinanceExpenseO&amp;MOutside Services</v>
          </cell>
          <cell r="B316" t="str">
            <v>Power Dedicated Finance</v>
          </cell>
          <cell r="C316" t="str">
            <v>O&amp;M</v>
          </cell>
          <cell r="D316" t="str">
            <v>Outside Services</v>
          </cell>
          <cell r="E316">
            <v>33333</v>
          </cell>
          <cell r="G316">
            <v>33333</v>
          </cell>
          <cell r="H316">
            <v>399996</v>
          </cell>
        </row>
        <row r="317">
          <cell r="A317" t="str">
            <v>Power Dedicated FinanceExpenseO&amp;MResidual Sent to SC Asm Ctr</v>
          </cell>
          <cell r="B317" t="str">
            <v>Power Dedicated Finance</v>
          </cell>
          <cell r="C317" t="str">
            <v>O&amp;M</v>
          </cell>
          <cell r="D317" t="str">
            <v>Residual Sent to SC Asm Ctr</v>
          </cell>
          <cell r="E317">
            <v>8719.15</v>
          </cell>
          <cell r="G317">
            <v>8719.15</v>
          </cell>
          <cell r="H317">
            <v>457.94</v>
          </cell>
        </row>
        <row r="318">
          <cell r="A318" t="str">
            <v>Power Dedicated FinanceExpenseO&amp;MSpace</v>
          </cell>
          <cell r="B318" t="str">
            <v>Power Dedicated Finance</v>
          </cell>
          <cell r="C318" t="str">
            <v>O&amp;M</v>
          </cell>
          <cell r="D318" t="str">
            <v>Space</v>
          </cell>
          <cell r="E318">
            <v>61427.43</v>
          </cell>
          <cell r="G318">
            <v>61427.43</v>
          </cell>
          <cell r="H318">
            <v>737129.16</v>
          </cell>
        </row>
        <row r="319">
          <cell r="A319" t="str">
            <v>Power Dedicated FinanceExpenseO&amp;MVP Office Assessments</v>
          </cell>
          <cell r="B319" t="str">
            <v>Power Dedicated Finance</v>
          </cell>
          <cell r="C319" t="str">
            <v>O&amp;M</v>
          </cell>
          <cell r="D319" t="str">
            <v>VP Office Assessments</v>
          </cell>
          <cell r="E319">
            <v>0</v>
          </cell>
          <cell r="G319">
            <v>0</v>
          </cell>
          <cell r="H319">
            <v>0</v>
          </cell>
        </row>
        <row r="320">
          <cell r="A320" t="str">
            <v>ProcurementExpenseCAPITALClient Investment</v>
          </cell>
          <cell r="B320" t="str">
            <v>Procurement</v>
          </cell>
          <cell r="C320" t="str">
            <v>CAPITAL</v>
          </cell>
          <cell r="D320" t="str">
            <v>Client Investment</v>
          </cell>
          <cell r="H320">
            <v>2354616</v>
          </cell>
        </row>
        <row r="321">
          <cell r="A321" t="str">
            <v>ProcurementExpenseO&amp;MApplied Labor</v>
          </cell>
          <cell r="B321" t="str">
            <v>Procurement</v>
          </cell>
          <cell r="C321" t="str">
            <v>O&amp;M</v>
          </cell>
          <cell r="D321" t="str">
            <v>Applied Labor</v>
          </cell>
          <cell r="E321">
            <v>0</v>
          </cell>
          <cell r="G321">
            <v>0</v>
          </cell>
          <cell r="H321">
            <v>0</v>
          </cell>
        </row>
        <row r="322">
          <cell r="A322" t="str">
            <v>ProcurementExpenseO&amp;MClient Investment</v>
          </cell>
          <cell r="B322" t="str">
            <v>Procurement</v>
          </cell>
          <cell r="C322" t="str">
            <v>O&amp;M</v>
          </cell>
          <cell r="D322" t="str">
            <v>Client Investment</v>
          </cell>
          <cell r="H322">
            <v>150000</v>
          </cell>
        </row>
        <row r="323">
          <cell r="A323" t="str">
            <v>ProcurementExpenseO&amp;MDAS</v>
          </cell>
          <cell r="B323" t="str">
            <v>Procurement</v>
          </cell>
          <cell r="C323" t="str">
            <v>O&amp;M</v>
          </cell>
          <cell r="D323" t="str">
            <v>DAS</v>
          </cell>
          <cell r="E323">
            <v>43052</v>
          </cell>
          <cell r="G323">
            <v>43052</v>
          </cell>
          <cell r="H323">
            <v>516621</v>
          </cell>
        </row>
        <row r="324">
          <cell r="A324" t="str">
            <v>ProcurementExpenseO&amp;MDepreciation/Amortization</v>
          </cell>
          <cell r="B324" t="str">
            <v>Procurement</v>
          </cell>
          <cell r="C324" t="str">
            <v>O&amp;M</v>
          </cell>
          <cell r="D324" t="str">
            <v>Depreciation/Amortization</v>
          </cell>
          <cell r="E324">
            <v>2201</v>
          </cell>
          <cell r="G324">
            <v>2201</v>
          </cell>
          <cell r="H324">
            <v>65656</v>
          </cell>
        </row>
        <row r="325">
          <cell r="A325" t="str">
            <v>ProcurementExpenseO&amp;MFleet/Other CO Charges</v>
          </cell>
          <cell r="B325" t="str">
            <v>Procurement</v>
          </cell>
          <cell r="C325" t="str">
            <v>O&amp;M</v>
          </cell>
          <cell r="D325" t="str">
            <v>Fleet/Other CO Charges</v>
          </cell>
          <cell r="E325">
            <v>169.15</v>
          </cell>
          <cell r="G325">
            <v>169.15</v>
          </cell>
          <cell r="H325">
            <v>2029.8</v>
          </cell>
        </row>
        <row r="326">
          <cell r="A326" t="str">
            <v>ProcurementExpenseO&amp;MFringe Benefits &amp; Taxes</v>
          </cell>
          <cell r="B326" t="str">
            <v>Procurement</v>
          </cell>
          <cell r="C326" t="str">
            <v>O&amp;M</v>
          </cell>
          <cell r="D326" t="str">
            <v>Fringe Benefits &amp; Taxes</v>
          </cell>
          <cell r="E326">
            <v>280094.7</v>
          </cell>
          <cell r="G326">
            <v>280094.7</v>
          </cell>
          <cell r="H326">
            <v>3312914.39</v>
          </cell>
        </row>
        <row r="327">
          <cell r="A327" t="str">
            <v>ProcurementExpenseO&amp;MIncurred Labor</v>
          </cell>
          <cell r="B327" t="str">
            <v>Procurement</v>
          </cell>
          <cell r="C327" t="str">
            <v>O&amp;M</v>
          </cell>
          <cell r="D327" t="str">
            <v>Incurred Labor</v>
          </cell>
          <cell r="E327">
            <v>863797</v>
          </cell>
          <cell r="G327">
            <v>863797</v>
          </cell>
          <cell r="H327">
            <v>10261660</v>
          </cell>
        </row>
        <row r="328">
          <cell r="A328" t="str">
            <v>ProcurementExpenseO&amp;MInternal Settlements</v>
          </cell>
          <cell r="B328" t="str">
            <v>Procurement</v>
          </cell>
          <cell r="C328" t="str">
            <v>O&amp;M</v>
          </cell>
          <cell r="D328" t="str">
            <v>Internal Settlements</v>
          </cell>
          <cell r="E328">
            <v>0</v>
          </cell>
          <cell r="G328">
            <v>0</v>
          </cell>
          <cell r="H328">
            <v>0</v>
          </cell>
        </row>
        <row r="329">
          <cell r="A329" t="str">
            <v>ProcurementExpenseO&amp;MIT Toolkit</v>
          </cell>
          <cell r="B329" t="str">
            <v>Procurement</v>
          </cell>
          <cell r="C329" t="str">
            <v>O&amp;M</v>
          </cell>
          <cell r="D329" t="str">
            <v>IT Toolkit</v>
          </cell>
          <cell r="E329">
            <v>6166.21</v>
          </cell>
          <cell r="G329">
            <v>6166.21</v>
          </cell>
          <cell r="H329">
            <v>73978.39</v>
          </cell>
        </row>
        <row r="330">
          <cell r="A330" t="str">
            <v>ProcurementExpenseO&amp;MMaterial</v>
          </cell>
          <cell r="B330" t="str">
            <v>Procurement</v>
          </cell>
          <cell r="C330" t="str">
            <v>O&amp;M</v>
          </cell>
          <cell r="D330" t="str">
            <v>Material</v>
          </cell>
          <cell r="E330">
            <v>900</v>
          </cell>
          <cell r="G330">
            <v>900</v>
          </cell>
          <cell r="H330">
            <v>13200</v>
          </cell>
        </row>
        <row r="331">
          <cell r="A331" t="str">
            <v>ProcurementExpenseO&amp;MOther Primary Expenses</v>
          </cell>
          <cell r="B331" t="str">
            <v>Procurement</v>
          </cell>
          <cell r="C331" t="str">
            <v>O&amp;M</v>
          </cell>
          <cell r="D331" t="str">
            <v>Other Primary Expenses</v>
          </cell>
          <cell r="E331">
            <v>81063</v>
          </cell>
          <cell r="G331">
            <v>81063</v>
          </cell>
          <cell r="H331">
            <v>472202</v>
          </cell>
        </row>
        <row r="332">
          <cell r="A332" t="str">
            <v>ProcurementExpenseO&amp;MOther Secondary Costs</v>
          </cell>
          <cell r="B332" t="str">
            <v>Procurement</v>
          </cell>
          <cell r="C332" t="str">
            <v>O&amp;M</v>
          </cell>
          <cell r="D332" t="str">
            <v>Other Secondary Costs</v>
          </cell>
          <cell r="E332">
            <v>3104.18</v>
          </cell>
          <cell r="G332">
            <v>3104.18</v>
          </cell>
          <cell r="H332">
            <v>37244.07</v>
          </cell>
        </row>
        <row r="333">
          <cell r="A333" t="str">
            <v>ProcurementExpenseO&amp;MOutside Services</v>
          </cell>
          <cell r="B333" t="str">
            <v>Procurement</v>
          </cell>
          <cell r="C333" t="str">
            <v>O&amp;M</v>
          </cell>
          <cell r="D333" t="str">
            <v>Outside Services</v>
          </cell>
          <cell r="E333">
            <v>376750</v>
          </cell>
          <cell r="G333">
            <v>376750</v>
          </cell>
          <cell r="H333">
            <v>574535</v>
          </cell>
        </row>
        <row r="334">
          <cell r="A334" t="str">
            <v>ProcurementExpenseO&amp;MResidual Sent to SC Asm Ctr</v>
          </cell>
          <cell r="B334" t="str">
            <v>Procurement</v>
          </cell>
          <cell r="C334" t="str">
            <v>O&amp;M</v>
          </cell>
          <cell r="D334" t="str">
            <v>Residual Sent to SC Asm Ctr</v>
          </cell>
          <cell r="E334">
            <v>-317571.27</v>
          </cell>
          <cell r="G334">
            <v>-317571.27</v>
          </cell>
          <cell r="H334">
            <v>434.7</v>
          </cell>
        </row>
        <row r="335">
          <cell r="A335" t="str">
            <v>ProcurementExpenseO&amp;MSpace</v>
          </cell>
          <cell r="B335" t="str">
            <v>Procurement</v>
          </cell>
          <cell r="C335" t="str">
            <v>O&amp;M</v>
          </cell>
          <cell r="D335" t="str">
            <v>Space</v>
          </cell>
          <cell r="E335">
            <v>113619.96</v>
          </cell>
          <cell r="G335">
            <v>113619.96</v>
          </cell>
          <cell r="H335">
            <v>1363439.52</v>
          </cell>
        </row>
        <row r="336">
          <cell r="A336" t="str">
            <v>ProcurementExpenseO&amp;MVP Office Assessments</v>
          </cell>
          <cell r="B336" t="str">
            <v>Procurement</v>
          </cell>
          <cell r="C336" t="str">
            <v>O&amp;M</v>
          </cell>
          <cell r="D336" t="str">
            <v>VP Office Assessments</v>
          </cell>
          <cell r="E336">
            <v>0</v>
          </cell>
          <cell r="G336">
            <v>0</v>
          </cell>
          <cell r="H336">
            <v>0</v>
          </cell>
        </row>
        <row r="337">
          <cell r="A337" t="str">
            <v>PSE&amp;G Dedicated FinanceExpenseO&amp;MApplied Labor</v>
          </cell>
          <cell r="B337" t="str">
            <v>PSE&amp;G Dedicated Finance</v>
          </cell>
          <cell r="C337" t="str">
            <v>O&amp;M</v>
          </cell>
          <cell r="D337" t="str">
            <v>Applied Labor</v>
          </cell>
          <cell r="E337">
            <v>0</v>
          </cell>
          <cell r="G337">
            <v>0</v>
          </cell>
          <cell r="H337">
            <v>0</v>
          </cell>
        </row>
        <row r="338">
          <cell r="A338" t="str">
            <v>PSE&amp;G Dedicated FinanceExpenseO&amp;MClient Investment</v>
          </cell>
          <cell r="B338" t="str">
            <v>PSE&amp;G Dedicated Finance</v>
          </cell>
          <cell r="C338" t="str">
            <v>O&amp;M</v>
          </cell>
          <cell r="D338" t="str">
            <v>Client Investment</v>
          </cell>
          <cell r="H338">
            <v>150000</v>
          </cell>
        </row>
        <row r="339">
          <cell r="A339" t="str">
            <v>PSE&amp;G Dedicated FinanceExpenseO&amp;MDepreciation/Amortization</v>
          </cell>
          <cell r="B339" t="str">
            <v>PSE&amp;G Dedicated Finance</v>
          </cell>
          <cell r="C339" t="str">
            <v>O&amp;M</v>
          </cell>
          <cell r="D339" t="str">
            <v>Depreciation/Amortization</v>
          </cell>
          <cell r="E339">
            <v>1583</v>
          </cell>
          <cell r="G339">
            <v>1583</v>
          </cell>
          <cell r="H339">
            <v>19000</v>
          </cell>
        </row>
        <row r="340">
          <cell r="A340" t="str">
            <v>PSE&amp;G Dedicated FinanceExpenseO&amp;MFringe Benefits &amp; Taxes</v>
          </cell>
          <cell r="B340" t="str">
            <v>PSE&amp;G Dedicated Finance</v>
          </cell>
          <cell r="C340" t="str">
            <v>O&amp;M</v>
          </cell>
          <cell r="D340" t="str">
            <v>Fringe Benefits &amp; Taxes</v>
          </cell>
          <cell r="E340">
            <v>172610.31</v>
          </cell>
          <cell r="G340">
            <v>172610.31</v>
          </cell>
          <cell r="H340">
            <v>2058150.72</v>
          </cell>
        </row>
        <row r="341">
          <cell r="A341" t="str">
            <v>PSE&amp;G Dedicated FinanceExpenseO&amp;MIncurred Labor</v>
          </cell>
          <cell r="B341" t="str">
            <v>PSE&amp;G Dedicated Finance</v>
          </cell>
          <cell r="C341" t="str">
            <v>O&amp;M</v>
          </cell>
          <cell r="D341" t="str">
            <v>Incurred Labor</v>
          </cell>
          <cell r="E341">
            <v>496914</v>
          </cell>
          <cell r="G341">
            <v>496914</v>
          </cell>
          <cell r="H341">
            <v>5904742</v>
          </cell>
        </row>
        <row r="342">
          <cell r="A342" t="str">
            <v>PSE&amp;G Dedicated FinanceExpenseO&amp;MInternal Settlements</v>
          </cell>
          <cell r="B342" t="str">
            <v>PSE&amp;G Dedicated Finance</v>
          </cell>
          <cell r="C342" t="str">
            <v>O&amp;M</v>
          </cell>
          <cell r="D342" t="str">
            <v>Internal Settlements</v>
          </cell>
          <cell r="E342">
            <v>0</v>
          </cell>
          <cell r="G342">
            <v>0</v>
          </cell>
          <cell r="H342">
            <v>0</v>
          </cell>
        </row>
        <row r="343">
          <cell r="A343" t="str">
            <v>PSE&amp;G Dedicated FinanceExpenseO&amp;MIT Toolkit</v>
          </cell>
          <cell r="B343" t="str">
            <v>PSE&amp;G Dedicated Finance</v>
          </cell>
          <cell r="C343" t="str">
            <v>O&amp;M</v>
          </cell>
          <cell r="D343" t="str">
            <v>IT Toolkit</v>
          </cell>
          <cell r="E343">
            <v>1669.46</v>
          </cell>
          <cell r="G343">
            <v>1669.46</v>
          </cell>
          <cell r="H343">
            <v>19898.75</v>
          </cell>
        </row>
        <row r="344">
          <cell r="A344" t="str">
            <v>PSE&amp;G Dedicated FinanceExpenseO&amp;MMaterial</v>
          </cell>
          <cell r="B344" t="str">
            <v>PSE&amp;G Dedicated Finance</v>
          </cell>
          <cell r="C344" t="str">
            <v>O&amp;M</v>
          </cell>
          <cell r="D344" t="str">
            <v>Material</v>
          </cell>
          <cell r="E344">
            <v>495</v>
          </cell>
          <cell r="G344">
            <v>495</v>
          </cell>
          <cell r="H344">
            <v>6000</v>
          </cell>
        </row>
        <row r="345">
          <cell r="A345" t="str">
            <v>PSE&amp;G Dedicated FinanceExpenseO&amp;MOther Primary Expenses</v>
          </cell>
          <cell r="B345" t="str">
            <v>PSE&amp;G Dedicated Finance</v>
          </cell>
          <cell r="C345" t="str">
            <v>O&amp;M</v>
          </cell>
          <cell r="D345" t="str">
            <v>Other Primary Expenses</v>
          </cell>
          <cell r="E345">
            <v>8835</v>
          </cell>
          <cell r="G345">
            <v>8835</v>
          </cell>
          <cell r="H345">
            <v>106000</v>
          </cell>
        </row>
        <row r="346">
          <cell r="A346" t="str">
            <v>PSE&amp;G Dedicated FinanceExpenseO&amp;MOther Secondary Costs</v>
          </cell>
          <cell r="B346" t="str">
            <v>PSE&amp;G Dedicated Finance</v>
          </cell>
          <cell r="C346" t="str">
            <v>O&amp;M</v>
          </cell>
          <cell r="D346" t="str">
            <v>Other Secondary Costs</v>
          </cell>
          <cell r="E346">
            <v>2933.35</v>
          </cell>
          <cell r="G346">
            <v>2933.35</v>
          </cell>
          <cell r="H346">
            <v>35204.870000000003</v>
          </cell>
        </row>
        <row r="347">
          <cell r="A347" t="str">
            <v>PSE&amp;G Dedicated FinanceExpenseO&amp;MOutside Services</v>
          </cell>
          <cell r="B347" t="str">
            <v>PSE&amp;G Dedicated Finance</v>
          </cell>
          <cell r="C347" t="str">
            <v>O&amp;M</v>
          </cell>
          <cell r="D347" t="str">
            <v>Outside Services</v>
          </cell>
          <cell r="E347">
            <v>48042</v>
          </cell>
          <cell r="G347">
            <v>48042</v>
          </cell>
          <cell r="H347">
            <v>604000</v>
          </cell>
        </row>
        <row r="348">
          <cell r="A348" t="str">
            <v>PSE&amp;G Dedicated FinanceExpenseO&amp;MResidual Sent to SC Asm Ctr</v>
          </cell>
          <cell r="B348" t="str">
            <v>PSE&amp;G Dedicated Finance</v>
          </cell>
          <cell r="C348" t="str">
            <v>O&amp;M</v>
          </cell>
          <cell r="D348" t="str">
            <v>Residual Sent to SC Asm Ctr</v>
          </cell>
          <cell r="E348">
            <v>20478.560000000001</v>
          </cell>
          <cell r="G348">
            <v>20478.560000000001</v>
          </cell>
          <cell r="H348">
            <v>287.32</v>
          </cell>
        </row>
        <row r="349">
          <cell r="A349" t="str">
            <v>PSE&amp;G Dedicated FinanceExpenseO&amp;MSpace</v>
          </cell>
          <cell r="B349" t="str">
            <v>PSE&amp;G Dedicated Finance</v>
          </cell>
          <cell r="C349" t="str">
            <v>O&amp;M</v>
          </cell>
          <cell r="D349" t="str">
            <v>Space</v>
          </cell>
          <cell r="E349">
            <v>114490.44</v>
          </cell>
          <cell r="G349">
            <v>114490.44</v>
          </cell>
          <cell r="H349">
            <v>1373885.28</v>
          </cell>
        </row>
        <row r="350">
          <cell r="A350" t="str">
            <v>PSE&amp;G Dedicated FinanceExpenseO&amp;MVP Office Assessments</v>
          </cell>
          <cell r="B350" t="str">
            <v>PSE&amp;G Dedicated Finance</v>
          </cell>
          <cell r="C350" t="str">
            <v>O&amp;M</v>
          </cell>
          <cell r="D350" t="str">
            <v>VP Office Assessments</v>
          </cell>
          <cell r="E350">
            <v>0</v>
          </cell>
          <cell r="G350">
            <v>0</v>
          </cell>
          <cell r="H350">
            <v>0</v>
          </cell>
        </row>
        <row r="351">
          <cell r="A351" t="str">
            <v>PSEG Executive OfficeExpenseCAPITALMaterial</v>
          </cell>
          <cell r="B351" t="str">
            <v>PSEG Executive Office</v>
          </cell>
          <cell r="C351" t="str">
            <v>CAPITAL</v>
          </cell>
          <cell r="D351" t="str">
            <v>Material</v>
          </cell>
          <cell r="E351">
            <v>16667</v>
          </cell>
          <cell r="G351">
            <v>16667</v>
          </cell>
          <cell r="H351">
            <v>200004</v>
          </cell>
        </row>
        <row r="352">
          <cell r="A352" t="str">
            <v>PSEG Executive OfficeExpenseCAPITALOther Secondary Costs</v>
          </cell>
          <cell r="B352" t="str">
            <v>PSEG Executive Office</v>
          </cell>
          <cell r="C352" t="str">
            <v>CAPITAL</v>
          </cell>
          <cell r="D352" t="str">
            <v>Other Secondary Costs</v>
          </cell>
          <cell r="E352">
            <v>25000</v>
          </cell>
          <cell r="G352">
            <v>25000</v>
          </cell>
          <cell r="H352">
            <v>300000</v>
          </cell>
        </row>
        <row r="353">
          <cell r="A353" t="str">
            <v>PSEG Executive OfficeExpenseCAPITALOutside Services</v>
          </cell>
          <cell r="B353" t="str">
            <v>PSEG Executive Office</v>
          </cell>
          <cell r="C353" t="str">
            <v>CAPITAL</v>
          </cell>
          <cell r="D353" t="str">
            <v>Outside Services</v>
          </cell>
        </row>
        <row r="354">
          <cell r="A354" t="str">
            <v>PSEG Executive OfficeExpenseO&amp;MApplied Labor</v>
          </cell>
          <cell r="B354" t="str">
            <v>PSEG Executive Office</v>
          </cell>
          <cell r="C354" t="str">
            <v>O&amp;M</v>
          </cell>
          <cell r="D354" t="str">
            <v>Applied Labor</v>
          </cell>
          <cell r="E354">
            <v>0</v>
          </cell>
          <cell r="G354">
            <v>0</v>
          </cell>
          <cell r="H354">
            <v>0</v>
          </cell>
        </row>
        <row r="355">
          <cell r="A355" t="str">
            <v>PSEG Executive OfficeExpenseO&amp;MDepreciation/Amortization</v>
          </cell>
          <cell r="B355" t="str">
            <v>PSEG Executive Office</v>
          </cell>
          <cell r="C355" t="str">
            <v>O&amp;M</v>
          </cell>
          <cell r="D355" t="str">
            <v>Depreciation/Amortization</v>
          </cell>
          <cell r="E355">
            <v>10333</v>
          </cell>
          <cell r="G355">
            <v>10333</v>
          </cell>
          <cell r="H355">
            <v>315191</v>
          </cell>
        </row>
        <row r="356">
          <cell r="A356" t="str">
            <v>PSEG Executive OfficeExpenseO&amp;MFleet/Other CO Charges</v>
          </cell>
          <cell r="B356" t="str">
            <v>PSEG Executive Office</v>
          </cell>
          <cell r="C356" t="str">
            <v>O&amp;M</v>
          </cell>
          <cell r="D356" t="str">
            <v>Fleet/Other CO Charges</v>
          </cell>
          <cell r="E356">
            <v>140.88999999999999</v>
          </cell>
          <cell r="G356">
            <v>140.88999999999999</v>
          </cell>
          <cell r="H356">
            <v>1690.68</v>
          </cell>
        </row>
        <row r="357">
          <cell r="A357" t="str">
            <v>PSEG Executive OfficeExpenseO&amp;MFringe Benefits &amp; Taxes</v>
          </cell>
          <cell r="B357" t="str">
            <v>PSEG Executive Office</v>
          </cell>
          <cell r="C357" t="str">
            <v>O&amp;M</v>
          </cell>
          <cell r="D357" t="str">
            <v>Fringe Benefits &amp; Taxes</v>
          </cell>
          <cell r="E357">
            <v>731631.95</v>
          </cell>
          <cell r="G357">
            <v>731631.95</v>
          </cell>
          <cell r="H357">
            <v>15987260.710000001</v>
          </cell>
        </row>
        <row r="358">
          <cell r="A358" t="str">
            <v>PSEG Executive OfficeExpenseO&amp;MIncurred Labor</v>
          </cell>
          <cell r="B358" t="str">
            <v>PSEG Executive Office</v>
          </cell>
          <cell r="C358" t="str">
            <v>O&amp;M</v>
          </cell>
          <cell r="D358" t="str">
            <v>Incurred Labor</v>
          </cell>
          <cell r="E358">
            <v>463461</v>
          </cell>
          <cell r="G358">
            <v>463461</v>
          </cell>
          <cell r="H358">
            <v>5507517</v>
          </cell>
        </row>
        <row r="359">
          <cell r="A359" t="str">
            <v>PSEG Executive OfficeExpenseO&amp;MInternal Settlements</v>
          </cell>
          <cell r="B359" t="str">
            <v>PSEG Executive Office</v>
          </cell>
          <cell r="C359" t="str">
            <v>O&amp;M</v>
          </cell>
          <cell r="D359" t="str">
            <v>Internal Settlements</v>
          </cell>
          <cell r="E359">
            <v>0</v>
          </cell>
          <cell r="G359">
            <v>0</v>
          </cell>
          <cell r="H359">
            <v>0</v>
          </cell>
        </row>
        <row r="360">
          <cell r="A360" t="str">
            <v>PSEG Executive OfficeExpenseO&amp;MIT Toolkit</v>
          </cell>
          <cell r="B360" t="str">
            <v>PSEG Executive Office</v>
          </cell>
          <cell r="C360" t="str">
            <v>O&amp;M</v>
          </cell>
          <cell r="D360" t="str">
            <v>IT Toolkit</v>
          </cell>
          <cell r="E360">
            <v>874.65</v>
          </cell>
          <cell r="G360">
            <v>874.65</v>
          </cell>
          <cell r="H360">
            <v>10510.25</v>
          </cell>
        </row>
        <row r="361">
          <cell r="A361" t="str">
            <v>PSEG Executive OfficeExpenseO&amp;MMaterial</v>
          </cell>
          <cell r="B361" t="str">
            <v>PSEG Executive Office</v>
          </cell>
          <cell r="C361" t="str">
            <v>O&amp;M</v>
          </cell>
          <cell r="D361" t="str">
            <v>Material</v>
          </cell>
          <cell r="E361">
            <v>1250</v>
          </cell>
          <cell r="G361">
            <v>1250</v>
          </cell>
          <cell r="H361">
            <v>15000</v>
          </cell>
        </row>
        <row r="362">
          <cell r="A362" t="str">
            <v>PSEG Executive OfficeExpenseO&amp;MOther Primary Expenses</v>
          </cell>
          <cell r="B362" t="str">
            <v>PSEG Executive Office</v>
          </cell>
          <cell r="C362" t="str">
            <v>O&amp;M</v>
          </cell>
          <cell r="D362" t="str">
            <v>Other Primary Expenses</v>
          </cell>
          <cell r="E362">
            <v>31667</v>
          </cell>
          <cell r="G362">
            <v>31667</v>
          </cell>
          <cell r="H362">
            <v>701004</v>
          </cell>
        </row>
        <row r="363">
          <cell r="A363" t="str">
            <v>PSEG Executive OfficeExpenseO&amp;MOther Secondary Costs</v>
          </cell>
          <cell r="B363" t="str">
            <v>PSEG Executive Office</v>
          </cell>
          <cell r="C363" t="str">
            <v>O&amp;M</v>
          </cell>
          <cell r="D363" t="str">
            <v>Other Secondary Costs</v>
          </cell>
          <cell r="E363">
            <v>4523.03</v>
          </cell>
          <cell r="G363">
            <v>4523.03</v>
          </cell>
          <cell r="H363">
            <v>54281.48</v>
          </cell>
        </row>
        <row r="364">
          <cell r="A364" t="str">
            <v>PSEG Executive OfficeExpenseO&amp;MOutside Services</v>
          </cell>
          <cell r="B364" t="str">
            <v>PSEG Executive Office</v>
          </cell>
          <cell r="C364" t="str">
            <v>O&amp;M</v>
          </cell>
          <cell r="D364" t="str">
            <v>Outside Services</v>
          </cell>
          <cell r="H364">
            <v>1000000</v>
          </cell>
        </row>
        <row r="365">
          <cell r="A365" t="str">
            <v>PSEG Executive OfficeExpenseO&amp;MResidual Sent to SC Asm Ctr</v>
          </cell>
          <cell r="B365" t="str">
            <v>PSEG Executive Office</v>
          </cell>
          <cell r="C365" t="str">
            <v>O&amp;M</v>
          </cell>
          <cell r="D365" t="str">
            <v>Residual Sent to SC Asm Ctr</v>
          </cell>
          <cell r="E365">
            <v>620.52</v>
          </cell>
          <cell r="G365">
            <v>620.52</v>
          </cell>
          <cell r="H365">
            <v>7299.36</v>
          </cell>
        </row>
        <row r="366">
          <cell r="A366" t="str">
            <v>PSEG Executive OfficeExpenseO&amp;MSpace</v>
          </cell>
          <cell r="B366" t="str">
            <v>PSEG Executive Office</v>
          </cell>
          <cell r="C366" t="str">
            <v>O&amp;M</v>
          </cell>
          <cell r="D366" t="str">
            <v>Space</v>
          </cell>
          <cell r="E366">
            <v>31035.96</v>
          </cell>
          <cell r="G366">
            <v>31035.96</v>
          </cell>
          <cell r="H366">
            <v>372431.52</v>
          </cell>
        </row>
        <row r="367">
          <cell r="A367" t="str">
            <v>PSEG Executive OfficeExpenseO&amp;MVP Office Assessments</v>
          </cell>
          <cell r="B367" t="str">
            <v>PSEG Executive Office</v>
          </cell>
          <cell r="C367" t="str">
            <v>O&amp;M</v>
          </cell>
          <cell r="D367" t="str">
            <v>VP Office Assessments</v>
          </cell>
          <cell r="E367">
            <v>0</v>
          </cell>
          <cell r="G367">
            <v>0</v>
          </cell>
          <cell r="H367">
            <v>0</v>
          </cell>
        </row>
        <row r="368">
          <cell r="A368" t="str">
            <v>PSEG Services Pension &amp; OPEBExpenseO&amp;MFringe Benefits &amp; Taxes</v>
          </cell>
          <cell r="B368" t="str">
            <v>PSEG Services Pension &amp; OPEB</v>
          </cell>
          <cell r="C368" t="str">
            <v>O&amp;M</v>
          </cell>
          <cell r="D368" t="str">
            <v>Fringe Benefits &amp; Taxes</v>
          </cell>
          <cell r="E368">
            <v>0</v>
          </cell>
          <cell r="G368">
            <v>0</v>
          </cell>
          <cell r="H368">
            <v>0</v>
          </cell>
        </row>
        <row r="369">
          <cell r="A369" t="str">
            <v>Public Affairs &amp; SustainabilityExpenseO&amp;MApplied Labor</v>
          </cell>
          <cell r="B369" t="str">
            <v>Public Affairs &amp; Sustainability</v>
          </cell>
          <cell r="C369" t="str">
            <v>O&amp;M</v>
          </cell>
          <cell r="D369" t="str">
            <v>Applied Labor</v>
          </cell>
          <cell r="E369">
            <v>0</v>
          </cell>
          <cell r="G369">
            <v>0</v>
          </cell>
          <cell r="H369">
            <v>0</v>
          </cell>
        </row>
        <row r="370">
          <cell r="A370" t="str">
            <v>Public Affairs &amp; SustainabilityExpenseO&amp;MClient Investment</v>
          </cell>
          <cell r="B370" t="str">
            <v>Public Affairs &amp; Sustainability</v>
          </cell>
          <cell r="C370" t="str">
            <v>O&amp;M</v>
          </cell>
          <cell r="D370" t="str">
            <v>Client Investment</v>
          </cell>
          <cell r="E370">
            <v>5000</v>
          </cell>
          <cell r="G370">
            <v>5000</v>
          </cell>
          <cell r="H370">
            <v>150000</v>
          </cell>
        </row>
        <row r="371">
          <cell r="A371" t="str">
            <v>Public Affairs &amp; SustainabilityExpenseO&amp;MDAS</v>
          </cell>
          <cell r="B371" t="str">
            <v>Public Affairs &amp; Sustainability</v>
          </cell>
          <cell r="C371" t="str">
            <v>O&amp;M</v>
          </cell>
          <cell r="D371" t="str">
            <v>DAS</v>
          </cell>
          <cell r="E371">
            <v>812</v>
          </cell>
          <cell r="G371">
            <v>812</v>
          </cell>
          <cell r="H371">
            <v>9744</v>
          </cell>
        </row>
        <row r="372">
          <cell r="A372" t="str">
            <v>Public Affairs &amp; SustainabilityExpenseO&amp;MDepreciation/Amortization</v>
          </cell>
          <cell r="B372" t="str">
            <v>Public Affairs &amp; Sustainability</v>
          </cell>
          <cell r="C372" t="str">
            <v>O&amp;M</v>
          </cell>
          <cell r="D372" t="str">
            <v>Depreciation/Amortization</v>
          </cell>
          <cell r="E372">
            <v>3067</v>
          </cell>
          <cell r="G372">
            <v>3067</v>
          </cell>
          <cell r="H372">
            <v>36804</v>
          </cell>
        </row>
        <row r="373">
          <cell r="A373" t="str">
            <v>Public Affairs &amp; SustainabilityExpenseO&amp;MFleet/Other CO Charges</v>
          </cell>
          <cell r="B373" t="str">
            <v>Public Affairs &amp; Sustainability</v>
          </cell>
          <cell r="C373" t="str">
            <v>O&amp;M</v>
          </cell>
          <cell r="D373" t="str">
            <v>Fleet/Other CO Charges</v>
          </cell>
          <cell r="E373">
            <v>560.13</v>
          </cell>
          <cell r="G373">
            <v>560.13</v>
          </cell>
          <cell r="H373">
            <v>6721.56</v>
          </cell>
        </row>
        <row r="374">
          <cell r="A374" t="str">
            <v>Public Affairs &amp; SustainabilityExpenseO&amp;MFringe Benefits &amp; Taxes</v>
          </cell>
          <cell r="B374" t="str">
            <v>Public Affairs &amp; Sustainability</v>
          </cell>
          <cell r="C374" t="str">
            <v>O&amp;M</v>
          </cell>
          <cell r="D374" t="str">
            <v>Fringe Benefits &amp; Taxes</v>
          </cell>
          <cell r="E374">
            <v>174660.36</v>
          </cell>
          <cell r="G374">
            <v>174660.36</v>
          </cell>
          <cell r="H374">
            <v>2011058.91</v>
          </cell>
        </row>
        <row r="375">
          <cell r="A375" t="str">
            <v>Public Affairs &amp; SustainabilityExpenseO&amp;MIncurred Labor</v>
          </cell>
          <cell r="B375" t="str">
            <v>Public Affairs &amp; Sustainability</v>
          </cell>
          <cell r="C375" t="str">
            <v>O&amp;M</v>
          </cell>
          <cell r="D375" t="str">
            <v>Incurred Labor</v>
          </cell>
          <cell r="E375">
            <v>522795</v>
          </cell>
          <cell r="G375">
            <v>522795</v>
          </cell>
          <cell r="H375">
            <v>6227187</v>
          </cell>
        </row>
        <row r="376">
          <cell r="A376" t="str">
            <v>Public Affairs &amp; SustainabilityExpenseO&amp;MInternal Settlements</v>
          </cell>
          <cell r="B376" t="str">
            <v>Public Affairs &amp; Sustainability</v>
          </cell>
          <cell r="C376" t="str">
            <v>O&amp;M</v>
          </cell>
          <cell r="D376" t="str">
            <v>Internal Settlements</v>
          </cell>
          <cell r="E376">
            <v>0</v>
          </cell>
          <cell r="G376">
            <v>0</v>
          </cell>
          <cell r="H376">
            <v>0</v>
          </cell>
        </row>
        <row r="377">
          <cell r="A377" t="str">
            <v>Public Affairs &amp; SustainabilityExpenseO&amp;MIT Toolkit</v>
          </cell>
          <cell r="B377" t="str">
            <v>Public Affairs &amp; Sustainability</v>
          </cell>
          <cell r="C377" t="str">
            <v>O&amp;M</v>
          </cell>
          <cell r="D377" t="str">
            <v>IT Toolkit</v>
          </cell>
          <cell r="E377">
            <v>2506.59</v>
          </cell>
          <cell r="G377">
            <v>2506.59</v>
          </cell>
          <cell r="H377">
            <v>30212.31</v>
          </cell>
        </row>
        <row r="378">
          <cell r="A378" t="str">
            <v>Public Affairs &amp; SustainabilityExpenseO&amp;MOther Primary Expenses</v>
          </cell>
          <cell r="B378" t="str">
            <v>Public Affairs &amp; Sustainability</v>
          </cell>
          <cell r="C378" t="str">
            <v>O&amp;M</v>
          </cell>
          <cell r="D378" t="str">
            <v>Other Primary Expenses</v>
          </cell>
          <cell r="E378">
            <v>162731.93</v>
          </cell>
          <cell r="G378">
            <v>162731.93</v>
          </cell>
          <cell r="H378">
            <v>1387139.02</v>
          </cell>
        </row>
        <row r="379">
          <cell r="A379" t="str">
            <v>Public Affairs &amp; SustainabilityExpenseO&amp;MOther Secondary Costs</v>
          </cell>
          <cell r="B379" t="str">
            <v>Public Affairs &amp; Sustainability</v>
          </cell>
          <cell r="C379" t="str">
            <v>O&amp;M</v>
          </cell>
          <cell r="D379" t="str">
            <v>Other Secondary Costs</v>
          </cell>
          <cell r="E379">
            <v>2630.82</v>
          </cell>
          <cell r="G379">
            <v>2630.82</v>
          </cell>
          <cell r="H379">
            <v>31571.99</v>
          </cell>
        </row>
        <row r="380">
          <cell r="A380" t="str">
            <v>Public Affairs &amp; SustainabilityExpenseO&amp;MOutside Services</v>
          </cell>
          <cell r="B380" t="str">
            <v>Public Affairs &amp; Sustainability</v>
          </cell>
          <cell r="C380" t="str">
            <v>O&amp;M</v>
          </cell>
          <cell r="D380" t="str">
            <v>Outside Services</v>
          </cell>
          <cell r="E380">
            <v>294107.01</v>
          </cell>
          <cell r="G380">
            <v>294107.01</v>
          </cell>
          <cell r="H380">
            <v>2648554.08</v>
          </cell>
        </row>
        <row r="381">
          <cell r="A381" t="str">
            <v>Public Affairs &amp; SustainabilityExpenseO&amp;MResidual Sent to SC Asm Ctr</v>
          </cell>
          <cell r="B381" t="str">
            <v>Public Affairs &amp; Sustainability</v>
          </cell>
          <cell r="C381" t="str">
            <v>O&amp;M</v>
          </cell>
          <cell r="D381" t="str">
            <v>Residual Sent to SC Asm Ctr</v>
          </cell>
          <cell r="E381">
            <v>20205.98</v>
          </cell>
          <cell r="G381">
            <v>20205.98</v>
          </cell>
          <cell r="H381">
            <v>40200.22</v>
          </cell>
        </row>
        <row r="382">
          <cell r="A382" t="str">
            <v>Public Affairs &amp; SustainabilityExpenseO&amp;MSpace</v>
          </cell>
          <cell r="B382" t="str">
            <v>Public Affairs &amp; Sustainability</v>
          </cell>
          <cell r="C382" t="str">
            <v>O&amp;M</v>
          </cell>
          <cell r="D382" t="str">
            <v>Space</v>
          </cell>
          <cell r="E382">
            <v>64761.48</v>
          </cell>
          <cell r="G382">
            <v>64761.48</v>
          </cell>
          <cell r="H382">
            <v>777134.97</v>
          </cell>
        </row>
        <row r="383">
          <cell r="A383" t="str">
            <v>Public Affairs &amp; SustainabilityExpenseO&amp;MVP Office Assessments</v>
          </cell>
          <cell r="B383" t="str">
            <v>Public Affairs &amp; Sustainability</v>
          </cell>
          <cell r="C383" t="str">
            <v>O&amp;M</v>
          </cell>
          <cell r="D383" t="str">
            <v>VP Office Assessments</v>
          </cell>
          <cell r="E383">
            <v>0</v>
          </cell>
          <cell r="G383">
            <v>0</v>
          </cell>
          <cell r="H383">
            <v>0</v>
          </cell>
        </row>
        <row r="384">
          <cell r="A384" t="str">
            <v>Records Management &amp; Library ServicesExpenseO&amp;MApplied Labor</v>
          </cell>
          <cell r="B384" t="str">
            <v>Records Management &amp; Library Services</v>
          </cell>
          <cell r="C384" t="str">
            <v>O&amp;M</v>
          </cell>
          <cell r="D384" t="str">
            <v>Applied Labor</v>
          </cell>
          <cell r="E384">
            <v>0</v>
          </cell>
          <cell r="G384">
            <v>0</v>
          </cell>
          <cell r="H384">
            <v>0</v>
          </cell>
        </row>
        <row r="385">
          <cell r="A385" t="str">
            <v>Records Management &amp; Library ServicesExpenseO&amp;MClient Investment</v>
          </cell>
          <cell r="B385" t="str">
            <v>Records Management &amp; Library Services</v>
          </cell>
          <cell r="C385" t="str">
            <v>O&amp;M</v>
          </cell>
          <cell r="D385" t="str">
            <v>Client Investment</v>
          </cell>
          <cell r="E385">
            <v>14000</v>
          </cell>
          <cell r="G385">
            <v>14000</v>
          </cell>
          <cell r="H385">
            <v>74000</v>
          </cell>
        </row>
        <row r="386">
          <cell r="A386" t="str">
            <v>Records Management &amp; Library ServicesExpenseO&amp;MDAS</v>
          </cell>
          <cell r="B386" t="str">
            <v>Records Management &amp; Library Services</v>
          </cell>
          <cell r="C386" t="str">
            <v>O&amp;M</v>
          </cell>
          <cell r="D386" t="str">
            <v>DAS</v>
          </cell>
          <cell r="E386">
            <v>6414</v>
          </cell>
          <cell r="G386">
            <v>6414</v>
          </cell>
          <cell r="H386">
            <v>76970</v>
          </cell>
        </row>
        <row r="387">
          <cell r="A387" t="str">
            <v>Records Management &amp; Library ServicesExpenseO&amp;MDepreciation/Amortization</v>
          </cell>
          <cell r="B387" t="str">
            <v>Records Management &amp; Library Services</v>
          </cell>
          <cell r="C387" t="str">
            <v>O&amp;M</v>
          </cell>
          <cell r="D387" t="str">
            <v>Depreciation/Amortization</v>
          </cell>
          <cell r="E387">
            <v>73</v>
          </cell>
          <cell r="G387">
            <v>73</v>
          </cell>
          <cell r="H387">
            <v>881</v>
          </cell>
        </row>
        <row r="388">
          <cell r="A388" t="str">
            <v>Records Management &amp; Library ServicesExpenseO&amp;MFleet/Other CO Charges</v>
          </cell>
          <cell r="B388" t="str">
            <v>Records Management &amp; Library Services</v>
          </cell>
          <cell r="C388" t="str">
            <v>O&amp;M</v>
          </cell>
          <cell r="D388" t="str">
            <v>Fleet/Other CO Charges</v>
          </cell>
          <cell r="E388">
            <v>2280.25</v>
          </cell>
          <cell r="G388">
            <v>2280.25</v>
          </cell>
          <cell r="H388">
            <v>27363</v>
          </cell>
        </row>
        <row r="389">
          <cell r="A389" t="str">
            <v>Records Management &amp; Library ServicesExpenseO&amp;MFringe Benefits &amp; Taxes</v>
          </cell>
          <cell r="B389" t="str">
            <v>Records Management &amp; Library Services</v>
          </cell>
          <cell r="C389" t="str">
            <v>O&amp;M</v>
          </cell>
          <cell r="D389" t="str">
            <v>Fringe Benefits &amp; Taxes</v>
          </cell>
          <cell r="E389">
            <v>14117.54</v>
          </cell>
          <cell r="G389">
            <v>14117.54</v>
          </cell>
          <cell r="H389">
            <v>167658.14000000001</v>
          </cell>
        </row>
        <row r="390">
          <cell r="A390" t="str">
            <v>Records Management &amp; Library ServicesExpenseO&amp;MIncurred Labor</v>
          </cell>
          <cell r="B390" t="str">
            <v>Records Management &amp; Library Services</v>
          </cell>
          <cell r="C390" t="str">
            <v>O&amp;M</v>
          </cell>
          <cell r="D390" t="str">
            <v>Incurred Labor</v>
          </cell>
          <cell r="E390">
            <v>44021</v>
          </cell>
          <cell r="G390">
            <v>44021</v>
          </cell>
          <cell r="H390">
            <v>522788</v>
          </cell>
        </row>
        <row r="391">
          <cell r="A391" t="str">
            <v>Records Management &amp; Library ServicesExpenseO&amp;MInternal Settlements</v>
          </cell>
          <cell r="B391" t="str">
            <v>Records Management &amp; Library Services</v>
          </cell>
          <cell r="C391" t="str">
            <v>O&amp;M</v>
          </cell>
          <cell r="D391" t="str">
            <v>Internal Settlements</v>
          </cell>
          <cell r="E391">
            <v>0</v>
          </cell>
          <cell r="G391">
            <v>0</v>
          </cell>
          <cell r="H391">
            <v>0</v>
          </cell>
        </row>
        <row r="392">
          <cell r="A392" t="str">
            <v>Records Management &amp; Library ServicesExpenseO&amp;MIT Toolkit</v>
          </cell>
          <cell r="B392" t="str">
            <v>Records Management &amp; Library Services</v>
          </cell>
          <cell r="C392" t="str">
            <v>O&amp;M</v>
          </cell>
          <cell r="D392" t="str">
            <v>IT Toolkit</v>
          </cell>
          <cell r="E392">
            <v>174.05</v>
          </cell>
          <cell r="G392">
            <v>174.05</v>
          </cell>
          <cell r="H392">
            <v>2015.9</v>
          </cell>
        </row>
        <row r="393">
          <cell r="A393" t="str">
            <v>Records Management &amp; Library ServicesExpenseO&amp;MMaterial</v>
          </cell>
          <cell r="B393" t="str">
            <v>Records Management &amp; Library Services</v>
          </cell>
          <cell r="C393" t="str">
            <v>O&amp;M</v>
          </cell>
          <cell r="D393" t="str">
            <v>Material</v>
          </cell>
          <cell r="H393">
            <v>4000</v>
          </cell>
        </row>
        <row r="394">
          <cell r="A394" t="str">
            <v>Records Management &amp; Library ServicesExpenseO&amp;MOther Primary Expenses</v>
          </cell>
          <cell r="B394" t="str">
            <v>Records Management &amp; Library Services</v>
          </cell>
          <cell r="C394" t="str">
            <v>O&amp;M</v>
          </cell>
          <cell r="D394" t="str">
            <v>Other Primary Expenses</v>
          </cell>
          <cell r="E394">
            <v>1187</v>
          </cell>
          <cell r="G394">
            <v>1187</v>
          </cell>
          <cell r="H394">
            <v>15198</v>
          </cell>
        </row>
        <row r="395">
          <cell r="A395" t="str">
            <v>Records Management &amp; Library ServicesExpenseO&amp;MOther Secondary Costs</v>
          </cell>
          <cell r="B395" t="str">
            <v>Records Management &amp; Library Services</v>
          </cell>
          <cell r="C395" t="str">
            <v>O&amp;M</v>
          </cell>
          <cell r="D395" t="str">
            <v>Other Secondary Costs</v>
          </cell>
          <cell r="E395">
            <v>103.36</v>
          </cell>
          <cell r="G395">
            <v>103.36</v>
          </cell>
          <cell r="H395">
            <v>1235.47</v>
          </cell>
        </row>
        <row r="396">
          <cell r="A396" t="str">
            <v>Records Management &amp; Library ServicesExpenseO&amp;MOutside Services</v>
          </cell>
          <cell r="B396" t="str">
            <v>Records Management &amp; Library Services</v>
          </cell>
          <cell r="C396" t="str">
            <v>O&amp;M</v>
          </cell>
          <cell r="D396" t="str">
            <v>Outside Services</v>
          </cell>
          <cell r="E396">
            <v>361504.96</v>
          </cell>
          <cell r="G396">
            <v>361504.96</v>
          </cell>
          <cell r="H396">
            <v>1365499.98</v>
          </cell>
        </row>
        <row r="397">
          <cell r="A397" t="str">
            <v>Records Management &amp; Library ServicesExpenseO&amp;MResidual Sent to SC Asm Ctr</v>
          </cell>
          <cell r="B397" t="str">
            <v>Records Management &amp; Library Services</v>
          </cell>
          <cell r="C397" t="str">
            <v>O&amp;M</v>
          </cell>
          <cell r="D397" t="str">
            <v>Residual Sent to SC Asm Ctr</v>
          </cell>
          <cell r="E397">
            <v>-8918.92</v>
          </cell>
          <cell r="G397">
            <v>-8918.92</v>
          </cell>
          <cell r="H397">
            <v>-1493.45</v>
          </cell>
        </row>
        <row r="398">
          <cell r="A398" t="str">
            <v>Records Management &amp; Library ServicesExpenseO&amp;MSpace</v>
          </cell>
          <cell r="B398" t="str">
            <v>Records Management &amp; Library Services</v>
          </cell>
          <cell r="C398" t="str">
            <v>O&amp;M</v>
          </cell>
          <cell r="D398" t="str">
            <v>Space</v>
          </cell>
          <cell r="E398">
            <v>13807.71</v>
          </cell>
          <cell r="G398">
            <v>13807.71</v>
          </cell>
          <cell r="H398">
            <v>165692.51999999999</v>
          </cell>
        </row>
        <row r="399">
          <cell r="A399" t="str">
            <v>Records Management &amp; Library ServicesExpenseO&amp;MVP Office Assessments</v>
          </cell>
          <cell r="B399" t="str">
            <v>Records Management &amp; Library Services</v>
          </cell>
          <cell r="C399" t="str">
            <v>O&amp;M</v>
          </cell>
          <cell r="D399" t="str">
            <v>VP Office Assessments</v>
          </cell>
          <cell r="E399">
            <v>0</v>
          </cell>
          <cell r="G399">
            <v>0</v>
          </cell>
          <cell r="H399">
            <v>0</v>
          </cell>
        </row>
        <row r="400">
          <cell r="A400" t="str">
            <v>Service Company Misc. AccountingExpenseO&amp;MFringe Benefits &amp; Taxes</v>
          </cell>
          <cell r="B400" t="str">
            <v>Service Company Misc. Accounting</v>
          </cell>
          <cell r="C400" t="str">
            <v>O&amp;M</v>
          </cell>
          <cell r="D400" t="str">
            <v>Fringe Benefits &amp; Taxes</v>
          </cell>
          <cell r="E400">
            <v>88666.66</v>
          </cell>
          <cell r="G400">
            <v>88666.66</v>
          </cell>
          <cell r="H400">
            <v>1063999.92</v>
          </cell>
        </row>
        <row r="401">
          <cell r="A401" t="str">
            <v>Service Company Misc. AccountingExpenseO&amp;MIncurred Labor</v>
          </cell>
          <cell r="B401" t="str">
            <v>Service Company Misc. Accounting</v>
          </cell>
          <cell r="C401" t="str">
            <v>O&amp;M</v>
          </cell>
          <cell r="D401" t="str">
            <v>Incurred Labor</v>
          </cell>
          <cell r="E401">
            <v>150000</v>
          </cell>
          <cell r="G401">
            <v>150000</v>
          </cell>
          <cell r="H401">
            <v>900000</v>
          </cell>
        </row>
        <row r="402">
          <cell r="A402" t="str">
            <v>Service Company Misc. AccountingExpenseO&amp;MInterest</v>
          </cell>
          <cell r="B402" t="str">
            <v>Service Company Misc. Accounting</v>
          </cell>
          <cell r="C402" t="str">
            <v>O&amp;M</v>
          </cell>
          <cell r="D402" t="str">
            <v>Interest</v>
          </cell>
          <cell r="E402">
            <v>805114</v>
          </cell>
          <cell r="G402">
            <v>805114</v>
          </cell>
          <cell r="H402">
            <v>11513554</v>
          </cell>
        </row>
        <row r="403">
          <cell r="A403" t="str">
            <v>Service Company Misc. AccountingExpenseO&amp;MInternal Settlements</v>
          </cell>
          <cell r="B403" t="str">
            <v>Service Company Misc. Accounting</v>
          </cell>
          <cell r="C403" t="str">
            <v>O&amp;M</v>
          </cell>
          <cell r="D403" t="str">
            <v>Internal Settlements</v>
          </cell>
          <cell r="E403">
            <v>0</v>
          </cell>
          <cell r="G403">
            <v>0</v>
          </cell>
          <cell r="H403">
            <v>0</v>
          </cell>
        </row>
        <row r="404">
          <cell r="A404" t="str">
            <v>Service Company Misc. AccountingExpenseO&amp;MTaxes</v>
          </cell>
          <cell r="B404" t="str">
            <v>Service Company Misc. Accounting</v>
          </cell>
          <cell r="C404" t="str">
            <v>O&amp;M</v>
          </cell>
          <cell r="D404" t="str">
            <v>Taxes</v>
          </cell>
          <cell r="H404">
            <v>-967000</v>
          </cell>
        </row>
        <row r="405">
          <cell r="A405" t="str">
            <v>Service Company Misc. AccountingExpenseO&amp;MVP Office Assessments</v>
          </cell>
          <cell r="B405" t="str">
            <v>Service Company Misc. Accounting</v>
          </cell>
          <cell r="C405" t="str">
            <v>O&amp;M</v>
          </cell>
          <cell r="D405" t="str">
            <v>VP Office Assessments</v>
          </cell>
          <cell r="E405">
            <v>-11924.66</v>
          </cell>
          <cell r="G405">
            <v>-11924.66</v>
          </cell>
          <cell r="H405">
            <v>134526.07999999999</v>
          </cell>
        </row>
        <row r="406">
          <cell r="A406" t="str">
            <v>Service Company ResidualExpenseO&amp;MResidual Sent to SC Asm Ctr</v>
          </cell>
          <cell r="B406" t="str">
            <v>Service Company Residual</v>
          </cell>
          <cell r="C406" t="str">
            <v>O&amp;M</v>
          </cell>
          <cell r="D406" t="str">
            <v>Residual Sent to SC Asm Ctr</v>
          </cell>
          <cell r="E406">
            <v>1144.33</v>
          </cell>
          <cell r="G406">
            <v>1144.33</v>
          </cell>
          <cell r="H406">
            <v>13728.1</v>
          </cell>
        </row>
        <row r="407">
          <cell r="A407" t="str">
            <v>Service Company ResidualExpenseO&amp;MVP Office Assessments</v>
          </cell>
          <cell r="B407" t="str">
            <v>Service Company Residual</v>
          </cell>
          <cell r="C407" t="str">
            <v>O&amp;M</v>
          </cell>
          <cell r="D407" t="str">
            <v>VP Office Assessments</v>
          </cell>
          <cell r="E407">
            <v>-1144.33</v>
          </cell>
          <cell r="G407">
            <v>-1144.33</v>
          </cell>
          <cell r="H407">
            <v>-13728.1</v>
          </cell>
        </row>
        <row r="408">
          <cell r="A408" t="str">
            <v>Services Corporation FinanceExpenseO&amp;MApplied Labor</v>
          </cell>
          <cell r="B408" t="str">
            <v>Services Corporation Finance</v>
          </cell>
          <cell r="C408" t="str">
            <v>O&amp;M</v>
          </cell>
          <cell r="D408" t="str">
            <v>Applied Labor</v>
          </cell>
          <cell r="E408">
            <v>0</v>
          </cell>
          <cell r="G408">
            <v>0</v>
          </cell>
          <cell r="H408">
            <v>0</v>
          </cell>
        </row>
        <row r="409">
          <cell r="A409" t="str">
            <v>Services Corporation FinanceExpenseO&amp;MClient Investment</v>
          </cell>
          <cell r="B409" t="str">
            <v>Services Corporation Finance</v>
          </cell>
          <cell r="C409" t="str">
            <v>O&amp;M</v>
          </cell>
          <cell r="D409" t="str">
            <v>Client Investment</v>
          </cell>
          <cell r="H409">
            <v>93000</v>
          </cell>
        </row>
        <row r="410">
          <cell r="A410" t="str">
            <v>Services Corporation FinanceExpenseO&amp;MDepreciation/Amortization</v>
          </cell>
          <cell r="B410" t="str">
            <v>Services Corporation Finance</v>
          </cell>
          <cell r="C410" t="str">
            <v>O&amp;M</v>
          </cell>
          <cell r="D410" t="str">
            <v>Depreciation/Amortization</v>
          </cell>
          <cell r="E410">
            <v>558</v>
          </cell>
          <cell r="G410">
            <v>558</v>
          </cell>
          <cell r="H410">
            <v>6696</v>
          </cell>
        </row>
        <row r="411">
          <cell r="A411" t="str">
            <v>Services Corporation FinanceExpenseO&amp;MFringe Benefits &amp; Taxes</v>
          </cell>
          <cell r="B411" t="str">
            <v>Services Corporation Finance</v>
          </cell>
          <cell r="C411" t="str">
            <v>O&amp;M</v>
          </cell>
          <cell r="D411" t="str">
            <v>Fringe Benefits &amp; Taxes</v>
          </cell>
          <cell r="E411">
            <v>73871.02</v>
          </cell>
          <cell r="G411">
            <v>73871.02</v>
          </cell>
          <cell r="H411">
            <v>812448.9</v>
          </cell>
        </row>
        <row r="412">
          <cell r="A412" t="str">
            <v>Services Corporation FinanceExpenseO&amp;MIncurred Labor</v>
          </cell>
          <cell r="B412" t="str">
            <v>Services Corporation Finance</v>
          </cell>
          <cell r="C412" t="str">
            <v>O&amp;M</v>
          </cell>
          <cell r="D412" t="str">
            <v>Incurred Labor</v>
          </cell>
          <cell r="E412">
            <v>211634</v>
          </cell>
          <cell r="G412">
            <v>211634</v>
          </cell>
          <cell r="H412">
            <v>2514652</v>
          </cell>
        </row>
        <row r="413">
          <cell r="A413" t="str">
            <v>Services Corporation FinanceExpenseO&amp;MInternal Settlements</v>
          </cell>
          <cell r="B413" t="str">
            <v>Services Corporation Finance</v>
          </cell>
          <cell r="C413" t="str">
            <v>O&amp;M</v>
          </cell>
          <cell r="D413" t="str">
            <v>Internal Settlements</v>
          </cell>
          <cell r="E413">
            <v>0</v>
          </cell>
          <cell r="G413">
            <v>0</v>
          </cell>
          <cell r="H413">
            <v>0</v>
          </cell>
        </row>
        <row r="414">
          <cell r="A414" t="str">
            <v>Services Corporation FinanceExpenseO&amp;MIT Toolkit</v>
          </cell>
          <cell r="B414" t="str">
            <v>Services Corporation Finance</v>
          </cell>
          <cell r="C414" t="str">
            <v>O&amp;M</v>
          </cell>
          <cell r="D414" t="str">
            <v>IT Toolkit</v>
          </cell>
          <cell r="E414">
            <v>691.62</v>
          </cell>
          <cell r="G414">
            <v>691.62</v>
          </cell>
          <cell r="H414">
            <v>8224.06</v>
          </cell>
        </row>
        <row r="415">
          <cell r="A415" t="str">
            <v>Services Corporation FinanceExpenseO&amp;MMaterial</v>
          </cell>
          <cell r="B415" t="str">
            <v>Services Corporation Finance</v>
          </cell>
          <cell r="C415" t="str">
            <v>O&amp;M</v>
          </cell>
          <cell r="D415" t="str">
            <v>Material</v>
          </cell>
          <cell r="E415">
            <v>167</v>
          </cell>
          <cell r="G415">
            <v>167</v>
          </cell>
          <cell r="H415">
            <v>2004</v>
          </cell>
        </row>
        <row r="416">
          <cell r="A416" t="str">
            <v>Services Corporation FinanceExpenseO&amp;MOther Primary Expenses</v>
          </cell>
          <cell r="B416" t="str">
            <v>Services Corporation Finance</v>
          </cell>
          <cell r="C416" t="str">
            <v>O&amp;M</v>
          </cell>
          <cell r="D416" t="str">
            <v>Other Primary Expenses</v>
          </cell>
          <cell r="E416">
            <v>1750</v>
          </cell>
          <cell r="G416">
            <v>1750</v>
          </cell>
          <cell r="H416">
            <v>21000</v>
          </cell>
        </row>
        <row r="417">
          <cell r="A417" t="str">
            <v>Services Corporation FinanceExpenseO&amp;MOther Secondary Costs</v>
          </cell>
          <cell r="B417" t="str">
            <v>Services Corporation Finance</v>
          </cell>
          <cell r="C417" t="str">
            <v>O&amp;M</v>
          </cell>
          <cell r="D417" t="str">
            <v>Other Secondary Costs</v>
          </cell>
          <cell r="E417">
            <v>843.6</v>
          </cell>
          <cell r="G417">
            <v>843.6</v>
          </cell>
          <cell r="H417">
            <v>10125.11</v>
          </cell>
        </row>
        <row r="418">
          <cell r="A418" t="str">
            <v>Services Corporation FinanceExpenseO&amp;MOutside Services</v>
          </cell>
          <cell r="B418" t="str">
            <v>Services Corporation Finance</v>
          </cell>
          <cell r="C418" t="str">
            <v>O&amp;M</v>
          </cell>
          <cell r="D418" t="str">
            <v>Outside Services</v>
          </cell>
          <cell r="E418">
            <v>400</v>
          </cell>
          <cell r="G418">
            <v>400</v>
          </cell>
          <cell r="H418">
            <v>62002</v>
          </cell>
        </row>
        <row r="419">
          <cell r="A419" t="str">
            <v>Services Corporation FinanceExpenseO&amp;MResidual Sent to SC Asm Ctr</v>
          </cell>
          <cell r="B419" t="str">
            <v>Services Corporation Finance</v>
          </cell>
          <cell r="C419" t="str">
            <v>O&amp;M</v>
          </cell>
          <cell r="D419" t="str">
            <v>Residual Sent to SC Asm Ctr</v>
          </cell>
          <cell r="E419">
            <v>3010.93</v>
          </cell>
          <cell r="G419">
            <v>3010.93</v>
          </cell>
          <cell r="H419">
            <v>76.16</v>
          </cell>
        </row>
        <row r="420">
          <cell r="A420" t="str">
            <v>Services Corporation FinanceExpenseO&amp;MSpace</v>
          </cell>
          <cell r="B420" t="str">
            <v>Services Corporation Finance</v>
          </cell>
          <cell r="C420" t="str">
            <v>O&amp;M</v>
          </cell>
          <cell r="D420" t="str">
            <v>Space</v>
          </cell>
          <cell r="E420">
            <v>37411.11</v>
          </cell>
          <cell r="G420">
            <v>37411.11</v>
          </cell>
          <cell r="H420">
            <v>448933.32</v>
          </cell>
        </row>
        <row r="421">
          <cell r="A421" t="str">
            <v>Services Corporation FinanceExpenseO&amp;MVP Office Assessments</v>
          </cell>
          <cell r="B421" t="str">
            <v>Services Corporation Finance</v>
          </cell>
          <cell r="C421" t="str">
            <v>O&amp;M</v>
          </cell>
          <cell r="D421" t="str">
            <v>VP Office Assessments</v>
          </cell>
          <cell r="E421">
            <v>-8904</v>
          </cell>
          <cell r="G421">
            <v>-8904</v>
          </cell>
          <cell r="H421">
            <v>-106848</v>
          </cell>
        </row>
        <row r="422">
          <cell r="A422" t="str">
            <v>Treasury Management ServicesExpenseCAPITALMaterial</v>
          </cell>
          <cell r="B422" t="str">
            <v>Treasury Management Services</v>
          </cell>
          <cell r="C422" t="str">
            <v>CAPITAL</v>
          </cell>
          <cell r="D422" t="str">
            <v>Material</v>
          </cell>
          <cell r="H422">
            <v>50000</v>
          </cell>
        </row>
        <row r="423">
          <cell r="A423" t="str">
            <v>Treasury Management ServicesExpenseO&amp;MApplied Labor</v>
          </cell>
          <cell r="B423" t="str">
            <v>Treasury Management Services</v>
          </cell>
          <cell r="C423" t="str">
            <v>O&amp;M</v>
          </cell>
          <cell r="D423" t="str">
            <v>Applied Labor</v>
          </cell>
          <cell r="E423">
            <v>0</v>
          </cell>
          <cell r="G423">
            <v>0</v>
          </cell>
          <cell r="H423">
            <v>0</v>
          </cell>
        </row>
        <row r="424">
          <cell r="A424" t="str">
            <v>Treasury Management ServicesExpenseO&amp;MDAS</v>
          </cell>
          <cell r="B424" t="str">
            <v>Treasury Management Services</v>
          </cell>
          <cell r="C424" t="str">
            <v>O&amp;M</v>
          </cell>
          <cell r="D424" t="str">
            <v>DAS</v>
          </cell>
          <cell r="E424">
            <v>1348</v>
          </cell>
          <cell r="G424">
            <v>1348</v>
          </cell>
          <cell r="H424">
            <v>16176</v>
          </cell>
        </row>
        <row r="425">
          <cell r="A425" t="str">
            <v>Treasury Management ServicesExpenseO&amp;MDepreciation/Amortization</v>
          </cell>
          <cell r="B425" t="str">
            <v>Treasury Management Services</v>
          </cell>
          <cell r="C425" t="str">
            <v>O&amp;M</v>
          </cell>
          <cell r="D425" t="str">
            <v>Depreciation/Amortization</v>
          </cell>
          <cell r="E425">
            <v>29438</v>
          </cell>
          <cell r="G425">
            <v>29438</v>
          </cell>
          <cell r="H425">
            <v>353287</v>
          </cell>
        </row>
        <row r="426">
          <cell r="A426" t="str">
            <v>Treasury Management ServicesExpenseO&amp;MFringe Benefits &amp; Taxes</v>
          </cell>
          <cell r="B426" t="str">
            <v>Treasury Management Services</v>
          </cell>
          <cell r="C426" t="str">
            <v>O&amp;M</v>
          </cell>
          <cell r="D426" t="str">
            <v>Fringe Benefits &amp; Taxes</v>
          </cell>
          <cell r="E426">
            <v>74334.09</v>
          </cell>
          <cell r="G426">
            <v>74334.09</v>
          </cell>
          <cell r="H426">
            <v>893518.18</v>
          </cell>
        </row>
        <row r="427">
          <cell r="A427" t="str">
            <v>Treasury Management ServicesExpenseO&amp;MIncurred Labor</v>
          </cell>
          <cell r="B427" t="str">
            <v>Treasury Management Services</v>
          </cell>
          <cell r="C427" t="str">
            <v>O&amp;M</v>
          </cell>
          <cell r="D427" t="str">
            <v>Incurred Labor</v>
          </cell>
          <cell r="E427">
            <v>231787</v>
          </cell>
          <cell r="G427">
            <v>231787</v>
          </cell>
          <cell r="H427">
            <v>2754968</v>
          </cell>
        </row>
        <row r="428">
          <cell r="A428" t="str">
            <v>Treasury Management ServicesExpenseO&amp;MInternal Settlements</v>
          </cell>
          <cell r="B428" t="str">
            <v>Treasury Management Services</v>
          </cell>
          <cell r="C428" t="str">
            <v>O&amp;M</v>
          </cell>
          <cell r="D428" t="str">
            <v>Internal Settlements</v>
          </cell>
          <cell r="E428">
            <v>0</v>
          </cell>
          <cell r="G428">
            <v>0</v>
          </cell>
          <cell r="H428">
            <v>0</v>
          </cell>
        </row>
        <row r="429">
          <cell r="A429" t="str">
            <v>Treasury Management ServicesExpenseO&amp;MIT Toolkit</v>
          </cell>
          <cell r="B429" t="str">
            <v>Treasury Management Services</v>
          </cell>
          <cell r="C429" t="str">
            <v>O&amp;M</v>
          </cell>
          <cell r="D429" t="str">
            <v>IT Toolkit</v>
          </cell>
          <cell r="E429">
            <v>2377.48</v>
          </cell>
          <cell r="G429">
            <v>2377.48</v>
          </cell>
          <cell r="H429">
            <v>28570.13</v>
          </cell>
        </row>
        <row r="430">
          <cell r="A430" t="str">
            <v>Treasury Management ServicesExpenseO&amp;MMaterial</v>
          </cell>
          <cell r="B430" t="str">
            <v>Treasury Management Services</v>
          </cell>
          <cell r="C430" t="str">
            <v>O&amp;M</v>
          </cell>
          <cell r="D430" t="str">
            <v>Material</v>
          </cell>
          <cell r="E430">
            <v>1375</v>
          </cell>
          <cell r="G430">
            <v>1375</v>
          </cell>
          <cell r="H430">
            <v>16500</v>
          </cell>
        </row>
        <row r="431">
          <cell r="A431" t="str">
            <v>Treasury Management ServicesExpenseO&amp;MOther Primary Expenses</v>
          </cell>
          <cell r="B431" t="str">
            <v>Treasury Management Services</v>
          </cell>
          <cell r="C431" t="str">
            <v>O&amp;M</v>
          </cell>
          <cell r="D431" t="str">
            <v>Other Primary Expenses</v>
          </cell>
          <cell r="E431">
            <v>146625.74</v>
          </cell>
          <cell r="G431">
            <v>146625.74</v>
          </cell>
          <cell r="H431">
            <v>1334000.01</v>
          </cell>
        </row>
        <row r="432">
          <cell r="A432" t="str">
            <v>Treasury Management ServicesExpenseO&amp;MOther Secondary Costs</v>
          </cell>
          <cell r="B432" t="str">
            <v>Treasury Management Services</v>
          </cell>
          <cell r="C432" t="str">
            <v>O&amp;M</v>
          </cell>
          <cell r="D432" t="str">
            <v>Other Secondary Costs</v>
          </cell>
          <cell r="E432">
            <v>1252.83</v>
          </cell>
          <cell r="G432">
            <v>1252.83</v>
          </cell>
          <cell r="H432">
            <v>15031.96</v>
          </cell>
        </row>
        <row r="433">
          <cell r="A433" t="str">
            <v>Treasury Management ServicesExpenseO&amp;MOutside Services</v>
          </cell>
          <cell r="B433" t="str">
            <v>Treasury Management Services</v>
          </cell>
          <cell r="C433" t="str">
            <v>O&amp;M</v>
          </cell>
          <cell r="D433" t="str">
            <v>Outside Services</v>
          </cell>
          <cell r="E433">
            <v>101940.23</v>
          </cell>
          <cell r="G433">
            <v>101940.23</v>
          </cell>
          <cell r="H433">
            <v>1601950</v>
          </cell>
        </row>
        <row r="434">
          <cell r="A434" t="str">
            <v>Treasury Management ServicesExpenseO&amp;MResidual Sent to SC Asm Ctr</v>
          </cell>
          <cell r="B434" t="str">
            <v>Treasury Management Services</v>
          </cell>
          <cell r="C434" t="str">
            <v>O&amp;M</v>
          </cell>
          <cell r="D434" t="str">
            <v>Residual Sent to SC Asm Ctr</v>
          </cell>
          <cell r="E434">
            <v>-20109.43</v>
          </cell>
          <cell r="G434">
            <v>-20109.43</v>
          </cell>
          <cell r="H434">
            <v>-5041.04</v>
          </cell>
        </row>
        <row r="435">
          <cell r="A435" t="str">
            <v>Treasury Management ServicesExpenseO&amp;MSpace</v>
          </cell>
          <cell r="B435" t="str">
            <v>Treasury Management Services</v>
          </cell>
          <cell r="C435" t="str">
            <v>O&amp;M</v>
          </cell>
          <cell r="D435" t="str">
            <v>Space</v>
          </cell>
          <cell r="E435">
            <v>37784.97</v>
          </cell>
          <cell r="G435">
            <v>37784.97</v>
          </cell>
          <cell r="H435">
            <v>453419.64</v>
          </cell>
        </row>
        <row r="436">
          <cell r="A436" t="str">
            <v>Treasury Management ServicesExpenseO&amp;MVP Office Assessments</v>
          </cell>
          <cell r="B436" t="str">
            <v>Treasury Management Services</v>
          </cell>
          <cell r="C436" t="str">
            <v>O&amp;M</v>
          </cell>
          <cell r="D436" t="str">
            <v>VP Office Assessments</v>
          </cell>
          <cell r="E436">
            <v>-31886.91</v>
          </cell>
          <cell r="G436">
            <v>-31886.91</v>
          </cell>
          <cell r="H436">
            <v>-379257.88</v>
          </cell>
        </row>
        <row r="437">
          <cell r="A437" t="str">
            <v>Valuation &amp; PlanningExpenseCAPITALClient Investment</v>
          </cell>
          <cell r="B437" t="str">
            <v>Valuation &amp; Planning</v>
          </cell>
          <cell r="C437" t="str">
            <v>CAPITAL</v>
          </cell>
          <cell r="D437" t="str">
            <v>Client Investment</v>
          </cell>
          <cell r="E437">
            <v>308949</v>
          </cell>
          <cell r="G437">
            <v>308949</v>
          </cell>
          <cell r="H437">
            <v>1544747</v>
          </cell>
        </row>
        <row r="438">
          <cell r="A438" t="str">
            <v>Valuation &amp; PlanningExpenseO&amp;MApplied Labor</v>
          </cell>
          <cell r="B438" t="str">
            <v>Valuation &amp; Planning</v>
          </cell>
          <cell r="C438" t="str">
            <v>O&amp;M</v>
          </cell>
          <cell r="D438" t="str">
            <v>Applied Labor</v>
          </cell>
          <cell r="E438">
            <v>0</v>
          </cell>
          <cell r="G438">
            <v>0</v>
          </cell>
          <cell r="H438">
            <v>0</v>
          </cell>
        </row>
        <row r="439">
          <cell r="A439" t="str">
            <v>Valuation &amp; PlanningExpenseO&amp;MClient Investment</v>
          </cell>
          <cell r="B439" t="str">
            <v>Valuation &amp; Planning</v>
          </cell>
          <cell r="C439" t="str">
            <v>O&amp;M</v>
          </cell>
          <cell r="D439" t="str">
            <v>Client Investment</v>
          </cell>
          <cell r="H439">
            <v>100000</v>
          </cell>
        </row>
        <row r="440">
          <cell r="A440" t="str">
            <v>Valuation &amp; PlanningExpenseO&amp;MDAS</v>
          </cell>
          <cell r="B440" t="str">
            <v>Valuation &amp; Planning</v>
          </cell>
          <cell r="C440" t="str">
            <v>O&amp;M</v>
          </cell>
          <cell r="D440" t="str">
            <v>DAS</v>
          </cell>
          <cell r="E440">
            <v>21322</v>
          </cell>
          <cell r="G440">
            <v>21322</v>
          </cell>
          <cell r="H440">
            <v>255859</v>
          </cell>
        </row>
        <row r="441">
          <cell r="A441" t="str">
            <v>Valuation &amp; PlanningExpenseO&amp;MDepreciation/Amortization</v>
          </cell>
          <cell r="B441" t="str">
            <v>Valuation &amp; Planning</v>
          </cell>
          <cell r="C441" t="str">
            <v>O&amp;M</v>
          </cell>
          <cell r="D441" t="str">
            <v>Depreciation/Amortization</v>
          </cell>
          <cell r="E441">
            <v>10884</v>
          </cell>
          <cell r="G441">
            <v>10884</v>
          </cell>
          <cell r="H441">
            <v>130608</v>
          </cell>
        </row>
        <row r="442">
          <cell r="A442" t="str">
            <v>Valuation &amp; PlanningExpenseO&amp;MFringe Benefits &amp; Taxes</v>
          </cell>
          <cell r="B442" t="str">
            <v>Valuation &amp; Planning</v>
          </cell>
          <cell r="C442" t="str">
            <v>O&amp;M</v>
          </cell>
          <cell r="D442" t="str">
            <v>Fringe Benefits &amp; Taxes</v>
          </cell>
          <cell r="E442">
            <v>49911.18</v>
          </cell>
          <cell r="G442">
            <v>49911.18</v>
          </cell>
          <cell r="H442">
            <v>610141.35</v>
          </cell>
        </row>
        <row r="443">
          <cell r="A443" t="str">
            <v>Valuation &amp; PlanningExpenseO&amp;MIncurred Labor</v>
          </cell>
          <cell r="B443" t="str">
            <v>Valuation &amp; Planning</v>
          </cell>
          <cell r="C443" t="str">
            <v>O&amp;M</v>
          </cell>
          <cell r="D443" t="str">
            <v>Incurred Labor</v>
          </cell>
          <cell r="E443">
            <v>155632</v>
          </cell>
          <cell r="G443">
            <v>155632</v>
          </cell>
          <cell r="H443">
            <v>1849521</v>
          </cell>
        </row>
        <row r="444">
          <cell r="A444" t="str">
            <v>Valuation &amp; PlanningExpenseO&amp;MInternal Settlements</v>
          </cell>
          <cell r="B444" t="str">
            <v>Valuation &amp; Planning</v>
          </cell>
          <cell r="C444" t="str">
            <v>O&amp;M</v>
          </cell>
          <cell r="D444" t="str">
            <v>Internal Settlements</v>
          </cell>
          <cell r="E444">
            <v>0</v>
          </cell>
          <cell r="G444">
            <v>0</v>
          </cell>
          <cell r="H444">
            <v>0</v>
          </cell>
        </row>
        <row r="445">
          <cell r="A445" t="str">
            <v>Valuation &amp; PlanningExpenseO&amp;MIT Toolkit</v>
          </cell>
          <cell r="B445" t="str">
            <v>Valuation &amp; Planning</v>
          </cell>
          <cell r="C445" t="str">
            <v>O&amp;M</v>
          </cell>
          <cell r="D445" t="str">
            <v>IT Toolkit</v>
          </cell>
          <cell r="E445">
            <v>663.57</v>
          </cell>
          <cell r="G445">
            <v>663.57</v>
          </cell>
          <cell r="H445">
            <v>7939.71</v>
          </cell>
        </row>
        <row r="446">
          <cell r="A446" t="str">
            <v>Valuation &amp; PlanningExpenseO&amp;MMaterial</v>
          </cell>
          <cell r="B446" t="str">
            <v>Valuation &amp; Planning</v>
          </cell>
          <cell r="C446" t="str">
            <v>O&amp;M</v>
          </cell>
          <cell r="D446" t="str">
            <v>Material</v>
          </cell>
          <cell r="H446">
            <v>3460</v>
          </cell>
        </row>
        <row r="447">
          <cell r="A447" t="str">
            <v>Valuation &amp; PlanningExpenseO&amp;MOther Primary Expenses</v>
          </cell>
          <cell r="B447" t="str">
            <v>Valuation &amp; Planning</v>
          </cell>
          <cell r="C447" t="str">
            <v>O&amp;M</v>
          </cell>
          <cell r="D447" t="str">
            <v>Other Primary Expenses</v>
          </cell>
          <cell r="H447">
            <v>36267</v>
          </cell>
        </row>
        <row r="448">
          <cell r="A448" t="str">
            <v>Valuation &amp; PlanningExpenseO&amp;MOther Secondary Costs</v>
          </cell>
          <cell r="B448" t="str">
            <v>Valuation &amp; Planning</v>
          </cell>
          <cell r="C448" t="str">
            <v>O&amp;M</v>
          </cell>
          <cell r="D448" t="str">
            <v>Other Secondary Costs</v>
          </cell>
          <cell r="E448">
            <v>296.45999999999998</v>
          </cell>
          <cell r="G448">
            <v>296.45999999999998</v>
          </cell>
          <cell r="H448">
            <v>3559.37</v>
          </cell>
        </row>
        <row r="449">
          <cell r="A449" t="str">
            <v>Valuation &amp; PlanningExpenseO&amp;MOutside Services</v>
          </cell>
          <cell r="B449" t="str">
            <v>Valuation &amp; Planning</v>
          </cell>
          <cell r="C449" t="str">
            <v>O&amp;M</v>
          </cell>
          <cell r="D449" t="str">
            <v>Outside Services</v>
          </cell>
          <cell r="H449">
            <v>101016</v>
          </cell>
        </row>
        <row r="450">
          <cell r="A450" t="str">
            <v>Valuation &amp; PlanningExpenseO&amp;MResidual Sent to SC Asm Ctr</v>
          </cell>
          <cell r="B450" t="str">
            <v>Valuation &amp; Planning</v>
          </cell>
          <cell r="C450" t="str">
            <v>O&amp;M</v>
          </cell>
          <cell r="D450" t="str">
            <v>Residual Sent to SC Asm Ctr</v>
          </cell>
          <cell r="E450">
            <v>-2920.85</v>
          </cell>
          <cell r="G450">
            <v>-2920.85</v>
          </cell>
          <cell r="H450">
            <v>-6352.69</v>
          </cell>
        </row>
        <row r="451">
          <cell r="A451" t="str">
            <v>Valuation &amp; PlanningExpenseO&amp;MSpace</v>
          </cell>
          <cell r="B451" t="str">
            <v>Valuation &amp; Planning</v>
          </cell>
          <cell r="C451" t="str">
            <v>O&amp;M</v>
          </cell>
          <cell r="D451" t="str">
            <v>Space</v>
          </cell>
          <cell r="E451">
            <v>23985.63</v>
          </cell>
          <cell r="G451">
            <v>23985.63</v>
          </cell>
          <cell r="H451">
            <v>287827.56</v>
          </cell>
        </row>
        <row r="452">
          <cell r="A452" t="str">
            <v>Valuation &amp; PlanningExpenseO&amp;MVP Office Assessments</v>
          </cell>
          <cell r="B452" t="str">
            <v>Valuation &amp; Planning</v>
          </cell>
          <cell r="C452" t="str">
            <v>O&amp;M</v>
          </cell>
          <cell r="D452" t="str">
            <v>VP Office Assessments</v>
          </cell>
          <cell r="E452">
            <v>8904</v>
          </cell>
          <cell r="G452">
            <v>8904</v>
          </cell>
          <cell r="H452">
            <v>106848</v>
          </cell>
        </row>
        <row r="453">
          <cell r="A453" t="str">
            <v>Expense</v>
          </cell>
        </row>
        <row r="454">
          <cell r="A454" t="str">
            <v>Expense</v>
          </cell>
        </row>
        <row r="455">
          <cell r="A455" t="str">
            <v>Expense</v>
          </cell>
        </row>
        <row r="456">
          <cell r="A456" t="str">
            <v>Expense</v>
          </cell>
        </row>
        <row r="457">
          <cell r="A457" t="str">
            <v>Expense</v>
          </cell>
        </row>
        <row r="458">
          <cell r="A458" t="str">
            <v>Expense</v>
          </cell>
        </row>
        <row r="459">
          <cell r="A459" t="str">
            <v>Expense</v>
          </cell>
        </row>
        <row r="460">
          <cell r="A460" t="str">
            <v>Expense</v>
          </cell>
        </row>
        <row r="461">
          <cell r="A461" t="str">
            <v>Expense</v>
          </cell>
        </row>
        <row r="462">
          <cell r="A462" t="str">
            <v>Expense</v>
          </cell>
        </row>
        <row r="463">
          <cell r="A463" t="str">
            <v>Expense</v>
          </cell>
        </row>
        <row r="464">
          <cell r="A464" t="str">
            <v>Expense</v>
          </cell>
        </row>
        <row r="465">
          <cell r="A465" t="str">
            <v>Expense</v>
          </cell>
        </row>
        <row r="466">
          <cell r="A466" t="str">
            <v>Expense</v>
          </cell>
        </row>
        <row r="467">
          <cell r="A467" t="str">
            <v>Expense</v>
          </cell>
        </row>
        <row r="468">
          <cell r="A468" t="str">
            <v>Expense</v>
          </cell>
        </row>
        <row r="469">
          <cell r="A469" t="str">
            <v>Expense</v>
          </cell>
        </row>
        <row r="470">
          <cell r="A470" t="str">
            <v>Expense</v>
          </cell>
        </row>
        <row r="471">
          <cell r="A471" t="str">
            <v>Expense</v>
          </cell>
        </row>
        <row r="472">
          <cell r="A472" t="str">
            <v>Expense</v>
          </cell>
        </row>
        <row r="473">
          <cell r="A473" t="str">
            <v>Expense</v>
          </cell>
        </row>
        <row r="474">
          <cell r="A474" t="str">
            <v>Expense</v>
          </cell>
        </row>
        <row r="475">
          <cell r="A475" t="str">
            <v>Expense</v>
          </cell>
        </row>
        <row r="476">
          <cell r="A476" t="str">
            <v>Expense</v>
          </cell>
        </row>
        <row r="477">
          <cell r="A477" t="str">
            <v>Expense</v>
          </cell>
        </row>
        <row r="478">
          <cell r="A478" t="str">
            <v>Expense</v>
          </cell>
        </row>
        <row r="479">
          <cell r="A479" t="str">
            <v>Expense</v>
          </cell>
        </row>
        <row r="480">
          <cell r="A480" t="str">
            <v>Expense</v>
          </cell>
        </row>
        <row r="481">
          <cell r="A481" t="str">
            <v>Expense</v>
          </cell>
        </row>
        <row r="482">
          <cell r="A482" t="str">
            <v>Expense</v>
          </cell>
        </row>
        <row r="483">
          <cell r="A483" t="str">
            <v>Expense</v>
          </cell>
        </row>
        <row r="484">
          <cell r="A484" t="str">
            <v>Expense</v>
          </cell>
        </row>
        <row r="485">
          <cell r="A485" t="str">
            <v>Expense</v>
          </cell>
        </row>
        <row r="486">
          <cell r="A486" t="str">
            <v>Expense</v>
          </cell>
        </row>
        <row r="487">
          <cell r="A487" t="str">
            <v>Expense</v>
          </cell>
        </row>
        <row r="488">
          <cell r="A488" t="str">
            <v>Expense</v>
          </cell>
        </row>
        <row r="489">
          <cell r="A489" t="str">
            <v>Expense</v>
          </cell>
        </row>
        <row r="490">
          <cell r="A490" t="str">
            <v>Expense</v>
          </cell>
        </row>
        <row r="491">
          <cell r="A491" t="str">
            <v>Expense</v>
          </cell>
        </row>
        <row r="492">
          <cell r="A492" t="str">
            <v>Expense</v>
          </cell>
        </row>
        <row r="493">
          <cell r="A493" t="str">
            <v>Expense</v>
          </cell>
        </row>
        <row r="494">
          <cell r="A494" t="str">
            <v>Expense</v>
          </cell>
        </row>
        <row r="495">
          <cell r="A495" t="str">
            <v>Expense</v>
          </cell>
        </row>
        <row r="496">
          <cell r="A496" t="str">
            <v>Expense</v>
          </cell>
        </row>
        <row r="497">
          <cell r="A497" t="str">
            <v>Expense</v>
          </cell>
        </row>
        <row r="498">
          <cell r="A498" t="str">
            <v>Expense</v>
          </cell>
        </row>
        <row r="499">
          <cell r="A499" t="str">
            <v>Expense</v>
          </cell>
        </row>
        <row r="500">
          <cell r="A500" t="str">
            <v>Expense</v>
          </cell>
        </row>
        <row r="501">
          <cell r="A501" t="str">
            <v>Expense</v>
          </cell>
        </row>
        <row r="502">
          <cell r="A502" t="str">
            <v>Expense</v>
          </cell>
        </row>
        <row r="503">
          <cell r="A503" t="str">
            <v>Expense</v>
          </cell>
        </row>
        <row r="504">
          <cell r="A504" t="str">
            <v>Expense</v>
          </cell>
        </row>
        <row r="505">
          <cell r="A505" t="str">
            <v>Expense</v>
          </cell>
        </row>
        <row r="506">
          <cell r="A506" t="str">
            <v>Expense</v>
          </cell>
        </row>
        <row r="507">
          <cell r="A507" t="str">
            <v>Expense</v>
          </cell>
        </row>
        <row r="508">
          <cell r="A508" t="str">
            <v>Expense</v>
          </cell>
        </row>
        <row r="509">
          <cell r="A509" t="str">
            <v>Expense</v>
          </cell>
        </row>
        <row r="510">
          <cell r="A510" t="str">
            <v>Expense</v>
          </cell>
        </row>
        <row r="511">
          <cell r="A511" t="str">
            <v>Expense</v>
          </cell>
        </row>
        <row r="512">
          <cell r="A512" t="str">
            <v>Expense</v>
          </cell>
        </row>
        <row r="513">
          <cell r="A513" t="str">
            <v>Expense</v>
          </cell>
        </row>
        <row r="514">
          <cell r="A514" t="str">
            <v>Expense</v>
          </cell>
        </row>
        <row r="515">
          <cell r="A515" t="str">
            <v>Expense</v>
          </cell>
        </row>
        <row r="516">
          <cell r="A516" t="str">
            <v>Expense</v>
          </cell>
        </row>
        <row r="517">
          <cell r="A517" t="str">
            <v>Expense</v>
          </cell>
        </row>
        <row r="518">
          <cell r="A518" t="str">
            <v>Expense</v>
          </cell>
        </row>
        <row r="519">
          <cell r="A519" t="str">
            <v>Expense</v>
          </cell>
        </row>
        <row r="520">
          <cell r="A520" t="str">
            <v>Expense</v>
          </cell>
        </row>
        <row r="521">
          <cell r="A521" t="str">
            <v>Expense</v>
          </cell>
        </row>
        <row r="522">
          <cell r="A522" t="str">
            <v>Expense</v>
          </cell>
        </row>
        <row r="523">
          <cell r="A523" t="str">
            <v>Expense</v>
          </cell>
        </row>
        <row r="524">
          <cell r="A524" t="str">
            <v>Expense</v>
          </cell>
        </row>
        <row r="525">
          <cell r="A525" t="str">
            <v>Expense</v>
          </cell>
        </row>
        <row r="526">
          <cell r="A526" t="str">
            <v>Expense</v>
          </cell>
        </row>
        <row r="527">
          <cell r="A527" t="str">
            <v>Expense</v>
          </cell>
        </row>
        <row r="528">
          <cell r="A528" t="str">
            <v>Expense</v>
          </cell>
        </row>
        <row r="529">
          <cell r="A529" t="str">
            <v>Expense</v>
          </cell>
        </row>
        <row r="530">
          <cell r="A530" t="str">
            <v>Expense</v>
          </cell>
        </row>
        <row r="531">
          <cell r="A531" t="str">
            <v>Expense</v>
          </cell>
        </row>
        <row r="532">
          <cell r="A532" t="str">
            <v>Expense</v>
          </cell>
        </row>
        <row r="533">
          <cell r="A533" t="str">
            <v>Expense</v>
          </cell>
        </row>
        <row r="534">
          <cell r="A534" t="str">
            <v>Expense</v>
          </cell>
        </row>
        <row r="535">
          <cell r="A535" t="str">
            <v>Expense</v>
          </cell>
        </row>
        <row r="536">
          <cell r="A536" t="str">
            <v>Expense</v>
          </cell>
        </row>
        <row r="537">
          <cell r="A537" t="str">
            <v>Expense</v>
          </cell>
        </row>
        <row r="538">
          <cell r="A538" t="str">
            <v>Expense</v>
          </cell>
        </row>
        <row r="539">
          <cell r="A539" t="str">
            <v>Expense</v>
          </cell>
        </row>
        <row r="540">
          <cell r="A540" t="str">
            <v>Expense</v>
          </cell>
        </row>
        <row r="541">
          <cell r="A541" t="str">
            <v>Expense</v>
          </cell>
        </row>
        <row r="542">
          <cell r="A542" t="str">
            <v>Expense</v>
          </cell>
        </row>
        <row r="543">
          <cell r="A543" t="str">
            <v>Expense</v>
          </cell>
        </row>
        <row r="544">
          <cell r="A544" t="str">
            <v>Expense</v>
          </cell>
        </row>
        <row r="545">
          <cell r="A545" t="str">
            <v>Expense</v>
          </cell>
        </row>
        <row r="546">
          <cell r="A546" t="str">
            <v>Expense</v>
          </cell>
        </row>
        <row r="547">
          <cell r="A547" t="str">
            <v>Expense</v>
          </cell>
        </row>
        <row r="548">
          <cell r="A548" t="str">
            <v>Expense</v>
          </cell>
        </row>
        <row r="549">
          <cell r="A549" t="str">
            <v>Expense</v>
          </cell>
        </row>
        <row r="550">
          <cell r="A550" t="str">
            <v>Expense</v>
          </cell>
        </row>
        <row r="551">
          <cell r="A551" t="str">
            <v>Expense</v>
          </cell>
        </row>
        <row r="552">
          <cell r="A552" t="str">
            <v>Expense</v>
          </cell>
        </row>
        <row r="553">
          <cell r="A553" t="str">
            <v>Expense</v>
          </cell>
        </row>
        <row r="554">
          <cell r="A554" t="str">
            <v>Expense</v>
          </cell>
        </row>
        <row r="555">
          <cell r="A555" t="str">
            <v>Expense</v>
          </cell>
        </row>
        <row r="556">
          <cell r="A556" t="str">
            <v>Expense</v>
          </cell>
        </row>
        <row r="557">
          <cell r="A557" t="str">
            <v>Expense</v>
          </cell>
        </row>
        <row r="558">
          <cell r="A558" t="str">
            <v>Expense</v>
          </cell>
        </row>
        <row r="559">
          <cell r="A559" t="str">
            <v>Expense</v>
          </cell>
        </row>
        <row r="560">
          <cell r="A560" t="str">
            <v>Expense</v>
          </cell>
        </row>
        <row r="561">
          <cell r="A561" t="str">
            <v>Expense</v>
          </cell>
        </row>
        <row r="562">
          <cell r="A562" t="str">
            <v>Expense</v>
          </cell>
        </row>
        <row r="563">
          <cell r="A563" t="str">
            <v>Expense</v>
          </cell>
        </row>
        <row r="564">
          <cell r="A564" t="str">
            <v>Expense</v>
          </cell>
        </row>
        <row r="565">
          <cell r="A565" t="str">
            <v>Expense</v>
          </cell>
        </row>
        <row r="566">
          <cell r="A566" t="str">
            <v>Expense</v>
          </cell>
        </row>
        <row r="567">
          <cell r="A567" t="str">
            <v>Expense</v>
          </cell>
        </row>
        <row r="568">
          <cell r="A568" t="str">
            <v>Expense</v>
          </cell>
        </row>
        <row r="569">
          <cell r="A569" t="str">
            <v>Expense</v>
          </cell>
        </row>
        <row r="570">
          <cell r="A570" t="str">
            <v>Expense</v>
          </cell>
        </row>
        <row r="571">
          <cell r="A571" t="str">
            <v>Expense</v>
          </cell>
        </row>
        <row r="572">
          <cell r="A572" t="str">
            <v>Expense</v>
          </cell>
        </row>
        <row r="573">
          <cell r="A573" t="str">
            <v>Expense</v>
          </cell>
        </row>
        <row r="574">
          <cell r="A574" t="str">
            <v>Expense</v>
          </cell>
        </row>
        <row r="575">
          <cell r="A575" t="str">
            <v>Expense</v>
          </cell>
        </row>
        <row r="576">
          <cell r="A576" t="str">
            <v>Expense</v>
          </cell>
        </row>
        <row r="577">
          <cell r="A577" t="str">
            <v>Expense</v>
          </cell>
        </row>
        <row r="578">
          <cell r="A578" t="str">
            <v>Expense</v>
          </cell>
        </row>
        <row r="579">
          <cell r="A579" t="str">
            <v>Expense</v>
          </cell>
        </row>
        <row r="580">
          <cell r="A580" t="str">
            <v>Expense</v>
          </cell>
        </row>
        <row r="581">
          <cell r="A581" t="str">
            <v>Expense</v>
          </cell>
        </row>
        <row r="582">
          <cell r="A582" t="str">
            <v>Expense</v>
          </cell>
        </row>
        <row r="583">
          <cell r="A583" t="str">
            <v>Expense</v>
          </cell>
        </row>
        <row r="584">
          <cell r="A584" t="str">
            <v>Expense</v>
          </cell>
        </row>
        <row r="585">
          <cell r="A585" t="str">
            <v>Expense</v>
          </cell>
        </row>
        <row r="586">
          <cell r="A586" t="str">
            <v>Expense</v>
          </cell>
        </row>
        <row r="587">
          <cell r="A587" t="str">
            <v>Expense</v>
          </cell>
        </row>
        <row r="588">
          <cell r="A588" t="str">
            <v>Expense</v>
          </cell>
        </row>
        <row r="589">
          <cell r="A589" t="str">
            <v>Expense</v>
          </cell>
        </row>
        <row r="590">
          <cell r="A590" t="str">
            <v>Expense</v>
          </cell>
        </row>
        <row r="591">
          <cell r="A591" t="str">
            <v>Expense</v>
          </cell>
        </row>
        <row r="592">
          <cell r="A592" t="str">
            <v>Expense</v>
          </cell>
        </row>
        <row r="593">
          <cell r="A593" t="str">
            <v>Expense</v>
          </cell>
        </row>
        <row r="594">
          <cell r="A594" t="str">
            <v>Expense</v>
          </cell>
        </row>
        <row r="595">
          <cell r="A595" t="str">
            <v>Expense</v>
          </cell>
        </row>
        <row r="596">
          <cell r="A596" t="str">
            <v>Expense</v>
          </cell>
        </row>
        <row r="597">
          <cell r="A597" t="str">
            <v>Expense</v>
          </cell>
        </row>
        <row r="598">
          <cell r="A598" t="str">
            <v>Expense</v>
          </cell>
        </row>
        <row r="599">
          <cell r="A599" t="str">
            <v>Expense</v>
          </cell>
        </row>
        <row r="600">
          <cell r="A600" t="str">
            <v>Expense</v>
          </cell>
        </row>
        <row r="601">
          <cell r="A601" t="str">
            <v>Expense</v>
          </cell>
        </row>
        <row r="602">
          <cell r="A602" t="str">
            <v>Expense</v>
          </cell>
        </row>
        <row r="603">
          <cell r="A603" t="str">
            <v>Expense</v>
          </cell>
        </row>
        <row r="604">
          <cell r="A604" t="str">
            <v>Expense</v>
          </cell>
        </row>
        <row r="605">
          <cell r="A605" t="str">
            <v>Expense</v>
          </cell>
        </row>
        <row r="606">
          <cell r="A606" t="str">
            <v>Expense</v>
          </cell>
        </row>
        <row r="607">
          <cell r="A607" t="str">
            <v>Expense</v>
          </cell>
        </row>
        <row r="608">
          <cell r="A608" t="str">
            <v>Expense</v>
          </cell>
        </row>
        <row r="609">
          <cell r="A609" t="str">
            <v>Expense</v>
          </cell>
        </row>
        <row r="610">
          <cell r="A610" t="str">
            <v>Expense</v>
          </cell>
        </row>
        <row r="611">
          <cell r="A611" t="str">
            <v>Expense</v>
          </cell>
        </row>
        <row r="612">
          <cell r="A612" t="str">
            <v>Expense</v>
          </cell>
        </row>
        <row r="613">
          <cell r="A613" t="str">
            <v>Expense</v>
          </cell>
        </row>
        <row r="614">
          <cell r="A614" t="str">
            <v>Expense</v>
          </cell>
        </row>
        <row r="615">
          <cell r="A615" t="str">
            <v>Expense</v>
          </cell>
        </row>
        <row r="616">
          <cell r="A616" t="str">
            <v>Expense</v>
          </cell>
        </row>
        <row r="617">
          <cell r="A617" t="str">
            <v>Expense</v>
          </cell>
        </row>
        <row r="618">
          <cell r="A618" t="str">
            <v>Expense</v>
          </cell>
        </row>
        <row r="619">
          <cell r="A619" t="str">
            <v>Expense</v>
          </cell>
        </row>
        <row r="620">
          <cell r="A620" t="str">
            <v>Expense</v>
          </cell>
        </row>
        <row r="621">
          <cell r="A621" t="str">
            <v>Expense</v>
          </cell>
        </row>
        <row r="622">
          <cell r="A622" t="str">
            <v>Expense</v>
          </cell>
        </row>
        <row r="623">
          <cell r="A623" t="str">
            <v>Expense</v>
          </cell>
        </row>
        <row r="624">
          <cell r="A624" t="str">
            <v>Expense</v>
          </cell>
        </row>
        <row r="625">
          <cell r="A625" t="str">
            <v>Expense</v>
          </cell>
        </row>
        <row r="626">
          <cell r="A626" t="str">
            <v>Expense</v>
          </cell>
        </row>
        <row r="627">
          <cell r="A627" t="str">
            <v>Expense</v>
          </cell>
        </row>
        <row r="628">
          <cell r="A628" t="str">
            <v>Expense</v>
          </cell>
        </row>
        <row r="629">
          <cell r="A629" t="str">
            <v>Expense</v>
          </cell>
        </row>
        <row r="630">
          <cell r="A630" t="str">
            <v>Expense</v>
          </cell>
        </row>
        <row r="631">
          <cell r="A631" t="str">
            <v>Expense</v>
          </cell>
        </row>
        <row r="632">
          <cell r="A632" t="str">
            <v>Expense</v>
          </cell>
        </row>
        <row r="633">
          <cell r="A633" t="str">
            <v>Expense</v>
          </cell>
        </row>
        <row r="634">
          <cell r="A634" t="str">
            <v>Expense</v>
          </cell>
        </row>
        <row r="635">
          <cell r="A635" t="str">
            <v>Expense</v>
          </cell>
        </row>
        <row r="636">
          <cell r="A636" t="str">
            <v>Expense</v>
          </cell>
        </row>
        <row r="637">
          <cell r="A637" t="str">
            <v>Expense</v>
          </cell>
        </row>
        <row r="638">
          <cell r="A638" t="str">
            <v>Expense</v>
          </cell>
        </row>
        <row r="639">
          <cell r="A639" t="str">
            <v>Expense</v>
          </cell>
        </row>
        <row r="640">
          <cell r="A640" t="str">
            <v>Expense</v>
          </cell>
        </row>
        <row r="641">
          <cell r="A641" t="str">
            <v>Expense</v>
          </cell>
        </row>
        <row r="642">
          <cell r="A642" t="str">
            <v>Expense</v>
          </cell>
        </row>
        <row r="643">
          <cell r="A643" t="str">
            <v>Expense</v>
          </cell>
        </row>
        <row r="644">
          <cell r="A644" t="str">
            <v>Expense</v>
          </cell>
        </row>
        <row r="645">
          <cell r="A645" t="str">
            <v>Expense</v>
          </cell>
        </row>
        <row r="646">
          <cell r="A646" t="str">
            <v>Expense</v>
          </cell>
        </row>
        <row r="647">
          <cell r="A647" t="str">
            <v>Expense</v>
          </cell>
        </row>
        <row r="648">
          <cell r="A648" t="str">
            <v>Expense</v>
          </cell>
        </row>
        <row r="649">
          <cell r="A649" t="str">
            <v>Expense</v>
          </cell>
        </row>
        <row r="650">
          <cell r="A650" t="str">
            <v>Expense</v>
          </cell>
        </row>
        <row r="651">
          <cell r="A651" t="str">
            <v>Expense</v>
          </cell>
        </row>
        <row r="652">
          <cell r="A652" t="str">
            <v>Expense</v>
          </cell>
        </row>
        <row r="653">
          <cell r="A653" t="str">
            <v>Expense</v>
          </cell>
        </row>
        <row r="654">
          <cell r="A654" t="str">
            <v>Expense</v>
          </cell>
        </row>
        <row r="655">
          <cell r="A655" t="str">
            <v>Expense</v>
          </cell>
        </row>
        <row r="656">
          <cell r="A656" t="str">
            <v>Expense</v>
          </cell>
        </row>
        <row r="657">
          <cell r="A657" t="str">
            <v>Expense</v>
          </cell>
        </row>
        <row r="658">
          <cell r="A658" t="str">
            <v>Expense</v>
          </cell>
        </row>
        <row r="659">
          <cell r="A659" t="str">
            <v>Expense</v>
          </cell>
        </row>
        <row r="660">
          <cell r="A660" t="str">
            <v>Expense</v>
          </cell>
        </row>
        <row r="661">
          <cell r="A661" t="str">
            <v>Expense</v>
          </cell>
        </row>
        <row r="662">
          <cell r="A662" t="str">
            <v>Expense</v>
          </cell>
        </row>
        <row r="663">
          <cell r="A663" t="str">
            <v>Expense</v>
          </cell>
        </row>
        <row r="664">
          <cell r="A664" t="str">
            <v>Expense</v>
          </cell>
        </row>
        <row r="665">
          <cell r="A665" t="str">
            <v>Expense</v>
          </cell>
        </row>
        <row r="666">
          <cell r="A666" t="str">
            <v>Expense</v>
          </cell>
        </row>
        <row r="667">
          <cell r="A667" t="str">
            <v>Expense</v>
          </cell>
        </row>
        <row r="668">
          <cell r="A668" t="str">
            <v>Expense</v>
          </cell>
        </row>
        <row r="669">
          <cell r="A669" t="str">
            <v>Expense</v>
          </cell>
        </row>
        <row r="670">
          <cell r="A670" t="str">
            <v>Expense</v>
          </cell>
        </row>
        <row r="671">
          <cell r="A671" t="str">
            <v>Expense</v>
          </cell>
        </row>
        <row r="672">
          <cell r="A672" t="str">
            <v>Expense</v>
          </cell>
        </row>
        <row r="673">
          <cell r="A673" t="str">
            <v>Expense</v>
          </cell>
        </row>
        <row r="674">
          <cell r="A674" t="str">
            <v>Expense</v>
          </cell>
        </row>
        <row r="675">
          <cell r="A675" t="str">
            <v>Expense</v>
          </cell>
        </row>
        <row r="676">
          <cell r="A676" t="str">
            <v>Expense</v>
          </cell>
        </row>
        <row r="677">
          <cell r="A677" t="str">
            <v>Expense</v>
          </cell>
        </row>
        <row r="678">
          <cell r="A678" t="str">
            <v>Expense</v>
          </cell>
        </row>
        <row r="679">
          <cell r="A679" t="str">
            <v>Expense</v>
          </cell>
        </row>
        <row r="680">
          <cell r="A680" t="str">
            <v>Expense</v>
          </cell>
        </row>
        <row r="681">
          <cell r="A681" t="str">
            <v>Expense</v>
          </cell>
        </row>
        <row r="682">
          <cell r="A682" t="str">
            <v>Expense</v>
          </cell>
        </row>
        <row r="683">
          <cell r="A683" t="str">
            <v>Expense</v>
          </cell>
        </row>
        <row r="684">
          <cell r="A684" t="str">
            <v>Expense</v>
          </cell>
        </row>
        <row r="685">
          <cell r="A685" t="str">
            <v>Expense</v>
          </cell>
        </row>
        <row r="686">
          <cell r="A686" t="str">
            <v>Expense</v>
          </cell>
        </row>
        <row r="687">
          <cell r="A687" t="str">
            <v>Expense</v>
          </cell>
        </row>
        <row r="688">
          <cell r="A688" t="str">
            <v>Expense</v>
          </cell>
        </row>
        <row r="689">
          <cell r="A689" t="str">
            <v>Expense</v>
          </cell>
        </row>
        <row r="690">
          <cell r="A690" t="str">
            <v>Expense</v>
          </cell>
        </row>
        <row r="691">
          <cell r="A691" t="str">
            <v>Expense</v>
          </cell>
        </row>
        <row r="692">
          <cell r="A692" t="str">
            <v>Expense</v>
          </cell>
        </row>
        <row r="693">
          <cell r="A693" t="str">
            <v>Expense</v>
          </cell>
        </row>
        <row r="694">
          <cell r="A694" t="str">
            <v>Expense</v>
          </cell>
        </row>
        <row r="695">
          <cell r="A695" t="str">
            <v>Expense</v>
          </cell>
        </row>
        <row r="696">
          <cell r="A696" t="str">
            <v>Expense</v>
          </cell>
        </row>
        <row r="697">
          <cell r="A697" t="str">
            <v>Expense</v>
          </cell>
        </row>
        <row r="698">
          <cell r="A698" t="str">
            <v>Expense</v>
          </cell>
        </row>
        <row r="699">
          <cell r="A699" t="str">
            <v>Expense</v>
          </cell>
        </row>
        <row r="700">
          <cell r="A700" t="str">
            <v>Expense</v>
          </cell>
        </row>
        <row r="701">
          <cell r="A701" t="str">
            <v>Expense</v>
          </cell>
        </row>
        <row r="702">
          <cell r="A702" t="str">
            <v>Expense</v>
          </cell>
        </row>
        <row r="703">
          <cell r="A703" t="str">
            <v>Expense</v>
          </cell>
        </row>
        <row r="704">
          <cell r="A704" t="str">
            <v>Expense</v>
          </cell>
        </row>
        <row r="705">
          <cell r="A705" t="str">
            <v>Expense</v>
          </cell>
        </row>
        <row r="706">
          <cell r="A706" t="str">
            <v>Expense</v>
          </cell>
        </row>
        <row r="707">
          <cell r="A707" t="str">
            <v>Expense</v>
          </cell>
        </row>
        <row r="708">
          <cell r="A708" t="str">
            <v>Expense</v>
          </cell>
        </row>
        <row r="709">
          <cell r="A709" t="str">
            <v>Expense</v>
          </cell>
        </row>
        <row r="710">
          <cell r="A710" t="str">
            <v>Expense</v>
          </cell>
        </row>
        <row r="711">
          <cell r="A711" t="str">
            <v>Expense</v>
          </cell>
        </row>
        <row r="712">
          <cell r="A712" t="str">
            <v>Expense</v>
          </cell>
        </row>
        <row r="713">
          <cell r="A713" t="str">
            <v>Expense</v>
          </cell>
        </row>
        <row r="714">
          <cell r="A714" t="str">
            <v>Expense</v>
          </cell>
        </row>
        <row r="715">
          <cell r="A715" t="str">
            <v>Expense</v>
          </cell>
        </row>
        <row r="716">
          <cell r="A716" t="str">
            <v>Expense</v>
          </cell>
        </row>
        <row r="717">
          <cell r="A717" t="str">
            <v>Expense</v>
          </cell>
        </row>
        <row r="718">
          <cell r="A718" t="str">
            <v>Expense</v>
          </cell>
        </row>
        <row r="719">
          <cell r="A719" t="str">
            <v>Expense</v>
          </cell>
        </row>
        <row r="720">
          <cell r="A720" t="str">
            <v>Expense</v>
          </cell>
        </row>
        <row r="721">
          <cell r="A721" t="str">
            <v>Expense</v>
          </cell>
        </row>
        <row r="722">
          <cell r="A722" t="str">
            <v>Expense</v>
          </cell>
        </row>
        <row r="723">
          <cell r="A723" t="str">
            <v>Expense</v>
          </cell>
        </row>
        <row r="724">
          <cell r="A724" t="str">
            <v>Expense</v>
          </cell>
        </row>
        <row r="725">
          <cell r="A725" t="str">
            <v>Expense</v>
          </cell>
        </row>
        <row r="726">
          <cell r="A726" t="str">
            <v>Expense</v>
          </cell>
        </row>
        <row r="727">
          <cell r="A727" t="str">
            <v>Expense</v>
          </cell>
        </row>
        <row r="728">
          <cell r="A728" t="str">
            <v>Expense</v>
          </cell>
        </row>
        <row r="729">
          <cell r="A729" t="str">
            <v>Expense</v>
          </cell>
        </row>
        <row r="730">
          <cell r="A730" t="str">
            <v>Expense</v>
          </cell>
        </row>
        <row r="731">
          <cell r="A731" t="str">
            <v>Expense</v>
          </cell>
        </row>
        <row r="732">
          <cell r="A732" t="str">
            <v>Expense</v>
          </cell>
        </row>
        <row r="733">
          <cell r="A733" t="str">
            <v>Expense</v>
          </cell>
        </row>
        <row r="734">
          <cell r="A734" t="str">
            <v>Expense</v>
          </cell>
        </row>
        <row r="735">
          <cell r="A735" t="str">
            <v>Expense</v>
          </cell>
        </row>
        <row r="736">
          <cell r="A736" t="str">
            <v>Expense</v>
          </cell>
        </row>
        <row r="737">
          <cell r="A737" t="str">
            <v>Expense</v>
          </cell>
        </row>
        <row r="738">
          <cell r="A738" t="str">
            <v>Expense</v>
          </cell>
        </row>
        <row r="739">
          <cell r="A739" t="str">
            <v>Expense</v>
          </cell>
        </row>
        <row r="740">
          <cell r="A740" t="str">
            <v>Expense</v>
          </cell>
        </row>
        <row r="741">
          <cell r="A741" t="str">
            <v>Expense</v>
          </cell>
        </row>
        <row r="742">
          <cell r="A742" t="str">
            <v>Expense</v>
          </cell>
        </row>
        <row r="743">
          <cell r="A743" t="str">
            <v>Expense</v>
          </cell>
        </row>
        <row r="744">
          <cell r="A744" t="str">
            <v>Expense</v>
          </cell>
        </row>
        <row r="745">
          <cell r="A745" t="str">
            <v>Expense</v>
          </cell>
        </row>
        <row r="746">
          <cell r="A746" t="str">
            <v>Expense</v>
          </cell>
        </row>
        <row r="747">
          <cell r="A747" t="str">
            <v>Expense</v>
          </cell>
        </row>
        <row r="748">
          <cell r="A748" t="str">
            <v>Expense</v>
          </cell>
        </row>
        <row r="749">
          <cell r="A749" t="str">
            <v>Expense</v>
          </cell>
        </row>
        <row r="750">
          <cell r="A750" t="str">
            <v>Expense</v>
          </cell>
        </row>
        <row r="751">
          <cell r="A751" t="str">
            <v>Expense</v>
          </cell>
        </row>
        <row r="752">
          <cell r="A752" t="str">
            <v>Expense</v>
          </cell>
        </row>
        <row r="753">
          <cell r="A753" t="str">
            <v>Expense</v>
          </cell>
        </row>
        <row r="754">
          <cell r="A754" t="str">
            <v>Expense</v>
          </cell>
        </row>
        <row r="755">
          <cell r="A755" t="str">
            <v>Expense</v>
          </cell>
        </row>
        <row r="756">
          <cell r="A756" t="str">
            <v>Expense</v>
          </cell>
        </row>
        <row r="757">
          <cell r="A757" t="str">
            <v>Expense</v>
          </cell>
        </row>
        <row r="758">
          <cell r="A758" t="str">
            <v>Expense</v>
          </cell>
        </row>
        <row r="759">
          <cell r="A759" t="str">
            <v>Expense</v>
          </cell>
        </row>
        <row r="760">
          <cell r="A760" t="str">
            <v>Expense</v>
          </cell>
        </row>
        <row r="761">
          <cell r="A761" t="str">
            <v>Expense</v>
          </cell>
        </row>
        <row r="762">
          <cell r="A762" t="str">
            <v>Expense</v>
          </cell>
        </row>
        <row r="763">
          <cell r="A763" t="str">
            <v>Expense</v>
          </cell>
        </row>
        <row r="764">
          <cell r="A764" t="str">
            <v>Expense</v>
          </cell>
        </row>
        <row r="765">
          <cell r="A765" t="str">
            <v>Expense</v>
          </cell>
        </row>
        <row r="766">
          <cell r="A766" t="str">
            <v>Expense</v>
          </cell>
        </row>
        <row r="767">
          <cell r="A767" t="str">
            <v>Expense</v>
          </cell>
        </row>
        <row r="768">
          <cell r="A768" t="str">
            <v>Expense</v>
          </cell>
        </row>
        <row r="769">
          <cell r="A769" t="str">
            <v>Expense</v>
          </cell>
        </row>
        <row r="770">
          <cell r="A770" t="str">
            <v>Expense</v>
          </cell>
        </row>
        <row r="771">
          <cell r="A771" t="str">
            <v>Expense</v>
          </cell>
        </row>
        <row r="772">
          <cell r="A772" t="str">
            <v>Expense</v>
          </cell>
        </row>
        <row r="773">
          <cell r="A773" t="str">
            <v>Expense</v>
          </cell>
        </row>
        <row r="774">
          <cell r="A774" t="str">
            <v>Expense</v>
          </cell>
        </row>
        <row r="775">
          <cell r="A775" t="str">
            <v>Expense</v>
          </cell>
        </row>
        <row r="776">
          <cell r="A776" t="str">
            <v>Expense</v>
          </cell>
        </row>
        <row r="777">
          <cell r="A777" t="str">
            <v>Expense</v>
          </cell>
        </row>
        <row r="778">
          <cell r="A778" t="str">
            <v>Expense</v>
          </cell>
        </row>
        <row r="779">
          <cell r="A779" t="str">
            <v>Expense</v>
          </cell>
        </row>
        <row r="780">
          <cell r="A780" t="str">
            <v>Expense</v>
          </cell>
        </row>
        <row r="781">
          <cell r="A781" t="str">
            <v>Expense</v>
          </cell>
        </row>
        <row r="782">
          <cell r="A782" t="str">
            <v>Expense</v>
          </cell>
        </row>
        <row r="783">
          <cell r="A783" t="str">
            <v>Expense</v>
          </cell>
        </row>
        <row r="784">
          <cell r="A784" t="str">
            <v>Expense</v>
          </cell>
        </row>
        <row r="785">
          <cell r="A785" t="str">
            <v>Expense</v>
          </cell>
        </row>
        <row r="786">
          <cell r="A786" t="str">
            <v>Expense</v>
          </cell>
        </row>
        <row r="787">
          <cell r="A787" t="str">
            <v>Expense</v>
          </cell>
        </row>
        <row r="788">
          <cell r="A788" t="str">
            <v>Expense</v>
          </cell>
        </row>
        <row r="789">
          <cell r="A789" t="str">
            <v>Expense</v>
          </cell>
        </row>
        <row r="790">
          <cell r="A790" t="str">
            <v>Expense</v>
          </cell>
        </row>
        <row r="791">
          <cell r="A791" t="str">
            <v>Expense</v>
          </cell>
        </row>
        <row r="792">
          <cell r="A792" t="str">
            <v>Expense</v>
          </cell>
        </row>
        <row r="793">
          <cell r="A793" t="str">
            <v>Expense</v>
          </cell>
        </row>
        <row r="794">
          <cell r="A794" t="str">
            <v>Expense</v>
          </cell>
        </row>
        <row r="795">
          <cell r="A795" t="str">
            <v>Expense</v>
          </cell>
        </row>
        <row r="796">
          <cell r="A796" t="str">
            <v>Expense</v>
          </cell>
        </row>
        <row r="797">
          <cell r="A797" t="str">
            <v>Expense</v>
          </cell>
        </row>
        <row r="798">
          <cell r="A798" t="str">
            <v>Expense</v>
          </cell>
        </row>
        <row r="799">
          <cell r="A799" t="str">
            <v>Expense</v>
          </cell>
        </row>
        <row r="800">
          <cell r="A800" t="str">
            <v>Expense</v>
          </cell>
        </row>
        <row r="801">
          <cell r="A801" t="str">
            <v>Expense</v>
          </cell>
        </row>
        <row r="802">
          <cell r="A802" t="str">
            <v>Expense</v>
          </cell>
        </row>
        <row r="803">
          <cell r="A803" t="str">
            <v>Expense</v>
          </cell>
        </row>
        <row r="804">
          <cell r="A804" t="str">
            <v>Expense</v>
          </cell>
        </row>
        <row r="805">
          <cell r="A805" t="str">
            <v>Expense</v>
          </cell>
        </row>
        <row r="806">
          <cell r="A806" t="str">
            <v>Expense</v>
          </cell>
        </row>
        <row r="807">
          <cell r="A807" t="str">
            <v>Expense</v>
          </cell>
        </row>
        <row r="808">
          <cell r="A808" t="str">
            <v>Expense</v>
          </cell>
        </row>
        <row r="809">
          <cell r="A809" t="str">
            <v>Expense</v>
          </cell>
        </row>
        <row r="810">
          <cell r="A810" t="str">
            <v>Expense</v>
          </cell>
        </row>
        <row r="811">
          <cell r="A811" t="str">
            <v>Expense</v>
          </cell>
        </row>
        <row r="812">
          <cell r="A812" t="str">
            <v>Expense</v>
          </cell>
        </row>
        <row r="813">
          <cell r="A813" t="str">
            <v>Expense</v>
          </cell>
        </row>
        <row r="814">
          <cell r="A814" t="str">
            <v>Expense</v>
          </cell>
        </row>
        <row r="815">
          <cell r="A815" t="str">
            <v>Expense</v>
          </cell>
        </row>
        <row r="816">
          <cell r="A816" t="str">
            <v>Expense</v>
          </cell>
        </row>
        <row r="817">
          <cell r="A817" t="str">
            <v>Expense</v>
          </cell>
        </row>
        <row r="818">
          <cell r="A818" t="str">
            <v>Expense</v>
          </cell>
        </row>
        <row r="819">
          <cell r="A819" t="str">
            <v>Expense</v>
          </cell>
        </row>
        <row r="820">
          <cell r="A820" t="str">
            <v>Expense</v>
          </cell>
        </row>
        <row r="821">
          <cell r="A821" t="str">
            <v>Expense</v>
          </cell>
        </row>
        <row r="822">
          <cell r="A822" t="str">
            <v>Expense</v>
          </cell>
        </row>
        <row r="823">
          <cell r="A823" t="str">
            <v>Expense</v>
          </cell>
        </row>
        <row r="824">
          <cell r="A824" t="str">
            <v>Expense</v>
          </cell>
        </row>
        <row r="825">
          <cell r="A825" t="str">
            <v>Expense</v>
          </cell>
        </row>
        <row r="826">
          <cell r="A826" t="str">
            <v>Expense</v>
          </cell>
        </row>
        <row r="827">
          <cell r="A827" t="str">
            <v>Expense</v>
          </cell>
        </row>
        <row r="828">
          <cell r="A828" t="str">
            <v>Expense</v>
          </cell>
        </row>
        <row r="829">
          <cell r="A829" t="str">
            <v>Expense</v>
          </cell>
        </row>
        <row r="830">
          <cell r="A830" t="str">
            <v>Expense</v>
          </cell>
        </row>
        <row r="831">
          <cell r="A831" t="str">
            <v>Expense</v>
          </cell>
        </row>
        <row r="832">
          <cell r="A832" t="str">
            <v>Expense</v>
          </cell>
        </row>
        <row r="833">
          <cell r="A833" t="str">
            <v>Expense</v>
          </cell>
        </row>
        <row r="834">
          <cell r="A834" t="str">
            <v>Expense</v>
          </cell>
        </row>
        <row r="835">
          <cell r="A835" t="str">
            <v>Expense</v>
          </cell>
        </row>
        <row r="836">
          <cell r="A836" t="str">
            <v>Expense</v>
          </cell>
        </row>
        <row r="837">
          <cell r="A837" t="str">
            <v>Expense</v>
          </cell>
        </row>
        <row r="838">
          <cell r="A838" t="str">
            <v>Expense</v>
          </cell>
        </row>
        <row r="839">
          <cell r="A839" t="str">
            <v>Expense</v>
          </cell>
        </row>
        <row r="840">
          <cell r="A840" t="str">
            <v>Expense</v>
          </cell>
        </row>
        <row r="841">
          <cell r="A841" t="str">
            <v>Expense</v>
          </cell>
        </row>
        <row r="842">
          <cell r="A842" t="str">
            <v>Expense</v>
          </cell>
        </row>
        <row r="843">
          <cell r="A843" t="str">
            <v>Expense</v>
          </cell>
        </row>
        <row r="844">
          <cell r="A844" t="str">
            <v>Expense</v>
          </cell>
        </row>
        <row r="845">
          <cell r="A845" t="str">
            <v>Expense</v>
          </cell>
        </row>
        <row r="846">
          <cell r="A846" t="str">
            <v>Expense</v>
          </cell>
        </row>
        <row r="847">
          <cell r="A847" t="str">
            <v>Expense</v>
          </cell>
        </row>
        <row r="848">
          <cell r="A848" t="str">
            <v>Expense</v>
          </cell>
        </row>
        <row r="849">
          <cell r="A849" t="str">
            <v>Expense</v>
          </cell>
        </row>
        <row r="850">
          <cell r="A850" t="str">
            <v>Expense</v>
          </cell>
        </row>
        <row r="851">
          <cell r="A851" t="str">
            <v>Expense</v>
          </cell>
        </row>
        <row r="852">
          <cell r="A852" t="str">
            <v>Expense</v>
          </cell>
        </row>
        <row r="853">
          <cell r="A853" t="str">
            <v>Expense</v>
          </cell>
        </row>
        <row r="854">
          <cell r="A854" t="str">
            <v>Expense</v>
          </cell>
        </row>
        <row r="855">
          <cell r="A855" t="str">
            <v>Expense</v>
          </cell>
        </row>
        <row r="856">
          <cell r="A856" t="str">
            <v>Expense</v>
          </cell>
        </row>
        <row r="857">
          <cell r="A857" t="str">
            <v>Expense</v>
          </cell>
        </row>
        <row r="858">
          <cell r="A858" t="str">
            <v>Expense</v>
          </cell>
        </row>
        <row r="859">
          <cell r="A859" t="str">
            <v>Expense</v>
          </cell>
        </row>
        <row r="860">
          <cell r="A860" t="str">
            <v>Expense</v>
          </cell>
        </row>
        <row r="861">
          <cell r="A861" t="str">
            <v>Expense</v>
          </cell>
        </row>
        <row r="862">
          <cell r="A862" t="str">
            <v>Expense</v>
          </cell>
        </row>
        <row r="863">
          <cell r="A863" t="str">
            <v>Expense</v>
          </cell>
        </row>
        <row r="864">
          <cell r="A864" t="str">
            <v>Expense</v>
          </cell>
        </row>
        <row r="865">
          <cell r="A865" t="str">
            <v>Expense</v>
          </cell>
        </row>
        <row r="866">
          <cell r="A866" t="str">
            <v>Expense</v>
          </cell>
        </row>
        <row r="867">
          <cell r="A867" t="str">
            <v>Expense</v>
          </cell>
        </row>
        <row r="868">
          <cell r="A868" t="str">
            <v>Expense</v>
          </cell>
        </row>
        <row r="869">
          <cell r="A869" t="str">
            <v>Expense</v>
          </cell>
        </row>
        <row r="870">
          <cell r="A870" t="str">
            <v>Expense</v>
          </cell>
        </row>
        <row r="871">
          <cell r="A871" t="str">
            <v>Expense</v>
          </cell>
        </row>
        <row r="872">
          <cell r="A872" t="str">
            <v>Expense</v>
          </cell>
        </row>
        <row r="873">
          <cell r="A873" t="str">
            <v>Expense</v>
          </cell>
        </row>
        <row r="874">
          <cell r="A874" t="str">
            <v>Expense</v>
          </cell>
        </row>
        <row r="875">
          <cell r="A875" t="str">
            <v>Expense</v>
          </cell>
        </row>
        <row r="876">
          <cell r="A876" t="str">
            <v>Expense</v>
          </cell>
        </row>
        <row r="877">
          <cell r="A877" t="str">
            <v>Expense</v>
          </cell>
        </row>
        <row r="878">
          <cell r="A878" t="str">
            <v>Expense</v>
          </cell>
        </row>
        <row r="879">
          <cell r="A879" t="str">
            <v>Expense</v>
          </cell>
        </row>
        <row r="880">
          <cell r="A880" t="str">
            <v>Expense</v>
          </cell>
        </row>
        <row r="881">
          <cell r="A881" t="str">
            <v>Expense</v>
          </cell>
        </row>
        <row r="882">
          <cell r="A882" t="str">
            <v>Expense</v>
          </cell>
        </row>
        <row r="883">
          <cell r="A883" t="str">
            <v>Expense</v>
          </cell>
        </row>
        <row r="884">
          <cell r="A884" t="str">
            <v>Expense</v>
          </cell>
        </row>
        <row r="885">
          <cell r="A885" t="str">
            <v>Expense</v>
          </cell>
        </row>
        <row r="886">
          <cell r="A886" t="str">
            <v>Expense</v>
          </cell>
        </row>
        <row r="887">
          <cell r="A887" t="str">
            <v>Expense</v>
          </cell>
        </row>
        <row r="888">
          <cell r="A888" t="str">
            <v>Expense</v>
          </cell>
        </row>
        <row r="889">
          <cell r="A889" t="str">
            <v>Expense</v>
          </cell>
        </row>
        <row r="890">
          <cell r="A890" t="str">
            <v>Expense</v>
          </cell>
        </row>
        <row r="891">
          <cell r="A891" t="str">
            <v>Expense</v>
          </cell>
        </row>
        <row r="892">
          <cell r="A892" t="str">
            <v>Expense</v>
          </cell>
        </row>
        <row r="893">
          <cell r="A893" t="str">
            <v>Expense</v>
          </cell>
        </row>
        <row r="894">
          <cell r="A894" t="str">
            <v>Expense</v>
          </cell>
        </row>
        <row r="895">
          <cell r="A895" t="str">
            <v>Expense</v>
          </cell>
        </row>
        <row r="896">
          <cell r="A896" t="str">
            <v>Expense</v>
          </cell>
        </row>
        <row r="897">
          <cell r="A897" t="str">
            <v>Expense</v>
          </cell>
        </row>
        <row r="898">
          <cell r="A898" t="str">
            <v>Expense</v>
          </cell>
        </row>
        <row r="899">
          <cell r="A899" t="str">
            <v>Expense</v>
          </cell>
        </row>
        <row r="900">
          <cell r="A900" t="str">
            <v>Expense</v>
          </cell>
        </row>
        <row r="901">
          <cell r="A901" t="str">
            <v>Expense</v>
          </cell>
        </row>
        <row r="902">
          <cell r="A902" t="str">
            <v>Expense</v>
          </cell>
        </row>
        <row r="903">
          <cell r="A903" t="str">
            <v>Expense</v>
          </cell>
        </row>
        <row r="904">
          <cell r="A904" t="str">
            <v>Expense</v>
          </cell>
        </row>
        <row r="905">
          <cell r="A905" t="str">
            <v>Expense</v>
          </cell>
        </row>
        <row r="906">
          <cell r="A906" t="str">
            <v>Expense</v>
          </cell>
        </row>
        <row r="907">
          <cell r="A907" t="str">
            <v>Expense</v>
          </cell>
        </row>
        <row r="908">
          <cell r="A908" t="str">
            <v>Expense</v>
          </cell>
        </row>
        <row r="909">
          <cell r="A909" t="str">
            <v>Expense</v>
          </cell>
        </row>
        <row r="910">
          <cell r="A910" t="str">
            <v>Expense</v>
          </cell>
        </row>
        <row r="911">
          <cell r="A911" t="str">
            <v>Expense</v>
          </cell>
        </row>
        <row r="912">
          <cell r="A912" t="str">
            <v>Expense</v>
          </cell>
        </row>
        <row r="913">
          <cell r="A913" t="str">
            <v>Expense</v>
          </cell>
        </row>
        <row r="914">
          <cell r="A914" t="str">
            <v>Expense</v>
          </cell>
        </row>
        <row r="915">
          <cell r="A915" t="str">
            <v>Expense</v>
          </cell>
        </row>
        <row r="916">
          <cell r="A916" t="str">
            <v>Expense</v>
          </cell>
        </row>
        <row r="917">
          <cell r="A917" t="str">
            <v>Expense</v>
          </cell>
        </row>
        <row r="918">
          <cell r="A918" t="str">
            <v>Expense</v>
          </cell>
        </row>
        <row r="919">
          <cell r="A919" t="str">
            <v>Expense</v>
          </cell>
        </row>
        <row r="920">
          <cell r="A920" t="str">
            <v>Expense</v>
          </cell>
        </row>
        <row r="921">
          <cell r="A921" t="str">
            <v>Expense</v>
          </cell>
        </row>
        <row r="922">
          <cell r="A922" t="str">
            <v>Expense</v>
          </cell>
        </row>
        <row r="923">
          <cell r="A923" t="str">
            <v>Expense</v>
          </cell>
        </row>
        <row r="924">
          <cell r="A924" t="str">
            <v>Expense</v>
          </cell>
        </row>
        <row r="925">
          <cell r="A925" t="str">
            <v>Expense</v>
          </cell>
        </row>
        <row r="926">
          <cell r="A926" t="str">
            <v>Expense</v>
          </cell>
        </row>
        <row r="927">
          <cell r="A927" t="str">
            <v>Expense</v>
          </cell>
        </row>
        <row r="928">
          <cell r="A928" t="str">
            <v>Expense</v>
          </cell>
        </row>
        <row r="929">
          <cell r="A929" t="str">
            <v>Expense</v>
          </cell>
        </row>
        <row r="930">
          <cell r="A930" t="str">
            <v>Expense</v>
          </cell>
        </row>
        <row r="931">
          <cell r="A931" t="str">
            <v>Expense</v>
          </cell>
        </row>
        <row r="932">
          <cell r="A932" t="str">
            <v>Expense</v>
          </cell>
        </row>
        <row r="933">
          <cell r="A933" t="str">
            <v>Expense</v>
          </cell>
        </row>
        <row r="934">
          <cell r="A934" t="str">
            <v>Expense</v>
          </cell>
        </row>
        <row r="935">
          <cell r="A935" t="str">
            <v>Expense</v>
          </cell>
        </row>
        <row r="936">
          <cell r="A936" t="str">
            <v>Expense</v>
          </cell>
        </row>
        <row r="937">
          <cell r="A937" t="str">
            <v>Expense</v>
          </cell>
        </row>
        <row r="938">
          <cell r="A938" t="str">
            <v>Expense</v>
          </cell>
        </row>
        <row r="939">
          <cell r="A939" t="str">
            <v>Expense</v>
          </cell>
        </row>
        <row r="940">
          <cell r="A940" t="str">
            <v>Expense</v>
          </cell>
        </row>
        <row r="941">
          <cell r="A941" t="str">
            <v>Expense</v>
          </cell>
        </row>
        <row r="942">
          <cell r="A942" t="str">
            <v>Expense</v>
          </cell>
        </row>
        <row r="943">
          <cell r="A943" t="str">
            <v>Expense</v>
          </cell>
        </row>
        <row r="944">
          <cell r="A944" t="str">
            <v>Expense</v>
          </cell>
        </row>
        <row r="945">
          <cell r="A945" t="str">
            <v>Expense</v>
          </cell>
        </row>
        <row r="946">
          <cell r="A946" t="str">
            <v>Expense</v>
          </cell>
        </row>
        <row r="947">
          <cell r="A947" t="str">
            <v>Expense</v>
          </cell>
        </row>
        <row r="948">
          <cell r="A948" t="str">
            <v>Expense</v>
          </cell>
        </row>
        <row r="949">
          <cell r="A949" t="str">
            <v>Expense</v>
          </cell>
        </row>
        <row r="950">
          <cell r="A950" t="str">
            <v>Expense</v>
          </cell>
        </row>
        <row r="951">
          <cell r="A951" t="str">
            <v>Expense</v>
          </cell>
        </row>
        <row r="952">
          <cell r="A952" t="str">
            <v>Expense</v>
          </cell>
        </row>
        <row r="953">
          <cell r="A953" t="str">
            <v>Expense</v>
          </cell>
        </row>
        <row r="954">
          <cell r="A954" t="str">
            <v>Expense</v>
          </cell>
        </row>
        <row r="955">
          <cell r="A955" t="str">
            <v>Expense</v>
          </cell>
        </row>
        <row r="956">
          <cell r="A956" t="str">
            <v>Expense</v>
          </cell>
        </row>
        <row r="957">
          <cell r="A957" t="str">
            <v>Expense</v>
          </cell>
        </row>
        <row r="958">
          <cell r="A958" t="str">
            <v>Expense</v>
          </cell>
        </row>
        <row r="959">
          <cell r="A959" t="str">
            <v>Expense</v>
          </cell>
        </row>
        <row r="960">
          <cell r="A960" t="str">
            <v>Expense</v>
          </cell>
        </row>
        <row r="961">
          <cell r="A961" t="str">
            <v>Expense</v>
          </cell>
        </row>
        <row r="962">
          <cell r="A962" t="str">
            <v>Expense</v>
          </cell>
        </row>
        <row r="963">
          <cell r="A963" t="str">
            <v>Expense</v>
          </cell>
        </row>
        <row r="964">
          <cell r="A964" t="str">
            <v>Expense</v>
          </cell>
        </row>
        <row r="965">
          <cell r="A965" t="str">
            <v>Expense</v>
          </cell>
        </row>
        <row r="966">
          <cell r="A966" t="str">
            <v>Expense</v>
          </cell>
        </row>
        <row r="967">
          <cell r="A967" t="str">
            <v>Expense</v>
          </cell>
        </row>
        <row r="968">
          <cell r="A968" t="str">
            <v>Expense</v>
          </cell>
        </row>
        <row r="969">
          <cell r="A969" t="str">
            <v>Expense</v>
          </cell>
        </row>
        <row r="970">
          <cell r="A970" t="str">
            <v>Expense</v>
          </cell>
        </row>
        <row r="971">
          <cell r="A971" t="str">
            <v>Expense</v>
          </cell>
        </row>
        <row r="972">
          <cell r="A972" t="str">
            <v>Expense</v>
          </cell>
        </row>
        <row r="973">
          <cell r="A973" t="str">
            <v>Expense</v>
          </cell>
        </row>
        <row r="974">
          <cell r="A974" t="str">
            <v>Expense</v>
          </cell>
        </row>
        <row r="975">
          <cell r="A975" t="str">
            <v>Expense</v>
          </cell>
        </row>
        <row r="976">
          <cell r="A976" t="str">
            <v>Expense</v>
          </cell>
        </row>
        <row r="977">
          <cell r="A977" t="str">
            <v>Expense</v>
          </cell>
        </row>
        <row r="978">
          <cell r="A978" t="str">
            <v>Expense</v>
          </cell>
        </row>
        <row r="979">
          <cell r="A979" t="str">
            <v>Expense</v>
          </cell>
        </row>
        <row r="980">
          <cell r="A980" t="str">
            <v>Expense</v>
          </cell>
        </row>
        <row r="981">
          <cell r="A981" t="str">
            <v>Expense</v>
          </cell>
        </row>
        <row r="982">
          <cell r="A982" t="str">
            <v>Expense</v>
          </cell>
        </row>
        <row r="983">
          <cell r="A983" t="str">
            <v>Expense</v>
          </cell>
        </row>
        <row r="984">
          <cell r="A984" t="str">
            <v>Expense</v>
          </cell>
        </row>
        <row r="985">
          <cell r="A985" t="str">
            <v>Expense</v>
          </cell>
        </row>
        <row r="986">
          <cell r="A986" t="str">
            <v>Expense</v>
          </cell>
        </row>
        <row r="987">
          <cell r="A987" t="str">
            <v>Expense</v>
          </cell>
        </row>
        <row r="988">
          <cell r="A988" t="str">
            <v>Expense</v>
          </cell>
        </row>
        <row r="989">
          <cell r="A989" t="str">
            <v>Expense</v>
          </cell>
        </row>
        <row r="990">
          <cell r="A990" t="str">
            <v>Expense</v>
          </cell>
        </row>
        <row r="991">
          <cell r="A991" t="str">
            <v>Expense</v>
          </cell>
        </row>
        <row r="992">
          <cell r="A992" t="str">
            <v>Expense</v>
          </cell>
        </row>
        <row r="993">
          <cell r="A993" t="str">
            <v>Expense</v>
          </cell>
        </row>
        <row r="994">
          <cell r="A994" t="str">
            <v>Expense</v>
          </cell>
        </row>
        <row r="995">
          <cell r="A995" t="str">
            <v>Expense</v>
          </cell>
        </row>
        <row r="996">
          <cell r="A996" t="str">
            <v>Expense</v>
          </cell>
        </row>
        <row r="997">
          <cell r="A997" t="str">
            <v>Expense</v>
          </cell>
        </row>
        <row r="998">
          <cell r="A998" t="str">
            <v>Expense</v>
          </cell>
        </row>
        <row r="999">
          <cell r="A999" t="str">
            <v>Expense</v>
          </cell>
        </row>
        <row r="1000">
          <cell r="A1000" t="str">
            <v>Expense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Instrux"/>
      <sheetName val="fs-consol"/>
      <sheetName val="Cash Flow"/>
      <sheetName val="1. UTP by Company"/>
      <sheetName val="1a. Balance Sheet Rec"/>
      <sheetName val="1b. Deferred Tax Rec"/>
      <sheetName val="1c. Footnote Rec-DRAFT"/>
      <sheetName val="5a. 12 month turn-DRAFT"/>
      <sheetName val="5b. Interest"/>
      <sheetName val="Utility Turn in 12 Months"/>
      <sheetName val="Power Turn in 12 Months"/>
      <sheetName val="Resources Turn in 12 Months"/>
      <sheetName val="Global Turn in 12 Months"/>
      <sheetName val="Utility Turn in 12 m"/>
      <sheetName val="Note 19 Tabular"/>
      <sheetName val="Power tabular support"/>
      <sheetName val="Utility Tabular Support"/>
      <sheetName val="Holdings Tabular Support"/>
      <sheetName val="Enterpise Tabular Support"/>
      <sheetName val="TOTAL Sum by 5701 #to Bk by Co"/>
      <sheetName val="Inventory of FIn 48"/>
    </sheetNames>
    <sheetDataSet>
      <sheetData sheetId="0"/>
      <sheetData sheetId="1">
        <row r="2">
          <cell r="Q2" t="str">
            <v>12/31/2014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FAS 109 "/>
      <sheetName val="Rec FAS 109 before CIAC topside"/>
      <sheetName val="Utility-ADIT-RF Nov Lock Down"/>
      <sheetName val="Month"/>
      <sheetName val="Utility Deferred Tax 2011"/>
      <sheetName val="FAS 109 Def Breakdown"/>
      <sheetName val="Rec to FAS 109-June"/>
      <sheetName val="Rec to FAS 109-September"/>
      <sheetName val="FAS 109"/>
      <sheetName val="FAS 109-December"/>
      <sheetName val="FAS 109-December v1"/>
      <sheetName val="FAS 109 Dec"/>
      <sheetName val="FAS 109 Review"/>
      <sheetName val="Utility Deferred Tax-March"/>
      <sheetName val="To SAP with Curr-Non-Curr"/>
      <sheetName val="Utility Deferred Tax"/>
      <sheetName val="Utility Deferred Tax-December"/>
      <sheetName val="Utility Deferred Tax-June"/>
      <sheetName val="Utility-ADIT-RF Ref only"/>
      <sheetName val="Utility-ADIT-RF December v 1 "/>
      <sheetName val="Utility-ADIT-RF March"/>
      <sheetName val="Utility-ADIT-RF-PY December"/>
      <sheetName val="Utility-ADIT-RF"/>
      <sheetName val="Utility-ADIT-RF Dec"/>
      <sheetName val="Utility-ADIT-RF Dec-prior"/>
      <sheetName val="2012 12 Summary "/>
      <sheetName val="2012 12 Summary v2"/>
      <sheetName val="2012 12 Summary v1"/>
      <sheetName val="2012 09 Curr DT "/>
      <sheetName val="OPEB Q3 2012"/>
      <sheetName val="OPEB Q4 2012"/>
      <sheetName val="Summary Taxes"/>
      <sheetName val="Summary Taxes-December"/>
      <sheetName val="Summary Taxes-December V1"/>
      <sheetName val="Summary Taxes-September"/>
      <sheetName val="State reclass curr to def"/>
      <sheetName val="Summary Taxes-March"/>
      <sheetName val="ITC Roll"/>
      <sheetName val="D&amp;T Rollforward Schedules - Uti"/>
    </sheetNames>
    <sheetDataSet>
      <sheetData sheetId="0"/>
      <sheetData sheetId="1"/>
      <sheetData sheetId="2"/>
      <sheetData sheetId="3">
        <row r="1">
          <cell r="A1">
            <v>41274</v>
          </cell>
        </row>
        <row r="2">
          <cell r="A2">
            <v>40908</v>
          </cell>
        </row>
        <row r="3">
          <cell r="A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Enterprise"/>
      <sheetName val="PSEG memo"/>
      <sheetName val="Service Co. memo"/>
      <sheetName val="PSE&amp;G  memo"/>
      <sheetName val="Power memo"/>
      <sheetName val="Holdings memo"/>
      <sheetName val="Resources memo"/>
      <sheetName val="Global memo"/>
      <sheetName val="EGDC memo"/>
    </sheetNames>
    <sheetDataSet>
      <sheetData sheetId="0" refreshError="1">
        <row r="3">
          <cell r="A3" t="str">
            <v>1st</v>
          </cell>
        </row>
        <row r="4">
          <cell r="A4" t="str">
            <v>2nd</v>
          </cell>
        </row>
        <row r="5">
          <cell r="A5" t="str">
            <v>3rd</v>
          </cell>
        </row>
        <row r="6">
          <cell r="A6" t="str">
            <v>4th</v>
          </cell>
        </row>
        <row r="7">
          <cell r="A7" t="str">
            <v>Extension</v>
          </cell>
        </row>
        <row r="14">
          <cell r="B14" t="str">
            <v>2011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A-1 (1)"/>
      <sheetName val="Cuadro A-1 (2)"/>
      <sheetName val="Cuadro A-2"/>
      <sheetName val="Cuadro A-3"/>
      <sheetName val="Cuadro A-4 (1)"/>
      <sheetName val="Cuadro A-4 (2)"/>
      <sheetName val="Cuadro A-5"/>
      <sheetName val="Cuadro A-6"/>
      <sheetName val="Cuadro A-7"/>
      <sheetName val="Cuadro A-8"/>
      <sheetName val="Cuadro A-9"/>
      <sheetName val="Cuadro A-10"/>
      <sheetName val="Cuadro A-11"/>
      <sheetName val="SE_Ica"/>
      <sheetName val="SE_Chimbote1"/>
      <sheetName val="SE_Trujillo_Norte"/>
      <sheetName val="SE_Piura_Oeste"/>
      <sheetName val="SE_Paramonga_Nueva"/>
      <sheetName val="SE_Chavarria"/>
      <sheetName val="SE_San_Juan"/>
      <sheetName val="SE_Santa_Rosa"/>
      <sheetName val="SE_Independencia"/>
      <sheetName val="SE_Chiclayo_O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Gto.Op"/>
      <sheetName val="Sheet1"/>
      <sheetName val="Sheet2"/>
      <sheetName val="Sheet3"/>
    </sheetNames>
    <sheetDataSet>
      <sheetData sheetId="0" refreshError="1">
        <row r="1">
          <cell r="K1" t="str">
            <v>PRESUPUESTO ANUAL CONSOLIDADO DE INVERSIONES AÑO 2.000</v>
          </cell>
        </row>
        <row r="2">
          <cell r="K2" t="str">
            <v>TURBOVEN COMPANY</v>
          </cell>
        </row>
        <row r="3">
          <cell r="K3" t="str">
            <v>(U.S.$)</v>
          </cell>
        </row>
        <row r="5">
          <cell r="B5" t="str">
            <v># Partida</v>
          </cell>
          <cell r="C5" t="str">
            <v xml:space="preserve">ACTIVIDADES </v>
          </cell>
          <cell r="D5" t="str">
            <v>Cagua</v>
          </cell>
          <cell r="E5" t="str">
            <v>Maracay</v>
          </cell>
          <cell r="F5" t="str">
            <v>ENE</v>
          </cell>
          <cell r="G5" t="str">
            <v>FEB</v>
          </cell>
          <cell r="H5" t="str">
            <v>MAR</v>
          </cell>
          <cell r="I5" t="str">
            <v>ABR</v>
          </cell>
          <cell r="J5" t="str">
            <v>MAY</v>
          </cell>
          <cell r="K5" t="str">
            <v>JUN</v>
          </cell>
          <cell r="L5" t="str">
            <v>JUL</v>
          </cell>
          <cell r="M5" t="str">
            <v>AGO</v>
          </cell>
          <cell r="N5" t="str">
            <v>SEP</v>
          </cell>
          <cell r="O5" t="str">
            <v>OCT</v>
          </cell>
          <cell r="P5" t="str">
            <v>NOV</v>
          </cell>
          <cell r="Q5" t="str">
            <v>DIC</v>
          </cell>
          <cell r="R5" t="str">
            <v>TOTAL</v>
          </cell>
        </row>
        <row r="6">
          <cell r="B6">
            <v>1</v>
          </cell>
          <cell r="C6" t="str">
            <v>Adquisición Termovisor</v>
          </cell>
          <cell r="D6">
            <v>40000</v>
          </cell>
          <cell r="E6">
            <v>40000</v>
          </cell>
          <cell r="F6">
            <v>80000</v>
          </cell>
          <cell r="R6">
            <v>80000</v>
          </cell>
        </row>
        <row r="7">
          <cell r="B7">
            <v>2</v>
          </cell>
          <cell r="C7" t="str">
            <v>Construcción tanque de agua C + Aceite.</v>
          </cell>
          <cell r="D7">
            <v>13000</v>
          </cell>
          <cell r="E7">
            <v>13000</v>
          </cell>
          <cell r="G7">
            <v>13000</v>
          </cell>
          <cell r="H7">
            <v>13000</v>
          </cell>
          <cell r="R7">
            <v>26000</v>
          </cell>
        </row>
        <row r="8">
          <cell r="B8">
            <v>3</v>
          </cell>
          <cell r="C8" t="str">
            <v>Vías de acceso</v>
          </cell>
          <cell r="D8">
            <v>30000</v>
          </cell>
          <cell r="E8">
            <v>30000</v>
          </cell>
          <cell r="G8">
            <v>30000</v>
          </cell>
          <cell r="H8">
            <v>30000</v>
          </cell>
          <cell r="R8">
            <v>60000</v>
          </cell>
        </row>
        <row r="9">
          <cell r="B9">
            <v>4</v>
          </cell>
          <cell r="C9" t="str">
            <v xml:space="preserve">Comunicaciones por radio </v>
          </cell>
          <cell r="D9">
            <v>13500</v>
          </cell>
          <cell r="E9">
            <v>13500</v>
          </cell>
          <cell r="F9">
            <v>13500</v>
          </cell>
          <cell r="G9">
            <v>13500</v>
          </cell>
          <cell r="R9">
            <v>27000</v>
          </cell>
        </row>
        <row r="10">
          <cell r="B10">
            <v>5</v>
          </cell>
          <cell r="C10" t="str">
            <v>Reserve for fault indications (TBD/FB/FP/FM)</v>
          </cell>
          <cell r="D10">
            <v>25000</v>
          </cell>
          <cell r="E10">
            <v>25000</v>
          </cell>
          <cell r="G10">
            <v>0</v>
          </cell>
          <cell r="H10">
            <v>25000</v>
          </cell>
          <cell r="I10">
            <v>25000</v>
          </cell>
          <cell r="R10">
            <v>50000</v>
          </cell>
        </row>
        <row r="11">
          <cell r="B11">
            <v>6</v>
          </cell>
          <cell r="C11" t="str">
            <v>Vehículos de Planta</v>
          </cell>
          <cell r="D11">
            <v>42000</v>
          </cell>
          <cell r="E11">
            <v>21000</v>
          </cell>
          <cell r="F11" t="str">
            <v xml:space="preserve"> </v>
          </cell>
          <cell r="G11">
            <v>42000</v>
          </cell>
          <cell r="H11">
            <v>21000</v>
          </cell>
          <cell r="R11">
            <v>63000</v>
          </cell>
        </row>
        <row r="12">
          <cell r="B12">
            <v>7</v>
          </cell>
          <cell r="C12" t="str">
            <v>Vehiculo comercial</v>
          </cell>
          <cell r="D12">
            <v>18461.538461538461</v>
          </cell>
          <cell r="G12">
            <v>18461.538461538461</v>
          </cell>
          <cell r="R12">
            <v>18461.538461538461</v>
          </cell>
        </row>
        <row r="13">
          <cell r="B13">
            <v>8</v>
          </cell>
          <cell r="C13" t="str">
            <v xml:space="preserve">Seguridad integral de planta </v>
          </cell>
          <cell r="D13">
            <v>25000</v>
          </cell>
          <cell r="E13">
            <v>10000</v>
          </cell>
          <cell r="F13">
            <v>17500</v>
          </cell>
          <cell r="G13">
            <v>17500</v>
          </cell>
          <cell r="R13">
            <v>35000</v>
          </cell>
        </row>
        <row r="14">
          <cell r="B14">
            <v>9</v>
          </cell>
          <cell r="C14" t="str">
            <v>Software mant. Turbinas</v>
          </cell>
          <cell r="F14">
            <v>0</v>
          </cell>
          <cell r="R14">
            <v>0</v>
          </cell>
        </row>
        <row r="15">
          <cell r="B15">
            <v>10</v>
          </cell>
          <cell r="C15" t="str">
            <v>Taller de mantenimiento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R15">
            <v>0</v>
          </cell>
        </row>
        <row r="16">
          <cell r="B16">
            <v>11</v>
          </cell>
          <cell r="C16" t="str">
            <v>Herramientas para mantenimiento</v>
          </cell>
          <cell r="D16">
            <v>0</v>
          </cell>
          <cell r="E16">
            <v>0</v>
          </cell>
          <cell r="G16">
            <v>0</v>
          </cell>
          <cell r="R16">
            <v>0</v>
          </cell>
        </row>
        <row r="17">
          <cell r="B17">
            <v>12</v>
          </cell>
          <cell r="C17" t="str">
            <v>Landscaping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R17">
            <v>0</v>
          </cell>
        </row>
        <row r="18">
          <cell r="B18">
            <v>13</v>
          </cell>
          <cell r="C18" t="str">
            <v>Adecuación oficinas Mcy/Ccs</v>
          </cell>
          <cell r="D18">
            <v>35000</v>
          </cell>
          <cell r="E18">
            <v>132692.30769230769</v>
          </cell>
          <cell r="H18">
            <v>167692.30769230769</v>
          </cell>
          <cell r="R18">
            <v>167692.30769230769</v>
          </cell>
        </row>
        <row r="19">
          <cell r="B19">
            <v>14</v>
          </cell>
          <cell r="C19" t="str">
            <v>Admin software + implementation.</v>
          </cell>
          <cell r="D19">
            <v>70000</v>
          </cell>
          <cell r="E19">
            <v>70000</v>
          </cell>
          <cell r="I19">
            <v>140000</v>
          </cell>
          <cell r="R19">
            <v>140000</v>
          </cell>
        </row>
        <row r="20">
          <cell r="B20">
            <v>15</v>
          </cell>
          <cell r="C20" t="str">
            <v>Leasing planta TGM</v>
          </cell>
          <cell r="E20">
            <v>0</v>
          </cell>
          <cell r="J20">
            <v>0</v>
          </cell>
          <cell r="R20">
            <v>0</v>
          </cell>
        </row>
        <row r="21">
          <cell r="B21">
            <v>16</v>
          </cell>
          <cell r="C21" t="str">
            <v>inversiones anuales</v>
          </cell>
        </row>
        <row r="22">
          <cell r="B22">
            <v>17</v>
          </cell>
          <cell r="C22" t="str">
            <v>New developments (300K per 5 MW's)</v>
          </cell>
          <cell r="D22">
            <v>600000</v>
          </cell>
          <cell r="E22">
            <v>600000</v>
          </cell>
          <cell r="J22">
            <v>1200000</v>
          </cell>
          <cell r="R22">
            <v>1200000</v>
          </cell>
        </row>
        <row r="23">
          <cell r="C23" t="str">
            <v>Total</v>
          </cell>
          <cell r="D23">
            <v>911961.5384615385</v>
          </cell>
          <cell r="E23">
            <v>955192.30769230775</v>
          </cell>
          <cell r="F23">
            <v>111000</v>
          </cell>
          <cell r="G23">
            <v>134461.53846153847</v>
          </cell>
          <cell r="H23">
            <v>256692.30769230769</v>
          </cell>
          <cell r="I23">
            <v>165000</v>
          </cell>
          <cell r="J23">
            <v>1200000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1867153.846153846</v>
          </cell>
        </row>
        <row r="26">
          <cell r="C26" t="str">
            <v xml:space="preserve">ACTIVO </v>
          </cell>
        </row>
        <row r="27">
          <cell r="C27" t="str">
            <v>SALDO INICIAL</v>
          </cell>
          <cell r="F27">
            <v>64513686.859999992</v>
          </cell>
          <cell r="G27">
            <v>65052306.619083323</v>
          </cell>
          <cell r="H27">
            <v>66713054.583294861</v>
          </cell>
          <cell r="I27">
            <v>67542734.316737175</v>
          </cell>
          <cell r="J27">
            <v>67584449.904987171</v>
          </cell>
          <cell r="K27">
            <v>68508832.159903839</v>
          </cell>
          <cell r="L27">
            <v>68875175.159775659</v>
          </cell>
          <cell r="M27">
            <v>68584022.979647458</v>
          </cell>
          <cell r="N27">
            <v>68292870.799519256</v>
          </cell>
          <cell r="O27">
            <v>66001718.619391054</v>
          </cell>
          <cell r="P27">
            <v>65710566.439262852</v>
          </cell>
          <cell r="Q27">
            <v>65419414.25913465</v>
          </cell>
          <cell r="R27">
            <v>64513686.859999992</v>
          </cell>
        </row>
        <row r="28">
          <cell r="C28" t="str">
            <v>Capex Plant construction</v>
          </cell>
          <cell r="F28">
            <v>682000</v>
          </cell>
          <cell r="G28">
            <v>1782000</v>
          </cell>
          <cell r="H28">
            <v>831001.00000000745</v>
          </cell>
          <cell r="I28">
            <v>150000.00000000745</v>
          </cell>
          <cell r="J28">
            <v>0</v>
          </cell>
          <cell r="K28">
            <v>657495.1800000146</v>
          </cell>
          <cell r="L28">
            <v>0</v>
          </cell>
          <cell r="M28">
            <v>0</v>
          </cell>
          <cell r="N28">
            <v>-2000000</v>
          </cell>
          <cell r="O28">
            <v>0</v>
          </cell>
          <cell r="P28">
            <v>0</v>
          </cell>
          <cell r="Q28">
            <v>0</v>
          </cell>
          <cell r="R28">
            <v>2102496.1800000295</v>
          </cell>
        </row>
        <row r="29">
          <cell r="C29" t="str">
            <v>Capex Operations</v>
          </cell>
          <cell r="F29">
            <v>111000</v>
          </cell>
          <cell r="G29">
            <v>134461.53846153847</v>
          </cell>
          <cell r="H29">
            <v>256692.30769230769</v>
          </cell>
          <cell r="I29">
            <v>165000</v>
          </cell>
          <cell r="J29">
            <v>1200000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1867153.846153846</v>
          </cell>
        </row>
        <row r="30">
          <cell r="C30" t="str">
            <v>Gasto de depreciación</v>
          </cell>
          <cell r="F30">
            <v>254380.24091666666</v>
          </cell>
          <cell r="G30">
            <v>255713.57425000001</v>
          </cell>
          <cell r="H30">
            <v>258013.57425000001</v>
          </cell>
          <cell r="I30">
            <v>273284.41175000009</v>
          </cell>
          <cell r="J30">
            <v>275617.7450833334</v>
          </cell>
          <cell r="K30">
            <v>291152.18012820528</v>
          </cell>
          <cell r="L30">
            <v>291152.18012820528</v>
          </cell>
          <cell r="M30">
            <v>291152.18012820528</v>
          </cell>
          <cell r="N30">
            <v>291152.18012820528</v>
          </cell>
          <cell r="O30">
            <v>291152.18012820528</v>
          </cell>
          <cell r="P30">
            <v>291152.18012820528</v>
          </cell>
          <cell r="Q30">
            <v>291152.18012820528</v>
          </cell>
          <cell r="R30">
            <v>3355074.8071474363</v>
          </cell>
        </row>
        <row r="31">
          <cell r="C31" t="str">
            <v>SALDO FINAL</v>
          </cell>
          <cell r="F31">
            <v>65052306.619083323</v>
          </cell>
          <cell r="G31">
            <v>66713054.583294861</v>
          </cell>
          <cell r="H31">
            <v>67542734.316737175</v>
          </cell>
          <cell r="I31">
            <v>67584449.904987171</v>
          </cell>
          <cell r="J31">
            <v>68508832.159903839</v>
          </cell>
          <cell r="K31">
            <v>68875175.159775659</v>
          </cell>
          <cell r="L31">
            <v>68584022.979647458</v>
          </cell>
          <cell r="M31">
            <v>68292870.799519256</v>
          </cell>
          <cell r="N31">
            <v>66001718.619391054</v>
          </cell>
          <cell r="O31">
            <v>65710566.439262852</v>
          </cell>
          <cell r="P31">
            <v>65419414.25913465</v>
          </cell>
          <cell r="Q31">
            <v>65128262.079006448</v>
          </cell>
          <cell r="R31">
            <v>65128262.079006426</v>
          </cell>
        </row>
        <row r="33">
          <cell r="C33" t="str">
            <v>OTROS ACTIVOS</v>
          </cell>
        </row>
        <row r="34">
          <cell r="C34" t="str">
            <v>SALDO INICIAL</v>
          </cell>
          <cell r="F34">
            <v>7031293.4700000007</v>
          </cell>
          <cell r="G34">
            <v>7295620.0680416673</v>
          </cell>
          <cell r="H34">
            <v>7436462.666083334</v>
          </cell>
          <cell r="I34">
            <v>7551305.2641250007</v>
          </cell>
          <cell r="J34">
            <v>7612147.8621666674</v>
          </cell>
          <cell r="K34">
            <v>7572990.460208334</v>
          </cell>
          <cell r="L34">
            <v>7905832.0582500007</v>
          </cell>
          <cell r="M34">
            <v>7866674.6562916674</v>
          </cell>
          <cell r="N34">
            <v>7827517.254333334</v>
          </cell>
          <cell r="O34">
            <v>7788359.8523750007</v>
          </cell>
          <cell r="P34">
            <v>7749202.4504166674</v>
          </cell>
          <cell r="Q34">
            <v>7710045.0484583341</v>
          </cell>
          <cell r="R34">
            <v>7031293.4700000007</v>
          </cell>
        </row>
        <row r="35">
          <cell r="C35" t="str">
            <v>ADDITIONS</v>
          </cell>
          <cell r="F35">
            <v>303484</v>
          </cell>
          <cell r="G35">
            <v>180000</v>
          </cell>
          <cell r="H35">
            <v>154000</v>
          </cell>
          <cell r="I35">
            <v>100000</v>
          </cell>
          <cell r="J35">
            <v>0</v>
          </cell>
          <cell r="K35">
            <v>371999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1109483</v>
          </cell>
        </row>
        <row r="36">
          <cell r="C36" t="str">
            <v>AMORTIZACIÓN</v>
          </cell>
          <cell r="F36">
            <v>-39157.401958333336</v>
          </cell>
          <cell r="G36">
            <v>-39157.401958333336</v>
          </cell>
          <cell r="H36">
            <v>-39157.401958333336</v>
          </cell>
          <cell r="I36">
            <v>-39157.401958333336</v>
          </cell>
          <cell r="J36">
            <v>-39157.401958333336</v>
          </cell>
          <cell r="K36">
            <v>-39157.401958333336</v>
          </cell>
          <cell r="L36">
            <v>-39157.401958333336</v>
          </cell>
          <cell r="M36">
            <v>-39157.401958333336</v>
          </cell>
          <cell r="N36">
            <v>-39157.401958333336</v>
          </cell>
          <cell r="O36">
            <v>-39157.401958333336</v>
          </cell>
          <cell r="P36">
            <v>-39157.401958333336</v>
          </cell>
          <cell r="Q36">
            <v>-39157.401958333336</v>
          </cell>
          <cell r="R36">
            <v>-469888.8235</v>
          </cell>
        </row>
        <row r="37">
          <cell r="C37" t="str">
            <v>SALDO FINAL</v>
          </cell>
          <cell r="E37">
            <v>7031293.4700000007</v>
          </cell>
          <cell r="F37">
            <v>7295620.0680416673</v>
          </cell>
          <cell r="G37">
            <v>7436462.666083334</v>
          </cell>
          <cell r="H37">
            <v>7551305.2641250007</v>
          </cell>
          <cell r="I37">
            <v>7612147.8621666674</v>
          </cell>
          <cell r="J37">
            <v>7572990.460208334</v>
          </cell>
          <cell r="K37">
            <v>7905832.0582500007</v>
          </cell>
          <cell r="L37">
            <v>7866674.6562916674</v>
          </cell>
          <cell r="M37">
            <v>7827517.254333334</v>
          </cell>
          <cell r="N37">
            <v>7788359.8523750007</v>
          </cell>
          <cell r="O37">
            <v>7749202.4504166674</v>
          </cell>
          <cell r="P37">
            <v>7710045.0484583341</v>
          </cell>
          <cell r="Q37">
            <v>7670887.6465000007</v>
          </cell>
          <cell r="R37">
            <v>7670887.6465000007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AESMES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"/>
      <sheetName val="FFO"/>
      <sheetName val="FFO_BASE"/>
      <sheetName val="CASH"/>
      <sheetName val="GLOBAL"/>
      <sheetName val="ASSUMPTION"/>
      <sheetName val="SALE"/>
      <sheetName val="INPUT"/>
      <sheetName val="CONSOLIDATION"/>
      <sheetName val="INVESTMENT"/>
      <sheetName val="INVEST_INPUT"/>
      <sheetName val="ACTUAL"/>
      <sheetName val="ELECTROANDES"/>
      <sheetName val="SAESA"/>
      <sheetName val="ELCHO"/>
      <sheetName val="SKAWINA"/>
      <sheetName val="SALALAH"/>
      <sheetName val="TIE"/>
      <sheetName val="GWF ENERGY"/>
      <sheetName val="BRIDGEWATER"/>
      <sheetName val="GWF QF"/>
      <sheetName val="TRACY"/>
      <sheetName val="CHILQUINTA"/>
      <sheetName val="LDS"/>
      <sheetName val="KALAELOA"/>
      <sheetName val="MPC"/>
      <sheetName val="RGE"/>
      <sheetName val="TURBOVEN"/>
      <sheetName val="MANPA"/>
      <sheetName val="PPN"/>
      <sheetName val="EP"/>
      <sheetName val="PRISMA"/>
      <sheetName val="CORPORATE"/>
      <sheetName val="PROJECTS"/>
      <sheetName val="BS_AC"/>
      <sheetName val="INVEST_AC"/>
      <sheetName val="IS_AC"/>
      <sheetName val="OCI_DER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6">
          <cell r="C46">
            <v>11310</v>
          </cell>
          <cell r="D46">
            <v>896.77332999999999</v>
          </cell>
          <cell r="E46">
            <v>896.77332999999999</v>
          </cell>
          <cell r="F46">
            <v>896.77333999999996</v>
          </cell>
          <cell r="G46">
            <v>896.77333999999996</v>
          </cell>
          <cell r="H46">
            <v>896.77333999999996</v>
          </cell>
          <cell r="I46">
            <v>896.77333999999996</v>
          </cell>
          <cell r="J46">
            <v>896.77333999999996</v>
          </cell>
          <cell r="K46">
            <v>896.77333999999996</v>
          </cell>
          <cell r="L46">
            <v>896.77333999999996</v>
          </cell>
          <cell r="M46">
            <v>882.60666666666702</v>
          </cell>
          <cell r="N46">
            <v>882.60666666666702</v>
          </cell>
          <cell r="O46">
            <v>882.60666666666702</v>
          </cell>
          <cell r="P46">
            <v>10718.780039999998</v>
          </cell>
          <cell r="Q46">
            <v>896</v>
          </cell>
          <cell r="R46">
            <v>899</v>
          </cell>
          <cell r="S46">
            <v>890</v>
          </cell>
          <cell r="T46">
            <v>882.60666666666657</v>
          </cell>
          <cell r="U46">
            <v>882.60666666666657</v>
          </cell>
          <cell r="V46">
            <v>882.60666666666657</v>
          </cell>
          <cell r="W46">
            <v>882.60666666666657</v>
          </cell>
          <cell r="X46">
            <v>882.60666666666657</v>
          </cell>
          <cell r="Y46">
            <v>882.60666666666657</v>
          </cell>
          <cell r="Z46">
            <v>882.60666666666657</v>
          </cell>
          <cell r="AA46">
            <v>882.60666666666657</v>
          </cell>
          <cell r="AB46">
            <v>882.60666666666657</v>
          </cell>
          <cell r="AC46">
            <v>10591.28</v>
          </cell>
          <cell r="AD46">
            <v>882.60666666666668</v>
          </cell>
          <cell r="AE46">
            <v>882.60666666666668</v>
          </cell>
          <cell r="AF46">
            <v>882.60666666666668</v>
          </cell>
          <cell r="AG46">
            <v>882.60666666666668</v>
          </cell>
          <cell r="AH46">
            <v>882.60666666666668</v>
          </cell>
          <cell r="AI46">
            <v>882.60666666666668</v>
          </cell>
          <cell r="AJ46">
            <v>882.60666666666668</v>
          </cell>
          <cell r="AK46">
            <v>882.60666666666668</v>
          </cell>
          <cell r="AL46">
            <v>882.60666666666668</v>
          </cell>
          <cell r="AM46">
            <v>882.60666666666668</v>
          </cell>
          <cell r="AN46">
            <v>882.60666666666668</v>
          </cell>
          <cell r="AO46">
            <v>882.60666666666668</v>
          </cell>
          <cell r="AP46">
            <v>10591.28</v>
          </cell>
          <cell r="AQ46">
            <v>10591.28</v>
          </cell>
          <cell r="AR46">
            <v>7680.28</v>
          </cell>
          <cell r="AS46">
            <v>6709.28</v>
          </cell>
          <cell r="AT46">
            <v>6709.28</v>
          </cell>
          <cell r="AU46">
            <v>6709.28</v>
          </cell>
          <cell r="AV46">
            <v>6709.28</v>
          </cell>
          <cell r="AW46">
            <v>6709.28</v>
          </cell>
          <cell r="AX46">
            <v>6709.28</v>
          </cell>
        </row>
        <row r="47">
          <cell r="C47">
            <v>1263.8592000000001</v>
          </cell>
          <cell r="D47">
            <v>187.94766999999999</v>
          </cell>
          <cell r="E47">
            <v>187.94766999999999</v>
          </cell>
          <cell r="F47">
            <v>187.94721000000001</v>
          </cell>
          <cell r="G47">
            <v>187.94721000000001</v>
          </cell>
          <cell r="H47">
            <v>187.94721000000001</v>
          </cell>
          <cell r="I47">
            <v>187.94721000000001</v>
          </cell>
          <cell r="J47">
            <v>187.94722999999999</v>
          </cell>
          <cell r="K47">
            <v>187.94722999999999</v>
          </cell>
          <cell r="L47">
            <v>187.94722999999999</v>
          </cell>
          <cell r="M47">
            <v>207.10522222222201</v>
          </cell>
          <cell r="N47">
            <v>207.10522222222201</v>
          </cell>
          <cell r="O47">
            <v>207.10522222222201</v>
          </cell>
          <cell r="P47">
            <v>2312.8415366666659</v>
          </cell>
          <cell r="Q47">
            <v>205</v>
          </cell>
          <cell r="R47">
            <v>212</v>
          </cell>
          <cell r="S47">
            <v>212</v>
          </cell>
          <cell r="T47">
            <v>207.10522222222252</v>
          </cell>
          <cell r="U47">
            <v>207.10522222222252</v>
          </cell>
          <cell r="V47">
            <v>207.10522222222252</v>
          </cell>
          <cell r="W47">
            <v>207.10522222222252</v>
          </cell>
          <cell r="X47">
            <v>207.10522222222252</v>
          </cell>
          <cell r="Y47">
            <v>207.10522222222252</v>
          </cell>
          <cell r="Z47">
            <v>207.10522222222252</v>
          </cell>
          <cell r="AA47">
            <v>207.10522222222252</v>
          </cell>
          <cell r="AB47">
            <v>207.10522222222252</v>
          </cell>
          <cell r="AC47">
            <v>2485.2626666666697</v>
          </cell>
          <cell r="AD47">
            <v>207.10522222222252</v>
          </cell>
          <cell r="AE47">
            <v>207.10522222222252</v>
          </cell>
          <cell r="AF47">
            <v>207.10522222222252</v>
          </cell>
          <cell r="AG47">
            <v>207.10522222222252</v>
          </cell>
          <cell r="AH47">
            <v>207.10522222222252</v>
          </cell>
          <cell r="AI47">
            <v>207.10522222222252</v>
          </cell>
          <cell r="AJ47">
            <v>207.10522222222252</v>
          </cell>
          <cell r="AK47">
            <v>207.10522222222252</v>
          </cell>
          <cell r="AL47">
            <v>207.10522222222252</v>
          </cell>
          <cell r="AM47">
            <v>207.10522222222252</v>
          </cell>
          <cell r="AN47">
            <v>207.10522222222252</v>
          </cell>
          <cell r="AO47">
            <v>207.10522222222252</v>
          </cell>
          <cell r="AP47">
            <v>2485.2626666666702</v>
          </cell>
          <cell r="AQ47">
            <v>2485.2626666666702</v>
          </cell>
          <cell r="AR47">
            <v>2316</v>
          </cell>
          <cell r="AS47">
            <v>1134</v>
          </cell>
          <cell r="AT47">
            <v>1134</v>
          </cell>
          <cell r="AU47">
            <v>1134</v>
          </cell>
          <cell r="AV47">
            <v>1134</v>
          </cell>
          <cell r="AW47">
            <v>1134</v>
          </cell>
          <cell r="AX47">
            <v>1134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Gerais"/>
      <sheetName val="cDEC"/>
      <sheetName val="DEC"/>
      <sheetName val="cFEC"/>
      <sheetName val="FEC"/>
      <sheetName val="cTMA"/>
      <sheetName val="TMA"/>
      <sheetName val="cEIG"/>
      <sheetName val="EIG"/>
      <sheetName val="cNRPi"/>
      <sheetName val="NRPi"/>
      <sheetName val="cTF"/>
      <sheetName val="TF"/>
      <sheetName val="cPerdas RGE "/>
      <sheetName val="Perdas Distr"/>
      <sheetName val="Perdas 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Gerais"/>
      <sheetName val="cDEC"/>
      <sheetName val="DEC"/>
      <sheetName val="cFEC"/>
      <sheetName val="FEC"/>
      <sheetName val="cTMA"/>
      <sheetName val="TMA"/>
      <sheetName val="cEIG"/>
      <sheetName val="EIG"/>
      <sheetName val="cNRPi"/>
      <sheetName val="NRPi"/>
      <sheetName val="cTF"/>
      <sheetName val="TF"/>
      <sheetName val="cPerdas RGE "/>
      <sheetName val="Perdas Distr"/>
      <sheetName val="Perdas 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1"/>
      <sheetName val="FS's"/>
      <sheetName val="Vts"/>
      <sheetName val="Vts Mcy"/>
      <sheetName val="Vts Cagua"/>
      <sheetName val="Gto.Op"/>
      <sheetName val="RhOpr"/>
      <sheetName val="G&amp;A"/>
      <sheetName val="RC"/>
      <sheetName val="WC"/>
      <sheetName val="CAPEX"/>
      <sheetName val="CM"/>
      <sheetName val="Financ"/>
      <sheetName val="G-Debt"/>
      <sheetName val="compar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"/>
      <sheetName val="GWF -Bay &amp; Hanford"/>
      <sheetName val="Bridgewater"/>
      <sheetName val="Conemaugh"/>
      <sheetName val="Indeck"/>
      <sheetName val="Kennebec"/>
      <sheetName val="Odessa"/>
      <sheetName val="Segs III"/>
      <sheetName val="TIE"/>
      <sheetName val="Tracy"/>
      <sheetName val="Viedel"/>
      <sheetName val="Kalaeloa"/>
      <sheetName val="San Nicolas"/>
      <sheetName val="Chilquinta"/>
      <sheetName val="Luz del Sur"/>
      <sheetName val="Edeersa"/>
      <sheetName val="Manpa"/>
      <sheetName val="EDEN EDES"/>
      <sheetName val="RGE"/>
      <sheetName val="Edelap"/>
      <sheetName val="Parana"/>
      <sheetName val="Saesa"/>
      <sheetName val="Turboven"/>
      <sheetName val="PPN"/>
      <sheetName val="Salalah"/>
      <sheetName val="Tanir Bavi"/>
      <sheetName val="Trisakthi"/>
      <sheetName val="Rades"/>
      <sheetName val="Elcho"/>
      <sheetName val="Prisma"/>
      <sheetName val="Jingyuan"/>
      <sheetName val="Jinqiao"/>
      <sheetName val="BFG"/>
      <sheetName val="MPC"/>
      <sheetName val="MCHC"/>
      <sheetName val="Fushi"/>
      <sheetName val="Nantong"/>
      <sheetName val="Tongzhou"/>
      <sheetName val="Zoujiang"/>
      <sheetName val="Generic 1"/>
      <sheetName val="Generic 2"/>
      <sheetName val="Generic 3"/>
      <sheetName val="Generic 4"/>
      <sheetName val="Generic 5"/>
      <sheetName val="Generic 6"/>
      <sheetName val="Generic 7"/>
      <sheetName val="Generic 8"/>
      <sheetName val="Generic 9"/>
      <sheetName val="Generic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List"/>
      <sheetName val="Duquesne Assumptions"/>
      <sheetName val="Duquense Operating Profile"/>
      <sheetName val="Contrac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Valuation"/>
      <sheetName val="CLP Swap Valuation"/>
      <sheetName val="CLP Rates"/>
      <sheetName val="Sheet1"/>
      <sheetName val="Cash Flows of Legs"/>
      <sheetName val="VB Code"/>
      <sheetName val="FC switches"/>
      <sheetName val="Chilquinta"/>
      <sheetName val="ASSUMP"/>
      <sheetName val="Reset Dates All"/>
    </sheetNames>
    <sheetDataSet>
      <sheetData sheetId="0" refreshError="1"/>
      <sheetData sheetId="1" refreshError="1">
        <row r="2">
          <cell r="B2">
            <v>38077</v>
          </cell>
        </row>
        <row r="4">
          <cell r="B4">
            <v>38068</v>
          </cell>
        </row>
        <row r="7">
          <cell r="B7">
            <v>6.4699999999999994E-2</v>
          </cell>
        </row>
        <row r="8">
          <cell r="B8">
            <v>60000000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 TAB"/>
      <sheetName val="Summary"/>
      <sheetName val="GLOBAL"/>
      <sheetName val="Assumptions"/>
      <sheetName val="Investments"/>
      <sheetName val="Investments - New"/>
      <sheetName val="Investment Input"/>
      <sheetName val="Consolidation"/>
      <sheetName val="Equity to Consol Rec"/>
      <sheetName val="FX Rates"/>
      <sheetName val="CORE"/>
      <sheetName val="RESTRUCTURE"/>
      <sheetName val="CORP"/>
      <sheetName val="N.A."/>
      <sheetName val="CALIF"/>
      <sheetName val="PERU"/>
      <sheetName val="CHILE"/>
      <sheetName val="POLAND"/>
      <sheetName val="SALE"/>
      <sheetName val="OTHER"/>
      <sheetName val="Bridgewater"/>
      <sheetName val="TIE"/>
      <sheetName val="GWF QF"/>
      <sheetName val="GWF Energy"/>
      <sheetName val="Tracy"/>
      <sheetName val="Electroandes"/>
      <sheetName val="LDS"/>
      <sheetName val="Saesa"/>
      <sheetName val="Chilquinta"/>
      <sheetName val="Elcho"/>
      <sheetName val="Skawina"/>
      <sheetName val="Rades"/>
      <sheetName val="Kalaeloa"/>
      <sheetName val="Salalah"/>
      <sheetName val="MPC"/>
      <sheetName val="RGE"/>
      <sheetName val="Turboven"/>
      <sheetName val="Manpa"/>
      <sheetName val="PPN"/>
      <sheetName val="Prisma"/>
      <sheetName val="Ramat"/>
      <sheetName val="EP"/>
      <sheetName val="Argentina"/>
      <sheetName val="Conemaugh"/>
      <sheetName val="Corporate"/>
      <sheetName val="OTHER INPUTS"/>
      <sheetName val="DIST OPS"/>
      <sheetName val="PROD OPS"/>
      <sheetName val="RESTR"/>
      <sheetName val="DEV-M&amp;A"/>
      <sheetName val="CORPOR"/>
      <sheetName val="VP REC"/>
      <sheetName val="Templates--&gt;"/>
      <sheetName val="Bridgewater(T)"/>
      <sheetName val="TIE(T)"/>
      <sheetName val="GWF QF(T)"/>
      <sheetName val="GWF Energy(T)"/>
      <sheetName val="Tracy(T)"/>
      <sheetName val="Electroandes(T)"/>
      <sheetName val="LDS-Tecsur(T)"/>
      <sheetName val="Saesa(T)"/>
      <sheetName val="Chilquinta(T)"/>
      <sheetName val="Elcho(T)"/>
      <sheetName val="Skawina(T)"/>
      <sheetName val="Rades(T)"/>
      <sheetName val="Kalaeloa(T)"/>
      <sheetName val="Salalah(T)"/>
      <sheetName val="MPC(T)"/>
      <sheetName val="RGE(T)"/>
      <sheetName val="Turboven(T)"/>
      <sheetName val="Manpa(T)"/>
      <sheetName val="PPN(T)"/>
      <sheetName val="Prisma(T)"/>
      <sheetName val="San Nicolas"/>
      <sheetName val="Ramat(T)"/>
      <sheetName val="Edelap"/>
      <sheetName val="Parana"/>
      <sheetName val="Argentina(T)"/>
      <sheetName val="Conemaugh(T)"/>
      <sheetName val="N.A. Cons 2002"/>
      <sheetName val="GLOBAL Cons 2002"/>
      <sheetName val="N.A. TIE 2002"/>
      <sheetName val="N.A. Other 2002"/>
      <sheetName val="L.A. 2002"/>
      <sheetName val="Europe 2002"/>
      <sheetName val="India 2002"/>
      <sheetName val="Asia 2002"/>
      <sheetName val="GSN 2002"/>
      <sheetName val="FEES &amp; INTER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32"/>
      <sheetName val="Presup"/>
    </sheetNames>
    <sheetDataSet>
      <sheetData sheetId="0" refreshError="1">
        <row r="1">
          <cell r="A1" t="b">
            <v>0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E &amp; CASH DETAIL"/>
      <sheetName val="FEES &amp; INTEREST"/>
      <sheetName val="Income Statement Parral"/>
      <sheetName val="1. EXP Assumption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Adj Template"/>
      <sheetName val="Entity Listing"/>
      <sheetName val="All Entities GL codes"/>
      <sheetName val="Summary"/>
      <sheetName val=" Adj #1-ICSP IPower "/>
      <sheetName val="Adj #2-ICSP IPower"/>
      <sheetName val="Support Adj#1&amp;2"/>
      <sheetName val="Adj Template (4)"/>
      <sheetName val="Adj #3-Par.K-1 inc"/>
      <sheetName val=" Adj #4 Imputed Int"/>
      <sheetName val="Support for Adj # 4"/>
      <sheetName val="Adj # 5 Part Inc  "/>
      <sheetName val="Adj # 5 Part Inc "/>
      <sheetName val="Adj # 6 Part Inc"/>
      <sheetName val="Suppor for Adj  #  5 &amp; 6 "/>
      <sheetName val="Adj # 7 Part Inc "/>
      <sheetName val="Adj # 8 Part Inc"/>
      <sheetName val="Support forAdj # 7&amp;8 GWF  "/>
      <sheetName val="Adj #9 CF Deprec"/>
      <sheetName val="Adj#9 Deprec"/>
      <sheetName val="Adj #13&amp;14 "/>
      <sheetName val="Support Adj. # 13&amp; 14"/>
      <sheetName val="Adj #15 &amp; 16 Mass Retirments"/>
      <sheetName val="Adj # 17 &amp; 18 Cap Int."/>
      <sheetName val="Adj. 19 &amp; 20 Deprec"/>
      <sheetName val="Adj# 22 - Real Property Taxes"/>
      <sheetName val="Adj# 23 - Real Property Taxes"/>
      <sheetName val="Adj# 24 - Real Property Taxes"/>
      <sheetName val="Adj# 25 - Real Property Taxes"/>
      <sheetName val="Adj# 26 - Real Property Taxes"/>
      <sheetName val="Adj# 27 - Real Property Taxes"/>
      <sheetName val="Adj# 28 - Real Property Taxes"/>
      <sheetName val="Adj# 29 - Real Property Taxes"/>
      <sheetName val="Adj# 30 - Real Property Taxes"/>
      <sheetName val="Support Adj# 22-30"/>
      <sheetName val="Adj # 31 NOX expen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onthly Fin'l Results by OC"/>
      <sheetName val="Curr Mo Act"/>
      <sheetName val="Curr Mo Plan"/>
      <sheetName val="Cur Mnth Plan - Actual"/>
      <sheetName val="Current Month Forecast"/>
      <sheetName val="Cur Month Variance (Frct-Actua)"/>
      <sheetName val="Cur Month Variance (Plan-Frcst)"/>
      <sheetName val="YTD Act"/>
      <sheetName val="YTD Plan"/>
      <sheetName val="YTD Plan - Actual"/>
      <sheetName val="Annual Plan"/>
      <sheetName val="Annual Forecast"/>
      <sheetName val="Annual Variance"/>
      <sheetName val="Day 2 Data"/>
      <sheetName val="F04 Forecast"/>
      <sheetName val="Next Month Plan"/>
      <sheetName val="Next Month Forecast"/>
      <sheetName val="Next Month Plan - New Forecast"/>
      <sheetName val="New Annual Forecast"/>
      <sheetName val="Plan vs New Forecast"/>
      <sheetName val="Prior vs New Annual Forecast"/>
      <sheetName val="Billing by Service"/>
      <sheetName val="Billing Pivot"/>
      <sheetName val="Utility Impact by Dept"/>
      <sheetName val="Power Impact by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A5" t="str">
            <v>1-RevenueCapEnterpriseProcmt</v>
          </cell>
          <cell r="B5" t="str">
            <v>1-Revenue</v>
          </cell>
          <cell r="C5" t="str">
            <v>OC</v>
          </cell>
          <cell r="D5" t="str">
            <v>Cap</v>
          </cell>
          <cell r="E5" t="str">
            <v>Enterprise</v>
          </cell>
          <cell r="F5" t="str">
            <v>Procmt</v>
          </cell>
          <cell r="G5">
            <v>0</v>
          </cell>
          <cell r="H5">
            <v>1917</v>
          </cell>
          <cell r="I5">
            <v>1917</v>
          </cell>
          <cell r="J5">
            <v>0</v>
          </cell>
          <cell r="K5">
            <v>10472</v>
          </cell>
          <cell r="L5">
            <v>25221</v>
          </cell>
          <cell r="M5">
            <v>23008</v>
          </cell>
        </row>
        <row r="6">
          <cell r="A6" t="str">
            <v>1-RevenueCapHoldingsIT</v>
          </cell>
          <cell r="B6" t="str">
            <v>1-Revenue</v>
          </cell>
          <cell r="C6" t="str">
            <v>OC</v>
          </cell>
          <cell r="D6" t="str">
            <v>Cap</v>
          </cell>
          <cell r="E6" t="str">
            <v>Holdings</v>
          </cell>
          <cell r="F6" t="str">
            <v>IT</v>
          </cell>
          <cell r="G6">
            <v>0</v>
          </cell>
          <cell r="H6">
            <v>550</v>
          </cell>
          <cell r="J6">
            <v>0</v>
          </cell>
          <cell r="K6">
            <v>2750</v>
          </cell>
          <cell r="L6">
            <v>6600</v>
          </cell>
        </row>
        <row r="7">
          <cell r="A7" t="str">
            <v>1-RevenueCapHoldingsLaw</v>
          </cell>
          <cell r="B7" t="str">
            <v>1-Revenue</v>
          </cell>
          <cell r="C7" t="str">
            <v>OC</v>
          </cell>
          <cell r="D7" t="str">
            <v>Cap</v>
          </cell>
          <cell r="E7" t="str">
            <v>Holdings</v>
          </cell>
          <cell r="F7" t="str">
            <v>Law</v>
          </cell>
          <cell r="G7">
            <v>0</v>
          </cell>
          <cell r="H7">
            <v>29374</v>
          </cell>
          <cell r="I7">
            <v>1</v>
          </cell>
          <cell r="J7">
            <v>0</v>
          </cell>
          <cell r="K7">
            <v>146870</v>
          </cell>
          <cell r="L7">
            <v>352488</v>
          </cell>
          <cell r="M7">
            <v>350020</v>
          </cell>
        </row>
        <row r="8">
          <cell r="A8" t="str">
            <v>1-RevenueCapHoldingsProcmt</v>
          </cell>
          <cell r="B8" t="str">
            <v>1-Revenue</v>
          </cell>
          <cell r="C8" t="str">
            <v>OC</v>
          </cell>
          <cell r="D8" t="str">
            <v>Cap</v>
          </cell>
          <cell r="E8" t="str">
            <v>Holdings</v>
          </cell>
          <cell r="F8" t="str">
            <v>Procmt</v>
          </cell>
          <cell r="G8">
            <v>0</v>
          </cell>
          <cell r="H8">
            <v>4277</v>
          </cell>
          <cell r="I8">
            <v>4277</v>
          </cell>
          <cell r="J8">
            <v>0</v>
          </cell>
          <cell r="K8">
            <v>23008</v>
          </cell>
          <cell r="L8">
            <v>55014</v>
          </cell>
          <cell r="M8">
            <v>52982.14</v>
          </cell>
        </row>
        <row r="9">
          <cell r="A9" t="str">
            <v>1-RevenueCapPowerIT</v>
          </cell>
          <cell r="B9" t="str">
            <v>1-Revenue</v>
          </cell>
          <cell r="C9" t="str">
            <v>OC</v>
          </cell>
          <cell r="D9" t="str">
            <v>Cap</v>
          </cell>
          <cell r="E9" t="str">
            <v>Power</v>
          </cell>
          <cell r="F9" t="str">
            <v>IT</v>
          </cell>
          <cell r="G9">
            <v>0</v>
          </cell>
          <cell r="H9">
            <v>512065</v>
          </cell>
          <cell r="I9">
            <v>304984</v>
          </cell>
          <cell r="J9">
            <v>0</v>
          </cell>
          <cell r="K9">
            <v>2084363</v>
          </cell>
          <cell r="L9">
            <v>6165581</v>
          </cell>
          <cell r="M9">
            <v>6297558</v>
          </cell>
        </row>
        <row r="10">
          <cell r="A10" t="str">
            <v>1-RevenueCapPowerLaw</v>
          </cell>
          <cell r="B10" t="str">
            <v>1-Revenue</v>
          </cell>
          <cell r="C10" t="str">
            <v>OC</v>
          </cell>
          <cell r="D10" t="str">
            <v>Cap</v>
          </cell>
          <cell r="E10" t="str">
            <v>Power</v>
          </cell>
          <cell r="F10" t="str">
            <v>Law</v>
          </cell>
          <cell r="G10">
            <v>0</v>
          </cell>
          <cell r="H10">
            <v>77501</v>
          </cell>
          <cell r="I10">
            <v>1991</v>
          </cell>
          <cell r="J10">
            <v>0</v>
          </cell>
          <cell r="K10">
            <v>387499</v>
          </cell>
          <cell r="L10">
            <v>929996</v>
          </cell>
          <cell r="M10">
            <v>949221</v>
          </cell>
        </row>
        <row r="11">
          <cell r="A11" t="str">
            <v>1-RevenueCapPowerProcmt</v>
          </cell>
          <cell r="B11" t="str">
            <v>1-Revenue</v>
          </cell>
          <cell r="C11" t="str">
            <v>OC</v>
          </cell>
          <cell r="D11" t="str">
            <v>Cap</v>
          </cell>
          <cell r="E11" t="str">
            <v>Power</v>
          </cell>
          <cell r="F11" t="str">
            <v>Procmt</v>
          </cell>
          <cell r="G11">
            <v>0</v>
          </cell>
          <cell r="H11">
            <v>116960</v>
          </cell>
          <cell r="I11">
            <v>116960</v>
          </cell>
          <cell r="J11">
            <v>0</v>
          </cell>
          <cell r="K11">
            <v>584356</v>
          </cell>
          <cell r="L11">
            <v>1400712</v>
          </cell>
          <cell r="M11">
            <v>1361828.59</v>
          </cell>
        </row>
        <row r="12">
          <cell r="A12" t="str">
            <v>1-RevenueCapPowerPub Affr</v>
          </cell>
          <cell r="B12" t="str">
            <v>1-Revenue</v>
          </cell>
          <cell r="C12" t="str">
            <v>OC</v>
          </cell>
          <cell r="D12" t="str">
            <v>Cap</v>
          </cell>
          <cell r="E12" t="str">
            <v>Power</v>
          </cell>
          <cell r="F12" t="str">
            <v>Pub Affr</v>
          </cell>
          <cell r="G12">
            <v>0</v>
          </cell>
          <cell r="J12">
            <v>0</v>
          </cell>
          <cell r="M12">
            <v>25764.36</v>
          </cell>
        </row>
        <row r="13">
          <cell r="A13" t="str">
            <v>1-RevenueCapPowerTreas</v>
          </cell>
          <cell r="B13" t="str">
            <v>1-Revenue</v>
          </cell>
          <cell r="C13" t="str">
            <v>OC</v>
          </cell>
          <cell r="D13" t="str">
            <v>Cap</v>
          </cell>
          <cell r="E13" t="str">
            <v>Power</v>
          </cell>
          <cell r="F13" t="str">
            <v>Treas</v>
          </cell>
          <cell r="G13">
            <v>0</v>
          </cell>
          <cell r="H13">
            <v>5474</v>
          </cell>
          <cell r="I13">
            <v>5474</v>
          </cell>
          <cell r="J13">
            <v>0</v>
          </cell>
          <cell r="K13">
            <v>27369</v>
          </cell>
          <cell r="L13">
            <v>65799</v>
          </cell>
          <cell r="M13">
            <v>57885.42</v>
          </cell>
        </row>
        <row r="14">
          <cell r="A14" t="str">
            <v>1-RevenueCapService Co PA to PAIT</v>
          </cell>
          <cell r="B14" t="str">
            <v>1-Revenue</v>
          </cell>
          <cell r="C14" t="str">
            <v>SC</v>
          </cell>
          <cell r="D14" t="str">
            <v>Cap</v>
          </cell>
          <cell r="E14" t="str">
            <v>Service Co PA to PA</v>
          </cell>
          <cell r="F14" t="str">
            <v>IT</v>
          </cell>
          <cell r="G14">
            <v>0</v>
          </cell>
          <cell r="H14">
            <v>100667</v>
          </cell>
          <cell r="I14">
            <v>165257</v>
          </cell>
          <cell r="J14">
            <v>0</v>
          </cell>
          <cell r="K14">
            <v>393835</v>
          </cell>
          <cell r="L14">
            <v>1450000</v>
          </cell>
          <cell r="M14">
            <v>1826251</v>
          </cell>
        </row>
        <row r="15">
          <cell r="A15" t="str">
            <v>1-RevenueCapUtilityComm Adv</v>
          </cell>
          <cell r="B15" t="str">
            <v>1-Revenue</v>
          </cell>
          <cell r="C15" t="str">
            <v>OC</v>
          </cell>
          <cell r="D15" t="str">
            <v>Cap</v>
          </cell>
          <cell r="E15" t="str">
            <v>Utility</v>
          </cell>
          <cell r="F15" t="str">
            <v>Comm Adv</v>
          </cell>
          <cell r="G15">
            <v>0</v>
          </cell>
          <cell r="H15">
            <v>7174</v>
          </cell>
          <cell r="I15">
            <v>7174</v>
          </cell>
          <cell r="J15">
            <v>0</v>
          </cell>
          <cell r="K15">
            <v>42249</v>
          </cell>
          <cell r="L15">
            <v>108093</v>
          </cell>
          <cell r="M15">
            <v>82425.31</v>
          </cell>
        </row>
        <row r="16">
          <cell r="A16" t="str">
            <v>1-RevenueCapUtilityCorp Strat</v>
          </cell>
          <cell r="B16" t="str">
            <v>1-Revenue</v>
          </cell>
          <cell r="C16" t="str">
            <v>OC</v>
          </cell>
          <cell r="D16" t="str">
            <v>Cap</v>
          </cell>
          <cell r="E16" t="str">
            <v>Utility</v>
          </cell>
          <cell r="F16" t="str">
            <v>Corp Strat</v>
          </cell>
          <cell r="G16">
            <v>0</v>
          </cell>
          <cell r="J16">
            <v>0</v>
          </cell>
          <cell r="M16">
            <v>6681.24</v>
          </cell>
        </row>
        <row r="17">
          <cell r="A17" t="str">
            <v>1-RevenueCapUtilityIT</v>
          </cell>
          <cell r="B17" t="str">
            <v>1-Revenue</v>
          </cell>
          <cell r="C17" t="str">
            <v>OC</v>
          </cell>
          <cell r="D17" t="str">
            <v>Cap</v>
          </cell>
          <cell r="E17" t="str">
            <v>Utility</v>
          </cell>
          <cell r="F17" t="str">
            <v>IT</v>
          </cell>
          <cell r="G17">
            <v>0</v>
          </cell>
          <cell r="H17">
            <v>1035073</v>
          </cell>
          <cell r="I17">
            <v>895404</v>
          </cell>
          <cell r="J17">
            <v>0</v>
          </cell>
          <cell r="K17">
            <v>4178939</v>
          </cell>
          <cell r="L17">
            <v>11515638</v>
          </cell>
          <cell r="M17">
            <v>11595995</v>
          </cell>
        </row>
        <row r="18">
          <cell r="A18" t="str">
            <v>1-RevenueCapUtilityLaw</v>
          </cell>
          <cell r="B18" t="str">
            <v>1-Revenue</v>
          </cell>
          <cell r="C18" t="str">
            <v>OC</v>
          </cell>
          <cell r="D18" t="str">
            <v>Cap</v>
          </cell>
          <cell r="E18" t="str">
            <v>Utility</v>
          </cell>
          <cell r="F18" t="str">
            <v>Law</v>
          </cell>
          <cell r="G18">
            <v>0</v>
          </cell>
          <cell r="H18">
            <v>184864</v>
          </cell>
          <cell r="I18">
            <v>73428</v>
          </cell>
          <cell r="J18">
            <v>0</v>
          </cell>
          <cell r="K18">
            <v>864381</v>
          </cell>
          <cell r="L18">
            <v>2285348</v>
          </cell>
          <cell r="M18">
            <v>2273408.58</v>
          </cell>
        </row>
        <row r="19">
          <cell r="A19" t="str">
            <v>1-RevenueCapUtilityProcmt</v>
          </cell>
          <cell r="B19" t="str">
            <v>1-Revenue</v>
          </cell>
          <cell r="C19" t="str">
            <v>OC</v>
          </cell>
          <cell r="D19" t="str">
            <v>Cap</v>
          </cell>
          <cell r="E19" t="str">
            <v>Utility</v>
          </cell>
          <cell r="F19" t="str">
            <v>Procmt</v>
          </cell>
          <cell r="G19">
            <v>0</v>
          </cell>
          <cell r="H19">
            <v>86872</v>
          </cell>
          <cell r="I19">
            <v>86872</v>
          </cell>
          <cell r="J19">
            <v>0</v>
          </cell>
          <cell r="K19">
            <v>445419</v>
          </cell>
          <cell r="L19">
            <v>1052783</v>
          </cell>
          <cell r="M19">
            <v>1095917.33</v>
          </cell>
        </row>
        <row r="20">
          <cell r="A20" t="str">
            <v>1-RevenueCapUtilityPSE&amp;G Fin</v>
          </cell>
          <cell r="B20" t="str">
            <v>1-Revenue</v>
          </cell>
          <cell r="C20" t="str">
            <v>OC</v>
          </cell>
          <cell r="D20" t="str">
            <v>Cap</v>
          </cell>
          <cell r="E20" t="str">
            <v>Utility</v>
          </cell>
          <cell r="F20" t="str">
            <v>PSE&amp;G Fin</v>
          </cell>
          <cell r="G20">
            <v>0</v>
          </cell>
          <cell r="H20">
            <v>199600</v>
          </cell>
          <cell r="I20">
            <v>199600</v>
          </cell>
          <cell r="J20">
            <v>0</v>
          </cell>
          <cell r="K20">
            <v>998000</v>
          </cell>
          <cell r="L20">
            <v>2395200</v>
          </cell>
          <cell r="M20">
            <v>2587417</v>
          </cell>
        </row>
        <row r="21">
          <cell r="A21" t="str">
            <v>1-RevenueCapUtilityPub Affr</v>
          </cell>
          <cell r="B21" t="str">
            <v>1-Revenue</v>
          </cell>
          <cell r="C21" t="str">
            <v>OC</v>
          </cell>
          <cell r="D21" t="str">
            <v>Cap</v>
          </cell>
          <cell r="E21" t="str">
            <v>Utility</v>
          </cell>
          <cell r="F21" t="str">
            <v>Pub Affr</v>
          </cell>
          <cell r="G21">
            <v>0</v>
          </cell>
          <cell r="H21">
            <v>95791</v>
          </cell>
          <cell r="I21">
            <v>95791</v>
          </cell>
          <cell r="J21">
            <v>0</v>
          </cell>
          <cell r="K21">
            <v>477820</v>
          </cell>
          <cell r="L21">
            <v>1098772</v>
          </cell>
          <cell r="M21">
            <v>1073400.75</v>
          </cell>
        </row>
        <row r="22">
          <cell r="A22" t="str">
            <v>1-RevenueCapUtilityPwr Fin</v>
          </cell>
          <cell r="B22" t="str">
            <v>1-Revenue</v>
          </cell>
          <cell r="C22" t="str">
            <v>OC</v>
          </cell>
          <cell r="D22" t="str">
            <v>Cap</v>
          </cell>
          <cell r="E22" t="str">
            <v>Utility</v>
          </cell>
          <cell r="F22" t="str">
            <v>Pwr Fin</v>
          </cell>
          <cell r="G22">
            <v>0</v>
          </cell>
          <cell r="I22">
            <v>18265</v>
          </cell>
          <cell r="J22">
            <v>0</v>
          </cell>
          <cell r="M22">
            <v>150001.04</v>
          </cell>
        </row>
        <row r="23">
          <cell r="A23" t="str">
            <v>1-RevenueCapUtilityTreas</v>
          </cell>
          <cell r="B23" t="str">
            <v>1-Revenue</v>
          </cell>
          <cell r="C23" t="str">
            <v>OC</v>
          </cell>
          <cell r="D23" t="str">
            <v>Cap</v>
          </cell>
          <cell r="E23" t="str">
            <v>Utility</v>
          </cell>
          <cell r="F23" t="str">
            <v>Treas</v>
          </cell>
          <cell r="G23">
            <v>0</v>
          </cell>
          <cell r="H23">
            <v>151514</v>
          </cell>
          <cell r="I23">
            <v>151514</v>
          </cell>
          <cell r="J23">
            <v>0</v>
          </cell>
          <cell r="K23">
            <v>758388</v>
          </cell>
          <cell r="L23">
            <v>1669338</v>
          </cell>
          <cell r="M23">
            <v>1688666.55</v>
          </cell>
        </row>
        <row r="24">
          <cell r="A24" t="str">
            <v>1-RevenueO&amp;MEnterpriseCorp Dev</v>
          </cell>
          <cell r="B24" t="str">
            <v>1-Revenue</v>
          </cell>
          <cell r="C24" t="str">
            <v>OC</v>
          </cell>
          <cell r="D24" t="str">
            <v>O&amp;M</v>
          </cell>
          <cell r="E24" t="str">
            <v>Enterprise</v>
          </cell>
          <cell r="F24" t="str">
            <v>Corp Dev</v>
          </cell>
          <cell r="G24">
            <v>0</v>
          </cell>
          <cell r="H24">
            <v>11647</v>
          </cell>
          <cell r="I24">
            <v>11647</v>
          </cell>
          <cell r="J24">
            <v>0</v>
          </cell>
          <cell r="K24">
            <v>55559</v>
          </cell>
          <cell r="L24">
            <v>133644</v>
          </cell>
          <cell r="M24">
            <v>132692.26</v>
          </cell>
        </row>
        <row r="25">
          <cell r="A25" t="str">
            <v>1-RevenueO&amp;MEnterpriseV&amp;P</v>
          </cell>
          <cell r="B25" t="str">
            <v>1-Revenue</v>
          </cell>
          <cell r="C25" t="str">
            <v>OC</v>
          </cell>
          <cell r="D25" t="str">
            <v>O&amp;M</v>
          </cell>
          <cell r="E25" t="str">
            <v>Enterprise</v>
          </cell>
          <cell r="F25" t="str">
            <v>V&amp;P</v>
          </cell>
          <cell r="G25">
            <v>0</v>
          </cell>
          <cell r="H25">
            <v>2712</v>
          </cell>
          <cell r="I25">
            <v>2533</v>
          </cell>
          <cell r="J25">
            <v>0</v>
          </cell>
          <cell r="K25">
            <v>12965</v>
          </cell>
          <cell r="L25">
            <v>31227</v>
          </cell>
          <cell r="M25">
            <v>54796.15</v>
          </cell>
        </row>
        <row r="26">
          <cell r="A26" t="str">
            <v>1-RevenueO&amp;MHoldingsASD</v>
          </cell>
          <cell r="B26" t="str">
            <v>1-Revenue</v>
          </cell>
          <cell r="C26" t="str">
            <v>OC</v>
          </cell>
          <cell r="D26" t="str">
            <v>O&amp;M</v>
          </cell>
          <cell r="E26" t="str">
            <v>Holdings</v>
          </cell>
          <cell r="F26" t="str">
            <v>ASD</v>
          </cell>
          <cell r="G26">
            <v>0</v>
          </cell>
          <cell r="H26">
            <v>203802</v>
          </cell>
          <cell r="I26">
            <v>203490</v>
          </cell>
          <cell r="J26">
            <v>0</v>
          </cell>
          <cell r="K26">
            <v>1011411</v>
          </cell>
          <cell r="L26">
            <v>2453237</v>
          </cell>
          <cell r="M26">
            <v>2301650.56</v>
          </cell>
        </row>
        <row r="27">
          <cell r="A27" t="str">
            <v>1-RevenueO&amp;MHoldingsBAR</v>
          </cell>
          <cell r="B27" t="str">
            <v>1-Revenue</v>
          </cell>
          <cell r="C27" t="str">
            <v>OC</v>
          </cell>
          <cell r="D27" t="str">
            <v>O&amp;M</v>
          </cell>
          <cell r="E27" t="str">
            <v>Holdings</v>
          </cell>
          <cell r="F27" t="str">
            <v>BAR</v>
          </cell>
          <cell r="G27">
            <v>0</v>
          </cell>
          <cell r="H27">
            <v>4384</v>
          </cell>
          <cell r="I27">
            <v>4384</v>
          </cell>
          <cell r="J27">
            <v>0</v>
          </cell>
          <cell r="K27">
            <v>21250</v>
          </cell>
          <cell r="L27">
            <v>51123</v>
          </cell>
          <cell r="M27">
            <v>39953.1</v>
          </cell>
        </row>
        <row r="28">
          <cell r="A28" t="str">
            <v>1-RevenueO&amp;MHoldingsComm Adv</v>
          </cell>
          <cell r="B28" t="str">
            <v>1-Revenue</v>
          </cell>
          <cell r="C28" t="str">
            <v>OC</v>
          </cell>
          <cell r="D28" t="str">
            <v>O&amp;M</v>
          </cell>
          <cell r="E28" t="str">
            <v>Holdings</v>
          </cell>
          <cell r="F28" t="str">
            <v>Comm Adv</v>
          </cell>
          <cell r="G28">
            <v>0</v>
          </cell>
          <cell r="H28">
            <v>5626</v>
          </cell>
          <cell r="I28">
            <v>5625</v>
          </cell>
          <cell r="J28">
            <v>0</v>
          </cell>
          <cell r="K28">
            <v>27325</v>
          </cell>
          <cell r="L28">
            <v>65068</v>
          </cell>
          <cell r="M28">
            <v>53667.72</v>
          </cell>
        </row>
        <row r="29">
          <cell r="A29" t="str">
            <v>1-RevenueO&amp;MHoldingsCorp Dev</v>
          </cell>
          <cell r="B29" t="str">
            <v>1-Revenue</v>
          </cell>
          <cell r="C29" t="str">
            <v>OC</v>
          </cell>
          <cell r="D29" t="str">
            <v>O&amp;M</v>
          </cell>
          <cell r="E29" t="str">
            <v>Holdings</v>
          </cell>
          <cell r="F29" t="str">
            <v>Corp Dev</v>
          </cell>
          <cell r="G29">
            <v>0</v>
          </cell>
          <cell r="H29">
            <v>56474</v>
          </cell>
          <cell r="I29">
            <v>56474</v>
          </cell>
          <cell r="J29">
            <v>0</v>
          </cell>
          <cell r="K29">
            <v>269797</v>
          </cell>
          <cell r="L29">
            <v>648943</v>
          </cell>
          <cell r="M29">
            <v>649923.53</v>
          </cell>
        </row>
        <row r="30">
          <cell r="A30" t="str">
            <v>1-RevenueO&amp;MHoldingsCorp Secr</v>
          </cell>
          <cell r="B30" t="str">
            <v>1-Revenue</v>
          </cell>
          <cell r="C30" t="str">
            <v>OC</v>
          </cell>
          <cell r="D30" t="str">
            <v>O&amp;M</v>
          </cell>
          <cell r="E30" t="str">
            <v>Holdings</v>
          </cell>
          <cell r="F30" t="str">
            <v>Corp Secr</v>
          </cell>
          <cell r="G30">
            <v>0</v>
          </cell>
          <cell r="H30">
            <v>1167</v>
          </cell>
          <cell r="I30">
            <v>1167</v>
          </cell>
          <cell r="J30">
            <v>0</v>
          </cell>
          <cell r="K30">
            <v>4285</v>
          </cell>
          <cell r="L30">
            <v>9734</v>
          </cell>
          <cell r="M30">
            <v>9930</v>
          </cell>
        </row>
        <row r="31">
          <cell r="A31" t="str">
            <v>1-RevenueO&amp;MHoldingsCorp Strat</v>
          </cell>
          <cell r="B31" t="str">
            <v>1-Revenue</v>
          </cell>
          <cell r="C31" t="str">
            <v>OC</v>
          </cell>
          <cell r="D31" t="str">
            <v>O&amp;M</v>
          </cell>
          <cell r="E31" t="str">
            <v>Holdings</v>
          </cell>
          <cell r="F31" t="str">
            <v>Corp Strat</v>
          </cell>
          <cell r="G31">
            <v>0</v>
          </cell>
          <cell r="H31">
            <v>2213</v>
          </cell>
          <cell r="I31">
            <v>2210</v>
          </cell>
          <cell r="J31">
            <v>0</v>
          </cell>
          <cell r="K31">
            <v>11489</v>
          </cell>
          <cell r="L31">
            <v>27253</v>
          </cell>
          <cell r="M31">
            <v>24655</v>
          </cell>
        </row>
        <row r="32">
          <cell r="A32" t="str">
            <v>1-RevenueO&amp;MHoldingsERM</v>
          </cell>
          <cell r="B32" t="str">
            <v>1-Revenue</v>
          </cell>
          <cell r="C32" t="str">
            <v>OC</v>
          </cell>
          <cell r="D32" t="str">
            <v>O&amp;M</v>
          </cell>
          <cell r="E32" t="str">
            <v>Holdings</v>
          </cell>
          <cell r="F32" t="str">
            <v>ERM</v>
          </cell>
          <cell r="G32">
            <v>0</v>
          </cell>
          <cell r="H32">
            <v>6811</v>
          </cell>
          <cell r="I32">
            <v>6810</v>
          </cell>
          <cell r="J32">
            <v>0</v>
          </cell>
          <cell r="K32">
            <v>32456</v>
          </cell>
          <cell r="L32">
            <v>78791</v>
          </cell>
          <cell r="M32">
            <v>63024.38</v>
          </cell>
        </row>
        <row r="33">
          <cell r="A33" t="str">
            <v>1-RevenueO&amp;MHoldingsExec</v>
          </cell>
          <cell r="B33" t="str">
            <v>1-Revenue</v>
          </cell>
          <cell r="C33" t="str">
            <v>OC</v>
          </cell>
          <cell r="D33" t="str">
            <v>O&amp;M</v>
          </cell>
          <cell r="E33" t="str">
            <v>Holdings</v>
          </cell>
          <cell r="F33" t="str">
            <v>Exec</v>
          </cell>
          <cell r="G33">
            <v>0</v>
          </cell>
          <cell r="H33">
            <v>73682</v>
          </cell>
          <cell r="I33">
            <v>72319</v>
          </cell>
          <cell r="J33">
            <v>0</v>
          </cell>
          <cell r="K33">
            <v>463164</v>
          </cell>
          <cell r="L33">
            <v>1253973</v>
          </cell>
          <cell r="M33">
            <v>1260676</v>
          </cell>
        </row>
        <row r="34">
          <cell r="A34" t="str">
            <v>1-RevenueO&amp;MHoldingsHoldg Fin</v>
          </cell>
          <cell r="B34" t="str">
            <v>1-Revenue</v>
          </cell>
          <cell r="C34" t="str">
            <v>OC</v>
          </cell>
          <cell r="D34" t="str">
            <v>O&amp;M</v>
          </cell>
          <cell r="E34" t="str">
            <v>Holdings</v>
          </cell>
          <cell r="F34" t="str">
            <v>Holdg Fin</v>
          </cell>
          <cell r="G34">
            <v>0</v>
          </cell>
          <cell r="H34">
            <v>63254</v>
          </cell>
          <cell r="I34">
            <v>63254</v>
          </cell>
          <cell r="J34">
            <v>0</v>
          </cell>
          <cell r="K34">
            <v>316270</v>
          </cell>
          <cell r="L34">
            <v>759048</v>
          </cell>
          <cell r="M34">
            <v>745049</v>
          </cell>
        </row>
        <row r="35">
          <cell r="A35" t="str">
            <v>1-RevenueO&amp;MHoldingsHR</v>
          </cell>
          <cell r="B35" t="str">
            <v>1-Revenue</v>
          </cell>
          <cell r="C35" t="str">
            <v>OC</v>
          </cell>
          <cell r="D35" t="str">
            <v>O&amp;M</v>
          </cell>
          <cell r="E35" t="str">
            <v>Holdings</v>
          </cell>
          <cell r="F35" t="str">
            <v>HR</v>
          </cell>
          <cell r="G35">
            <v>0</v>
          </cell>
          <cell r="H35">
            <v>19868</v>
          </cell>
          <cell r="I35">
            <v>19184</v>
          </cell>
          <cell r="J35">
            <v>0</v>
          </cell>
          <cell r="K35">
            <v>97044</v>
          </cell>
          <cell r="L35">
            <v>229603</v>
          </cell>
          <cell r="M35">
            <v>200691.29</v>
          </cell>
        </row>
        <row r="36">
          <cell r="A36" t="str">
            <v>1-RevenueO&amp;MHoldingsInt Audit/ Control</v>
          </cell>
          <cell r="B36" t="str">
            <v>1-Revenue</v>
          </cell>
          <cell r="C36" t="str">
            <v>OC</v>
          </cell>
          <cell r="D36" t="str">
            <v>O&amp;M</v>
          </cell>
          <cell r="E36" t="str">
            <v>Holdings</v>
          </cell>
          <cell r="F36" t="str">
            <v>Int Audit/ Control</v>
          </cell>
          <cell r="G36">
            <v>0</v>
          </cell>
          <cell r="H36">
            <v>10729</v>
          </cell>
          <cell r="I36">
            <v>10732</v>
          </cell>
          <cell r="J36">
            <v>0</v>
          </cell>
          <cell r="K36">
            <v>52645</v>
          </cell>
          <cell r="L36">
            <v>127785</v>
          </cell>
          <cell r="M36">
            <v>114823.21</v>
          </cell>
        </row>
        <row r="37">
          <cell r="A37" t="str">
            <v>1-RevenueO&amp;MHoldingsInv Rel</v>
          </cell>
          <cell r="B37" t="str">
            <v>1-Revenue</v>
          </cell>
          <cell r="C37" t="str">
            <v>OC</v>
          </cell>
          <cell r="D37" t="str">
            <v>O&amp;M</v>
          </cell>
          <cell r="E37" t="str">
            <v>Holdings</v>
          </cell>
          <cell r="F37" t="str">
            <v>Inv Rel</v>
          </cell>
          <cell r="G37">
            <v>0</v>
          </cell>
          <cell r="H37">
            <v>969</v>
          </cell>
          <cell r="I37">
            <v>969</v>
          </cell>
          <cell r="J37">
            <v>0</v>
          </cell>
          <cell r="K37">
            <v>4845</v>
          </cell>
          <cell r="L37">
            <v>11628</v>
          </cell>
          <cell r="M37">
            <v>11649</v>
          </cell>
        </row>
        <row r="38">
          <cell r="A38" t="str">
            <v>1-RevenueO&amp;MHoldingsIT</v>
          </cell>
          <cell r="B38" t="str">
            <v>1-Revenue</v>
          </cell>
          <cell r="C38" t="str">
            <v>OC</v>
          </cell>
          <cell r="D38" t="str">
            <v>O&amp;M</v>
          </cell>
          <cell r="E38" t="str">
            <v>Holdings</v>
          </cell>
          <cell r="F38" t="str">
            <v>IT</v>
          </cell>
          <cell r="G38">
            <v>0</v>
          </cell>
          <cell r="H38">
            <v>44808</v>
          </cell>
          <cell r="I38">
            <v>29678</v>
          </cell>
          <cell r="J38">
            <v>0</v>
          </cell>
          <cell r="K38">
            <v>224041</v>
          </cell>
          <cell r="L38">
            <v>540167</v>
          </cell>
          <cell r="M38">
            <v>339867.06</v>
          </cell>
        </row>
        <row r="39">
          <cell r="A39" t="str">
            <v>1-RevenueO&amp;MHoldingsLaw</v>
          </cell>
          <cell r="B39" t="str">
            <v>1-Revenue</v>
          </cell>
          <cell r="C39" t="str">
            <v>OC</v>
          </cell>
          <cell r="D39" t="str">
            <v>O&amp;M</v>
          </cell>
          <cell r="E39" t="str">
            <v>Holdings</v>
          </cell>
          <cell r="F39" t="str">
            <v>Law</v>
          </cell>
          <cell r="G39">
            <v>0</v>
          </cell>
          <cell r="H39">
            <v>168255</v>
          </cell>
          <cell r="I39">
            <v>138587</v>
          </cell>
          <cell r="J39">
            <v>0</v>
          </cell>
          <cell r="K39">
            <v>1323630</v>
          </cell>
          <cell r="L39">
            <v>2290639</v>
          </cell>
          <cell r="M39">
            <v>2143412.9500000002</v>
          </cell>
        </row>
        <row r="40">
          <cell r="A40" t="str">
            <v>1-RevenueO&amp;MHoldingsMisc Acct</v>
          </cell>
          <cell r="B40" t="str">
            <v>1-Revenue</v>
          </cell>
          <cell r="C40" t="str">
            <v>OC</v>
          </cell>
          <cell r="D40" t="str">
            <v>O&amp;M</v>
          </cell>
          <cell r="E40" t="str">
            <v>Holdings</v>
          </cell>
          <cell r="F40" t="str">
            <v>Misc Acct</v>
          </cell>
          <cell r="G40">
            <v>0</v>
          </cell>
          <cell r="H40">
            <v>25524</v>
          </cell>
          <cell r="I40">
            <v>42410</v>
          </cell>
          <cell r="J40">
            <v>0</v>
          </cell>
          <cell r="K40">
            <v>127659</v>
          </cell>
          <cell r="L40">
            <v>305396</v>
          </cell>
          <cell r="M40">
            <v>389235</v>
          </cell>
        </row>
        <row r="41">
          <cell r="A41" t="str">
            <v>1-RevenueO&amp;MHoldingsPayroll AP</v>
          </cell>
          <cell r="B41" t="str">
            <v>1-Revenue</v>
          </cell>
          <cell r="C41" t="str">
            <v>OC</v>
          </cell>
          <cell r="D41" t="str">
            <v>O&amp;M</v>
          </cell>
          <cell r="E41" t="str">
            <v>Holdings</v>
          </cell>
          <cell r="F41" t="str">
            <v>Payroll AP</v>
          </cell>
          <cell r="G41">
            <v>0</v>
          </cell>
          <cell r="H41">
            <v>3835</v>
          </cell>
          <cell r="I41">
            <v>3835</v>
          </cell>
          <cell r="J41">
            <v>0</v>
          </cell>
          <cell r="K41">
            <v>19783</v>
          </cell>
          <cell r="L41">
            <v>45319</v>
          </cell>
          <cell r="M41">
            <v>53207.71</v>
          </cell>
        </row>
        <row r="42">
          <cell r="A42" t="str">
            <v>1-RevenueO&amp;MHoldingsProcmt</v>
          </cell>
          <cell r="B42" t="str">
            <v>1-Revenue</v>
          </cell>
          <cell r="C42" t="str">
            <v>OC</v>
          </cell>
          <cell r="D42" t="str">
            <v>O&amp;M</v>
          </cell>
          <cell r="E42" t="str">
            <v>Holdings</v>
          </cell>
          <cell r="F42" t="str">
            <v>Procmt</v>
          </cell>
          <cell r="G42">
            <v>0</v>
          </cell>
          <cell r="H42">
            <v>612</v>
          </cell>
          <cell r="I42">
            <v>612</v>
          </cell>
          <cell r="J42">
            <v>0</v>
          </cell>
          <cell r="K42">
            <v>3280</v>
          </cell>
          <cell r="L42">
            <v>7793</v>
          </cell>
          <cell r="M42">
            <v>5124.6000000000004</v>
          </cell>
        </row>
        <row r="43">
          <cell r="A43" t="str">
            <v>1-RevenueO&amp;MHoldingsPub Affr</v>
          </cell>
          <cell r="B43" t="str">
            <v>1-Revenue</v>
          </cell>
          <cell r="C43" t="str">
            <v>OC</v>
          </cell>
          <cell r="D43" t="str">
            <v>O&amp;M</v>
          </cell>
          <cell r="E43" t="str">
            <v>Holdings</v>
          </cell>
          <cell r="F43" t="str">
            <v>Pub Affr</v>
          </cell>
          <cell r="G43">
            <v>0</v>
          </cell>
          <cell r="H43">
            <v>15118</v>
          </cell>
          <cell r="I43">
            <v>15116</v>
          </cell>
          <cell r="J43">
            <v>0</v>
          </cell>
          <cell r="K43">
            <v>73908</v>
          </cell>
          <cell r="L43">
            <v>178411</v>
          </cell>
          <cell r="M43">
            <v>143890.48000000001</v>
          </cell>
        </row>
        <row r="44">
          <cell r="A44" t="str">
            <v>1-RevenueO&amp;MHoldingsRec Mgmt</v>
          </cell>
          <cell r="B44" t="str">
            <v>1-Revenue</v>
          </cell>
          <cell r="C44" t="str">
            <v>OC</v>
          </cell>
          <cell r="D44" t="str">
            <v>O&amp;M</v>
          </cell>
          <cell r="E44" t="str">
            <v>Holdings</v>
          </cell>
          <cell r="F44" t="str">
            <v>Rec Mgmt</v>
          </cell>
          <cell r="G44">
            <v>0</v>
          </cell>
          <cell r="H44">
            <v>4665</v>
          </cell>
          <cell r="I44">
            <v>5004</v>
          </cell>
          <cell r="J44">
            <v>0</v>
          </cell>
          <cell r="K44">
            <v>120067</v>
          </cell>
          <cell r="L44">
            <v>148768</v>
          </cell>
          <cell r="M44">
            <v>122009.92</v>
          </cell>
        </row>
        <row r="45">
          <cell r="A45" t="str">
            <v>1-RevenueO&amp;MHoldingsSC Fin</v>
          </cell>
          <cell r="B45" t="str">
            <v>1-Revenue</v>
          </cell>
          <cell r="C45" t="str">
            <v>OC</v>
          </cell>
          <cell r="D45" t="str">
            <v>O&amp;M</v>
          </cell>
          <cell r="E45" t="str">
            <v>Holdings</v>
          </cell>
          <cell r="F45" t="str">
            <v>SC Fin</v>
          </cell>
          <cell r="G45">
            <v>0</v>
          </cell>
          <cell r="H45">
            <v>19976</v>
          </cell>
          <cell r="I45">
            <v>19976</v>
          </cell>
          <cell r="J45">
            <v>0</v>
          </cell>
          <cell r="K45">
            <v>95307</v>
          </cell>
          <cell r="L45">
            <v>229241</v>
          </cell>
          <cell r="M45">
            <v>240455.5</v>
          </cell>
        </row>
        <row r="46">
          <cell r="A46" t="str">
            <v>1-RevenueO&amp;MHoldingsTreas</v>
          </cell>
          <cell r="B46" t="str">
            <v>1-Revenue</v>
          </cell>
          <cell r="C46" t="str">
            <v>OC</v>
          </cell>
          <cell r="D46" t="str">
            <v>O&amp;M</v>
          </cell>
          <cell r="E46" t="str">
            <v>Holdings</v>
          </cell>
          <cell r="F46" t="str">
            <v>Treas</v>
          </cell>
          <cell r="G46">
            <v>0</v>
          </cell>
          <cell r="H46">
            <v>97348</v>
          </cell>
          <cell r="I46">
            <v>97848</v>
          </cell>
          <cell r="J46">
            <v>0</v>
          </cell>
          <cell r="K46">
            <v>505280</v>
          </cell>
          <cell r="L46">
            <v>1200605</v>
          </cell>
          <cell r="M46">
            <v>1200622.95</v>
          </cell>
        </row>
        <row r="47">
          <cell r="A47" t="str">
            <v>1-RevenueO&amp;MHoldingsV&amp;P</v>
          </cell>
          <cell r="B47" t="str">
            <v>1-Revenue</v>
          </cell>
          <cell r="C47" t="str">
            <v>OC</v>
          </cell>
          <cell r="D47" t="str">
            <v>O&amp;M</v>
          </cell>
          <cell r="E47" t="str">
            <v>Holdings</v>
          </cell>
          <cell r="F47" t="str">
            <v>V&amp;P</v>
          </cell>
          <cell r="G47">
            <v>0</v>
          </cell>
          <cell r="H47">
            <v>32998</v>
          </cell>
          <cell r="I47">
            <v>30318</v>
          </cell>
          <cell r="J47">
            <v>0</v>
          </cell>
          <cell r="K47">
            <v>158144</v>
          </cell>
          <cell r="L47">
            <v>380851</v>
          </cell>
          <cell r="M47">
            <v>383721.41</v>
          </cell>
        </row>
        <row r="48">
          <cell r="A48" t="str">
            <v>1-RevenueO&amp;MPowerASD</v>
          </cell>
          <cell r="B48" t="str">
            <v>1-Revenue</v>
          </cell>
          <cell r="C48" t="str">
            <v>OC</v>
          </cell>
          <cell r="D48" t="str">
            <v>O&amp;M</v>
          </cell>
          <cell r="E48" t="str">
            <v>Power</v>
          </cell>
          <cell r="F48" t="str">
            <v>ASD</v>
          </cell>
          <cell r="G48">
            <v>0</v>
          </cell>
          <cell r="H48">
            <v>1147102</v>
          </cell>
          <cell r="I48">
            <v>1132750</v>
          </cell>
          <cell r="J48">
            <v>0</v>
          </cell>
          <cell r="K48">
            <v>5267416</v>
          </cell>
          <cell r="L48">
            <v>13049078</v>
          </cell>
          <cell r="M48">
            <v>13176470.960000001</v>
          </cell>
        </row>
        <row r="49">
          <cell r="A49" t="str">
            <v>1-RevenueO&amp;MPowerBAR</v>
          </cell>
          <cell r="B49" t="str">
            <v>1-Revenue</v>
          </cell>
          <cell r="C49" t="str">
            <v>OC</v>
          </cell>
          <cell r="D49" t="str">
            <v>O&amp;M</v>
          </cell>
          <cell r="E49" t="str">
            <v>Power</v>
          </cell>
          <cell r="F49" t="str">
            <v>BAR</v>
          </cell>
          <cell r="G49">
            <v>0</v>
          </cell>
          <cell r="H49">
            <v>106441</v>
          </cell>
          <cell r="I49">
            <v>107865</v>
          </cell>
          <cell r="J49">
            <v>0</v>
          </cell>
          <cell r="K49">
            <v>525643</v>
          </cell>
          <cell r="L49">
            <v>1262719</v>
          </cell>
          <cell r="M49">
            <v>1221364.94</v>
          </cell>
        </row>
        <row r="50">
          <cell r="A50" t="str">
            <v>1-RevenueO&amp;MPowerComm Adv</v>
          </cell>
          <cell r="B50" t="str">
            <v>1-Revenue</v>
          </cell>
          <cell r="C50" t="str">
            <v>OC</v>
          </cell>
          <cell r="D50" t="str">
            <v>O&amp;M</v>
          </cell>
          <cell r="E50" t="str">
            <v>Power</v>
          </cell>
          <cell r="F50" t="str">
            <v>Comm Adv</v>
          </cell>
          <cell r="G50">
            <v>0</v>
          </cell>
          <cell r="H50">
            <v>280968</v>
          </cell>
          <cell r="I50">
            <v>282989</v>
          </cell>
          <cell r="J50">
            <v>0</v>
          </cell>
          <cell r="K50">
            <v>1395810</v>
          </cell>
          <cell r="L50">
            <v>3293117</v>
          </cell>
          <cell r="M50">
            <v>3228492.09</v>
          </cell>
        </row>
        <row r="51">
          <cell r="A51" t="str">
            <v>1-RevenueO&amp;MPowerCorp Dev</v>
          </cell>
          <cell r="B51" t="str">
            <v>1-Revenue</v>
          </cell>
          <cell r="C51" t="str">
            <v>OC</v>
          </cell>
          <cell r="D51" t="str">
            <v>O&amp;M</v>
          </cell>
          <cell r="E51" t="str">
            <v>Power</v>
          </cell>
          <cell r="F51" t="str">
            <v>Corp Dev</v>
          </cell>
          <cell r="G51">
            <v>0</v>
          </cell>
          <cell r="H51">
            <v>37060</v>
          </cell>
          <cell r="I51">
            <v>-30940</v>
          </cell>
          <cell r="J51">
            <v>0</v>
          </cell>
          <cell r="K51">
            <v>178775</v>
          </cell>
          <cell r="L51">
            <v>429796</v>
          </cell>
          <cell r="M51">
            <v>429633.43</v>
          </cell>
        </row>
        <row r="52">
          <cell r="A52" t="str">
            <v>1-RevenueO&amp;MPowerCorp Secr</v>
          </cell>
          <cell r="B52" t="str">
            <v>1-Revenue</v>
          </cell>
          <cell r="C52" t="str">
            <v>OC</v>
          </cell>
          <cell r="D52" t="str">
            <v>O&amp;M</v>
          </cell>
          <cell r="E52" t="str">
            <v>Power</v>
          </cell>
          <cell r="F52" t="str">
            <v>Corp Secr</v>
          </cell>
          <cell r="G52">
            <v>0</v>
          </cell>
          <cell r="H52">
            <v>47842</v>
          </cell>
          <cell r="I52">
            <v>49009</v>
          </cell>
          <cell r="J52">
            <v>0</v>
          </cell>
          <cell r="K52">
            <v>175660</v>
          </cell>
          <cell r="L52">
            <v>399034</v>
          </cell>
          <cell r="M52">
            <v>415454</v>
          </cell>
        </row>
        <row r="53">
          <cell r="A53" t="str">
            <v>1-RevenueO&amp;MPowerCorp Strat</v>
          </cell>
          <cell r="B53" t="str">
            <v>1-Revenue</v>
          </cell>
          <cell r="C53" t="str">
            <v>OC</v>
          </cell>
          <cell r="D53" t="str">
            <v>O&amp;M</v>
          </cell>
          <cell r="E53" t="str">
            <v>Power</v>
          </cell>
          <cell r="F53" t="str">
            <v>Corp Strat</v>
          </cell>
          <cell r="G53">
            <v>0</v>
          </cell>
          <cell r="H53">
            <v>114365</v>
          </cell>
          <cell r="I53">
            <v>116606</v>
          </cell>
          <cell r="J53">
            <v>0</v>
          </cell>
          <cell r="K53">
            <v>587185</v>
          </cell>
          <cell r="L53">
            <v>1390058</v>
          </cell>
          <cell r="M53">
            <v>1259534.97</v>
          </cell>
        </row>
        <row r="54">
          <cell r="A54" t="str">
            <v>1-RevenueO&amp;MPowerERM</v>
          </cell>
          <cell r="B54" t="str">
            <v>1-Revenue</v>
          </cell>
          <cell r="C54" t="str">
            <v>OC</v>
          </cell>
          <cell r="D54" t="str">
            <v>O&amp;M</v>
          </cell>
          <cell r="E54" t="str">
            <v>Power</v>
          </cell>
          <cell r="F54" t="str">
            <v>ERM</v>
          </cell>
          <cell r="G54">
            <v>0</v>
          </cell>
          <cell r="H54">
            <v>329008</v>
          </cell>
          <cell r="I54">
            <v>321701</v>
          </cell>
          <cell r="J54">
            <v>0</v>
          </cell>
          <cell r="K54">
            <v>1577880</v>
          </cell>
          <cell r="L54">
            <v>3852611</v>
          </cell>
          <cell r="M54">
            <v>3714972.81</v>
          </cell>
        </row>
        <row r="55">
          <cell r="A55" t="str">
            <v>1-RevenueO&amp;MPowerExec</v>
          </cell>
          <cell r="B55" t="str">
            <v>1-Revenue</v>
          </cell>
          <cell r="C55" t="str">
            <v>OC</v>
          </cell>
          <cell r="D55" t="str">
            <v>O&amp;M</v>
          </cell>
          <cell r="E55" t="str">
            <v>Power</v>
          </cell>
          <cell r="F55" t="str">
            <v>Exec</v>
          </cell>
          <cell r="G55">
            <v>0</v>
          </cell>
          <cell r="H55">
            <v>565937</v>
          </cell>
          <cell r="I55">
            <v>522480</v>
          </cell>
          <cell r="J55">
            <v>0</v>
          </cell>
          <cell r="K55">
            <v>3522537</v>
          </cell>
          <cell r="L55">
            <v>9567455</v>
          </cell>
          <cell r="M55">
            <v>9905188</v>
          </cell>
        </row>
        <row r="56">
          <cell r="A56" t="str">
            <v>1-RevenueO&amp;MPowerHR</v>
          </cell>
          <cell r="B56" t="str">
            <v>1-Revenue</v>
          </cell>
          <cell r="C56" t="str">
            <v>OC</v>
          </cell>
          <cell r="D56" t="str">
            <v>O&amp;M</v>
          </cell>
          <cell r="E56" t="str">
            <v>Power</v>
          </cell>
          <cell r="F56" t="str">
            <v>HR</v>
          </cell>
          <cell r="G56">
            <v>0</v>
          </cell>
          <cell r="H56">
            <v>827142</v>
          </cell>
          <cell r="I56">
            <v>799408</v>
          </cell>
          <cell r="J56">
            <v>0</v>
          </cell>
          <cell r="K56">
            <v>4259379</v>
          </cell>
          <cell r="L56">
            <v>10423018</v>
          </cell>
          <cell r="M56">
            <v>9754226.9700000007</v>
          </cell>
        </row>
        <row r="57">
          <cell r="A57" t="str">
            <v>1-RevenueO&amp;MPowerInt Audit/ Control</v>
          </cell>
          <cell r="B57" t="str">
            <v>1-Revenue</v>
          </cell>
          <cell r="C57" t="str">
            <v>OC</v>
          </cell>
          <cell r="D57" t="str">
            <v>O&amp;M</v>
          </cell>
          <cell r="E57" t="str">
            <v>Power</v>
          </cell>
          <cell r="F57" t="str">
            <v>Int Audit/ Control</v>
          </cell>
          <cell r="G57">
            <v>0</v>
          </cell>
          <cell r="H57">
            <v>246406</v>
          </cell>
          <cell r="I57">
            <v>230172</v>
          </cell>
          <cell r="J57">
            <v>0</v>
          </cell>
          <cell r="K57">
            <v>1136223</v>
          </cell>
          <cell r="L57">
            <v>2785793</v>
          </cell>
          <cell r="M57">
            <v>2674970.09</v>
          </cell>
        </row>
        <row r="58">
          <cell r="A58" t="str">
            <v>1-RevenueO&amp;MPowerInv Rel</v>
          </cell>
          <cell r="B58" t="str">
            <v>1-Revenue</v>
          </cell>
          <cell r="C58" t="str">
            <v>OC</v>
          </cell>
          <cell r="D58" t="str">
            <v>O&amp;M</v>
          </cell>
          <cell r="E58" t="str">
            <v>Power</v>
          </cell>
          <cell r="F58" t="str">
            <v>Inv Rel</v>
          </cell>
          <cell r="G58">
            <v>0</v>
          </cell>
          <cell r="H58">
            <v>39745</v>
          </cell>
          <cell r="I58">
            <v>40714</v>
          </cell>
          <cell r="J58">
            <v>0</v>
          </cell>
          <cell r="K58">
            <v>198725</v>
          </cell>
          <cell r="L58">
            <v>476940</v>
          </cell>
          <cell r="M58">
            <v>487788</v>
          </cell>
        </row>
        <row r="59">
          <cell r="A59" t="str">
            <v>1-RevenueO&amp;MPowerIT</v>
          </cell>
          <cell r="B59" t="str">
            <v>1-Revenue</v>
          </cell>
          <cell r="C59" t="str">
            <v>OC</v>
          </cell>
          <cell r="D59" t="str">
            <v>O&amp;M</v>
          </cell>
          <cell r="E59" t="str">
            <v>Power</v>
          </cell>
          <cell r="F59" t="str">
            <v>IT</v>
          </cell>
          <cell r="G59">
            <v>0</v>
          </cell>
          <cell r="H59">
            <v>3302362</v>
          </cell>
          <cell r="I59">
            <v>3348151</v>
          </cell>
          <cell r="J59">
            <v>0</v>
          </cell>
          <cell r="K59">
            <v>17509657</v>
          </cell>
          <cell r="L59">
            <v>42035711</v>
          </cell>
          <cell r="M59">
            <v>42007789.200000003</v>
          </cell>
        </row>
        <row r="60">
          <cell r="A60" t="str">
            <v>1-RevenueO&amp;MPowerLaw</v>
          </cell>
          <cell r="B60" t="str">
            <v>1-Revenue</v>
          </cell>
          <cell r="C60" t="str">
            <v>OC</v>
          </cell>
          <cell r="D60" t="str">
            <v>O&amp;M</v>
          </cell>
          <cell r="E60" t="str">
            <v>Power</v>
          </cell>
          <cell r="F60" t="str">
            <v>Law</v>
          </cell>
          <cell r="G60">
            <v>0</v>
          </cell>
          <cell r="H60">
            <v>1166618</v>
          </cell>
          <cell r="I60">
            <v>668761</v>
          </cell>
          <cell r="J60">
            <v>0</v>
          </cell>
          <cell r="K60">
            <v>5828456</v>
          </cell>
          <cell r="L60">
            <v>10315163</v>
          </cell>
          <cell r="M60">
            <v>10977430.210000001</v>
          </cell>
        </row>
        <row r="61">
          <cell r="A61" t="str">
            <v>1-RevenueO&amp;MPowerMisc Acct</v>
          </cell>
          <cell r="B61" t="str">
            <v>1-Revenue</v>
          </cell>
          <cell r="C61" t="str">
            <v>OC</v>
          </cell>
          <cell r="D61" t="str">
            <v>O&amp;M</v>
          </cell>
          <cell r="E61" t="str">
            <v>Power</v>
          </cell>
          <cell r="F61" t="str">
            <v>Misc Acct</v>
          </cell>
          <cell r="G61">
            <v>0</v>
          </cell>
          <cell r="H61">
            <v>340325</v>
          </cell>
          <cell r="I61">
            <v>565467</v>
          </cell>
          <cell r="J61">
            <v>0</v>
          </cell>
          <cell r="K61">
            <v>1702131</v>
          </cell>
          <cell r="L61">
            <v>4071952</v>
          </cell>
          <cell r="M61">
            <v>5189797</v>
          </cell>
        </row>
        <row r="62">
          <cell r="A62" t="str">
            <v>1-RevenueO&amp;MPowerNERC</v>
          </cell>
          <cell r="B62" t="str">
            <v>1-Revenue</v>
          </cell>
          <cell r="C62" t="str">
            <v>OC</v>
          </cell>
          <cell r="D62" t="str">
            <v>O&amp;M</v>
          </cell>
          <cell r="E62" t="str">
            <v>Power</v>
          </cell>
          <cell r="F62" t="str">
            <v>NERC</v>
          </cell>
          <cell r="G62">
            <v>0</v>
          </cell>
          <cell r="H62">
            <v>96809</v>
          </cell>
          <cell r="I62">
            <v>96809</v>
          </cell>
          <cell r="J62">
            <v>0</v>
          </cell>
          <cell r="K62">
            <v>462460</v>
          </cell>
          <cell r="L62">
            <v>1113752</v>
          </cell>
          <cell r="M62">
            <v>1083903.8700000001</v>
          </cell>
        </row>
        <row r="63">
          <cell r="A63" t="str">
            <v>1-RevenueO&amp;MPowerPayroll AP</v>
          </cell>
          <cell r="B63" t="str">
            <v>1-Revenue</v>
          </cell>
          <cell r="C63" t="str">
            <v>OC</v>
          </cell>
          <cell r="D63" t="str">
            <v>O&amp;M</v>
          </cell>
          <cell r="E63" t="str">
            <v>Power</v>
          </cell>
          <cell r="F63" t="str">
            <v>Payroll AP</v>
          </cell>
          <cell r="G63">
            <v>0</v>
          </cell>
          <cell r="H63">
            <v>124559</v>
          </cell>
          <cell r="I63">
            <v>124559</v>
          </cell>
          <cell r="J63">
            <v>0</v>
          </cell>
          <cell r="K63">
            <v>626467</v>
          </cell>
          <cell r="L63">
            <v>1494275</v>
          </cell>
          <cell r="M63">
            <v>1427108.62</v>
          </cell>
        </row>
        <row r="64">
          <cell r="A64" t="str">
            <v>1-RevenueO&amp;MPowerProcmt</v>
          </cell>
          <cell r="B64" t="str">
            <v>1-Revenue</v>
          </cell>
          <cell r="C64" t="str">
            <v>OC</v>
          </cell>
          <cell r="D64" t="str">
            <v>O&amp;M</v>
          </cell>
          <cell r="E64" t="str">
            <v>Power</v>
          </cell>
          <cell r="F64" t="str">
            <v>Procmt</v>
          </cell>
          <cell r="G64">
            <v>0</v>
          </cell>
          <cell r="H64">
            <v>811765</v>
          </cell>
          <cell r="I64">
            <v>811765</v>
          </cell>
          <cell r="J64">
            <v>0</v>
          </cell>
          <cell r="K64">
            <v>4356311</v>
          </cell>
          <cell r="L64">
            <v>10351533</v>
          </cell>
          <cell r="M64">
            <v>10193934.58</v>
          </cell>
        </row>
        <row r="65">
          <cell r="A65" t="str">
            <v>1-RevenueO&amp;MPowerPub Affr</v>
          </cell>
          <cell r="B65" t="str">
            <v>1-Revenue</v>
          </cell>
          <cell r="C65" t="str">
            <v>OC</v>
          </cell>
          <cell r="D65" t="str">
            <v>O&amp;M</v>
          </cell>
          <cell r="E65" t="str">
            <v>Power</v>
          </cell>
          <cell r="F65" t="str">
            <v>Pub Affr</v>
          </cell>
          <cell r="G65">
            <v>0</v>
          </cell>
          <cell r="H65">
            <v>522071</v>
          </cell>
          <cell r="I65">
            <v>527404</v>
          </cell>
          <cell r="J65">
            <v>0</v>
          </cell>
          <cell r="K65">
            <v>2746173</v>
          </cell>
          <cell r="L65">
            <v>6455777</v>
          </cell>
          <cell r="M65">
            <v>6030600.5499999998</v>
          </cell>
        </row>
        <row r="66">
          <cell r="A66" t="str">
            <v>1-RevenueO&amp;MPowerPwr Fin</v>
          </cell>
          <cell r="B66" t="str">
            <v>1-Revenue</v>
          </cell>
          <cell r="C66" t="str">
            <v>OC</v>
          </cell>
          <cell r="D66" t="str">
            <v>O&amp;M</v>
          </cell>
          <cell r="E66" t="str">
            <v>Power</v>
          </cell>
          <cell r="F66" t="str">
            <v>Pwr Fin</v>
          </cell>
          <cell r="G66">
            <v>0</v>
          </cell>
          <cell r="H66">
            <v>1150090</v>
          </cell>
          <cell r="I66">
            <v>1093825</v>
          </cell>
          <cell r="J66">
            <v>0</v>
          </cell>
          <cell r="K66">
            <v>5726345</v>
          </cell>
          <cell r="L66">
            <v>13746272</v>
          </cell>
          <cell r="M66">
            <v>13104600.960000001</v>
          </cell>
        </row>
        <row r="67">
          <cell r="A67" t="str">
            <v>1-RevenueO&amp;MPowerRec Mgmt</v>
          </cell>
          <cell r="B67" t="str">
            <v>1-Revenue</v>
          </cell>
          <cell r="C67" t="str">
            <v>OC</v>
          </cell>
          <cell r="D67" t="str">
            <v>O&amp;M</v>
          </cell>
          <cell r="E67" t="str">
            <v>Power</v>
          </cell>
          <cell r="F67" t="str">
            <v>Rec Mgmt</v>
          </cell>
          <cell r="G67">
            <v>0</v>
          </cell>
          <cell r="H67">
            <v>77576</v>
          </cell>
          <cell r="I67">
            <v>77410</v>
          </cell>
          <cell r="J67">
            <v>0</v>
          </cell>
          <cell r="K67">
            <v>663458</v>
          </cell>
          <cell r="L67">
            <v>1218661</v>
          </cell>
          <cell r="M67">
            <v>1289204.27</v>
          </cell>
        </row>
        <row r="68">
          <cell r="A68" t="str">
            <v>1-RevenueO&amp;MPowerSC Fin</v>
          </cell>
          <cell r="B68" t="str">
            <v>1-Revenue</v>
          </cell>
          <cell r="C68" t="str">
            <v>OC</v>
          </cell>
          <cell r="D68" t="str">
            <v>O&amp;M</v>
          </cell>
          <cell r="E68" t="str">
            <v>Power</v>
          </cell>
          <cell r="F68" t="str">
            <v>SC Fin</v>
          </cell>
          <cell r="G68">
            <v>0</v>
          </cell>
          <cell r="H68">
            <v>135335</v>
          </cell>
          <cell r="I68">
            <v>138636</v>
          </cell>
          <cell r="J68">
            <v>0</v>
          </cell>
          <cell r="K68">
            <v>645701</v>
          </cell>
          <cell r="L68">
            <v>1553111</v>
          </cell>
          <cell r="M68">
            <v>1560584</v>
          </cell>
        </row>
        <row r="69">
          <cell r="A69" t="str">
            <v>1-RevenueO&amp;MPowerTreas</v>
          </cell>
          <cell r="B69" t="str">
            <v>1-Revenue</v>
          </cell>
          <cell r="C69" t="str">
            <v>OC</v>
          </cell>
          <cell r="D69" t="str">
            <v>O&amp;M</v>
          </cell>
          <cell r="E69" t="str">
            <v>Power</v>
          </cell>
          <cell r="F69" t="str">
            <v>Treas</v>
          </cell>
          <cell r="G69">
            <v>0</v>
          </cell>
          <cell r="H69">
            <v>569386</v>
          </cell>
          <cell r="I69">
            <v>597972</v>
          </cell>
          <cell r="J69">
            <v>0</v>
          </cell>
          <cell r="K69">
            <v>3056654</v>
          </cell>
          <cell r="L69">
            <v>7057300</v>
          </cell>
          <cell r="M69">
            <v>7126590.7599999998</v>
          </cell>
        </row>
        <row r="70">
          <cell r="A70" t="str">
            <v>1-RevenueO&amp;MPowerV&amp;P</v>
          </cell>
          <cell r="B70" t="str">
            <v>1-Revenue</v>
          </cell>
          <cell r="C70" t="str">
            <v>OC</v>
          </cell>
          <cell r="D70" t="str">
            <v>O&amp;M</v>
          </cell>
          <cell r="E70" t="str">
            <v>Power</v>
          </cell>
          <cell r="F70" t="str">
            <v>V&amp;P</v>
          </cell>
          <cell r="G70">
            <v>0</v>
          </cell>
          <cell r="H70">
            <v>113269</v>
          </cell>
          <cell r="I70">
            <v>111122</v>
          </cell>
          <cell r="J70">
            <v>0</v>
          </cell>
          <cell r="K70">
            <v>556455</v>
          </cell>
          <cell r="L70">
            <v>1337376</v>
          </cell>
          <cell r="M70">
            <v>1279580.45</v>
          </cell>
        </row>
        <row r="71">
          <cell r="A71" t="str">
            <v>1-RevenueO&amp;MService Co PA to PABAR</v>
          </cell>
          <cell r="B71" t="str">
            <v>1-Revenue</v>
          </cell>
          <cell r="C71" t="str">
            <v>SC</v>
          </cell>
          <cell r="D71" t="str">
            <v>O&amp;M</v>
          </cell>
          <cell r="E71" t="str">
            <v>Service Co PA to PA</v>
          </cell>
          <cell r="F71" t="str">
            <v>BAR</v>
          </cell>
          <cell r="G71">
            <v>0</v>
          </cell>
          <cell r="H71">
            <v>209189</v>
          </cell>
          <cell r="I71">
            <v>209189</v>
          </cell>
          <cell r="J71">
            <v>0</v>
          </cell>
          <cell r="K71">
            <v>1045945</v>
          </cell>
          <cell r="L71">
            <v>2510268</v>
          </cell>
          <cell r="M71">
            <v>2510268</v>
          </cell>
        </row>
        <row r="72">
          <cell r="A72" t="str">
            <v>1-RevenueO&amp;MService Co PA to PAIT</v>
          </cell>
          <cell r="B72" t="str">
            <v>1-Revenue</v>
          </cell>
          <cell r="C72" t="str">
            <v>SC</v>
          </cell>
          <cell r="D72" t="str">
            <v>O&amp;M</v>
          </cell>
          <cell r="E72" t="str">
            <v>Service Co PA to PA</v>
          </cell>
          <cell r="F72" t="str">
            <v>IT</v>
          </cell>
          <cell r="G72">
            <v>0</v>
          </cell>
          <cell r="H72">
            <v>424440</v>
          </cell>
          <cell r="I72">
            <v>468796</v>
          </cell>
          <cell r="J72">
            <v>0</v>
          </cell>
          <cell r="K72">
            <v>1961081</v>
          </cell>
          <cell r="L72">
            <v>4690457</v>
          </cell>
          <cell r="M72">
            <v>4650812.3499999996</v>
          </cell>
        </row>
        <row r="73">
          <cell r="A73" t="str">
            <v>1-RevenueO&amp;MService Co PA to PARec Mgmt</v>
          </cell>
          <cell r="B73" t="str">
            <v>1-Revenue</v>
          </cell>
          <cell r="C73" t="str">
            <v>SC</v>
          </cell>
          <cell r="D73" t="str">
            <v>O&amp;M</v>
          </cell>
          <cell r="E73" t="str">
            <v>Service Co PA to PA</v>
          </cell>
          <cell r="F73" t="str">
            <v>Rec Mgmt</v>
          </cell>
          <cell r="G73">
            <v>0</v>
          </cell>
          <cell r="J73">
            <v>0</v>
          </cell>
          <cell r="M73">
            <v>-3994</v>
          </cell>
        </row>
        <row r="74">
          <cell r="A74" t="str">
            <v>1-RevenueO&amp;MService Co PA to PATreas</v>
          </cell>
          <cell r="B74" t="str">
            <v>1-Revenue</v>
          </cell>
          <cell r="C74" t="str">
            <v>SC</v>
          </cell>
          <cell r="D74" t="str">
            <v>O&amp;M</v>
          </cell>
          <cell r="E74" t="str">
            <v>Service Co PA to PA</v>
          </cell>
          <cell r="F74" t="str">
            <v>Treas</v>
          </cell>
          <cell r="G74">
            <v>0</v>
          </cell>
          <cell r="H74">
            <v>1828829</v>
          </cell>
          <cell r="I74">
            <v>1828829</v>
          </cell>
          <cell r="J74">
            <v>0</v>
          </cell>
          <cell r="K74">
            <v>9144141</v>
          </cell>
          <cell r="L74">
            <v>21945935</v>
          </cell>
          <cell r="M74">
            <v>21941161.050000001</v>
          </cell>
        </row>
        <row r="75">
          <cell r="A75" t="str">
            <v>1-RevenueO&amp;MUtilityASD</v>
          </cell>
          <cell r="B75" t="str">
            <v>1-Revenue</v>
          </cell>
          <cell r="C75" t="str">
            <v>OC</v>
          </cell>
          <cell r="D75" t="str">
            <v>O&amp;M</v>
          </cell>
          <cell r="E75" t="str">
            <v>Utility</v>
          </cell>
          <cell r="F75" t="str">
            <v>ASD</v>
          </cell>
          <cell r="G75">
            <v>0</v>
          </cell>
          <cell r="H75">
            <v>907008</v>
          </cell>
          <cell r="I75">
            <v>881472</v>
          </cell>
          <cell r="J75">
            <v>0</v>
          </cell>
          <cell r="K75">
            <v>4404904</v>
          </cell>
          <cell r="L75">
            <v>10812104</v>
          </cell>
          <cell r="M75">
            <v>10726256.689999999</v>
          </cell>
        </row>
        <row r="76">
          <cell r="A76" t="str">
            <v>1-RevenueO&amp;MUtilityBAR</v>
          </cell>
          <cell r="B76" t="str">
            <v>1-Revenue</v>
          </cell>
          <cell r="C76" t="str">
            <v>OC</v>
          </cell>
          <cell r="D76" t="str">
            <v>O&amp;M</v>
          </cell>
          <cell r="E76" t="str">
            <v>Utility</v>
          </cell>
          <cell r="F76" t="str">
            <v>BAR</v>
          </cell>
          <cell r="G76">
            <v>0</v>
          </cell>
          <cell r="H76">
            <v>691080</v>
          </cell>
          <cell r="I76">
            <v>689657</v>
          </cell>
          <cell r="J76">
            <v>0</v>
          </cell>
          <cell r="K76">
            <v>3351520</v>
          </cell>
          <cell r="L76">
            <v>8062277</v>
          </cell>
          <cell r="M76">
            <v>7977789.1500000004</v>
          </cell>
        </row>
        <row r="77">
          <cell r="A77" t="str">
            <v>1-RevenueO&amp;MUtilityComm Adv</v>
          </cell>
          <cell r="B77" t="str">
            <v>1-Revenue</v>
          </cell>
          <cell r="C77" t="str">
            <v>OC</v>
          </cell>
          <cell r="D77" t="str">
            <v>O&amp;M</v>
          </cell>
          <cell r="E77" t="str">
            <v>Utility</v>
          </cell>
          <cell r="F77" t="str">
            <v>Comm Adv</v>
          </cell>
          <cell r="G77">
            <v>0</v>
          </cell>
          <cell r="H77">
            <v>260760</v>
          </cell>
          <cell r="I77">
            <v>258739</v>
          </cell>
          <cell r="J77">
            <v>0</v>
          </cell>
          <cell r="K77">
            <v>1276895</v>
          </cell>
          <cell r="L77">
            <v>3033922</v>
          </cell>
          <cell r="M77">
            <v>2903756.47</v>
          </cell>
        </row>
        <row r="78">
          <cell r="A78" t="str">
            <v>1-RevenueO&amp;MUtilityCorp Dev</v>
          </cell>
          <cell r="B78" t="str">
            <v>1-Revenue</v>
          </cell>
          <cell r="C78" t="str">
            <v>OC</v>
          </cell>
          <cell r="D78" t="str">
            <v>O&amp;M</v>
          </cell>
          <cell r="E78" t="str">
            <v>Utility</v>
          </cell>
          <cell r="F78" t="str">
            <v>Corp Dev</v>
          </cell>
          <cell r="G78">
            <v>0</v>
          </cell>
          <cell r="H78">
            <v>3860</v>
          </cell>
          <cell r="I78">
            <v>3860</v>
          </cell>
          <cell r="J78">
            <v>0</v>
          </cell>
          <cell r="K78">
            <v>18413</v>
          </cell>
          <cell r="L78">
            <v>44288</v>
          </cell>
          <cell r="M78">
            <v>43734.89</v>
          </cell>
        </row>
        <row r="79">
          <cell r="A79" t="str">
            <v>1-RevenueO&amp;MUtilityCorp Secr</v>
          </cell>
          <cell r="B79" t="str">
            <v>1-Revenue</v>
          </cell>
          <cell r="C79" t="str">
            <v>OC</v>
          </cell>
          <cell r="D79" t="str">
            <v>O&amp;M</v>
          </cell>
          <cell r="E79" t="str">
            <v>Utility</v>
          </cell>
          <cell r="F79" t="str">
            <v>Corp Secr</v>
          </cell>
          <cell r="G79">
            <v>0</v>
          </cell>
          <cell r="H79">
            <v>67680</v>
          </cell>
          <cell r="I79">
            <v>66513</v>
          </cell>
          <cell r="J79">
            <v>0</v>
          </cell>
          <cell r="K79">
            <v>248500</v>
          </cell>
          <cell r="L79">
            <v>564500</v>
          </cell>
          <cell r="M79">
            <v>567551</v>
          </cell>
        </row>
        <row r="80">
          <cell r="A80" t="str">
            <v>1-RevenueO&amp;MUtilityCorp Strat</v>
          </cell>
          <cell r="B80" t="str">
            <v>1-Revenue</v>
          </cell>
          <cell r="C80" t="str">
            <v>OC</v>
          </cell>
          <cell r="D80" t="str">
            <v>O&amp;M</v>
          </cell>
          <cell r="E80" t="str">
            <v>Utility</v>
          </cell>
          <cell r="F80" t="str">
            <v>Corp Strat</v>
          </cell>
          <cell r="G80">
            <v>0</v>
          </cell>
          <cell r="H80">
            <v>128162</v>
          </cell>
          <cell r="I80">
            <v>125925</v>
          </cell>
          <cell r="J80">
            <v>0</v>
          </cell>
          <cell r="K80">
            <v>670281</v>
          </cell>
          <cell r="L80">
            <v>1580463</v>
          </cell>
          <cell r="M80">
            <v>1432882.06</v>
          </cell>
        </row>
        <row r="81">
          <cell r="A81" t="str">
            <v>1-RevenueO&amp;MUtilityERM</v>
          </cell>
          <cell r="B81" t="str">
            <v>1-Revenue</v>
          </cell>
          <cell r="C81" t="str">
            <v>OC</v>
          </cell>
          <cell r="D81" t="str">
            <v>O&amp;M</v>
          </cell>
          <cell r="E81" t="str">
            <v>Utility</v>
          </cell>
          <cell r="F81" t="str">
            <v>ERM</v>
          </cell>
          <cell r="G81">
            <v>0</v>
          </cell>
          <cell r="H81">
            <v>32837</v>
          </cell>
          <cell r="I81">
            <v>32281</v>
          </cell>
          <cell r="J81">
            <v>0</v>
          </cell>
          <cell r="K81">
            <v>157088</v>
          </cell>
          <cell r="L81">
            <v>379181</v>
          </cell>
          <cell r="M81">
            <v>304914.94</v>
          </cell>
        </row>
        <row r="82">
          <cell r="A82" t="str">
            <v>1-RevenueO&amp;MUtilityExec</v>
          </cell>
          <cell r="B82" t="str">
            <v>1-Revenue</v>
          </cell>
          <cell r="C82" t="str">
            <v>OC</v>
          </cell>
          <cell r="D82" t="str">
            <v>O&amp;M</v>
          </cell>
          <cell r="E82" t="str">
            <v>Utility</v>
          </cell>
          <cell r="F82" t="str">
            <v>Exec</v>
          </cell>
          <cell r="G82">
            <v>0</v>
          </cell>
          <cell r="H82">
            <v>800594</v>
          </cell>
          <cell r="I82">
            <v>709080</v>
          </cell>
          <cell r="J82">
            <v>0</v>
          </cell>
          <cell r="K82">
            <v>4983102</v>
          </cell>
          <cell r="L82">
            <v>13534448</v>
          </cell>
          <cell r="M82">
            <v>13501003</v>
          </cell>
        </row>
        <row r="83">
          <cell r="A83" t="str">
            <v>1-RevenueO&amp;MUtilityHR</v>
          </cell>
          <cell r="B83" t="str">
            <v>1-Revenue</v>
          </cell>
          <cell r="C83" t="str">
            <v>OC</v>
          </cell>
          <cell r="D83" t="str">
            <v>O&amp;M</v>
          </cell>
          <cell r="E83" t="str">
            <v>Utility</v>
          </cell>
          <cell r="F83" t="str">
            <v>HR</v>
          </cell>
          <cell r="G83">
            <v>0</v>
          </cell>
          <cell r="H83">
            <v>1042963</v>
          </cell>
          <cell r="I83">
            <v>1003002</v>
          </cell>
          <cell r="J83">
            <v>0</v>
          </cell>
          <cell r="K83">
            <v>5315738</v>
          </cell>
          <cell r="L83">
            <v>12642548</v>
          </cell>
          <cell r="M83">
            <v>12345443.77</v>
          </cell>
        </row>
        <row r="84">
          <cell r="A84" t="str">
            <v>1-RevenueO&amp;MUtilityInt Audit/ Control</v>
          </cell>
          <cell r="B84" t="str">
            <v>1-Revenue</v>
          </cell>
          <cell r="C84" t="str">
            <v>OC</v>
          </cell>
          <cell r="D84" t="str">
            <v>O&amp;M</v>
          </cell>
          <cell r="E84" t="str">
            <v>Utility</v>
          </cell>
          <cell r="F84" t="str">
            <v>Int Audit/ Control</v>
          </cell>
          <cell r="G84">
            <v>0</v>
          </cell>
          <cell r="H84">
            <v>277322</v>
          </cell>
          <cell r="I84">
            <v>276731</v>
          </cell>
          <cell r="J84">
            <v>0</v>
          </cell>
          <cell r="K84">
            <v>1293126</v>
          </cell>
          <cell r="L84">
            <v>3164617</v>
          </cell>
          <cell r="M84">
            <v>3203399.31</v>
          </cell>
        </row>
        <row r="85">
          <cell r="A85" t="str">
            <v>1-RevenueO&amp;MUtilityInv Rel</v>
          </cell>
          <cell r="B85" t="str">
            <v>1-Revenue</v>
          </cell>
          <cell r="C85" t="str">
            <v>OC</v>
          </cell>
          <cell r="D85" t="str">
            <v>O&amp;M</v>
          </cell>
          <cell r="E85" t="str">
            <v>Utility</v>
          </cell>
          <cell r="F85" t="str">
            <v>Inv Rel</v>
          </cell>
          <cell r="G85">
            <v>0</v>
          </cell>
          <cell r="H85">
            <v>56225</v>
          </cell>
          <cell r="I85">
            <v>55255</v>
          </cell>
          <cell r="J85">
            <v>0</v>
          </cell>
          <cell r="K85">
            <v>281125</v>
          </cell>
          <cell r="L85">
            <v>674700</v>
          </cell>
          <cell r="M85">
            <v>665771</v>
          </cell>
        </row>
        <row r="86">
          <cell r="A86" t="str">
            <v>1-RevenueO&amp;MUtilityIT</v>
          </cell>
          <cell r="B86" t="str">
            <v>1-Revenue</v>
          </cell>
          <cell r="C86" t="str">
            <v>OC</v>
          </cell>
          <cell r="D86" t="str">
            <v>O&amp;M</v>
          </cell>
          <cell r="E86" t="str">
            <v>Utility</v>
          </cell>
          <cell r="F86" t="str">
            <v>IT</v>
          </cell>
          <cell r="G86">
            <v>0</v>
          </cell>
          <cell r="H86">
            <v>6936089</v>
          </cell>
          <cell r="I86">
            <v>6838810</v>
          </cell>
          <cell r="J86">
            <v>0</v>
          </cell>
          <cell r="K86">
            <v>34701135</v>
          </cell>
          <cell r="L86">
            <v>82951626</v>
          </cell>
          <cell r="M86">
            <v>81931874.560000002</v>
          </cell>
        </row>
        <row r="87">
          <cell r="A87" t="str">
            <v>1-RevenueO&amp;MUtilityLaw</v>
          </cell>
          <cell r="B87" t="str">
            <v>1-Revenue</v>
          </cell>
          <cell r="C87" t="str">
            <v>OC</v>
          </cell>
          <cell r="D87" t="str">
            <v>O&amp;M</v>
          </cell>
          <cell r="E87" t="str">
            <v>Utility</v>
          </cell>
          <cell r="F87" t="str">
            <v>Law</v>
          </cell>
          <cell r="G87">
            <v>0</v>
          </cell>
          <cell r="H87">
            <v>1103822</v>
          </cell>
          <cell r="I87">
            <v>1033719</v>
          </cell>
          <cell r="J87">
            <v>0</v>
          </cell>
          <cell r="K87">
            <v>5470087</v>
          </cell>
          <cell r="L87">
            <v>12890841</v>
          </cell>
          <cell r="M87">
            <v>12711417.300000001</v>
          </cell>
        </row>
        <row r="88">
          <cell r="A88" t="str">
            <v>1-RevenueO&amp;MUtilityMisc Acct</v>
          </cell>
          <cell r="B88" t="str">
            <v>1-Revenue</v>
          </cell>
          <cell r="C88" t="str">
            <v>OC</v>
          </cell>
          <cell r="D88" t="str">
            <v>O&amp;M</v>
          </cell>
          <cell r="E88" t="str">
            <v>Utility</v>
          </cell>
          <cell r="F88" t="str">
            <v>Misc Acct</v>
          </cell>
          <cell r="G88">
            <v>0</v>
          </cell>
          <cell r="H88">
            <v>484963</v>
          </cell>
          <cell r="I88">
            <v>805790</v>
          </cell>
          <cell r="J88">
            <v>0</v>
          </cell>
          <cell r="K88">
            <v>2425537</v>
          </cell>
          <cell r="L88">
            <v>5802532</v>
          </cell>
          <cell r="M88">
            <v>7395460</v>
          </cell>
        </row>
        <row r="89">
          <cell r="A89" t="str">
            <v>1-RevenueO&amp;MUtilityNERC</v>
          </cell>
          <cell r="B89" t="str">
            <v>1-Revenue</v>
          </cell>
          <cell r="C89" t="str">
            <v>OC</v>
          </cell>
          <cell r="D89" t="str">
            <v>O&amp;M</v>
          </cell>
          <cell r="E89" t="str">
            <v>Utility</v>
          </cell>
          <cell r="F89" t="str">
            <v>NERC</v>
          </cell>
          <cell r="G89">
            <v>0</v>
          </cell>
          <cell r="H89">
            <v>96811</v>
          </cell>
          <cell r="I89">
            <v>96811</v>
          </cell>
          <cell r="J89">
            <v>0</v>
          </cell>
          <cell r="K89">
            <v>462459</v>
          </cell>
          <cell r="L89">
            <v>1113749</v>
          </cell>
          <cell r="M89">
            <v>933743.93</v>
          </cell>
        </row>
        <row r="90">
          <cell r="A90" t="str">
            <v>1-RevenueO&amp;MUtilityPayroll AP</v>
          </cell>
          <cell r="B90" t="str">
            <v>1-Revenue</v>
          </cell>
          <cell r="C90" t="str">
            <v>OC</v>
          </cell>
          <cell r="D90" t="str">
            <v>O&amp;M</v>
          </cell>
          <cell r="E90" t="str">
            <v>Utility</v>
          </cell>
          <cell r="F90" t="str">
            <v>Payroll AP</v>
          </cell>
          <cell r="G90">
            <v>0</v>
          </cell>
          <cell r="H90">
            <v>204218</v>
          </cell>
          <cell r="I90">
            <v>204218</v>
          </cell>
          <cell r="J90">
            <v>0</v>
          </cell>
          <cell r="K90">
            <v>1022794</v>
          </cell>
          <cell r="L90">
            <v>2450308</v>
          </cell>
          <cell r="M90">
            <v>2444765.5699999998</v>
          </cell>
        </row>
        <row r="91">
          <cell r="A91" t="str">
            <v>1-RevenueO&amp;MUtilityProcmt</v>
          </cell>
          <cell r="B91" t="str">
            <v>1-Revenue</v>
          </cell>
          <cell r="C91" t="str">
            <v>OC</v>
          </cell>
          <cell r="D91" t="str">
            <v>O&amp;M</v>
          </cell>
          <cell r="E91" t="str">
            <v>Utility</v>
          </cell>
          <cell r="F91" t="str">
            <v>Procmt</v>
          </cell>
          <cell r="G91">
            <v>0</v>
          </cell>
          <cell r="H91">
            <v>252163</v>
          </cell>
          <cell r="I91">
            <v>252163</v>
          </cell>
          <cell r="J91">
            <v>0</v>
          </cell>
          <cell r="K91">
            <v>1353219</v>
          </cell>
          <cell r="L91">
            <v>3215526</v>
          </cell>
          <cell r="M91">
            <v>3296377.17</v>
          </cell>
        </row>
        <row r="92">
          <cell r="A92" t="str">
            <v>1-RevenueO&amp;MUtilityPSE&amp;G Fin</v>
          </cell>
          <cell r="B92" t="str">
            <v>1-Revenue</v>
          </cell>
          <cell r="C92" t="str">
            <v>OC</v>
          </cell>
          <cell r="D92" t="str">
            <v>O&amp;M</v>
          </cell>
          <cell r="E92" t="str">
            <v>Utility</v>
          </cell>
          <cell r="F92" t="str">
            <v>PSE&amp;G Fin</v>
          </cell>
          <cell r="G92">
            <v>0</v>
          </cell>
          <cell r="H92">
            <v>572136</v>
          </cell>
          <cell r="I92">
            <v>572136</v>
          </cell>
          <cell r="J92">
            <v>0</v>
          </cell>
          <cell r="K92">
            <v>3824280</v>
          </cell>
          <cell r="L92">
            <v>7829232</v>
          </cell>
          <cell r="M92">
            <v>7498214</v>
          </cell>
        </row>
        <row r="93">
          <cell r="A93" t="str">
            <v>1-RevenueO&amp;MUtilityPub Affr</v>
          </cell>
          <cell r="B93" t="str">
            <v>1-Revenue</v>
          </cell>
          <cell r="C93" t="str">
            <v>OC</v>
          </cell>
          <cell r="D93" t="str">
            <v>O&amp;M</v>
          </cell>
          <cell r="E93" t="str">
            <v>Utility</v>
          </cell>
          <cell r="F93" t="str">
            <v>Pub Affr</v>
          </cell>
          <cell r="G93">
            <v>0</v>
          </cell>
          <cell r="H93">
            <v>549273</v>
          </cell>
          <cell r="I93">
            <v>543943</v>
          </cell>
          <cell r="J93">
            <v>0</v>
          </cell>
          <cell r="K93">
            <v>2738280</v>
          </cell>
          <cell r="L93">
            <v>6583898</v>
          </cell>
          <cell r="M93">
            <v>6060284.25</v>
          </cell>
        </row>
        <row r="94">
          <cell r="A94" t="str">
            <v>1-RevenueO&amp;MUtilityPwr Fin</v>
          </cell>
          <cell r="B94" t="str">
            <v>1-Revenue</v>
          </cell>
          <cell r="C94" t="str">
            <v>OC</v>
          </cell>
          <cell r="D94" t="str">
            <v>O&amp;M</v>
          </cell>
          <cell r="E94" t="str">
            <v>Utility</v>
          </cell>
          <cell r="F94" t="str">
            <v>Pwr Fin</v>
          </cell>
          <cell r="G94">
            <v>0</v>
          </cell>
          <cell r="J94">
            <v>0</v>
          </cell>
          <cell r="M94">
            <v>1291.94</v>
          </cell>
        </row>
        <row r="95">
          <cell r="A95" t="str">
            <v>1-RevenueO&amp;MUtilityRec Mgmt</v>
          </cell>
          <cell r="B95" t="str">
            <v>1-Revenue</v>
          </cell>
          <cell r="C95" t="str">
            <v>OC</v>
          </cell>
          <cell r="D95" t="str">
            <v>O&amp;M</v>
          </cell>
          <cell r="E95" t="str">
            <v>Utility</v>
          </cell>
          <cell r="F95" t="str">
            <v>Rec Mgmt</v>
          </cell>
          <cell r="G95">
            <v>0</v>
          </cell>
          <cell r="H95">
            <v>70842</v>
          </cell>
          <cell r="I95">
            <v>71983</v>
          </cell>
          <cell r="J95">
            <v>0</v>
          </cell>
          <cell r="K95">
            <v>468160</v>
          </cell>
          <cell r="L95">
            <v>925802</v>
          </cell>
          <cell r="M95">
            <v>971445.85</v>
          </cell>
        </row>
        <row r="96">
          <cell r="A96" t="str">
            <v>1-RevenueO&amp;MUtilitySC Fin</v>
          </cell>
          <cell r="B96" t="str">
            <v>1-Revenue</v>
          </cell>
          <cell r="C96" t="str">
            <v>OC</v>
          </cell>
          <cell r="D96" t="str">
            <v>O&amp;M</v>
          </cell>
          <cell r="E96" t="str">
            <v>Utility</v>
          </cell>
          <cell r="F96" t="str">
            <v>SC Fin</v>
          </cell>
          <cell r="G96">
            <v>0</v>
          </cell>
          <cell r="H96">
            <v>191450</v>
          </cell>
          <cell r="I96">
            <v>188149</v>
          </cell>
          <cell r="J96">
            <v>0</v>
          </cell>
          <cell r="K96">
            <v>913434</v>
          </cell>
          <cell r="L96">
            <v>2197099</v>
          </cell>
          <cell r="M96">
            <v>2131120</v>
          </cell>
        </row>
        <row r="97">
          <cell r="A97" t="str">
            <v>1-RevenueO&amp;MUtilityTreas</v>
          </cell>
          <cell r="B97" t="str">
            <v>1-Revenue</v>
          </cell>
          <cell r="C97" t="str">
            <v>OC</v>
          </cell>
          <cell r="D97" t="str">
            <v>O&amp;M</v>
          </cell>
          <cell r="E97" t="str">
            <v>Utility</v>
          </cell>
          <cell r="F97" t="str">
            <v>Treas</v>
          </cell>
          <cell r="G97">
            <v>0</v>
          </cell>
          <cell r="H97">
            <v>1414699</v>
          </cell>
          <cell r="I97">
            <v>1459224</v>
          </cell>
          <cell r="J97">
            <v>0</v>
          </cell>
          <cell r="K97">
            <v>7451610</v>
          </cell>
          <cell r="L97">
            <v>17481755</v>
          </cell>
          <cell r="M97">
            <v>17723710.09</v>
          </cell>
        </row>
        <row r="98">
          <cell r="A98" t="str">
            <v>1-RevenueO&amp;MUtilityV&amp;P</v>
          </cell>
          <cell r="B98" t="str">
            <v>1-Revenue</v>
          </cell>
          <cell r="C98" t="str">
            <v>OC</v>
          </cell>
          <cell r="D98" t="str">
            <v>O&amp;M</v>
          </cell>
          <cell r="E98" t="str">
            <v>Utility</v>
          </cell>
          <cell r="F98" t="str">
            <v>V&amp;P</v>
          </cell>
          <cell r="G98">
            <v>0</v>
          </cell>
          <cell r="H98">
            <v>121105</v>
          </cell>
          <cell r="I98">
            <v>117395</v>
          </cell>
          <cell r="J98">
            <v>0</v>
          </cell>
          <cell r="K98">
            <v>600073</v>
          </cell>
          <cell r="L98">
            <v>1441214</v>
          </cell>
          <cell r="M98">
            <v>1387171.56</v>
          </cell>
        </row>
        <row r="99">
          <cell r="A99" t="str">
            <v>2-ExpenseCAPITALApplied LaborIT</v>
          </cell>
          <cell r="B99" t="str">
            <v>2-Expense</v>
          </cell>
          <cell r="D99" t="str">
            <v>CAPITAL</v>
          </cell>
          <cell r="E99" t="str">
            <v>Applied Labor</v>
          </cell>
          <cell r="F99" t="str">
            <v>IT</v>
          </cell>
          <cell r="G99">
            <v>0</v>
          </cell>
          <cell r="H99">
            <v>89123</v>
          </cell>
          <cell r="J99">
            <v>0</v>
          </cell>
          <cell r="K99">
            <v>399326</v>
          </cell>
          <cell r="L99">
            <v>986291</v>
          </cell>
        </row>
        <row r="100">
          <cell r="A100" t="str">
            <v>2-ExpenseCAPITALApplied LaborTreas</v>
          </cell>
          <cell r="B100" t="str">
            <v>2-Expense</v>
          </cell>
          <cell r="D100" t="str">
            <v>CAPITAL</v>
          </cell>
          <cell r="E100" t="str">
            <v>Applied Labor</v>
          </cell>
          <cell r="F100" t="str">
            <v>Treas</v>
          </cell>
          <cell r="G100">
            <v>0</v>
          </cell>
          <cell r="H100">
            <v>7439</v>
          </cell>
          <cell r="J100">
            <v>0</v>
          </cell>
          <cell r="K100">
            <v>35371</v>
          </cell>
          <cell r="L100">
            <v>85404</v>
          </cell>
        </row>
        <row r="101">
          <cell r="A101" t="str">
            <v>2-ExpenseCAPITALCapital OffsetASD</v>
          </cell>
          <cell r="B101" t="str">
            <v>2-Expense</v>
          </cell>
          <cell r="D101" t="str">
            <v>CAPITAL</v>
          </cell>
          <cell r="E101" t="str">
            <v>Capital Offset</v>
          </cell>
          <cell r="F101" t="str">
            <v>ASD</v>
          </cell>
          <cell r="G101">
            <v>0</v>
          </cell>
          <cell r="I101">
            <v>-167000</v>
          </cell>
          <cell r="J101">
            <v>0</v>
          </cell>
          <cell r="M101">
            <v>-908265</v>
          </cell>
        </row>
        <row r="102">
          <cell r="A102" t="str">
            <v>2-ExpenseCAPITALCapital OffsetBAR</v>
          </cell>
          <cell r="B102" t="str">
            <v>2-Expense</v>
          </cell>
          <cell r="D102" t="str">
            <v>CAPITAL</v>
          </cell>
          <cell r="E102" t="str">
            <v>Capital Offset</v>
          </cell>
          <cell r="F102" t="str">
            <v>BAR</v>
          </cell>
          <cell r="G102">
            <v>0</v>
          </cell>
          <cell r="J102">
            <v>0</v>
          </cell>
          <cell r="M102">
            <v>-32438</v>
          </cell>
        </row>
        <row r="103">
          <cell r="A103" t="str">
            <v>2-ExpenseCAPITALCapital OffsetComm Adv</v>
          </cell>
          <cell r="B103" t="str">
            <v>2-Expense</v>
          </cell>
          <cell r="D103" t="str">
            <v>CAPITAL</v>
          </cell>
          <cell r="E103" t="str">
            <v>Capital Offset</v>
          </cell>
          <cell r="F103" t="str">
            <v>Comm Adv</v>
          </cell>
          <cell r="G103">
            <v>0</v>
          </cell>
          <cell r="J103">
            <v>0</v>
          </cell>
          <cell r="M103">
            <v>-1253</v>
          </cell>
        </row>
        <row r="104">
          <cell r="A104" t="str">
            <v>2-ExpenseCAPITALCapital OffsetCorp Secr</v>
          </cell>
          <cell r="B104" t="str">
            <v>2-Expense</v>
          </cell>
          <cell r="D104" t="str">
            <v>CAPITAL</v>
          </cell>
          <cell r="E104" t="str">
            <v>Capital Offset</v>
          </cell>
          <cell r="F104" t="str">
            <v>Corp Secr</v>
          </cell>
          <cell r="G104">
            <v>0</v>
          </cell>
          <cell r="J104">
            <v>0</v>
          </cell>
          <cell r="M104">
            <v>-1643</v>
          </cell>
        </row>
        <row r="105">
          <cell r="A105" t="str">
            <v>2-ExpenseCAPITALCapital OffsetERM</v>
          </cell>
          <cell r="B105" t="str">
            <v>2-Expense</v>
          </cell>
          <cell r="D105" t="str">
            <v>CAPITAL</v>
          </cell>
          <cell r="E105" t="str">
            <v>Capital Offset</v>
          </cell>
          <cell r="F105" t="str">
            <v>ERM</v>
          </cell>
          <cell r="G105">
            <v>0</v>
          </cell>
          <cell r="J105">
            <v>0</v>
          </cell>
          <cell r="M105">
            <v>-4557</v>
          </cell>
        </row>
        <row r="106">
          <cell r="A106" t="str">
            <v>2-ExpenseCAPITALCapital OffsetExec</v>
          </cell>
          <cell r="B106" t="str">
            <v>2-Expense</v>
          </cell>
          <cell r="D106" t="str">
            <v>CAPITAL</v>
          </cell>
          <cell r="E106" t="str">
            <v>Capital Offset</v>
          </cell>
          <cell r="F106" t="str">
            <v>Exec</v>
          </cell>
          <cell r="G106">
            <v>0</v>
          </cell>
          <cell r="I106">
            <v>-167297</v>
          </cell>
          <cell r="J106">
            <v>0</v>
          </cell>
          <cell r="M106">
            <v>-2043949</v>
          </cell>
        </row>
        <row r="107">
          <cell r="A107" t="str">
            <v>2-ExpenseCAPITALCapital OffsetHR</v>
          </cell>
          <cell r="B107" t="str">
            <v>2-Expense</v>
          </cell>
          <cell r="D107" t="str">
            <v>CAPITAL</v>
          </cell>
          <cell r="E107" t="str">
            <v>Capital Offset</v>
          </cell>
          <cell r="F107" t="str">
            <v>HR</v>
          </cell>
          <cell r="G107">
            <v>0</v>
          </cell>
          <cell r="I107">
            <v>-99900</v>
          </cell>
          <cell r="J107">
            <v>0</v>
          </cell>
          <cell r="M107">
            <v>-1278500</v>
          </cell>
        </row>
        <row r="108">
          <cell r="A108" t="str">
            <v>2-ExpenseCAPITALCapital OffsetInt Audit/ Control</v>
          </cell>
          <cell r="B108" t="str">
            <v>2-Expense</v>
          </cell>
          <cell r="D108" t="str">
            <v>CAPITAL</v>
          </cell>
          <cell r="E108" t="str">
            <v>Capital Offset</v>
          </cell>
          <cell r="F108" t="str">
            <v>Int Audit/ Control</v>
          </cell>
          <cell r="G108">
            <v>0</v>
          </cell>
          <cell r="J108">
            <v>0</v>
          </cell>
          <cell r="M108">
            <v>-3286</v>
          </cell>
        </row>
        <row r="109">
          <cell r="A109" t="str">
            <v>2-ExpenseCAPITALCapital OffsetIT</v>
          </cell>
          <cell r="B109" t="str">
            <v>2-Expense</v>
          </cell>
          <cell r="D109" t="str">
            <v>CAPITAL</v>
          </cell>
          <cell r="E109" t="str">
            <v>Capital Offset</v>
          </cell>
          <cell r="F109" t="str">
            <v>IT</v>
          </cell>
          <cell r="G109">
            <v>0</v>
          </cell>
          <cell r="I109">
            <v>-898547.37</v>
          </cell>
          <cell r="J109">
            <v>0</v>
          </cell>
          <cell r="M109">
            <v>-14894121</v>
          </cell>
        </row>
        <row r="110">
          <cell r="A110" t="str">
            <v>2-ExpenseCAPITALCapital OffsetLaw</v>
          </cell>
          <cell r="B110" t="str">
            <v>2-Expense</v>
          </cell>
          <cell r="D110" t="str">
            <v>CAPITAL</v>
          </cell>
          <cell r="E110" t="str">
            <v>Capital Offset</v>
          </cell>
          <cell r="F110" t="str">
            <v>Law</v>
          </cell>
          <cell r="G110">
            <v>0</v>
          </cell>
          <cell r="J110">
            <v>0</v>
          </cell>
          <cell r="M110">
            <v>-12837</v>
          </cell>
        </row>
        <row r="111">
          <cell r="A111" t="str">
            <v>2-ExpenseCAPITALCapital OffsetProcmt</v>
          </cell>
          <cell r="B111" t="str">
            <v>2-Expense</v>
          </cell>
          <cell r="D111" t="str">
            <v>CAPITAL</v>
          </cell>
          <cell r="E111" t="str">
            <v>Capital Offset</v>
          </cell>
          <cell r="F111" t="str">
            <v>Procmt</v>
          </cell>
          <cell r="G111">
            <v>0</v>
          </cell>
          <cell r="J111">
            <v>0</v>
          </cell>
          <cell r="M111">
            <v>-3534</v>
          </cell>
        </row>
        <row r="112">
          <cell r="A112" t="str">
            <v>2-ExpenseCAPITALCapital OffsetPSE&amp;G Fin</v>
          </cell>
          <cell r="B112" t="str">
            <v>2-Expense</v>
          </cell>
          <cell r="D112" t="str">
            <v>CAPITAL</v>
          </cell>
          <cell r="E112" t="str">
            <v>Capital Offset</v>
          </cell>
          <cell r="F112" t="str">
            <v>PSE&amp;G Fin</v>
          </cell>
          <cell r="G112">
            <v>0</v>
          </cell>
          <cell r="J112">
            <v>0</v>
          </cell>
          <cell r="M112">
            <v>-3286</v>
          </cell>
        </row>
        <row r="113">
          <cell r="A113" t="str">
            <v>2-ExpenseCAPITALCapital OffsetPub Affr</v>
          </cell>
          <cell r="B113" t="str">
            <v>2-Expense</v>
          </cell>
          <cell r="D113" t="str">
            <v>CAPITAL</v>
          </cell>
          <cell r="E113" t="str">
            <v>Capital Offset</v>
          </cell>
          <cell r="F113" t="str">
            <v>Pub Affr</v>
          </cell>
          <cell r="G113">
            <v>0</v>
          </cell>
          <cell r="I113">
            <v>-3347737.73</v>
          </cell>
          <cell r="J113">
            <v>0</v>
          </cell>
          <cell r="M113">
            <v>-42415728</v>
          </cell>
        </row>
        <row r="114">
          <cell r="A114" t="str">
            <v>2-ExpenseCAPITALCapital OffsetPwr Fin</v>
          </cell>
          <cell r="B114" t="str">
            <v>2-Expense</v>
          </cell>
          <cell r="D114" t="str">
            <v>CAPITAL</v>
          </cell>
          <cell r="E114" t="str">
            <v>Capital Offset</v>
          </cell>
          <cell r="F114" t="str">
            <v>Pwr Fin</v>
          </cell>
          <cell r="G114">
            <v>0</v>
          </cell>
          <cell r="J114">
            <v>0</v>
          </cell>
          <cell r="M114">
            <v>-2896</v>
          </cell>
        </row>
        <row r="115">
          <cell r="A115" t="str">
            <v>2-ExpenseCAPITALCapital OffsetRec Mgmt</v>
          </cell>
          <cell r="B115" t="str">
            <v>2-Expense</v>
          </cell>
          <cell r="D115" t="str">
            <v>CAPITAL</v>
          </cell>
          <cell r="E115" t="str">
            <v>Capital Offset</v>
          </cell>
          <cell r="F115" t="str">
            <v>Rec Mgmt</v>
          </cell>
          <cell r="G115">
            <v>0</v>
          </cell>
          <cell r="J115">
            <v>0</v>
          </cell>
          <cell r="M115">
            <v>-1643</v>
          </cell>
        </row>
        <row r="116">
          <cell r="A116" t="str">
            <v>2-ExpenseCAPITALCapital OffsetSC Fin</v>
          </cell>
          <cell r="B116" t="str">
            <v>2-Expense</v>
          </cell>
          <cell r="D116" t="str">
            <v>CAPITAL</v>
          </cell>
          <cell r="E116" t="str">
            <v>Capital Offset</v>
          </cell>
          <cell r="F116" t="str">
            <v>SC Fin</v>
          </cell>
          <cell r="G116">
            <v>0</v>
          </cell>
          <cell r="J116">
            <v>0</v>
          </cell>
          <cell r="M116">
            <v>-1253</v>
          </cell>
        </row>
        <row r="117">
          <cell r="A117" t="str">
            <v>2-ExpenseCAPITALCapital OffsetTreas</v>
          </cell>
          <cell r="B117" t="str">
            <v>2-Expense</v>
          </cell>
          <cell r="D117" t="str">
            <v>CAPITAL</v>
          </cell>
          <cell r="E117" t="str">
            <v>Capital Offset</v>
          </cell>
          <cell r="F117" t="str">
            <v>Treas</v>
          </cell>
          <cell r="G117">
            <v>0</v>
          </cell>
          <cell r="I117">
            <v>-120659.13</v>
          </cell>
          <cell r="J117">
            <v>0</v>
          </cell>
          <cell r="M117">
            <v>-1848253</v>
          </cell>
        </row>
        <row r="118">
          <cell r="A118" t="str">
            <v>2-ExpenseCAPITALCapital OffsetV&amp;P</v>
          </cell>
          <cell r="B118" t="str">
            <v>2-Expense</v>
          </cell>
          <cell r="D118" t="str">
            <v>CAPITAL</v>
          </cell>
          <cell r="E118" t="str">
            <v>Capital Offset</v>
          </cell>
          <cell r="F118" t="str">
            <v>V&amp;P</v>
          </cell>
          <cell r="G118">
            <v>0</v>
          </cell>
          <cell r="I118">
            <v>-83250</v>
          </cell>
          <cell r="J118">
            <v>0</v>
          </cell>
          <cell r="M118">
            <v>-1173780</v>
          </cell>
        </row>
        <row r="119">
          <cell r="A119" t="str">
            <v>2-ExpenseCAPITALClient InvestmentASD</v>
          </cell>
          <cell r="B119" t="str">
            <v>2-Expense</v>
          </cell>
          <cell r="D119" t="str">
            <v>CAPITAL</v>
          </cell>
          <cell r="E119" t="str">
            <v>Client Investment</v>
          </cell>
          <cell r="F119" t="str">
            <v>ASD</v>
          </cell>
          <cell r="G119">
            <v>0</v>
          </cell>
          <cell r="J119">
            <v>0</v>
          </cell>
          <cell r="M119">
            <v>69726</v>
          </cell>
        </row>
        <row r="120">
          <cell r="A120" t="str">
            <v>2-ExpenseCAPITALClient InvestmentBAR</v>
          </cell>
          <cell r="B120" t="str">
            <v>2-Expense</v>
          </cell>
          <cell r="D120" t="str">
            <v>CAPITAL</v>
          </cell>
          <cell r="E120" t="str">
            <v>Client Investment</v>
          </cell>
          <cell r="F120" t="str">
            <v>BAR</v>
          </cell>
          <cell r="G120">
            <v>0</v>
          </cell>
          <cell r="J120">
            <v>0</v>
          </cell>
          <cell r="M120">
            <v>145875</v>
          </cell>
        </row>
        <row r="121">
          <cell r="A121" t="str">
            <v>2-ExpenseCAPITALClient InvestmentExec</v>
          </cell>
          <cell r="B121" t="str">
            <v>2-Expense</v>
          </cell>
          <cell r="D121" t="str">
            <v>CAPITAL</v>
          </cell>
          <cell r="E121" t="str">
            <v>Client Investment</v>
          </cell>
          <cell r="F121" t="str">
            <v>Exec</v>
          </cell>
          <cell r="G121">
            <v>0</v>
          </cell>
          <cell r="H121">
            <v>75667</v>
          </cell>
          <cell r="I121">
            <v>75667</v>
          </cell>
          <cell r="J121">
            <v>0</v>
          </cell>
          <cell r="K121">
            <v>268835</v>
          </cell>
          <cell r="L121">
            <v>1150000</v>
          </cell>
          <cell r="M121">
            <v>956832</v>
          </cell>
        </row>
        <row r="122">
          <cell r="A122" t="str">
            <v>2-ExpenseCAPITALClient InvestmentHR</v>
          </cell>
          <cell r="B122" t="str">
            <v>2-Expense</v>
          </cell>
          <cell r="D122" t="str">
            <v>CAPITAL</v>
          </cell>
          <cell r="E122" t="str">
            <v>Client Investment</v>
          </cell>
          <cell r="F122" t="str">
            <v>HR</v>
          </cell>
          <cell r="G122">
            <v>0</v>
          </cell>
          <cell r="J122">
            <v>0</v>
          </cell>
          <cell r="M122">
            <v>25114</v>
          </cell>
        </row>
        <row r="123">
          <cell r="A123" t="str">
            <v>2-ExpenseCAPITALClient InvestmentV&amp;P</v>
          </cell>
          <cell r="B123" t="str">
            <v>2-Expense</v>
          </cell>
          <cell r="D123" t="str">
            <v>CAPITAL</v>
          </cell>
          <cell r="E123" t="str">
            <v>Client Investment</v>
          </cell>
          <cell r="F123" t="str">
            <v>V&amp;P</v>
          </cell>
          <cell r="G123">
            <v>0</v>
          </cell>
          <cell r="J123">
            <v>0</v>
          </cell>
          <cell r="M123">
            <v>132030</v>
          </cell>
        </row>
        <row r="124">
          <cell r="A124" t="str">
            <v>2-ExpenseCAPITALFleet/Other CO ChargesIT</v>
          </cell>
          <cell r="B124" t="str">
            <v>2-Expense</v>
          </cell>
          <cell r="D124" t="str">
            <v>CAPITAL</v>
          </cell>
          <cell r="E124" t="str">
            <v>Fleet/Other CO Charges</v>
          </cell>
          <cell r="F124" t="str">
            <v>IT</v>
          </cell>
          <cell r="G124">
            <v>0</v>
          </cell>
          <cell r="J124">
            <v>0</v>
          </cell>
          <cell r="M124">
            <v>2474</v>
          </cell>
        </row>
        <row r="125">
          <cell r="A125" t="str">
            <v>2-ExpenseCAPITALInternal SettlementsIT</v>
          </cell>
          <cell r="B125" t="str">
            <v>2-Expense</v>
          </cell>
          <cell r="D125" t="str">
            <v>CAPITAL</v>
          </cell>
          <cell r="E125" t="str">
            <v>Internal Settlements</v>
          </cell>
          <cell r="F125" t="str">
            <v>IT</v>
          </cell>
          <cell r="G125">
            <v>0</v>
          </cell>
          <cell r="I125">
            <v>89123.06</v>
          </cell>
          <cell r="J125">
            <v>0</v>
          </cell>
          <cell r="M125">
            <v>982070</v>
          </cell>
        </row>
        <row r="126">
          <cell r="A126" t="str">
            <v>2-ExpenseCAPITALInternal SettlementsPub Affr</v>
          </cell>
          <cell r="B126" t="str">
            <v>2-Expense</v>
          </cell>
          <cell r="D126" t="str">
            <v>CAPITAL</v>
          </cell>
          <cell r="E126" t="str">
            <v>Internal Settlements</v>
          </cell>
          <cell r="F126" t="str">
            <v>Pub Affr</v>
          </cell>
          <cell r="G126">
            <v>0</v>
          </cell>
          <cell r="J126">
            <v>0</v>
          </cell>
          <cell r="M126">
            <v>4401229</v>
          </cell>
        </row>
        <row r="127">
          <cell r="A127" t="str">
            <v>2-ExpenseCAPITALInternal SettlementsTreas</v>
          </cell>
          <cell r="B127" t="str">
            <v>2-Expense</v>
          </cell>
          <cell r="D127" t="str">
            <v>CAPITAL</v>
          </cell>
          <cell r="E127" t="str">
            <v>Internal Settlements</v>
          </cell>
          <cell r="F127" t="str">
            <v>Treas</v>
          </cell>
          <cell r="G127">
            <v>0</v>
          </cell>
          <cell r="I127">
            <v>7439.13</v>
          </cell>
          <cell r="J127">
            <v>0</v>
          </cell>
          <cell r="M127">
            <v>57473</v>
          </cell>
        </row>
        <row r="128">
          <cell r="A128" t="str">
            <v>2-ExpenseCAPITALMaterialASD</v>
          </cell>
          <cell r="B128" t="str">
            <v>2-Expense</v>
          </cell>
          <cell r="D128" t="str">
            <v>CAPITAL</v>
          </cell>
          <cell r="E128" t="str">
            <v>Material</v>
          </cell>
          <cell r="F128" t="str">
            <v>ASD</v>
          </cell>
          <cell r="G128">
            <v>0</v>
          </cell>
          <cell r="H128">
            <v>167000</v>
          </cell>
          <cell r="I128">
            <v>167000</v>
          </cell>
          <cell r="J128">
            <v>0</v>
          </cell>
          <cell r="K128">
            <v>833000</v>
          </cell>
          <cell r="L128">
            <v>1500000</v>
          </cell>
          <cell r="M128">
            <v>834000</v>
          </cell>
        </row>
        <row r="129">
          <cell r="A129" t="str">
            <v>2-ExpenseCAPITALMaterialBAR</v>
          </cell>
          <cell r="B129" t="str">
            <v>2-Expense</v>
          </cell>
          <cell r="D129" t="str">
            <v>CAPITAL</v>
          </cell>
          <cell r="E129" t="str">
            <v>Material</v>
          </cell>
          <cell r="F129" t="str">
            <v>BAR</v>
          </cell>
          <cell r="G129">
            <v>0</v>
          </cell>
          <cell r="J129">
            <v>0</v>
          </cell>
          <cell r="M129">
            <v>-3104</v>
          </cell>
        </row>
        <row r="130">
          <cell r="A130" t="str">
            <v>2-ExpenseCAPITALMaterialExec</v>
          </cell>
          <cell r="B130" t="str">
            <v>2-Expense</v>
          </cell>
          <cell r="D130" t="str">
            <v>CAPITAL</v>
          </cell>
          <cell r="E130" t="str">
            <v>Material</v>
          </cell>
          <cell r="F130" t="str">
            <v>Exec</v>
          </cell>
          <cell r="G130">
            <v>0</v>
          </cell>
          <cell r="H130">
            <v>30000</v>
          </cell>
          <cell r="I130">
            <v>30000</v>
          </cell>
          <cell r="J130">
            <v>0</v>
          </cell>
          <cell r="K130">
            <v>494000</v>
          </cell>
          <cell r="L130">
            <v>765000</v>
          </cell>
          <cell r="M130">
            <v>301000</v>
          </cell>
        </row>
        <row r="131">
          <cell r="A131" t="str">
            <v>2-ExpenseCAPITALMaterialIT</v>
          </cell>
          <cell r="B131" t="str">
            <v>2-Expense</v>
          </cell>
          <cell r="D131" t="str">
            <v>CAPITAL</v>
          </cell>
          <cell r="E131" t="str">
            <v>Material</v>
          </cell>
          <cell r="F131" t="str">
            <v>IT</v>
          </cell>
          <cell r="G131">
            <v>0</v>
          </cell>
          <cell r="H131">
            <v>606974</v>
          </cell>
          <cell r="I131">
            <v>606974</v>
          </cell>
          <cell r="J131">
            <v>0</v>
          </cell>
          <cell r="K131">
            <v>3350103</v>
          </cell>
          <cell r="L131">
            <v>11661409</v>
          </cell>
          <cell r="M131">
            <v>9936253</v>
          </cell>
        </row>
        <row r="132">
          <cell r="A132" t="str">
            <v>2-ExpenseCAPITALMaterialTreas</v>
          </cell>
          <cell r="B132" t="str">
            <v>2-Expense</v>
          </cell>
          <cell r="D132" t="str">
            <v>CAPITAL</v>
          </cell>
          <cell r="E132" t="str">
            <v>Material</v>
          </cell>
          <cell r="F132" t="str">
            <v>Treas</v>
          </cell>
          <cell r="G132">
            <v>0</v>
          </cell>
          <cell r="J132">
            <v>0</v>
          </cell>
          <cell r="K132">
            <v>125000</v>
          </cell>
          <cell r="L132">
            <v>500000</v>
          </cell>
          <cell r="M132">
            <v>375000</v>
          </cell>
        </row>
        <row r="133">
          <cell r="A133" t="str">
            <v>2-ExpenseCAPITALOther Primary ExpensesIT</v>
          </cell>
          <cell r="B133" t="str">
            <v>2-Expense</v>
          </cell>
          <cell r="D133" t="str">
            <v>CAPITAL</v>
          </cell>
          <cell r="E133" t="str">
            <v>Other Primary Expenses</v>
          </cell>
          <cell r="F133" t="str">
            <v>IT</v>
          </cell>
          <cell r="G133">
            <v>0</v>
          </cell>
          <cell r="J133">
            <v>0</v>
          </cell>
          <cell r="K133">
            <v>116000</v>
          </cell>
          <cell r="L133">
            <v>164000</v>
          </cell>
          <cell r="M133">
            <v>49069</v>
          </cell>
        </row>
        <row r="134">
          <cell r="A134" t="str">
            <v>2-ExpenseCAPITALOther Primary ExpensesPub Affr</v>
          </cell>
          <cell r="B134" t="str">
            <v>2-Expense</v>
          </cell>
          <cell r="D134" t="str">
            <v>CAPITAL</v>
          </cell>
          <cell r="E134" t="str">
            <v>Other Primary Expenses</v>
          </cell>
          <cell r="F134" t="str">
            <v>Pub Affr</v>
          </cell>
          <cell r="G134">
            <v>0</v>
          </cell>
          <cell r="J134">
            <v>0</v>
          </cell>
          <cell r="M134">
            <v>56132</v>
          </cell>
        </row>
        <row r="135">
          <cell r="A135" t="str">
            <v>2-ExpenseCAPITALOther Secondary CostsASD</v>
          </cell>
          <cell r="B135" t="str">
            <v>2-Expense</v>
          </cell>
          <cell r="D135" t="str">
            <v>CAPITAL</v>
          </cell>
          <cell r="E135" t="str">
            <v>Other Secondary Costs</v>
          </cell>
          <cell r="F135" t="str">
            <v>ASD</v>
          </cell>
          <cell r="G135">
            <v>0</v>
          </cell>
          <cell r="J135">
            <v>0</v>
          </cell>
          <cell r="M135">
            <v>4539</v>
          </cell>
        </row>
        <row r="136">
          <cell r="A136" t="str">
            <v>2-ExpenseCAPITALOther Secondary CostsComm Adv</v>
          </cell>
          <cell r="B136" t="str">
            <v>2-Expense</v>
          </cell>
          <cell r="D136" t="str">
            <v>CAPITAL</v>
          </cell>
          <cell r="E136" t="str">
            <v>Other Secondary Costs</v>
          </cell>
          <cell r="F136" t="str">
            <v>Comm Adv</v>
          </cell>
          <cell r="G136">
            <v>0</v>
          </cell>
          <cell r="J136">
            <v>0</v>
          </cell>
          <cell r="M136">
            <v>1253</v>
          </cell>
        </row>
        <row r="137">
          <cell r="A137" t="str">
            <v>2-ExpenseCAPITALOther Secondary CostsCorp Secr</v>
          </cell>
          <cell r="B137" t="str">
            <v>2-Expense</v>
          </cell>
          <cell r="D137" t="str">
            <v>CAPITAL</v>
          </cell>
          <cell r="E137" t="str">
            <v>Other Secondary Costs</v>
          </cell>
          <cell r="F137" t="str">
            <v>Corp Secr</v>
          </cell>
          <cell r="G137">
            <v>0</v>
          </cell>
          <cell r="J137">
            <v>0</v>
          </cell>
          <cell r="M137">
            <v>1643</v>
          </cell>
        </row>
        <row r="138">
          <cell r="A138" t="str">
            <v>2-ExpenseCAPITALOther Secondary CostsERM</v>
          </cell>
          <cell r="B138" t="str">
            <v>2-Expense</v>
          </cell>
          <cell r="D138" t="str">
            <v>CAPITAL</v>
          </cell>
          <cell r="E138" t="str">
            <v>Other Secondary Costs</v>
          </cell>
          <cell r="F138" t="str">
            <v>ERM</v>
          </cell>
          <cell r="G138">
            <v>0</v>
          </cell>
          <cell r="J138">
            <v>0</v>
          </cell>
          <cell r="M138">
            <v>4557</v>
          </cell>
        </row>
        <row r="139">
          <cell r="A139" t="str">
            <v>2-ExpenseCAPITALOther Secondary CostsExec</v>
          </cell>
          <cell r="B139" t="str">
            <v>2-Expense</v>
          </cell>
          <cell r="D139" t="str">
            <v>CAPITAL</v>
          </cell>
          <cell r="E139" t="str">
            <v>Other Secondary Costs</v>
          </cell>
          <cell r="F139" t="str">
            <v>Exec</v>
          </cell>
          <cell r="G139">
            <v>0</v>
          </cell>
          <cell r="H139">
            <v>25000</v>
          </cell>
          <cell r="I139">
            <v>25000</v>
          </cell>
          <cell r="J139">
            <v>0</v>
          </cell>
          <cell r="K139">
            <v>125000</v>
          </cell>
          <cell r="L139">
            <v>300000</v>
          </cell>
          <cell r="M139">
            <v>200000</v>
          </cell>
        </row>
        <row r="140">
          <cell r="A140" t="str">
            <v>2-ExpenseCAPITALOther Secondary CostsHR</v>
          </cell>
          <cell r="B140" t="str">
            <v>2-Expense</v>
          </cell>
          <cell r="D140" t="str">
            <v>CAPITAL</v>
          </cell>
          <cell r="E140" t="str">
            <v>Other Secondary Costs</v>
          </cell>
          <cell r="F140" t="str">
            <v>HR</v>
          </cell>
          <cell r="G140">
            <v>0</v>
          </cell>
          <cell r="J140">
            <v>0</v>
          </cell>
          <cell r="M140">
            <v>3286</v>
          </cell>
        </row>
        <row r="141">
          <cell r="A141" t="str">
            <v>2-ExpenseCAPITALOther Secondary CostsInt Audit/ Control</v>
          </cell>
          <cell r="B141" t="str">
            <v>2-Expense</v>
          </cell>
          <cell r="D141" t="str">
            <v>CAPITAL</v>
          </cell>
          <cell r="E141" t="str">
            <v>Other Secondary Costs</v>
          </cell>
          <cell r="F141" t="str">
            <v>Int Audit/ Control</v>
          </cell>
          <cell r="G141">
            <v>0</v>
          </cell>
          <cell r="J141">
            <v>0</v>
          </cell>
          <cell r="M141">
            <v>3286</v>
          </cell>
        </row>
        <row r="142">
          <cell r="A142" t="str">
            <v>2-ExpenseCAPITALOther Secondary CostsIT</v>
          </cell>
          <cell r="B142" t="str">
            <v>2-Expense</v>
          </cell>
          <cell r="D142" t="str">
            <v>CAPITAL</v>
          </cell>
          <cell r="E142" t="str">
            <v>Other Secondary Costs</v>
          </cell>
          <cell r="F142" t="str">
            <v>IT</v>
          </cell>
          <cell r="G142">
            <v>0</v>
          </cell>
          <cell r="J142">
            <v>0</v>
          </cell>
          <cell r="M142">
            <v>9468</v>
          </cell>
        </row>
        <row r="143">
          <cell r="A143" t="str">
            <v>2-ExpenseCAPITALOther Secondary CostsLaw</v>
          </cell>
          <cell r="B143" t="str">
            <v>2-Expense</v>
          </cell>
          <cell r="D143" t="str">
            <v>CAPITAL</v>
          </cell>
          <cell r="E143" t="str">
            <v>Other Secondary Costs</v>
          </cell>
          <cell r="F143" t="str">
            <v>Law</v>
          </cell>
          <cell r="G143">
            <v>0</v>
          </cell>
          <cell r="J143">
            <v>0</v>
          </cell>
          <cell r="M143">
            <v>12837</v>
          </cell>
        </row>
        <row r="144">
          <cell r="A144" t="str">
            <v>2-ExpenseCAPITALOther Secondary CostsProcmt</v>
          </cell>
          <cell r="B144" t="str">
            <v>2-Expense</v>
          </cell>
          <cell r="D144" t="str">
            <v>CAPITAL</v>
          </cell>
          <cell r="E144" t="str">
            <v>Other Secondary Costs</v>
          </cell>
          <cell r="F144" t="str">
            <v>Procmt</v>
          </cell>
          <cell r="G144">
            <v>0</v>
          </cell>
          <cell r="J144">
            <v>0</v>
          </cell>
          <cell r="M144">
            <v>3534</v>
          </cell>
        </row>
        <row r="145">
          <cell r="A145" t="str">
            <v>2-ExpenseCAPITALOther Secondary CostsPSE&amp;G Fin</v>
          </cell>
          <cell r="B145" t="str">
            <v>2-Expense</v>
          </cell>
          <cell r="D145" t="str">
            <v>CAPITAL</v>
          </cell>
          <cell r="E145" t="str">
            <v>Other Secondary Costs</v>
          </cell>
          <cell r="F145" t="str">
            <v>PSE&amp;G Fin</v>
          </cell>
          <cell r="G145">
            <v>0</v>
          </cell>
          <cell r="J145">
            <v>0</v>
          </cell>
          <cell r="M145">
            <v>3286</v>
          </cell>
        </row>
        <row r="146">
          <cell r="A146" t="str">
            <v>2-ExpenseCAPITALOther Secondary CostsPwr Fin</v>
          </cell>
          <cell r="B146" t="str">
            <v>2-Expense</v>
          </cell>
          <cell r="D146" t="str">
            <v>CAPITAL</v>
          </cell>
          <cell r="E146" t="str">
            <v>Other Secondary Costs</v>
          </cell>
          <cell r="F146" t="str">
            <v>Pwr Fin</v>
          </cell>
          <cell r="G146">
            <v>0</v>
          </cell>
          <cell r="J146">
            <v>0</v>
          </cell>
          <cell r="M146">
            <v>2896</v>
          </cell>
        </row>
        <row r="147">
          <cell r="A147" t="str">
            <v>2-ExpenseCAPITALOther Secondary CostsRec Mgmt</v>
          </cell>
          <cell r="B147" t="str">
            <v>2-Expense</v>
          </cell>
          <cell r="D147" t="str">
            <v>CAPITAL</v>
          </cell>
          <cell r="E147" t="str">
            <v>Other Secondary Costs</v>
          </cell>
          <cell r="F147" t="str">
            <v>Rec Mgmt</v>
          </cell>
          <cell r="G147">
            <v>0</v>
          </cell>
          <cell r="J147">
            <v>0</v>
          </cell>
          <cell r="M147">
            <v>1643</v>
          </cell>
        </row>
        <row r="148">
          <cell r="A148" t="str">
            <v>2-ExpenseCAPITALOther Secondary CostsSC Fin</v>
          </cell>
          <cell r="B148" t="str">
            <v>2-Expense</v>
          </cell>
          <cell r="D148" t="str">
            <v>CAPITAL</v>
          </cell>
          <cell r="E148" t="str">
            <v>Other Secondary Costs</v>
          </cell>
          <cell r="F148" t="str">
            <v>SC Fin</v>
          </cell>
          <cell r="G148">
            <v>0</v>
          </cell>
          <cell r="J148">
            <v>0</v>
          </cell>
          <cell r="M148">
            <v>1253</v>
          </cell>
        </row>
        <row r="149">
          <cell r="A149" t="str">
            <v>2-ExpenseCAPITALOutside ServicesBAR</v>
          </cell>
          <cell r="B149" t="str">
            <v>2-Expense</v>
          </cell>
          <cell r="D149" t="str">
            <v>CAPITAL</v>
          </cell>
          <cell r="E149" t="str">
            <v>Outside Services</v>
          </cell>
          <cell r="F149" t="str">
            <v>BAR</v>
          </cell>
          <cell r="G149">
            <v>0</v>
          </cell>
          <cell r="J149">
            <v>0</v>
          </cell>
          <cell r="M149">
            <v>-110333</v>
          </cell>
        </row>
        <row r="150">
          <cell r="A150" t="str">
            <v>2-ExpenseCAPITALOutside ServicesExec</v>
          </cell>
          <cell r="B150" t="str">
            <v>2-Expense</v>
          </cell>
          <cell r="D150" t="str">
            <v>CAPITAL</v>
          </cell>
          <cell r="E150" t="str">
            <v>Outside Services</v>
          </cell>
          <cell r="F150" t="str">
            <v>Exec</v>
          </cell>
          <cell r="G150">
            <v>0</v>
          </cell>
          <cell r="H150">
            <v>36630</v>
          </cell>
          <cell r="I150">
            <v>36630</v>
          </cell>
          <cell r="J150">
            <v>0</v>
          </cell>
          <cell r="K150">
            <v>128260</v>
          </cell>
          <cell r="L150">
            <v>551000</v>
          </cell>
          <cell r="M150">
            <v>586117</v>
          </cell>
        </row>
        <row r="151">
          <cell r="A151" t="str">
            <v>2-ExpenseCAPITALOutside ServicesHR</v>
          </cell>
          <cell r="B151" t="str">
            <v>2-Expense</v>
          </cell>
          <cell r="D151" t="str">
            <v>CAPITAL</v>
          </cell>
          <cell r="E151" t="str">
            <v>Outside Services</v>
          </cell>
          <cell r="F151" t="str">
            <v>HR</v>
          </cell>
          <cell r="G151">
            <v>0</v>
          </cell>
          <cell r="H151">
            <v>99900</v>
          </cell>
          <cell r="I151">
            <v>99900</v>
          </cell>
          <cell r="J151">
            <v>0</v>
          </cell>
          <cell r="K151">
            <v>349800</v>
          </cell>
          <cell r="L151">
            <v>1500000</v>
          </cell>
          <cell r="M151">
            <v>1250100</v>
          </cell>
        </row>
        <row r="152">
          <cell r="A152" t="str">
            <v>2-ExpenseCAPITALOutside ServicesIT</v>
          </cell>
          <cell r="B152" t="str">
            <v>2-Expense</v>
          </cell>
          <cell r="D152" t="str">
            <v>CAPITAL</v>
          </cell>
          <cell r="E152" t="str">
            <v>Outside Services</v>
          </cell>
          <cell r="F152" t="str">
            <v>IT</v>
          </cell>
          <cell r="G152">
            <v>0</v>
          </cell>
          <cell r="H152">
            <v>202450</v>
          </cell>
          <cell r="I152">
            <v>202450.31</v>
          </cell>
          <cell r="J152">
            <v>0</v>
          </cell>
          <cell r="K152">
            <v>1117215</v>
          </cell>
          <cell r="L152">
            <v>4439527</v>
          </cell>
          <cell r="M152">
            <v>3914786</v>
          </cell>
        </row>
        <row r="153">
          <cell r="A153" t="str">
            <v>2-ExpenseCAPITALOutside ServicesPub Affr</v>
          </cell>
          <cell r="B153" t="str">
            <v>2-Expense</v>
          </cell>
          <cell r="D153" t="str">
            <v>CAPITAL</v>
          </cell>
          <cell r="E153" t="str">
            <v>Outside Services</v>
          </cell>
          <cell r="F153" t="str">
            <v>Pub Affr</v>
          </cell>
          <cell r="G153">
            <v>0</v>
          </cell>
          <cell r="H153">
            <v>3347738</v>
          </cell>
          <cell r="I153">
            <v>3347737.73</v>
          </cell>
          <cell r="J153">
            <v>0</v>
          </cell>
          <cell r="K153">
            <v>16202277</v>
          </cell>
          <cell r="L153">
            <v>50501103</v>
          </cell>
          <cell r="M153">
            <v>37902823</v>
          </cell>
        </row>
        <row r="154">
          <cell r="A154" t="str">
            <v>2-ExpenseCAPITALOutside ServicesTreas</v>
          </cell>
          <cell r="B154" t="str">
            <v>2-Expense</v>
          </cell>
          <cell r="D154" t="str">
            <v>CAPITAL</v>
          </cell>
          <cell r="E154" t="str">
            <v>Outside Services</v>
          </cell>
          <cell r="F154" t="str">
            <v>Treas</v>
          </cell>
          <cell r="G154">
            <v>0</v>
          </cell>
          <cell r="H154">
            <v>113220</v>
          </cell>
          <cell r="I154">
            <v>113220</v>
          </cell>
          <cell r="J154">
            <v>0</v>
          </cell>
          <cell r="K154">
            <v>396440</v>
          </cell>
          <cell r="L154">
            <v>1699000</v>
          </cell>
          <cell r="M154">
            <v>1415780</v>
          </cell>
        </row>
        <row r="155">
          <cell r="A155" t="str">
            <v>2-ExpenseCAPITALOutside ServicesV&amp;P</v>
          </cell>
          <cell r="B155" t="str">
            <v>2-Expense</v>
          </cell>
          <cell r="D155" t="str">
            <v>CAPITAL</v>
          </cell>
          <cell r="E155" t="str">
            <v>Outside Services</v>
          </cell>
          <cell r="F155" t="str">
            <v>V&amp;P</v>
          </cell>
          <cell r="G155">
            <v>0</v>
          </cell>
          <cell r="H155">
            <v>83250</v>
          </cell>
          <cell r="I155">
            <v>83250</v>
          </cell>
          <cell r="J155">
            <v>0</v>
          </cell>
          <cell r="K155">
            <v>291500</v>
          </cell>
          <cell r="L155">
            <v>1250000</v>
          </cell>
          <cell r="M155">
            <v>1041750</v>
          </cell>
        </row>
        <row r="156">
          <cell r="A156" t="str">
            <v>2-ExpenseCAPITALReal Estate TaxesPub Affr</v>
          </cell>
          <cell r="B156" t="str">
            <v>2-Expense</v>
          </cell>
          <cell r="D156" t="str">
            <v>CAPITAL</v>
          </cell>
          <cell r="E156" t="str">
            <v>Real Estate Taxes</v>
          </cell>
          <cell r="F156" t="str">
            <v>Pub Affr</v>
          </cell>
          <cell r="G156">
            <v>0</v>
          </cell>
          <cell r="J156">
            <v>0</v>
          </cell>
          <cell r="M156">
            <v>55544</v>
          </cell>
        </row>
        <row r="157">
          <cell r="A157" t="str">
            <v>2-ExpenseNot assignedNot assignedASD</v>
          </cell>
          <cell r="B157" t="str">
            <v>2-Expense</v>
          </cell>
          <cell r="D157" t="str">
            <v>Not assigned</v>
          </cell>
          <cell r="E157" t="str">
            <v>Not assigned</v>
          </cell>
          <cell r="F157" t="str">
            <v>ASD</v>
          </cell>
          <cell r="G157">
            <v>0</v>
          </cell>
          <cell r="J157">
            <v>0</v>
          </cell>
          <cell r="M157">
            <v>0</v>
          </cell>
        </row>
        <row r="158">
          <cell r="A158" t="str">
            <v>2-ExpenseNot assignedNot assignedBAR</v>
          </cell>
          <cell r="B158" t="str">
            <v>2-Expense</v>
          </cell>
          <cell r="D158" t="str">
            <v>Not assigned</v>
          </cell>
          <cell r="E158" t="str">
            <v>Not assigned</v>
          </cell>
          <cell r="F158" t="str">
            <v>BAR</v>
          </cell>
          <cell r="G158">
            <v>0</v>
          </cell>
          <cell r="J158">
            <v>0</v>
          </cell>
          <cell r="M158">
            <v>0</v>
          </cell>
        </row>
        <row r="159">
          <cell r="A159" t="str">
            <v>2-ExpenseNot assignedNot assignedComm Adv</v>
          </cell>
          <cell r="B159" t="str">
            <v>2-Expense</v>
          </cell>
          <cell r="D159" t="str">
            <v>Not assigned</v>
          </cell>
          <cell r="E159" t="str">
            <v>Not assigned</v>
          </cell>
          <cell r="F159" t="str">
            <v>Comm Adv</v>
          </cell>
          <cell r="G159">
            <v>0</v>
          </cell>
          <cell r="J159">
            <v>0</v>
          </cell>
          <cell r="M159">
            <v>0</v>
          </cell>
        </row>
        <row r="160">
          <cell r="A160" t="str">
            <v>2-ExpenseNot assignedNot assignedCorp Dev</v>
          </cell>
          <cell r="B160" t="str">
            <v>2-Expense</v>
          </cell>
          <cell r="D160" t="str">
            <v>Not assigned</v>
          </cell>
          <cell r="E160" t="str">
            <v>Not assigned</v>
          </cell>
          <cell r="F160" t="str">
            <v>Corp Dev</v>
          </cell>
          <cell r="G160">
            <v>0</v>
          </cell>
          <cell r="J160">
            <v>0</v>
          </cell>
          <cell r="M160">
            <v>0</v>
          </cell>
        </row>
        <row r="161">
          <cell r="A161" t="str">
            <v>2-ExpenseNot assignedNot assignedCorp Secr</v>
          </cell>
          <cell r="B161" t="str">
            <v>2-Expense</v>
          </cell>
          <cell r="D161" t="str">
            <v>Not assigned</v>
          </cell>
          <cell r="E161" t="str">
            <v>Not assigned</v>
          </cell>
          <cell r="F161" t="str">
            <v>Corp Secr</v>
          </cell>
          <cell r="G161">
            <v>0</v>
          </cell>
          <cell r="J161">
            <v>0</v>
          </cell>
          <cell r="M161">
            <v>0</v>
          </cell>
        </row>
        <row r="162">
          <cell r="A162" t="str">
            <v>2-ExpenseNot assignedNot assignedCorp Strat</v>
          </cell>
          <cell r="B162" t="str">
            <v>2-Expense</v>
          </cell>
          <cell r="D162" t="str">
            <v>Not assigned</v>
          </cell>
          <cell r="E162" t="str">
            <v>Not assigned</v>
          </cell>
          <cell r="F162" t="str">
            <v>Corp Strat</v>
          </cell>
          <cell r="G162">
            <v>0</v>
          </cell>
          <cell r="J162">
            <v>0</v>
          </cell>
          <cell r="M162">
            <v>0</v>
          </cell>
        </row>
        <row r="163">
          <cell r="A163" t="str">
            <v>2-ExpenseNot assignedNot assignedERM</v>
          </cell>
          <cell r="B163" t="str">
            <v>2-Expense</v>
          </cell>
          <cell r="D163" t="str">
            <v>Not assigned</v>
          </cell>
          <cell r="E163" t="str">
            <v>Not assigned</v>
          </cell>
          <cell r="F163" t="str">
            <v>ERM</v>
          </cell>
          <cell r="G163">
            <v>0</v>
          </cell>
          <cell r="J163">
            <v>0</v>
          </cell>
          <cell r="M163">
            <v>0</v>
          </cell>
        </row>
        <row r="164">
          <cell r="A164" t="str">
            <v>2-ExpenseNot assignedNot assignedExec</v>
          </cell>
          <cell r="B164" t="str">
            <v>2-Expense</v>
          </cell>
          <cell r="D164" t="str">
            <v>Not assigned</v>
          </cell>
          <cell r="E164" t="str">
            <v>Not assigned</v>
          </cell>
          <cell r="F164" t="str">
            <v>Exec</v>
          </cell>
          <cell r="G164">
            <v>0</v>
          </cell>
          <cell r="J164">
            <v>0</v>
          </cell>
          <cell r="M164">
            <v>0</v>
          </cell>
        </row>
        <row r="165">
          <cell r="A165" t="str">
            <v>2-ExpenseNot assignedNot assignedFringe</v>
          </cell>
          <cell r="B165" t="str">
            <v>2-Expense</v>
          </cell>
          <cell r="D165" t="str">
            <v>Not assigned</v>
          </cell>
          <cell r="E165" t="str">
            <v>Not assigned</v>
          </cell>
          <cell r="F165" t="str">
            <v>Fringe</v>
          </cell>
          <cell r="G165">
            <v>0</v>
          </cell>
          <cell r="J165">
            <v>0</v>
          </cell>
          <cell r="M165">
            <v>0</v>
          </cell>
        </row>
        <row r="166">
          <cell r="A166" t="str">
            <v>2-ExpenseNot assignedNot assignedHoldg Fin</v>
          </cell>
          <cell r="B166" t="str">
            <v>2-Expense</v>
          </cell>
          <cell r="D166" t="str">
            <v>Not assigned</v>
          </cell>
          <cell r="E166" t="str">
            <v>Not assigned</v>
          </cell>
          <cell r="F166" t="str">
            <v>Holdg Fin</v>
          </cell>
          <cell r="G166">
            <v>0</v>
          </cell>
          <cell r="J166">
            <v>0</v>
          </cell>
          <cell r="M166">
            <v>0</v>
          </cell>
        </row>
        <row r="167">
          <cell r="A167" t="str">
            <v>2-ExpenseNot assignedNot assignedHR</v>
          </cell>
          <cell r="B167" t="str">
            <v>2-Expense</v>
          </cell>
          <cell r="D167" t="str">
            <v>Not assigned</v>
          </cell>
          <cell r="E167" t="str">
            <v>Not assigned</v>
          </cell>
          <cell r="F167" t="str">
            <v>HR</v>
          </cell>
          <cell r="G167">
            <v>0</v>
          </cell>
          <cell r="J167">
            <v>0</v>
          </cell>
          <cell r="M167">
            <v>0</v>
          </cell>
        </row>
        <row r="168">
          <cell r="A168" t="str">
            <v>2-ExpenseNot assignedNot assignedInt Audit/ Control</v>
          </cell>
          <cell r="B168" t="str">
            <v>2-Expense</v>
          </cell>
          <cell r="D168" t="str">
            <v>Not assigned</v>
          </cell>
          <cell r="E168" t="str">
            <v>Not assigned</v>
          </cell>
          <cell r="F168" t="str">
            <v>Int Audit/ Control</v>
          </cell>
          <cell r="G168">
            <v>0</v>
          </cell>
          <cell r="J168">
            <v>0</v>
          </cell>
          <cell r="M168">
            <v>0</v>
          </cell>
        </row>
        <row r="169">
          <cell r="A169" t="str">
            <v>2-ExpenseNot assignedNot assignedInv Rel</v>
          </cell>
          <cell r="B169" t="str">
            <v>2-Expense</v>
          </cell>
          <cell r="D169" t="str">
            <v>Not assigned</v>
          </cell>
          <cell r="E169" t="str">
            <v>Not assigned</v>
          </cell>
          <cell r="F169" t="str">
            <v>Inv Rel</v>
          </cell>
          <cell r="G169">
            <v>0</v>
          </cell>
          <cell r="J169">
            <v>0</v>
          </cell>
          <cell r="M169">
            <v>0</v>
          </cell>
        </row>
        <row r="170">
          <cell r="A170" t="str">
            <v>2-ExpenseNot assignedNot assignedIT</v>
          </cell>
          <cell r="B170" t="str">
            <v>2-Expense</v>
          </cell>
          <cell r="D170" t="str">
            <v>Not assigned</v>
          </cell>
          <cell r="E170" t="str">
            <v>Not assigned</v>
          </cell>
          <cell r="F170" t="str">
            <v>IT</v>
          </cell>
          <cell r="G170">
            <v>0</v>
          </cell>
          <cell r="J170">
            <v>0</v>
          </cell>
          <cell r="M170">
            <v>0</v>
          </cell>
        </row>
        <row r="171">
          <cell r="A171" t="str">
            <v>2-ExpenseNot assignedNot assignedLaw</v>
          </cell>
          <cell r="B171" t="str">
            <v>2-Expense</v>
          </cell>
          <cell r="D171" t="str">
            <v>Not assigned</v>
          </cell>
          <cell r="E171" t="str">
            <v>Not assigned</v>
          </cell>
          <cell r="F171" t="str">
            <v>Law</v>
          </cell>
          <cell r="G171">
            <v>0</v>
          </cell>
          <cell r="J171">
            <v>0</v>
          </cell>
          <cell r="M171">
            <v>0</v>
          </cell>
        </row>
        <row r="172">
          <cell r="A172" t="str">
            <v>2-ExpenseNot assignedNot assignedMisc Acct</v>
          </cell>
          <cell r="B172" t="str">
            <v>2-Expense</v>
          </cell>
          <cell r="D172" t="str">
            <v>Not assigned</v>
          </cell>
          <cell r="E172" t="str">
            <v>Not assigned</v>
          </cell>
          <cell r="F172" t="str">
            <v>Misc Acct</v>
          </cell>
          <cell r="G172">
            <v>0</v>
          </cell>
          <cell r="J172">
            <v>0</v>
          </cell>
          <cell r="M172">
            <v>0</v>
          </cell>
        </row>
        <row r="173">
          <cell r="A173" t="str">
            <v>2-ExpenseNot assignedNot assignedNERC</v>
          </cell>
          <cell r="B173" t="str">
            <v>2-Expense</v>
          </cell>
          <cell r="D173" t="str">
            <v>Not assigned</v>
          </cell>
          <cell r="E173" t="str">
            <v>Not assigned</v>
          </cell>
          <cell r="F173" t="str">
            <v>NERC</v>
          </cell>
          <cell r="G173">
            <v>0</v>
          </cell>
          <cell r="J173">
            <v>0</v>
          </cell>
          <cell r="M173">
            <v>0</v>
          </cell>
        </row>
        <row r="174">
          <cell r="A174" t="str">
            <v>2-ExpenseNot assignedNot assignedPayroll AP</v>
          </cell>
          <cell r="B174" t="str">
            <v>2-Expense</v>
          </cell>
          <cell r="D174" t="str">
            <v>Not assigned</v>
          </cell>
          <cell r="E174" t="str">
            <v>Not assigned</v>
          </cell>
          <cell r="F174" t="str">
            <v>Payroll AP</v>
          </cell>
          <cell r="G174">
            <v>0</v>
          </cell>
          <cell r="J174">
            <v>0</v>
          </cell>
          <cell r="M174">
            <v>0</v>
          </cell>
        </row>
        <row r="175">
          <cell r="A175" t="str">
            <v>2-ExpenseNot assignedNot assignedProcmt</v>
          </cell>
          <cell r="B175" t="str">
            <v>2-Expense</v>
          </cell>
          <cell r="D175" t="str">
            <v>Not assigned</v>
          </cell>
          <cell r="E175" t="str">
            <v>Not assigned</v>
          </cell>
          <cell r="F175" t="str">
            <v>Procmt</v>
          </cell>
          <cell r="G175">
            <v>0</v>
          </cell>
          <cell r="J175">
            <v>0</v>
          </cell>
          <cell r="M175">
            <v>0</v>
          </cell>
        </row>
        <row r="176">
          <cell r="A176" t="str">
            <v>2-ExpenseNot assignedNot assignedPSE&amp;G Fin</v>
          </cell>
          <cell r="B176" t="str">
            <v>2-Expense</v>
          </cell>
          <cell r="D176" t="str">
            <v>Not assigned</v>
          </cell>
          <cell r="E176" t="str">
            <v>Not assigned</v>
          </cell>
          <cell r="F176" t="str">
            <v>PSE&amp;G Fin</v>
          </cell>
          <cell r="G176">
            <v>0</v>
          </cell>
          <cell r="J176">
            <v>0</v>
          </cell>
          <cell r="M176">
            <v>0</v>
          </cell>
        </row>
        <row r="177">
          <cell r="A177" t="str">
            <v>2-ExpenseNot assignedNot assignedPub Affr</v>
          </cell>
          <cell r="B177" t="str">
            <v>2-Expense</v>
          </cell>
          <cell r="D177" t="str">
            <v>Not assigned</v>
          </cell>
          <cell r="E177" t="str">
            <v>Not assigned</v>
          </cell>
          <cell r="F177" t="str">
            <v>Pub Affr</v>
          </cell>
          <cell r="G177">
            <v>0</v>
          </cell>
          <cell r="J177">
            <v>0</v>
          </cell>
          <cell r="M177">
            <v>0</v>
          </cell>
        </row>
        <row r="178">
          <cell r="A178" t="str">
            <v>2-ExpenseNot assignedNot assignedPwr Fin</v>
          </cell>
          <cell r="B178" t="str">
            <v>2-Expense</v>
          </cell>
          <cell r="D178" t="str">
            <v>Not assigned</v>
          </cell>
          <cell r="E178" t="str">
            <v>Not assigned</v>
          </cell>
          <cell r="F178" t="str">
            <v>Pwr Fin</v>
          </cell>
          <cell r="G178">
            <v>0</v>
          </cell>
          <cell r="J178">
            <v>0</v>
          </cell>
          <cell r="M178">
            <v>0</v>
          </cell>
        </row>
        <row r="179">
          <cell r="A179" t="str">
            <v>2-ExpenseNot assignedNot assignedRec Mgmt</v>
          </cell>
          <cell r="B179" t="str">
            <v>2-Expense</v>
          </cell>
          <cell r="D179" t="str">
            <v>Not assigned</v>
          </cell>
          <cell r="E179" t="str">
            <v>Not assigned</v>
          </cell>
          <cell r="F179" t="str">
            <v>Rec Mgmt</v>
          </cell>
          <cell r="G179">
            <v>0</v>
          </cell>
          <cell r="J179">
            <v>0</v>
          </cell>
          <cell r="M179">
            <v>0</v>
          </cell>
        </row>
        <row r="180">
          <cell r="A180" t="str">
            <v>2-ExpenseNot assignedNot assignedSC Fin</v>
          </cell>
          <cell r="B180" t="str">
            <v>2-Expense</v>
          </cell>
          <cell r="D180" t="str">
            <v>Not assigned</v>
          </cell>
          <cell r="E180" t="str">
            <v>Not assigned</v>
          </cell>
          <cell r="F180" t="str">
            <v>SC Fin</v>
          </cell>
          <cell r="G180">
            <v>0</v>
          </cell>
          <cell r="J180">
            <v>0</v>
          </cell>
          <cell r="M180">
            <v>0</v>
          </cell>
        </row>
        <row r="181">
          <cell r="A181" t="str">
            <v>2-ExpenseNot assignedNot assignedTreas</v>
          </cell>
          <cell r="B181" t="str">
            <v>2-Expense</v>
          </cell>
          <cell r="D181" t="str">
            <v>Not assigned</v>
          </cell>
          <cell r="E181" t="str">
            <v>Not assigned</v>
          </cell>
          <cell r="F181" t="str">
            <v>Treas</v>
          </cell>
          <cell r="G181">
            <v>0</v>
          </cell>
          <cell r="J181">
            <v>0</v>
          </cell>
          <cell r="M181">
            <v>0</v>
          </cell>
        </row>
        <row r="182">
          <cell r="A182" t="str">
            <v>2-ExpenseNot assignedNot assignedV&amp;P</v>
          </cell>
          <cell r="B182" t="str">
            <v>2-Expense</v>
          </cell>
          <cell r="D182" t="str">
            <v>Not assigned</v>
          </cell>
          <cell r="E182" t="str">
            <v>Not assigned</v>
          </cell>
          <cell r="F182" t="str">
            <v>V&amp;P</v>
          </cell>
          <cell r="G182">
            <v>0</v>
          </cell>
          <cell r="J182">
            <v>0</v>
          </cell>
          <cell r="M182">
            <v>0</v>
          </cell>
        </row>
        <row r="183">
          <cell r="A183" t="str">
            <v>2-ExpenseO&amp;MApplied LaborASD</v>
          </cell>
          <cell r="B183" t="str">
            <v>2-Expense</v>
          </cell>
          <cell r="D183" t="str">
            <v>O&amp;M</v>
          </cell>
          <cell r="E183" t="str">
            <v>Applied Labor</v>
          </cell>
          <cell r="F183" t="str">
            <v>ASD</v>
          </cell>
          <cell r="G183">
            <v>0</v>
          </cell>
          <cell r="H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2-ExpenseO&amp;MApplied LaborBAR</v>
          </cell>
          <cell r="B184" t="str">
            <v>2-Expense</v>
          </cell>
          <cell r="D184" t="str">
            <v>O&amp;M</v>
          </cell>
          <cell r="E184" t="str">
            <v>Applied Labor</v>
          </cell>
          <cell r="F184" t="str">
            <v>BAR</v>
          </cell>
          <cell r="G184">
            <v>0</v>
          </cell>
          <cell r="H184">
            <v>488</v>
          </cell>
          <cell r="J184">
            <v>0</v>
          </cell>
          <cell r="K184">
            <v>2296</v>
          </cell>
          <cell r="L184">
            <v>5456</v>
          </cell>
        </row>
        <row r="185">
          <cell r="A185" t="str">
            <v>2-ExpenseO&amp;MApplied LaborComm Adv</v>
          </cell>
          <cell r="B185" t="str">
            <v>2-Expense</v>
          </cell>
          <cell r="D185" t="str">
            <v>O&amp;M</v>
          </cell>
          <cell r="E185" t="str">
            <v>Applied Labor</v>
          </cell>
          <cell r="F185" t="str">
            <v>Comm Adv</v>
          </cell>
          <cell r="G185">
            <v>0</v>
          </cell>
          <cell r="H185">
            <v>79</v>
          </cell>
          <cell r="J185">
            <v>0</v>
          </cell>
          <cell r="K185">
            <v>372</v>
          </cell>
          <cell r="L185">
            <v>885</v>
          </cell>
        </row>
        <row r="186">
          <cell r="A186" t="str">
            <v>2-ExpenseO&amp;MApplied LaborCorp Dev</v>
          </cell>
          <cell r="B186" t="str">
            <v>2-Expense</v>
          </cell>
          <cell r="D186" t="str">
            <v>O&amp;M</v>
          </cell>
          <cell r="E186" t="str">
            <v>Applied Labor</v>
          </cell>
          <cell r="F186" t="str">
            <v>Corp Dev</v>
          </cell>
          <cell r="G186">
            <v>0</v>
          </cell>
          <cell r="H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 t="str">
            <v>2-ExpenseO&amp;MApplied LaborCorp Secr</v>
          </cell>
          <cell r="B187" t="str">
            <v>2-Expense</v>
          </cell>
          <cell r="D187" t="str">
            <v>O&amp;M</v>
          </cell>
          <cell r="E187" t="str">
            <v>Applied Labor</v>
          </cell>
          <cell r="F187" t="str">
            <v>Corp Secr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 t="str">
            <v>2-ExpenseO&amp;MApplied LaborCorp Strat</v>
          </cell>
          <cell r="B188" t="str">
            <v>2-Expense</v>
          </cell>
          <cell r="D188" t="str">
            <v>O&amp;M</v>
          </cell>
          <cell r="E188" t="str">
            <v>Applied Labor</v>
          </cell>
          <cell r="F188" t="str">
            <v>Corp Strat</v>
          </cell>
          <cell r="G188">
            <v>0</v>
          </cell>
          <cell r="H188">
            <v>119</v>
          </cell>
          <cell r="J188">
            <v>0</v>
          </cell>
          <cell r="K188">
            <v>558</v>
          </cell>
          <cell r="L188">
            <v>1327</v>
          </cell>
        </row>
        <row r="189">
          <cell r="A189" t="str">
            <v>2-ExpenseO&amp;MApplied LaborERM</v>
          </cell>
          <cell r="B189" t="str">
            <v>2-Expense</v>
          </cell>
          <cell r="D189" t="str">
            <v>O&amp;M</v>
          </cell>
          <cell r="E189" t="str">
            <v>Applied Labor</v>
          </cell>
          <cell r="F189" t="str">
            <v>ERM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2-ExpenseO&amp;MApplied LaborExec</v>
          </cell>
          <cell r="B190" t="str">
            <v>2-Expense</v>
          </cell>
          <cell r="D190" t="str">
            <v>O&amp;M</v>
          </cell>
          <cell r="E190" t="str">
            <v>Applied Labor</v>
          </cell>
          <cell r="F190" t="str">
            <v>Exec</v>
          </cell>
          <cell r="G190">
            <v>0</v>
          </cell>
          <cell r="H190">
            <v>145</v>
          </cell>
          <cell r="J190">
            <v>0</v>
          </cell>
          <cell r="K190">
            <v>683</v>
          </cell>
          <cell r="L190">
            <v>1622</v>
          </cell>
        </row>
        <row r="191">
          <cell r="A191" t="str">
            <v>2-ExpenseO&amp;MApplied LaborHoldg Fin</v>
          </cell>
          <cell r="B191" t="str">
            <v>2-Expense</v>
          </cell>
          <cell r="D191" t="str">
            <v>O&amp;M</v>
          </cell>
          <cell r="E191" t="str">
            <v>Applied Labor</v>
          </cell>
          <cell r="F191" t="str">
            <v>Holdg Fin</v>
          </cell>
          <cell r="G191">
            <v>0</v>
          </cell>
          <cell r="H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2-ExpenseO&amp;MApplied LaborHR</v>
          </cell>
          <cell r="B192" t="str">
            <v>2-Expense</v>
          </cell>
          <cell r="D192" t="str">
            <v>O&amp;M</v>
          </cell>
          <cell r="E192" t="str">
            <v>Applied Labor</v>
          </cell>
          <cell r="F192" t="str">
            <v>HR</v>
          </cell>
          <cell r="G192">
            <v>0</v>
          </cell>
          <cell r="H192">
            <v>303</v>
          </cell>
          <cell r="J192">
            <v>0</v>
          </cell>
          <cell r="K192">
            <v>1427</v>
          </cell>
          <cell r="L192">
            <v>3391</v>
          </cell>
        </row>
        <row r="193">
          <cell r="A193" t="str">
            <v>2-ExpenseO&amp;MApplied LaborInt Audit/ Control</v>
          </cell>
          <cell r="B193" t="str">
            <v>2-Expense</v>
          </cell>
          <cell r="D193" t="str">
            <v>O&amp;M</v>
          </cell>
          <cell r="E193" t="str">
            <v>Applied Labor</v>
          </cell>
          <cell r="F193" t="str">
            <v>Int Audit/ Control</v>
          </cell>
          <cell r="G193">
            <v>0</v>
          </cell>
          <cell r="H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 t="str">
            <v>2-ExpenseO&amp;MApplied LaborInv Rel</v>
          </cell>
          <cell r="B194" t="str">
            <v>2-Expense</v>
          </cell>
          <cell r="D194" t="str">
            <v>O&amp;M</v>
          </cell>
          <cell r="E194" t="str">
            <v>Applied Labor</v>
          </cell>
          <cell r="F194" t="str">
            <v>Inv Rel</v>
          </cell>
          <cell r="G194">
            <v>0</v>
          </cell>
          <cell r="H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 t="str">
            <v>2-ExpenseO&amp;MApplied LaborIT</v>
          </cell>
          <cell r="B195" t="str">
            <v>2-Expense</v>
          </cell>
          <cell r="D195" t="str">
            <v>O&amp;M</v>
          </cell>
          <cell r="E195" t="str">
            <v>Applied Labor</v>
          </cell>
          <cell r="F195" t="str">
            <v>IT</v>
          </cell>
          <cell r="G195">
            <v>0</v>
          </cell>
          <cell r="H195">
            <v>-88939</v>
          </cell>
          <cell r="J195">
            <v>0</v>
          </cell>
          <cell r="K195">
            <v>-398457</v>
          </cell>
          <cell r="L195">
            <v>-984227</v>
          </cell>
        </row>
        <row r="196">
          <cell r="A196" t="str">
            <v>2-ExpenseO&amp;MApplied LaborLaw</v>
          </cell>
          <cell r="B196" t="str">
            <v>2-Expense</v>
          </cell>
          <cell r="D196" t="str">
            <v>O&amp;M</v>
          </cell>
          <cell r="E196" t="str">
            <v>Applied Labor</v>
          </cell>
          <cell r="F196" t="str">
            <v>Law</v>
          </cell>
          <cell r="G196">
            <v>0</v>
          </cell>
          <cell r="H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 t="str">
            <v>2-ExpenseO&amp;MApplied LaborNERC</v>
          </cell>
          <cell r="B197" t="str">
            <v>2-Expense</v>
          </cell>
          <cell r="D197" t="str">
            <v>O&amp;M</v>
          </cell>
          <cell r="E197" t="str">
            <v>Applied Labor</v>
          </cell>
          <cell r="F197" t="str">
            <v>NERC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 t="str">
            <v>2-ExpenseO&amp;MApplied LaborPayroll AP</v>
          </cell>
          <cell r="B198" t="str">
            <v>2-Expense</v>
          </cell>
          <cell r="D198" t="str">
            <v>O&amp;M</v>
          </cell>
          <cell r="E198" t="str">
            <v>Applied Labor</v>
          </cell>
          <cell r="F198" t="str">
            <v>Payroll AP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2-ExpenseO&amp;MApplied LaborProcmt</v>
          </cell>
          <cell r="B199" t="str">
            <v>2-Expense</v>
          </cell>
          <cell r="D199" t="str">
            <v>O&amp;M</v>
          </cell>
          <cell r="E199" t="str">
            <v>Applied Labor</v>
          </cell>
          <cell r="F199" t="str">
            <v>Procmt</v>
          </cell>
          <cell r="G199">
            <v>0</v>
          </cell>
          <cell r="H199">
            <v>119</v>
          </cell>
          <cell r="J199">
            <v>0</v>
          </cell>
          <cell r="K199">
            <v>558</v>
          </cell>
          <cell r="L199">
            <v>1327</v>
          </cell>
        </row>
        <row r="200">
          <cell r="A200" t="str">
            <v>2-ExpenseO&amp;MApplied LaborPSE&amp;G Fin</v>
          </cell>
          <cell r="B200" t="str">
            <v>2-Expense</v>
          </cell>
          <cell r="D200" t="str">
            <v>O&amp;M</v>
          </cell>
          <cell r="E200" t="str">
            <v>Applied Labor</v>
          </cell>
          <cell r="F200" t="str">
            <v>PSE&amp;G Fin</v>
          </cell>
          <cell r="G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 t="str">
            <v>2-ExpenseO&amp;MApplied LaborPub Affr</v>
          </cell>
          <cell r="B201" t="str">
            <v>2-Expense</v>
          </cell>
          <cell r="D201" t="str">
            <v>O&amp;M</v>
          </cell>
          <cell r="E201" t="str">
            <v>Applied Labor</v>
          </cell>
          <cell r="F201" t="str">
            <v>Pub Affr</v>
          </cell>
          <cell r="G201">
            <v>0</v>
          </cell>
          <cell r="H201">
            <v>184</v>
          </cell>
          <cell r="J201">
            <v>0</v>
          </cell>
          <cell r="K201">
            <v>869</v>
          </cell>
          <cell r="L201">
            <v>2064</v>
          </cell>
        </row>
        <row r="202">
          <cell r="A202" t="str">
            <v>2-ExpenseO&amp;MApplied LaborPwr Fin</v>
          </cell>
          <cell r="B202" t="str">
            <v>2-Expense</v>
          </cell>
          <cell r="D202" t="str">
            <v>O&amp;M</v>
          </cell>
          <cell r="E202" t="str">
            <v>Applied Labor</v>
          </cell>
          <cell r="F202" t="str">
            <v>Pwr Fin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 t="str">
            <v>2-ExpenseO&amp;MApplied LaborRec Mgmt</v>
          </cell>
          <cell r="B203" t="str">
            <v>2-Expense</v>
          </cell>
          <cell r="D203" t="str">
            <v>O&amp;M</v>
          </cell>
          <cell r="E203" t="str">
            <v>Applied Labor</v>
          </cell>
          <cell r="F203" t="str">
            <v>Rec Mgmt</v>
          </cell>
          <cell r="G203">
            <v>0</v>
          </cell>
          <cell r="H203">
            <v>40</v>
          </cell>
          <cell r="J203">
            <v>0</v>
          </cell>
          <cell r="K203">
            <v>186</v>
          </cell>
          <cell r="L203">
            <v>442</v>
          </cell>
        </row>
        <row r="204">
          <cell r="A204" t="str">
            <v>2-ExpenseO&amp;MApplied LaborSC Fin</v>
          </cell>
          <cell r="B204" t="str">
            <v>2-Expense</v>
          </cell>
          <cell r="D204" t="str">
            <v>O&amp;M</v>
          </cell>
          <cell r="E204" t="str">
            <v>Applied Labor</v>
          </cell>
          <cell r="F204" t="str">
            <v>SC Fin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 t="str">
            <v>2-ExpenseO&amp;MApplied LaborTreas</v>
          </cell>
          <cell r="B205" t="str">
            <v>2-Expense</v>
          </cell>
          <cell r="D205" t="str">
            <v>O&amp;M</v>
          </cell>
          <cell r="E205" t="str">
            <v>Applied Labor</v>
          </cell>
          <cell r="F205" t="str">
            <v>Treas</v>
          </cell>
          <cell r="G205">
            <v>0</v>
          </cell>
          <cell r="H205">
            <v>-7202</v>
          </cell>
          <cell r="J205">
            <v>0</v>
          </cell>
          <cell r="K205">
            <v>-34254</v>
          </cell>
          <cell r="L205">
            <v>-82750</v>
          </cell>
        </row>
        <row r="206">
          <cell r="A206" t="str">
            <v>2-ExpenseO&amp;MApplied LaborV&amp;P</v>
          </cell>
          <cell r="B206" t="str">
            <v>2-Expense</v>
          </cell>
          <cell r="D206" t="str">
            <v>O&amp;M</v>
          </cell>
          <cell r="E206" t="str">
            <v>Applied Labor</v>
          </cell>
          <cell r="F206" t="str">
            <v>V&amp;P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2-ExpenseO&amp;MCapital OffsetPub Affr</v>
          </cell>
          <cell r="B207" t="str">
            <v>2-Expense</v>
          </cell>
          <cell r="D207" t="str">
            <v>O&amp;M</v>
          </cell>
          <cell r="E207" t="str">
            <v>Capital Offset</v>
          </cell>
          <cell r="F207" t="str">
            <v>Pub Affr</v>
          </cell>
          <cell r="G207">
            <v>0</v>
          </cell>
          <cell r="J207">
            <v>0</v>
          </cell>
          <cell r="M207">
            <v>4465174</v>
          </cell>
        </row>
        <row r="208">
          <cell r="A208" t="str">
            <v>2-ExpenseO&amp;MClient InvestmentASD</v>
          </cell>
          <cell r="B208" t="str">
            <v>2-Expense</v>
          </cell>
          <cell r="D208" t="str">
            <v>O&amp;M</v>
          </cell>
          <cell r="E208" t="str">
            <v>Client Investment</v>
          </cell>
          <cell r="F208" t="str">
            <v>ASD</v>
          </cell>
          <cell r="G208">
            <v>0</v>
          </cell>
          <cell r="J208">
            <v>0</v>
          </cell>
          <cell r="M208">
            <v>27773</v>
          </cell>
        </row>
        <row r="209">
          <cell r="A209" t="str">
            <v>2-ExpenseO&amp;MClient InvestmentERM</v>
          </cell>
          <cell r="B209" t="str">
            <v>2-Expense</v>
          </cell>
          <cell r="D209" t="str">
            <v>O&amp;M</v>
          </cell>
          <cell r="E209" t="str">
            <v>Client Investment</v>
          </cell>
          <cell r="F209" t="str">
            <v>ERM</v>
          </cell>
          <cell r="G209">
            <v>0</v>
          </cell>
          <cell r="J209">
            <v>0</v>
          </cell>
          <cell r="M209">
            <v>451</v>
          </cell>
        </row>
        <row r="210">
          <cell r="A210" t="str">
            <v>2-ExpenseO&amp;MClient InvestmentExec</v>
          </cell>
          <cell r="B210" t="str">
            <v>2-Expense</v>
          </cell>
          <cell r="D210" t="str">
            <v>O&amp;M</v>
          </cell>
          <cell r="E210" t="str">
            <v>Client Investment</v>
          </cell>
          <cell r="F210" t="str">
            <v>Exec</v>
          </cell>
          <cell r="G210">
            <v>0</v>
          </cell>
          <cell r="H210">
            <v>114803</v>
          </cell>
          <cell r="J210">
            <v>0</v>
          </cell>
          <cell r="K210">
            <v>412864</v>
          </cell>
          <cell r="L210">
            <v>974765</v>
          </cell>
          <cell r="M210">
            <v>975949</v>
          </cell>
        </row>
        <row r="211">
          <cell r="A211" t="str">
            <v>2-ExpenseO&amp;MClient InvestmentLaw</v>
          </cell>
          <cell r="B211" t="str">
            <v>2-Expense</v>
          </cell>
          <cell r="D211" t="str">
            <v>O&amp;M</v>
          </cell>
          <cell r="E211" t="str">
            <v>Client Investment</v>
          </cell>
          <cell r="F211" t="str">
            <v>Law</v>
          </cell>
          <cell r="G211">
            <v>0</v>
          </cell>
          <cell r="J211">
            <v>0</v>
          </cell>
        </row>
        <row r="212">
          <cell r="A212" t="str">
            <v>2-ExpenseO&amp;MClient InvestmentPayroll AP</v>
          </cell>
          <cell r="B212" t="str">
            <v>2-Expense</v>
          </cell>
          <cell r="D212" t="str">
            <v>O&amp;M</v>
          </cell>
          <cell r="E212" t="str">
            <v>Client Investment</v>
          </cell>
          <cell r="F212" t="str">
            <v>Payroll AP</v>
          </cell>
          <cell r="G212">
            <v>0</v>
          </cell>
          <cell r="J212">
            <v>0</v>
          </cell>
          <cell r="M212">
            <v>24910</v>
          </cell>
        </row>
        <row r="213">
          <cell r="A213" t="str">
            <v>2-ExpenseO&amp;MClient InvestmentProcmt</v>
          </cell>
          <cell r="B213" t="str">
            <v>2-Expense</v>
          </cell>
          <cell r="D213" t="str">
            <v>O&amp;M</v>
          </cell>
          <cell r="E213" t="str">
            <v>Client Investment</v>
          </cell>
          <cell r="F213" t="str">
            <v>Procmt</v>
          </cell>
          <cell r="G213">
            <v>0</v>
          </cell>
          <cell r="J213">
            <v>0</v>
          </cell>
          <cell r="M213">
            <v>195</v>
          </cell>
        </row>
        <row r="214">
          <cell r="A214" t="str">
            <v>2-ExpenseO&amp;MClient InvestmentV&amp;P</v>
          </cell>
          <cell r="B214" t="str">
            <v>2-Expense</v>
          </cell>
          <cell r="D214" t="str">
            <v>O&amp;M</v>
          </cell>
          <cell r="E214" t="str">
            <v>Client Investment</v>
          </cell>
          <cell r="F214" t="str">
            <v>V&amp;P</v>
          </cell>
          <cell r="G214">
            <v>0</v>
          </cell>
          <cell r="J214">
            <v>0</v>
          </cell>
          <cell r="M214">
            <v>35491</v>
          </cell>
        </row>
        <row r="215">
          <cell r="A215" t="str">
            <v>2-ExpenseO&amp;MDASASD</v>
          </cell>
          <cell r="B215" t="str">
            <v>2-Expense</v>
          </cell>
          <cell r="D215" t="str">
            <v>O&amp;M</v>
          </cell>
          <cell r="E215" t="str">
            <v>DAS</v>
          </cell>
          <cell r="F215" t="str">
            <v>ASD</v>
          </cell>
          <cell r="G215">
            <v>0</v>
          </cell>
          <cell r="H215">
            <v>10702</v>
          </cell>
          <cell r="I215">
            <v>10702</v>
          </cell>
          <cell r="J215">
            <v>0</v>
          </cell>
          <cell r="K215">
            <v>53510</v>
          </cell>
          <cell r="L215">
            <v>128426</v>
          </cell>
          <cell r="M215">
            <v>128426</v>
          </cell>
        </row>
        <row r="216">
          <cell r="A216" t="str">
            <v>2-ExpenseO&amp;MDASBAR</v>
          </cell>
          <cell r="B216" t="str">
            <v>2-Expense</v>
          </cell>
          <cell r="D216" t="str">
            <v>O&amp;M</v>
          </cell>
          <cell r="E216" t="str">
            <v>DAS</v>
          </cell>
          <cell r="F216" t="str">
            <v>BAR</v>
          </cell>
          <cell r="G216">
            <v>0</v>
          </cell>
          <cell r="H216">
            <v>45050</v>
          </cell>
          <cell r="I216">
            <v>45050</v>
          </cell>
          <cell r="J216">
            <v>0</v>
          </cell>
          <cell r="K216">
            <v>225250</v>
          </cell>
          <cell r="L216">
            <v>540597</v>
          </cell>
          <cell r="M216">
            <v>540600</v>
          </cell>
        </row>
        <row r="217">
          <cell r="A217" t="str">
            <v>2-ExpenseO&amp;MDASComm Adv</v>
          </cell>
          <cell r="B217" t="str">
            <v>2-Expense</v>
          </cell>
          <cell r="D217" t="str">
            <v>O&amp;M</v>
          </cell>
          <cell r="E217" t="str">
            <v>DAS</v>
          </cell>
          <cell r="F217" t="str">
            <v>Comm Adv</v>
          </cell>
          <cell r="G217">
            <v>0</v>
          </cell>
          <cell r="H217">
            <v>26007</v>
          </cell>
          <cell r="I217">
            <v>26007</v>
          </cell>
          <cell r="J217">
            <v>0</v>
          </cell>
          <cell r="K217">
            <v>130035</v>
          </cell>
          <cell r="L217">
            <v>312078</v>
          </cell>
          <cell r="M217">
            <v>312078</v>
          </cell>
        </row>
        <row r="218">
          <cell r="A218" t="str">
            <v>2-ExpenseO&amp;MDASCorp Secr</v>
          </cell>
          <cell r="B218" t="str">
            <v>2-Expense</v>
          </cell>
          <cell r="D218" t="str">
            <v>O&amp;M</v>
          </cell>
          <cell r="E218" t="str">
            <v>DAS</v>
          </cell>
          <cell r="F218" t="str">
            <v>Corp Secr</v>
          </cell>
          <cell r="G218">
            <v>0</v>
          </cell>
          <cell r="H218">
            <v>972</v>
          </cell>
          <cell r="I218">
            <v>972</v>
          </cell>
          <cell r="J218">
            <v>0</v>
          </cell>
          <cell r="K218">
            <v>4860</v>
          </cell>
          <cell r="L218">
            <v>11663</v>
          </cell>
          <cell r="M218">
            <v>12000</v>
          </cell>
        </row>
        <row r="219">
          <cell r="A219" t="str">
            <v>2-ExpenseO&amp;MDASERM</v>
          </cell>
          <cell r="B219" t="str">
            <v>2-Expense</v>
          </cell>
          <cell r="D219" t="str">
            <v>O&amp;M</v>
          </cell>
          <cell r="E219" t="str">
            <v>DAS</v>
          </cell>
          <cell r="F219" t="str">
            <v>ERM</v>
          </cell>
          <cell r="G219">
            <v>0</v>
          </cell>
          <cell r="H219">
            <v>9434</v>
          </cell>
          <cell r="I219">
            <v>9434</v>
          </cell>
          <cell r="J219">
            <v>0</v>
          </cell>
          <cell r="K219">
            <v>47170</v>
          </cell>
          <cell r="L219">
            <v>113211</v>
          </cell>
          <cell r="M219">
            <v>113211</v>
          </cell>
        </row>
        <row r="220">
          <cell r="A220" t="str">
            <v>2-ExpenseO&amp;MDASHR</v>
          </cell>
          <cell r="B220" t="str">
            <v>2-Expense</v>
          </cell>
          <cell r="D220" t="str">
            <v>O&amp;M</v>
          </cell>
          <cell r="E220" t="str">
            <v>DAS</v>
          </cell>
          <cell r="F220" t="str">
            <v>HR</v>
          </cell>
          <cell r="G220">
            <v>0</v>
          </cell>
          <cell r="H220">
            <v>25970</v>
          </cell>
          <cell r="I220">
            <v>25970</v>
          </cell>
          <cell r="J220">
            <v>0</v>
          </cell>
          <cell r="K220">
            <v>129850</v>
          </cell>
          <cell r="L220">
            <v>311641</v>
          </cell>
          <cell r="M220">
            <v>311641</v>
          </cell>
        </row>
        <row r="221">
          <cell r="A221" t="str">
            <v>2-ExpenseO&amp;MDASLaw</v>
          </cell>
          <cell r="B221" t="str">
            <v>2-Expense</v>
          </cell>
          <cell r="D221" t="str">
            <v>O&amp;M</v>
          </cell>
          <cell r="E221" t="str">
            <v>DAS</v>
          </cell>
          <cell r="F221" t="str">
            <v>Law</v>
          </cell>
          <cell r="G221">
            <v>0</v>
          </cell>
          <cell r="H221">
            <v>12336</v>
          </cell>
          <cell r="I221">
            <v>12336</v>
          </cell>
          <cell r="J221">
            <v>0</v>
          </cell>
          <cell r="K221">
            <v>61680</v>
          </cell>
          <cell r="L221">
            <v>148034</v>
          </cell>
          <cell r="M221">
            <v>148034</v>
          </cell>
        </row>
        <row r="222">
          <cell r="A222" t="str">
            <v>2-ExpenseO&amp;MDASPayroll AP</v>
          </cell>
          <cell r="B222" t="str">
            <v>2-Expense</v>
          </cell>
          <cell r="D222" t="str">
            <v>O&amp;M</v>
          </cell>
          <cell r="E222" t="str">
            <v>DAS</v>
          </cell>
          <cell r="F222" t="str">
            <v>Payroll AP</v>
          </cell>
          <cell r="G222">
            <v>0</v>
          </cell>
          <cell r="H222">
            <v>22503</v>
          </cell>
          <cell r="I222">
            <v>22503</v>
          </cell>
          <cell r="J222">
            <v>0</v>
          </cell>
          <cell r="K222">
            <v>112515</v>
          </cell>
          <cell r="L222">
            <v>270034</v>
          </cell>
          <cell r="M222">
            <v>270034</v>
          </cell>
        </row>
        <row r="223">
          <cell r="A223" t="str">
            <v>2-ExpenseO&amp;MDASProcmt</v>
          </cell>
          <cell r="B223" t="str">
            <v>2-Expense</v>
          </cell>
          <cell r="D223" t="str">
            <v>O&amp;M</v>
          </cell>
          <cell r="E223" t="str">
            <v>DAS</v>
          </cell>
          <cell r="F223" t="str">
            <v>Procmt</v>
          </cell>
          <cell r="G223">
            <v>0</v>
          </cell>
          <cell r="H223">
            <v>9718</v>
          </cell>
          <cell r="I223">
            <v>9718</v>
          </cell>
          <cell r="J223">
            <v>0</v>
          </cell>
          <cell r="K223">
            <v>48590</v>
          </cell>
          <cell r="L223">
            <v>116621</v>
          </cell>
          <cell r="M223">
            <v>116508</v>
          </cell>
        </row>
        <row r="224">
          <cell r="A224" t="str">
            <v>2-ExpenseO&amp;MDASPub Affr</v>
          </cell>
          <cell r="B224" t="str">
            <v>2-Expense</v>
          </cell>
          <cell r="D224" t="str">
            <v>O&amp;M</v>
          </cell>
          <cell r="E224" t="str">
            <v>DAS</v>
          </cell>
          <cell r="F224" t="str">
            <v>Pub Affr</v>
          </cell>
          <cell r="G224">
            <v>0</v>
          </cell>
          <cell r="H224">
            <v>989</v>
          </cell>
          <cell r="I224">
            <v>989</v>
          </cell>
          <cell r="J224">
            <v>0</v>
          </cell>
          <cell r="K224">
            <v>4945</v>
          </cell>
          <cell r="L224">
            <v>11873</v>
          </cell>
          <cell r="M224">
            <v>11873</v>
          </cell>
        </row>
        <row r="225">
          <cell r="A225" t="str">
            <v>2-ExpenseO&amp;MDASRec Mgmt</v>
          </cell>
          <cell r="B225" t="str">
            <v>2-Expense</v>
          </cell>
          <cell r="D225" t="str">
            <v>O&amp;M</v>
          </cell>
          <cell r="E225" t="str">
            <v>DAS</v>
          </cell>
          <cell r="F225" t="str">
            <v>Rec Mgmt</v>
          </cell>
          <cell r="G225">
            <v>0</v>
          </cell>
          <cell r="H225">
            <v>6414</v>
          </cell>
          <cell r="I225">
            <v>6414</v>
          </cell>
          <cell r="J225">
            <v>0</v>
          </cell>
          <cell r="K225">
            <v>32070</v>
          </cell>
          <cell r="L225">
            <v>76970</v>
          </cell>
          <cell r="M225">
            <v>76970</v>
          </cell>
        </row>
        <row r="226">
          <cell r="A226" t="str">
            <v>2-ExpenseO&amp;MDASTreas</v>
          </cell>
          <cell r="B226" t="str">
            <v>2-Expense</v>
          </cell>
          <cell r="D226" t="str">
            <v>O&amp;M</v>
          </cell>
          <cell r="E226" t="str">
            <v>DAS</v>
          </cell>
          <cell r="F226" t="str">
            <v>Treas</v>
          </cell>
          <cell r="G226">
            <v>0</v>
          </cell>
          <cell r="H226">
            <v>13049</v>
          </cell>
          <cell r="I226">
            <v>13048.76</v>
          </cell>
          <cell r="J226">
            <v>0</v>
          </cell>
          <cell r="K226">
            <v>65245</v>
          </cell>
          <cell r="L226">
            <v>156586</v>
          </cell>
          <cell r="M226">
            <v>156586</v>
          </cell>
        </row>
        <row r="227">
          <cell r="A227" t="str">
            <v>2-ExpenseO&amp;MDASV&amp;P</v>
          </cell>
          <cell r="B227" t="str">
            <v>2-Expense</v>
          </cell>
          <cell r="D227" t="str">
            <v>O&amp;M</v>
          </cell>
          <cell r="E227" t="str">
            <v>DAS</v>
          </cell>
          <cell r="F227" t="str">
            <v>V&amp;P</v>
          </cell>
          <cell r="G227">
            <v>0</v>
          </cell>
          <cell r="H227">
            <v>4655</v>
          </cell>
          <cell r="I227">
            <v>4655</v>
          </cell>
          <cell r="J227">
            <v>0</v>
          </cell>
          <cell r="K227">
            <v>23275</v>
          </cell>
          <cell r="L227">
            <v>55859</v>
          </cell>
          <cell r="M227">
            <v>55859</v>
          </cell>
        </row>
        <row r="228">
          <cell r="A228" t="str">
            <v>2-ExpenseO&amp;MDepreciation/AmortizationASD</v>
          </cell>
          <cell r="B228" t="str">
            <v>2-Expense</v>
          </cell>
          <cell r="D228" t="str">
            <v>O&amp;M</v>
          </cell>
          <cell r="E228" t="str">
            <v>Depreciation/Amortization</v>
          </cell>
          <cell r="F228" t="str">
            <v>ASD</v>
          </cell>
          <cell r="G228">
            <v>0</v>
          </cell>
          <cell r="H228">
            <v>33932</v>
          </cell>
          <cell r="I228">
            <v>33931.67</v>
          </cell>
          <cell r="J228">
            <v>0</v>
          </cell>
          <cell r="K228">
            <v>169658</v>
          </cell>
          <cell r="L228">
            <v>407180</v>
          </cell>
          <cell r="M228">
            <v>348051</v>
          </cell>
        </row>
        <row r="229">
          <cell r="A229" t="str">
            <v>2-ExpenseO&amp;MDepreciation/AmortizationBAR</v>
          </cell>
          <cell r="B229" t="str">
            <v>2-Expense</v>
          </cell>
          <cell r="D229" t="str">
            <v>O&amp;M</v>
          </cell>
          <cell r="E229" t="str">
            <v>Depreciation/Amortization</v>
          </cell>
          <cell r="F229" t="str">
            <v>BAR</v>
          </cell>
          <cell r="G229">
            <v>0</v>
          </cell>
          <cell r="H229">
            <v>93667</v>
          </cell>
          <cell r="I229">
            <v>75000</v>
          </cell>
          <cell r="J229">
            <v>0</v>
          </cell>
          <cell r="K229">
            <v>468333</v>
          </cell>
          <cell r="L229">
            <v>1124000</v>
          </cell>
          <cell r="M229">
            <v>1124031</v>
          </cell>
        </row>
        <row r="230">
          <cell r="A230" t="str">
            <v>2-ExpenseO&amp;MDepreciation/AmortizationComm Adv</v>
          </cell>
          <cell r="B230" t="str">
            <v>2-Expense</v>
          </cell>
          <cell r="D230" t="str">
            <v>O&amp;M</v>
          </cell>
          <cell r="E230" t="str">
            <v>Depreciation/Amortization</v>
          </cell>
          <cell r="F230" t="str">
            <v>Comm Adv</v>
          </cell>
          <cell r="G230">
            <v>0</v>
          </cell>
          <cell r="H230">
            <v>1416</v>
          </cell>
          <cell r="I230">
            <v>1416</v>
          </cell>
          <cell r="J230">
            <v>0</v>
          </cell>
          <cell r="K230">
            <v>7080</v>
          </cell>
          <cell r="L230">
            <v>17000</v>
          </cell>
          <cell r="M230">
            <v>19214</v>
          </cell>
        </row>
        <row r="231">
          <cell r="A231" t="str">
            <v>2-ExpenseO&amp;MDepreciation/AmortizationCorp Dev</v>
          </cell>
          <cell r="B231" t="str">
            <v>2-Expense</v>
          </cell>
          <cell r="D231" t="str">
            <v>O&amp;M</v>
          </cell>
          <cell r="E231" t="str">
            <v>Depreciation/Amortization</v>
          </cell>
          <cell r="F231" t="str">
            <v>Corp Dev</v>
          </cell>
          <cell r="G231">
            <v>0</v>
          </cell>
          <cell r="H231">
            <v>140</v>
          </cell>
          <cell r="I231">
            <v>300</v>
          </cell>
          <cell r="J231">
            <v>0</v>
          </cell>
          <cell r="K231">
            <v>700</v>
          </cell>
          <cell r="L231">
            <v>1681</v>
          </cell>
          <cell r="M231">
            <v>3605</v>
          </cell>
        </row>
        <row r="232">
          <cell r="A232" t="str">
            <v>2-ExpenseO&amp;MDepreciation/AmortizationCorp Secr</v>
          </cell>
          <cell r="B232" t="str">
            <v>2-Expense</v>
          </cell>
          <cell r="D232" t="str">
            <v>O&amp;M</v>
          </cell>
          <cell r="E232" t="str">
            <v>Depreciation/Amortization</v>
          </cell>
          <cell r="F232" t="str">
            <v>Corp Secr</v>
          </cell>
          <cell r="G232">
            <v>0</v>
          </cell>
          <cell r="H232">
            <v>92</v>
          </cell>
          <cell r="J232">
            <v>0</v>
          </cell>
          <cell r="K232">
            <v>458</v>
          </cell>
          <cell r="L232">
            <v>1100</v>
          </cell>
          <cell r="M232">
            <v>1063</v>
          </cell>
        </row>
        <row r="233">
          <cell r="A233" t="str">
            <v>2-ExpenseO&amp;MDepreciation/AmortizationCorp Strat</v>
          </cell>
          <cell r="B233" t="str">
            <v>2-Expense</v>
          </cell>
          <cell r="D233" t="str">
            <v>O&amp;M</v>
          </cell>
          <cell r="E233" t="str">
            <v>Depreciation/Amortization</v>
          </cell>
          <cell r="F233" t="str">
            <v>Corp Strat</v>
          </cell>
          <cell r="G233">
            <v>0</v>
          </cell>
          <cell r="H233">
            <v>917</v>
          </cell>
          <cell r="I233">
            <v>916.67</v>
          </cell>
          <cell r="J233">
            <v>0</v>
          </cell>
          <cell r="K233">
            <v>4583</v>
          </cell>
          <cell r="L233">
            <v>11000</v>
          </cell>
          <cell r="M233">
            <v>12524</v>
          </cell>
        </row>
        <row r="234">
          <cell r="A234" t="str">
            <v>2-ExpenseO&amp;MDepreciation/AmortizationERM</v>
          </cell>
          <cell r="B234" t="str">
            <v>2-Expense</v>
          </cell>
          <cell r="D234" t="str">
            <v>O&amp;M</v>
          </cell>
          <cell r="E234" t="str">
            <v>Depreciation/Amortization</v>
          </cell>
          <cell r="F234" t="str">
            <v>ERM</v>
          </cell>
          <cell r="G234">
            <v>0</v>
          </cell>
          <cell r="H234">
            <v>251</v>
          </cell>
          <cell r="I234">
            <v>251.34</v>
          </cell>
          <cell r="J234">
            <v>0</v>
          </cell>
          <cell r="K234">
            <v>1252</v>
          </cell>
          <cell r="L234">
            <v>3000</v>
          </cell>
          <cell r="M234">
            <v>4176</v>
          </cell>
        </row>
        <row r="235">
          <cell r="A235" t="str">
            <v>2-ExpenseO&amp;MDepreciation/AmortizationExec</v>
          </cell>
          <cell r="B235" t="str">
            <v>2-Expense</v>
          </cell>
          <cell r="D235" t="str">
            <v>O&amp;M</v>
          </cell>
          <cell r="E235" t="str">
            <v>Depreciation/Amortization</v>
          </cell>
          <cell r="F235" t="str">
            <v>Exec</v>
          </cell>
          <cell r="G235">
            <v>0</v>
          </cell>
          <cell r="H235">
            <v>15500</v>
          </cell>
          <cell r="I235">
            <v>15500</v>
          </cell>
          <cell r="J235">
            <v>0</v>
          </cell>
          <cell r="K235">
            <v>77500</v>
          </cell>
          <cell r="L235">
            <v>649559</v>
          </cell>
          <cell r="M235">
            <v>645876</v>
          </cell>
        </row>
        <row r="236">
          <cell r="A236" t="str">
            <v>2-ExpenseO&amp;MDepreciation/AmortizationHoldg Fin</v>
          </cell>
          <cell r="B236" t="str">
            <v>2-Expense</v>
          </cell>
          <cell r="D236" t="str">
            <v>O&amp;M</v>
          </cell>
          <cell r="E236" t="str">
            <v>Depreciation/Amortization</v>
          </cell>
          <cell r="F236" t="str">
            <v>Holdg Fin</v>
          </cell>
          <cell r="G236">
            <v>0</v>
          </cell>
          <cell r="H236">
            <v>83</v>
          </cell>
          <cell r="I236">
            <v>83</v>
          </cell>
          <cell r="J236">
            <v>0</v>
          </cell>
          <cell r="K236">
            <v>416</v>
          </cell>
          <cell r="L236">
            <v>1000</v>
          </cell>
          <cell r="M236">
            <v>667</v>
          </cell>
        </row>
        <row r="237">
          <cell r="A237" t="str">
            <v>2-ExpenseO&amp;MDepreciation/AmortizationHR</v>
          </cell>
          <cell r="B237" t="str">
            <v>2-Expense</v>
          </cell>
          <cell r="D237" t="str">
            <v>O&amp;M</v>
          </cell>
          <cell r="E237" t="str">
            <v>Depreciation/Amortization</v>
          </cell>
          <cell r="F237" t="str">
            <v>HR</v>
          </cell>
          <cell r="G237">
            <v>0</v>
          </cell>
          <cell r="H237">
            <v>1200</v>
          </cell>
          <cell r="I237">
            <v>2333</v>
          </cell>
          <cell r="J237">
            <v>0</v>
          </cell>
          <cell r="K237">
            <v>8100</v>
          </cell>
          <cell r="L237">
            <v>28192</v>
          </cell>
          <cell r="M237">
            <v>32870</v>
          </cell>
        </row>
        <row r="238">
          <cell r="A238" t="str">
            <v>2-ExpenseO&amp;MDepreciation/AmortizationInt Audit/ Control</v>
          </cell>
          <cell r="B238" t="str">
            <v>2-Expense</v>
          </cell>
          <cell r="D238" t="str">
            <v>O&amp;M</v>
          </cell>
          <cell r="E238" t="str">
            <v>Depreciation/Amortization</v>
          </cell>
          <cell r="F238" t="str">
            <v>Int Audit/ Control</v>
          </cell>
          <cell r="G238">
            <v>0</v>
          </cell>
          <cell r="H238">
            <v>17409</v>
          </cell>
          <cell r="I238">
            <v>17408.650000000001</v>
          </cell>
          <cell r="J238">
            <v>0</v>
          </cell>
          <cell r="K238">
            <v>87043</v>
          </cell>
          <cell r="L238">
            <v>208904</v>
          </cell>
          <cell r="M238">
            <v>208904</v>
          </cell>
        </row>
        <row r="239">
          <cell r="A239" t="str">
            <v>2-ExpenseO&amp;MDepreciation/AmortizationInv Rel</v>
          </cell>
          <cell r="B239" t="str">
            <v>2-Expense</v>
          </cell>
          <cell r="D239" t="str">
            <v>O&amp;M</v>
          </cell>
          <cell r="E239" t="str">
            <v>Depreciation/Amortization</v>
          </cell>
          <cell r="F239" t="str">
            <v>Inv Rel</v>
          </cell>
          <cell r="G239">
            <v>0</v>
          </cell>
          <cell r="J239">
            <v>0</v>
          </cell>
          <cell r="M239">
            <v>143</v>
          </cell>
        </row>
        <row r="240">
          <cell r="A240" t="str">
            <v>2-ExpenseO&amp;MDepreciation/AmortizationIT</v>
          </cell>
          <cell r="B240" t="str">
            <v>2-Expense</v>
          </cell>
          <cell r="D240" t="str">
            <v>O&amp;M</v>
          </cell>
          <cell r="E240" t="str">
            <v>Depreciation/Amortization</v>
          </cell>
          <cell r="F240" t="str">
            <v>IT</v>
          </cell>
          <cell r="G240">
            <v>0</v>
          </cell>
          <cell r="H240">
            <v>1040197</v>
          </cell>
          <cell r="I240">
            <v>1040196.7</v>
          </cell>
          <cell r="J240">
            <v>0</v>
          </cell>
          <cell r="K240">
            <v>5000984</v>
          </cell>
          <cell r="L240">
            <v>13681089</v>
          </cell>
          <cell r="M240">
            <v>13665946</v>
          </cell>
        </row>
        <row r="241">
          <cell r="A241" t="str">
            <v>2-ExpenseO&amp;MDepreciation/AmortizationLaw</v>
          </cell>
          <cell r="B241" t="str">
            <v>2-Expense</v>
          </cell>
          <cell r="D241" t="str">
            <v>O&amp;M</v>
          </cell>
          <cell r="E241" t="str">
            <v>Depreciation/Amortization</v>
          </cell>
          <cell r="F241" t="str">
            <v>Law</v>
          </cell>
          <cell r="G241">
            <v>0</v>
          </cell>
          <cell r="H241">
            <v>22917</v>
          </cell>
          <cell r="I241">
            <v>24744</v>
          </cell>
          <cell r="J241">
            <v>0</v>
          </cell>
          <cell r="K241">
            <v>114583</v>
          </cell>
          <cell r="L241">
            <v>275000</v>
          </cell>
          <cell r="M241">
            <v>275811</v>
          </cell>
        </row>
        <row r="242">
          <cell r="A242" t="str">
            <v>2-ExpenseO&amp;MDepreciation/AmortizationMisc Acct</v>
          </cell>
          <cell r="B242" t="str">
            <v>2-Expense</v>
          </cell>
          <cell r="D242" t="str">
            <v>O&amp;M</v>
          </cell>
          <cell r="E242" t="str">
            <v>Depreciation/Amortization</v>
          </cell>
          <cell r="F242" t="str">
            <v>Misc Acct</v>
          </cell>
          <cell r="G242">
            <v>0</v>
          </cell>
          <cell r="I242">
            <v>243</v>
          </cell>
          <cell r="J242">
            <v>0</v>
          </cell>
          <cell r="M242">
            <v>2916</v>
          </cell>
        </row>
        <row r="243">
          <cell r="A243" t="str">
            <v>2-ExpenseO&amp;MDepreciation/AmortizationNERC</v>
          </cell>
          <cell r="B243" t="str">
            <v>2-Expense</v>
          </cell>
          <cell r="D243" t="str">
            <v>O&amp;M</v>
          </cell>
          <cell r="E243" t="str">
            <v>Depreciation/Amortization</v>
          </cell>
          <cell r="F243" t="str">
            <v>NERC</v>
          </cell>
          <cell r="G243">
            <v>0</v>
          </cell>
          <cell r="H243">
            <v>333</v>
          </cell>
          <cell r="J243">
            <v>0</v>
          </cell>
          <cell r="K243">
            <v>1667</v>
          </cell>
          <cell r="L243">
            <v>4000</v>
          </cell>
          <cell r="M243">
            <v>3999</v>
          </cell>
        </row>
        <row r="244">
          <cell r="A244" t="str">
            <v>2-ExpenseO&amp;MDepreciation/AmortizationPayroll AP</v>
          </cell>
          <cell r="B244" t="str">
            <v>2-Expense</v>
          </cell>
          <cell r="D244" t="str">
            <v>O&amp;M</v>
          </cell>
          <cell r="E244" t="str">
            <v>Depreciation/Amortization</v>
          </cell>
          <cell r="F244" t="str">
            <v>Payroll AP</v>
          </cell>
          <cell r="G244">
            <v>0</v>
          </cell>
          <cell r="H244">
            <v>465</v>
          </cell>
          <cell r="I244">
            <v>464.83</v>
          </cell>
          <cell r="J244">
            <v>0</v>
          </cell>
          <cell r="K244">
            <v>2324</v>
          </cell>
          <cell r="L244">
            <v>5580</v>
          </cell>
          <cell r="M244">
            <v>9300</v>
          </cell>
        </row>
        <row r="245">
          <cell r="A245" t="str">
            <v>2-ExpenseO&amp;MDepreciation/AmortizationProcmt</v>
          </cell>
          <cell r="B245" t="str">
            <v>2-Expense</v>
          </cell>
          <cell r="D245" t="str">
            <v>O&amp;M</v>
          </cell>
          <cell r="E245" t="str">
            <v>Depreciation/Amortization</v>
          </cell>
          <cell r="F245" t="str">
            <v>Procmt</v>
          </cell>
          <cell r="G245">
            <v>0</v>
          </cell>
          <cell r="H245">
            <v>2616</v>
          </cell>
          <cell r="I245">
            <v>4414</v>
          </cell>
          <cell r="J245">
            <v>0</v>
          </cell>
          <cell r="K245">
            <v>13079</v>
          </cell>
          <cell r="L245">
            <v>31389</v>
          </cell>
          <cell r="M245">
            <v>31392</v>
          </cell>
        </row>
        <row r="246">
          <cell r="A246" t="str">
            <v>2-ExpenseO&amp;MDepreciation/AmortizationPSE&amp;G Fin</v>
          </cell>
          <cell r="B246" t="str">
            <v>2-Expense</v>
          </cell>
          <cell r="D246" t="str">
            <v>O&amp;M</v>
          </cell>
          <cell r="E246" t="str">
            <v>Depreciation/Amortization</v>
          </cell>
          <cell r="F246" t="str">
            <v>PSE&amp;G Fin</v>
          </cell>
          <cell r="G246">
            <v>0</v>
          </cell>
          <cell r="H246">
            <v>2000</v>
          </cell>
          <cell r="I246">
            <v>2000</v>
          </cell>
          <cell r="J246">
            <v>0</v>
          </cell>
          <cell r="K246">
            <v>10000</v>
          </cell>
          <cell r="L246">
            <v>24000</v>
          </cell>
          <cell r="M246">
            <v>23539</v>
          </cell>
        </row>
        <row r="247">
          <cell r="A247" t="str">
            <v>2-ExpenseO&amp;MDepreciation/AmortizationPub Affr</v>
          </cell>
          <cell r="B247" t="str">
            <v>2-Expense</v>
          </cell>
          <cell r="D247" t="str">
            <v>O&amp;M</v>
          </cell>
          <cell r="E247" t="str">
            <v>Depreciation/Amortization</v>
          </cell>
          <cell r="F247" t="str">
            <v>Pub Affr</v>
          </cell>
          <cell r="G247">
            <v>0</v>
          </cell>
          <cell r="H247">
            <v>999</v>
          </cell>
          <cell r="I247">
            <v>2246</v>
          </cell>
          <cell r="J247">
            <v>0</v>
          </cell>
          <cell r="K247">
            <v>4997</v>
          </cell>
          <cell r="L247">
            <v>11999</v>
          </cell>
          <cell r="M247">
            <v>18254</v>
          </cell>
        </row>
        <row r="248">
          <cell r="A248" t="str">
            <v>2-ExpenseO&amp;MDepreciation/AmortizationPwr Fin</v>
          </cell>
          <cell r="B248" t="str">
            <v>2-Expense</v>
          </cell>
          <cell r="D248" t="str">
            <v>O&amp;M</v>
          </cell>
          <cell r="E248" t="str">
            <v>Depreciation/Amortization</v>
          </cell>
          <cell r="F248" t="str">
            <v>Pwr Fin</v>
          </cell>
          <cell r="G248">
            <v>0</v>
          </cell>
          <cell r="H248">
            <v>2288</v>
          </cell>
          <cell r="I248">
            <v>2287.58</v>
          </cell>
          <cell r="J248">
            <v>0</v>
          </cell>
          <cell r="K248">
            <v>11438</v>
          </cell>
          <cell r="L248">
            <v>27451</v>
          </cell>
          <cell r="M248">
            <v>26748</v>
          </cell>
        </row>
        <row r="249">
          <cell r="A249" t="str">
            <v>2-ExpenseO&amp;MDepreciation/AmortizationRec Mgmt</v>
          </cell>
          <cell r="B249" t="str">
            <v>2-Expense</v>
          </cell>
          <cell r="D249" t="str">
            <v>O&amp;M</v>
          </cell>
          <cell r="E249" t="str">
            <v>Depreciation/Amortization</v>
          </cell>
          <cell r="F249" t="str">
            <v>Rec Mgmt</v>
          </cell>
          <cell r="G249">
            <v>0</v>
          </cell>
          <cell r="H249">
            <v>74</v>
          </cell>
          <cell r="I249">
            <v>73.5</v>
          </cell>
          <cell r="J249">
            <v>0</v>
          </cell>
          <cell r="K249">
            <v>368</v>
          </cell>
          <cell r="L249">
            <v>882</v>
          </cell>
          <cell r="M249">
            <v>1439</v>
          </cell>
        </row>
        <row r="250">
          <cell r="A250" t="str">
            <v>2-ExpenseO&amp;MDepreciation/AmortizationSC Fin</v>
          </cell>
          <cell r="B250" t="str">
            <v>2-Expense</v>
          </cell>
          <cell r="D250" t="str">
            <v>O&amp;M</v>
          </cell>
          <cell r="E250" t="str">
            <v>Depreciation/Amortization</v>
          </cell>
          <cell r="F250" t="str">
            <v>SC Fin</v>
          </cell>
          <cell r="G250">
            <v>0</v>
          </cell>
          <cell r="H250">
            <v>558</v>
          </cell>
          <cell r="I250">
            <v>557.83000000000004</v>
          </cell>
          <cell r="J250">
            <v>0</v>
          </cell>
          <cell r="K250">
            <v>2789</v>
          </cell>
          <cell r="L250">
            <v>6694</v>
          </cell>
          <cell r="M250">
            <v>8913</v>
          </cell>
        </row>
        <row r="251">
          <cell r="A251" t="str">
            <v>2-ExpenseO&amp;MDepreciation/AmortizationTreas</v>
          </cell>
          <cell r="B251" t="str">
            <v>2-Expense</v>
          </cell>
          <cell r="D251" t="str">
            <v>O&amp;M</v>
          </cell>
          <cell r="E251" t="str">
            <v>Depreciation/Amortization</v>
          </cell>
          <cell r="F251" t="str">
            <v>Treas</v>
          </cell>
          <cell r="G251">
            <v>0</v>
          </cell>
          <cell r="H251">
            <v>290061</v>
          </cell>
          <cell r="I251">
            <v>291240.42</v>
          </cell>
          <cell r="J251">
            <v>0</v>
          </cell>
          <cell r="K251">
            <v>1450306</v>
          </cell>
          <cell r="L251">
            <v>3480740</v>
          </cell>
          <cell r="M251">
            <v>3479950</v>
          </cell>
        </row>
        <row r="252">
          <cell r="A252" t="str">
            <v>2-ExpenseO&amp;MDepreciation/AmortizationV&amp;P</v>
          </cell>
          <cell r="B252" t="str">
            <v>2-Expense</v>
          </cell>
          <cell r="D252" t="str">
            <v>O&amp;M</v>
          </cell>
          <cell r="E252" t="str">
            <v>Depreciation/Amortization</v>
          </cell>
          <cell r="F252" t="str">
            <v>V&amp;P</v>
          </cell>
          <cell r="G252">
            <v>0</v>
          </cell>
          <cell r="H252">
            <v>599</v>
          </cell>
          <cell r="I252">
            <v>598.5</v>
          </cell>
          <cell r="J252">
            <v>0</v>
          </cell>
          <cell r="K252">
            <v>2993</v>
          </cell>
          <cell r="L252">
            <v>7182</v>
          </cell>
          <cell r="M252">
            <v>5336</v>
          </cell>
        </row>
        <row r="253">
          <cell r="A253" t="str">
            <v>2-ExpenseO&amp;MFleet/Other CO ChargesBAR</v>
          </cell>
          <cell r="B253" t="str">
            <v>2-Expense</v>
          </cell>
          <cell r="D253" t="str">
            <v>O&amp;M</v>
          </cell>
          <cell r="E253" t="str">
            <v>Fleet/Other CO Charges</v>
          </cell>
          <cell r="F253" t="str">
            <v>BAR</v>
          </cell>
          <cell r="G253">
            <v>0</v>
          </cell>
          <cell r="H253">
            <v>3355</v>
          </cell>
          <cell r="I253">
            <v>2200</v>
          </cell>
          <cell r="J253">
            <v>0</v>
          </cell>
          <cell r="K253">
            <v>16425</v>
          </cell>
          <cell r="L253">
            <v>42903</v>
          </cell>
          <cell r="M253">
            <v>42681</v>
          </cell>
        </row>
        <row r="254">
          <cell r="A254" t="str">
            <v>2-ExpenseO&amp;MFleet/Other CO ChargesComm Adv</v>
          </cell>
          <cell r="B254" t="str">
            <v>2-Expense</v>
          </cell>
          <cell r="D254" t="str">
            <v>O&amp;M</v>
          </cell>
          <cell r="E254" t="str">
            <v>Fleet/Other CO Charges</v>
          </cell>
          <cell r="F254" t="str">
            <v>Comm Adv</v>
          </cell>
          <cell r="G254">
            <v>0</v>
          </cell>
          <cell r="H254">
            <v>528</v>
          </cell>
          <cell r="J254">
            <v>0</v>
          </cell>
          <cell r="K254">
            <v>2529</v>
          </cell>
          <cell r="L254">
            <v>6053</v>
          </cell>
          <cell r="M254">
            <v>-1</v>
          </cell>
        </row>
        <row r="255">
          <cell r="A255" t="str">
            <v>2-ExpenseO&amp;MFleet/Other CO ChargesCorp Strat</v>
          </cell>
          <cell r="B255" t="str">
            <v>2-Expense</v>
          </cell>
          <cell r="D255" t="str">
            <v>O&amp;M</v>
          </cell>
          <cell r="E255" t="str">
            <v>Fleet/Other CO Charges</v>
          </cell>
          <cell r="F255" t="str">
            <v>Corp Strat</v>
          </cell>
          <cell r="G255">
            <v>0</v>
          </cell>
          <cell r="H255">
            <v>712</v>
          </cell>
          <cell r="I255">
            <v>65</v>
          </cell>
          <cell r="J255">
            <v>0</v>
          </cell>
          <cell r="K255">
            <v>3394</v>
          </cell>
          <cell r="L255">
            <v>8121</v>
          </cell>
          <cell r="M255">
            <v>1322</v>
          </cell>
        </row>
        <row r="256">
          <cell r="A256" t="str">
            <v>2-ExpenseO&amp;MFleet/Other CO ChargesExec</v>
          </cell>
          <cell r="B256" t="str">
            <v>2-Expense</v>
          </cell>
          <cell r="D256" t="str">
            <v>O&amp;M</v>
          </cell>
          <cell r="E256" t="str">
            <v>Fleet/Other CO Charges</v>
          </cell>
          <cell r="F256" t="str">
            <v>Exec</v>
          </cell>
          <cell r="G256">
            <v>0</v>
          </cell>
          <cell r="H256">
            <v>966</v>
          </cell>
          <cell r="I256">
            <v>965.95</v>
          </cell>
          <cell r="J256">
            <v>0</v>
          </cell>
          <cell r="K256">
            <v>4629</v>
          </cell>
          <cell r="L256">
            <v>11079</v>
          </cell>
          <cell r="M256">
            <v>10954</v>
          </cell>
        </row>
        <row r="257">
          <cell r="A257" t="str">
            <v>2-ExpenseO&amp;MFleet/Other CO ChargesHR</v>
          </cell>
          <cell r="B257" t="str">
            <v>2-Expense</v>
          </cell>
          <cell r="D257" t="str">
            <v>O&amp;M</v>
          </cell>
          <cell r="E257" t="str">
            <v>Fleet/Other CO Charges</v>
          </cell>
          <cell r="F257" t="str">
            <v>HR</v>
          </cell>
          <cell r="G257">
            <v>0</v>
          </cell>
          <cell r="H257">
            <v>2078</v>
          </cell>
          <cell r="I257">
            <v>2078.17</v>
          </cell>
          <cell r="J257">
            <v>0</v>
          </cell>
          <cell r="K257">
            <v>9972</v>
          </cell>
          <cell r="L257">
            <v>23867</v>
          </cell>
          <cell r="M257">
            <v>31405</v>
          </cell>
        </row>
        <row r="258">
          <cell r="A258" t="str">
            <v>2-ExpenseO&amp;MFleet/Other CO ChargesIT</v>
          </cell>
          <cell r="B258" t="str">
            <v>2-Expense</v>
          </cell>
          <cell r="D258" t="str">
            <v>O&amp;M</v>
          </cell>
          <cell r="E258" t="str">
            <v>Fleet/Other CO Charges</v>
          </cell>
          <cell r="F258" t="str">
            <v>IT</v>
          </cell>
          <cell r="G258">
            <v>0</v>
          </cell>
          <cell r="H258">
            <v>1701</v>
          </cell>
          <cell r="I258">
            <v>1701.13</v>
          </cell>
          <cell r="J258">
            <v>0</v>
          </cell>
          <cell r="K258">
            <v>8575</v>
          </cell>
          <cell r="L258">
            <v>24129</v>
          </cell>
          <cell r="M258">
            <v>23665</v>
          </cell>
        </row>
        <row r="259">
          <cell r="A259" t="str">
            <v>2-ExpenseO&amp;MFleet/Other CO ChargesNERC</v>
          </cell>
          <cell r="B259" t="str">
            <v>2-Expense</v>
          </cell>
          <cell r="D259" t="str">
            <v>O&amp;M</v>
          </cell>
          <cell r="E259" t="str">
            <v>Fleet/Other CO Charges</v>
          </cell>
          <cell r="F259" t="str">
            <v>NERC</v>
          </cell>
          <cell r="G259">
            <v>0</v>
          </cell>
          <cell r="J259">
            <v>0</v>
          </cell>
        </row>
        <row r="260">
          <cell r="A260" t="str">
            <v>2-ExpenseO&amp;MFleet/Other CO ChargesProcmt</v>
          </cell>
          <cell r="B260" t="str">
            <v>2-Expense</v>
          </cell>
          <cell r="D260" t="str">
            <v>O&amp;M</v>
          </cell>
          <cell r="E260" t="str">
            <v>Fleet/Other CO Charges</v>
          </cell>
          <cell r="F260" t="str">
            <v>Procmt</v>
          </cell>
          <cell r="G260">
            <v>0</v>
          </cell>
          <cell r="H260">
            <v>885</v>
          </cell>
          <cell r="I260">
            <v>884.88</v>
          </cell>
          <cell r="J260">
            <v>0</v>
          </cell>
          <cell r="K260">
            <v>4260</v>
          </cell>
          <cell r="L260">
            <v>10200</v>
          </cell>
          <cell r="M260">
            <v>10200</v>
          </cell>
        </row>
        <row r="261">
          <cell r="A261" t="str">
            <v>2-ExpenseO&amp;MFleet/Other CO ChargesPSE&amp;G Fin</v>
          </cell>
          <cell r="B261" t="str">
            <v>2-Expense</v>
          </cell>
          <cell r="D261" t="str">
            <v>O&amp;M</v>
          </cell>
          <cell r="E261" t="str">
            <v>Fleet/Other CO Charges</v>
          </cell>
          <cell r="F261" t="str">
            <v>PSE&amp;G Fin</v>
          </cell>
          <cell r="G261">
            <v>0</v>
          </cell>
          <cell r="J261">
            <v>0</v>
          </cell>
          <cell r="M261">
            <v>554</v>
          </cell>
        </row>
        <row r="262">
          <cell r="A262" t="str">
            <v>2-ExpenseO&amp;MFleet/Other CO ChargesPub Affr</v>
          </cell>
          <cell r="B262" t="str">
            <v>2-Expense</v>
          </cell>
          <cell r="D262" t="str">
            <v>O&amp;M</v>
          </cell>
          <cell r="E262" t="str">
            <v>Fleet/Other CO Charges</v>
          </cell>
          <cell r="F262" t="str">
            <v>Pub Affr</v>
          </cell>
          <cell r="G262">
            <v>0</v>
          </cell>
          <cell r="H262">
            <v>1329</v>
          </cell>
          <cell r="I262">
            <v>1329.41</v>
          </cell>
          <cell r="J262">
            <v>0</v>
          </cell>
          <cell r="K262">
            <v>6392</v>
          </cell>
          <cell r="L262">
            <v>15301</v>
          </cell>
          <cell r="M262">
            <v>17790</v>
          </cell>
        </row>
        <row r="263">
          <cell r="A263" t="str">
            <v>2-ExpenseO&amp;MFleet/Other CO ChargesPwr Fin</v>
          </cell>
          <cell r="B263" t="str">
            <v>2-Expense</v>
          </cell>
          <cell r="D263" t="str">
            <v>O&amp;M</v>
          </cell>
          <cell r="E263" t="str">
            <v>Fleet/Other CO Charges</v>
          </cell>
          <cell r="F263" t="str">
            <v>Pwr Fin</v>
          </cell>
          <cell r="G263">
            <v>0</v>
          </cell>
          <cell r="H263">
            <v>87</v>
          </cell>
          <cell r="I263">
            <v>86.6</v>
          </cell>
          <cell r="J263">
            <v>0</v>
          </cell>
          <cell r="K263">
            <v>433</v>
          </cell>
          <cell r="L263">
            <v>1039</v>
          </cell>
          <cell r="M263">
            <v>1039</v>
          </cell>
        </row>
        <row r="264">
          <cell r="A264" t="str">
            <v>2-ExpenseO&amp;MFleet/Other CO ChargesRec Mgmt</v>
          </cell>
          <cell r="B264" t="str">
            <v>2-Expense</v>
          </cell>
          <cell r="D264" t="str">
            <v>O&amp;M</v>
          </cell>
          <cell r="E264" t="str">
            <v>Fleet/Other CO Charges</v>
          </cell>
          <cell r="F264" t="str">
            <v>Rec Mgmt</v>
          </cell>
          <cell r="G264">
            <v>0</v>
          </cell>
          <cell r="H264">
            <v>2482</v>
          </cell>
          <cell r="I264">
            <v>2482.4499999999998</v>
          </cell>
          <cell r="J264">
            <v>0</v>
          </cell>
          <cell r="K264">
            <v>12358</v>
          </cell>
          <cell r="L264">
            <v>29650</v>
          </cell>
          <cell r="M264">
            <v>28311</v>
          </cell>
        </row>
        <row r="265">
          <cell r="A265" t="str">
            <v>2-ExpenseO&amp;MFleet/Other CO ChargesTreas</v>
          </cell>
          <cell r="B265" t="str">
            <v>2-Expense</v>
          </cell>
          <cell r="D265" t="str">
            <v>O&amp;M</v>
          </cell>
          <cell r="E265" t="str">
            <v>Fleet/Other CO Charges</v>
          </cell>
          <cell r="F265" t="str">
            <v>Treas</v>
          </cell>
          <cell r="G265">
            <v>0</v>
          </cell>
          <cell r="H265">
            <v>36899</v>
          </cell>
          <cell r="I265">
            <v>36867.199999999997</v>
          </cell>
          <cell r="J265">
            <v>0</v>
          </cell>
          <cell r="K265">
            <v>184167</v>
          </cell>
          <cell r="L265">
            <v>441950</v>
          </cell>
          <cell r="M265">
            <v>432812</v>
          </cell>
        </row>
        <row r="266">
          <cell r="A266" t="str">
            <v>2-ExpenseO&amp;MFringe Benefits &amp; TaxesASD</v>
          </cell>
          <cell r="B266" t="str">
            <v>2-Expense</v>
          </cell>
          <cell r="D266" t="str">
            <v>O&amp;M</v>
          </cell>
          <cell r="E266" t="str">
            <v>Fringe Benefits &amp; Taxes</v>
          </cell>
          <cell r="F266" t="str">
            <v>ASD</v>
          </cell>
          <cell r="G266">
            <v>0</v>
          </cell>
          <cell r="H266">
            <v>300603</v>
          </cell>
          <cell r="I266">
            <v>328718</v>
          </cell>
          <cell r="J266">
            <v>0</v>
          </cell>
          <cell r="K266">
            <v>1426695</v>
          </cell>
          <cell r="L266">
            <v>3540795</v>
          </cell>
          <cell r="M266">
            <v>3576674</v>
          </cell>
        </row>
        <row r="267">
          <cell r="A267" t="str">
            <v>2-ExpenseO&amp;MFringe Benefits &amp; TaxesBAR</v>
          </cell>
          <cell r="B267" t="str">
            <v>2-Expense</v>
          </cell>
          <cell r="D267" t="str">
            <v>O&amp;M</v>
          </cell>
          <cell r="E267" t="str">
            <v>Fringe Benefits &amp; Taxes</v>
          </cell>
          <cell r="F267" t="str">
            <v>BAR</v>
          </cell>
          <cell r="G267">
            <v>0</v>
          </cell>
          <cell r="H267">
            <v>101761</v>
          </cell>
          <cell r="I267">
            <v>100630</v>
          </cell>
          <cell r="J267">
            <v>0</v>
          </cell>
          <cell r="K267">
            <v>491403</v>
          </cell>
          <cell r="L267">
            <v>1199638</v>
          </cell>
          <cell r="M267">
            <v>1200037</v>
          </cell>
        </row>
        <row r="268">
          <cell r="A268" t="str">
            <v>2-ExpenseO&amp;MFringe Benefits &amp; TaxesComm Adv</v>
          </cell>
          <cell r="B268" t="str">
            <v>2-Expense</v>
          </cell>
          <cell r="D268" t="str">
            <v>O&amp;M</v>
          </cell>
          <cell r="E268" t="str">
            <v>Fringe Benefits &amp; Taxes</v>
          </cell>
          <cell r="F268" t="str">
            <v>Comm Adv</v>
          </cell>
          <cell r="G268">
            <v>0</v>
          </cell>
          <cell r="H268">
            <v>86758</v>
          </cell>
          <cell r="I268">
            <v>81758</v>
          </cell>
          <cell r="J268">
            <v>0</v>
          </cell>
          <cell r="K268">
            <v>425653</v>
          </cell>
          <cell r="L268">
            <v>1048672</v>
          </cell>
          <cell r="M268">
            <v>1049306</v>
          </cell>
        </row>
        <row r="269">
          <cell r="A269" t="str">
            <v>2-ExpenseO&amp;MFringe Benefits &amp; TaxesCorp Dev</v>
          </cell>
          <cell r="B269" t="str">
            <v>2-Expense</v>
          </cell>
          <cell r="D269" t="str">
            <v>O&amp;M</v>
          </cell>
          <cell r="E269" t="str">
            <v>Fringe Benefits &amp; Taxes</v>
          </cell>
          <cell r="F269" t="str">
            <v>Corp Dev</v>
          </cell>
          <cell r="G269">
            <v>0</v>
          </cell>
          <cell r="H269">
            <v>33090</v>
          </cell>
          <cell r="I269">
            <v>33090.42</v>
          </cell>
          <cell r="J269">
            <v>0</v>
          </cell>
          <cell r="K269">
            <v>91178</v>
          </cell>
          <cell r="L269">
            <v>208277</v>
          </cell>
          <cell r="M269">
            <v>208942</v>
          </cell>
        </row>
        <row r="270">
          <cell r="A270" t="str">
            <v>2-ExpenseO&amp;MFringe Benefits &amp; TaxesCorp Secr</v>
          </cell>
          <cell r="B270" t="str">
            <v>2-Expense</v>
          </cell>
          <cell r="D270" t="str">
            <v>O&amp;M</v>
          </cell>
          <cell r="E270" t="str">
            <v>Fringe Benefits &amp; Taxes</v>
          </cell>
          <cell r="F270" t="str">
            <v>Corp Secr</v>
          </cell>
          <cell r="G270">
            <v>0</v>
          </cell>
          <cell r="H270">
            <v>11653</v>
          </cell>
          <cell r="I270">
            <v>12052</v>
          </cell>
          <cell r="J270">
            <v>0</v>
          </cell>
          <cell r="K270">
            <v>57737</v>
          </cell>
          <cell r="L270">
            <v>142993</v>
          </cell>
          <cell r="M270">
            <v>142646</v>
          </cell>
        </row>
        <row r="271">
          <cell r="A271" t="str">
            <v>2-ExpenseO&amp;MFringe Benefits &amp; TaxesCorp Strat</v>
          </cell>
          <cell r="B271" t="str">
            <v>2-Expense</v>
          </cell>
          <cell r="D271" t="str">
            <v>O&amp;M</v>
          </cell>
          <cell r="E271" t="str">
            <v>Fringe Benefits &amp; Taxes</v>
          </cell>
          <cell r="F271" t="str">
            <v>Corp Strat</v>
          </cell>
          <cell r="G271">
            <v>0</v>
          </cell>
          <cell r="H271">
            <v>38718</v>
          </cell>
          <cell r="I271">
            <v>38717.620000000003</v>
          </cell>
          <cell r="J271">
            <v>0</v>
          </cell>
          <cell r="K271">
            <v>187373</v>
          </cell>
          <cell r="L271">
            <v>456936</v>
          </cell>
          <cell r="M271">
            <v>456631</v>
          </cell>
        </row>
        <row r="272">
          <cell r="A272" t="str">
            <v>2-ExpenseO&amp;MFringe Benefits &amp; TaxesERM</v>
          </cell>
          <cell r="B272" t="str">
            <v>2-Expense</v>
          </cell>
          <cell r="D272" t="str">
            <v>O&amp;M</v>
          </cell>
          <cell r="E272" t="str">
            <v>Fringe Benefits &amp; Taxes</v>
          </cell>
          <cell r="F272" t="str">
            <v>ERM</v>
          </cell>
          <cell r="G272">
            <v>0</v>
          </cell>
          <cell r="H272">
            <v>59192</v>
          </cell>
          <cell r="I272">
            <v>52816</v>
          </cell>
          <cell r="J272">
            <v>0</v>
          </cell>
          <cell r="K272">
            <v>290783</v>
          </cell>
          <cell r="L272">
            <v>716352</v>
          </cell>
          <cell r="M272">
            <v>732283</v>
          </cell>
        </row>
        <row r="273">
          <cell r="A273" t="str">
            <v>2-ExpenseO&amp;MFringe Benefits &amp; TaxesExec</v>
          </cell>
          <cell r="B273" t="str">
            <v>2-Expense</v>
          </cell>
          <cell r="D273" t="str">
            <v>O&amp;M</v>
          </cell>
          <cell r="E273" t="str">
            <v>Fringe Benefits &amp; Taxes</v>
          </cell>
          <cell r="F273" t="str">
            <v>Exec</v>
          </cell>
          <cell r="G273">
            <v>0</v>
          </cell>
          <cell r="H273">
            <v>705263</v>
          </cell>
          <cell r="I273">
            <v>704000</v>
          </cell>
          <cell r="J273">
            <v>0</v>
          </cell>
          <cell r="K273">
            <v>5079286</v>
          </cell>
          <cell r="L273">
            <v>14648888</v>
          </cell>
          <cell r="M273">
            <v>14315241</v>
          </cell>
        </row>
        <row r="274">
          <cell r="A274" t="str">
            <v>2-ExpenseO&amp;MFringe Benefits &amp; TaxesFringe</v>
          </cell>
          <cell r="B274" t="str">
            <v>2-Expense</v>
          </cell>
          <cell r="D274" t="str">
            <v>O&amp;M</v>
          </cell>
          <cell r="E274" t="str">
            <v>Fringe Benefits &amp; Taxes</v>
          </cell>
          <cell r="F274" t="str">
            <v>Fringe</v>
          </cell>
          <cell r="G274">
            <v>0</v>
          </cell>
          <cell r="H274">
            <v>-169350</v>
          </cell>
          <cell r="I274">
            <v>252650</v>
          </cell>
          <cell r="J274">
            <v>0</v>
          </cell>
          <cell r="K274">
            <v>858569</v>
          </cell>
          <cell r="L274">
            <v>-294656</v>
          </cell>
          <cell r="M274">
            <v>720795</v>
          </cell>
        </row>
        <row r="275">
          <cell r="A275" t="str">
            <v>2-ExpenseO&amp;MFringe Benefits &amp; TaxesHoldg Fin</v>
          </cell>
          <cell r="B275" t="str">
            <v>2-Expense</v>
          </cell>
          <cell r="D275" t="str">
            <v>O&amp;M</v>
          </cell>
          <cell r="E275" t="str">
            <v>Fringe Benefits &amp; Taxes</v>
          </cell>
          <cell r="F275" t="str">
            <v>Holdg Fin</v>
          </cell>
          <cell r="G275">
            <v>0</v>
          </cell>
          <cell r="H275">
            <v>11771</v>
          </cell>
          <cell r="I275">
            <v>11423</v>
          </cell>
          <cell r="J275">
            <v>0</v>
          </cell>
          <cell r="K275">
            <v>56967</v>
          </cell>
          <cell r="L275">
            <v>138924</v>
          </cell>
          <cell r="M275">
            <v>137407</v>
          </cell>
        </row>
        <row r="276">
          <cell r="A276" t="str">
            <v>2-ExpenseO&amp;MFringe Benefits &amp; TaxesHR</v>
          </cell>
          <cell r="B276" t="str">
            <v>2-Expense</v>
          </cell>
          <cell r="D276" t="str">
            <v>O&amp;M</v>
          </cell>
          <cell r="E276" t="str">
            <v>Fringe Benefits &amp; Taxes</v>
          </cell>
          <cell r="F276" t="str">
            <v>HR</v>
          </cell>
          <cell r="G276">
            <v>0</v>
          </cell>
          <cell r="H276">
            <v>309119</v>
          </cell>
          <cell r="I276">
            <v>305000</v>
          </cell>
          <cell r="J276">
            <v>0</v>
          </cell>
          <cell r="K276">
            <v>1509376</v>
          </cell>
          <cell r="L276">
            <v>3629504</v>
          </cell>
          <cell r="M276">
            <v>3606629</v>
          </cell>
        </row>
        <row r="277">
          <cell r="A277" t="str">
            <v>2-ExpenseO&amp;MFringe Benefits &amp; TaxesInt Audit/ Control</v>
          </cell>
          <cell r="B277" t="str">
            <v>2-Expense</v>
          </cell>
          <cell r="D277" t="str">
            <v>O&amp;M</v>
          </cell>
          <cell r="E277" t="str">
            <v>Fringe Benefits &amp; Taxes</v>
          </cell>
          <cell r="F277" t="str">
            <v>Int Audit/ Control</v>
          </cell>
          <cell r="G277">
            <v>0</v>
          </cell>
          <cell r="H277">
            <v>91403</v>
          </cell>
          <cell r="I277">
            <v>91403.19</v>
          </cell>
          <cell r="J277">
            <v>0</v>
          </cell>
          <cell r="K277">
            <v>441876</v>
          </cell>
          <cell r="L277">
            <v>1088143</v>
          </cell>
          <cell r="M277">
            <v>1088144</v>
          </cell>
        </row>
        <row r="278">
          <cell r="A278" t="str">
            <v>2-ExpenseO&amp;MFringe Benefits &amp; TaxesInv Rel</v>
          </cell>
          <cell r="B278" t="str">
            <v>2-Expense</v>
          </cell>
          <cell r="D278" t="str">
            <v>O&amp;M</v>
          </cell>
          <cell r="E278" t="str">
            <v>Fringe Benefits &amp; Taxes</v>
          </cell>
          <cell r="F278" t="str">
            <v>Inv Rel</v>
          </cell>
          <cell r="G278">
            <v>0</v>
          </cell>
          <cell r="H278">
            <v>12897</v>
          </cell>
          <cell r="I278">
            <v>12826</v>
          </cell>
          <cell r="J278">
            <v>0</v>
          </cell>
          <cell r="K278">
            <v>62525</v>
          </cell>
          <cell r="L278">
            <v>152343</v>
          </cell>
          <cell r="M278">
            <v>154585</v>
          </cell>
        </row>
        <row r="279">
          <cell r="A279" t="str">
            <v>2-ExpenseO&amp;MFringe Benefits &amp; TaxesIT</v>
          </cell>
          <cell r="B279" t="str">
            <v>2-Expense</v>
          </cell>
          <cell r="D279" t="str">
            <v>O&amp;M</v>
          </cell>
          <cell r="E279" t="str">
            <v>Fringe Benefits &amp; Taxes</v>
          </cell>
          <cell r="F279" t="str">
            <v>IT</v>
          </cell>
          <cell r="G279">
            <v>0</v>
          </cell>
          <cell r="H279">
            <v>722993</v>
          </cell>
          <cell r="I279">
            <v>722993.4</v>
          </cell>
          <cell r="J279">
            <v>0</v>
          </cell>
          <cell r="K279">
            <v>3486726</v>
          </cell>
          <cell r="L279">
            <v>8490764</v>
          </cell>
          <cell r="M279">
            <v>8387883</v>
          </cell>
        </row>
        <row r="280">
          <cell r="A280" t="str">
            <v>2-ExpenseO&amp;MFringe Benefits &amp; TaxesLaw</v>
          </cell>
          <cell r="B280" t="str">
            <v>2-Expense</v>
          </cell>
          <cell r="D280" t="str">
            <v>O&amp;M</v>
          </cell>
          <cell r="E280" t="str">
            <v>Fringe Benefits &amp; Taxes</v>
          </cell>
          <cell r="F280" t="str">
            <v>Law</v>
          </cell>
          <cell r="G280">
            <v>0</v>
          </cell>
          <cell r="H280">
            <v>235103</v>
          </cell>
          <cell r="I280">
            <v>219103.37</v>
          </cell>
          <cell r="J280">
            <v>0</v>
          </cell>
          <cell r="K280">
            <v>1139495</v>
          </cell>
          <cell r="L280">
            <v>2780557</v>
          </cell>
          <cell r="M280">
            <v>2781779</v>
          </cell>
        </row>
        <row r="281">
          <cell r="A281" t="str">
            <v>2-ExpenseO&amp;MFringe Benefits &amp; TaxesMisc Acct</v>
          </cell>
          <cell r="B281" t="str">
            <v>2-Expense</v>
          </cell>
          <cell r="D281" t="str">
            <v>O&amp;M</v>
          </cell>
          <cell r="E281" t="str">
            <v>Fringe Benefits &amp; Taxes</v>
          </cell>
          <cell r="F281" t="str">
            <v>Misc Acct</v>
          </cell>
          <cell r="G281">
            <v>0</v>
          </cell>
          <cell r="H281">
            <v>51028</v>
          </cell>
          <cell r="I281">
            <v>51027.77</v>
          </cell>
          <cell r="J281">
            <v>0</v>
          </cell>
          <cell r="K281">
            <v>332767</v>
          </cell>
          <cell r="L281">
            <v>791400</v>
          </cell>
          <cell r="M281">
            <v>619815</v>
          </cell>
        </row>
        <row r="282">
          <cell r="A282" t="str">
            <v>2-ExpenseO&amp;MFringe Benefits &amp; TaxesNERC</v>
          </cell>
          <cell r="B282" t="str">
            <v>2-Expense</v>
          </cell>
          <cell r="D282" t="str">
            <v>O&amp;M</v>
          </cell>
          <cell r="E282" t="str">
            <v>Fringe Benefits &amp; Taxes</v>
          </cell>
          <cell r="F282" t="str">
            <v>NERC</v>
          </cell>
          <cell r="G282">
            <v>0</v>
          </cell>
          <cell r="H282">
            <v>21181</v>
          </cell>
          <cell r="I282">
            <v>20460</v>
          </cell>
          <cell r="J282">
            <v>0</v>
          </cell>
          <cell r="K282">
            <v>287379</v>
          </cell>
          <cell r="L282">
            <v>434820</v>
          </cell>
          <cell r="M282">
            <v>434766</v>
          </cell>
        </row>
        <row r="283">
          <cell r="A283" t="str">
            <v>2-ExpenseO&amp;MFringe Benefits &amp; TaxesPayroll AP</v>
          </cell>
          <cell r="B283" t="str">
            <v>2-Expense</v>
          </cell>
          <cell r="D283" t="str">
            <v>O&amp;M</v>
          </cell>
          <cell r="E283" t="str">
            <v>Fringe Benefits &amp; Taxes</v>
          </cell>
          <cell r="F283" t="str">
            <v>Payroll AP</v>
          </cell>
          <cell r="G283">
            <v>0</v>
          </cell>
          <cell r="H283">
            <v>54457</v>
          </cell>
          <cell r="I283">
            <v>53466</v>
          </cell>
          <cell r="J283">
            <v>0</v>
          </cell>
          <cell r="K283">
            <v>277448</v>
          </cell>
          <cell r="L283">
            <v>656340</v>
          </cell>
          <cell r="M283">
            <v>659696</v>
          </cell>
        </row>
        <row r="284">
          <cell r="A284" t="str">
            <v>2-ExpenseO&amp;MFringe Benefits &amp; TaxesPens OPEB</v>
          </cell>
          <cell r="B284" t="str">
            <v>2-Expense</v>
          </cell>
          <cell r="D284" t="str">
            <v>O&amp;M</v>
          </cell>
          <cell r="E284" t="str">
            <v>Fringe Benefits &amp; Taxes</v>
          </cell>
          <cell r="F284" t="str">
            <v>Pens OPEB</v>
          </cell>
          <cell r="G284">
            <v>0</v>
          </cell>
          <cell r="H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 t="str">
            <v>2-ExpenseO&amp;MFringe Benefits &amp; TaxesProcmt</v>
          </cell>
          <cell r="B285" t="str">
            <v>2-Expense</v>
          </cell>
          <cell r="D285" t="str">
            <v>O&amp;M</v>
          </cell>
          <cell r="E285" t="str">
            <v>Fringe Benefits &amp; Taxes</v>
          </cell>
          <cell r="F285" t="str">
            <v>Procmt</v>
          </cell>
          <cell r="G285">
            <v>0</v>
          </cell>
          <cell r="H285">
            <v>248051</v>
          </cell>
          <cell r="I285">
            <v>238051</v>
          </cell>
          <cell r="J285">
            <v>0</v>
          </cell>
          <cell r="K285">
            <v>1186763</v>
          </cell>
          <cell r="L285">
            <v>2885721</v>
          </cell>
          <cell r="M285">
            <v>2885722</v>
          </cell>
        </row>
        <row r="286">
          <cell r="A286" t="str">
            <v>2-ExpenseO&amp;MFringe Benefits &amp; TaxesPSE&amp;G Fin</v>
          </cell>
          <cell r="B286" t="str">
            <v>2-Expense</v>
          </cell>
          <cell r="D286" t="str">
            <v>O&amp;M</v>
          </cell>
          <cell r="E286" t="str">
            <v>Fringe Benefits &amp; Taxes</v>
          </cell>
          <cell r="F286" t="str">
            <v>PSE&amp;G Fin</v>
          </cell>
          <cell r="G286">
            <v>0</v>
          </cell>
          <cell r="H286">
            <v>163209</v>
          </cell>
          <cell r="I286">
            <v>163209.10999999999</v>
          </cell>
          <cell r="J286">
            <v>0</v>
          </cell>
          <cell r="K286">
            <v>794320</v>
          </cell>
          <cell r="L286">
            <v>1945018</v>
          </cell>
          <cell r="M286">
            <v>2071182</v>
          </cell>
        </row>
        <row r="287">
          <cell r="A287" t="str">
            <v>2-ExpenseO&amp;MFringe Benefits &amp; TaxesPub Affr</v>
          </cell>
          <cell r="B287" t="str">
            <v>2-Expense</v>
          </cell>
          <cell r="D287" t="str">
            <v>O&amp;M</v>
          </cell>
          <cell r="E287" t="str">
            <v>Fringe Benefits &amp; Taxes</v>
          </cell>
          <cell r="F287" t="str">
            <v>Pub Affr</v>
          </cell>
          <cell r="G287">
            <v>0</v>
          </cell>
          <cell r="H287">
            <v>168600</v>
          </cell>
          <cell r="I287">
            <v>168600.29</v>
          </cell>
          <cell r="J287">
            <v>0</v>
          </cell>
          <cell r="K287">
            <v>820106</v>
          </cell>
          <cell r="L287">
            <v>2007372</v>
          </cell>
          <cell r="M287">
            <v>2008424</v>
          </cell>
        </row>
        <row r="288">
          <cell r="A288" t="str">
            <v>2-ExpenseO&amp;MFringe Benefits &amp; TaxesPwr Fin</v>
          </cell>
          <cell r="B288" t="str">
            <v>2-Expense</v>
          </cell>
          <cell r="D288" t="str">
            <v>O&amp;M</v>
          </cell>
          <cell r="E288" t="str">
            <v>Fringe Benefits &amp; Taxes</v>
          </cell>
          <cell r="F288" t="str">
            <v>Pwr Fin</v>
          </cell>
          <cell r="G288">
            <v>0</v>
          </cell>
          <cell r="H288">
            <v>249350</v>
          </cell>
          <cell r="I288">
            <v>245240.49</v>
          </cell>
          <cell r="J288">
            <v>0</v>
          </cell>
          <cell r="K288">
            <v>1227103</v>
          </cell>
          <cell r="L288">
            <v>3016320</v>
          </cell>
          <cell r="M288">
            <v>3000101</v>
          </cell>
        </row>
        <row r="289">
          <cell r="A289" t="str">
            <v>2-ExpenseO&amp;MFringe Benefits &amp; TaxesRec Mgmt</v>
          </cell>
          <cell r="B289" t="str">
            <v>2-Expense</v>
          </cell>
          <cell r="D289" t="str">
            <v>O&amp;M</v>
          </cell>
          <cell r="E289" t="str">
            <v>Fringe Benefits &amp; Taxes</v>
          </cell>
          <cell r="F289" t="str">
            <v>Rec Mgmt</v>
          </cell>
          <cell r="G289">
            <v>0</v>
          </cell>
          <cell r="H289">
            <v>12791</v>
          </cell>
          <cell r="I289">
            <v>12941</v>
          </cell>
          <cell r="J289">
            <v>0</v>
          </cell>
          <cell r="K289">
            <v>61699</v>
          </cell>
          <cell r="L289">
            <v>150706</v>
          </cell>
          <cell r="M289">
            <v>152453</v>
          </cell>
        </row>
        <row r="290">
          <cell r="A290" t="str">
            <v>2-ExpenseO&amp;MFringe Benefits &amp; TaxesSC Fin</v>
          </cell>
          <cell r="B290" t="str">
            <v>2-Expense</v>
          </cell>
          <cell r="D290" t="str">
            <v>O&amp;M</v>
          </cell>
          <cell r="E290" t="str">
            <v>Fringe Benefits &amp; Taxes</v>
          </cell>
          <cell r="F290" t="str">
            <v>SC Fin</v>
          </cell>
          <cell r="G290">
            <v>0</v>
          </cell>
          <cell r="H290">
            <v>61935</v>
          </cell>
          <cell r="I290">
            <v>60306</v>
          </cell>
          <cell r="J290">
            <v>0</v>
          </cell>
          <cell r="K290">
            <v>299883</v>
          </cell>
          <cell r="L290">
            <v>745388</v>
          </cell>
          <cell r="M290">
            <v>745665</v>
          </cell>
        </row>
        <row r="291">
          <cell r="A291" t="str">
            <v>2-ExpenseO&amp;MFringe Benefits &amp; TaxesTreas</v>
          </cell>
          <cell r="B291" t="str">
            <v>2-Expense</v>
          </cell>
          <cell r="D291" t="str">
            <v>O&amp;M</v>
          </cell>
          <cell r="E291" t="str">
            <v>Fringe Benefits &amp; Taxes</v>
          </cell>
          <cell r="F291" t="str">
            <v>Treas</v>
          </cell>
          <cell r="G291">
            <v>0</v>
          </cell>
          <cell r="H291">
            <v>133199</v>
          </cell>
          <cell r="I291">
            <v>128447.03</v>
          </cell>
          <cell r="J291">
            <v>0</v>
          </cell>
          <cell r="K291">
            <v>646399</v>
          </cell>
          <cell r="L291">
            <v>1573549</v>
          </cell>
          <cell r="M291">
            <v>1623975</v>
          </cell>
        </row>
        <row r="292">
          <cell r="A292" t="str">
            <v>2-ExpenseO&amp;MFringe Benefits &amp; TaxesV&amp;P</v>
          </cell>
          <cell r="B292" t="str">
            <v>2-Expense</v>
          </cell>
          <cell r="D292" t="str">
            <v>O&amp;M</v>
          </cell>
          <cell r="E292" t="str">
            <v>Fringe Benefits &amp; Taxes</v>
          </cell>
          <cell r="F292" t="str">
            <v>V&amp;P</v>
          </cell>
          <cell r="G292">
            <v>0</v>
          </cell>
          <cell r="H292">
            <v>49137</v>
          </cell>
          <cell r="I292">
            <v>43500</v>
          </cell>
          <cell r="J292">
            <v>0</v>
          </cell>
          <cell r="K292">
            <v>237740</v>
          </cell>
          <cell r="L292">
            <v>579829</v>
          </cell>
          <cell r="M292">
            <v>575942</v>
          </cell>
        </row>
        <row r="293">
          <cell r="A293" t="str">
            <v>2-ExpenseO&amp;MIncurred LaborASD</v>
          </cell>
          <cell r="B293" t="str">
            <v>2-Expense</v>
          </cell>
          <cell r="D293" t="str">
            <v>O&amp;M</v>
          </cell>
          <cell r="E293" t="str">
            <v>Incurred Labor</v>
          </cell>
          <cell r="F293" t="str">
            <v>ASD</v>
          </cell>
          <cell r="G293">
            <v>0</v>
          </cell>
          <cell r="H293">
            <v>1031497</v>
          </cell>
          <cell r="I293">
            <v>1002260</v>
          </cell>
          <cell r="J293">
            <v>0</v>
          </cell>
          <cell r="K293">
            <v>4919359</v>
          </cell>
          <cell r="L293">
            <v>12217285</v>
          </cell>
          <cell r="M293">
            <v>11993233</v>
          </cell>
        </row>
        <row r="294">
          <cell r="A294" t="str">
            <v>2-ExpenseO&amp;MIncurred LaborBAR</v>
          </cell>
          <cell r="B294" t="str">
            <v>2-Expense</v>
          </cell>
          <cell r="D294" t="str">
            <v>O&amp;M</v>
          </cell>
          <cell r="E294" t="str">
            <v>Incurred Labor</v>
          </cell>
          <cell r="F294" t="str">
            <v>BAR</v>
          </cell>
          <cell r="G294">
            <v>0</v>
          </cell>
          <cell r="H294">
            <v>352113</v>
          </cell>
          <cell r="I294">
            <v>347000</v>
          </cell>
          <cell r="J294">
            <v>0</v>
          </cell>
          <cell r="K294">
            <v>1700357</v>
          </cell>
          <cell r="L294">
            <v>4150995</v>
          </cell>
          <cell r="M294">
            <v>4150767</v>
          </cell>
        </row>
        <row r="295">
          <cell r="A295" t="str">
            <v>2-ExpenseO&amp;MIncurred LaborComm Adv</v>
          </cell>
          <cell r="B295" t="str">
            <v>2-Expense</v>
          </cell>
          <cell r="D295" t="str">
            <v>O&amp;M</v>
          </cell>
          <cell r="E295" t="str">
            <v>Incurred Labor</v>
          </cell>
          <cell r="F295" t="str">
            <v>Comm Adv</v>
          </cell>
          <cell r="G295">
            <v>0</v>
          </cell>
          <cell r="H295">
            <v>300201</v>
          </cell>
          <cell r="I295">
            <v>300201</v>
          </cell>
          <cell r="J295">
            <v>0</v>
          </cell>
          <cell r="K295">
            <v>1450790</v>
          </cell>
          <cell r="L295">
            <v>3540388</v>
          </cell>
          <cell r="M295">
            <v>3540306</v>
          </cell>
        </row>
        <row r="296">
          <cell r="A296" t="str">
            <v>2-ExpenseO&amp;MIncurred LaborCorp Dev</v>
          </cell>
          <cell r="B296" t="str">
            <v>2-Expense</v>
          </cell>
          <cell r="D296" t="str">
            <v>O&amp;M</v>
          </cell>
          <cell r="E296" t="str">
            <v>Incurred Labor</v>
          </cell>
          <cell r="F296" t="str">
            <v>Corp Dev</v>
          </cell>
          <cell r="G296">
            <v>0</v>
          </cell>
          <cell r="H296">
            <v>52216</v>
          </cell>
          <cell r="I296">
            <v>52216</v>
          </cell>
          <cell r="J296">
            <v>0</v>
          </cell>
          <cell r="K296">
            <v>253212</v>
          </cell>
          <cell r="L296">
            <v>616874</v>
          </cell>
          <cell r="M296">
            <v>619138</v>
          </cell>
        </row>
        <row r="297">
          <cell r="A297" t="str">
            <v>2-ExpenseO&amp;MIncurred LaborCorp Secr</v>
          </cell>
          <cell r="B297" t="str">
            <v>2-Expense</v>
          </cell>
          <cell r="D297" t="str">
            <v>O&amp;M</v>
          </cell>
          <cell r="E297" t="str">
            <v>Incurred Labor</v>
          </cell>
          <cell r="F297" t="str">
            <v>Corp Secr</v>
          </cell>
          <cell r="G297">
            <v>0</v>
          </cell>
          <cell r="H297">
            <v>40323</v>
          </cell>
          <cell r="I297">
            <v>43043</v>
          </cell>
          <cell r="J297">
            <v>0</v>
          </cell>
          <cell r="K297">
            <v>195026</v>
          </cell>
          <cell r="L297">
            <v>475755</v>
          </cell>
          <cell r="M297">
            <v>476000</v>
          </cell>
        </row>
        <row r="298">
          <cell r="A298" t="str">
            <v>2-ExpenseO&amp;MIncurred LaborCorp Strat</v>
          </cell>
          <cell r="B298" t="str">
            <v>2-Expense</v>
          </cell>
          <cell r="D298" t="str">
            <v>O&amp;M</v>
          </cell>
          <cell r="E298" t="str">
            <v>Incurred Labor</v>
          </cell>
          <cell r="F298" t="str">
            <v>Corp Strat</v>
          </cell>
          <cell r="G298">
            <v>0</v>
          </cell>
          <cell r="H298">
            <v>133971</v>
          </cell>
          <cell r="I298">
            <v>116000</v>
          </cell>
          <cell r="J298">
            <v>0</v>
          </cell>
          <cell r="K298">
            <v>648351</v>
          </cell>
          <cell r="L298">
            <v>1581093</v>
          </cell>
          <cell r="M298">
            <v>1580792</v>
          </cell>
        </row>
        <row r="299">
          <cell r="A299" t="str">
            <v>2-ExpenseO&amp;MIncurred LaborERM</v>
          </cell>
          <cell r="B299" t="str">
            <v>2-Expense</v>
          </cell>
          <cell r="D299" t="str">
            <v>O&amp;M</v>
          </cell>
          <cell r="E299" t="str">
            <v>Incurred Labor</v>
          </cell>
          <cell r="F299" t="str">
            <v>ERM</v>
          </cell>
          <cell r="G299">
            <v>0</v>
          </cell>
          <cell r="H299">
            <v>204816</v>
          </cell>
          <cell r="I299">
            <v>189126</v>
          </cell>
          <cell r="J299">
            <v>0</v>
          </cell>
          <cell r="K299">
            <v>990598</v>
          </cell>
          <cell r="L299">
            <v>2416443</v>
          </cell>
          <cell r="M299">
            <v>2389775</v>
          </cell>
        </row>
        <row r="300">
          <cell r="A300" t="str">
            <v>2-ExpenseO&amp;MIncurred LaborExec</v>
          </cell>
          <cell r="B300" t="str">
            <v>2-Expense</v>
          </cell>
          <cell r="D300" t="str">
            <v>O&amp;M</v>
          </cell>
          <cell r="E300" t="str">
            <v>Incurred Labor</v>
          </cell>
          <cell r="F300" t="str">
            <v>Exec</v>
          </cell>
          <cell r="G300">
            <v>0</v>
          </cell>
          <cell r="H300">
            <v>499606</v>
          </cell>
          <cell r="I300">
            <v>489000</v>
          </cell>
          <cell r="J300">
            <v>0</v>
          </cell>
          <cell r="K300">
            <v>2442514</v>
          </cell>
          <cell r="L300">
            <v>5899495</v>
          </cell>
          <cell r="M300">
            <v>5620182</v>
          </cell>
        </row>
        <row r="301">
          <cell r="A301" t="str">
            <v>2-ExpenseO&amp;MIncurred LaborHoldg Fin</v>
          </cell>
          <cell r="B301" t="str">
            <v>2-Expense</v>
          </cell>
          <cell r="D301" t="str">
            <v>O&amp;M</v>
          </cell>
          <cell r="E301" t="str">
            <v>Incurred Labor</v>
          </cell>
          <cell r="F301" t="str">
            <v>Holdg Fin</v>
          </cell>
          <cell r="G301">
            <v>0</v>
          </cell>
          <cell r="H301">
            <v>40731</v>
          </cell>
          <cell r="I301">
            <v>40525</v>
          </cell>
          <cell r="J301">
            <v>0</v>
          </cell>
          <cell r="K301">
            <v>197119</v>
          </cell>
          <cell r="L301">
            <v>480706</v>
          </cell>
          <cell r="M301">
            <v>480720</v>
          </cell>
        </row>
        <row r="302">
          <cell r="A302" t="str">
            <v>2-ExpenseO&amp;MIncurred LaborHR</v>
          </cell>
          <cell r="B302" t="str">
            <v>2-Expense</v>
          </cell>
          <cell r="D302" t="str">
            <v>O&amp;M</v>
          </cell>
          <cell r="E302" t="str">
            <v>Incurred Labor</v>
          </cell>
          <cell r="F302" t="str">
            <v>HR</v>
          </cell>
          <cell r="G302">
            <v>0</v>
          </cell>
          <cell r="H302">
            <v>1069616</v>
          </cell>
          <cell r="I302">
            <v>1047000</v>
          </cell>
          <cell r="J302">
            <v>0</v>
          </cell>
          <cell r="K302">
            <v>5222753</v>
          </cell>
          <cell r="L302">
            <v>12558837</v>
          </cell>
          <cell r="M302">
            <v>12529765</v>
          </cell>
        </row>
        <row r="303">
          <cell r="A303" t="str">
            <v>2-ExpenseO&amp;MIncurred LaborInt Audit/ Control</v>
          </cell>
          <cell r="B303" t="str">
            <v>2-Expense</v>
          </cell>
          <cell r="D303" t="str">
            <v>O&amp;M</v>
          </cell>
          <cell r="E303" t="str">
            <v>Incurred Labor</v>
          </cell>
          <cell r="F303" t="str">
            <v>Int Audit/ Control</v>
          </cell>
          <cell r="G303">
            <v>0</v>
          </cell>
          <cell r="H303">
            <v>316274</v>
          </cell>
          <cell r="I303">
            <v>316274</v>
          </cell>
          <cell r="J303">
            <v>0</v>
          </cell>
          <cell r="K303">
            <v>1528984</v>
          </cell>
          <cell r="L303">
            <v>3730598</v>
          </cell>
          <cell r="M303">
            <v>3730600</v>
          </cell>
        </row>
        <row r="304">
          <cell r="A304" t="str">
            <v>2-ExpenseO&amp;MIncurred LaborInv Rel</v>
          </cell>
          <cell r="B304" t="str">
            <v>2-Expense</v>
          </cell>
          <cell r="D304" t="str">
            <v>O&amp;M</v>
          </cell>
          <cell r="E304" t="str">
            <v>Incurred Labor</v>
          </cell>
          <cell r="F304" t="str">
            <v>Inv Rel</v>
          </cell>
          <cell r="G304">
            <v>0</v>
          </cell>
          <cell r="H304">
            <v>44626</v>
          </cell>
          <cell r="I304">
            <v>45211</v>
          </cell>
          <cell r="J304">
            <v>0</v>
          </cell>
          <cell r="K304">
            <v>216348</v>
          </cell>
          <cell r="L304">
            <v>527137</v>
          </cell>
          <cell r="M304">
            <v>537097</v>
          </cell>
        </row>
        <row r="305">
          <cell r="A305" t="str">
            <v>2-ExpenseO&amp;MIncurred LaborIT</v>
          </cell>
          <cell r="B305" t="str">
            <v>2-Expense</v>
          </cell>
          <cell r="D305" t="str">
            <v>O&amp;M</v>
          </cell>
          <cell r="E305" t="str">
            <v>Incurred Labor</v>
          </cell>
          <cell r="F305" t="str">
            <v>IT</v>
          </cell>
          <cell r="G305">
            <v>0</v>
          </cell>
          <cell r="H305">
            <v>2450863</v>
          </cell>
          <cell r="I305">
            <v>2450863</v>
          </cell>
          <cell r="J305">
            <v>0</v>
          </cell>
          <cell r="K305">
            <v>11831053</v>
          </cell>
          <cell r="L305">
            <v>28878250</v>
          </cell>
          <cell r="M305">
            <v>28027731</v>
          </cell>
        </row>
        <row r="306">
          <cell r="A306" t="str">
            <v>2-ExpenseO&amp;MIncurred LaborLaw</v>
          </cell>
          <cell r="B306" t="str">
            <v>2-Expense</v>
          </cell>
          <cell r="D306" t="str">
            <v>O&amp;M</v>
          </cell>
          <cell r="E306" t="str">
            <v>Incurred Labor</v>
          </cell>
          <cell r="F306" t="str">
            <v>Law</v>
          </cell>
          <cell r="G306">
            <v>0</v>
          </cell>
          <cell r="H306">
            <v>813506</v>
          </cell>
          <cell r="I306">
            <v>813506</v>
          </cell>
          <cell r="J306">
            <v>0</v>
          </cell>
          <cell r="K306">
            <v>3938133</v>
          </cell>
          <cell r="L306">
            <v>9602273</v>
          </cell>
          <cell r="M306">
            <v>9601181</v>
          </cell>
        </row>
        <row r="307">
          <cell r="A307" t="str">
            <v>2-ExpenseO&amp;MIncurred LaborMisc Acct</v>
          </cell>
          <cell r="B307" t="str">
            <v>2-Expense</v>
          </cell>
          <cell r="D307" t="str">
            <v>O&amp;M</v>
          </cell>
          <cell r="E307" t="str">
            <v>Incurred Labor</v>
          </cell>
          <cell r="F307" t="str">
            <v>Misc Acct</v>
          </cell>
          <cell r="G307">
            <v>0</v>
          </cell>
          <cell r="I307">
            <v>2222</v>
          </cell>
          <cell r="J307">
            <v>0</v>
          </cell>
          <cell r="K307">
            <v>249000</v>
          </cell>
          <cell r="L307">
            <v>900000</v>
          </cell>
          <cell r="M307">
            <v>966405</v>
          </cell>
        </row>
        <row r="308">
          <cell r="A308" t="str">
            <v>2-ExpenseO&amp;MIncurred LaborNERC</v>
          </cell>
          <cell r="B308" t="str">
            <v>2-Expense</v>
          </cell>
          <cell r="D308" t="str">
            <v>O&amp;M</v>
          </cell>
          <cell r="E308" t="str">
            <v>Incurred Labor</v>
          </cell>
          <cell r="F308" t="str">
            <v>NERC</v>
          </cell>
          <cell r="G308">
            <v>0</v>
          </cell>
          <cell r="H308">
            <v>73291</v>
          </cell>
          <cell r="I308">
            <v>66000</v>
          </cell>
          <cell r="J308">
            <v>0</v>
          </cell>
          <cell r="K308">
            <v>354254</v>
          </cell>
          <cell r="L308">
            <v>864428</v>
          </cell>
          <cell r="M308">
            <v>864724</v>
          </cell>
        </row>
        <row r="309">
          <cell r="A309" t="str">
            <v>2-ExpenseO&amp;MIncurred LaborPayroll AP</v>
          </cell>
          <cell r="B309" t="str">
            <v>2-Expense</v>
          </cell>
          <cell r="D309" t="str">
            <v>O&amp;M</v>
          </cell>
          <cell r="E309" t="str">
            <v>Incurred Labor</v>
          </cell>
          <cell r="F309" t="str">
            <v>Payroll AP</v>
          </cell>
          <cell r="G309">
            <v>0</v>
          </cell>
          <cell r="H309">
            <v>192264</v>
          </cell>
          <cell r="I309">
            <v>192264</v>
          </cell>
          <cell r="J309">
            <v>0</v>
          </cell>
          <cell r="K309">
            <v>979539</v>
          </cell>
          <cell r="L309">
            <v>2317235</v>
          </cell>
          <cell r="M309">
            <v>2346412</v>
          </cell>
        </row>
        <row r="310">
          <cell r="A310" t="str">
            <v>2-ExpenseO&amp;MIncurred LaborProcmt</v>
          </cell>
          <cell r="B310" t="str">
            <v>2-Expense</v>
          </cell>
          <cell r="D310" t="str">
            <v>O&amp;M</v>
          </cell>
          <cell r="E310" t="str">
            <v>Incurred Labor</v>
          </cell>
          <cell r="F310" t="str">
            <v>Procmt</v>
          </cell>
          <cell r="G310">
            <v>0</v>
          </cell>
          <cell r="H310">
            <v>836328</v>
          </cell>
          <cell r="I310">
            <v>772947</v>
          </cell>
          <cell r="J310">
            <v>0</v>
          </cell>
          <cell r="K310">
            <v>4039690</v>
          </cell>
          <cell r="L310">
            <v>9860628</v>
          </cell>
          <cell r="M310">
            <v>9860628</v>
          </cell>
        </row>
        <row r="311">
          <cell r="A311" t="str">
            <v>2-ExpenseO&amp;MIncurred LaborPSE&amp;G Fin</v>
          </cell>
          <cell r="B311" t="str">
            <v>2-Expense</v>
          </cell>
          <cell r="D311" t="str">
            <v>O&amp;M</v>
          </cell>
          <cell r="E311" t="str">
            <v>Incurred Labor</v>
          </cell>
          <cell r="F311" t="str">
            <v>PSE&amp;G Fin</v>
          </cell>
          <cell r="G311">
            <v>0</v>
          </cell>
          <cell r="H311">
            <v>508509</v>
          </cell>
          <cell r="I311">
            <v>508509</v>
          </cell>
          <cell r="J311">
            <v>0</v>
          </cell>
          <cell r="K311">
            <v>2467369</v>
          </cell>
          <cell r="L311">
            <v>6006982</v>
          </cell>
          <cell r="M311">
            <v>6066458</v>
          </cell>
        </row>
        <row r="312">
          <cell r="A312" t="str">
            <v>2-ExpenseO&amp;MIncurred LaborPub Affr</v>
          </cell>
          <cell r="B312" t="str">
            <v>2-Expense</v>
          </cell>
          <cell r="D312" t="str">
            <v>O&amp;M</v>
          </cell>
          <cell r="E312" t="str">
            <v>Incurred Labor</v>
          </cell>
          <cell r="F312" t="str">
            <v>Pub Affr</v>
          </cell>
          <cell r="G312">
            <v>0</v>
          </cell>
          <cell r="H312">
            <v>583392</v>
          </cell>
          <cell r="I312">
            <v>583392</v>
          </cell>
          <cell r="J312">
            <v>0</v>
          </cell>
          <cell r="K312">
            <v>2822165</v>
          </cell>
          <cell r="L312">
            <v>6883640</v>
          </cell>
          <cell r="M312">
            <v>6884838</v>
          </cell>
        </row>
        <row r="313">
          <cell r="A313" t="str">
            <v>2-ExpenseO&amp;MIncurred LaborPwr Fin</v>
          </cell>
          <cell r="B313" t="str">
            <v>2-Expense</v>
          </cell>
          <cell r="D313" t="str">
            <v>O&amp;M</v>
          </cell>
          <cell r="E313" t="str">
            <v>Incurred Labor</v>
          </cell>
          <cell r="F313" t="str">
            <v>Pwr Fin</v>
          </cell>
          <cell r="G313">
            <v>0</v>
          </cell>
          <cell r="H313">
            <v>775432</v>
          </cell>
          <cell r="I313">
            <v>775432</v>
          </cell>
          <cell r="J313">
            <v>0</v>
          </cell>
          <cell r="K313">
            <v>3748626</v>
          </cell>
          <cell r="L313">
            <v>9146437</v>
          </cell>
          <cell r="M313">
            <v>9073647</v>
          </cell>
        </row>
        <row r="314">
          <cell r="A314" t="str">
            <v>2-ExpenseO&amp;MIncurred LaborRec Mgmt</v>
          </cell>
          <cell r="B314" t="str">
            <v>2-Expense</v>
          </cell>
          <cell r="D314" t="str">
            <v>O&amp;M</v>
          </cell>
          <cell r="E314" t="str">
            <v>Incurred Labor</v>
          </cell>
          <cell r="F314" t="str">
            <v>Rec Mgmt</v>
          </cell>
          <cell r="G314">
            <v>0</v>
          </cell>
          <cell r="H314">
            <v>44259</v>
          </cell>
          <cell r="I314">
            <v>43398</v>
          </cell>
          <cell r="J314">
            <v>0</v>
          </cell>
          <cell r="K314">
            <v>213493</v>
          </cell>
          <cell r="L314">
            <v>521473</v>
          </cell>
          <cell r="M314">
            <v>527934</v>
          </cell>
        </row>
        <row r="315">
          <cell r="A315" t="str">
            <v>2-ExpenseO&amp;MIncurred LaborSC Fin</v>
          </cell>
          <cell r="B315" t="str">
            <v>2-Expense</v>
          </cell>
          <cell r="D315" t="str">
            <v>O&amp;M</v>
          </cell>
          <cell r="E315" t="str">
            <v>Incurred Labor</v>
          </cell>
          <cell r="F315" t="str">
            <v>SC Fin</v>
          </cell>
          <cell r="G315">
            <v>0</v>
          </cell>
          <cell r="H315">
            <v>214309</v>
          </cell>
          <cell r="I315">
            <v>215309</v>
          </cell>
          <cell r="J315">
            <v>0</v>
          </cell>
          <cell r="K315">
            <v>1035580</v>
          </cell>
          <cell r="L315">
            <v>2527293</v>
          </cell>
          <cell r="M315">
            <v>2548205</v>
          </cell>
        </row>
        <row r="316">
          <cell r="A316" t="str">
            <v>2-ExpenseO&amp;MIncurred LaborTreas</v>
          </cell>
          <cell r="B316" t="str">
            <v>2-Expense</v>
          </cell>
          <cell r="D316" t="str">
            <v>O&amp;M</v>
          </cell>
          <cell r="E316" t="str">
            <v>Incurred Labor</v>
          </cell>
          <cell r="F316" t="str">
            <v>Treas</v>
          </cell>
          <cell r="G316">
            <v>0</v>
          </cell>
          <cell r="H316">
            <v>460897</v>
          </cell>
          <cell r="I316">
            <v>442738.75</v>
          </cell>
          <cell r="J316">
            <v>0</v>
          </cell>
          <cell r="K316">
            <v>2441675</v>
          </cell>
          <cell r="L316">
            <v>5649807</v>
          </cell>
          <cell r="M316">
            <v>5575326</v>
          </cell>
        </row>
        <row r="317">
          <cell r="A317" t="str">
            <v>2-ExpenseO&amp;MIncurred LaborV&amp;P</v>
          </cell>
          <cell r="B317" t="str">
            <v>2-Expense</v>
          </cell>
          <cell r="D317" t="str">
            <v>O&amp;M</v>
          </cell>
          <cell r="E317" t="str">
            <v>Incurred Labor</v>
          </cell>
          <cell r="F317" t="str">
            <v>V&amp;P</v>
          </cell>
          <cell r="G317">
            <v>0</v>
          </cell>
          <cell r="H317">
            <v>170023</v>
          </cell>
          <cell r="I317">
            <v>159936</v>
          </cell>
          <cell r="J317">
            <v>0</v>
          </cell>
          <cell r="K317">
            <v>822631</v>
          </cell>
          <cell r="L317">
            <v>2006330</v>
          </cell>
          <cell r="M317">
            <v>1995780</v>
          </cell>
        </row>
        <row r="318">
          <cell r="A318" t="str">
            <v>2-ExpenseO&amp;MInterestIT</v>
          </cell>
          <cell r="B318" t="str">
            <v>2-Expense</v>
          </cell>
          <cell r="D318" t="str">
            <v>O&amp;M</v>
          </cell>
          <cell r="E318" t="str">
            <v>Interest</v>
          </cell>
          <cell r="F318" t="str">
            <v>IT</v>
          </cell>
          <cell r="G318">
            <v>0</v>
          </cell>
          <cell r="H318">
            <v>475508</v>
          </cell>
          <cell r="I318">
            <v>475508.26</v>
          </cell>
          <cell r="J318">
            <v>0</v>
          </cell>
          <cell r="K318">
            <v>2377541</v>
          </cell>
          <cell r="L318">
            <v>5706099</v>
          </cell>
          <cell r="M318">
            <v>5706099</v>
          </cell>
        </row>
        <row r="319">
          <cell r="A319" t="str">
            <v>2-ExpenseO&amp;MInterestMisc Acct</v>
          </cell>
          <cell r="B319" t="str">
            <v>2-Expense</v>
          </cell>
          <cell r="D319" t="str">
            <v>O&amp;M</v>
          </cell>
          <cell r="E319" t="str">
            <v>Interest</v>
          </cell>
          <cell r="F319" t="str">
            <v>Misc Acct</v>
          </cell>
          <cell r="G319">
            <v>0</v>
          </cell>
          <cell r="H319">
            <v>939961</v>
          </cell>
          <cell r="I319">
            <v>939960.97</v>
          </cell>
          <cell r="J319">
            <v>0</v>
          </cell>
          <cell r="K319">
            <v>3697461</v>
          </cell>
          <cell r="L319">
            <v>8857135</v>
          </cell>
          <cell r="M319">
            <v>8856767</v>
          </cell>
        </row>
        <row r="320">
          <cell r="A320" t="str">
            <v>2-ExpenseO&amp;MInterestSC OH</v>
          </cell>
          <cell r="B320" t="str">
            <v>2-Expense</v>
          </cell>
          <cell r="D320" t="str">
            <v>O&amp;M</v>
          </cell>
          <cell r="E320" t="str">
            <v>Interest</v>
          </cell>
          <cell r="F320" t="str">
            <v>SC OH</v>
          </cell>
          <cell r="G320">
            <v>0</v>
          </cell>
          <cell r="J320">
            <v>0</v>
          </cell>
          <cell r="M320">
            <v>84953</v>
          </cell>
        </row>
        <row r="321">
          <cell r="A321" t="str">
            <v>2-ExpenseO&amp;MInterestTreas</v>
          </cell>
          <cell r="B321" t="str">
            <v>2-Expense</v>
          </cell>
          <cell r="D321" t="str">
            <v>O&amp;M</v>
          </cell>
          <cell r="E321" t="str">
            <v>Interest</v>
          </cell>
          <cell r="F321" t="str">
            <v>Treas</v>
          </cell>
          <cell r="G321">
            <v>0</v>
          </cell>
          <cell r="H321">
            <v>183417</v>
          </cell>
          <cell r="I321">
            <v>183416.67</v>
          </cell>
          <cell r="J321">
            <v>0</v>
          </cell>
          <cell r="K321">
            <v>917083</v>
          </cell>
          <cell r="L321">
            <v>2201000</v>
          </cell>
          <cell r="M321">
            <v>2201000</v>
          </cell>
        </row>
        <row r="322">
          <cell r="A322" t="str">
            <v>2-ExpenseO&amp;MInternal SettlementsASD</v>
          </cell>
          <cell r="B322" t="str">
            <v>2-Expense</v>
          </cell>
          <cell r="D322" t="str">
            <v>O&amp;M</v>
          </cell>
          <cell r="E322" t="str">
            <v>Internal Settlements</v>
          </cell>
          <cell r="F322" t="str">
            <v>ASD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-3462</v>
          </cell>
        </row>
        <row r="323">
          <cell r="A323" t="str">
            <v>2-ExpenseO&amp;MInternal SettlementsBAR</v>
          </cell>
          <cell r="B323" t="str">
            <v>2-Expense</v>
          </cell>
          <cell r="D323" t="str">
            <v>O&amp;M</v>
          </cell>
          <cell r="E323" t="str">
            <v>Internal Settlements</v>
          </cell>
          <cell r="F323" t="str">
            <v>BAR</v>
          </cell>
          <cell r="G323">
            <v>0</v>
          </cell>
          <cell r="H323">
            <v>0</v>
          </cell>
          <cell r="I323">
            <v>200</v>
          </cell>
          <cell r="J323">
            <v>0</v>
          </cell>
          <cell r="K323">
            <v>0</v>
          </cell>
          <cell r="L323">
            <v>0</v>
          </cell>
          <cell r="M323">
            <v>3745</v>
          </cell>
        </row>
        <row r="324">
          <cell r="A324" t="str">
            <v>2-ExpenseO&amp;MInternal SettlementsComm Adv</v>
          </cell>
          <cell r="B324" t="str">
            <v>2-Expense</v>
          </cell>
          <cell r="D324" t="str">
            <v>O&amp;M</v>
          </cell>
          <cell r="E324" t="str">
            <v>Internal Settlements</v>
          </cell>
          <cell r="F324" t="str">
            <v>Comm Adv</v>
          </cell>
          <cell r="G324">
            <v>0</v>
          </cell>
          <cell r="H324">
            <v>0</v>
          </cell>
          <cell r="I324">
            <v>79.06</v>
          </cell>
          <cell r="J324">
            <v>0</v>
          </cell>
          <cell r="K324">
            <v>0</v>
          </cell>
          <cell r="L324">
            <v>0</v>
          </cell>
          <cell r="M324">
            <v>-4519</v>
          </cell>
        </row>
        <row r="325">
          <cell r="A325" t="str">
            <v>2-ExpenseO&amp;MInternal SettlementsCorp Dev</v>
          </cell>
          <cell r="B325" t="str">
            <v>2-Expense</v>
          </cell>
          <cell r="D325" t="str">
            <v>O&amp;M</v>
          </cell>
          <cell r="E325" t="str">
            <v>Internal Settlements</v>
          </cell>
          <cell r="F325" t="str">
            <v>Corp Dev</v>
          </cell>
          <cell r="G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-7626</v>
          </cell>
        </row>
        <row r="326">
          <cell r="A326" t="str">
            <v>2-ExpenseO&amp;MInternal SettlementsCorp Secr</v>
          </cell>
          <cell r="B326" t="str">
            <v>2-Expense</v>
          </cell>
          <cell r="D326" t="str">
            <v>O&amp;M</v>
          </cell>
          <cell r="E326" t="str">
            <v>Internal Settlements</v>
          </cell>
          <cell r="F326" t="str">
            <v>Corp Secr</v>
          </cell>
          <cell r="G326">
            <v>0</v>
          </cell>
          <cell r="H326">
            <v>0</v>
          </cell>
          <cell r="I326">
            <v>-1500</v>
          </cell>
          <cell r="J326">
            <v>0</v>
          </cell>
          <cell r="K326">
            <v>0</v>
          </cell>
          <cell r="L326">
            <v>0</v>
          </cell>
          <cell r="M326">
            <v>3570</v>
          </cell>
        </row>
        <row r="327">
          <cell r="A327" t="str">
            <v>2-ExpenseO&amp;MInternal SettlementsCorp Strat</v>
          </cell>
          <cell r="B327" t="str">
            <v>2-Expense</v>
          </cell>
          <cell r="D327" t="str">
            <v>O&amp;M</v>
          </cell>
          <cell r="E327" t="str">
            <v>Internal Settlements</v>
          </cell>
          <cell r="F327" t="str">
            <v>Corp Strat</v>
          </cell>
          <cell r="G327">
            <v>0</v>
          </cell>
          <cell r="H327">
            <v>0</v>
          </cell>
          <cell r="I327">
            <v>118.59</v>
          </cell>
          <cell r="J327">
            <v>0</v>
          </cell>
          <cell r="K327">
            <v>0</v>
          </cell>
          <cell r="L327">
            <v>0</v>
          </cell>
          <cell r="M327">
            <v>6533</v>
          </cell>
        </row>
        <row r="328">
          <cell r="A328" t="str">
            <v>2-ExpenseO&amp;MInternal SettlementsERM</v>
          </cell>
          <cell r="B328" t="str">
            <v>2-Expense</v>
          </cell>
          <cell r="D328" t="str">
            <v>O&amp;M</v>
          </cell>
          <cell r="E328" t="str">
            <v>Internal Settlements</v>
          </cell>
          <cell r="F328" t="str">
            <v>ERM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321</v>
          </cell>
        </row>
        <row r="329">
          <cell r="A329" t="str">
            <v>2-ExpenseO&amp;MInternal SettlementsExec</v>
          </cell>
          <cell r="B329" t="str">
            <v>2-Expense</v>
          </cell>
          <cell r="D329" t="str">
            <v>O&amp;M</v>
          </cell>
          <cell r="E329" t="str">
            <v>Internal Settlements</v>
          </cell>
          <cell r="F329" t="str">
            <v>Exec</v>
          </cell>
          <cell r="G329">
            <v>0</v>
          </cell>
          <cell r="H329">
            <v>0</v>
          </cell>
          <cell r="I329">
            <v>144.94999999999999</v>
          </cell>
          <cell r="J329">
            <v>0</v>
          </cell>
          <cell r="K329">
            <v>0</v>
          </cell>
          <cell r="L329">
            <v>0</v>
          </cell>
          <cell r="M329">
            <v>-709</v>
          </cell>
        </row>
        <row r="330">
          <cell r="A330" t="str">
            <v>2-ExpenseO&amp;MInternal SettlementsFringe</v>
          </cell>
          <cell r="B330" t="str">
            <v>2-Expense</v>
          </cell>
          <cell r="D330" t="str">
            <v>O&amp;M</v>
          </cell>
          <cell r="E330" t="str">
            <v>Internal Settlements</v>
          </cell>
          <cell r="F330" t="str">
            <v>Fringe</v>
          </cell>
          <cell r="G330">
            <v>0</v>
          </cell>
          <cell r="H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-1490015</v>
          </cell>
        </row>
        <row r="331">
          <cell r="A331" t="str">
            <v>2-ExpenseO&amp;MInternal SettlementsHoldg Fin</v>
          </cell>
          <cell r="B331" t="str">
            <v>2-Expense</v>
          </cell>
          <cell r="D331" t="str">
            <v>O&amp;M</v>
          </cell>
          <cell r="E331" t="str">
            <v>Internal Settlements</v>
          </cell>
          <cell r="F331" t="str">
            <v>Holdg Fin</v>
          </cell>
          <cell r="G331">
            <v>0</v>
          </cell>
          <cell r="H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2512</v>
          </cell>
        </row>
        <row r="332">
          <cell r="A332" t="str">
            <v>2-ExpenseO&amp;MInternal SettlementsHR</v>
          </cell>
          <cell r="B332" t="str">
            <v>2-Expense</v>
          </cell>
          <cell r="D332" t="str">
            <v>O&amp;M</v>
          </cell>
          <cell r="E332" t="str">
            <v>Internal Settlements</v>
          </cell>
          <cell r="F332" t="str">
            <v>HR</v>
          </cell>
          <cell r="G332">
            <v>0</v>
          </cell>
          <cell r="H332">
            <v>0</v>
          </cell>
          <cell r="I332">
            <v>303.08</v>
          </cell>
          <cell r="J332">
            <v>0</v>
          </cell>
          <cell r="K332">
            <v>0</v>
          </cell>
          <cell r="L332">
            <v>0</v>
          </cell>
          <cell r="M332">
            <v>3566</v>
          </cell>
        </row>
        <row r="333">
          <cell r="A333" t="str">
            <v>2-ExpenseO&amp;MInternal SettlementsInt Audit/ Control</v>
          </cell>
          <cell r="B333" t="str">
            <v>2-Expense</v>
          </cell>
          <cell r="D333" t="str">
            <v>O&amp;M</v>
          </cell>
          <cell r="E333" t="str">
            <v>Internal Settlements</v>
          </cell>
          <cell r="F333" t="str">
            <v>Int Audit/ Control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</row>
        <row r="334">
          <cell r="A334" t="str">
            <v>2-ExpenseO&amp;MInternal SettlementsInv Rel</v>
          </cell>
          <cell r="B334" t="str">
            <v>2-Expense</v>
          </cell>
          <cell r="D334" t="str">
            <v>O&amp;M</v>
          </cell>
          <cell r="E334" t="str">
            <v>Internal Settlements</v>
          </cell>
          <cell r="F334" t="str">
            <v>Inv Rel</v>
          </cell>
          <cell r="G334">
            <v>0</v>
          </cell>
          <cell r="H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2-ExpenseO&amp;MInternal SettlementsIT</v>
          </cell>
          <cell r="B335" t="str">
            <v>2-Expense</v>
          </cell>
          <cell r="D335" t="str">
            <v>O&amp;M</v>
          </cell>
          <cell r="E335" t="str">
            <v>Internal Settlements</v>
          </cell>
          <cell r="F335" t="str">
            <v>IT</v>
          </cell>
          <cell r="G335">
            <v>0</v>
          </cell>
          <cell r="H335">
            <v>0</v>
          </cell>
          <cell r="I335">
            <v>-88938.58</v>
          </cell>
          <cell r="J335">
            <v>0</v>
          </cell>
          <cell r="K335">
            <v>0</v>
          </cell>
          <cell r="L335">
            <v>0</v>
          </cell>
          <cell r="M335">
            <v>-912295</v>
          </cell>
        </row>
        <row r="336">
          <cell r="A336" t="str">
            <v>2-ExpenseO&amp;MInternal SettlementsLaw</v>
          </cell>
          <cell r="B336" t="str">
            <v>2-Expense</v>
          </cell>
          <cell r="D336" t="str">
            <v>O&amp;M</v>
          </cell>
          <cell r="E336" t="str">
            <v>Internal Settlements</v>
          </cell>
          <cell r="F336" t="str">
            <v>Law</v>
          </cell>
          <cell r="G336">
            <v>0</v>
          </cell>
          <cell r="H336">
            <v>0</v>
          </cell>
          <cell r="I336">
            <v>1325</v>
          </cell>
          <cell r="J336">
            <v>0</v>
          </cell>
          <cell r="K336">
            <v>0</v>
          </cell>
          <cell r="L336">
            <v>0</v>
          </cell>
          <cell r="M336">
            <v>-3112</v>
          </cell>
        </row>
        <row r="337">
          <cell r="A337" t="str">
            <v>2-ExpenseO&amp;MInternal SettlementsMisc Acct</v>
          </cell>
          <cell r="B337" t="str">
            <v>2-Expense</v>
          </cell>
          <cell r="D337" t="str">
            <v>O&amp;M</v>
          </cell>
          <cell r="E337" t="str">
            <v>Internal Settlements</v>
          </cell>
          <cell r="F337" t="str">
            <v>Misc Acct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1491069</v>
          </cell>
        </row>
        <row r="338">
          <cell r="A338" t="str">
            <v>2-ExpenseO&amp;MInternal SettlementsNERC</v>
          </cell>
          <cell r="B338" t="str">
            <v>2-Expense</v>
          </cell>
          <cell r="D338" t="str">
            <v>O&amp;M</v>
          </cell>
          <cell r="E338" t="str">
            <v>Internal Settlements</v>
          </cell>
          <cell r="F338" t="str">
            <v>NERC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A339" t="str">
            <v>2-ExpenseO&amp;MInternal SettlementsPayroll AP</v>
          </cell>
          <cell r="B339" t="str">
            <v>2-Expense</v>
          </cell>
          <cell r="D339" t="str">
            <v>O&amp;M</v>
          </cell>
          <cell r="E339" t="str">
            <v>Internal Settlements</v>
          </cell>
          <cell r="F339" t="str">
            <v>Payroll AP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-1428</v>
          </cell>
        </row>
        <row r="340">
          <cell r="A340" t="str">
            <v>2-ExpenseO&amp;MInternal SettlementsProcmt</v>
          </cell>
          <cell r="B340" t="str">
            <v>2-Expense</v>
          </cell>
          <cell r="D340" t="str">
            <v>O&amp;M</v>
          </cell>
          <cell r="E340" t="str">
            <v>Internal Settlements</v>
          </cell>
          <cell r="F340" t="str">
            <v>Procmt</v>
          </cell>
          <cell r="G340">
            <v>0</v>
          </cell>
          <cell r="H340">
            <v>0</v>
          </cell>
          <cell r="I340">
            <v>118.59</v>
          </cell>
          <cell r="J340">
            <v>0</v>
          </cell>
          <cell r="K340">
            <v>0</v>
          </cell>
          <cell r="L340">
            <v>0</v>
          </cell>
          <cell r="M340">
            <v>1152</v>
          </cell>
        </row>
        <row r="341">
          <cell r="A341" t="str">
            <v>2-ExpenseO&amp;MInternal SettlementsPSE&amp;G Fin</v>
          </cell>
          <cell r="B341" t="str">
            <v>2-Expense</v>
          </cell>
          <cell r="D341" t="str">
            <v>O&amp;M</v>
          </cell>
          <cell r="E341" t="str">
            <v>Internal Settlements</v>
          </cell>
          <cell r="F341" t="str">
            <v>PSE&amp;G Fin</v>
          </cell>
          <cell r="G341">
            <v>0</v>
          </cell>
          <cell r="H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-2338</v>
          </cell>
        </row>
        <row r="342">
          <cell r="A342" t="str">
            <v>2-ExpenseO&amp;MInternal SettlementsPub Affr</v>
          </cell>
          <cell r="B342" t="str">
            <v>2-Expense</v>
          </cell>
          <cell r="D342" t="str">
            <v>O&amp;M</v>
          </cell>
          <cell r="E342" t="str">
            <v>Internal Settlements</v>
          </cell>
          <cell r="F342" t="str">
            <v>Pub Affr</v>
          </cell>
          <cell r="G342">
            <v>0</v>
          </cell>
          <cell r="H342">
            <v>0</v>
          </cell>
          <cell r="I342">
            <v>-20184</v>
          </cell>
          <cell r="J342">
            <v>0</v>
          </cell>
          <cell r="K342">
            <v>0</v>
          </cell>
          <cell r="L342">
            <v>0</v>
          </cell>
          <cell r="M342">
            <v>-4466912</v>
          </cell>
        </row>
        <row r="343">
          <cell r="A343" t="str">
            <v>2-ExpenseO&amp;MInternal SettlementsPwr Fin</v>
          </cell>
          <cell r="B343" t="str">
            <v>2-Expense</v>
          </cell>
          <cell r="D343" t="str">
            <v>O&amp;M</v>
          </cell>
          <cell r="E343" t="str">
            <v>Internal Settlements</v>
          </cell>
          <cell r="F343" t="str">
            <v>Pwr Fin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27615</v>
          </cell>
        </row>
        <row r="344">
          <cell r="A344" t="str">
            <v>2-ExpenseO&amp;MInternal SettlementsRec Mgmt</v>
          </cell>
          <cell r="B344" t="str">
            <v>2-Expense</v>
          </cell>
          <cell r="D344" t="str">
            <v>O&amp;M</v>
          </cell>
          <cell r="E344" t="str">
            <v>Internal Settlements</v>
          </cell>
          <cell r="F344" t="str">
            <v>Rec Mgmt</v>
          </cell>
          <cell r="G344">
            <v>0</v>
          </cell>
          <cell r="H344">
            <v>0</v>
          </cell>
          <cell r="I344">
            <v>39.53</v>
          </cell>
          <cell r="J344">
            <v>0</v>
          </cell>
          <cell r="K344">
            <v>0</v>
          </cell>
          <cell r="L344">
            <v>0</v>
          </cell>
          <cell r="M344">
            <v>298</v>
          </cell>
        </row>
        <row r="345">
          <cell r="A345" t="str">
            <v>2-ExpenseO&amp;MInternal SettlementsResidual</v>
          </cell>
          <cell r="B345" t="str">
            <v>2-Expense</v>
          </cell>
          <cell r="D345" t="str">
            <v>O&amp;M</v>
          </cell>
          <cell r="E345" t="str">
            <v>Internal Settlements</v>
          </cell>
          <cell r="F345" t="str">
            <v>Residual</v>
          </cell>
          <cell r="G345">
            <v>0</v>
          </cell>
          <cell r="J345">
            <v>0</v>
          </cell>
          <cell r="M345">
            <v>-1054</v>
          </cell>
        </row>
        <row r="346">
          <cell r="A346" t="str">
            <v>2-ExpenseO&amp;MInternal SettlementsSC Fin</v>
          </cell>
          <cell r="B346" t="str">
            <v>2-Expense</v>
          </cell>
          <cell r="D346" t="str">
            <v>O&amp;M</v>
          </cell>
          <cell r="E346" t="str">
            <v>Internal Settlements</v>
          </cell>
          <cell r="F346" t="str">
            <v>SC Fin</v>
          </cell>
          <cell r="G346">
            <v>0</v>
          </cell>
          <cell r="H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 t="str">
            <v>2-ExpenseO&amp;MInternal SettlementsTreas</v>
          </cell>
          <cell r="B347" t="str">
            <v>2-Expense</v>
          </cell>
          <cell r="D347" t="str">
            <v>O&amp;M</v>
          </cell>
          <cell r="E347" t="str">
            <v>Internal Settlements</v>
          </cell>
          <cell r="F347" t="str">
            <v>Treas</v>
          </cell>
          <cell r="G347">
            <v>0</v>
          </cell>
          <cell r="H347">
            <v>0</v>
          </cell>
          <cell r="I347">
            <v>-19529.78</v>
          </cell>
          <cell r="J347">
            <v>0</v>
          </cell>
          <cell r="K347">
            <v>0</v>
          </cell>
          <cell r="L347">
            <v>0</v>
          </cell>
          <cell r="M347">
            <v>-43989</v>
          </cell>
        </row>
        <row r="348">
          <cell r="A348" t="str">
            <v>2-ExpenseO&amp;MInternal SettlementsV&amp;P</v>
          </cell>
          <cell r="B348" t="str">
            <v>2-Expense</v>
          </cell>
          <cell r="D348" t="str">
            <v>O&amp;M</v>
          </cell>
          <cell r="E348" t="str">
            <v>Internal Settlements</v>
          </cell>
          <cell r="F348" t="str">
            <v>V&amp;P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-1859</v>
          </cell>
        </row>
        <row r="349">
          <cell r="A349" t="str">
            <v>2-ExpenseO&amp;MIT ToolkitASD</v>
          </cell>
          <cell r="B349" t="str">
            <v>2-Expense</v>
          </cell>
          <cell r="D349" t="str">
            <v>O&amp;M</v>
          </cell>
          <cell r="E349" t="str">
            <v>IT Toolkit</v>
          </cell>
          <cell r="F349" t="str">
            <v>ASD</v>
          </cell>
          <cell r="G349">
            <v>0</v>
          </cell>
          <cell r="H349">
            <v>2878</v>
          </cell>
          <cell r="I349">
            <v>2878.39</v>
          </cell>
          <cell r="J349">
            <v>0</v>
          </cell>
          <cell r="K349">
            <v>14392</v>
          </cell>
          <cell r="L349">
            <v>34533</v>
          </cell>
          <cell r="M349">
            <v>33962</v>
          </cell>
        </row>
        <row r="350">
          <cell r="A350" t="str">
            <v>2-ExpenseO&amp;MIT ToolkitBAR</v>
          </cell>
          <cell r="B350" t="str">
            <v>2-Expense</v>
          </cell>
          <cell r="D350" t="str">
            <v>O&amp;M</v>
          </cell>
          <cell r="E350" t="str">
            <v>IT Toolkit</v>
          </cell>
          <cell r="F350" t="str">
            <v>BAR</v>
          </cell>
          <cell r="G350">
            <v>0</v>
          </cell>
          <cell r="H350">
            <v>3181</v>
          </cell>
          <cell r="I350">
            <v>3477</v>
          </cell>
          <cell r="J350">
            <v>0</v>
          </cell>
          <cell r="K350">
            <v>15905</v>
          </cell>
          <cell r="L350">
            <v>38176</v>
          </cell>
          <cell r="M350">
            <v>38897</v>
          </cell>
        </row>
        <row r="351">
          <cell r="A351" t="str">
            <v>2-ExpenseO&amp;MIT ToolkitComm Adv</v>
          </cell>
          <cell r="B351" t="str">
            <v>2-Expense</v>
          </cell>
          <cell r="D351" t="str">
            <v>O&amp;M</v>
          </cell>
          <cell r="E351" t="str">
            <v>IT Toolkit</v>
          </cell>
          <cell r="F351" t="str">
            <v>Comm Adv</v>
          </cell>
          <cell r="G351">
            <v>0</v>
          </cell>
          <cell r="H351">
            <v>1896</v>
          </cell>
          <cell r="I351">
            <v>1896.02</v>
          </cell>
          <cell r="J351">
            <v>0</v>
          </cell>
          <cell r="K351">
            <v>9480</v>
          </cell>
          <cell r="L351">
            <v>22741</v>
          </cell>
          <cell r="M351">
            <v>21947</v>
          </cell>
        </row>
        <row r="352">
          <cell r="A352" t="str">
            <v>2-ExpenseO&amp;MIT ToolkitCorp Dev</v>
          </cell>
          <cell r="B352" t="str">
            <v>2-Expense</v>
          </cell>
          <cell r="D352" t="str">
            <v>O&amp;M</v>
          </cell>
          <cell r="E352" t="str">
            <v>IT Toolkit</v>
          </cell>
          <cell r="F352" t="str">
            <v>Corp Dev</v>
          </cell>
          <cell r="G352">
            <v>0</v>
          </cell>
          <cell r="H352">
            <v>318</v>
          </cell>
          <cell r="I352">
            <v>318.45999999999998</v>
          </cell>
          <cell r="J352">
            <v>0</v>
          </cell>
          <cell r="K352">
            <v>1592</v>
          </cell>
          <cell r="L352">
            <v>3811</v>
          </cell>
          <cell r="M352">
            <v>4228</v>
          </cell>
        </row>
        <row r="353">
          <cell r="A353" t="str">
            <v>2-ExpenseO&amp;MIT ToolkitCorp Secr</v>
          </cell>
          <cell r="B353" t="str">
            <v>2-Expense</v>
          </cell>
          <cell r="D353" t="str">
            <v>O&amp;M</v>
          </cell>
          <cell r="E353" t="str">
            <v>IT Toolkit</v>
          </cell>
          <cell r="F353" t="str">
            <v>Corp Secr</v>
          </cell>
          <cell r="G353">
            <v>0</v>
          </cell>
          <cell r="H353">
            <v>189</v>
          </cell>
          <cell r="I353">
            <v>351</v>
          </cell>
          <cell r="J353">
            <v>0</v>
          </cell>
          <cell r="K353">
            <v>945</v>
          </cell>
          <cell r="L353">
            <v>2263</v>
          </cell>
          <cell r="M353">
            <v>2262</v>
          </cell>
        </row>
        <row r="354">
          <cell r="A354" t="str">
            <v>2-ExpenseO&amp;MIT ToolkitCorp Strat</v>
          </cell>
          <cell r="B354" t="str">
            <v>2-Expense</v>
          </cell>
          <cell r="D354" t="str">
            <v>O&amp;M</v>
          </cell>
          <cell r="E354" t="str">
            <v>IT Toolkit</v>
          </cell>
          <cell r="F354" t="str">
            <v>Corp Strat</v>
          </cell>
          <cell r="G354">
            <v>0</v>
          </cell>
          <cell r="H354">
            <v>455</v>
          </cell>
          <cell r="I354">
            <v>454.83</v>
          </cell>
          <cell r="J354">
            <v>0</v>
          </cell>
          <cell r="K354">
            <v>2274</v>
          </cell>
          <cell r="L354">
            <v>5455</v>
          </cell>
          <cell r="M354">
            <v>5954</v>
          </cell>
        </row>
        <row r="355">
          <cell r="A355" t="str">
            <v>2-ExpenseO&amp;MIT ToolkitERM</v>
          </cell>
          <cell r="B355" t="str">
            <v>2-Expense</v>
          </cell>
          <cell r="D355" t="str">
            <v>O&amp;M</v>
          </cell>
          <cell r="E355" t="str">
            <v>IT Toolkit</v>
          </cell>
          <cell r="F355" t="str">
            <v>ERM</v>
          </cell>
          <cell r="G355">
            <v>0</v>
          </cell>
          <cell r="H355">
            <v>984</v>
          </cell>
          <cell r="I355">
            <v>984.26</v>
          </cell>
          <cell r="J355">
            <v>0</v>
          </cell>
          <cell r="K355">
            <v>4921</v>
          </cell>
          <cell r="L355">
            <v>11812</v>
          </cell>
          <cell r="M355">
            <v>11821</v>
          </cell>
        </row>
        <row r="356">
          <cell r="A356" t="str">
            <v>2-ExpenseO&amp;MIT ToolkitExec</v>
          </cell>
          <cell r="B356" t="str">
            <v>2-Expense</v>
          </cell>
          <cell r="D356" t="str">
            <v>O&amp;M</v>
          </cell>
          <cell r="E356" t="str">
            <v>IT Toolkit</v>
          </cell>
          <cell r="F356" t="str">
            <v>Exec</v>
          </cell>
          <cell r="G356">
            <v>0</v>
          </cell>
          <cell r="H356">
            <v>821</v>
          </cell>
          <cell r="I356">
            <v>821.31</v>
          </cell>
          <cell r="J356">
            <v>0</v>
          </cell>
          <cell r="K356">
            <v>4107</v>
          </cell>
          <cell r="L356">
            <v>9855</v>
          </cell>
          <cell r="M356">
            <v>9631</v>
          </cell>
        </row>
        <row r="357">
          <cell r="A357" t="str">
            <v>2-ExpenseO&amp;MIT ToolkitHoldg Fin</v>
          </cell>
          <cell r="B357" t="str">
            <v>2-Expense</v>
          </cell>
          <cell r="D357" t="str">
            <v>O&amp;M</v>
          </cell>
          <cell r="E357" t="str">
            <v>IT Toolkit</v>
          </cell>
          <cell r="F357" t="str">
            <v>Holdg Fin</v>
          </cell>
          <cell r="G357">
            <v>0</v>
          </cell>
          <cell r="H357">
            <v>86</v>
          </cell>
          <cell r="I357">
            <v>86.2</v>
          </cell>
          <cell r="J357">
            <v>0</v>
          </cell>
          <cell r="K357">
            <v>431</v>
          </cell>
          <cell r="L357">
            <v>1033</v>
          </cell>
          <cell r="M357">
            <v>924</v>
          </cell>
        </row>
        <row r="358">
          <cell r="A358" t="str">
            <v>2-ExpenseO&amp;MIT ToolkitHR</v>
          </cell>
          <cell r="B358" t="str">
            <v>2-Expense</v>
          </cell>
          <cell r="D358" t="str">
            <v>O&amp;M</v>
          </cell>
          <cell r="E358" t="str">
            <v>IT Toolkit</v>
          </cell>
          <cell r="F358" t="str">
            <v>HR</v>
          </cell>
          <cell r="G358">
            <v>0</v>
          </cell>
          <cell r="H358">
            <v>5637</v>
          </cell>
          <cell r="I358">
            <v>5636.83</v>
          </cell>
          <cell r="J358">
            <v>0</v>
          </cell>
          <cell r="K358">
            <v>28184</v>
          </cell>
          <cell r="L358">
            <v>67639</v>
          </cell>
          <cell r="M358">
            <v>66627</v>
          </cell>
        </row>
        <row r="359">
          <cell r="A359" t="str">
            <v>2-ExpenseO&amp;MIT ToolkitInt Audit/ Control</v>
          </cell>
          <cell r="B359" t="str">
            <v>2-Expense</v>
          </cell>
          <cell r="D359" t="str">
            <v>O&amp;M</v>
          </cell>
          <cell r="E359" t="str">
            <v>IT Toolkit</v>
          </cell>
          <cell r="F359" t="str">
            <v>Int Audit/ Control</v>
          </cell>
          <cell r="G359">
            <v>0</v>
          </cell>
          <cell r="H359">
            <v>770</v>
          </cell>
          <cell r="I359">
            <v>769.9</v>
          </cell>
          <cell r="J359">
            <v>0</v>
          </cell>
          <cell r="K359">
            <v>3850</v>
          </cell>
          <cell r="L359">
            <v>9231</v>
          </cell>
          <cell r="M359">
            <v>9231</v>
          </cell>
        </row>
        <row r="360">
          <cell r="A360" t="str">
            <v>2-ExpenseO&amp;MIT ToolkitInv Rel</v>
          </cell>
          <cell r="B360" t="str">
            <v>2-Expense</v>
          </cell>
          <cell r="D360" t="str">
            <v>O&amp;M</v>
          </cell>
          <cell r="E360" t="str">
            <v>IT Toolkit</v>
          </cell>
          <cell r="F360" t="str">
            <v>Inv Rel</v>
          </cell>
          <cell r="G360">
            <v>0</v>
          </cell>
          <cell r="H360">
            <v>593</v>
          </cell>
          <cell r="I360">
            <v>593.45000000000005</v>
          </cell>
          <cell r="J360">
            <v>0</v>
          </cell>
          <cell r="K360">
            <v>2967</v>
          </cell>
          <cell r="L360">
            <v>7116</v>
          </cell>
          <cell r="M360">
            <v>5956</v>
          </cell>
        </row>
        <row r="361">
          <cell r="A361" t="str">
            <v>2-ExpenseO&amp;MIT ToolkitIT</v>
          </cell>
          <cell r="B361" t="str">
            <v>2-Expense</v>
          </cell>
          <cell r="D361" t="str">
            <v>O&amp;M</v>
          </cell>
          <cell r="E361" t="str">
            <v>IT Toolkit</v>
          </cell>
          <cell r="F361" t="str">
            <v>IT</v>
          </cell>
          <cell r="G361">
            <v>0</v>
          </cell>
          <cell r="H361">
            <v>14255</v>
          </cell>
          <cell r="I361">
            <v>14254.68</v>
          </cell>
          <cell r="J361">
            <v>0</v>
          </cell>
          <cell r="K361">
            <v>71273</v>
          </cell>
          <cell r="L361">
            <v>171056</v>
          </cell>
          <cell r="M361">
            <v>168456</v>
          </cell>
        </row>
        <row r="362">
          <cell r="A362" t="str">
            <v>2-ExpenseO&amp;MIT ToolkitLaw</v>
          </cell>
          <cell r="B362" t="str">
            <v>2-Expense</v>
          </cell>
          <cell r="D362" t="str">
            <v>O&amp;M</v>
          </cell>
          <cell r="E362" t="str">
            <v>IT Toolkit</v>
          </cell>
          <cell r="F362" t="str">
            <v>Law</v>
          </cell>
          <cell r="G362">
            <v>0</v>
          </cell>
          <cell r="H362">
            <v>4741</v>
          </cell>
          <cell r="I362">
            <v>4102</v>
          </cell>
          <cell r="J362">
            <v>0</v>
          </cell>
          <cell r="K362">
            <v>23703</v>
          </cell>
          <cell r="L362">
            <v>56886</v>
          </cell>
          <cell r="M362">
            <v>56434</v>
          </cell>
        </row>
        <row r="363">
          <cell r="A363" t="str">
            <v>2-ExpenseO&amp;MIT ToolkitPayroll AP</v>
          </cell>
          <cell r="B363" t="str">
            <v>2-Expense</v>
          </cell>
          <cell r="D363" t="str">
            <v>O&amp;M</v>
          </cell>
          <cell r="E363" t="str">
            <v>IT Toolkit</v>
          </cell>
          <cell r="F363" t="str">
            <v>Payroll AP</v>
          </cell>
          <cell r="G363">
            <v>0</v>
          </cell>
          <cell r="H363">
            <v>682</v>
          </cell>
          <cell r="I363">
            <v>682.08</v>
          </cell>
          <cell r="J363">
            <v>0</v>
          </cell>
          <cell r="K363">
            <v>3410</v>
          </cell>
          <cell r="L363">
            <v>8185</v>
          </cell>
          <cell r="M363">
            <v>7857</v>
          </cell>
        </row>
        <row r="364">
          <cell r="A364" t="str">
            <v>2-ExpenseO&amp;MIT ToolkitProcmt</v>
          </cell>
          <cell r="B364" t="str">
            <v>2-Expense</v>
          </cell>
          <cell r="D364" t="str">
            <v>O&amp;M</v>
          </cell>
          <cell r="E364" t="str">
            <v>IT Toolkit</v>
          </cell>
          <cell r="F364" t="str">
            <v>Procmt</v>
          </cell>
          <cell r="G364">
            <v>0</v>
          </cell>
          <cell r="H364">
            <v>5529</v>
          </cell>
          <cell r="I364">
            <v>5528.82</v>
          </cell>
          <cell r="J364">
            <v>0</v>
          </cell>
          <cell r="K364">
            <v>27644</v>
          </cell>
          <cell r="L364">
            <v>66397</v>
          </cell>
          <cell r="M364">
            <v>65702</v>
          </cell>
        </row>
        <row r="365">
          <cell r="A365" t="str">
            <v>2-ExpenseO&amp;MIT ToolkitPSE&amp;G Fin</v>
          </cell>
          <cell r="B365" t="str">
            <v>2-Expense</v>
          </cell>
          <cell r="D365" t="str">
            <v>O&amp;M</v>
          </cell>
          <cell r="E365" t="str">
            <v>IT Toolkit</v>
          </cell>
          <cell r="F365" t="str">
            <v>PSE&amp;G Fin</v>
          </cell>
          <cell r="G365">
            <v>0</v>
          </cell>
          <cell r="H365">
            <v>1947</v>
          </cell>
          <cell r="I365">
            <v>1946.73</v>
          </cell>
          <cell r="J365">
            <v>0</v>
          </cell>
          <cell r="K365">
            <v>9734</v>
          </cell>
          <cell r="L365">
            <v>23335</v>
          </cell>
          <cell r="M365">
            <v>22220</v>
          </cell>
        </row>
        <row r="366">
          <cell r="A366" t="str">
            <v>2-ExpenseO&amp;MIT ToolkitPub Affr</v>
          </cell>
          <cell r="B366" t="str">
            <v>2-Expense</v>
          </cell>
          <cell r="D366" t="str">
            <v>O&amp;M</v>
          </cell>
          <cell r="E366" t="str">
            <v>IT Toolkit</v>
          </cell>
          <cell r="F366" t="str">
            <v>Pub Affr</v>
          </cell>
          <cell r="G366">
            <v>0</v>
          </cell>
          <cell r="H366">
            <v>2850</v>
          </cell>
          <cell r="I366">
            <v>2850.05</v>
          </cell>
          <cell r="J366">
            <v>0</v>
          </cell>
          <cell r="K366">
            <v>14250</v>
          </cell>
          <cell r="L366">
            <v>34201</v>
          </cell>
          <cell r="M366">
            <v>35148</v>
          </cell>
        </row>
        <row r="367">
          <cell r="A367" t="str">
            <v>2-ExpenseO&amp;MIT ToolkitPwr Fin</v>
          </cell>
          <cell r="B367" t="str">
            <v>2-Expense</v>
          </cell>
          <cell r="D367" t="str">
            <v>O&amp;M</v>
          </cell>
          <cell r="E367" t="str">
            <v>IT Toolkit</v>
          </cell>
          <cell r="F367" t="str">
            <v>Pwr Fin</v>
          </cell>
          <cell r="G367">
            <v>0</v>
          </cell>
          <cell r="H367">
            <v>3085</v>
          </cell>
          <cell r="I367">
            <v>3084.51</v>
          </cell>
          <cell r="J367">
            <v>0</v>
          </cell>
          <cell r="K367">
            <v>15423</v>
          </cell>
          <cell r="L367">
            <v>37016</v>
          </cell>
          <cell r="M367">
            <v>36814</v>
          </cell>
        </row>
        <row r="368">
          <cell r="A368" t="str">
            <v>2-ExpenseO&amp;MIT ToolkitRec Mgmt</v>
          </cell>
          <cell r="B368" t="str">
            <v>2-Expense</v>
          </cell>
          <cell r="D368" t="str">
            <v>O&amp;M</v>
          </cell>
          <cell r="E368" t="str">
            <v>IT Toolkit</v>
          </cell>
          <cell r="F368" t="str">
            <v>Rec Mgmt</v>
          </cell>
          <cell r="G368">
            <v>0</v>
          </cell>
          <cell r="H368">
            <v>175</v>
          </cell>
          <cell r="I368">
            <v>174.9</v>
          </cell>
          <cell r="J368">
            <v>0</v>
          </cell>
          <cell r="K368">
            <v>875</v>
          </cell>
          <cell r="L368">
            <v>2095</v>
          </cell>
          <cell r="M368">
            <v>1925</v>
          </cell>
        </row>
        <row r="369">
          <cell r="A369" t="str">
            <v>2-ExpenseO&amp;MIT ToolkitSC Fin</v>
          </cell>
          <cell r="B369" t="str">
            <v>2-Expense</v>
          </cell>
          <cell r="D369" t="str">
            <v>O&amp;M</v>
          </cell>
          <cell r="E369" t="str">
            <v>IT Toolkit</v>
          </cell>
          <cell r="F369" t="str">
            <v>SC Fin</v>
          </cell>
          <cell r="G369">
            <v>0</v>
          </cell>
          <cell r="H369">
            <v>675</v>
          </cell>
          <cell r="I369">
            <v>674.96</v>
          </cell>
          <cell r="J369">
            <v>0</v>
          </cell>
          <cell r="K369">
            <v>3375</v>
          </cell>
          <cell r="L369">
            <v>8097</v>
          </cell>
          <cell r="M369">
            <v>7610</v>
          </cell>
        </row>
        <row r="370">
          <cell r="A370" t="str">
            <v>2-ExpenseO&amp;MIT ToolkitTreas</v>
          </cell>
          <cell r="B370" t="str">
            <v>2-Expense</v>
          </cell>
          <cell r="D370" t="str">
            <v>O&amp;M</v>
          </cell>
          <cell r="E370" t="str">
            <v>IT Toolkit</v>
          </cell>
          <cell r="F370" t="str">
            <v>Treas</v>
          </cell>
          <cell r="G370">
            <v>0</v>
          </cell>
          <cell r="H370">
            <v>2849</v>
          </cell>
          <cell r="I370">
            <v>2831.39</v>
          </cell>
          <cell r="J370">
            <v>0</v>
          </cell>
          <cell r="K370">
            <v>14244</v>
          </cell>
          <cell r="L370">
            <v>34180</v>
          </cell>
          <cell r="M370">
            <v>35032</v>
          </cell>
        </row>
        <row r="371">
          <cell r="A371" t="str">
            <v>2-ExpenseO&amp;MIT ToolkitV&amp;P</v>
          </cell>
          <cell r="B371" t="str">
            <v>2-Expense</v>
          </cell>
          <cell r="D371" t="str">
            <v>O&amp;M</v>
          </cell>
          <cell r="E371" t="str">
            <v>IT Toolkit</v>
          </cell>
          <cell r="F371" t="str">
            <v>V&amp;P</v>
          </cell>
          <cell r="G371">
            <v>0</v>
          </cell>
          <cell r="H371">
            <v>589</v>
          </cell>
          <cell r="I371">
            <v>589.34</v>
          </cell>
          <cell r="J371">
            <v>0</v>
          </cell>
          <cell r="K371">
            <v>2947</v>
          </cell>
          <cell r="L371">
            <v>7080</v>
          </cell>
          <cell r="M371">
            <v>7876</v>
          </cell>
        </row>
        <row r="372">
          <cell r="A372" t="str">
            <v>2-ExpenseO&amp;MMaterialASD</v>
          </cell>
          <cell r="B372" t="str">
            <v>2-Expense</v>
          </cell>
          <cell r="D372" t="str">
            <v>O&amp;M</v>
          </cell>
          <cell r="E372" t="str">
            <v>Material</v>
          </cell>
          <cell r="F372" t="str">
            <v>ASD</v>
          </cell>
          <cell r="G372">
            <v>0</v>
          </cell>
          <cell r="H372">
            <v>800</v>
          </cell>
          <cell r="I372">
            <v>800</v>
          </cell>
          <cell r="J372">
            <v>0</v>
          </cell>
          <cell r="K372">
            <v>4700</v>
          </cell>
          <cell r="L372">
            <v>15000</v>
          </cell>
          <cell r="M372">
            <v>8624</v>
          </cell>
        </row>
        <row r="373">
          <cell r="A373" t="str">
            <v>2-ExpenseO&amp;MMaterialBAR</v>
          </cell>
          <cell r="B373" t="str">
            <v>2-Expense</v>
          </cell>
          <cell r="D373" t="str">
            <v>O&amp;M</v>
          </cell>
          <cell r="E373" t="str">
            <v>Material</v>
          </cell>
          <cell r="F373" t="str">
            <v>BAR</v>
          </cell>
          <cell r="G373">
            <v>0</v>
          </cell>
          <cell r="H373">
            <v>4250</v>
          </cell>
          <cell r="I373">
            <v>5500</v>
          </cell>
          <cell r="J373">
            <v>0</v>
          </cell>
          <cell r="K373">
            <v>21250</v>
          </cell>
          <cell r="L373">
            <v>51000</v>
          </cell>
          <cell r="M373">
            <v>51305</v>
          </cell>
        </row>
        <row r="374">
          <cell r="A374" t="str">
            <v>2-ExpenseO&amp;MMaterialComm Adv</v>
          </cell>
          <cell r="B374" t="str">
            <v>2-Expense</v>
          </cell>
          <cell r="D374" t="str">
            <v>O&amp;M</v>
          </cell>
          <cell r="E374" t="str">
            <v>Material</v>
          </cell>
          <cell r="F374" t="str">
            <v>Comm Adv</v>
          </cell>
          <cell r="G374">
            <v>0</v>
          </cell>
          <cell r="J374">
            <v>0</v>
          </cell>
          <cell r="M374">
            <v>2861</v>
          </cell>
        </row>
        <row r="375">
          <cell r="A375" t="str">
            <v>2-ExpenseO&amp;MMaterialCorp Dev</v>
          </cell>
          <cell r="B375" t="str">
            <v>2-Expense</v>
          </cell>
          <cell r="D375" t="str">
            <v>O&amp;M</v>
          </cell>
          <cell r="E375" t="str">
            <v>Material</v>
          </cell>
          <cell r="F375" t="str">
            <v>Corp Dev</v>
          </cell>
          <cell r="G375">
            <v>0</v>
          </cell>
          <cell r="H375">
            <v>2083</v>
          </cell>
          <cell r="I375">
            <v>3386</v>
          </cell>
          <cell r="J375">
            <v>0</v>
          </cell>
          <cell r="K375">
            <v>10417</v>
          </cell>
          <cell r="L375">
            <v>25000</v>
          </cell>
          <cell r="M375">
            <v>27092</v>
          </cell>
        </row>
        <row r="376">
          <cell r="A376" t="str">
            <v>2-ExpenseO&amp;MMaterialCorp Secr</v>
          </cell>
          <cell r="B376" t="str">
            <v>2-Expense</v>
          </cell>
          <cell r="D376" t="str">
            <v>O&amp;M</v>
          </cell>
          <cell r="E376" t="str">
            <v>Material</v>
          </cell>
          <cell r="F376" t="str">
            <v>Corp Secr</v>
          </cell>
          <cell r="G376">
            <v>0</v>
          </cell>
          <cell r="H376">
            <v>83</v>
          </cell>
          <cell r="I376">
            <v>83.33</v>
          </cell>
          <cell r="J376">
            <v>0</v>
          </cell>
          <cell r="K376">
            <v>417</v>
          </cell>
          <cell r="L376">
            <v>1000</v>
          </cell>
          <cell r="M376">
            <v>8610</v>
          </cell>
        </row>
        <row r="377">
          <cell r="A377" t="str">
            <v>2-ExpenseO&amp;MMaterialCorp Strat</v>
          </cell>
          <cell r="B377" t="str">
            <v>2-Expense</v>
          </cell>
          <cell r="D377" t="str">
            <v>O&amp;M</v>
          </cell>
          <cell r="E377" t="str">
            <v>Material</v>
          </cell>
          <cell r="F377" t="str">
            <v>Corp Strat</v>
          </cell>
          <cell r="G377">
            <v>0</v>
          </cell>
          <cell r="H377">
            <v>329</v>
          </cell>
          <cell r="I377">
            <v>328.69</v>
          </cell>
          <cell r="J377">
            <v>0</v>
          </cell>
          <cell r="K377">
            <v>1643</v>
          </cell>
          <cell r="L377">
            <v>3944</v>
          </cell>
          <cell r="M377">
            <v>3616</v>
          </cell>
        </row>
        <row r="378">
          <cell r="A378" t="str">
            <v>2-ExpenseO&amp;MMaterialERM</v>
          </cell>
          <cell r="B378" t="str">
            <v>2-Expense</v>
          </cell>
          <cell r="D378" t="str">
            <v>O&amp;M</v>
          </cell>
          <cell r="E378" t="str">
            <v>Material</v>
          </cell>
          <cell r="F378" t="str">
            <v>ERM</v>
          </cell>
          <cell r="G378">
            <v>0</v>
          </cell>
          <cell r="J378">
            <v>0</v>
          </cell>
          <cell r="M378">
            <v>301</v>
          </cell>
        </row>
        <row r="379">
          <cell r="A379" t="str">
            <v>2-ExpenseO&amp;MMaterialExec</v>
          </cell>
          <cell r="B379" t="str">
            <v>2-Expense</v>
          </cell>
          <cell r="D379" t="str">
            <v>O&amp;M</v>
          </cell>
          <cell r="E379" t="str">
            <v>Material</v>
          </cell>
          <cell r="F379" t="str">
            <v>Exec</v>
          </cell>
          <cell r="G379">
            <v>0</v>
          </cell>
          <cell r="H379">
            <v>670</v>
          </cell>
          <cell r="I379">
            <v>670</v>
          </cell>
          <cell r="J379">
            <v>0</v>
          </cell>
          <cell r="K379">
            <v>3350</v>
          </cell>
          <cell r="L379">
            <v>8000</v>
          </cell>
          <cell r="M379">
            <v>13374</v>
          </cell>
        </row>
        <row r="380">
          <cell r="A380" t="str">
            <v>2-ExpenseO&amp;MMaterialFringe</v>
          </cell>
          <cell r="B380" t="str">
            <v>2-Expense</v>
          </cell>
          <cell r="D380" t="str">
            <v>O&amp;M</v>
          </cell>
          <cell r="E380" t="str">
            <v>Material</v>
          </cell>
          <cell r="F380" t="str">
            <v>Fringe</v>
          </cell>
          <cell r="G380">
            <v>0</v>
          </cell>
          <cell r="J380">
            <v>0</v>
          </cell>
        </row>
        <row r="381">
          <cell r="A381" t="str">
            <v>2-ExpenseO&amp;MMaterialHR</v>
          </cell>
          <cell r="B381" t="str">
            <v>2-Expense</v>
          </cell>
          <cell r="D381" t="str">
            <v>O&amp;M</v>
          </cell>
          <cell r="E381" t="str">
            <v>Material</v>
          </cell>
          <cell r="F381" t="str">
            <v>HR</v>
          </cell>
          <cell r="G381">
            <v>0</v>
          </cell>
          <cell r="H381">
            <v>19775</v>
          </cell>
          <cell r="I381">
            <v>17000</v>
          </cell>
          <cell r="J381">
            <v>0</v>
          </cell>
          <cell r="K381">
            <v>91875</v>
          </cell>
          <cell r="L381">
            <v>246000</v>
          </cell>
          <cell r="M381">
            <v>217310</v>
          </cell>
        </row>
        <row r="382">
          <cell r="A382" t="str">
            <v>2-ExpenseO&amp;MMaterialInt Audit/ Control</v>
          </cell>
          <cell r="B382" t="str">
            <v>2-Expense</v>
          </cell>
          <cell r="D382" t="str">
            <v>O&amp;M</v>
          </cell>
          <cell r="E382" t="str">
            <v>Material</v>
          </cell>
          <cell r="F382" t="str">
            <v>Int Audit/ Control</v>
          </cell>
          <cell r="G382">
            <v>0</v>
          </cell>
          <cell r="H382">
            <v>1105</v>
          </cell>
          <cell r="I382">
            <v>1105.33</v>
          </cell>
          <cell r="J382">
            <v>0</v>
          </cell>
          <cell r="K382">
            <v>5527</v>
          </cell>
          <cell r="L382">
            <v>13265</v>
          </cell>
          <cell r="M382">
            <v>13265</v>
          </cell>
        </row>
        <row r="383">
          <cell r="A383" t="str">
            <v>2-ExpenseO&amp;MMaterialInv Rel</v>
          </cell>
          <cell r="B383" t="str">
            <v>2-Expense</v>
          </cell>
          <cell r="D383" t="str">
            <v>O&amp;M</v>
          </cell>
          <cell r="E383" t="str">
            <v>Material</v>
          </cell>
          <cell r="F383" t="str">
            <v>Inv Rel</v>
          </cell>
          <cell r="G383">
            <v>0</v>
          </cell>
          <cell r="H383">
            <v>2000</v>
          </cell>
          <cell r="I383">
            <v>2000</v>
          </cell>
          <cell r="J383">
            <v>0</v>
          </cell>
          <cell r="K383">
            <v>2000</v>
          </cell>
          <cell r="L383">
            <v>26000</v>
          </cell>
          <cell r="M383">
            <v>26400</v>
          </cell>
        </row>
        <row r="384">
          <cell r="A384" t="str">
            <v>2-ExpenseO&amp;MMaterialIT</v>
          </cell>
          <cell r="B384" t="str">
            <v>2-Expense</v>
          </cell>
          <cell r="D384" t="str">
            <v>O&amp;M</v>
          </cell>
          <cell r="E384" t="str">
            <v>Material</v>
          </cell>
          <cell r="F384" t="str">
            <v>IT</v>
          </cell>
          <cell r="G384">
            <v>0</v>
          </cell>
          <cell r="H384">
            <v>693295</v>
          </cell>
          <cell r="I384">
            <v>693294.66</v>
          </cell>
          <cell r="J384">
            <v>0</v>
          </cell>
          <cell r="K384">
            <v>3041400</v>
          </cell>
          <cell r="L384">
            <v>9360168</v>
          </cell>
          <cell r="M384">
            <v>8336038</v>
          </cell>
        </row>
        <row r="385">
          <cell r="A385" t="str">
            <v>2-ExpenseO&amp;MMaterialLaw</v>
          </cell>
          <cell r="B385" t="str">
            <v>2-Expense</v>
          </cell>
          <cell r="D385" t="str">
            <v>O&amp;M</v>
          </cell>
          <cell r="E385" t="str">
            <v>Material</v>
          </cell>
          <cell r="F385" t="str">
            <v>Law</v>
          </cell>
          <cell r="G385">
            <v>0</v>
          </cell>
          <cell r="H385">
            <v>1292</v>
          </cell>
          <cell r="I385">
            <v>1800</v>
          </cell>
          <cell r="J385">
            <v>0</v>
          </cell>
          <cell r="K385">
            <v>6458</v>
          </cell>
          <cell r="L385">
            <v>15500</v>
          </cell>
          <cell r="M385">
            <v>16681</v>
          </cell>
        </row>
        <row r="386">
          <cell r="A386" t="str">
            <v>2-ExpenseO&amp;MMaterialMisc Acct</v>
          </cell>
          <cell r="B386" t="str">
            <v>2-Expense</v>
          </cell>
          <cell r="D386" t="str">
            <v>O&amp;M</v>
          </cell>
          <cell r="E386" t="str">
            <v>Material</v>
          </cell>
          <cell r="F386" t="str">
            <v>Misc Acct</v>
          </cell>
          <cell r="G386">
            <v>0</v>
          </cell>
          <cell r="J386">
            <v>0</v>
          </cell>
          <cell r="M386">
            <v>27140</v>
          </cell>
        </row>
        <row r="387">
          <cell r="A387" t="str">
            <v>2-ExpenseO&amp;MMaterialNERC</v>
          </cell>
          <cell r="B387" t="str">
            <v>2-Expense</v>
          </cell>
          <cell r="D387" t="str">
            <v>O&amp;M</v>
          </cell>
          <cell r="E387" t="str">
            <v>Material</v>
          </cell>
          <cell r="F387" t="str">
            <v>NERC</v>
          </cell>
          <cell r="G387">
            <v>0</v>
          </cell>
          <cell r="H387">
            <v>125</v>
          </cell>
          <cell r="I387">
            <v>125</v>
          </cell>
          <cell r="J387">
            <v>0</v>
          </cell>
          <cell r="K387">
            <v>625</v>
          </cell>
          <cell r="L387">
            <v>1500</v>
          </cell>
          <cell r="M387">
            <v>2075</v>
          </cell>
        </row>
        <row r="388">
          <cell r="A388" t="str">
            <v>2-ExpenseO&amp;MMaterialProcmt</v>
          </cell>
          <cell r="B388" t="str">
            <v>2-Expense</v>
          </cell>
          <cell r="D388" t="str">
            <v>O&amp;M</v>
          </cell>
          <cell r="E388" t="str">
            <v>Material</v>
          </cell>
          <cell r="F388" t="str">
            <v>Procmt</v>
          </cell>
          <cell r="G388">
            <v>0</v>
          </cell>
          <cell r="H388">
            <v>1002</v>
          </cell>
          <cell r="I388">
            <v>1001.73</v>
          </cell>
          <cell r="J388">
            <v>0</v>
          </cell>
          <cell r="K388">
            <v>5273</v>
          </cell>
          <cell r="L388">
            <v>13135</v>
          </cell>
          <cell r="M388">
            <v>13135</v>
          </cell>
        </row>
        <row r="389">
          <cell r="A389" t="str">
            <v>2-ExpenseO&amp;MMaterialPSE&amp;G Fin</v>
          </cell>
          <cell r="B389" t="str">
            <v>2-Expense</v>
          </cell>
          <cell r="D389" t="str">
            <v>O&amp;M</v>
          </cell>
          <cell r="E389" t="str">
            <v>Material</v>
          </cell>
          <cell r="F389" t="str">
            <v>PSE&amp;G Fin</v>
          </cell>
          <cell r="G389">
            <v>0</v>
          </cell>
          <cell r="H389">
            <v>450</v>
          </cell>
          <cell r="I389">
            <v>450</v>
          </cell>
          <cell r="J389">
            <v>0</v>
          </cell>
          <cell r="K389">
            <v>2300</v>
          </cell>
          <cell r="L389">
            <v>6000</v>
          </cell>
          <cell r="M389">
            <v>5224</v>
          </cell>
        </row>
        <row r="390">
          <cell r="A390" t="str">
            <v>2-ExpenseO&amp;MMaterialPub Affr</v>
          </cell>
          <cell r="B390" t="str">
            <v>2-Expense</v>
          </cell>
          <cell r="D390" t="str">
            <v>O&amp;M</v>
          </cell>
          <cell r="E390" t="str">
            <v>Material</v>
          </cell>
          <cell r="F390" t="str">
            <v>Pub Affr</v>
          </cell>
          <cell r="G390">
            <v>0</v>
          </cell>
          <cell r="J390">
            <v>0</v>
          </cell>
          <cell r="M390">
            <v>6372</v>
          </cell>
        </row>
        <row r="391">
          <cell r="A391" t="str">
            <v>2-ExpenseO&amp;MMaterialPwr Fin</v>
          </cell>
          <cell r="B391" t="str">
            <v>2-Expense</v>
          </cell>
          <cell r="D391" t="str">
            <v>O&amp;M</v>
          </cell>
          <cell r="E391" t="str">
            <v>Material</v>
          </cell>
          <cell r="F391" t="str">
            <v>Pwr Fin</v>
          </cell>
          <cell r="G391">
            <v>0</v>
          </cell>
          <cell r="H391">
            <v>833</v>
          </cell>
          <cell r="I391">
            <v>833.33</v>
          </cell>
          <cell r="J391">
            <v>0</v>
          </cell>
          <cell r="K391">
            <v>4167</v>
          </cell>
          <cell r="L391">
            <v>10000</v>
          </cell>
          <cell r="M391">
            <v>6781</v>
          </cell>
        </row>
        <row r="392">
          <cell r="A392" t="str">
            <v>2-ExpenseO&amp;MMaterialRec Mgmt</v>
          </cell>
          <cell r="B392" t="str">
            <v>2-Expense</v>
          </cell>
          <cell r="D392" t="str">
            <v>O&amp;M</v>
          </cell>
          <cell r="E392" t="str">
            <v>Material</v>
          </cell>
          <cell r="F392" t="str">
            <v>Rec Mgmt</v>
          </cell>
          <cell r="G392">
            <v>0</v>
          </cell>
          <cell r="H392">
            <v>42</v>
          </cell>
          <cell r="I392">
            <v>152</v>
          </cell>
          <cell r="J392">
            <v>0</v>
          </cell>
          <cell r="K392">
            <v>1708</v>
          </cell>
          <cell r="L392">
            <v>5000</v>
          </cell>
          <cell r="M392">
            <v>2851</v>
          </cell>
        </row>
        <row r="393">
          <cell r="A393" t="str">
            <v>2-ExpenseO&amp;MMaterialSC Fin</v>
          </cell>
          <cell r="B393" t="str">
            <v>2-Expense</v>
          </cell>
          <cell r="D393" t="str">
            <v>O&amp;M</v>
          </cell>
          <cell r="E393" t="str">
            <v>Material</v>
          </cell>
          <cell r="F393" t="str">
            <v>SC Fin</v>
          </cell>
          <cell r="G393">
            <v>0</v>
          </cell>
          <cell r="H393">
            <v>300</v>
          </cell>
          <cell r="I393">
            <v>300</v>
          </cell>
          <cell r="J393">
            <v>0</v>
          </cell>
          <cell r="K393">
            <v>1500</v>
          </cell>
          <cell r="L393">
            <v>3600</v>
          </cell>
          <cell r="M393">
            <v>2400</v>
          </cell>
        </row>
        <row r="394">
          <cell r="A394" t="str">
            <v>2-ExpenseO&amp;MMaterialTreas</v>
          </cell>
          <cell r="B394" t="str">
            <v>2-Expense</v>
          </cell>
          <cell r="D394" t="str">
            <v>O&amp;M</v>
          </cell>
          <cell r="E394" t="str">
            <v>Material</v>
          </cell>
          <cell r="F394" t="str">
            <v>Treas</v>
          </cell>
          <cell r="G394">
            <v>0</v>
          </cell>
          <cell r="H394">
            <v>34457</v>
          </cell>
          <cell r="I394">
            <v>31810.51</v>
          </cell>
          <cell r="J394">
            <v>0</v>
          </cell>
          <cell r="K394">
            <v>172291</v>
          </cell>
          <cell r="L394">
            <v>413500</v>
          </cell>
          <cell r="M394">
            <v>413500</v>
          </cell>
        </row>
        <row r="395">
          <cell r="A395" t="str">
            <v>2-ExpenseO&amp;MMaterialV&amp;P</v>
          </cell>
          <cell r="B395" t="str">
            <v>2-Expense</v>
          </cell>
          <cell r="D395" t="str">
            <v>O&amp;M</v>
          </cell>
          <cell r="E395" t="str">
            <v>Material</v>
          </cell>
          <cell r="F395" t="str">
            <v>V&amp;P</v>
          </cell>
          <cell r="G395">
            <v>0</v>
          </cell>
          <cell r="J395">
            <v>0</v>
          </cell>
          <cell r="K395">
            <v>2443</v>
          </cell>
          <cell r="L395">
            <v>9774</v>
          </cell>
          <cell r="M395">
            <v>9773</v>
          </cell>
        </row>
        <row r="396">
          <cell r="A396" t="str">
            <v>2-ExpenseO&amp;MOther Income &amp; DeductionsExec</v>
          </cell>
          <cell r="B396" t="str">
            <v>2-Expense</v>
          </cell>
          <cell r="D396" t="str">
            <v>O&amp;M</v>
          </cell>
          <cell r="E396" t="str">
            <v>Other Income &amp; Deductions</v>
          </cell>
          <cell r="F396" t="str">
            <v>Exec</v>
          </cell>
          <cell r="G396">
            <v>0</v>
          </cell>
          <cell r="J396">
            <v>0</v>
          </cell>
        </row>
        <row r="397">
          <cell r="A397" t="str">
            <v>2-ExpenseO&amp;MOther Income &amp; DeductionsHR</v>
          </cell>
          <cell r="B397" t="str">
            <v>2-Expense</v>
          </cell>
          <cell r="D397" t="str">
            <v>O&amp;M</v>
          </cell>
          <cell r="E397" t="str">
            <v>Other Income &amp; Deductions</v>
          </cell>
          <cell r="F397" t="str">
            <v>HR</v>
          </cell>
          <cell r="G397">
            <v>0</v>
          </cell>
          <cell r="J397">
            <v>0</v>
          </cell>
          <cell r="M397">
            <v>1000</v>
          </cell>
        </row>
        <row r="398">
          <cell r="A398" t="str">
            <v>2-ExpenseO&amp;MOther Income &amp; DeductionsLaw</v>
          </cell>
          <cell r="B398" t="str">
            <v>2-Expense</v>
          </cell>
          <cell r="D398" t="str">
            <v>O&amp;M</v>
          </cell>
          <cell r="E398" t="str">
            <v>Other Income &amp; Deductions</v>
          </cell>
          <cell r="F398" t="str">
            <v>Law</v>
          </cell>
          <cell r="G398">
            <v>0</v>
          </cell>
          <cell r="J398">
            <v>0</v>
          </cell>
          <cell r="M398">
            <v>50</v>
          </cell>
        </row>
        <row r="399">
          <cell r="A399" t="str">
            <v>2-ExpenseO&amp;MOther Income &amp; DeductionsMisc Acct</v>
          </cell>
          <cell r="B399" t="str">
            <v>2-Expense</v>
          </cell>
          <cell r="D399" t="str">
            <v>O&amp;M</v>
          </cell>
          <cell r="E399" t="str">
            <v>Other Income &amp; Deductions</v>
          </cell>
          <cell r="F399" t="str">
            <v>Misc Acct</v>
          </cell>
          <cell r="G399">
            <v>0</v>
          </cell>
          <cell r="H399">
            <v>-108000</v>
          </cell>
          <cell r="J399">
            <v>0</v>
          </cell>
          <cell r="K399">
            <v>-541000</v>
          </cell>
          <cell r="L399">
            <v>-1300000</v>
          </cell>
          <cell r="M399">
            <v>222878</v>
          </cell>
        </row>
        <row r="400">
          <cell r="A400" t="str">
            <v>2-ExpenseO&amp;MOther Income &amp; DeductionsProcmt</v>
          </cell>
          <cell r="B400" t="str">
            <v>2-Expense</v>
          </cell>
          <cell r="D400" t="str">
            <v>O&amp;M</v>
          </cell>
          <cell r="E400" t="str">
            <v>Other Income &amp; Deductions</v>
          </cell>
          <cell r="F400" t="str">
            <v>Procmt</v>
          </cell>
          <cell r="G400">
            <v>0</v>
          </cell>
          <cell r="J400">
            <v>0</v>
          </cell>
          <cell r="M400">
            <v>330</v>
          </cell>
        </row>
        <row r="401">
          <cell r="A401" t="str">
            <v>2-ExpenseO&amp;MOther Income &amp; DeductionsPub Affr</v>
          </cell>
          <cell r="B401" t="str">
            <v>2-Expense</v>
          </cell>
          <cell r="D401" t="str">
            <v>O&amp;M</v>
          </cell>
          <cell r="E401" t="str">
            <v>Other Income &amp; Deductions</v>
          </cell>
          <cell r="F401" t="str">
            <v>Pub Affr</v>
          </cell>
          <cell r="G401">
            <v>0</v>
          </cell>
          <cell r="J401">
            <v>0</v>
          </cell>
        </row>
        <row r="402">
          <cell r="A402" t="str">
            <v>2-ExpenseO&amp;MOther Primary ExpensesASD</v>
          </cell>
          <cell r="B402" t="str">
            <v>2-Expense</v>
          </cell>
          <cell r="D402" t="str">
            <v>O&amp;M</v>
          </cell>
          <cell r="E402" t="str">
            <v>Other Primary Expenses</v>
          </cell>
          <cell r="F402" t="str">
            <v>ASD</v>
          </cell>
          <cell r="G402">
            <v>0</v>
          </cell>
          <cell r="H402">
            <v>28968</v>
          </cell>
          <cell r="I402">
            <v>26968</v>
          </cell>
          <cell r="J402">
            <v>0</v>
          </cell>
          <cell r="K402">
            <v>108018</v>
          </cell>
          <cell r="L402">
            <v>357799</v>
          </cell>
          <cell r="M402">
            <v>371350</v>
          </cell>
        </row>
        <row r="403">
          <cell r="A403" t="str">
            <v>2-ExpenseO&amp;MOther Primary ExpensesBAR</v>
          </cell>
          <cell r="B403" t="str">
            <v>2-Expense</v>
          </cell>
          <cell r="D403" t="str">
            <v>O&amp;M</v>
          </cell>
          <cell r="E403" t="str">
            <v>Other Primary Expenses</v>
          </cell>
          <cell r="F403" t="str">
            <v>BAR</v>
          </cell>
          <cell r="G403">
            <v>0</v>
          </cell>
          <cell r="H403">
            <v>17083</v>
          </cell>
          <cell r="I403">
            <v>5500</v>
          </cell>
          <cell r="J403">
            <v>0</v>
          </cell>
          <cell r="K403">
            <v>85417</v>
          </cell>
          <cell r="L403">
            <v>205000</v>
          </cell>
          <cell r="M403">
            <v>205345</v>
          </cell>
        </row>
        <row r="404">
          <cell r="A404" t="str">
            <v>2-ExpenseO&amp;MOther Primary ExpensesComm Adv</v>
          </cell>
          <cell r="B404" t="str">
            <v>2-Expense</v>
          </cell>
          <cell r="D404" t="str">
            <v>O&amp;M</v>
          </cell>
          <cell r="E404" t="str">
            <v>Other Primary Expenses</v>
          </cell>
          <cell r="F404" t="str">
            <v>Comm Adv</v>
          </cell>
          <cell r="G404">
            <v>0</v>
          </cell>
          <cell r="H404">
            <v>13283</v>
          </cell>
          <cell r="I404">
            <v>13283.3</v>
          </cell>
          <cell r="J404">
            <v>0</v>
          </cell>
          <cell r="K404">
            <v>91595</v>
          </cell>
          <cell r="L404">
            <v>189550</v>
          </cell>
          <cell r="M404">
            <v>190003</v>
          </cell>
        </row>
        <row r="405">
          <cell r="A405" t="str">
            <v>2-ExpenseO&amp;MOther Primary ExpensesCorp Dev</v>
          </cell>
          <cell r="B405" t="str">
            <v>2-Expense</v>
          </cell>
          <cell r="D405" t="str">
            <v>O&amp;M</v>
          </cell>
          <cell r="E405" t="str">
            <v>Other Primary Expenses</v>
          </cell>
          <cell r="F405" t="str">
            <v>Corp Dev</v>
          </cell>
          <cell r="G405">
            <v>0</v>
          </cell>
          <cell r="H405">
            <v>6250</v>
          </cell>
          <cell r="I405">
            <v>6250.01</v>
          </cell>
          <cell r="J405">
            <v>0</v>
          </cell>
          <cell r="K405">
            <v>31250</v>
          </cell>
          <cell r="L405">
            <v>75000</v>
          </cell>
          <cell r="M405">
            <v>75000</v>
          </cell>
        </row>
        <row r="406">
          <cell r="A406" t="str">
            <v>2-ExpenseO&amp;MOther Primary ExpensesCorp Secr</v>
          </cell>
          <cell r="B406" t="str">
            <v>2-Expense</v>
          </cell>
          <cell r="D406" t="str">
            <v>O&amp;M</v>
          </cell>
          <cell r="E406" t="str">
            <v>Other Primary Expenses</v>
          </cell>
          <cell r="F406" t="str">
            <v>Corp Secr</v>
          </cell>
          <cell r="G406">
            <v>0</v>
          </cell>
          <cell r="H406">
            <v>2917</v>
          </cell>
          <cell r="I406">
            <v>1443</v>
          </cell>
          <cell r="J406">
            <v>0</v>
          </cell>
          <cell r="K406">
            <v>14583</v>
          </cell>
          <cell r="L406">
            <v>35000</v>
          </cell>
          <cell r="M406">
            <v>35000</v>
          </cell>
        </row>
        <row r="407">
          <cell r="A407" t="str">
            <v>2-ExpenseO&amp;MOther Primary ExpensesCorp Strat</v>
          </cell>
          <cell r="B407" t="str">
            <v>2-Expense</v>
          </cell>
          <cell r="D407" t="str">
            <v>O&amp;M</v>
          </cell>
          <cell r="E407" t="str">
            <v>Other Primary Expenses</v>
          </cell>
          <cell r="F407" t="str">
            <v>Corp Strat</v>
          </cell>
          <cell r="G407">
            <v>0</v>
          </cell>
          <cell r="H407">
            <v>15190</v>
          </cell>
          <cell r="I407">
            <v>15190.45</v>
          </cell>
          <cell r="J407">
            <v>0</v>
          </cell>
          <cell r="K407">
            <v>108360</v>
          </cell>
          <cell r="L407">
            <v>241983</v>
          </cell>
          <cell r="M407">
            <v>242802</v>
          </cell>
        </row>
        <row r="408">
          <cell r="A408" t="str">
            <v>2-ExpenseO&amp;MOther Primary ExpensesERM</v>
          </cell>
          <cell r="B408" t="str">
            <v>2-Expense</v>
          </cell>
          <cell r="D408" t="str">
            <v>O&amp;M</v>
          </cell>
          <cell r="E408" t="str">
            <v>Other Primary Expenses</v>
          </cell>
          <cell r="F408" t="str">
            <v>ERM</v>
          </cell>
          <cell r="G408">
            <v>0</v>
          </cell>
          <cell r="H408">
            <v>1630</v>
          </cell>
          <cell r="I408">
            <v>1948</v>
          </cell>
          <cell r="J408">
            <v>0</v>
          </cell>
          <cell r="K408">
            <v>7748</v>
          </cell>
          <cell r="L408">
            <v>25998</v>
          </cell>
          <cell r="M408">
            <v>25640</v>
          </cell>
        </row>
        <row r="409">
          <cell r="A409" t="str">
            <v>2-ExpenseO&amp;MOther Primary ExpensesExec</v>
          </cell>
          <cell r="B409" t="str">
            <v>2-Expense</v>
          </cell>
          <cell r="D409" t="str">
            <v>O&amp;M</v>
          </cell>
          <cell r="E409" t="str">
            <v>Other Primary Expenses</v>
          </cell>
          <cell r="F409" t="str">
            <v>Exec</v>
          </cell>
          <cell r="G409">
            <v>0</v>
          </cell>
          <cell r="H409">
            <v>37600</v>
          </cell>
          <cell r="I409">
            <v>294000</v>
          </cell>
          <cell r="J409">
            <v>0</v>
          </cell>
          <cell r="K409">
            <v>503500</v>
          </cell>
          <cell r="L409">
            <v>963000</v>
          </cell>
          <cell r="M409">
            <v>796325</v>
          </cell>
        </row>
        <row r="410">
          <cell r="A410" t="str">
            <v>2-ExpenseO&amp;MOther Primary ExpensesFringe</v>
          </cell>
          <cell r="B410" t="str">
            <v>2-Expense</v>
          </cell>
          <cell r="D410" t="str">
            <v>O&amp;M</v>
          </cell>
          <cell r="E410" t="str">
            <v>Other Primary Expenses</v>
          </cell>
          <cell r="F410" t="str">
            <v>Fringe</v>
          </cell>
          <cell r="G410">
            <v>0</v>
          </cell>
          <cell r="J410">
            <v>0</v>
          </cell>
        </row>
        <row r="411">
          <cell r="A411" t="str">
            <v>2-ExpenseO&amp;MOther Primary ExpensesHoldg Fin</v>
          </cell>
          <cell r="B411" t="str">
            <v>2-Expense</v>
          </cell>
          <cell r="D411" t="str">
            <v>O&amp;M</v>
          </cell>
          <cell r="E411" t="str">
            <v>Other Primary Expenses</v>
          </cell>
          <cell r="F411" t="str">
            <v>Holdg Fin</v>
          </cell>
          <cell r="G411">
            <v>0</v>
          </cell>
          <cell r="H411">
            <v>140</v>
          </cell>
          <cell r="I411">
            <v>640</v>
          </cell>
          <cell r="J411">
            <v>0</v>
          </cell>
          <cell r="K411">
            <v>4000</v>
          </cell>
          <cell r="L411">
            <v>8000</v>
          </cell>
          <cell r="M411">
            <v>4547</v>
          </cell>
        </row>
        <row r="412">
          <cell r="A412" t="str">
            <v>2-ExpenseO&amp;MOther Primary ExpensesHR</v>
          </cell>
          <cell r="B412" t="str">
            <v>2-Expense</v>
          </cell>
          <cell r="D412" t="str">
            <v>O&amp;M</v>
          </cell>
          <cell r="E412" t="str">
            <v>Other Primary Expenses</v>
          </cell>
          <cell r="F412" t="str">
            <v>HR</v>
          </cell>
          <cell r="G412">
            <v>0</v>
          </cell>
          <cell r="H412">
            <v>71484</v>
          </cell>
          <cell r="I412">
            <v>69000</v>
          </cell>
          <cell r="J412">
            <v>0</v>
          </cell>
          <cell r="K412">
            <v>535992</v>
          </cell>
          <cell r="L412">
            <v>1430495</v>
          </cell>
          <cell r="M412">
            <v>1453035</v>
          </cell>
        </row>
        <row r="413">
          <cell r="A413" t="str">
            <v>2-ExpenseO&amp;MOther Primary ExpensesInt Audit/ Control</v>
          </cell>
          <cell r="B413" t="str">
            <v>2-Expense</v>
          </cell>
          <cell r="D413" t="str">
            <v>O&amp;M</v>
          </cell>
          <cell r="E413" t="str">
            <v>Other Primary Expenses</v>
          </cell>
          <cell r="F413" t="str">
            <v>Int Audit/ Control</v>
          </cell>
          <cell r="G413">
            <v>0</v>
          </cell>
          <cell r="H413">
            <v>6390</v>
          </cell>
          <cell r="I413">
            <v>6389.98</v>
          </cell>
          <cell r="J413">
            <v>0</v>
          </cell>
          <cell r="K413">
            <v>35649</v>
          </cell>
          <cell r="L413">
            <v>82762</v>
          </cell>
          <cell r="M413">
            <v>82760</v>
          </cell>
        </row>
        <row r="414">
          <cell r="A414" t="str">
            <v>2-ExpenseO&amp;MOther Primary ExpensesInv Rel</v>
          </cell>
          <cell r="B414" t="str">
            <v>2-Expense</v>
          </cell>
          <cell r="D414" t="str">
            <v>O&amp;M</v>
          </cell>
          <cell r="E414" t="str">
            <v>Other Primary Expenses</v>
          </cell>
          <cell r="F414" t="str">
            <v>Inv Rel</v>
          </cell>
          <cell r="G414">
            <v>0</v>
          </cell>
          <cell r="H414">
            <v>11750</v>
          </cell>
          <cell r="I414">
            <v>4574</v>
          </cell>
          <cell r="J414">
            <v>0</v>
          </cell>
          <cell r="K414">
            <v>84230</v>
          </cell>
          <cell r="L414">
            <v>164800</v>
          </cell>
          <cell r="M414">
            <v>164845</v>
          </cell>
        </row>
        <row r="415">
          <cell r="A415" t="str">
            <v>2-ExpenseO&amp;MOther Primary ExpensesIT</v>
          </cell>
          <cell r="B415" t="str">
            <v>2-Expense</v>
          </cell>
          <cell r="D415" t="str">
            <v>O&amp;M</v>
          </cell>
          <cell r="E415" t="str">
            <v>Other Primary Expenses</v>
          </cell>
          <cell r="F415" t="str">
            <v>IT</v>
          </cell>
          <cell r="G415">
            <v>0</v>
          </cell>
          <cell r="H415">
            <v>2747680</v>
          </cell>
          <cell r="I415">
            <v>2747679.93</v>
          </cell>
          <cell r="J415">
            <v>0</v>
          </cell>
          <cell r="K415">
            <v>15650728</v>
          </cell>
          <cell r="L415">
            <v>35895249</v>
          </cell>
          <cell r="M415">
            <v>35147653</v>
          </cell>
        </row>
        <row r="416">
          <cell r="A416" t="str">
            <v>2-ExpenseO&amp;MOther Primary ExpensesLaw</v>
          </cell>
          <cell r="B416" t="str">
            <v>2-Expense</v>
          </cell>
          <cell r="D416" t="str">
            <v>O&amp;M</v>
          </cell>
          <cell r="E416" t="str">
            <v>Other Primary Expenses</v>
          </cell>
          <cell r="F416" t="str">
            <v>Law</v>
          </cell>
          <cell r="G416">
            <v>0</v>
          </cell>
          <cell r="H416">
            <v>44333</v>
          </cell>
          <cell r="I416">
            <v>19500</v>
          </cell>
          <cell r="J416">
            <v>0</v>
          </cell>
          <cell r="K416">
            <v>221667</v>
          </cell>
          <cell r="L416">
            <v>532000</v>
          </cell>
          <cell r="M416">
            <v>532836</v>
          </cell>
        </row>
        <row r="417">
          <cell r="A417" t="str">
            <v>2-ExpenseO&amp;MOther Primary ExpensesMisc Acct</v>
          </cell>
          <cell r="B417" t="str">
            <v>2-Expense</v>
          </cell>
          <cell r="D417" t="str">
            <v>O&amp;M</v>
          </cell>
          <cell r="E417" t="str">
            <v>Other Primary Expenses</v>
          </cell>
          <cell r="F417" t="str">
            <v>Misc Acct</v>
          </cell>
          <cell r="G417">
            <v>0</v>
          </cell>
          <cell r="J417">
            <v>0</v>
          </cell>
          <cell r="M417">
            <v>52281</v>
          </cell>
        </row>
        <row r="418">
          <cell r="A418" t="str">
            <v>2-ExpenseO&amp;MOther Primary ExpensesNERC</v>
          </cell>
          <cell r="B418" t="str">
            <v>2-Expense</v>
          </cell>
          <cell r="D418" t="str">
            <v>O&amp;M</v>
          </cell>
          <cell r="E418" t="str">
            <v>Other Primary Expenses</v>
          </cell>
          <cell r="F418" t="str">
            <v>NERC</v>
          </cell>
          <cell r="G418">
            <v>0</v>
          </cell>
          <cell r="H418">
            <v>9917</v>
          </cell>
          <cell r="I418">
            <v>6100</v>
          </cell>
          <cell r="J418">
            <v>0</v>
          </cell>
          <cell r="K418">
            <v>49583</v>
          </cell>
          <cell r="L418">
            <v>119000</v>
          </cell>
          <cell r="M418">
            <v>118951</v>
          </cell>
        </row>
        <row r="419">
          <cell r="A419" t="str">
            <v>2-ExpenseO&amp;MOther Primary ExpensesPayroll AP</v>
          </cell>
          <cell r="B419" t="str">
            <v>2-Expense</v>
          </cell>
          <cell r="D419" t="str">
            <v>O&amp;M</v>
          </cell>
          <cell r="E419" t="str">
            <v>Other Primary Expenses</v>
          </cell>
          <cell r="F419" t="str">
            <v>Payroll AP</v>
          </cell>
          <cell r="G419">
            <v>0</v>
          </cell>
          <cell r="H419">
            <v>2667</v>
          </cell>
          <cell r="I419">
            <v>2762</v>
          </cell>
          <cell r="J419">
            <v>0</v>
          </cell>
          <cell r="K419">
            <v>21303</v>
          </cell>
          <cell r="L419">
            <v>50695</v>
          </cell>
          <cell r="M419">
            <v>41919</v>
          </cell>
        </row>
        <row r="420">
          <cell r="A420" t="str">
            <v>2-ExpenseO&amp;MOther Primary ExpensesProcmt</v>
          </cell>
          <cell r="B420" t="str">
            <v>2-Expense</v>
          </cell>
          <cell r="D420" t="str">
            <v>O&amp;M</v>
          </cell>
          <cell r="E420" t="str">
            <v>Other Primary Expenses</v>
          </cell>
          <cell r="F420" t="str">
            <v>Procmt</v>
          </cell>
          <cell r="G420">
            <v>0</v>
          </cell>
          <cell r="H420">
            <v>22071</v>
          </cell>
          <cell r="I420">
            <v>22070.71</v>
          </cell>
          <cell r="J420">
            <v>0</v>
          </cell>
          <cell r="K420">
            <v>145565</v>
          </cell>
          <cell r="L420">
            <v>294664</v>
          </cell>
          <cell r="M420">
            <v>294664</v>
          </cell>
        </row>
        <row r="421">
          <cell r="A421" t="str">
            <v>2-ExpenseO&amp;MOther Primary ExpensesPSE&amp;G Fin</v>
          </cell>
          <cell r="B421" t="str">
            <v>2-Expense</v>
          </cell>
          <cell r="D421" t="str">
            <v>O&amp;M</v>
          </cell>
          <cell r="E421" t="str">
            <v>Other Primary Expenses</v>
          </cell>
          <cell r="F421" t="str">
            <v>PSE&amp;G Fin</v>
          </cell>
          <cell r="G421">
            <v>0</v>
          </cell>
          <cell r="H421">
            <v>8750</v>
          </cell>
          <cell r="I421">
            <v>8750</v>
          </cell>
          <cell r="J421">
            <v>0</v>
          </cell>
          <cell r="K421">
            <v>44750</v>
          </cell>
          <cell r="L421">
            <v>106000</v>
          </cell>
          <cell r="M421">
            <v>139961</v>
          </cell>
        </row>
        <row r="422">
          <cell r="A422" t="str">
            <v>2-ExpenseO&amp;MOther Primary ExpensesPub Affr</v>
          </cell>
          <cell r="B422" t="str">
            <v>2-Expense</v>
          </cell>
          <cell r="D422" t="str">
            <v>O&amp;M</v>
          </cell>
          <cell r="E422" t="str">
            <v>Other Primary Expenses</v>
          </cell>
          <cell r="F422" t="str">
            <v>Pub Affr</v>
          </cell>
          <cell r="G422">
            <v>0</v>
          </cell>
          <cell r="H422">
            <v>92830</v>
          </cell>
          <cell r="I422">
            <v>92829.72</v>
          </cell>
          <cell r="J422">
            <v>0</v>
          </cell>
          <cell r="K422">
            <v>591146</v>
          </cell>
          <cell r="L422">
            <v>1381675</v>
          </cell>
          <cell r="M422">
            <v>1374023</v>
          </cell>
        </row>
        <row r="423">
          <cell r="A423" t="str">
            <v>2-ExpenseO&amp;MOther Primary ExpensesPwr Fin</v>
          </cell>
          <cell r="B423" t="str">
            <v>2-Expense</v>
          </cell>
          <cell r="D423" t="str">
            <v>O&amp;M</v>
          </cell>
          <cell r="E423" t="str">
            <v>Other Primary Expenses</v>
          </cell>
          <cell r="F423" t="str">
            <v>Pwr Fin</v>
          </cell>
          <cell r="G423">
            <v>0</v>
          </cell>
          <cell r="H423">
            <v>8750</v>
          </cell>
          <cell r="I423">
            <v>8750</v>
          </cell>
          <cell r="J423">
            <v>0</v>
          </cell>
          <cell r="K423">
            <v>43750</v>
          </cell>
          <cell r="L423">
            <v>255000</v>
          </cell>
          <cell r="M423">
            <v>273797</v>
          </cell>
        </row>
        <row r="424">
          <cell r="A424" t="str">
            <v>2-ExpenseO&amp;MOther Primary ExpensesRec Mgmt</v>
          </cell>
          <cell r="B424" t="str">
            <v>2-Expense</v>
          </cell>
          <cell r="D424" t="str">
            <v>O&amp;M</v>
          </cell>
          <cell r="E424" t="str">
            <v>Other Primary Expenses</v>
          </cell>
          <cell r="F424" t="str">
            <v>Rec Mgmt</v>
          </cell>
          <cell r="G424">
            <v>0</v>
          </cell>
          <cell r="H424">
            <v>1443</v>
          </cell>
          <cell r="I424">
            <v>1443</v>
          </cell>
          <cell r="J424">
            <v>0</v>
          </cell>
          <cell r="K424">
            <v>14202</v>
          </cell>
          <cell r="L424">
            <v>22400</v>
          </cell>
          <cell r="M424">
            <v>8650</v>
          </cell>
        </row>
        <row r="425">
          <cell r="A425" t="str">
            <v>2-ExpenseO&amp;MOther Primary ExpensesSC Fin</v>
          </cell>
          <cell r="B425" t="str">
            <v>2-Expense</v>
          </cell>
          <cell r="D425" t="str">
            <v>O&amp;M</v>
          </cell>
          <cell r="E425" t="str">
            <v>Other Primary Expenses</v>
          </cell>
          <cell r="F425" t="str">
            <v>SC Fin</v>
          </cell>
          <cell r="G425">
            <v>0</v>
          </cell>
          <cell r="H425">
            <v>1750</v>
          </cell>
          <cell r="I425">
            <v>1750</v>
          </cell>
          <cell r="J425">
            <v>0</v>
          </cell>
          <cell r="K425">
            <v>8750</v>
          </cell>
          <cell r="L425">
            <v>21000</v>
          </cell>
          <cell r="M425">
            <v>15229</v>
          </cell>
        </row>
        <row r="426">
          <cell r="A426" t="str">
            <v>2-ExpenseO&amp;MOther Primary ExpensesTreas</v>
          </cell>
          <cell r="B426" t="str">
            <v>2-Expense</v>
          </cell>
          <cell r="D426" t="str">
            <v>O&amp;M</v>
          </cell>
          <cell r="E426" t="str">
            <v>Other Primary Expenses</v>
          </cell>
          <cell r="F426" t="str">
            <v>Treas</v>
          </cell>
          <cell r="G426">
            <v>0</v>
          </cell>
          <cell r="H426">
            <v>3189217</v>
          </cell>
          <cell r="I426">
            <v>2019819.73</v>
          </cell>
          <cell r="J426">
            <v>0</v>
          </cell>
          <cell r="K426">
            <v>11605339</v>
          </cell>
          <cell r="L426">
            <v>25564945</v>
          </cell>
          <cell r="M426">
            <v>25459002</v>
          </cell>
        </row>
        <row r="427">
          <cell r="A427" t="str">
            <v>2-ExpenseO&amp;MOther Primary ExpensesV&amp;P</v>
          </cell>
          <cell r="B427" t="str">
            <v>2-Expense</v>
          </cell>
          <cell r="D427" t="str">
            <v>O&amp;M</v>
          </cell>
          <cell r="E427" t="str">
            <v>Other Primary Expenses</v>
          </cell>
          <cell r="F427" t="str">
            <v>V&amp;P</v>
          </cell>
          <cell r="G427">
            <v>0</v>
          </cell>
          <cell r="H427">
            <v>860</v>
          </cell>
          <cell r="I427">
            <v>995</v>
          </cell>
          <cell r="J427">
            <v>0</v>
          </cell>
          <cell r="K427">
            <v>4872</v>
          </cell>
          <cell r="L427">
            <v>36404</v>
          </cell>
          <cell r="M427">
            <v>36485</v>
          </cell>
        </row>
        <row r="428">
          <cell r="A428" t="str">
            <v>2-ExpenseO&amp;MOther Secondary CostsASD</v>
          </cell>
          <cell r="B428" t="str">
            <v>2-Expense</v>
          </cell>
          <cell r="D428" t="str">
            <v>O&amp;M</v>
          </cell>
          <cell r="E428" t="str">
            <v>Other Secondary Costs</v>
          </cell>
          <cell r="F428" t="str">
            <v>ASD</v>
          </cell>
          <cell r="G428">
            <v>0</v>
          </cell>
          <cell r="H428">
            <v>3650</v>
          </cell>
          <cell r="I428">
            <v>3649.6</v>
          </cell>
          <cell r="J428">
            <v>0</v>
          </cell>
          <cell r="K428">
            <v>18248</v>
          </cell>
          <cell r="L428">
            <v>43789</v>
          </cell>
          <cell r="M428">
            <v>40897</v>
          </cell>
        </row>
        <row r="429">
          <cell r="A429" t="str">
            <v>2-ExpenseO&amp;MOther Secondary CostsBAR</v>
          </cell>
          <cell r="B429" t="str">
            <v>2-Expense</v>
          </cell>
          <cell r="D429" t="str">
            <v>O&amp;M</v>
          </cell>
          <cell r="E429" t="str">
            <v>Other Secondary Costs</v>
          </cell>
          <cell r="F429" t="str">
            <v>BAR</v>
          </cell>
          <cell r="G429">
            <v>0</v>
          </cell>
          <cell r="H429">
            <v>3498</v>
          </cell>
          <cell r="I429">
            <v>2500</v>
          </cell>
          <cell r="J429">
            <v>0</v>
          </cell>
          <cell r="K429">
            <v>17492</v>
          </cell>
          <cell r="L429">
            <v>41981</v>
          </cell>
          <cell r="M429">
            <v>41078</v>
          </cell>
        </row>
        <row r="430">
          <cell r="A430" t="str">
            <v>2-ExpenseO&amp;MOther Secondary CostsComm Adv</v>
          </cell>
          <cell r="B430" t="str">
            <v>2-Expense</v>
          </cell>
          <cell r="D430" t="str">
            <v>O&amp;M</v>
          </cell>
          <cell r="E430" t="str">
            <v>Other Secondary Costs</v>
          </cell>
          <cell r="F430" t="str">
            <v>Comm Adv</v>
          </cell>
          <cell r="G430">
            <v>0</v>
          </cell>
          <cell r="H430">
            <v>1942</v>
          </cell>
          <cell r="I430">
            <v>1942.48</v>
          </cell>
          <cell r="J430">
            <v>0</v>
          </cell>
          <cell r="K430">
            <v>9712</v>
          </cell>
          <cell r="L430">
            <v>23309</v>
          </cell>
          <cell r="M430">
            <v>20778</v>
          </cell>
        </row>
        <row r="431">
          <cell r="A431" t="str">
            <v>2-ExpenseO&amp;MOther Secondary CostsCorp Dev</v>
          </cell>
          <cell r="B431" t="str">
            <v>2-Expense</v>
          </cell>
          <cell r="D431" t="str">
            <v>O&amp;M</v>
          </cell>
          <cell r="E431" t="str">
            <v>Other Secondary Costs</v>
          </cell>
          <cell r="F431" t="str">
            <v>Corp Dev</v>
          </cell>
          <cell r="G431">
            <v>0</v>
          </cell>
          <cell r="H431">
            <v>177</v>
          </cell>
          <cell r="I431">
            <v>177.22</v>
          </cell>
          <cell r="J431">
            <v>0</v>
          </cell>
          <cell r="K431">
            <v>886</v>
          </cell>
          <cell r="L431">
            <v>2125</v>
          </cell>
          <cell r="M431">
            <v>2064</v>
          </cell>
        </row>
        <row r="432">
          <cell r="A432" t="str">
            <v>2-ExpenseO&amp;MOther Secondary CostsCorp Secr</v>
          </cell>
          <cell r="B432" t="str">
            <v>2-Expense</v>
          </cell>
          <cell r="D432" t="str">
            <v>O&amp;M</v>
          </cell>
          <cell r="E432" t="str">
            <v>Other Secondary Costs</v>
          </cell>
          <cell r="F432" t="str">
            <v>Corp Secr</v>
          </cell>
          <cell r="G432">
            <v>0</v>
          </cell>
          <cell r="H432">
            <v>445</v>
          </cell>
          <cell r="I432">
            <v>444.52</v>
          </cell>
          <cell r="J432">
            <v>0</v>
          </cell>
          <cell r="K432">
            <v>2223</v>
          </cell>
          <cell r="L432">
            <v>5334</v>
          </cell>
          <cell r="M432">
            <v>4971</v>
          </cell>
        </row>
        <row r="433">
          <cell r="A433" t="str">
            <v>2-ExpenseO&amp;MOther Secondary CostsCorp Strat</v>
          </cell>
          <cell r="B433" t="str">
            <v>2-Expense</v>
          </cell>
          <cell r="D433" t="str">
            <v>O&amp;M</v>
          </cell>
          <cell r="E433" t="str">
            <v>Other Secondary Costs</v>
          </cell>
          <cell r="F433" t="str">
            <v>Corp Strat</v>
          </cell>
          <cell r="G433">
            <v>0</v>
          </cell>
          <cell r="H433">
            <v>398</v>
          </cell>
          <cell r="I433">
            <v>397.96</v>
          </cell>
          <cell r="J433">
            <v>0</v>
          </cell>
          <cell r="K433">
            <v>1990</v>
          </cell>
          <cell r="L433">
            <v>4773</v>
          </cell>
          <cell r="M433">
            <v>2343</v>
          </cell>
        </row>
        <row r="434">
          <cell r="A434" t="str">
            <v>2-ExpenseO&amp;MOther Secondary CostsERM</v>
          </cell>
          <cell r="B434" t="str">
            <v>2-Expense</v>
          </cell>
          <cell r="D434" t="str">
            <v>O&amp;M</v>
          </cell>
          <cell r="E434" t="str">
            <v>Other Secondary Costs</v>
          </cell>
          <cell r="F434" t="str">
            <v>ERM</v>
          </cell>
          <cell r="G434">
            <v>0</v>
          </cell>
          <cell r="H434">
            <v>514</v>
          </cell>
          <cell r="I434">
            <v>513.79999999999995</v>
          </cell>
          <cell r="J434">
            <v>0</v>
          </cell>
          <cell r="K434">
            <v>2569</v>
          </cell>
          <cell r="L434">
            <v>6167</v>
          </cell>
          <cell r="M434">
            <v>6082</v>
          </cell>
        </row>
        <row r="435">
          <cell r="A435" t="str">
            <v>2-ExpenseO&amp;MOther Secondary CostsExec</v>
          </cell>
          <cell r="B435" t="str">
            <v>2-Expense</v>
          </cell>
          <cell r="D435" t="str">
            <v>O&amp;M</v>
          </cell>
          <cell r="E435" t="str">
            <v>Other Secondary Costs</v>
          </cell>
          <cell r="F435" t="str">
            <v>Exec</v>
          </cell>
          <cell r="G435">
            <v>0</v>
          </cell>
          <cell r="H435">
            <v>4457</v>
          </cell>
          <cell r="I435">
            <v>4457.46</v>
          </cell>
          <cell r="J435">
            <v>0</v>
          </cell>
          <cell r="K435">
            <v>22287</v>
          </cell>
          <cell r="L435">
            <v>53490</v>
          </cell>
          <cell r="M435">
            <v>48884</v>
          </cell>
        </row>
        <row r="436">
          <cell r="A436" t="str">
            <v>2-ExpenseO&amp;MOther Secondary CostsHoldg Fin</v>
          </cell>
          <cell r="B436" t="str">
            <v>2-Expense</v>
          </cell>
          <cell r="D436" t="str">
            <v>O&amp;M</v>
          </cell>
          <cell r="E436" t="str">
            <v>Other Secondary Costs</v>
          </cell>
          <cell r="F436" t="str">
            <v>Holdg Fin</v>
          </cell>
          <cell r="G436">
            <v>0</v>
          </cell>
          <cell r="H436">
            <v>93</v>
          </cell>
          <cell r="I436">
            <v>93.22</v>
          </cell>
          <cell r="J436">
            <v>0</v>
          </cell>
          <cell r="K436">
            <v>466</v>
          </cell>
          <cell r="L436">
            <v>1119</v>
          </cell>
          <cell r="M436">
            <v>1065</v>
          </cell>
        </row>
        <row r="437">
          <cell r="A437" t="str">
            <v>2-ExpenseO&amp;MOther Secondary CostsHR</v>
          </cell>
          <cell r="B437" t="str">
            <v>2-Expense</v>
          </cell>
          <cell r="D437" t="str">
            <v>O&amp;M</v>
          </cell>
          <cell r="E437" t="str">
            <v>Other Secondary Costs</v>
          </cell>
          <cell r="F437" t="str">
            <v>HR</v>
          </cell>
          <cell r="G437">
            <v>0</v>
          </cell>
          <cell r="H437">
            <v>5605</v>
          </cell>
          <cell r="I437">
            <v>5605.26</v>
          </cell>
          <cell r="J437">
            <v>0</v>
          </cell>
          <cell r="K437">
            <v>28026</v>
          </cell>
          <cell r="L437">
            <v>67266</v>
          </cell>
          <cell r="M437">
            <v>66982</v>
          </cell>
        </row>
        <row r="438">
          <cell r="A438" t="str">
            <v>2-ExpenseO&amp;MOther Secondary CostsInt Audit/ Control</v>
          </cell>
          <cell r="B438" t="str">
            <v>2-Expense</v>
          </cell>
          <cell r="D438" t="str">
            <v>O&amp;M</v>
          </cell>
          <cell r="E438" t="str">
            <v>Other Secondary Costs</v>
          </cell>
          <cell r="F438" t="str">
            <v>Int Audit/ Control</v>
          </cell>
          <cell r="G438">
            <v>0</v>
          </cell>
          <cell r="H438">
            <v>790</v>
          </cell>
          <cell r="I438">
            <v>789.58</v>
          </cell>
          <cell r="J438">
            <v>0</v>
          </cell>
          <cell r="K438">
            <v>3948</v>
          </cell>
          <cell r="L438">
            <v>9469</v>
          </cell>
          <cell r="M438">
            <v>9469</v>
          </cell>
        </row>
        <row r="439">
          <cell r="A439" t="str">
            <v>2-ExpenseO&amp;MOther Secondary CostsInv Rel</v>
          </cell>
          <cell r="B439" t="str">
            <v>2-Expense</v>
          </cell>
          <cell r="D439" t="str">
            <v>O&amp;M</v>
          </cell>
          <cell r="E439" t="str">
            <v>Other Secondary Costs</v>
          </cell>
          <cell r="F439" t="str">
            <v>Inv Rel</v>
          </cell>
          <cell r="G439">
            <v>0</v>
          </cell>
          <cell r="H439">
            <v>108</v>
          </cell>
          <cell r="I439">
            <v>108.22</v>
          </cell>
          <cell r="J439">
            <v>0</v>
          </cell>
          <cell r="K439">
            <v>541</v>
          </cell>
          <cell r="L439">
            <v>1301</v>
          </cell>
          <cell r="M439">
            <v>1834</v>
          </cell>
        </row>
        <row r="440">
          <cell r="A440" t="str">
            <v>2-ExpenseO&amp;MOther Secondary CostsIT</v>
          </cell>
          <cell r="B440" t="str">
            <v>2-Expense</v>
          </cell>
          <cell r="D440" t="str">
            <v>O&amp;M</v>
          </cell>
          <cell r="E440" t="str">
            <v>Other Secondary Costs</v>
          </cell>
          <cell r="F440" t="str">
            <v>IT</v>
          </cell>
          <cell r="G440">
            <v>0</v>
          </cell>
          <cell r="H440">
            <v>25258</v>
          </cell>
          <cell r="I440">
            <v>25258.22</v>
          </cell>
          <cell r="J440">
            <v>0</v>
          </cell>
          <cell r="K440">
            <v>126291</v>
          </cell>
          <cell r="L440">
            <v>303100</v>
          </cell>
          <cell r="M440">
            <v>299816</v>
          </cell>
        </row>
        <row r="441">
          <cell r="A441" t="str">
            <v>2-ExpenseO&amp;MOther Secondary CostsLaw</v>
          </cell>
          <cell r="B441" t="str">
            <v>2-Expense</v>
          </cell>
          <cell r="D441" t="str">
            <v>O&amp;M</v>
          </cell>
          <cell r="E441" t="str">
            <v>Other Secondary Costs</v>
          </cell>
          <cell r="F441" t="str">
            <v>Law</v>
          </cell>
          <cell r="G441">
            <v>0</v>
          </cell>
          <cell r="H441">
            <v>3326</v>
          </cell>
          <cell r="I441">
            <v>3325.96</v>
          </cell>
          <cell r="J441">
            <v>0</v>
          </cell>
          <cell r="K441">
            <v>16630</v>
          </cell>
          <cell r="L441">
            <v>39908</v>
          </cell>
          <cell r="M441">
            <v>39315</v>
          </cell>
        </row>
        <row r="442">
          <cell r="A442" t="str">
            <v>2-ExpenseO&amp;MOther Secondary CostsPayroll AP</v>
          </cell>
          <cell r="B442" t="str">
            <v>2-Expense</v>
          </cell>
          <cell r="D442" t="str">
            <v>O&amp;M</v>
          </cell>
          <cell r="E442" t="str">
            <v>Other Secondary Costs</v>
          </cell>
          <cell r="F442" t="str">
            <v>Payroll AP</v>
          </cell>
          <cell r="G442">
            <v>0</v>
          </cell>
          <cell r="H442">
            <v>997</v>
          </cell>
          <cell r="I442">
            <v>996.8</v>
          </cell>
          <cell r="J442">
            <v>0</v>
          </cell>
          <cell r="K442">
            <v>4984</v>
          </cell>
          <cell r="L442">
            <v>11963</v>
          </cell>
          <cell r="M442">
            <v>13159</v>
          </cell>
        </row>
        <row r="443">
          <cell r="A443" t="str">
            <v>2-ExpenseO&amp;MOther Secondary CostsProcmt</v>
          </cell>
          <cell r="B443" t="str">
            <v>2-Expense</v>
          </cell>
          <cell r="D443" t="str">
            <v>O&amp;M</v>
          </cell>
          <cell r="E443" t="str">
            <v>Other Secondary Costs</v>
          </cell>
          <cell r="F443" t="str">
            <v>Procmt</v>
          </cell>
          <cell r="G443">
            <v>0</v>
          </cell>
          <cell r="H443">
            <v>3222</v>
          </cell>
          <cell r="I443">
            <v>3222.08</v>
          </cell>
          <cell r="J443">
            <v>0</v>
          </cell>
          <cell r="K443">
            <v>16110</v>
          </cell>
          <cell r="L443">
            <v>38660</v>
          </cell>
          <cell r="M443">
            <v>38728</v>
          </cell>
        </row>
        <row r="444">
          <cell r="A444" t="str">
            <v>2-ExpenseO&amp;MOther Secondary CostsPSE&amp;G Fin</v>
          </cell>
          <cell r="B444" t="str">
            <v>2-Expense</v>
          </cell>
          <cell r="D444" t="str">
            <v>O&amp;M</v>
          </cell>
          <cell r="E444" t="str">
            <v>Other Secondary Costs</v>
          </cell>
          <cell r="F444" t="str">
            <v>PSE&amp;G Fin</v>
          </cell>
          <cell r="G444">
            <v>0</v>
          </cell>
          <cell r="H444">
            <v>2822</v>
          </cell>
          <cell r="I444">
            <v>2822.48</v>
          </cell>
          <cell r="J444">
            <v>0</v>
          </cell>
          <cell r="K444">
            <v>14112</v>
          </cell>
          <cell r="L444">
            <v>33873</v>
          </cell>
          <cell r="M444">
            <v>25337</v>
          </cell>
        </row>
        <row r="445">
          <cell r="A445" t="str">
            <v>2-ExpenseO&amp;MOther Secondary CostsPub Affr</v>
          </cell>
          <cell r="B445" t="str">
            <v>2-Expense</v>
          </cell>
          <cell r="D445" t="str">
            <v>O&amp;M</v>
          </cell>
          <cell r="E445" t="str">
            <v>Other Secondary Costs</v>
          </cell>
          <cell r="F445" t="str">
            <v>Pub Affr</v>
          </cell>
          <cell r="G445">
            <v>0</v>
          </cell>
          <cell r="H445">
            <v>3059</v>
          </cell>
          <cell r="I445">
            <v>3058.6</v>
          </cell>
          <cell r="J445">
            <v>0</v>
          </cell>
          <cell r="K445">
            <v>15293</v>
          </cell>
          <cell r="L445">
            <v>36705</v>
          </cell>
          <cell r="M445">
            <v>33916</v>
          </cell>
        </row>
        <row r="446">
          <cell r="A446" t="str">
            <v>2-ExpenseO&amp;MOther Secondary CostsPwr Fin</v>
          </cell>
          <cell r="B446" t="str">
            <v>2-Expense</v>
          </cell>
          <cell r="D446" t="str">
            <v>O&amp;M</v>
          </cell>
          <cell r="E446" t="str">
            <v>Other Secondary Costs</v>
          </cell>
          <cell r="F446" t="str">
            <v>Pwr Fin</v>
          </cell>
          <cell r="G446">
            <v>0</v>
          </cell>
          <cell r="H446">
            <v>2483</v>
          </cell>
          <cell r="I446">
            <v>2482.56</v>
          </cell>
          <cell r="J446">
            <v>0</v>
          </cell>
          <cell r="K446">
            <v>12413</v>
          </cell>
          <cell r="L446">
            <v>29793</v>
          </cell>
          <cell r="M446">
            <v>26480</v>
          </cell>
        </row>
        <row r="447">
          <cell r="A447" t="str">
            <v>2-ExpenseO&amp;MOther Secondary CostsRec Mgmt</v>
          </cell>
          <cell r="B447" t="str">
            <v>2-Expense</v>
          </cell>
          <cell r="D447" t="str">
            <v>O&amp;M</v>
          </cell>
          <cell r="E447" t="str">
            <v>Other Secondary Costs</v>
          </cell>
          <cell r="F447" t="str">
            <v>Rec Mgmt</v>
          </cell>
          <cell r="G447">
            <v>0</v>
          </cell>
          <cell r="H447">
            <v>198</v>
          </cell>
          <cell r="I447">
            <v>198.12</v>
          </cell>
          <cell r="J447">
            <v>0</v>
          </cell>
          <cell r="K447">
            <v>991</v>
          </cell>
          <cell r="L447">
            <v>2379</v>
          </cell>
          <cell r="M447">
            <v>1955</v>
          </cell>
        </row>
        <row r="448">
          <cell r="A448" t="str">
            <v>2-ExpenseO&amp;MOther Secondary CostsSC Adj</v>
          </cell>
          <cell r="B448" t="str">
            <v>2-Expense</v>
          </cell>
          <cell r="D448" t="str">
            <v>O&amp;M</v>
          </cell>
          <cell r="E448" t="str">
            <v>Other Secondary Costs</v>
          </cell>
          <cell r="F448" t="str">
            <v>SC Adj</v>
          </cell>
          <cell r="G448">
            <v>0</v>
          </cell>
          <cell r="I448">
            <v>169000</v>
          </cell>
          <cell r="J448">
            <v>0</v>
          </cell>
          <cell r="M448">
            <v>5000</v>
          </cell>
        </row>
        <row r="449">
          <cell r="A449" t="str">
            <v>2-ExpenseO&amp;MOther Secondary CostsSC Fin</v>
          </cell>
          <cell r="B449" t="str">
            <v>2-Expense</v>
          </cell>
          <cell r="D449" t="str">
            <v>O&amp;M</v>
          </cell>
          <cell r="E449" t="str">
            <v>Other Secondary Costs</v>
          </cell>
          <cell r="F449" t="str">
            <v>SC Fin</v>
          </cell>
          <cell r="G449">
            <v>0</v>
          </cell>
          <cell r="H449">
            <v>732</v>
          </cell>
          <cell r="I449">
            <v>732.12</v>
          </cell>
          <cell r="J449">
            <v>0</v>
          </cell>
          <cell r="K449">
            <v>3661</v>
          </cell>
          <cell r="L449">
            <v>8789</v>
          </cell>
          <cell r="M449">
            <v>8849</v>
          </cell>
        </row>
        <row r="450">
          <cell r="A450" t="str">
            <v>2-ExpenseO&amp;MOther Secondary CostsTreas</v>
          </cell>
          <cell r="B450" t="str">
            <v>2-Expense</v>
          </cell>
          <cell r="D450" t="str">
            <v>O&amp;M</v>
          </cell>
          <cell r="E450" t="str">
            <v>Other Secondary Costs</v>
          </cell>
          <cell r="F450" t="str">
            <v>Treas</v>
          </cell>
          <cell r="G450">
            <v>0</v>
          </cell>
          <cell r="H450">
            <v>211729</v>
          </cell>
          <cell r="I450">
            <v>211626.84</v>
          </cell>
          <cell r="J450">
            <v>0</v>
          </cell>
          <cell r="K450">
            <v>1058646</v>
          </cell>
          <cell r="L450">
            <v>2540738</v>
          </cell>
          <cell r="M450">
            <v>2539364</v>
          </cell>
        </row>
        <row r="451">
          <cell r="A451" t="str">
            <v>2-ExpenseO&amp;MOther Secondary CostsV&amp;P</v>
          </cell>
          <cell r="B451" t="str">
            <v>2-Expense</v>
          </cell>
          <cell r="D451" t="str">
            <v>O&amp;M</v>
          </cell>
          <cell r="E451" t="str">
            <v>Other Secondary Costs</v>
          </cell>
          <cell r="F451" t="str">
            <v>V&amp;P</v>
          </cell>
          <cell r="G451">
            <v>0</v>
          </cell>
          <cell r="H451">
            <v>345</v>
          </cell>
          <cell r="I451">
            <v>345.28</v>
          </cell>
          <cell r="J451">
            <v>0</v>
          </cell>
          <cell r="K451">
            <v>1726</v>
          </cell>
          <cell r="L451">
            <v>4142</v>
          </cell>
          <cell r="M451">
            <v>3469</v>
          </cell>
        </row>
        <row r="452">
          <cell r="A452" t="str">
            <v>2-ExpenseO&amp;MOutside ServicesASD</v>
          </cell>
          <cell r="B452" t="str">
            <v>2-Expense</v>
          </cell>
          <cell r="D452" t="str">
            <v>O&amp;M</v>
          </cell>
          <cell r="E452" t="str">
            <v>Outside Services</v>
          </cell>
          <cell r="F452" t="str">
            <v>ASD</v>
          </cell>
          <cell r="G452">
            <v>0</v>
          </cell>
          <cell r="H452">
            <v>644200</v>
          </cell>
          <cell r="I452">
            <v>689195</v>
          </cell>
          <cell r="J452">
            <v>0</v>
          </cell>
          <cell r="K452">
            <v>2964614</v>
          </cell>
          <cell r="L452">
            <v>7245000</v>
          </cell>
          <cell r="M452">
            <v>7425733</v>
          </cell>
        </row>
        <row r="453">
          <cell r="A453" t="str">
            <v>2-ExpenseO&amp;MOutside ServicesBAR</v>
          </cell>
          <cell r="B453" t="str">
            <v>2-Expense</v>
          </cell>
          <cell r="D453" t="str">
            <v>O&amp;M</v>
          </cell>
          <cell r="E453" t="str">
            <v>Outside Services</v>
          </cell>
          <cell r="F453" t="str">
            <v>BAR</v>
          </cell>
          <cell r="G453">
            <v>0</v>
          </cell>
          <cell r="H453">
            <v>307134</v>
          </cell>
          <cell r="I453">
            <v>295000</v>
          </cell>
          <cell r="J453">
            <v>0</v>
          </cell>
          <cell r="K453">
            <v>1535671</v>
          </cell>
          <cell r="L453">
            <v>3685610</v>
          </cell>
          <cell r="M453">
            <v>3686699</v>
          </cell>
        </row>
        <row r="454">
          <cell r="A454" t="str">
            <v>2-ExpenseO&amp;MOutside ServicesComm Adv</v>
          </cell>
          <cell r="B454" t="str">
            <v>2-Expense</v>
          </cell>
          <cell r="D454" t="str">
            <v>O&amp;M</v>
          </cell>
          <cell r="E454" t="str">
            <v>Outside Services</v>
          </cell>
          <cell r="F454" t="str">
            <v>Comm Adv</v>
          </cell>
          <cell r="G454">
            <v>0</v>
          </cell>
          <cell r="H454">
            <v>37898</v>
          </cell>
          <cell r="I454">
            <v>37897.800000000003</v>
          </cell>
          <cell r="J454">
            <v>0</v>
          </cell>
          <cell r="K454">
            <v>227577</v>
          </cell>
          <cell r="L454">
            <v>488432</v>
          </cell>
          <cell r="M454">
            <v>489311</v>
          </cell>
        </row>
        <row r="455">
          <cell r="A455" t="str">
            <v>2-ExpenseO&amp;MOutside ServicesCorp Dev</v>
          </cell>
          <cell r="B455" t="str">
            <v>2-Expense</v>
          </cell>
          <cell r="D455" t="str">
            <v>O&amp;M</v>
          </cell>
          <cell r="E455" t="str">
            <v>Outside Services</v>
          </cell>
          <cell r="F455" t="str">
            <v>Corp Dev</v>
          </cell>
          <cell r="G455">
            <v>0</v>
          </cell>
          <cell r="H455">
            <v>12917</v>
          </cell>
          <cell r="I455">
            <v>-68647</v>
          </cell>
          <cell r="J455">
            <v>0</v>
          </cell>
          <cell r="K455">
            <v>54583</v>
          </cell>
          <cell r="L455">
            <v>135000</v>
          </cell>
          <cell r="M455">
            <v>135000</v>
          </cell>
        </row>
        <row r="456">
          <cell r="A456" t="str">
            <v>2-ExpenseO&amp;MOutside ServicesCorp Secr</v>
          </cell>
          <cell r="B456" t="str">
            <v>2-Expense</v>
          </cell>
          <cell r="D456" t="str">
            <v>O&amp;M</v>
          </cell>
          <cell r="E456" t="str">
            <v>Outside Services</v>
          </cell>
          <cell r="F456" t="str">
            <v>Corp Secr</v>
          </cell>
          <cell r="G456">
            <v>0</v>
          </cell>
          <cell r="H456">
            <v>41000</v>
          </cell>
          <cell r="I456">
            <v>40000</v>
          </cell>
          <cell r="J456">
            <v>0</v>
          </cell>
          <cell r="K456">
            <v>50000</v>
          </cell>
          <cell r="L456">
            <v>65000</v>
          </cell>
          <cell r="M456">
            <v>57360</v>
          </cell>
        </row>
        <row r="457">
          <cell r="A457" t="str">
            <v>2-ExpenseO&amp;MOutside ServicesCorp Strat</v>
          </cell>
          <cell r="B457" t="str">
            <v>2-Expense</v>
          </cell>
          <cell r="D457" t="str">
            <v>O&amp;M</v>
          </cell>
          <cell r="E457" t="str">
            <v>Outside Services</v>
          </cell>
          <cell r="F457" t="str">
            <v>Corp Strat</v>
          </cell>
          <cell r="G457">
            <v>0</v>
          </cell>
          <cell r="H457">
            <v>21058</v>
          </cell>
          <cell r="I457">
            <v>21058.15</v>
          </cell>
          <cell r="J457">
            <v>0</v>
          </cell>
          <cell r="K457">
            <v>157883</v>
          </cell>
          <cell r="L457">
            <v>348000</v>
          </cell>
          <cell r="M457">
            <v>348377</v>
          </cell>
        </row>
        <row r="458">
          <cell r="A458" t="str">
            <v>2-ExpenseO&amp;MOutside ServicesERM</v>
          </cell>
          <cell r="B458" t="str">
            <v>2-Expense</v>
          </cell>
          <cell r="D458" t="str">
            <v>O&amp;M</v>
          </cell>
          <cell r="E458" t="str">
            <v>Outside Services</v>
          </cell>
          <cell r="F458" t="str">
            <v>ERM</v>
          </cell>
          <cell r="G458">
            <v>0</v>
          </cell>
          <cell r="H458">
            <v>13375</v>
          </cell>
          <cell r="I458">
            <v>18995</v>
          </cell>
          <cell r="J458">
            <v>0</v>
          </cell>
          <cell r="K458">
            <v>211255</v>
          </cell>
          <cell r="L458">
            <v>565750</v>
          </cell>
          <cell r="M458">
            <v>566973</v>
          </cell>
        </row>
        <row r="459">
          <cell r="A459" t="str">
            <v>2-ExpenseO&amp;MOutside ServicesExec</v>
          </cell>
          <cell r="B459" t="str">
            <v>2-Expense</v>
          </cell>
          <cell r="D459" t="str">
            <v>O&amp;M</v>
          </cell>
          <cell r="E459" t="str">
            <v>Outside Services</v>
          </cell>
          <cell r="F459" t="str">
            <v>Exec</v>
          </cell>
          <cell r="G459">
            <v>0</v>
          </cell>
          <cell r="I459">
            <v>23000</v>
          </cell>
          <cell r="J459">
            <v>0</v>
          </cell>
          <cell r="K459">
            <v>310000</v>
          </cell>
          <cell r="L459">
            <v>1060000</v>
          </cell>
          <cell r="M459">
            <v>1359620</v>
          </cell>
        </row>
        <row r="460">
          <cell r="A460" t="str">
            <v>2-ExpenseO&amp;MOutside ServicesFringe</v>
          </cell>
          <cell r="B460" t="str">
            <v>2-Expense</v>
          </cell>
          <cell r="D460" t="str">
            <v>O&amp;M</v>
          </cell>
          <cell r="E460" t="str">
            <v>Outside Services</v>
          </cell>
          <cell r="F460" t="str">
            <v>Fringe</v>
          </cell>
          <cell r="G460">
            <v>0</v>
          </cell>
          <cell r="J460">
            <v>0</v>
          </cell>
        </row>
        <row r="461">
          <cell r="A461" t="str">
            <v>2-ExpenseO&amp;MOutside ServicesHoldg Fin</v>
          </cell>
          <cell r="B461" t="str">
            <v>2-Expense</v>
          </cell>
          <cell r="D461" t="str">
            <v>O&amp;M</v>
          </cell>
          <cell r="E461" t="str">
            <v>Outside Services</v>
          </cell>
          <cell r="F461" t="str">
            <v>Holdg Fin</v>
          </cell>
          <cell r="G461">
            <v>0</v>
          </cell>
          <cell r="H461">
            <v>3500</v>
          </cell>
          <cell r="J461">
            <v>0</v>
          </cell>
          <cell r="K461">
            <v>10500</v>
          </cell>
          <cell r="L461">
            <v>35000</v>
          </cell>
          <cell r="M461">
            <v>35000</v>
          </cell>
        </row>
        <row r="462">
          <cell r="A462" t="str">
            <v>2-ExpenseO&amp;MOutside ServicesHR</v>
          </cell>
          <cell r="B462" t="str">
            <v>2-Expense</v>
          </cell>
          <cell r="D462" t="str">
            <v>O&amp;M</v>
          </cell>
          <cell r="E462" t="str">
            <v>Outside Services</v>
          </cell>
          <cell r="F462" t="str">
            <v>HR</v>
          </cell>
          <cell r="G462">
            <v>0</v>
          </cell>
          <cell r="H462">
            <v>85838</v>
          </cell>
          <cell r="I462">
            <v>124000</v>
          </cell>
          <cell r="J462">
            <v>0</v>
          </cell>
          <cell r="K462">
            <v>841034</v>
          </cell>
          <cell r="L462">
            <v>2467950</v>
          </cell>
          <cell r="M462">
            <v>2469332</v>
          </cell>
        </row>
        <row r="463">
          <cell r="A463" t="str">
            <v>2-ExpenseO&amp;MOutside ServicesInt Audit/ Control</v>
          </cell>
          <cell r="B463" t="str">
            <v>2-Expense</v>
          </cell>
          <cell r="D463" t="str">
            <v>O&amp;M</v>
          </cell>
          <cell r="E463" t="str">
            <v>Outside Services</v>
          </cell>
          <cell r="F463" t="str">
            <v>Int Audit/ Control</v>
          </cell>
          <cell r="G463">
            <v>0</v>
          </cell>
          <cell r="H463">
            <v>44815</v>
          </cell>
          <cell r="I463">
            <v>6600</v>
          </cell>
          <cell r="J463">
            <v>0</v>
          </cell>
          <cell r="K463">
            <v>87099</v>
          </cell>
          <cell r="L463">
            <v>254801</v>
          </cell>
          <cell r="M463">
            <v>254801</v>
          </cell>
        </row>
        <row r="464">
          <cell r="A464" t="str">
            <v>2-ExpenseO&amp;MOutside ServicesInv Rel</v>
          </cell>
          <cell r="B464" t="str">
            <v>2-Expense</v>
          </cell>
          <cell r="D464" t="str">
            <v>O&amp;M</v>
          </cell>
          <cell r="E464" t="str">
            <v>Outside Services</v>
          </cell>
          <cell r="F464" t="str">
            <v>Inv Rel</v>
          </cell>
          <cell r="G464">
            <v>0</v>
          </cell>
          <cell r="I464">
            <v>33142</v>
          </cell>
          <cell r="J464">
            <v>0</v>
          </cell>
          <cell r="K464">
            <v>60000</v>
          </cell>
          <cell r="L464">
            <v>160000</v>
          </cell>
          <cell r="M464">
            <v>160021</v>
          </cell>
        </row>
        <row r="465">
          <cell r="A465" t="str">
            <v>2-ExpenseO&amp;MOutside ServicesIT</v>
          </cell>
          <cell r="B465" t="str">
            <v>2-Expense</v>
          </cell>
          <cell r="D465" t="str">
            <v>O&amp;M</v>
          </cell>
          <cell r="E465" t="str">
            <v>Outside Services</v>
          </cell>
          <cell r="F465" t="str">
            <v>IT</v>
          </cell>
          <cell r="G465">
            <v>0</v>
          </cell>
          <cell r="H465">
            <v>3369460</v>
          </cell>
          <cell r="I465">
            <v>2909459.95</v>
          </cell>
          <cell r="J465">
            <v>0</v>
          </cell>
          <cell r="K465">
            <v>16420422</v>
          </cell>
          <cell r="L465">
            <v>40604033</v>
          </cell>
          <cell r="M465">
            <v>43839941</v>
          </cell>
        </row>
        <row r="466">
          <cell r="A466" t="str">
            <v>2-ExpenseO&amp;MOutside ServicesLaw</v>
          </cell>
          <cell r="B466" t="str">
            <v>2-Expense</v>
          </cell>
          <cell r="D466" t="str">
            <v>O&amp;M</v>
          </cell>
          <cell r="E466" t="str">
            <v>Outside Services</v>
          </cell>
          <cell r="F466" t="str">
            <v>Law</v>
          </cell>
          <cell r="G466">
            <v>0</v>
          </cell>
          <cell r="H466">
            <v>1455584</v>
          </cell>
          <cell r="I466">
            <v>666660</v>
          </cell>
          <cell r="J466">
            <v>0</v>
          </cell>
          <cell r="K466">
            <v>7937916</v>
          </cell>
          <cell r="L466">
            <v>14352000</v>
          </cell>
          <cell r="M466">
            <v>14363219</v>
          </cell>
        </row>
        <row r="467">
          <cell r="A467" t="str">
            <v>2-ExpenseO&amp;MOutside ServicesMisc Acct</v>
          </cell>
          <cell r="B467" t="str">
            <v>2-Expense</v>
          </cell>
          <cell r="D467" t="str">
            <v>O&amp;M</v>
          </cell>
          <cell r="E467" t="str">
            <v>Outside Services</v>
          </cell>
          <cell r="F467" t="str">
            <v>Misc Acct</v>
          </cell>
          <cell r="G467">
            <v>0</v>
          </cell>
          <cell r="I467">
            <v>-24230</v>
          </cell>
          <cell r="J467">
            <v>0</v>
          </cell>
          <cell r="L467">
            <v>-23000</v>
          </cell>
          <cell r="M467">
            <v>-91720</v>
          </cell>
        </row>
        <row r="468">
          <cell r="A468" t="str">
            <v>2-ExpenseO&amp;MOutside ServicesPayroll AP</v>
          </cell>
          <cell r="B468" t="str">
            <v>2-Expense</v>
          </cell>
          <cell r="D468" t="str">
            <v>O&amp;M</v>
          </cell>
          <cell r="E468" t="str">
            <v>Outside Services</v>
          </cell>
          <cell r="F468" t="str">
            <v>Payroll AP</v>
          </cell>
          <cell r="G468">
            <v>0</v>
          </cell>
          <cell r="H468">
            <v>23806</v>
          </cell>
          <cell r="I468">
            <v>28254</v>
          </cell>
          <cell r="J468">
            <v>0</v>
          </cell>
          <cell r="K468">
            <v>33900</v>
          </cell>
          <cell r="L468">
            <v>-59200</v>
          </cell>
          <cell r="M468">
            <v>-88184</v>
          </cell>
        </row>
        <row r="469">
          <cell r="A469" t="str">
            <v>2-ExpenseO&amp;MOutside ServicesProcmt</v>
          </cell>
          <cell r="B469" t="str">
            <v>2-Expense</v>
          </cell>
          <cell r="D469" t="str">
            <v>O&amp;M</v>
          </cell>
          <cell r="E469" t="str">
            <v>Outside Services</v>
          </cell>
          <cell r="F469" t="str">
            <v>Procmt</v>
          </cell>
          <cell r="G469">
            <v>0</v>
          </cell>
          <cell r="H469">
            <v>370419</v>
          </cell>
          <cell r="I469">
            <v>15260</v>
          </cell>
          <cell r="J469">
            <v>0</v>
          </cell>
          <cell r="K469">
            <v>1024506</v>
          </cell>
          <cell r="L469">
            <v>1134675</v>
          </cell>
          <cell r="M469">
            <v>1134675</v>
          </cell>
        </row>
        <row r="470">
          <cell r="A470" t="str">
            <v>2-ExpenseO&amp;MOutside ServicesPSE&amp;G Fin</v>
          </cell>
          <cell r="B470" t="str">
            <v>2-Expense</v>
          </cell>
          <cell r="D470" t="str">
            <v>O&amp;M</v>
          </cell>
          <cell r="E470" t="str">
            <v>Outside Services</v>
          </cell>
          <cell r="F470" t="str">
            <v>PSE&amp;G Fin</v>
          </cell>
          <cell r="G470">
            <v>0</v>
          </cell>
          <cell r="H470">
            <v>32200</v>
          </cell>
          <cell r="I470">
            <v>32200</v>
          </cell>
          <cell r="J470">
            <v>0</v>
          </cell>
          <cell r="K470">
            <v>161000</v>
          </cell>
          <cell r="L470">
            <v>386758</v>
          </cell>
          <cell r="M470">
            <v>360061</v>
          </cell>
        </row>
        <row r="471">
          <cell r="A471" t="str">
            <v>2-ExpenseO&amp;MOutside ServicesPub Affr</v>
          </cell>
          <cell r="B471" t="str">
            <v>2-Expense</v>
          </cell>
          <cell r="D471" t="str">
            <v>O&amp;M</v>
          </cell>
          <cell r="E471" t="str">
            <v>Outside Services</v>
          </cell>
          <cell r="F471" t="str">
            <v>Pub Affr</v>
          </cell>
          <cell r="G471">
            <v>0</v>
          </cell>
          <cell r="H471">
            <v>180119</v>
          </cell>
          <cell r="I471">
            <v>180119.22</v>
          </cell>
          <cell r="J471">
            <v>0</v>
          </cell>
          <cell r="K471">
            <v>1091742</v>
          </cell>
          <cell r="L471">
            <v>2553378</v>
          </cell>
          <cell r="M471">
            <v>2554435</v>
          </cell>
        </row>
        <row r="472">
          <cell r="A472" t="str">
            <v>2-ExpenseO&amp;MOutside ServicesPwr Fin</v>
          </cell>
          <cell r="B472" t="str">
            <v>2-Expense</v>
          </cell>
          <cell r="D472" t="str">
            <v>O&amp;M</v>
          </cell>
          <cell r="E472" t="str">
            <v>Outside Services</v>
          </cell>
          <cell r="F472" t="str">
            <v>Pwr Fin</v>
          </cell>
          <cell r="G472">
            <v>0</v>
          </cell>
          <cell r="I472">
            <v>9375</v>
          </cell>
          <cell r="J472">
            <v>0</v>
          </cell>
          <cell r="M472">
            <v>76399</v>
          </cell>
        </row>
        <row r="473">
          <cell r="A473" t="str">
            <v>2-ExpenseO&amp;MOutside ServicesRec Mgmt</v>
          </cell>
          <cell r="B473" t="str">
            <v>2-Expense</v>
          </cell>
          <cell r="D473" t="str">
            <v>O&amp;M</v>
          </cell>
          <cell r="E473" t="str">
            <v>Outside Services</v>
          </cell>
          <cell r="F473" t="str">
            <v>Rec Mgmt</v>
          </cell>
          <cell r="G473">
            <v>0</v>
          </cell>
          <cell r="H473">
            <v>66059</v>
          </cell>
          <cell r="I473">
            <v>79664</v>
          </cell>
          <cell r="J473">
            <v>0</v>
          </cell>
          <cell r="K473">
            <v>835860</v>
          </cell>
          <cell r="L473">
            <v>1294878</v>
          </cell>
          <cell r="M473">
            <v>1290528</v>
          </cell>
        </row>
        <row r="474">
          <cell r="A474" t="str">
            <v>2-ExpenseO&amp;MOutside ServicesSC Adj</v>
          </cell>
          <cell r="B474" t="str">
            <v>2-Expense</v>
          </cell>
          <cell r="D474" t="str">
            <v>O&amp;M</v>
          </cell>
          <cell r="E474" t="str">
            <v>Outside Services</v>
          </cell>
          <cell r="F474" t="str">
            <v>SC Adj</v>
          </cell>
          <cell r="G474">
            <v>0</v>
          </cell>
          <cell r="I474">
            <v>-169000</v>
          </cell>
          <cell r="J474">
            <v>0</v>
          </cell>
          <cell r="M474">
            <v>-5000</v>
          </cell>
        </row>
        <row r="475">
          <cell r="A475" t="str">
            <v>2-ExpenseO&amp;MOutside ServicesSC Fin</v>
          </cell>
          <cell r="B475" t="str">
            <v>2-Expense</v>
          </cell>
          <cell r="D475" t="str">
            <v>O&amp;M</v>
          </cell>
          <cell r="E475" t="str">
            <v>Outside Services</v>
          </cell>
          <cell r="F475" t="str">
            <v>SC Fin</v>
          </cell>
          <cell r="G475">
            <v>0</v>
          </cell>
          <cell r="H475">
            <v>7140</v>
          </cell>
          <cell r="I475">
            <v>12000</v>
          </cell>
          <cell r="J475">
            <v>0</v>
          </cell>
          <cell r="K475">
            <v>29580</v>
          </cell>
          <cell r="L475">
            <v>62000</v>
          </cell>
          <cell r="M475">
            <v>61979</v>
          </cell>
        </row>
        <row r="476">
          <cell r="A476" t="str">
            <v>2-ExpenseO&amp;MOutside ServicesSC OH</v>
          </cell>
          <cell r="B476" t="str">
            <v>2-Expense</v>
          </cell>
          <cell r="D476" t="str">
            <v>O&amp;M</v>
          </cell>
          <cell r="E476" t="str">
            <v>Outside Services</v>
          </cell>
          <cell r="F476" t="str">
            <v>SC OH</v>
          </cell>
          <cell r="G476">
            <v>0</v>
          </cell>
          <cell r="J476">
            <v>0</v>
          </cell>
        </row>
        <row r="477">
          <cell r="A477" t="str">
            <v>2-ExpenseO&amp;MOutside ServicesTreas</v>
          </cell>
          <cell r="B477" t="str">
            <v>2-Expense</v>
          </cell>
          <cell r="D477" t="str">
            <v>O&amp;M</v>
          </cell>
          <cell r="E477" t="str">
            <v>Outside Services</v>
          </cell>
          <cell r="F477" t="str">
            <v>Treas</v>
          </cell>
          <cell r="G477">
            <v>0</v>
          </cell>
          <cell r="H477">
            <v>403496</v>
          </cell>
          <cell r="I477">
            <v>425134.14</v>
          </cell>
          <cell r="J477">
            <v>0</v>
          </cell>
          <cell r="K477">
            <v>2334084</v>
          </cell>
          <cell r="L477">
            <v>5100860</v>
          </cell>
          <cell r="M477">
            <v>5200860</v>
          </cell>
        </row>
        <row r="478">
          <cell r="A478" t="str">
            <v>2-ExpenseO&amp;MOutside ServicesV&amp;P</v>
          </cell>
          <cell r="B478" t="str">
            <v>2-Expense</v>
          </cell>
          <cell r="D478" t="str">
            <v>O&amp;M</v>
          </cell>
          <cell r="E478" t="str">
            <v>Outside Services</v>
          </cell>
          <cell r="F478" t="str">
            <v>V&amp;P</v>
          </cell>
          <cell r="G478">
            <v>0</v>
          </cell>
          <cell r="I478">
            <v>47000</v>
          </cell>
          <cell r="J478">
            <v>0</v>
          </cell>
          <cell r="K478">
            <v>53638</v>
          </cell>
          <cell r="L478">
            <v>89553</v>
          </cell>
          <cell r="M478">
            <v>89552</v>
          </cell>
        </row>
        <row r="479">
          <cell r="A479" t="str">
            <v>2-ExpenseO&amp;MReal Estate TaxesTreas</v>
          </cell>
          <cell r="B479" t="str">
            <v>2-Expense</v>
          </cell>
          <cell r="D479" t="str">
            <v>O&amp;M</v>
          </cell>
          <cell r="E479" t="str">
            <v>Real Estate Taxes</v>
          </cell>
          <cell r="F479" t="str">
            <v>Treas</v>
          </cell>
          <cell r="G479">
            <v>0</v>
          </cell>
          <cell r="H479">
            <v>13333</v>
          </cell>
          <cell r="I479">
            <v>13333.33</v>
          </cell>
          <cell r="J479">
            <v>0</v>
          </cell>
          <cell r="K479">
            <v>66667</v>
          </cell>
          <cell r="L479">
            <v>160000</v>
          </cell>
          <cell r="M479">
            <v>161691</v>
          </cell>
        </row>
        <row r="480">
          <cell r="A480" t="str">
            <v>2-ExpenseO&amp;MSpaceASD</v>
          </cell>
          <cell r="B480" t="str">
            <v>2-Expense</v>
          </cell>
          <cell r="D480" t="str">
            <v>O&amp;M</v>
          </cell>
          <cell r="E480" t="str">
            <v>Space</v>
          </cell>
          <cell r="F480" t="str">
            <v>ASD</v>
          </cell>
          <cell r="G480">
            <v>0</v>
          </cell>
          <cell r="H480">
            <v>139368</v>
          </cell>
          <cell r="I480">
            <v>140163</v>
          </cell>
          <cell r="J480">
            <v>0</v>
          </cell>
          <cell r="K480">
            <v>696839</v>
          </cell>
          <cell r="L480">
            <v>1672414</v>
          </cell>
          <cell r="M480">
            <v>1681064</v>
          </cell>
        </row>
        <row r="481">
          <cell r="A481" t="str">
            <v>2-ExpenseO&amp;MSpaceBAR</v>
          </cell>
          <cell r="B481" t="str">
            <v>2-Expense</v>
          </cell>
          <cell r="D481" t="str">
            <v>O&amp;M</v>
          </cell>
          <cell r="E481" t="str">
            <v>Space</v>
          </cell>
          <cell r="F481" t="str">
            <v>BAR</v>
          </cell>
          <cell r="G481">
            <v>0</v>
          </cell>
          <cell r="H481">
            <v>49419</v>
          </cell>
          <cell r="I481">
            <v>49505</v>
          </cell>
          <cell r="J481">
            <v>0</v>
          </cell>
          <cell r="K481">
            <v>247095</v>
          </cell>
          <cell r="L481">
            <v>593028</v>
          </cell>
          <cell r="M481">
            <v>592952</v>
          </cell>
        </row>
        <row r="482">
          <cell r="A482" t="str">
            <v>2-ExpenseO&amp;MSpaceComm Adv</v>
          </cell>
          <cell r="B482" t="str">
            <v>2-Expense</v>
          </cell>
          <cell r="D482" t="str">
            <v>O&amp;M</v>
          </cell>
          <cell r="E482" t="str">
            <v>Space</v>
          </cell>
          <cell r="F482" t="str">
            <v>Comm Adv</v>
          </cell>
          <cell r="G482">
            <v>0</v>
          </cell>
          <cell r="H482">
            <v>53945</v>
          </cell>
          <cell r="I482">
            <v>45523</v>
          </cell>
          <cell r="J482">
            <v>0</v>
          </cell>
          <cell r="K482">
            <v>269724</v>
          </cell>
          <cell r="L482">
            <v>647338</v>
          </cell>
          <cell r="M482">
            <v>545971</v>
          </cell>
        </row>
        <row r="483">
          <cell r="A483" t="str">
            <v>2-ExpenseO&amp;MSpaceCorp Dev</v>
          </cell>
          <cell r="B483" t="str">
            <v>2-Expense</v>
          </cell>
          <cell r="D483" t="str">
            <v>O&amp;M</v>
          </cell>
          <cell r="E483" t="str">
            <v>Space</v>
          </cell>
          <cell r="F483" t="str">
            <v>Corp Dev</v>
          </cell>
          <cell r="G483">
            <v>0</v>
          </cell>
          <cell r="H483">
            <v>12996</v>
          </cell>
          <cell r="I483">
            <v>12996</v>
          </cell>
          <cell r="J483">
            <v>0</v>
          </cell>
          <cell r="K483">
            <v>64980</v>
          </cell>
          <cell r="L483">
            <v>155952</v>
          </cell>
          <cell r="M483">
            <v>155744</v>
          </cell>
        </row>
        <row r="484">
          <cell r="A484" t="str">
            <v>2-ExpenseO&amp;MSpaceCorp Secr</v>
          </cell>
          <cell r="B484" t="str">
            <v>2-Expense</v>
          </cell>
          <cell r="D484" t="str">
            <v>O&amp;M</v>
          </cell>
          <cell r="E484" t="str">
            <v>Space</v>
          </cell>
          <cell r="F484" t="str">
            <v>Corp Secr</v>
          </cell>
          <cell r="G484">
            <v>0</v>
          </cell>
          <cell r="H484">
            <v>17311</v>
          </cell>
          <cell r="I484">
            <v>17305</v>
          </cell>
          <cell r="J484">
            <v>0</v>
          </cell>
          <cell r="K484">
            <v>86555</v>
          </cell>
          <cell r="L484">
            <v>207731</v>
          </cell>
          <cell r="M484">
            <v>208036</v>
          </cell>
        </row>
        <row r="485">
          <cell r="A485" t="str">
            <v>2-ExpenseO&amp;MSpaceCorp Strat</v>
          </cell>
          <cell r="B485" t="str">
            <v>2-Expense</v>
          </cell>
          <cell r="D485" t="str">
            <v>O&amp;M</v>
          </cell>
          <cell r="E485" t="str">
            <v>Space</v>
          </cell>
          <cell r="F485" t="str">
            <v>Corp Strat</v>
          </cell>
          <cell r="G485">
            <v>0</v>
          </cell>
          <cell r="H485">
            <v>21700</v>
          </cell>
          <cell r="I485">
            <v>21699.9</v>
          </cell>
          <cell r="J485">
            <v>0</v>
          </cell>
          <cell r="K485">
            <v>108500</v>
          </cell>
          <cell r="L485">
            <v>260399</v>
          </cell>
          <cell r="M485">
            <v>260809</v>
          </cell>
        </row>
        <row r="486">
          <cell r="A486" t="str">
            <v>2-ExpenseO&amp;MSpaceERM</v>
          </cell>
          <cell r="B486" t="str">
            <v>2-Expense</v>
          </cell>
          <cell r="D486" t="str">
            <v>O&amp;M</v>
          </cell>
          <cell r="E486" t="str">
            <v>Space</v>
          </cell>
          <cell r="F486" t="str">
            <v>ERM</v>
          </cell>
          <cell r="G486">
            <v>0</v>
          </cell>
          <cell r="H486">
            <v>26898</v>
          </cell>
          <cell r="I486">
            <v>26898.3</v>
          </cell>
          <cell r="J486">
            <v>0</v>
          </cell>
          <cell r="K486">
            <v>134492</v>
          </cell>
          <cell r="L486">
            <v>322780</v>
          </cell>
          <cell r="M486">
            <v>323096</v>
          </cell>
        </row>
        <row r="487">
          <cell r="A487" t="str">
            <v>2-ExpenseO&amp;MSpaceExec</v>
          </cell>
          <cell r="B487" t="str">
            <v>2-Expense</v>
          </cell>
          <cell r="D487" t="str">
            <v>O&amp;M</v>
          </cell>
          <cell r="E487" t="str">
            <v>Space</v>
          </cell>
          <cell r="F487" t="str">
            <v>Exec</v>
          </cell>
          <cell r="G487">
            <v>0</v>
          </cell>
          <cell r="H487">
            <v>31270</v>
          </cell>
          <cell r="I487">
            <v>31270.2</v>
          </cell>
          <cell r="J487">
            <v>0</v>
          </cell>
          <cell r="K487">
            <v>156351</v>
          </cell>
          <cell r="L487">
            <v>375242</v>
          </cell>
          <cell r="M487">
            <v>374487</v>
          </cell>
        </row>
        <row r="488">
          <cell r="A488" t="str">
            <v>2-ExpenseO&amp;MSpaceFringe</v>
          </cell>
          <cell r="B488" t="str">
            <v>2-Expense</v>
          </cell>
          <cell r="D488" t="str">
            <v>O&amp;M</v>
          </cell>
          <cell r="E488" t="str">
            <v>Space</v>
          </cell>
          <cell r="F488" t="str">
            <v>Fringe</v>
          </cell>
          <cell r="G488">
            <v>0</v>
          </cell>
          <cell r="H488">
            <v>37395</v>
          </cell>
          <cell r="I488">
            <v>37691</v>
          </cell>
          <cell r="J488">
            <v>0</v>
          </cell>
          <cell r="K488">
            <v>186974</v>
          </cell>
          <cell r="L488">
            <v>448738</v>
          </cell>
          <cell r="M488">
            <v>452061</v>
          </cell>
        </row>
        <row r="489">
          <cell r="A489" t="str">
            <v>2-ExpenseO&amp;MSpaceHoldg Fin</v>
          </cell>
          <cell r="B489" t="str">
            <v>2-Expense</v>
          </cell>
          <cell r="D489" t="str">
            <v>O&amp;M</v>
          </cell>
          <cell r="E489" t="str">
            <v>Space</v>
          </cell>
          <cell r="F489" t="str">
            <v>Holdg Fin</v>
          </cell>
          <cell r="G489">
            <v>0</v>
          </cell>
          <cell r="H489">
            <v>5632</v>
          </cell>
          <cell r="I489">
            <v>5631.6</v>
          </cell>
          <cell r="J489">
            <v>0</v>
          </cell>
          <cell r="K489">
            <v>28158</v>
          </cell>
          <cell r="L489">
            <v>67579</v>
          </cell>
          <cell r="M489">
            <v>67556</v>
          </cell>
        </row>
        <row r="490">
          <cell r="A490" t="str">
            <v>2-ExpenseO&amp;MSpaceHR</v>
          </cell>
          <cell r="B490" t="str">
            <v>2-Expense</v>
          </cell>
          <cell r="D490" t="str">
            <v>O&amp;M</v>
          </cell>
          <cell r="E490" t="str">
            <v>Space</v>
          </cell>
          <cell r="F490" t="str">
            <v>HR</v>
          </cell>
          <cell r="G490">
            <v>0</v>
          </cell>
          <cell r="H490">
            <v>151113</v>
          </cell>
          <cell r="I490">
            <v>152367</v>
          </cell>
          <cell r="J490">
            <v>0</v>
          </cell>
          <cell r="K490">
            <v>755564</v>
          </cell>
          <cell r="L490">
            <v>1813352</v>
          </cell>
          <cell r="M490">
            <v>1827437</v>
          </cell>
        </row>
        <row r="491">
          <cell r="A491" t="str">
            <v>2-ExpenseO&amp;MSpaceInt Audit/ Control</v>
          </cell>
          <cell r="B491" t="str">
            <v>2-Expense</v>
          </cell>
          <cell r="D491" t="str">
            <v>O&amp;M</v>
          </cell>
          <cell r="E491" t="str">
            <v>Space</v>
          </cell>
          <cell r="F491" t="str">
            <v>Int Audit/ Control</v>
          </cell>
          <cell r="G491">
            <v>0</v>
          </cell>
          <cell r="H491">
            <v>40139</v>
          </cell>
          <cell r="I491">
            <v>40385</v>
          </cell>
          <cell r="J491">
            <v>0</v>
          </cell>
          <cell r="K491">
            <v>200697</v>
          </cell>
          <cell r="L491">
            <v>481673</v>
          </cell>
          <cell r="M491">
            <v>481673</v>
          </cell>
        </row>
        <row r="492">
          <cell r="A492" t="str">
            <v>2-ExpenseO&amp;MSpaceInv Rel</v>
          </cell>
          <cell r="B492" t="str">
            <v>2-Expense</v>
          </cell>
          <cell r="D492" t="str">
            <v>O&amp;M</v>
          </cell>
          <cell r="E492" t="str">
            <v>Space</v>
          </cell>
          <cell r="F492" t="str">
            <v>Inv Rel</v>
          </cell>
          <cell r="G492">
            <v>0</v>
          </cell>
          <cell r="H492">
            <v>8034</v>
          </cell>
          <cell r="I492">
            <v>8034.15</v>
          </cell>
          <cell r="J492">
            <v>0</v>
          </cell>
          <cell r="K492">
            <v>40171</v>
          </cell>
          <cell r="L492">
            <v>96410</v>
          </cell>
          <cell r="M492">
            <v>96381</v>
          </cell>
        </row>
        <row r="493">
          <cell r="A493" t="str">
            <v>2-ExpenseO&amp;MSpaceIT</v>
          </cell>
          <cell r="B493" t="str">
            <v>2-Expense</v>
          </cell>
          <cell r="D493" t="str">
            <v>O&amp;M</v>
          </cell>
          <cell r="E493" t="str">
            <v>Space</v>
          </cell>
          <cell r="F493" t="str">
            <v>IT</v>
          </cell>
          <cell r="G493">
            <v>0</v>
          </cell>
          <cell r="H493">
            <v>475950</v>
          </cell>
          <cell r="I493">
            <v>475950</v>
          </cell>
          <cell r="J493">
            <v>0</v>
          </cell>
          <cell r="K493">
            <v>2379750</v>
          </cell>
          <cell r="L493">
            <v>5711400</v>
          </cell>
          <cell r="M493">
            <v>5716824</v>
          </cell>
        </row>
        <row r="494">
          <cell r="A494" t="str">
            <v>2-ExpenseO&amp;MSpaceLaw</v>
          </cell>
          <cell r="B494" t="str">
            <v>2-Expense</v>
          </cell>
          <cell r="D494" t="str">
            <v>O&amp;M</v>
          </cell>
          <cell r="E494" t="str">
            <v>Space</v>
          </cell>
          <cell r="F494" t="str">
            <v>Law</v>
          </cell>
          <cell r="G494">
            <v>0</v>
          </cell>
          <cell r="H494">
            <v>125560</v>
          </cell>
          <cell r="I494">
            <v>125477</v>
          </cell>
          <cell r="J494">
            <v>0</v>
          </cell>
          <cell r="K494">
            <v>627798</v>
          </cell>
          <cell r="L494">
            <v>1506715</v>
          </cell>
          <cell r="M494">
            <v>1506832</v>
          </cell>
        </row>
        <row r="495">
          <cell r="A495" t="str">
            <v>2-ExpenseO&amp;MSpacePayroll AP</v>
          </cell>
          <cell r="B495" t="str">
            <v>2-Expense</v>
          </cell>
          <cell r="D495" t="str">
            <v>O&amp;M</v>
          </cell>
          <cell r="E495" t="str">
            <v>Space</v>
          </cell>
          <cell r="F495" t="str">
            <v>Payroll AP</v>
          </cell>
          <cell r="G495">
            <v>0</v>
          </cell>
          <cell r="H495">
            <v>50778</v>
          </cell>
          <cell r="I495">
            <v>50778.45</v>
          </cell>
          <cell r="J495">
            <v>0</v>
          </cell>
          <cell r="K495">
            <v>253892</v>
          </cell>
          <cell r="L495">
            <v>609341</v>
          </cell>
          <cell r="M495">
            <v>610236</v>
          </cell>
        </row>
        <row r="496">
          <cell r="A496" t="str">
            <v>2-ExpenseO&amp;MSpaceProcmt</v>
          </cell>
          <cell r="B496" t="str">
            <v>2-Expense</v>
          </cell>
          <cell r="D496" t="str">
            <v>O&amp;M</v>
          </cell>
          <cell r="E496" t="str">
            <v>Space</v>
          </cell>
          <cell r="F496" t="str">
            <v>Procmt</v>
          </cell>
          <cell r="G496">
            <v>0</v>
          </cell>
          <cell r="H496">
            <v>94572</v>
          </cell>
          <cell r="I496">
            <v>95142</v>
          </cell>
          <cell r="J496">
            <v>0</v>
          </cell>
          <cell r="K496">
            <v>472858</v>
          </cell>
          <cell r="L496">
            <v>1134859</v>
          </cell>
          <cell r="M496">
            <v>1135452</v>
          </cell>
        </row>
        <row r="497">
          <cell r="A497" t="str">
            <v>2-ExpenseO&amp;MSpacePSE&amp;G Fin</v>
          </cell>
          <cell r="B497" t="str">
            <v>2-Expense</v>
          </cell>
          <cell r="D497" t="str">
            <v>O&amp;M</v>
          </cell>
          <cell r="E497" t="str">
            <v>Space</v>
          </cell>
          <cell r="F497" t="str">
            <v>PSE&amp;G Fin</v>
          </cell>
          <cell r="G497">
            <v>0</v>
          </cell>
          <cell r="H497">
            <v>114308</v>
          </cell>
          <cell r="I497">
            <v>114307.8</v>
          </cell>
          <cell r="J497">
            <v>0</v>
          </cell>
          <cell r="K497">
            <v>571539</v>
          </cell>
          <cell r="L497">
            <v>1371694</v>
          </cell>
          <cell r="M497">
            <v>1373543</v>
          </cell>
        </row>
        <row r="498">
          <cell r="A498" t="str">
            <v>2-ExpenseO&amp;MSpacePub Affr</v>
          </cell>
          <cell r="B498" t="str">
            <v>2-Expense</v>
          </cell>
          <cell r="D498" t="str">
            <v>O&amp;M</v>
          </cell>
          <cell r="E498" t="str">
            <v>Space</v>
          </cell>
          <cell r="F498" t="str">
            <v>Pub Affr</v>
          </cell>
          <cell r="G498">
            <v>0</v>
          </cell>
          <cell r="H498">
            <v>82721</v>
          </cell>
          <cell r="I498">
            <v>79193</v>
          </cell>
          <cell r="J498">
            <v>0</v>
          </cell>
          <cell r="K498">
            <v>413606</v>
          </cell>
          <cell r="L498">
            <v>992655</v>
          </cell>
          <cell r="M498">
            <v>949817</v>
          </cell>
        </row>
        <row r="499">
          <cell r="A499" t="str">
            <v>2-ExpenseO&amp;MSpacePwr Fin</v>
          </cell>
          <cell r="B499" t="str">
            <v>2-Expense</v>
          </cell>
          <cell r="D499" t="str">
            <v>O&amp;M</v>
          </cell>
          <cell r="E499" t="str">
            <v>Space</v>
          </cell>
          <cell r="F499" t="str">
            <v>Pwr Fin</v>
          </cell>
          <cell r="G499">
            <v>0</v>
          </cell>
          <cell r="H499">
            <v>61318</v>
          </cell>
          <cell r="I499">
            <v>61317.75</v>
          </cell>
          <cell r="J499">
            <v>0</v>
          </cell>
          <cell r="K499">
            <v>306589</v>
          </cell>
          <cell r="L499">
            <v>735813</v>
          </cell>
          <cell r="M499">
            <v>736873</v>
          </cell>
        </row>
        <row r="500">
          <cell r="A500" t="str">
            <v>2-ExpenseO&amp;MSpaceRec Mgmt</v>
          </cell>
          <cell r="B500" t="str">
            <v>2-Expense</v>
          </cell>
          <cell r="D500" t="str">
            <v>O&amp;M</v>
          </cell>
          <cell r="E500" t="str">
            <v>Space</v>
          </cell>
          <cell r="F500" t="str">
            <v>Rec Mgmt</v>
          </cell>
          <cell r="G500">
            <v>0</v>
          </cell>
          <cell r="H500">
            <v>13783</v>
          </cell>
          <cell r="I500">
            <v>13782.6</v>
          </cell>
          <cell r="J500">
            <v>0</v>
          </cell>
          <cell r="K500">
            <v>68913</v>
          </cell>
          <cell r="L500">
            <v>165391</v>
          </cell>
          <cell r="M500">
            <v>165633</v>
          </cell>
        </row>
        <row r="501">
          <cell r="A501" t="str">
            <v>2-ExpenseO&amp;MSpaceSC Fin</v>
          </cell>
          <cell r="B501" t="str">
            <v>2-Expense</v>
          </cell>
          <cell r="D501" t="str">
            <v>O&amp;M</v>
          </cell>
          <cell r="E501" t="str">
            <v>Space</v>
          </cell>
          <cell r="F501" t="str">
            <v>SC Fin</v>
          </cell>
          <cell r="G501">
            <v>0</v>
          </cell>
          <cell r="H501">
            <v>38475</v>
          </cell>
          <cell r="I501">
            <v>38475</v>
          </cell>
          <cell r="J501">
            <v>0</v>
          </cell>
          <cell r="K501">
            <v>192375</v>
          </cell>
          <cell r="L501">
            <v>461700</v>
          </cell>
          <cell r="M501">
            <v>457687</v>
          </cell>
        </row>
        <row r="502">
          <cell r="A502" t="str">
            <v>2-ExpenseO&amp;MSpaceTreas</v>
          </cell>
          <cell r="B502" t="str">
            <v>2-Expense</v>
          </cell>
          <cell r="D502" t="str">
            <v>O&amp;M</v>
          </cell>
          <cell r="E502" t="str">
            <v>Space</v>
          </cell>
          <cell r="F502" t="str">
            <v>Treas</v>
          </cell>
          <cell r="G502">
            <v>0</v>
          </cell>
          <cell r="H502">
            <v>152201</v>
          </cell>
          <cell r="I502">
            <v>152603.91</v>
          </cell>
          <cell r="J502">
            <v>0</v>
          </cell>
          <cell r="K502">
            <v>761007</v>
          </cell>
          <cell r="L502">
            <v>1826417</v>
          </cell>
          <cell r="M502">
            <v>1832923</v>
          </cell>
        </row>
        <row r="503">
          <cell r="A503" t="str">
            <v>2-ExpenseO&amp;MSpaceV&amp;P</v>
          </cell>
          <cell r="B503" t="str">
            <v>2-Expense</v>
          </cell>
          <cell r="D503" t="str">
            <v>O&amp;M</v>
          </cell>
          <cell r="E503" t="str">
            <v>Space</v>
          </cell>
          <cell r="F503" t="str">
            <v>V&amp;P</v>
          </cell>
          <cell r="G503">
            <v>0</v>
          </cell>
          <cell r="H503">
            <v>23943</v>
          </cell>
          <cell r="I503">
            <v>23942.85</v>
          </cell>
          <cell r="J503">
            <v>0</v>
          </cell>
          <cell r="K503">
            <v>119714</v>
          </cell>
          <cell r="L503">
            <v>287314</v>
          </cell>
          <cell r="M503">
            <v>287742</v>
          </cell>
        </row>
        <row r="504">
          <cell r="A504" t="str">
            <v>2-ExpenseO&amp;MTaxesMisc Acct</v>
          </cell>
          <cell r="B504" t="str">
            <v>2-Expense</v>
          </cell>
          <cell r="D504" t="str">
            <v>O&amp;M</v>
          </cell>
          <cell r="E504" t="str">
            <v>Taxes</v>
          </cell>
          <cell r="F504" t="str">
            <v>Misc Acct</v>
          </cell>
          <cell r="G504">
            <v>0</v>
          </cell>
          <cell r="J504">
            <v>0</v>
          </cell>
          <cell r="K504">
            <v>218000</v>
          </cell>
          <cell r="L504">
            <v>871912</v>
          </cell>
          <cell r="M504">
            <v>833071</v>
          </cell>
        </row>
        <row r="505">
          <cell r="A505" t="str">
            <v>2-ExpenseO&amp;MVP Office AssessmentsTreas</v>
          </cell>
          <cell r="B505" t="str">
            <v>2-Expense</v>
          </cell>
          <cell r="D505" t="str">
            <v>O&amp;M</v>
          </cell>
          <cell r="E505" t="str">
            <v>VP Office Assessments</v>
          </cell>
          <cell r="F505" t="str">
            <v>Treas</v>
          </cell>
          <cell r="G505">
            <v>0</v>
          </cell>
          <cell r="H505">
            <v>0</v>
          </cell>
          <cell r="I505">
            <v>-1772.5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A506" t="str">
            <v>3-ResidualO&amp;MResidual Sent to SC Asm CtrASD</v>
          </cell>
          <cell r="B506" t="str">
            <v>3-Residual</v>
          </cell>
          <cell r="D506" t="str">
            <v>O&amp;M</v>
          </cell>
          <cell r="E506" t="str">
            <v>Residual Sent to SC Asm Ctr</v>
          </cell>
          <cell r="F506" t="str">
            <v>ASD</v>
          </cell>
          <cell r="G506">
            <v>0</v>
          </cell>
          <cell r="H506">
            <v>61312</v>
          </cell>
          <cell r="J506">
            <v>0</v>
          </cell>
          <cell r="K506">
            <v>307700</v>
          </cell>
          <cell r="L506">
            <v>652195</v>
          </cell>
        </row>
        <row r="507">
          <cell r="A507" t="str">
            <v>3-ResidualO&amp;MResidual Sent to SC Asm CtrBAR</v>
          </cell>
          <cell r="B507" t="str">
            <v>3-Residual</v>
          </cell>
          <cell r="D507" t="str">
            <v>O&amp;M</v>
          </cell>
          <cell r="E507" t="str">
            <v>Residual Sent to SC Asm Ctr</v>
          </cell>
          <cell r="F507" t="str">
            <v>BAR</v>
          </cell>
          <cell r="G507">
            <v>0</v>
          </cell>
          <cell r="H507">
            <v>30097</v>
          </cell>
          <cell r="J507">
            <v>0</v>
          </cell>
          <cell r="K507">
            <v>117465</v>
          </cell>
          <cell r="L507">
            <v>208003</v>
          </cell>
        </row>
        <row r="508">
          <cell r="A508" t="str">
            <v>3-ResidualO&amp;MResidual Sent to SC Asm CtrComm Adv</v>
          </cell>
          <cell r="B508" t="str">
            <v>3-Residual</v>
          </cell>
          <cell r="D508" t="str">
            <v>O&amp;M</v>
          </cell>
          <cell r="E508" t="str">
            <v>Residual Sent to SC Asm Ctr</v>
          </cell>
          <cell r="F508" t="str">
            <v>Comm Adv</v>
          </cell>
          <cell r="G508">
            <v>0</v>
          </cell>
          <cell r="H508">
            <v>30574</v>
          </cell>
          <cell r="J508">
            <v>0</v>
          </cell>
          <cell r="K508">
            <v>117729</v>
          </cell>
          <cell r="L508">
            <v>203756</v>
          </cell>
        </row>
        <row r="509">
          <cell r="A509" t="str">
            <v>3-ResidualO&amp;MResidual Sent to SC Asm CtrCorp Dev</v>
          </cell>
          <cell r="B509" t="str">
            <v>3-Residual</v>
          </cell>
          <cell r="D509" t="str">
            <v>O&amp;M</v>
          </cell>
          <cell r="E509" t="str">
            <v>Residual Sent to SC Asm Ctr</v>
          </cell>
          <cell r="F509" t="str">
            <v>Corp Dev</v>
          </cell>
          <cell r="G509">
            <v>0</v>
          </cell>
          <cell r="H509">
            <v>-11149</v>
          </cell>
          <cell r="J509">
            <v>0</v>
          </cell>
          <cell r="K509">
            <v>13744</v>
          </cell>
          <cell r="L509">
            <v>32951</v>
          </cell>
        </row>
        <row r="510">
          <cell r="A510" t="str">
            <v>3-ResidualO&amp;MResidual Sent to SC Asm CtrCorp Secr</v>
          </cell>
          <cell r="B510" t="str">
            <v>3-Residual</v>
          </cell>
          <cell r="D510" t="str">
            <v>O&amp;M</v>
          </cell>
          <cell r="E510" t="str">
            <v>Residual Sent to SC Asm Ctr</v>
          </cell>
          <cell r="F510" t="str">
            <v>Corp Secr</v>
          </cell>
          <cell r="G510">
            <v>0</v>
          </cell>
          <cell r="H510">
            <v>1705</v>
          </cell>
          <cell r="J510">
            <v>0</v>
          </cell>
          <cell r="K510">
            <v>15642</v>
          </cell>
          <cell r="L510">
            <v>25429</v>
          </cell>
        </row>
        <row r="511">
          <cell r="A511" t="str">
            <v>3-ResidualO&amp;MResidual Sent to SC Asm CtrCorp Strat</v>
          </cell>
          <cell r="B511" t="str">
            <v>3-Residual</v>
          </cell>
          <cell r="D511" t="str">
            <v>O&amp;M</v>
          </cell>
          <cell r="E511" t="str">
            <v>Residual Sent to SC Asm Ctr</v>
          </cell>
          <cell r="F511" t="str">
            <v>Corp Strat</v>
          </cell>
          <cell r="G511">
            <v>0</v>
          </cell>
          <cell r="H511">
            <v>11174</v>
          </cell>
          <cell r="J511">
            <v>0</v>
          </cell>
          <cell r="K511">
            <v>44044</v>
          </cell>
          <cell r="L511">
            <v>74744</v>
          </cell>
        </row>
        <row r="512">
          <cell r="A512" t="str">
            <v>3-ResidualO&amp;MResidual Sent to SC Asm CtrERM</v>
          </cell>
          <cell r="B512" t="str">
            <v>3-Residual</v>
          </cell>
          <cell r="D512" t="str">
            <v>O&amp;M</v>
          </cell>
          <cell r="E512" t="str">
            <v>Residual Sent to SC Asm Ctr</v>
          </cell>
          <cell r="F512" t="str">
            <v>ERM</v>
          </cell>
          <cell r="G512">
            <v>0</v>
          </cell>
          <cell r="H512">
            <v>51563</v>
          </cell>
          <cell r="J512">
            <v>0</v>
          </cell>
          <cell r="K512">
            <v>76637</v>
          </cell>
          <cell r="L512">
            <v>129071</v>
          </cell>
        </row>
        <row r="513">
          <cell r="A513" t="str">
            <v>3-ResidualO&amp;MResidual Sent to SC Asm CtrExec</v>
          </cell>
          <cell r="B513" t="str">
            <v>3-Residual</v>
          </cell>
          <cell r="D513" t="str">
            <v>O&amp;M</v>
          </cell>
          <cell r="E513" t="str">
            <v>Residual Sent to SC Asm Ctr</v>
          </cell>
          <cell r="F513" t="str">
            <v>Exec</v>
          </cell>
          <cell r="G513">
            <v>0</v>
          </cell>
          <cell r="H513">
            <v>29111</v>
          </cell>
          <cell r="J513">
            <v>0</v>
          </cell>
          <cell r="K513">
            <v>-48268</v>
          </cell>
          <cell r="L513">
            <v>-299120</v>
          </cell>
        </row>
        <row r="514">
          <cell r="A514" t="str">
            <v>3-ResidualO&amp;MResidual Sent to SC Asm CtrHoldg Fin</v>
          </cell>
          <cell r="B514" t="str">
            <v>3-Residual</v>
          </cell>
          <cell r="D514" t="str">
            <v>O&amp;M</v>
          </cell>
          <cell r="E514" t="str">
            <v>Residual Sent to SC Asm Ctr</v>
          </cell>
          <cell r="F514" t="str">
            <v>Holdg Fin</v>
          </cell>
          <cell r="G514">
            <v>0</v>
          </cell>
          <cell r="H514">
            <v>1218</v>
          </cell>
          <cell r="J514">
            <v>0</v>
          </cell>
          <cell r="K514">
            <v>18213</v>
          </cell>
          <cell r="L514">
            <v>25687</v>
          </cell>
        </row>
        <row r="515">
          <cell r="A515" t="str">
            <v>3-ResidualO&amp;MResidual Sent to SC Asm CtrHR</v>
          </cell>
          <cell r="B515" t="str">
            <v>3-Residual</v>
          </cell>
          <cell r="D515" t="str">
            <v>O&amp;M</v>
          </cell>
          <cell r="E515" t="str">
            <v>Residual Sent to SC Asm Ctr</v>
          </cell>
          <cell r="F515" t="str">
            <v>HR</v>
          </cell>
          <cell r="G515">
            <v>0</v>
          </cell>
          <cell r="H515">
            <v>142235</v>
          </cell>
          <cell r="J515">
            <v>0</v>
          </cell>
          <cell r="K515">
            <v>510004</v>
          </cell>
          <cell r="L515">
            <v>647035</v>
          </cell>
        </row>
        <row r="516">
          <cell r="A516" t="str">
            <v>3-ResidualO&amp;MResidual Sent to SC Asm CtrInt Audit/ Control</v>
          </cell>
          <cell r="B516" t="str">
            <v>3-Residual</v>
          </cell>
          <cell r="D516" t="str">
            <v>O&amp;M</v>
          </cell>
          <cell r="E516" t="str">
            <v>Residual Sent to SC Asm Ctr</v>
          </cell>
          <cell r="F516" t="str">
            <v>Int Audit/ Control</v>
          </cell>
          <cell r="G516">
            <v>0</v>
          </cell>
          <cell r="H516">
            <v>15363</v>
          </cell>
          <cell r="J516">
            <v>0</v>
          </cell>
          <cell r="K516">
            <v>87321</v>
          </cell>
          <cell r="L516">
            <v>199349</v>
          </cell>
        </row>
        <row r="517">
          <cell r="A517" t="str">
            <v>3-ResidualO&amp;MResidual Sent to SC Asm CtrInv Rel</v>
          </cell>
          <cell r="B517" t="str">
            <v>3-Residual</v>
          </cell>
          <cell r="D517" t="str">
            <v>O&amp;M</v>
          </cell>
          <cell r="E517" t="str">
            <v>Residual Sent to SC Asm Ctr</v>
          </cell>
          <cell r="F517" t="str">
            <v>Inv Rel</v>
          </cell>
          <cell r="G517">
            <v>0</v>
          </cell>
          <cell r="H517">
            <v>16930</v>
          </cell>
          <cell r="J517">
            <v>0</v>
          </cell>
          <cell r="K517">
            <v>15913</v>
          </cell>
          <cell r="L517">
            <v>28162</v>
          </cell>
        </row>
        <row r="518">
          <cell r="A518" t="str">
            <v>3-ResidualO&amp;MResidual Sent to SC Asm CtrIT</v>
          </cell>
          <cell r="B518" t="str">
            <v>3-Residual</v>
          </cell>
          <cell r="D518" t="str">
            <v>O&amp;M</v>
          </cell>
          <cell r="E518" t="str">
            <v>Residual Sent to SC Asm Ctr</v>
          </cell>
          <cell r="F518" t="str">
            <v>IT</v>
          </cell>
          <cell r="G518">
            <v>0</v>
          </cell>
          <cell r="H518">
            <v>427840</v>
          </cell>
          <cell r="J518">
            <v>0</v>
          </cell>
          <cell r="K518">
            <v>1059518</v>
          </cell>
          <cell r="L518">
            <v>1514663</v>
          </cell>
        </row>
        <row r="519">
          <cell r="A519" t="str">
            <v>3-ResidualO&amp;MResidual Sent to SC Asm CtrLaw</v>
          </cell>
          <cell r="B519" t="str">
            <v>3-Residual</v>
          </cell>
          <cell r="D519" t="str">
            <v>O&amp;M</v>
          </cell>
          <cell r="E519" t="str">
            <v>Residual Sent to SC Asm Ctr</v>
          </cell>
          <cell r="F519" t="str">
            <v>Law</v>
          </cell>
          <cell r="G519">
            <v>0</v>
          </cell>
          <cell r="H519">
            <v>11737</v>
          </cell>
          <cell r="J519">
            <v>0</v>
          </cell>
          <cell r="K519">
            <v>-67140</v>
          </cell>
          <cell r="L519">
            <v>-244398</v>
          </cell>
        </row>
        <row r="520">
          <cell r="A520" t="str">
            <v>3-ResidualO&amp;MResidual Sent to SC Asm CtrNERC</v>
          </cell>
          <cell r="B520" t="str">
            <v>3-Residual</v>
          </cell>
          <cell r="D520" t="str">
            <v>O&amp;M</v>
          </cell>
          <cell r="E520" t="str">
            <v>Residual Sent to SC Asm Ctr</v>
          </cell>
          <cell r="F520" t="str">
            <v>NERC</v>
          </cell>
          <cell r="G520">
            <v>0</v>
          </cell>
          <cell r="H520">
            <v>88773</v>
          </cell>
          <cell r="J520">
            <v>0</v>
          </cell>
          <cell r="K520">
            <v>231411</v>
          </cell>
          <cell r="L520">
            <v>803753</v>
          </cell>
        </row>
        <row r="521">
          <cell r="A521" t="str">
            <v>3-ResidualO&amp;MResidual Sent to SC Asm CtrPayroll AP</v>
          </cell>
          <cell r="B521" t="str">
            <v>3-Residual</v>
          </cell>
          <cell r="D521" t="str">
            <v>O&amp;M</v>
          </cell>
          <cell r="E521" t="str">
            <v>Residual Sent to SC Asm Ctr</v>
          </cell>
          <cell r="F521" t="str">
            <v>Payroll AP</v>
          </cell>
          <cell r="G521">
            <v>0</v>
          </cell>
          <cell r="H521">
            <v>-16000</v>
          </cell>
          <cell r="J521">
            <v>0</v>
          </cell>
          <cell r="K521">
            <v>-20271</v>
          </cell>
          <cell r="L521">
            <v>119724</v>
          </cell>
        </row>
        <row r="522">
          <cell r="A522" t="str">
            <v>3-ResidualO&amp;MResidual Sent to SC Asm CtrProcmt</v>
          </cell>
          <cell r="B522" t="str">
            <v>3-Residual</v>
          </cell>
          <cell r="D522" t="str">
            <v>O&amp;M</v>
          </cell>
          <cell r="E522" t="str">
            <v>Residual Sent to SC Asm Ctr</v>
          </cell>
          <cell r="F522" t="str">
            <v>Procmt</v>
          </cell>
          <cell r="G522">
            <v>0</v>
          </cell>
          <cell r="H522">
            <v>-319964</v>
          </cell>
          <cell r="J522">
            <v>0</v>
          </cell>
          <cell r="K522">
            <v>-208833</v>
          </cell>
          <cell r="L522">
            <v>520307</v>
          </cell>
        </row>
        <row r="523">
          <cell r="A523" t="str">
            <v>3-ResidualO&amp;MResidual Sent to SC Asm CtrPSE&amp;G Fin</v>
          </cell>
          <cell r="B523" t="str">
            <v>3-Residual</v>
          </cell>
          <cell r="D523" t="str">
            <v>O&amp;M</v>
          </cell>
          <cell r="E523" t="str">
            <v>Residual Sent to SC Asm Ctr</v>
          </cell>
          <cell r="F523" t="str">
            <v>PSE&amp;G Fin</v>
          </cell>
          <cell r="G523">
            <v>0</v>
          </cell>
          <cell r="H523">
            <v>-62459</v>
          </cell>
          <cell r="J523">
            <v>0</v>
          </cell>
          <cell r="K523">
            <v>747156</v>
          </cell>
          <cell r="L523">
            <v>320772</v>
          </cell>
        </row>
        <row r="524">
          <cell r="A524" t="str">
            <v>3-ResidualO&amp;MResidual Sent to SC Asm CtrPub Affr</v>
          </cell>
          <cell r="B524" t="str">
            <v>3-Residual</v>
          </cell>
          <cell r="D524" t="str">
            <v>O&amp;M</v>
          </cell>
          <cell r="E524" t="str">
            <v>Residual Sent to SC Asm Ctr</v>
          </cell>
          <cell r="F524" t="str">
            <v>Pub Affr</v>
          </cell>
          <cell r="G524">
            <v>0</v>
          </cell>
          <cell r="H524">
            <v>65180</v>
          </cell>
          <cell r="J524">
            <v>0</v>
          </cell>
          <cell r="K524">
            <v>250670</v>
          </cell>
          <cell r="L524">
            <v>385997</v>
          </cell>
        </row>
        <row r="525">
          <cell r="A525" t="str">
            <v>3-ResidualO&amp;MResidual Sent to SC Asm CtrPwr Fin</v>
          </cell>
          <cell r="B525" t="str">
            <v>3-Residual</v>
          </cell>
          <cell r="D525" t="str">
            <v>O&amp;M</v>
          </cell>
          <cell r="E525" t="str">
            <v>Residual Sent to SC Asm Ctr</v>
          </cell>
          <cell r="F525" t="str">
            <v>Pwr Fin</v>
          </cell>
          <cell r="G525">
            <v>0</v>
          </cell>
          <cell r="H525">
            <v>46466</v>
          </cell>
          <cell r="J525">
            <v>0</v>
          </cell>
          <cell r="K525">
            <v>356404</v>
          </cell>
          <cell r="L525">
            <v>487403</v>
          </cell>
        </row>
        <row r="526">
          <cell r="A526" t="str">
            <v>3-ResidualO&amp;MResidual Sent to SC Asm CtrRec Mgmt</v>
          </cell>
          <cell r="B526" t="str">
            <v>3-Residual</v>
          </cell>
          <cell r="D526" t="str">
            <v>O&amp;M</v>
          </cell>
          <cell r="E526" t="str">
            <v>Residual Sent to SC Asm Ctr</v>
          </cell>
          <cell r="F526" t="str">
            <v>Rec Mgmt</v>
          </cell>
          <cell r="G526">
            <v>0</v>
          </cell>
          <cell r="H526">
            <v>5325</v>
          </cell>
          <cell r="J526">
            <v>0</v>
          </cell>
          <cell r="K526">
            <v>8963</v>
          </cell>
          <cell r="L526">
            <v>20967</v>
          </cell>
        </row>
        <row r="527">
          <cell r="A527" t="str">
            <v>3-ResidualO&amp;MResidual Sent to SC Asm CtrResidual</v>
          </cell>
          <cell r="B527" t="str">
            <v>3-Residual</v>
          </cell>
          <cell r="D527" t="str">
            <v>O&amp;M</v>
          </cell>
          <cell r="E527" t="str">
            <v>Residual Sent to SC Asm Ctr</v>
          </cell>
          <cell r="F527" t="str">
            <v>Residual</v>
          </cell>
          <cell r="G527">
            <v>0</v>
          </cell>
          <cell r="H527">
            <v>99779</v>
          </cell>
          <cell r="J527">
            <v>0</v>
          </cell>
          <cell r="K527">
            <v>-746444</v>
          </cell>
          <cell r="L527">
            <v>-71650</v>
          </cell>
        </row>
        <row r="528">
          <cell r="A528" t="str">
            <v>3-ResidualO&amp;MResidual Sent to SC Asm CtrSC Fin</v>
          </cell>
          <cell r="B528" t="str">
            <v>3-Residual</v>
          </cell>
          <cell r="D528" t="str">
            <v>O&amp;M</v>
          </cell>
          <cell r="E528" t="str">
            <v>Residual Sent to SC Asm Ctr</v>
          </cell>
          <cell r="F528" t="str">
            <v>SC Fin</v>
          </cell>
          <cell r="G528">
            <v>0</v>
          </cell>
          <cell r="H528">
            <v>20887</v>
          </cell>
          <cell r="J528">
            <v>0</v>
          </cell>
          <cell r="K528">
            <v>76949</v>
          </cell>
          <cell r="L528">
            <v>134889</v>
          </cell>
        </row>
        <row r="529">
          <cell r="A529" t="str">
            <v>3-ResidualO&amp;MResidual Sent to SC Asm CtrTreas</v>
          </cell>
          <cell r="B529" t="str">
            <v>3-Residual</v>
          </cell>
          <cell r="D529" t="str">
            <v>O&amp;M</v>
          </cell>
          <cell r="E529" t="str">
            <v>Residual Sent to SC Asm Ctr</v>
          </cell>
          <cell r="F529" t="str">
            <v>Treas</v>
          </cell>
          <cell r="G529">
            <v>0</v>
          </cell>
          <cell r="H529">
            <v>-1050355</v>
          </cell>
          <cell r="J529">
            <v>0</v>
          </cell>
          <cell r="K529">
            <v>-739462</v>
          </cell>
          <cell r="L529">
            <v>359207</v>
          </cell>
        </row>
        <row r="530">
          <cell r="A530" t="str">
            <v>3-ResidualO&amp;MResidual Sent to SC Asm CtrV&amp;P</v>
          </cell>
          <cell r="B530" t="str">
            <v>3-Residual</v>
          </cell>
          <cell r="D530" t="str">
            <v>O&amp;M</v>
          </cell>
          <cell r="E530" t="str">
            <v>Residual Sent to SC Asm Ctr</v>
          </cell>
          <cell r="F530" t="str">
            <v>V&amp;P</v>
          </cell>
          <cell r="G530">
            <v>0</v>
          </cell>
          <cell r="H530">
            <v>19933</v>
          </cell>
          <cell r="J530">
            <v>0</v>
          </cell>
          <cell r="K530">
            <v>55658</v>
          </cell>
          <cell r="L530">
            <v>107200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"/>
      <sheetName val="CTA distribution"/>
      <sheetName val="Cons Comp"/>
      <sheetName val="Consolidation"/>
      <sheetName val="PaEntry"/>
      <sheetName val="PR1 Co"/>
      <sheetName val="GAAP Adj by Company"/>
      <sheetName val="NvsN-1€"/>
      <sheetName val="NvsN-1$"/>
      <sheetName val="Cflow"/>
      <sheetName val="DvsF"/>
      <sheetName val="CoYTDvs06"/>
      <sheetName val="Interco USadj"/>
      <sheetName val="SM1"/>
      <sheetName val="SM1 Adj USGAAP"/>
      <sheetName val="SMYTDvs06"/>
      <sheetName val="SM 07 vs 06"/>
      <sheetName val="SM USadj"/>
      <sheetName val="SMdati"/>
      <sheetName val="bilexcdc"/>
      <sheetName val="smTB"/>
      <sheetName val="stock"/>
      <sheetName val="SMbud"/>
      <sheetName val="SMb1"/>
      <sheetName val="SMmonth"/>
      <sheetName val="SMistat"/>
      <sheetName val="SMcee"/>
      <sheetName val="Leas1"/>
      <sheetName val="Leas2"/>
      <sheetName val="LeasMaxi"/>
      <sheetName val="PR1"/>
      <sheetName val="PR1 Adj US GAAP"/>
      <sheetName val="PRYTDvs06"/>
      <sheetName val="PRTB"/>
      <sheetName val="P2000 USadj"/>
      <sheetName val="PRmonth"/>
      <sheetName val="PRcee"/>
      <sheetName val="Interco"/>
      <sheetName val="pr_int"/>
      <sheetName val="Biomassa USadj"/>
      <sheetName val="US Net Equity"/>
      <sheetName val="An1"/>
      <sheetName val="ITDefTax"/>
      <sheetName val="Bio"/>
      <sheetName val="Bio Investment rec"/>
      <sheetName val="Dep Sched Biomasse"/>
      <sheetName val="Dep Sched"/>
      <sheetName val="FLASH"/>
      <sheetName val="Prisma"/>
      <sheetName val="Sheet 1"/>
      <sheetName val="Proof"/>
      <sheetName val="Piff-inc stat"/>
      <sheetName val="List"/>
      <sheetName val="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6">
          <cell r="B16" t="str">
            <v>piacon</v>
          </cell>
          <cell r="C16" t="str">
            <v>istat</v>
          </cell>
          <cell r="D16" t="str">
            <v>cee</v>
          </cell>
          <cell r="E16" t="str">
            <v>cod</v>
          </cell>
          <cell r="F16" t="str">
            <v>an</v>
          </cell>
          <cell r="G16" t="str">
            <v>a/p/c/r</v>
          </cell>
          <cell r="H16" t="str">
            <v>accounting</v>
          </cell>
          <cell r="I16" t="str">
            <v>conto</v>
          </cell>
          <cell r="J16" t="str">
            <v>31-12-05</v>
          </cell>
          <cell r="K16" t="str">
            <v>31/12/2006T</v>
          </cell>
          <cell r="L16" t="str">
            <v>TB 31-12</v>
          </cell>
          <cell r="N16" t="str">
            <v>conto</v>
          </cell>
          <cell r="O16" t="str">
            <v>31-1-2007</v>
          </cell>
          <cell r="P16" t="str">
            <v>28-2-2007</v>
          </cell>
          <cell r="Q16" t="str">
            <v>31-3-2007</v>
          </cell>
          <cell r="R16" t="str">
            <v>30-4-2007</v>
          </cell>
          <cell r="S16" t="str">
            <v>31-5-2007</v>
          </cell>
          <cell r="T16" t="str">
            <v>30-6-2007</v>
          </cell>
          <cell r="U16" t="str">
            <v>31-7-2007</v>
          </cell>
          <cell r="V16" t="str">
            <v>31-8-2007</v>
          </cell>
          <cell r="W16" t="str">
            <v>30-9-2007</v>
          </cell>
          <cell r="X16" t="str">
            <v>31-10-2007</v>
          </cell>
          <cell r="Y16" t="str">
            <v>30-11-2007</v>
          </cell>
          <cell r="Z16" t="str">
            <v>31-12-2007</v>
          </cell>
          <cell r="AB16" t="str">
            <v>month</v>
          </cell>
        </row>
        <row r="17">
          <cell r="B17" t="str">
            <v>10-0100002</v>
          </cell>
          <cell r="D17" t="str">
            <v>cb2</v>
          </cell>
          <cell r="E17" t="str">
            <v>cash</v>
          </cell>
          <cell r="G17" t="str">
            <v>a</v>
          </cell>
          <cell r="H17" t="str">
            <v>cash</v>
          </cell>
          <cell r="I17" t="str">
            <v>cassa</v>
          </cell>
          <cell r="J17">
            <v>121.75</v>
          </cell>
          <cell r="K17">
            <v>0</v>
          </cell>
          <cell r="L17">
            <v>255.3</v>
          </cell>
          <cell r="N17" t="str">
            <v>cassa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378.3</v>
          </cell>
          <cell r="W17">
            <v>255.3</v>
          </cell>
          <cell r="X17">
            <v>255.3</v>
          </cell>
          <cell r="Y17">
            <v>255.3</v>
          </cell>
          <cell r="Z17">
            <v>255.3</v>
          </cell>
          <cell r="AB17">
            <v>0</v>
          </cell>
        </row>
        <row r="18">
          <cell r="B18" t="str">
            <v>10-0100003</v>
          </cell>
          <cell r="D18" t="str">
            <v>cb2</v>
          </cell>
          <cell r="E18" t="str">
            <v>cash</v>
          </cell>
          <cell r="G18" t="str">
            <v>a</v>
          </cell>
          <cell r="H18" t="str">
            <v>cash in bando</v>
          </cell>
          <cell r="I18" t="str">
            <v>cassa bando</v>
          </cell>
          <cell r="J18">
            <v>860.69</v>
          </cell>
          <cell r="K18">
            <v>421.52</v>
          </cell>
          <cell r="L18">
            <v>1026.01</v>
          </cell>
          <cell r="N18" t="str">
            <v>cassa bando</v>
          </cell>
          <cell r="O18">
            <v>118.48</v>
          </cell>
          <cell r="P18">
            <v>723.46</v>
          </cell>
          <cell r="Q18">
            <v>391.04</v>
          </cell>
          <cell r="R18">
            <v>809.79</v>
          </cell>
          <cell r="S18">
            <v>596.59</v>
          </cell>
          <cell r="T18">
            <v>1861.69</v>
          </cell>
          <cell r="U18">
            <v>243.67</v>
          </cell>
          <cell r="V18">
            <v>1885.53</v>
          </cell>
          <cell r="W18">
            <v>163.72</v>
          </cell>
          <cell r="X18">
            <v>783.56</v>
          </cell>
          <cell r="Y18">
            <v>1869.59</v>
          </cell>
          <cell r="Z18">
            <v>1026.01</v>
          </cell>
          <cell r="AB18">
            <v>-843.57999999999993</v>
          </cell>
        </row>
        <row r="19">
          <cell r="B19" t="str">
            <v>=</v>
          </cell>
          <cell r="D19" t="str">
            <v>=</v>
          </cell>
          <cell r="E19" t="str">
            <v>=</v>
          </cell>
          <cell r="G19" t="str">
            <v>=</v>
          </cell>
          <cell r="I19" t="str">
            <v>=</v>
          </cell>
          <cell r="J19">
            <v>982.44</v>
          </cell>
          <cell r="K19">
            <v>421.52</v>
          </cell>
          <cell r="L19">
            <v>1281.31</v>
          </cell>
          <cell r="N19" t="str">
            <v>=</v>
          </cell>
          <cell r="O19">
            <v>118.48</v>
          </cell>
          <cell r="P19">
            <v>723.46</v>
          </cell>
          <cell r="Q19">
            <v>391.04</v>
          </cell>
          <cell r="R19">
            <v>809.79</v>
          </cell>
          <cell r="S19">
            <v>596.59</v>
          </cell>
          <cell r="T19">
            <v>1861.69</v>
          </cell>
          <cell r="U19">
            <v>243.67</v>
          </cell>
          <cell r="V19">
            <v>243.67</v>
          </cell>
          <cell r="W19">
            <v>243.67</v>
          </cell>
          <cell r="X19">
            <v>243.67</v>
          </cell>
          <cell r="Y19">
            <v>243.67</v>
          </cell>
          <cell r="Z19">
            <v>243.67</v>
          </cell>
          <cell r="AB19">
            <v>0</v>
          </cell>
        </row>
        <row r="20">
          <cell r="B20" t="str">
            <v>10-0200003</v>
          </cell>
          <cell r="D20" t="str">
            <v>cb1</v>
          </cell>
          <cell r="E20" t="str">
            <v>cash</v>
          </cell>
          <cell r="G20" t="str">
            <v>a</v>
          </cell>
          <cell r="H20" t="str">
            <v>bank unicredit</v>
          </cell>
          <cell r="I20" t="str">
            <v>unicreditc/c 3379813</v>
          </cell>
          <cell r="J20">
            <v>2943.7</v>
          </cell>
          <cell r="K20">
            <v>2576.8000000000002</v>
          </cell>
          <cell r="L20">
            <v>0</v>
          </cell>
          <cell r="N20" t="str">
            <v>unicreditc/c 3379813</v>
          </cell>
          <cell r="O20">
            <v>2576.8000000000002</v>
          </cell>
          <cell r="P20">
            <v>2473.81</v>
          </cell>
          <cell r="Q20">
            <v>2458.81</v>
          </cell>
          <cell r="R20">
            <v>2196.21</v>
          </cell>
          <cell r="S20">
            <v>-1888019.13</v>
          </cell>
          <cell r="T20">
            <v>-1533514.5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</row>
        <row r="21">
          <cell r="B21" t="str">
            <v>10-0200003</v>
          </cell>
          <cell r="D21" t="str">
            <v>pd3</v>
          </cell>
          <cell r="E21" t="str">
            <v>altrepass</v>
          </cell>
          <cell r="G21" t="str">
            <v>p</v>
          </cell>
          <cell r="H21" t="str">
            <v>bank unicredit</v>
          </cell>
          <cell r="I21" t="str">
            <v>unicreditc/c 3379813</v>
          </cell>
          <cell r="J21">
            <v>0</v>
          </cell>
          <cell r="K21">
            <v>0</v>
          </cell>
          <cell r="L21">
            <v>1748317.55</v>
          </cell>
          <cell r="N21" t="str">
            <v>unicreditc/c 3379813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2903126.04</v>
          </cell>
          <cell r="V21">
            <v>3683034.94</v>
          </cell>
          <cell r="W21">
            <v>3735288.22</v>
          </cell>
          <cell r="X21">
            <v>2809212.4</v>
          </cell>
          <cell r="Y21">
            <v>2561488.66</v>
          </cell>
          <cell r="Z21">
            <v>1748317.55</v>
          </cell>
          <cell r="AB21">
            <v>-813171.1100000001</v>
          </cell>
        </row>
        <row r="22">
          <cell r="B22" t="str">
            <v>10-0200004</v>
          </cell>
          <cell r="D22" t="str">
            <v>cb1</v>
          </cell>
          <cell r="E22" t="str">
            <v>cash</v>
          </cell>
          <cell r="G22" t="str">
            <v>a</v>
          </cell>
          <cell r="H22" t="str">
            <v>bank bpci</v>
          </cell>
          <cell r="I22" t="str">
            <v>pop comm ind c/c 13356/1</v>
          </cell>
          <cell r="J22">
            <v>262859.45</v>
          </cell>
          <cell r="K22">
            <v>4231816.75</v>
          </cell>
          <cell r="L22">
            <v>0</v>
          </cell>
          <cell r="N22" t="str">
            <v>pop comm ind c/c 13356/1</v>
          </cell>
          <cell r="O22">
            <v>3070561.52</v>
          </cell>
          <cell r="P22">
            <v>1988639.83</v>
          </cell>
          <cell r="Q22">
            <v>402060.06</v>
          </cell>
          <cell r="R22">
            <v>-615852.74</v>
          </cell>
          <cell r="S22">
            <v>-709858.98</v>
          </cell>
          <cell r="T22">
            <v>-719268.81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</row>
        <row r="23">
          <cell r="B23" t="str">
            <v>10-0200004</v>
          </cell>
          <cell r="D23" t="str">
            <v>pd3</v>
          </cell>
          <cell r="E23" t="str">
            <v>altrepass</v>
          </cell>
          <cell r="G23" t="str">
            <v>p</v>
          </cell>
          <cell r="H23" t="str">
            <v>bank bpci</v>
          </cell>
          <cell r="I23" t="str">
            <v>pop comm ind c/c 13356/1</v>
          </cell>
          <cell r="J23">
            <v>0</v>
          </cell>
          <cell r="K23">
            <v>0</v>
          </cell>
          <cell r="L23">
            <v>1303562.3</v>
          </cell>
          <cell r="N23" t="str">
            <v>pop comm ind c/c 13356/1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730174.52</v>
          </cell>
          <cell r="V23">
            <v>999397.48</v>
          </cell>
          <cell r="W23">
            <v>1882831.41</v>
          </cell>
          <cell r="X23">
            <v>1025224.41</v>
          </cell>
          <cell r="Y23">
            <v>221889.3</v>
          </cell>
          <cell r="Z23">
            <v>1303562.3</v>
          </cell>
          <cell r="AB23">
            <v>1081673</v>
          </cell>
        </row>
        <row r="24">
          <cell r="B24" t="str">
            <v>10-0200005</v>
          </cell>
          <cell r="D24" t="str">
            <v>pd3</v>
          </cell>
          <cell r="E24" t="str">
            <v>altrepass</v>
          </cell>
          <cell r="G24" t="str">
            <v>p</v>
          </cell>
          <cell r="H24" t="str">
            <v>bank bpci</v>
          </cell>
          <cell r="I24" t="str">
            <v xml:space="preserve">b,pop ci </v>
          </cell>
          <cell r="J24">
            <v>0</v>
          </cell>
          <cell r="K24">
            <v>0</v>
          </cell>
          <cell r="L24">
            <v>0</v>
          </cell>
          <cell r="N24" t="str">
            <v xml:space="preserve">b,pop ci 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B25" t="str">
            <v>10-0200006</v>
          </cell>
          <cell r="D25" t="str">
            <v>cb1</v>
          </cell>
          <cell r="E25" t="str">
            <v>cash</v>
          </cell>
          <cell r="G25" t="str">
            <v>a</v>
          </cell>
          <cell r="H25" t="str">
            <v>bank pop lodi bando</v>
          </cell>
          <cell r="I25" t="str">
            <v>pop lodi argenta</v>
          </cell>
          <cell r="J25">
            <v>355.39</v>
          </cell>
          <cell r="K25">
            <v>1908.61</v>
          </cell>
          <cell r="L25">
            <v>0</v>
          </cell>
          <cell r="N25" t="str">
            <v>pop lodi argenta</v>
          </cell>
          <cell r="O25">
            <v>2408.61</v>
          </cell>
          <cell r="P25">
            <v>408.61</v>
          </cell>
          <cell r="Q25">
            <v>338.61</v>
          </cell>
          <cell r="R25">
            <v>338.61</v>
          </cell>
          <cell r="S25">
            <v>338.61</v>
          </cell>
          <cell r="T25">
            <v>338.61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</row>
        <row r="26">
          <cell r="B26" t="str">
            <v>10-0200006</v>
          </cell>
          <cell r="D26" t="str">
            <v>pd3</v>
          </cell>
          <cell r="E26" t="str">
            <v>altrepass</v>
          </cell>
          <cell r="G26" t="str">
            <v>p</v>
          </cell>
          <cell r="H26" t="str">
            <v>bank pop lodi bando</v>
          </cell>
          <cell r="I26" t="str">
            <v>pop lodi argenta</v>
          </cell>
          <cell r="J26">
            <v>0</v>
          </cell>
          <cell r="K26">
            <v>0</v>
          </cell>
          <cell r="L26">
            <v>0</v>
          </cell>
          <cell r="N26" t="str">
            <v>pop lodi argenta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</row>
        <row r="27">
          <cell r="B27" t="str">
            <v>10-0200007</v>
          </cell>
          <cell r="D27" t="str">
            <v>cb1</v>
          </cell>
          <cell r="E27" t="str">
            <v>cash</v>
          </cell>
          <cell r="G27" t="str">
            <v>a</v>
          </cell>
          <cell r="H27" t="str">
            <v>bank intesa</v>
          </cell>
          <cell r="I27" t="str">
            <v>intesa 27</v>
          </cell>
          <cell r="J27">
            <v>0</v>
          </cell>
          <cell r="K27">
            <v>27323.32</v>
          </cell>
          <cell r="L27">
            <v>35027.360000000001</v>
          </cell>
          <cell r="N27" t="str">
            <v>intesa 27</v>
          </cell>
          <cell r="O27">
            <v>44618.38</v>
          </cell>
          <cell r="P27">
            <v>21919.05</v>
          </cell>
          <cell r="Q27">
            <v>19004.45</v>
          </cell>
          <cell r="R27">
            <v>36259.269999999997</v>
          </cell>
          <cell r="S27">
            <v>13607.88</v>
          </cell>
          <cell r="T27">
            <v>6464.83</v>
          </cell>
          <cell r="U27">
            <v>23847.71</v>
          </cell>
          <cell r="V27">
            <v>5680.29</v>
          </cell>
          <cell r="W27">
            <v>23638.080000000002</v>
          </cell>
          <cell r="X27">
            <v>5422.22</v>
          </cell>
          <cell r="Y27">
            <v>7886.5</v>
          </cell>
          <cell r="Z27">
            <v>35027.360000000001</v>
          </cell>
          <cell r="AB27">
            <v>27140.86</v>
          </cell>
        </row>
        <row r="28">
          <cell r="B28" t="str">
            <v>10-0200007</v>
          </cell>
          <cell r="D28" t="str">
            <v>pd3</v>
          </cell>
          <cell r="E28" t="str">
            <v>altrepass</v>
          </cell>
          <cell r="G28" t="str">
            <v>p</v>
          </cell>
          <cell r="H28" t="str">
            <v>bank intesa</v>
          </cell>
          <cell r="I28" t="str">
            <v>intesa 27</v>
          </cell>
          <cell r="J28">
            <v>2237.6799999999998</v>
          </cell>
          <cell r="K28">
            <v>0</v>
          </cell>
          <cell r="L28">
            <v>0</v>
          </cell>
          <cell r="N28" t="str">
            <v>intesa 27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</row>
        <row r="29">
          <cell r="B29" t="str">
            <v>10-0200008</v>
          </cell>
          <cell r="D29" t="str">
            <v>cb1</v>
          </cell>
          <cell r="E29" t="str">
            <v>cash</v>
          </cell>
          <cell r="G29" t="str">
            <v>a</v>
          </cell>
          <cell r="H29" t="str">
            <v>bank pop lodi milano</v>
          </cell>
          <cell r="I29" t="str">
            <v>pop lodi 85</v>
          </cell>
          <cell r="J29">
            <v>1332.28</v>
          </cell>
          <cell r="K29">
            <v>780.5</v>
          </cell>
          <cell r="L29">
            <v>0</v>
          </cell>
          <cell r="N29" t="str">
            <v>pop lodi 85</v>
          </cell>
          <cell r="O29">
            <v>780.5</v>
          </cell>
          <cell r="P29">
            <v>762.05</v>
          </cell>
          <cell r="Q29">
            <v>602.46</v>
          </cell>
          <cell r="R29">
            <v>602.46</v>
          </cell>
          <cell r="S29">
            <v>584.01</v>
          </cell>
          <cell r="T29">
            <v>584.01</v>
          </cell>
          <cell r="U29">
            <v>457.46</v>
          </cell>
          <cell r="V29">
            <v>457.46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B30" t="str">
            <v>10-0200008</v>
          </cell>
          <cell r="D30" t="str">
            <v>pd3</v>
          </cell>
          <cell r="E30" t="str">
            <v>altrepass</v>
          </cell>
          <cell r="G30" t="str">
            <v>p</v>
          </cell>
          <cell r="H30" t="str">
            <v>bank pop lodi milano</v>
          </cell>
          <cell r="I30" t="str">
            <v>pop lodi 85</v>
          </cell>
          <cell r="J30">
            <v>0</v>
          </cell>
          <cell r="K30">
            <v>0</v>
          </cell>
          <cell r="L30">
            <v>0</v>
          </cell>
          <cell r="N30" t="str">
            <v>pop lodi 85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</row>
        <row r="31">
          <cell r="B31" t="str">
            <v>=</v>
          </cell>
          <cell r="D31" t="str">
            <v>=</v>
          </cell>
          <cell r="E31" t="str">
            <v>=</v>
          </cell>
          <cell r="G31" t="str">
            <v>=</v>
          </cell>
          <cell r="I31" t="str">
            <v>=</v>
          </cell>
          <cell r="J31">
            <v>265253.14000000007</v>
          </cell>
          <cell r="K31">
            <v>4264405.9800000004</v>
          </cell>
          <cell r="L31">
            <v>-3016852.49</v>
          </cell>
          <cell r="N31" t="str">
            <v>=</v>
          </cell>
          <cell r="O31">
            <v>3120945.81</v>
          </cell>
          <cell r="P31">
            <v>2014203.35</v>
          </cell>
          <cell r="Q31">
            <v>424464.39</v>
          </cell>
          <cell r="R31">
            <v>-576456.18999999994</v>
          </cell>
          <cell r="S31">
            <v>-2583347.61</v>
          </cell>
          <cell r="T31">
            <v>-2245395.86</v>
          </cell>
          <cell r="U31">
            <v>-3608995.39</v>
          </cell>
          <cell r="V31">
            <v>-3608995.39</v>
          </cell>
          <cell r="W31">
            <v>-3608995.39</v>
          </cell>
          <cell r="X31">
            <v>-3608995.39</v>
          </cell>
          <cell r="Y31">
            <v>-3608995.39</v>
          </cell>
          <cell r="Z31">
            <v>-3608995.39</v>
          </cell>
          <cell r="AB31">
            <v>0</v>
          </cell>
        </row>
        <row r="32">
          <cell r="B32" t="str">
            <v>10-0400001</v>
          </cell>
          <cell r="D32" t="str">
            <v>pd3</v>
          </cell>
          <cell r="E32" t="str">
            <v>altrepass</v>
          </cell>
          <cell r="G32" t="str">
            <v>p</v>
          </cell>
          <cell r="H32" t="str">
            <v>bank prepayments</v>
          </cell>
          <cell r="I32" t="str">
            <v>anticipi su fatt bpci</v>
          </cell>
          <cell r="J32">
            <v>0</v>
          </cell>
          <cell r="K32">
            <v>0</v>
          </cell>
          <cell r="L32">
            <v>1495800</v>
          </cell>
          <cell r="N32" t="str">
            <v>anticipi su fatt bpci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1424034.31</v>
          </cell>
          <cell r="Y32">
            <v>1485229.68</v>
          </cell>
          <cell r="Z32">
            <v>1495800</v>
          </cell>
          <cell r="AB32">
            <v>10570.320000000065</v>
          </cell>
        </row>
        <row r="33">
          <cell r="B33" t="str">
            <v>=</v>
          </cell>
          <cell r="D33" t="str">
            <v>=</v>
          </cell>
          <cell r="E33" t="str">
            <v>=</v>
          </cell>
          <cell r="G33" t="str">
            <v>=</v>
          </cell>
          <cell r="I33" t="str">
            <v>=</v>
          </cell>
          <cell r="J33">
            <v>0</v>
          </cell>
          <cell r="K33">
            <v>0</v>
          </cell>
          <cell r="L33">
            <v>1495800</v>
          </cell>
          <cell r="N33" t="str">
            <v>=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</row>
        <row r="34">
          <cell r="B34">
            <v>10</v>
          </cell>
          <cell r="D34" t="str">
            <v>=</v>
          </cell>
          <cell r="E34" t="str">
            <v>=</v>
          </cell>
          <cell r="G34" t="str">
            <v>=</v>
          </cell>
          <cell r="I34" t="str">
            <v>disponibilità liquide</v>
          </cell>
          <cell r="J34">
            <v>266235.58000000007</v>
          </cell>
          <cell r="K34">
            <v>4264827.5</v>
          </cell>
          <cell r="L34">
            <v>-4511371.1800000006</v>
          </cell>
          <cell r="N34" t="str">
            <v>disponibilità liquide</v>
          </cell>
          <cell r="O34">
            <v>3121064.29</v>
          </cell>
          <cell r="P34">
            <v>2014926.81</v>
          </cell>
          <cell r="Q34">
            <v>424855.43</v>
          </cell>
          <cell r="R34">
            <v>-575646.4</v>
          </cell>
          <cell r="S34">
            <v>-2582751.02</v>
          </cell>
          <cell r="T34">
            <v>-2243534.17</v>
          </cell>
          <cell r="U34">
            <v>-3608751.72</v>
          </cell>
          <cell r="V34">
            <v>-3608751.72</v>
          </cell>
          <cell r="W34">
            <v>-3608751.72</v>
          </cell>
          <cell r="X34">
            <v>-3608751.72</v>
          </cell>
          <cell r="Y34">
            <v>-3608751.72</v>
          </cell>
          <cell r="Z34">
            <v>-3608751.72</v>
          </cell>
          <cell r="AB34">
            <v>0</v>
          </cell>
        </row>
        <row r="35">
          <cell r="B35" t="str">
            <v>12-000</v>
          </cell>
          <cell r="D35" t="str">
            <v>c2a</v>
          </cell>
          <cell r="E35" t="str">
            <v>cliit</v>
          </cell>
          <cell r="G35" t="str">
            <v>a</v>
          </cell>
          <cell r="H35" t="str">
            <v>customer italy</v>
          </cell>
          <cell r="I35" t="str">
            <v>clienti italia</v>
          </cell>
          <cell r="J35">
            <v>2925501.76</v>
          </cell>
          <cell r="K35">
            <v>1381398.32</v>
          </cell>
          <cell r="L35">
            <v>3339539.84</v>
          </cell>
          <cell r="N35" t="str">
            <v>clienti italia</v>
          </cell>
          <cell r="O35">
            <v>45581.29</v>
          </cell>
          <cell r="P35">
            <v>45581.29</v>
          </cell>
          <cell r="Q35">
            <v>45581.29</v>
          </cell>
          <cell r="R35">
            <v>45581.29</v>
          </cell>
          <cell r="S35">
            <v>1905632.46</v>
          </cell>
          <cell r="T35">
            <v>70847.05</v>
          </cell>
          <cell r="U35">
            <v>370135.99</v>
          </cell>
          <cell r="V35">
            <v>1803591.02</v>
          </cell>
          <cell r="W35">
            <v>2845657.61</v>
          </cell>
          <cell r="X35">
            <v>3631323.75</v>
          </cell>
          <cell r="Y35">
            <v>3693554.65</v>
          </cell>
          <cell r="Z35">
            <v>3339539.84</v>
          </cell>
          <cell r="AB35">
            <v>-354014.81000000006</v>
          </cell>
        </row>
        <row r="36">
          <cell r="B36" t="str">
            <v>12-100</v>
          </cell>
          <cell r="D36" t="str">
            <v>c2a</v>
          </cell>
          <cell r="E36" t="str">
            <v>cliit</v>
          </cell>
          <cell r="G36" t="str">
            <v>a</v>
          </cell>
          <cell r="H36" t="str">
            <v>customer italy bando</v>
          </cell>
          <cell r="I36" t="str">
            <v>clienti italia bando</v>
          </cell>
          <cell r="J36">
            <v>750</v>
          </cell>
          <cell r="K36">
            <v>0</v>
          </cell>
          <cell r="L36">
            <v>0</v>
          </cell>
          <cell r="N36" t="str">
            <v>clienti italia bando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>12-060</v>
          </cell>
          <cell r="D37" t="str">
            <v>c2a</v>
          </cell>
          <cell r="E37" t="str">
            <v>clico</v>
          </cell>
          <cell r="G37" t="str">
            <v>a</v>
          </cell>
          <cell r="H37" t="str">
            <v>customer intercompany</v>
          </cell>
          <cell r="I37" t="str">
            <v>clienti intercompany</v>
          </cell>
          <cell r="J37">
            <v>0</v>
          </cell>
          <cell r="K37">
            <v>0</v>
          </cell>
          <cell r="L37">
            <v>0</v>
          </cell>
          <cell r="N37" t="str">
            <v>clienti intercompany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B38">
            <v>12</v>
          </cell>
          <cell r="D38" t="str">
            <v>=</v>
          </cell>
          <cell r="E38" t="str">
            <v>=</v>
          </cell>
          <cell r="G38" t="str">
            <v>=</v>
          </cell>
          <cell r="H38" t="str">
            <v>customers</v>
          </cell>
          <cell r="I38" t="str">
            <v>clienti</v>
          </cell>
          <cell r="J38">
            <v>2926251.76</v>
          </cell>
          <cell r="K38">
            <v>1381398.32</v>
          </cell>
          <cell r="L38">
            <v>3339539.84</v>
          </cell>
          <cell r="N38" t="str">
            <v>clienti</v>
          </cell>
          <cell r="O38">
            <v>45581.29</v>
          </cell>
          <cell r="P38">
            <v>45581.29</v>
          </cell>
          <cell r="Q38">
            <v>45581.29</v>
          </cell>
          <cell r="R38">
            <v>45581.29</v>
          </cell>
          <cell r="S38">
            <v>1905632.46</v>
          </cell>
          <cell r="T38">
            <v>70847.05</v>
          </cell>
          <cell r="U38">
            <v>370135.99</v>
          </cell>
          <cell r="V38">
            <v>370135.99</v>
          </cell>
          <cell r="W38">
            <v>370135.99</v>
          </cell>
          <cell r="X38">
            <v>370135.99</v>
          </cell>
          <cell r="Y38">
            <v>370135.99</v>
          </cell>
          <cell r="Z38">
            <v>370135.99</v>
          </cell>
          <cell r="AB38">
            <v>0</v>
          </cell>
        </row>
        <row r="39">
          <cell r="B39" t="str">
            <v>13-000</v>
          </cell>
          <cell r="D39" t="str">
            <v>pd5a</v>
          </cell>
          <cell r="E39" t="str">
            <v>fornitor</v>
          </cell>
          <cell r="G39" t="str">
            <v>p</v>
          </cell>
          <cell r="H39" t="str">
            <v>suppliers italy</v>
          </cell>
          <cell r="I39" t="str">
            <v>fornitori it</v>
          </cell>
          <cell r="J39">
            <v>2720002.22</v>
          </cell>
          <cell r="K39">
            <v>735383.63</v>
          </cell>
          <cell r="L39">
            <v>751179.88</v>
          </cell>
          <cell r="N39" t="str">
            <v>fornitori it</v>
          </cell>
          <cell r="O39">
            <v>445843.9</v>
          </cell>
          <cell r="P39">
            <v>2574364.1</v>
          </cell>
          <cell r="Q39">
            <v>2130561.4900000002</v>
          </cell>
          <cell r="R39">
            <v>2674725.06</v>
          </cell>
          <cell r="S39">
            <v>2379685.1250158036</v>
          </cell>
          <cell r="T39">
            <v>1259794.3403252324</v>
          </cell>
          <cell r="U39">
            <v>803709.31184293982</v>
          </cell>
          <cell r="V39">
            <v>1632010.3702099621</v>
          </cell>
          <cell r="W39">
            <v>171049.14</v>
          </cell>
          <cell r="X39">
            <v>604388.29</v>
          </cell>
          <cell r="Y39">
            <v>681345.86</v>
          </cell>
          <cell r="Z39">
            <v>751179.88</v>
          </cell>
          <cell r="AB39">
            <v>69834.020000000019</v>
          </cell>
        </row>
        <row r="40">
          <cell r="B40" t="str">
            <v>13-100</v>
          </cell>
          <cell r="D40" t="str">
            <v>pd5a</v>
          </cell>
          <cell r="E40" t="str">
            <v>fornitor</v>
          </cell>
          <cell r="G40" t="str">
            <v>p</v>
          </cell>
          <cell r="H40" t="str">
            <v>suppliers italy</v>
          </cell>
          <cell r="I40" t="str">
            <v>fornitori it</v>
          </cell>
          <cell r="J40">
            <v>426</v>
          </cell>
          <cell r="K40">
            <v>27320.48</v>
          </cell>
          <cell r="L40">
            <v>1480</v>
          </cell>
          <cell r="N40" t="str">
            <v>fornitori it</v>
          </cell>
          <cell r="O40">
            <v>-5887.29</v>
          </cell>
          <cell r="P40">
            <v>36529.31</v>
          </cell>
          <cell r="Q40">
            <v>24929</v>
          </cell>
          <cell r="R40">
            <v>23946</v>
          </cell>
          <cell r="S40">
            <v>6647.63</v>
          </cell>
          <cell r="T40">
            <v>10512.26</v>
          </cell>
          <cell r="U40">
            <v>5168.33</v>
          </cell>
          <cell r="V40">
            <v>1916.06</v>
          </cell>
          <cell r="W40">
            <v>1916.33</v>
          </cell>
          <cell r="X40">
            <v>3075.48</v>
          </cell>
          <cell r="Y40">
            <v>2652.17</v>
          </cell>
          <cell r="Z40">
            <v>1480</v>
          </cell>
          <cell r="AB40">
            <v>-1172.17</v>
          </cell>
        </row>
        <row r="41">
          <cell r="B41" t="str">
            <v>13-110</v>
          </cell>
          <cell r="D41" t="str">
            <v>pd5a</v>
          </cell>
          <cell r="E41" t="str">
            <v>fornitor</v>
          </cell>
          <cell r="G41" t="str">
            <v>p</v>
          </cell>
          <cell r="H41" t="str">
            <v>suppliers italy bando</v>
          </cell>
          <cell r="I41" t="str">
            <v>fornitori it bando</v>
          </cell>
          <cell r="J41">
            <v>3993956.39</v>
          </cell>
          <cell r="K41">
            <v>1741113.95</v>
          </cell>
          <cell r="L41">
            <v>6875844.0199999996</v>
          </cell>
          <cell r="N41" t="str">
            <v>fornitori it bando</v>
          </cell>
          <cell r="O41">
            <v>885281.87</v>
          </cell>
          <cell r="P41">
            <v>708154.17</v>
          </cell>
          <cell r="Q41">
            <v>342689.23</v>
          </cell>
          <cell r="R41">
            <v>371690.55</v>
          </cell>
          <cell r="S41">
            <v>1052873.1399999999</v>
          </cell>
          <cell r="T41">
            <v>1820298.48</v>
          </cell>
          <cell r="U41">
            <v>1798607.06</v>
          </cell>
          <cell r="V41">
            <v>3565323.46</v>
          </cell>
          <cell r="W41">
            <v>4864195.38</v>
          </cell>
          <cell r="X41">
            <v>4824676.51</v>
          </cell>
          <cell r="Y41">
            <v>5704634.3999999994</v>
          </cell>
          <cell r="Z41">
            <v>6875844.0199999996</v>
          </cell>
          <cell r="AB41">
            <v>1171209.6200000001</v>
          </cell>
        </row>
        <row r="42">
          <cell r="B42" t="str">
            <v>13-140</v>
          </cell>
          <cell r="D42" t="str">
            <v>pd5a</v>
          </cell>
          <cell r="E42" t="str">
            <v>fornitor</v>
          </cell>
          <cell r="G42" t="str">
            <v>p</v>
          </cell>
          <cell r="H42" t="str">
            <v>suppliers other countries</v>
          </cell>
          <cell r="I42" t="str">
            <v>fornitori estero</v>
          </cell>
          <cell r="J42">
            <v>85534.39</v>
          </cell>
          <cell r="K42">
            <v>15622.55</v>
          </cell>
          <cell r="L42">
            <v>432.88</v>
          </cell>
          <cell r="N42" t="str">
            <v>fornitori estero</v>
          </cell>
          <cell r="O42">
            <v>14723.22</v>
          </cell>
          <cell r="P42">
            <v>14723.22</v>
          </cell>
          <cell r="Q42">
            <v>12085.92</v>
          </cell>
          <cell r="R42">
            <v>1083.22</v>
          </cell>
          <cell r="S42">
            <v>2996.12</v>
          </cell>
          <cell r="T42">
            <v>11636.12</v>
          </cell>
          <cell r="U42">
            <v>5156.12</v>
          </cell>
          <cell r="V42">
            <v>3183.22</v>
          </cell>
          <cell r="W42">
            <v>-480.68</v>
          </cell>
          <cell r="X42">
            <v>1899.52</v>
          </cell>
          <cell r="Y42">
            <v>16080.52</v>
          </cell>
          <cell r="Z42">
            <v>432.88</v>
          </cell>
          <cell r="AB42">
            <v>-15647.640000000001</v>
          </cell>
        </row>
        <row r="43">
          <cell r="B43" t="str">
            <v>13-160</v>
          </cell>
          <cell r="D43" t="str">
            <v>pd5a</v>
          </cell>
          <cell r="E43" t="str">
            <v>fornitic</v>
          </cell>
          <cell r="G43" t="str">
            <v>p</v>
          </cell>
          <cell r="I43" t="str">
            <v>fornitori Bioenergie Prisma</v>
          </cell>
          <cell r="L43">
            <v>2361845.2000000002</v>
          </cell>
          <cell r="N43" t="str">
            <v>fornit interco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1927323.17</v>
          </cell>
          <cell r="U43">
            <v>2560842.04</v>
          </cell>
          <cell r="V43">
            <v>2560842.04</v>
          </cell>
          <cell r="W43">
            <v>2505842.04</v>
          </cell>
          <cell r="X43">
            <v>2155842.04</v>
          </cell>
          <cell r="Y43">
            <v>2550577.62</v>
          </cell>
          <cell r="Z43">
            <v>2361845.2000000002</v>
          </cell>
          <cell r="AB43">
            <v>-188732.41999999993</v>
          </cell>
        </row>
        <row r="44">
          <cell r="B44" t="str">
            <v>13-400</v>
          </cell>
          <cell r="D44" t="str">
            <v>pd5a</v>
          </cell>
          <cell r="E44" t="str">
            <v>fornitor</v>
          </cell>
          <cell r="G44" t="str">
            <v>p</v>
          </cell>
          <cell r="I44" t="str">
            <v>fornitori?</v>
          </cell>
          <cell r="J44">
            <v>0</v>
          </cell>
          <cell r="K44">
            <v>0</v>
          </cell>
          <cell r="L44">
            <v>6322.65</v>
          </cell>
          <cell r="P44">
            <v>11114.43</v>
          </cell>
          <cell r="Q44">
            <v>11114.43</v>
          </cell>
          <cell r="R44">
            <v>11114.43</v>
          </cell>
          <cell r="S44">
            <v>0</v>
          </cell>
          <cell r="T44">
            <v>7438</v>
          </cell>
          <cell r="U44">
            <v>12922.88</v>
          </cell>
          <cell r="V44">
            <v>12922.88</v>
          </cell>
          <cell r="W44">
            <v>12922.88</v>
          </cell>
          <cell r="X44">
            <v>0</v>
          </cell>
          <cell r="Y44">
            <v>0</v>
          </cell>
          <cell r="Z44">
            <v>6322.65</v>
          </cell>
          <cell r="AB44">
            <v>6322.65</v>
          </cell>
        </row>
        <row r="45">
          <cell r="B45" t="str">
            <v>13-800</v>
          </cell>
          <cell r="D45" t="str">
            <v>pd5a</v>
          </cell>
          <cell r="E45" t="str">
            <v>fornitor</v>
          </cell>
          <cell r="G45" t="str">
            <v>p</v>
          </cell>
          <cell r="I45" t="str">
            <v>fornitori?</v>
          </cell>
          <cell r="L45">
            <v>0</v>
          </cell>
          <cell r="P45">
            <v>-904.84</v>
          </cell>
          <cell r="Q45">
            <v>-904.84</v>
          </cell>
          <cell r="R45">
            <v>-904.84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</row>
        <row r="46">
          <cell r="B46">
            <v>13</v>
          </cell>
          <cell r="D46" t="str">
            <v>=</v>
          </cell>
          <cell r="E46" t="str">
            <v>=</v>
          </cell>
          <cell r="G46" t="str">
            <v>=</v>
          </cell>
          <cell r="H46" t="str">
            <v>suppliers</v>
          </cell>
          <cell r="I46" t="str">
            <v>fornitori</v>
          </cell>
          <cell r="J46">
            <v>6799919</v>
          </cell>
          <cell r="K46">
            <v>2519440.61</v>
          </cell>
          <cell r="L46">
            <v>9997104.6300000008</v>
          </cell>
          <cell r="N46" t="str">
            <v>fornitori</v>
          </cell>
          <cell r="O46">
            <v>1339961.7</v>
          </cell>
          <cell r="P46">
            <v>3343980.39</v>
          </cell>
          <cell r="Q46">
            <v>2520475.23</v>
          </cell>
          <cell r="R46">
            <v>3081654.42</v>
          </cell>
          <cell r="S46">
            <v>3442202.0150158033</v>
          </cell>
          <cell r="T46">
            <v>5037002.3703252319</v>
          </cell>
          <cell r="U46">
            <v>5186405.7418429395</v>
          </cell>
          <cell r="V46">
            <v>5186405.7418429395</v>
          </cell>
          <cell r="W46">
            <v>5186405.7418429395</v>
          </cell>
          <cell r="X46">
            <v>5186405.7418429395</v>
          </cell>
          <cell r="Y46">
            <v>5186405.7418429395</v>
          </cell>
          <cell r="Z46">
            <v>5186405.7418429395</v>
          </cell>
          <cell r="AB46">
            <v>0</v>
          </cell>
        </row>
        <row r="47">
          <cell r="B47" t="str">
            <v>14-0100001</v>
          </cell>
          <cell r="D47" t="str">
            <v>c2a</v>
          </cell>
          <cell r="E47" t="str">
            <v>cliit</v>
          </cell>
          <cell r="G47" t="str">
            <v>a</v>
          </cell>
          <cell r="H47" t="str">
            <v>invocies to be issued</v>
          </cell>
          <cell r="I47" t="str">
            <v>FDE</v>
          </cell>
          <cell r="J47">
            <v>4956715.12</v>
          </cell>
          <cell r="K47">
            <v>1851074.63</v>
          </cell>
          <cell r="L47">
            <v>2639447.56</v>
          </cell>
          <cell r="N47" t="str">
            <v>FDE</v>
          </cell>
          <cell r="O47">
            <v>1851074.63</v>
          </cell>
          <cell r="P47">
            <v>1835929.47</v>
          </cell>
          <cell r="Q47">
            <v>1611367.13</v>
          </cell>
          <cell r="R47">
            <v>1664635.46</v>
          </cell>
          <cell r="S47">
            <v>0</v>
          </cell>
          <cell r="T47">
            <v>266759.69</v>
          </cell>
          <cell r="U47">
            <v>1499513</v>
          </cell>
          <cell r="V47">
            <v>2398376.94</v>
          </cell>
          <cell r="W47">
            <v>3170616.15</v>
          </cell>
          <cell r="X47">
            <v>3285871.69</v>
          </cell>
          <cell r="Y47">
            <v>3000382.4</v>
          </cell>
          <cell r="Z47">
            <v>2639447.56</v>
          </cell>
          <cell r="AB47">
            <v>-360934.83999999985</v>
          </cell>
        </row>
        <row r="48">
          <cell r="B48" t="str">
            <v>14-0100010</v>
          </cell>
          <cell r="D48" t="str">
            <v>c5a</v>
          </cell>
          <cell r="E48" t="str">
            <v>cliit</v>
          </cell>
          <cell r="G48" t="str">
            <v>a</v>
          </cell>
          <cell r="I48" t="str">
            <v>credit verso SFC</v>
          </cell>
          <cell r="J48">
            <v>103291.38</v>
          </cell>
          <cell r="K48">
            <v>103291.38</v>
          </cell>
          <cell r="L48">
            <v>103291.38</v>
          </cell>
          <cell r="N48" t="str">
            <v>credit verso SFC</v>
          </cell>
          <cell r="O48">
            <v>103291.38</v>
          </cell>
          <cell r="P48">
            <v>103291.38</v>
          </cell>
          <cell r="Q48">
            <v>103291.38</v>
          </cell>
          <cell r="R48">
            <v>103291.38</v>
          </cell>
          <cell r="S48">
            <v>103291.38</v>
          </cell>
          <cell r="T48">
            <v>103291.38</v>
          </cell>
          <cell r="U48">
            <v>103291.38</v>
          </cell>
          <cell r="V48">
            <v>103291.38</v>
          </cell>
          <cell r="W48">
            <v>103291.38</v>
          </cell>
          <cell r="X48">
            <v>103291.38</v>
          </cell>
          <cell r="Y48">
            <v>103291.38</v>
          </cell>
          <cell r="Z48">
            <v>103291.38</v>
          </cell>
          <cell r="AB48">
            <v>0</v>
          </cell>
        </row>
        <row r="49">
          <cell r="B49" t="str">
            <v>14-0100011</v>
          </cell>
          <cell r="D49" t="str">
            <v>pd5b</v>
          </cell>
          <cell r="E49" t="str">
            <v>cliit</v>
          </cell>
          <cell r="G49" t="str">
            <v>a</v>
          </cell>
          <cell r="H49" t="str">
            <v>credit note to be received</v>
          </cell>
          <cell r="I49" t="str">
            <v>note credito da ricevere</v>
          </cell>
          <cell r="J49">
            <v>76785.09</v>
          </cell>
          <cell r="K49">
            <v>14478.98</v>
          </cell>
          <cell r="L49">
            <v>660451.98</v>
          </cell>
          <cell r="N49" t="str">
            <v>note credito da ricevere</v>
          </cell>
          <cell r="O49">
            <v>37397.85</v>
          </cell>
          <cell r="P49">
            <v>35331.03</v>
          </cell>
          <cell r="Q49">
            <v>23947.87</v>
          </cell>
          <cell r="R49">
            <v>23765.09</v>
          </cell>
          <cell r="S49">
            <v>23765.09</v>
          </cell>
          <cell r="T49">
            <v>23765.09</v>
          </cell>
          <cell r="U49">
            <v>23765.09</v>
          </cell>
          <cell r="V49">
            <v>23765.09</v>
          </cell>
          <cell r="W49">
            <v>23765.09</v>
          </cell>
          <cell r="X49">
            <v>23765.09</v>
          </cell>
          <cell r="Y49">
            <v>23765.09</v>
          </cell>
          <cell r="Z49">
            <v>660451.98</v>
          </cell>
          <cell r="AB49">
            <v>636686.89</v>
          </cell>
        </row>
        <row r="50">
          <cell r="B50" t="str">
            <v>=</v>
          </cell>
          <cell r="D50" t="str">
            <v>=</v>
          </cell>
          <cell r="E50" t="str">
            <v>=</v>
          </cell>
          <cell r="G50" t="str">
            <v>=</v>
          </cell>
          <cell r="H50" t="str">
            <v>other credit vs customers</v>
          </cell>
          <cell r="I50" t="str">
            <v>crediti verso clienti</v>
          </cell>
          <cell r="J50">
            <v>5136791.59</v>
          </cell>
          <cell r="K50">
            <v>1968844.99</v>
          </cell>
          <cell r="L50">
            <v>3403190.92</v>
          </cell>
          <cell r="N50" t="str">
            <v>crediti verso clienti</v>
          </cell>
          <cell r="O50">
            <v>1991763.86</v>
          </cell>
          <cell r="P50">
            <v>1974551.88</v>
          </cell>
          <cell r="Q50">
            <v>1738606.38</v>
          </cell>
          <cell r="R50">
            <v>1791691.93</v>
          </cell>
          <cell r="S50">
            <v>127056.47</v>
          </cell>
          <cell r="T50">
            <v>393816.16</v>
          </cell>
          <cell r="U50">
            <v>1626569.47</v>
          </cell>
          <cell r="V50">
            <v>1626569.47</v>
          </cell>
          <cell r="W50">
            <v>1626569.47</v>
          </cell>
          <cell r="X50">
            <v>1626569.47</v>
          </cell>
          <cell r="Y50">
            <v>1626569.47</v>
          </cell>
          <cell r="Z50">
            <v>1626569.47</v>
          </cell>
          <cell r="AB50">
            <v>0</v>
          </cell>
        </row>
        <row r="51">
          <cell r="B51" t="str">
            <v>14-0200001</v>
          </cell>
          <cell r="D51" t="str">
            <v>c5a</v>
          </cell>
          <cell r="E51" t="str">
            <v>alcred</v>
          </cell>
          <cell r="G51" t="str">
            <v>a</v>
          </cell>
          <cell r="H51" t="str">
            <v>credit vs national sacurity institute</v>
          </cell>
          <cell r="I51" t="str">
            <v>credito inail x antic infortuni</v>
          </cell>
          <cell r="J51">
            <v>-2079.12</v>
          </cell>
          <cell r="K51">
            <v>-2270.1</v>
          </cell>
          <cell r="L51">
            <v>4866.58</v>
          </cell>
          <cell r="N51" t="str">
            <v>credito inail x antic infortuni</v>
          </cell>
          <cell r="O51">
            <v>-2270.1</v>
          </cell>
          <cell r="P51">
            <v>-2270.1</v>
          </cell>
          <cell r="Q51">
            <v>301.85000000000002</v>
          </cell>
          <cell r="R51">
            <v>-38.61</v>
          </cell>
          <cell r="S51">
            <v>-38.61</v>
          </cell>
          <cell r="T51">
            <v>85.68</v>
          </cell>
          <cell r="U51">
            <v>85.68</v>
          </cell>
          <cell r="V51">
            <v>85.68</v>
          </cell>
          <cell r="W51">
            <v>81.36</v>
          </cell>
          <cell r="X51">
            <v>1898.53</v>
          </cell>
          <cell r="Y51">
            <v>3776.28</v>
          </cell>
          <cell r="Z51">
            <v>4866.58</v>
          </cell>
          <cell r="AB51">
            <v>1090.2999999999997</v>
          </cell>
        </row>
        <row r="52">
          <cell r="B52" t="str">
            <v>14-0200005</v>
          </cell>
          <cell r="D52" t="str">
            <v>c5a</v>
          </cell>
          <cell r="E52" t="str">
            <v>alcred</v>
          </cell>
          <cell r="G52" t="str">
            <v>a</v>
          </cell>
          <cell r="H52" t="str">
            <v>pra payment to emploiee on travel expenses</v>
          </cell>
          <cell r="I52" t="str">
            <v>anticipi note spese</v>
          </cell>
          <cell r="J52">
            <v>0</v>
          </cell>
          <cell r="K52">
            <v>0</v>
          </cell>
          <cell r="L52">
            <v>0</v>
          </cell>
          <cell r="N52" t="str">
            <v>anticipi note spese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</row>
        <row r="53">
          <cell r="B53" t="str">
            <v>=</v>
          </cell>
          <cell r="D53" t="str">
            <v>=</v>
          </cell>
          <cell r="E53" t="str">
            <v>=</v>
          </cell>
          <cell r="G53" t="str">
            <v>=</v>
          </cell>
          <cell r="H53" t="str">
            <v>credit vs emploee</v>
          </cell>
          <cell r="I53" t="str">
            <v>crediti vs dipendenti</v>
          </cell>
          <cell r="J53">
            <v>-2079.12</v>
          </cell>
          <cell r="K53">
            <v>2270.1</v>
          </cell>
          <cell r="L53">
            <v>4866.58</v>
          </cell>
          <cell r="N53" t="str">
            <v>crediti vs dipendenti</v>
          </cell>
          <cell r="O53">
            <v>2270.1</v>
          </cell>
          <cell r="P53">
            <v>2270.1</v>
          </cell>
          <cell r="Q53">
            <v>-301.85000000000002</v>
          </cell>
          <cell r="R53">
            <v>38.61</v>
          </cell>
          <cell r="S53">
            <v>38.61</v>
          </cell>
          <cell r="T53">
            <v>-85.68</v>
          </cell>
          <cell r="U53">
            <v>85.68</v>
          </cell>
          <cell r="V53">
            <v>85.68</v>
          </cell>
          <cell r="W53">
            <v>85.68</v>
          </cell>
          <cell r="X53">
            <v>85.68</v>
          </cell>
          <cell r="Y53">
            <v>85.68</v>
          </cell>
          <cell r="Z53">
            <v>85.68</v>
          </cell>
          <cell r="AB53">
            <v>0</v>
          </cell>
        </row>
        <row r="54">
          <cell r="B54" t="str">
            <v>14-0300001</v>
          </cell>
          <cell r="D54" t="str">
            <v>Pd11a</v>
          </cell>
          <cell r="E54" t="str">
            <v>altrepass</v>
          </cell>
          <cell r="G54" t="str">
            <v>p</v>
          </cell>
          <cell r="H54" t="str">
            <v>VAT debts</v>
          </cell>
          <cell r="I54" t="str">
            <v>iva vendite</v>
          </cell>
          <cell r="J54">
            <v>0</v>
          </cell>
          <cell r="K54">
            <v>123319.29</v>
          </cell>
          <cell r="L54">
            <v>633108.87</v>
          </cell>
          <cell r="N54" t="str">
            <v>iva vendite</v>
          </cell>
          <cell r="O54">
            <v>125810.29</v>
          </cell>
          <cell r="P54">
            <v>2222.89</v>
          </cell>
          <cell r="Q54">
            <v>0</v>
          </cell>
          <cell r="R54">
            <v>0</v>
          </cell>
          <cell r="S54">
            <v>171057.09</v>
          </cell>
          <cell r="T54">
            <v>174272.69</v>
          </cell>
          <cell r="U54">
            <v>40240.230000000003</v>
          </cell>
          <cell r="V54">
            <v>157079.32999999999</v>
          </cell>
          <cell r="W54">
            <v>241537.91</v>
          </cell>
          <cell r="X54">
            <v>559788.96</v>
          </cell>
          <cell r="Y54">
            <v>895006.04</v>
          </cell>
          <cell r="Z54">
            <v>633108.87</v>
          </cell>
          <cell r="AB54">
            <v>-261897.17000000004</v>
          </cell>
        </row>
        <row r="55">
          <cell r="B55" t="str">
            <v>14-0300002</v>
          </cell>
          <cell r="D55" t="str">
            <v>4bis</v>
          </cell>
          <cell r="E55" t="str">
            <v>alcred</v>
          </cell>
          <cell r="G55" t="str">
            <v>a</v>
          </cell>
          <cell r="H55" t="str">
            <v>VAT credit to use for empl. Taxes</v>
          </cell>
          <cell r="I55" t="str">
            <v>crediti di imposta</v>
          </cell>
          <cell r="J55">
            <v>0</v>
          </cell>
          <cell r="K55">
            <v>0</v>
          </cell>
          <cell r="L55">
            <v>456.05</v>
          </cell>
          <cell r="N55" t="str">
            <v>iva compensata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529.38</v>
          </cell>
          <cell r="Z55">
            <v>456.05</v>
          </cell>
          <cell r="AB55">
            <v>-73.329999999999984</v>
          </cell>
        </row>
        <row r="56">
          <cell r="B56" t="str">
            <v>14-0300003</v>
          </cell>
          <cell r="D56" t="str">
            <v>4bis</v>
          </cell>
          <cell r="E56" t="str">
            <v>alcred</v>
          </cell>
          <cell r="G56" t="str">
            <v>a</v>
          </cell>
          <cell r="H56" t="str">
            <v>VAT balance (debt)/credit</v>
          </cell>
          <cell r="I56" t="str">
            <v>Erario c/iva</v>
          </cell>
          <cell r="J56">
            <v>95957.94</v>
          </cell>
          <cell r="K56">
            <v>23.99</v>
          </cell>
          <cell r="L56">
            <v>1339976.9099999999</v>
          </cell>
          <cell r="N56" t="str">
            <v>Erario c/iva</v>
          </cell>
          <cell r="O56">
            <v>23.99</v>
          </cell>
          <cell r="P56">
            <v>315735.86</v>
          </cell>
          <cell r="Q56">
            <v>438687.19</v>
          </cell>
          <cell r="R56">
            <v>362951.28</v>
          </cell>
          <cell r="S56">
            <v>400939.59</v>
          </cell>
          <cell r="T56">
            <v>400939.59</v>
          </cell>
          <cell r="U56">
            <v>524731.11</v>
          </cell>
          <cell r="V56">
            <v>1003017.66</v>
          </cell>
          <cell r="W56">
            <v>1253161.29</v>
          </cell>
          <cell r="X56">
            <v>1253161.29</v>
          </cell>
          <cell r="Y56">
            <v>1253161.29</v>
          </cell>
          <cell r="Z56">
            <v>1339976.9099999999</v>
          </cell>
          <cell r="AB56">
            <v>86815.619999999879</v>
          </cell>
        </row>
        <row r="57">
          <cell r="B57" t="str">
            <v>14-0300004</v>
          </cell>
          <cell r="D57" t="str">
            <v>4bis</v>
          </cell>
          <cell r="E57" t="str">
            <v>alcred</v>
          </cell>
          <cell r="G57" t="str">
            <v>a</v>
          </cell>
          <cell r="H57" t="str">
            <v>VAT crediit</v>
          </cell>
          <cell r="I57" t="str">
            <v>iva acquisti</v>
          </cell>
          <cell r="J57">
            <v>0</v>
          </cell>
          <cell r="K57">
            <v>157249.45000000001</v>
          </cell>
          <cell r="L57">
            <v>823000.67</v>
          </cell>
          <cell r="N57" t="str">
            <v>iva acquisti</v>
          </cell>
          <cell r="O57">
            <v>261020.54</v>
          </cell>
          <cell r="P57">
            <v>96329.26</v>
          </cell>
          <cell r="Q57">
            <v>0</v>
          </cell>
          <cell r="R57">
            <v>119162.42</v>
          </cell>
          <cell r="S57">
            <v>294848.61</v>
          </cell>
          <cell r="T57">
            <v>657432.59</v>
          </cell>
          <cell r="U57">
            <v>518527.1</v>
          </cell>
          <cell r="V57">
            <v>406834.96</v>
          </cell>
          <cell r="W57">
            <v>291096.09999999998</v>
          </cell>
          <cell r="X57">
            <v>588349.61</v>
          </cell>
          <cell r="Y57">
            <v>1012091.76</v>
          </cell>
          <cell r="Z57">
            <v>823000.67</v>
          </cell>
          <cell r="AB57">
            <v>-189091.08999999997</v>
          </cell>
        </row>
        <row r="58">
          <cell r="B58" t="str">
            <v>14-0300005</v>
          </cell>
          <cell r="D58" t="str">
            <v>4bis</v>
          </cell>
          <cell r="E58" t="str">
            <v>alcred</v>
          </cell>
          <cell r="G58" t="str">
            <v>a</v>
          </cell>
          <cell r="H58" t="str">
            <v>VAT crediit</v>
          </cell>
          <cell r="I58" t="str">
            <v>iva a credito</v>
          </cell>
          <cell r="J58">
            <v>0</v>
          </cell>
          <cell r="K58">
            <v>0</v>
          </cell>
          <cell r="L58">
            <v>3040</v>
          </cell>
          <cell r="N58" t="str">
            <v>iva a credito</v>
          </cell>
          <cell r="X58">
            <v>3040</v>
          </cell>
          <cell r="Y58">
            <v>3040</v>
          </cell>
          <cell r="Z58">
            <v>3040</v>
          </cell>
          <cell r="AB58">
            <v>0</v>
          </cell>
        </row>
        <row r="59">
          <cell r="B59" t="str">
            <v>14-0300006</v>
          </cell>
          <cell r="D59" t="str">
            <v>4bis</v>
          </cell>
          <cell r="E59" t="str">
            <v>alcred</v>
          </cell>
          <cell r="G59" t="str">
            <v>a</v>
          </cell>
          <cell r="H59" t="str">
            <v>tax reciveables on bank accounts</v>
          </cell>
          <cell r="I59" t="str">
            <v>Erario c/rit su int bancari</v>
          </cell>
          <cell r="J59">
            <v>3545.8</v>
          </cell>
          <cell r="K59">
            <v>18403.830000000002</v>
          </cell>
          <cell r="L59">
            <v>3799.64</v>
          </cell>
          <cell r="N59" t="str">
            <v>Erario c/rit su int bancari</v>
          </cell>
          <cell r="O59">
            <v>18403.830000000002</v>
          </cell>
          <cell r="P59">
            <v>18404.07</v>
          </cell>
          <cell r="Q59">
            <v>22134.58</v>
          </cell>
          <cell r="R59">
            <v>22134.87</v>
          </cell>
          <cell r="S59">
            <v>22134.87</v>
          </cell>
          <cell r="T59">
            <v>22202.47</v>
          </cell>
          <cell r="U59">
            <v>3799.34</v>
          </cell>
          <cell r="V59">
            <v>3799.34</v>
          </cell>
          <cell r="W59">
            <v>3799.49</v>
          </cell>
          <cell r="X59">
            <v>3799.55</v>
          </cell>
          <cell r="Y59">
            <v>3799.55</v>
          </cell>
          <cell r="Z59">
            <v>3799.64</v>
          </cell>
          <cell r="AB59">
            <v>8.9999999999690772E-2</v>
          </cell>
        </row>
        <row r="60">
          <cell r="B60" t="str">
            <v>14-0300008</v>
          </cell>
          <cell r="D60" t="str">
            <v>pd11a</v>
          </cell>
          <cell r="E60" t="str">
            <v>altrepass</v>
          </cell>
          <cell r="G60" t="str">
            <v>p</v>
          </cell>
          <cell r="H60" t="str">
            <v>IRAP tax pre-payments</v>
          </cell>
          <cell r="I60" t="str">
            <v>Credito x Acconti IRAP</v>
          </cell>
          <cell r="J60">
            <v>-101697.75</v>
          </cell>
          <cell r="K60">
            <v>-337683</v>
          </cell>
          <cell r="L60">
            <v>-1441</v>
          </cell>
          <cell r="N60" t="str">
            <v>Credito x Acconti IRAP</v>
          </cell>
          <cell r="O60">
            <v>-337683</v>
          </cell>
          <cell r="P60">
            <v>-337683</v>
          </cell>
          <cell r="Q60">
            <v>-337683</v>
          </cell>
          <cell r="R60">
            <v>-337683</v>
          </cell>
          <cell r="S60">
            <v>-337683</v>
          </cell>
          <cell r="T60">
            <v>-337683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-1441</v>
          </cell>
          <cell r="AB60">
            <v>-1441</v>
          </cell>
        </row>
        <row r="61">
          <cell r="B61" t="str">
            <v>14-0300014</v>
          </cell>
          <cell r="D61" t="str">
            <v>c5a</v>
          </cell>
          <cell r="E61" t="str">
            <v>alcred</v>
          </cell>
          <cell r="G61" t="str">
            <v>a</v>
          </cell>
          <cell r="H61" t="str">
            <v>IRES tax receivables</v>
          </cell>
          <cell r="I61" t="str">
            <v>erario x ires a rimborso e imp diff</v>
          </cell>
          <cell r="J61">
            <v>0</v>
          </cell>
          <cell r="K61">
            <v>0</v>
          </cell>
          <cell r="L61">
            <v>0</v>
          </cell>
          <cell r="N61" t="str">
            <v>erario x ires a rimborso e imp diff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</row>
        <row r="62">
          <cell r="B62" t="str">
            <v>14-0300015</v>
          </cell>
          <cell r="D62" t="str">
            <v>c5a</v>
          </cell>
          <cell r="E62" t="str">
            <v>alcred</v>
          </cell>
          <cell r="G62" t="str">
            <v>a</v>
          </cell>
          <cell r="H62" t="str">
            <v>IRAP tax receivables</v>
          </cell>
          <cell r="I62" t="str">
            <v>erario x irap a rimborso</v>
          </cell>
          <cell r="J62">
            <v>0</v>
          </cell>
          <cell r="K62">
            <v>0</v>
          </cell>
          <cell r="L62">
            <v>0</v>
          </cell>
          <cell r="N62" t="str">
            <v>erario x irap a rimborso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</row>
        <row r="63">
          <cell r="B63" t="str">
            <v>=</v>
          </cell>
          <cell r="D63" t="str">
            <v>=</v>
          </cell>
          <cell r="E63" t="str">
            <v>=</v>
          </cell>
          <cell r="G63" t="str">
            <v>=</v>
          </cell>
          <cell r="H63" t="str">
            <v>tax credits</v>
          </cell>
          <cell r="I63" t="str">
            <v>=</v>
          </cell>
          <cell r="J63">
            <v>-2194.0099999999948</v>
          </cell>
          <cell r="K63">
            <v>-38686.44</v>
          </cell>
          <cell r="L63">
            <v>2801941.14</v>
          </cell>
          <cell r="N63" t="str">
            <v>=</v>
          </cell>
          <cell r="O63">
            <v>67575.649999999994</v>
          </cell>
          <cell r="P63">
            <v>95009.08</v>
          </cell>
          <cell r="Q63">
            <v>123138.77</v>
          </cell>
          <cell r="R63">
            <v>166565.57</v>
          </cell>
          <cell r="S63">
            <v>551297.16</v>
          </cell>
          <cell r="T63">
            <v>917164.34</v>
          </cell>
          <cell r="U63">
            <v>1087297.78</v>
          </cell>
          <cell r="V63">
            <v>1087297.78</v>
          </cell>
          <cell r="W63">
            <v>1087297.78</v>
          </cell>
          <cell r="X63">
            <v>1087297.78</v>
          </cell>
          <cell r="Y63">
            <v>1087297.78</v>
          </cell>
          <cell r="Z63">
            <v>1087297.78</v>
          </cell>
          <cell r="AB63">
            <v>0</v>
          </cell>
        </row>
        <row r="64">
          <cell r="B64" t="str">
            <v>14-0400002</v>
          </cell>
          <cell r="D64" t="str">
            <v>c5a</v>
          </cell>
          <cell r="E64" t="str">
            <v>alcred</v>
          </cell>
          <cell r="G64" t="str">
            <v>a</v>
          </cell>
          <cell r="H64" t="str">
            <v>Other receivables</v>
          </cell>
          <cell r="I64" t="str">
            <v>Crediti diversi</v>
          </cell>
          <cell r="J64">
            <v>0</v>
          </cell>
          <cell r="K64">
            <v>0</v>
          </cell>
          <cell r="L64">
            <v>280.64999999999998</v>
          </cell>
          <cell r="N64" t="str">
            <v>Crediti diversi</v>
          </cell>
          <cell r="O64">
            <v>26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500</v>
          </cell>
          <cell r="V64">
            <v>0</v>
          </cell>
          <cell r="W64">
            <v>0</v>
          </cell>
          <cell r="X64">
            <v>6000</v>
          </cell>
          <cell r="Y64">
            <v>280.64999999999998</v>
          </cell>
          <cell r="Z64">
            <v>280.64999999999998</v>
          </cell>
          <cell r="AB64">
            <v>0</v>
          </cell>
        </row>
        <row r="65">
          <cell r="B65" t="str">
            <v>14-0400004</v>
          </cell>
          <cell r="D65" t="str">
            <v>c5a</v>
          </cell>
          <cell r="E65" t="str">
            <v>alcred</v>
          </cell>
          <cell r="G65" t="str">
            <v>a</v>
          </cell>
          <cell r="I65" t="str">
            <v>caparra confirmatoria</v>
          </cell>
          <cell r="J65">
            <v>0</v>
          </cell>
          <cell r="K65">
            <v>0</v>
          </cell>
          <cell r="L65">
            <v>0</v>
          </cell>
          <cell r="N65" t="str">
            <v>caparra confirmatoria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</row>
        <row r="66">
          <cell r="B66" t="str">
            <v>14-0400005</v>
          </cell>
          <cell r="D66" t="str">
            <v>c5a</v>
          </cell>
          <cell r="E66" t="str">
            <v>alcred</v>
          </cell>
          <cell r="G66" t="str">
            <v>a</v>
          </cell>
          <cell r="H66" t="str">
            <v>guarantee deposit</v>
          </cell>
          <cell r="I66" t="str">
            <v>Depositi cauzionali</v>
          </cell>
          <cell r="J66">
            <v>3349.89</v>
          </cell>
          <cell r="K66">
            <v>5644.44</v>
          </cell>
          <cell r="L66">
            <v>13224.64</v>
          </cell>
          <cell r="N66" t="str">
            <v>Depositi cauzionali</v>
          </cell>
          <cell r="O66">
            <v>10057.15</v>
          </cell>
          <cell r="P66">
            <v>10057.15</v>
          </cell>
          <cell r="Q66">
            <v>9938.26</v>
          </cell>
          <cell r="R66">
            <v>9938.26</v>
          </cell>
          <cell r="S66">
            <v>12528.26</v>
          </cell>
          <cell r="T66">
            <v>12543.75</v>
          </cell>
          <cell r="U66">
            <v>12543.75</v>
          </cell>
          <cell r="V66">
            <v>12543.75</v>
          </cell>
          <cell r="W66">
            <v>14540.13</v>
          </cell>
          <cell r="X66">
            <v>14524.64</v>
          </cell>
          <cell r="Y66">
            <v>13224.64</v>
          </cell>
          <cell r="Z66">
            <v>13224.64</v>
          </cell>
          <cell r="AB66">
            <v>0</v>
          </cell>
        </row>
        <row r="67">
          <cell r="B67" t="str">
            <v>14-0400006</v>
          </cell>
          <cell r="D67" t="str">
            <v>c5a</v>
          </cell>
          <cell r="E67" t="str">
            <v>anfor</v>
          </cell>
          <cell r="G67" t="str">
            <v>a</v>
          </cell>
          <cell r="H67" t="str">
            <v>Prepayment to Bando City Hall</v>
          </cell>
          <cell r="I67" t="str">
            <v>Comune di argenta (real. Bretella)</v>
          </cell>
          <cell r="J67">
            <v>906285.68</v>
          </cell>
          <cell r="K67">
            <v>921787.46</v>
          </cell>
          <cell r="L67">
            <v>206450.51</v>
          </cell>
          <cell r="N67" t="str">
            <v>Comune di argenta (real. Bretella)</v>
          </cell>
          <cell r="O67">
            <v>921787.46</v>
          </cell>
          <cell r="P67">
            <v>921787.46</v>
          </cell>
          <cell r="Q67">
            <v>280775.51</v>
          </cell>
          <cell r="R67">
            <v>280775.51</v>
          </cell>
          <cell r="S67">
            <v>280775.51</v>
          </cell>
          <cell r="T67">
            <v>280775.51</v>
          </cell>
          <cell r="U67">
            <v>280775.51</v>
          </cell>
          <cell r="V67">
            <v>280775.51</v>
          </cell>
          <cell r="W67">
            <v>280775.51</v>
          </cell>
          <cell r="X67">
            <v>280775.51</v>
          </cell>
          <cell r="Y67">
            <v>280775.51</v>
          </cell>
          <cell r="Z67">
            <v>206450.51</v>
          </cell>
          <cell r="AB67">
            <v>-74325</v>
          </cell>
        </row>
        <row r="68">
          <cell r="B68" t="str">
            <v>14-0400007</v>
          </cell>
          <cell r="D68" t="str">
            <v>c5a</v>
          </cell>
          <cell r="E68" t="str">
            <v>alcred</v>
          </cell>
          <cell r="G68" t="str">
            <v>a</v>
          </cell>
          <cell r="H68" t="str">
            <v>guarantee deposit</v>
          </cell>
          <cell r="I68" t="str">
            <v>Cauzioni attive</v>
          </cell>
          <cell r="J68">
            <v>0</v>
          </cell>
          <cell r="K68">
            <v>0</v>
          </cell>
          <cell r="L68">
            <v>0</v>
          </cell>
          <cell r="N68" t="str">
            <v>Cauzioni attive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</row>
        <row r="69">
          <cell r="B69" t="str">
            <v>14-0400008</v>
          </cell>
          <cell r="D69" t="str">
            <v>c5a</v>
          </cell>
          <cell r="E69" t="str">
            <v>alcred</v>
          </cell>
          <cell r="G69" t="str">
            <v>a</v>
          </cell>
          <cell r="H69" t="str">
            <v xml:space="preserve">Receivables on L.488/92 </v>
          </cell>
          <cell r="I69" t="str">
            <v>Crediti x finanziam. L,488/92</v>
          </cell>
          <cell r="J69">
            <v>937000</v>
          </cell>
          <cell r="K69">
            <v>937000</v>
          </cell>
          <cell r="L69">
            <v>937000</v>
          </cell>
          <cell r="N69" t="str">
            <v>Crediti x finanziam. L,488/92</v>
          </cell>
          <cell r="O69">
            <v>937000</v>
          </cell>
          <cell r="P69">
            <v>937000</v>
          </cell>
          <cell r="Q69">
            <v>937000</v>
          </cell>
          <cell r="R69">
            <v>937000</v>
          </cell>
          <cell r="S69">
            <v>937000</v>
          </cell>
          <cell r="T69">
            <v>937000</v>
          </cell>
          <cell r="U69">
            <v>937000</v>
          </cell>
          <cell r="V69">
            <v>937000</v>
          </cell>
          <cell r="W69">
            <v>937000</v>
          </cell>
          <cell r="X69">
            <v>937000</v>
          </cell>
          <cell r="Y69">
            <v>937000</v>
          </cell>
          <cell r="Z69">
            <v>937000</v>
          </cell>
          <cell r="AB69">
            <v>0</v>
          </cell>
        </row>
        <row r="70">
          <cell r="B70" t="str">
            <v>14-0400009</v>
          </cell>
          <cell r="D70" t="str">
            <v>pd13</v>
          </cell>
          <cell r="E70" t="str">
            <v>altrepass</v>
          </cell>
          <cell r="G70" t="str">
            <v>p</v>
          </cell>
          <cell r="H70" t="str">
            <v>receivables vs Energ</v>
          </cell>
          <cell r="I70" t="str">
            <v>Caparra x ramo azienda Capracotta</v>
          </cell>
          <cell r="J70">
            <v>0</v>
          </cell>
          <cell r="K70">
            <v>0</v>
          </cell>
          <cell r="L70">
            <v>0</v>
          </cell>
          <cell r="N70" t="str">
            <v>Caparra x ramo azienda Capracotta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</row>
        <row r="71">
          <cell r="B71" t="str">
            <v>14-0600001</v>
          </cell>
          <cell r="D71" t="str">
            <v>c5a</v>
          </cell>
          <cell r="E71" t="str">
            <v>alcred</v>
          </cell>
          <cell r="G71" t="str">
            <v>a</v>
          </cell>
          <cell r="I71" t="str">
            <v>Cred vs prisma x antic.</v>
          </cell>
          <cell r="J71">
            <v>0</v>
          </cell>
          <cell r="K71">
            <v>56.29</v>
          </cell>
          <cell r="L71">
            <v>0</v>
          </cell>
          <cell r="O71">
            <v>56.29</v>
          </cell>
          <cell r="P71">
            <v>56.29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</row>
        <row r="72">
          <cell r="B72" t="str">
            <v>=</v>
          </cell>
          <cell r="D72" t="str">
            <v>=</v>
          </cell>
          <cell r="E72" t="str">
            <v>=</v>
          </cell>
          <cell r="G72" t="str">
            <v>=</v>
          </cell>
          <cell r="I72" t="str">
            <v>=</v>
          </cell>
          <cell r="J72">
            <v>1846635.57</v>
          </cell>
          <cell r="K72">
            <v>1864488.19</v>
          </cell>
          <cell r="L72">
            <v>1156955.8</v>
          </cell>
          <cell r="N72" t="str">
            <v>=</v>
          </cell>
          <cell r="O72">
            <v>1868926.9</v>
          </cell>
          <cell r="P72">
            <v>1868900.9</v>
          </cell>
          <cell r="Q72">
            <v>1227713.77</v>
          </cell>
          <cell r="R72">
            <v>1227713.77</v>
          </cell>
          <cell r="S72">
            <v>1230303.77</v>
          </cell>
          <cell r="T72">
            <v>1230319.26</v>
          </cell>
          <cell r="U72">
            <v>1230819.26</v>
          </cell>
          <cell r="V72">
            <v>1230819.26</v>
          </cell>
          <cell r="W72">
            <v>1230819.26</v>
          </cell>
          <cell r="X72">
            <v>1230819.26</v>
          </cell>
          <cell r="Y72">
            <v>1230819.26</v>
          </cell>
          <cell r="Z72">
            <v>1230819.26</v>
          </cell>
          <cell r="AB72">
            <v>0</v>
          </cell>
        </row>
        <row r="73">
          <cell r="B73">
            <v>14</v>
          </cell>
          <cell r="D73" t="str">
            <v>=</v>
          </cell>
          <cell r="E73" t="str">
            <v>=</v>
          </cell>
          <cell r="G73" t="str">
            <v>=</v>
          </cell>
          <cell r="I73" t="str">
            <v>crediti</v>
          </cell>
          <cell r="J73">
            <v>6979154.0299999993</v>
          </cell>
          <cell r="K73">
            <v>3796916.84</v>
          </cell>
          <cell r="L73">
            <v>7366954.4400000004</v>
          </cell>
          <cell r="N73" t="str">
            <v>crediti</v>
          </cell>
          <cell r="O73">
            <v>3930536.51</v>
          </cell>
          <cell r="P73">
            <v>3940731.96</v>
          </cell>
          <cell r="Q73">
            <v>3089157.07</v>
          </cell>
          <cell r="R73">
            <v>3186009.88</v>
          </cell>
          <cell r="S73">
            <v>1908696.01</v>
          </cell>
          <cell r="T73">
            <v>2541214.08</v>
          </cell>
          <cell r="U73">
            <v>3944772.19</v>
          </cell>
          <cell r="V73">
            <v>3944772.19</v>
          </cell>
          <cell r="W73">
            <v>3944772.19</v>
          </cell>
          <cell r="X73">
            <v>3944772.19</v>
          </cell>
          <cell r="Y73">
            <v>3944772.19</v>
          </cell>
          <cell r="Z73">
            <v>3944772.19</v>
          </cell>
          <cell r="AB73">
            <v>0</v>
          </cell>
        </row>
        <row r="74">
          <cell r="B74" t="str">
            <v>18-0100005</v>
          </cell>
          <cell r="C74">
            <v>5112</v>
          </cell>
          <cell r="D74" t="str">
            <v>bb2</v>
          </cell>
          <cell r="E74" t="str">
            <v>imp</v>
          </cell>
          <cell r="G74" t="str">
            <v>a</v>
          </cell>
          <cell r="H74" t="str">
            <v>plants</v>
          </cell>
          <cell r="I74" t="str">
            <v>impianti specifici</v>
          </cell>
          <cell r="J74">
            <v>247140.38</v>
          </cell>
          <cell r="K74">
            <v>247722.27</v>
          </cell>
          <cell r="L74">
            <v>332329.57</v>
          </cell>
          <cell r="N74" t="str">
            <v>impianti specifici</v>
          </cell>
          <cell r="O74">
            <v>247722.27</v>
          </cell>
          <cell r="P74">
            <v>247722.27</v>
          </cell>
          <cell r="Q74">
            <v>247722.27</v>
          </cell>
          <cell r="R74">
            <v>247722.27</v>
          </cell>
          <cell r="S74">
            <v>247722.27</v>
          </cell>
          <cell r="T74">
            <v>247722.27</v>
          </cell>
          <cell r="U74">
            <v>247722.27</v>
          </cell>
          <cell r="V74">
            <v>247972.27</v>
          </cell>
          <cell r="W74">
            <v>284079.57</v>
          </cell>
          <cell r="X74">
            <v>310829.57</v>
          </cell>
          <cell r="Y74">
            <v>313679.57</v>
          </cell>
          <cell r="Z74">
            <v>332329.57</v>
          </cell>
          <cell r="AB74">
            <v>18650</v>
          </cell>
        </row>
        <row r="75">
          <cell r="B75" t="str">
            <v>18-0100008</v>
          </cell>
          <cell r="C75">
            <v>5120</v>
          </cell>
          <cell r="D75" t="str">
            <v>bb3</v>
          </cell>
          <cell r="E75" t="str">
            <v>attvar</v>
          </cell>
          <cell r="G75" t="str">
            <v>a</v>
          </cell>
          <cell r="H75" t="str">
            <v>little machinery</v>
          </cell>
          <cell r="I75" t="str">
            <v>attrezz varia minuta</v>
          </cell>
          <cell r="J75">
            <v>104625.23</v>
          </cell>
          <cell r="K75">
            <v>131788.74</v>
          </cell>
          <cell r="L75">
            <v>169256.15</v>
          </cell>
          <cell r="N75" t="str">
            <v>attrezz varia minuta</v>
          </cell>
          <cell r="O75">
            <v>132478.74</v>
          </cell>
          <cell r="P75">
            <v>134499.34</v>
          </cell>
          <cell r="Q75">
            <v>135126.54</v>
          </cell>
          <cell r="R75">
            <v>135126.54</v>
          </cell>
          <cell r="S75">
            <v>135666.54</v>
          </cell>
          <cell r="T75">
            <v>137322.85</v>
          </cell>
          <cell r="U75">
            <v>140022.85</v>
          </cell>
          <cell r="V75">
            <v>146747.21</v>
          </cell>
          <cell r="W75">
            <v>147666.21</v>
          </cell>
          <cell r="X75">
            <v>150074.23999999999</v>
          </cell>
          <cell r="Y75">
            <v>156249.24</v>
          </cell>
          <cell r="Z75">
            <v>169256.15</v>
          </cell>
          <cell r="AB75">
            <v>13006.910000000003</v>
          </cell>
        </row>
        <row r="76">
          <cell r="B76" t="str">
            <v>18-0100009</v>
          </cell>
          <cell r="C76">
            <v>5142</v>
          </cell>
          <cell r="D76" t="str">
            <v>bb4</v>
          </cell>
          <cell r="E76" t="str">
            <v>muff</v>
          </cell>
          <cell r="G76" t="str">
            <v>a</v>
          </cell>
          <cell r="H76" t="str">
            <v>fornitures</v>
          </cell>
          <cell r="I76" t="str">
            <v>mobili e arredi</v>
          </cell>
          <cell r="J76">
            <v>75665.64</v>
          </cell>
          <cell r="K76">
            <v>80914.31</v>
          </cell>
          <cell r="L76">
            <v>109369.91</v>
          </cell>
          <cell r="N76" t="str">
            <v>mobili e arredi</v>
          </cell>
          <cell r="O76">
            <v>85027.63</v>
          </cell>
          <cell r="P76">
            <v>88401.29</v>
          </cell>
          <cell r="Q76">
            <v>89902.43</v>
          </cell>
          <cell r="R76">
            <v>91016.63</v>
          </cell>
          <cell r="S76">
            <v>92108.11</v>
          </cell>
          <cell r="T76">
            <v>98673.72</v>
          </cell>
          <cell r="U76">
            <v>99249.56</v>
          </cell>
          <cell r="V76">
            <v>103323.5</v>
          </cell>
          <cell r="W76">
            <v>103859.8</v>
          </cell>
          <cell r="X76">
            <v>104245.4</v>
          </cell>
          <cell r="Y76">
            <v>104782.14</v>
          </cell>
          <cell r="Z76">
            <v>109369.91</v>
          </cell>
          <cell r="AB76">
            <v>4587.7700000000041</v>
          </cell>
        </row>
        <row r="77">
          <cell r="B77" t="str">
            <v>18-0100010</v>
          </cell>
          <cell r="C77">
            <v>5141</v>
          </cell>
          <cell r="D77" t="str">
            <v>bb4</v>
          </cell>
          <cell r="E77" t="str">
            <v>atuff</v>
          </cell>
          <cell r="G77" t="str">
            <v>a</v>
          </cell>
          <cell r="H77" t="str">
            <v>computers and office equipments</v>
          </cell>
          <cell r="I77" t="str">
            <v>macchine x ufficio</v>
          </cell>
          <cell r="J77">
            <v>146026.69</v>
          </cell>
          <cell r="K77">
            <v>160195.41</v>
          </cell>
          <cell r="L77">
            <v>188631.14</v>
          </cell>
          <cell r="N77" t="str">
            <v>macchine x ufficio</v>
          </cell>
          <cell r="O77">
            <v>162342.26999999999</v>
          </cell>
          <cell r="P77">
            <v>164089.13</v>
          </cell>
          <cell r="Q77">
            <v>164089.13</v>
          </cell>
          <cell r="R77">
            <v>164089.13</v>
          </cell>
          <cell r="S77">
            <v>166626.13</v>
          </cell>
          <cell r="T77">
            <v>177312.76</v>
          </cell>
          <cell r="U77">
            <v>177862.81</v>
          </cell>
          <cell r="V77">
            <v>183847.81</v>
          </cell>
          <cell r="W77">
            <v>185402.97</v>
          </cell>
          <cell r="X77">
            <v>189575.76</v>
          </cell>
          <cell r="Y77">
            <v>192042.45</v>
          </cell>
          <cell r="Z77">
            <v>188631.14</v>
          </cell>
          <cell r="AB77">
            <v>-3411.3099999999977</v>
          </cell>
        </row>
        <row r="78">
          <cell r="B78" t="str">
            <v>18-0100011</v>
          </cell>
          <cell r="C78">
            <v>5141</v>
          </cell>
          <cell r="D78" t="str">
            <v>bb4</v>
          </cell>
          <cell r="E78" t="str">
            <v>atuff</v>
          </cell>
          <cell r="G78" t="str">
            <v>a</v>
          </cell>
          <cell r="I78" t="str">
            <v>macchine elettriche</v>
          </cell>
          <cell r="L78">
            <v>91617.09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550.04999999999995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91617.09</v>
          </cell>
          <cell r="AB78">
            <v>91617.09</v>
          </cell>
        </row>
        <row r="79">
          <cell r="B79" t="str">
            <v>18-0100012</v>
          </cell>
          <cell r="C79">
            <v>5143</v>
          </cell>
          <cell r="D79" t="str">
            <v>bb4</v>
          </cell>
          <cell r="E79" t="str">
            <v>auto</v>
          </cell>
          <cell r="G79" t="str">
            <v>a</v>
          </cell>
          <cell r="H79" t="str">
            <v xml:space="preserve">cars and moviments </v>
          </cell>
          <cell r="I79" t="str">
            <v>autom e mezzi trasp</v>
          </cell>
          <cell r="J79">
            <v>26267.09</v>
          </cell>
          <cell r="K79">
            <v>90267.09</v>
          </cell>
          <cell r="L79">
            <v>33292.54</v>
          </cell>
          <cell r="N79" t="str">
            <v>autom e mezzi trasp</v>
          </cell>
          <cell r="O79">
            <v>90267.09</v>
          </cell>
          <cell r="P79">
            <v>91617.09</v>
          </cell>
          <cell r="Q79">
            <v>91617.09</v>
          </cell>
          <cell r="R79">
            <v>91617.09</v>
          </cell>
          <cell r="S79">
            <v>91617.09</v>
          </cell>
          <cell r="T79">
            <v>91617.09</v>
          </cell>
          <cell r="U79">
            <v>91617.09</v>
          </cell>
          <cell r="V79">
            <v>91617.09</v>
          </cell>
          <cell r="W79">
            <v>91617.09</v>
          </cell>
          <cell r="X79">
            <v>91617.09</v>
          </cell>
          <cell r="Y79">
            <v>91617.09</v>
          </cell>
          <cell r="Z79">
            <v>33292.54</v>
          </cell>
          <cell r="AB79">
            <v>-58324.549999999996</v>
          </cell>
        </row>
        <row r="80">
          <cell r="B80" t="str">
            <v>18-0100014</v>
          </cell>
          <cell r="C80">
            <v>5120</v>
          </cell>
          <cell r="D80" t="str">
            <v>bb4</v>
          </cell>
          <cell r="E80" t="str">
            <v>atuff</v>
          </cell>
          <cell r="G80" t="str">
            <v>a</v>
          </cell>
          <cell r="H80" t="str">
            <v>little equipments</v>
          </cell>
          <cell r="I80" t="str">
            <v>beni inf. 516euro</v>
          </cell>
          <cell r="J80">
            <v>33107.54</v>
          </cell>
          <cell r="K80">
            <v>33107.54</v>
          </cell>
          <cell r="L80">
            <v>0</v>
          </cell>
          <cell r="N80" t="str">
            <v>beni inf. 516euro</v>
          </cell>
          <cell r="O80">
            <v>33107.54</v>
          </cell>
          <cell r="P80">
            <v>33107.54</v>
          </cell>
          <cell r="Q80">
            <v>33107.54</v>
          </cell>
          <cell r="R80">
            <v>33107.54</v>
          </cell>
          <cell r="S80">
            <v>33107.54</v>
          </cell>
          <cell r="T80">
            <v>33292.54</v>
          </cell>
          <cell r="U80">
            <v>33292.54</v>
          </cell>
          <cell r="V80">
            <v>33292.54</v>
          </cell>
          <cell r="W80">
            <v>33292.54</v>
          </cell>
          <cell r="X80">
            <v>33292.54</v>
          </cell>
          <cell r="Y80">
            <v>33292.54</v>
          </cell>
          <cell r="Z80">
            <v>0</v>
          </cell>
          <cell r="AB80">
            <v>-33292.54</v>
          </cell>
        </row>
        <row r="81">
          <cell r="B81" t="str">
            <v>18-0100015</v>
          </cell>
          <cell r="C81">
            <v>5141</v>
          </cell>
          <cell r="D81" t="str">
            <v>bb4</v>
          </cell>
          <cell r="E81" t="str">
            <v>imp</v>
          </cell>
          <cell r="G81" t="str">
            <v>a</v>
          </cell>
          <cell r="H81" t="str">
            <v>mobiles</v>
          </cell>
          <cell r="I81" t="str">
            <v>cellulari</v>
          </cell>
          <cell r="J81">
            <v>1885.87</v>
          </cell>
          <cell r="K81">
            <v>1969.19</v>
          </cell>
          <cell r="L81">
            <v>3464.52</v>
          </cell>
          <cell r="N81" t="str">
            <v>cellulari</v>
          </cell>
          <cell r="O81">
            <v>1969.19</v>
          </cell>
          <cell r="P81">
            <v>2168.19</v>
          </cell>
          <cell r="Q81">
            <v>2873.02</v>
          </cell>
          <cell r="R81">
            <v>2873.02</v>
          </cell>
          <cell r="S81">
            <v>2873.02</v>
          </cell>
          <cell r="T81">
            <v>2873.02</v>
          </cell>
          <cell r="U81">
            <v>3038.85</v>
          </cell>
          <cell r="V81">
            <v>3038.85</v>
          </cell>
          <cell r="W81">
            <v>3038.85</v>
          </cell>
          <cell r="X81">
            <v>3282.1</v>
          </cell>
          <cell r="Y81">
            <v>3464.52</v>
          </cell>
          <cell r="Z81">
            <v>3464.52</v>
          </cell>
          <cell r="AB81">
            <v>0</v>
          </cell>
        </row>
        <row r="82">
          <cell r="B82" t="str">
            <v>=</v>
          </cell>
          <cell r="D82" t="str">
            <v>=</v>
          </cell>
          <cell r="E82" t="str">
            <v>=</v>
          </cell>
          <cell r="G82" t="str">
            <v>=</v>
          </cell>
          <cell r="I82" t="str">
            <v>=</v>
          </cell>
          <cell r="J82">
            <v>634718.43999999994</v>
          </cell>
          <cell r="K82">
            <v>745964.55</v>
          </cell>
          <cell r="L82">
            <v>927960.92</v>
          </cell>
          <cell r="N82" t="str">
            <v>=</v>
          </cell>
          <cell r="O82">
            <v>752914.73</v>
          </cell>
          <cell r="P82">
            <v>761604.85</v>
          </cell>
          <cell r="Q82">
            <v>764438.02</v>
          </cell>
          <cell r="R82">
            <v>765552.22</v>
          </cell>
          <cell r="S82">
            <v>769720.7</v>
          </cell>
          <cell r="T82">
            <v>789364.3</v>
          </cell>
          <cell r="U82">
            <v>792805.97</v>
          </cell>
          <cell r="V82">
            <v>792805.97</v>
          </cell>
          <cell r="W82">
            <v>792805.97</v>
          </cell>
          <cell r="X82">
            <v>792805.97</v>
          </cell>
          <cell r="Y82">
            <v>792805.97</v>
          </cell>
          <cell r="Z82">
            <v>792805.97</v>
          </cell>
          <cell r="AB82">
            <v>0</v>
          </cell>
        </row>
        <row r="83">
          <cell r="B83" t="str">
            <v>18-0200004</v>
          </cell>
          <cell r="D83" t="str">
            <v>ff2</v>
          </cell>
          <cell r="E83" t="str">
            <v>f.amm</v>
          </cell>
          <cell r="G83" t="str">
            <v>p</v>
          </cell>
          <cell r="H83" t="str">
            <v>amort. Plant fund</v>
          </cell>
          <cell r="I83" t="str">
            <v>f.amm impianti specifici</v>
          </cell>
          <cell r="J83">
            <v>122709.44</v>
          </cell>
          <cell r="K83">
            <v>182704.12</v>
          </cell>
          <cell r="L83">
            <v>239675.57</v>
          </cell>
          <cell r="N83" t="str">
            <v>f.amm impianti specifici</v>
          </cell>
          <cell r="O83">
            <v>186570.42</v>
          </cell>
          <cell r="P83">
            <v>190436.72</v>
          </cell>
          <cell r="Q83">
            <v>194303.02</v>
          </cell>
          <cell r="R83">
            <v>198169.32</v>
          </cell>
          <cell r="S83">
            <v>202035.62</v>
          </cell>
          <cell r="T83">
            <v>205901.92</v>
          </cell>
          <cell r="U83">
            <v>209768.22</v>
          </cell>
          <cell r="V83">
            <v>213634.52</v>
          </cell>
          <cell r="W83">
            <v>217500.82</v>
          </cell>
          <cell r="X83">
            <v>223996.59</v>
          </cell>
          <cell r="Y83">
            <v>230492.36</v>
          </cell>
          <cell r="Z83">
            <v>239675.57</v>
          </cell>
          <cell r="AB83">
            <v>9183.210000000021</v>
          </cell>
        </row>
        <row r="84">
          <cell r="B84" t="str">
            <v>18-0200007</v>
          </cell>
          <cell r="D84" t="str">
            <v>ff3</v>
          </cell>
          <cell r="E84" t="str">
            <v>f.amm</v>
          </cell>
          <cell r="G84" t="str">
            <v>p</v>
          </cell>
          <cell r="H84" t="str">
            <v>amortiz. Funds</v>
          </cell>
          <cell r="I84" t="str">
            <v>f.amm attrezz varia</v>
          </cell>
          <cell r="J84">
            <v>20806.39</v>
          </cell>
          <cell r="K84">
            <v>32627.09</v>
          </cell>
          <cell r="L84">
            <v>47679.34</v>
          </cell>
          <cell r="N84" t="str">
            <v>f.amm attrezz varia</v>
          </cell>
          <cell r="O84">
            <v>33725.33</v>
          </cell>
          <cell r="P84">
            <v>34823.57</v>
          </cell>
          <cell r="Q84">
            <v>35921.81</v>
          </cell>
          <cell r="R84">
            <v>37020.050000000003</v>
          </cell>
          <cell r="S84">
            <v>38118.29</v>
          </cell>
          <cell r="T84">
            <v>39216.53</v>
          </cell>
          <cell r="U84">
            <v>40314.769999999997</v>
          </cell>
          <cell r="V84">
            <v>41413.01</v>
          </cell>
          <cell r="W84">
            <v>42511.25</v>
          </cell>
          <cell r="X84">
            <v>43889.65</v>
          </cell>
          <cell r="Y84">
            <v>45268.05</v>
          </cell>
          <cell r="Z84">
            <v>47679.34</v>
          </cell>
          <cell r="AB84">
            <v>2411.2899999999936</v>
          </cell>
        </row>
        <row r="85">
          <cell r="B85" t="str">
            <v>18-0200008</v>
          </cell>
          <cell r="D85" t="str">
            <v>ff4</v>
          </cell>
          <cell r="E85" t="str">
            <v>f.amm</v>
          </cell>
          <cell r="G85" t="str">
            <v>p</v>
          </cell>
          <cell r="H85" t="str">
            <v>amortiz. Funds</v>
          </cell>
          <cell r="I85" t="str">
            <v>f.amm mobili e arredi</v>
          </cell>
          <cell r="J85">
            <v>39156.239999999998</v>
          </cell>
          <cell r="K85">
            <v>47559.44</v>
          </cell>
          <cell r="L85">
            <v>57085.32</v>
          </cell>
          <cell r="N85" t="str">
            <v>f.amm mobili e arredi</v>
          </cell>
          <cell r="O85">
            <v>48210.99</v>
          </cell>
          <cell r="P85">
            <v>48862.54</v>
          </cell>
          <cell r="Q85">
            <v>49514.09</v>
          </cell>
          <cell r="R85">
            <v>50165.64</v>
          </cell>
          <cell r="S85">
            <v>50817.19</v>
          </cell>
          <cell r="T85">
            <v>51468.74</v>
          </cell>
          <cell r="U85">
            <v>52120.29</v>
          </cell>
          <cell r="V85">
            <v>52771.839999999997</v>
          </cell>
          <cell r="W85">
            <v>53423.39</v>
          </cell>
          <cell r="X85">
            <v>54541.56</v>
          </cell>
          <cell r="Y85">
            <v>55659.73</v>
          </cell>
          <cell r="Z85">
            <v>57085.32</v>
          </cell>
          <cell r="AB85">
            <v>1425.5899999999965</v>
          </cell>
        </row>
        <row r="86">
          <cell r="B86" t="str">
            <v>18-0200009</v>
          </cell>
          <cell r="D86" t="str">
            <v>ff4</v>
          </cell>
          <cell r="E86" t="str">
            <v>f.amm</v>
          </cell>
          <cell r="G86" t="str">
            <v>p</v>
          </cell>
          <cell r="H86" t="str">
            <v>amortiz. Funds</v>
          </cell>
          <cell r="I86" t="str">
            <v>f.amm macch uff</v>
          </cell>
          <cell r="J86">
            <v>121196.17</v>
          </cell>
          <cell r="K86">
            <v>133545.22</v>
          </cell>
          <cell r="L86">
            <v>138201.66</v>
          </cell>
          <cell r="N86" t="str">
            <v>f.amm macch uff</v>
          </cell>
          <cell r="O86">
            <v>134507.63</v>
          </cell>
          <cell r="P86">
            <v>135470.04</v>
          </cell>
          <cell r="Q86">
            <v>136432.45000000001</v>
          </cell>
          <cell r="R86">
            <v>137394.85999999999</v>
          </cell>
          <cell r="S86">
            <v>138357.26999999999</v>
          </cell>
          <cell r="T86">
            <v>139319.67999999999</v>
          </cell>
          <cell r="U86">
            <v>140282.09</v>
          </cell>
          <cell r="V86">
            <v>141244.5</v>
          </cell>
          <cell r="W86">
            <v>142206.91</v>
          </cell>
          <cell r="X86">
            <v>144151.14000000001</v>
          </cell>
          <cell r="Y86">
            <v>146095.37</v>
          </cell>
          <cell r="Z86">
            <v>138201.66</v>
          </cell>
          <cell r="AB86">
            <v>-7893.7099999999919</v>
          </cell>
        </row>
        <row r="87">
          <cell r="B87" t="str">
            <v>18-0200011</v>
          </cell>
          <cell r="D87" t="str">
            <v>ff4</v>
          </cell>
          <cell r="E87" t="str">
            <v>f.amm</v>
          </cell>
          <cell r="G87" t="str">
            <v>p</v>
          </cell>
          <cell r="H87" t="str">
            <v>amortiz. Funds</v>
          </cell>
          <cell r="I87" t="str">
            <v>f.amm automezzi</v>
          </cell>
          <cell r="J87">
            <v>7194.66</v>
          </cell>
          <cell r="K87">
            <v>21761.43</v>
          </cell>
          <cell r="L87">
            <v>44021.96</v>
          </cell>
          <cell r="N87" t="str">
            <v>f.amm automezzi</v>
          </cell>
          <cell r="O87">
            <v>23602.41</v>
          </cell>
          <cell r="P87">
            <v>25443.39</v>
          </cell>
          <cell r="Q87">
            <v>27284.37</v>
          </cell>
          <cell r="R87">
            <v>29125.35</v>
          </cell>
          <cell r="S87">
            <v>30966.33</v>
          </cell>
          <cell r="T87">
            <v>32807.31</v>
          </cell>
          <cell r="U87">
            <v>34648.29</v>
          </cell>
          <cell r="V87">
            <v>36489.269999999997</v>
          </cell>
          <cell r="W87">
            <v>38330.25</v>
          </cell>
          <cell r="X87">
            <v>40227.480000000003</v>
          </cell>
          <cell r="Y87">
            <v>42124.71</v>
          </cell>
          <cell r="Z87">
            <v>44021.96</v>
          </cell>
          <cell r="AB87">
            <v>1897.25</v>
          </cell>
        </row>
        <row r="88">
          <cell r="B88" t="str">
            <v>18-0200012</v>
          </cell>
          <cell r="D88" t="str">
            <v>ff4</v>
          </cell>
          <cell r="E88" t="str">
            <v>f.amm</v>
          </cell>
          <cell r="G88" t="str">
            <v>p</v>
          </cell>
          <cell r="H88" t="str">
            <v>amortiz. Funds</v>
          </cell>
          <cell r="I88" t="str">
            <v>f.amm tel cell</v>
          </cell>
          <cell r="J88">
            <v>1885.87</v>
          </cell>
          <cell r="K88">
            <v>1969.19</v>
          </cell>
          <cell r="L88">
            <v>3460.42</v>
          </cell>
          <cell r="N88" t="str">
            <v>f.amm tel cell</v>
          </cell>
          <cell r="O88">
            <v>1969.19</v>
          </cell>
          <cell r="P88">
            <v>1969.19</v>
          </cell>
          <cell r="Q88">
            <v>1969.19</v>
          </cell>
          <cell r="R88">
            <v>1969.19</v>
          </cell>
          <cell r="S88">
            <v>1969.19</v>
          </cell>
          <cell r="T88">
            <v>1969.19</v>
          </cell>
          <cell r="U88">
            <v>1969.19</v>
          </cell>
          <cell r="V88">
            <v>1969.19</v>
          </cell>
          <cell r="W88">
            <v>1969.19</v>
          </cell>
          <cell r="X88">
            <v>2379.63</v>
          </cell>
          <cell r="Y88">
            <v>2790.07</v>
          </cell>
          <cell r="Z88">
            <v>3460.42</v>
          </cell>
          <cell r="AB88">
            <v>670.34999999999991</v>
          </cell>
        </row>
        <row r="89">
          <cell r="B89" t="str">
            <v>18-0200013</v>
          </cell>
          <cell r="D89" t="str">
            <v>ff4</v>
          </cell>
          <cell r="E89" t="str">
            <v>f.amm</v>
          </cell>
          <cell r="G89" t="str">
            <v>p</v>
          </cell>
          <cell r="H89" t="str">
            <v>amortiz. Funds</v>
          </cell>
          <cell r="I89" t="str">
            <v>f.amm beni inf 516</v>
          </cell>
          <cell r="J89">
            <v>33107.54</v>
          </cell>
          <cell r="K89">
            <v>33107.54</v>
          </cell>
          <cell r="L89">
            <v>33292.54</v>
          </cell>
          <cell r="N89" t="str">
            <v>f.amm beni inf 516</v>
          </cell>
          <cell r="O89">
            <v>33107.54</v>
          </cell>
          <cell r="P89">
            <v>33107.54</v>
          </cell>
          <cell r="Q89">
            <v>33107.54</v>
          </cell>
          <cell r="R89">
            <v>33107.54</v>
          </cell>
          <cell r="S89">
            <v>33107.54</v>
          </cell>
          <cell r="T89">
            <v>33107.54</v>
          </cell>
          <cell r="U89">
            <v>33107.54</v>
          </cell>
          <cell r="V89">
            <v>33107.54</v>
          </cell>
          <cell r="W89">
            <v>33107.54</v>
          </cell>
          <cell r="X89">
            <v>33169.21</v>
          </cell>
          <cell r="Y89">
            <v>33230.879999999997</v>
          </cell>
          <cell r="Z89">
            <v>33292.54</v>
          </cell>
          <cell r="AB89">
            <v>61.660000000003492</v>
          </cell>
        </row>
        <row r="90">
          <cell r="B90" t="str">
            <v>=</v>
          </cell>
          <cell r="D90" t="str">
            <v>=</v>
          </cell>
          <cell r="E90" t="str">
            <v>=</v>
          </cell>
          <cell r="G90" t="str">
            <v>=</v>
          </cell>
          <cell r="I90" t="str">
            <v>=</v>
          </cell>
          <cell r="J90">
            <v>346056.30999999994</v>
          </cell>
          <cell r="K90">
            <v>453274.03</v>
          </cell>
          <cell r="L90">
            <v>563416.81000000006</v>
          </cell>
          <cell r="N90" t="str">
            <v>=</v>
          </cell>
          <cell r="O90">
            <v>461693.51</v>
          </cell>
          <cell r="P90">
            <v>470112.99</v>
          </cell>
          <cell r="Q90">
            <v>478532.47</v>
          </cell>
          <cell r="R90">
            <v>486951.95</v>
          </cell>
          <cell r="S90">
            <v>495371.43</v>
          </cell>
          <cell r="T90">
            <v>503790.91</v>
          </cell>
          <cell r="U90">
            <v>512210.39</v>
          </cell>
          <cell r="V90">
            <v>512210.39</v>
          </cell>
          <cell r="W90">
            <v>512210.39</v>
          </cell>
          <cell r="X90">
            <v>512210.39</v>
          </cell>
          <cell r="Y90">
            <v>512210.39</v>
          </cell>
          <cell r="Z90">
            <v>512210.39</v>
          </cell>
          <cell r="AB90">
            <v>0</v>
          </cell>
        </row>
        <row r="91">
          <cell r="B91">
            <v>18</v>
          </cell>
          <cell r="D91" t="str">
            <v>=</v>
          </cell>
          <cell r="E91" t="str">
            <v>=</v>
          </cell>
          <cell r="G91" t="str">
            <v>=</v>
          </cell>
          <cell r="I91" t="str">
            <v>immobilizzazioni materiali nette</v>
          </cell>
          <cell r="J91">
            <v>288662.13</v>
          </cell>
          <cell r="K91">
            <v>292690.52</v>
          </cell>
          <cell r="L91">
            <v>364544.11</v>
          </cell>
          <cell r="N91" t="str">
            <v>immobilizzazioni materiali nette</v>
          </cell>
          <cell r="O91">
            <v>291221.21999999997</v>
          </cell>
          <cell r="P91">
            <v>291491.86</v>
          </cell>
          <cell r="Q91">
            <v>285905.55</v>
          </cell>
          <cell r="R91">
            <v>278600.27</v>
          </cell>
          <cell r="S91">
            <v>274349.27</v>
          </cell>
          <cell r="T91">
            <v>285573.39</v>
          </cell>
          <cell r="U91">
            <v>280595.58</v>
          </cell>
          <cell r="V91">
            <v>280595.58</v>
          </cell>
          <cell r="W91">
            <v>280595.58</v>
          </cell>
          <cell r="X91">
            <v>280595.58</v>
          </cell>
          <cell r="Y91">
            <v>280595.58</v>
          </cell>
          <cell r="Z91">
            <v>280595.58</v>
          </cell>
          <cell r="AB91">
            <v>0</v>
          </cell>
        </row>
        <row r="92">
          <cell r="B92" t="str">
            <v>20-0200001</v>
          </cell>
          <cell r="C92">
            <v>5112</v>
          </cell>
          <cell r="D92" t="str">
            <v>ba7</v>
          </cell>
          <cell r="E92" t="str">
            <v>immimm</v>
          </cell>
          <cell r="G92" t="str">
            <v>a</v>
          </cell>
          <cell r="H92" t="str">
            <v>start up  costs</v>
          </cell>
          <cell r="I92" t="str">
            <v>spese pluriennali da ammortizz.</v>
          </cell>
          <cell r="J92">
            <v>24524.65</v>
          </cell>
          <cell r="K92">
            <v>24524.65</v>
          </cell>
          <cell r="L92">
            <v>24524.65</v>
          </cell>
          <cell r="N92" t="str">
            <v>spese pluriennali da ammortizz.</v>
          </cell>
          <cell r="O92">
            <v>24524.65</v>
          </cell>
          <cell r="P92">
            <v>24524.65</v>
          </cell>
          <cell r="Q92">
            <v>24524.65</v>
          </cell>
          <cell r="R92">
            <v>24524.65</v>
          </cell>
          <cell r="S92">
            <v>24524.65</v>
          </cell>
          <cell r="T92">
            <v>24524.65</v>
          </cell>
          <cell r="U92">
            <v>24524.65</v>
          </cell>
          <cell r="V92">
            <v>24524.65</v>
          </cell>
          <cell r="W92">
            <v>24524.65</v>
          </cell>
          <cell r="X92">
            <v>24524.65</v>
          </cell>
          <cell r="Y92">
            <v>24524.65</v>
          </cell>
          <cell r="Z92">
            <v>24524.65</v>
          </cell>
          <cell r="AB92">
            <v>0</v>
          </cell>
        </row>
        <row r="93">
          <cell r="B93" t="str">
            <v>20-0200002</v>
          </cell>
          <cell r="C93">
            <v>5112</v>
          </cell>
          <cell r="D93" t="str">
            <v>ba1</v>
          </cell>
          <cell r="E93" t="str">
            <v>immimm</v>
          </cell>
          <cell r="G93" t="str">
            <v>a</v>
          </cell>
          <cell r="H93" t="str">
            <v>enlargments costs</v>
          </cell>
          <cell r="I93" t="str">
            <v>spese dimpianto e ampliamento</v>
          </cell>
          <cell r="J93">
            <v>59705.83</v>
          </cell>
          <cell r="K93">
            <v>59705.83</v>
          </cell>
          <cell r="L93">
            <v>59705.83</v>
          </cell>
          <cell r="N93" t="str">
            <v>spese dimpianto e ampliamento</v>
          </cell>
          <cell r="O93">
            <v>59705.83</v>
          </cell>
          <cell r="P93">
            <v>59705.83</v>
          </cell>
          <cell r="Q93">
            <v>59705.83</v>
          </cell>
          <cell r="R93">
            <v>59705.83</v>
          </cell>
          <cell r="S93">
            <v>59705.83</v>
          </cell>
          <cell r="T93">
            <v>59705.83</v>
          </cell>
          <cell r="U93">
            <v>59705.83</v>
          </cell>
          <cell r="V93">
            <v>59705.83</v>
          </cell>
          <cell r="W93">
            <v>59705.83</v>
          </cell>
          <cell r="X93">
            <v>59705.83</v>
          </cell>
          <cell r="Y93">
            <v>59705.83</v>
          </cell>
          <cell r="Z93">
            <v>59705.83</v>
          </cell>
          <cell r="AB93">
            <v>0</v>
          </cell>
        </row>
        <row r="94">
          <cell r="B94" t="str">
            <v>20-0200003</v>
          </cell>
          <cell r="C94">
            <v>5112</v>
          </cell>
          <cell r="D94" t="str">
            <v>ba7</v>
          </cell>
          <cell r="E94" t="str">
            <v>immimm</v>
          </cell>
          <cell r="G94" t="str">
            <v>a</v>
          </cell>
          <cell r="H94" t="str">
            <v>part of plants out of leasing</v>
          </cell>
          <cell r="I94" t="str">
            <v>investim non coperti da leas</v>
          </cell>
          <cell r="J94">
            <v>14419735.6</v>
          </cell>
          <cell r="K94">
            <v>14419735.6</v>
          </cell>
          <cell r="L94">
            <v>14419735.6</v>
          </cell>
          <cell r="N94" t="str">
            <v>investim non coperti da leas</v>
          </cell>
          <cell r="O94">
            <v>14419735.6</v>
          </cell>
          <cell r="P94">
            <v>14419735.6</v>
          </cell>
          <cell r="Q94">
            <v>14419735.6</v>
          </cell>
          <cell r="R94">
            <v>14419735.6</v>
          </cell>
          <cell r="S94">
            <v>14419735.6</v>
          </cell>
          <cell r="T94">
            <v>14419735.6</v>
          </cell>
          <cell r="U94">
            <v>14419735.6</v>
          </cell>
          <cell r="V94">
            <v>14419735.6</v>
          </cell>
          <cell r="W94">
            <v>14419735.6</v>
          </cell>
          <cell r="X94">
            <v>14419735.6</v>
          </cell>
          <cell r="Y94">
            <v>14419735.6</v>
          </cell>
          <cell r="Z94">
            <v>14419735.6</v>
          </cell>
          <cell r="AB94">
            <v>0</v>
          </cell>
        </row>
        <row r="95">
          <cell r="B95" t="str">
            <v>20-0200004</v>
          </cell>
          <cell r="D95" t="str">
            <v>ba7</v>
          </cell>
          <cell r="E95" t="str">
            <v>immimm</v>
          </cell>
          <cell r="G95" t="str">
            <v>a</v>
          </cell>
          <cell r="I95" t="str">
            <v>spese autorizz. Integrata ambiente</v>
          </cell>
          <cell r="J95">
            <v>0</v>
          </cell>
          <cell r="K95">
            <v>8983</v>
          </cell>
          <cell r="L95">
            <v>23549.14</v>
          </cell>
          <cell r="N95" t="str">
            <v>spese autorizz. Integrata ambiente</v>
          </cell>
          <cell r="O95">
            <v>8983</v>
          </cell>
          <cell r="P95">
            <v>8983</v>
          </cell>
          <cell r="Q95">
            <v>8983</v>
          </cell>
          <cell r="R95">
            <v>9391</v>
          </cell>
          <cell r="S95">
            <v>9391</v>
          </cell>
          <cell r="T95">
            <v>9391</v>
          </cell>
          <cell r="U95">
            <v>9391</v>
          </cell>
          <cell r="V95">
            <v>9391</v>
          </cell>
          <cell r="W95">
            <v>9391</v>
          </cell>
          <cell r="X95">
            <v>9391</v>
          </cell>
          <cell r="Y95">
            <v>9391</v>
          </cell>
          <cell r="Z95">
            <v>23549.14</v>
          </cell>
          <cell r="AB95">
            <v>14158.14</v>
          </cell>
        </row>
        <row r="96">
          <cell r="B96" t="str">
            <v>20-0200005</v>
          </cell>
          <cell r="D96" t="str">
            <v>ba7</v>
          </cell>
          <cell r="E96" t="str">
            <v>immimm</v>
          </cell>
          <cell r="G96" t="str">
            <v>a</v>
          </cell>
          <cell r="H96" t="str">
            <v>technical &amp; commercial assistane (?)</v>
          </cell>
          <cell r="I96" t="str">
            <v>assistenza tecnica comm.le</v>
          </cell>
          <cell r="J96">
            <v>84285.759999999995</v>
          </cell>
          <cell r="K96">
            <v>84285.759999999995</v>
          </cell>
          <cell r="L96">
            <v>84285.759999999995</v>
          </cell>
          <cell r="N96" t="str">
            <v>assistenza tecnica comm.le</v>
          </cell>
          <cell r="O96">
            <v>84285.759999999995</v>
          </cell>
          <cell r="P96">
            <v>84285.759999999995</v>
          </cell>
          <cell r="Q96">
            <v>84285.759999999995</v>
          </cell>
          <cell r="R96">
            <v>84285.759999999995</v>
          </cell>
          <cell r="S96">
            <v>84285.759999999995</v>
          </cell>
          <cell r="T96">
            <v>84285.759999999995</v>
          </cell>
          <cell r="U96">
            <v>84285.759999999995</v>
          </cell>
          <cell r="V96">
            <v>84285.759999999995</v>
          </cell>
          <cell r="W96">
            <v>84285.759999999995</v>
          </cell>
          <cell r="X96">
            <v>84285.759999999995</v>
          </cell>
          <cell r="Y96">
            <v>84285.759999999995</v>
          </cell>
          <cell r="Z96">
            <v>84285.759999999995</v>
          </cell>
          <cell r="AB96">
            <v>0</v>
          </cell>
        </row>
        <row r="97">
          <cell r="B97" t="str">
            <v>20-0200007</v>
          </cell>
          <cell r="D97" t="str">
            <v>ba7</v>
          </cell>
          <cell r="E97" t="str">
            <v>immimm</v>
          </cell>
          <cell r="G97" t="str">
            <v>a</v>
          </cell>
          <cell r="H97" t="str">
            <v>rights on CIP6</v>
          </cell>
          <cell r="I97" t="str">
            <v>diritto cip6</v>
          </cell>
          <cell r="J97">
            <v>2342910.2999999998</v>
          </cell>
          <cell r="K97">
            <v>2342910.2999999998</v>
          </cell>
          <cell r="L97">
            <v>2342910.2999999998</v>
          </cell>
          <cell r="N97" t="str">
            <v>diritto cip6</v>
          </cell>
          <cell r="O97">
            <v>2342910.2999999998</v>
          </cell>
          <cell r="P97">
            <v>2342910.2999999998</v>
          </cell>
          <cell r="Q97">
            <v>2342910.2999999998</v>
          </cell>
          <cell r="R97">
            <v>2342910.2999999998</v>
          </cell>
          <cell r="S97">
            <v>2342910.2999999998</v>
          </cell>
          <cell r="T97">
            <v>2342910.2999999998</v>
          </cell>
          <cell r="U97">
            <v>2342910.2999999998</v>
          </cell>
          <cell r="V97">
            <v>2342910.2999999998</v>
          </cell>
          <cell r="W97">
            <v>2342910.2999999998</v>
          </cell>
          <cell r="X97">
            <v>2342910.2999999998</v>
          </cell>
          <cell r="Y97">
            <v>2342910.2999999998</v>
          </cell>
          <cell r="Z97">
            <v>2342910.2999999998</v>
          </cell>
          <cell r="AB97">
            <v>0</v>
          </cell>
        </row>
        <row r="98">
          <cell r="B98" t="str">
            <v>20-0200008</v>
          </cell>
          <cell r="C98">
            <v>5240</v>
          </cell>
          <cell r="D98" t="str">
            <v>ba2</v>
          </cell>
          <cell r="E98" t="str">
            <v>immimm</v>
          </cell>
          <cell r="G98" t="str">
            <v>a</v>
          </cell>
          <cell r="H98" t="str">
            <v>software</v>
          </cell>
          <cell r="I98" t="str">
            <v>software</v>
          </cell>
          <cell r="J98">
            <v>53507.88</v>
          </cell>
          <cell r="K98">
            <v>56439.19</v>
          </cell>
          <cell r="L98">
            <v>114622.37</v>
          </cell>
          <cell r="N98" t="str">
            <v>software</v>
          </cell>
          <cell r="O98">
            <v>56439.19</v>
          </cell>
          <cell r="P98">
            <v>58698.19</v>
          </cell>
          <cell r="Q98">
            <v>58796.19</v>
          </cell>
          <cell r="R98">
            <v>58796.19</v>
          </cell>
          <cell r="S98">
            <v>59575.199999999997</v>
          </cell>
          <cell r="T98">
            <v>60087.199999999997</v>
          </cell>
          <cell r="U98">
            <v>60087.199999999997</v>
          </cell>
          <cell r="V98">
            <v>74133.2</v>
          </cell>
          <cell r="W98">
            <v>75659.37</v>
          </cell>
          <cell r="X98">
            <v>77281.37</v>
          </cell>
          <cell r="Y98">
            <v>77281.37</v>
          </cell>
          <cell r="Z98">
            <v>114622.37</v>
          </cell>
          <cell r="AB98">
            <v>37341</v>
          </cell>
        </row>
        <row r="99">
          <cell r="B99" t="str">
            <v>20-0200009</v>
          </cell>
          <cell r="C99">
            <v>5240</v>
          </cell>
          <cell r="D99" t="str">
            <v>ba7</v>
          </cell>
          <cell r="E99" t="str">
            <v>immimm</v>
          </cell>
          <cell r="G99" t="str">
            <v>a</v>
          </cell>
          <cell r="I99" t="str">
            <v>spese edp</v>
          </cell>
          <cell r="J99">
            <v>58484.52</v>
          </cell>
          <cell r="K99">
            <v>75880.52</v>
          </cell>
          <cell r="L99">
            <v>97203.73</v>
          </cell>
          <cell r="N99" t="str">
            <v>spese edp</v>
          </cell>
          <cell r="O99">
            <v>75880.52</v>
          </cell>
          <cell r="P99">
            <v>75880.52</v>
          </cell>
          <cell r="Q99">
            <v>75880.52</v>
          </cell>
          <cell r="R99">
            <v>75880.52</v>
          </cell>
          <cell r="S99">
            <v>75880.52</v>
          </cell>
          <cell r="T99">
            <v>82230.52</v>
          </cell>
          <cell r="U99">
            <v>82230.52</v>
          </cell>
          <cell r="V99">
            <v>82230.52</v>
          </cell>
          <cell r="W99">
            <v>93973.52</v>
          </cell>
          <cell r="X99">
            <v>93973.52</v>
          </cell>
          <cell r="Y99">
            <v>93973.52</v>
          </cell>
          <cell r="Z99">
            <v>97203.73</v>
          </cell>
          <cell r="AB99">
            <v>3230.2099999999919</v>
          </cell>
        </row>
        <row r="100">
          <cell r="B100" t="str">
            <v>20-0200010</v>
          </cell>
          <cell r="C100">
            <v>5240</v>
          </cell>
          <cell r="D100" t="str">
            <v>ba4</v>
          </cell>
          <cell r="E100" t="str">
            <v>immimm</v>
          </cell>
          <cell r="G100" t="str">
            <v>a</v>
          </cell>
          <cell r="H100" t="str">
            <v>licences</v>
          </cell>
          <cell r="I100" t="str">
            <v>concessioni e licenze</v>
          </cell>
          <cell r="J100">
            <v>3500</v>
          </cell>
          <cell r="K100">
            <v>3500</v>
          </cell>
          <cell r="L100">
            <v>3500</v>
          </cell>
          <cell r="N100" t="str">
            <v>concessioni e licenze</v>
          </cell>
          <cell r="O100">
            <v>3500</v>
          </cell>
          <cell r="P100">
            <v>3500</v>
          </cell>
          <cell r="Q100">
            <v>3500</v>
          </cell>
          <cell r="R100">
            <v>3500</v>
          </cell>
          <cell r="S100">
            <v>3500</v>
          </cell>
          <cell r="T100">
            <v>3500</v>
          </cell>
          <cell r="U100">
            <v>3500</v>
          </cell>
          <cell r="V100">
            <v>3500</v>
          </cell>
          <cell r="W100">
            <v>3500</v>
          </cell>
          <cell r="X100">
            <v>3500</v>
          </cell>
          <cell r="Y100">
            <v>3500</v>
          </cell>
          <cell r="Z100">
            <v>3500</v>
          </cell>
          <cell r="AB100">
            <v>0</v>
          </cell>
        </row>
        <row r="101">
          <cell r="B101" t="str">
            <v>20-0200015</v>
          </cell>
          <cell r="C101">
            <v>5112</v>
          </cell>
          <cell r="D101" t="str">
            <v>ba4</v>
          </cell>
          <cell r="E101" t="str">
            <v>lhi</v>
          </cell>
          <cell r="G101" t="str">
            <v>a</v>
          </cell>
          <cell r="H101" t="str">
            <v>improvements on third parties plants</v>
          </cell>
          <cell r="I101" t="str">
            <v>migliorie su beni di terzi</v>
          </cell>
          <cell r="J101">
            <v>2397435.4300000002</v>
          </cell>
          <cell r="K101">
            <v>2459786.58</v>
          </cell>
          <cell r="L101">
            <v>3130024.12</v>
          </cell>
          <cell r="N101" t="str">
            <v>migliorie su beni di terzi</v>
          </cell>
          <cell r="O101">
            <v>2459786.58</v>
          </cell>
          <cell r="P101">
            <v>2489106.58</v>
          </cell>
          <cell r="Q101">
            <v>2489106.58</v>
          </cell>
          <cell r="R101">
            <v>2489106.58</v>
          </cell>
          <cell r="S101">
            <v>2810531.8</v>
          </cell>
          <cell r="T101">
            <v>2940391.8</v>
          </cell>
          <cell r="U101">
            <v>2962591.8</v>
          </cell>
          <cell r="V101">
            <v>3063712.13</v>
          </cell>
          <cell r="W101">
            <v>3063712.13</v>
          </cell>
          <cell r="X101">
            <v>3148425.71</v>
          </cell>
          <cell r="Y101">
            <v>3199008.71</v>
          </cell>
          <cell r="Z101">
            <v>3130024.12</v>
          </cell>
          <cell r="AB101">
            <v>-68984.589999999851</v>
          </cell>
        </row>
        <row r="102">
          <cell r="B102" t="str">
            <v>20-0200016</v>
          </cell>
          <cell r="D102" t="str">
            <v>ba7</v>
          </cell>
          <cell r="E102" t="str">
            <v>immimm</v>
          </cell>
          <cell r="G102" t="str">
            <v>a</v>
          </cell>
          <cell r="H102" t="str">
            <v>EMAS certification (ambiental)</v>
          </cell>
          <cell r="I102" t="str">
            <v>certificazione EMAS</v>
          </cell>
          <cell r="J102">
            <v>0</v>
          </cell>
          <cell r="K102">
            <v>4275</v>
          </cell>
          <cell r="L102">
            <v>48116.36</v>
          </cell>
          <cell r="N102" t="str">
            <v>certificazione EMAS</v>
          </cell>
          <cell r="O102">
            <v>4275</v>
          </cell>
          <cell r="P102">
            <v>4275</v>
          </cell>
          <cell r="Q102">
            <v>4275</v>
          </cell>
          <cell r="R102">
            <v>4275</v>
          </cell>
          <cell r="S102">
            <v>12113.1</v>
          </cell>
          <cell r="T102">
            <v>15727.3</v>
          </cell>
          <cell r="U102">
            <v>15727.3</v>
          </cell>
          <cell r="V102">
            <v>15727.3</v>
          </cell>
          <cell r="W102">
            <v>15727.3</v>
          </cell>
          <cell r="X102">
            <v>17452.3</v>
          </cell>
          <cell r="Y102">
            <v>17452.3</v>
          </cell>
          <cell r="Z102">
            <v>48116.36</v>
          </cell>
          <cell r="AB102">
            <v>30664.06</v>
          </cell>
        </row>
        <row r="103">
          <cell r="B103" t="str">
            <v>20-0200017</v>
          </cell>
          <cell r="D103" t="str">
            <v>ba7</v>
          </cell>
          <cell r="E103" t="str">
            <v>immimm</v>
          </cell>
          <cell r="G103" t="str">
            <v>a</v>
          </cell>
          <cell r="H103" t="str">
            <v>training cost of personnel</v>
          </cell>
          <cell r="I103" t="str">
            <v>costo formazione personale</v>
          </cell>
          <cell r="J103">
            <v>70437.83</v>
          </cell>
          <cell r="K103">
            <v>70437.83</v>
          </cell>
          <cell r="L103">
            <v>70437.83</v>
          </cell>
          <cell r="N103" t="str">
            <v>costo formazione personale</v>
          </cell>
          <cell r="O103">
            <v>70437.83</v>
          </cell>
          <cell r="P103">
            <v>70437.83</v>
          </cell>
          <cell r="Q103">
            <v>70437.83</v>
          </cell>
          <cell r="R103">
            <v>70437.83</v>
          </cell>
          <cell r="S103">
            <v>70437.83</v>
          </cell>
          <cell r="T103">
            <v>70437.83</v>
          </cell>
          <cell r="U103">
            <v>70437.83</v>
          </cell>
          <cell r="V103">
            <v>70437.83</v>
          </cell>
          <cell r="W103">
            <v>70437.83</v>
          </cell>
          <cell r="X103">
            <v>70437.83</v>
          </cell>
          <cell r="Y103">
            <v>70437.83</v>
          </cell>
          <cell r="Z103">
            <v>70437.83</v>
          </cell>
          <cell r="AB103">
            <v>0</v>
          </cell>
        </row>
        <row r="104">
          <cell r="B104" t="str">
            <v>20-0200018</v>
          </cell>
          <cell r="D104" t="str">
            <v>ba7</v>
          </cell>
          <cell r="E104" t="str">
            <v>immimm</v>
          </cell>
          <cell r="G104" t="str">
            <v>a</v>
          </cell>
          <cell r="H104" t="str">
            <v>other intangibles</v>
          </cell>
          <cell r="I104" t="str">
            <v>altri oneri pluriennali</v>
          </cell>
          <cell r="J104">
            <v>13240</v>
          </cell>
          <cell r="K104">
            <v>14208.93</v>
          </cell>
          <cell r="L104">
            <v>251581.33</v>
          </cell>
          <cell r="N104" t="str">
            <v>altri oneri pluriennali</v>
          </cell>
          <cell r="O104">
            <v>14208.93</v>
          </cell>
          <cell r="P104">
            <v>14208.93</v>
          </cell>
          <cell r="Q104">
            <v>40208.93</v>
          </cell>
          <cell r="R104">
            <v>40208.93</v>
          </cell>
          <cell r="S104">
            <v>73746.429999999993</v>
          </cell>
          <cell r="T104">
            <v>79446.429999999993</v>
          </cell>
          <cell r="U104">
            <v>84246.43</v>
          </cell>
          <cell r="V104">
            <v>93177.13</v>
          </cell>
          <cell r="W104">
            <v>97177.13</v>
          </cell>
          <cell r="X104">
            <v>161677.13</v>
          </cell>
          <cell r="Y104">
            <v>202611.33</v>
          </cell>
          <cell r="Z104">
            <v>251581.33</v>
          </cell>
          <cell r="AB104">
            <v>48970</v>
          </cell>
        </row>
        <row r="105">
          <cell r="B105" t="str">
            <v>20-0200022</v>
          </cell>
          <cell r="D105" t="str">
            <v>bb5</v>
          </cell>
          <cell r="E105" t="str">
            <v>bencos</v>
          </cell>
          <cell r="G105" t="str">
            <v>a</v>
          </cell>
          <cell r="H105" t="str">
            <v>work in progress in capracotta</v>
          </cell>
          <cell r="I105" t="str">
            <v>immob. In corso capracotta</v>
          </cell>
          <cell r="J105">
            <v>901938.08</v>
          </cell>
          <cell r="K105">
            <v>0</v>
          </cell>
          <cell r="L105">
            <v>0</v>
          </cell>
          <cell r="N105" t="str">
            <v>immob. In corso capracotta</v>
          </cell>
          <cell r="O105">
            <v>-12500</v>
          </cell>
          <cell r="P105">
            <v>-12500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</row>
        <row r="106">
          <cell r="B106" t="str">
            <v>20-0200023</v>
          </cell>
          <cell r="D106" t="str">
            <v>ba7</v>
          </cell>
          <cell r="E106" t="str">
            <v>immimm</v>
          </cell>
          <cell r="G106" t="str">
            <v>a</v>
          </cell>
          <cell r="H106" t="str">
            <v>rights to Bando</v>
          </cell>
          <cell r="I106" t="str">
            <v>diritti servitù argenta</v>
          </cell>
          <cell r="J106">
            <v>81032.09</v>
          </cell>
          <cell r="K106">
            <v>81032.09</v>
          </cell>
          <cell r="L106">
            <v>81032.09</v>
          </cell>
          <cell r="N106" t="str">
            <v>diritti servitù argenta</v>
          </cell>
          <cell r="O106">
            <v>81032.09</v>
          </cell>
          <cell r="P106">
            <v>81032.09</v>
          </cell>
          <cell r="Q106">
            <v>81032.09</v>
          </cell>
          <cell r="R106">
            <v>81032.09</v>
          </cell>
          <cell r="S106">
            <v>81032.09</v>
          </cell>
          <cell r="T106">
            <v>81032.09</v>
          </cell>
          <cell r="U106">
            <v>81032.09</v>
          </cell>
          <cell r="V106">
            <v>81032.09</v>
          </cell>
          <cell r="W106">
            <v>81032.09</v>
          </cell>
          <cell r="X106">
            <v>81032.09</v>
          </cell>
          <cell r="Y106">
            <v>81032.09</v>
          </cell>
          <cell r="Z106">
            <v>81032.09</v>
          </cell>
          <cell r="AB106">
            <v>0</v>
          </cell>
        </row>
        <row r="107">
          <cell r="B107" t="str">
            <v>20-0200024</v>
          </cell>
          <cell r="D107" t="str">
            <v>ba7</v>
          </cell>
          <cell r="E107" t="str">
            <v>immimm</v>
          </cell>
          <cell r="G107" t="str">
            <v>a</v>
          </cell>
          <cell r="I107" t="str">
            <v>spese x direttiva atex</v>
          </cell>
          <cell r="J107">
            <v>0</v>
          </cell>
          <cell r="K107">
            <v>900</v>
          </cell>
          <cell r="L107">
            <v>53511</v>
          </cell>
          <cell r="O107">
            <v>900</v>
          </cell>
          <cell r="P107">
            <v>900</v>
          </cell>
          <cell r="Q107">
            <v>900</v>
          </cell>
          <cell r="R107">
            <v>900</v>
          </cell>
          <cell r="S107">
            <v>9900</v>
          </cell>
          <cell r="T107">
            <v>42351</v>
          </cell>
          <cell r="U107">
            <v>44511</v>
          </cell>
          <cell r="V107">
            <v>44511</v>
          </cell>
          <cell r="W107">
            <v>44511</v>
          </cell>
          <cell r="X107">
            <v>44511</v>
          </cell>
          <cell r="Y107">
            <v>44511</v>
          </cell>
          <cell r="Z107">
            <v>53511</v>
          </cell>
          <cell r="AB107">
            <v>9000</v>
          </cell>
        </row>
        <row r="108">
          <cell r="B108" t="str">
            <v>=</v>
          </cell>
          <cell r="D108" t="str">
            <v>=</v>
          </cell>
          <cell r="E108" t="str">
            <v>=</v>
          </cell>
          <cell r="G108" t="str">
            <v>=</v>
          </cell>
          <cell r="H108" t="str">
            <v>gross intangibles</v>
          </cell>
          <cell r="I108" t="str">
            <v>=</v>
          </cell>
          <cell r="J108">
            <v>20510737.969999995</v>
          </cell>
          <cell r="K108">
            <v>19706605.279999997</v>
          </cell>
          <cell r="L108">
            <v>20804740.109999999</v>
          </cell>
          <cell r="N108" t="str">
            <v>=</v>
          </cell>
          <cell r="O108">
            <v>19694105.279999997</v>
          </cell>
          <cell r="P108">
            <v>19725684.279999997</v>
          </cell>
          <cell r="Q108">
            <v>19764282.279999997</v>
          </cell>
          <cell r="R108">
            <v>19764690.279999997</v>
          </cell>
          <cell r="S108">
            <v>20137270.109999999</v>
          </cell>
          <cell r="T108">
            <v>20315757.309999999</v>
          </cell>
          <cell r="U108">
            <v>20344917.309999999</v>
          </cell>
          <cell r="V108">
            <v>20344917.309999999</v>
          </cell>
          <cell r="W108">
            <v>20344917.309999999</v>
          </cell>
          <cell r="X108">
            <v>20344917.309999999</v>
          </cell>
          <cell r="Y108">
            <v>20344917.309999999</v>
          </cell>
          <cell r="Z108">
            <v>20344917.309999999</v>
          </cell>
          <cell r="AB108">
            <v>0</v>
          </cell>
        </row>
        <row r="109">
          <cell r="B109" t="str">
            <v>20-0300002</v>
          </cell>
          <cell r="D109" t="str">
            <v>fa1</v>
          </cell>
          <cell r="E109" t="str">
            <v>f.amm</v>
          </cell>
          <cell r="G109" t="str">
            <v>p</v>
          </cell>
          <cell r="H109" t="str">
            <v>amortiz. Funds</v>
          </cell>
          <cell r="I109" t="str">
            <v>f.do amm spese impianto</v>
          </cell>
          <cell r="J109">
            <v>58601.8</v>
          </cell>
          <cell r="K109">
            <v>58969.8</v>
          </cell>
          <cell r="L109">
            <v>59337.8</v>
          </cell>
          <cell r="N109" t="str">
            <v>f.do amm spese impianto</v>
          </cell>
          <cell r="O109">
            <v>59000.47</v>
          </cell>
          <cell r="P109">
            <v>59031.14</v>
          </cell>
          <cell r="Q109">
            <v>59061.81</v>
          </cell>
          <cell r="R109">
            <v>59092.480000000003</v>
          </cell>
          <cell r="S109">
            <v>59123.15</v>
          </cell>
          <cell r="T109">
            <v>59153.82</v>
          </cell>
          <cell r="U109">
            <v>59184.49</v>
          </cell>
          <cell r="V109">
            <v>59215.16</v>
          </cell>
          <cell r="W109">
            <v>59245.83</v>
          </cell>
          <cell r="X109">
            <v>59276.5</v>
          </cell>
          <cell r="Y109">
            <v>59307.17</v>
          </cell>
          <cell r="Z109">
            <v>59337.8</v>
          </cell>
          <cell r="AB109">
            <v>30.630000000004657</v>
          </cell>
        </row>
        <row r="110">
          <cell r="B110" t="str">
            <v>20-0300003</v>
          </cell>
          <cell r="D110" t="str">
            <v>fa7</v>
          </cell>
          <cell r="E110" t="str">
            <v>f.amm</v>
          </cell>
          <cell r="G110" t="str">
            <v>p</v>
          </cell>
          <cell r="H110" t="str">
            <v>amortiz. Funds</v>
          </cell>
          <cell r="I110" t="str">
            <v>f.do amm invest. Non cop con leas</v>
          </cell>
          <cell r="J110">
            <v>3492020.45</v>
          </cell>
          <cell r="K110">
            <v>4573500.62</v>
          </cell>
          <cell r="L110">
            <v>5654980.79</v>
          </cell>
          <cell r="N110" t="str">
            <v>f.do amm invest. Non cop con leas</v>
          </cell>
          <cell r="O110">
            <v>4663623.97</v>
          </cell>
          <cell r="P110">
            <v>4753747.32</v>
          </cell>
          <cell r="Q110">
            <v>4843870.67</v>
          </cell>
          <cell r="R110">
            <v>4933994.0199999996</v>
          </cell>
          <cell r="S110">
            <v>5024117.37</v>
          </cell>
          <cell r="T110">
            <v>5114240.72</v>
          </cell>
          <cell r="U110">
            <v>5204364.07</v>
          </cell>
          <cell r="V110">
            <v>5294487.42</v>
          </cell>
          <cell r="W110">
            <v>5384610.7700000005</v>
          </cell>
          <cell r="X110">
            <v>5474734.1200000001</v>
          </cell>
          <cell r="Y110">
            <v>5564857.4699999997</v>
          </cell>
          <cell r="Z110">
            <v>5654980.79</v>
          </cell>
          <cell r="AB110">
            <v>90123.320000000298</v>
          </cell>
        </row>
        <row r="111">
          <cell r="B111" t="str">
            <v>20-0300004</v>
          </cell>
          <cell r="D111" t="str">
            <v>fa7</v>
          </cell>
          <cell r="E111" t="str">
            <v>f.amm</v>
          </cell>
          <cell r="G111" t="str">
            <v>p</v>
          </cell>
          <cell r="I111" t="str">
            <v>F/AMMOR.SP.AUT.INTEGRATA AMBIENTALE</v>
          </cell>
          <cell r="J111">
            <v>0</v>
          </cell>
          <cell r="K111">
            <v>1796.6</v>
          </cell>
          <cell r="L111">
            <v>6506.43</v>
          </cell>
          <cell r="O111">
            <v>1796.6</v>
          </cell>
          <cell r="P111">
            <v>2096.04</v>
          </cell>
          <cell r="Q111">
            <v>2245.7600000000002</v>
          </cell>
          <cell r="R111">
            <v>2395.48</v>
          </cell>
          <cell r="S111">
            <v>2545.1999999999998</v>
          </cell>
          <cell r="T111">
            <v>2694.92</v>
          </cell>
          <cell r="U111">
            <v>2844.64</v>
          </cell>
          <cell r="V111">
            <v>2994.36</v>
          </cell>
          <cell r="W111">
            <v>3144.08</v>
          </cell>
          <cell r="X111">
            <v>3293.8</v>
          </cell>
          <cell r="Y111">
            <v>3443.52</v>
          </cell>
          <cell r="Z111">
            <v>6506.43</v>
          </cell>
          <cell r="AB111">
            <v>3062.9100000000003</v>
          </cell>
        </row>
        <row r="112">
          <cell r="B112" t="str">
            <v>20-0300007</v>
          </cell>
          <cell r="D112" t="str">
            <v>fa4</v>
          </cell>
          <cell r="E112" t="str">
            <v>f.amm</v>
          </cell>
          <cell r="G112" t="str">
            <v>p</v>
          </cell>
          <cell r="H112" t="str">
            <v>amortiz. Funds</v>
          </cell>
          <cell r="I112" t="str">
            <v>f.do amm cip6</v>
          </cell>
          <cell r="J112">
            <v>915199.34</v>
          </cell>
          <cell r="K112">
            <v>1208063.1299999999</v>
          </cell>
          <cell r="L112">
            <v>1500926.92</v>
          </cell>
          <cell r="N112" t="str">
            <v>f.do amm cip6</v>
          </cell>
          <cell r="O112">
            <v>1232468.45</v>
          </cell>
          <cell r="P112">
            <v>1256873.77</v>
          </cell>
          <cell r="Q112">
            <v>1281279.0900000001</v>
          </cell>
          <cell r="R112">
            <v>1305684.4099999999</v>
          </cell>
          <cell r="S112">
            <v>1330089.73</v>
          </cell>
          <cell r="T112">
            <v>1354495.05</v>
          </cell>
          <cell r="U112">
            <v>1378900.37</v>
          </cell>
          <cell r="V112">
            <v>1403305.69</v>
          </cell>
          <cell r="W112">
            <v>1427711.01</v>
          </cell>
          <cell r="X112">
            <v>1452116.33</v>
          </cell>
          <cell r="Y112">
            <v>1476521.65</v>
          </cell>
          <cell r="Z112">
            <v>1500926.92</v>
          </cell>
          <cell r="AB112">
            <v>24405.270000000019</v>
          </cell>
        </row>
        <row r="113">
          <cell r="B113" t="str">
            <v>20-0300009</v>
          </cell>
          <cell r="D113" t="str">
            <v>fa2</v>
          </cell>
          <cell r="E113" t="str">
            <v>f.amm</v>
          </cell>
          <cell r="G113" t="str">
            <v>p</v>
          </cell>
          <cell r="H113" t="str">
            <v>amortiz. Funds</v>
          </cell>
          <cell r="I113" t="str">
            <v>f.do amm sw</v>
          </cell>
          <cell r="J113">
            <v>52140.56</v>
          </cell>
          <cell r="K113">
            <v>54466.02</v>
          </cell>
          <cell r="L113">
            <v>74837.179999999993</v>
          </cell>
          <cell r="N113" t="str">
            <v>f.do amm sw</v>
          </cell>
          <cell r="O113">
            <v>54549.03</v>
          </cell>
          <cell r="P113">
            <v>54632.04</v>
          </cell>
          <cell r="Q113">
            <v>54715.05</v>
          </cell>
          <cell r="R113">
            <v>54798.06</v>
          </cell>
          <cell r="S113">
            <v>54881.07</v>
          </cell>
          <cell r="T113">
            <v>54964.08</v>
          </cell>
          <cell r="U113">
            <v>55047.09</v>
          </cell>
          <cell r="V113">
            <v>55130.1</v>
          </cell>
          <cell r="W113">
            <v>55213.11</v>
          </cell>
          <cell r="X113">
            <v>57609.599999999999</v>
          </cell>
          <cell r="Y113">
            <v>60006.09</v>
          </cell>
          <cell r="Z113">
            <v>74837.179999999993</v>
          </cell>
          <cell r="AB113">
            <v>14831.089999999997</v>
          </cell>
        </row>
        <row r="114">
          <cell r="B114" t="str">
            <v>20-0300010</v>
          </cell>
          <cell r="D114" t="str">
            <v>fa7</v>
          </cell>
          <cell r="E114" t="str">
            <v>f.amm</v>
          </cell>
          <cell r="G114" t="str">
            <v>p</v>
          </cell>
          <cell r="H114" t="str">
            <v>amortiz. Funds</v>
          </cell>
          <cell r="I114" t="str">
            <v>f.do amm spese edp</v>
          </cell>
          <cell r="J114">
            <v>39807.86</v>
          </cell>
          <cell r="K114">
            <v>57269.09</v>
          </cell>
          <cell r="L114">
            <v>77170.91</v>
          </cell>
          <cell r="N114" t="str">
            <v>f.do amm spese edp</v>
          </cell>
          <cell r="O114">
            <v>58335.86</v>
          </cell>
          <cell r="P114">
            <v>59402.63</v>
          </cell>
          <cell r="Q114">
            <v>60469.4</v>
          </cell>
          <cell r="R114">
            <v>61536.17</v>
          </cell>
          <cell r="S114">
            <v>62602.94</v>
          </cell>
          <cell r="T114">
            <v>63669.71</v>
          </cell>
          <cell r="U114">
            <v>64736.480000000003</v>
          </cell>
          <cell r="V114">
            <v>65803.25</v>
          </cell>
          <cell r="W114">
            <v>66870.02</v>
          </cell>
          <cell r="X114">
            <v>69945.11</v>
          </cell>
          <cell r="Y114">
            <v>73020.2</v>
          </cell>
          <cell r="Z114">
            <v>77170.91</v>
          </cell>
          <cell r="AB114">
            <v>4150.7100000000064</v>
          </cell>
        </row>
        <row r="115">
          <cell r="B115" t="str">
            <v>20-0300011</v>
          </cell>
          <cell r="D115" t="str">
            <v>fa4</v>
          </cell>
          <cell r="E115" t="str">
            <v>f.amm</v>
          </cell>
          <cell r="G115" t="str">
            <v>p</v>
          </cell>
          <cell r="H115" t="str">
            <v>amortiz. Funds</v>
          </cell>
          <cell r="I115" t="str">
            <v>f.do amm concess e licenze</v>
          </cell>
          <cell r="J115">
            <v>2100</v>
          </cell>
          <cell r="K115">
            <v>2800</v>
          </cell>
          <cell r="L115">
            <v>3500</v>
          </cell>
          <cell r="N115" t="str">
            <v>f.do amm concess e licenze</v>
          </cell>
          <cell r="O115">
            <v>2858.33</v>
          </cell>
          <cell r="P115">
            <v>2916.66</v>
          </cell>
          <cell r="Q115">
            <v>2974.99</v>
          </cell>
          <cell r="R115">
            <v>3033.32</v>
          </cell>
          <cell r="S115">
            <v>3091.65</v>
          </cell>
          <cell r="T115">
            <v>3149.98</v>
          </cell>
          <cell r="U115">
            <v>3208.31</v>
          </cell>
          <cell r="V115">
            <v>3266.64</v>
          </cell>
          <cell r="W115">
            <v>3324.97</v>
          </cell>
          <cell r="X115">
            <v>3383.3</v>
          </cell>
          <cell r="Y115">
            <v>3441.63</v>
          </cell>
          <cell r="Z115">
            <v>3500</v>
          </cell>
          <cell r="AB115">
            <v>58.369999999999891</v>
          </cell>
        </row>
        <row r="116">
          <cell r="B116" t="str">
            <v>20-0300014</v>
          </cell>
          <cell r="D116" t="str">
            <v>fa4</v>
          </cell>
          <cell r="E116" t="str">
            <v>f.amm</v>
          </cell>
          <cell r="G116" t="str">
            <v>p</v>
          </cell>
          <cell r="H116" t="str">
            <v>amortiz. Funds</v>
          </cell>
          <cell r="I116" t="str">
            <v>f.do amm migliorie beni terzi</v>
          </cell>
          <cell r="J116">
            <v>417751.34</v>
          </cell>
          <cell r="K116">
            <v>582022.82999999996</v>
          </cell>
          <cell r="L116">
            <v>816774.71</v>
          </cell>
          <cell r="N116" t="str">
            <v>f.do amm migliorie beni terzi</v>
          </cell>
          <cell r="O116">
            <v>597396.5</v>
          </cell>
          <cell r="P116">
            <v>612770.17000000004</v>
          </cell>
          <cell r="Q116">
            <v>628143.84</v>
          </cell>
          <cell r="R116">
            <v>643517.51</v>
          </cell>
          <cell r="S116">
            <v>658891.18000000005</v>
          </cell>
          <cell r="T116">
            <v>674264.85</v>
          </cell>
          <cell r="U116">
            <v>689638.52</v>
          </cell>
          <cell r="V116">
            <v>705012.19</v>
          </cell>
          <cell r="W116">
            <v>720385.86</v>
          </cell>
          <cell r="X116">
            <v>752773.24</v>
          </cell>
          <cell r="Y116">
            <v>785160.62</v>
          </cell>
          <cell r="Z116">
            <v>816774.71</v>
          </cell>
          <cell r="AB116">
            <v>31614.089999999967</v>
          </cell>
        </row>
        <row r="117">
          <cell r="B117" t="str">
            <v>20-0300016</v>
          </cell>
          <cell r="D117" t="str">
            <v>fa7</v>
          </cell>
          <cell r="E117" t="str">
            <v>f.amm</v>
          </cell>
          <cell r="G117" t="str">
            <v>p</v>
          </cell>
          <cell r="I117" t="str">
            <v>F/AMMORT.SP.xCERTIFICAZIONE EMAS</v>
          </cell>
          <cell r="K117">
            <v>855</v>
          </cell>
          <cell r="L117">
            <v>10478.27</v>
          </cell>
          <cell r="O117">
            <v>926.25</v>
          </cell>
          <cell r="P117">
            <v>997.5</v>
          </cell>
          <cell r="Q117">
            <v>1068.75</v>
          </cell>
          <cell r="R117">
            <v>1140</v>
          </cell>
          <cell r="S117">
            <v>1211.25</v>
          </cell>
          <cell r="T117">
            <v>1282.5</v>
          </cell>
          <cell r="U117">
            <v>1353.75</v>
          </cell>
          <cell r="V117">
            <v>1425</v>
          </cell>
          <cell r="W117">
            <v>1496.25</v>
          </cell>
          <cell r="X117">
            <v>2445.9899999999998</v>
          </cell>
          <cell r="Y117">
            <v>3395.73</v>
          </cell>
          <cell r="Z117">
            <v>10478.27</v>
          </cell>
          <cell r="AB117">
            <v>7082.5400000000009</v>
          </cell>
        </row>
        <row r="118">
          <cell r="B118" t="str">
            <v>20-0300017</v>
          </cell>
          <cell r="D118" t="str">
            <v>fa7</v>
          </cell>
          <cell r="E118" t="str">
            <v>f.amm</v>
          </cell>
          <cell r="G118" t="str">
            <v>p</v>
          </cell>
          <cell r="H118" t="str">
            <v>amortiz. Funds</v>
          </cell>
          <cell r="I118" t="str">
            <v>f.do amm spese plur da ammortizz.</v>
          </cell>
          <cell r="J118">
            <v>149891.73000000001</v>
          </cell>
          <cell r="K118">
            <v>168520.83</v>
          </cell>
          <cell r="L118">
            <v>233424.38</v>
          </cell>
          <cell r="N118" t="str">
            <v>f.do amm spese plur da ammortizz.</v>
          </cell>
          <cell r="O118">
            <v>170222.98</v>
          </cell>
          <cell r="P118">
            <v>171625.67</v>
          </cell>
          <cell r="Q118">
            <v>173178.09</v>
          </cell>
          <cell r="R118">
            <v>174730.51</v>
          </cell>
          <cell r="S118">
            <v>176282.93</v>
          </cell>
          <cell r="T118">
            <v>177835.35</v>
          </cell>
          <cell r="U118">
            <v>179387.77</v>
          </cell>
          <cell r="V118">
            <v>180940.19</v>
          </cell>
          <cell r="W118">
            <v>182492.61</v>
          </cell>
          <cell r="X118">
            <v>193903.44</v>
          </cell>
          <cell r="Y118">
            <v>205314.27</v>
          </cell>
          <cell r="Z118">
            <v>233424.38</v>
          </cell>
          <cell r="AB118">
            <v>28110.110000000015</v>
          </cell>
        </row>
        <row r="119">
          <cell r="B119" t="str">
            <v>20-0300018</v>
          </cell>
          <cell r="D119" t="str">
            <v>fa7</v>
          </cell>
          <cell r="E119" t="str">
            <v>f.amm</v>
          </cell>
          <cell r="G119" t="str">
            <v>p</v>
          </cell>
          <cell r="H119" t="str">
            <v>amortiz. Funds</v>
          </cell>
          <cell r="I119" t="str">
            <v>f.do amm altri oneri plurienali</v>
          </cell>
          <cell r="J119">
            <v>30387.03</v>
          </cell>
          <cell r="K119">
            <v>40516.04</v>
          </cell>
          <cell r="L119">
            <v>50645.05</v>
          </cell>
          <cell r="N119" t="str">
            <v>f.do amm altri oneri plurienali</v>
          </cell>
          <cell r="O119">
            <v>41360.120000000003</v>
          </cell>
          <cell r="P119">
            <v>42204.2</v>
          </cell>
          <cell r="Q119">
            <v>43048.28</v>
          </cell>
          <cell r="R119">
            <v>43892.36</v>
          </cell>
          <cell r="S119">
            <v>44736.44</v>
          </cell>
          <cell r="T119">
            <v>45580.52</v>
          </cell>
          <cell r="U119">
            <v>46424.6</v>
          </cell>
          <cell r="V119">
            <v>47268.68</v>
          </cell>
          <cell r="W119">
            <v>48112.76</v>
          </cell>
          <cell r="X119">
            <v>48956.84</v>
          </cell>
          <cell r="Y119">
            <v>49800.92</v>
          </cell>
          <cell r="Z119">
            <v>50645.05</v>
          </cell>
          <cell r="AB119">
            <v>844.13000000000466</v>
          </cell>
        </row>
        <row r="120">
          <cell r="B120" t="str">
            <v>20-0300019</v>
          </cell>
          <cell r="D120" t="str">
            <v>fa7</v>
          </cell>
          <cell r="E120" t="str">
            <v>f.amm</v>
          </cell>
          <cell r="G120" t="str">
            <v>p</v>
          </cell>
          <cell r="I120" t="str">
            <v>f.do amm altri oneri plurienali ATEX</v>
          </cell>
          <cell r="K120">
            <v>180</v>
          </cell>
          <cell r="L120">
            <v>10882.2</v>
          </cell>
          <cell r="O120">
            <v>195</v>
          </cell>
          <cell r="P120">
            <v>210</v>
          </cell>
          <cell r="Q120">
            <v>225</v>
          </cell>
          <cell r="R120">
            <v>240</v>
          </cell>
          <cell r="S120">
            <v>255</v>
          </cell>
          <cell r="T120">
            <v>270</v>
          </cell>
          <cell r="U120">
            <v>285</v>
          </cell>
          <cell r="V120">
            <v>300</v>
          </cell>
          <cell r="W120">
            <v>315</v>
          </cell>
          <cell r="X120">
            <v>3237.4</v>
          </cell>
          <cell r="Y120">
            <v>6159.8</v>
          </cell>
          <cell r="Z120">
            <v>10882.2</v>
          </cell>
          <cell r="AB120">
            <v>4722.4000000000005</v>
          </cell>
        </row>
        <row r="121">
          <cell r="B121" t="str">
            <v>=</v>
          </cell>
          <cell r="D121" t="str">
            <v>=</v>
          </cell>
          <cell r="E121" t="str">
            <v>=</v>
          </cell>
          <cell r="G121" t="str">
            <v>=</v>
          </cell>
          <cell r="H121" t="str">
            <v>intangibles funds</v>
          </cell>
          <cell r="I121" t="str">
            <v>=</v>
          </cell>
          <cell r="J121">
            <v>5157900.1100000003</v>
          </cell>
          <cell r="K121">
            <v>6748959.959999999</v>
          </cell>
          <cell r="L121">
            <v>8499464.6399999987</v>
          </cell>
          <cell r="N121" t="str">
            <v>=</v>
          </cell>
          <cell r="O121">
            <v>6882733.5599999996</v>
          </cell>
          <cell r="P121">
            <v>7016507.1399999997</v>
          </cell>
          <cell r="Q121">
            <v>7150280.7299999995</v>
          </cell>
          <cell r="R121">
            <v>7284054.3200000012</v>
          </cell>
          <cell r="S121">
            <v>7417827.910000002</v>
          </cell>
          <cell r="T121">
            <v>7551601.4999999991</v>
          </cell>
          <cell r="U121">
            <v>7685375.0899999999</v>
          </cell>
          <cell r="V121">
            <v>7685375.0899999999</v>
          </cell>
          <cell r="W121">
            <v>7685375.0899999999</v>
          </cell>
          <cell r="X121">
            <v>7685375.0899999999</v>
          </cell>
          <cell r="Y121">
            <v>7685375.0899999999</v>
          </cell>
          <cell r="Z121">
            <v>7685375.0899999999</v>
          </cell>
          <cell r="AB121">
            <v>0</v>
          </cell>
        </row>
        <row r="122">
          <cell r="B122">
            <v>20</v>
          </cell>
          <cell r="D122" t="str">
            <v>=</v>
          </cell>
          <cell r="E122" t="str">
            <v>=</v>
          </cell>
          <cell r="G122" t="str">
            <v>=</v>
          </cell>
          <cell r="H122" t="str">
            <v>net intangibles</v>
          </cell>
          <cell r="I122" t="str">
            <v>immob. Immateriali nette</v>
          </cell>
          <cell r="J122">
            <v>15352837.859999996</v>
          </cell>
          <cell r="K122">
            <v>12957645.319999998</v>
          </cell>
          <cell r="L122">
            <v>12305275.470000001</v>
          </cell>
          <cell r="N122" t="str">
            <v>immob. Immateriali nette</v>
          </cell>
          <cell r="O122">
            <v>12811371.719999999</v>
          </cell>
          <cell r="P122">
            <v>12709177.139999997</v>
          </cell>
          <cell r="Q122">
            <v>12614001.549999997</v>
          </cell>
          <cell r="R122">
            <v>12480635.959999997</v>
          </cell>
          <cell r="S122">
            <v>12719442.199999997</v>
          </cell>
          <cell r="T122">
            <v>12764155.809999999</v>
          </cell>
          <cell r="U122">
            <v>12659542.219999999</v>
          </cell>
          <cell r="V122">
            <v>12659542.219999999</v>
          </cell>
          <cell r="W122">
            <v>12659542.219999999</v>
          </cell>
          <cell r="X122">
            <v>12659542.219999999</v>
          </cell>
          <cell r="Y122">
            <v>12659542.219999999</v>
          </cell>
          <cell r="Z122">
            <v>12659542.219999999</v>
          </cell>
          <cell r="AB122">
            <v>0</v>
          </cell>
        </row>
        <row r="123">
          <cell r="B123" t="str">
            <v>22-0220001</v>
          </cell>
          <cell r="D123" t="str">
            <v>=</v>
          </cell>
          <cell r="E123" t="str">
            <v>coll</v>
          </cell>
          <cell r="G123" t="str">
            <v>a</v>
          </cell>
          <cell r="J123">
            <v>0</v>
          </cell>
          <cell r="K123">
            <v>0</v>
          </cell>
          <cell r="L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</row>
        <row r="124">
          <cell r="B124" t="str">
            <v>22-022000n</v>
          </cell>
          <cell r="D124" t="str">
            <v>=</v>
          </cell>
          <cell r="E124" t="str">
            <v>contr</v>
          </cell>
          <cell r="G124" t="str">
            <v>a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</row>
        <row r="125">
          <cell r="B125" t="str">
            <v>=</v>
          </cell>
          <cell r="D125" t="str">
            <v>=</v>
          </cell>
          <cell r="E125" t="str">
            <v>=</v>
          </cell>
          <cell r="G125" t="str">
            <v>=</v>
          </cell>
          <cell r="I125" t="str">
            <v>=</v>
          </cell>
          <cell r="J125">
            <v>0</v>
          </cell>
          <cell r="K125">
            <v>0</v>
          </cell>
          <cell r="L125">
            <v>0</v>
          </cell>
          <cell r="N125" t="str">
            <v>=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</row>
        <row r="126">
          <cell r="B126" t="str">
            <v>22-0230001</v>
          </cell>
          <cell r="D126" t="str">
            <v>=</v>
          </cell>
          <cell r="E126" t="str">
            <v>jv</v>
          </cell>
          <cell r="G126" t="str">
            <v>a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</row>
        <row r="127">
          <cell r="B127" t="str">
            <v>22-023000n</v>
          </cell>
          <cell r="D127" t="str">
            <v>=</v>
          </cell>
          <cell r="E127" t="str">
            <v>jv</v>
          </cell>
          <cell r="G127" t="str">
            <v>a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</row>
        <row r="128">
          <cell r="B128" t="str">
            <v>=</v>
          </cell>
          <cell r="D128" t="str">
            <v>=</v>
          </cell>
          <cell r="E128" t="str">
            <v>=</v>
          </cell>
          <cell r="G128" t="str">
            <v>=</v>
          </cell>
          <cell r="I128" t="str">
            <v>=</v>
          </cell>
          <cell r="J128">
            <v>0</v>
          </cell>
          <cell r="K128">
            <v>0</v>
          </cell>
          <cell r="L128">
            <v>0</v>
          </cell>
          <cell r="N128" t="str">
            <v>=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</row>
        <row r="129">
          <cell r="B129" t="str">
            <v>=</v>
          </cell>
          <cell r="D129" t="str">
            <v>=</v>
          </cell>
          <cell r="E129" t="str">
            <v>=</v>
          </cell>
          <cell r="G129" t="str">
            <v>=</v>
          </cell>
          <cell r="I129" t="str">
            <v>=</v>
          </cell>
          <cell r="J129">
            <v>0</v>
          </cell>
          <cell r="K129">
            <v>0</v>
          </cell>
          <cell r="L129">
            <v>0</v>
          </cell>
          <cell r="N129" t="str">
            <v>=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</row>
        <row r="130">
          <cell r="B130" t="str">
            <v>26-0100002</v>
          </cell>
          <cell r="D130" t="str">
            <v>cal</v>
          </cell>
          <cell r="E130" t="str">
            <v>anfor</v>
          </cell>
          <cell r="G130" t="str">
            <v>a</v>
          </cell>
          <cell r="H130" t="str">
            <v>prepaid expenses</v>
          </cell>
          <cell r="I130" t="str">
            <v>risconti attivi/prepaid expenses</v>
          </cell>
          <cell r="J130">
            <v>11077338.050000001</v>
          </cell>
          <cell r="K130">
            <v>8870746.3800000008</v>
          </cell>
          <cell r="L130">
            <v>6737957.4500000002</v>
          </cell>
          <cell r="N130" t="str">
            <v>risconti attivi</v>
          </cell>
          <cell r="O130">
            <v>8382535.4499999993</v>
          </cell>
          <cell r="P130">
            <v>8141400.2800000003</v>
          </cell>
          <cell r="Q130">
            <v>7942274.1999999993</v>
          </cell>
          <cell r="R130">
            <v>8332480.6699999999</v>
          </cell>
          <cell r="S130">
            <v>8152396.6199999992</v>
          </cell>
          <cell r="T130">
            <v>7945544.209999999</v>
          </cell>
          <cell r="U130">
            <v>7727117.120000001</v>
          </cell>
          <cell r="V130">
            <v>7530500.2199999997</v>
          </cell>
          <cell r="W130">
            <v>7327723.1600000001</v>
          </cell>
          <cell r="X130">
            <v>7125047.9000000004</v>
          </cell>
          <cell r="Y130">
            <v>6928645.21</v>
          </cell>
          <cell r="Z130">
            <v>6737957.4500000002</v>
          </cell>
          <cell r="AB130">
            <v>-190687.75999999978</v>
          </cell>
        </row>
        <row r="131">
          <cell r="B131">
            <v>26</v>
          </cell>
          <cell r="D131" t="str">
            <v>=</v>
          </cell>
          <cell r="E131" t="str">
            <v>=</v>
          </cell>
          <cell r="G131" t="str">
            <v>=</v>
          </cell>
          <cell r="I131" t="str">
            <v>=</v>
          </cell>
          <cell r="J131">
            <v>11077338.050000001</v>
          </cell>
          <cell r="K131">
            <v>8870746.3800000008</v>
          </cell>
          <cell r="L131">
            <v>6737957.4500000002</v>
          </cell>
          <cell r="N131" t="str">
            <v>=</v>
          </cell>
          <cell r="O131">
            <v>8382535.4499999993</v>
          </cell>
          <cell r="P131">
            <v>8141400.2800000003</v>
          </cell>
          <cell r="Q131">
            <v>7942274.1999999993</v>
          </cell>
          <cell r="R131">
            <v>8332480.6699999999</v>
          </cell>
          <cell r="S131">
            <v>8152396.6199999992</v>
          </cell>
          <cell r="T131">
            <v>7945544.209999999</v>
          </cell>
          <cell r="U131">
            <v>7727117.120000001</v>
          </cell>
          <cell r="V131">
            <v>7727117.120000001</v>
          </cell>
          <cell r="W131">
            <v>7727117.120000001</v>
          </cell>
          <cell r="X131">
            <v>7727117.120000001</v>
          </cell>
          <cell r="Y131">
            <v>7727117.120000001</v>
          </cell>
          <cell r="Z131">
            <v>7727117.120000001</v>
          </cell>
          <cell r="AB131">
            <v>0</v>
          </cell>
        </row>
        <row r="132">
          <cell r="B132" t="str">
            <v>27-0100007</v>
          </cell>
          <cell r="D132" t="str">
            <v>c1a</v>
          </cell>
          <cell r="E132" t="str">
            <v>magF</v>
          </cell>
          <cell r="G132" t="str">
            <v>a</v>
          </cell>
          <cell r="H132" t="str">
            <v>ready burn wood scraps stock</v>
          </cell>
          <cell r="I132" t="str">
            <v>magazz. Prodotti finiti</v>
          </cell>
          <cell r="J132">
            <v>1142919.3999999999</v>
          </cell>
          <cell r="K132">
            <v>1207868.33</v>
          </cell>
          <cell r="L132">
            <v>1488617.5</v>
          </cell>
          <cell r="N132" t="str">
            <v>magazz. Prodotti finiti</v>
          </cell>
          <cell r="O132">
            <v>1207867.93</v>
          </cell>
          <cell r="P132">
            <v>1207867.93</v>
          </cell>
          <cell r="Q132">
            <v>1207867.93</v>
          </cell>
          <cell r="R132">
            <v>1207867.93</v>
          </cell>
          <cell r="S132">
            <v>1164524.75</v>
          </cell>
          <cell r="T132">
            <v>1119724.23</v>
          </cell>
          <cell r="U132">
            <v>1139821.82</v>
          </cell>
          <cell r="V132">
            <v>1452771.96</v>
          </cell>
          <cell r="W132">
            <v>1441810.75</v>
          </cell>
          <cell r="X132">
            <v>1716362.06</v>
          </cell>
          <cell r="Y132">
            <v>1839093.08</v>
          </cell>
          <cell r="Z132">
            <v>1488617.5</v>
          </cell>
          <cell r="AB132">
            <v>-350475.58000000007</v>
          </cell>
        </row>
        <row r="133">
          <cell r="B133" t="str">
            <v>27-0100009</v>
          </cell>
          <cell r="D133" t="str">
            <v>c1a</v>
          </cell>
          <cell r="E133" t="str">
            <v>magM</v>
          </cell>
          <cell r="G133" t="str">
            <v>a</v>
          </cell>
          <cell r="H133" t="str">
            <v>spare parts stock</v>
          </cell>
          <cell r="I133" t="str">
            <v>magazz. Ricambi</v>
          </cell>
          <cell r="J133">
            <v>1348939.49</v>
          </cell>
          <cell r="K133">
            <v>2081102.64</v>
          </cell>
          <cell r="L133">
            <v>2088988.14</v>
          </cell>
          <cell r="N133" t="str">
            <v>magazz. Ricambi</v>
          </cell>
          <cell r="O133">
            <v>2128546.75</v>
          </cell>
          <cell r="P133">
            <v>2163740.4500000002</v>
          </cell>
          <cell r="Q133">
            <v>2042744.1</v>
          </cell>
          <cell r="R133">
            <v>2068576.39</v>
          </cell>
          <cell r="S133">
            <v>1977517.69</v>
          </cell>
          <cell r="T133">
            <v>1928250.96</v>
          </cell>
          <cell r="U133">
            <v>1938911.85</v>
          </cell>
          <cell r="V133">
            <v>1937335.63</v>
          </cell>
          <cell r="W133">
            <v>1951277.1</v>
          </cell>
          <cell r="X133">
            <v>1990984.71</v>
          </cell>
          <cell r="Y133">
            <v>2023069.92</v>
          </cell>
          <cell r="Z133">
            <v>2088988.14</v>
          </cell>
          <cell r="AB133">
            <v>65918.219999999972</v>
          </cell>
        </row>
        <row r="134">
          <cell r="B134">
            <v>27</v>
          </cell>
          <cell r="D134" t="str">
            <v>=</v>
          </cell>
          <cell r="E134" t="str">
            <v>=</v>
          </cell>
          <cell r="G134" t="str">
            <v>=</v>
          </cell>
          <cell r="I134" t="str">
            <v>magazzino</v>
          </cell>
          <cell r="J134">
            <v>2491858.8899999997</v>
          </cell>
          <cell r="K134">
            <v>3288970.97</v>
          </cell>
          <cell r="L134">
            <v>3577605.6399999997</v>
          </cell>
          <cell r="N134" t="str">
            <v>magazzino</v>
          </cell>
          <cell r="O134">
            <v>3336414.68</v>
          </cell>
          <cell r="P134">
            <v>3371608.38</v>
          </cell>
          <cell r="Q134">
            <v>3250612.03</v>
          </cell>
          <cell r="R134">
            <v>3276444.32</v>
          </cell>
          <cell r="S134">
            <v>3142042.44</v>
          </cell>
          <cell r="T134">
            <v>3047975.19</v>
          </cell>
          <cell r="U134">
            <v>3078733.67</v>
          </cell>
          <cell r="V134">
            <v>3078733.67</v>
          </cell>
          <cell r="W134">
            <v>3078733.67</v>
          </cell>
          <cell r="X134">
            <v>3078733.67</v>
          </cell>
          <cell r="Y134">
            <v>3078733.67</v>
          </cell>
          <cell r="Z134">
            <v>3078733.67</v>
          </cell>
          <cell r="AB134">
            <v>0</v>
          </cell>
        </row>
        <row r="135">
          <cell r="B135" t="str">
            <v>30-0100001</v>
          </cell>
          <cell r="D135" t="str">
            <v>la1</v>
          </cell>
          <cell r="E135" t="str">
            <v>cap</v>
          </cell>
          <cell r="G135" t="str">
            <v>p</v>
          </cell>
          <cell r="H135" t="str">
            <v>Equity</v>
          </cell>
          <cell r="I135" t="str">
            <v>capitale sociale</v>
          </cell>
          <cell r="J135">
            <v>2295000</v>
          </cell>
          <cell r="K135">
            <v>2295000</v>
          </cell>
          <cell r="L135">
            <v>2295000</v>
          </cell>
          <cell r="N135" t="str">
            <v>capitale sociale</v>
          </cell>
          <cell r="O135">
            <v>2295000</v>
          </cell>
          <cell r="P135">
            <v>2295000</v>
          </cell>
          <cell r="Q135">
            <v>2295000</v>
          </cell>
          <cell r="R135">
            <v>2295000</v>
          </cell>
          <cell r="S135">
            <v>2295000</v>
          </cell>
          <cell r="T135">
            <v>2295000</v>
          </cell>
          <cell r="U135">
            <v>2295000</v>
          </cell>
          <cell r="V135">
            <v>2295000</v>
          </cell>
          <cell r="W135">
            <v>2295000</v>
          </cell>
          <cell r="X135">
            <v>2295000</v>
          </cell>
          <cell r="Y135">
            <v>2295000</v>
          </cell>
          <cell r="Z135">
            <v>2295000</v>
          </cell>
          <cell r="AB135">
            <v>0</v>
          </cell>
        </row>
        <row r="136">
          <cell r="B136" t="str">
            <v>30-0400001</v>
          </cell>
          <cell r="D136" t="str">
            <v>la4</v>
          </cell>
          <cell r="E136" t="str">
            <v>ris</v>
          </cell>
          <cell r="G136" t="str">
            <v>p</v>
          </cell>
          <cell r="H136" t="str">
            <v>Legal reserve</v>
          </cell>
          <cell r="I136" t="str">
            <v>riserva legale</v>
          </cell>
          <cell r="J136">
            <v>0</v>
          </cell>
          <cell r="K136">
            <v>0</v>
          </cell>
          <cell r="L136">
            <v>0</v>
          </cell>
          <cell r="N136" t="str">
            <v>riserva legale</v>
          </cell>
          <cell r="O136">
            <v>0</v>
          </cell>
          <cell r="P136">
            <v>0</v>
          </cell>
          <cell r="Q136">
            <v>136957.29999999999</v>
          </cell>
          <cell r="R136">
            <v>136957.29999999999</v>
          </cell>
          <cell r="S136">
            <v>136957.29999999999</v>
          </cell>
          <cell r="T136">
            <v>136957.29999999999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</row>
        <row r="137">
          <cell r="B137" t="str">
            <v>30-0700003</v>
          </cell>
          <cell r="D137" t="str">
            <v>la4</v>
          </cell>
          <cell r="E137" t="str">
            <v>ris</v>
          </cell>
          <cell r="G137" t="str">
            <v>p</v>
          </cell>
          <cell r="H137" t="str">
            <v>other reserves</v>
          </cell>
          <cell r="I137" t="str">
            <v>riserva x conversine euro</v>
          </cell>
          <cell r="J137">
            <v>-3.83</v>
          </cell>
          <cell r="K137">
            <v>-3.83</v>
          </cell>
          <cell r="L137">
            <v>-3.83</v>
          </cell>
          <cell r="N137" t="str">
            <v>riserva x conversine euro</v>
          </cell>
          <cell r="O137">
            <v>-3.83</v>
          </cell>
          <cell r="P137">
            <v>-3.83</v>
          </cell>
          <cell r="Q137">
            <v>-3.83</v>
          </cell>
          <cell r="R137">
            <v>-3.83</v>
          </cell>
          <cell r="S137">
            <v>-3.83</v>
          </cell>
          <cell r="T137">
            <v>-3.83</v>
          </cell>
          <cell r="U137">
            <v>-3.83</v>
          </cell>
          <cell r="V137">
            <v>-3.83</v>
          </cell>
          <cell r="W137">
            <v>-3.83</v>
          </cell>
          <cell r="X137">
            <v>-3.83</v>
          </cell>
          <cell r="Y137">
            <v>-3.83</v>
          </cell>
          <cell r="Z137">
            <v>-3.83</v>
          </cell>
          <cell r="AB137">
            <v>0</v>
          </cell>
        </row>
        <row r="138">
          <cell r="B138" t="str">
            <v>30-0700005</v>
          </cell>
          <cell r="D138" t="str">
            <v>la4</v>
          </cell>
          <cell r="E138" t="str">
            <v>aucap</v>
          </cell>
          <cell r="G138" t="str">
            <v>p</v>
          </cell>
          <cell r="I138" t="str">
            <v>vers soci x cop perdite</v>
          </cell>
          <cell r="L138">
            <v>9599950.5199999996</v>
          </cell>
          <cell r="N138" t="str">
            <v>vers soci x cop perdite</v>
          </cell>
          <cell r="R138">
            <v>4700000</v>
          </cell>
          <cell r="S138">
            <v>4700000</v>
          </cell>
          <cell r="T138">
            <v>4700000</v>
          </cell>
          <cell r="U138">
            <v>9599950.5199999996</v>
          </cell>
          <cell r="V138">
            <v>9599950.5199999996</v>
          </cell>
          <cell r="W138">
            <v>9599950.5199999996</v>
          </cell>
          <cell r="X138">
            <v>9599950.5199999996</v>
          </cell>
          <cell r="Y138">
            <v>9599950.5199999996</v>
          </cell>
          <cell r="Z138">
            <v>9599950.5199999996</v>
          </cell>
          <cell r="AB138">
            <v>0</v>
          </cell>
        </row>
        <row r="139">
          <cell r="B139" t="str">
            <v>30-0800001</v>
          </cell>
          <cell r="D139" t="str">
            <v>la4</v>
          </cell>
          <cell r="E139" t="str">
            <v>rex05</v>
          </cell>
          <cell r="G139" t="str">
            <v>p</v>
          </cell>
          <cell r="I139" t="str">
            <v>utili esercizi precedenti</v>
          </cell>
          <cell r="L139">
            <v>0</v>
          </cell>
          <cell r="N139" t="str">
            <v>utili esercizi precedenti</v>
          </cell>
          <cell r="Q139">
            <v>1944969.18</v>
          </cell>
          <cell r="R139">
            <v>662284.6</v>
          </cell>
          <cell r="S139">
            <v>2602188.6800000002</v>
          </cell>
          <cell r="T139">
            <v>2602188.6800000002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</row>
        <row r="140">
          <cell r="B140" t="str">
            <v>30-0800002</v>
          </cell>
          <cell r="D140" t="str">
            <v>la4</v>
          </cell>
          <cell r="E140" t="str">
            <v>rex06</v>
          </cell>
          <cell r="G140" t="str">
            <v>p</v>
          </cell>
          <cell r="H140" t="str">
            <v>loss of previous periods</v>
          </cell>
          <cell r="I140" t="str">
            <v>perdite esercizi precedenti</v>
          </cell>
          <cell r="J140">
            <v>0</v>
          </cell>
          <cell r="K140">
            <v>0</v>
          </cell>
          <cell r="L140">
            <v>0</v>
          </cell>
          <cell r="N140" t="str">
            <v>perdite esercizi precedenti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-2839195.46</v>
          </cell>
          <cell r="T140">
            <v>-2839195.46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</row>
        <row r="141">
          <cell r="B141" t="str">
            <v>30-0900001</v>
          </cell>
          <cell r="D141" t="str">
            <v>la4</v>
          </cell>
          <cell r="E141" t="str">
            <v>cta</v>
          </cell>
          <cell r="G141" t="str">
            <v>p</v>
          </cell>
          <cell r="H141" t="str">
            <v>profit of the period</v>
          </cell>
          <cell r="I141" t="str">
            <v xml:space="preserve">utile dell'esercizio </v>
          </cell>
          <cell r="J141">
            <v>0</v>
          </cell>
          <cell r="K141">
            <v>3190993.36</v>
          </cell>
          <cell r="L141">
            <v>0</v>
          </cell>
          <cell r="N141" t="str">
            <v xml:space="preserve">utile dell'esercizio </v>
          </cell>
          <cell r="O141">
            <v>4532830.7</v>
          </cell>
          <cell r="P141">
            <v>2629169.84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</row>
        <row r="142">
          <cell r="B142" t="str">
            <v>30-0900002</v>
          </cell>
          <cell r="D142" t="str">
            <v>pex</v>
          </cell>
          <cell r="E142" t="str">
            <v>=</v>
          </cell>
          <cell r="G142" t="str">
            <v>a</v>
          </cell>
          <cell r="H142" t="str">
            <v>loss of the period</v>
          </cell>
          <cell r="I142" t="str">
            <v>perdita dell'esercizio</v>
          </cell>
          <cell r="J142">
            <v>0</v>
          </cell>
          <cell r="K142">
            <v>0</v>
          </cell>
          <cell r="L142">
            <v>0</v>
          </cell>
          <cell r="N142" t="str">
            <v>perdita dell'esercizio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</row>
        <row r="143">
          <cell r="B143" t="str">
            <v>=</v>
          </cell>
          <cell r="D143" t="str">
            <v>=</v>
          </cell>
          <cell r="E143" t="str">
            <v>=</v>
          </cell>
          <cell r="G143" t="str">
            <v>=</v>
          </cell>
          <cell r="I143" t="str">
            <v>=</v>
          </cell>
          <cell r="J143">
            <v>2294996.17</v>
          </cell>
          <cell r="K143">
            <v>5485989.5299999993</v>
          </cell>
          <cell r="L143">
            <v>2294996.17</v>
          </cell>
          <cell r="N143" t="str">
            <v>=</v>
          </cell>
          <cell r="O143">
            <v>6827826.8700000001</v>
          </cell>
          <cell r="P143">
            <v>4924166.01</v>
          </cell>
          <cell r="Q143">
            <v>2431953.4700000002</v>
          </cell>
          <cell r="R143">
            <v>2431953.4700000002</v>
          </cell>
          <cell r="S143">
            <v>5271148.93</v>
          </cell>
          <cell r="T143">
            <v>5271148.93</v>
          </cell>
          <cell r="U143">
            <v>2294996.17</v>
          </cell>
          <cell r="V143">
            <v>2294996.17</v>
          </cell>
          <cell r="W143">
            <v>2294996.17</v>
          </cell>
          <cell r="X143">
            <v>2294996.17</v>
          </cell>
          <cell r="Y143">
            <v>2294996.17</v>
          </cell>
          <cell r="Z143">
            <v>2294996.17</v>
          </cell>
          <cell r="AB143">
            <v>0</v>
          </cell>
        </row>
        <row r="144">
          <cell r="B144" t="str">
            <v>32-0100001</v>
          </cell>
          <cell r="D144" t="str">
            <v>pc2</v>
          </cell>
          <cell r="E144" t="str">
            <v>ol7</v>
          </cell>
          <cell r="G144" t="str">
            <v>p</v>
          </cell>
          <cell r="H144" t="str">
            <v>Termination indemnity fund</v>
          </cell>
          <cell r="I144" t="str">
            <v>Fondo TFR</v>
          </cell>
          <cell r="J144">
            <v>200364.5</v>
          </cell>
          <cell r="K144">
            <v>247801.45</v>
          </cell>
          <cell r="L144">
            <v>270161.13</v>
          </cell>
          <cell r="N144" t="str">
            <v>Fondo TFR</v>
          </cell>
          <cell r="O144">
            <v>254822.16</v>
          </cell>
          <cell r="P144">
            <v>260535.92</v>
          </cell>
          <cell r="Q144">
            <v>255834.46</v>
          </cell>
          <cell r="R144">
            <v>243056.53</v>
          </cell>
          <cell r="S144">
            <v>249697.26</v>
          </cell>
          <cell r="T144">
            <v>260957.57</v>
          </cell>
          <cell r="U144">
            <v>256334.51</v>
          </cell>
          <cell r="V144">
            <v>260851.02</v>
          </cell>
          <cell r="W144">
            <v>258431.25</v>
          </cell>
          <cell r="X144">
            <v>253945.03</v>
          </cell>
          <cell r="Y144">
            <v>259680.19</v>
          </cell>
          <cell r="Z144">
            <v>270161.13</v>
          </cell>
          <cell r="AB144">
            <v>10480.940000000002</v>
          </cell>
        </row>
        <row r="145">
          <cell r="B145" t="str">
            <v>32-0100003</v>
          </cell>
          <cell r="D145" t="str">
            <v>4ter</v>
          </cell>
          <cell r="E145" t="str">
            <v>oa8</v>
          </cell>
          <cell r="G145" t="str">
            <v>a</v>
          </cell>
          <cell r="H145" t="str">
            <v>Deferred tax fund</v>
          </cell>
          <cell r="I145" t="str">
            <v>fondo imposte differite</v>
          </cell>
          <cell r="J145">
            <v>2300000</v>
          </cell>
          <cell r="K145">
            <v>1807649.0948000012</v>
          </cell>
          <cell r="L145">
            <v>973353</v>
          </cell>
          <cell r="N145" t="str">
            <v>fondo imposte differite</v>
          </cell>
          <cell r="O145">
            <v>2300000</v>
          </cell>
          <cell r="P145">
            <v>2300000</v>
          </cell>
          <cell r="Q145">
            <v>2300000</v>
          </cell>
          <cell r="R145">
            <v>740037</v>
          </cell>
          <cell r="S145">
            <v>740037</v>
          </cell>
          <cell r="T145">
            <v>740037</v>
          </cell>
          <cell r="U145">
            <v>740037</v>
          </cell>
          <cell r="V145">
            <v>740037</v>
          </cell>
          <cell r="W145">
            <v>3376560.45</v>
          </cell>
          <cell r="X145">
            <v>3376560.45</v>
          </cell>
          <cell r="Y145">
            <v>740037</v>
          </cell>
          <cell r="Z145">
            <v>973353</v>
          </cell>
          <cell r="AB145">
            <v>233316</v>
          </cell>
        </row>
        <row r="146">
          <cell r="B146" t="str">
            <v>=</v>
          </cell>
          <cell r="D146" t="str">
            <v>=</v>
          </cell>
          <cell r="E146" t="str">
            <v>=</v>
          </cell>
          <cell r="G146" t="str">
            <v>=</v>
          </cell>
          <cell r="I146" t="str">
            <v>=</v>
          </cell>
          <cell r="J146">
            <v>-2099635.5</v>
          </cell>
          <cell r="K146">
            <v>-1559847.6448000013</v>
          </cell>
          <cell r="L146">
            <v>-703191.87</v>
          </cell>
          <cell r="N146" t="str">
            <v>=</v>
          </cell>
          <cell r="O146">
            <v>-2045177.84</v>
          </cell>
          <cell r="P146">
            <v>-2039464.08</v>
          </cell>
          <cell r="Q146">
            <v>-2044165.54</v>
          </cell>
          <cell r="R146">
            <v>-496980.47</v>
          </cell>
          <cell r="S146">
            <v>-490339.74</v>
          </cell>
          <cell r="T146">
            <v>-479079.43</v>
          </cell>
          <cell r="U146">
            <v>-483702.49</v>
          </cell>
          <cell r="V146">
            <v>-483702.49</v>
          </cell>
          <cell r="W146">
            <v>-483702.49</v>
          </cell>
          <cell r="X146">
            <v>-483702.49</v>
          </cell>
          <cell r="Y146">
            <v>-483702.49</v>
          </cell>
          <cell r="Z146">
            <v>-483702.49</v>
          </cell>
          <cell r="AB146">
            <v>0</v>
          </cell>
        </row>
        <row r="147">
          <cell r="B147" t="str">
            <v>32-0200001</v>
          </cell>
          <cell r="D147" t="str">
            <v>pb2</v>
          </cell>
          <cell r="E147" t="str">
            <v>ol7</v>
          </cell>
          <cell r="G147" t="str">
            <v>p</v>
          </cell>
          <cell r="H147" t="str">
            <v>Tax funds</v>
          </cell>
          <cell r="I147" t="str">
            <v>FONDO RISCHI SU CREDITI</v>
          </cell>
          <cell r="L147">
            <v>103291.38</v>
          </cell>
          <cell r="N147" t="str">
            <v>FONDO RISCHI SU CREDITI</v>
          </cell>
          <cell r="S147">
            <v>103291.38</v>
          </cell>
          <cell r="T147">
            <v>103291.38</v>
          </cell>
          <cell r="U147">
            <v>103291.38</v>
          </cell>
          <cell r="V147">
            <v>103291.38</v>
          </cell>
          <cell r="W147">
            <v>103291.38</v>
          </cell>
          <cell r="X147">
            <v>103291.38</v>
          </cell>
          <cell r="Y147">
            <v>103291.38</v>
          </cell>
          <cell r="Z147">
            <v>103291.38</v>
          </cell>
          <cell r="AB147">
            <v>0</v>
          </cell>
        </row>
        <row r="148">
          <cell r="B148" t="str">
            <v>32-0200002</v>
          </cell>
          <cell r="D148" t="str">
            <v>pb2</v>
          </cell>
          <cell r="E148" t="str">
            <v>ol7</v>
          </cell>
          <cell r="G148" t="str">
            <v>p</v>
          </cell>
          <cell r="H148" t="str">
            <v>Tax funds</v>
          </cell>
          <cell r="I148" t="str">
            <v>F/ACCANT.IMPOSTE E TASSE</v>
          </cell>
          <cell r="J148">
            <v>2903</v>
          </cell>
          <cell r="K148">
            <v>334795</v>
          </cell>
          <cell r="L148">
            <v>0</v>
          </cell>
          <cell r="N148" t="str">
            <v>F/ACCANT.IMPOSTE E TASSE</v>
          </cell>
          <cell r="O148">
            <v>9356.98</v>
          </cell>
          <cell r="P148">
            <v>15660.79</v>
          </cell>
          <cell r="Q148">
            <v>21823.29</v>
          </cell>
          <cell r="R148">
            <v>28695.29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</row>
        <row r="149">
          <cell r="B149" t="str">
            <v>32-0200003</v>
          </cell>
          <cell r="D149" t="str">
            <v>pb2</v>
          </cell>
          <cell r="E149" t="str">
            <v>ol7</v>
          </cell>
          <cell r="G149" t="str">
            <v>p</v>
          </cell>
          <cell r="H149" t="str">
            <v>Tax funds</v>
          </cell>
          <cell r="I149" t="str">
            <v>FONDO RISCHI ED ONERI</v>
          </cell>
          <cell r="L149">
            <v>140000</v>
          </cell>
          <cell r="N149" t="str">
            <v>FONDO RISCHI ED ONERI</v>
          </cell>
          <cell r="S149">
            <v>197021.11</v>
          </cell>
          <cell r="T149">
            <v>116012.81</v>
          </cell>
          <cell r="U149">
            <v>116012.81</v>
          </cell>
          <cell r="V149">
            <v>116012.81</v>
          </cell>
          <cell r="W149">
            <v>116012.81</v>
          </cell>
          <cell r="X149">
            <v>116012.81</v>
          </cell>
          <cell r="Y149">
            <v>116012.81</v>
          </cell>
          <cell r="Z149">
            <v>140000</v>
          </cell>
          <cell r="AB149">
            <v>23987.190000000002</v>
          </cell>
        </row>
        <row r="150">
          <cell r="B150" t="str">
            <v>=</v>
          </cell>
          <cell r="D150" t="str">
            <v>=</v>
          </cell>
          <cell r="E150" t="str">
            <v>=</v>
          </cell>
          <cell r="G150" t="str">
            <v>=</v>
          </cell>
          <cell r="I150" t="str">
            <v>=</v>
          </cell>
          <cell r="J150">
            <v>2903</v>
          </cell>
          <cell r="K150">
            <v>334795</v>
          </cell>
          <cell r="L150">
            <v>243291.38</v>
          </cell>
          <cell r="N150" t="str">
            <v>=</v>
          </cell>
          <cell r="O150">
            <v>9356.98</v>
          </cell>
          <cell r="P150">
            <v>15660.79</v>
          </cell>
          <cell r="Q150">
            <v>21823.29</v>
          </cell>
          <cell r="R150">
            <v>28695.29</v>
          </cell>
          <cell r="S150">
            <v>300312.49</v>
          </cell>
          <cell r="T150">
            <v>219304.19</v>
          </cell>
          <cell r="U150">
            <v>219304.19</v>
          </cell>
          <cell r="V150">
            <v>219304.19</v>
          </cell>
          <cell r="W150">
            <v>219304.19</v>
          </cell>
          <cell r="X150">
            <v>219304.19</v>
          </cell>
          <cell r="Y150">
            <v>219304.19</v>
          </cell>
          <cell r="Z150">
            <v>219304.19</v>
          </cell>
          <cell r="AB150">
            <v>0</v>
          </cell>
        </row>
        <row r="151">
          <cell r="B151">
            <v>32</v>
          </cell>
          <cell r="D151" t="str">
            <v>=</v>
          </cell>
          <cell r="E151" t="str">
            <v>=</v>
          </cell>
          <cell r="G151" t="str">
            <v>=</v>
          </cell>
          <cell r="I151" t="str">
            <v>=</v>
          </cell>
          <cell r="J151">
            <v>-2096732.5</v>
          </cell>
          <cell r="K151">
            <v>-1225052.6448000013</v>
          </cell>
          <cell r="L151">
            <v>-459900.49</v>
          </cell>
          <cell r="N151" t="str">
            <v>=</v>
          </cell>
          <cell r="O151">
            <v>-2035820.86</v>
          </cell>
          <cell r="P151">
            <v>-2023803.29</v>
          </cell>
          <cell r="Q151">
            <v>-2022342.25</v>
          </cell>
          <cell r="R151">
            <v>-468285.18</v>
          </cell>
          <cell r="S151">
            <v>-190027.25</v>
          </cell>
          <cell r="T151">
            <v>-259775.24</v>
          </cell>
          <cell r="U151">
            <v>-264398.3</v>
          </cell>
          <cell r="V151">
            <v>-264398.3</v>
          </cell>
          <cell r="W151">
            <v>-264398.3</v>
          </cell>
          <cell r="X151">
            <v>-264398.3</v>
          </cell>
          <cell r="Y151">
            <v>-264398.3</v>
          </cell>
          <cell r="Z151">
            <v>-264398.3</v>
          </cell>
          <cell r="AB151">
            <v>0</v>
          </cell>
        </row>
        <row r="152">
          <cell r="B152" t="str">
            <v>34-0100001</v>
          </cell>
          <cell r="D152" t="str">
            <v>pd5a</v>
          </cell>
          <cell r="E152" t="str">
            <v>fornitor</v>
          </cell>
          <cell r="F152" t="str">
            <v>x</v>
          </cell>
          <cell r="G152" t="str">
            <v>p</v>
          </cell>
          <cell r="H152" t="str">
            <v>invoices to be received from suppliers</v>
          </cell>
          <cell r="I152" t="str">
            <v>FDR fornitori nazionali</v>
          </cell>
          <cell r="J152">
            <v>942542.83</v>
          </cell>
          <cell r="K152">
            <v>2367318.35</v>
          </cell>
          <cell r="L152">
            <v>1367395.6</v>
          </cell>
          <cell r="N152" t="str">
            <v>FDR fornitori nazionali</v>
          </cell>
          <cell r="O152">
            <v>1287632.78</v>
          </cell>
          <cell r="P152">
            <v>1737011.29</v>
          </cell>
          <cell r="Q152">
            <v>1419204.39</v>
          </cell>
          <cell r="R152">
            <v>1565784.92</v>
          </cell>
          <cell r="S152">
            <v>1736570.01</v>
          </cell>
          <cell r="T152">
            <v>1421953.53</v>
          </cell>
          <cell r="U152">
            <v>2277427.54</v>
          </cell>
          <cell r="V152">
            <v>1756586.21</v>
          </cell>
          <cell r="W152">
            <v>1606713.72</v>
          </cell>
          <cell r="X152">
            <v>2662662.6</v>
          </cell>
          <cell r="Y152">
            <v>1781567.61</v>
          </cell>
          <cell r="Z152">
            <v>1367395.6</v>
          </cell>
          <cell r="AB152">
            <v>-414172.01</v>
          </cell>
        </row>
        <row r="153">
          <cell r="B153" t="str">
            <v>34-0100003</v>
          </cell>
          <cell r="D153" t="str">
            <v>pd11a</v>
          </cell>
          <cell r="E153" t="str">
            <v>altrepass</v>
          </cell>
          <cell r="G153" t="str">
            <v>p</v>
          </cell>
          <cell r="H153" t="str">
            <v>prepayment to suppliers</v>
          </cell>
          <cell r="I153" t="str">
            <v>acconti a fornitori</v>
          </cell>
          <cell r="J153">
            <v>2515.4</v>
          </cell>
          <cell r="K153">
            <v>0</v>
          </cell>
          <cell r="L153">
            <v>-76454.33</v>
          </cell>
          <cell r="N153" t="str">
            <v>acconti a fornitori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-5522.88</v>
          </cell>
          <cell r="V153">
            <v>-28476.48</v>
          </cell>
          <cell r="W153">
            <v>-30359.31</v>
          </cell>
          <cell r="X153">
            <v>-30359.31</v>
          </cell>
          <cell r="Y153">
            <v>-57116.41</v>
          </cell>
          <cell r="Z153">
            <v>-76454.33</v>
          </cell>
          <cell r="AB153">
            <v>-19337.919999999998</v>
          </cell>
        </row>
        <row r="154">
          <cell r="B154" t="str">
            <v>34-0100005</v>
          </cell>
          <cell r="D154" t="str">
            <v>pd13</v>
          </cell>
          <cell r="E154" t="str">
            <v>altrepass</v>
          </cell>
          <cell r="G154" t="str">
            <v>p</v>
          </cell>
          <cell r="H154" t="str">
            <v>credti card</v>
          </cell>
          <cell r="I154" t="str">
            <v>cartasi</v>
          </cell>
          <cell r="J154">
            <v>0</v>
          </cell>
          <cell r="K154">
            <v>0</v>
          </cell>
          <cell r="L154">
            <v>0</v>
          </cell>
          <cell r="N154" t="str">
            <v>cartasi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</row>
        <row r="155">
          <cell r="B155" t="str">
            <v>34-0100006</v>
          </cell>
          <cell r="D155" t="str">
            <v>pd11a</v>
          </cell>
          <cell r="E155" t="str">
            <v>altrepass</v>
          </cell>
          <cell r="G155" t="str">
            <v>p</v>
          </cell>
          <cell r="H155" t="str">
            <v>prepayments for capracotta</v>
          </cell>
          <cell r="I155" t="str">
            <v>acconti a fornitori capracotta</v>
          </cell>
          <cell r="J155">
            <v>31939.599999999999</v>
          </cell>
          <cell r="K155">
            <v>0</v>
          </cell>
          <cell r="L155">
            <v>0</v>
          </cell>
          <cell r="N155" t="str">
            <v>acconti a fornitori capracotta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0</v>
          </cell>
        </row>
        <row r="156">
          <cell r="B156">
            <v>34</v>
          </cell>
          <cell r="D156" t="str">
            <v>=</v>
          </cell>
          <cell r="E156" t="str">
            <v>=</v>
          </cell>
          <cell r="G156" t="str">
            <v>=</v>
          </cell>
          <cell r="I156" t="str">
            <v>=</v>
          </cell>
          <cell r="J156">
            <v>908087.83</v>
          </cell>
          <cell r="K156">
            <v>2367318.35</v>
          </cell>
          <cell r="L156">
            <v>1443849.9300000002</v>
          </cell>
          <cell r="N156" t="str">
            <v>=</v>
          </cell>
          <cell r="O156">
            <v>1287632.78</v>
          </cell>
          <cell r="P156">
            <v>1737011.29</v>
          </cell>
          <cell r="Q156">
            <v>1419204.39</v>
          </cell>
          <cell r="R156">
            <v>1565784.92</v>
          </cell>
          <cell r="S156">
            <v>1736570.01</v>
          </cell>
          <cell r="T156">
            <v>1421953.53</v>
          </cell>
          <cell r="U156">
            <v>2282950.42</v>
          </cell>
          <cell r="V156">
            <v>2282950.42</v>
          </cell>
          <cell r="W156">
            <v>2282950.42</v>
          </cell>
          <cell r="X156">
            <v>2282950.42</v>
          </cell>
          <cell r="Y156">
            <v>2282950.42</v>
          </cell>
          <cell r="Z156">
            <v>2282950.42</v>
          </cell>
          <cell r="AB156">
            <v>0</v>
          </cell>
        </row>
        <row r="157">
          <cell r="B157" t="str">
            <v>35-0100001</v>
          </cell>
          <cell r="D157" t="str">
            <v>pd11a</v>
          </cell>
          <cell r="E157" t="str">
            <v>itax</v>
          </cell>
          <cell r="G157" t="str">
            <v>p</v>
          </cell>
          <cell r="H157" t="str">
            <v>tax liability on emploee</v>
          </cell>
          <cell r="I157" t="str">
            <v>erario c/irpef dip (1001)</v>
          </cell>
          <cell r="J157">
            <v>40982.76</v>
          </cell>
          <cell r="K157">
            <v>41114.11</v>
          </cell>
          <cell r="L157">
            <v>45146.13</v>
          </cell>
          <cell r="N157" t="str">
            <v>erario c/irpef dip (1001)</v>
          </cell>
          <cell r="O157">
            <v>17779.16</v>
          </cell>
          <cell r="P157">
            <v>18763.79</v>
          </cell>
          <cell r="Q157">
            <v>26979.96</v>
          </cell>
          <cell r="R157">
            <v>51520.05</v>
          </cell>
          <cell r="S157">
            <v>28432.240000000002</v>
          </cell>
          <cell r="T157">
            <v>34761.85</v>
          </cell>
          <cell r="U157">
            <v>11039.73</v>
          </cell>
          <cell r="V157">
            <v>28580.49</v>
          </cell>
          <cell r="W157">
            <v>60833.67</v>
          </cell>
          <cell r="X157">
            <v>22001.14</v>
          </cell>
          <cell r="Y157">
            <v>20618.919999999998</v>
          </cell>
          <cell r="Z157">
            <v>45146.13</v>
          </cell>
          <cell r="AB157">
            <v>24527.21</v>
          </cell>
        </row>
        <row r="158">
          <cell r="B158" t="str">
            <v>35-0100002</v>
          </cell>
          <cell r="D158" t="str">
            <v>pd11a</v>
          </cell>
          <cell r="E158" t="str">
            <v>itax</v>
          </cell>
          <cell r="G158" t="str">
            <v>p</v>
          </cell>
          <cell r="H158" t="str">
            <v>tax liability on sevices</v>
          </cell>
          <cell r="I158" t="str">
            <v>erario c/irpef lav aut (1040)</v>
          </cell>
          <cell r="J158">
            <v>3577.8</v>
          </cell>
          <cell r="K158">
            <v>4889.84</v>
          </cell>
          <cell r="L158">
            <v>-970.8</v>
          </cell>
          <cell r="N158" t="str">
            <v>erario c/irpef lav aut (1040)</v>
          </cell>
          <cell r="O158">
            <v>2430.38</v>
          </cell>
          <cell r="P158">
            <v>428.8</v>
          </cell>
          <cell r="Q158">
            <v>7758</v>
          </cell>
          <cell r="R158">
            <v>-2840</v>
          </cell>
          <cell r="S158">
            <v>38426.39</v>
          </cell>
          <cell r="T158">
            <v>36109.67</v>
          </cell>
          <cell r="U158">
            <v>25951.61</v>
          </cell>
          <cell r="V158">
            <v>27351.61</v>
          </cell>
          <cell r="W158">
            <v>-1959.2</v>
          </cell>
          <cell r="X158">
            <v>58674.26</v>
          </cell>
          <cell r="Y158">
            <v>328.48</v>
          </cell>
          <cell r="Z158">
            <v>-970.8</v>
          </cell>
          <cell r="AB158">
            <v>-1299.28</v>
          </cell>
        </row>
        <row r="159">
          <cell r="B159" t="str">
            <v>35-0100004</v>
          </cell>
          <cell r="D159" t="str">
            <v>pd11a</v>
          </cell>
          <cell r="E159" t="str">
            <v>altrepass</v>
          </cell>
          <cell r="G159" t="str">
            <v>p</v>
          </cell>
          <cell r="H159" t="str">
            <v>IRAP tax</v>
          </cell>
          <cell r="I159" t="str">
            <v>irap dell'esercizio</v>
          </cell>
          <cell r="J159">
            <v>307320</v>
          </cell>
          <cell r="K159">
            <v>0</v>
          </cell>
          <cell r="L159">
            <v>0</v>
          </cell>
          <cell r="N159" t="str">
            <v>irap dell'esercizio</v>
          </cell>
          <cell r="O159">
            <v>0</v>
          </cell>
          <cell r="P159">
            <v>0</v>
          </cell>
          <cell r="Q159">
            <v>0</v>
          </cell>
          <cell r="R159">
            <v>370000</v>
          </cell>
          <cell r="S159">
            <v>216000</v>
          </cell>
          <cell r="T159">
            <v>216000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B159">
            <v>0</v>
          </cell>
        </row>
        <row r="160">
          <cell r="B160" t="str">
            <v>35-0100005</v>
          </cell>
          <cell r="D160" t="str">
            <v>pd11a</v>
          </cell>
          <cell r="E160" t="str">
            <v>altrepass</v>
          </cell>
          <cell r="G160" t="str">
            <v>p</v>
          </cell>
          <cell r="H160" t="str">
            <v>other tax liability</v>
          </cell>
          <cell r="I160" t="str">
            <v>debiti verso erario</v>
          </cell>
          <cell r="J160">
            <v>0</v>
          </cell>
          <cell r="K160">
            <v>0</v>
          </cell>
          <cell r="L160">
            <v>0</v>
          </cell>
          <cell r="N160" t="str">
            <v>debiti verso erario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</row>
        <row r="161">
          <cell r="B161" t="str">
            <v>35-0100006</v>
          </cell>
          <cell r="D161" t="str">
            <v>pd13</v>
          </cell>
          <cell r="E161" t="str">
            <v>altrepass</v>
          </cell>
          <cell r="G161" t="str">
            <v>p</v>
          </cell>
          <cell r="I161" t="str">
            <v>deb. Tributario x ravv. Operoso</v>
          </cell>
          <cell r="J161">
            <v>0</v>
          </cell>
          <cell r="K161">
            <v>0</v>
          </cell>
          <cell r="L161">
            <v>0</v>
          </cell>
          <cell r="N161" t="str">
            <v>deb. Tributario x ravv. Operoso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</row>
        <row r="162">
          <cell r="B162" t="str">
            <v>35-0100008</v>
          </cell>
          <cell r="D162" t="str">
            <v>pd13</v>
          </cell>
          <cell r="E162" t="str">
            <v>altrepass</v>
          </cell>
          <cell r="G162" t="str">
            <v>p</v>
          </cell>
          <cell r="I162" t="str">
            <v>Ires a credito</v>
          </cell>
          <cell r="L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0</v>
          </cell>
        </row>
        <row r="163">
          <cell r="B163" t="str">
            <v>35-0100009</v>
          </cell>
          <cell r="D163" t="str">
            <v>pd11a</v>
          </cell>
          <cell r="E163" t="str">
            <v>altrepass</v>
          </cell>
          <cell r="G163" t="str">
            <v>p</v>
          </cell>
          <cell r="I163" t="str">
            <v>debiti tributari diversi</v>
          </cell>
          <cell r="L163">
            <v>58187.82</v>
          </cell>
          <cell r="O163">
            <v>76245.38</v>
          </cell>
          <cell r="P163">
            <v>64071.43</v>
          </cell>
          <cell r="Q163">
            <v>68289.06</v>
          </cell>
          <cell r="R163">
            <v>68289.06</v>
          </cell>
          <cell r="S163">
            <v>65791.429999999993</v>
          </cell>
          <cell r="T163">
            <v>57573.43</v>
          </cell>
          <cell r="U163">
            <v>31687.599999999999</v>
          </cell>
          <cell r="V163">
            <v>31687.599999999999</v>
          </cell>
          <cell r="W163">
            <v>31762.35</v>
          </cell>
          <cell r="X163">
            <v>31762.35</v>
          </cell>
          <cell r="Y163">
            <v>31762.35</v>
          </cell>
          <cell r="Z163">
            <v>58187.82</v>
          </cell>
          <cell r="AB163">
            <v>26425.47</v>
          </cell>
        </row>
        <row r="164">
          <cell r="B164" t="str">
            <v>=</v>
          </cell>
          <cell r="D164" t="str">
            <v>=</v>
          </cell>
          <cell r="E164" t="str">
            <v>=</v>
          </cell>
          <cell r="G164" t="str">
            <v>=</v>
          </cell>
          <cell r="I164" t="str">
            <v>debiti tributari</v>
          </cell>
          <cell r="J164">
            <v>351880.56</v>
          </cell>
          <cell r="K164">
            <v>46003.95</v>
          </cell>
          <cell r="L164">
            <v>44175.329999999994</v>
          </cell>
          <cell r="N164" t="str">
            <v>debiti tributari</v>
          </cell>
          <cell r="O164">
            <v>20209.54</v>
          </cell>
          <cell r="P164">
            <v>19192.59</v>
          </cell>
          <cell r="Q164">
            <v>34737.96</v>
          </cell>
          <cell r="R164">
            <v>418680.05</v>
          </cell>
          <cell r="S164">
            <v>282858.63</v>
          </cell>
          <cell r="T164">
            <v>286871.52</v>
          </cell>
          <cell r="U164">
            <v>36991.339999999997</v>
          </cell>
          <cell r="V164">
            <v>36991.339999999997</v>
          </cell>
          <cell r="W164">
            <v>36991.339999999997</v>
          </cell>
          <cell r="X164">
            <v>36991.339999999997</v>
          </cell>
          <cell r="Y164">
            <v>36991.339999999997</v>
          </cell>
          <cell r="Z164">
            <v>36991.339999999997</v>
          </cell>
          <cell r="AB164">
            <v>0</v>
          </cell>
        </row>
        <row r="165">
          <cell r="B165" t="str">
            <v>35-0200001</v>
          </cell>
          <cell r="D165" t="str">
            <v>pd13</v>
          </cell>
          <cell r="E165" t="str">
            <v>altrepass</v>
          </cell>
          <cell r="G165" t="str">
            <v>p</v>
          </cell>
          <cell r="H165" t="str">
            <v>emploee liabilities</v>
          </cell>
          <cell r="I165" t="str">
            <v>dipendenti c/retribuzioni</v>
          </cell>
          <cell r="J165">
            <v>98</v>
          </cell>
          <cell r="K165">
            <v>0</v>
          </cell>
          <cell r="L165">
            <v>0</v>
          </cell>
          <cell r="N165" t="str">
            <v>dipendenti c/retribuzioni</v>
          </cell>
          <cell r="O165">
            <v>0</v>
          </cell>
          <cell r="P165">
            <v>0</v>
          </cell>
          <cell r="Q165">
            <v>0</v>
          </cell>
          <cell r="R165">
            <v>59641</v>
          </cell>
          <cell r="S165">
            <v>100</v>
          </cell>
          <cell r="T165">
            <v>100</v>
          </cell>
          <cell r="U165">
            <v>14.5</v>
          </cell>
          <cell r="V165">
            <v>2396.89</v>
          </cell>
          <cell r="W165">
            <v>2485.14</v>
          </cell>
          <cell r="X165">
            <v>3220.95</v>
          </cell>
          <cell r="Y165">
            <v>70394.25</v>
          </cell>
          <cell r="Z165">
            <v>0</v>
          </cell>
          <cell r="AB165">
            <v>-70394.25</v>
          </cell>
        </row>
        <row r="166">
          <cell r="B166" t="str">
            <v>35-0200002</v>
          </cell>
          <cell r="D166" t="str">
            <v>pd13</v>
          </cell>
          <cell r="E166" t="str">
            <v>altrepass</v>
          </cell>
          <cell r="G166" t="str">
            <v>p</v>
          </cell>
          <cell r="H166" t="str">
            <v>liab. Vs emploee  for trip expenses</v>
          </cell>
          <cell r="I166" t="str">
            <v>dipendenti c/note spese</v>
          </cell>
          <cell r="J166">
            <v>1407.84</v>
          </cell>
          <cell r="K166">
            <v>2018.21</v>
          </cell>
          <cell r="L166">
            <v>0</v>
          </cell>
          <cell r="N166" t="str">
            <v>dipendenti c/note spese</v>
          </cell>
          <cell r="O166">
            <v>2417.1</v>
          </cell>
          <cell r="P166">
            <v>5750.05</v>
          </cell>
          <cell r="Q166">
            <v>7824.84</v>
          </cell>
          <cell r="R166">
            <v>5923.54</v>
          </cell>
          <cell r="S166">
            <v>2114.7199999999998</v>
          </cell>
          <cell r="T166">
            <v>1737.07</v>
          </cell>
          <cell r="U166">
            <v>3496.35</v>
          </cell>
          <cell r="V166">
            <v>2323.8200000000002</v>
          </cell>
          <cell r="W166">
            <v>1539.12</v>
          </cell>
          <cell r="X166">
            <v>0</v>
          </cell>
          <cell r="Y166">
            <v>0</v>
          </cell>
          <cell r="Z166">
            <v>0</v>
          </cell>
          <cell r="AB166">
            <v>0</v>
          </cell>
        </row>
        <row r="167">
          <cell r="B167" t="str">
            <v>35-0200003</v>
          </cell>
          <cell r="D167" t="str">
            <v>pd13</v>
          </cell>
          <cell r="E167" t="str">
            <v>altrepass</v>
          </cell>
          <cell r="G167" t="str">
            <v>p</v>
          </cell>
          <cell r="H167" t="str">
            <v>liab. Vs emploee  for trip expenses</v>
          </cell>
          <cell r="I167" t="str">
            <v>debito x compenso amministratore</v>
          </cell>
          <cell r="L167">
            <v>0</v>
          </cell>
          <cell r="N167" t="str">
            <v>deb ito x compenso amministratore</v>
          </cell>
          <cell r="V167">
            <v>-280</v>
          </cell>
          <cell r="W167">
            <v>0</v>
          </cell>
          <cell r="X167">
            <v>-1.37</v>
          </cell>
          <cell r="Y167">
            <v>0</v>
          </cell>
          <cell r="Z167">
            <v>0</v>
          </cell>
          <cell r="AB167">
            <v>0</v>
          </cell>
        </row>
        <row r="168">
          <cell r="B168" t="str">
            <v>35-0200005</v>
          </cell>
          <cell r="D168" t="str">
            <v>pd13</v>
          </cell>
          <cell r="E168" t="str">
            <v>altrepass</v>
          </cell>
          <cell r="G168" t="str">
            <v>p</v>
          </cell>
          <cell r="H168" t="str">
            <v>roundisments on wages</v>
          </cell>
          <cell r="I168" t="str">
            <v>arrot. Stipendi</v>
          </cell>
          <cell r="J168">
            <v>0</v>
          </cell>
          <cell r="K168">
            <v>2.42</v>
          </cell>
          <cell r="L168">
            <v>1.21</v>
          </cell>
          <cell r="N168" t="str">
            <v>arrot. Stipendi</v>
          </cell>
          <cell r="O168">
            <v>0.97</v>
          </cell>
          <cell r="P168">
            <v>0.23</v>
          </cell>
          <cell r="Q168">
            <v>4.93</v>
          </cell>
          <cell r="R168">
            <v>1.51</v>
          </cell>
          <cell r="S168">
            <v>1.77</v>
          </cell>
          <cell r="T168">
            <v>-1.71</v>
          </cell>
          <cell r="U168">
            <v>-1.69</v>
          </cell>
          <cell r="V168">
            <v>0.79</v>
          </cell>
          <cell r="W168">
            <v>0.14000000000000001</v>
          </cell>
          <cell r="X168">
            <v>170.7</v>
          </cell>
          <cell r="Y168">
            <v>-1.21</v>
          </cell>
          <cell r="Z168">
            <v>1.21</v>
          </cell>
          <cell r="AB168">
            <v>2.42</v>
          </cell>
        </row>
        <row r="169">
          <cell r="B169" t="str">
            <v>35-0200006</v>
          </cell>
          <cell r="D169" t="str">
            <v>pd13</v>
          </cell>
          <cell r="E169" t="str">
            <v>altrepass</v>
          </cell>
          <cell r="G169" t="str">
            <v>p</v>
          </cell>
          <cell r="H169" t="str">
            <v>trade union liabilities</v>
          </cell>
          <cell r="I169" t="str">
            <v>deb. Vs sindacato</v>
          </cell>
          <cell r="J169">
            <v>428.83</v>
          </cell>
          <cell r="K169">
            <v>463.12</v>
          </cell>
          <cell r="L169">
            <v>356.36</v>
          </cell>
          <cell r="N169" t="str">
            <v>deb. Vs sindacato</v>
          </cell>
          <cell r="O169">
            <v>330.74</v>
          </cell>
          <cell r="P169">
            <v>352.23</v>
          </cell>
          <cell r="Q169">
            <v>181.05</v>
          </cell>
          <cell r="R169">
            <v>156.09</v>
          </cell>
          <cell r="S169">
            <v>165.98</v>
          </cell>
          <cell r="T169">
            <v>363.72</v>
          </cell>
          <cell r="U169">
            <v>167.2</v>
          </cell>
          <cell r="V169">
            <v>179.47</v>
          </cell>
          <cell r="W169">
            <v>191.94</v>
          </cell>
          <cell r="X169">
            <v>-479.02</v>
          </cell>
          <cell r="Y169">
            <v>181.98</v>
          </cell>
          <cell r="Z169">
            <v>356.36</v>
          </cell>
          <cell r="AB169">
            <v>174.38000000000002</v>
          </cell>
        </row>
        <row r="170">
          <cell r="B170" t="str">
            <v>35-0200007</v>
          </cell>
          <cell r="D170" t="str">
            <v>pd13</v>
          </cell>
          <cell r="E170" t="str">
            <v>altrepass</v>
          </cell>
          <cell r="G170" t="str">
            <v>p</v>
          </cell>
          <cell r="H170" t="str">
            <v>empl. Pre-payments</v>
          </cell>
          <cell r="I170" t="str">
            <v>dip. C/anticipi</v>
          </cell>
          <cell r="J170">
            <v>0</v>
          </cell>
          <cell r="K170">
            <v>0</v>
          </cell>
          <cell r="L170">
            <v>0</v>
          </cell>
          <cell r="N170" t="str">
            <v>dip. C/anticipi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-311</v>
          </cell>
          <cell r="T170">
            <v>-2771</v>
          </cell>
          <cell r="U170">
            <v>-2155.25</v>
          </cell>
          <cell r="V170">
            <v>-479.02</v>
          </cell>
          <cell r="W170">
            <v>-479.02</v>
          </cell>
          <cell r="X170">
            <v>0</v>
          </cell>
          <cell r="Y170">
            <v>-479.02</v>
          </cell>
          <cell r="Z170">
            <v>0</v>
          </cell>
          <cell r="AB170">
            <v>479.02</v>
          </cell>
        </row>
        <row r="171">
          <cell r="B171" t="str">
            <v>35-0200008</v>
          </cell>
          <cell r="D171" t="str">
            <v>pd13</v>
          </cell>
          <cell r="E171" t="str">
            <v>altrepass</v>
          </cell>
          <cell r="G171" t="str">
            <v>p</v>
          </cell>
          <cell r="H171" t="str">
            <v>empl. Pre-payments</v>
          </cell>
          <cell r="I171" t="str">
            <v>deb x cessione 1/5 stip pers.</v>
          </cell>
          <cell r="J171">
            <v>0</v>
          </cell>
          <cell r="K171">
            <v>280</v>
          </cell>
          <cell r="L171">
            <v>405</v>
          </cell>
          <cell r="O171">
            <v>280</v>
          </cell>
          <cell r="P171">
            <v>280</v>
          </cell>
          <cell r="Q171">
            <v>280</v>
          </cell>
          <cell r="R171">
            <v>280</v>
          </cell>
          <cell r="S171">
            <v>280</v>
          </cell>
          <cell r="T171">
            <v>405</v>
          </cell>
          <cell r="U171">
            <v>405</v>
          </cell>
          <cell r="V171">
            <v>685</v>
          </cell>
          <cell r="W171">
            <v>405</v>
          </cell>
          <cell r="X171">
            <v>405</v>
          </cell>
          <cell r="Y171">
            <v>405</v>
          </cell>
          <cell r="Z171">
            <v>405</v>
          </cell>
          <cell r="AB171">
            <v>0</v>
          </cell>
        </row>
        <row r="172">
          <cell r="B172" t="str">
            <v>=</v>
          </cell>
          <cell r="D172" t="str">
            <v>=</v>
          </cell>
          <cell r="E172" t="str">
            <v>=</v>
          </cell>
          <cell r="G172" t="str">
            <v>=</v>
          </cell>
          <cell r="I172" t="str">
            <v>debiti vs dipendenti</v>
          </cell>
          <cell r="J172">
            <v>1934.6699999999998</v>
          </cell>
          <cell r="K172">
            <v>2763.75</v>
          </cell>
          <cell r="L172">
            <v>762.56999999999994</v>
          </cell>
          <cell r="N172" t="str">
            <v>debiti vs dipendenti</v>
          </cell>
          <cell r="O172">
            <v>3028.81</v>
          </cell>
          <cell r="P172">
            <v>6382.51</v>
          </cell>
          <cell r="Q172">
            <v>8290.82</v>
          </cell>
          <cell r="R172">
            <v>66002.14</v>
          </cell>
          <cell r="S172">
            <v>2351.4699999999998</v>
          </cell>
          <cell r="T172">
            <v>-166.92</v>
          </cell>
          <cell r="U172">
            <v>1926.11</v>
          </cell>
          <cell r="V172">
            <v>1926.11</v>
          </cell>
          <cell r="W172">
            <v>1926.11</v>
          </cell>
          <cell r="X172">
            <v>1926.11</v>
          </cell>
          <cell r="Y172">
            <v>1926.11</v>
          </cell>
          <cell r="Z172">
            <v>1926.11</v>
          </cell>
          <cell r="AB172">
            <v>0</v>
          </cell>
        </row>
        <row r="173">
          <cell r="B173" t="str">
            <v>35-0300001</v>
          </cell>
          <cell r="D173" t="str">
            <v>pd12</v>
          </cell>
          <cell r="E173" t="str">
            <v>altrepass</v>
          </cell>
          <cell r="G173" t="str">
            <v>p</v>
          </cell>
          <cell r="H173" t="str">
            <v>social security debt</v>
          </cell>
          <cell r="I173" t="str">
            <v>inps c/contributi</v>
          </cell>
          <cell r="J173">
            <v>68166</v>
          </cell>
          <cell r="K173">
            <v>67123.91</v>
          </cell>
          <cell r="L173">
            <v>67580.92</v>
          </cell>
          <cell r="N173" t="str">
            <v>inps c/contributi</v>
          </cell>
          <cell r="O173">
            <v>35861.800000000003</v>
          </cell>
          <cell r="P173">
            <v>36181.35</v>
          </cell>
          <cell r="Q173">
            <v>38054.660000000003</v>
          </cell>
          <cell r="R173">
            <v>38714.43</v>
          </cell>
          <cell r="S173">
            <v>43334.85</v>
          </cell>
          <cell r="T173">
            <v>62679.79</v>
          </cell>
          <cell r="U173">
            <v>41739.46</v>
          </cell>
          <cell r="V173">
            <v>38793.43</v>
          </cell>
          <cell r="W173">
            <v>80567.83</v>
          </cell>
          <cell r="X173">
            <v>37775.15</v>
          </cell>
          <cell r="Y173">
            <v>38157.33</v>
          </cell>
          <cell r="Z173">
            <v>67580.92</v>
          </cell>
          <cell r="AB173">
            <v>29423.589999999997</v>
          </cell>
        </row>
        <row r="174">
          <cell r="B174" t="str">
            <v>35-0300002</v>
          </cell>
          <cell r="D174" t="str">
            <v>pd12</v>
          </cell>
          <cell r="E174" t="str">
            <v>altrepass</v>
          </cell>
          <cell r="G174" t="str">
            <v>p</v>
          </cell>
          <cell r="H174" t="str">
            <v>social security debt for managers</v>
          </cell>
          <cell r="I174" t="str">
            <v>dirigenti c/contributi</v>
          </cell>
          <cell r="J174">
            <v>2430.6</v>
          </cell>
          <cell r="K174">
            <v>1944.35</v>
          </cell>
          <cell r="L174">
            <v>816.79</v>
          </cell>
          <cell r="N174" t="str">
            <v>dirigenti c/contributi</v>
          </cell>
          <cell r="O174">
            <v>-4.7499999999998863</v>
          </cell>
          <cell r="P174">
            <v>505.89</v>
          </cell>
          <cell r="Q174">
            <v>2497.19</v>
          </cell>
          <cell r="R174">
            <v>995.28</v>
          </cell>
          <cell r="S174">
            <v>1504.56</v>
          </cell>
          <cell r="T174">
            <v>2013.92</v>
          </cell>
          <cell r="U174">
            <v>924.47</v>
          </cell>
          <cell r="V174">
            <v>1895.54</v>
          </cell>
          <cell r="W174">
            <v>6881.93</v>
          </cell>
          <cell r="X174">
            <v>450.14</v>
          </cell>
          <cell r="Y174">
            <v>414.28</v>
          </cell>
          <cell r="Z174">
            <v>816.79</v>
          </cell>
          <cell r="AB174">
            <v>402.51</v>
          </cell>
        </row>
        <row r="175">
          <cell r="B175" t="str">
            <v>35-0300004</v>
          </cell>
          <cell r="D175" t="str">
            <v>pd13</v>
          </cell>
          <cell r="E175" t="str">
            <v>altrepass</v>
          </cell>
          <cell r="G175" t="str">
            <v>p</v>
          </cell>
          <cell r="I175" t="str">
            <v>inps c/ratei ex prec</v>
          </cell>
          <cell r="J175">
            <v>0</v>
          </cell>
          <cell r="K175">
            <v>0</v>
          </cell>
          <cell r="L175">
            <v>0</v>
          </cell>
          <cell r="N175" t="str">
            <v>inps c/ratei ex prec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</row>
        <row r="176">
          <cell r="B176" t="str">
            <v>35-0300005</v>
          </cell>
          <cell r="D176" t="str">
            <v>c5a</v>
          </cell>
          <cell r="E176" t="str">
            <v>alcred</v>
          </cell>
          <cell r="G176" t="str">
            <v>a</v>
          </cell>
          <cell r="H176" t="str">
            <v>social security debt</v>
          </cell>
          <cell r="I176" t="str">
            <v>inail c/contributi</v>
          </cell>
          <cell r="J176">
            <v>800.89</v>
          </cell>
          <cell r="K176">
            <v>-7456.01</v>
          </cell>
          <cell r="L176">
            <v>3591.48</v>
          </cell>
          <cell r="N176" t="str">
            <v>inail c/contributi</v>
          </cell>
          <cell r="O176">
            <v>-6438.14</v>
          </cell>
          <cell r="P176">
            <v>1430.07</v>
          </cell>
          <cell r="Q176">
            <v>-1010.4</v>
          </cell>
          <cell r="R176">
            <v>-3683.04</v>
          </cell>
          <cell r="S176">
            <v>4747.5</v>
          </cell>
          <cell r="T176">
            <v>458.63</v>
          </cell>
          <cell r="U176">
            <v>-2326.4</v>
          </cell>
          <cell r="V176">
            <v>5747.99</v>
          </cell>
          <cell r="W176">
            <v>3055.09</v>
          </cell>
          <cell r="X176">
            <v>383.85</v>
          </cell>
          <cell r="Y176">
            <v>8335.64</v>
          </cell>
          <cell r="Z176">
            <v>3591.48</v>
          </cell>
          <cell r="AB176">
            <v>-4744.16</v>
          </cell>
        </row>
        <row r="177">
          <cell r="B177" t="str">
            <v>35-0300006</v>
          </cell>
          <cell r="D177" t="str">
            <v>pd12</v>
          </cell>
          <cell r="E177" t="str">
            <v>altrepass</v>
          </cell>
          <cell r="G177" t="str">
            <v>p</v>
          </cell>
          <cell r="I177" t="str">
            <v>debiti vs Fopen</v>
          </cell>
          <cell r="L177">
            <v>3710.7</v>
          </cell>
          <cell r="U177">
            <v>6468.63</v>
          </cell>
          <cell r="V177">
            <v>2185.6</v>
          </cell>
          <cell r="W177">
            <v>2164.56</v>
          </cell>
          <cell r="X177">
            <v>2159.0700000000002</v>
          </cell>
          <cell r="Y177">
            <v>2206.5300000000002</v>
          </cell>
          <cell r="Z177">
            <v>3710.7</v>
          </cell>
          <cell r="AB177">
            <v>1504.1699999999996</v>
          </cell>
        </row>
        <row r="178">
          <cell r="B178" t="str">
            <v>35-0300007</v>
          </cell>
          <cell r="D178" t="str">
            <v>pd12</v>
          </cell>
          <cell r="E178" t="str">
            <v>altrepass</v>
          </cell>
          <cell r="G178" t="str">
            <v>p</v>
          </cell>
          <cell r="I178" t="str">
            <v>DEBITI VS. FONDI PENSIONE</v>
          </cell>
          <cell r="L178">
            <v>180.38</v>
          </cell>
        </row>
        <row r="179">
          <cell r="B179" t="str">
            <v>=</v>
          </cell>
          <cell r="D179" t="str">
            <v>=</v>
          </cell>
          <cell r="E179" t="str">
            <v>=</v>
          </cell>
          <cell r="G179" t="str">
            <v>=</v>
          </cell>
          <cell r="I179" t="str">
            <v>debiti vs istit. Previdenza</v>
          </cell>
          <cell r="J179">
            <v>71397.490000000005</v>
          </cell>
          <cell r="K179">
            <v>76524.27</v>
          </cell>
          <cell r="L179">
            <v>68697.31</v>
          </cell>
          <cell r="N179" t="str">
            <v>debiti vs istit. Previdenza</v>
          </cell>
          <cell r="O179">
            <v>42295.19</v>
          </cell>
          <cell r="P179">
            <v>35257.17</v>
          </cell>
          <cell r="Q179">
            <v>41562.25</v>
          </cell>
          <cell r="R179">
            <v>43392.75</v>
          </cell>
          <cell r="S179">
            <v>40091.910000000003</v>
          </cell>
          <cell r="T179">
            <v>64235.08</v>
          </cell>
          <cell r="U179">
            <v>51458.96</v>
          </cell>
          <cell r="V179">
            <v>51458.96</v>
          </cell>
          <cell r="W179">
            <v>51458.96</v>
          </cell>
          <cell r="X179">
            <v>51458.96</v>
          </cell>
          <cell r="Y179">
            <v>51458.96</v>
          </cell>
          <cell r="Z179">
            <v>51458.96</v>
          </cell>
          <cell r="AB179">
            <v>0</v>
          </cell>
        </row>
        <row r="180">
          <cell r="B180" t="str">
            <v>35-0500001</v>
          </cell>
          <cell r="D180" t="str">
            <v>pd10b</v>
          </cell>
          <cell r="E180" t="str">
            <v>ol5</v>
          </cell>
          <cell r="G180" t="str">
            <v>p</v>
          </cell>
          <cell r="H180" t="str">
            <v>Prisma long term liabilities</v>
          </cell>
          <cell r="I180" t="str">
            <v>debiti vs prisma</v>
          </cell>
          <cell r="J180">
            <v>12134047.289999999</v>
          </cell>
          <cell r="K180">
            <v>26776093.59</v>
          </cell>
          <cell r="L180">
            <v>16222902.23</v>
          </cell>
          <cell r="N180" t="str">
            <v>debiti vs prisma</v>
          </cell>
          <cell r="O180">
            <v>25832518.990000002</v>
          </cell>
          <cell r="P180">
            <v>25936789.23</v>
          </cell>
          <cell r="Q180">
            <v>26206467</v>
          </cell>
          <cell r="R180">
            <v>21167902.23</v>
          </cell>
          <cell r="S180">
            <v>21167902.23</v>
          </cell>
          <cell r="T180">
            <v>21167902.23</v>
          </cell>
          <cell r="U180">
            <v>16167902.23</v>
          </cell>
          <cell r="V180">
            <v>16222902.23</v>
          </cell>
          <cell r="W180">
            <v>16222902.23</v>
          </cell>
          <cell r="X180">
            <v>16222902.23</v>
          </cell>
          <cell r="Y180">
            <v>16222902.23</v>
          </cell>
          <cell r="Z180">
            <v>16222902.23</v>
          </cell>
          <cell r="AB180">
            <v>0</v>
          </cell>
        </row>
        <row r="181">
          <cell r="B181" t="str">
            <v>35-0500002</v>
          </cell>
          <cell r="D181" t="str">
            <v>pd4</v>
          </cell>
          <cell r="E181" t="str">
            <v>ol5</v>
          </cell>
          <cell r="G181" t="str">
            <v>p</v>
          </cell>
          <cell r="H181" t="str">
            <v>PSEG long term liabilities</v>
          </cell>
          <cell r="I181" t="str">
            <v>c/finanziam. Pseg</v>
          </cell>
          <cell r="J181">
            <v>9571811.3100000005</v>
          </cell>
          <cell r="K181">
            <v>0</v>
          </cell>
          <cell r="L181">
            <v>0</v>
          </cell>
          <cell r="N181" t="str">
            <v>c/finanziam. Pseg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B181">
            <v>0</v>
          </cell>
        </row>
        <row r="182">
          <cell r="B182" t="str">
            <v>35-0500003</v>
          </cell>
          <cell r="D182" t="str">
            <v>pd5a</v>
          </cell>
          <cell r="E182" t="str">
            <v>ol5</v>
          </cell>
          <cell r="G182" t="str">
            <v>p</v>
          </cell>
          <cell r="H182" t="str">
            <v>invoice to be received from prisma</v>
          </cell>
          <cell r="I182" t="str">
            <v>fatt da ric prisma</v>
          </cell>
          <cell r="J182">
            <v>0</v>
          </cell>
          <cell r="K182">
            <v>0</v>
          </cell>
          <cell r="L182">
            <v>0</v>
          </cell>
          <cell r="N182" t="str">
            <v>fatt da ric prisma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B182">
            <v>0</v>
          </cell>
        </row>
        <row r="183">
          <cell r="B183" t="str">
            <v>35-0500006</v>
          </cell>
          <cell r="D183" t="str">
            <v>pd4</v>
          </cell>
          <cell r="E183" t="str">
            <v>ol5</v>
          </cell>
          <cell r="G183" t="str">
            <v>p</v>
          </cell>
          <cell r="H183" t="str">
            <v>CGGP long term liabilities</v>
          </cell>
          <cell r="I183" t="str">
            <v>finanziam da cggp</v>
          </cell>
          <cell r="J183">
            <v>6603468.0099999998</v>
          </cell>
          <cell r="K183">
            <v>0</v>
          </cell>
          <cell r="L183">
            <v>0</v>
          </cell>
          <cell r="N183" t="str">
            <v>finanziam da cggp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B183">
            <v>0</v>
          </cell>
        </row>
        <row r="184">
          <cell r="B184" t="str">
            <v>=</v>
          </cell>
          <cell r="D184" t="str">
            <v>=</v>
          </cell>
          <cell r="E184" t="str">
            <v>=</v>
          </cell>
          <cell r="G184" t="str">
            <v>=</v>
          </cell>
          <cell r="I184" t="str">
            <v>debiti vs controllanti</v>
          </cell>
          <cell r="J184">
            <v>28309326.609999999</v>
          </cell>
          <cell r="K184">
            <v>26776093.59</v>
          </cell>
          <cell r="L184">
            <v>16222902.23</v>
          </cell>
          <cell r="N184" t="str">
            <v>debiti vs controllanti</v>
          </cell>
          <cell r="O184">
            <v>25832518.990000002</v>
          </cell>
          <cell r="P184">
            <v>25936789.23</v>
          </cell>
          <cell r="Q184">
            <v>26206467</v>
          </cell>
          <cell r="R184">
            <v>21167902.23</v>
          </cell>
          <cell r="S184">
            <v>21167902.23</v>
          </cell>
          <cell r="T184">
            <v>21167902.23</v>
          </cell>
          <cell r="U184">
            <v>16167902.23</v>
          </cell>
          <cell r="V184">
            <v>16167902.23</v>
          </cell>
          <cell r="W184">
            <v>16167902.23</v>
          </cell>
          <cell r="X184">
            <v>16167902.23</v>
          </cell>
          <cell r="Y184">
            <v>16167902.23</v>
          </cell>
          <cell r="Z184">
            <v>16167902.23</v>
          </cell>
          <cell r="AB184">
            <v>0</v>
          </cell>
        </row>
        <row r="185">
          <cell r="B185" t="str">
            <v>35-0900001</v>
          </cell>
          <cell r="D185" t="str">
            <v>epass</v>
          </cell>
          <cell r="E185" t="str">
            <v>altrepass</v>
          </cell>
          <cell r="G185" t="str">
            <v>p</v>
          </cell>
          <cell r="I185" t="str">
            <v>ratei passivi</v>
          </cell>
          <cell r="J185">
            <v>108706.37</v>
          </cell>
          <cell r="K185">
            <v>30000</v>
          </cell>
          <cell r="L185">
            <v>0</v>
          </cell>
          <cell r="N185" t="str">
            <v>ratei passivi</v>
          </cell>
          <cell r="O185">
            <v>347517.23</v>
          </cell>
          <cell r="P185">
            <v>329173.98</v>
          </cell>
          <cell r="Q185">
            <v>335790.73</v>
          </cell>
          <cell r="R185">
            <v>373742.48</v>
          </cell>
          <cell r="S185">
            <v>233504.23</v>
          </cell>
          <cell r="T185">
            <v>49513.02</v>
          </cell>
          <cell r="U185">
            <v>42536.77</v>
          </cell>
          <cell r="V185">
            <v>44193.52</v>
          </cell>
          <cell r="W185">
            <v>19994.37</v>
          </cell>
          <cell r="X185">
            <v>21651.119999999999</v>
          </cell>
          <cell r="Y185">
            <v>23307.87</v>
          </cell>
          <cell r="Z185">
            <v>0</v>
          </cell>
          <cell r="AB185">
            <v>-23307.87</v>
          </cell>
        </row>
        <row r="186">
          <cell r="B186" t="str">
            <v>35-0900003</v>
          </cell>
          <cell r="D186" t="str">
            <v>pd13</v>
          </cell>
          <cell r="E186" t="str">
            <v>altrepass</v>
          </cell>
          <cell r="G186" t="str">
            <v>p</v>
          </cell>
          <cell r="I186" t="str">
            <v>rateo ferie rol</v>
          </cell>
          <cell r="J186">
            <v>104645.87</v>
          </cell>
          <cell r="K186">
            <v>110534.19</v>
          </cell>
          <cell r="L186">
            <v>104532.86</v>
          </cell>
          <cell r="N186" t="str">
            <v>rateo ferie rol</v>
          </cell>
          <cell r="O186">
            <v>109217.56</v>
          </cell>
          <cell r="P186">
            <v>113018.41</v>
          </cell>
          <cell r="Q186">
            <v>118039.26</v>
          </cell>
          <cell r="R186">
            <v>113229.77</v>
          </cell>
          <cell r="S186">
            <v>114500.24</v>
          </cell>
          <cell r="T186">
            <v>122293.88</v>
          </cell>
          <cell r="U186">
            <v>129275.85</v>
          </cell>
          <cell r="V186">
            <v>132793.26999999999</v>
          </cell>
          <cell r="W186">
            <v>94395.7</v>
          </cell>
          <cell r="X186">
            <v>94922.92</v>
          </cell>
          <cell r="Y186">
            <v>99180.74</v>
          </cell>
          <cell r="Z186">
            <v>104532.86</v>
          </cell>
          <cell r="AB186">
            <v>5352.1199999999953</v>
          </cell>
        </row>
        <row r="187">
          <cell r="B187" t="str">
            <v>35-0900004</v>
          </cell>
          <cell r="D187" t="str">
            <v>c5a</v>
          </cell>
          <cell r="E187" t="str">
            <v>alcred</v>
          </cell>
          <cell r="G187" t="str">
            <v>a</v>
          </cell>
          <cell r="H187" t="str">
            <v>? Capracotta</v>
          </cell>
          <cell r="I187" t="str">
            <v>partite da definire - capracotta</v>
          </cell>
          <cell r="J187">
            <v>50000</v>
          </cell>
          <cell r="K187">
            <v>112.5</v>
          </cell>
          <cell r="L187">
            <v>0</v>
          </cell>
          <cell r="N187" t="str">
            <v>partite da definire - capracotta</v>
          </cell>
          <cell r="O187">
            <v>112.5</v>
          </cell>
          <cell r="P187">
            <v>112.5</v>
          </cell>
          <cell r="Q187">
            <v>22.5</v>
          </cell>
          <cell r="R187">
            <v>22.5</v>
          </cell>
          <cell r="S187">
            <v>45</v>
          </cell>
          <cell r="T187">
            <v>45</v>
          </cell>
          <cell r="U187">
            <v>45</v>
          </cell>
          <cell r="V187">
            <v>45</v>
          </cell>
          <cell r="W187">
            <v>45</v>
          </cell>
          <cell r="X187">
            <v>45</v>
          </cell>
          <cell r="Y187">
            <v>45</v>
          </cell>
          <cell r="Z187">
            <v>0</v>
          </cell>
          <cell r="AB187">
            <v>-45</v>
          </cell>
        </row>
        <row r="188">
          <cell r="B188" t="str">
            <v>35-0900005</v>
          </cell>
          <cell r="D188" t="str">
            <v>pd13</v>
          </cell>
          <cell r="E188" t="str">
            <v>altrepass</v>
          </cell>
          <cell r="G188" t="str">
            <v>p</v>
          </cell>
          <cell r="I188" t="str">
            <v>rateo 14ma</v>
          </cell>
          <cell r="J188">
            <v>33759.29</v>
          </cell>
          <cell r="K188">
            <v>31763.49</v>
          </cell>
          <cell r="L188">
            <v>31929.53</v>
          </cell>
          <cell r="N188" t="str">
            <v>rateo 14ma</v>
          </cell>
          <cell r="O188">
            <v>38085.760000000002</v>
          </cell>
          <cell r="P188">
            <v>43988.75</v>
          </cell>
          <cell r="Q188">
            <v>48464.87</v>
          </cell>
          <cell r="R188">
            <v>50808.03</v>
          </cell>
          <cell r="S188">
            <v>56259.8</v>
          </cell>
          <cell r="T188">
            <v>311.06</v>
          </cell>
          <cell r="U188">
            <v>5695.41</v>
          </cell>
          <cell r="V188">
            <v>11108.52</v>
          </cell>
          <cell r="W188">
            <v>16778.22</v>
          </cell>
          <cell r="X188">
            <v>21968</v>
          </cell>
          <cell r="Y188">
            <v>27898.07</v>
          </cell>
          <cell r="Z188">
            <v>31929.53</v>
          </cell>
          <cell r="AB188">
            <v>4031.4599999999991</v>
          </cell>
        </row>
        <row r="189">
          <cell r="B189" t="str">
            <v>35-0900006</v>
          </cell>
          <cell r="D189" t="str">
            <v>pd13</v>
          </cell>
          <cell r="E189" t="str">
            <v>altrepass</v>
          </cell>
          <cell r="G189" t="str">
            <v>p</v>
          </cell>
          <cell r="I189" t="str">
            <v>rateo contrib 14ma</v>
          </cell>
          <cell r="J189">
            <v>10268.24</v>
          </cell>
          <cell r="K189">
            <v>9394.33</v>
          </cell>
          <cell r="L189">
            <v>9424.98</v>
          </cell>
          <cell r="N189" t="str">
            <v>rateo contrib 14ma</v>
          </cell>
          <cell r="O189">
            <v>11263.22</v>
          </cell>
          <cell r="P189">
            <v>13008.95</v>
          </cell>
          <cell r="Q189">
            <v>14307.48</v>
          </cell>
          <cell r="R189">
            <v>15013.12</v>
          </cell>
          <cell r="S189">
            <v>16624.27</v>
          </cell>
          <cell r="T189">
            <v>97.3</v>
          </cell>
          <cell r="U189">
            <v>1686.21</v>
          </cell>
          <cell r="V189">
            <v>3276.43</v>
          </cell>
          <cell r="W189">
            <v>4947.58</v>
          </cell>
          <cell r="X189">
            <v>6474.91</v>
          </cell>
          <cell r="Y189">
            <v>8227.19</v>
          </cell>
          <cell r="Z189">
            <v>9424.98</v>
          </cell>
          <cell r="AB189">
            <v>1197.7899999999991</v>
          </cell>
        </row>
        <row r="190">
          <cell r="B190" t="str">
            <v>35-0900007</v>
          </cell>
          <cell r="D190" t="str">
            <v>pd13</v>
          </cell>
          <cell r="E190" t="str">
            <v>altrepass</v>
          </cell>
          <cell r="G190" t="str">
            <v>p</v>
          </cell>
          <cell r="I190" t="str">
            <v>rateo 13ma</v>
          </cell>
          <cell r="J190">
            <v>0</v>
          </cell>
          <cell r="K190">
            <v>0</v>
          </cell>
          <cell r="L190">
            <v>0</v>
          </cell>
          <cell r="N190" t="str">
            <v>rateo 13ma</v>
          </cell>
          <cell r="O190">
            <v>6375.08</v>
          </cell>
          <cell r="P190">
            <v>11583.13</v>
          </cell>
          <cell r="Q190">
            <v>17563.98</v>
          </cell>
          <cell r="R190">
            <v>22410.14</v>
          </cell>
          <cell r="S190">
            <v>28336.98</v>
          </cell>
          <cell r="T190">
            <v>34661.32</v>
          </cell>
          <cell r="U190">
            <v>40496.47</v>
          </cell>
          <cell r="V190">
            <v>46253.11</v>
          </cell>
          <cell r="W190">
            <v>48350.6</v>
          </cell>
          <cell r="X190">
            <v>53150.89</v>
          </cell>
          <cell r="Y190">
            <v>59749.46</v>
          </cell>
          <cell r="Z190">
            <v>0</v>
          </cell>
          <cell r="AB190">
            <v>-59749.46</v>
          </cell>
        </row>
        <row r="191">
          <cell r="B191" t="str">
            <v>35-0900008</v>
          </cell>
          <cell r="D191" t="str">
            <v>pd13</v>
          </cell>
          <cell r="E191" t="str">
            <v>altrepass</v>
          </cell>
          <cell r="G191" t="str">
            <v>p</v>
          </cell>
          <cell r="I191" t="str">
            <v>rateo contrib. 13ma</v>
          </cell>
          <cell r="J191">
            <v>0</v>
          </cell>
          <cell r="K191">
            <v>0</v>
          </cell>
          <cell r="L191">
            <v>0</v>
          </cell>
          <cell r="N191" t="str">
            <v>rateo contrib. 13ma</v>
          </cell>
          <cell r="O191">
            <v>1890.85</v>
          </cell>
          <cell r="P191">
            <v>3784.13</v>
          </cell>
          <cell r="Q191">
            <v>5551.49</v>
          </cell>
          <cell r="R191">
            <v>6993.28</v>
          </cell>
          <cell r="S191">
            <v>8750.86</v>
          </cell>
          <cell r="T191">
            <v>10599.11</v>
          </cell>
          <cell r="U191">
            <v>12348.12</v>
          </cell>
          <cell r="V191">
            <v>14013.36</v>
          </cell>
          <cell r="W191">
            <v>14571.82</v>
          </cell>
          <cell r="X191">
            <v>15966.32</v>
          </cell>
          <cell r="Y191">
            <v>17903.61</v>
          </cell>
          <cell r="Z191">
            <v>0</v>
          </cell>
          <cell r="AB191">
            <v>-17903.61</v>
          </cell>
        </row>
        <row r="192">
          <cell r="B192" t="str">
            <v>=</v>
          </cell>
          <cell r="D192" t="str">
            <v>=</v>
          </cell>
          <cell r="E192" t="str">
            <v>=</v>
          </cell>
          <cell r="G192" t="str">
            <v>=</v>
          </cell>
          <cell r="I192" t="str">
            <v>=</v>
          </cell>
          <cell r="J192">
            <v>307379.76999999996</v>
          </cell>
          <cell r="K192">
            <v>181804.51</v>
          </cell>
          <cell r="L192">
            <v>145887.37000000002</v>
          </cell>
          <cell r="N192" t="str">
            <v>=</v>
          </cell>
          <cell r="O192">
            <v>514237.2</v>
          </cell>
          <cell r="P192">
            <v>514669.85</v>
          </cell>
          <cell r="Q192">
            <v>539740.31000000006</v>
          </cell>
          <cell r="R192">
            <v>582219.31999999995</v>
          </cell>
          <cell r="S192">
            <v>458021.38</v>
          </cell>
          <cell r="T192">
            <v>217430.69</v>
          </cell>
          <cell r="U192">
            <v>231993.83</v>
          </cell>
          <cell r="V192">
            <v>231993.83</v>
          </cell>
          <cell r="W192">
            <v>231993.83</v>
          </cell>
          <cell r="X192">
            <v>231993.83</v>
          </cell>
          <cell r="Y192">
            <v>231993.83</v>
          </cell>
          <cell r="Z192">
            <v>231993.83</v>
          </cell>
          <cell r="AB192">
            <v>0</v>
          </cell>
        </row>
        <row r="193">
          <cell r="B193" t="str">
            <v>50-0100001</v>
          </cell>
          <cell r="C193">
            <v>11102</v>
          </cell>
          <cell r="D193" t="str">
            <v>r1</v>
          </cell>
          <cell r="E193" t="str">
            <v>rgen</v>
          </cell>
          <cell r="F193" t="str">
            <v>rr1</v>
          </cell>
          <cell r="G193" t="str">
            <v>r</v>
          </cell>
          <cell r="H193" t="str">
            <v>revenues</v>
          </cell>
          <cell r="I193" t="str">
            <v>prestazione di servizi</v>
          </cell>
          <cell r="J193">
            <v>33409418.239999998</v>
          </cell>
          <cell r="K193">
            <v>18863324.939999998</v>
          </cell>
          <cell r="L193">
            <v>16083398.15</v>
          </cell>
          <cell r="N193" t="str">
            <v>prestazione di servizi</v>
          </cell>
          <cell r="O193">
            <v>0</v>
          </cell>
          <cell r="P193">
            <v>0.87</v>
          </cell>
          <cell r="Q193">
            <v>0</v>
          </cell>
          <cell r="R193">
            <v>0</v>
          </cell>
          <cell r="S193">
            <v>0</v>
          </cell>
          <cell r="T193">
            <v>190481.29</v>
          </cell>
          <cell r="U193">
            <v>1638250</v>
          </cell>
          <cell r="V193">
            <v>4019624.77</v>
          </cell>
          <cell r="W193">
            <v>7178669.3600000003</v>
          </cell>
          <cell r="X193">
            <v>10458289.970000001</v>
          </cell>
          <cell r="Y193">
            <v>13458672.369999999</v>
          </cell>
          <cell r="Z193">
            <v>16083398.15</v>
          </cell>
          <cell r="AB193">
            <v>2624725.7800000012</v>
          </cell>
        </row>
        <row r="194">
          <cell r="B194" t="str">
            <v>=</v>
          </cell>
          <cell r="D194" t="str">
            <v>=</v>
          </cell>
          <cell r="E194" t="str">
            <v>=</v>
          </cell>
          <cell r="G194" t="str">
            <v>=</v>
          </cell>
          <cell r="I194" t="str">
            <v>=</v>
          </cell>
          <cell r="J194">
            <v>33409418.239999998</v>
          </cell>
          <cell r="K194">
            <v>18863324.939999998</v>
          </cell>
          <cell r="L194">
            <v>16083398.15</v>
          </cell>
          <cell r="N194" t="str">
            <v>=</v>
          </cell>
          <cell r="O194">
            <v>0</v>
          </cell>
          <cell r="P194">
            <v>0.87</v>
          </cell>
          <cell r="Q194">
            <v>0</v>
          </cell>
          <cell r="R194">
            <v>0</v>
          </cell>
          <cell r="S194">
            <v>0</v>
          </cell>
          <cell r="T194">
            <v>190481.29</v>
          </cell>
          <cell r="U194">
            <v>1638250</v>
          </cell>
          <cell r="V194">
            <v>1638250</v>
          </cell>
          <cell r="W194">
            <v>1638250</v>
          </cell>
          <cell r="X194">
            <v>1638250</v>
          </cell>
          <cell r="Y194">
            <v>1638250</v>
          </cell>
          <cell r="Z194">
            <v>1638250</v>
          </cell>
          <cell r="AB194">
            <v>0</v>
          </cell>
        </row>
        <row r="195">
          <cell r="B195" t="str">
            <v>50-0700001</v>
          </cell>
          <cell r="C195">
            <v>11102</v>
          </cell>
          <cell r="D195" t="str">
            <v>r5</v>
          </cell>
          <cell r="E195" t="str">
            <v>ricdiv</v>
          </cell>
          <cell r="F195" t="str">
            <v>rr2</v>
          </cell>
          <cell r="G195" t="str">
            <v>r</v>
          </cell>
          <cell r="I195" t="str">
            <v>utili su cambi</v>
          </cell>
          <cell r="J195">
            <v>0</v>
          </cell>
          <cell r="K195">
            <v>0</v>
          </cell>
          <cell r="L195">
            <v>0</v>
          </cell>
          <cell r="N195" t="str">
            <v>utile su cambi</v>
          </cell>
          <cell r="P195">
            <v>0.68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190455.5</v>
          </cell>
          <cell r="Z195">
            <v>0</v>
          </cell>
          <cell r="AB195">
            <v>-190455.5</v>
          </cell>
        </row>
        <row r="196">
          <cell r="B196" t="str">
            <v>50-0700003</v>
          </cell>
          <cell r="C196">
            <v>11102</v>
          </cell>
          <cell r="D196" t="str">
            <v>r5</v>
          </cell>
          <cell r="E196" t="str">
            <v>ricdiv</v>
          </cell>
          <cell r="F196" t="str">
            <v>rr2</v>
          </cell>
          <cell r="G196" t="str">
            <v>r</v>
          </cell>
          <cell r="H196" t="str">
            <v>other revenues</v>
          </cell>
          <cell r="I196" t="str">
            <v>ricavi vari</v>
          </cell>
          <cell r="J196">
            <v>24543.25</v>
          </cell>
          <cell r="K196">
            <v>4296.7299999999996</v>
          </cell>
          <cell r="L196">
            <v>191888.4</v>
          </cell>
          <cell r="N196" t="str">
            <v>ricavi vari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24721.200000000001</v>
          </cell>
          <cell r="T196">
            <v>100999.6</v>
          </cell>
          <cell r="U196">
            <v>151265.09</v>
          </cell>
          <cell r="V196">
            <v>171378.66</v>
          </cell>
          <cell r="W196">
            <v>182793.22</v>
          </cell>
          <cell r="X196">
            <v>188924.3</v>
          </cell>
          <cell r="Y196">
            <v>0</v>
          </cell>
          <cell r="Z196">
            <v>191888.4</v>
          </cell>
          <cell r="AB196">
            <v>191888.4</v>
          </cell>
        </row>
        <row r="197">
          <cell r="B197" t="str">
            <v>50-0700004</v>
          </cell>
          <cell r="C197">
            <v>11500</v>
          </cell>
          <cell r="D197" t="str">
            <v>r5</v>
          </cell>
          <cell r="E197" t="str">
            <v>ricdiv</v>
          </cell>
          <cell r="F197" t="str">
            <v>rr2</v>
          </cell>
          <cell r="G197" t="str">
            <v>r</v>
          </cell>
          <cell r="H197" t="str">
            <v>insurances refunds</v>
          </cell>
          <cell r="I197" t="str">
            <v>rimborsi assicurativi</v>
          </cell>
          <cell r="J197">
            <v>350</v>
          </cell>
          <cell r="K197">
            <v>13747</v>
          </cell>
          <cell r="L197">
            <v>0</v>
          </cell>
          <cell r="N197" t="str">
            <v>rimborsi assicurativi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</row>
        <row r="198">
          <cell r="B198" t="str">
            <v>50-0700006</v>
          </cell>
          <cell r="C198">
            <v>11500</v>
          </cell>
          <cell r="D198" t="str">
            <v>r5</v>
          </cell>
          <cell r="E198" t="str">
            <v>ricdiv</v>
          </cell>
          <cell r="F198" t="str">
            <v>rr2</v>
          </cell>
          <cell r="G198" t="str">
            <v>r</v>
          </cell>
          <cell r="I198" t="str">
            <v>omaggi da fornitori</v>
          </cell>
          <cell r="J198">
            <v>0</v>
          </cell>
          <cell r="K198">
            <v>0</v>
          </cell>
          <cell r="L198">
            <v>0</v>
          </cell>
          <cell r="N198" t="str">
            <v>omaggi da fornitori</v>
          </cell>
          <cell r="X198">
            <v>0</v>
          </cell>
          <cell r="Y198">
            <v>0</v>
          </cell>
          <cell r="Z198">
            <v>0</v>
          </cell>
          <cell r="AB198">
            <v>0</v>
          </cell>
        </row>
        <row r="199">
          <cell r="B199" t="str">
            <v>=</v>
          </cell>
          <cell r="D199" t="str">
            <v>=</v>
          </cell>
          <cell r="E199" t="str">
            <v>=</v>
          </cell>
          <cell r="G199" t="str">
            <v>=</v>
          </cell>
          <cell r="I199" t="str">
            <v>=</v>
          </cell>
          <cell r="J199">
            <v>24893.25</v>
          </cell>
          <cell r="K199">
            <v>18043.73</v>
          </cell>
          <cell r="L199">
            <v>191888.4</v>
          </cell>
          <cell r="N199" t="str">
            <v>=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24721.200000000001</v>
          </cell>
          <cell r="T199">
            <v>100999.6</v>
          </cell>
          <cell r="U199">
            <v>151265.09</v>
          </cell>
          <cell r="V199">
            <v>151265.09</v>
          </cell>
          <cell r="W199">
            <v>151265.09</v>
          </cell>
          <cell r="X199">
            <v>151265.09</v>
          </cell>
          <cell r="Y199">
            <v>151265.09</v>
          </cell>
          <cell r="Z199">
            <v>151265.09</v>
          </cell>
          <cell r="AB199">
            <v>0</v>
          </cell>
        </row>
        <row r="200">
          <cell r="B200">
            <v>50</v>
          </cell>
          <cell r="D200" t="str">
            <v>=</v>
          </cell>
          <cell r="E200" t="str">
            <v>=</v>
          </cell>
          <cell r="G200" t="str">
            <v>=</v>
          </cell>
          <cell r="I200" t="str">
            <v>=</v>
          </cell>
          <cell r="J200">
            <v>24893.25</v>
          </cell>
          <cell r="K200">
            <v>18043.73</v>
          </cell>
          <cell r="L200">
            <v>191888.4</v>
          </cell>
          <cell r="N200" t="str">
            <v>=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24721.200000000001</v>
          </cell>
          <cell r="T200">
            <v>100999.6</v>
          </cell>
          <cell r="U200">
            <v>151265.09</v>
          </cell>
          <cell r="V200">
            <v>151265.09</v>
          </cell>
          <cell r="W200">
            <v>151265.09</v>
          </cell>
          <cell r="X200">
            <v>151265.09</v>
          </cell>
          <cell r="Y200">
            <v>151265.09</v>
          </cell>
          <cell r="Z200">
            <v>151265.09</v>
          </cell>
          <cell r="AB200">
            <v>0</v>
          </cell>
        </row>
        <row r="201">
          <cell r="B201" t="str">
            <v>55-0100001</v>
          </cell>
          <cell r="C201">
            <v>14200</v>
          </cell>
          <cell r="D201" t="str">
            <v>c16d</v>
          </cell>
          <cell r="E201" t="str">
            <v>aric</v>
          </cell>
          <cell r="G201" t="str">
            <v>r</v>
          </cell>
          <cell r="H201" t="str">
            <v>interest earnings from third parties</v>
          </cell>
          <cell r="I201" t="str">
            <v>interessi attivi terzi</v>
          </cell>
          <cell r="J201">
            <v>0</v>
          </cell>
          <cell r="K201">
            <v>13.53</v>
          </cell>
          <cell r="L201">
            <v>0.91</v>
          </cell>
          <cell r="N201" t="str">
            <v>interessi attivi terzi</v>
          </cell>
          <cell r="O201">
            <v>0.87</v>
          </cell>
          <cell r="P201">
            <v>0</v>
          </cell>
          <cell r="Q201">
            <v>0.87</v>
          </cell>
          <cell r="R201">
            <v>0.87</v>
          </cell>
          <cell r="S201">
            <v>0.87</v>
          </cell>
          <cell r="T201">
            <v>0.87</v>
          </cell>
          <cell r="U201">
            <v>0.87</v>
          </cell>
          <cell r="V201">
            <v>0.87</v>
          </cell>
          <cell r="W201">
            <v>0.87</v>
          </cell>
          <cell r="X201">
            <v>0.91</v>
          </cell>
          <cell r="Y201">
            <v>0.91</v>
          </cell>
          <cell r="Z201">
            <v>0.91</v>
          </cell>
          <cell r="AB201">
            <v>0</v>
          </cell>
        </row>
        <row r="202">
          <cell r="B202" t="str">
            <v>55-0100002</v>
          </cell>
          <cell r="C202">
            <v>14200</v>
          </cell>
          <cell r="D202" t="str">
            <v>c16d</v>
          </cell>
          <cell r="E202" t="str">
            <v>ie4</v>
          </cell>
          <cell r="G202" t="str">
            <v>r</v>
          </cell>
          <cell r="H202" t="str">
            <v>interest earning from bank accounts</v>
          </cell>
          <cell r="I202" t="str">
            <v>interessi attivi banche</v>
          </cell>
          <cell r="J202">
            <v>13132.43</v>
          </cell>
          <cell r="K202">
            <v>62954.57</v>
          </cell>
          <cell r="L202">
            <v>14072.62</v>
          </cell>
          <cell r="N202" t="str">
            <v>interessi attivi banche</v>
          </cell>
          <cell r="O202">
            <v>0</v>
          </cell>
          <cell r="P202">
            <v>0</v>
          </cell>
          <cell r="Q202">
            <v>13816.66</v>
          </cell>
          <cell r="R202">
            <v>13817.71</v>
          </cell>
          <cell r="S202">
            <v>13817.71</v>
          </cell>
          <cell r="T202">
            <v>14068.03</v>
          </cell>
          <cell r="U202">
            <v>14071.48</v>
          </cell>
          <cell r="V202">
            <v>14071.48</v>
          </cell>
          <cell r="W202">
            <v>14072.03</v>
          </cell>
          <cell r="X202">
            <v>14072.27</v>
          </cell>
          <cell r="Y202">
            <v>14072.27</v>
          </cell>
          <cell r="Z202">
            <v>14072.62</v>
          </cell>
          <cell r="AB202">
            <v>0.3500000000003638</v>
          </cell>
        </row>
        <row r="203">
          <cell r="B203" t="str">
            <v>=</v>
          </cell>
          <cell r="D203" t="str">
            <v>=</v>
          </cell>
          <cell r="E203" t="str">
            <v>=</v>
          </cell>
          <cell r="G203" t="str">
            <v>=</v>
          </cell>
          <cell r="I203" t="str">
            <v>interessi attivi</v>
          </cell>
          <cell r="J203">
            <v>13132.43</v>
          </cell>
          <cell r="K203">
            <v>62968.1</v>
          </cell>
          <cell r="L203">
            <v>14073.53</v>
          </cell>
          <cell r="N203" t="str">
            <v>interessi attivi</v>
          </cell>
          <cell r="O203">
            <v>0.87</v>
          </cell>
          <cell r="P203">
            <v>0</v>
          </cell>
          <cell r="Q203">
            <v>13817.53</v>
          </cell>
          <cell r="R203">
            <v>13818.58</v>
          </cell>
          <cell r="S203">
            <v>13818.58</v>
          </cell>
          <cell r="T203">
            <v>14068.9</v>
          </cell>
          <cell r="U203">
            <v>14072.35</v>
          </cell>
          <cell r="V203">
            <v>14072.35</v>
          </cell>
          <cell r="W203">
            <v>14072.35</v>
          </cell>
          <cell r="X203">
            <v>14072.35</v>
          </cell>
          <cell r="Y203">
            <v>14072.35</v>
          </cell>
          <cell r="Z203">
            <v>14072.35</v>
          </cell>
          <cell r="AB203">
            <v>0</v>
          </cell>
        </row>
        <row r="204">
          <cell r="B204" t="str">
            <v>55-0300001</v>
          </cell>
          <cell r="C204">
            <v>14200</v>
          </cell>
          <cell r="D204" t="str">
            <v>c16d</v>
          </cell>
          <cell r="E204" t="str">
            <v>difcam</v>
          </cell>
          <cell r="G204" t="str">
            <v>r</v>
          </cell>
          <cell r="H204" t="str">
            <v>positive difference on exchange rates</v>
          </cell>
          <cell r="I204" t="str">
            <v>utili su cambi</v>
          </cell>
          <cell r="J204">
            <v>0.56999999999999995</v>
          </cell>
          <cell r="K204">
            <v>0</v>
          </cell>
          <cell r="L204">
            <v>0.68</v>
          </cell>
          <cell r="N204" t="str">
            <v>utili su cambi</v>
          </cell>
          <cell r="O204">
            <v>0.68</v>
          </cell>
          <cell r="P204">
            <v>0</v>
          </cell>
          <cell r="Q204">
            <v>0.68</v>
          </cell>
          <cell r="R204">
            <v>0.68</v>
          </cell>
          <cell r="S204">
            <v>0.68</v>
          </cell>
          <cell r="T204">
            <v>0.68</v>
          </cell>
          <cell r="U204">
            <v>0.68</v>
          </cell>
          <cell r="V204">
            <v>0.68</v>
          </cell>
          <cell r="W204">
            <v>0.68</v>
          </cell>
          <cell r="X204">
            <v>0.68</v>
          </cell>
          <cell r="Y204">
            <v>0.68</v>
          </cell>
          <cell r="Z204">
            <v>0.68</v>
          </cell>
          <cell r="AB204">
            <v>0</v>
          </cell>
        </row>
        <row r="205">
          <cell r="B205" t="str">
            <v>=</v>
          </cell>
          <cell r="D205" t="str">
            <v>=</v>
          </cell>
          <cell r="E205" t="str">
            <v>=</v>
          </cell>
          <cell r="G205" t="str">
            <v>=</v>
          </cell>
          <cell r="I205" t="str">
            <v>=</v>
          </cell>
          <cell r="J205">
            <v>0.56999999999999995</v>
          </cell>
          <cell r="K205">
            <v>0</v>
          </cell>
          <cell r="L205">
            <v>0.68</v>
          </cell>
          <cell r="N205" t="str">
            <v>=</v>
          </cell>
          <cell r="O205">
            <v>0.68</v>
          </cell>
          <cell r="P205">
            <v>0</v>
          </cell>
          <cell r="Q205">
            <v>0.68</v>
          </cell>
          <cell r="R205">
            <v>0.68</v>
          </cell>
          <cell r="S205">
            <v>0.68</v>
          </cell>
          <cell r="T205">
            <v>0.68</v>
          </cell>
          <cell r="U205">
            <v>0.68</v>
          </cell>
          <cell r="V205">
            <v>0.68</v>
          </cell>
          <cell r="W205">
            <v>0.68</v>
          </cell>
          <cell r="X205">
            <v>0.68</v>
          </cell>
          <cell r="Y205">
            <v>0.68</v>
          </cell>
          <cell r="Z205">
            <v>0.68</v>
          </cell>
          <cell r="AB205">
            <v>0</v>
          </cell>
        </row>
        <row r="206">
          <cell r="B206">
            <v>55</v>
          </cell>
          <cell r="D206" t="str">
            <v>=</v>
          </cell>
          <cell r="E206" t="str">
            <v>=</v>
          </cell>
          <cell r="G206" t="str">
            <v>=</v>
          </cell>
          <cell r="I206" t="str">
            <v>proventi finanziari</v>
          </cell>
          <cell r="J206">
            <v>13133</v>
          </cell>
          <cell r="K206">
            <v>62968.1</v>
          </cell>
          <cell r="L206">
            <v>14074.210000000001</v>
          </cell>
          <cell r="N206" t="str">
            <v>proventi finanziari</v>
          </cell>
          <cell r="O206">
            <v>1.55</v>
          </cell>
          <cell r="P206">
            <v>0</v>
          </cell>
          <cell r="Q206">
            <v>13818.21</v>
          </cell>
          <cell r="R206">
            <v>13819.26</v>
          </cell>
          <cell r="S206">
            <v>13819.26</v>
          </cell>
          <cell r="T206">
            <v>14069.58</v>
          </cell>
          <cell r="U206">
            <v>14073.03</v>
          </cell>
          <cell r="V206">
            <v>14073.03</v>
          </cell>
          <cell r="W206">
            <v>14073.03</v>
          </cell>
          <cell r="X206">
            <v>14073.03</v>
          </cell>
          <cell r="Y206">
            <v>14073.03</v>
          </cell>
          <cell r="Z206">
            <v>14073.03</v>
          </cell>
          <cell r="AB206">
            <v>0</v>
          </cell>
        </row>
        <row r="207">
          <cell r="B207" t="str">
            <v>60-0100001</v>
          </cell>
          <cell r="C207">
            <v>12101</v>
          </cell>
          <cell r="D207" t="str">
            <v>b06c</v>
          </cell>
          <cell r="E207" t="str">
            <v>acos</v>
          </cell>
          <cell r="G207" t="str">
            <v>c</v>
          </cell>
          <cell r="H207" t="str">
            <v>deminaralized water</v>
          </cell>
          <cell r="I207" t="str">
            <v>acq acqua demineralizzata</v>
          </cell>
          <cell r="J207">
            <v>0</v>
          </cell>
          <cell r="K207">
            <v>0</v>
          </cell>
          <cell r="L207">
            <v>0</v>
          </cell>
          <cell r="N207" t="str">
            <v>acq acqua demineralizzata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B207">
            <v>0</v>
          </cell>
        </row>
        <row r="208">
          <cell r="B208" t="str">
            <v>60-0100002</v>
          </cell>
          <cell r="C208">
            <v>12101</v>
          </cell>
          <cell r="D208" t="str">
            <v>b06c</v>
          </cell>
          <cell r="E208" t="str">
            <v>carb</v>
          </cell>
          <cell r="F208" t="str">
            <v>bc1</v>
          </cell>
          <cell r="G208" t="str">
            <v>c</v>
          </cell>
          <cell r="H208" t="str">
            <v>wood purchase</v>
          </cell>
          <cell r="I208" t="str">
            <v>acquisto legno</v>
          </cell>
          <cell r="J208">
            <v>12163678.4</v>
          </cell>
          <cell r="K208">
            <v>5733202.790000001</v>
          </cell>
          <cell r="L208">
            <v>7594139.8499999996</v>
          </cell>
          <cell r="N208" t="str">
            <v>acquisto legno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207335.09</v>
          </cell>
          <cell r="U208">
            <v>939605.86</v>
          </cell>
          <cell r="V208">
            <v>2358836.19</v>
          </cell>
          <cell r="W208">
            <v>3500419.68</v>
          </cell>
          <cell r="X208">
            <v>5102434.42</v>
          </cell>
          <cell r="Y208">
            <v>6382972.5</v>
          </cell>
          <cell r="Z208">
            <v>7594139.8499999996</v>
          </cell>
          <cell r="AB208">
            <v>1211167.3499999996</v>
          </cell>
        </row>
        <row r="209">
          <cell r="B209" t="str">
            <v>60-0100003</v>
          </cell>
          <cell r="C209">
            <v>12101</v>
          </cell>
          <cell r="D209" t="str">
            <v>b06c</v>
          </cell>
          <cell r="E209" t="str">
            <v>man</v>
          </cell>
          <cell r="F209" t="str">
            <v>bc1</v>
          </cell>
          <cell r="G209" t="str">
            <v>c</v>
          </cell>
          <cell r="H209" t="str">
            <v>other material purchases</v>
          </cell>
          <cell r="I209" t="str">
            <v>ricambi e matertiale di consumo</v>
          </cell>
          <cell r="J209">
            <v>548486.30000000005</v>
          </cell>
          <cell r="K209">
            <v>437158.27</v>
          </cell>
          <cell r="L209">
            <v>478048.41</v>
          </cell>
          <cell r="N209" t="str">
            <v>ricambi e matertiale di consumo</v>
          </cell>
          <cell r="O209">
            <v>3335.04</v>
          </cell>
          <cell r="P209">
            <v>5054.33</v>
          </cell>
          <cell r="Q209">
            <v>6493.62</v>
          </cell>
          <cell r="R209">
            <v>9305.3700000000008</v>
          </cell>
          <cell r="S209">
            <v>147459.29</v>
          </cell>
          <cell r="T209">
            <v>263914.67</v>
          </cell>
          <cell r="U209">
            <v>300437.62</v>
          </cell>
          <cell r="V209">
            <v>356555.6</v>
          </cell>
          <cell r="W209">
            <v>388291.19</v>
          </cell>
          <cell r="X209">
            <v>401244.09</v>
          </cell>
          <cell r="Y209">
            <v>436534.87</v>
          </cell>
          <cell r="Z209">
            <v>478048.41</v>
          </cell>
          <cell r="AB209">
            <v>41513.539999999979</v>
          </cell>
        </row>
        <row r="210">
          <cell r="B210" t="str">
            <v>=</v>
          </cell>
          <cell r="D210" t="str">
            <v>=</v>
          </cell>
          <cell r="E210" t="str">
            <v>=</v>
          </cell>
          <cell r="G210" t="str">
            <v>=</v>
          </cell>
          <cell r="I210" t="str">
            <v>acquisti</v>
          </cell>
          <cell r="J210">
            <v>12712164.700000001</v>
          </cell>
          <cell r="K210">
            <v>6170361.0600000005</v>
          </cell>
          <cell r="L210">
            <v>8072188.2599999998</v>
          </cell>
          <cell r="N210" t="str">
            <v>acquisti</v>
          </cell>
          <cell r="O210">
            <v>3335.04</v>
          </cell>
          <cell r="P210">
            <v>5054.33</v>
          </cell>
          <cell r="Q210">
            <v>6493.62</v>
          </cell>
          <cell r="R210">
            <v>9305.3700000000008</v>
          </cell>
          <cell r="S210">
            <v>147459.29</v>
          </cell>
          <cell r="T210">
            <v>471249.76</v>
          </cell>
          <cell r="U210">
            <v>1240043.48</v>
          </cell>
          <cell r="V210">
            <v>1240043.48</v>
          </cell>
          <cell r="W210">
            <v>1240043.48</v>
          </cell>
          <cell r="X210">
            <v>1240043.48</v>
          </cell>
          <cell r="Y210">
            <v>1240043.48</v>
          </cell>
          <cell r="Z210">
            <v>1240043.48</v>
          </cell>
          <cell r="AB210">
            <v>0</v>
          </cell>
        </row>
        <row r="211">
          <cell r="B211" t="str">
            <v>60-0110001</v>
          </cell>
          <cell r="C211">
            <v>12600</v>
          </cell>
          <cell r="D211" t="str">
            <v>b11i</v>
          </cell>
          <cell r="E211" t="str">
            <v>carb</v>
          </cell>
          <cell r="G211" t="str">
            <v>c</v>
          </cell>
          <cell r="H211" t="str">
            <v>initial wood stock</v>
          </cell>
          <cell r="I211" t="str">
            <v>rim iniziali legno</v>
          </cell>
          <cell r="J211">
            <v>749569.1</v>
          </cell>
          <cell r="K211">
            <v>0</v>
          </cell>
          <cell r="L211">
            <v>1207867.93</v>
          </cell>
          <cell r="N211" t="str">
            <v>rim iniziali legno</v>
          </cell>
          <cell r="O211">
            <v>1207867.93</v>
          </cell>
          <cell r="P211">
            <v>1207867.93</v>
          </cell>
          <cell r="Q211">
            <v>1207867.93</v>
          </cell>
          <cell r="R211">
            <v>1207867.93</v>
          </cell>
          <cell r="S211">
            <v>1207867.93</v>
          </cell>
          <cell r="T211">
            <v>1207867.93</v>
          </cell>
          <cell r="U211">
            <v>1207867.93</v>
          </cell>
          <cell r="V211">
            <v>1207867.93</v>
          </cell>
          <cell r="W211">
            <v>1207867.93</v>
          </cell>
          <cell r="X211">
            <v>1207867.93</v>
          </cell>
          <cell r="Y211">
            <v>1207867.93</v>
          </cell>
          <cell r="Z211">
            <v>1207867.93</v>
          </cell>
          <cell r="AB211">
            <v>0</v>
          </cell>
        </row>
        <row r="212">
          <cell r="B212" t="str">
            <v>60-0110002</v>
          </cell>
          <cell r="C212">
            <v>12600</v>
          </cell>
          <cell r="D212" t="str">
            <v>b11f</v>
          </cell>
          <cell r="E212" t="str">
            <v>carf</v>
          </cell>
          <cell r="G212" t="str">
            <v>r</v>
          </cell>
          <cell r="H212" t="str">
            <v>final wood stock</v>
          </cell>
          <cell r="I212" t="str">
            <v>magazzino rim fin legno</v>
          </cell>
          <cell r="J212">
            <v>1142919.3999999999</v>
          </cell>
          <cell r="K212">
            <v>179669.52</v>
          </cell>
          <cell r="L212">
            <v>1488617.5</v>
          </cell>
          <cell r="N212" t="str">
            <v>magazzino rim fin legno</v>
          </cell>
          <cell r="O212">
            <v>1207867.93</v>
          </cell>
          <cell r="P212">
            <v>1207867.93</v>
          </cell>
          <cell r="Q212">
            <v>1207867.93</v>
          </cell>
          <cell r="R212">
            <v>1207867.93</v>
          </cell>
          <cell r="S212">
            <v>1164524.75</v>
          </cell>
          <cell r="T212">
            <v>1119724.23</v>
          </cell>
          <cell r="U212">
            <v>1139821.82</v>
          </cell>
          <cell r="V212">
            <v>1452771.96</v>
          </cell>
          <cell r="W212">
            <v>1441810.75</v>
          </cell>
          <cell r="X212">
            <v>1716362.06</v>
          </cell>
          <cell r="Y212">
            <v>1839093.08</v>
          </cell>
          <cell r="Z212">
            <v>1488617.5</v>
          </cell>
          <cell r="AB212">
            <v>-350475.58000000007</v>
          </cell>
        </row>
        <row r="213">
          <cell r="B213" t="str">
            <v>=</v>
          </cell>
          <cell r="D213" t="str">
            <v>=</v>
          </cell>
          <cell r="E213" t="str">
            <v>=</v>
          </cell>
          <cell r="G213" t="str">
            <v>=</v>
          </cell>
          <cell r="I213" t="str">
            <v>delta rimanenze mat prime</v>
          </cell>
          <cell r="J213">
            <v>-393350.29999999993</v>
          </cell>
          <cell r="K213">
            <v>-179669.52</v>
          </cell>
          <cell r="L213">
            <v>-280749.57000000007</v>
          </cell>
          <cell r="N213" t="str">
            <v>delta rimanenze mat prime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43343.179999999935</v>
          </cell>
          <cell r="T213">
            <v>88143.7</v>
          </cell>
          <cell r="U213">
            <v>68046.10999999987</v>
          </cell>
          <cell r="V213">
            <v>68046.10999999987</v>
          </cell>
          <cell r="W213">
            <v>68046.10999999987</v>
          </cell>
          <cell r="X213">
            <v>68046.10999999987</v>
          </cell>
          <cell r="Y213">
            <v>68046.10999999987</v>
          </cell>
          <cell r="Z213">
            <v>68046.10999999987</v>
          </cell>
          <cell r="AB213">
            <v>0</v>
          </cell>
        </row>
        <row r="214">
          <cell r="B214" t="str">
            <v>60-0200001</v>
          </cell>
          <cell r="C214">
            <v>12101</v>
          </cell>
          <cell r="D214" t="str">
            <v>b06c</v>
          </cell>
          <cell r="E214" t="str">
            <v>asp</v>
          </cell>
          <cell r="G214" t="str">
            <v>c</v>
          </cell>
          <cell r="H214" t="str">
            <v>stationery</v>
          </cell>
          <cell r="I214" t="str">
            <v>cancelleria e stampati</v>
          </cell>
          <cell r="J214">
            <v>9510.31</v>
          </cell>
          <cell r="K214">
            <v>10761.52</v>
          </cell>
          <cell r="L214">
            <v>27700.01</v>
          </cell>
          <cell r="N214" t="str">
            <v>cancelleria e stampati</v>
          </cell>
          <cell r="O214">
            <v>3272.36</v>
          </cell>
          <cell r="P214">
            <v>6616.03</v>
          </cell>
          <cell r="Q214">
            <v>8172.72</v>
          </cell>
          <cell r="R214">
            <v>8659.2900000000009</v>
          </cell>
          <cell r="S214">
            <v>10395.65</v>
          </cell>
          <cell r="T214">
            <v>12065.13</v>
          </cell>
          <cell r="U214">
            <v>14901.63</v>
          </cell>
          <cell r="V214">
            <v>16344.27</v>
          </cell>
          <cell r="W214">
            <v>20103.080000000002</v>
          </cell>
          <cell r="X214">
            <v>20918.349999999999</v>
          </cell>
          <cell r="Y214">
            <v>25894.29</v>
          </cell>
          <cell r="Z214">
            <v>27700.01</v>
          </cell>
          <cell r="AB214">
            <v>1805.7199999999975</v>
          </cell>
        </row>
        <row r="215">
          <cell r="B215" t="str">
            <v>60-0200002</v>
          </cell>
          <cell r="C215">
            <v>12101</v>
          </cell>
          <cell r="D215" t="str">
            <v>b06c</v>
          </cell>
          <cell r="E215" t="str">
            <v>acos</v>
          </cell>
          <cell r="G215" t="str">
            <v>c</v>
          </cell>
          <cell r="I215" t="str">
            <v>carburanti e lubrificanti</v>
          </cell>
          <cell r="J215">
            <v>5219.2700000000004</v>
          </cell>
          <cell r="K215">
            <v>2011</v>
          </cell>
          <cell r="L215">
            <v>13044.81</v>
          </cell>
          <cell r="N215" t="str">
            <v>carburanti e lubrificanti</v>
          </cell>
          <cell r="O215">
            <v>46</v>
          </cell>
          <cell r="P215">
            <v>758.8</v>
          </cell>
          <cell r="Q215">
            <v>1826.9</v>
          </cell>
          <cell r="R215">
            <v>2931.99</v>
          </cell>
          <cell r="S215">
            <v>2931.99</v>
          </cell>
          <cell r="T215">
            <v>3269.14</v>
          </cell>
          <cell r="U215">
            <v>4793.13</v>
          </cell>
          <cell r="V215">
            <v>6996.85</v>
          </cell>
          <cell r="W215">
            <v>7683.34</v>
          </cell>
          <cell r="X215">
            <v>9042.81</v>
          </cell>
          <cell r="Y215">
            <v>10699.67</v>
          </cell>
          <cell r="Z215">
            <v>13044.81</v>
          </cell>
          <cell r="AB215">
            <v>2345.1399999999994</v>
          </cell>
        </row>
        <row r="216">
          <cell r="B216" t="str">
            <v>60-0200003</v>
          </cell>
          <cell r="C216">
            <v>12101</v>
          </cell>
          <cell r="D216" t="str">
            <v>b06c</v>
          </cell>
          <cell r="E216" t="str">
            <v>acos</v>
          </cell>
          <cell r="G216" t="str">
            <v>c</v>
          </cell>
          <cell r="H216" t="str">
            <v>chemical product purchase</v>
          </cell>
          <cell r="I216" t="str">
            <v>acquisto prodotti chimici</v>
          </cell>
          <cell r="J216">
            <v>193415.99</v>
          </cell>
          <cell r="K216">
            <v>228056.74</v>
          </cell>
          <cell r="L216">
            <v>161732.59</v>
          </cell>
          <cell r="N216" t="str">
            <v>acquisto prodotti chimici</v>
          </cell>
          <cell r="O216">
            <v>2695.93</v>
          </cell>
          <cell r="P216">
            <v>2695.93</v>
          </cell>
          <cell r="Q216">
            <v>3803.42</v>
          </cell>
          <cell r="R216">
            <v>3989.58</v>
          </cell>
          <cell r="S216">
            <v>4198.93</v>
          </cell>
          <cell r="T216">
            <v>19777.21</v>
          </cell>
          <cell r="U216">
            <v>47387.93</v>
          </cell>
          <cell r="V216">
            <v>66474.47</v>
          </cell>
          <cell r="W216">
            <v>85151.71</v>
          </cell>
          <cell r="X216">
            <v>113010.43</v>
          </cell>
          <cell r="Y216">
            <v>135626.04999999999</v>
          </cell>
          <cell r="Z216">
            <v>161732.59</v>
          </cell>
          <cell r="AB216">
            <v>26106.540000000008</v>
          </cell>
        </row>
        <row r="217">
          <cell r="B217" t="str">
            <v>60-0200004</v>
          </cell>
          <cell r="C217">
            <v>12213</v>
          </cell>
          <cell r="D217" t="str">
            <v>b07</v>
          </cell>
          <cell r="E217" t="str">
            <v>acos</v>
          </cell>
          <cell r="G217" t="str">
            <v>c</v>
          </cell>
          <cell r="H217" t="str">
            <v>working uniforms</v>
          </cell>
          <cell r="I217" t="str">
            <v>indumenti da lavoro</v>
          </cell>
          <cell r="J217">
            <v>6210.94</v>
          </cell>
          <cell r="K217">
            <v>3894.32</v>
          </cell>
          <cell r="L217">
            <v>2859.13</v>
          </cell>
          <cell r="N217" t="str">
            <v>indumenti da lavoro</v>
          </cell>
          <cell r="O217">
            <v>0</v>
          </cell>
          <cell r="P217">
            <v>0</v>
          </cell>
          <cell r="Q217">
            <v>0</v>
          </cell>
          <cell r="R217">
            <v>383.4</v>
          </cell>
          <cell r="S217">
            <v>769.13</v>
          </cell>
          <cell r="T217">
            <v>769.13</v>
          </cell>
          <cell r="U217">
            <v>769.13</v>
          </cell>
          <cell r="V217">
            <v>769.13</v>
          </cell>
          <cell r="W217">
            <v>1219.1300000000001</v>
          </cell>
          <cell r="X217">
            <v>1219.1300000000001</v>
          </cell>
          <cell r="Y217">
            <v>1219.1300000000001</v>
          </cell>
          <cell r="Z217">
            <v>2859.13</v>
          </cell>
          <cell r="AB217">
            <v>1640</v>
          </cell>
        </row>
        <row r="218">
          <cell r="B218" t="str">
            <v>60-0200005</v>
          </cell>
          <cell r="C218">
            <v>12101</v>
          </cell>
          <cell r="D218" t="str">
            <v>b06c</v>
          </cell>
          <cell r="E218" t="str">
            <v>acos</v>
          </cell>
          <cell r="G218" t="str">
            <v>c</v>
          </cell>
          <cell r="I218" t="str">
            <v>Acq acqua consorzio bonifica</v>
          </cell>
          <cell r="K218">
            <v>4298.74</v>
          </cell>
          <cell r="L218">
            <v>3000</v>
          </cell>
          <cell r="N218" t="str">
            <v>Acq acqua consorzio bonifica</v>
          </cell>
          <cell r="O218">
            <v>250</v>
          </cell>
          <cell r="P218">
            <v>500</v>
          </cell>
          <cell r="Q218">
            <v>750</v>
          </cell>
          <cell r="R218">
            <v>1000</v>
          </cell>
          <cell r="S218">
            <v>1250</v>
          </cell>
          <cell r="T218">
            <v>1500</v>
          </cell>
          <cell r="U218">
            <v>1750</v>
          </cell>
          <cell r="V218">
            <v>2000</v>
          </cell>
          <cell r="W218">
            <v>2250</v>
          </cell>
          <cell r="X218">
            <v>2500</v>
          </cell>
          <cell r="Y218">
            <v>2750</v>
          </cell>
          <cell r="Z218">
            <v>3000</v>
          </cell>
          <cell r="AB218">
            <v>250</v>
          </cell>
        </row>
        <row r="219">
          <cell r="B219" t="str">
            <v>60-0200006</v>
          </cell>
          <cell r="C219">
            <v>12213</v>
          </cell>
          <cell r="D219" t="str">
            <v>b14</v>
          </cell>
          <cell r="E219" t="str">
            <v>asp</v>
          </cell>
          <cell r="G219" t="str">
            <v>c</v>
          </cell>
          <cell r="H219" t="str">
            <v>copies</v>
          </cell>
          <cell r="I219" t="str">
            <v>riproduzioni e fotocopie</v>
          </cell>
          <cell r="J219">
            <v>0</v>
          </cell>
          <cell r="K219">
            <v>0</v>
          </cell>
          <cell r="L219">
            <v>38.299999999999997</v>
          </cell>
          <cell r="N219" t="str">
            <v>riproduzioni e fotocopie</v>
          </cell>
          <cell r="O219">
            <v>18.3</v>
          </cell>
          <cell r="P219">
            <v>38.299999999999997</v>
          </cell>
          <cell r="Q219">
            <v>38.299999999999997</v>
          </cell>
          <cell r="R219">
            <v>38.299999999999997</v>
          </cell>
          <cell r="S219">
            <v>38.299999999999997</v>
          </cell>
          <cell r="T219">
            <v>38.299999999999997</v>
          </cell>
          <cell r="U219">
            <v>38.299999999999997</v>
          </cell>
          <cell r="V219">
            <v>38.299999999999997</v>
          </cell>
          <cell r="W219">
            <v>38.299999999999997</v>
          </cell>
          <cell r="X219">
            <v>38.299999999999997</v>
          </cell>
          <cell r="Y219">
            <v>38.299999999999997</v>
          </cell>
          <cell r="Z219">
            <v>38.299999999999997</v>
          </cell>
          <cell r="AB219">
            <v>0</v>
          </cell>
        </row>
        <row r="220">
          <cell r="B220" t="str">
            <v>60-0200007</v>
          </cell>
          <cell r="C220">
            <v>12101</v>
          </cell>
          <cell r="D220" t="str">
            <v>b06c</v>
          </cell>
          <cell r="E220" t="str">
            <v>carb</v>
          </cell>
          <cell r="G220" t="str">
            <v>c</v>
          </cell>
          <cell r="H220" t="str">
            <v>oils</v>
          </cell>
          <cell r="I220" t="str">
            <v>oli lubrif. Carburanti centrale</v>
          </cell>
          <cell r="J220">
            <v>31574.46</v>
          </cell>
          <cell r="K220">
            <v>15136.27</v>
          </cell>
          <cell r="L220">
            <v>5847.8</v>
          </cell>
          <cell r="N220" t="str">
            <v>oli lubrif. Carburanti centrale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2369.8000000000002</v>
          </cell>
          <cell r="T220">
            <v>2369.8000000000002</v>
          </cell>
          <cell r="U220">
            <v>2505.9499999999998</v>
          </cell>
          <cell r="V220">
            <v>3967.16</v>
          </cell>
          <cell r="W220">
            <v>3967.16</v>
          </cell>
          <cell r="X220">
            <v>3967.16</v>
          </cell>
          <cell r="Y220">
            <v>3967.16</v>
          </cell>
          <cell r="Z220">
            <v>5847.8</v>
          </cell>
          <cell r="AB220">
            <v>1880.6400000000003</v>
          </cell>
        </row>
        <row r="221">
          <cell r="B221" t="str">
            <v>60-0200008</v>
          </cell>
          <cell r="C221">
            <v>12203</v>
          </cell>
          <cell r="D221" t="str">
            <v>b07</v>
          </cell>
          <cell r="E221" t="str">
            <v>carb</v>
          </cell>
          <cell r="G221" t="str">
            <v>c</v>
          </cell>
          <cell r="H221" t="str">
            <v>energy transortation fee</v>
          </cell>
          <cell r="I221" t="str">
            <v>serv. Trasporto en elettrica</v>
          </cell>
          <cell r="J221">
            <v>41844.14</v>
          </cell>
          <cell r="K221">
            <v>33814.080000000002</v>
          </cell>
          <cell r="L221">
            <v>0</v>
          </cell>
          <cell r="N221" t="str">
            <v>serv. Trasporto en elettrica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B221">
            <v>0</v>
          </cell>
        </row>
        <row r="222">
          <cell r="B222" t="str">
            <v>60-0200009</v>
          </cell>
          <cell r="C222">
            <v>12101</v>
          </cell>
          <cell r="D222" t="str">
            <v>b06c</v>
          </cell>
          <cell r="E222" t="str">
            <v>acos</v>
          </cell>
          <cell r="G222" t="str">
            <v>c</v>
          </cell>
          <cell r="H222" t="str">
            <v>fee to cityhole of bando</v>
          </cell>
          <cell r="I222" t="str">
            <v>contributo comune di argenta</v>
          </cell>
          <cell r="J222">
            <v>164740.72</v>
          </cell>
          <cell r="K222">
            <v>133126.32</v>
          </cell>
          <cell r="L222">
            <v>74325.42</v>
          </cell>
          <cell r="N222" t="str">
            <v>contributo comune di argenta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911.83</v>
          </cell>
          <cell r="U222">
            <v>7831.83</v>
          </cell>
          <cell r="V222">
            <v>19231.830000000002</v>
          </cell>
          <cell r="W222">
            <v>32531.83</v>
          </cell>
          <cell r="X222">
            <v>47331.83</v>
          </cell>
          <cell r="Y222">
            <v>60968.83</v>
          </cell>
          <cell r="Z222">
            <v>74325.42</v>
          </cell>
          <cell r="AB222">
            <v>13356.589999999997</v>
          </cell>
        </row>
        <row r="223">
          <cell r="B223" t="str">
            <v>60-0200010</v>
          </cell>
          <cell r="C223">
            <v>12102</v>
          </cell>
          <cell r="D223" t="str">
            <v>b07</v>
          </cell>
          <cell r="E223" t="str">
            <v>man</v>
          </cell>
          <cell r="G223" t="str">
            <v>c</v>
          </cell>
          <cell r="H223" t="str">
            <v xml:space="preserve">oil and fuel for plants </v>
          </cell>
          <cell r="I223" t="str">
            <v>oli lubrif. Carburanti attrezzatura</v>
          </cell>
          <cell r="J223">
            <v>158341.5</v>
          </cell>
          <cell r="K223">
            <v>93706.5</v>
          </cell>
          <cell r="L223">
            <v>71876.639999999999</v>
          </cell>
          <cell r="N223" t="str">
            <v>oli lubrif. Carburanti attrezzatura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156.80000000000001</v>
          </cell>
          <cell r="T223">
            <v>10378.4</v>
          </cell>
          <cell r="U223">
            <v>15510.64</v>
          </cell>
          <cell r="V223">
            <v>23790.639999999999</v>
          </cell>
          <cell r="W223">
            <v>40647.64</v>
          </cell>
          <cell r="X223">
            <v>49197.64</v>
          </cell>
          <cell r="Y223">
            <v>71918.64</v>
          </cell>
          <cell r="Z223">
            <v>71876.639999999999</v>
          </cell>
          <cell r="AB223">
            <v>-42</v>
          </cell>
        </row>
        <row r="224">
          <cell r="B224" t="str">
            <v>60-0200011</v>
          </cell>
          <cell r="C224">
            <v>12213</v>
          </cell>
          <cell r="D224" t="str">
            <v>b07</v>
          </cell>
          <cell r="E224" t="str">
            <v>asp</v>
          </cell>
          <cell r="G224" t="str">
            <v>c</v>
          </cell>
          <cell r="H224" t="str">
            <v>transaltions</v>
          </cell>
          <cell r="I224" t="str">
            <v>traduzioni</v>
          </cell>
          <cell r="J224">
            <v>0</v>
          </cell>
          <cell r="K224">
            <v>0</v>
          </cell>
          <cell r="L224">
            <v>0</v>
          </cell>
          <cell r="N224" t="str">
            <v>traduzioni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B224">
            <v>0</v>
          </cell>
        </row>
        <row r="225">
          <cell r="B225" t="str">
            <v>=</v>
          </cell>
          <cell r="D225" t="str">
            <v>=</v>
          </cell>
          <cell r="E225" t="str">
            <v>=</v>
          </cell>
          <cell r="G225" t="str">
            <v>=</v>
          </cell>
          <cell r="I225" t="str">
            <v>altri oneri di acquisto</v>
          </cell>
          <cell r="J225">
            <v>610857.32999999996</v>
          </cell>
          <cell r="K225">
            <v>524805.49</v>
          </cell>
          <cell r="L225">
            <v>360424.7</v>
          </cell>
          <cell r="N225" t="str">
            <v>altri oneri di acquisto</v>
          </cell>
          <cell r="O225">
            <v>6282.59</v>
          </cell>
          <cell r="P225">
            <v>10609.06</v>
          </cell>
          <cell r="Q225">
            <v>14591.34</v>
          </cell>
          <cell r="R225">
            <v>17002.560000000001</v>
          </cell>
          <cell r="S225">
            <v>22110.6</v>
          </cell>
          <cell r="T225">
            <v>51078.94</v>
          </cell>
          <cell r="U225">
            <v>95488.54</v>
          </cell>
          <cell r="V225">
            <v>95488.54</v>
          </cell>
          <cell r="W225">
            <v>95488.54</v>
          </cell>
          <cell r="X225">
            <v>95488.54</v>
          </cell>
          <cell r="Y225">
            <v>95488.54</v>
          </cell>
          <cell r="Z225">
            <v>95488.54</v>
          </cell>
          <cell r="AB225">
            <v>0</v>
          </cell>
        </row>
        <row r="226">
          <cell r="B226" t="str">
            <v>60-0300001</v>
          </cell>
          <cell r="C226">
            <v>12101</v>
          </cell>
          <cell r="D226" t="str">
            <v>b07</v>
          </cell>
          <cell r="E226" t="str">
            <v>carb</v>
          </cell>
          <cell r="G226" t="str">
            <v>c</v>
          </cell>
          <cell r="H226" t="str">
            <v>ashes analisys</v>
          </cell>
          <cell r="I226" t="str">
            <v>analisi ceneri, polveri, cippato</v>
          </cell>
          <cell r="J226">
            <v>870.2</v>
          </cell>
          <cell r="K226">
            <v>620</v>
          </cell>
          <cell r="L226">
            <v>223864.69</v>
          </cell>
          <cell r="N226" t="str">
            <v>analisi ceneri, polveri, cippato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8900</v>
          </cell>
          <cell r="U226">
            <v>43721.46</v>
          </cell>
          <cell r="V226">
            <v>98766.46</v>
          </cell>
          <cell r="W226">
            <v>136116.46</v>
          </cell>
          <cell r="X226">
            <v>172304.96</v>
          </cell>
          <cell r="Y226">
            <v>205164.69</v>
          </cell>
          <cell r="Z226">
            <v>223864.69</v>
          </cell>
          <cell r="AB226">
            <v>18700</v>
          </cell>
        </row>
        <row r="227">
          <cell r="B227" t="str">
            <v>60-0300002</v>
          </cell>
          <cell r="C227">
            <v>12203</v>
          </cell>
          <cell r="D227" t="str">
            <v>b07</v>
          </cell>
          <cell r="E227" t="str">
            <v>trasp</v>
          </cell>
          <cell r="F227" t="str">
            <v>aw2</v>
          </cell>
          <cell r="G227" t="str">
            <v>c</v>
          </cell>
          <cell r="H227" t="str">
            <v>ashes transportation</v>
          </cell>
          <cell r="I227" t="str">
            <v>trasporto ceneri</v>
          </cell>
          <cell r="J227">
            <v>335409.73</v>
          </cell>
          <cell r="K227">
            <v>162795.39000000001</v>
          </cell>
          <cell r="L227">
            <v>307049.96000000002</v>
          </cell>
          <cell r="N227" t="str">
            <v>trasporto ceneri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8196.5</v>
          </cell>
          <cell r="U227">
            <v>35254</v>
          </cell>
          <cell r="V227">
            <v>79920.58</v>
          </cell>
          <cell r="W227">
            <v>134135.54999999999</v>
          </cell>
          <cell r="X227">
            <v>196356.27</v>
          </cell>
          <cell r="Y227">
            <v>264242.03999999998</v>
          </cell>
          <cell r="Z227">
            <v>307049.96000000002</v>
          </cell>
          <cell r="AB227">
            <v>42807.920000000042</v>
          </cell>
        </row>
        <row r="228">
          <cell r="B228" t="str">
            <v>60-0300006</v>
          </cell>
          <cell r="C228">
            <v>12201</v>
          </cell>
          <cell r="D228" t="str">
            <v>b07</v>
          </cell>
          <cell r="E228" t="str">
            <v>carb</v>
          </cell>
          <cell r="G228" t="str">
            <v>c</v>
          </cell>
          <cell r="H228" t="str">
            <v>wood processing costs</v>
          </cell>
          <cell r="I228" t="str">
            <v>triturazione</v>
          </cell>
          <cell r="J228">
            <v>0</v>
          </cell>
          <cell r="K228">
            <v>0</v>
          </cell>
          <cell r="L228">
            <v>0</v>
          </cell>
          <cell r="N228" t="str">
            <v>triturazione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B228">
            <v>0</v>
          </cell>
        </row>
        <row r="229">
          <cell r="B229" t="str">
            <v>60-0300007</v>
          </cell>
          <cell r="C229">
            <v>12201</v>
          </cell>
          <cell r="D229" t="str">
            <v>b07</v>
          </cell>
          <cell r="E229" t="str">
            <v>carb</v>
          </cell>
          <cell r="G229" t="str">
            <v>c</v>
          </cell>
          <cell r="H229" t="str">
            <v>wood processing costs</v>
          </cell>
          <cell r="I229" t="str">
            <v>gestione parco legno</v>
          </cell>
          <cell r="J229">
            <v>16403.8</v>
          </cell>
          <cell r="K229">
            <v>8983.2999999999993</v>
          </cell>
          <cell r="L229">
            <v>26259.13</v>
          </cell>
          <cell r="N229" t="str">
            <v>gestione parco legno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3865</v>
          </cell>
          <cell r="T229">
            <v>6619</v>
          </cell>
          <cell r="U229">
            <v>6619</v>
          </cell>
          <cell r="V229">
            <v>15639.93</v>
          </cell>
          <cell r="W229">
            <v>26259.13</v>
          </cell>
          <cell r="X229">
            <v>26259.13</v>
          </cell>
          <cell r="Y229">
            <v>26259.13</v>
          </cell>
          <cell r="Z229">
            <v>26259.13</v>
          </cell>
          <cell r="AB229">
            <v>0</v>
          </cell>
        </row>
        <row r="230">
          <cell r="B230" t="str">
            <v>60-0300009</v>
          </cell>
          <cell r="C230">
            <v>12212</v>
          </cell>
          <cell r="D230" t="str">
            <v>b07</v>
          </cell>
          <cell r="E230" t="str">
            <v>carb</v>
          </cell>
          <cell r="G230" t="str">
            <v>c</v>
          </cell>
          <cell r="H230" t="str">
            <v>waste costs</v>
          </cell>
          <cell r="I230" t="str">
            <v>smaltimento rifiuti</v>
          </cell>
          <cell r="J230">
            <v>3873.36</v>
          </cell>
          <cell r="K230">
            <v>643.35</v>
          </cell>
          <cell r="L230">
            <v>152203.18</v>
          </cell>
          <cell r="N230" t="str">
            <v>smaltimento rifiuti</v>
          </cell>
          <cell r="O230">
            <v>143</v>
          </cell>
          <cell r="P230">
            <v>143</v>
          </cell>
          <cell r="Q230">
            <v>143</v>
          </cell>
          <cell r="R230">
            <v>143</v>
          </cell>
          <cell r="S230">
            <v>11605.88</v>
          </cell>
          <cell r="T230">
            <v>57445.46</v>
          </cell>
          <cell r="U230">
            <v>115276.75</v>
          </cell>
          <cell r="V230">
            <v>123365.27</v>
          </cell>
          <cell r="W230">
            <v>124621.47</v>
          </cell>
          <cell r="X230">
            <v>147247.93</v>
          </cell>
          <cell r="Y230">
            <v>152423.93</v>
          </cell>
          <cell r="Z230">
            <v>152203.18</v>
          </cell>
          <cell r="AB230">
            <v>-220.75</v>
          </cell>
        </row>
        <row r="231">
          <cell r="B231" t="str">
            <v>60-0300011</v>
          </cell>
          <cell r="C231">
            <v>12212</v>
          </cell>
          <cell r="D231" t="str">
            <v>b07</v>
          </cell>
          <cell r="E231" t="str">
            <v>carb</v>
          </cell>
          <cell r="F231" t="str">
            <v>aw1</v>
          </cell>
          <cell r="G231" t="str">
            <v>c</v>
          </cell>
          <cell r="H231" t="str">
            <v>waste costs</v>
          </cell>
          <cell r="I231" t="str">
            <v>smaltimento fanghi</v>
          </cell>
          <cell r="J231">
            <v>33039.089999999997</v>
          </cell>
          <cell r="K231">
            <v>17134.3</v>
          </cell>
          <cell r="L231">
            <v>54795.74</v>
          </cell>
          <cell r="N231" t="str">
            <v>smaltimento fanghi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5380.84</v>
          </cell>
          <cell r="T231">
            <v>5756.88</v>
          </cell>
          <cell r="U231">
            <v>6416.14</v>
          </cell>
          <cell r="V231">
            <v>7482.04</v>
          </cell>
          <cell r="W231">
            <v>8493.5400000000009</v>
          </cell>
          <cell r="X231">
            <v>10072.08</v>
          </cell>
          <cell r="Y231">
            <v>13079.64</v>
          </cell>
          <cell r="Z231">
            <v>54795.74</v>
          </cell>
          <cell r="AB231">
            <v>41716.1</v>
          </cell>
        </row>
        <row r="232">
          <cell r="B232" t="str">
            <v>60-0300013</v>
          </cell>
          <cell r="C232">
            <v>12201</v>
          </cell>
          <cell r="D232" t="str">
            <v>b07</v>
          </cell>
          <cell r="E232" t="str">
            <v>carb</v>
          </cell>
          <cell r="F232" t="str">
            <v>aw1</v>
          </cell>
          <cell r="G232" t="str">
            <v>c</v>
          </cell>
          <cell r="H232" t="str">
            <v>water analysis</v>
          </cell>
          <cell r="I232" t="str">
            <v>analisi acque di scarico</v>
          </cell>
          <cell r="J232">
            <v>4407</v>
          </cell>
          <cell r="K232">
            <v>10518.22</v>
          </cell>
          <cell r="L232">
            <v>5031.3999999999996</v>
          </cell>
          <cell r="N232" t="str">
            <v>analisi acque di scarico</v>
          </cell>
          <cell r="O232">
            <v>0</v>
          </cell>
          <cell r="P232">
            <v>0</v>
          </cell>
          <cell r="Q232">
            <v>0</v>
          </cell>
          <cell r="R232">
            <v>1326</v>
          </cell>
          <cell r="S232">
            <v>2923.84</v>
          </cell>
          <cell r="T232">
            <v>3083.84</v>
          </cell>
          <cell r="U232">
            <v>4108</v>
          </cell>
          <cell r="V232">
            <v>4208.6400000000003</v>
          </cell>
          <cell r="W232">
            <v>4208.6400000000003</v>
          </cell>
          <cell r="X232">
            <v>4966.3999999999996</v>
          </cell>
          <cell r="Y232">
            <v>5031.5200000000004</v>
          </cell>
          <cell r="Z232">
            <v>5031.3999999999996</v>
          </cell>
          <cell r="AB232">
            <v>-0.12000000000080036</v>
          </cell>
        </row>
        <row r="233">
          <cell r="B233" t="str">
            <v>60-0300014</v>
          </cell>
          <cell r="C233">
            <v>12201</v>
          </cell>
          <cell r="D233" t="str">
            <v>b07</v>
          </cell>
          <cell r="E233" t="str">
            <v>carb</v>
          </cell>
          <cell r="G233" t="str">
            <v>c</v>
          </cell>
          <cell r="H233" t="str">
            <v>land analysis</v>
          </cell>
          <cell r="I233" t="str">
            <v>analisi ambientali</v>
          </cell>
          <cell r="J233">
            <v>77850.399999999994</v>
          </cell>
          <cell r="K233">
            <v>93078.5</v>
          </cell>
          <cell r="L233">
            <v>113817.63</v>
          </cell>
          <cell r="N233" t="str">
            <v>analisi ambientali</v>
          </cell>
          <cell r="O233">
            <v>4166.7</v>
          </cell>
          <cell r="P233">
            <v>8333.4</v>
          </cell>
          <cell r="Q233">
            <v>12500.1</v>
          </cell>
          <cell r="R233">
            <v>16666.8</v>
          </cell>
          <cell r="S233">
            <v>21660.5</v>
          </cell>
          <cell r="T233">
            <v>29684.2</v>
          </cell>
          <cell r="U233">
            <v>35937.9</v>
          </cell>
          <cell r="V233">
            <v>45856.6</v>
          </cell>
          <cell r="W233">
            <v>53282.3</v>
          </cell>
          <cell r="X233">
            <v>67431.81</v>
          </cell>
          <cell r="Y233">
            <v>73898.36</v>
          </cell>
          <cell r="Z233">
            <v>113817.63</v>
          </cell>
          <cell r="AB233">
            <v>39919.270000000004</v>
          </cell>
        </row>
        <row r="234">
          <cell r="B234" t="str">
            <v>=</v>
          </cell>
          <cell r="D234" t="str">
            <v>=</v>
          </cell>
          <cell r="E234" t="str">
            <v>=</v>
          </cell>
          <cell r="G234" t="str">
            <v>=</v>
          </cell>
          <cell r="I234" t="str">
            <v>prestazioni di servizi</v>
          </cell>
          <cell r="J234">
            <v>471853.57999999996</v>
          </cell>
          <cell r="K234">
            <v>293773.06</v>
          </cell>
          <cell r="L234">
            <v>883021.73</v>
          </cell>
          <cell r="N234" t="str">
            <v>prestazioni di servizi</v>
          </cell>
          <cell r="O234">
            <v>4309.7</v>
          </cell>
          <cell r="P234">
            <v>8476.4</v>
          </cell>
          <cell r="Q234">
            <v>12643.1</v>
          </cell>
          <cell r="R234">
            <v>18135.8</v>
          </cell>
          <cell r="S234">
            <v>45436.06</v>
          </cell>
          <cell r="T234">
            <v>119685.88</v>
          </cell>
          <cell r="U234">
            <v>247333.25</v>
          </cell>
          <cell r="V234">
            <v>247333.25</v>
          </cell>
          <cell r="W234">
            <v>247333.25</v>
          </cell>
          <cell r="X234">
            <v>247333.25</v>
          </cell>
          <cell r="Y234">
            <v>247333.25</v>
          </cell>
          <cell r="Z234">
            <v>247333.25</v>
          </cell>
          <cell r="AB234">
            <v>0</v>
          </cell>
        </row>
        <row r="235">
          <cell r="B235">
            <v>60</v>
          </cell>
          <cell r="D235" t="str">
            <v>=</v>
          </cell>
          <cell r="E235" t="str">
            <v>=</v>
          </cell>
          <cell r="G235" t="str">
            <v>=</v>
          </cell>
          <cell r="I235" t="str">
            <v>costi della produzione</v>
          </cell>
          <cell r="J235">
            <v>13401525.310000001</v>
          </cell>
          <cell r="K235">
            <v>6809270.0900000008</v>
          </cell>
          <cell r="L235">
            <v>9034885.1199999992</v>
          </cell>
          <cell r="N235" t="str">
            <v>costi della produzione</v>
          </cell>
          <cell r="O235">
            <v>13927.33</v>
          </cell>
          <cell r="P235">
            <v>24139.79</v>
          </cell>
          <cell r="Q235">
            <v>33728.06</v>
          </cell>
          <cell r="R235">
            <v>44443.73</v>
          </cell>
          <cell r="S235">
            <v>258349.13</v>
          </cell>
          <cell r="T235">
            <v>730158.28</v>
          </cell>
          <cell r="U235">
            <v>1650911.38</v>
          </cell>
          <cell r="V235">
            <v>1650911.38</v>
          </cell>
          <cell r="W235">
            <v>1650911.38</v>
          </cell>
          <cell r="X235">
            <v>1650911.38</v>
          </cell>
          <cell r="Y235">
            <v>1650911.38</v>
          </cell>
          <cell r="Z235">
            <v>1650911.38</v>
          </cell>
          <cell r="AB235">
            <v>0</v>
          </cell>
        </row>
        <row r="236">
          <cell r="B236" t="str">
            <v>70-0100001</v>
          </cell>
          <cell r="C236">
            <v>12203</v>
          </cell>
          <cell r="D236" t="str">
            <v>b07</v>
          </cell>
          <cell r="E236" t="str">
            <v>trasp</v>
          </cell>
          <cell r="G236" t="str">
            <v>c</v>
          </cell>
          <cell r="H236" t="str">
            <v>other transport</v>
          </cell>
          <cell r="I236" t="str">
            <v>trasporti vari</v>
          </cell>
          <cell r="J236">
            <v>890</v>
          </cell>
          <cell r="K236">
            <v>7186.53</v>
          </cell>
          <cell r="L236">
            <v>3348.47</v>
          </cell>
          <cell r="N236" t="str">
            <v>trasporti vari</v>
          </cell>
          <cell r="O236">
            <v>500</v>
          </cell>
          <cell r="P236">
            <v>500</v>
          </cell>
          <cell r="Q236">
            <v>1605</v>
          </cell>
          <cell r="R236">
            <v>1605</v>
          </cell>
          <cell r="S236">
            <v>1844.05</v>
          </cell>
          <cell r="T236">
            <v>1844.05</v>
          </cell>
          <cell r="U236">
            <v>2083.4</v>
          </cell>
          <cell r="V236">
            <v>2373.4</v>
          </cell>
          <cell r="W236">
            <v>2493.1999999999998</v>
          </cell>
          <cell r="X236">
            <v>2493.1999999999998</v>
          </cell>
          <cell r="Y236">
            <v>3123.47</v>
          </cell>
          <cell r="Z236">
            <v>3348.47</v>
          </cell>
          <cell r="AB236">
            <v>225</v>
          </cell>
        </row>
        <row r="237">
          <cell r="B237" t="str">
            <v>70-0100002</v>
          </cell>
          <cell r="C237">
            <v>12213</v>
          </cell>
          <cell r="D237" t="str">
            <v>b07</v>
          </cell>
          <cell r="E237" t="str">
            <v>via</v>
          </cell>
          <cell r="G237" t="str">
            <v>c</v>
          </cell>
          <cell r="H237" t="str">
            <v>travel expenses</v>
          </cell>
          <cell r="I237" t="str">
            <v>spese viaggio - trasferte</v>
          </cell>
          <cell r="J237">
            <v>8172.79</v>
          </cell>
          <cell r="K237">
            <v>7856.35</v>
          </cell>
          <cell r="L237">
            <v>22980.33</v>
          </cell>
          <cell r="N237" t="str">
            <v>spese viaggio - trasferte</v>
          </cell>
          <cell r="O237">
            <v>439.41</v>
          </cell>
          <cell r="P237">
            <v>1193.6500000000001</v>
          </cell>
          <cell r="Q237">
            <v>2658.8</v>
          </cell>
          <cell r="R237">
            <v>4714.8</v>
          </cell>
          <cell r="S237">
            <v>9721.26</v>
          </cell>
          <cell r="T237">
            <v>12104.15</v>
          </cell>
          <cell r="U237">
            <v>14845.98</v>
          </cell>
          <cell r="V237">
            <v>15225.56</v>
          </cell>
          <cell r="W237">
            <v>17789.099999999999</v>
          </cell>
          <cell r="X237">
            <v>17956.900000000001</v>
          </cell>
          <cell r="Y237">
            <v>22591.24</v>
          </cell>
          <cell r="Z237">
            <v>22980.33</v>
          </cell>
          <cell r="AB237">
            <v>389.09000000000015</v>
          </cell>
        </row>
        <row r="238">
          <cell r="B238" t="str">
            <v>70-0100003</v>
          </cell>
          <cell r="C238">
            <v>12213</v>
          </cell>
          <cell r="D238" t="str">
            <v>b07</v>
          </cell>
          <cell r="E238" t="str">
            <v>via</v>
          </cell>
          <cell r="G238" t="str">
            <v>c</v>
          </cell>
          <cell r="H238" t="str">
            <v>hotels &amp; restaurants</v>
          </cell>
          <cell r="I238" t="str">
            <v>hotels e ristoranti</v>
          </cell>
          <cell r="J238">
            <v>1217.5</v>
          </cell>
          <cell r="K238">
            <v>6865.26</v>
          </cell>
          <cell r="L238">
            <v>22973.9</v>
          </cell>
          <cell r="N238" t="str">
            <v>hotels e ristoranti</v>
          </cell>
          <cell r="O238">
            <v>1599.44</v>
          </cell>
          <cell r="P238">
            <v>5945.81</v>
          </cell>
          <cell r="Q238">
            <v>8469.4500000000007</v>
          </cell>
          <cell r="R238">
            <v>10421.280000000001</v>
          </cell>
          <cell r="S238">
            <v>13499.23</v>
          </cell>
          <cell r="T238">
            <v>16136.39</v>
          </cell>
          <cell r="U238">
            <v>16422.86</v>
          </cell>
          <cell r="V238">
            <v>18628.310000000001</v>
          </cell>
          <cell r="W238">
            <v>19408.060000000001</v>
          </cell>
          <cell r="X238">
            <v>20135.080000000002</v>
          </cell>
          <cell r="Y238">
            <v>21871.32</v>
          </cell>
          <cell r="Z238">
            <v>22973.9</v>
          </cell>
          <cell r="AB238">
            <v>1102.5800000000017</v>
          </cell>
        </row>
        <row r="239">
          <cell r="B239" t="str">
            <v>70-0100004</v>
          </cell>
          <cell r="C239">
            <v>12213</v>
          </cell>
          <cell r="D239" t="str">
            <v>b07</v>
          </cell>
          <cell r="E239" t="str">
            <v>via</v>
          </cell>
          <cell r="G239" t="str">
            <v>c</v>
          </cell>
          <cell r="H239" t="str">
            <v>parking</v>
          </cell>
          <cell r="I239" t="str">
            <v>parcheggi</v>
          </cell>
          <cell r="J239">
            <v>82.9</v>
          </cell>
          <cell r="K239">
            <v>0</v>
          </cell>
          <cell r="L239">
            <v>0</v>
          </cell>
          <cell r="N239" t="str">
            <v>parcheggi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B239">
            <v>0</v>
          </cell>
        </row>
        <row r="240">
          <cell r="B240" t="str">
            <v>70-0100005</v>
          </cell>
          <cell r="C240">
            <v>12213</v>
          </cell>
          <cell r="D240" t="str">
            <v>b07</v>
          </cell>
          <cell r="E240" t="str">
            <v>asp</v>
          </cell>
          <cell r="G240" t="str">
            <v>c</v>
          </cell>
          <cell r="H240" t="str">
            <v>medical visit for workers</v>
          </cell>
          <cell r="I240" t="str">
            <v>spese x visite mediche</v>
          </cell>
          <cell r="J240">
            <v>4683.8</v>
          </cell>
          <cell r="K240">
            <v>0</v>
          </cell>
          <cell r="L240">
            <v>5000</v>
          </cell>
          <cell r="N240" t="str">
            <v>spese x visite mediche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5000</v>
          </cell>
          <cell r="AB240">
            <v>5000</v>
          </cell>
        </row>
        <row r="241">
          <cell r="B241" t="str">
            <v>=</v>
          </cell>
          <cell r="D241" t="str">
            <v>=</v>
          </cell>
          <cell r="E241" t="str">
            <v>=</v>
          </cell>
          <cell r="G241" t="str">
            <v>=</v>
          </cell>
          <cell r="I241" t="str">
            <v>viaggi e missioni</v>
          </cell>
          <cell r="J241">
            <v>15046.990000000002</v>
          </cell>
          <cell r="K241">
            <v>21908.14</v>
          </cell>
          <cell r="L241">
            <v>54302.700000000004</v>
          </cell>
          <cell r="N241" t="str">
            <v>viaggi e missioni</v>
          </cell>
          <cell r="O241">
            <v>2538.85</v>
          </cell>
          <cell r="P241">
            <v>7639.46</v>
          </cell>
          <cell r="Q241">
            <v>12733.25</v>
          </cell>
          <cell r="R241">
            <v>16741.080000000002</v>
          </cell>
          <cell r="S241">
            <v>25064.54</v>
          </cell>
          <cell r="T241">
            <v>30084.59</v>
          </cell>
          <cell r="U241">
            <v>33352.239999999998</v>
          </cell>
          <cell r="V241">
            <v>33352.239999999998</v>
          </cell>
          <cell r="W241">
            <v>33352.239999999998</v>
          </cell>
          <cell r="X241">
            <v>33352.239999999998</v>
          </cell>
          <cell r="Y241">
            <v>33352.239999999998</v>
          </cell>
          <cell r="Z241">
            <v>33352.239999999998</v>
          </cell>
          <cell r="AB241">
            <v>0</v>
          </cell>
        </row>
        <row r="242">
          <cell r="B242" t="str">
            <v>70-0300001</v>
          </cell>
          <cell r="C242">
            <v>12208</v>
          </cell>
          <cell r="D242" t="str">
            <v>b07</v>
          </cell>
          <cell r="E242" t="str">
            <v>leg</v>
          </cell>
          <cell r="G242" t="str">
            <v>c</v>
          </cell>
          <cell r="H242" t="str">
            <v>legal expenses</v>
          </cell>
          <cell r="I242" t="str">
            <v>legali e notarili</v>
          </cell>
          <cell r="J242">
            <v>35829.03</v>
          </cell>
          <cell r="K242">
            <v>112114.81</v>
          </cell>
          <cell r="L242">
            <v>490395.01</v>
          </cell>
          <cell r="N242" t="str">
            <v>legali e notarili</v>
          </cell>
          <cell r="O242">
            <v>0</v>
          </cell>
          <cell r="P242">
            <v>357998.93</v>
          </cell>
          <cell r="Q242">
            <v>513858.47</v>
          </cell>
          <cell r="R242">
            <v>727174.89</v>
          </cell>
          <cell r="S242">
            <v>80904.029999999912</v>
          </cell>
          <cell r="T242">
            <v>110904.03</v>
          </cell>
          <cell r="U242">
            <v>191493.38</v>
          </cell>
          <cell r="V242">
            <v>231493.38</v>
          </cell>
          <cell r="W242">
            <v>251493.38</v>
          </cell>
          <cell r="X242">
            <v>273258.96000000002</v>
          </cell>
          <cell r="Y242">
            <v>182941.01</v>
          </cell>
          <cell r="Z242">
            <v>490395.01</v>
          </cell>
          <cell r="AB242">
            <v>307454</v>
          </cell>
        </row>
        <row r="243">
          <cell r="B243" t="str">
            <v>70-0300002</v>
          </cell>
          <cell r="C243">
            <v>12208</v>
          </cell>
          <cell r="D243" t="str">
            <v>b07</v>
          </cell>
          <cell r="E243" t="str">
            <v>serv3</v>
          </cell>
          <cell r="G243" t="str">
            <v>c</v>
          </cell>
          <cell r="H243" t="str">
            <v>consultings</v>
          </cell>
          <cell r="I243" t="str">
            <v>consulenze</v>
          </cell>
          <cell r="J243">
            <v>62378.58</v>
          </cell>
          <cell r="K243">
            <v>115331.38</v>
          </cell>
          <cell r="L243">
            <v>30875.81</v>
          </cell>
          <cell r="N243" t="str">
            <v>consulenze</v>
          </cell>
          <cell r="O243">
            <v>3265</v>
          </cell>
          <cell r="P243">
            <v>3265</v>
          </cell>
          <cell r="Q243">
            <v>6801</v>
          </cell>
          <cell r="R243">
            <v>6801</v>
          </cell>
          <cell r="S243">
            <v>6801</v>
          </cell>
          <cell r="T243">
            <v>8651</v>
          </cell>
          <cell r="U243">
            <v>8651</v>
          </cell>
          <cell r="V243">
            <v>8651</v>
          </cell>
          <cell r="W243">
            <v>9815.81</v>
          </cell>
          <cell r="X243">
            <v>25915.81</v>
          </cell>
          <cell r="Y243">
            <v>26725.81</v>
          </cell>
          <cell r="Z243">
            <v>30875.81</v>
          </cell>
          <cell r="AB243">
            <v>4150</v>
          </cell>
        </row>
        <row r="244">
          <cell r="B244" t="str">
            <v>70-0300003</v>
          </cell>
          <cell r="C244">
            <v>12208</v>
          </cell>
          <cell r="D244" t="str">
            <v>b07</v>
          </cell>
          <cell r="E244" t="str">
            <v>serv3</v>
          </cell>
          <cell r="G244" t="str">
            <v>c</v>
          </cell>
          <cell r="H244" t="str">
            <v>admin consultants</v>
          </cell>
          <cell r="I244" t="str">
            <v>consul. Ammin.</v>
          </cell>
          <cell r="J244">
            <v>27798.66</v>
          </cell>
          <cell r="K244">
            <v>49849.8</v>
          </cell>
          <cell r="L244">
            <v>17078.009999999998</v>
          </cell>
          <cell r="N244" t="str">
            <v>consul. Ammin.</v>
          </cell>
          <cell r="O244">
            <v>0</v>
          </cell>
          <cell r="P244">
            <v>166</v>
          </cell>
          <cell r="Q244">
            <v>166</v>
          </cell>
          <cell r="R244">
            <v>166</v>
          </cell>
          <cell r="S244">
            <v>166</v>
          </cell>
          <cell r="T244">
            <v>166</v>
          </cell>
          <cell r="U244">
            <v>166</v>
          </cell>
          <cell r="V244">
            <v>166</v>
          </cell>
          <cell r="W244">
            <v>166</v>
          </cell>
          <cell r="X244">
            <v>8222.01</v>
          </cell>
          <cell r="Y244">
            <v>8222.01</v>
          </cell>
          <cell r="Z244">
            <v>17078.009999999998</v>
          </cell>
          <cell r="AB244">
            <v>8855.9999999999982</v>
          </cell>
        </row>
        <row r="245">
          <cell r="B245" t="str">
            <v>70-0300005</v>
          </cell>
          <cell r="C245">
            <v>12208</v>
          </cell>
          <cell r="D245" t="str">
            <v>b07</v>
          </cell>
          <cell r="E245" t="str">
            <v>serv3</v>
          </cell>
          <cell r="G245" t="str">
            <v>c</v>
          </cell>
          <cell r="H245" t="str">
            <v>safety consultants</v>
          </cell>
          <cell r="I245" t="str">
            <v>consul. Sicurezza sul lavoro</v>
          </cell>
          <cell r="J245">
            <v>31940</v>
          </cell>
          <cell r="K245">
            <v>19000</v>
          </cell>
          <cell r="L245">
            <v>28500</v>
          </cell>
          <cell r="N245" t="str">
            <v>consul. Sicurezza sul lavoro</v>
          </cell>
          <cell r="O245">
            <v>2375</v>
          </cell>
          <cell r="P245">
            <v>4750</v>
          </cell>
          <cell r="Q245">
            <v>7125</v>
          </cell>
          <cell r="R245">
            <v>9500</v>
          </cell>
          <cell r="S245">
            <v>11875</v>
          </cell>
          <cell r="T245">
            <v>14250</v>
          </cell>
          <cell r="U245">
            <v>16625</v>
          </cell>
          <cell r="V245">
            <v>19000</v>
          </cell>
          <cell r="W245">
            <v>21375</v>
          </cell>
          <cell r="X245">
            <v>23750</v>
          </cell>
          <cell r="Y245">
            <v>26125</v>
          </cell>
          <cell r="Z245">
            <v>28500</v>
          </cell>
          <cell r="AB245">
            <v>2375</v>
          </cell>
        </row>
        <row r="246">
          <cell r="B246" t="str">
            <v>70-0300006</v>
          </cell>
          <cell r="C246">
            <v>12207</v>
          </cell>
          <cell r="D246" t="str">
            <v>b07</v>
          </cell>
          <cell r="E246" t="str">
            <v>serv3</v>
          </cell>
          <cell r="G246" t="str">
            <v>c</v>
          </cell>
          <cell r="I246" t="str">
            <v>costi ricerca personale</v>
          </cell>
          <cell r="J246">
            <v>826.76</v>
          </cell>
          <cell r="K246">
            <v>0</v>
          </cell>
          <cell r="L246">
            <v>31727.07</v>
          </cell>
          <cell r="N246" t="str">
            <v>costi ricerca personale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12250</v>
          </cell>
          <cell r="W246">
            <v>12250</v>
          </cell>
          <cell r="X246">
            <v>12250</v>
          </cell>
          <cell r="Y246">
            <v>28850</v>
          </cell>
          <cell r="Z246">
            <v>31727.07</v>
          </cell>
          <cell r="AB246">
            <v>2877.0699999999997</v>
          </cell>
        </row>
        <row r="247">
          <cell r="B247" t="str">
            <v>70-0300007</v>
          </cell>
          <cell r="C247">
            <v>12201</v>
          </cell>
          <cell r="D247" t="str">
            <v>b07</v>
          </cell>
          <cell r="E247" t="str">
            <v>serv3</v>
          </cell>
          <cell r="G247" t="str">
            <v>c</v>
          </cell>
          <cell r="H247" t="str">
            <v>studio faraoni (?)</v>
          </cell>
          <cell r="I247" t="str">
            <v>gestione risorse umane</v>
          </cell>
          <cell r="J247">
            <v>16500</v>
          </cell>
          <cell r="K247">
            <v>0</v>
          </cell>
          <cell r="L247">
            <v>0</v>
          </cell>
          <cell r="N247" t="str">
            <v>gestione risorse umane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6875</v>
          </cell>
          <cell r="U247">
            <v>9750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B247">
            <v>0</v>
          </cell>
        </row>
        <row r="248">
          <cell r="B248" t="str">
            <v>70-0300009</v>
          </cell>
          <cell r="C248">
            <v>12201</v>
          </cell>
          <cell r="D248" t="str">
            <v>b07</v>
          </cell>
          <cell r="E248" t="str">
            <v>serv3</v>
          </cell>
          <cell r="G248" t="str">
            <v>c</v>
          </cell>
          <cell r="H248" t="str">
            <v>tecnical consultants</v>
          </cell>
          <cell r="I248" t="str">
            <v>consul. Tecniche</v>
          </cell>
          <cell r="J248">
            <v>50066.81</v>
          </cell>
          <cell r="K248">
            <v>123184.64</v>
          </cell>
          <cell r="L248">
            <v>111957.94</v>
          </cell>
          <cell r="N248" t="str">
            <v>consul. Tecniche</v>
          </cell>
          <cell r="O248">
            <v>5400</v>
          </cell>
          <cell r="P248">
            <v>16514.43</v>
          </cell>
          <cell r="Q248">
            <v>21924.43</v>
          </cell>
          <cell r="R248">
            <v>24424.43</v>
          </cell>
          <cell r="S248">
            <v>39200.9</v>
          </cell>
          <cell r="T248">
            <v>50438.9</v>
          </cell>
          <cell r="U248">
            <v>76668.05</v>
          </cell>
          <cell r="V248">
            <v>78737.240000000005</v>
          </cell>
          <cell r="W248">
            <v>82237.240000000005</v>
          </cell>
          <cell r="X248">
            <v>86237.24</v>
          </cell>
          <cell r="Y248">
            <v>91437.24</v>
          </cell>
          <cell r="Z248">
            <v>111957.94</v>
          </cell>
          <cell r="AB248">
            <v>20520.699999999997</v>
          </cell>
        </row>
        <row r="249">
          <cell r="B249" t="str">
            <v>70-0300011</v>
          </cell>
          <cell r="C249">
            <v>12207</v>
          </cell>
          <cell r="D249" t="str">
            <v>b07</v>
          </cell>
          <cell r="E249" t="str">
            <v>serv3</v>
          </cell>
          <cell r="G249" t="str">
            <v>c</v>
          </cell>
          <cell r="I249" t="str">
            <v>biomassa management fee</v>
          </cell>
          <cell r="J249">
            <v>826.76</v>
          </cell>
          <cell r="K249">
            <v>1005300.95</v>
          </cell>
          <cell r="L249">
            <v>883347.96</v>
          </cell>
          <cell r="N249" t="str">
            <v>BIOMASSA MAN FEE</v>
          </cell>
          <cell r="O249">
            <v>230000</v>
          </cell>
          <cell r="P249">
            <v>344412.31</v>
          </cell>
          <cell r="Q249">
            <v>357178.87</v>
          </cell>
          <cell r="R249">
            <v>455388.62</v>
          </cell>
          <cell r="S249">
            <v>505404.76</v>
          </cell>
          <cell r="T249">
            <v>559429.04</v>
          </cell>
          <cell r="U249">
            <v>631757.34</v>
          </cell>
          <cell r="V249">
            <v>697268.28</v>
          </cell>
          <cell r="W249">
            <v>740234.96</v>
          </cell>
          <cell r="X249">
            <v>787162.52</v>
          </cell>
          <cell r="Y249">
            <v>846338.28</v>
          </cell>
          <cell r="Z249">
            <v>883347.96</v>
          </cell>
          <cell r="AB249">
            <v>37009.679999999935</v>
          </cell>
        </row>
        <row r="250">
          <cell r="B250" t="str">
            <v>=</v>
          </cell>
          <cell r="D250" t="str">
            <v>=</v>
          </cell>
          <cell r="E250" t="str">
            <v>=</v>
          </cell>
          <cell r="G250" t="str">
            <v>=</v>
          </cell>
          <cell r="I250" t="str">
            <v>legali e consulenti</v>
          </cell>
          <cell r="J250">
            <v>226166.60000000003</v>
          </cell>
          <cell r="K250">
            <v>1424781.58</v>
          </cell>
          <cell r="L250">
            <v>1593881.7999999998</v>
          </cell>
          <cell r="N250" t="str">
            <v>legali e consulenti</v>
          </cell>
          <cell r="O250">
            <v>241040</v>
          </cell>
          <cell r="P250">
            <v>727106.67</v>
          </cell>
          <cell r="Q250">
            <v>907053.77</v>
          </cell>
          <cell r="R250">
            <v>1223454.94</v>
          </cell>
          <cell r="S250">
            <v>644351.68999999994</v>
          </cell>
          <cell r="T250">
            <v>750713.97</v>
          </cell>
          <cell r="U250">
            <v>935110.77</v>
          </cell>
          <cell r="V250">
            <v>935110.77</v>
          </cell>
          <cell r="W250">
            <v>935110.77</v>
          </cell>
          <cell r="X250">
            <v>935110.77</v>
          </cell>
          <cell r="Y250">
            <v>935110.77</v>
          </cell>
          <cell r="Z250">
            <v>935110.77</v>
          </cell>
          <cell r="AB250">
            <v>0</v>
          </cell>
        </row>
        <row r="251">
          <cell r="B251" t="str">
            <v>70-0410001</v>
          </cell>
          <cell r="C251">
            <v>12231</v>
          </cell>
          <cell r="D251" t="str">
            <v>b07</v>
          </cell>
          <cell r="E251" t="str">
            <v>serv3</v>
          </cell>
          <cell r="G251" t="str">
            <v>c</v>
          </cell>
          <cell r="I251" t="str">
            <v>servizi di vigilanza</v>
          </cell>
          <cell r="J251">
            <v>2314</v>
          </cell>
          <cell r="K251">
            <v>1240</v>
          </cell>
          <cell r="L251">
            <v>1860</v>
          </cell>
          <cell r="N251" t="str">
            <v>servizi di vigilanza</v>
          </cell>
          <cell r="O251">
            <v>155</v>
          </cell>
          <cell r="P251">
            <v>310</v>
          </cell>
          <cell r="Q251">
            <v>465</v>
          </cell>
          <cell r="R251">
            <v>620</v>
          </cell>
          <cell r="S251">
            <v>775</v>
          </cell>
          <cell r="T251">
            <v>930</v>
          </cell>
          <cell r="U251">
            <v>1085</v>
          </cell>
          <cell r="V251">
            <v>1240</v>
          </cell>
          <cell r="W251">
            <v>1395</v>
          </cell>
          <cell r="X251">
            <v>1550</v>
          </cell>
          <cell r="Y251">
            <v>1705</v>
          </cell>
          <cell r="Z251">
            <v>1860</v>
          </cell>
          <cell r="AB251">
            <v>155</v>
          </cell>
        </row>
        <row r="252">
          <cell r="B252" t="str">
            <v>70-0410002</v>
          </cell>
          <cell r="C252">
            <v>12213</v>
          </cell>
          <cell r="D252" t="str">
            <v>b07</v>
          </cell>
          <cell r="E252" t="str">
            <v>serv3</v>
          </cell>
          <cell r="G252" t="str">
            <v>c</v>
          </cell>
          <cell r="H252" t="str">
            <v>offices cleaning costs</v>
          </cell>
          <cell r="I252" t="str">
            <v>pulizia uffici</v>
          </cell>
          <cell r="J252">
            <v>18422.5</v>
          </cell>
          <cell r="K252">
            <v>12498</v>
          </cell>
          <cell r="L252">
            <v>17185.25</v>
          </cell>
          <cell r="N252" t="str">
            <v>pulizia uffici</v>
          </cell>
          <cell r="O252">
            <v>1785.25</v>
          </cell>
          <cell r="P252">
            <v>3185.25</v>
          </cell>
          <cell r="Q252">
            <v>4585.25</v>
          </cell>
          <cell r="R252">
            <v>5985.25</v>
          </cell>
          <cell r="S252">
            <v>7385.25</v>
          </cell>
          <cell r="T252">
            <v>8785.25</v>
          </cell>
          <cell r="U252">
            <v>10185.25</v>
          </cell>
          <cell r="V252">
            <v>11585.25</v>
          </cell>
          <cell r="W252">
            <v>12985.25</v>
          </cell>
          <cell r="X252">
            <v>14385.25</v>
          </cell>
          <cell r="Y252">
            <v>15785.25</v>
          </cell>
          <cell r="Z252">
            <v>17185.25</v>
          </cell>
          <cell r="AB252">
            <v>1400</v>
          </cell>
        </row>
        <row r="253">
          <cell r="B253" t="str">
            <v>70-0410003</v>
          </cell>
          <cell r="C253">
            <v>12213</v>
          </cell>
          <cell r="D253" t="str">
            <v>b07</v>
          </cell>
          <cell r="E253" t="str">
            <v>serv3</v>
          </cell>
          <cell r="G253" t="str">
            <v>c</v>
          </cell>
          <cell r="H253" t="str">
            <v>cleaning cost of external area</v>
          </cell>
          <cell r="I253" t="str">
            <v>pulizia aree verdi</v>
          </cell>
          <cell r="J253">
            <v>3100</v>
          </cell>
          <cell r="K253">
            <v>0</v>
          </cell>
          <cell r="L253">
            <v>6840</v>
          </cell>
          <cell r="N253" t="str">
            <v>pulizia aree verdi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544</v>
          </cell>
          <cell r="U253">
            <v>1976</v>
          </cell>
          <cell r="V253">
            <v>6840</v>
          </cell>
          <cell r="W253">
            <v>6840</v>
          </cell>
          <cell r="X253">
            <v>6840</v>
          </cell>
          <cell r="Y253">
            <v>6840</v>
          </cell>
          <cell r="Z253">
            <v>6840</v>
          </cell>
          <cell r="AB253">
            <v>0</v>
          </cell>
        </row>
        <row r="254">
          <cell r="B254" t="str">
            <v>70-0410004</v>
          </cell>
          <cell r="C254">
            <v>12203</v>
          </cell>
          <cell r="D254" t="str">
            <v>b07</v>
          </cell>
          <cell r="E254" t="str">
            <v>trasp</v>
          </cell>
          <cell r="G254" t="str">
            <v>c</v>
          </cell>
          <cell r="I254" t="str">
            <v>trasporti vari</v>
          </cell>
          <cell r="J254">
            <v>0</v>
          </cell>
          <cell r="K254">
            <v>1221.73</v>
          </cell>
          <cell r="L254">
            <v>200</v>
          </cell>
          <cell r="N254" t="str">
            <v>trasporti vari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200</v>
          </cell>
          <cell r="V254">
            <v>200</v>
          </cell>
          <cell r="W254">
            <v>200</v>
          </cell>
          <cell r="X254">
            <v>200</v>
          </cell>
          <cell r="Y254">
            <v>200</v>
          </cell>
          <cell r="Z254">
            <v>200</v>
          </cell>
          <cell r="AB254">
            <v>0</v>
          </cell>
        </row>
        <row r="255">
          <cell r="B255" t="str">
            <v>70-0410005</v>
          </cell>
          <cell r="C255">
            <v>12213</v>
          </cell>
          <cell r="D255" t="str">
            <v>b07</v>
          </cell>
          <cell r="E255" t="str">
            <v>serv3</v>
          </cell>
          <cell r="F255" t="str">
            <v>ma5</v>
          </cell>
          <cell r="G255" t="str">
            <v>c</v>
          </cell>
          <cell r="H255" t="str">
            <v>cleaning cost of plant</v>
          </cell>
          <cell r="I255" t="str">
            <v>pulizie industriali</v>
          </cell>
          <cell r="J255">
            <v>76865.55</v>
          </cell>
          <cell r="K255">
            <v>72745.600000000006</v>
          </cell>
          <cell r="L255">
            <v>100621.8</v>
          </cell>
          <cell r="N255" t="str">
            <v>pulizie industriali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21852.3</v>
          </cell>
          <cell r="T255">
            <v>33847.5</v>
          </cell>
          <cell r="U255">
            <v>45162.7</v>
          </cell>
          <cell r="V255">
            <v>56296.97</v>
          </cell>
          <cell r="W255">
            <v>65925.77</v>
          </cell>
          <cell r="X255">
            <v>79555.570000000007</v>
          </cell>
          <cell r="Y255">
            <v>88209.37</v>
          </cell>
          <cell r="Z255">
            <v>100621.8</v>
          </cell>
          <cell r="AB255">
            <v>12412.430000000008</v>
          </cell>
        </row>
        <row r="256">
          <cell r="B256" t="str">
            <v>70-0410006</v>
          </cell>
          <cell r="C256">
            <v>12213</v>
          </cell>
          <cell r="D256" t="str">
            <v>b07</v>
          </cell>
          <cell r="E256" t="str">
            <v>acos</v>
          </cell>
          <cell r="G256" t="str">
            <v>c</v>
          </cell>
          <cell r="H256" t="str">
            <v>custom costs</v>
          </cell>
          <cell r="I256" t="str">
            <v>diritti e operaz doganali</v>
          </cell>
          <cell r="J256">
            <v>4533.03</v>
          </cell>
          <cell r="K256">
            <v>0</v>
          </cell>
          <cell r="L256">
            <v>0</v>
          </cell>
          <cell r="N256" t="str">
            <v>diritti e operaz doganali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</row>
        <row r="257">
          <cell r="B257" t="str">
            <v>=</v>
          </cell>
          <cell r="D257" t="str">
            <v>=</v>
          </cell>
          <cell r="E257" t="str">
            <v>=</v>
          </cell>
          <cell r="G257" t="str">
            <v>=</v>
          </cell>
          <cell r="I257" t="str">
            <v>pulizia, vigilanza e trasporti</v>
          </cell>
          <cell r="J257">
            <v>105235.08</v>
          </cell>
          <cell r="K257">
            <v>87705.33</v>
          </cell>
          <cell r="L257">
            <v>126707.05</v>
          </cell>
          <cell r="N257" t="str">
            <v>pulizia, vigilanza e trasporti</v>
          </cell>
          <cell r="O257">
            <v>1940.25</v>
          </cell>
          <cell r="P257">
            <v>3495.25</v>
          </cell>
          <cell r="Q257">
            <v>5050.25</v>
          </cell>
          <cell r="R257">
            <v>6605.25</v>
          </cell>
          <cell r="S257">
            <v>30012.55</v>
          </cell>
          <cell r="T257">
            <v>44106.75</v>
          </cell>
          <cell r="U257">
            <v>58608.95</v>
          </cell>
          <cell r="V257">
            <v>58608.95</v>
          </cell>
          <cell r="W257">
            <v>58608.95</v>
          </cell>
          <cell r="X257">
            <v>58608.95</v>
          </cell>
          <cell r="Y257">
            <v>58608.95</v>
          </cell>
          <cell r="Z257">
            <v>58608.95</v>
          </cell>
          <cell r="AB257">
            <v>0</v>
          </cell>
        </row>
        <row r="258">
          <cell r="B258" t="str">
            <v>70-0420001</v>
          </cell>
          <cell r="C258">
            <v>12213</v>
          </cell>
          <cell r="D258" t="str">
            <v>b14</v>
          </cell>
          <cell r="E258" t="str">
            <v>asp</v>
          </cell>
          <cell r="G258" t="str">
            <v>c</v>
          </cell>
          <cell r="I258" t="str">
            <v>abbonamenti</v>
          </cell>
          <cell r="J258">
            <v>1119.99</v>
          </cell>
          <cell r="K258">
            <v>60.9</v>
          </cell>
          <cell r="L258">
            <v>575</v>
          </cell>
          <cell r="N258" t="str">
            <v>abbonamenti</v>
          </cell>
          <cell r="O258">
            <v>47.65</v>
          </cell>
          <cell r="P258">
            <v>118.94</v>
          </cell>
          <cell r="Q258">
            <v>190.23</v>
          </cell>
          <cell r="R258">
            <v>261.52</v>
          </cell>
          <cell r="S258">
            <v>332.81</v>
          </cell>
          <cell r="T258">
            <v>404.1</v>
          </cell>
          <cell r="U258">
            <v>475.39</v>
          </cell>
          <cell r="V258">
            <v>546.67999999999995</v>
          </cell>
          <cell r="W258">
            <v>617.97</v>
          </cell>
          <cell r="X258">
            <v>689.26</v>
          </cell>
          <cell r="Y258">
            <v>760.5</v>
          </cell>
          <cell r="Z258">
            <v>575</v>
          </cell>
          <cell r="AB258">
            <v>-185.5</v>
          </cell>
        </row>
        <row r="259">
          <cell r="B259" t="str">
            <v>70-0420002</v>
          </cell>
          <cell r="C259">
            <v>12213</v>
          </cell>
          <cell r="D259" t="str">
            <v>b14</v>
          </cell>
          <cell r="E259" t="str">
            <v>acos</v>
          </cell>
          <cell r="G259" t="str">
            <v>c</v>
          </cell>
          <cell r="H259" t="str">
            <v>books</v>
          </cell>
          <cell r="I259" t="str">
            <v>libri riviste</v>
          </cell>
          <cell r="J259">
            <v>176</v>
          </cell>
          <cell r="K259">
            <v>39</v>
          </cell>
          <cell r="L259">
            <v>1019.75</v>
          </cell>
          <cell r="N259" t="str">
            <v>libri riviste</v>
          </cell>
          <cell r="O259">
            <v>6</v>
          </cell>
          <cell r="P259">
            <v>6</v>
          </cell>
          <cell r="Q259">
            <v>672</v>
          </cell>
          <cell r="R259">
            <v>698</v>
          </cell>
          <cell r="S259">
            <v>698</v>
          </cell>
          <cell r="T259">
            <v>698</v>
          </cell>
          <cell r="U259">
            <v>916.25</v>
          </cell>
          <cell r="V259">
            <v>916.25</v>
          </cell>
          <cell r="W259">
            <v>916.25</v>
          </cell>
          <cell r="X259">
            <v>955.75</v>
          </cell>
          <cell r="Y259">
            <v>955.75</v>
          </cell>
          <cell r="Z259">
            <v>1019.75</v>
          </cell>
          <cell r="AB259">
            <v>64</v>
          </cell>
        </row>
        <row r="260">
          <cell r="B260" t="str">
            <v>70-0420003</v>
          </cell>
          <cell r="C260">
            <v>12213</v>
          </cell>
          <cell r="D260" t="str">
            <v>b07</v>
          </cell>
          <cell r="E260" t="str">
            <v>serv3</v>
          </cell>
          <cell r="G260" t="str">
            <v>c</v>
          </cell>
          <cell r="I260" t="str">
            <v>inserzioni, sponsorizzazioni</v>
          </cell>
          <cell r="J260">
            <v>1082.55</v>
          </cell>
          <cell r="K260">
            <v>0</v>
          </cell>
          <cell r="L260">
            <v>0</v>
          </cell>
          <cell r="N260" t="str">
            <v>inserzioni, sponsorizzazioni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B260">
            <v>0</v>
          </cell>
        </row>
        <row r="261">
          <cell r="B261" t="str">
            <v>=</v>
          </cell>
          <cell r="D261" t="str">
            <v>=</v>
          </cell>
          <cell r="E261" t="str">
            <v>=</v>
          </cell>
          <cell r="G261" t="str">
            <v>=</v>
          </cell>
          <cell r="I261" t="str">
            <v>libri riviste</v>
          </cell>
          <cell r="J261">
            <v>2378.54</v>
          </cell>
          <cell r="K261">
            <v>99.9</v>
          </cell>
          <cell r="L261">
            <v>1594.75</v>
          </cell>
          <cell r="N261" t="str">
            <v>libri riviste</v>
          </cell>
          <cell r="O261">
            <v>53.65</v>
          </cell>
          <cell r="P261">
            <v>124.94</v>
          </cell>
          <cell r="Q261">
            <v>862.23</v>
          </cell>
          <cell r="R261">
            <v>959.52</v>
          </cell>
          <cell r="S261">
            <v>1030.81</v>
          </cell>
          <cell r="T261">
            <v>1102.0999999999999</v>
          </cell>
          <cell r="U261">
            <v>1391.64</v>
          </cell>
          <cell r="V261">
            <v>1391.64</v>
          </cell>
          <cell r="W261">
            <v>1391.64</v>
          </cell>
          <cell r="X261">
            <v>1391.64</v>
          </cell>
          <cell r="Y261">
            <v>1391.64</v>
          </cell>
          <cell r="Z261">
            <v>1391.64</v>
          </cell>
          <cell r="AB261">
            <v>0</v>
          </cell>
        </row>
        <row r="262">
          <cell r="B262" t="str">
            <v>70-0500001</v>
          </cell>
          <cell r="C262">
            <v>12209</v>
          </cell>
          <cell r="D262" t="str">
            <v>b07</v>
          </cell>
          <cell r="E262" t="str">
            <v>man</v>
          </cell>
          <cell r="G262" t="str">
            <v>c</v>
          </cell>
          <cell r="H262" t="str">
            <v>software maintenance</v>
          </cell>
          <cell r="I262" t="str">
            <v>manutenzine sw</v>
          </cell>
          <cell r="J262">
            <v>1360.25</v>
          </cell>
          <cell r="K262">
            <v>421.14</v>
          </cell>
          <cell r="L262">
            <v>4374.6099999999997</v>
          </cell>
          <cell r="N262" t="str">
            <v>manutenzine sw</v>
          </cell>
          <cell r="O262">
            <v>73.959999999999994</v>
          </cell>
          <cell r="P262">
            <v>147.91999999999999</v>
          </cell>
          <cell r="Q262">
            <v>221.88</v>
          </cell>
          <cell r="R262">
            <v>1806.82</v>
          </cell>
          <cell r="S262">
            <v>3649.51</v>
          </cell>
          <cell r="T262">
            <v>3895.77</v>
          </cell>
          <cell r="U262">
            <v>3970.37</v>
          </cell>
          <cell r="V262">
            <v>4044.97</v>
          </cell>
          <cell r="W262">
            <v>4119.57</v>
          </cell>
          <cell r="X262">
            <v>4194.2</v>
          </cell>
          <cell r="Y262">
            <v>4339.84</v>
          </cell>
          <cell r="Z262">
            <v>4374.6099999999997</v>
          </cell>
          <cell r="AB262">
            <v>34.769999999999527</v>
          </cell>
        </row>
        <row r="263">
          <cell r="B263" t="str">
            <v>70-0500002</v>
          </cell>
          <cell r="C263">
            <v>12209</v>
          </cell>
          <cell r="D263" t="str">
            <v>b07</v>
          </cell>
          <cell r="E263" t="str">
            <v>man</v>
          </cell>
          <cell r="G263" t="str">
            <v>c</v>
          </cell>
          <cell r="H263" t="str">
            <v>hardware maintenance</v>
          </cell>
          <cell r="I263" t="str">
            <v>manutenzione hw</v>
          </cell>
          <cell r="J263">
            <v>2975</v>
          </cell>
          <cell r="K263">
            <v>2164.16</v>
          </cell>
          <cell r="L263">
            <v>4307.88</v>
          </cell>
          <cell r="N263" t="str">
            <v>manutenzione hw</v>
          </cell>
          <cell r="O263">
            <v>80</v>
          </cell>
          <cell r="P263">
            <v>861.49</v>
          </cell>
          <cell r="Q263">
            <v>1052.74</v>
          </cell>
          <cell r="R263">
            <v>1243.99</v>
          </cell>
          <cell r="S263">
            <v>2134.13</v>
          </cell>
          <cell r="T263">
            <v>2325.38</v>
          </cell>
          <cell r="U263">
            <v>3041.63</v>
          </cell>
          <cell r="V263">
            <v>3232.88</v>
          </cell>
          <cell r="W263">
            <v>3424.13</v>
          </cell>
          <cell r="X263">
            <v>3615.38</v>
          </cell>
          <cell r="Y263">
            <v>3806.63</v>
          </cell>
          <cell r="Z263">
            <v>4307.88</v>
          </cell>
          <cell r="AB263">
            <v>501.25</v>
          </cell>
        </row>
        <row r="264">
          <cell r="B264" t="str">
            <v>70-0500004</v>
          </cell>
          <cell r="C264">
            <v>12209</v>
          </cell>
          <cell r="D264" t="str">
            <v>b07</v>
          </cell>
          <cell r="E264" t="str">
            <v>serv3</v>
          </cell>
          <cell r="G264" t="str">
            <v>c</v>
          </cell>
          <cell r="H264" t="str">
            <v>sw assistance</v>
          </cell>
          <cell r="I264" t="str">
            <v>assistenza sw</v>
          </cell>
          <cell r="J264">
            <v>6761.15</v>
          </cell>
          <cell r="K264">
            <v>14559.86</v>
          </cell>
          <cell r="L264">
            <v>28163.39</v>
          </cell>
          <cell r="N264" t="str">
            <v>assistenza sw</v>
          </cell>
          <cell r="O264">
            <v>1562.5</v>
          </cell>
          <cell r="P264">
            <v>2481.31</v>
          </cell>
          <cell r="Q264">
            <v>12788.29</v>
          </cell>
          <cell r="R264">
            <v>13312.79</v>
          </cell>
          <cell r="S264">
            <v>15248.35</v>
          </cell>
          <cell r="T264">
            <v>18028.349999999999</v>
          </cell>
          <cell r="U264">
            <v>21534.85</v>
          </cell>
          <cell r="V264">
            <v>22891.35</v>
          </cell>
          <cell r="W264">
            <v>23597.85</v>
          </cell>
          <cell r="X264">
            <v>25392.35</v>
          </cell>
          <cell r="Y264">
            <v>26583.85</v>
          </cell>
          <cell r="Z264">
            <v>28163.39</v>
          </cell>
          <cell r="AB264">
            <v>1579.5400000000009</v>
          </cell>
        </row>
        <row r="265">
          <cell r="B265" t="str">
            <v>70-0500005</v>
          </cell>
          <cell r="C265">
            <v>12202</v>
          </cell>
          <cell r="D265" t="str">
            <v>b07</v>
          </cell>
          <cell r="E265" t="str">
            <v>serv3</v>
          </cell>
          <cell r="G265" t="str">
            <v>c</v>
          </cell>
          <cell r="H265" t="str">
            <v>assistence on plant operations</v>
          </cell>
          <cell r="I265" t="str">
            <v>assistenza impianti</v>
          </cell>
          <cell r="J265">
            <v>4649.96</v>
          </cell>
          <cell r="K265">
            <v>6400</v>
          </cell>
          <cell r="L265">
            <v>24905.82</v>
          </cell>
          <cell r="N265" t="str">
            <v>assistenza impianti</v>
          </cell>
          <cell r="O265">
            <v>0</v>
          </cell>
          <cell r="P265">
            <v>0</v>
          </cell>
          <cell r="Q265">
            <v>0</v>
          </cell>
          <cell r="R265">
            <v>500</v>
          </cell>
          <cell r="S265">
            <v>500</v>
          </cell>
          <cell r="T265">
            <v>500</v>
          </cell>
          <cell r="U265">
            <v>2104.17</v>
          </cell>
          <cell r="V265">
            <v>15326.82</v>
          </cell>
          <cell r="W265">
            <v>17721.57</v>
          </cell>
          <cell r="X265">
            <v>20116.32</v>
          </cell>
          <cell r="Y265">
            <v>22511.07</v>
          </cell>
          <cell r="Z265">
            <v>24905.82</v>
          </cell>
          <cell r="AB265">
            <v>2394.75</v>
          </cell>
        </row>
        <row r="266">
          <cell r="B266" t="str">
            <v>=</v>
          </cell>
          <cell r="D266" t="str">
            <v>=</v>
          </cell>
          <cell r="E266" t="str">
            <v>=</v>
          </cell>
          <cell r="G266" t="str">
            <v>=</v>
          </cell>
          <cell r="I266" t="str">
            <v>spese EDP</v>
          </cell>
          <cell r="J266">
            <v>15746.36</v>
          </cell>
          <cell r="K266">
            <v>23545.16</v>
          </cell>
          <cell r="L266">
            <v>61751.7</v>
          </cell>
          <cell r="N266" t="str">
            <v>spese EDP</v>
          </cell>
          <cell r="O266">
            <v>1716.46</v>
          </cell>
          <cell r="P266">
            <v>3490.72</v>
          </cell>
          <cell r="Q266">
            <v>14062.91</v>
          </cell>
          <cell r="R266">
            <v>16863.599999999999</v>
          </cell>
          <cell r="S266">
            <v>21531.99</v>
          </cell>
          <cell r="T266">
            <v>24749.5</v>
          </cell>
          <cell r="U266">
            <v>30651.02</v>
          </cell>
          <cell r="V266">
            <v>30651.02</v>
          </cell>
          <cell r="W266">
            <v>30651.02</v>
          </cell>
          <cell r="X266">
            <v>30651.02</v>
          </cell>
          <cell r="Y266">
            <v>30651.02</v>
          </cell>
          <cell r="Z266">
            <v>30651.02</v>
          </cell>
          <cell r="AB266">
            <v>0</v>
          </cell>
        </row>
        <row r="267">
          <cell r="B267" t="str">
            <v>70-0510001</v>
          </cell>
          <cell r="C267">
            <v>12208</v>
          </cell>
          <cell r="D267" t="str">
            <v>b07</v>
          </cell>
          <cell r="E267" t="str">
            <v>asp</v>
          </cell>
          <cell r="G267" t="str">
            <v>c</v>
          </cell>
          <cell r="H267" t="str">
            <v>statutory auditors</v>
          </cell>
          <cell r="I267" t="str">
            <v>emolumeni sindaci</v>
          </cell>
          <cell r="J267">
            <v>24000</v>
          </cell>
          <cell r="K267">
            <v>5114.72</v>
          </cell>
          <cell r="L267">
            <v>32020.51</v>
          </cell>
          <cell r="N267" t="str">
            <v>emolumeni sindaci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1020.51</v>
          </cell>
          <cell r="Z267">
            <v>32020.51</v>
          </cell>
          <cell r="AB267">
            <v>31000</v>
          </cell>
        </row>
        <row r="268">
          <cell r="B268" t="str">
            <v>70-0510002</v>
          </cell>
          <cell r="C268">
            <v>12208</v>
          </cell>
          <cell r="D268" t="str">
            <v>b07</v>
          </cell>
          <cell r="E268" t="str">
            <v>asp</v>
          </cell>
          <cell r="G268" t="str">
            <v>c</v>
          </cell>
          <cell r="H268" t="str">
            <v>external auditors</v>
          </cell>
          <cell r="I268" t="str">
            <v>spese certificazione</v>
          </cell>
          <cell r="J268">
            <v>25050</v>
          </cell>
          <cell r="K268">
            <v>0</v>
          </cell>
          <cell r="L268">
            <v>28596</v>
          </cell>
          <cell r="N268" t="str">
            <v>spese certificazione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15846</v>
          </cell>
          <cell r="Z268">
            <v>28596</v>
          </cell>
          <cell r="AB268">
            <v>12750</v>
          </cell>
        </row>
        <row r="269">
          <cell r="B269" t="str">
            <v>70-0510003</v>
          </cell>
          <cell r="C269">
            <v>12208</v>
          </cell>
          <cell r="D269" t="str">
            <v>b07</v>
          </cell>
          <cell r="E269" t="str">
            <v>asp</v>
          </cell>
          <cell r="G269" t="str">
            <v>c</v>
          </cell>
          <cell r="I269" t="str">
            <v>revisione e certificazioni</v>
          </cell>
          <cell r="L269">
            <v>0</v>
          </cell>
          <cell r="T269">
            <v>3500</v>
          </cell>
          <cell r="U269">
            <v>3500</v>
          </cell>
          <cell r="V269">
            <v>3500</v>
          </cell>
          <cell r="W269">
            <v>3500</v>
          </cell>
          <cell r="X269">
            <v>3500</v>
          </cell>
          <cell r="Y269">
            <v>0</v>
          </cell>
          <cell r="Z269">
            <v>0</v>
          </cell>
          <cell r="AB269">
            <v>0</v>
          </cell>
        </row>
        <row r="270">
          <cell r="B270" t="str">
            <v>=</v>
          </cell>
          <cell r="D270" t="str">
            <v>=</v>
          </cell>
          <cell r="E270" t="str">
            <v>=</v>
          </cell>
          <cell r="G270" t="str">
            <v>=</v>
          </cell>
          <cell r="I270" t="str">
            <v>sindaci e revisori</v>
          </cell>
          <cell r="J270">
            <v>49050</v>
          </cell>
          <cell r="K270">
            <v>5114.72</v>
          </cell>
          <cell r="L270">
            <v>60616.509999999995</v>
          </cell>
          <cell r="N270" t="str">
            <v>sindaci e revisori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</row>
        <row r="271">
          <cell r="B271" t="str">
            <v>70-0600001</v>
          </cell>
          <cell r="C271">
            <v>12202</v>
          </cell>
          <cell r="D271" t="str">
            <v>b07</v>
          </cell>
          <cell r="E271" t="str">
            <v>man</v>
          </cell>
          <cell r="G271" t="str">
            <v>c</v>
          </cell>
          <cell r="I271" t="str">
            <v>manutenzione automezzi</v>
          </cell>
          <cell r="J271">
            <v>86728.06</v>
          </cell>
          <cell r="K271">
            <v>40833.06</v>
          </cell>
          <cell r="L271">
            <v>37136.980000000003</v>
          </cell>
          <cell r="N271" t="str">
            <v>manutenzione automezzi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3188.72</v>
          </cell>
          <cell r="T271">
            <v>8819.7999999999993</v>
          </cell>
          <cell r="U271">
            <v>14432.27</v>
          </cell>
          <cell r="V271">
            <v>19655.490000000002</v>
          </cell>
          <cell r="W271">
            <v>25912.5</v>
          </cell>
          <cell r="X271">
            <v>26725.78</v>
          </cell>
          <cell r="Y271">
            <v>33971.550000000003</v>
          </cell>
          <cell r="Z271">
            <v>37136.980000000003</v>
          </cell>
          <cell r="AB271">
            <v>3165.4300000000003</v>
          </cell>
        </row>
        <row r="272">
          <cell r="B272" t="str">
            <v>70-0600002</v>
          </cell>
          <cell r="C272">
            <v>12201</v>
          </cell>
          <cell r="D272" t="str">
            <v>b07</v>
          </cell>
          <cell r="E272" t="str">
            <v>serv3</v>
          </cell>
          <cell r="G272" t="str">
            <v>c</v>
          </cell>
          <cell r="I272" t="str">
            <v>spese x soccorso stradale</v>
          </cell>
          <cell r="J272">
            <v>0</v>
          </cell>
          <cell r="K272">
            <v>0</v>
          </cell>
          <cell r="L272">
            <v>0</v>
          </cell>
          <cell r="N272" t="str">
            <v>spese x soccorso stradale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B272">
            <v>0</v>
          </cell>
        </row>
        <row r="273">
          <cell r="B273" t="str">
            <v>70-0600003</v>
          </cell>
          <cell r="C273">
            <v>12101</v>
          </cell>
          <cell r="D273" t="str">
            <v>b06c</v>
          </cell>
          <cell r="E273" t="str">
            <v>acos</v>
          </cell>
          <cell r="G273" t="str">
            <v>c</v>
          </cell>
          <cell r="I273" t="str">
            <v>acq. Azoto x caldaia</v>
          </cell>
          <cell r="J273">
            <v>0</v>
          </cell>
          <cell r="K273">
            <v>0</v>
          </cell>
          <cell r="L273">
            <v>0</v>
          </cell>
          <cell r="N273" t="str">
            <v>acq. Azoto x caldaia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B273">
            <v>0</v>
          </cell>
        </row>
        <row r="274">
          <cell r="B274" t="str">
            <v>70-0600004</v>
          </cell>
          <cell r="C274">
            <v>12202</v>
          </cell>
          <cell r="D274" t="str">
            <v>b07</v>
          </cell>
          <cell r="E274" t="str">
            <v>man</v>
          </cell>
          <cell r="G274" t="str">
            <v>c</v>
          </cell>
          <cell r="H274" t="str">
            <v>computers maintenance</v>
          </cell>
          <cell r="I274" t="str">
            <v>manut. Macchine ufficio</v>
          </cell>
          <cell r="J274">
            <v>356.57</v>
          </cell>
          <cell r="K274">
            <v>447</v>
          </cell>
          <cell r="L274">
            <v>523</v>
          </cell>
          <cell r="N274" t="str">
            <v>manut. Macchine ufficio</v>
          </cell>
          <cell r="O274">
            <v>0</v>
          </cell>
          <cell r="P274">
            <v>186.5</v>
          </cell>
          <cell r="Q274">
            <v>186.5</v>
          </cell>
          <cell r="R274">
            <v>211.5</v>
          </cell>
          <cell r="S274">
            <v>236.5</v>
          </cell>
          <cell r="T274">
            <v>261.5</v>
          </cell>
          <cell r="U274">
            <v>398</v>
          </cell>
          <cell r="V274">
            <v>423</v>
          </cell>
          <cell r="W274">
            <v>448</v>
          </cell>
          <cell r="X274">
            <v>473</v>
          </cell>
          <cell r="Y274">
            <v>498</v>
          </cell>
          <cell r="Z274">
            <v>523</v>
          </cell>
          <cell r="AB274">
            <v>25</v>
          </cell>
        </row>
        <row r="275">
          <cell r="B275" t="str">
            <v>70-0600005</v>
          </cell>
          <cell r="C275">
            <v>12201</v>
          </cell>
          <cell r="D275" t="str">
            <v>b07</v>
          </cell>
          <cell r="E275" t="str">
            <v>acos</v>
          </cell>
          <cell r="G275" t="str">
            <v>c</v>
          </cell>
          <cell r="H275" t="str">
            <v>cost for safety on work</v>
          </cell>
          <cell r="I275" t="str">
            <v>spese x sicurezza sul lavoro</v>
          </cell>
          <cell r="J275">
            <v>1193.83</v>
          </cell>
          <cell r="K275">
            <v>2849.99</v>
          </cell>
          <cell r="L275">
            <v>8383.2900000000009</v>
          </cell>
          <cell r="N275" t="str">
            <v>spese x sicurezza sul lavoro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3486.26</v>
          </cell>
          <cell r="T275">
            <v>4307.0600000000004</v>
          </cell>
          <cell r="U275">
            <v>4943.66</v>
          </cell>
          <cell r="V275">
            <v>4943.66</v>
          </cell>
          <cell r="W275">
            <v>5294.01</v>
          </cell>
          <cell r="X275">
            <v>5294.01</v>
          </cell>
          <cell r="Y275">
            <v>5619.17</v>
          </cell>
          <cell r="Z275">
            <v>8383.2900000000009</v>
          </cell>
          <cell r="AB275">
            <v>2764.1200000000008</v>
          </cell>
        </row>
        <row r="276">
          <cell r="B276" t="str">
            <v>70-0600006</v>
          </cell>
          <cell r="C276">
            <v>12202</v>
          </cell>
          <cell r="D276" t="str">
            <v>b07</v>
          </cell>
          <cell r="E276" t="str">
            <v>man</v>
          </cell>
          <cell r="G276" t="str">
            <v>c</v>
          </cell>
          <cell r="I276" t="str">
            <v>manutenzione attrezzatura</v>
          </cell>
          <cell r="J276">
            <v>1273.43</v>
          </cell>
          <cell r="K276">
            <v>282.67</v>
          </cell>
          <cell r="L276">
            <v>1683.9</v>
          </cell>
          <cell r="N276" t="str">
            <v>manutenzione attrezzatura</v>
          </cell>
          <cell r="O276">
            <v>0</v>
          </cell>
          <cell r="P276">
            <v>0</v>
          </cell>
          <cell r="Q276">
            <v>0</v>
          </cell>
          <cell r="R276">
            <v>350</v>
          </cell>
          <cell r="S276">
            <v>350</v>
          </cell>
          <cell r="T276">
            <v>350</v>
          </cell>
          <cell r="U276">
            <v>350</v>
          </cell>
          <cell r="V276">
            <v>350</v>
          </cell>
          <cell r="W276">
            <v>600.87</v>
          </cell>
          <cell r="X276">
            <v>1019.13</v>
          </cell>
          <cell r="Y276">
            <v>1413.9</v>
          </cell>
          <cell r="Z276">
            <v>1683.9</v>
          </cell>
          <cell r="AB276">
            <v>270</v>
          </cell>
        </row>
        <row r="277">
          <cell r="B277" t="str">
            <v>70-0600007</v>
          </cell>
          <cell r="C277">
            <v>12201</v>
          </cell>
          <cell r="D277" t="str">
            <v>b07</v>
          </cell>
          <cell r="E277" t="str">
            <v>serv3</v>
          </cell>
          <cell r="G277" t="str">
            <v>c</v>
          </cell>
          <cell r="I277" t="str">
            <v>conduz. Impianto Trattamento acque</v>
          </cell>
          <cell r="J277">
            <v>0</v>
          </cell>
          <cell r="K277">
            <v>0</v>
          </cell>
          <cell r="L277">
            <v>0</v>
          </cell>
          <cell r="N277" t="str">
            <v>conduz. Impianto Trattamento acque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B277">
            <v>0</v>
          </cell>
        </row>
        <row r="278">
          <cell r="B278" t="str">
            <v>70-0600008</v>
          </cell>
          <cell r="C278">
            <v>12202</v>
          </cell>
          <cell r="D278" t="str">
            <v>b07</v>
          </cell>
          <cell r="E278" t="str">
            <v>man</v>
          </cell>
          <cell r="G278" t="str">
            <v>c</v>
          </cell>
          <cell r="H278" t="str">
            <v>plant maintenance</v>
          </cell>
          <cell r="I278" t="str">
            <v>manut. Impianti e caldaia</v>
          </cell>
          <cell r="J278">
            <v>35816.730000000003</v>
          </cell>
          <cell r="K278">
            <v>48453.26</v>
          </cell>
          <cell r="L278">
            <v>255034.77</v>
          </cell>
          <cell r="N278" t="str">
            <v>manut. Impianti e caldaia</v>
          </cell>
          <cell r="O278">
            <v>1491.67</v>
          </cell>
          <cell r="P278">
            <v>2983.34</v>
          </cell>
          <cell r="Q278">
            <v>6691.71</v>
          </cell>
          <cell r="R278">
            <v>8183.38</v>
          </cell>
          <cell r="S278">
            <v>13075.05</v>
          </cell>
          <cell r="T278">
            <v>27204.46</v>
          </cell>
          <cell r="U278">
            <v>29674.47</v>
          </cell>
          <cell r="V278">
            <v>32144.06</v>
          </cell>
          <cell r="W278">
            <v>87260.49</v>
          </cell>
          <cell r="X278">
            <v>94751.12</v>
          </cell>
          <cell r="Y278">
            <v>104328.42</v>
          </cell>
          <cell r="Z278">
            <v>255034.77</v>
          </cell>
          <cell r="AB278">
            <v>150706.34999999998</v>
          </cell>
        </row>
        <row r="279">
          <cell r="B279" t="str">
            <v>70-0600009</v>
          </cell>
          <cell r="C279">
            <v>12201</v>
          </cell>
          <cell r="D279" t="str">
            <v>=</v>
          </cell>
          <cell r="E279" t="str">
            <v>acos</v>
          </cell>
          <cell r="G279" t="str">
            <v>c</v>
          </cell>
          <cell r="I279" t="str">
            <v>=</v>
          </cell>
          <cell r="J279">
            <v>0</v>
          </cell>
          <cell r="K279">
            <v>0</v>
          </cell>
          <cell r="L279">
            <v>0</v>
          </cell>
          <cell r="N279" t="str">
            <v>=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B279">
            <v>0</v>
          </cell>
        </row>
        <row r="280">
          <cell r="B280" t="str">
            <v>70-0600010</v>
          </cell>
          <cell r="C280">
            <v>12201</v>
          </cell>
          <cell r="D280" t="str">
            <v>b07</v>
          </cell>
          <cell r="E280" t="str">
            <v>acos</v>
          </cell>
          <cell r="G280" t="str">
            <v>c</v>
          </cell>
          <cell r="H280" t="str">
            <v>cost for safety on work</v>
          </cell>
          <cell r="I280" t="str">
            <v>sicurezza centrale</v>
          </cell>
          <cell r="J280">
            <v>10360.1</v>
          </cell>
          <cell r="K280">
            <v>13265.11</v>
          </cell>
          <cell r="L280">
            <v>40153.800000000003</v>
          </cell>
          <cell r="N280" t="str">
            <v>sicurezza centrale</v>
          </cell>
          <cell r="O280">
            <v>1419.53</v>
          </cell>
          <cell r="P280">
            <v>1742.53</v>
          </cell>
          <cell r="Q280">
            <v>3945.93</v>
          </cell>
          <cell r="R280">
            <v>3945.93</v>
          </cell>
          <cell r="S280">
            <v>15557.82</v>
          </cell>
          <cell r="T280">
            <v>22288.79</v>
          </cell>
          <cell r="U280">
            <v>27861.79</v>
          </cell>
          <cell r="V280">
            <v>33578.04</v>
          </cell>
          <cell r="W280">
            <v>35242.04</v>
          </cell>
          <cell r="X280">
            <v>48677.09</v>
          </cell>
          <cell r="Y280">
            <v>51513.71</v>
          </cell>
          <cell r="Z280">
            <v>40153.800000000003</v>
          </cell>
          <cell r="AB280">
            <v>-11359.909999999996</v>
          </cell>
        </row>
        <row r="281">
          <cell r="B281" t="str">
            <v>70-0600011</v>
          </cell>
          <cell r="C281">
            <v>12202</v>
          </cell>
          <cell r="D281" t="str">
            <v>b07</v>
          </cell>
          <cell r="E281" t="str">
            <v>man</v>
          </cell>
          <cell r="G281" t="str">
            <v>c</v>
          </cell>
          <cell r="H281" t="str">
            <v>external maintenance</v>
          </cell>
          <cell r="I281" t="str">
            <v>manutenzione esterna</v>
          </cell>
          <cell r="J281">
            <v>544397.38</v>
          </cell>
          <cell r="K281">
            <v>443721.34</v>
          </cell>
          <cell r="L281">
            <v>1379781.22</v>
          </cell>
          <cell r="N281" t="str">
            <v>manutenzione esterna</v>
          </cell>
          <cell r="O281">
            <v>23914</v>
          </cell>
          <cell r="P281">
            <v>25937.95</v>
          </cell>
          <cell r="Q281">
            <v>32937.949999999997</v>
          </cell>
          <cell r="R281">
            <v>35560.78</v>
          </cell>
          <cell r="S281">
            <v>632952.51</v>
          </cell>
          <cell r="T281">
            <v>1005839.29</v>
          </cell>
          <cell r="U281">
            <v>1107572.47</v>
          </cell>
          <cell r="V281">
            <v>1163781.6200000001</v>
          </cell>
          <cell r="W281">
            <v>1217229.3700000001</v>
          </cell>
          <cell r="X281">
            <v>1255438.81</v>
          </cell>
          <cell r="Y281">
            <v>1287825.6200000001</v>
          </cell>
          <cell r="Z281">
            <v>1379781.22</v>
          </cell>
          <cell r="AB281">
            <v>91955.59999999986</v>
          </cell>
        </row>
        <row r="282">
          <cell r="B282" t="str">
            <v>70-0600012</v>
          </cell>
          <cell r="C282">
            <v>12101</v>
          </cell>
          <cell r="D282" t="str">
            <v>b06c</v>
          </cell>
          <cell r="E282" t="str">
            <v>acos</v>
          </cell>
          <cell r="G282" t="str">
            <v>c</v>
          </cell>
          <cell r="H282" t="str">
            <v>other chemical products</v>
          </cell>
          <cell r="I282" t="str">
            <v>altri prodotti chimici</v>
          </cell>
          <cell r="J282">
            <v>0</v>
          </cell>
          <cell r="K282">
            <v>0</v>
          </cell>
          <cell r="L282">
            <v>0</v>
          </cell>
          <cell r="N282" t="str">
            <v>altri prodotti chimici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B282">
            <v>0</v>
          </cell>
        </row>
        <row r="283">
          <cell r="B283" t="str">
            <v>70-0600013</v>
          </cell>
          <cell r="C283">
            <v>12202</v>
          </cell>
          <cell r="D283" t="str">
            <v>b07</v>
          </cell>
          <cell r="E283" t="str">
            <v>man</v>
          </cell>
          <cell r="G283" t="str">
            <v>c</v>
          </cell>
          <cell r="H283" t="str">
            <v>car maintenance</v>
          </cell>
          <cell r="I283" t="str">
            <v>manut. Autovetture</v>
          </cell>
          <cell r="J283">
            <v>31.5</v>
          </cell>
          <cell r="K283">
            <v>0</v>
          </cell>
          <cell r="L283">
            <v>0</v>
          </cell>
          <cell r="N283" t="str">
            <v>manut. Autovetture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B283">
            <v>0</v>
          </cell>
        </row>
        <row r="284">
          <cell r="B284" t="str">
            <v>70-0600015</v>
          </cell>
          <cell r="C284">
            <v>12202</v>
          </cell>
          <cell r="D284" t="str">
            <v>b07</v>
          </cell>
          <cell r="E284" t="str">
            <v>man</v>
          </cell>
          <cell r="G284" t="str">
            <v>c</v>
          </cell>
          <cell r="H284" t="str">
            <v>other cost of maintenance</v>
          </cell>
          <cell r="I284" t="str">
            <v>costi vari x manutenzioni</v>
          </cell>
          <cell r="J284">
            <v>0</v>
          </cell>
          <cell r="K284">
            <v>43.88</v>
          </cell>
          <cell r="L284">
            <v>345.65</v>
          </cell>
          <cell r="N284" t="str">
            <v>costi vari x manutenzioni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87.75</v>
          </cell>
          <cell r="T284">
            <v>175.5</v>
          </cell>
          <cell r="U284">
            <v>277.5</v>
          </cell>
          <cell r="V284">
            <v>293</v>
          </cell>
          <cell r="W284">
            <v>293</v>
          </cell>
          <cell r="X284">
            <v>345.65</v>
          </cell>
          <cell r="Y284">
            <v>345.65</v>
          </cell>
          <cell r="Z284">
            <v>345.65</v>
          </cell>
          <cell r="AB284">
            <v>0</v>
          </cell>
        </row>
        <row r="285">
          <cell r="B285" t="str">
            <v>=</v>
          </cell>
          <cell r="D285" t="str">
            <v>=</v>
          </cell>
          <cell r="E285" t="str">
            <v>=</v>
          </cell>
          <cell r="G285" t="str">
            <v>=</v>
          </cell>
          <cell r="I285" t="str">
            <v>manutenzione ed assistenza</v>
          </cell>
          <cell r="J285">
            <v>680157.6</v>
          </cell>
          <cell r="K285">
            <v>549896.31000000006</v>
          </cell>
          <cell r="L285">
            <v>1723042.6099999999</v>
          </cell>
          <cell r="N285" t="str">
            <v>manutenzione ed assistenza</v>
          </cell>
          <cell r="O285">
            <v>26825.200000000001</v>
          </cell>
          <cell r="P285">
            <v>30850.32</v>
          </cell>
          <cell r="Q285">
            <v>43762.09</v>
          </cell>
          <cell r="R285">
            <v>48251.59</v>
          </cell>
          <cell r="S285">
            <v>668934.61</v>
          </cell>
          <cell r="T285">
            <v>1069246.3999999999</v>
          </cell>
          <cell r="U285">
            <v>1185510.1599999999</v>
          </cell>
          <cell r="V285">
            <v>1185510.1599999999</v>
          </cell>
          <cell r="W285">
            <v>1185510.1599999999</v>
          </cell>
          <cell r="X285">
            <v>1185510.1599999999</v>
          </cell>
          <cell r="Y285">
            <v>1185510.1599999999</v>
          </cell>
          <cell r="Z285">
            <v>1185510.1599999999</v>
          </cell>
          <cell r="AB285">
            <v>0</v>
          </cell>
        </row>
        <row r="286">
          <cell r="B286" t="str">
            <v>70-0710001</v>
          </cell>
          <cell r="C286">
            <v>12102</v>
          </cell>
          <cell r="D286" t="str">
            <v>b07</v>
          </cell>
          <cell r="E286" t="str">
            <v>acos</v>
          </cell>
          <cell r="G286" t="str">
            <v>c</v>
          </cell>
          <cell r="H286" t="str">
            <v>water and gas</v>
          </cell>
          <cell r="I286" t="str">
            <v>consumi acqua e gas</v>
          </cell>
          <cell r="J286">
            <v>6054.48</v>
          </cell>
          <cell r="K286">
            <v>4544.53</v>
          </cell>
          <cell r="L286">
            <v>10041.48</v>
          </cell>
          <cell r="N286" t="str">
            <v>consumi acqua e gas</v>
          </cell>
          <cell r="O286">
            <v>650</v>
          </cell>
          <cell r="P286">
            <v>2151.09</v>
          </cell>
          <cell r="Q286">
            <v>3634.88</v>
          </cell>
          <cell r="R286">
            <v>4973.68</v>
          </cell>
          <cell r="S286">
            <v>5471.99</v>
          </cell>
          <cell r="T286">
            <v>6121.99</v>
          </cell>
          <cell r="U286">
            <v>5986.46</v>
          </cell>
          <cell r="V286">
            <v>6077.67</v>
          </cell>
          <cell r="W286">
            <v>6727.67</v>
          </cell>
          <cell r="X286">
            <v>8306.2800000000007</v>
          </cell>
          <cell r="Y286">
            <v>9506.2800000000007</v>
          </cell>
          <cell r="Z286">
            <v>10041.48</v>
          </cell>
          <cell r="AB286">
            <v>535.19999999999891</v>
          </cell>
        </row>
        <row r="287">
          <cell r="B287" t="str">
            <v>70-0710003</v>
          </cell>
          <cell r="C287">
            <v>12102</v>
          </cell>
          <cell r="D287" t="str">
            <v>b07</v>
          </cell>
          <cell r="E287" t="str">
            <v>en</v>
          </cell>
          <cell r="F287" t="str">
            <v>mc1</v>
          </cell>
          <cell r="G287" t="str">
            <v>c</v>
          </cell>
          <cell r="H287" t="str">
            <v>energy purchase</v>
          </cell>
          <cell r="I287" t="str">
            <v>forza motrice</v>
          </cell>
          <cell r="J287">
            <v>502911.39</v>
          </cell>
          <cell r="K287">
            <v>406359.86</v>
          </cell>
          <cell r="L287">
            <v>262275.21000000002</v>
          </cell>
          <cell r="N287" t="str">
            <v>forza motrice</v>
          </cell>
          <cell r="O287">
            <v>24231.3</v>
          </cell>
          <cell r="P287">
            <v>46605.81</v>
          </cell>
          <cell r="Q287">
            <v>65897.42</v>
          </cell>
          <cell r="R287">
            <v>81257.100000000006</v>
          </cell>
          <cell r="S287">
            <v>98698.75</v>
          </cell>
          <cell r="T287">
            <v>125409.33</v>
          </cell>
          <cell r="U287">
            <v>141495.01999999999</v>
          </cell>
          <cell r="V287">
            <v>162763.9</v>
          </cell>
          <cell r="W287">
            <v>184905.96</v>
          </cell>
          <cell r="X287">
            <v>208243.09</v>
          </cell>
          <cell r="Y287">
            <v>234728.32000000001</v>
          </cell>
          <cell r="Z287">
            <v>262275.21000000002</v>
          </cell>
          <cell r="AB287">
            <v>27546.890000000014</v>
          </cell>
        </row>
        <row r="288">
          <cell r="B288" t="str">
            <v>70-0710004</v>
          </cell>
          <cell r="C288">
            <v>12102</v>
          </cell>
          <cell r="D288" t="str">
            <v>b07</v>
          </cell>
          <cell r="E288" t="str">
            <v>en</v>
          </cell>
          <cell r="F288" t="str">
            <v>mc1</v>
          </cell>
          <cell r="G288" t="str">
            <v>c</v>
          </cell>
          <cell r="H288" t="str">
            <v>gas purchases</v>
          </cell>
          <cell r="I288" t="str">
            <v>consumi gas caldaia</v>
          </cell>
          <cell r="J288">
            <v>434288.87</v>
          </cell>
          <cell r="K288">
            <v>249156.24</v>
          </cell>
          <cell r="L288">
            <v>33200.65</v>
          </cell>
          <cell r="N288" t="str">
            <v>consumi gas caldaia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6475</v>
          </cell>
          <cell r="U288">
            <v>9077.15</v>
          </cell>
          <cell r="V288">
            <v>15099.39</v>
          </cell>
          <cell r="W288">
            <v>16219.39</v>
          </cell>
          <cell r="X288">
            <v>16309.92</v>
          </cell>
          <cell r="Y288">
            <v>18024.16</v>
          </cell>
          <cell r="Z288">
            <v>33200.65</v>
          </cell>
          <cell r="AB288">
            <v>15176.490000000002</v>
          </cell>
        </row>
        <row r="289">
          <cell r="B289" t="str">
            <v>70-0710005</v>
          </cell>
          <cell r="C289">
            <v>12201</v>
          </cell>
          <cell r="D289" t="str">
            <v>b07</v>
          </cell>
          <cell r="E289" t="str">
            <v>acos</v>
          </cell>
          <cell r="F289" t="str">
            <v>et1</v>
          </cell>
          <cell r="G289" t="str">
            <v>c</v>
          </cell>
          <cell r="H289" t="str">
            <v>emission trading</v>
          </cell>
          <cell r="I289" t="str">
            <v>quote emissione trading</v>
          </cell>
          <cell r="J289">
            <v>78706.37</v>
          </cell>
          <cell r="K289">
            <v>40000</v>
          </cell>
          <cell r="L289">
            <v>0</v>
          </cell>
          <cell r="N289" t="str">
            <v>quote emissione trading</v>
          </cell>
          <cell r="O289">
            <v>5000</v>
          </cell>
          <cell r="P289">
            <v>10000</v>
          </cell>
          <cell r="Q289">
            <v>15000</v>
          </cell>
          <cell r="R289">
            <v>20000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B289">
            <v>0</v>
          </cell>
        </row>
        <row r="290">
          <cell r="B290" t="str">
            <v>=</v>
          </cell>
          <cell r="D290" t="str">
            <v>=</v>
          </cell>
          <cell r="E290" t="str">
            <v>=</v>
          </cell>
          <cell r="G290" t="str">
            <v>=</v>
          </cell>
          <cell r="I290" t="str">
            <v>elettricità, acqua e riscalam.</v>
          </cell>
          <cell r="J290">
            <v>1021961.11</v>
          </cell>
          <cell r="K290">
            <v>700060.63</v>
          </cell>
          <cell r="L290">
            <v>305517.34000000003</v>
          </cell>
          <cell r="N290" t="str">
            <v>elettricità, acqua e riscalam.</v>
          </cell>
          <cell r="O290">
            <v>29881.3</v>
          </cell>
          <cell r="P290">
            <v>58756.9</v>
          </cell>
          <cell r="Q290">
            <v>84532.3</v>
          </cell>
          <cell r="R290">
            <v>106230.78</v>
          </cell>
          <cell r="S290">
            <v>104170.74</v>
          </cell>
          <cell r="T290">
            <v>138006.32</v>
          </cell>
          <cell r="U290">
            <v>156558.63</v>
          </cell>
          <cell r="V290">
            <v>156558.63</v>
          </cell>
          <cell r="W290">
            <v>156558.63</v>
          </cell>
          <cell r="X290">
            <v>156558.63</v>
          </cell>
          <cell r="Y290">
            <v>156558.63</v>
          </cell>
          <cell r="Z290">
            <v>156558.63</v>
          </cell>
          <cell r="AB290">
            <v>0</v>
          </cell>
        </row>
        <row r="291">
          <cell r="B291" t="str">
            <v>70-0800001</v>
          </cell>
          <cell r="C291">
            <v>12213</v>
          </cell>
          <cell r="D291" t="str">
            <v>b07</v>
          </cell>
          <cell r="E291" t="str">
            <v>serv3</v>
          </cell>
          <cell r="G291" t="str">
            <v>c</v>
          </cell>
          <cell r="H291" t="str">
            <v>telephons</v>
          </cell>
          <cell r="I291" t="str">
            <v>telefono fax</v>
          </cell>
          <cell r="J291">
            <v>17705.25</v>
          </cell>
          <cell r="K291">
            <v>9273.15</v>
          </cell>
          <cell r="L291">
            <v>17104.740000000002</v>
          </cell>
          <cell r="N291" t="str">
            <v>telefono fax</v>
          </cell>
          <cell r="O291">
            <v>2027.2</v>
          </cell>
          <cell r="P291">
            <v>3786.58</v>
          </cell>
          <cell r="Q291">
            <v>4291.6499999999996</v>
          </cell>
          <cell r="R291">
            <v>6049.18</v>
          </cell>
          <cell r="S291">
            <v>9666.58</v>
          </cell>
          <cell r="T291">
            <v>11424.11</v>
          </cell>
          <cell r="U291">
            <v>11065.03</v>
          </cell>
          <cell r="V291">
            <v>13334.22</v>
          </cell>
          <cell r="W291">
            <v>13844.14</v>
          </cell>
          <cell r="X291">
            <v>16194.03</v>
          </cell>
          <cell r="Y291">
            <v>16755.12</v>
          </cell>
          <cell r="Z291">
            <v>17104.740000000002</v>
          </cell>
          <cell r="AB291">
            <v>349.62000000000262</v>
          </cell>
        </row>
        <row r="292">
          <cell r="B292" t="str">
            <v>70-0800002</v>
          </cell>
          <cell r="C292">
            <v>12213</v>
          </cell>
          <cell r="D292" t="str">
            <v>b07</v>
          </cell>
          <cell r="E292" t="str">
            <v>serv3</v>
          </cell>
          <cell r="G292" t="str">
            <v>c</v>
          </cell>
          <cell r="H292" t="str">
            <v>mobile telephons</v>
          </cell>
          <cell r="I292" t="str">
            <v>telefonia cellulare</v>
          </cell>
          <cell r="J292">
            <v>8074.54</v>
          </cell>
          <cell r="K292">
            <v>5386.24</v>
          </cell>
          <cell r="L292">
            <v>17113.439999999999</v>
          </cell>
          <cell r="N292" t="str">
            <v>telefonia cellulare</v>
          </cell>
          <cell r="O292">
            <v>539.04</v>
          </cell>
          <cell r="P292">
            <v>1039.04</v>
          </cell>
          <cell r="Q292">
            <v>1816.83</v>
          </cell>
          <cell r="R292">
            <v>4536.91</v>
          </cell>
          <cell r="S292">
            <v>4279.63</v>
          </cell>
          <cell r="T292">
            <v>6954.05</v>
          </cell>
          <cell r="U292">
            <v>8311.7199999999993</v>
          </cell>
          <cell r="V292">
            <v>10046.280000000001</v>
          </cell>
          <cell r="W292">
            <v>11396.47</v>
          </cell>
          <cell r="X292">
            <v>12736.34</v>
          </cell>
          <cell r="Y292">
            <v>14837.11</v>
          </cell>
          <cell r="Z292">
            <v>17113.439999999999</v>
          </cell>
          <cell r="AB292">
            <v>2276.3299999999981</v>
          </cell>
        </row>
        <row r="293">
          <cell r="B293" t="str">
            <v>=</v>
          </cell>
          <cell r="D293" t="str">
            <v>=</v>
          </cell>
          <cell r="E293" t="str">
            <v>=</v>
          </cell>
          <cell r="G293" t="str">
            <v>=</v>
          </cell>
          <cell r="H293" t="str">
            <v>telephon expenses</v>
          </cell>
          <cell r="I293" t="str">
            <v>spese telefoniche</v>
          </cell>
          <cell r="J293">
            <v>25779.79</v>
          </cell>
          <cell r="K293">
            <v>14659.39</v>
          </cell>
          <cell r="L293">
            <v>34218.18</v>
          </cell>
          <cell r="N293" t="str">
            <v>spese telefoniche</v>
          </cell>
          <cell r="O293">
            <v>2566.2399999999998</v>
          </cell>
          <cell r="P293">
            <v>4825.62</v>
          </cell>
          <cell r="Q293">
            <v>6108.48</v>
          </cell>
          <cell r="R293">
            <v>10586.09</v>
          </cell>
          <cell r="S293">
            <v>13946.21</v>
          </cell>
          <cell r="T293">
            <v>18378.16</v>
          </cell>
          <cell r="U293">
            <v>19376.75</v>
          </cell>
          <cell r="V293">
            <v>19376.75</v>
          </cell>
          <cell r="W293">
            <v>19376.75</v>
          </cell>
          <cell r="X293">
            <v>19376.75</v>
          </cell>
          <cell r="Y293">
            <v>19376.75</v>
          </cell>
          <cell r="Z293">
            <v>19376.75</v>
          </cell>
          <cell r="AB293">
            <v>0</v>
          </cell>
        </row>
        <row r="294">
          <cell r="B294" t="str">
            <v>70-0820001</v>
          </cell>
          <cell r="C294">
            <v>12213</v>
          </cell>
          <cell r="D294" t="str">
            <v>b07</v>
          </cell>
          <cell r="E294" t="str">
            <v>serv3</v>
          </cell>
          <cell r="G294" t="str">
            <v>c</v>
          </cell>
          <cell r="H294" t="str">
            <v>expedition</v>
          </cell>
          <cell r="I294" t="str">
            <v>corrieri e pony</v>
          </cell>
          <cell r="J294">
            <v>4099.57</v>
          </cell>
          <cell r="K294">
            <v>8384.0300000000007</v>
          </cell>
          <cell r="L294">
            <v>16633.18</v>
          </cell>
          <cell r="N294" t="str">
            <v>corrieri e pony</v>
          </cell>
          <cell r="O294">
            <v>592.63</v>
          </cell>
          <cell r="P294">
            <v>764.67</v>
          </cell>
          <cell r="Q294">
            <v>996.36</v>
          </cell>
          <cell r="R294">
            <v>1165.5999999999999</v>
          </cell>
          <cell r="S294">
            <v>1341.53</v>
          </cell>
          <cell r="T294">
            <v>3003.06</v>
          </cell>
          <cell r="U294">
            <v>5885.13</v>
          </cell>
          <cell r="V294">
            <v>8841.34</v>
          </cell>
          <cell r="W294">
            <v>11393.22</v>
          </cell>
          <cell r="X294">
            <v>14044.6</v>
          </cell>
          <cell r="Y294">
            <v>15936.5</v>
          </cell>
          <cell r="Z294">
            <v>16633.18</v>
          </cell>
          <cell r="AB294">
            <v>696.68000000000029</v>
          </cell>
        </row>
        <row r="295">
          <cell r="B295" t="str">
            <v>70-0820002</v>
          </cell>
          <cell r="C295">
            <v>12213</v>
          </cell>
          <cell r="D295" t="str">
            <v>b07</v>
          </cell>
          <cell r="E295" t="str">
            <v>serv3</v>
          </cell>
          <cell r="G295" t="str">
            <v>c</v>
          </cell>
          <cell r="H295" t="str">
            <v>post</v>
          </cell>
          <cell r="I295" t="str">
            <v>spese postali</v>
          </cell>
          <cell r="J295">
            <v>941.06</v>
          </cell>
          <cell r="K295">
            <v>223.18</v>
          </cell>
          <cell r="L295">
            <v>194.89</v>
          </cell>
          <cell r="N295" t="str">
            <v>spese postali</v>
          </cell>
          <cell r="O295">
            <v>6</v>
          </cell>
          <cell r="P295">
            <v>10</v>
          </cell>
          <cell r="Q295">
            <v>16</v>
          </cell>
          <cell r="R295">
            <v>45.6</v>
          </cell>
          <cell r="S295">
            <v>56.35</v>
          </cell>
          <cell r="T295">
            <v>163.24</v>
          </cell>
          <cell r="U295">
            <v>166.74</v>
          </cell>
          <cell r="V295">
            <v>175.24</v>
          </cell>
          <cell r="W295">
            <v>180.24</v>
          </cell>
          <cell r="X295">
            <v>182.24</v>
          </cell>
          <cell r="Y295">
            <v>188.89</v>
          </cell>
          <cell r="Z295">
            <v>194.89</v>
          </cell>
          <cell r="AB295">
            <v>6</v>
          </cell>
        </row>
        <row r="296">
          <cell r="B296" t="str">
            <v>=</v>
          </cell>
          <cell r="D296" t="str">
            <v>=</v>
          </cell>
          <cell r="E296" t="str">
            <v>=</v>
          </cell>
          <cell r="G296" t="str">
            <v>=</v>
          </cell>
          <cell r="I296" t="str">
            <v>corrieri e postali</v>
          </cell>
          <cell r="J296">
            <v>5040.6299999999992</v>
          </cell>
          <cell r="K296">
            <v>8607.2099999999991</v>
          </cell>
          <cell r="L296">
            <v>16828.07</v>
          </cell>
          <cell r="N296" t="str">
            <v>corrieri e postali</v>
          </cell>
          <cell r="O296">
            <v>598.63</v>
          </cell>
          <cell r="P296">
            <v>774.67</v>
          </cell>
          <cell r="Q296">
            <v>1012.36</v>
          </cell>
          <cell r="R296">
            <v>1211.2</v>
          </cell>
          <cell r="S296">
            <v>1397.88</v>
          </cell>
          <cell r="T296">
            <v>3166.3</v>
          </cell>
          <cell r="U296">
            <v>6051.87</v>
          </cell>
          <cell r="V296">
            <v>6051.87</v>
          </cell>
          <cell r="W296">
            <v>6051.87</v>
          </cell>
          <cell r="X296">
            <v>6051.87</v>
          </cell>
          <cell r="Y296">
            <v>6051.87</v>
          </cell>
          <cell r="Z296">
            <v>6051.87</v>
          </cell>
          <cell r="AB296">
            <v>0</v>
          </cell>
        </row>
        <row r="297">
          <cell r="B297" t="str">
            <v>70-0910001</v>
          </cell>
          <cell r="C297">
            <v>12210</v>
          </cell>
          <cell r="D297" t="str">
            <v>b07</v>
          </cell>
          <cell r="E297" t="str">
            <v>serv3</v>
          </cell>
          <cell r="G297" t="str">
            <v>c</v>
          </cell>
          <cell r="H297" t="str">
            <v>car insurances</v>
          </cell>
          <cell r="I297" t="str">
            <v>assicurazioni automezzi</v>
          </cell>
          <cell r="J297">
            <v>2356.16</v>
          </cell>
          <cell r="K297">
            <v>2225</v>
          </cell>
          <cell r="L297">
            <v>1489.5</v>
          </cell>
          <cell r="N297" t="str">
            <v>assicurazioni automezzi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114.25</v>
          </cell>
          <cell r="T297">
            <v>228.5</v>
          </cell>
          <cell r="U297">
            <v>342.75</v>
          </cell>
          <cell r="V297">
            <v>572.1</v>
          </cell>
          <cell r="W297">
            <v>801.45</v>
          </cell>
          <cell r="X297">
            <v>1030.8</v>
          </cell>
          <cell r="Y297">
            <v>1260.1500000000001</v>
          </cell>
          <cell r="Z297">
            <v>1489.5</v>
          </cell>
          <cell r="AB297">
            <v>229.34999999999991</v>
          </cell>
        </row>
        <row r="298">
          <cell r="B298" t="str">
            <v>70-0910002</v>
          </cell>
          <cell r="C298">
            <v>12210</v>
          </cell>
          <cell r="D298" t="str">
            <v>b07</v>
          </cell>
          <cell r="E298" t="str">
            <v>serv3</v>
          </cell>
          <cell r="G298" t="str">
            <v>c</v>
          </cell>
          <cell r="H298" t="str">
            <v>insurance</v>
          </cell>
          <cell r="I298" t="str">
            <v>assicurazioni varie</v>
          </cell>
          <cell r="J298">
            <v>353208.85</v>
          </cell>
          <cell r="K298">
            <v>31671.27</v>
          </cell>
          <cell r="L298">
            <v>245836.22</v>
          </cell>
          <cell r="N298" t="str">
            <v>assicurazioni varie</v>
          </cell>
          <cell r="O298">
            <v>23433.03</v>
          </cell>
          <cell r="P298">
            <v>46949.4</v>
          </cell>
          <cell r="Q298">
            <v>70414.45</v>
          </cell>
          <cell r="R298">
            <v>93889.15</v>
          </cell>
          <cell r="S298">
            <v>60693.99</v>
          </cell>
          <cell r="T298">
            <v>85035.36</v>
          </cell>
          <cell r="U298">
            <v>109375.52</v>
          </cell>
          <cell r="V298">
            <v>133770.31</v>
          </cell>
          <cell r="W298">
            <v>158390.1</v>
          </cell>
          <cell r="X298">
            <v>183006.68</v>
          </cell>
          <cell r="Y298">
            <v>207626.47</v>
          </cell>
          <cell r="Z298">
            <v>245836.22</v>
          </cell>
          <cell r="AB298">
            <v>38209.75</v>
          </cell>
        </row>
        <row r="299">
          <cell r="B299" t="str">
            <v>70-0910003</v>
          </cell>
          <cell r="C299">
            <v>12210</v>
          </cell>
          <cell r="D299" t="str">
            <v>b07</v>
          </cell>
          <cell r="E299" t="str">
            <v>serv3</v>
          </cell>
          <cell r="G299" t="str">
            <v>c</v>
          </cell>
          <cell r="I299" t="str">
            <v>franchigia x rimb assicurativi</v>
          </cell>
          <cell r="J299">
            <v>0</v>
          </cell>
          <cell r="K299">
            <v>0</v>
          </cell>
          <cell r="L299">
            <v>0</v>
          </cell>
          <cell r="N299" t="str">
            <v>franchigia x rimb assicurativi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0</v>
          </cell>
        </row>
        <row r="300">
          <cell r="B300" t="str">
            <v>=</v>
          </cell>
          <cell r="D300" t="str">
            <v>=</v>
          </cell>
          <cell r="E300" t="str">
            <v>=</v>
          </cell>
          <cell r="G300" t="str">
            <v>=</v>
          </cell>
          <cell r="H300" t="str">
            <v>insurances</v>
          </cell>
          <cell r="I300" t="str">
            <v>premi assicurativi</v>
          </cell>
          <cell r="J300">
            <v>355565.00999999995</v>
          </cell>
          <cell r="K300">
            <v>33896.269999999997</v>
          </cell>
          <cell r="L300">
            <v>247325.72</v>
          </cell>
          <cell r="N300" t="str">
            <v>premi assicurativi</v>
          </cell>
          <cell r="O300">
            <v>23433.03</v>
          </cell>
          <cell r="P300">
            <v>46949.4</v>
          </cell>
          <cell r="Q300">
            <v>70414.45</v>
          </cell>
          <cell r="R300">
            <v>93889.15</v>
          </cell>
          <cell r="S300">
            <v>60808.24</v>
          </cell>
          <cell r="T300">
            <v>85263.86</v>
          </cell>
          <cell r="U300">
            <v>109718.27</v>
          </cell>
          <cell r="V300">
            <v>109718.27</v>
          </cell>
          <cell r="W300">
            <v>109718.27</v>
          </cell>
          <cell r="X300">
            <v>109718.27</v>
          </cell>
          <cell r="Y300">
            <v>109718.27</v>
          </cell>
          <cell r="Z300">
            <v>109718.27</v>
          </cell>
          <cell r="AB300">
            <v>0</v>
          </cell>
        </row>
        <row r="301">
          <cell r="B301" t="str">
            <v>70-0960001</v>
          </cell>
          <cell r="C301">
            <v>12903</v>
          </cell>
          <cell r="D301" t="str">
            <v>b07</v>
          </cell>
          <cell r="E301" t="str">
            <v>via</v>
          </cell>
          <cell r="G301" t="str">
            <v>c</v>
          </cell>
          <cell r="I301" t="str">
            <v>spese di rappresentanza</v>
          </cell>
          <cell r="J301">
            <v>2005.2</v>
          </cell>
          <cell r="K301">
            <v>1307.54</v>
          </cell>
          <cell r="L301">
            <v>10244.549999999999</v>
          </cell>
          <cell r="N301" t="str">
            <v>spese di rappresentanza</v>
          </cell>
          <cell r="O301">
            <v>233.65</v>
          </cell>
          <cell r="P301">
            <v>331.75</v>
          </cell>
          <cell r="Q301">
            <v>645.65</v>
          </cell>
          <cell r="R301">
            <v>1826.85</v>
          </cell>
          <cell r="S301">
            <v>2641.85</v>
          </cell>
          <cell r="T301">
            <v>3672.45</v>
          </cell>
          <cell r="U301">
            <v>3889.45</v>
          </cell>
          <cell r="V301">
            <v>3889.45</v>
          </cell>
          <cell r="W301">
            <v>3912.95</v>
          </cell>
          <cell r="X301">
            <v>3944.45</v>
          </cell>
          <cell r="Y301">
            <v>7522.73</v>
          </cell>
          <cell r="Z301">
            <v>10244.549999999999</v>
          </cell>
          <cell r="AB301">
            <v>2721.8199999999997</v>
          </cell>
        </row>
        <row r="302">
          <cell r="B302" t="str">
            <v>70-0960003</v>
          </cell>
          <cell r="C302">
            <v>12903</v>
          </cell>
          <cell r="D302" t="str">
            <v>b07</v>
          </cell>
          <cell r="E302" t="str">
            <v>via</v>
          </cell>
          <cell r="G302" t="str">
            <v>c</v>
          </cell>
          <cell r="I302" t="str">
            <v>spese inded x materiale natalizio</v>
          </cell>
          <cell r="J302">
            <v>0</v>
          </cell>
          <cell r="K302">
            <v>0</v>
          </cell>
          <cell r="L302">
            <v>536.85</v>
          </cell>
          <cell r="Z302">
            <v>536.85</v>
          </cell>
          <cell r="AB302">
            <v>536.85</v>
          </cell>
        </row>
        <row r="303">
          <cell r="B303" t="str">
            <v>=</v>
          </cell>
          <cell r="D303" t="str">
            <v>=</v>
          </cell>
          <cell r="E303" t="str">
            <v>=</v>
          </cell>
          <cell r="G303" t="str">
            <v>=</v>
          </cell>
          <cell r="H303" t="str">
            <v>insurances</v>
          </cell>
          <cell r="I303" t="str">
            <v>premi assicurativi</v>
          </cell>
          <cell r="J303">
            <v>2005.2</v>
          </cell>
          <cell r="K303">
            <v>1307.54</v>
          </cell>
          <cell r="L303">
            <v>10781.4</v>
          </cell>
          <cell r="N303" t="str">
            <v>premi assicurativi</v>
          </cell>
          <cell r="O303">
            <v>233.65</v>
          </cell>
          <cell r="P303">
            <v>331.75</v>
          </cell>
          <cell r="Q303">
            <v>645.65</v>
          </cell>
          <cell r="R303">
            <v>1826.85</v>
          </cell>
          <cell r="S303">
            <v>2641.85</v>
          </cell>
          <cell r="T303">
            <v>3672.45</v>
          </cell>
          <cell r="U303">
            <v>3889.45</v>
          </cell>
          <cell r="V303">
            <v>3889.45</v>
          </cell>
          <cell r="W303">
            <v>3889.45</v>
          </cell>
          <cell r="X303">
            <v>3889.45</v>
          </cell>
          <cell r="Y303">
            <v>3889.45</v>
          </cell>
          <cell r="Z303">
            <v>3889.45</v>
          </cell>
          <cell r="AB303">
            <v>0</v>
          </cell>
        </row>
        <row r="304">
          <cell r="B304" t="str">
            <v>70-0970001</v>
          </cell>
          <cell r="C304">
            <v>12213</v>
          </cell>
          <cell r="D304" t="str">
            <v>b14</v>
          </cell>
          <cell r="E304" t="str">
            <v>acos</v>
          </cell>
          <cell r="G304" t="str">
            <v>c</v>
          </cell>
          <cell r="H304" t="str">
            <v>penalities</v>
          </cell>
          <cell r="I304" t="str">
            <v>multe e contravvenzioni</v>
          </cell>
          <cell r="J304">
            <v>0</v>
          </cell>
          <cell r="K304">
            <v>0</v>
          </cell>
          <cell r="L304">
            <v>60.78</v>
          </cell>
          <cell r="U304">
            <v>59.23</v>
          </cell>
          <cell r="V304">
            <v>59.23</v>
          </cell>
          <cell r="W304">
            <v>59.23</v>
          </cell>
          <cell r="X304">
            <v>60.78</v>
          </cell>
          <cell r="Y304">
            <v>60.78</v>
          </cell>
          <cell r="Z304">
            <v>60.78</v>
          </cell>
          <cell r="AB304">
            <v>0</v>
          </cell>
        </row>
        <row r="305">
          <cell r="B305" t="str">
            <v>70-0970002</v>
          </cell>
          <cell r="C305">
            <v>12213</v>
          </cell>
          <cell r="D305" t="str">
            <v>b14</v>
          </cell>
          <cell r="E305" t="str">
            <v>acos</v>
          </cell>
          <cell r="G305" t="str">
            <v>c</v>
          </cell>
          <cell r="H305" t="str">
            <v>penalities</v>
          </cell>
          <cell r="I305" t="str">
            <v>sanzioni ed ammende</v>
          </cell>
          <cell r="J305">
            <v>17891.32</v>
          </cell>
          <cell r="K305">
            <v>672.7</v>
          </cell>
          <cell r="L305">
            <v>1357.1</v>
          </cell>
          <cell r="N305" t="str">
            <v>sanzioni ed ammende</v>
          </cell>
          <cell r="O305">
            <v>206</v>
          </cell>
          <cell r="P305">
            <v>206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1357.1</v>
          </cell>
          <cell r="X305">
            <v>1357.1</v>
          </cell>
          <cell r="Y305">
            <v>1357.1</v>
          </cell>
          <cell r="Z305">
            <v>1357.1</v>
          </cell>
          <cell r="AB305">
            <v>0</v>
          </cell>
        </row>
        <row r="306">
          <cell r="B306" t="str">
            <v>70-0970003</v>
          </cell>
          <cell r="C306">
            <v>12213</v>
          </cell>
          <cell r="D306" t="str">
            <v>b14</v>
          </cell>
          <cell r="E306" t="str">
            <v>acos</v>
          </cell>
          <cell r="G306" t="str">
            <v>c</v>
          </cell>
          <cell r="I306" t="str">
            <v>sanzioni tributarie</v>
          </cell>
          <cell r="J306">
            <v>0</v>
          </cell>
          <cell r="K306">
            <v>0</v>
          </cell>
          <cell r="L306">
            <v>984.21</v>
          </cell>
          <cell r="N306" t="str">
            <v>sanzioni tributarie</v>
          </cell>
          <cell r="Q306">
            <v>387.21</v>
          </cell>
          <cell r="R306">
            <v>387.21</v>
          </cell>
          <cell r="S306">
            <v>387.21</v>
          </cell>
          <cell r="T306">
            <v>984.21</v>
          </cell>
          <cell r="U306">
            <v>984.21</v>
          </cell>
          <cell r="V306">
            <v>984.21</v>
          </cell>
          <cell r="W306">
            <v>984.21</v>
          </cell>
          <cell r="X306">
            <v>984.21</v>
          </cell>
          <cell r="Y306">
            <v>984.21</v>
          </cell>
          <cell r="Z306">
            <v>984.21</v>
          </cell>
          <cell r="AB306">
            <v>0</v>
          </cell>
        </row>
        <row r="307">
          <cell r="B307" t="str">
            <v>70-0970004</v>
          </cell>
          <cell r="C307">
            <v>12213</v>
          </cell>
          <cell r="D307" t="str">
            <v>b14</v>
          </cell>
          <cell r="E307" t="str">
            <v>acos</v>
          </cell>
          <cell r="G307" t="str">
            <v>c</v>
          </cell>
          <cell r="I307" t="str">
            <v>mance e regalie</v>
          </cell>
          <cell r="J307">
            <v>0</v>
          </cell>
          <cell r="K307">
            <v>0</v>
          </cell>
          <cell r="L307">
            <v>0</v>
          </cell>
          <cell r="N307" t="str">
            <v>mance e regalie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0</v>
          </cell>
        </row>
        <row r="308">
          <cell r="B308" t="str">
            <v>70-0970006</v>
          </cell>
          <cell r="C308">
            <v>12213</v>
          </cell>
          <cell r="D308" t="str">
            <v>b14</v>
          </cell>
          <cell r="E308" t="str">
            <v>acos</v>
          </cell>
          <cell r="G308" t="str">
            <v>c</v>
          </cell>
          <cell r="I308" t="str">
            <v>ici</v>
          </cell>
          <cell r="J308">
            <v>0</v>
          </cell>
          <cell r="K308">
            <v>9940.48</v>
          </cell>
          <cell r="L308">
            <v>19880.96</v>
          </cell>
          <cell r="N308" t="str">
            <v>ici</v>
          </cell>
          <cell r="O308">
            <v>1656.75</v>
          </cell>
          <cell r="P308">
            <v>3313.5</v>
          </cell>
          <cell r="Q308">
            <v>4970.25</v>
          </cell>
          <cell r="R308">
            <v>6627</v>
          </cell>
          <cell r="S308">
            <v>8283.75</v>
          </cell>
          <cell r="T308">
            <v>9940.5</v>
          </cell>
          <cell r="U308">
            <v>11597.25</v>
          </cell>
          <cell r="V308">
            <v>13254</v>
          </cell>
          <cell r="W308">
            <v>14910.75</v>
          </cell>
          <cell r="X308">
            <v>16567.5</v>
          </cell>
          <cell r="Y308">
            <v>18224.25</v>
          </cell>
          <cell r="Z308">
            <v>19880.96</v>
          </cell>
          <cell r="AB308">
            <v>1656.7099999999991</v>
          </cell>
        </row>
        <row r="309">
          <cell r="B309" t="str">
            <v>70-0970007</v>
          </cell>
          <cell r="C309">
            <v>12213</v>
          </cell>
          <cell r="D309" t="str">
            <v>b14</v>
          </cell>
          <cell r="E309" t="str">
            <v>acos</v>
          </cell>
          <cell r="G309" t="str">
            <v>c</v>
          </cell>
          <cell r="I309" t="str">
            <v>imposta aree pubbliche</v>
          </cell>
          <cell r="J309">
            <v>0</v>
          </cell>
          <cell r="K309">
            <v>0</v>
          </cell>
          <cell r="L309">
            <v>774.91</v>
          </cell>
          <cell r="R309">
            <v>774.91</v>
          </cell>
          <cell r="S309">
            <v>774.91</v>
          </cell>
          <cell r="T309">
            <v>774.91</v>
          </cell>
          <cell r="U309">
            <v>774.91</v>
          </cell>
          <cell r="V309">
            <v>774.91</v>
          </cell>
          <cell r="W309">
            <v>774.91</v>
          </cell>
          <cell r="X309">
            <v>774.91</v>
          </cell>
          <cell r="Y309">
            <v>774.91</v>
          </cell>
          <cell r="Z309">
            <v>774.91</v>
          </cell>
          <cell r="AB309">
            <v>0</v>
          </cell>
        </row>
        <row r="310">
          <cell r="B310" t="str">
            <v>=</v>
          </cell>
          <cell r="D310" t="str">
            <v>=</v>
          </cell>
          <cell r="E310" t="str">
            <v>=</v>
          </cell>
          <cell r="G310" t="str">
            <v>=</v>
          </cell>
          <cell r="H310" t="str">
            <v>not deducibles costs</v>
          </cell>
          <cell r="I310" t="str">
            <v>costi indeducibili</v>
          </cell>
          <cell r="J310">
            <v>17891.32</v>
          </cell>
          <cell r="K310">
            <v>10613.18</v>
          </cell>
          <cell r="L310">
            <v>23057.96</v>
          </cell>
          <cell r="N310" t="str">
            <v>costi indeducibili</v>
          </cell>
          <cell r="O310">
            <v>1862.75</v>
          </cell>
          <cell r="P310">
            <v>3519.5</v>
          </cell>
          <cell r="Q310">
            <v>5357.46</v>
          </cell>
          <cell r="R310">
            <v>7789.12</v>
          </cell>
          <cell r="S310">
            <v>9445.8700000000008</v>
          </cell>
          <cell r="T310">
            <v>11699.62</v>
          </cell>
          <cell r="U310">
            <v>13415.6</v>
          </cell>
          <cell r="V310">
            <v>13415.6</v>
          </cell>
          <cell r="W310">
            <v>13415.6</v>
          </cell>
          <cell r="X310">
            <v>13415.6</v>
          </cell>
          <cell r="Y310">
            <v>13415.6</v>
          </cell>
          <cell r="Z310">
            <v>13415.6</v>
          </cell>
          <cell r="AB310">
            <v>0</v>
          </cell>
        </row>
        <row r="311">
          <cell r="B311" t="str">
            <v>70-0980002</v>
          </cell>
          <cell r="C311">
            <v>12304</v>
          </cell>
          <cell r="D311" t="str">
            <v>b08</v>
          </cell>
          <cell r="E311" t="str">
            <v>acos</v>
          </cell>
          <cell r="G311" t="str">
            <v>c</v>
          </cell>
          <cell r="H311" t="str">
            <v>car/other hires</v>
          </cell>
          <cell r="I311" t="str">
            <v>noleggio automezzi</v>
          </cell>
          <cell r="J311">
            <v>33170.83</v>
          </cell>
          <cell r="K311">
            <v>81.900000000000006</v>
          </cell>
          <cell r="L311">
            <v>36393.61</v>
          </cell>
          <cell r="N311" t="str">
            <v>noleggio automezzi</v>
          </cell>
          <cell r="O311">
            <v>154.63999999999999</v>
          </cell>
          <cell r="P311">
            <v>1093.67</v>
          </cell>
          <cell r="Q311">
            <v>2719.91</v>
          </cell>
          <cell r="R311">
            <v>2719.91</v>
          </cell>
          <cell r="S311">
            <v>3129.34</v>
          </cell>
          <cell r="T311">
            <v>3129.34</v>
          </cell>
          <cell r="U311">
            <v>3129.34</v>
          </cell>
          <cell r="V311">
            <v>7954.34</v>
          </cell>
          <cell r="W311">
            <v>13557.05</v>
          </cell>
          <cell r="X311">
            <v>22616.25</v>
          </cell>
          <cell r="Y311">
            <v>30871.06</v>
          </cell>
          <cell r="Z311">
            <v>36393.61</v>
          </cell>
          <cell r="AB311">
            <v>5522.5499999999993</v>
          </cell>
        </row>
        <row r="312">
          <cell r="B312" t="str">
            <v>70-0980004</v>
          </cell>
          <cell r="C312">
            <v>12304</v>
          </cell>
          <cell r="D312" t="str">
            <v>b08</v>
          </cell>
          <cell r="E312" t="str">
            <v>acos</v>
          </cell>
          <cell r="G312" t="str">
            <v>c</v>
          </cell>
          <cell r="H312" t="str">
            <v>vaqrious hires</v>
          </cell>
          <cell r="I312" t="str">
            <v>noleggi vari</v>
          </cell>
          <cell r="J312">
            <v>4186.9799999999996</v>
          </cell>
          <cell r="K312">
            <v>7544.97</v>
          </cell>
          <cell r="L312">
            <v>44009.78</v>
          </cell>
          <cell r="N312" t="str">
            <v>noleggi vari</v>
          </cell>
          <cell r="O312">
            <v>800</v>
          </cell>
          <cell r="P312">
            <v>1984</v>
          </cell>
          <cell r="Q312">
            <v>3146.55</v>
          </cell>
          <cell r="R312">
            <v>3946.55</v>
          </cell>
          <cell r="S312">
            <v>9374.5499999999993</v>
          </cell>
          <cell r="T312">
            <v>16125.55</v>
          </cell>
          <cell r="U312">
            <v>28517.23</v>
          </cell>
          <cell r="V312">
            <v>33335.980000000003</v>
          </cell>
          <cell r="W312">
            <v>34524.980000000003</v>
          </cell>
          <cell r="X312">
            <v>37150.58</v>
          </cell>
          <cell r="Y312">
            <v>41718.58</v>
          </cell>
          <cell r="Z312">
            <v>44009.78</v>
          </cell>
          <cell r="AB312">
            <v>2291.1999999999971</v>
          </cell>
        </row>
        <row r="313">
          <cell r="B313" t="str">
            <v>70-0980005</v>
          </cell>
          <cell r="C313">
            <v>12301</v>
          </cell>
          <cell r="D313" t="str">
            <v>b08</v>
          </cell>
          <cell r="E313" t="str">
            <v>acos</v>
          </cell>
          <cell r="G313" t="str">
            <v>c</v>
          </cell>
          <cell r="H313" t="str">
            <v>land rent</v>
          </cell>
          <cell r="I313" t="str">
            <v>affitto terreno</v>
          </cell>
          <cell r="J313">
            <v>2860.69</v>
          </cell>
          <cell r="K313">
            <v>0</v>
          </cell>
          <cell r="L313">
            <v>2964.6</v>
          </cell>
          <cell r="N313" t="str">
            <v>affitto terreno</v>
          </cell>
          <cell r="O313">
            <v>243.33</v>
          </cell>
          <cell r="P313">
            <v>486.66</v>
          </cell>
          <cell r="Q313">
            <v>729.99</v>
          </cell>
          <cell r="R313">
            <v>973.32</v>
          </cell>
          <cell r="S313">
            <v>2451.9</v>
          </cell>
          <cell r="T313">
            <v>2942.28</v>
          </cell>
          <cell r="U313">
            <v>3432.66</v>
          </cell>
          <cell r="V313">
            <v>3923.04</v>
          </cell>
          <cell r="W313">
            <v>2223.4499999999998</v>
          </cell>
          <cell r="X313">
            <v>2470.5</v>
          </cell>
          <cell r="Y313">
            <v>2717.55</v>
          </cell>
          <cell r="Z313">
            <v>2964.6</v>
          </cell>
          <cell r="AB313">
            <v>247.04999999999973</v>
          </cell>
        </row>
        <row r="314">
          <cell r="B314" t="str">
            <v>70-0980006</v>
          </cell>
          <cell r="C314">
            <v>12903</v>
          </cell>
          <cell r="D314" t="str">
            <v>b07</v>
          </cell>
          <cell r="E314" t="str">
            <v>acos</v>
          </cell>
          <cell r="G314" t="str">
            <v>c</v>
          </cell>
          <cell r="H314" t="str">
            <v>insurance deducteable</v>
          </cell>
          <cell r="I314" t="str">
            <v>danni non coperta da assic.</v>
          </cell>
          <cell r="J314">
            <v>10295.43</v>
          </cell>
          <cell r="K314">
            <v>879</v>
          </cell>
          <cell r="L314">
            <v>814</v>
          </cell>
          <cell r="N314" t="str">
            <v>danni non coperta da assic.</v>
          </cell>
          <cell r="O314">
            <v>0</v>
          </cell>
          <cell r="P314">
            <v>0</v>
          </cell>
          <cell r="Q314">
            <v>520</v>
          </cell>
          <cell r="R314">
            <v>520</v>
          </cell>
          <cell r="S314">
            <v>814</v>
          </cell>
          <cell r="T314">
            <v>814</v>
          </cell>
          <cell r="U314">
            <v>814</v>
          </cell>
          <cell r="V314">
            <v>814</v>
          </cell>
          <cell r="W314">
            <v>814</v>
          </cell>
          <cell r="X314">
            <v>814</v>
          </cell>
          <cell r="Y314">
            <v>814</v>
          </cell>
          <cell r="Z314">
            <v>814</v>
          </cell>
          <cell r="AB314">
            <v>0</v>
          </cell>
        </row>
        <row r="315">
          <cell r="B315" t="str">
            <v>70-0980007</v>
          </cell>
          <cell r="C315">
            <v>12302</v>
          </cell>
          <cell r="D315" t="str">
            <v>b08</v>
          </cell>
          <cell r="E315" t="str">
            <v>acos</v>
          </cell>
          <cell r="G315" t="str">
            <v>c</v>
          </cell>
          <cell r="H315" t="str">
            <v>leasing</v>
          </cell>
          <cell r="I315" t="str">
            <v>maxicanoni leasing</v>
          </cell>
          <cell r="J315">
            <v>2166445.62</v>
          </cell>
          <cell r="K315">
            <v>1467074.92</v>
          </cell>
          <cell r="L315">
            <v>2166441.66</v>
          </cell>
          <cell r="N315" t="str">
            <v>maxicanoni leasing</v>
          </cell>
          <cell r="O315">
            <v>180536.81</v>
          </cell>
          <cell r="P315">
            <v>361073.62</v>
          </cell>
          <cell r="Q315">
            <v>541610.43000000005</v>
          </cell>
          <cell r="R315">
            <v>722147.24</v>
          </cell>
          <cell r="S315">
            <v>902684.05</v>
          </cell>
          <cell r="T315">
            <v>1083220.8600000001</v>
          </cell>
          <cell r="U315">
            <v>1263757.67</v>
          </cell>
          <cell r="V315">
            <v>1444294.48</v>
          </cell>
          <cell r="W315">
            <v>1624831.29</v>
          </cell>
          <cell r="X315">
            <v>1805368.1</v>
          </cell>
          <cell r="Y315">
            <v>1985904.91</v>
          </cell>
          <cell r="Z315">
            <v>2166441.66</v>
          </cell>
          <cell r="AB315">
            <v>180536.75000000023</v>
          </cell>
        </row>
        <row r="316">
          <cell r="B316" t="str">
            <v>70-0980008</v>
          </cell>
          <cell r="C316">
            <v>12302</v>
          </cell>
          <cell r="D316" t="str">
            <v>b08</v>
          </cell>
          <cell r="E316" t="str">
            <v>acos</v>
          </cell>
          <cell r="G316" t="str">
            <v>c</v>
          </cell>
          <cell r="H316" t="str">
            <v>leasing</v>
          </cell>
          <cell r="I316" t="str">
            <v>canoni leasing</v>
          </cell>
          <cell r="J316">
            <v>6691373.0300000003</v>
          </cell>
          <cell r="K316">
            <v>4127949.28</v>
          </cell>
          <cell r="L316">
            <v>7345660.1500000004</v>
          </cell>
          <cell r="N316" t="str">
            <v>canoni leasing</v>
          </cell>
          <cell r="O316">
            <v>590099.57999999996</v>
          </cell>
          <cell r="P316">
            <v>1206726.47</v>
          </cell>
          <cell r="Q316">
            <v>1812170.26</v>
          </cell>
          <cell r="R316">
            <v>2419028.73</v>
          </cell>
          <cell r="S316">
            <v>3027438.18</v>
          </cell>
          <cell r="T316">
            <v>3637785.18</v>
          </cell>
          <cell r="U316">
            <v>4249561.6399999997</v>
          </cell>
          <cell r="V316">
            <v>4862405.88</v>
          </cell>
          <cell r="W316">
            <v>5481367.8099999996</v>
          </cell>
          <cell r="X316">
            <v>6104526.3099999996</v>
          </cell>
          <cell r="Y316">
            <v>6726154.7000000002</v>
          </cell>
          <cell r="Z316">
            <v>7345660.1500000004</v>
          </cell>
          <cell r="AB316">
            <v>619505.45000000019</v>
          </cell>
        </row>
        <row r="317">
          <cell r="B317" t="str">
            <v>70-0980009</v>
          </cell>
          <cell r="C317">
            <v>12302</v>
          </cell>
          <cell r="D317" t="str">
            <v>b07</v>
          </cell>
          <cell r="E317" t="str">
            <v>acos</v>
          </cell>
          <cell r="G317" t="str">
            <v>c</v>
          </cell>
          <cell r="H317" t="str">
            <v>leasing</v>
          </cell>
          <cell r="I317" t="str">
            <v>spese varie leasing</v>
          </cell>
          <cell r="J317">
            <v>228.5</v>
          </cell>
          <cell r="K317">
            <v>96.99</v>
          </cell>
          <cell r="L317">
            <v>8451.81</v>
          </cell>
          <cell r="N317" t="str">
            <v>spese varie leasing</v>
          </cell>
          <cell r="O317">
            <v>20.5</v>
          </cell>
          <cell r="P317">
            <v>38</v>
          </cell>
          <cell r="Q317">
            <v>66</v>
          </cell>
          <cell r="R317">
            <v>88.5</v>
          </cell>
          <cell r="S317">
            <v>104</v>
          </cell>
          <cell r="T317">
            <v>120</v>
          </cell>
          <cell r="U317">
            <v>140.5</v>
          </cell>
          <cell r="V317">
            <v>171</v>
          </cell>
          <cell r="W317">
            <v>186.5</v>
          </cell>
          <cell r="X317">
            <v>198.5</v>
          </cell>
          <cell r="Y317">
            <v>217</v>
          </cell>
          <cell r="Z317">
            <v>8451.81</v>
          </cell>
          <cell r="AB317">
            <v>8234.81</v>
          </cell>
        </row>
        <row r="318">
          <cell r="B318" t="str">
            <v>70-0980010</v>
          </cell>
          <cell r="C318">
            <v>12302</v>
          </cell>
          <cell r="D318" t="str">
            <v>b08</v>
          </cell>
          <cell r="E318" t="str">
            <v>acos</v>
          </cell>
          <cell r="G318" t="str">
            <v>c</v>
          </cell>
          <cell r="I318" t="str">
            <v>canoni noleggio mercury</v>
          </cell>
          <cell r="J318">
            <v>3688.44</v>
          </cell>
          <cell r="K318">
            <v>2742.93</v>
          </cell>
          <cell r="L318">
            <v>19283.7</v>
          </cell>
          <cell r="N318" t="str">
            <v>canoni noleggio mercury</v>
          </cell>
          <cell r="O318">
            <v>887.71</v>
          </cell>
          <cell r="P318">
            <v>2086.2800000000002</v>
          </cell>
          <cell r="Q318">
            <v>3312.86</v>
          </cell>
          <cell r="R318">
            <v>5302.26</v>
          </cell>
          <cell r="S318">
            <v>7291.66</v>
          </cell>
          <cell r="T318">
            <v>9281.06</v>
          </cell>
          <cell r="U318">
            <v>11270.46</v>
          </cell>
          <cell r="V318">
            <v>14101.92</v>
          </cell>
          <cell r="W318">
            <v>15249.26</v>
          </cell>
          <cell r="X318">
            <v>16654.72</v>
          </cell>
          <cell r="Y318">
            <v>17897.580000000002</v>
          </cell>
          <cell r="Z318">
            <v>19283.7</v>
          </cell>
          <cell r="AB318">
            <v>1386.119999999999</v>
          </cell>
        </row>
        <row r="319">
          <cell r="B319" t="str">
            <v>70-0980011</v>
          </cell>
          <cell r="C319">
            <v>12302</v>
          </cell>
          <cell r="D319" t="str">
            <v>b08</v>
          </cell>
          <cell r="E319" t="str">
            <v>acos</v>
          </cell>
          <cell r="G319" t="str">
            <v>c</v>
          </cell>
          <cell r="I319" t="str">
            <v>canoni servizi mercury</v>
          </cell>
          <cell r="J319">
            <v>7049.04</v>
          </cell>
          <cell r="K319">
            <v>10501.53</v>
          </cell>
          <cell r="L319">
            <v>15238.34</v>
          </cell>
          <cell r="N319" t="str">
            <v>canoni servizi mercury</v>
          </cell>
          <cell r="O319">
            <v>848.55</v>
          </cell>
          <cell r="P319">
            <v>1918.45</v>
          </cell>
          <cell r="Q319">
            <v>3396.76</v>
          </cell>
          <cell r="R319">
            <v>4802.37</v>
          </cell>
          <cell r="S319">
            <v>6615.01</v>
          </cell>
          <cell r="T319">
            <v>7613.59</v>
          </cell>
          <cell r="U319">
            <v>9019.2000000000007</v>
          </cell>
          <cell r="V319">
            <v>10831.84</v>
          </cell>
          <cell r="W319">
            <v>11830.42</v>
          </cell>
          <cell r="X319">
            <v>12829</v>
          </cell>
          <cell r="Y319">
            <v>13915.74</v>
          </cell>
          <cell r="Z319">
            <v>15238.34</v>
          </cell>
          <cell r="AB319">
            <v>1322.6000000000004</v>
          </cell>
        </row>
        <row r="320">
          <cell r="B320" t="str">
            <v>70-0980012</v>
          </cell>
          <cell r="C320">
            <v>12304</v>
          </cell>
          <cell r="D320" t="str">
            <v>b08</v>
          </cell>
          <cell r="E320" t="str">
            <v>acos</v>
          </cell>
          <cell r="G320" t="str">
            <v>c</v>
          </cell>
          <cell r="H320" t="str">
            <v>car hire</v>
          </cell>
          <cell r="I320" t="str">
            <v>nol. Automezzi x manutenzione</v>
          </cell>
          <cell r="J320">
            <v>23220</v>
          </cell>
          <cell r="K320">
            <v>10061.4</v>
          </cell>
          <cell r="L320">
            <v>39160.1</v>
          </cell>
          <cell r="N320" t="str">
            <v>nol. Automezzi x manutenzione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16233.4</v>
          </cell>
          <cell r="T320">
            <v>33581.599999999999</v>
          </cell>
          <cell r="U320">
            <v>35521.599999999999</v>
          </cell>
          <cell r="V320">
            <v>35521.599999999999</v>
          </cell>
          <cell r="W320">
            <v>36172.6</v>
          </cell>
          <cell r="X320">
            <v>37186.6</v>
          </cell>
          <cell r="Y320">
            <v>37186.6</v>
          </cell>
          <cell r="Z320">
            <v>39160.1</v>
          </cell>
          <cell r="AB320">
            <v>1973.5</v>
          </cell>
        </row>
        <row r="321">
          <cell r="B321" t="str">
            <v>70-0980013</v>
          </cell>
          <cell r="C321">
            <v>12302</v>
          </cell>
          <cell r="D321" t="str">
            <v>b08</v>
          </cell>
          <cell r="E321" t="str">
            <v>acos</v>
          </cell>
          <cell r="G321" t="str">
            <v>c</v>
          </cell>
          <cell r="H321" t="str">
            <v>leasing intesa</v>
          </cell>
          <cell r="I321" t="str">
            <v>canoni leasing intesa</v>
          </cell>
          <cell r="J321">
            <v>222196.97</v>
          </cell>
          <cell r="K321">
            <v>150099.38</v>
          </cell>
          <cell r="L321">
            <v>225060.73</v>
          </cell>
          <cell r="N321" t="str">
            <v>canoni leasing intesa</v>
          </cell>
          <cell r="O321">
            <v>18824.7</v>
          </cell>
          <cell r="P321">
            <v>37645.22</v>
          </cell>
          <cell r="Q321">
            <v>56454.3</v>
          </cell>
          <cell r="R321">
            <v>75251.490000000005</v>
          </cell>
          <cell r="S321">
            <v>94034.240000000005</v>
          </cell>
          <cell r="T321">
            <v>112803.1</v>
          </cell>
          <cell r="U321">
            <v>131556.21</v>
          </cell>
          <cell r="V321">
            <v>150288.10999999999</v>
          </cell>
          <cell r="W321">
            <v>168998.72</v>
          </cell>
          <cell r="X321">
            <v>187709.26</v>
          </cell>
          <cell r="Y321">
            <v>206419.8</v>
          </cell>
          <cell r="Z321">
            <v>225060.73</v>
          </cell>
          <cell r="AB321">
            <v>18640.930000000022</v>
          </cell>
        </row>
        <row r="322">
          <cell r="B322" t="str">
            <v>70-0980014</v>
          </cell>
          <cell r="C322">
            <v>12302</v>
          </cell>
          <cell r="D322" t="str">
            <v>b08</v>
          </cell>
          <cell r="E322" t="str">
            <v>acos</v>
          </cell>
          <cell r="G322" t="str">
            <v>c</v>
          </cell>
          <cell r="H322" t="str">
            <v>leasing intesa</v>
          </cell>
          <cell r="I322" t="str">
            <v>SPESE APPARTAMENTO ING. CATTANEO</v>
          </cell>
          <cell r="J322">
            <v>0</v>
          </cell>
          <cell r="K322">
            <v>0</v>
          </cell>
          <cell r="L322">
            <v>4431.04</v>
          </cell>
          <cell r="S322">
            <v>961.04</v>
          </cell>
          <cell r="T322">
            <v>1450.4</v>
          </cell>
          <cell r="U322">
            <v>2138.4</v>
          </cell>
          <cell r="V322">
            <v>2138.4</v>
          </cell>
          <cell r="W322">
            <v>2998.4</v>
          </cell>
          <cell r="X322">
            <v>3534.15</v>
          </cell>
          <cell r="Y322">
            <v>4038.26</v>
          </cell>
          <cell r="Z322">
            <v>4431.04</v>
          </cell>
          <cell r="AB322">
            <v>392.77999999999975</v>
          </cell>
        </row>
        <row r="323">
          <cell r="B323" t="str">
            <v>70-0980015</v>
          </cell>
          <cell r="C323">
            <v>12302</v>
          </cell>
          <cell r="D323" t="str">
            <v>b08</v>
          </cell>
          <cell r="E323" t="str">
            <v>acos</v>
          </cell>
          <cell r="G323" t="str">
            <v>c</v>
          </cell>
          <cell r="H323" t="str">
            <v>leasing intesa</v>
          </cell>
          <cell r="I323" t="str">
            <v>SPESE APPARTAMENTO VIGLIETTI</v>
          </cell>
          <cell r="J323">
            <v>0</v>
          </cell>
          <cell r="K323">
            <v>0</v>
          </cell>
          <cell r="L323">
            <v>4817.8599999999997</v>
          </cell>
          <cell r="S323">
            <v>720</v>
          </cell>
          <cell r="T323">
            <v>2090</v>
          </cell>
          <cell r="U323">
            <v>3630.25</v>
          </cell>
          <cell r="V323">
            <v>4280</v>
          </cell>
          <cell r="W323">
            <v>4930.25</v>
          </cell>
          <cell r="X323">
            <v>5580.25</v>
          </cell>
          <cell r="Y323">
            <v>5580.25</v>
          </cell>
          <cell r="Z323">
            <v>4817.8599999999997</v>
          </cell>
          <cell r="AB323">
            <v>-762.39000000000033</v>
          </cell>
        </row>
        <row r="324">
          <cell r="B324" t="str">
            <v>=</v>
          </cell>
          <cell r="D324" t="str">
            <v>=</v>
          </cell>
          <cell r="E324" t="str">
            <v>=</v>
          </cell>
          <cell r="G324" t="str">
            <v>=</v>
          </cell>
          <cell r="H324" t="str">
            <v>leas-hire-rent</v>
          </cell>
          <cell r="I324" t="str">
            <v>spese godimento beni terzi</v>
          </cell>
          <cell r="J324">
            <v>9164715.5299999993</v>
          </cell>
          <cell r="K324">
            <v>5777032.3000000007</v>
          </cell>
          <cell r="L324">
            <v>9912727.379999999</v>
          </cell>
          <cell r="N324" t="str">
            <v>spese godimento beni terzi</v>
          </cell>
          <cell r="O324">
            <v>792415.82</v>
          </cell>
          <cell r="P324">
            <v>1613052.3699999999</v>
          </cell>
          <cell r="Q324">
            <v>2424127.0599999996</v>
          </cell>
          <cell r="R324">
            <v>3234780.37</v>
          </cell>
          <cell r="S324">
            <v>4071851.37</v>
          </cell>
          <cell r="T324">
            <v>4910956.96</v>
          </cell>
          <cell r="U324">
            <v>5742489.1599999992</v>
          </cell>
          <cell r="V324">
            <v>5742489.1599999992</v>
          </cell>
          <cell r="W324">
            <v>5742489.1599999992</v>
          </cell>
          <cell r="X324">
            <v>5742489.1599999992</v>
          </cell>
          <cell r="Y324">
            <v>5742489.1599999992</v>
          </cell>
          <cell r="Z324">
            <v>5742489.1599999992</v>
          </cell>
          <cell r="AB324">
            <v>839291.35000000056</v>
          </cell>
        </row>
        <row r="325">
          <cell r="B325" t="str">
            <v>70-0990001</v>
          </cell>
          <cell r="C325">
            <v>12903</v>
          </cell>
          <cell r="D325" t="str">
            <v>b14</v>
          </cell>
          <cell r="E325" t="str">
            <v>acos</v>
          </cell>
          <cell r="G325" t="str">
            <v>c</v>
          </cell>
          <cell r="H325" t="str">
            <v>gifts</v>
          </cell>
          <cell r="I325" t="str">
            <v>erogazioni liberali</v>
          </cell>
          <cell r="J325">
            <v>250</v>
          </cell>
          <cell r="K325">
            <v>0</v>
          </cell>
          <cell r="L325">
            <v>0</v>
          </cell>
          <cell r="N325" t="str">
            <v>erogazioni liberali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0</v>
          </cell>
        </row>
        <row r="326">
          <cell r="B326" t="str">
            <v>70-0990002</v>
          </cell>
          <cell r="C326">
            <v>12903</v>
          </cell>
          <cell r="D326" t="str">
            <v>b14</v>
          </cell>
          <cell r="E326" t="str">
            <v>acos</v>
          </cell>
          <cell r="G326" t="str">
            <v>c</v>
          </cell>
          <cell r="H326" t="str">
            <v>costs of join associations</v>
          </cell>
          <cell r="I326" t="str">
            <v>contributi associativi</v>
          </cell>
          <cell r="J326">
            <v>11815</v>
          </cell>
          <cell r="K326">
            <v>-1162.83</v>
          </cell>
          <cell r="L326">
            <v>15327</v>
          </cell>
          <cell r="N326" t="str">
            <v>contributi associativi</v>
          </cell>
          <cell r="O326">
            <v>2829.5</v>
          </cell>
          <cell r="P326">
            <v>3398.83</v>
          </cell>
          <cell r="Q326">
            <v>4481.83</v>
          </cell>
          <cell r="R326">
            <v>4402</v>
          </cell>
          <cell r="S326">
            <v>5485</v>
          </cell>
          <cell r="T326">
            <v>6891</v>
          </cell>
          <cell r="U326">
            <v>8297</v>
          </cell>
          <cell r="V326">
            <v>9703</v>
          </cell>
          <cell r="W326">
            <v>11109</v>
          </cell>
          <cell r="X326">
            <v>12515</v>
          </cell>
          <cell r="Y326">
            <v>13921</v>
          </cell>
          <cell r="Z326">
            <v>15327</v>
          </cell>
          <cell r="AB326">
            <v>1406</v>
          </cell>
        </row>
        <row r="327">
          <cell r="B327" t="str">
            <v>70-0990003</v>
          </cell>
          <cell r="C327">
            <v>12903</v>
          </cell>
          <cell r="D327" t="str">
            <v>b07</v>
          </cell>
          <cell r="E327" t="str">
            <v>acos</v>
          </cell>
          <cell r="G327" t="str">
            <v>c</v>
          </cell>
          <cell r="I327" t="str">
            <v>spese analisi laboratorio</v>
          </cell>
          <cell r="J327">
            <v>0</v>
          </cell>
          <cell r="K327">
            <v>0</v>
          </cell>
          <cell r="L327">
            <v>0</v>
          </cell>
          <cell r="N327" t="str">
            <v>spese analisi laboratorio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B327">
            <v>0</v>
          </cell>
        </row>
        <row r="328">
          <cell r="B328" t="str">
            <v>70-0990004</v>
          </cell>
          <cell r="C328">
            <v>12903</v>
          </cell>
          <cell r="D328" t="str">
            <v>b07</v>
          </cell>
          <cell r="E328" t="str">
            <v>acos</v>
          </cell>
          <cell r="G328" t="str">
            <v>c</v>
          </cell>
          <cell r="I328" t="str">
            <v>spese x invio telematico</v>
          </cell>
          <cell r="L328">
            <v>25</v>
          </cell>
          <cell r="N328" t="str">
            <v>spese x invio telematico</v>
          </cell>
          <cell r="Q328">
            <v>25</v>
          </cell>
          <cell r="R328">
            <v>25</v>
          </cell>
          <cell r="S328">
            <v>25</v>
          </cell>
          <cell r="T328">
            <v>25</v>
          </cell>
          <cell r="U328">
            <v>25</v>
          </cell>
          <cell r="V328">
            <v>25</v>
          </cell>
          <cell r="W328">
            <v>25</v>
          </cell>
          <cell r="X328">
            <v>25</v>
          </cell>
          <cell r="Y328">
            <v>25</v>
          </cell>
          <cell r="Z328">
            <v>25</v>
          </cell>
          <cell r="AB328">
            <v>0</v>
          </cell>
        </row>
        <row r="329">
          <cell r="B329" t="str">
            <v>70-0990005</v>
          </cell>
          <cell r="C329">
            <v>12903</v>
          </cell>
          <cell r="D329" t="str">
            <v>b14</v>
          </cell>
          <cell r="E329" t="str">
            <v>acos</v>
          </cell>
          <cell r="G329" t="str">
            <v>c</v>
          </cell>
          <cell r="H329" t="str">
            <v>stamps</v>
          </cell>
          <cell r="I329" t="str">
            <v>valori bollati</v>
          </cell>
          <cell r="J329">
            <v>1265.6600000000001</v>
          </cell>
          <cell r="K329">
            <v>918.01</v>
          </cell>
          <cell r="L329">
            <v>2211.08</v>
          </cell>
          <cell r="N329" t="str">
            <v>valori bollati</v>
          </cell>
          <cell r="O329">
            <v>76.72</v>
          </cell>
          <cell r="P329">
            <v>213.4</v>
          </cell>
          <cell r="Q329">
            <v>264.81</v>
          </cell>
          <cell r="R329">
            <v>399.77</v>
          </cell>
          <cell r="S329">
            <v>524.58000000000004</v>
          </cell>
          <cell r="T329">
            <v>804.82</v>
          </cell>
          <cell r="U329">
            <v>1052.45</v>
          </cell>
          <cell r="V329">
            <v>1246.17</v>
          </cell>
          <cell r="W329">
            <v>1418.13</v>
          </cell>
          <cell r="X329">
            <v>1582.56</v>
          </cell>
          <cell r="Y329">
            <v>1783.61</v>
          </cell>
          <cell r="Z329">
            <v>2211.08</v>
          </cell>
          <cell r="AB329">
            <v>427.47</v>
          </cell>
        </row>
        <row r="330">
          <cell r="B330" t="str">
            <v>70-0990006</v>
          </cell>
          <cell r="C330">
            <v>12903</v>
          </cell>
          <cell r="D330" t="str">
            <v>b14</v>
          </cell>
          <cell r="E330" t="str">
            <v>acos</v>
          </cell>
          <cell r="G330" t="str">
            <v>c</v>
          </cell>
          <cell r="H330" t="str">
            <v>chamber of commerce tax</v>
          </cell>
          <cell r="I330" t="str">
            <v>diritti camerali</v>
          </cell>
          <cell r="J330">
            <v>1505.36</v>
          </cell>
          <cell r="K330">
            <v>992.91</v>
          </cell>
          <cell r="L330">
            <v>1504.46</v>
          </cell>
          <cell r="N330" t="str">
            <v>diritti camerali</v>
          </cell>
          <cell r="O330">
            <v>0</v>
          </cell>
          <cell r="P330">
            <v>0</v>
          </cell>
          <cell r="Q330">
            <v>516.46</v>
          </cell>
          <cell r="R330">
            <v>526.46</v>
          </cell>
          <cell r="S330">
            <v>526.46</v>
          </cell>
          <cell r="T330">
            <v>526.46</v>
          </cell>
          <cell r="U330">
            <v>1504.46</v>
          </cell>
          <cell r="V330">
            <v>1504.46</v>
          </cell>
          <cell r="W330">
            <v>1504.46</v>
          </cell>
          <cell r="X330">
            <v>1504.46</v>
          </cell>
          <cell r="Y330">
            <v>1504.46</v>
          </cell>
          <cell r="Z330">
            <v>1504.46</v>
          </cell>
          <cell r="AB330">
            <v>0</v>
          </cell>
        </row>
        <row r="331">
          <cell r="B331" t="str">
            <v>70-0990008</v>
          </cell>
          <cell r="C331">
            <v>12903</v>
          </cell>
          <cell r="D331" t="str">
            <v>b07</v>
          </cell>
          <cell r="E331" t="str">
            <v>acos</v>
          </cell>
          <cell r="G331" t="str">
            <v>c</v>
          </cell>
          <cell r="H331" t="str">
            <v>other costs</v>
          </cell>
          <cell r="I331" t="str">
            <v>costi vari</v>
          </cell>
          <cell r="J331">
            <v>18939.919999999998</v>
          </cell>
          <cell r="K331">
            <v>14422.02</v>
          </cell>
          <cell r="L331">
            <v>16447.21</v>
          </cell>
          <cell r="N331" t="str">
            <v>costi vari</v>
          </cell>
          <cell r="O331">
            <v>220.9</v>
          </cell>
          <cell r="P331">
            <v>258.25</v>
          </cell>
          <cell r="Q331">
            <v>518.70000000000005</v>
          </cell>
          <cell r="R331">
            <v>570.70000000000005</v>
          </cell>
          <cell r="S331">
            <v>1029.5999999999999</v>
          </cell>
          <cell r="T331">
            <v>1341.38</v>
          </cell>
          <cell r="U331">
            <v>1567.1</v>
          </cell>
          <cell r="V331">
            <v>7392.3</v>
          </cell>
          <cell r="W331">
            <v>8442.5</v>
          </cell>
          <cell r="X331">
            <v>10612.36</v>
          </cell>
          <cell r="Y331">
            <v>12700.95</v>
          </cell>
          <cell r="Z331">
            <v>16447.21</v>
          </cell>
          <cell r="AB331">
            <v>3746.2599999999984</v>
          </cell>
        </row>
        <row r="332">
          <cell r="B332" t="str">
            <v>70-0990009</v>
          </cell>
          <cell r="C332">
            <v>12903</v>
          </cell>
          <cell r="D332" t="str">
            <v>b07</v>
          </cell>
          <cell r="E332" t="str">
            <v>acos</v>
          </cell>
          <cell r="G332" t="str">
            <v>c</v>
          </cell>
          <cell r="I332" t="str">
            <v>spese mensa</v>
          </cell>
          <cell r="J332">
            <v>0</v>
          </cell>
          <cell r="K332">
            <v>0</v>
          </cell>
          <cell r="L332">
            <v>0</v>
          </cell>
          <cell r="N332" t="str">
            <v>spese mensa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0</v>
          </cell>
        </row>
        <row r="333">
          <cell r="B333" t="str">
            <v>70-0990011</v>
          </cell>
          <cell r="C333">
            <v>12905</v>
          </cell>
          <cell r="D333" t="str">
            <v>b14</v>
          </cell>
          <cell r="E333" t="str">
            <v>tx4</v>
          </cell>
          <cell r="G333" t="str">
            <v>c</v>
          </cell>
          <cell r="H333" t="str">
            <v>various taxes</v>
          </cell>
          <cell r="I333" t="str">
            <v>imposte varie</v>
          </cell>
          <cell r="J333">
            <v>8703.2099999999991</v>
          </cell>
          <cell r="K333">
            <v>774.91</v>
          </cell>
          <cell r="L333">
            <v>974.58</v>
          </cell>
          <cell r="N333" t="str">
            <v>imposte varie</v>
          </cell>
          <cell r="O333">
            <v>66.459999999999994</v>
          </cell>
          <cell r="P333">
            <v>132.91999999999999</v>
          </cell>
          <cell r="Q333">
            <v>199.38</v>
          </cell>
          <cell r="R333">
            <v>361.95</v>
          </cell>
          <cell r="S333">
            <v>428.41</v>
          </cell>
          <cell r="T333">
            <v>494.87</v>
          </cell>
          <cell r="U333">
            <v>561.33000000000004</v>
          </cell>
          <cell r="V333">
            <v>627.79</v>
          </cell>
          <cell r="W333">
            <v>775.25</v>
          </cell>
          <cell r="X333">
            <v>841.71</v>
          </cell>
          <cell r="Y333">
            <v>908.17</v>
          </cell>
          <cell r="Z333">
            <v>974.58</v>
          </cell>
          <cell r="AB333">
            <v>66.410000000000082</v>
          </cell>
        </row>
        <row r="334">
          <cell r="B334" t="str">
            <v>70-0990012</v>
          </cell>
          <cell r="C334">
            <v>12905</v>
          </cell>
          <cell r="D334" t="str">
            <v>b14</v>
          </cell>
          <cell r="E334" t="str">
            <v>tx4</v>
          </cell>
          <cell r="G334" t="str">
            <v>c</v>
          </cell>
          <cell r="H334" t="str">
            <v>tax on urban waste</v>
          </cell>
          <cell r="I334" t="str">
            <v>imposta rifiuti</v>
          </cell>
          <cell r="J334">
            <v>1020.63</v>
          </cell>
          <cell r="K334">
            <v>1287.6600000000001</v>
          </cell>
          <cell r="L334">
            <v>1344.43</v>
          </cell>
          <cell r="N334" t="str">
            <v>imposta rifiuti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557.52</v>
          </cell>
          <cell r="T334">
            <v>668.36</v>
          </cell>
          <cell r="U334">
            <v>668.36</v>
          </cell>
          <cell r="V334">
            <v>668.36</v>
          </cell>
          <cell r="W334">
            <v>668.36</v>
          </cell>
          <cell r="X334">
            <v>668.36</v>
          </cell>
          <cell r="Y334">
            <v>1231.76</v>
          </cell>
          <cell r="Z334">
            <v>1344.43</v>
          </cell>
          <cell r="AB334">
            <v>112.67000000000007</v>
          </cell>
        </row>
        <row r="335">
          <cell r="B335" t="str">
            <v>70-0990013</v>
          </cell>
          <cell r="C335">
            <v>12905</v>
          </cell>
          <cell r="D335" t="str">
            <v>b14</v>
          </cell>
          <cell r="E335" t="str">
            <v>tx4</v>
          </cell>
          <cell r="G335" t="str">
            <v>c</v>
          </cell>
          <cell r="H335" t="str">
            <v>car taxes</v>
          </cell>
          <cell r="I335" t="str">
            <v>tassa circolazione automezzi</v>
          </cell>
          <cell r="J335">
            <v>1056.53</v>
          </cell>
          <cell r="K335">
            <v>0</v>
          </cell>
          <cell r="L335">
            <v>88.04</v>
          </cell>
          <cell r="N335" t="str">
            <v>tassa circolazione automezzi</v>
          </cell>
          <cell r="O335">
            <v>88.04</v>
          </cell>
          <cell r="P335">
            <v>88.04</v>
          </cell>
          <cell r="Q335">
            <v>88.04</v>
          </cell>
          <cell r="R335">
            <v>88.04</v>
          </cell>
          <cell r="S335">
            <v>88.04</v>
          </cell>
          <cell r="T335">
            <v>88.04</v>
          </cell>
          <cell r="U335">
            <v>88.04</v>
          </cell>
          <cell r="V335">
            <v>88.04</v>
          </cell>
          <cell r="W335">
            <v>88.04</v>
          </cell>
          <cell r="X335">
            <v>88.04</v>
          </cell>
          <cell r="Y335">
            <v>88.04</v>
          </cell>
          <cell r="Z335">
            <v>88.04</v>
          </cell>
          <cell r="AB335">
            <v>0</v>
          </cell>
        </row>
        <row r="336">
          <cell r="B336" t="str">
            <v>=</v>
          </cell>
          <cell r="D336" t="str">
            <v>=</v>
          </cell>
          <cell r="E336" t="str">
            <v>=</v>
          </cell>
          <cell r="G336" t="str">
            <v>=</v>
          </cell>
          <cell r="H336" t="str">
            <v>other costs</v>
          </cell>
          <cell r="I336" t="str">
            <v>costi vari</v>
          </cell>
          <cell r="J336">
            <v>44556.31</v>
          </cell>
          <cell r="K336">
            <v>17232.68</v>
          </cell>
          <cell r="L336">
            <v>37921.800000000003</v>
          </cell>
          <cell r="N336" t="str">
            <v>costi vari</v>
          </cell>
          <cell r="O336">
            <v>3281.62</v>
          </cell>
          <cell r="P336">
            <v>4091.44</v>
          </cell>
          <cell r="Q336">
            <v>6094.22</v>
          </cell>
          <cell r="R336">
            <v>6373.92</v>
          </cell>
          <cell r="S336">
            <v>8664.61</v>
          </cell>
          <cell r="T336">
            <v>10839.93</v>
          </cell>
          <cell r="U336">
            <v>13763.74</v>
          </cell>
          <cell r="V336">
            <v>13763.74</v>
          </cell>
          <cell r="W336">
            <v>13763.74</v>
          </cell>
          <cell r="X336">
            <v>13763.74</v>
          </cell>
          <cell r="Y336">
            <v>13763.74</v>
          </cell>
          <cell r="Z336">
            <v>13763.74</v>
          </cell>
          <cell r="AB336">
            <v>0</v>
          </cell>
        </row>
        <row r="337">
          <cell r="B337">
            <v>70</v>
          </cell>
          <cell r="D337" t="str">
            <v>=</v>
          </cell>
          <cell r="E337" t="str">
            <v>=</v>
          </cell>
          <cell r="G337" t="str">
            <v>=</v>
          </cell>
          <cell r="I337" t="str">
            <v>costi per servizi</v>
          </cell>
          <cell r="J337">
            <v>11731296.069999998</v>
          </cell>
          <cell r="K337">
            <v>8666519.8599999994</v>
          </cell>
          <cell r="L337">
            <v>14210274.969999999</v>
          </cell>
          <cell r="N337" t="str">
            <v>costi per servizi</v>
          </cell>
          <cell r="O337">
            <v>1126730.7</v>
          </cell>
          <cell r="P337">
            <v>2501695.5099999998</v>
          </cell>
          <cell r="Q337">
            <v>3576846.23</v>
          </cell>
          <cell r="R337">
            <v>4775563.46</v>
          </cell>
          <cell r="S337">
            <v>5663852.9600000009</v>
          </cell>
          <cell r="T337">
            <v>7101986.9099999992</v>
          </cell>
          <cell r="U337">
            <v>8309888.25</v>
          </cell>
          <cell r="V337">
            <v>8309888.25</v>
          </cell>
          <cell r="W337">
            <v>8309888.25</v>
          </cell>
          <cell r="X337">
            <v>8309888.25</v>
          </cell>
          <cell r="Y337">
            <v>8309888.25</v>
          </cell>
          <cell r="Z337">
            <v>8309888.25</v>
          </cell>
          <cell r="AB337">
            <v>0</v>
          </cell>
        </row>
        <row r="338">
          <cell r="B338" t="str">
            <v>80-0100001</v>
          </cell>
          <cell r="C338">
            <v>41110</v>
          </cell>
          <cell r="D338" t="str">
            <v>b09a</v>
          </cell>
          <cell r="E338" t="str">
            <v>stip</v>
          </cell>
          <cell r="F338" t="str">
            <v>pc1</v>
          </cell>
          <cell r="G338" t="str">
            <v>c</v>
          </cell>
          <cell r="H338" t="str">
            <v>wages and salary</v>
          </cell>
          <cell r="I338" t="str">
            <v>salari e stipendi</v>
          </cell>
          <cell r="J338">
            <v>1268755.23</v>
          </cell>
          <cell r="K338">
            <v>987841.35</v>
          </cell>
          <cell r="L338">
            <v>1523820.41</v>
          </cell>
          <cell r="N338" t="str">
            <v>salari e stipendi</v>
          </cell>
          <cell r="O338">
            <v>94119.74</v>
          </cell>
          <cell r="P338">
            <v>211443.28</v>
          </cell>
          <cell r="Q338">
            <v>309117.38</v>
          </cell>
          <cell r="R338">
            <v>499552.07</v>
          </cell>
          <cell r="S338">
            <v>596892.73</v>
          </cell>
          <cell r="T338">
            <v>707082.3</v>
          </cell>
          <cell r="U338">
            <v>823991.15</v>
          </cell>
          <cell r="V338">
            <v>935641.76</v>
          </cell>
          <cell r="W338">
            <v>1155730.01</v>
          </cell>
          <cell r="X338">
            <v>1262727.3999999999</v>
          </cell>
          <cell r="Y338">
            <v>1373359.01</v>
          </cell>
          <cell r="Z338">
            <v>1523820.41</v>
          </cell>
          <cell r="AB338">
            <v>150461.39999999991</v>
          </cell>
        </row>
        <row r="339">
          <cell r="B339" t="str">
            <v>80-0100002</v>
          </cell>
          <cell r="C339">
            <v>42121</v>
          </cell>
          <cell r="D339" t="str">
            <v>b09b</v>
          </cell>
          <cell r="E339" t="str">
            <v>stip</v>
          </cell>
          <cell r="F339" t="str">
            <v>pc1</v>
          </cell>
          <cell r="G339" t="str">
            <v>c</v>
          </cell>
          <cell r="H339" t="str">
            <v>social security costs on workers</v>
          </cell>
          <cell r="I339" t="str">
            <v>contributi personale</v>
          </cell>
          <cell r="J339">
            <v>384228.3</v>
          </cell>
          <cell r="K339">
            <v>293451.90999999997</v>
          </cell>
          <cell r="L339">
            <v>418832.63</v>
          </cell>
          <cell r="N339" t="str">
            <v>contributi personale</v>
          </cell>
          <cell r="O339">
            <v>27460.61</v>
          </cell>
          <cell r="P339">
            <v>62566.68</v>
          </cell>
          <cell r="Q339">
            <v>97640.16</v>
          </cell>
          <cell r="R339">
            <v>129189.72</v>
          </cell>
          <cell r="S339">
            <v>158199.07</v>
          </cell>
          <cell r="T339">
            <v>191034.03</v>
          </cell>
          <cell r="U339">
            <v>226057.72</v>
          </cell>
          <cell r="V339">
            <v>258880.49</v>
          </cell>
          <cell r="W339">
            <v>316080.40999999997</v>
          </cell>
          <cell r="X339">
            <v>347613.58</v>
          </cell>
          <cell r="Y339">
            <v>380344.19</v>
          </cell>
          <cell r="Z339">
            <v>418832.63</v>
          </cell>
          <cell r="AB339">
            <v>38488.44</v>
          </cell>
        </row>
        <row r="340">
          <cell r="B340" t="str">
            <v>80-0100003</v>
          </cell>
          <cell r="C340">
            <v>42121</v>
          </cell>
          <cell r="D340" t="str">
            <v>b09b</v>
          </cell>
          <cell r="E340" t="str">
            <v>stip</v>
          </cell>
          <cell r="F340" t="str">
            <v>pc1</v>
          </cell>
          <cell r="G340" t="str">
            <v>c</v>
          </cell>
          <cell r="H340" t="str">
            <v>social sec. On managers</v>
          </cell>
          <cell r="I340" t="str">
            <v>contributo inpdai</v>
          </cell>
          <cell r="J340">
            <v>2455.02</v>
          </cell>
          <cell r="K340">
            <v>2986.08</v>
          </cell>
          <cell r="L340">
            <v>2666.68</v>
          </cell>
          <cell r="N340" t="str">
            <v>contributo inpdai</v>
          </cell>
          <cell r="O340">
            <v>240.72</v>
          </cell>
          <cell r="P340">
            <v>496.04</v>
          </cell>
          <cell r="Q340">
            <v>751.4</v>
          </cell>
          <cell r="R340">
            <v>1006.04</v>
          </cell>
          <cell r="S340">
            <v>1260.68</v>
          </cell>
          <cell r="T340">
            <v>1515.36</v>
          </cell>
          <cell r="U340">
            <v>1977.14</v>
          </cell>
          <cell r="V340">
            <v>2693.57</v>
          </cell>
          <cell r="W340">
            <v>3335.61</v>
          </cell>
          <cell r="X340">
            <v>3542.75</v>
          </cell>
          <cell r="Y340">
            <v>3542.75</v>
          </cell>
          <cell r="Z340">
            <v>2666.68</v>
          </cell>
          <cell r="AB340">
            <v>-876.07000000000016</v>
          </cell>
        </row>
        <row r="341">
          <cell r="B341" t="str">
            <v>80-0100004</v>
          </cell>
          <cell r="C341">
            <v>42121</v>
          </cell>
          <cell r="D341" t="str">
            <v>b09b</v>
          </cell>
          <cell r="E341" t="str">
            <v>stip</v>
          </cell>
          <cell r="F341" t="str">
            <v>pc1</v>
          </cell>
          <cell r="G341" t="str">
            <v>c</v>
          </cell>
          <cell r="H341" t="str">
            <v>social security costs on workers</v>
          </cell>
          <cell r="I341" t="str">
            <v>contributo inail</v>
          </cell>
          <cell r="J341">
            <v>24115.25</v>
          </cell>
          <cell r="K341">
            <v>27921.43</v>
          </cell>
          <cell r="L341">
            <v>35327.94</v>
          </cell>
          <cell r="N341" t="str">
            <v>contributo inail</v>
          </cell>
          <cell r="O341">
            <v>2616.52</v>
          </cell>
          <cell r="P341">
            <v>5460.03</v>
          </cell>
          <cell r="Q341">
            <v>7900.5</v>
          </cell>
          <cell r="R341">
            <v>10573.14</v>
          </cell>
          <cell r="S341">
            <v>12819.04</v>
          </cell>
          <cell r="T341">
            <v>17107.91</v>
          </cell>
          <cell r="U341">
            <v>19892.939999999999</v>
          </cell>
          <cell r="V341">
            <v>22494.99</v>
          </cell>
          <cell r="W341">
            <v>25187.89</v>
          </cell>
          <cell r="X341">
            <v>27859.13</v>
          </cell>
          <cell r="Y341">
            <v>30583.78</v>
          </cell>
          <cell r="Z341">
            <v>35327.94</v>
          </cell>
          <cell r="AB341">
            <v>4744.1600000000035</v>
          </cell>
        </row>
        <row r="342">
          <cell r="B342" t="str">
            <v>80-0100005</v>
          </cell>
          <cell r="C342">
            <v>42121</v>
          </cell>
          <cell r="D342" t="str">
            <v>b09b</v>
          </cell>
          <cell r="E342" t="str">
            <v>stip</v>
          </cell>
          <cell r="F342" t="str">
            <v>pc1</v>
          </cell>
          <cell r="G342" t="str">
            <v>c</v>
          </cell>
          <cell r="H342" t="str">
            <v>social sec. On managers</v>
          </cell>
          <cell r="I342" t="str">
            <v>contributo fasi</v>
          </cell>
          <cell r="J342">
            <v>632.66999999999996</v>
          </cell>
          <cell r="K342">
            <v>1215</v>
          </cell>
          <cell r="L342">
            <v>1315</v>
          </cell>
          <cell r="N342" t="str">
            <v>contributo fasi</v>
          </cell>
          <cell r="O342">
            <v>486</v>
          </cell>
          <cell r="P342">
            <v>486</v>
          </cell>
          <cell r="Q342">
            <v>486</v>
          </cell>
          <cell r="R342">
            <v>729</v>
          </cell>
          <cell r="S342">
            <v>1072</v>
          </cell>
          <cell r="T342">
            <v>1812.3</v>
          </cell>
          <cell r="U342">
            <v>2298.3000000000002</v>
          </cell>
          <cell r="V342">
            <v>2298.3000000000002</v>
          </cell>
          <cell r="W342">
            <v>6486.61</v>
          </cell>
          <cell r="X342">
            <v>5017.3100000000004</v>
          </cell>
          <cell r="Y342">
            <v>5224.45</v>
          </cell>
          <cell r="Z342">
            <v>1315</v>
          </cell>
          <cell r="AB342">
            <v>-3909.45</v>
          </cell>
        </row>
        <row r="343">
          <cell r="B343" t="str">
            <v>80-0100006</v>
          </cell>
          <cell r="C343">
            <v>42131</v>
          </cell>
          <cell r="D343" t="str">
            <v>b09c</v>
          </cell>
          <cell r="E343" t="str">
            <v>stip</v>
          </cell>
          <cell r="F343" t="str">
            <v>pc1</v>
          </cell>
          <cell r="G343" t="str">
            <v>c</v>
          </cell>
          <cell r="H343" t="str">
            <v>termination indemnity</v>
          </cell>
          <cell r="I343" t="str">
            <v>tfr</v>
          </cell>
          <cell r="J343">
            <v>87390.23</v>
          </cell>
          <cell r="K343">
            <v>67682.02</v>
          </cell>
          <cell r="L343">
            <v>102105.83</v>
          </cell>
          <cell r="N343" t="str">
            <v>tfr</v>
          </cell>
          <cell r="O343">
            <v>7020.71</v>
          </cell>
          <cell r="P343">
            <v>12734.47</v>
          </cell>
          <cell r="Q343">
            <v>16511.599999999999</v>
          </cell>
          <cell r="R343">
            <v>23007.040000000001</v>
          </cell>
          <cell r="S343">
            <v>29647.77</v>
          </cell>
          <cell r="T343">
            <v>40908.080000000002</v>
          </cell>
          <cell r="U343">
            <v>48711.93</v>
          </cell>
          <cell r="V343">
            <v>56213.19</v>
          </cell>
          <cell r="W343">
            <v>69332.97</v>
          </cell>
          <cell r="X343">
            <v>76177.91</v>
          </cell>
          <cell r="Y343">
            <v>83528.320000000007</v>
          </cell>
          <cell r="Z343">
            <v>102105.83</v>
          </cell>
          <cell r="AB343">
            <v>18577.509999999995</v>
          </cell>
        </row>
        <row r="344">
          <cell r="B344" t="str">
            <v>80-0100007</v>
          </cell>
          <cell r="C344">
            <v>41110</v>
          </cell>
          <cell r="D344" t="str">
            <v>b09a</v>
          </cell>
          <cell r="E344" t="str">
            <v>stip</v>
          </cell>
          <cell r="F344" t="str">
            <v>pc1</v>
          </cell>
          <cell r="G344" t="str">
            <v>c</v>
          </cell>
          <cell r="H344" t="str">
            <v>XIII wage</v>
          </cell>
          <cell r="I344" t="str">
            <v>ratei 13ma</v>
          </cell>
          <cell r="J344">
            <v>0</v>
          </cell>
          <cell r="K344">
            <v>-25513.02</v>
          </cell>
          <cell r="L344">
            <v>0</v>
          </cell>
          <cell r="N344" t="str">
            <v>ratei 13ma</v>
          </cell>
          <cell r="O344">
            <v>6375.08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0</v>
          </cell>
        </row>
        <row r="345">
          <cell r="B345" t="str">
            <v>80-0100008</v>
          </cell>
          <cell r="C345">
            <v>42121</v>
          </cell>
          <cell r="D345" t="str">
            <v>b09b</v>
          </cell>
          <cell r="E345" t="str">
            <v>stip</v>
          </cell>
          <cell r="F345" t="str">
            <v>pc1</v>
          </cell>
          <cell r="G345" t="str">
            <v>c</v>
          </cell>
          <cell r="H345" t="str">
            <v>social sec. Costs on XIII wage</v>
          </cell>
          <cell r="I345" t="str">
            <v>contrib. Ratei 13ma</v>
          </cell>
          <cell r="J345">
            <v>0</v>
          </cell>
          <cell r="K345">
            <v>-7513.05</v>
          </cell>
          <cell r="L345">
            <v>0</v>
          </cell>
          <cell r="N345" t="str">
            <v>contrib. Ratei 13ma</v>
          </cell>
          <cell r="O345">
            <v>1890.85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B345">
            <v>0</v>
          </cell>
        </row>
        <row r="346">
          <cell r="B346" t="str">
            <v>80-0100009</v>
          </cell>
          <cell r="C346">
            <v>41110</v>
          </cell>
          <cell r="D346" t="str">
            <v>b09a</v>
          </cell>
          <cell r="E346" t="str">
            <v>stip</v>
          </cell>
          <cell r="F346" t="str">
            <v>pc1</v>
          </cell>
          <cell r="G346" t="str">
            <v>c</v>
          </cell>
          <cell r="H346" t="str">
            <v>XIV wage</v>
          </cell>
          <cell r="I346" t="str">
            <v>ratei 14ma</v>
          </cell>
          <cell r="J346">
            <v>33759.29</v>
          </cell>
          <cell r="K346">
            <v>8393.7000000000007</v>
          </cell>
          <cell r="L346">
            <v>0</v>
          </cell>
          <cell r="N346" t="str">
            <v>ratei 14ma</v>
          </cell>
          <cell r="O346">
            <v>6322.27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B346">
            <v>0</v>
          </cell>
        </row>
        <row r="347">
          <cell r="B347" t="str">
            <v>80-0100010</v>
          </cell>
          <cell r="C347">
            <v>42121</v>
          </cell>
          <cell r="D347" t="str">
            <v>b09b</v>
          </cell>
          <cell r="E347" t="str">
            <v>stip</v>
          </cell>
          <cell r="F347" t="str">
            <v>pc1</v>
          </cell>
          <cell r="G347" t="str">
            <v>c</v>
          </cell>
          <cell r="H347" t="str">
            <v>social sec. Costs on XIV wage</v>
          </cell>
          <cell r="I347" t="str">
            <v>ratei contrib. 14ma</v>
          </cell>
          <cell r="J347">
            <v>10268.24</v>
          </cell>
          <cell r="K347">
            <v>2857.67</v>
          </cell>
          <cell r="L347">
            <v>0</v>
          </cell>
          <cell r="N347" t="str">
            <v>ratei contrib. 14ma</v>
          </cell>
          <cell r="O347">
            <v>1868.89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B347">
            <v>0</v>
          </cell>
        </row>
        <row r="348">
          <cell r="B348" t="str">
            <v>80-0100011</v>
          </cell>
          <cell r="C348">
            <v>41110</v>
          </cell>
          <cell r="D348" t="str">
            <v>b09a</v>
          </cell>
          <cell r="E348" t="str">
            <v>stip</v>
          </cell>
          <cell r="F348" t="str">
            <v>pc1</v>
          </cell>
          <cell r="G348" t="str">
            <v>c</v>
          </cell>
          <cell r="I348" t="str">
            <v>ferie festività rol</v>
          </cell>
          <cell r="J348">
            <v>14339.12</v>
          </cell>
          <cell r="K348">
            <v>-3472.28</v>
          </cell>
          <cell r="L348">
            <v>0</v>
          </cell>
          <cell r="N348" t="str">
            <v>ferie festività rol</v>
          </cell>
          <cell r="O348">
            <v>-1316.63</v>
          </cell>
          <cell r="P348">
            <v>1309.8900000000001</v>
          </cell>
          <cell r="Q348">
            <v>6085.69</v>
          </cell>
          <cell r="R348">
            <v>1276.2</v>
          </cell>
          <cell r="S348">
            <v>2546.67</v>
          </cell>
          <cell r="T348">
            <v>10340.31</v>
          </cell>
          <cell r="U348">
            <v>17322.28</v>
          </cell>
          <cell r="V348">
            <v>20839.7</v>
          </cell>
          <cell r="W348">
            <v>-17557.87</v>
          </cell>
          <cell r="X348">
            <v>-17030.650000000001</v>
          </cell>
          <cell r="Y348">
            <v>-12772.83</v>
          </cell>
          <cell r="Z348">
            <v>0</v>
          </cell>
          <cell r="AB348">
            <v>12772.83</v>
          </cell>
        </row>
        <row r="349">
          <cell r="B349" t="str">
            <v>80-0100012</v>
          </cell>
          <cell r="C349">
            <v>41110</v>
          </cell>
          <cell r="D349" t="str">
            <v>b09a</v>
          </cell>
          <cell r="E349" t="str">
            <v>stip</v>
          </cell>
          <cell r="F349" t="str">
            <v>pc1</v>
          </cell>
          <cell r="G349" t="str">
            <v>c</v>
          </cell>
          <cell r="H349" t="str">
            <v>other social contribution</v>
          </cell>
          <cell r="I349" t="str">
            <v>altri costi personale</v>
          </cell>
          <cell r="J349">
            <v>0</v>
          </cell>
          <cell r="K349">
            <v>0</v>
          </cell>
          <cell r="L349">
            <v>16292.78</v>
          </cell>
          <cell r="N349" t="str">
            <v>contributi personale</v>
          </cell>
          <cell r="O349">
            <v>0</v>
          </cell>
          <cell r="P349">
            <v>0</v>
          </cell>
          <cell r="Q349">
            <v>0</v>
          </cell>
          <cell r="R349">
            <v>756.38</v>
          </cell>
          <cell r="S349">
            <v>885.17</v>
          </cell>
          <cell r="T349">
            <v>955.61</v>
          </cell>
          <cell r="U349">
            <v>3016.72</v>
          </cell>
          <cell r="V349">
            <v>5399.11</v>
          </cell>
          <cell r="W349">
            <v>7869.75</v>
          </cell>
          <cell r="X349">
            <v>11179.78</v>
          </cell>
          <cell r="Y349">
            <v>13584.36</v>
          </cell>
          <cell r="Z349">
            <v>16292.78</v>
          </cell>
          <cell r="AB349">
            <v>2708.42</v>
          </cell>
        </row>
        <row r="350">
          <cell r="B350" t="str">
            <v>80-0100013</v>
          </cell>
          <cell r="C350">
            <v>42121</v>
          </cell>
          <cell r="D350" t="str">
            <v>b09a</v>
          </cell>
          <cell r="E350" t="str">
            <v>stip</v>
          </cell>
          <cell r="F350" t="str">
            <v>pc1</v>
          </cell>
          <cell r="G350" t="str">
            <v>c</v>
          </cell>
          <cell r="I350" t="str">
            <v>contributi Fopen</v>
          </cell>
          <cell r="L350">
            <v>2516.7199999999998</v>
          </cell>
          <cell r="U350">
            <v>867.17</v>
          </cell>
          <cell r="V350">
            <v>1159.47</v>
          </cell>
          <cell r="W350">
            <v>1446.96</v>
          </cell>
          <cell r="X350">
            <v>1732.39</v>
          </cell>
          <cell r="Y350">
            <v>2025.45</v>
          </cell>
          <cell r="Z350">
            <v>2516.7199999999998</v>
          </cell>
          <cell r="AB350">
            <v>491.26999999999975</v>
          </cell>
        </row>
        <row r="351">
          <cell r="B351" t="str">
            <v>=</v>
          </cell>
          <cell r="D351" t="str">
            <v>=</v>
          </cell>
          <cell r="E351" t="str">
            <v>=</v>
          </cell>
          <cell r="G351" t="str">
            <v>=</v>
          </cell>
          <cell r="H351" t="str">
            <v>personnel costs</v>
          </cell>
          <cell r="I351" t="str">
            <v>costi per il personale</v>
          </cell>
          <cell r="J351">
            <v>1825943.35</v>
          </cell>
          <cell r="K351">
            <v>1355850.81</v>
          </cell>
          <cell r="L351">
            <v>2102877.9900000002</v>
          </cell>
          <cell r="N351" t="str">
            <v>costi per il personale</v>
          </cell>
          <cell r="O351">
            <v>147084.76</v>
          </cell>
          <cell r="P351">
            <v>294496.39</v>
          </cell>
          <cell r="Q351">
            <v>438492.73</v>
          </cell>
          <cell r="R351">
            <v>666089.59</v>
          </cell>
          <cell r="S351">
            <v>803323.13</v>
          </cell>
          <cell r="T351">
            <v>970755.9</v>
          </cell>
          <cell r="U351">
            <v>1144135.3500000001</v>
          </cell>
          <cell r="V351">
            <v>1144135.3500000001</v>
          </cell>
          <cell r="W351">
            <v>1144135.3500000001</v>
          </cell>
          <cell r="X351">
            <v>1144135.3500000001</v>
          </cell>
          <cell r="Y351">
            <v>1144135.3500000001</v>
          </cell>
          <cell r="Z351">
            <v>1144135.3500000001</v>
          </cell>
          <cell r="AB351">
            <v>0</v>
          </cell>
        </row>
        <row r="352">
          <cell r="B352" t="str">
            <v>80-0200001</v>
          </cell>
          <cell r="C352">
            <v>12213</v>
          </cell>
          <cell r="D352" t="str">
            <v>b07</v>
          </cell>
          <cell r="E352" t="str">
            <v>serv3</v>
          </cell>
          <cell r="F352" t="str">
            <v>pc2</v>
          </cell>
          <cell r="G352" t="str">
            <v>c</v>
          </cell>
          <cell r="H352" t="str">
            <v>external workers</v>
          </cell>
          <cell r="I352" t="str">
            <v>lavoro interinale</v>
          </cell>
          <cell r="J352">
            <v>115327.67999999999</v>
          </cell>
          <cell r="K352">
            <v>2220.02</v>
          </cell>
          <cell r="L352">
            <v>133183.35</v>
          </cell>
          <cell r="N352" t="str">
            <v>lavoro interinale</v>
          </cell>
          <cell r="O352">
            <v>0</v>
          </cell>
          <cell r="P352">
            <v>0</v>
          </cell>
          <cell r="Q352">
            <v>0</v>
          </cell>
          <cell r="R352">
            <v>709.2</v>
          </cell>
          <cell r="S352">
            <v>6863.72</v>
          </cell>
          <cell r="T352">
            <v>19524.52</v>
          </cell>
          <cell r="U352">
            <v>40079.31</v>
          </cell>
          <cell r="V352">
            <v>66660.73</v>
          </cell>
          <cell r="W352">
            <v>84001.66</v>
          </cell>
          <cell r="X352">
            <v>100545.02</v>
          </cell>
          <cell r="Y352">
            <v>118183.25</v>
          </cell>
          <cell r="Z352">
            <v>133183.35</v>
          </cell>
          <cell r="AB352">
            <v>15000.100000000006</v>
          </cell>
        </row>
        <row r="353">
          <cell r="B353" t="str">
            <v>80-0200002</v>
          </cell>
          <cell r="C353">
            <v>12201</v>
          </cell>
          <cell r="D353" t="str">
            <v>b07</v>
          </cell>
          <cell r="E353" t="str">
            <v>serv3</v>
          </cell>
          <cell r="F353" t="str">
            <v>pc3</v>
          </cell>
          <cell r="G353" t="str">
            <v>c</v>
          </cell>
          <cell r="H353" t="str">
            <v>external workers</v>
          </cell>
          <cell r="I353" t="str">
            <v>personale esercizio impianto</v>
          </cell>
          <cell r="J353">
            <v>0</v>
          </cell>
          <cell r="K353">
            <v>21415.599999999999</v>
          </cell>
          <cell r="L353">
            <v>92227.76</v>
          </cell>
          <cell r="N353" t="str">
            <v>personale esercizio impianto</v>
          </cell>
          <cell r="O353">
            <v>8110</v>
          </cell>
          <cell r="P353">
            <v>8110</v>
          </cell>
          <cell r="Q353">
            <v>8110</v>
          </cell>
          <cell r="R353">
            <v>17971.66</v>
          </cell>
          <cell r="S353">
            <v>26971.66</v>
          </cell>
          <cell r="T353">
            <v>39428.32</v>
          </cell>
          <cell r="U353">
            <v>60508.65</v>
          </cell>
          <cell r="V353">
            <v>72181.17</v>
          </cell>
          <cell r="W353">
            <v>83540.12</v>
          </cell>
          <cell r="X353">
            <v>93062.76</v>
          </cell>
          <cell r="Y353">
            <v>93062.76</v>
          </cell>
          <cell r="Z353">
            <v>92227.76</v>
          </cell>
          <cell r="AB353">
            <v>-835</v>
          </cell>
        </row>
        <row r="354">
          <cell r="B354" t="str">
            <v>80-0200003</v>
          </cell>
          <cell r="C354">
            <v>12208</v>
          </cell>
          <cell r="D354" t="str">
            <v>b07</v>
          </cell>
          <cell r="E354" t="str">
            <v>serv3</v>
          </cell>
          <cell r="F354" t="str">
            <v>pc2</v>
          </cell>
          <cell r="G354" t="str">
            <v>c</v>
          </cell>
          <cell r="H354" t="str">
            <v>external workers</v>
          </cell>
          <cell r="I354" t="str">
            <v>lavori a progetto</v>
          </cell>
          <cell r="J354">
            <v>0</v>
          </cell>
          <cell r="K354">
            <v>0</v>
          </cell>
          <cell r="L354">
            <v>0</v>
          </cell>
          <cell r="N354" t="str">
            <v>lavori a progetto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B354">
            <v>0</v>
          </cell>
        </row>
        <row r="355">
          <cell r="B355" t="str">
            <v>80-0200005</v>
          </cell>
          <cell r="C355">
            <v>12201</v>
          </cell>
          <cell r="D355" t="str">
            <v>b07</v>
          </cell>
          <cell r="E355" t="str">
            <v>stip</v>
          </cell>
          <cell r="F355" t="str">
            <v>pc3</v>
          </cell>
          <cell r="G355" t="str">
            <v>c</v>
          </cell>
          <cell r="H355" t="str">
            <v>ticket restaurants for workers</v>
          </cell>
          <cell r="I355" t="str">
            <v>buoni mensa</v>
          </cell>
          <cell r="J355">
            <v>53814.26</v>
          </cell>
          <cell r="K355">
            <v>33808.32</v>
          </cell>
          <cell r="L355">
            <v>52817.440000000002</v>
          </cell>
          <cell r="N355" t="str">
            <v>buoni mensa</v>
          </cell>
          <cell r="O355">
            <v>4695.6000000000004</v>
          </cell>
          <cell r="P355">
            <v>9391.2000000000007</v>
          </cell>
          <cell r="Q355">
            <v>9391.2000000000007</v>
          </cell>
          <cell r="R355">
            <v>13339.87</v>
          </cell>
          <cell r="S355">
            <v>15502.24</v>
          </cell>
          <cell r="T355">
            <v>20203.04</v>
          </cell>
          <cell r="U355">
            <v>27493.759999999998</v>
          </cell>
          <cell r="V355">
            <v>32641.439999999999</v>
          </cell>
          <cell r="W355">
            <v>37685.440000000002</v>
          </cell>
          <cell r="X355">
            <v>42729.440000000002</v>
          </cell>
          <cell r="Y355">
            <v>42729.440000000002</v>
          </cell>
          <cell r="Z355">
            <v>52817.440000000002</v>
          </cell>
          <cell r="AB355">
            <v>10088</v>
          </cell>
        </row>
        <row r="356">
          <cell r="B356" t="str">
            <v>80-0200006</v>
          </cell>
          <cell r="C356">
            <v>12901</v>
          </cell>
          <cell r="D356" t="str">
            <v>b07</v>
          </cell>
          <cell r="E356" t="str">
            <v>serv3</v>
          </cell>
          <cell r="F356" t="str">
            <v>pc3</v>
          </cell>
          <cell r="G356" t="str">
            <v>c</v>
          </cell>
          <cell r="H356" t="str">
            <v>emploee qualification</v>
          </cell>
          <cell r="I356" t="str">
            <v>corsi formazione dipendenti</v>
          </cell>
          <cell r="J356">
            <v>1660</v>
          </cell>
          <cell r="K356">
            <v>5350</v>
          </cell>
          <cell r="L356">
            <v>49040</v>
          </cell>
          <cell r="N356" t="str">
            <v>corsi formazione dipendenti</v>
          </cell>
          <cell r="O356">
            <v>0</v>
          </cell>
          <cell r="P356">
            <v>6050</v>
          </cell>
          <cell r="Q356">
            <v>11300</v>
          </cell>
          <cell r="R356">
            <v>17050</v>
          </cell>
          <cell r="S356">
            <v>20410</v>
          </cell>
          <cell r="T356">
            <v>23070</v>
          </cell>
          <cell r="U356">
            <v>23070</v>
          </cell>
          <cell r="V356">
            <v>23070</v>
          </cell>
          <cell r="W356">
            <v>23770</v>
          </cell>
          <cell r="X356">
            <v>33170</v>
          </cell>
          <cell r="Y356">
            <v>48470</v>
          </cell>
          <cell r="Z356">
            <v>49040</v>
          </cell>
          <cell r="AB356">
            <v>570</v>
          </cell>
        </row>
        <row r="357">
          <cell r="B357" t="str">
            <v>=</v>
          </cell>
          <cell r="D357" t="str">
            <v>=</v>
          </cell>
          <cell r="E357" t="str">
            <v>=</v>
          </cell>
          <cell r="G357" t="str">
            <v>=</v>
          </cell>
          <cell r="H357" t="str">
            <v>external personnel costs</v>
          </cell>
          <cell r="I357" t="str">
            <v>lavoro interinale</v>
          </cell>
          <cell r="J357">
            <v>170801.94</v>
          </cell>
          <cell r="K357">
            <v>62793.94</v>
          </cell>
          <cell r="L357">
            <v>327268.55</v>
          </cell>
          <cell r="N357" t="str">
            <v>lavoro interinale</v>
          </cell>
          <cell r="O357">
            <v>12805.6</v>
          </cell>
          <cell r="P357">
            <v>23551.200000000001</v>
          </cell>
          <cell r="Q357">
            <v>28801.200000000001</v>
          </cell>
          <cell r="R357">
            <v>49070.73</v>
          </cell>
          <cell r="S357">
            <v>69747.62</v>
          </cell>
          <cell r="T357">
            <v>102225.88</v>
          </cell>
          <cell r="U357">
            <v>151151.72</v>
          </cell>
          <cell r="V357">
            <v>151151.72</v>
          </cell>
          <cell r="W357">
            <v>151151.72</v>
          </cell>
          <cell r="X357">
            <v>151151.72</v>
          </cell>
          <cell r="Y357">
            <v>151151.72</v>
          </cell>
          <cell r="Z357">
            <v>151151.72</v>
          </cell>
          <cell r="AB357">
            <v>0</v>
          </cell>
        </row>
        <row r="358">
          <cell r="B358">
            <v>80</v>
          </cell>
          <cell r="D358" t="str">
            <v>=</v>
          </cell>
          <cell r="E358" t="str">
            <v>=</v>
          </cell>
          <cell r="G358" t="str">
            <v>=</v>
          </cell>
          <cell r="I358" t="str">
            <v>costo del lavoro</v>
          </cell>
          <cell r="J358">
            <v>1996745.29</v>
          </cell>
          <cell r="K358">
            <v>1418644.75</v>
          </cell>
          <cell r="L358">
            <v>2430146.54</v>
          </cell>
          <cell r="N358" t="str">
            <v>costo del lavoro</v>
          </cell>
          <cell r="O358">
            <v>159890.35999999999</v>
          </cell>
          <cell r="P358">
            <v>318047.59000000003</v>
          </cell>
          <cell r="Q358">
            <v>467293.93</v>
          </cell>
          <cell r="R358">
            <v>715160.32</v>
          </cell>
          <cell r="S358">
            <v>873070.75</v>
          </cell>
          <cell r="T358">
            <v>1072981.78</v>
          </cell>
          <cell r="U358">
            <v>1295287.07</v>
          </cell>
          <cell r="V358">
            <v>1295287.07</v>
          </cell>
          <cell r="W358">
            <v>1295287.07</v>
          </cell>
          <cell r="X358">
            <v>1295287.07</v>
          </cell>
          <cell r="Y358">
            <v>1295287.07</v>
          </cell>
          <cell r="Z358">
            <v>1295287.07</v>
          </cell>
          <cell r="AB358">
            <v>0</v>
          </cell>
        </row>
        <row r="359">
          <cell r="B359" t="str">
            <v>90-0100001</v>
          </cell>
          <cell r="C359">
            <v>12510</v>
          </cell>
          <cell r="D359" t="str">
            <v>b10a</v>
          </cell>
          <cell r="E359" t="str">
            <v>depr</v>
          </cell>
          <cell r="G359" t="str">
            <v>c</v>
          </cell>
          <cell r="H359" t="str">
            <v>year amortization</v>
          </cell>
          <cell r="I359" t="str">
            <v>amm sp impanto e ampliam</v>
          </cell>
          <cell r="J359">
            <v>368</v>
          </cell>
          <cell r="K359">
            <v>368</v>
          </cell>
          <cell r="L359">
            <v>0</v>
          </cell>
          <cell r="N359" t="str">
            <v>amm sp impanto e ampliam</v>
          </cell>
          <cell r="O359">
            <v>30.67</v>
          </cell>
          <cell r="P359">
            <v>61.34</v>
          </cell>
          <cell r="Q359">
            <v>92.01</v>
          </cell>
          <cell r="R359">
            <v>122.68</v>
          </cell>
          <cell r="S359">
            <v>153.35</v>
          </cell>
          <cell r="T359">
            <v>184.02</v>
          </cell>
          <cell r="U359">
            <v>214.69</v>
          </cell>
          <cell r="V359">
            <v>245.36</v>
          </cell>
          <cell r="W359">
            <v>276.02999999999997</v>
          </cell>
          <cell r="X359">
            <v>306.7</v>
          </cell>
          <cell r="Y359">
            <v>337.37</v>
          </cell>
          <cell r="Z359">
            <v>0</v>
          </cell>
          <cell r="AB359">
            <v>-337.37</v>
          </cell>
        </row>
        <row r="360">
          <cell r="B360" t="str">
            <v>90-0100003</v>
          </cell>
          <cell r="C360">
            <v>12510</v>
          </cell>
          <cell r="D360" t="str">
            <v>b10a</v>
          </cell>
          <cell r="E360" t="str">
            <v>depr</v>
          </cell>
          <cell r="G360" t="str">
            <v>c</v>
          </cell>
          <cell r="H360" t="str">
            <v>year amortization</v>
          </cell>
          <cell r="I360" t="str">
            <v>amm sw</v>
          </cell>
          <cell r="J360">
            <v>3254.49</v>
          </cell>
          <cell r="K360">
            <v>2325.46</v>
          </cell>
          <cell r="L360">
            <v>0</v>
          </cell>
          <cell r="N360" t="str">
            <v>amm sw</v>
          </cell>
          <cell r="O360">
            <v>83.01</v>
          </cell>
          <cell r="P360">
            <v>166.02</v>
          </cell>
          <cell r="Q360">
            <v>249.03</v>
          </cell>
          <cell r="R360">
            <v>332.04</v>
          </cell>
          <cell r="S360">
            <v>415.05</v>
          </cell>
          <cell r="T360">
            <v>498.06</v>
          </cell>
          <cell r="U360">
            <v>581.07000000000005</v>
          </cell>
          <cell r="V360">
            <v>664.08</v>
          </cell>
          <cell r="W360">
            <v>747.09</v>
          </cell>
          <cell r="X360">
            <v>3143.58</v>
          </cell>
          <cell r="Y360">
            <v>5540.07</v>
          </cell>
          <cell r="Z360">
            <v>0</v>
          </cell>
          <cell r="AB360">
            <v>-5540.07</v>
          </cell>
        </row>
        <row r="361">
          <cell r="B361" t="str">
            <v>90-0100004</v>
          </cell>
          <cell r="C361">
            <v>12510</v>
          </cell>
          <cell r="D361" t="str">
            <v>b10a</v>
          </cell>
          <cell r="E361" t="str">
            <v>depr</v>
          </cell>
          <cell r="G361" t="str">
            <v>c</v>
          </cell>
          <cell r="H361" t="str">
            <v>year amortization</v>
          </cell>
          <cell r="I361" t="str">
            <v>amm sp plur</v>
          </cell>
          <cell r="J361">
            <v>18435.310000000001</v>
          </cell>
          <cell r="K361">
            <v>18629.099999999999</v>
          </cell>
          <cell r="L361">
            <v>0</v>
          </cell>
          <cell r="N361" t="str">
            <v>amm sp plur</v>
          </cell>
          <cell r="O361">
            <v>1552.43</v>
          </cell>
          <cell r="P361">
            <v>3104.84</v>
          </cell>
          <cell r="Q361">
            <v>4657.26</v>
          </cell>
          <cell r="R361">
            <v>6209.68</v>
          </cell>
          <cell r="S361">
            <v>7762.1</v>
          </cell>
          <cell r="T361">
            <v>9314.52</v>
          </cell>
          <cell r="U361">
            <v>10866.94</v>
          </cell>
          <cell r="V361">
            <v>12419.36</v>
          </cell>
          <cell r="W361">
            <v>13971.78</v>
          </cell>
          <cell r="X361">
            <v>25355.41</v>
          </cell>
          <cell r="Y361">
            <v>36739.040000000001</v>
          </cell>
          <cell r="Z361">
            <v>0</v>
          </cell>
          <cell r="AB361">
            <v>-36739.040000000001</v>
          </cell>
        </row>
        <row r="362">
          <cell r="B362" t="str">
            <v>90-0100005</v>
          </cell>
          <cell r="C362">
            <v>12510</v>
          </cell>
          <cell r="D362" t="str">
            <v>b10a</v>
          </cell>
          <cell r="E362" t="str">
            <v>depr</v>
          </cell>
          <cell r="G362" t="str">
            <v>c</v>
          </cell>
          <cell r="H362" t="str">
            <v>year amortization</v>
          </cell>
          <cell r="I362" t="str">
            <v>amm inv non cop da leas</v>
          </cell>
          <cell r="J362">
            <v>1081480.17</v>
          </cell>
          <cell r="K362">
            <v>548225.85</v>
          </cell>
          <cell r="L362">
            <v>0</v>
          </cell>
          <cell r="N362" t="str">
            <v>amm inv non cop da leas</v>
          </cell>
          <cell r="O362">
            <v>90123.35</v>
          </cell>
          <cell r="P362">
            <v>180246.7</v>
          </cell>
          <cell r="Q362">
            <v>270370.05</v>
          </cell>
          <cell r="R362">
            <v>360493.4</v>
          </cell>
          <cell r="S362">
            <v>450616.75</v>
          </cell>
          <cell r="T362">
            <v>540740.1</v>
          </cell>
          <cell r="U362">
            <v>630863.44999999995</v>
          </cell>
          <cell r="V362">
            <v>720986.8</v>
          </cell>
          <cell r="W362">
            <v>811110.15</v>
          </cell>
          <cell r="X362">
            <v>901233.5</v>
          </cell>
          <cell r="Y362">
            <v>991356.85</v>
          </cell>
          <cell r="Z362">
            <v>0</v>
          </cell>
          <cell r="AB362">
            <v>-991356.85</v>
          </cell>
        </row>
        <row r="363">
          <cell r="B363" t="str">
            <v>90-0100006</v>
          </cell>
          <cell r="C363">
            <v>12510</v>
          </cell>
          <cell r="D363" t="str">
            <v>b10a</v>
          </cell>
          <cell r="E363" t="str">
            <v>amm</v>
          </cell>
          <cell r="G363" t="str">
            <v>c</v>
          </cell>
          <cell r="H363" t="str">
            <v>year amortization</v>
          </cell>
          <cell r="I363" t="str">
            <v>amm cip6</v>
          </cell>
          <cell r="J363">
            <v>292863.78999999998</v>
          </cell>
          <cell r="K363">
            <v>292863.78999999998</v>
          </cell>
          <cell r="L363">
            <v>0</v>
          </cell>
          <cell r="N363" t="str">
            <v>amm cip6</v>
          </cell>
          <cell r="O363">
            <v>24405.32</v>
          </cell>
          <cell r="P363">
            <v>48810.64</v>
          </cell>
          <cell r="Q363">
            <v>73215.960000000006</v>
          </cell>
          <cell r="R363">
            <v>97621.28</v>
          </cell>
          <cell r="S363">
            <v>122026.6</v>
          </cell>
          <cell r="T363">
            <v>146431.92000000001</v>
          </cell>
          <cell r="U363">
            <v>170837.24</v>
          </cell>
          <cell r="V363">
            <v>195242.56</v>
          </cell>
          <cell r="W363">
            <v>219647.88</v>
          </cell>
          <cell r="X363">
            <v>244053.2</v>
          </cell>
          <cell r="Y363">
            <v>268458.52</v>
          </cell>
          <cell r="Z363">
            <v>0</v>
          </cell>
          <cell r="AB363">
            <v>-268458.52</v>
          </cell>
        </row>
        <row r="364">
          <cell r="B364" t="str">
            <v>90-0100007</v>
          </cell>
          <cell r="C364">
            <v>12510</v>
          </cell>
          <cell r="D364" t="str">
            <v>b10a</v>
          </cell>
          <cell r="E364" t="str">
            <v>depr</v>
          </cell>
          <cell r="G364" t="str">
            <v>c</v>
          </cell>
          <cell r="H364" t="str">
            <v>year amortization</v>
          </cell>
          <cell r="I364" t="str">
            <v>amm migliorie su beni di 3zi</v>
          </cell>
          <cell r="J364">
            <v>179810.28</v>
          </cell>
          <cell r="K364">
            <v>184483.99</v>
          </cell>
          <cell r="L364">
            <v>0</v>
          </cell>
          <cell r="N364" t="str">
            <v>amm migliorie su beni di 3zi</v>
          </cell>
          <cell r="O364">
            <v>15373.67</v>
          </cell>
          <cell r="P364">
            <v>30747.34</v>
          </cell>
          <cell r="Q364">
            <v>46121.01</v>
          </cell>
          <cell r="R364">
            <v>61494.68</v>
          </cell>
          <cell r="S364">
            <v>76868.350000000006</v>
          </cell>
          <cell r="T364">
            <v>92242.02</v>
          </cell>
          <cell r="U364">
            <v>107615.69</v>
          </cell>
          <cell r="V364">
            <v>122989.36</v>
          </cell>
          <cell r="W364">
            <v>138363.03</v>
          </cell>
          <cell r="X364">
            <v>170750.41</v>
          </cell>
          <cell r="Y364">
            <v>203137.79</v>
          </cell>
          <cell r="Z364">
            <v>0</v>
          </cell>
          <cell r="AB364">
            <v>-203137.79</v>
          </cell>
        </row>
        <row r="365">
          <cell r="B365" t="str">
            <v>90-0100008</v>
          </cell>
          <cell r="C365">
            <v>12510</v>
          </cell>
          <cell r="D365" t="str">
            <v>b10a</v>
          </cell>
          <cell r="E365" t="str">
            <v>depr</v>
          </cell>
          <cell r="G365" t="str">
            <v>c</v>
          </cell>
          <cell r="H365" t="str">
            <v>year amortization</v>
          </cell>
          <cell r="I365" t="str">
            <v>amm sp edp</v>
          </cell>
          <cell r="J365">
            <v>19498.84</v>
          </cell>
          <cell r="K365">
            <v>17461.23</v>
          </cell>
          <cell r="L365">
            <v>0</v>
          </cell>
          <cell r="N365" t="str">
            <v>amm sp edp</v>
          </cell>
          <cell r="O365">
            <v>1066.77</v>
          </cell>
          <cell r="P365">
            <v>2133.54</v>
          </cell>
          <cell r="Q365">
            <v>3200.31</v>
          </cell>
          <cell r="R365">
            <v>4267.08</v>
          </cell>
          <cell r="S365">
            <v>5333.85</v>
          </cell>
          <cell r="T365">
            <v>6400.62</v>
          </cell>
          <cell r="U365">
            <v>7467.39</v>
          </cell>
          <cell r="V365">
            <v>8534.16</v>
          </cell>
          <cell r="W365">
            <v>9600.93</v>
          </cell>
          <cell r="X365">
            <v>12676.02</v>
          </cell>
          <cell r="Y365">
            <v>15751.11</v>
          </cell>
          <cell r="Z365">
            <v>0</v>
          </cell>
          <cell r="AB365">
            <v>-15751.11</v>
          </cell>
        </row>
        <row r="366">
          <cell r="B366" t="str">
            <v>90-0100009</v>
          </cell>
          <cell r="C366">
            <v>12510</v>
          </cell>
          <cell r="D366" t="str">
            <v>b10a</v>
          </cell>
          <cell r="E366" t="str">
            <v>depr</v>
          </cell>
          <cell r="G366" t="str">
            <v>c</v>
          </cell>
          <cell r="H366" t="str">
            <v>year amortization</v>
          </cell>
          <cell r="I366" t="str">
            <v>amm concess e licenze</v>
          </cell>
          <cell r="J366">
            <v>700</v>
          </cell>
          <cell r="K366">
            <v>700</v>
          </cell>
          <cell r="L366">
            <v>0</v>
          </cell>
          <cell r="N366" t="str">
            <v>amm concess e licenze</v>
          </cell>
          <cell r="O366">
            <v>58.33</v>
          </cell>
          <cell r="P366">
            <v>116.66</v>
          </cell>
          <cell r="Q366">
            <v>174.99</v>
          </cell>
          <cell r="R366">
            <v>233.32</v>
          </cell>
          <cell r="S366">
            <v>291.64999999999998</v>
          </cell>
          <cell r="T366">
            <v>349.98</v>
          </cell>
          <cell r="U366">
            <v>408.31</v>
          </cell>
          <cell r="V366">
            <v>466.64</v>
          </cell>
          <cell r="W366">
            <v>524.97</v>
          </cell>
          <cell r="X366">
            <v>583.29999999999995</v>
          </cell>
          <cell r="Y366">
            <v>641.63</v>
          </cell>
          <cell r="Z366">
            <v>0</v>
          </cell>
          <cell r="AB366">
            <v>-641.63</v>
          </cell>
        </row>
        <row r="367">
          <cell r="B367" t="str">
            <v>90-0100010</v>
          </cell>
          <cell r="C367">
            <v>12510</v>
          </cell>
          <cell r="D367" t="str">
            <v>b10a</v>
          </cell>
          <cell r="E367" t="str">
            <v>depr</v>
          </cell>
          <cell r="G367" t="str">
            <v>c</v>
          </cell>
          <cell r="H367" t="str">
            <v>year amortization</v>
          </cell>
          <cell r="I367" t="str">
            <v>amm servità argenta</v>
          </cell>
          <cell r="J367">
            <v>10129.01</v>
          </cell>
          <cell r="K367">
            <v>10129.01</v>
          </cell>
          <cell r="L367">
            <v>0</v>
          </cell>
          <cell r="N367" t="str">
            <v>amm servità argenta</v>
          </cell>
          <cell r="O367">
            <v>844.08</v>
          </cell>
          <cell r="P367">
            <v>1688.16</v>
          </cell>
          <cell r="Q367">
            <v>2532.2399999999998</v>
          </cell>
          <cell r="R367">
            <v>3376.32</v>
          </cell>
          <cell r="S367">
            <v>4220.3999999999996</v>
          </cell>
          <cell r="T367">
            <v>5064.4799999999996</v>
          </cell>
          <cell r="U367">
            <v>5908.56</v>
          </cell>
          <cell r="V367">
            <v>6752.64</v>
          </cell>
          <cell r="W367">
            <v>7596.72</v>
          </cell>
          <cell r="X367">
            <v>8440.7999999999993</v>
          </cell>
          <cell r="Y367">
            <v>9284.8799999999992</v>
          </cell>
          <cell r="Z367">
            <v>0</v>
          </cell>
          <cell r="AB367">
            <v>-9284.8799999999992</v>
          </cell>
        </row>
        <row r="368">
          <cell r="B368" t="str">
            <v>90-0100011</v>
          </cell>
          <cell r="C368">
            <v>12510</v>
          </cell>
          <cell r="D368" t="str">
            <v>b10a</v>
          </cell>
          <cell r="E368" t="str">
            <v>depr</v>
          </cell>
          <cell r="G368" t="str">
            <v>c</v>
          </cell>
          <cell r="I368" t="str">
            <v>AMM.TO COSTO FORMAZIONE PERSONALE</v>
          </cell>
          <cell r="L368">
            <v>0</v>
          </cell>
          <cell r="N368" t="str">
            <v>AMM.TO COSTO FORMAZIONE PERSONALE</v>
          </cell>
          <cell r="Z368">
            <v>0</v>
          </cell>
          <cell r="AB368">
            <v>0</v>
          </cell>
        </row>
        <row r="369">
          <cell r="B369" t="str">
            <v>90-0100016</v>
          </cell>
          <cell r="C369">
            <v>12510</v>
          </cell>
          <cell r="D369" t="str">
            <v>b10a</v>
          </cell>
          <cell r="E369" t="str">
            <v>depr</v>
          </cell>
          <cell r="G369" t="str">
            <v>c</v>
          </cell>
          <cell r="I369" t="str">
            <v>AMM.TO SPESE X CERTIFICAZIONE EMAS</v>
          </cell>
          <cell r="J369">
            <v>0</v>
          </cell>
          <cell r="K369">
            <v>855</v>
          </cell>
          <cell r="L369">
            <v>0</v>
          </cell>
          <cell r="N369" t="str">
            <v>AMM.TO SPESE X CERTIFICAZIONE EMAS</v>
          </cell>
          <cell r="O369">
            <v>71.25</v>
          </cell>
          <cell r="P369">
            <v>142.5</v>
          </cell>
          <cell r="Q369">
            <v>213.75</v>
          </cell>
          <cell r="R369">
            <v>285</v>
          </cell>
          <cell r="S369">
            <v>356.25</v>
          </cell>
          <cell r="T369">
            <v>427.5</v>
          </cell>
          <cell r="U369">
            <v>498.75</v>
          </cell>
          <cell r="V369">
            <v>570</v>
          </cell>
          <cell r="W369">
            <v>641.25</v>
          </cell>
          <cell r="X369">
            <v>1590.99</v>
          </cell>
          <cell r="Y369">
            <v>2540.73</v>
          </cell>
          <cell r="Z369">
            <v>0</v>
          </cell>
          <cell r="AB369">
            <v>-2540.73</v>
          </cell>
        </row>
        <row r="370">
          <cell r="B370" t="str">
            <v>90-0100017</v>
          </cell>
          <cell r="C370">
            <v>12510</v>
          </cell>
          <cell r="D370" t="str">
            <v>b10a</v>
          </cell>
          <cell r="E370" t="str">
            <v>depr</v>
          </cell>
          <cell r="G370" t="str">
            <v>c</v>
          </cell>
          <cell r="I370" t="str">
            <v>AMM.TO SPESE AIA</v>
          </cell>
          <cell r="J370">
            <v>0</v>
          </cell>
          <cell r="K370">
            <v>1796.6</v>
          </cell>
          <cell r="L370">
            <v>0</v>
          </cell>
          <cell r="N370" t="str">
            <v>AMM.TO SPESE AIA</v>
          </cell>
          <cell r="O370">
            <v>149.72</v>
          </cell>
          <cell r="P370">
            <v>299.44</v>
          </cell>
          <cell r="Q370">
            <v>449.16</v>
          </cell>
          <cell r="R370">
            <v>598.88</v>
          </cell>
          <cell r="S370">
            <v>748.6</v>
          </cell>
          <cell r="T370">
            <v>898.32</v>
          </cell>
          <cell r="U370">
            <v>1048.04</v>
          </cell>
          <cell r="V370">
            <v>1197.76</v>
          </cell>
          <cell r="W370">
            <v>1347.48</v>
          </cell>
          <cell r="X370">
            <v>1524.4</v>
          </cell>
          <cell r="Y370">
            <v>1701.32</v>
          </cell>
          <cell r="Z370">
            <v>0</v>
          </cell>
          <cell r="AB370">
            <v>-1701.32</v>
          </cell>
        </row>
        <row r="371">
          <cell r="B371" t="str">
            <v>90-0100018</v>
          </cell>
          <cell r="C371">
            <v>12510</v>
          </cell>
          <cell r="D371" t="str">
            <v>b10a</v>
          </cell>
          <cell r="E371" t="str">
            <v>depr</v>
          </cell>
          <cell r="G371" t="str">
            <v>c</v>
          </cell>
          <cell r="I371" t="str">
            <v>AMM.TO SPESE DIR. ATEX</v>
          </cell>
          <cell r="J371">
            <v>0</v>
          </cell>
          <cell r="K371">
            <v>180</v>
          </cell>
          <cell r="L371">
            <v>0</v>
          </cell>
          <cell r="N371" t="str">
            <v>AMM.TO SPESE DIR. ATEX</v>
          </cell>
          <cell r="O371">
            <v>15</v>
          </cell>
          <cell r="P371">
            <v>30</v>
          </cell>
          <cell r="Q371">
            <v>45</v>
          </cell>
          <cell r="R371">
            <v>60</v>
          </cell>
          <cell r="S371">
            <v>75</v>
          </cell>
          <cell r="T371">
            <v>90</v>
          </cell>
          <cell r="U371">
            <v>105</v>
          </cell>
          <cell r="V371">
            <v>120</v>
          </cell>
          <cell r="W371">
            <v>135</v>
          </cell>
          <cell r="X371">
            <v>3057.4</v>
          </cell>
          <cell r="Y371">
            <v>5979.8</v>
          </cell>
          <cell r="Z371">
            <v>0</v>
          </cell>
          <cell r="AB371">
            <v>-5979.8</v>
          </cell>
        </row>
        <row r="372">
          <cell r="B372" t="str">
            <v>=</v>
          </cell>
          <cell r="D372" t="str">
            <v>=</v>
          </cell>
          <cell r="E372" t="str">
            <v>=</v>
          </cell>
          <cell r="G372" t="str">
            <v>=</v>
          </cell>
          <cell r="H372" t="str">
            <v>depreciation on material assets</v>
          </cell>
          <cell r="I372" t="str">
            <v>ammort. Beni immateriali</v>
          </cell>
          <cell r="J372">
            <v>1606539.8900000001</v>
          </cell>
          <cell r="K372">
            <v>1078018.03</v>
          </cell>
          <cell r="L372">
            <v>0</v>
          </cell>
          <cell r="N372" t="str">
            <v>ammort. Beni immateriali</v>
          </cell>
          <cell r="O372">
            <v>133773.6</v>
          </cell>
          <cell r="P372">
            <v>267547.18</v>
          </cell>
          <cell r="Q372">
            <v>401320.77</v>
          </cell>
          <cell r="R372">
            <v>535094.36</v>
          </cell>
          <cell r="S372">
            <v>668867.94999999995</v>
          </cell>
          <cell r="T372">
            <v>802641.54</v>
          </cell>
          <cell r="U372">
            <v>936415.13</v>
          </cell>
          <cell r="V372">
            <v>936415.13</v>
          </cell>
          <cell r="W372">
            <v>936415.13</v>
          </cell>
          <cell r="X372">
            <v>936415.13</v>
          </cell>
          <cell r="Y372">
            <v>936415.13</v>
          </cell>
          <cell r="Z372">
            <v>936415.13</v>
          </cell>
          <cell r="AB372">
            <v>0</v>
          </cell>
        </row>
        <row r="373">
          <cell r="B373" t="str">
            <v>90-0200001</v>
          </cell>
          <cell r="C373">
            <v>12520</v>
          </cell>
          <cell r="D373" t="str">
            <v>b10b</v>
          </cell>
          <cell r="E373" t="str">
            <v>depr</v>
          </cell>
          <cell r="G373" t="str">
            <v>c</v>
          </cell>
          <cell r="H373" t="str">
            <v>year amortization</v>
          </cell>
          <cell r="I373" t="str">
            <v>amm impianti specifici</v>
          </cell>
          <cell r="J373">
            <v>60701.120000000003</v>
          </cell>
          <cell r="K373">
            <v>27582.080000000002</v>
          </cell>
          <cell r="L373">
            <v>0</v>
          </cell>
          <cell r="N373" t="str">
            <v>amm impianti specifici</v>
          </cell>
          <cell r="O373">
            <v>3866.3</v>
          </cell>
          <cell r="P373">
            <v>7732.6</v>
          </cell>
          <cell r="Q373">
            <v>11598.9</v>
          </cell>
          <cell r="R373">
            <v>15465.2</v>
          </cell>
          <cell r="S373">
            <v>19331.5</v>
          </cell>
          <cell r="T373">
            <v>23197.8</v>
          </cell>
          <cell r="U373">
            <v>27064.1</v>
          </cell>
          <cell r="V373">
            <v>30930.400000000001</v>
          </cell>
          <cell r="W373">
            <v>34796.699999999997</v>
          </cell>
          <cell r="X373">
            <v>41292.47</v>
          </cell>
          <cell r="Y373">
            <v>47788.24</v>
          </cell>
          <cell r="Z373">
            <v>0</v>
          </cell>
          <cell r="AB373">
            <v>-47788.24</v>
          </cell>
        </row>
        <row r="374">
          <cell r="B374" t="str">
            <v>90-0200002</v>
          </cell>
          <cell r="C374">
            <v>12520</v>
          </cell>
          <cell r="D374" t="str">
            <v>b10b</v>
          </cell>
          <cell r="E374" t="str">
            <v>depr</v>
          </cell>
          <cell r="G374" t="str">
            <v>c</v>
          </cell>
          <cell r="H374" t="str">
            <v>year amortization</v>
          </cell>
          <cell r="I374" t="str">
            <v>amm attrezz. Varia</v>
          </cell>
          <cell r="J374">
            <v>9856.94</v>
          </cell>
          <cell r="K374">
            <v>11820.7</v>
          </cell>
          <cell r="L374">
            <v>0</v>
          </cell>
          <cell r="N374" t="str">
            <v>amm attrezz. Varia</v>
          </cell>
          <cell r="O374">
            <v>1098.24</v>
          </cell>
          <cell r="P374">
            <v>2196.48</v>
          </cell>
          <cell r="Q374">
            <v>3294.72</v>
          </cell>
          <cell r="R374">
            <v>4392.96</v>
          </cell>
          <cell r="S374">
            <v>5491.2</v>
          </cell>
          <cell r="T374">
            <v>6589.44</v>
          </cell>
          <cell r="U374">
            <v>7687.68</v>
          </cell>
          <cell r="V374">
            <v>8785.92</v>
          </cell>
          <cell r="W374">
            <v>9884.16</v>
          </cell>
          <cell r="X374">
            <v>11262.56</v>
          </cell>
          <cell r="Y374">
            <v>12640.96</v>
          </cell>
          <cell r="Z374">
            <v>0</v>
          </cell>
          <cell r="AB374">
            <v>-12640.96</v>
          </cell>
        </row>
        <row r="375">
          <cell r="B375" t="str">
            <v>90-0200003</v>
          </cell>
          <cell r="C375">
            <v>12520</v>
          </cell>
          <cell r="D375" t="str">
            <v>b10b</v>
          </cell>
          <cell r="E375" t="str">
            <v>depr</v>
          </cell>
          <cell r="G375" t="str">
            <v>c</v>
          </cell>
          <cell r="H375" t="str">
            <v>year amortization</v>
          </cell>
          <cell r="I375" t="str">
            <v>amm mobili e arredi</v>
          </cell>
          <cell r="J375">
            <v>8885.0499999999993</v>
          </cell>
          <cell r="K375">
            <v>8403.2000000000007</v>
          </cell>
          <cell r="L375">
            <v>0</v>
          </cell>
          <cell r="N375" t="str">
            <v>amm mobili e arredi</v>
          </cell>
          <cell r="O375">
            <v>651.54999999999995</v>
          </cell>
          <cell r="P375">
            <v>1303.0999999999999</v>
          </cell>
          <cell r="Q375">
            <v>1954.65</v>
          </cell>
          <cell r="R375">
            <v>2606.1999999999998</v>
          </cell>
          <cell r="S375">
            <v>3257.75</v>
          </cell>
          <cell r="T375">
            <v>3909.3</v>
          </cell>
          <cell r="U375">
            <v>4560.8500000000004</v>
          </cell>
          <cell r="V375">
            <v>5212.3999999999996</v>
          </cell>
          <cell r="W375">
            <v>5863.95</v>
          </cell>
          <cell r="X375">
            <v>6982.12</v>
          </cell>
          <cell r="Y375">
            <v>8100.29</v>
          </cell>
          <cell r="Z375">
            <v>0</v>
          </cell>
          <cell r="AB375">
            <v>-8100.29</v>
          </cell>
        </row>
        <row r="376">
          <cell r="B376" t="str">
            <v>90-0200004</v>
          </cell>
          <cell r="C376">
            <v>12520</v>
          </cell>
          <cell r="D376" t="str">
            <v>b10b</v>
          </cell>
          <cell r="E376" t="str">
            <v>depr</v>
          </cell>
          <cell r="G376" t="str">
            <v>c</v>
          </cell>
          <cell r="H376" t="str">
            <v>year amortization</v>
          </cell>
          <cell r="I376" t="str">
            <v>amm macch. Uff</v>
          </cell>
          <cell r="J376">
            <v>11090.1</v>
          </cell>
          <cell r="K376">
            <v>12349.05</v>
          </cell>
          <cell r="L376">
            <v>0</v>
          </cell>
          <cell r="N376" t="str">
            <v>amm macch. Uff</v>
          </cell>
          <cell r="O376">
            <v>962.41</v>
          </cell>
          <cell r="P376">
            <v>1924.82</v>
          </cell>
          <cell r="Q376">
            <v>2887.23</v>
          </cell>
          <cell r="R376">
            <v>3849.64</v>
          </cell>
          <cell r="S376">
            <v>4812.05</v>
          </cell>
          <cell r="T376">
            <v>5774.46</v>
          </cell>
          <cell r="U376">
            <v>6736.87</v>
          </cell>
          <cell r="V376">
            <v>7699.28</v>
          </cell>
          <cell r="W376">
            <v>8661.69</v>
          </cell>
          <cell r="X376">
            <v>10605.92</v>
          </cell>
          <cell r="Y376">
            <v>12550.15</v>
          </cell>
          <cell r="Z376">
            <v>0</v>
          </cell>
          <cell r="AB376">
            <v>-12550.15</v>
          </cell>
        </row>
        <row r="377">
          <cell r="B377" t="str">
            <v>90-0200006</v>
          </cell>
          <cell r="C377">
            <v>12520</v>
          </cell>
          <cell r="D377" t="str">
            <v>b10b</v>
          </cell>
          <cell r="E377" t="str">
            <v>depr</v>
          </cell>
          <cell r="G377" t="str">
            <v>c</v>
          </cell>
          <cell r="H377" t="str">
            <v>year amortization</v>
          </cell>
          <cell r="I377" t="str">
            <v>amm automezzi</v>
          </cell>
          <cell r="J377">
            <v>4764.0200000000004</v>
          </cell>
          <cell r="K377">
            <v>14566.77</v>
          </cell>
          <cell r="L377">
            <v>0</v>
          </cell>
          <cell r="N377" t="str">
            <v>amm automezzi</v>
          </cell>
          <cell r="O377">
            <v>1840.98</v>
          </cell>
          <cell r="P377">
            <v>3681.96</v>
          </cell>
          <cell r="Q377">
            <v>5522.94</v>
          </cell>
          <cell r="R377">
            <v>7363.92</v>
          </cell>
          <cell r="S377">
            <v>9204.9</v>
          </cell>
          <cell r="T377">
            <v>11045.88</v>
          </cell>
          <cell r="U377">
            <v>12886.86</v>
          </cell>
          <cell r="V377">
            <v>14727.84</v>
          </cell>
          <cell r="W377">
            <v>16568.82</v>
          </cell>
          <cell r="X377">
            <v>18466.05</v>
          </cell>
          <cell r="Y377">
            <v>20363.28</v>
          </cell>
          <cell r="Z377">
            <v>0</v>
          </cell>
          <cell r="AB377">
            <v>-20363.28</v>
          </cell>
        </row>
        <row r="378">
          <cell r="B378" t="str">
            <v>90-0200007</v>
          </cell>
          <cell r="C378">
            <v>12520</v>
          </cell>
          <cell r="D378" t="str">
            <v>b10b</v>
          </cell>
          <cell r="E378" t="str">
            <v>depr</v>
          </cell>
          <cell r="G378" t="str">
            <v>c</v>
          </cell>
          <cell r="H378" t="str">
            <v>year amortization</v>
          </cell>
          <cell r="I378" t="str">
            <v>amm beni inf 516euro</v>
          </cell>
          <cell r="J378">
            <v>778.33</v>
          </cell>
          <cell r="K378">
            <v>0</v>
          </cell>
          <cell r="L378">
            <v>0</v>
          </cell>
          <cell r="N378" t="str">
            <v>amm beni inf 516euro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61.67</v>
          </cell>
          <cell r="Y378">
            <v>123.34</v>
          </cell>
          <cell r="Z378">
            <v>0</v>
          </cell>
          <cell r="AB378">
            <v>-123.34</v>
          </cell>
        </row>
        <row r="379">
          <cell r="B379" t="str">
            <v>90-0200009</v>
          </cell>
          <cell r="C379">
            <v>12520</v>
          </cell>
          <cell r="D379" t="str">
            <v>b10b</v>
          </cell>
          <cell r="E379" t="str">
            <v>depr</v>
          </cell>
          <cell r="G379" t="str">
            <v>c</v>
          </cell>
          <cell r="H379" t="str">
            <v>year amortization</v>
          </cell>
          <cell r="I379" t="str">
            <v>amm tel cell</v>
          </cell>
          <cell r="J379">
            <v>596.66999999999996</v>
          </cell>
          <cell r="K379">
            <v>83.32</v>
          </cell>
          <cell r="L379">
            <v>0</v>
          </cell>
          <cell r="N379" t="str">
            <v>amm tel cell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410.44</v>
          </cell>
          <cell r="Y379">
            <v>820.88</v>
          </cell>
          <cell r="Z379">
            <v>0</v>
          </cell>
          <cell r="AB379">
            <v>-820.88</v>
          </cell>
        </row>
        <row r="380">
          <cell r="B380" t="str">
            <v>=</v>
          </cell>
          <cell r="D380" t="str">
            <v>=</v>
          </cell>
          <cell r="E380" t="str">
            <v>=</v>
          </cell>
          <cell r="G380" t="str">
            <v>=</v>
          </cell>
          <cell r="H380" t="str">
            <v>depreciation on immaterial assets</v>
          </cell>
          <cell r="I380" t="str">
            <v>ammort. Beni materiali</v>
          </cell>
          <cell r="J380">
            <v>96672.23000000001</v>
          </cell>
          <cell r="K380">
            <v>74805.119999999995</v>
          </cell>
          <cell r="L380">
            <v>0</v>
          </cell>
          <cell r="N380" t="str">
            <v>ammort. Beni materiali</v>
          </cell>
          <cell r="O380">
            <v>8419.48</v>
          </cell>
          <cell r="P380">
            <v>16838.96</v>
          </cell>
          <cell r="Q380">
            <v>25258.44</v>
          </cell>
          <cell r="R380">
            <v>33677.919999999998</v>
          </cell>
          <cell r="S380">
            <v>42097.4</v>
          </cell>
          <cell r="T380">
            <v>50516.88</v>
          </cell>
          <cell r="U380">
            <v>58936.36</v>
          </cell>
          <cell r="V380">
            <v>58936.36</v>
          </cell>
          <cell r="W380">
            <v>58936.36</v>
          </cell>
          <cell r="X380">
            <v>58936.36</v>
          </cell>
          <cell r="Y380">
            <v>58936.36</v>
          </cell>
          <cell r="Z380">
            <v>58936.36</v>
          </cell>
          <cell r="AB380">
            <v>0</v>
          </cell>
        </row>
        <row r="381">
          <cell r="B381" t="str">
            <v>90-0300001</v>
          </cell>
          <cell r="C381">
            <v>12700</v>
          </cell>
          <cell r="D381" t="str">
            <v>b11x</v>
          </cell>
          <cell r="E381" t="str">
            <v>sval</v>
          </cell>
          <cell r="G381" t="str">
            <v>c</v>
          </cell>
          <cell r="I381" t="str">
            <v>ACC AL F.DO RISCHI SU CRED</v>
          </cell>
          <cell r="J381">
            <v>0</v>
          </cell>
          <cell r="K381">
            <v>0</v>
          </cell>
          <cell r="L381">
            <v>0</v>
          </cell>
          <cell r="N381" t="str">
            <v>sval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B381">
            <v>0</v>
          </cell>
        </row>
        <row r="382">
          <cell r="B382" t="str">
            <v>90-0300002</v>
          </cell>
          <cell r="C382">
            <v>12700</v>
          </cell>
          <cell r="D382" t="str">
            <v>b11x</v>
          </cell>
          <cell r="E382" t="str">
            <v>sval</v>
          </cell>
          <cell r="G382" t="str">
            <v>c</v>
          </cell>
          <cell r="I382" t="str">
            <v>ACC AL F.DO RISCHI E ONERI</v>
          </cell>
          <cell r="J382">
            <v>0</v>
          </cell>
          <cell r="K382">
            <v>0</v>
          </cell>
          <cell r="L382">
            <v>140000</v>
          </cell>
          <cell r="N382" t="str">
            <v>sval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140000</v>
          </cell>
          <cell r="AB382">
            <v>140000</v>
          </cell>
        </row>
        <row r="383">
          <cell r="B383" t="str">
            <v>=</v>
          </cell>
          <cell r="D383" t="str">
            <v>=</v>
          </cell>
          <cell r="E383" t="str">
            <v>=</v>
          </cell>
          <cell r="G383" t="str">
            <v>=</v>
          </cell>
          <cell r="I383" t="str">
            <v>accantonamenti</v>
          </cell>
          <cell r="J383">
            <v>0</v>
          </cell>
          <cell r="K383">
            <v>0</v>
          </cell>
          <cell r="L383">
            <v>140000</v>
          </cell>
          <cell r="N383" t="str">
            <v>accantonamenti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B383">
            <v>0</v>
          </cell>
        </row>
        <row r="384">
          <cell r="B384" t="str">
            <v>90-0400001</v>
          </cell>
          <cell r="C384">
            <v>12520</v>
          </cell>
          <cell r="D384" t="str">
            <v>b10b</v>
          </cell>
          <cell r="E384" t="str">
            <v>depr</v>
          </cell>
          <cell r="G384" t="str">
            <v>c</v>
          </cell>
          <cell r="I384" t="str">
            <v>AMM IMMOBILIZZ.MATERIALI</v>
          </cell>
          <cell r="J384">
            <v>0</v>
          </cell>
          <cell r="K384">
            <v>0</v>
          </cell>
          <cell r="L384">
            <v>120960.69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120960.69</v>
          </cell>
          <cell r="AB384">
            <v>120960.69</v>
          </cell>
        </row>
        <row r="385">
          <cell r="B385" t="str">
            <v>90-0400002</v>
          </cell>
          <cell r="C385">
            <v>12510</v>
          </cell>
          <cell r="D385" t="str">
            <v>b10a</v>
          </cell>
          <cell r="E385" t="str">
            <v>depr</v>
          </cell>
          <cell r="G385" t="str">
            <v>c</v>
          </cell>
          <cell r="I385" t="str">
            <v>AMM IMMOBILIZZ. IMMATERIAL</v>
          </cell>
          <cell r="J385">
            <v>0</v>
          </cell>
          <cell r="K385">
            <v>0</v>
          </cell>
          <cell r="L385">
            <v>1750504.68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1750504.68</v>
          </cell>
          <cell r="AB385">
            <v>1750504.68</v>
          </cell>
        </row>
        <row r="386">
          <cell r="I386" t="str">
            <v>ammortamenti</v>
          </cell>
          <cell r="L386">
            <v>1871465.3699999999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1871465.3699999999</v>
          </cell>
          <cell r="AB386">
            <v>1871465.3699999999</v>
          </cell>
        </row>
        <row r="387">
          <cell r="B387">
            <v>90</v>
          </cell>
          <cell r="D387" t="str">
            <v>=</v>
          </cell>
          <cell r="E387" t="str">
            <v>=</v>
          </cell>
          <cell r="G387" t="str">
            <v>=</v>
          </cell>
          <cell r="I387" t="str">
            <v>ammort. E accantonamenti</v>
          </cell>
          <cell r="J387">
            <v>1703212.12</v>
          </cell>
          <cell r="K387">
            <v>1152823.1499999999</v>
          </cell>
          <cell r="L387">
            <v>2011465.3699999999</v>
          </cell>
          <cell r="N387" t="str">
            <v>ammort. E accantonamenti</v>
          </cell>
          <cell r="O387">
            <v>142193.08000000002</v>
          </cell>
          <cell r="P387">
            <v>284386.14</v>
          </cell>
          <cell r="Q387">
            <v>426579.21</v>
          </cell>
          <cell r="R387">
            <v>568772.28</v>
          </cell>
          <cell r="S387">
            <v>710965.35</v>
          </cell>
          <cell r="T387">
            <v>853158.42</v>
          </cell>
          <cell r="U387">
            <v>995351.49</v>
          </cell>
          <cell r="V387">
            <v>995351.49</v>
          </cell>
          <cell r="W387">
            <v>995351.49</v>
          </cell>
          <cell r="X387">
            <v>995351.49</v>
          </cell>
          <cell r="Y387">
            <v>995351.49</v>
          </cell>
          <cell r="Z387">
            <v>2866816.86</v>
          </cell>
          <cell r="AB387">
            <v>1871465.3699999999</v>
          </cell>
        </row>
        <row r="388">
          <cell r="B388" t="str">
            <v>95-0100001</v>
          </cell>
          <cell r="C388">
            <v>14300</v>
          </cell>
          <cell r="D388" t="str">
            <v>c17b</v>
          </cell>
          <cell r="E388" t="str">
            <v>IE3</v>
          </cell>
          <cell r="G388" t="str">
            <v>c</v>
          </cell>
          <cell r="H388" t="str">
            <v>third parties interests</v>
          </cell>
          <cell r="I388" t="str">
            <v>int passivi da terzi</v>
          </cell>
          <cell r="J388">
            <v>958971.3</v>
          </cell>
          <cell r="K388">
            <v>908191.36</v>
          </cell>
          <cell r="L388">
            <v>0</v>
          </cell>
          <cell r="N388" t="str">
            <v>int passivi da terzi</v>
          </cell>
          <cell r="O388">
            <v>116616.76</v>
          </cell>
          <cell r="P388">
            <v>220887</v>
          </cell>
          <cell r="Q388">
            <v>338564.77</v>
          </cell>
          <cell r="R388">
            <v>442534.25</v>
          </cell>
          <cell r="S388">
            <v>537962.63501580374</v>
          </cell>
          <cell r="T388">
            <v>633518.87032523239</v>
          </cell>
          <cell r="U388">
            <v>716340.48184293986</v>
          </cell>
          <cell r="V388">
            <v>796333.60020996234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B388">
            <v>0</v>
          </cell>
        </row>
        <row r="389">
          <cell r="B389" t="str">
            <v>95-0100005</v>
          </cell>
          <cell r="C389">
            <v>14300</v>
          </cell>
          <cell r="D389" t="str">
            <v>c17b</v>
          </cell>
          <cell r="E389" t="str">
            <v>of</v>
          </cell>
          <cell r="G389" t="str">
            <v>c</v>
          </cell>
          <cell r="H389" t="str">
            <v>interest on dalaied payments</v>
          </cell>
          <cell r="I389" t="str">
            <v>int pass diversi</v>
          </cell>
          <cell r="J389">
            <v>1540.91</v>
          </cell>
          <cell r="K389">
            <v>1787.06</v>
          </cell>
          <cell r="L389">
            <v>1599.63</v>
          </cell>
          <cell r="N389" t="str">
            <v>int pass su rit pagam.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84.62</v>
          </cell>
          <cell r="T389">
            <v>323.62</v>
          </cell>
          <cell r="U389">
            <v>579.96</v>
          </cell>
          <cell r="V389">
            <v>753.03</v>
          </cell>
          <cell r="W389">
            <v>822.43</v>
          </cell>
          <cell r="X389">
            <v>822.43</v>
          </cell>
          <cell r="Y389">
            <v>1083.96</v>
          </cell>
          <cell r="Z389">
            <v>1599.63</v>
          </cell>
          <cell r="AB389">
            <v>515.67000000000007</v>
          </cell>
        </row>
        <row r="390">
          <cell r="B390" t="str">
            <v>95-0100003</v>
          </cell>
          <cell r="C390">
            <v>14300</v>
          </cell>
          <cell r="D390" t="str">
            <v>c17b</v>
          </cell>
          <cell r="E390" t="str">
            <v>of</v>
          </cell>
          <cell r="G390" t="str">
            <v>c</v>
          </cell>
          <cell r="H390" t="str">
            <v>interest on dalaied payments</v>
          </cell>
          <cell r="I390" t="str">
            <v>int passivi di mora</v>
          </cell>
          <cell r="J390">
            <v>32.68</v>
          </cell>
          <cell r="K390">
            <v>1828.45</v>
          </cell>
          <cell r="L390">
            <v>117.7</v>
          </cell>
          <cell r="N390" t="str">
            <v>int passivi di mora</v>
          </cell>
          <cell r="O390">
            <v>0</v>
          </cell>
          <cell r="P390">
            <v>0</v>
          </cell>
          <cell r="Q390">
            <v>26.24</v>
          </cell>
          <cell r="R390">
            <v>26.04</v>
          </cell>
          <cell r="S390">
            <v>33.14</v>
          </cell>
          <cell r="T390">
            <v>71.55</v>
          </cell>
          <cell r="U390">
            <v>71.55</v>
          </cell>
          <cell r="V390">
            <v>71.55</v>
          </cell>
          <cell r="W390">
            <v>71.55</v>
          </cell>
          <cell r="X390">
            <v>71.55</v>
          </cell>
          <cell r="Y390">
            <v>117.7</v>
          </cell>
          <cell r="Z390">
            <v>117.7</v>
          </cell>
          <cell r="AB390">
            <v>0</v>
          </cell>
        </row>
        <row r="391">
          <cell r="B391" t="str">
            <v>95-0100004</v>
          </cell>
          <cell r="C391">
            <v>14300</v>
          </cell>
          <cell r="D391" t="str">
            <v>c17b</v>
          </cell>
          <cell r="E391" t="str">
            <v>of</v>
          </cell>
          <cell r="G391" t="str">
            <v>c</v>
          </cell>
          <cell r="H391" t="str">
            <v>bank interests</v>
          </cell>
          <cell r="I391" t="str">
            <v>int. Pass c/c</v>
          </cell>
          <cell r="J391">
            <v>126118.64</v>
          </cell>
          <cell r="K391">
            <v>15.84</v>
          </cell>
          <cell r="L391">
            <v>136321.01</v>
          </cell>
          <cell r="N391" t="str">
            <v>int. Pass c/c</v>
          </cell>
          <cell r="O391">
            <v>0</v>
          </cell>
          <cell r="P391">
            <v>0</v>
          </cell>
          <cell r="Q391">
            <v>0</v>
          </cell>
          <cell r="R391">
            <v>-5.15</v>
          </cell>
          <cell r="S391">
            <v>6303.32</v>
          </cell>
          <cell r="T391">
            <v>11734.02</v>
          </cell>
          <cell r="U391">
            <v>22300.02</v>
          </cell>
          <cell r="V391">
            <v>39960.019999999997</v>
          </cell>
          <cell r="W391">
            <v>88682.28</v>
          </cell>
          <cell r="X391">
            <v>99364.49</v>
          </cell>
          <cell r="Y391">
            <v>110830.49</v>
          </cell>
          <cell r="Z391">
            <v>136321.01</v>
          </cell>
          <cell r="AB391">
            <v>25490.520000000004</v>
          </cell>
        </row>
        <row r="392">
          <cell r="B392" t="str">
            <v>=</v>
          </cell>
          <cell r="D392" t="str">
            <v>=</v>
          </cell>
          <cell r="E392" t="str">
            <v>=</v>
          </cell>
          <cell r="G392" t="str">
            <v>=</v>
          </cell>
          <cell r="H392" t="str">
            <v>passive interests</v>
          </cell>
          <cell r="I392" t="str">
            <v>interessi passivi da terzi</v>
          </cell>
          <cell r="J392">
            <v>1086663.53</v>
          </cell>
          <cell r="K392">
            <v>911822.71</v>
          </cell>
          <cell r="L392">
            <v>138038.34</v>
          </cell>
          <cell r="N392" t="str">
            <v>interessi passivi da terzi</v>
          </cell>
          <cell r="O392">
            <v>116616.76</v>
          </cell>
          <cell r="P392">
            <v>220887</v>
          </cell>
          <cell r="Q392">
            <v>338591.01</v>
          </cell>
          <cell r="R392">
            <v>442555.14</v>
          </cell>
          <cell r="S392">
            <v>544383.7150158037</v>
          </cell>
          <cell r="T392">
            <v>645648.06032523245</v>
          </cell>
          <cell r="U392">
            <v>739292.01184293989</v>
          </cell>
          <cell r="V392">
            <v>739292.01184293989</v>
          </cell>
          <cell r="W392">
            <v>739292.01184293989</v>
          </cell>
          <cell r="X392">
            <v>739292.01184293989</v>
          </cell>
          <cell r="Y392">
            <v>739292.01184293989</v>
          </cell>
          <cell r="Z392">
            <v>739292.01184293989</v>
          </cell>
          <cell r="AB392">
            <v>0</v>
          </cell>
        </row>
        <row r="393">
          <cell r="B393" t="str">
            <v>95-0200001</v>
          </cell>
          <cell r="C393">
            <v>14300</v>
          </cell>
          <cell r="D393" t="str">
            <v>c17a</v>
          </cell>
          <cell r="E393" t="str">
            <v>of</v>
          </cell>
          <cell r="G393" t="str">
            <v>c</v>
          </cell>
          <cell r="H393" t="str">
            <v>interest to controlled (?)</v>
          </cell>
          <cell r="I393" t="str">
            <v>int pass. da controllate</v>
          </cell>
          <cell r="J393">
            <v>526834.55000000005</v>
          </cell>
          <cell r="K393">
            <v>0</v>
          </cell>
          <cell r="L393">
            <v>0</v>
          </cell>
          <cell r="N393" t="str">
            <v>int pass. da controllate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B393">
            <v>0</v>
          </cell>
        </row>
        <row r="394">
          <cell r="B394" t="str">
            <v>=</v>
          </cell>
          <cell r="D394" t="str">
            <v>=</v>
          </cell>
          <cell r="E394" t="str">
            <v>=</v>
          </cell>
          <cell r="G394" t="str">
            <v>=</v>
          </cell>
          <cell r="I394" t="str">
            <v>interessi passivi cons/controll</v>
          </cell>
          <cell r="J394">
            <v>526834.55000000005</v>
          </cell>
          <cell r="K394">
            <v>0</v>
          </cell>
          <cell r="L394">
            <v>0</v>
          </cell>
          <cell r="N394" t="str">
            <v>interessi passivi cons/controll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B394">
            <v>0</v>
          </cell>
        </row>
        <row r="395">
          <cell r="B395" t="str">
            <v>95-0300001</v>
          </cell>
          <cell r="C395">
            <v>12214</v>
          </cell>
          <cell r="D395" t="str">
            <v>b07</v>
          </cell>
          <cell r="E395" t="str">
            <v>asp</v>
          </cell>
          <cell r="G395" t="str">
            <v>c</v>
          </cell>
          <cell r="H395" t="str">
            <v>bank expenses</v>
          </cell>
          <cell r="I395" t="str">
            <v>spese bancarie</v>
          </cell>
          <cell r="J395">
            <v>9946.57</v>
          </cell>
          <cell r="K395">
            <v>3766.12</v>
          </cell>
          <cell r="L395">
            <v>46402.43</v>
          </cell>
          <cell r="N395" t="str">
            <v>spese bancarie</v>
          </cell>
          <cell r="O395">
            <v>238.01</v>
          </cell>
          <cell r="P395">
            <v>379.21</v>
          </cell>
          <cell r="Q395">
            <v>1167.1600000000001</v>
          </cell>
          <cell r="R395">
            <v>1757.79</v>
          </cell>
          <cell r="S395">
            <v>15705.22</v>
          </cell>
          <cell r="T395">
            <v>24581.279999999999</v>
          </cell>
          <cell r="U395">
            <v>25222.42</v>
          </cell>
          <cell r="V395">
            <v>25725.119999999999</v>
          </cell>
          <cell r="W395">
            <v>26470.79</v>
          </cell>
          <cell r="X395">
            <v>45122.3</v>
          </cell>
          <cell r="Y395">
            <v>45698.33</v>
          </cell>
          <cell r="Z395">
            <v>46402.43</v>
          </cell>
          <cell r="AB395">
            <v>704.09999999999854</v>
          </cell>
        </row>
        <row r="396">
          <cell r="B396" t="str">
            <v>95-0400001</v>
          </cell>
          <cell r="C396">
            <v>12903</v>
          </cell>
          <cell r="D396" t="str">
            <v>c17c</v>
          </cell>
          <cell r="E396" t="str">
            <v>asp</v>
          </cell>
          <cell r="G396" t="str">
            <v>c</v>
          </cell>
          <cell r="H396" t="str">
            <v>loss on rate of exchanges</v>
          </cell>
          <cell r="I396" t="str">
            <v>perdite su cambi</v>
          </cell>
          <cell r="J396">
            <v>44.2</v>
          </cell>
          <cell r="K396">
            <v>43.44</v>
          </cell>
          <cell r="L396">
            <v>0</v>
          </cell>
          <cell r="N396" t="str">
            <v>perdite su cambi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B396">
            <v>0</v>
          </cell>
        </row>
        <row r="397">
          <cell r="B397">
            <v>95</v>
          </cell>
          <cell r="D397" t="str">
            <v>=</v>
          </cell>
          <cell r="E397" t="str">
            <v>=</v>
          </cell>
          <cell r="G397" t="str">
            <v>=</v>
          </cell>
          <cell r="I397" t="str">
            <v>oneri finanziari</v>
          </cell>
          <cell r="J397">
            <v>1623488.85</v>
          </cell>
          <cell r="K397">
            <v>915632.27</v>
          </cell>
          <cell r="L397">
            <v>184440.77</v>
          </cell>
          <cell r="N397" t="str">
            <v>oneri finanziari</v>
          </cell>
          <cell r="O397">
            <v>116854.77</v>
          </cell>
          <cell r="P397">
            <v>221266.21</v>
          </cell>
          <cell r="Q397">
            <v>339758.17</v>
          </cell>
          <cell r="R397">
            <v>444312.93</v>
          </cell>
          <cell r="S397">
            <v>560088.93501580367</v>
          </cell>
          <cell r="T397">
            <v>670229.34032523248</v>
          </cell>
          <cell r="U397">
            <v>764514.43184293993</v>
          </cell>
          <cell r="V397">
            <v>764514.43184293993</v>
          </cell>
          <cell r="W397">
            <v>764514.43184293993</v>
          </cell>
          <cell r="X397">
            <v>764514.43184293993</v>
          </cell>
          <cell r="Y397">
            <v>764514.43184293993</v>
          </cell>
          <cell r="Z397">
            <v>764514.43184293993</v>
          </cell>
          <cell r="AB397">
            <v>0</v>
          </cell>
        </row>
        <row r="398">
          <cell r="B398" t="str">
            <v>97-0300001</v>
          </cell>
          <cell r="D398" t="str">
            <v>e20a</v>
          </cell>
          <cell r="E398" t="str">
            <v>rxg</v>
          </cell>
          <cell r="G398" t="str">
            <v>r</v>
          </cell>
          <cell r="H398" t="str">
            <v>extra revenues</v>
          </cell>
          <cell r="I398" t="str">
            <v>sopravv att ord</v>
          </cell>
          <cell r="J398">
            <v>60082.32</v>
          </cell>
          <cell r="K398">
            <v>131224.87</v>
          </cell>
          <cell r="L398">
            <v>27463.81</v>
          </cell>
          <cell r="N398" t="str">
            <v>sopravv att ord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740</v>
          </cell>
          <cell r="T398">
            <v>740</v>
          </cell>
          <cell r="U398">
            <v>1397.88</v>
          </cell>
          <cell r="V398">
            <v>3087.28</v>
          </cell>
          <cell r="W398">
            <v>3087.28</v>
          </cell>
          <cell r="X398">
            <v>6127.28</v>
          </cell>
          <cell r="Y398">
            <v>6127.28</v>
          </cell>
          <cell r="Z398">
            <v>27463.81</v>
          </cell>
          <cell r="AB398">
            <v>21336.530000000002</v>
          </cell>
        </row>
        <row r="399">
          <cell r="B399" t="str">
            <v>97-0300002</v>
          </cell>
          <cell r="D399" t="str">
            <v>e20a</v>
          </cell>
          <cell r="E399" t="str">
            <v>rxg</v>
          </cell>
          <cell r="G399" t="str">
            <v>r</v>
          </cell>
          <cell r="H399" t="str">
            <v>extra revenues</v>
          </cell>
          <cell r="I399" t="str">
            <v>sopravv att straord</v>
          </cell>
          <cell r="J399">
            <v>0</v>
          </cell>
          <cell r="K399">
            <v>6928.06</v>
          </cell>
          <cell r="L399">
            <v>0</v>
          </cell>
          <cell r="N399" t="str">
            <v>sopravv att straord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B399">
            <v>0</v>
          </cell>
        </row>
        <row r="400">
          <cell r="B400" t="str">
            <v>97-0300003</v>
          </cell>
          <cell r="D400" t="str">
            <v>e20a</v>
          </cell>
          <cell r="E400" t="str">
            <v>rxg</v>
          </cell>
          <cell r="G400" t="str">
            <v>r</v>
          </cell>
          <cell r="H400" t="str">
            <v>extra revenues</v>
          </cell>
          <cell r="I400" t="str">
            <v>plusvalenze ordinarie</v>
          </cell>
          <cell r="L400">
            <v>20</v>
          </cell>
          <cell r="N400" t="str">
            <v>plusvalenze ordinarie</v>
          </cell>
          <cell r="Z400">
            <v>20</v>
          </cell>
          <cell r="AB400">
            <v>20</v>
          </cell>
        </row>
        <row r="401">
          <cell r="B401" t="str">
            <v>97-0300005</v>
          </cell>
          <cell r="D401" t="str">
            <v>e20a</v>
          </cell>
          <cell r="E401" t="str">
            <v>rxg</v>
          </cell>
          <cell r="G401" t="str">
            <v>r</v>
          </cell>
          <cell r="I401" t="str">
            <v>arrotondam. Attivi</v>
          </cell>
          <cell r="J401">
            <v>1.24</v>
          </cell>
          <cell r="K401">
            <v>0.26</v>
          </cell>
          <cell r="L401">
            <v>0</v>
          </cell>
          <cell r="N401" t="str">
            <v>arrotondam. Attivi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B401">
            <v>0</v>
          </cell>
        </row>
        <row r="402">
          <cell r="B402" t="str">
            <v>97-0300006</v>
          </cell>
          <cell r="D402" t="str">
            <v>e20a</v>
          </cell>
          <cell r="E402" t="str">
            <v>rxg</v>
          </cell>
          <cell r="G402" t="str">
            <v>r</v>
          </cell>
          <cell r="I402" t="str">
            <v>abbuoni e sconti att</v>
          </cell>
          <cell r="J402">
            <v>625.26</v>
          </cell>
          <cell r="K402">
            <v>7.95</v>
          </cell>
          <cell r="L402">
            <v>2.73</v>
          </cell>
          <cell r="N402" t="str">
            <v>abbuoni e sconti att</v>
          </cell>
          <cell r="O402">
            <v>0.2</v>
          </cell>
          <cell r="P402">
            <v>2.34</v>
          </cell>
          <cell r="Q402">
            <v>0.22</v>
          </cell>
          <cell r="R402">
            <v>0.22</v>
          </cell>
          <cell r="S402">
            <v>0.24</v>
          </cell>
          <cell r="T402">
            <v>1.2</v>
          </cell>
          <cell r="U402">
            <v>1.2</v>
          </cell>
          <cell r="V402">
            <v>1.2</v>
          </cell>
          <cell r="W402">
            <v>2.2000000000000002</v>
          </cell>
          <cell r="X402">
            <v>2.72</v>
          </cell>
          <cell r="Y402">
            <v>2.72</v>
          </cell>
          <cell r="Z402">
            <v>2.73</v>
          </cell>
          <cell r="AB402">
            <v>9.9999999999997868E-3</v>
          </cell>
        </row>
        <row r="403">
          <cell r="B403" t="str">
            <v>97-0300007</v>
          </cell>
          <cell r="D403" t="str">
            <v>B06r</v>
          </cell>
          <cell r="E403" t="str">
            <v>sco</v>
          </cell>
          <cell r="G403" t="str">
            <v>r</v>
          </cell>
          <cell r="I403" t="str">
            <v>sconti su merce non conforme</v>
          </cell>
          <cell r="J403">
            <v>0</v>
          </cell>
          <cell r="K403">
            <v>0</v>
          </cell>
          <cell r="L403">
            <v>0</v>
          </cell>
          <cell r="N403" t="str">
            <v>sconti su merce non conforme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B403">
            <v>0</v>
          </cell>
        </row>
        <row r="404">
          <cell r="B404" t="str">
            <v>97-030000x</v>
          </cell>
          <cell r="D404" t="str">
            <v>22b</v>
          </cell>
          <cell r="E404" t="str">
            <v>tx2</v>
          </cell>
          <cell r="G404" t="str">
            <v>r</v>
          </cell>
          <cell r="I404" t="str">
            <v>imposte differite attive</v>
          </cell>
          <cell r="J404">
            <v>0</v>
          </cell>
          <cell r="K404">
            <v>0</v>
          </cell>
          <cell r="L404">
            <v>0</v>
          </cell>
          <cell r="N404" t="str">
            <v>imposte differite attive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B404">
            <v>0</v>
          </cell>
        </row>
        <row r="405">
          <cell r="B405" t="str">
            <v>97-0300008</v>
          </cell>
          <cell r="D405" t="str">
            <v>B06r</v>
          </cell>
          <cell r="E405" t="str">
            <v>sco</v>
          </cell>
          <cell r="G405" t="str">
            <v>r</v>
          </cell>
          <cell r="I405" t="str">
            <v>sconti abboni premi su acquisti</v>
          </cell>
          <cell r="J405">
            <v>0</v>
          </cell>
          <cell r="K405">
            <v>0</v>
          </cell>
          <cell r="L405">
            <v>544</v>
          </cell>
          <cell r="N405" t="str">
            <v>sconti abboni premi su acquisti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544</v>
          </cell>
          <cell r="V405">
            <v>544</v>
          </cell>
          <cell r="W405">
            <v>544</v>
          </cell>
          <cell r="X405">
            <v>544</v>
          </cell>
          <cell r="Y405">
            <v>544</v>
          </cell>
          <cell r="Z405">
            <v>544</v>
          </cell>
          <cell r="AB405">
            <v>0</v>
          </cell>
        </row>
        <row r="406">
          <cell r="B406" t="str">
            <v>=</v>
          </cell>
          <cell r="D406" t="str">
            <v>=</v>
          </cell>
          <cell r="E406" t="str">
            <v>=</v>
          </cell>
          <cell r="G406" t="str">
            <v>=</v>
          </cell>
          <cell r="I406" t="str">
            <v>sopravv att e plusv</v>
          </cell>
          <cell r="J406">
            <v>60708.82</v>
          </cell>
          <cell r="K406">
            <v>138161.14000000001</v>
          </cell>
          <cell r="L406">
            <v>28030.54</v>
          </cell>
          <cell r="N406" t="str">
            <v>sopravv att e plusv</v>
          </cell>
          <cell r="O406">
            <v>0.2</v>
          </cell>
          <cell r="P406">
            <v>2.34</v>
          </cell>
          <cell r="Q406">
            <v>0.22</v>
          </cell>
          <cell r="R406">
            <v>0.22</v>
          </cell>
          <cell r="S406">
            <v>740.24</v>
          </cell>
          <cell r="T406">
            <v>741.2</v>
          </cell>
          <cell r="U406">
            <v>1943.08</v>
          </cell>
          <cell r="V406">
            <v>1943.08</v>
          </cell>
          <cell r="W406">
            <v>1943.08</v>
          </cell>
          <cell r="X406">
            <v>1943.08</v>
          </cell>
          <cell r="Y406">
            <v>1943.08</v>
          </cell>
          <cell r="Z406">
            <v>1943.08</v>
          </cell>
          <cell r="AB406">
            <v>0</v>
          </cell>
        </row>
        <row r="407">
          <cell r="B407" t="str">
            <v>97-0400001</v>
          </cell>
          <cell r="C407" t="str">
            <v>no</v>
          </cell>
          <cell r="D407" t="str">
            <v>e21a</v>
          </cell>
          <cell r="E407" t="str">
            <v>cxg</v>
          </cell>
          <cell r="G407" t="str">
            <v>c</v>
          </cell>
          <cell r="H407" t="str">
            <v xml:space="preserve">extra costs </v>
          </cell>
          <cell r="I407" t="str">
            <v>sopravv passive ordinarie</v>
          </cell>
          <cell r="J407">
            <v>906220.94</v>
          </cell>
          <cell r="K407">
            <v>160910.81</v>
          </cell>
          <cell r="L407">
            <v>149367.70000000001</v>
          </cell>
          <cell r="N407" t="str">
            <v>sopravv passive ordinarie</v>
          </cell>
          <cell r="O407">
            <v>2500</v>
          </cell>
          <cell r="P407">
            <v>10591.8</v>
          </cell>
          <cell r="Q407">
            <v>10666.88</v>
          </cell>
          <cell r="R407">
            <v>57308.47</v>
          </cell>
          <cell r="S407">
            <v>20588.5</v>
          </cell>
          <cell r="T407">
            <v>23481.77</v>
          </cell>
          <cell r="U407">
            <v>25231.77</v>
          </cell>
          <cell r="V407">
            <v>38051.919999999998</v>
          </cell>
          <cell r="W407">
            <v>38051.919999999998</v>
          </cell>
          <cell r="X407">
            <v>38051.919999999998</v>
          </cell>
          <cell r="Y407">
            <v>42404.05</v>
          </cell>
          <cell r="Z407">
            <v>149367.70000000001</v>
          </cell>
          <cell r="AB407">
            <v>106963.65000000001</v>
          </cell>
        </row>
        <row r="408">
          <cell r="B408" t="str">
            <v>97-0400002</v>
          </cell>
          <cell r="C408" t="str">
            <v>no</v>
          </cell>
          <cell r="D408" t="str">
            <v>e21a</v>
          </cell>
          <cell r="E408" t="str">
            <v>cxg</v>
          </cell>
          <cell r="G408" t="str">
            <v>c</v>
          </cell>
          <cell r="H408" t="str">
            <v>extraordinary extra costs</v>
          </cell>
          <cell r="I408" t="str">
            <v>sopravv passive straordinarie</v>
          </cell>
          <cell r="J408">
            <v>0</v>
          </cell>
          <cell r="K408">
            <v>0</v>
          </cell>
          <cell r="L408">
            <v>0</v>
          </cell>
          <cell r="N408" t="str">
            <v>sopravv passive straordinarie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B408">
            <v>0</v>
          </cell>
        </row>
        <row r="409">
          <cell r="B409" t="str">
            <v>97-0400003</v>
          </cell>
          <cell r="C409" t="str">
            <v>no</v>
          </cell>
          <cell r="D409" t="str">
            <v>e21a</v>
          </cell>
          <cell r="E409" t="str">
            <v>cxg</v>
          </cell>
          <cell r="G409" t="str">
            <v>c</v>
          </cell>
          <cell r="H409" t="str">
            <v>extraordinary extra costs</v>
          </cell>
          <cell r="I409" t="str">
            <v>MINUSVALENZE</v>
          </cell>
          <cell r="K409">
            <v>77787.5</v>
          </cell>
          <cell r="L409">
            <v>0</v>
          </cell>
          <cell r="M409" t="str">
            <v>X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B409">
            <v>0</v>
          </cell>
        </row>
        <row r="410">
          <cell r="B410" t="str">
            <v>97-0400005</v>
          </cell>
          <cell r="C410">
            <v>12903</v>
          </cell>
          <cell r="D410" t="str">
            <v>e21a</v>
          </cell>
          <cell r="E410" t="str">
            <v>cxg</v>
          </cell>
          <cell r="G410" t="str">
            <v>c</v>
          </cell>
          <cell r="I410" t="str">
            <v>arrot. Passivi</v>
          </cell>
          <cell r="J410">
            <v>25.51</v>
          </cell>
          <cell r="K410">
            <v>3.94</v>
          </cell>
          <cell r="L410">
            <v>1.41</v>
          </cell>
          <cell r="N410" t="str">
            <v>arrot. Passivi</v>
          </cell>
          <cell r="O410">
            <v>0</v>
          </cell>
          <cell r="P410">
            <v>0</v>
          </cell>
          <cell r="Q410">
            <v>1.01</v>
          </cell>
          <cell r="R410">
            <v>1.01</v>
          </cell>
          <cell r="S410">
            <v>1.01</v>
          </cell>
          <cell r="T410">
            <v>1.01</v>
          </cell>
          <cell r="U410">
            <v>1.08</v>
          </cell>
          <cell r="V410">
            <v>1.42</v>
          </cell>
          <cell r="W410">
            <v>1.42</v>
          </cell>
          <cell r="X410">
            <v>1.42</v>
          </cell>
          <cell r="Y410">
            <v>1.41</v>
          </cell>
          <cell r="Z410">
            <v>1.41</v>
          </cell>
          <cell r="AB410">
            <v>0</v>
          </cell>
        </row>
        <row r="411">
          <cell r="B411" t="str">
            <v>97-0400008</v>
          </cell>
          <cell r="C411" t="str">
            <v>no</v>
          </cell>
          <cell r="D411" t="str">
            <v>e21a</v>
          </cell>
          <cell r="E411" t="str">
            <v>asp</v>
          </cell>
          <cell r="G411" t="str">
            <v>c</v>
          </cell>
          <cell r="I411" t="str">
            <v>imposte esercizi prec.</v>
          </cell>
          <cell r="J411">
            <v>0</v>
          </cell>
          <cell r="K411">
            <v>0</v>
          </cell>
          <cell r="L411">
            <v>0</v>
          </cell>
          <cell r="N411" t="str">
            <v>imposte esercizi prec.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B411">
            <v>0</v>
          </cell>
        </row>
        <row r="412">
          <cell r="B412" t="str">
            <v>=</v>
          </cell>
          <cell r="D412" t="str">
            <v>=</v>
          </cell>
          <cell r="E412" t="str">
            <v>=</v>
          </cell>
          <cell r="G412" t="str">
            <v>=</v>
          </cell>
          <cell r="I412" t="str">
            <v>sopravv pass e minusv</v>
          </cell>
          <cell r="J412">
            <v>906246.45</v>
          </cell>
          <cell r="K412">
            <v>238702.25</v>
          </cell>
          <cell r="L412">
            <v>149369.11000000002</v>
          </cell>
          <cell r="N412" t="str">
            <v>sopravv pass e minusv</v>
          </cell>
          <cell r="O412">
            <v>2500</v>
          </cell>
          <cell r="P412">
            <v>10591.8</v>
          </cell>
          <cell r="Q412">
            <v>10667.89</v>
          </cell>
          <cell r="R412">
            <v>57309.48</v>
          </cell>
          <cell r="S412">
            <v>20589.509999999998</v>
          </cell>
          <cell r="T412">
            <v>23482.78</v>
          </cell>
          <cell r="U412">
            <v>25232.85</v>
          </cell>
          <cell r="V412">
            <v>25232.85</v>
          </cell>
          <cell r="W412">
            <v>25232.85</v>
          </cell>
          <cell r="X412">
            <v>25232.85</v>
          </cell>
          <cell r="Y412">
            <v>25232.85</v>
          </cell>
          <cell r="Z412">
            <v>25232.85</v>
          </cell>
          <cell r="AB412">
            <v>0</v>
          </cell>
        </row>
        <row r="413">
          <cell r="B413">
            <v>97</v>
          </cell>
          <cell r="D413" t="str">
            <v>=</v>
          </cell>
          <cell r="E413" t="str">
            <v>=</v>
          </cell>
          <cell r="G413" t="str">
            <v>=</v>
          </cell>
          <cell r="I413" t="str">
            <v>oneri proventi straordinari</v>
          </cell>
          <cell r="J413">
            <v>-845537.63</v>
          </cell>
          <cell r="K413">
            <v>-100541.11</v>
          </cell>
          <cell r="L413">
            <v>-121338.57</v>
          </cell>
          <cell r="N413" t="str">
            <v>oneri proventi straordinari</v>
          </cell>
          <cell r="O413">
            <v>-2499.8000000000002</v>
          </cell>
          <cell r="P413">
            <v>-10589.46</v>
          </cell>
          <cell r="Q413">
            <v>-10667.67</v>
          </cell>
          <cell r="R413">
            <v>-57309.26</v>
          </cell>
          <cell r="S413">
            <v>-19849.27</v>
          </cell>
          <cell r="T413">
            <v>-22741.58</v>
          </cell>
          <cell r="U413">
            <v>-23289.77</v>
          </cell>
          <cell r="V413">
            <v>-23289.77</v>
          </cell>
          <cell r="W413">
            <v>-23289.77</v>
          </cell>
          <cell r="X413">
            <v>-23289.77</v>
          </cell>
          <cell r="Y413">
            <v>-23289.77</v>
          </cell>
          <cell r="Z413">
            <v>-23289.77</v>
          </cell>
          <cell r="AB413">
            <v>0</v>
          </cell>
        </row>
        <row r="414">
          <cell r="B414" t="str">
            <v>98-0100001</v>
          </cell>
          <cell r="C414" t="str">
            <v>no</v>
          </cell>
          <cell r="D414" t="str">
            <v>22a</v>
          </cell>
          <cell r="E414" t="str">
            <v>tx5</v>
          </cell>
          <cell r="G414" t="str">
            <v>c</v>
          </cell>
          <cell r="H414" t="str">
            <v>IRAP</v>
          </cell>
          <cell r="I414" t="str">
            <v>irap esercizio</v>
          </cell>
          <cell r="J414">
            <v>307320</v>
          </cell>
          <cell r="K414">
            <v>331892</v>
          </cell>
          <cell r="L414">
            <v>0</v>
          </cell>
          <cell r="N414" t="str">
            <v>irap esercizio</v>
          </cell>
          <cell r="O414">
            <v>6453.98</v>
          </cell>
          <cell r="P414">
            <v>12757.79</v>
          </cell>
          <cell r="Q414">
            <v>18920.29</v>
          </cell>
          <cell r="R414">
            <v>28695.29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B414">
            <v>0</v>
          </cell>
        </row>
        <row r="415">
          <cell r="B415" t="str">
            <v>98-0100002</v>
          </cell>
          <cell r="C415" t="str">
            <v>no</v>
          </cell>
          <cell r="D415" t="str">
            <v>22a</v>
          </cell>
          <cell r="E415" t="str">
            <v>tx5</v>
          </cell>
          <cell r="G415" t="str">
            <v>c</v>
          </cell>
          <cell r="H415" t="str">
            <v>IRES</v>
          </cell>
          <cell r="I415" t="str">
            <v>ires esercizio</v>
          </cell>
          <cell r="J415">
            <v>1400000</v>
          </cell>
          <cell r="K415">
            <v>492350.90519999876</v>
          </cell>
          <cell r="L415">
            <v>0</v>
          </cell>
          <cell r="N415" t="str">
            <v>ires esercizio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B415">
            <v>0</v>
          </cell>
        </row>
        <row r="416">
          <cell r="B416" t="str">
            <v>98-0100003</v>
          </cell>
          <cell r="C416" t="str">
            <v>no</v>
          </cell>
          <cell r="D416" t="str">
            <v>22b</v>
          </cell>
          <cell r="E416" t="str">
            <v>tx5</v>
          </cell>
          <cell r="G416" t="str">
            <v>c</v>
          </cell>
          <cell r="H416" t="str">
            <v>deferred tax</v>
          </cell>
          <cell r="I416" t="str">
            <v>imposter differite attive</v>
          </cell>
          <cell r="J416">
            <v>-2300000</v>
          </cell>
          <cell r="K416">
            <v>0</v>
          </cell>
          <cell r="L416">
            <v>-356655.88</v>
          </cell>
          <cell r="N416" t="str">
            <v>imposter differite attive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-2636523.4500000002</v>
          </cell>
          <cell r="X416">
            <v>-2636523.4500000002</v>
          </cell>
          <cell r="Y416">
            <v>0</v>
          </cell>
          <cell r="Z416">
            <v>-356655.88</v>
          </cell>
          <cell r="AB416">
            <v>-356655.88</v>
          </cell>
        </row>
        <row r="417">
          <cell r="B417">
            <v>98</v>
          </cell>
          <cell r="D417" t="str">
            <v>=</v>
          </cell>
          <cell r="E417" t="str">
            <v>=</v>
          </cell>
          <cell r="G417" t="str">
            <v>=</v>
          </cell>
          <cell r="I417" t="str">
            <v>imposte</v>
          </cell>
          <cell r="J417">
            <v>-592680</v>
          </cell>
          <cell r="K417">
            <v>824242.90519999876</v>
          </cell>
          <cell r="L417">
            <v>-356655.88</v>
          </cell>
          <cell r="N417" t="str">
            <v>imposte</v>
          </cell>
          <cell r="O417">
            <v>6453.98</v>
          </cell>
          <cell r="P417">
            <v>12757.79</v>
          </cell>
          <cell r="Q417">
            <v>18920.29</v>
          </cell>
          <cell r="R417">
            <v>28695.29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B417">
            <v>0</v>
          </cell>
        </row>
        <row r="418">
          <cell r="B418" t="str">
            <v>40-0100001</v>
          </cell>
          <cell r="D418" t="str">
            <v>=</v>
          </cell>
          <cell r="E418" t="str">
            <v>debleas</v>
          </cell>
          <cell r="G418" t="str">
            <v>o</v>
          </cell>
          <cell r="I418" t="str">
            <v>fidejuss. X locat</v>
          </cell>
          <cell r="J418">
            <v>34882149.670000002</v>
          </cell>
          <cell r="K418">
            <v>29301952</v>
          </cell>
          <cell r="L418">
            <v>0</v>
          </cell>
          <cell r="N418" t="str">
            <v>fidejuss. X locat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B418">
            <v>0</v>
          </cell>
        </row>
        <row r="419">
          <cell r="B419" t="str">
            <v>40-0100002</v>
          </cell>
          <cell r="D419" t="str">
            <v>=</v>
          </cell>
          <cell r="E419" t="str">
            <v>cord</v>
          </cell>
          <cell r="G419" t="str">
            <v>o</v>
          </cell>
          <cell r="I419" t="str">
            <v>fidejuss. Terzi</v>
          </cell>
          <cell r="J419">
            <v>0</v>
          </cell>
          <cell r="K419">
            <v>0</v>
          </cell>
          <cell r="L419">
            <v>0</v>
          </cell>
          <cell r="N419" t="str">
            <v>fidejuss. Terzi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B419">
            <v>0</v>
          </cell>
        </row>
        <row r="420">
          <cell r="B420" t="str">
            <v>40-0100003</v>
          </cell>
          <cell r="D420" t="str">
            <v>=</v>
          </cell>
          <cell r="E420" t="str">
            <v>cord</v>
          </cell>
          <cell r="G420" t="str">
            <v>o</v>
          </cell>
          <cell r="I420" t="str">
            <v>fidejuss. X uff iva milano</v>
          </cell>
          <cell r="J420">
            <v>1877644</v>
          </cell>
          <cell r="K420">
            <v>0</v>
          </cell>
          <cell r="L420">
            <v>0</v>
          </cell>
          <cell r="N420" t="str">
            <v>fidejuss. X uff iva milano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B420">
            <v>0</v>
          </cell>
        </row>
        <row r="421">
          <cell r="B421" t="str">
            <v>40-0100004</v>
          </cell>
          <cell r="D421" t="str">
            <v>=</v>
          </cell>
          <cell r="E421" t="str">
            <v>cord</v>
          </cell>
          <cell r="G421" t="str">
            <v>o</v>
          </cell>
          <cell r="I421" t="str">
            <v>fidejuss. X comune di argenta</v>
          </cell>
          <cell r="J421">
            <v>62234</v>
          </cell>
          <cell r="K421">
            <v>0</v>
          </cell>
          <cell r="L421">
            <v>0</v>
          </cell>
          <cell r="N421" t="str">
            <v>fidejuss. X comune di argenta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B421">
            <v>0</v>
          </cell>
        </row>
        <row r="422">
          <cell r="B422" t="str">
            <v>40-0100005</v>
          </cell>
          <cell r="D422" t="str">
            <v>=</v>
          </cell>
          <cell r="E422" t="str">
            <v>cord</v>
          </cell>
          <cell r="G422" t="str">
            <v>o</v>
          </cell>
          <cell r="I422" t="str">
            <v>fidejuss. X l.488/92 capracotta</v>
          </cell>
          <cell r="J422">
            <v>7009</v>
          </cell>
          <cell r="K422">
            <v>0</v>
          </cell>
          <cell r="L422">
            <v>0</v>
          </cell>
          <cell r="N422" t="str">
            <v>fidejuss. X l.488/92 capracotta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B422">
            <v>0</v>
          </cell>
        </row>
        <row r="423">
          <cell r="B423" t="str">
            <v>40-0100006</v>
          </cell>
          <cell r="D423" t="str">
            <v>=</v>
          </cell>
          <cell r="E423" t="str">
            <v>cord</v>
          </cell>
          <cell r="G423" t="str">
            <v>o</v>
          </cell>
          <cell r="I423" t="str">
            <v>fidejuss. X soenergy</v>
          </cell>
          <cell r="J423">
            <v>0</v>
          </cell>
          <cell r="K423">
            <v>0</v>
          </cell>
          <cell r="L423">
            <v>0</v>
          </cell>
          <cell r="N423" t="str">
            <v>fidejuss. X soenergy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B423">
            <v>0</v>
          </cell>
        </row>
        <row r="424">
          <cell r="B424" t="str">
            <v>40-0100007</v>
          </cell>
          <cell r="D424" t="str">
            <v>=</v>
          </cell>
          <cell r="E424" t="str">
            <v>cord</v>
          </cell>
          <cell r="G424" t="str">
            <v>o</v>
          </cell>
          <cell r="I424" t="str">
            <v>fidejuss. X enel energia</v>
          </cell>
          <cell r="J424">
            <v>0</v>
          </cell>
          <cell r="K424">
            <v>0</v>
          </cell>
          <cell r="L424">
            <v>0</v>
          </cell>
          <cell r="N424" t="str">
            <v>fidejuss. X enel energia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B424">
            <v>0</v>
          </cell>
        </row>
        <row r="425">
          <cell r="B425" t="str">
            <v>40-0100008</v>
          </cell>
          <cell r="D425" t="str">
            <v>=</v>
          </cell>
          <cell r="E425" t="str">
            <v>debleas</v>
          </cell>
          <cell r="G425" t="str">
            <v>o</v>
          </cell>
          <cell r="I425" t="str">
            <v>leasing intesa x trituratore</v>
          </cell>
          <cell r="J425">
            <v>114766.37</v>
          </cell>
          <cell r="K425">
            <v>59834</v>
          </cell>
          <cell r="L425">
            <v>0</v>
          </cell>
          <cell r="N425" t="str">
            <v>leasing intesa x trituratore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B425">
            <v>0</v>
          </cell>
        </row>
        <row r="426">
          <cell r="B426" t="str">
            <v>40-0100009</v>
          </cell>
          <cell r="D426" t="str">
            <v>=</v>
          </cell>
          <cell r="E426" t="str">
            <v>debleas</v>
          </cell>
          <cell r="G426" t="str">
            <v>o</v>
          </cell>
          <cell r="I426" t="str">
            <v>leasing intesa x cippatore</v>
          </cell>
          <cell r="J426">
            <v>108723.63</v>
          </cell>
          <cell r="K426">
            <v>56671</v>
          </cell>
          <cell r="L426">
            <v>0</v>
          </cell>
          <cell r="N426" t="str">
            <v>leasing intesa x cippatore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B426">
            <v>0</v>
          </cell>
        </row>
        <row r="427">
          <cell r="B427" t="str">
            <v>40-0100010</v>
          </cell>
          <cell r="D427" t="str">
            <v>=</v>
          </cell>
          <cell r="E427" t="str">
            <v>debleas</v>
          </cell>
          <cell r="G427" t="str">
            <v>o</v>
          </cell>
          <cell r="I427" t="str">
            <v>leasing intesa x 2 pale gommate</v>
          </cell>
          <cell r="J427">
            <v>92646.34</v>
          </cell>
          <cell r="K427">
            <v>51749</v>
          </cell>
          <cell r="L427">
            <v>0</v>
          </cell>
          <cell r="N427" t="str">
            <v>leasing intesa x 2 pale gommate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B427">
            <v>0</v>
          </cell>
        </row>
        <row r="428">
          <cell r="B428" t="str">
            <v>40-0100011</v>
          </cell>
          <cell r="D428" t="str">
            <v>=</v>
          </cell>
          <cell r="E428" t="str">
            <v>cord</v>
          </cell>
          <cell r="G428" t="str">
            <v>o</v>
          </cell>
          <cell r="I428" t="str">
            <v>fidejuss. X Regione Molise</v>
          </cell>
          <cell r="J428">
            <v>80000</v>
          </cell>
          <cell r="K428">
            <v>0</v>
          </cell>
          <cell r="L428">
            <v>0</v>
          </cell>
          <cell r="N428" t="str">
            <v>fidejuss. X Regione Molise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B428">
            <v>0</v>
          </cell>
        </row>
        <row r="429">
          <cell r="B429" t="str">
            <v>40-0100012</v>
          </cell>
          <cell r="D429" t="str">
            <v>=</v>
          </cell>
          <cell r="E429" t="str">
            <v>cord</v>
          </cell>
          <cell r="G429" t="str">
            <v>o</v>
          </cell>
          <cell r="I429" t="str">
            <v>fid. Ns favore da CGI x linea 2</v>
          </cell>
          <cell r="J429">
            <v>0</v>
          </cell>
          <cell r="K429">
            <v>0</v>
          </cell>
          <cell r="L429">
            <v>0</v>
          </cell>
          <cell r="N429" t="str">
            <v>fid. Ns favore da CGI x linea 2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B429">
            <v>0</v>
          </cell>
        </row>
        <row r="430">
          <cell r="B430" t="str">
            <v>40-0100013</v>
          </cell>
          <cell r="D430" t="str">
            <v>=</v>
          </cell>
          <cell r="E430" t="str">
            <v>debleas</v>
          </cell>
          <cell r="G430" t="str">
            <v>o</v>
          </cell>
          <cell r="I430" t="str">
            <v>leasing intesa x 2 caricatori</v>
          </cell>
          <cell r="J430">
            <v>147557.70000000001</v>
          </cell>
          <cell r="K430">
            <v>87165</v>
          </cell>
          <cell r="L430">
            <v>0</v>
          </cell>
          <cell r="N430" t="str">
            <v>leasing intesa x 2 caricatori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B430">
            <v>0</v>
          </cell>
        </row>
        <row r="431">
          <cell r="B431" t="str">
            <v>40-0100014</v>
          </cell>
          <cell r="D431" t="str">
            <v>=</v>
          </cell>
          <cell r="E431" t="str">
            <v>cord</v>
          </cell>
          <cell r="G431" t="str">
            <v>o</v>
          </cell>
          <cell r="I431" t="str">
            <v>fidejuss. X enel distribuzione</v>
          </cell>
          <cell r="J431">
            <v>0</v>
          </cell>
          <cell r="K431">
            <v>0</v>
          </cell>
          <cell r="L431">
            <v>0</v>
          </cell>
          <cell r="N431" t="str">
            <v>fidejuss. X enel distribuzione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B431">
            <v>0</v>
          </cell>
        </row>
        <row r="432">
          <cell r="B432" t="str">
            <v>40-0100015</v>
          </cell>
          <cell r="D432" t="str">
            <v>=</v>
          </cell>
          <cell r="E432" t="str">
            <v>cord</v>
          </cell>
          <cell r="G432" t="str">
            <v>o</v>
          </cell>
          <cell r="I432" t="str">
            <v>fidejuss. X provincia ferrara</v>
          </cell>
          <cell r="J432">
            <v>532000</v>
          </cell>
          <cell r="K432">
            <v>0</v>
          </cell>
          <cell r="L432">
            <v>0</v>
          </cell>
          <cell r="N432" t="str">
            <v>fidejuss. X provincia ferrara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B432">
            <v>0</v>
          </cell>
        </row>
        <row r="433">
          <cell r="B433" t="str">
            <v>40-0100016</v>
          </cell>
          <cell r="D433" t="str">
            <v>=</v>
          </cell>
          <cell r="E433" t="str">
            <v>cord</v>
          </cell>
          <cell r="G433" t="str">
            <v>o</v>
          </cell>
          <cell r="I433" t="str">
            <v>fid. Ns fav da p200 x fido c/o intesa</v>
          </cell>
          <cell r="J433">
            <v>500000</v>
          </cell>
          <cell r="K433">
            <v>0</v>
          </cell>
          <cell r="L433">
            <v>0</v>
          </cell>
          <cell r="N433" t="str">
            <v>fid. Ns fav da p200 x fido c/o intesa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B433">
            <v>0</v>
          </cell>
        </row>
        <row r="434">
          <cell r="B434" t="str">
            <v>=</v>
          </cell>
          <cell r="D434" t="str">
            <v>=</v>
          </cell>
          <cell r="E434" t="str">
            <v>=</v>
          </cell>
          <cell r="G434" t="str">
            <v>=</v>
          </cell>
          <cell r="I434" t="str">
            <v>conti d'ordine</v>
          </cell>
          <cell r="J434">
            <v>38404730.710000008</v>
          </cell>
          <cell r="K434">
            <v>29557371</v>
          </cell>
          <cell r="L434">
            <v>0</v>
          </cell>
          <cell r="N434" t="str">
            <v>conti d'ordine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B434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6">
          <cell r="B16" t="str">
            <v>piacon</v>
          </cell>
          <cell r="C16" t="str">
            <v>newpicon</v>
          </cell>
          <cell r="D16" t="str">
            <v>cee</v>
          </cell>
          <cell r="E16" t="str">
            <v>cod</v>
          </cell>
          <cell r="F16" t="str">
            <v>An</v>
          </cell>
          <cell r="G16" t="str">
            <v>a/p/c/r</v>
          </cell>
          <cell r="H16" t="str">
            <v>accounting</v>
          </cell>
          <cell r="I16" t="str">
            <v>conto</v>
          </cell>
          <cell r="J16" t="str">
            <v>31-12-05</v>
          </cell>
          <cell r="K16" t="str">
            <v>31-12-06</v>
          </cell>
          <cell r="L16" t="str">
            <v>attuale</v>
          </cell>
          <cell r="M16" t="str">
            <v>adjustments</v>
          </cell>
          <cell r="N16" t="str">
            <v>prev yr</v>
          </cell>
          <cell r="O16" t="str">
            <v>TB 31-12</v>
          </cell>
          <cell r="R16" t="str">
            <v>31/1/2007</v>
          </cell>
          <cell r="S16" t="str">
            <v>28/2/2007</v>
          </cell>
          <cell r="T16" t="str">
            <v>31/3/2007</v>
          </cell>
          <cell r="U16" t="str">
            <v>30/4/2007</v>
          </cell>
          <cell r="V16" t="str">
            <v>31/5/2007</v>
          </cell>
          <cell r="W16" t="str">
            <v>30/6/2007</v>
          </cell>
          <cell r="X16" t="str">
            <v>31/7/2007</v>
          </cell>
          <cell r="Y16" t="str">
            <v>31/8/2007</v>
          </cell>
          <cell r="Z16" t="str">
            <v>30/9/2007</v>
          </cell>
          <cell r="AA16" t="str">
            <v>31/10/2007</v>
          </cell>
          <cell r="AB16" t="str">
            <v>30/11/2007</v>
          </cell>
          <cell r="AC16" t="str">
            <v>31/12/2007</v>
          </cell>
          <cell r="AE16" t="str">
            <v>month</v>
          </cell>
        </row>
        <row r="17">
          <cell r="B17" t="str">
            <v>30-0800002</v>
          </cell>
          <cell r="C17" t="str">
            <v>115 3</v>
          </cell>
          <cell r="D17" t="str">
            <v>la8</v>
          </cell>
          <cell r="E17" t="str">
            <v>und</v>
          </cell>
          <cell r="G17" t="str">
            <v>a</v>
          </cell>
          <cell r="H17" t="str">
            <v>previous losses</v>
          </cell>
          <cell r="I17" t="str">
            <v>perdite esercizi precedenti</v>
          </cell>
          <cell r="J17">
            <v>9049798.3800000008</v>
          </cell>
          <cell r="K17">
            <v>23488.84</v>
          </cell>
          <cell r="L17">
            <v>0</v>
          </cell>
          <cell r="O17">
            <v>0</v>
          </cell>
          <cell r="Q17" t="str">
            <v>perdite esercizi precedenti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>
            <v>0</v>
          </cell>
        </row>
        <row r="18">
          <cell r="B18" t="str">
            <v>20-0200003</v>
          </cell>
          <cell r="C18" t="str">
            <v>211 1</v>
          </cell>
          <cell r="D18" t="str">
            <v>ba2</v>
          </cell>
          <cell r="E18" t="str">
            <v>immimm</v>
          </cell>
          <cell r="G18" t="str">
            <v>a</v>
          </cell>
          <cell r="H18" t="str">
            <v>start up expenses</v>
          </cell>
          <cell r="I18" t="str">
            <v>spese plur da ammortizz.</v>
          </cell>
          <cell r="J18">
            <v>1630.23</v>
          </cell>
          <cell r="K18">
            <v>836</v>
          </cell>
          <cell r="L18">
            <v>0</v>
          </cell>
          <cell r="O18">
            <v>0</v>
          </cell>
          <cell r="Q18" t="str">
            <v>spese plur da ammortizz.</v>
          </cell>
          <cell r="R18">
            <v>836</v>
          </cell>
          <cell r="S18">
            <v>836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</row>
        <row r="19">
          <cell r="B19" t="str">
            <v>20-0200008</v>
          </cell>
          <cell r="C19" t="str">
            <v>211 2</v>
          </cell>
          <cell r="D19" t="str">
            <v>ba2</v>
          </cell>
          <cell r="E19" t="str">
            <v>immimm</v>
          </cell>
          <cell r="G19" t="str">
            <v>a</v>
          </cell>
          <cell r="H19" t="str">
            <v>other intasngibles</v>
          </cell>
          <cell r="I19" t="str">
            <v>altri oneri plurienali</v>
          </cell>
          <cell r="J19">
            <v>75007.8</v>
          </cell>
          <cell r="K19">
            <v>7600</v>
          </cell>
          <cell r="L19">
            <v>9914</v>
          </cell>
          <cell r="O19">
            <v>9914</v>
          </cell>
          <cell r="Q19" t="str">
            <v>altri oneri plurienali</v>
          </cell>
          <cell r="R19">
            <v>7600</v>
          </cell>
          <cell r="S19">
            <v>7600</v>
          </cell>
          <cell r="T19">
            <v>8346</v>
          </cell>
          <cell r="U19">
            <v>8346</v>
          </cell>
          <cell r="V19">
            <v>8436</v>
          </cell>
          <cell r="W19">
            <v>9914</v>
          </cell>
          <cell r="X19">
            <v>9914</v>
          </cell>
          <cell r="Y19">
            <v>9914</v>
          </cell>
          <cell r="Z19">
            <v>9914</v>
          </cell>
          <cell r="AA19">
            <v>9914</v>
          </cell>
          <cell r="AB19">
            <v>9914</v>
          </cell>
          <cell r="AC19">
            <v>9914</v>
          </cell>
          <cell r="AE19">
            <v>0</v>
          </cell>
        </row>
        <row r="20">
          <cell r="B20" t="str">
            <v>20-0200001</v>
          </cell>
          <cell r="C20" t="str">
            <v>213 9</v>
          </cell>
          <cell r="D20" t="str">
            <v>ba2</v>
          </cell>
          <cell r="E20" t="str">
            <v>immimm</v>
          </cell>
          <cell r="G20" t="str">
            <v>a</v>
          </cell>
          <cell r="H20" t="str">
            <v>software</v>
          </cell>
          <cell r="I20" t="str">
            <v>Software</v>
          </cell>
          <cell r="J20">
            <v>1010.3</v>
          </cell>
          <cell r="K20">
            <v>1630.23</v>
          </cell>
          <cell r="L20">
            <v>1630.23</v>
          </cell>
          <cell r="O20">
            <v>1630.23</v>
          </cell>
          <cell r="Q20" t="str">
            <v>Software</v>
          </cell>
          <cell r="R20">
            <v>1630.23</v>
          </cell>
          <cell r="S20">
            <v>1630.23</v>
          </cell>
          <cell r="T20">
            <v>1630.23</v>
          </cell>
          <cell r="U20">
            <v>1630.23</v>
          </cell>
          <cell r="V20">
            <v>1630.23</v>
          </cell>
          <cell r="W20">
            <v>1630.23</v>
          </cell>
          <cell r="X20">
            <v>1630.23</v>
          </cell>
          <cell r="Y20">
            <v>1630.23</v>
          </cell>
          <cell r="Z20">
            <v>1630.23</v>
          </cell>
          <cell r="AA20">
            <v>1630.23</v>
          </cell>
          <cell r="AB20">
            <v>1630.23</v>
          </cell>
          <cell r="AC20">
            <v>1630.23</v>
          </cell>
          <cell r="AE20">
            <v>0</v>
          </cell>
        </row>
        <row r="21">
          <cell r="B21" t="str">
            <v>22-0220002</v>
          </cell>
          <cell r="C21" t="str">
            <v>247 1</v>
          </cell>
          <cell r="D21" t="str">
            <v>fsm</v>
          </cell>
          <cell r="E21" t="str">
            <v>contr</v>
          </cell>
          <cell r="G21" t="str">
            <v>a</v>
          </cell>
          <cell r="I21" t="str">
            <v>partecip. San marco bioenergie</v>
          </cell>
          <cell r="J21">
            <v>8073145.0099999998</v>
          </cell>
          <cell r="K21">
            <v>8073145.0099999998</v>
          </cell>
          <cell r="L21">
            <v>17773145.010000002</v>
          </cell>
          <cell r="O21">
            <v>17773145.010000002</v>
          </cell>
          <cell r="Q21" t="str">
            <v>partecip. San marco bioenergie</v>
          </cell>
          <cell r="R21">
            <v>8073145.0099999998</v>
          </cell>
          <cell r="S21">
            <v>8073145.0099999998</v>
          </cell>
          <cell r="T21">
            <v>8073145.0099999998</v>
          </cell>
          <cell r="U21">
            <v>12773145.01</v>
          </cell>
          <cell r="V21">
            <v>12773145.01</v>
          </cell>
          <cell r="W21">
            <v>12773145.01</v>
          </cell>
          <cell r="X21">
            <v>17773145.010000002</v>
          </cell>
          <cell r="Y21">
            <v>17773145.010000002</v>
          </cell>
          <cell r="Z21">
            <v>17773145.010000002</v>
          </cell>
          <cell r="AA21">
            <v>17773145.010000002</v>
          </cell>
          <cell r="AB21">
            <v>17773145.010000002</v>
          </cell>
          <cell r="AC21">
            <v>17773145.010000002</v>
          </cell>
          <cell r="AE21">
            <v>0</v>
          </cell>
        </row>
        <row r="22">
          <cell r="B22" t="str">
            <v>22-0220003</v>
          </cell>
          <cell r="C22" t="str">
            <v>247 2</v>
          </cell>
          <cell r="D22" t="str">
            <v>fbio</v>
          </cell>
          <cell r="E22" t="str">
            <v>jv</v>
          </cell>
          <cell r="G22" t="str">
            <v>a</v>
          </cell>
          <cell r="I22" t="str">
            <v>partecip. Biomasse italia</v>
          </cell>
          <cell r="J22">
            <v>2049088.3</v>
          </cell>
          <cell r="K22">
            <v>5549088.2999999998</v>
          </cell>
          <cell r="L22">
            <v>5549088.2999999998</v>
          </cell>
          <cell r="O22">
            <v>5549088.2999999998</v>
          </cell>
          <cell r="Q22" t="str">
            <v>partecip. Biomasse italia</v>
          </cell>
          <cell r="R22">
            <v>5549088.2999999998</v>
          </cell>
          <cell r="S22">
            <v>5549088.2999999998</v>
          </cell>
          <cell r="T22">
            <v>5549088.2999999998</v>
          </cell>
          <cell r="U22">
            <v>5549088.2999999998</v>
          </cell>
          <cell r="V22">
            <v>5549088.2999999998</v>
          </cell>
          <cell r="W22">
            <v>5549088.2999999998</v>
          </cell>
          <cell r="X22">
            <v>5549088.2999999998</v>
          </cell>
          <cell r="Y22">
            <v>5549088.2999999998</v>
          </cell>
          <cell r="Z22">
            <v>5549088.2999999998</v>
          </cell>
          <cell r="AA22">
            <v>5549088.2999999998</v>
          </cell>
          <cell r="AB22">
            <v>5549088.2999999998</v>
          </cell>
          <cell r="AC22">
            <v>5549088.2999999998</v>
          </cell>
          <cell r="AE22">
            <v>0</v>
          </cell>
        </row>
        <row r="23">
          <cell r="B23" t="str">
            <v>22-0220004</v>
          </cell>
          <cell r="C23" t="str">
            <v>247 3</v>
          </cell>
          <cell r="D23" t="str">
            <v>fen</v>
          </cell>
          <cell r="E23" t="str">
            <v>coll</v>
          </cell>
          <cell r="G23" t="str">
            <v>a</v>
          </cell>
          <cell r="I23" t="str">
            <v>partecip. Energ</v>
          </cell>
          <cell r="J23">
            <v>278575.02</v>
          </cell>
          <cell r="K23">
            <v>278575.02</v>
          </cell>
          <cell r="L23">
            <v>336378.16</v>
          </cell>
          <cell r="O23">
            <v>336378.16</v>
          </cell>
          <cell r="Q23" t="str">
            <v>partecip. Energ</v>
          </cell>
          <cell r="R23">
            <v>336378.16</v>
          </cell>
          <cell r="S23">
            <v>336378.16</v>
          </cell>
          <cell r="T23">
            <v>336378.16</v>
          </cell>
          <cell r="U23">
            <v>336378.16</v>
          </cell>
          <cell r="V23">
            <v>336378.16</v>
          </cell>
          <cell r="W23">
            <v>336378.16</v>
          </cell>
          <cell r="X23">
            <v>336378.16</v>
          </cell>
          <cell r="Y23">
            <v>336378.16</v>
          </cell>
          <cell r="Z23">
            <v>336378.16</v>
          </cell>
          <cell r="AA23">
            <v>336378.16</v>
          </cell>
          <cell r="AB23">
            <v>336378.16</v>
          </cell>
          <cell r="AC23">
            <v>336378.16</v>
          </cell>
          <cell r="AE23">
            <v>0</v>
          </cell>
        </row>
        <row r="24">
          <cell r="B24" t="str">
            <v>22-0220005</v>
          </cell>
          <cell r="C24" t="str">
            <v>247 4</v>
          </cell>
          <cell r="D24" t="str">
            <v>=</v>
          </cell>
          <cell r="E24" t="str">
            <v>contr</v>
          </cell>
          <cell r="G24" t="str">
            <v>a</v>
          </cell>
          <cell r="I24" t="str">
            <v>partecip. Idrogest</v>
          </cell>
          <cell r="J24">
            <v>1</v>
          </cell>
          <cell r="K24">
            <v>0</v>
          </cell>
          <cell r="L24">
            <v>0</v>
          </cell>
          <cell r="O24">
            <v>0</v>
          </cell>
          <cell r="Q24" t="str">
            <v>partecip. Idrogest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</row>
        <row r="25">
          <cell r="B25" t="str">
            <v>22-0220006</v>
          </cell>
          <cell r="C25" t="str">
            <v>247 5</v>
          </cell>
          <cell r="D25" t="str">
            <v>=</v>
          </cell>
          <cell r="E25" t="str">
            <v>contr</v>
          </cell>
          <cell r="G25" t="str">
            <v>a</v>
          </cell>
          <cell r="I25" t="str">
            <v>partecip. ECN</v>
          </cell>
          <cell r="J25">
            <v>1</v>
          </cell>
          <cell r="K25">
            <v>0</v>
          </cell>
          <cell r="L25">
            <v>0</v>
          </cell>
          <cell r="O25">
            <v>0</v>
          </cell>
          <cell r="Q25" t="str">
            <v>partecip. ECN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</row>
        <row r="26">
          <cell r="B26" t="str">
            <v>22-0220007</v>
          </cell>
          <cell r="C26" t="str">
            <v>247 6</v>
          </cell>
          <cell r="D26" t="str">
            <v>fcc</v>
          </cell>
          <cell r="E26" t="str">
            <v>jv</v>
          </cell>
          <cell r="G26" t="str">
            <v>a</v>
          </cell>
          <cell r="I26" t="str">
            <v>partecip. Cellulosa calabra</v>
          </cell>
          <cell r="J26">
            <v>691574.58</v>
          </cell>
          <cell r="K26">
            <v>691574.58</v>
          </cell>
          <cell r="L26">
            <v>691574.58</v>
          </cell>
          <cell r="O26">
            <v>691574.58</v>
          </cell>
          <cell r="Q26" t="str">
            <v>partecip. Cellulosa calabra</v>
          </cell>
          <cell r="R26">
            <v>691574.58</v>
          </cell>
          <cell r="S26">
            <v>691574.58</v>
          </cell>
          <cell r="T26">
            <v>691574.58</v>
          </cell>
          <cell r="U26">
            <v>691574.58</v>
          </cell>
          <cell r="V26">
            <v>691574.58</v>
          </cell>
          <cell r="W26">
            <v>691574.58</v>
          </cell>
          <cell r="X26">
            <v>691574.58</v>
          </cell>
          <cell r="Y26">
            <v>691574.58</v>
          </cell>
          <cell r="Z26">
            <v>691574.58</v>
          </cell>
          <cell r="AA26">
            <v>691574.58</v>
          </cell>
          <cell r="AB26">
            <v>691574.58</v>
          </cell>
          <cell r="AC26">
            <v>691574.58</v>
          </cell>
          <cell r="AE26">
            <v>0</v>
          </cell>
        </row>
        <row r="27">
          <cell r="B27" t="str">
            <v>22-0220009</v>
          </cell>
          <cell r="C27" t="str">
            <v>247 7</v>
          </cell>
          <cell r="D27" t="str">
            <v>fsic</v>
          </cell>
          <cell r="E27" t="str">
            <v>coll</v>
          </cell>
          <cell r="G27" t="str">
            <v>a</v>
          </cell>
          <cell r="I27" t="str">
            <v>partecip. Sicob</v>
          </cell>
          <cell r="J27">
            <v>758668.47</v>
          </cell>
          <cell r="K27">
            <v>758668.47</v>
          </cell>
          <cell r="L27">
            <v>758668.47</v>
          </cell>
          <cell r="O27">
            <v>758668.47</v>
          </cell>
          <cell r="Q27" t="str">
            <v>partecip. Sicob</v>
          </cell>
          <cell r="R27">
            <v>758668.47</v>
          </cell>
          <cell r="S27">
            <v>758668.47</v>
          </cell>
          <cell r="T27">
            <v>758668.47</v>
          </cell>
          <cell r="U27">
            <v>758668.47</v>
          </cell>
          <cell r="V27">
            <v>758668.47</v>
          </cell>
          <cell r="W27">
            <v>758668.47</v>
          </cell>
          <cell r="X27">
            <v>758668.47</v>
          </cell>
          <cell r="Y27">
            <v>758668.47</v>
          </cell>
          <cell r="Z27">
            <v>758668.47</v>
          </cell>
          <cell r="AA27">
            <v>758668.47</v>
          </cell>
          <cell r="AB27">
            <v>758668.47</v>
          </cell>
          <cell r="AC27">
            <v>758668.47</v>
          </cell>
          <cell r="AE27">
            <v>0</v>
          </cell>
        </row>
        <row r="28">
          <cell r="B28" t="str">
            <v>22-0220012</v>
          </cell>
          <cell r="C28" t="str">
            <v>247 8</v>
          </cell>
          <cell r="D28" t="str">
            <v>=</v>
          </cell>
          <cell r="E28" t="str">
            <v>contr</v>
          </cell>
          <cell r="G28" t="str">
            <v>a</v>
          </cell>
          <cell r="I28" t="str">
            <v>partecip. Monteleone en.</v>
          </cell>
          <cell r="J28">
            <v>750000</v>
          </cell>
          <cell r="K28">
            <v>0</v>
          </cell>
          <cell r="L28">
            <v>0</v>
          </cell>
          <cell r="O28">
            <v>0</v>
          </cell>
          <cell r="Q28" t="str">
            <v>partecip. Monteleone en.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</row>
        <row r="29">
          <cell r="B29" t="str">
            <v>22-0220008</v>
          </cell>
          <cell r="C29" t="str">
            <v>250 1</v>
          </cell>
          <cell r="D29" t="str">
            <v>fec</v>
          </cell>
          <cell r="E29" t="str">
            <v>coll</v>
          </cell>
          <cell r="G29" t="str">
            <v>a</v>
          </cell>
          <cell r="I29" t="str">
            <v>partecip. Ecogen</v>
          </cell>
          <cell r="J29">
            <v>9450</v>
          </cell>
          <cell r="K29">
            <v>9450</v>
          </cell>
          <cell r="L29">
            <v>9450</v>
          </cell>
          <cell r="O29">
            <v>9450</v>
          </cell>
          <cell r="Q29" t="str">
            <v>partecip. Ecogen</v>
          </cell>
          <cell r="R29">
            <v>9450</v>
          </cell>
          <cell r="S29">
            <v>9450</v>
          </cell>
          <cell r="T29">
            <v>9450</v>
          </cell>
          <cell r="U29">
            <v>9450</v>
          </cell>
          <cell r="V29">
            <v>9450</v>
          </cell>
          <cell r="W29">
            <v>9450</v>
          </cell>
          <cell r="X29">
            <v>9450</v>
          </cell>
          <cell r="Y29">
            <v>9450</v>
          </cell>
          <cell r="Z29">
            <v>9450</v>
          </cell>
          <cell r="AA29">
            <v>9450</v>
          </cell>
          <cell r="AB29">
            <v>9450</v>
          </cell>
          <cell r="AC29">
            <v>9450</v>
          </cell>
          <cell r="AE29">
            <v>0</v>
          </cell>
        </row>
        <row r="30">
          <cell r="B30" t="str">
            <v>22-0220001</v>
          </cell>
          <cell r="C30" t="str">
            <v>250 2</v>
          </cell>
          <cell r="D30" t="str">
            <v>ftec</v>
          </cell>
          <cell r="E30" t="str">
            <v>coll</v>
          </cell>
          <cell r="G30" t="str">
            <v>a</v>
          </cell>
          <cell r="I30" t="str">
            <v>partecip. Tecnogroup beco</v>
          </cell>
          <cell r="J30">
            <v>0.52</v>
          </cell>
          <cell r="K30">
            <v>0.52</v>
          </cell>
          <cell r="L30">
            <v>0.52</v>
          </cell>
          <cell r="O30">
            <v>0.52</v>
          </cell>
          <cell r="Q30" t="str">
            <v>partecip. Tecnogroup beco</v>
          </cell>
          <cell r="R30">
            <v>0.52</v>
          </cell>
          <cell r="S30">
            <v>0.52</v>
          </cell>
          <cell r="T30">
            <v>0.52</v>
          </cell>
          <cell r="U30">
            <v>0.52</v>
          </cell>
          <cell r="V30">
            <v>0.52</v>
          </cell>
          <cell r="W30">
            <v>0.52</v>
          </cell>
          <cell r="X30">
            <v>0.52</v>
          </cell>
          <cell r="Y30">
            <v>0.52</v>
          </cell>
          <cell r="Z30">
            <v>0.52</v>
          </cell>
          <cell r="AA30">
            <v>0.52</v>
          </cell>
          <cell r="AB30">
            <v>0.52</v>
          </cell>
          <cell r="AC30">
            <v>0.52</v>
          </cell>
          <cell r="AE30">
            <v>0</v>
          </cell>
        </row>
        <row r="31">
          <cell r="B31" t="str">
            <v>22-0230001</v>
          </cell>
          <cell r="C31" t="str">
            <v>258 1</v>
          </cell>
          <cell r="D31" t="str">
            <v>b2a</v>
          </cell>
          <cell r="E31" t="str">
            <v>oa2</v>
          </cell>
          <cell r="G31" t="str">
            <v>a</v>
          </cell>
          <cell r="H31" t="str">
            <v>loans to s marco</v>
          </cell>
          <cell r="I31" t="str">
            <v>prestito s.marco bioenergie</v>
          </cell>
          <cell r="J31">
            <v>12134047.289999999</v>
          </cell>
          <cell r="K31">
            <v>25867902.23</v>
          </cell>
          <cell r="L31">
            <v>16222902.23</v>
          </cell>
          <cell r="O31">
            <v>16222902.23</v>
          </cell>
          <cell r="Q31" t="str">
            <v>prestito s.marco bioenergie</v>
          </cell>
          <cell r="R31">
            <v>25715902.23</v>
          </cell>
          <cell r="S31">
            <v>25715902.23</v>
          </cell>
          <cell r="T31">
            <v>25867902.23</v>
          </cell>
          <cell r="U31">
            <v>21167902.23</v>
          </cell>
          <cell r="V31">
            <v>21167902.23</v>
          </cell>
          <cell r="W31">
            <v>21167902.23</v>
          </cell>
          <cell r="X31">
            <v>16167902.23</v>
          </cell>
          <cell r="Y31">
            <v>16222902.23</v>
          </cell>
          <cell r="Z31">
            <v>16222902.23</v>
          </cell>
          <cell r="AA31">
            <v>16222902.23</v>
          </cell>
          <cell r="AB31">
            <v>16222902.23</v>
          </cell>
          <cell r="AC31">
            <v>16222902.23</v>
          </cell>
          <cell r="AE31">
            <v>0</v>
          </cell>
        </row>
        <row r="32">
          <cell r="B32" t="str">
            <v>22-0230003</v>
          </cell>
          <cell r="C32" t="str">
            <v>258 2</v>
          </cell>
          <cell r="D32" t="str">
            <v>b2a</v>
          </cell>
          <cell r="E32" t="str">
            <v>oa2</v>
          </cell>
          <cell r="G32" t="str">
            <v>a</v>
          </cell>
          <cell r="H32" t="str">
            <v>loans to energ</v>
          </cell>
          <cell r="I32" t="str">
            <v>prestito energ</v>
          </cell>
          <cell r="J32">
            <v>891837.93</v>
          </cell>
          <cell r="K32">
            <v>1025337.93</v>
          </cell>
          <cell r="L32">
            <v>1065781.78</v>
          </cell>
          <cell r="O32">
            <v>1065781.78</v>
          </cell>
          <cell r="Q32" t="str">
            <v>prestito energ</v>
          </cell>
          <cell r="R32">
            <v>875781.78</v>
          </cell>
          <cell r="S32">
            <v>875781.78</v>
          </cell>
          <cell r="T32">
            <v>875781.78</v>
          </cell>
          <cell r="U32">
            <v>875781.78</v>
          </cell>
          <cell r="V32">
            <v>875781.78</v>
          </cell>
          <cell r="W32">
            <v>875781.78</v>
          </cell>
          <cell r="X32">
            <v>965781.78</v>
          </cell>
          <cell r="Y32">
            <v>965781.78</v>
          </cell>
          <cell r="Z32">
            <v>965781.78</v>
          </cell>
          <cell r="AA32">
            <v>965781.78</v>
          </cell>
          <cell r="AB32">
            <v>965781.78</v>
          </cell>
          <cell r="AC32">
            <v>1065781.78</v>
          </cell>
          <cell r="AE32">
            <v>100000</v>
          </cell>
        </row>
        <row r="33">
          <cell r="B33" t="str">
            <v>22-0230006</v>
          </cell>
          <cell r="C33" t="str">
            <v>258 3</v>
          </cell>
          <cell r="D33" t="str">
            <v>b2a</v>
          </cell>
          <cell r="E33" t="str">
            <v>oa2</v>
          </cell>
          <cell r="G33" t="str">
            <v>a</v>
          </cell>
          <cell r="H33" t="str">
            <v>loans to cell. Calabra</v>
          </cell>
          <cell r="I33" t="str">
            <v>prestito cellulosa calabra</v>
          </cell>
          <cell r="J33">
            <v>665405.96</v>
          </cell>
          <cell r="K33">
            <v>665405.96</v>
          </cell>
          <cell r="L33">
            <v>390965.8</v>
          </cell>
          <cell r="O33">
            <v>390965.8</v>
          </cell>
          <cell r="Q33" t="str">
            <v>prestito cellulosa calabra</v>
          </cell>
          <cell r="R33">
            <v>665405.96</v>
          </cell>
          <cell r="S33">
            <v>665405.96</v>
          </cell>
          <cell r="T33">
            <v>665405.96</v>
          </cell>
          <cell r="U33">
            <v>665405.96</v>
          </cell>
          <cell r="V33">
            <v>665405.96</v>
          </cell>
          <cell r="W33">
            <v>665405.96</v>
          </cell>
          <cell r="X33">
            <v>390965.8</v>
          </cell>
          <cell r="Y33">
            <v>390965.8</v>
          </cell>
          <cell r="Z33">
            <v>390965.8</v>
          </cell>
          <cell r="AA33">
            <v>390965.8</v>
          </cell>
          <cell r="AB33">
            <v>390965.8</v>
          </cell>
          <cell r="AC33">
            <v>390965.8</v>
          </cell>
          <cell r="AE33">
            <v>0</v>
          </cell>
        </row>
        <row r="34">
          <cell r="B34" t="str">
            <v>22-0230008</v>
          </cell>
          <cell r="C34" t="str">
            <v>258 4</v>
          </cell>
          <cell r="D34" t="str">
            <v>b2a</v>
          </cell>
          <cell r="E34" t="str">
            <v>oa2</v>
          </cell>
          <cell r="G34" t="str">
            <v>a</v>
          </cell>
          <cell r="H34" t="str">
            <v>loans to biomasse</v>
          </cell>
          <cell r="I34" t="str">
            <v>finanziamento subordinato biomasse</v>
          </cell>
          <cell r="J34">
            <v>12835200</v>
          </cell>
          <cell r="K34">
            <v>12835200</v>
          </cell>
          <cell r="L34">
            <v>12835200</v>
          </cell>
          <cell r="O34">
            <v>12835200</v>
          </cell>
          <cell r="Q34" t="str">
            <v>finanziamento subordinato biomasse</v>
          </cell>
          <cell r="R34">
            <v>12835200</v>
          </cell>
          <cell r="S34">
            <v>12835200</v>
          </cell>
          <cell r="T34">
            <v>12835200</v>
          </cell>
          <cell r="U34">
            <v>12835200</v>
          </cell>
          <cell r="V34">
            <v>12835200</v>
          </cell>
          <cell r="W34">
            <v>12835200</v>
          </cell>
          <cell r="X34">
            <v>12835200</v>
          </cell>
          <cell r="Y34">
            <v>12835200</v>
          </cell>
          <cell r="Z34">
            <v>12835200</v>
          </cell>
          <cell r="AA34">
            <v>12835200</v>
          </cell>
          <cell r="AB34">
            <v>12835200</v>
          </cell>
          <cell r="AC34">
            <v>12835200</v>
          </cell>
          <cell r="AE34">
            <v>0</v>
          </cell>
        </row>
        <row r="35">
          <cell r="B35" t="str">
            <v>22-0230004</v>
          </cell>
          <cell r="C35" t="str">
            <v>258 5</v>
          </cell>
          <cell r="D35" t="str">
            <v>b2a</v>
          </cell>
          <cell r="E35" t="str">
            <v>oa2</v>
          </cell>
          <cell r="G35" t="str">
            <v>a</v>
          </cell>
          <cell r="H35" t="str">
            <v>loans to idrogest</v>
          </cell>
          <cell r="I35" t="str">
            <v>prestito idrogest</v>
          </cell>
          <cell r="J35">
            <v>0</v>
          </cell>
          <cell r="K35">
            <v>18122.86</v>
          </cell>
          <cell r="L35">
            <v>18122.86</v>
          </cell>
          <cell r="O35">
            <v>18122.86</v>
          </cell>
          <cell r="Q35" t="str">
            <v>prestito idrogest</v>
          </cell>
          <cell r="R35">
            <v>18122.86</v>
          </cell>
          <cell r="S35">
            <v>18122.86</v>
          </cell>
          <cell r="T35">
            <v>18122.86</v>
          </cell>
          <cell r="U35">
            <v>18122.86</v>
          </cell>
          <cell r="V35">
            <v>18122.86</v>
          </cell>
          <cell r="W35">
            <v>18122.86</v>
          </cell>
          <cell r="X35">
            <v>18122.86</v>
          </cell>
          <cell r="Y35">
            <v>18122.86</v>
          </cell>
          <cell r="Z35">
            <v>18122.86</v>
          </cell>
          <cell r="AA35">
            <v>18122.86</v>
          </cell>
          <cell r="AB35">
            <v>18122.86</v>
          </cell>
          <cell r="AC35">
            <v>18122.86</v>
          </cell>
          <cell r="AE35">
            <v>0</v>
          </cell>
        </row>
        <row r="36">
          <cell r="B36" t="str">
            <v>=</v>
          </cell>
          <cell r="C36" t="str">
            <v>321 1</v>
          </cell>
          <cell r="D36" t="str">
            <v>c2a</v>
          </cell>
          <cell r="E36" t="str">
            <v>cliit</v>
          </cell>
          <cell r="G36" t="str">
            <v>a</v>
          </cell>
          <cell r="H36" t="str">
            <v>inv to be issue to other customers</v>
          </cell>
          <cell r="I36" t="str">
            <v>FDE vs terzi</v>
          </cell>
          <cell r="L36">
            <v>0</v>
          </cell>
          <cell r="M36">
            <v>0</v>
          </cell>
          <cell r="O36">
            <v>0</v>
          </cell>
          <cell r="Q36" t="str">
            <v>FDE vs terzi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</row>
        <row r="37">
          <cell r="B37" t="str">
            <v>14-0100004</v>
          </cell>
          <cell r="C37" t="str">
            <v>321 1</v>
          </cell>
          <cell r="D37" t="str">
            <v>c2b</v>
          </cell>
          <cell r="E37" t="str">
            <v>cliit</v>
          </cell>
          <cell r="F37" t="str">
            <v>ic</v>
          </cell>
          <cell r="G37" t="str">
            <v>a</v>
          </cell>
          <cell r="H37" t="str">
            <v>invoice to be issue to san marco</v>
          </cell>
          <cell r="I37" t="str">
            <v>FDE a San marco</v>
          </cell>
          <cell r="J37">
            <v>0</v>
          </cell>
          <cell r="K37">
            <v>908191.35646868905</v>
          </cell>
          <cell r="L37">
            <v>-554484.96000000066</v>
          </cell>
          <cell r="M37">
            <v>-554484.96000000066</v>
          </cell>
          <cell r="O37">
            <v>0</v>
          </cell>
          <cell r="Q37" t="str">
            <v>FDE a San marco</v>
          </cell>
          <cell r="R37">
            <v>0</v>
          </cell>
          <cell r="S37">
            <v>565299.31022471795</v>
          </cell>
          <cell r="T37">
            <v>695743.75402284588</v>
          </cell>
          <cell r="U37">
            <v>743151.21212178539</v>
          </cell>
          <cell r="V37">
            <v>983552.6150158036</v>
          </cell>
          <cell r="W37">
            <v>923636.2703252323</v>
          </cell>
          <cell r="X37">
            <v>445267.30184293987</v>
          </cell>
          <cell r="Y37">
            <v>590771.35100996215</v>
          </cell>
          <cell r="Z37">
            <v>-162594.97840000043</v>
          </cell>
          <cell r="AA37">
            <v>-115667.99200000038</v>
          </cell>
          <cell r="AB37">
            <v>-540438.55600000068</v>
          </cell>
          <cell r="AC37">
            <v>-554484.96000000066</v>
          </cell>
          <cell r="AE37">
            <v>-14046.40399999998</v>
          </cell>
        </row>
        <row r="38">
          <cell r="B38" t="str">
            <v>26-0100002</v>
          </cell>
          <cell r="C38" t="str">
            <v>331 5</v>
          </cell>
          <cell r="D38" t="str">
            <v>cal</v>
          </cell>
          <cell r="E38" t="str">
            <v>alcred</v>
          </cell>
          <cell r="G38" t="str">
            <v>a</v>
          </cell>
          <cell r="I38" t="str">
            <v>risconti attivi</v>
          </cell>
          <cell r="J38">
            <v>198</v>
          </cell>
          <cell r="K38">
            <v>198</v>
          </cell>
          <cell r="L38">
            <v>7930</v>
          </cell>
          <cell r="O38">
            <v>7930</v>
          </cell>
          <cell r="Q38" t="str">
            <v>risconti attivi</v>
          </cell>
          <cell r="R38">
            <v>198</v>
          </cell>
          <cell r="S38">
            <v>198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6000</v>
          </cell>
          <cell r="AC38">
            <v>7930</v>
          </cell>
          <cell r="AE38">
            <v>1930</v>
          </cell>
        </row>
        <row r="39">
          <cell r="B39" t="str">
            <v>12-000</v>
          </cell>
          <cell r="C39" t="str">
            <v>411 6</v>
          </cell>
          <cell r="D39" t="str">
            <v>c2a</v>
          </cell>
          <cell r="E39" t="str">
            <v>clism</v>
          </cell>
          <cell r="F39" t="str">
            <v>ic</v>
          </cell>
          <cell r="G39" t="str">
            <v>a</v>
          </cell>
          <cell r="H39" t="str">
            <v>customer SM</v>
          </cell>
          <cell r="I39" t="str">
            <v>cli it SM deb comm.li interco</v>
          </cell>
          <cell r="L39">
            <v>1728326.33</v>
          </cell>
          <cell r="O39">
            <v>1728326.33</v>
          </cell>
          <cell r="Q39" t="str">
            <v>cli it SM deb comm.li interco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1267560.17</v>
          </cell>
          <cell r="W39">
            <v>1687944.11</v>
          </cell>
          <cell r="X39">
            <v>1687944.11</v>
          </cell>
          <cell r="Y39">
            <v>1687944.11</v>
          </cell>
          <cell r="Z39">
            <v>1687944.11</v>
          </cell>
          <cell r="AA39">
            <v>1522323.17</v>
          </cell>
          <cell r="AB39">
            <v>1917058.75</v>
          </cell>
          <cell r="AC39">
            <v>1728326.33</v>
          </cell>
          <cell r="AE39">
            <v>-188732.41999999993</v>
          </cell>
        </row>
        <row r="40">
          <cell r="B40" t="str">
            <v>12-000</v>
          </cell>
          <cell r="C40" t="str">
            <v>411 xx</v>
          </cell>
          <cell r="D40" t="str">
            <v>c2a</v>
          </cell>
          <cell r="E40" t="str">
            <v>cliit</v>
          </cell>
          <cell r="G40" t="str">
            <v>a</v>
          </cell>
          <cell r="H40" t="str">
            <v>customer italy</v>
          </cell>
          <cell r="I40" t="str">
            <v>clienti italia (escl.SM)</v>
          </cell>
          <cell r="J40">
            <v>1333172.56</v>
          </cell>
          <cell r="K40">
            <v>314144.94</v>
          </cell>
          <cell r="L40">
            <v>469557.2799999998</v>
          </cell>
          <cell r="O40">
            <v>469557.2799999998</v>
          </cell>
          <cell r="Q40" t="str">
            <v>clienti italia (escl.SM)</v>
          </cell>
          <cell r="R40">
            <v>665876.53</v>
          </cell>
          <cell r="S40">
            <v>665876.53</v>
          </cell>
          <cell r="T40">
            <v>1539212.94</v>
          </cell>
          <cell r="U40">
            <v>1724939.39</v>
          </cell>
          <cell r="V40">
            <v>452885.28</v>
          </cell>
          <cell r="W40">
            <v>452885.28</v>
          </cell>
          <cell r="X40">
            <v>452885.28</v>
          </cell>
          <cell r="Y40">
            <v>457053.28</v>
          </cell>
          <cell r="Z40">
            <v>457053.28</v>
          </cell>
          <cell r="AA40">
            <v>461221.28</v>
          </cell>
          <cell r="AB40">
            <v>465389.28</v>
          </cell>
          <cell r="AC40">
            <v>469557.2799999998</v>
          </cell>
          <cell r="AE40">
            <v>4167.9999999997672</v>
          </cell>
        </row>
        <row r="41">
          <cell r="B41" t="str">
            <v>12-060</v>
          </cell>
          <cell r="C41" t="str">
            <v>412 4</v>
          </cell>
          <cell r="D41" t="str">
            <v>c2b</v>
          </cell>
          <cell r="E41" t="str">
            <v>clism</v>
          </cell>
          <cell r="F41" t="str">
            <v>ic</v>
          </cell>
          <cell r="G41" t="str">
            <v>a</v>
          </cell>
          <cell r="I41" t="str">
            <v>cli it SM interessi</v>
          </cell>
          <cell r="L41">
            <v>633518.87</v>
          </cell>
          <cell r="O41">
            <v>633518.87</v>
          </cell>
          <cell r="Q41" t="str">
            <v>cli it SM interessi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239379.06</v>
          </cell>
          <cell r="W41">
            <v>239379.06</v>
          </cell>
          <cell r="X41">
            <v>872897.93</v>
          </cell>
          <cell r="Y41">
            <v>872897.93</v>
          </cell>
          <cell r="Z41">
            <v>817897.93</v>
          </cell>
          <cell r="AA41">
            <v>633518.87</v>
          </cell>
          <cell r="AB41">
            <v>633518.87</v>
          </cell>
          <cell r="AC41">
            <v>633518.87</v>
          </cell>
          <cell r="AE41">
            <v>0</v>
          </cell>
        </row>
        <row r="42">
          <cell r="B42" t="str">
            <v>12-060</v>
          </cell>
          <cell r="C42" t="str">
            <v>412 xx</v>
          </cell>
          <cell r="D42" t="str">
            <v>c2b</v>
          </cell>
          <cell r="E42" t="str">
            <v>clico</v>
          </cell>
          <cell r="G42" t="str">
            <v>a</v>
          </cell>
          <cell r="H42" t="str">
            <v>customer intercompany</v>
          </cell>
          <cell r="I42" t="str">
            <v>clienti intercompany (biom,energ cellcal)</v>
          </cell>
          <cell r="J42">
            <v>242636.05</v>
          </cell>
          <cell r="K42">
            <v>1328678.6200000001</v>
          </cell>
          <cell r="L42">
            <v>2387906.5499999998</v>
          </cell>
          <cell r="O42">
            <v>2387906.5499999998</v>
          </cell>
          <cell r="Q42" t="str">
            <v>clienti intercompany (biom,energ cellcal)</v>
          </cell>
          <cell r="R42">
            <v>3367921.47</v>
          </cell>
          <cell r="S42">
            <v>3367921.47</v>
          </cell>
          <cell r="T42">
            <v>2376886.91</v>
          </cell>
          <cell r="U42">
            <v>2376886.91</v>
          </cell>
          <cell r="V42">
            <v>1667507.85</v>
          </cell>
          <cell r="W42">
            <v>1667507.85</v>
          </cell>
          <cell r="X42">
            <v>1946029.01</v>
          </cell>
          <cell r="Y42">
            <v>1946029.01</v>
          </cell>
          <cell r="Z42">
            <v>1946029.01</v>
          </cell>
          <cell r="AA42">
            <v>1946029.01</v>
          </cell>
          <cell r="AB42">
            <v>1946029.01</v>
          </cell>
          <cell r="AC42">
            <v>2387906.5499999998</v>
          </cell>
          <cell r="AE42">
            <v>441877.5399999998</v>
          </cell>
        </row>
        <row r="43">
          <cell r="B43" t="str">
            <v>na</v>
          </cell>
          <cell r="C43" t="str">
            <v>421 7</v>
          </cell>
          <cell r="D43" t="str">
            <v>c5a</v>
          </cell>
          <cell r="E43" t="str">
            <v>alcred</v>
          </cell>
          <cell r="G43" t="str">
            <v>a</v>
          </cell>
          <cell r="I43" t="str">
            <v>anticipi a fornitori</v>
          </cell>
          <cell r="K43">
            <v>0</v>
          </cell>
          <cell r="L43">
            <v>13010.56</v>
          </cell>
          <cell r="O43">
            <v>13010.56</v>
          </cell>
          <cell r="Q43" t="str">
            <v>anticipi a fornitori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231019.49</v>
          </cell>
          <cell r="W43">
            <v>4679.82</v>
          </cell>
          <cell r="X43">
            <v>2891.58</v>
          </cell>
          <cell r="Y43">
            <v>2891.58</v>
          </cell>
          <cell r="Z43">
            <v>1079.82</v>
          </cell>
          <cell r="AA43">
            <v>12825.55</v>
          </cell>
          <cell r="AB43">
            <v>12627.26</v>
          </cell>
          <cell r="AC43">
            <v>13010.56</v>
          </cell>
          <cell r="AE43">
            <v>383.29999999999927</v>
          </cell>
        </row>
        <row r="44">
          <cell r="B44" t="str">
            <v>14-0400005</v>
          </cell>
          <cell r="C44" t="str">
            <v>429 XX</v>
          </cell>
          <cell r="D44" t="str">
            <v>c5a</v>
          </cell>
          <cell r="E44" t="str">
            <v>alcred</v>
          </cell>
          <cell r="G44" t="str">
            <v>a</v>
          </cell>
          <cell r="H44" t="str">
            <v>guarantee deposit</v>
          </cell>
          <cell r="I44" t="str">
            <v>Depositi cauzionali</v>
          </cell>
          <cell r="J44">
            <v>41316.550000000003</v>
          </cell>
          <cell r="K44">
            <v>247899.31</v>
          </cell>
          <cell r="L44">
            <v>260052.59</v>
          </cell>
          <cell r="O44">
            <v>260052.59</v>
          </cell>
          <cell r="Q44" t="str">
            <v>Depositi cauzionali</v>
          </cell>
          <cell r="R44">
            <v>247899.31</v>
          </cell>
          <cell r="S44">
            <v>247899.31</v>
          </cell>
          <cell r="T44">
            <v>247899.31</v>
          </cell>
          <cell r="U44">
            <v>247899.31</v>
          </cell>
          <cell r="V44">
            <v>247899.31</v>
          </cell>
          <cell r="W44">
            <v>247899.31</v>
          </cell>
          <cell r="X44">
            <v>247899.31</v>
          </cell>
          <cell r="Y44">
            <v>247899.31</v>
          </cell>
          <cell r="Z44">
            <v>247899.31</v>
          </cell>
          <cell r="AA44">
            <v>256952.59</v>
          </cell>
          <cell r="AB44">
            <v>260052.59</v>
          </cell>
          <cell r="AC44">
            <v>260052.59</v>
          </cell>
          <cell r="AE44">
            <v>0</v>
          </cell>
        </row>
        <row r="45">
          <cell r="B45" t="str">
            <v>=</v>
          </cell>
          <cell r="C45" t="str">
            <v>430 1</v>
          </cell>
          <cell r="D45" t="str">
            <v>c5a</v>
          </cell>
          <cell r="E45" t="str">
            <v>alcred</v>
          </cell>
          <cell r="G45" t="str">
            <v>a</v>
          </cell>
          <cell r="I45" t="str">
            <v>Crediti ENERG x interessi</v>
          </cell>
          <cell r="L45">
            <v>0</v>
          </cell>
          <cell r="O45">
            <v>0</v>
          </cell>
          <cell r="Q45" t="str">
            <v>Crediti ENERG x interessi</v>
          </cell>
          <cell r="R45">
            <v>154301.85</v>
          </cell>
          <cell r="S45">
            <v>154301.85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</row>
        <row r="46">
          <cell r="B46" t="str">
            <v>14-0300002</v>
          </cell>
          <cell r="C46" t="str">
            <v>531 20</v>
          </cell>
          <cell r="D46" t="str">
            <v>4bis</v>
          </cell>
          <cell r="E46" t="str">
            <v>alcred</v>
          </cell>
          <cell r="G46" t="str">
            <v>a</v>
          </cell>
          <cell r="H46" t="str">
            <v>Credit VAT usable for TAX debts</v>
          </cell>
          <cell r="I46" t="str">
            <v>iva compensata</v>
          </cell>
          <cell r="J46">
            <v>-55615.37</v>
          </cell>
          <cell r="K46">
            <v>-55615.37</v>
          </cell>
          <cell r="L46">
            <v>0</v>
          </cell>
          <cell r="O46">
            <v>0</v>
          </cell>
          <cell r="Q46" t="str">
            <v>iva compensata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</row>
        <row r="47">
          <cell r="B47" t="str">
            <v>14-0300003</v>
          </cell>
          <cell r="C47" t="str">
            <v>531 6</v>
          </cell>
          <cell r="D47" t="str">
            <v>4bis</v>
          </cell>
          <cell r="E47" t="str">
            <v>alcred</v>
          </cell>
          <cell r="G47" t="str">
            <v>a</v>
          </cell>
          <cell r="H47" t="str">
            <v>VAT</v>
          </cell>
          <cell r="I47" t="str">
            <v>Erario c/iva</v>
          </cell>
          <cell r="J47">
            <v>296403.41000000003</v>
          </cell>
          <cell r="K47">
            <v>609944.49</v>
          </cell>
          <cell r="L47">
            <v>65165.34</v>
          </cell>
          <cell r="O47">
            <v>65165.34</v>
          </cell>
          <cell r="Q47" t="str">
            <v>Erario c/iva</v>
          </cell>
          <cell r="R47">
            <v>350317.97</v>
          </cell>
          <cell r="S47">
            <v>354974.45</v>
          </cell>
          <cell r="T47">
            <v>349895.34</v>
          </cell>
          <cell r="U47">
            <v>319534.84000000003</v>
          </cell>
          <cell r="V47">
            <v>339309.39</v>
          </cell>
          <cell r="W47">
            <v>255039.92</v>
          </cell>
          <cell r="X47">
            <v>190791.65</v>
          </cell>
          <cell r="Y47">
            <v>178550.2</v>
          </cell>
          <cell r="Z47">
            <v>161738.57</v>
          </cell>
          <cell r="AA47">
            <v>173735.32</v>
          </cell>
          <cell r="AB47">
            <v>51328.23</v>
          </cell>
          <cell r="AC47">
            <v>65165.34</v>
          </cell>
          <cell r="AE47">
            <v>13837.109999999993</v>
          </cell>
        </row>
        <row r="48">
          <cell r="B48" t="str">
            <v>14-0300006</v>
          </cell>
          <cell r="C48" t="str">
            <v>535 1</v>
          </cell>
          <cell r="D48" t="str">
            <v>4bis</v>
          </cell>
          <cell r="E48" t="str">
            <v>alcred</v>
          </cell>
          <cell r="G48" t="str">
            <v>a</v>
          </cell>
          <cell r="H48" t="str">
            <v>Tax credit on bank accounting</v>
          </cell>
          <cell r="I48" t="str">
            <v>Erario c/rit su int bancari</v>
          </cell>
          <cell r="J48">
            <v>69.400000000000006</v>
          </cell>
          <cell r="K48">
            <v>185.89</v>
          </cell>
          <cell r="L48">
            <v>152.57</v>
          </cell>
          <cell r="O48">
            <v>152.57</v>
          </cell>
          <cell r="Q48" t="str">
            <v>Erario c/rit su int bancari</v>
          </cell>
          <cell r="R48">
            <v>185.89</v>
          </cell>
          <cell r="S48">
            <v>185.89</v>
          </cell>
          <cell r="T48">
            <v>116</v>
          </cell>
          <cell r="U48">
            <v>182</v>
          </cell>
          <cell r="V48">
            <v>182.02</v>
          </cell>
          <cell r="W48">
            <v>182.02</v>
          </cell>
          <cell r="X48">
            <v>98</v>
          </cell>
          <cell r="Y48">
            <v>98</v>
          </cell>
          <cell r="Z48">
            <v>98</v>
          </cell>
          <cell r="AA48">
            <v>152.57</v>
          </cell>
          <cell r="AB48">
            <v>152.57</v>
          </cell>
          <cell r="AC48">
            <v>152.57</v>
          </cell>
          <cell r="AE48">
            <v>0</v>
          </cell>
        </row>
        <row r="49">
          <cell r="B49" t="str">
            <v>14-0300012</v>
          </cell>
          <cell r="C49" t="str">
            <v>537 31</v>
          </cell>
          <cell r="D49" t="str">
            <v>4bis</v>
          </cell>
          <cell r="E49" t="str">
            <v>alcred</v>
          </cell>
          <cell r="G49" t="str">
            <v>a</v>
          </cell>
          <cell r="H49" t="str">
            <v>IRAP pre-payments</v>
          </cell>
          <cell r="I49" t="str">
            <v>Credito x Acconti IRAP</v>
          </cell>
          <cell r="J49">
            <v>0</v>
          </cell>
          <cell r="K49">
            <v>0</v>
          </cell>
          <cell r="L49">
            <v>81389</v>
          </cell>
          <cell r="O49">
            <v>81389</v>
          </cell>
          <cell r="Q49" t="str">
            <v>Credito x Acconti IRAP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26354.400000000001</v>
          </cell>
          <cell r="Y49">
            <v>26354.400000000001</v>
          </cell>
          <cell r="Z49">
            <v>32555.599999999999</v>
          </cell>
          <cell r="AA49">
            <v>32555.599999999999</v>
          </cell>
          <cell r="AB49">
            <v>81389</v>
          </cell>
          <cell r="AC49">
            <v>81389</v>
          </cell>
          <cell r="AE49">
            <v>0</v>
          </cell>
        </row>
        <row r="50">
          <cell r="B50" t="str">
            <v>14-0300013</v>
          </cell>
          <cell r="C50" t="str">
            <v>537 32</v>
          </cell>
          <cell r="D50" t="str">
            <v>4bis</v>
          </cell>
          <cell r="E50" t="str">
            <v>alcred</v>
          </cell>
          <cell r="G50" t="str">
            <v>a</v>
          </cell>
          <cell r="H50" t="str">
            <v>IRES credit</v>
          </cell>
          <cell r="I50" t="str">
            <v>Credito IRES</v>
          </cell>
          <cell r="J50">
            <v>47</v>
          </cell>
          <cell r="K50">
            <v>47</v>
          </cell>
          <cell r="L50">
            <v>0</v>
          </cell>
          <cell r="O50">
            <v>0</v>
          </cell>
          <cell r="Q50" t="str">
            <v>Credito IRES</v>
          </cell>
          <cell r="R50">
            <v>47</v>
          </cell>
          <cell r="S50">
            <v>47</v>
          </cell>
          <cell r="T50">
            <v>116</v>
          </cell>
          <cell r="U50">
            <v>116</v>
          </cell>
          <cell r="V50">
            <v>116</v>
          </cell>
          <cell r="W50">
            <v>116</v>
          </cell>
          <cell r="X50">
            <v>232</v>
          </cell>
          <cell r="Y50">
            <v>232</v>
          </cell>
          <cell r="Z50">
            <v>232</v>
          </cell>
          <cell r="AA50">
            <v>232</v>
          </cell>
          <cell r="AB50">
            <v>0</v>
          </cell>
          <cell r="AC50">
            <v>0</v>
          </cell>
          <cell r="AE50">
            <v>0</v>
          </cell>
        </row>
        <row r="51">
          <cell r="B51" t="str">
            <v>10-0200013</v>
          </cell>
          <cell r="C51" t="str">
            <v>571 1</v>
          </cell>
          <cell r="D51" t="str">
            <v>cb1</v>
          </cell>
          <cell r="E51" t="str">
            <v>cash</v>
          </cell>
          <cell r="G51" t="str">
            <v>a</v>
          </cell>
          <cell r="H51" t="str">
            <v>intesa bank</v>
          </cell>
          <cell r="I51" t="str">
            <v>intesa</v>
          </cell>
          <cell r="J51">
            <v>1584.85</v>
          </cell>
          <cell r="K51">
            <v>1373.57</v>
          </cell>
          <cell r="L51">
            <v>1012.48</v>
          </cell>
          <cell r="O51">
            <v>1012.48</v>
          </cell>
          <cell r="Q51" t="str">
            <v>intesa</v>
          </cell>
          <cell r="R51">
            <v>1373.57</v>
          </cell>
          <cell r="S51">
            <v>1373.57</v>
          </cell>
          <cell r="T51">
            <v>1373.57</v>
          </cell>
          <cell r="U51">
            <v>1118.3399999999999</v>
          </cell>
          <cell r="V51">
            <v>1118.3399999999999</v>
          </cell>
          <cell r="W51">
            <v>1118.3399999999999</v>
          </cell>
          <cell r="X51">
            <v>1065.4100000000001</v>
          </cell>
          <cell r="Y51">
            <v>1065.4100000000001</v>
          </cell>
          <cell r="Z51">
            <v>1065.4100000000001</v>
          </cell>
          <cell r="AA51">
            <v>1012.48</v>
          </cell>
          <cell r="AB51">
            <v>1012.48</v>
          </cell>
          <cell r="AC51">
            <v>1012.48</v>
          </cell>
          <cell r="AE51">
            <v>0</v>
          </cell>
        </row>
        <row r="52">
          <cell r="B52" t="str">
            <v>10-0200014</v>
          </cell>
          <cell r="C52" t="str">
            <v>571 2</v>
          </cell>
          <cell r="D52" t="str">
            <v>cb1</v>
          </cell>
          <cell r="E52" t="str">
            <v>cash</v>
          </cell>
          <cell r="G52" t="str">
            <v>a</v>
          </cell>
          <cell r="H52" t="str">
            <v>bpci bank</v>
          </cell>
          <cell r="I52" t="str">
            <v>bpci</v>
          </cell>
          <cell r="J52">
            <v>30660.240000000002</v>
          </cell>
          <cell r="K52">
            <v>66968.240000000005</v>
          </cell>
          <cell r="L52">
            <v>32718.09</v>
          </cell>
          <cell r="O52">
            <v>32718.09</v>
          </cell>
          <cell r="Q52" t="str">
            <v>bpci</v>
          </cell>
          <cell r="R52">
            <v>62495.58</v>
          </cell>
          <cell r="S52">
            <v>56762.42</v>
          </cell>
          <cell r="T52">
            <v>39029.919999999998</v>
          </cell>
          <cell r="U52">
            <v>33421.33</v>
          </cell>
          <cell r="V52">
            <v>7334.24</v>
          </cell>
          <cell r="W52">
            <v>0</v>
          </cell>
          <cell r="X52">
            <v>53863.1</v>
          </cell>
          <cell r="Y52">
            <v>11313.15</v>
          </cell>
          <cell r="Z52">
            <v>39634.32</v>
          </cell>
          <cell r="AA52">
            <v>59766.15</v>
          </cell>
          <cell r="AB52">
            <v>3592.39</v>
          </cell>
          <cell r="AC52">
            <v>32718.09</v>
          </cell>
          <cell r="AE52">
            <v>29125.7</v>
          </cell>
        </row>
        <row r="53">
          <cell r="B53" t="str">
            <v>10-0100001</v>
          </cell>
          <cell r="C53" t="str">
            <v>581 3</v>
          </cell>
          <cell r="D53" t="str">
            <v>cb2</v>
          </cell>
          <cell r="E53" t="str">
            <v>cash</v>
          </cell>
          <cell r="G53" t="str">
            <v>a</v>
          </cell>
          <cell r="H53" t="str">
            <v>cash</v>
          </cell>
          <cell r="I53" t="str">
            <v>cassa</v>
          </cell>
          <cell r="J53">
            <v>121.83</v>
          </cell>
          <cell r="K53">
            <v>2</v>
          </cell>
          <cell r="L53">
            <v>2</v>
          </cell>
          <cell r="O53">
            <v>2</v>
          </cell>
          <cell r="Q53" t="str">
            <v>cassa</v>
          </cell>
          <cell r="R53">
            <v>2</v>
          </cell>
          <cell r="S53">
            <v>2</v>
          </cell>
          <cell r="T53">
            <v>2</v>
          </cell>
          <cell r="U53">
            <v>2</v>
          </cell>
          <cell r="V53">
            <v>2</v>
          </cell>
          <cell r="W53">
            <v>2</v>
          </cell>
          <cell r="X53">
            <v>2</v>
          </cell>
          <cell r="Y53">
            <v>2</v>
          </cell>
          <cell r="Z53">
            <v>2</v>
          </cell>
          <cell r="AA53">
            <v>2</v>
          </cell>
          <cell r="AB53">
            <v>2</v>
          </cell>
          <cell r="AC53">
            <v>2</v>
          </cell>
          <cell r="AE53">
            <v>0</v>
          </cell>
        </row>
        <row r="54">
          <cell r="B54" t="str">
            <v>60-0200004</v>
          </cell>
          <cell r="C54" t="str">
            <v>711 1</v>
          </cell>
          <cell r="D54" t="str">
            <v>b07</v>
          </cell>
          <cell r="E54" t="str">
            <v>asp</v>
          </cell>
          <cell r="G54" t="str">
            <v>c</v>
          </cell>
          <cell r="H54" t="str">
            <v>various little costs</v>
          </cell>
          <cell r="I54" t="str">
            <v>spese varie di gestione</v>
          </cell>
          <cell r="J54">
            <v>0</v>
          </cell>
          <cell r="K54">
            <v>48</v>
          </cell>
          <cell r="L54">
            <v>0</v>
          </cell>
          <cell r="O54">
            <v>0</v>
          </cell>
          <cell r="Q54" t="str">
            <v>spese varie di gestione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</row>
        <row r="55">
          <cell r="B55" t="str">
            <v>70-0820001</v>
          </cell>
          <cell r="C55" t="str">
            <v>718 20</v>
          </cell>
          <cell r="D55" t="str">
            <v>b07</v>
          </cell>
          <cell r="E55" t="str">
            <v>asp</v>
          </cell>
          <cell r="G55" t="str">
            <v>c</v>
          </cell>
          <cell r="H55" t="str">
            <v>transport costs</v>
          </cell>
          <cell r="I55" t="str">
            <v>corrieri e pony</v>
          </cell>
          <cell r="J55">
            <v>10.35</v>
          </cell>
          <cell r="K55">
            <v>56.88</v>
          </cell>
          <cell r="L55">
            <v>0</v>
          </cell>
          <cell r="O55">
            <v>0</v>
          </cell>
          <cell r="Q55" t="str">
            <v>corrieri e pony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</row>
        <row r="56">
          <cell r="B56" t="str">
            <v>70-0800001</v>
          </cell>
          <cell r="C56" t="str">
            <v>721 4</v>
          </cell>
          <cell r="D56" t="str">
            <v>b07</v>
          </cell>
          <cell r="E56" t="str">
            <v>asp</v>
          </cell>
          <cell r="G56" t="str">
            <v>c</v>
          </cell>
          <cell r="H56" t="str">
            <v>telphon and mobile</v>
          </cell>
          <cell r="I56" t="str">
            <v>telefoni, fax ecc</v>
          </cell>
          <cell r="J56">
            <v>2188.02</v>
          </cell>
          <cell r="K56">
            <v>95.33</v>
          </cell>
          <cell r="L56">
            <v>299.83999999999997</v>
          </cell>
          <cell r="O56">
            <v>299.83999999999997</v>
          </cell>
          <cell r="Q56" t="str">
            <v>telefoni, fax ecc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304.44</v>
          </cell>
          <cell r="AB56">
            <v>299.83999999999997</v>
          </cell>
          <cell r="AC56">
            <v>299.83999999999997</v>
          </cell>
          <cell r="AE56">
            <v>0</v>
          </cell>
        </row>
        <row r="57">
          <cell r="B57" t="str">
            <v>70-0300002</v>
          </cell>
          <cell r="C57" t="str">
            <v>721 8</v>
          </cell>
          <cell r="D57" t="str">
            <v>b07</v>
          </cell>
          <cell r="E57" t="str">
            <v>serv3</v>
          </cell>
          <cell r="G57" t="str">
            <v>c</v>
          </cell>
          <cell r="H57" t="str">
            <v>sw expences</v>
          </cell>
          <cell r="I57" t="str">
            <v>consulenze (ass sw)</v>
          </cell>
          <cell r="J57">
            <v>500</v>
          </cell>
          <cell r="K57">
            <v>-176</v>
          </cell>
          <cell r="L57">
            <v>0</v>
          </cell>
          <cell r="O57">
            <v>0</v>
          </cell>
          <cell r="Q57" t="str">
            <v>consulenze (ass sw)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</row>
        <row r="58">
          <cell r="B58" t="str">
            <v>na</v>
          </cell>
          <cell r="C58" t="str">
            <v>723 1</v>
          </cell>
          <cell r="D58" t="str">
            <v>b07</v>
          </cell>
          <cell r="E58" t="str">
            <v>serv3</v>
          </cell>
          <cell r="G58" t="str">
            <v>c</v>
          </cell>
          <cell r="H58" t="str">
            <v>transports</v>
          </cell>
          <cell r="I58" t="str">
            <v>trasporti</v>
          </cell>
          <cell r="K58">
            <v>1122.3</v>
          </cell>
          <cell r="L58">
            <v>0</v>
          </cell>
          <cell r="O58">
            <v>0</v>
          </cell>
          <cell r="Q58" t="str">
            <v>trasporti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</row>
        <row r="59">
          <cell r="B59" t="str">
            <v>70-0980004</v>
          </cell>
          <cell r="C59" t="str">
            <v>727 12</v>
          </cell>
          <cell r="D59" t="str">
            <v>b08</v>
          </cell>
          <cell r="E59" t="str">
            <v>serv3</v>
          </cell>
          <cell r="G59" t="str">
            <v>c</v>
          </cell>
          <cell r="H59" t="str">
            <v>car hire</v>
          </cell>
          <cell r="I59" t="str">
            <v>noleggio autovetture</v>
          </cell>
          <cell r="J59">
            <v>3247.16</v>
          </cell>
          <cell r="K59">
            <v>1961.5</v>
          </cell>
          <cell r="L59">
            <v>0</v>
          </cell>
          <cell r="O59">
            <v>0</v>
          </cell>
          <cell r="Q59" t="str">
            <v>noleggio autovetture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</row>
        <row r="60">
          <cell r="B60" t="str">
            <v>80-0100001</v>
          </cell>
          <cell r="C60" t="str">
            <v>731 1</v>
          </cell>
          <cell r="D60" t="str">
            <v>b09a</v>
          </cell>
          <cell r="E60" t="str">
            <v>stip</v>
          </cell>
          <cell r="F60">
            <v>1</v>
          </cell>
          <cell r="G60" t="str">
            <v>c</v>
          </cell>
          <cell r="I60" t="str">
            <v>salari e stipendi</v>
          </cell>
          <cell r="J60">
            <v>0</v>
          </cell>
          <cell r="K60">
            <v>0</v>
          </cell>
          <cell r="L60">
            <v>229434.23</v>
          </cell>
          <cell r="M60">
            <v>0</v>
          </cell>
          <cell r="O60">
            <v>229434.23</v>
          </cell>
          <cell r="Q60" t="str">
            <v>salari e stipendi</v>
          </cell>
          <cell r="R60">
            <v>5769.23</v>
          </cell>
          <cell r="S60">
            <v>20292.990000000002</v>
          </cell>
          <cell r="T60">
            <v>27197.81</v>
          </cell>
          <cell r="U60">
            <v>37912.1</v>
          </cell>
          <cell r="V60">
            <v>48626.39</v>
          </cell>
          <cell r="W60">
            <v>64697.83</v>
          </cell>
          <cell r="X60">
            <v>75412.12</v>
          </cell>
          <cell r="Y60">
            <v>88067.99</v>
          </cell>
          <cell r="Z60">
            <v>105180.05</v>
          </cell>
          <cell r="AA60">
            <v>145393.07</v>
          </cell>
          <cell r="AB60">
            <v>168649.05</v>
          </cell>
          <cell r="AC60">
            <v>229434.23</v>
          </cell>
          <cell r="AE60">
            <v>60785.180000000022</v>
          </cell>
        </row>
        <row r="61">
          <cell r="B61" t="str">
            <v>=</v>
          </cell>
          <cell r="C61" t="str">
            <v>731 17</v>
          </cell>
          <cell r="D61" t="str">
            <v>b09b</v>
          </cell>
          <cell r="E61" t="str">
            <v>stip</v>
          </cell>
          <cell r="G61" t="str">
            <v>c</v>
          </cell>
          <cell r="I61" t="str">
            <v>contributi Fpdac + pastore</v>
          </cell>
          <cell r="K61">
            <v>0</v>
          </cell>
          <cell r="L61">
            <v>17470.09</v>
          </cell>
          <cell r="O61">
            <v>17470.09</v>
          </cell>
          <cell r="Q61" t="str">
            <v>contributi Fpdac + pastore</v>
          </cell>
          <cell r="R61">
            <v>564.22</v>
          </cell>
          <cell r="S61">
            <v>1551.69</v>
          </cell>
          <cell r="T61">
            <v>1962.7</v>
          </cell>
          <cell r="U61">
            <v>1973.46</v>
          </cell>
          <cell r="V61">
            <v>3501.86</v>
          </cell>
          <cell r="W61">
            <v>5642.25</v>
          </cell>
          <cell r="X61">
            <v>6629.72</v>
          </cell>
          <cell r="Y61">
            <v>7617.19</v>
          </cell>
          <cell r="Z61">
            <v>9071.2199999999993</v>
          </cell>
          <cell r="AA61">
            <v>11545.27</v>
          </cell>
          <cell r="AB61">
            <v>14507.68</v>
          </cell>
          <cell r="AC61">
            <v>17470.09</v>
          </cell>
          <cell r="AE61">
            <v>2962.41</v>
          </cell>
        </row>
        <row r="62">
          <cell r="B62" t="str">
            <v>=</v>
          </cell>
          <cell r="C62" t="str">
            <v>731 18</v>
          </cell>
          <cell r="D62" t="str">
            <v>b09b</v>
          </cell>
          <cell r="E62" t="str">
            <v>stip</v>
          </cell>
          <cell r="G62" t="str">
            <v>c</v>
          </cell>
          <cell r="I62" t="str">
            <v>contributi Fasdac</v>
          </cell>
          <cell r="L62">
            <v>4420.51</v>
          </cell>
          <cell r="O62">
            <v>4420.51</v>
          </cell>
          <cell r="Q62" t="str">
            <v>contributi Fasdac</v>
          </cell>
          <cell r="R62">
            <v>123.65</v>
          </cell>
          <cell r="S62">
            <v>341.86</v>
          </cell>
          <cell r="T62">
            <v>560.07000000000005</v>
          </cell>
          <cell r="U62">
            <v>778.28</v>
          </cell>
          <cell r="V62">
            <v>986.85</v>
          </cell>
          <cell r="W62">
            <v>1205.06</v>
          </cell>
          <cell r="X62">
            <v>1423.27</v>
          </cell>
          <cell r="Y62">
            <v>1641.48</v>
          </cell>
          <cell r="Z62">
            <v>1961.52</v>
          </cell>
          <cell r="AA62">
            <v>2507.0500000000002</v>
          </cell>
          <cell r="AB62">
            <v>3161.68</v>
          </cell>
          <cell r="AC62">
            <v>4420.51</v>
          </cell>
          <cell r="AE62">
            <v>1258.8300000000004</v>
          </cell>
        </row>
        <row r="63">
          <cell r="B63" t="str">
            <v>80-0100002</v>
          </cell>
          <cell r="C63" t="str">
            <v>731 6</v>
          </cell>
          <cell r="D63" t="str">
            <v>b09b</v>
          </cell>
          <cell r="E63" t="str">
            <v>stip</v>
          </cell>
          <cell r="F63">
            <v>1</v>
          </cell>
          <cell r="G63" t="str">
            <v>c</v>
          </cell>
          <cell r="I63" t="str">
            <v>contributi personale</v>
          </cell>
          <cell r="J63">
            <v>0</v>
          </cell>
          <cell r="K63">
            <v>0</v>
          </cell>
          <cell r="L63">
            <v>65781.8</v>
          </cell>
          <cell r="M63">
            <v>0</v>
          </cell>
          <cell r="O63">
            <v>65781.8</v>
          </cell>
          <cell r="Q63" t="str">
            <v>contributi personale</v>
          </cell>
          <cell r="R63">
            <v>1682.75</v>
          </cell>
          <cell r="S63">
            <v>5737.64</v>
          </cell>
          <cell r="T63">
            <v>7658.56</v>
          </cell>
          <cell r="U63">
            <v>10569.75</v>
          </cell>
          <cell r="V63">
            <v>13600.43</v>
          </cell>
          <cell r="W63">
            <v>18168.150000000001</v>
          </cell>
          <cell r="X63">
            <v>21198.83</v>
          </cell>
          <cell r="Y63">
            <v>24792.3</v>
          </cell>
          <cell r="Z63">
            <v>29623.69</v>
          </cell>
          <cell r="AA63">
            <v>41516.339999999997</v>
          </cell>
          <cell r="AB63">
            <v>47376.91</v>
          </cell>
          <cell r="AC63">
            <v>65781.8</v>
          </cell>
          <cell r="AE63">
            <v>18404.89</v>
          </cell>
        </row>
        <row r="64">
          <cell r="B64" t="str">
            <v>70-0300009</v>
          </cell>
          <cell r="C64" t="str">
            <v>733 10</v>
          </cell>
          <cell r="D64" t="str">
            <v>b07</v>
          </cell>
          <cell r="E64" t="str">
            <v>serv3</v>
          </cell>
          <cell r="F64">
            <v>2</v>
          </cell>
          <cell r="G64" t="str">
            <v>c</v>
          </cell>
          <cell r="H64" t="str">
            <v>technical consultants</v>
          </cell>
          <cell r="I64" t="str">
            <v>cons. tecniche</v>
          </cell>
          <cell r="J64">
            <v>0</v>
          </cell>
          <cell r="K64">
            <v>0</v>
          </cell>
          <cell r="L64">
            <v>18000</v>
          </cell>
          <cell r="M64">
            <v>18000</v>
          </cell>
          <cell r="O64">
            <v>0</v>
          </cell>
          <cell r="Q64" t="str">
            <v>cons. tecniche</v>
          </cell>
          <cell r="R64">
            <v>0</v>
          </cell>
          <cell r="S64">
            <v>85218.19</v>
          </cell>
          <cell r="T64">
            <v>85094.28</v>
          </cell>
          <cell r="U64">
            <v>238832.82</v>
          </cell>
          <cell r="V64">
            <v>226527.35</v>
          </cell>
          <cell r="W64">
            <v>123268.21</v>
          </cell>
          <cell r="X64">
            <v>73144.850000000006</v>
          </cell>
          <cell r="Y64">
            <v>98144.85</v>
          </cell>
          <cell r="Z64">
            <v>27600.5</v>
          </cell>
          <cell r="AA64">
            <v>39013</v>
          </cell>
          <cell r="AB64">
            <v>29013</v>
          </cell>
          <cell r="AC64">
            <v>18000</v>
          </cell>
          <cell r="AE64">
            <v>-11013</v>
          </cell>
        </row>
        <row r="65">
          <cell r="B65" t="str">
            <v>=</v>
          </cell>
          <cell r="C65" t="str">
            <v>733 3</v>
          </cell>
          <cell r="D65" t="str">
            <v>b07</v>
          </cell>
          <cell r="E65" t="str">
            <v>serv3</v>
          </cell>
          <cell r="G65" t="str">
            <v>c</v>
          </cell>
          <cell r="I65" t="str">
            <v>altri costi x prest di terzi</v>
          </cell>
          <cell r="L65">
            <v>500</v>
          </cell>
          <cell r="O65">
            <v>500</v>
          </cell>
          <cell r="Q65" t="str">
            <v>altri costi x prest di terzi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500</v>
          </cell>
          <cell r="X65">
            <v>500</v>
          </cell>
          <cell r="Y65">
            <v>500</v>
          </cell>
          <cell r="Z65">
            <v>500</v>
          </cell>
          <cell r="AA65">
            <v>500</v>
          </cell>
          <cell r="AB65">
            <v>500</v>
          </cell>
          <cell r="AC65">
            <v>500</v>
          </cell>
          <cell r="AE65">
            <v>0</v>
          </cell>
        </row>
        <row r="66">
          <cell r="B66" t="str">
            <v>70-0300001</v>
          </cell>
          <cell r="C66" t="str">
            <v>735 00</v>
          </cell>
          <cell r="D66" t="str">
            <v>b07</v>
          </cell>
          <cell r="E66" t="str">
            <v>leg</v>
          </cell>
          <cell r="F66">
            <v>2</v>
          </cell>
          <cell r="G66" t="str">
            <v>c</v>
          </cell>
          <cell r="H66" t="str">
            <v>legal expences</v>
          </cell>
          <cell r="I66" t="str">
            <v>legali e notarili</v>
          </cell>
          <cell r="J66">
            <v>84630.080000000002</v>
          </cell>
          <cell r="K66">
            <v>812371.28</v>
          </cell>
          <cell r="L66">
            <v>896908.56</v>
          </cell>
          <cell r="M66">
            <v>78118.89</v>
          </cell>
          <cell r="O66">
            <v>818789.67</v>
          </cell>
          <cell r="Q66" t="str">
            <v>legali e notarili</v>
          </cell>
          <cell r="R66">
            <v>39561.64</v>
          </cell>
          <cell r="S66">
            <v>153903.72</v>
          </cell>
          <cell r="T66">
            <v>303877.96999999997</v>
          </cell>
          <cell r="U66">
            <v>164382.14000000001</v>
          </cell>
          <cell r="V66">
            <v>42913.74</v>
          </cell>
          <cell r="W66">
            <v>321320.39</v>
          </cell>
          <cell r="X66">
            <v>447981.23</v>
          </cell>
          <cell r="Y66">
            <v>535319.51</v>
          </cell>
          <cell r="Z66">
            <v>621118.32999999996</v>
          </cell>
          <cell r="AA66">
            <v>690082.54</v>
          </cell>
          <cell r="AB66">
            <v>807634.8</v>
          </cell>
          <cell r="AC66">
            <v>896908.56</v>
          </cell>
          <cell r="AE66">
            <v>89273.760000000009</v>
          </cell>
        </row>
        <row r="67">
          <cell r="B67" t="str">
            <v>70-0510001</v>
          </cell>
          <cell r="C67" t="str">
            <v>737 00</v>
          </cell>
          <cell r="D67" t="str">
            <v>b07</v>
          </cell>
          <cell r="E67" t="str">
            <v>asp</v>
          </cell>
          <cell r="G67" t="str">
            <v>c</v>
          </cell>
          <cell r="I67" t="str">
            <v>emolumenti sindaci</v>
          </cell>
          <cell r="J67">
            <v>22000</v>
          </cell>
          <cell r="K67">
            <v>7095.92</v>
          </cell>
          <cell r="L67">
            <v>25400.16</v>
          </cell>
          <cell r="O67">
            <v>25400.16</v>
          </cell>
          <cell r="Q67" t="str">
            <v>emolumenti sindaci</v>
          </cell>
          <cell r="R67">
            <v>0</v>
          </cell>
          <cell r="S67">
            <v>0</v>
          </cell>
          <cell r="T67">
            <v>0</v>
          </cell>
          <cell r="U67">
            <v>12500</v>
          </cell>
          <cell r="V67">
            <v>-2447.8000000000002</v>
          </cell>
          <cell r="W67">
            <v>14944.28</v>
          </cell>
          <cell r="X67">
            <v>3642.08</v>
          </cell>
          <cell r="Y67">
            <v>4892.08</v>
          </cell>
          <cell r="Z67">
            <v>4892.08</v>
          </cell>
          <cell r="AA67">
            <v>4892.08</v>
          </cell>
          <cell r="AB67">
            <v>7956.16</v>
          </cell>
          <cell r="AC67">
            <v>25400.16</v>
          </cell>
          <cell r="AE67">
            <v>17444</v>
          </cell>
        </row>
        <row r="68">
          <cell r="B68" t="str">
            <v>70-0100002</v>
          </cell>
          <cell r="C68" t="str">
            <v>741 13</v>
          </cell>
          <cell r="D68" t="str">
            <v>b07</v>
          </cell>
          <cell r="E68" t="str">
            <v>asp</v>
          </cell>
          <cell r="G68" t="str">
            <v>c</v>
          </cell>
          <cell r="H68" t="str">
            <v>travel expenses</v>
          </cell>
          <cell r="I68" t="str">
            <v>spese viaggio - trasferte</v>
          </cell>
          <cell r="J68">
            <v>27509.94</v>
          </cell>
          <cell r="K68">
            <v>1006.87</v>
          </cell>
          <cell r="L68">
            <v>0</v>
          </cell>
          <cell r="O68">
            <v>0</v>
          </cell>
          <cell r="Q68" t="str">
            <v>spese viaggio - trasferte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</row>
        <row r="69">
          <cell r="B69" t="str">
            <v>70-0100003</v>
          </cell>
          <cell r="C69" t="str">
            <v>741 14</v>
          </cell>
          <cell r="D69" t="str">
            <v>b07</v>
          </cell>
          <cell r="E69" t="str">
            <v>asp</v>
          </cell>
          <cell r="G69" t="str">
            <v>c</v>
          </cell>
          <cell r="H69" t="str">
            <v>hotels and restaurants</v>
          </cell>
          <cell r="I69" t="str">
            <v>hotels e ristoranti</v>
          </cell>
          <cell r="J69">
            <v>143.5</v>
          </cell>
          <cell r="K69">
            <v>0</v>
          </cell>
          <cell r="L69">
            <v>2104</v>
          </cell>
          <cell r="O69">
            <v>2104</v>
          </cell>
          <cell r="Q69" t="str">
            <v>hotels e ristoranti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2104</v>
          </cell>
          <cell r="AE69">
            <v>2104</v>
          </cell>
        </row>
        <row r="70">
          <cell r="B70" t="str">
            <v>=</v>
          </cell>
          <cell r="C70" t="str">
            <v>741 17</v>
          </cell>
          <cell r="D70" t="str">
            <v>b07</v>
          </cell>
          <cell r="E70" t="str">
            <v>asp</v>
          </cell>
          <cell r="G70" t="str">
            <v>c</v>
          </cell>
          <cell r="I70" t="str">
            <v>spese rappres. Deducibili</v>
          </cell>
          <cell r="L70">
            <v>400.25</v>
          </cell>
          <cell r="O70">
            <v>400.25</v>
          </cell>
          <cell r="Q70" t="str">
            <v>spese rappres. Deducibili</v>
          </cell>
          <cell r="R70">
            <v>0</v>
          </cell>
          <cell r="S70">
            <v>0</v>
          </cell>
          <cell r="T70">
            <v>0</v>
          </cell>
          <cell r="U70">
            <v>400.25</v>
          </cell>
          <cell r="V70">
            <v>400.25</v>
          </cell>
          <cell r="W70">
            <v>400.25</v>
          </cell>
          <cell r="X70">
            <v>400.25</v>
          </cell>
          <cell r="Y70">
            <v>400.25</v>
          </cell>
          <cell r="Z70">
            <v>400.25</v>
          </cell>
          <cell r="AA70">
            <v>400.25</v>
          </cell>
          <cell r="AB70">
            <v>0</v>
          </cell>
          <cell r="AC70">
            <v>400.25</v>
          </cell>
          <cell r="AE70">
            <v>400.25</v>
          </cell>
        </row>
        <row r="71">
          <cell r="B71" t="str">
            <v>60-0200001</v>
          </cell>
          <cell r="C71" t="str">
            <v>742 1</v>
          </cell>
          <cell r="D71" t="str">
            <v>b07</v>
          </cell>
          <cell r="E71" t="str">
            <v>asp</v>
          </cell>
          <cell r="G71" t="str">
            <v>c</v>
          </cell>
          <cell r="H71" t="str">
            <v>stationery</v>
          </cell>
          <cell r="I71" t="str">
            <v>cancelleria e stampati</v>
          </cell>
          <cell r="J71">
            <v>0</v>
          </cell>
          <cell r="K71">
            <v>0</v>
          </cell>
          <cell r="L71">
            <v>1469.98</v>
          </cell>
          <cell r="O71">
            <v>1469.98</v>
          </cell>
          <cell r="Q71" t="str">
            <v>cancelleria e stampati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195</v>
          </cell>
          <cell r="AC71">
            <v>1469.98</v>
          </cell>
          <cell r="AE71">
            <v>1274.98</v>
          </cell>
        </row>
        <row r="72">
          <cell r="B72" t="str">
            <v>70-0990005</v>
          </cell>
          <cell r="C72" t="str">
            <v>742 3</v>
          </cell>
          <cell r="D72" t="str">
            <v>b14</v>
          </cell>
          <cell r="E72" t="str">
            <v>asp</v>
          </cell>
          <cell r="G72" t="str">
            <v>c</v>
          </cell>
          <cell r="H72" t="str">
            <v>post</v>
          </cell>
          <cell r="I72" t="str">
            <v>valori bollati (postyali)</v>
          </cell>
          <cell r="J72">
            <v>14.21</v>
          </cell>
          <cell r="K72">
            <v>309.25</v>
          </cell>
          <cell r="L72">
            <v>61.75</v>
          </cell>
          <cell r="O72">
            <v>61.75</v>
          </cell>
          <cell r="Q72" t="str">
            <v>valori bollati (postyali)</v>
          </cell>
          <cell r="R72">
            <v>1</v>
          </cell>
          <cell r="S72">
            <v>2</v>
          </cell>
          <cell r="T72">
            <v>2</v>
          </cell>
          <cell r="U72">
            <v>2</v>
          </cell>
          <cell r="V72">
            <v>2</v>
          </cell>
          <cell r="W72">
            <v>2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60.75</v>
          </cell>
          <cell r="AC72">
            <v>61.75</v>
          </cell>
          <cell r="AE72">
            <v>1</v>
          </cell>
        </row>
        <row r="73">
          <cell r="B73" t="str">
            <v>=</v>
          </cell>
          <cell r="C73" t="str">
            <v>742 7</v>
          </cell>
          <cell r="D73" t="str">
            <v>b07</v>
          </cell>
          <cell r="E73" t="str">
            <v>serv3</v>
          </cell>
          <cell r="F73">
            <v>2</v>
          </cell>
          <cell r="G73" t="str">
            <v>c</v>
          </cell>
          <cell r="H73" t="str">
            <v>administrative cnsultants</v>
          </cell>
          <cell r="I73" t="str">
            <v>Servizi contabili terzi</v>
          </cell>
          <cell r="K73">
            <v>37250</v>
          </cell>
          <cell r="L73">
            <v>85850</v>
          </cell>
          <cell r="M73">
            <v>48600</v>
          </cell>
          <cell r="O73">
            <v>37250</v>
          </cell>
          <cell r="Q73" t="str">
            <v>Servizi contabili terzi</v>
          </cell>
          <cell r="R73">
            <v>37250</v>
          </cell>
          <cell r="S73">
            <v>72656.67</v>
          </cell>
          <cell r="T73">
            <v>90860</v>
          </cell>
          <cell r="U73">
            <v>133301.01999999999</v>
          </cell>
          <cell r="V73">
            <v>101883.89</v>
          </cell>
          <cell r="W73">
            <v>71250</v>
          </cell>
          <cell r="X73">
            <v>93300.800000000003</v>
          </cell>
          <cell r="Y73">
            <v>72276.27</v>
          </cell>
          <cell r="Z73">
            <v>54207</v>
          </cell>
          <cell r="AA73">
            <v>64706</v>
          </cell>
          <cell r="AB73">
            <v>101080.58</v>
          </cell>
          <cell r="AC73">
            <v>85850</v>
          </cell>
          <cell r="AE73">
            <v>-15230.580000000002</v>
          </cell>
        </row>
        <row r="74">
          <cell r="B74" t="str">
            <v>70-0820002</v>
          </cell>
          <cell r="C74" t="str">
            <v>742 9</v>
          </cell>
          <cell r="D74" t="str">
            <v>b07</v>
          </cell>
          <cell r="E74" t="str">
            <v>asp</v>
          </cell>
          <cell r="G74" t="str">
            <v>c</v>
          </cell>
          <cell r="H74" t="str">
            <v>other admin. Costs</v>
          </cell>
          <cell r="I74" t="str">
            <v>spese postali (altre sp ammin)</v>
          </cell>
          <cell r="J74">
            <v>15</v>
          </cell>
          <cell r="K74">
            <v>114.72</v>
          </cell>
          <cell r="L74">
            <v>741.58</v>
          </cell>
          <cell r="O74">
            <v>741.58</v>
          </cell>
          <cell r="Q74" t="str">
            <v>spese postali (altre sp ammin)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549</v>
          </cell>
          <cell r="Y74">
            <v>549</v>
          </cell>
          <cell r="Z74">
            <v>549</v>
          </cell>
          <cell r="AA74">
            <v>741.58</v>
          </cell>
          <cell r="AB74">
            <v>741.58</v>
          </cell>
          <cell r="AC74">
            <v>741.58</v>
          </cell>
          <cell r="AE74">
            <v>0</v>
          </cell>
        </row>
        <row r="75">
          <cell r="B75" t="str">
            <v>70-0970003</v>
          </cell>
          <cell r="C75" t="str">
            <v>743 10</v>
          </cell>
          <cell r="D75" t="str">
            <v>b14</v>
          </cell>
          <cell r="E75" t="str">
            <v>asp</v>
          </cell>
          <cell r="G75" t="str">
            <v>c</v>
          </cell>
          <cell r="I75" t="str">
            <v>sanzioni tributarie</v>
          </cell>
          <cell r="J75">
            <v>0</v>
          </cell>
          <cell r="K75">
            <v>0</v>
          </cell>
          <cell r="L75">
            <v>1302.25</v>
          </cell>
          <cell r="O75">
            <v>1302.25</v>
          </cell>
          <cell r="Q75" t="str">
            <v>sanzioni tributarie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1302.25</v>
          </cell>
          <cell r="AA75">
            <v>1302.25</v>
          </cell>
          <cell r="AB75">
            <v>1302.25</v>
          </cell>
          <cell r="AC75">
            <v>1302.25</v>
          </cell>
          <cell r="AE75">
            <v>0</v>
          </cell>
        </row>
        <row r="76">
          <cell r="B76" t="str">
            <v>=</v>
          </cell>
          <cell r="C76" t="str">
            <v>743 5</v>
          </cell>
          <cell r="D76" t="str">
            <v>b07</v>
          </cell>
          <cell r="E76" t="str">
            <v>serv3</v>
          </cell>
          <cell r="G76" t="str">
            <v>c</v>
          </cell>
          <cell r="I76" t="str">
            <v>vidimazioni e certificati</v>
          </cell>
          <cell r="L76">
            <v>25</v>
          </cell>
          <cell r="O76">
            <v>25</v>
          </cell>
          <cell r="Q76" t="str">
            <v>vidimazioni e certificati</v>
          </cell>
          <cell r="R76">
            <v>0</v>
          </cell>
          <cell r="S76">
            <v>25</v>
          </cell>
          <cell r="T76">
            <v>25</v>
          </cell>
          <cell r="U76">
            <v>25</v>
          </cell>
          <cell r="V76">
            <v>25</v>
          </cell>
          <cell r="W76">
            <v>25</v>
          </cell>
          <cell r="X76">
            <v>25</v>
          </cell>
          <cell r="Y76">
            <v>25</v>
          </cell>
          <cell r="Z76">
            <v>25</v>
          </cell>
          <cell r="AA76">
            <v>25</v>
          </cell>
          <cell r="AB76">
            <v>25</v>
          </cell>
          <cell r="AC76">
            <v>25</v>
          </cell>
          <cell r="AE76">
            <v>0</v>
          </cell>
        </row>
        <row r="77">
          <cell r="B77" t="str">
            <v>=</v>
          </cell>
          <cell r="C77" t="str">
            <v>743 7</v>
          </cell>
          <cell r="D77" t="str">
            <v>b14</v>
          </cell>
          <cell r="E77" t="str">
            <v>serv3</v>
          </cell>
          <cell r="G77" t="str">
            <v>c</v>
          </cell>
          <cell r="I77" t="str">
            <v>abbonamenti.libri e pubbl.</v>
          </cell>
          <cell r="L77">
            <v>2524</v>
          </cell>
          <cell r="O77">
            <v>2524</v>
          </cell>
          <cell r="Q77" t="str">
            <v>abbonamenti.libri e pubbl.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2500</v>
          </cell>
          <cell r="Y77">
            <v>2500</v>
          </cell>
          <cell r="Z77">
            <v>2500</v>
          </cell>
          <cell r="AA77">
            <v>2500</v>
          </cell>
          <cell r="AB77">
            <v>2500</v>
          </cell>
          <cell r="AC77">
            <v>2524</v>
          </cell>
          <cell r="AE77">
            <v>24</v>
          </cell>
        </row>
        <row r="78">
          <cell r="B78" t="str">
            <v>70-0990006</v>
          </cell>
          <cell r="C78" t="str">
            <v>746 8</v>
          </cell>
          <cell r="D78" t="str">
            <v>b14</v>
          </cell>
          <cell r="E78" t="str">
            <v>asp</v>
          </cell>
          <cell r="G78" t="str">
            <v>c</v>
          </cell>
          <cell r="I78" t="str">
            <v>diritti camerali (imp tax ded)</v>
          </cell>
          <cell r="J78">
            <v>890.95</v>
          </cell>
          <cell r="K78">
            <v>374.49</v>
          </cell>
          <cell r="L78">
            <v>889.46</v>
          </cell>
          <cell r="O78">
            <v>889.46</v>
          </cell>
          <cell r="Q78" t="str">
            <v>diritti camerali (imp tax ded)</v>
          </cell>
          <cell r="R78">
            <v>0</v>
          </cell>
          <cell r="S78">
            <v>0</v>
          </cell>
          <cell r="T78">
            <v>572.75</v>
          </cell>
          <cell r="U78">
            <v>516.46</v>
          </cell>
          <cell r="V78">
            <v>516.46</v>
          </cell>
          <cell r="W78">
            <v>516.46</v>
          </cell>
          <cell r="X78">
            <v>889.46</v>
          </cell>
          <cell r="Y78">
            <v>889.46</v>
          </cell>
          <cell r="Z78">
            <v>889.46</v>
          </cell>
          <cell r="AA78">
            <v>889.46</v>
          </cell>
          <cell r="AB78">
            <v>889.46</v>
          </cell>
          <cell r="AC78">
            <v>889.46</v>
          </cell>
          <cell r="AE78">
            <v>0</v>
          </cell>
        </row>
        <row r="79">
          <cell r="C79" t="str">
            <v>746 9</v>
          </cell>
          <cell r="D79" t="str">
            <v>b07</v>
          </cell>
          <cell r="E79" t="str">
            <v>serv3</v>
          </cell>
          <cell r="G79" t="str">
            <v>c</v>
          </cell>
          <cell r="I79" t="str">
            <v>imposte tasse indeducibili</v>
          </cell>
          <cell r="L79">
            <v>15707.16</v>
          </cell>
          <cell r="O79">
            <v>15707.16</v>
          </cell>
          <cell r="Q79" t="str">
            <v>imposte tasse indeducibili</v>
          </cell>
          <cell r="R79">
            <v>0</v>
          </cell>
          <cell r="S79">
            <v>0</v>
          </cell>
          <cell r="T79">
            <v>0</v>
          </cell>
          <cell r="U79">
            <v>56.29</v>
          </cell>
          <cell r="V79">
            <v>56.29</v>
          </cell>
          <cell r="W79">
            <v>56.29</v>
          </cell>
          <cell r="X79">
            <v>56.29</v>
          </cell>
          <cell r="Y79">
            <v>56.29</v>
          </cell>
          <cell r="Z79">
            <v>15707.16</v>
          </cell>
          <cell r="AA79">
            <v>15707.16</v>
          </cell>
          <cell r="AB79">
            <v>15707.16</v>
          </cell>
          <cell r="AC79">
            <v>15707.16</v>
          </cell>
          <cell r="AE79">
            <v>0</v>
          </cell>
        </row>
        <row r="80">
          <cell r="B80" t="str">
            <v>97-0400003</v>
          </cell>
          <cell r="C80" t="str">
            <v>747 15</v>
          </cell>
          <cell r="D80" t="str">
            <v>e21a</v>
          </cell>
          <cell r="E80" t="str">
            <v>cxg</v>
          </cell>
          <cell r="G80" t="str">
            <v>c</v>
          </cell>
          <cell r="I80" t="str">
            <v>sopravv. Pass ordinarie</v>
          </cell>
          <cell r="J80">
            <v>69331.039999999994</v>
          </cell>
          <cell r="K80">
            <v>20716.7</v>
          </cell>
          <cell r="L80">
            <v>97229.28</v>
          </cell>
          <cell r="O80">
            <v>97229.28</v>
          </cell>
          <cell r="Q80" t="str">
            <v>sopravv. Pass ordinarie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96729.279999999999</v>
          </cell>
          <cell r="Y80">
            <v>96729.279999999999</v>
          </cell>
          <cell r="Z80">
            <v>96729.279999999999</v>
          </cell>
          <cell r="AA80">
            <v>96729.279999999999</v>
          </cell>
          <cell r="AB80">
            <v>97229.28</v>
          </cell>
          <cell r="AC80">
            <v>97229.28</v>
          </cell>
          <cell r="AE80">
            <v>0</v>
          </cell>
        </row>
        <row r="81">
          <cell r="B81" t="str">
            <v>70-0970005</v>
          </cell>
          <cell r="C81" t="str">
            <v>747 5</v>
          </cell>
          <cell r="D81" t="str">
            <v>b14</v>
          </cell>
          <cell r="E81" t="str">
            <v>asp</v>
          </cell>
          <cell r="G81" t="str">
            <v>c</v>
          </cell>
          <cell r="H81" t="str">
            <v>fiscal undeducible costs</v>
          </cell>
          <cell r="I81" t="str">
            <v>costi indeducibili</v>
          </cell>
          <cell r="J81">
            <v>0</v>
          </cell>
          <cell r="K81">
            <v>56.29</v>
          </cell>
          <cell r="L81">
            <v>660</v>
          </cell>
          <cell r="O81">
            <v>660</v>
          </cell>
          <cell r="Q81" t="str">
            <v>costi indeducibili</v>
          </cell>
          <cell r="R81">
            <v>135</v>
          </cell>
          <cell r="S81">
            <v>135</v>
          </cell>
          <cell r="T81">
            <v>135</v>
          </cell>
          <cell r="U81">
            <v>135</v>
          </cell>
          <cell r="V81">
            <v>135</v>
          </cell>
          <cell r="W81">
            <v>135</v>
          </cell>
          <cell r="X81">
            <v>135</v>
          </cell>
          <cell r="Y81">
            <v>135</v>
          </cell>
          <cell r="Z81">
            <v>135</v>
          </cell>
          <cell r="AA81">
            <v>135</v>
          </cell>
          <cell r="AB81">
            <v>660</v>
          </cell>
          <cell r="AC81">
            <v>660</v>
          </cell>
          <cell r="AE81">
            <v>0</v>
          </cell>
        </row>
        <row r="82">
          <cell r="B82" t="str">
            <v>95-0100001</v>
          </cell>
          <cell r="C82" t="str">
            <v>761 1</v>
          </cell>
          <cell r="D82" t="str">
            <v>c17b</v>
          </cell>
          <cell r="E82" t="str">
            <v>of</v>
          </cell>
          <cell r="G82" t="str">
            <v>c</v>
          </cell>
          <cell r="H82" t="str">
            <v>passive interests</v>
          </cell>
          <cell r="I82" t="str">
            <v>int. Pass c/c</v>
          </cell>
          <cell r="J82">
            <v>178.5</v>
          </cell>
          <cell r="K82">
            <v>433.7</v>
          </cell>
          <cell r="L82">
            <v>49.02</v>
          </cell>
          <cell r="O82">
            <v>49.02</v>
          </cell>
          <cell r="Q82" t="str">
            <v>int. Pass c/c</v>
          </cell>
          <cell r="R82">
            <v>0</v>
          </cell>
          <cell r="S82">
            <v>0</v>
          </cell>
          <cell r="T82">
            <v>0</v>
          </cell>
          <cell r="U82">
            <v>42.66</v>
          </cell>
          <cell r="V82">
            <v>42.66</v>
          </cell>
          <cell r="W82">
            <v>42.66</v>
          </cell>
          <cell r="X82">
            <v>41.31</v>
          </cell>
          <cell r="Y82">
            <v>41.31</v>
          </cell>
          <cell r="Z82">
            <v>41.31</v>
          </cell>
          <cell r="AA82">
            <v>49.02</v>
          </cell>
          <cell r="AB82">
            <v>49.02</v>
          </cell>
          <cell r="AC82">
            <v>49.02</v>
          </cell>
          <cell r="AE82">
            <v>0</v>
          </cell>
        </row>
        <row r="83">
          <cell r="B83" t="str">
            <v>95-0300001</v>
          </cell>
          <cell r="C83" t="str">
            <v>761 5</v>
          </cell>
          <cell r="D83" t="str">
            <v>b07</v>
          </cell>
          <cell r="E83" t="str">
            <v>asp</v>
          </cell>
          <cell r="G83" t="str">
            <v>c</v>
          </cell>
          <cell r="H83" t="str">
            <v>bank expenses</v>
          </cell>
          <cell r="I83" t="str">
            <v>spese bancarie</v>
          </cell>
          <cell r="J83">
            <v>527.66</v>
          </cell>
          <cell r="K83">
            <v>465.13</v>
          </cell>
          <cell r="L83">
            <v>960.69</v>
          </cell>
          <cell r="O83">
            <v>960.69</v>
          </cell>
          <cell r="Q83" t="str">
            <v>spese bancarie</v>
          </cell>
          <cell r="R83">
            <v>32.54</v>
          </cell>
          <cell r="S83">
            <v>111.7</v>
          </cell>
          <cell r="T83">
            <v>364.17</v>
          </cell>
          <cell r="U83">
            <v>505.82</v>
          </cell>
          <cell r="V83">
            <v>609.19000000000005</v>
          </cell>
          <cell r="W83">
            <v>635.84</v>
          </cell>
          <cell r="X83">
            <v>740.04</v>
          </cell>
          <cell r="Y83">
            <v>752.19</v>
          </cell>
          <cell r="Z83">
            <v>780.64</v>
          </cell>
          <cell r="AA83">
            <v>939.49</v>
          </cell>
          <cell r="AB83">
            <v>960.69</v>
          </cell>
          <cell r="AC83">
            <v>960.69</v>
          </cell>
          <cell r="AE83">
            <v>0</v>
          </cell>
        </row>
        <row r="84">
          <cell r="B84" t="str">
            <v>97-0400005</v>
          </cell>
          <cell r="C84" t="str">
            <v>763 12</v>
          </cell>
          <cell r="D84" t="str">
            <v>b14</v>
          </cell>
          <cell r="E84" t="str">
            <v>asp</v>
          </cell>
          <cell r="G84" t="str">
            <v>c</v>
          </cell>
          <cell r="I84" t="str">
            <v>arrot. Passivi</v>
          </cell>
          <cell r="J84">
            <v>0.25</v>
          </cell>
          <cell r="K84">
            <v>0.47</v>
          </cell>
          <cell r="L84">
            <v>13.48</v>
          </cell>
          <cell r="O84">
            <v>13.48</v>
          </cell>
          <cell r="Q84" t="str">
            <v>arrot. Passivi</v>
          </cell>
          <cell r="R84">
            <v>0.01</v>
          </cell>
          <cell r="S84">
            <v>0.95</v>
          </cell>
          <cell r="T84">
            <v>1.83</v>
          </cell>
          <cell r="U84">
            <v>2.58</v>
          </cell>
          <cell r="V84">
            <v>3.2</v>
          </cell>
          <cell r="W84">
            <v>3.96</v>
          </cell>
          <cell r="X84">
            <v>4.25</v>
          </cell>
          <cell r="Y84">
            <v>5.19</v>
          </cell>
          <cell r="Z84">
            <v>6.2</v>
          </cell>
          <cell r="AA84">
            <v>8.44</v>
          </cell>
          <cell r="AB84">
            <v>11.03</v>
          </cell>
          <cell r="AC84">
            <v>13.48</v>
          </cell>
          <cell r="AE84">
            <v>2.4500000000000011</v>
          </cell>
        </row>
        <row r="85">
          <cell r="B85" t="str">
            <v>=</v>
          </cell>
          <cell r="C85" t="str">
            <v>763 13</v>
          </cell>
          <cell r="D85" t="str">
            <v>b14</v>
          </cell>
          <cell r="E85" t="str">
            <v>asp</v>
          </cell>
          <cell r="G85" t="str">
            <v>c</v>
          </cell>
          <cell r="I85" t="str">
            <v>Perdite su cambi</v>
          </cell>
          <cell r="L85">
            <v>226.45</v>
          </cell>
          <cell r="O85">
            <v>226.45</v>
          </cell>
          <cell r="Q85" t="str">
            <v>Perdite su cambi</v>
          </cell>
          <cell r="R85">
            <v>226.45</v>
          </cell>
          <cell r="S85">
            <v>226.45</v>
          </cell>
          <cell r="T85">
            <v>226.45</v>
          </cell>
          <cell r="U85">
            <v>226.45</v>
          </cell>
          <cell r="V85">
            <v>226.45</v>
          </cell>
          <cell r="W85">
            <v>226.45</v>
          </cell>
          <cell r="X85">
            <v>226.45</v>
          </cell>
          <cell r="Y85">
            <v>226.45</v>
          </cell>
          <cell r="Z85">
            <v>226.45</v>
          </cell>
          <cell r="AA85">
            <v>226.45</v>
          </cell>
          <cell r="AB85">
            <v>226.45</v>
          </cell>
          <cell r="AC85">
            <v>226.45</v>
          </cell>
          <cell r="AE85">
            <v>0</v>
          </cell>
        </row>
        <row r="86">
          <cell r="B86" t="str">
            <v>=</v>
          </cell>
          <cell r="C86" t="str">
            <v>999 1</v>
          </cell>
          <cell r="D86" t="str">
            <v>22a</v>
          </cell>
          <cell r="E86" t="str">
            <v>tx1</v>
          </cell>
          <cell r="F86">
            <v>3</v>
          </cell>
          <cell r="G86" t="str">
            <v>c</v>
          </cell>
          <cell r="I86" t="str">
            <v>imposte correnti</v>
          </cell>
          <cell r="K86">
            <v>167094.42639423854</v>
          </cell>
          <cell r="L86">
            <v>45000</v>
          </cell>
          <cell r="M86">
            <v>45000</v>
          </cell>
          <cell r="O86">
            <v>0</v>
          </cell>
          <cell r="Q86" t="str">
            <v>imposte correnti</v>
          </cell>
          <cell r="R86">
            <v>291173.74509658874</v>
          </cell>
          <cell r="S86">
            <v>274829.38423548103</v>
          </cell>
          <cell r="T86">
            <v>256383.39319262447</v>
          </cell>
          <cell r="U86">
            <v>240086.17750061571</v>
          </cell>
          <cell r="V86">
            <v>27500</v>
          </cell>
          <cell r="W86">
            <v>33000</v>
          </cell>
          <cell r="X86">
            <v>38500</v>
          </cell>
          <cell r="Y86">
            <v>49500</v>
          </cell>
          <cell r="Z86">
            <v>55000</v>
          </cell>
          <cell r="AA86">
            <v>55000</v>
          </cell>
          <cell r="AB86">
            <v>60500</v>
          </cell>
          <cell r="AC86">
            <v>45000</v>
          </cell>
          <cell r="AE86">
            <v>-15500</v>
          </cell>
        </row>
        <row r="87">
          <cell r="B87" t="str">
            <v>=</v>
          </cell>
          <cell r="C87" t="str">
            <v>999 1</v>
          </cell>
          <cell r="D87" t="str">
            <v>22b</v>
          </cell>
          <cell r="E87" t="str">
            <v>tx2</v>
          </cell>
          <cell r="G87" t="str">
            <v>c</v>
          </cell>
          <cell r="I87" t="str">
            <v>imposte differite</v>
          </cell>
          <cell r="K87">
            <v>-167094.42639423854</v>
          </cell>
          <cell r="L87">
            <v>0</v>
          </cell>
          <cell r="M87">
            <v>0</v>
          </cell>
          <cell r="O87">
            <v>0</v>
          </cell>
          <cell r="Q87" t="str">
            <v>imposte differite</v>
          </cell>
          <cell r="R87">
            <v>-291173.74509658874</v>
          </cell>
          <cell r="S87">
            <v>-274829.38423548103</v>
          </cell>
          <cell r="T87">
            <v>-256383.39319262447</v>
          </cell>
          <cell r="U87">
            <v>-240086.17750061571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</row>
        <row r="88">
          <cell r="B88" t="str">
            <v>35-0300001</v>
          </cell>
          <cell r="C88" t="str">
            <v>461 1</v>
          </cell>
          <cell r="D88" t="str">
            <v>pd12</v>
          </cell>
          <cell r="E88" t="str">
            <v>altrepass</v>
          </cell>
          <cell r="G88" t="str">
            <v>p</v>
          </cell>
          <cell r="I88" t="str">
            <v>inps c/contributi</v>
          </cell>
          <cell r="J88">
            <v>592</v>
          </cell>
          <cell r="K88">
            <v>0</v>
          </cell>
          <cell r="L88">
            <v>16439.7</v>
          </cell>
          <cell r="O88">
            <v>16439.7</v>
          </cell>
          <cell r="Q88" t="str">
            <v>inps c/contributi</v>
          </cell>
          <cell r="R88">
            <v>3058.83</v>
          </cell>
          <cell r="S88">
            <v>6480.47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16439.7</v>
          </cell>
          <cell r="AE88">
            <v>16439.7</v>
          </cell>
        </row>
        <row r="89">
          <cell r="B89" t="str">
            <v>30-0100001</v>
          </cell>
          <cell r="C89" t="str">
            <v>111 1</v>
          </cell>
          <cell r="D89" t="str">
            <v>la1</v>
          </cell>
          <cell r="E89" t="str">
            <v>azord</v>
          </cell>
          <cell r="G89" t="str">
            <v>p</v>
          </cell>
          <cell r="H89" t="str">
            <v>equity</v>
          </cell>
          <cell r="I89" t="str">
            <v>capitale sociale</v>
          </cell>
          <cell r="J89">
            <v>6676560</v>
          </cell>
          <cell r="K89">
            <v>35182120</v>
          </cell>
          <cell r="L89">
            <v>35182120</v>
          </cell>
          <cell r="O89">
            <v>35182120</v>
          </cell>
          <cell r="Q89" t="str">
            <v>capitale sociale</v>
          </cell>
          <cell r="R89">
            <v>36452318.289999999</v>
          </cell>
          <cell r="S89">
            <v>36863246.250000007</v>
          </cell>
          <cell r="T89">
            <v>35182120</v>
          </cell>
          <cell r="U89">
            <v>35182120</v>
          </cell>
          <cell r="V89">
            <v>35182120</v>
          </cell>
          <cell r="W89">
            <v>35182120</v>
          </cell>
          <cell r="X89">
            <v>35182120</v>
          </cell>
          <cell r="Y89">
            <v>35182120</v>
          </cell>
          <cell r="Z89">
            <v>35182120</v>
          </cell>
          <cell r="AA89">
            <v>35182120</v>
          </cell>
          <cell r="AB89">
            <v>35182120</v>
          </cell>
          <cell r="AC89">
            <v>35182120</v>
          </cell>
          <cell r="AE89">
            <v>0</v>
          </cell>
        </row>
        <row r="90">
          <cell r="B90" t="str">
            <v>=</v>
          </cell>
          <cell r="C90" t="str">
            <v>111 5</v>
          </cell>
          <cell r="D90" t="str">
            <v>la4</v>
          </cell>
          <cell r="E90" t="str">
            <v>ris</v>
          </cell>
          <cell r="G90" t="str">
            <v>p</v>
          </cell>
          <cell r="I90" t="str">
            <v>riserva legale</v>
          </cell>
          <cell r="L90">
            <v>57276</v>
          </cell>
          <cell r="O90">
            <v>57276</v>
          </cell>
          <cell r="Q90" t="str">
            <v>riserva legale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57276</v>
          </cell>
          <cell r="Y90">
            <v>57276</v>
          </cell>
          <cell r="Z90">
            <v>57276</v>
          </cell>
          <cell r="AA90">
            <v>57276</v>
          </cell>
          <cell r="AB90">
            <v>57276</v>
          </cell>
          <cell r="AC90">
            <v>57276</v>
          </cell>
          <cell r="AE90">
            <v>0</v>
          </cell>
        </row>
        <row r="91">
          <cell r="B91" t="str">
            <v>=</v>
          </cell>
          <cell r="C91" t="str">
            <v>115 1</v>
          </cell>
          <cell r="D91" t="str">
            <v>la8</v>
          </cell>
          <cell r="E91" t="str">
            <v>und</v>
          </cell>
          <cell r="G91" t="str">
            <v>p</v>
          </cell>
          <cell r="I91" t="str">
            <v>utili portati a nuovo</v>
          </cell>
          <cell r="L91">
            <v>1088249</v>
          </cell>
          <cell r="O91">
            <v>1088249</v>
          </cell>
          <cell r="Q91" t="str">
            <v>utili portati a nuovo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1088249</v>
          </cell>
          <cell r="Y91">
            <v>1088249</v>
          </cell>
          <cell r="Z91">
            <v>1088249</v>
          </cell>
          <cell r="AA91">
            <v>1088249</v>
          </cell>
          <cell r="AB91">
            <v>1088249</v>
          </cell>
          <cell r="AC91">
            <v>1088249</v>
          </cell>
          <cell r="AE91">
            <v>0</v>
          </cell>
        </row>
        <row r="92">
          <cell r="B92" t="str">
            <v>=</v>
          </cell>
          <cell r="C92" t="str">
            <v>133 10</v>
          </cell>
          <cell r="D92" t="str">
            <v>la8</v>
          </cell>
          <cell r="E92" t="str">
            <v>und</v>
          </cell>
          <cell r="G92" t="str">
            <v>p</v>
          </cell>
          <cell r="I92" t="str">
            <v>risultati ex prec portati a nuovo</v>
          </cell>
          <cell r="L92">
            <v>0</v>
          </cell>
          <cell r="O92">
            <v>0</v>
          </cell>
          <cell r="Q92" t="str">
            <v>risultati ex prec portati a nuovo</v>
          </cell>
          <cell r="R92">
            <v>0</v>
          </cell>
          <cell r="S92">
            <v>0</v>
          </cell>
          <cell r="T92">
            <v>1508325.970000007</v>
          </cell>
          <cell r="U92">
            <v>1505587.360000008</v>
          </cell>
          <cell r="V92">
            <v>1145524.81</v>
          </cell>
          <cell r="W92">
            <v>1145524.81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</row>
        <row r="93">
          <cell r="B93" t="str">
            <v>32-0200003</v>
          </cell>
          <cell r="C93" t="str">
            <v>133 9</v>
          </cell>
          <cell r="D93" t="str">
            <v>pb3</v>
          </cell>
          <cell r="E93" t="str">
            <v>ol5</v>
          </cell>
          <cell r="G93" t="str">
            <v>p</v>
          </cell>
          <cell r="H93" t="str">
            <v>risks fund</v>
          </cell>
          <cell r="I93" t="str">
            <v>fondo x rischi ed oneri</v>
          </cell>
          <cell r="J93">
            <v>299545</v>
          </cell>
          <cell r="K93">
            <v>299545</v>
          </cell>
          <cell r="L93">
            <v>299545</v>
          </cell>
          <cell r="O93">
            <v>299545</v>
          </cell>
          <cell r="Q93" t="str">
            <v>fondo x rischi ed oneri</v>
          </cell>
          <cell r="R93">
            <v>299545</v>
          </cell>
          <cell r="S93">
            <v>299545</v>
          </cell>
          <cell r="T93">
            <v>299545</v>
          </cell>
          <cell r="U93">
            <v>299545</v>
          </cell>
          <cell r="V93">
            <v>299545</v>
          </cell>
          <cell r="W93">
            <v>299545</v>
          </cell>
          <cell r="X93">
            <v>299545</v>
          </cell>
          <cell r="Y93">
            <v>299545</v>
          </cell>
          <cell r="Z93">
            <v>299545</v>
          </cell>
          <cell r="AA93">
            <v>299545</v>
          </cell>
          <cell r="AB93">
            <v>299545</v>
          </cell>
          <cell r="AC93">
            <v>299545</v>
          </cell>
          <cell r="AE93">
            <v>0</v>
          </cell>
        </row>
        <row r="94">
          <cell r="B94" t="str">
            <v>35-0500002</v>
          </cell>
          <cell r="C94" t="str">
            <v>159 1</v>
          </cell>
          <cell r="D94" t="str">
            <v>pd10b</v>
          </cell>
          <cell r="E94" t="str">
            <v>ol6</v>
          </cell>
          <cell r="G94" t="str">
            <v>p</v>
          </cell>
          <cell r="H94" t="str">
            <v>PSEG loans</v>
          </cell>
          <cell r="I94" t="str">
            <v>c/finanziam. Pseg</v>
          </cell>
          <cell r="J94">
            <v>41086269.920000002</v>
          </cell>
          <cell r="K94">
            <v>20361749.23</v>
          </cell>
          <cell r="L94">
            <v>20379503.670000002</v>
          </cell>
          <cell r="O94">
            <v>20379503.670000002</v>
          </cell>
          <cell r="Q94" t="str">
            <v>c/finanziam. Pseg</v>
          </cell>
          <cell r="R94">
            <v>20361749.23</v>
          </cell>
          <cell r="S94">
            <v>20361749.23</v>
          </cell>
          <cell r="T94">
            <v>20361749.23</v>
          </cell>
          <cell r="U94">
            <v>20361749.23</v>
          </cell>
          <cell r="V94">
            <v>20361749.23</v>
          </cell>
          <cell r="W94">
            <v>20361749.23</v>
          </cell>
          <cell r="X94">
            <v>20361749.23</v>
          </cell>
          <cell r="Y94">
            <v>20361749.23</v>
          </cell>
          <cell r="Z94">
            <v>20361749.23</v>
          </cell>
          <cell r="AA94">
            <v>20361749.23</v>
          </cell>
          <cell r="AB94">
            <v>20379503.670000002</v>
          </cell>
          <cell r="AC94">
            <v>20379503.670000002</v>
          </cell>
          <cell r="AE94">
            <v>0</v>
          </cell>
        </row>
        <row r="95">
          <cell r="B95" t="str">
            <v>35-0500004</v>
          </cell>
          <cell r="C95" t="str">
            <v>159 2</v>
          </cell>
          <cell r="D95" t="str">
            <v>pd10b</v>
          </cell>
          <cell r="E95" t="str">
            <v>ol7</v>
          </cell>
          <cell r="G95" t="str">
            <v>p</v>
          </cell>
          <cell r="H95" t="str">
            <v>CGGP loans</v>
          </cell>
          <cell r="I95" t="str">
            <v>finanziam da cggp</v>
          </cell>
          <cell r="J95">
            <v>2084466.19</v>
          </cell>
          <cell r="K95">
            <v>1663280.46</v>
          </cell>
          <cell r="L95">
            <v>1663280.46</v>
          </cell>
          <cell r="O95">
            <v>1663280.46</v>
          </cell>
          <cell r="Q95" t="str">
            <v>finanziam da cggp</v>
          </cell>
          <cell r="R95">
            <v>1663280.46</v>
          </cell>
          <cell r="S95">
            <v>1663280.46</v>
          </cell>
          <cell r="T95">
            <v>1663280.46</v>
          </cell>
          <cell r="U95">
            <v>1663280.46</v>
          </cell>
          <cell r="V95">
            <v>1663280.46</v>
          </cell>
          <cell r="W95">
            <v>1663280.46</v>
          </cell>
          <cell r="X95">
            <v>1663280.46</v>
          </cell>
          <cell r="Y95">
            <v>1663280.46</v>
          </cell>
          <cell r="Z95">
            <v>1663280.46</v>
          </cell>
          <cell r="AA95">
            <v>1663280.46</v>
          </cell>
          <cell r="AB95">
            <v>1663280.46</v>
          </cell>
          <cell r="AC95">
            <v>1663280.46</v>
          </cell>
          <cell r="AE95">
            <v>0</v>
          </cell>
        </row>
        <row r="96">
          <cell r="B96" t="str">
            <v>35-0900001</v>
          </cell>
          <cell r="C96" t="str">
            <v>160 1</v>
          </cell>
          <cell r="D96" t="str">
            <v>pd8a</v>
          </cell>
          <cell r="E96" t="str">
            <v>ol7</v>
          </cell>
          <cell r="G96" t="str">
            <v>p</v>
          </cell>
          <cell r="H96" t="str">
            <v>loan to sicob</v>
          </cell>
          <cell r="I96" t="str">
            <v>prestito sicob</v>
          </cell>
          <cell r="J96">
            <v>684964.97</v>
          </cell>
          <cell r="K96">
            <v>684964.97</v>
          </cell>
          <cell r="L96">
            <v>678380.55</v>
          </cell>
          <cell r="O96">
            <v>678380.55</v>
          </cell>
          <cell r="Q96" t="str">
            <v>prestito sicob</v>
          </cell>
          <cell r="R96">
            <v>684479.03</v>
          </cell>
          <cell r="S96">
            <v>684479.03</v>
          </cell>
          <cell r="T96">
            <v>684479.03</v>
          </cell>
          <cell r="U96">
            <v>684479.03</v>
          </cell>
          <cell r="V96">
            <v>684479.03</v>
          </cell>
          <cell r="W96">
            <v>684479.03</v>
          </cell>
          <cell r="X96">
            <v>684479.03</v>
          </cell>
          <cell r="Y96">
            <v>684479.03</v>
          </cell>
          <cell r="Z96">
            <v>684479.03</v>
          </cell>
          <cell r="AA96">
            <v>684479.03</v>
          </cell>
          <cell r="AB96">
            <v>684479.03</v>
          </cell>
          <cell r="AC96">
            <v>678380.55</v>
          </cell>
          <cell r="AE96">
            <v>-6098.4799999999814</v>
          </cell>
        </row>
        <row r="97">
          <cell r="B97" t="str">
            <v>35-0900010</v>
          </cell>
          <cell r="C97" t="str">
            <v>160 2</v>
          </cell>
          <cell r="D97" t="str">
            <v>pd8a</v>
          </cell>
          <cell r="E97" t="str">
            <v>altrepass</v>
          </cell>
          <cell r="G97" t="str">
            <v>p</v>
          </cell>
          <cell r="I97" t="str">
            <v>prestito e finanziam. Da ecn</v>
          </cell>
          <cell r="J97">
            <v>135386.31</v>
          </cell>
          <cell r="K97">
            <v>113611.08</v>
          </cell>
          <cell r="L97">
            <v>113611.08</v>
          </cell>
          <cell r="O97">
            <v>113611.08</v>
          </cell>
          <cell r="Q97" t="str">
            <v>prestito e finanziam. Da ecn</v>
          </cell>
          <cell r="R97">
            <v>113611.08</v>
          </cell>
          <cell r="S97">
            <v>113611.08</v>
          </cell>
          <cell r="T97">
            <v>113611.08</v>
          </cell>
          <cell r="U97">
            <v>113611.08</v>
          </cell>
          <cell r="V97">
            <v>113611.08</v>
          </cell>
          <cell r="W97">
            <v>113611.08</v>
          </cell>
          <cell r="X97">
            <v>113611.08</v>
          </cell>
          <cell r="Y97">
            <v>113611.08</v>
          </cell>
          <cell r="Z97">
            <v>113611.08</v>
          </cell>
          <cell r="AA97">
            <v>113611.08</v>
          </cell>
          <cell r="AB97">
            <v>113611.08</v>
          </cell>
          <cell r="AC97">
            <v>113611.08</v>
          </cell>
          <cell r="AE97">
            <v>0</v>
          </cell>
        </row>
        <row r="98">
          <cell r="B98" t="str">
            <v>35-0900008</v>
          </cell>
          <cell r="C98" t="str">
            <v>160 4</v>
          </cell>
          <cell r="D98" t="str">
            <v>pd13</v>
          </cell>
          <cell r="E98" t="str">
            <v>altrepass</v>
          </cell>
          <cell r="G98" t="str">
            <v>p</v>
          </cell>
          <cell r="I98" t="str">
            <v>fedra x monteleone</v>
          </cell>
          <cell r="J98">
            <v>180000</v>
          </cell>
          <cell r="K98">
            <v>3721.89</v>
          </cell>
          <cell r="L98">
            <v>3721.89</v>
          </cell>
          <cell r="O98">
            <v>3721.89</v>
          </cell>
          <cell r="Q98" t="str">
            <v>fedra x monteleone</v>
          </cell>
          <cell r="R98">
            <v>0</v>
          </cell>
          <cell r="S98">
            <v>3721.89</v>
          </cell>
          <cell r="T98">
            <v>3721.89</v>
          </cell>
          <cell r="U98">
            <v>3721.89</v>
          </cell>
          <cell r="V98">
            <v>3721.89</v>
          </cell>
          <cell r="W98">
            <v>3721.89</v>
          </cell>
          <cell r="X98">
            <v>3721.89</v>
          </cell>
          <cell r="Y98">
            <v>3721.89</v>
          </cell>
          <cell r="Z98">
            <v>3721.89</v>
          </cell>
          <cell r="AA98">
            <v>3721.89</v>
          </cell>
          <cell r="AB98">
            <v>3721.89</v>
          </cell>
          <cell r="AC98">
            <v>3721.89</v>
          </cell>
          <cell r="AE98">
            <v>0</v>
          </cell>
        </row>
        <row r="99">
          <cell r="B99" t="str">
            <v>35-0900007</v>
          </cell>
          <cell r="C99" t="str">
            <v>160 5</v>
          </cell>
          <cell r="D99" t="str">
            <v>pd13</v>
          </cell>
          <cell r="E99" t="str">
            <v>altrepass</v>
          </cell>
          <cell r="G99" t="str">
            <v>p</v>
          </cell>
          <cell r="I99" t="str">
            <v>finnat fiduciaria x monteleone</v>
          </cell>
          <cell r="J99">
            <v>45000</v>
          </cell>
          <cell r="K99">
            <v>0</v>
          </cell>
          <cell r="L99">
            <v>0</v>
          </cell>
          <cell r="O99">
            <v>0</v>
          </cell>
          <cell r="Q99" t="str">
            <v>finnat fiduciaria x monteleone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</row>
        <row r="100">
          <cell r="C100" t="str">
            <v>271 2</v>
          </cell>
          <cell r="D100" t="str">
            <v>fa2</v>
          </cell>
          <cell r="E100" t="str">
            <v>f.amm</v>
          </cell>
          <cell r="G100" t="str">
            <v>p</v>
          </cell>
          <cell r="I100" t="str">
            <v>fdo amm modif statuto</v>
          </cell>
          <cell r="L100">
            <v>1687.2</v>
          </cell>
          <cell r="O100">
            <v>1687.2</v>
          </cell>
          <cell r="Q100" t="str">
            <v>fdo amm modif statuto</v>
          </cell>
          <cell r="R100">
            <v>0</v>
          </cell>
          <cell r="S100">
            <v>0</v>
          </cell>
          <cell r="T100">
            <v>1687.2</v>
          </cell>
          <cell r="U100">
            <v>1687.2</v>
          </cell>
          <cell r="V100">
            <v>1687.2</v>
          </cell>
          <cell r="W100">
            <v>1687.2</v>
          </cell>
          <cell r="X100">
            <v>1687.2</v>
          </cell>
          <cell r="Y100">
            <v>1687.2</v>
          </cell>
          <cell r="Z100">
            <v>1687.2</v>
          </cell>
          <cell r="AA100">
            <v>1687.2</v>
          </cell>
          <cell r="AB100">
            <v>1687.2</v>
          </cell>
          <cell r="AC100">
            <v>1687.2</v>
          </cell>
          <cell r="AE100">
            <v>0</v>
          </cell>
        </row>
        <row r="101">
          <cell r="B101" t="str">
            <v>20-0300003</v>
          </cell>
          <cell r="C101" t="str">
            <v>273 6</v>
          </cell>
          <cell r="D101" t="str">
            <v>fa2</v>
          </cell>
          <cell r="E101" t="str">
            <v>f.amm</v>
          </cell>
          <cell r="G101" t="str">
            <v>p</v>
          </cell>
          <cell r="H101" t="str">
            <v>amortization funds</v>
          </cell>
          <cell r="I101" t="str">
            <v>f.do amm spese plur da ammortizz.</v>
          </cell>
          <cell r="J101">
            <v>1085.74</v>
          </cell>
          <cell r="K101">
            <v>1085.74</v>
          </cell>
          <cell r="L101">
            <v>1630.23</v>
          </cell>
          <cell r="O101">
            <v>1630.23</v>
          </cell>
          <cell r="Q101" t="str">
            <v>f.do amm spese plur da ammortizz.</v>
          </cell>
          <cell r="R101">
            <v>1085.74</v>
          </cell>
          <cell r="S101">
            <v>1085.74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1630.23</v>
          </cell>
          <cell r="AE101">
            <v>1630.23</v>
          </cell>
        </row>
        <row r="102">
          <cell r="C102" t="str">
            <v>273 9</v>
          </cell>
          <cell r="D102" t="str">
            <v>fa2</v>
          </cell>
          <cell r="E102" t="str">
            <v>f.amm</v>
          </cell>
          <cell r="G102" t="str">
            <v>p</v>
          </cell>
          <cell r="I102" t="str">
            <v>fdo amm altre imm imm</v>
          </cell>
          <cell r="L102">
            <v>0</v>
          </cell>
          <cell r="O102">
            <v>0</v>
          </cell>
          <cell r="Q102" t="str">
            <v>fdo amm altre imm imm</v>
          </cell>
          <cell r="R102">
            <v>0</v>
          </cell>
          <cell r="S102">
            <v>0</v>
          </cell>
          <cell r="T102">
            <v>1630.23</v>
          </cell>
          <cell r="U102">
            <v>1630.23</v>
          </cell>
          <cell r="V102">
            <v>1630.23</v>
          </cell>
          <cell r="W102">
            <v>1630.23</v>
          </cell>
          <cell r="X102">
            <v>1630.23</v>
          </cell>
          <cell r="Y102">
            <v>1630.23</v>
          </cell>
          <cell r="Z102">
            <v>1630.23</v>
          </cell>
          <cell r="AA102">
            <v>1630.23</v>
          </cell>
          <cell r="AB102">
            <v>1630.23</v>
          </cell>
          <cell r="AC102">
            <v>0</v>
          </cell>
          <cell r="AE102">
            <v>-1630.23</v>
          </cell>
        </row>
        <row r="103">
          <cell r="B103" t="str">
            <v>=</v>
          </cell>
          <cell r="C103" t="str">
            <v>294 1</v>
          </cell>
          <cell r="D103" t="str">
            <v>sven</v>
          </cell>
          <cell r="E103" t="str">
            <v>fcoll</v>
          </cell>
          <cell r="G103" t="str">
            <v>p</v>
          </cell>
          <cell r="I103" t="str">
            <v>f.sval partecipaz energ</v>
          </cell>
          <cell r="L103">
            <v>239878.16</v>
          </cell>
          <cell r="O103">
            <v>239878.16</v>
          </cell>
          <cell r="Q103" t="str">
            <v>f.sval partecipaz energ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239878.16</v>
          </cell>
          <cell r="W103">
            <v>239878.16</v>
          </cell>
          <cell r="X103">
            <v>239878.16</v>
          </cell>
          <cell r="Y103">
            <v>239878.16</v>
          </cell>
          <cell r="Z103">
            <v>239878.16</v>
          </cell>
          <cell r="AA103">
            <v>239878.16</v>
          </cell>
          <cell r="AB103">
            <v>239878.16</v>
          </cell>
          <cell r="AC103">
            <v>239878.16</v>
          </cell>
          <cell r="AE103">
            <v>0</v>
          </cell>
        </row>
        <row r="104">
          <cell r="C104" t="str">
            <v>731 11</v>
          </cell>
          <cell r="D104" t="str">
            <v>b09c</v>
          </cell>
          <cell r="E104" t="str">
            <v>stip</v>
          </cell>
          <cell r="F104">
            <v>1</v>
          </cell>
          <cell r="G104" t="str">
            <v>c</v>
          </cell>
          <cell r="I104" t="str">
            <v>TFR</v>
          </cell>
          <cell r="L104">
            <v>15792.65</v>
          </cell>
          <cell r="O104">
            <v>15792.65</v>
          </cell>
          <cell r="Q104" t="str">
            <v>TFR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9725.59</v>
          </cell>
          <cell r="AB104">
            <v>11787.7</v>
          </cell>
          <cell r="AC104">
            <v>15792.65</v>
          </cell>
          <cell r="AE104">
            <v>4004.9499999999989</v>
          </cell>
        </row>
        <row r="105">
          <cell r="D105" t="str">
            <v>pd10a</v>
          </cell>
          <cell r="E105" t="str">
            <v>altrepass</v>
          </cell>
          <cell r="F105">
            <v>1</v>
          </cell>
          <cell r="G105" t="str">
            <v>p</v>
          </cell>
          <cell r="I105" t="str">
            <v>deb x oneri diff personale</v>
          </cell>
          <cell r="L105">
            <v>0</v>
          </cell>
          <cell r="M105">
            <v>0</v>
          </cell>
          <cell r="O105">
            <v>0</v>
          </cell>
          <cell r="Q105" t="str">
            <v>deb x oneri diff personale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20814.12</v>
          </cell>
          <cell r="AB105">
            <v>12092</v>
          </cell>
          <cell r="AC105">
            <v>0</v>
          </cell>
          <cell r="AE105">
            <v>-12092</v>
          </cell>
        </row>
        <row r="106">
          <cell r="B106" t="str">
            <v>=</v>
          </cell>
          <cell r="C106" t="str">
            <v>294 2</v>
          </cell>
          <cell r="D106" t="str">
            <v>svsi</v>
          </cell>
          <cell r="E106" t="str">
            <v>fcoll</v>
          </cell>
          <cell r="G106" t="str">
            <v>p</v>
          </cell>
          <cell r="I106" t="str">
            <v>f.sval partecipaz sicob</v>
          </cell>
          <cell r="L106">
            <v>47637.47</v>
          </cell>
          <cell r="O106">
            <v>47637.47</v>
          </cell>
          <cell r="Q106" t="str">
            <v>f.sval partecipaz sicob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47637.47</v>
          </cell>
          <cell r="W106">
            <v>47637.47</v>
          </cell>
          <cell r="X106">
            <v>47637.47</v>
          </cell>
          <cell r="Y106">
            <v>47637.47</v>
          </cell>
          <cell r="Z106">
            <v>47637.47</v>
          </cell>
          <cell r="AA106">
            <v>47637.47</v>
          </cell>
          <cell r="AB106">
            <v>47637.47</v>
          </cell>
          <cell r="AC106">
            <v>47637.47</v>
          </cell>
          <cell r="AE106">
            <v>0</v>
          </cell>
        </row>
        <row r="107">
          <cell r="B107" t="str">
            <v>34-0100001</v>
          </cell>
          <cell r="C107" t="str">
            <v>322 1</v>
          </cell>
          <cell r="D107" t="str">
            <v>pd10a</v>
          </cell>
          <cell r="E107" t="str">
            <v>altrepass</v>
          </cell>
          <cell r="F107">
            <v>2</v>
          </cell>
          <cell r="G107" t="str">
            <v>p</v>
          </cell>
          <cell r="H107" t="str">
            <v>inv to be rec. from national suppliers</v>
          </cell>
          <cell r="I107" t="str">
            <v>FDR fornitori nazionali</v>
          </cell>
          <cell r="J107">
            <v>974162.12</v>
          </cell>
          <cell r="K107">
            <v>235136.37</v>
          </cell>
          <cell r="L107">
            <v>147166.89000000001</v>
          </cell>
          <cell r="M107">
            <v>144718.89000000001</v>
          </cell>
          <cell r="O107">
            <v>2448</v>
          </cell>
          <cell r="Q107" t="str">
            <v>FDR fornitori nazionali</v>
          </cell>
          <cell r="R107">
            <v>3000</v>
          </cell>
          <cell r="S107">
            <v>161527.31</v>
          </cell>
          <cell r="T107">
            <v>595258.76</v>
          </cell>
          <cell r="U107">
            <v>632083.41</v>
          </cell>
          <cell r="V107">
            <v>316537.88</v>
          </cell>
          <cell r="W107">
            <v>201018.41</v>
          </cell>
          <cell r="X107">
            <v>188035.95</v>
          </cell>
          <cell r="Y107">
            <v>229204.85</v>
          </cell>
          <cell r="Z107">
            <v>158550.32999999999</v>
          </cell>
          <cell r="AA107">
            <v>145438.49</v>
          </cell>
          <cell r="AB107">
            <v>132210.57</v>
          </cell>
          <cell r="AC107">
            <v>147166.89000000001</v>
          </cell>
          <cell r="AE107">
            <v>14956.320000000007</v>
          </cell>
        </row>
        <row r="108">
          <cell r="B108" t="str">
            <v>13-000</v>
          </cell>
          <cell r="C108" t="str">
            <v>451 xx</v>
          </cell>
          <cell r="D108" t="str">
            <v>pd5a</v>
          </cell>
          <cell r="E108" t="str">
            <v>fornit</v>
          </cell>
          <cell r="G108" t="str">
            <v>p</v>
          </cell>
          <cell r="H108" t="str">
            <v>suppliers</v>
          </cell>
          <cell r="I108" t="str">
            <v>fornitori</v>
          </cell>
          <cell r="J108">
            <v>559.19000000000005</v>
          </cell>
          <cell r="K108">
            <v>532173.62</v>
          </cell>
          <cell r="L108">
            <v>487815.03</v>
          </cell>
          <cell r="O108">
            <v>487815.03</v>
          </cell>
          <cell r="Q108" t="str">
            <v>fornitori</v>
          </cell>
          <cell r="R108">
            <v>467711.06</v>
          </cell>
          <cell r="S108">
            <v>558005.43000000005</v>
          </cell>
          <cell r="T108">
            <v>484800.93</v>
          </cell>
          <cell r="U108">
            <v>535434.06999999995</v>
          </cell>
          <cell r="V108">
            <v>427919.5</v>
          </cell>
          <cell r="W108">
            <v>488463.8</v>
          </cell>
          <cell r="X108">
            <v>470728.8</v>
          </cell>
          <cell r="Y108">
            <v>532402.62</v>
          </cell>
          <cell r="Z108">
            <v>613461.28</v>
          </cell>
          <cell r="AA108">
            <v>455626.94</v>
          </cell>
          <cell r="AB108">
            <v>449902.35</v>
          </cell>
          <cell r="AC108">
            <v>487815.03</v>
          </cell>
          <cell r="AE108">
            <v>37912.680000000051</v>
          </cell>
        </row>
        <row r="109">
          <cell r="C109" t="str">
            <v>461 1</v>
          </cell>
          <cell r="D109" t="str">
            <v>pd10a</v>
          </cell>
          <cell r="E109" t="str">
            <v>altrepass</v>
          </cell>
          <cell r="F109">
            <v>1</v>
          </cell>
          <cell r="G109" t="str">
            <v>p</v>
          </cell>
          <cell r="I109" t="str">
            <v>deb vs insp x dipendenti</v>
          </cell>
          <cell r="L109">
            <v>0</v>
          </cell>
          <cell r="M109">
            <v>0</v>
          </cell>
          <cell r="O109">
            <v>0</v>
          </cell>
          <cell r="Q109" t="str">
            <v>deb vs insp x dipendenti</v>
          </cell>
          <cell r="R109">
            <v>0</v>
          </cell>
          <cell r="S109">
            <v>67.709999999999994</v>
          </cell>
          <cell r="T109">
            <v>4206.22</v>
          </cell>
          <cell r="U109">
            <v>4182.75</v>
          </cell>
          <cell r="V109">
            <v>4302.22</v>
          </cell>
          <cell r="W109">
            <v>6359.16</v>
          </cell>
          <cell r="X109">
            <v>4355.18</v>
          </cell>
          <cell r="Y109">
            <v>4858.46</v>
          </cell>
          <cell r="Z109">
            <v>6637.31</v>
          </cell>
          <cell r="AA109">
            <v>9627.5499999999993</v>
          </cell>
          <cell r="AB109">
            <v>11549.79</v>
          </cell>
          <cell r="AC109">
            <v>0</v>
          </cell>
          <cell r="AE109">
            <v>-11549.79</v>
          </cell>
        </row>
        <row r="110">
          <cell r="C110" t="str">
            <v>461 10</v>
          </cell>
          <cell r="D110" t="str">
            <v>pd10a</v>
          </cell>
          <cell r="E110" t="str">
            <v>altrepass</v>
          </cell>
          <cell r="G110" t="str">
            <v>p</v>
          </cell>
          <cell r="I110" t="str">
            <v>debiti vs pastore</v>
          </cell>
          <cell r="L110">
            <v>3936.18</v>
          </cell>
          <cell r="O110">
            <v>3936.18</v>
          </cell>
          <cell r="Q110" t="str">
            <v>debiti vs pastore</v>
          </cell>
          <cell r="R110">
            <v>0</v>
          </cell>
          <cell r="S110">
            <v>248.76</v>
          </cell>
          <cell r="T110">
            <v>1126.72</v>
          </cell>
          <cell r="U110">
            <v>1565.7</v>
          </cell>
          <cell r="V110">
            <v>877.96</v>
          </cell>
          <cell r="W110">
            <v>0</v>
          </cell>
          <cell r="X110">
            <v>438.98</v>
          </cell>
          <cell r="Y110">
            <v>877.96</v>
          </cell>
          <cell r="Z110">
            <v>1521.81</v>
          </cell>
          <cell r="AA110">
            <v>1302.3</v>
          </cell>
          <cell r="AB110">
            <v>2619.2399999999998</v>
          </cell>
          <cell r="AC110">
            <v>3936.18</v>
          </cell>
          <cell r="AE110">
            <v>1316.94</v>
          </cell>
        </row>
        <row r="111">
          <cell r="C111" t="str">
            <v>461 14</v>
          </cell>
          <cell r="D111" t="str">
            <v>pd10a</v>
          </cell>
          <cell r="E111" t="str">
            <v>altrepass</v>
          </cell>
          <cell r="G111" t="str">
            <v>p</v>
          </cell>
          <cell r="I111" t="str">
            <v>deb x contributi generici</v>
          </cell>
          <cell r="L111">
            <v>344.32</v>
          </cell>
          <cell r="O111">
            <v>344.32</v>
          </cell>
          <cell r="Q111" t="str">
            <v>deb x contributi generici</v>
          </cell>
          <cell r="R111">
            <v>0</v>
          </cell>
          <cell r="S111">
            <v>21.52</v>
          </cell>
          <cell r="T111">
            <v>64.56</v>
          </cell>
          <cell r="U111">
            <v>86.08</v>
          </cell>
          <cell r="V111">
            <v>43.04</v>
          </cell>
          <cell r="W111">
            <v>64.56</v>
          </cell>
          <cell r="X111">
            <v>86.08</v>
          </cell>
          <cell r="Y111">
            <v>107.6</v>
          </cell>
          <cell r="Z111">
            <v>150.63999999999999</v>
          </cell>
          <cell r="AA111">
            <v>215.2</v>
          </cell>
          <cell r="AB111">
            <v>279.76</v>
          </cell>
          <cell r="AC111">
            <v>344.32</v>
          </cell>
          <cell r="AE111">
            <v>64.56</v>
          </cell>
        </row>
        <row r="112">
          <cell r="B112" t="str">
            <v>35-0300002</v>
          </cell>
          <cell r="C112" t="str">
            <v>461 3</v>
          </cell>
          <cell r="D112" t="str">
            <v>pd10a</v>
          </cell>
          <cell r="E112" t="str">
            <v>altrepass</v>
          </cell>
          <cell r="G112" t="str">
            <v>p</v>
          </cell>
          <cell r="I112" t="str">
            <v>inali c/contributi</v>
          </cell>
          <cell r="J112">
            <v>0</v>
          </cell>
          <cell r="K112">
            <v>0</v>
          </cell>
          <cell r="L112">
            <v>-898.21</v>
          </cell>
          <cell r="O112">
            <v>-898.21</v>
          </cell>
          <cell r="Q112" t="str">
            <v>inali c/contributi</v>
          </cell>
          <cell r="R112">
            <v>0</v>
          </cell>
          <cell r="S112">
            <v>0</v>
          </cell>
          <cell r="T112">
            <v>-898.21</v>
          </cell>
          <cell r="U112">
            <v>-898.21</v>
          </cell>
          <cell r="V112">
            <v>-898.21</v>
          </cell>
          <cell r="W112">
            <v>-898.21</v>
          </cell>
          <cell r="X112">
            <v>-898.21</v>
          </cell>
          <cell r="Y112">
            <v>-898.21</v>
          </cell>
          <cell r="Z112">
            <v>-898.21</v>
          </cell>
          <cell r="AA112">
            <v>-898.21</v>
          </cell>
          <cell r="AB112">
            <v>-898.21</v>
          </cell>
          <cell r="AC112">
            <v>-898.21</v>
          </cell>
          <cell r="AE112">
            <v>0</v>
          </cell>
        </row>
        <row r="113">
          <cell r="C113" t="str">
            <v>461 6</v>
          </cell>
          <cell r="D113" t="str">
            <v>pd10a</v>
          </cell>
          <cell r="E113" t="str">
            <v>altrepass</v>
          </cell>
          <cell r="G113" t="str">
            <v>p</v>
          </cell>
          <cell r="I113" t="str">
            <v>debiti vs FPDAC</v>
          </cell>
          <cell r="L113">
            <v>6058.78</v>
          </cell>
          <cell r="O113">
            <v>6058.78</v>
          </cell>
          <cell r="Q113" t="str">
            <v>debiti vs FPDAC</v>
          </cell>
          <cell r="R113">
            <v>0</v>
          </cell>
          <cell r="S113">
            <v>354.62</v>
          </cell>
          <cell r="T113">
            <v>1029.78</v>
          </cell>
          <cell r="U113">
            <v>1079.1300000000001</v>
          </cell>
          <cell r="V113">
            <v>675.16</v>
          </cell>
          <cell r="W113">
            <v>2453.89</v>
          </cell>
          <cell r="X113">
            <v>1137.72</v>
          </cell>
          <cell r="Y113">
            <v>1763.53</v>
          </cell>
          <cell r="Z113">
            <v>2681.38</v>
          </cell>
          <cell r="AA113">
            <v>2303.92</v>
          </cell>
          <cell r="AB113">
            <v>4181.3500000000004</v>
          </cell>
          <cell r="AC113">
            <v>6058.78</v>
          </cell>
          <cell r="AE113">
            <v>1877.4299999999994</v>
          </cell>
        </row>
        <row r="114">
          <cell r="C114" t="str">
            <v>461 7</v>
          </cell>
          <cell r="D114" t="str">
            <v>pd10a</v>
          </cell>
          <cell r="E114" t="str">
            <v>altrepass</v>
          </cell>
          <cell r="G114" t="str">
            <v>p</v>
          </cell>
          <cell r="I114" t="str">
            <v>debiti vs fasdac</v>
          </cell>
          <cell r="L114">
            <v>2908.72</v>
          </cell>
          <cell r="O114">
            <v>2908.72</v>
          </cell>
          <cell r="Q114" t="str">
            <v>debiti vs fasdac</v>
          </cell>
          <cell r="R114">
            <v>0</v>
          </cell>
          <cell r="S114">
            <v>164.22</v>
          </cell>
          <cell r="T114">
            <v>743.82</v>
          </cell>
          <cell r="U114">
            <v>1033.6199999999999</v>
          </cell>
          <cell r="V114">
            <v>579.6</v>
          </cell>
          <cell r="W114">
            <v>0</v>
          </cell>
          <cell r="X114">
            <v>289.8</v>
          </cell>
          <cell r="Y114">
            <v>579.6</v>
          </cell>
          <cell r="Z114">
            <v>1004.64</v>
          </cell>
          <cell r="AA114">
            <v>859.72</v>
          </cell>
          <cell r="AB114">
            <v>1729.12</v>
          </cell>
          <cell r="AC114">
            <v>2908.72</v>
          </cell>
          <cell r="AE114">
            <v>1179.5999999999999</v>
          </cell>
        </row>
        <row r="115">
          <cell r="B115" t="str">
            <v>35-0200001</v>
          </cell>
          <cell r="C115" t="str">
            <v>463 1</v>
          </cell>
          <cell r="D115" t="str">
            <v>pd10a</v>
          </cell>
          <cell r="E115" t="str">
            <v>altrepass</v>
          </cell>
          <cell r="F115">
            <v>1</v>
          </cell>
          <cell r="G115" t="str">
            <v>p</v>
          </cell>
          <cell r="I115" t="str">
            <v>dipendenti c/retribuzioni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Q115" t="str">
            <v>dipendenti c/retribuzioni</v>
          </cell>
          <cell r="R115">
            <v>0</v>
          </cell>
          <cell r="S115">
            <v>3809.47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7119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</row>
        <row r="116">
          <cell r="B116" t="str">
            <v>35-0100003</v>
          </cell>
          <cell r="C116" t="str">
            <v>469 9</v>
          </cell>
          <cell r="D116" t="str">
            <v>pd10a</v>
          </cell>
          <cell r="E116" t="str">
            <v>altrepass</v>
          </cell>
          <cell r="G116" t="str">
            <v>p</v>
          </cell>
          <cell r="H116" t="str">
            <v>other liabilities</v>
          </cell>
          <cell r="I116" t="str">
            <v>debiti diversi</v>
          </cell>
          <cell r="J116">
            <v>0</v>
          </cell>
          <cell r="K116">
            <v>155.41</v>
          </cell>
          <cell r="L116">
            <v>237.01</v>
          </cell>
          <cell r="O116">
            <v>237.01</v>
          </cell>
          <cell r="Q116" t="str">
            <v>debiti diversi</v>
          </cell>
          <cell r="R116">
            <v>155.41</v>
          </cell>
          <cell r="S116">
            <v>155.41</v>
          </cell>
          <cell r="T116">
            <v>155.41</v>
          </cell>
          <cell r="U116">
            <v>155.41</v>
          </cell>
          <cell r="V116">
            <v>155.41</v>
          </cell>
          <cell r="W116">
            <v>155.41</v>
          </cell>
          <cell r="X116">
            <v>214.21</v>
          </cell>
          <cell r="Y116">
            <v>214.21</v>
          </cell>
          <cell r="Z116">
            <v>214.21</v>
          </cell>
          <cell r="AA116">
            <v>237.01</v>
          </cell>
          <cell r="AB116">
            <v>237.01</v>
          </cell>
          <cell r="AC116">
            <v>237.01</v>
          </cell>
          <cell r="AE116">
            <v>0</v>
          </cell>
        </row>
        <row r="117">
          <cell r="B117" t="str">
            <v>35-0100001</v>
          </cell>
          <cell r="C117" t="str">
            <v>533 1</v>
          </cell>
          <cell r="D117" t="str">
            <v>pd11a</v>
          </cell>
          <cell r="E117" t="str">
            <v>itax</v>
          </cell>
          <cell r="F117">
            <v>1</v>
          </cell>
          <cell r="G117" t="str">
            <v>p</v>
          </cell>
          <cell r="H117" t="str">
            <v>emploee taxes</v>
          </cell>
          <cell r="I117" t="str">
            <v>erario c/irpef dip (1001)</v>
          </cell>
          <cell r="J117">
            <v>18800.189999999999</v>
          </cell>
          <cell r="K117">
            <v>0</v>
          </cell>
          <cell r="L117">
            <v>9610.35</v>
          </cell>
          <cell r="M117">
            <v>0</v>
          </cell>
          <cell r="O117">
            <v>9610.35</v>
          </cell>
          <cell r="Q117" t="str">
            <v>erario c/irpef dip (1001)</v>
          </cell>
          <cell r="R117">
            <v>1876.02</v>
          </cell>
          <cell r="S117">
            <v>3825.95</v>
          </cell>
          <cell r="T117">
            <v>3825.95</v>
          </cell>
          <cell r="U117">
            <v>3801.39</v>
          </cell>
          <cell r="V117">
            <v>3801.39</v>
          </cell>
          <cell r="W117">
            <v>5323.59</v>
          </cell>
          <cell r="X117">
            <v>98.39</v>
          </cell>
          <cell r="Y117">
            <v>4104.28</v>
          </cell>
          <cell r="Z117">
            <v>5314.96</v>
          </cell>
          <cell r="AA117">
            <v>7672.08</v>
          </cell>
          <cell r="AB117">
            <v>9597.49</v>
          </cell>
          <cell r="AC117">
            <v>9610.35</v>
          </cell>
          <cell r="AE117">
            <v>12.860000000000582</v>
          </cell>
        </row>
        <row r="118">
          <cell r="B118" t="str">
            <v>35-0100002</v>
          </cell>
          <cell r="C118" t="str">
            <v>533 3</v>
          </cell>
          <cell r="D118" t="str">
            <v>pd11a</v>
          </cell>
          <cell r="E118" t="str">
            <v>itax</v>
          </cell>
          <cell r="G118" t="str">
            <v>p</v>
          </cell>
          <cell r="H118" t="str">
            <v>free lance taxes</v>
          </cell>
          <cell r="I118" t="str">
            <v>erario c/irpef lav aut (1040)</v>
          </cell>
          <cell r="J118">
            <v>1379</v>
          </cell>
          <cell r="K118">
            <v>39038.639999999999</v>
          </cell>
          <cell r="L118">
            <v>-213.71</v>
          </cell>
          <cell r="O118">
            <v>-213.71</v>
          </cell>
          <cell r="Q118" t="str">
            <v>erario c/irpef lav aut (1040)</v>
          </cell>
          <cell r="R118">
            <v>4222.03</v>
          </cell>
          <cell r="S118">
            <v>0</v>
          </cell>
          <cell r="T118">
            <v>0</v>
          </cell>
          <cell r="U118">
            <v>0</v>
          </cell>
          <cell r="V118">
            <v>17130.18</v>
          </cell>
          <cell r="W118">
            <v>-213.71</v>
          </cell>
          <cell r="X118">
            <v>17855.32</v>
          </cell>
          <cell r="Y118">
            <v>-213.71</v>
          </cell>
          <cell r="Z118">
            <v>-213.71</v>
          </cell>
          <cell r="AA118">
            <v>16986.990000000002</v>
          </cell>
          <cell r="AB118">
            <v>20343.34</v>
          </cell>
          <cell r="AC118">
            <v>-213.71</v>
          </cell>
          <cell r="AE118">
            <v>-20557.05</v>
          </cell>
        </row>
        <row r="119">
          <cell r="B119" t="str">
            <v>=</v>
          </cell>
          <cell r="C119" t="str">
            <v>537 3</v>
          </cell>
          <cell r="D119" t="str">
            <v>pd11a</v>
          </cell>
          <cell r="E119" t="str">
            <v>itax</v>
          </cell>
          <cell r="G119" t="str">
            <v>p</v>
          </cell>
          <cell r="I119" t="str">
            <v>erario c/IRAP</v>
          </cell>
          <cell r="L119">
            <v>0</v>
          </cell>
          <cell r="O119">
            <v>0</v>
          </cell>
          <cell r="Q119" t="str">
            <v>erario c/IRAP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65695</v>
          </cell>
          <cell r="W119">
            <v>65695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</row>
        <row r="120">
          <cell r="B120" t="str">
            <v>10-0200014</v>
          </cell>
          <cell r="C120" t="str">
            <v>571 2</v>
          </cell>
          <cell r="D120" t="str">
            <v>pd3</v>
          </cell>
          <cell r="E120" t="str">
            <v>altrepass</v>
          </cell>
          <cell r="G120" t="str">
            <v>p</v>
          </cell>
          <cell r="H120" t="str">
            <v>bpci bank</v>
          </cell>
          <cell r="I120" t="str">
            <v>bpci</v>
          </cell>
          <cell r="L120">
            <v>0</v>
          </cell>
          <cell r="O120">
            <v>0</v>
          </cell>
          <cell r="Q120" t="str">
            <v>bpci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7425.8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</row>
        <row r="121">
          <cell r="B121" t="str">
            <v>=</v>
          </cell>
          <cell r="C121" t="str">
            <v>999 1</v>
          </cell>
          <cell r="D121" t="str">
            <v>pd11a</v>
          </cell>
          <cell r="E121" t="str">
            <v>itax</v>
          </cell>
          <cell r="F121">
            <v>3</v>
          </cell>
          <cell r="G121" t="str">
            <v>p</v>
          </cell>
          <cell r="I121" t="str">
            <v>erario /IRAP</v>
          </cell>
          <cell r="L121">
            <v>45000</v>
          </cell>
          <cell r="M121">
            <v>45000</v>
          </cell>
          <cell r="O121">
            <v>0</v>
          </cell>
          <cell r="Q121" t="str">
            <v>erario /IRAP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27500</v>
          </cell>
          <cell r="W121">
            <v>33000</v>
          </cell>
          <cell r="X121">
            <v>38500</v>
          </cell>
          <cell r="Y121">
            <v>49500</v>
          </cell>
          <cell r="Z121">
            <v>55000</v>
          </cell>
          <cell r="AA121">
            <v>55000</v>
          </cell>
          <cell r="AB121">
            <v>60500</v>
          </cell>
          <cell r="AC121">
            <v>45000</v>
          </cell>
          <cell r="AE121">
            <v>-15500</v>
          </cell>
        </row>
        <row r="122">
          <cell r="B122">
            <v>123</v>
          </cell>
          <cell r="C122" t="str">
            <v>617 1</v>
          </cell>
          <cell r="D122" t="str">
            <v>r5</v>
          </cell>
          <cell r="E122" t="str">
            <v>ricdiv</v>
          </cell>
          <cell r="F122" t="str">
            <v>ic</v>
          </cell>
          <cell r="G122" t="str">
            <v>r</v>
          </cell>
          <cell r="H122" t="str">
            <v>interest from bionasse</v>
          </cell>
          <cell r="I122" t="str">
            <v>rifatturazione a San Marco</v>
          </cell>
          <cell r="K122">
            <v>1005301.5</v>
          </cell>
          <cell r="L122">
            <v>964356.23999999929</v>
          </cell>
          <cell r="M122">
            <v>79033.649999999325</v>
          </cell>
          <cell r="O122">
            <v>885322.59</v>
          </cell>
          <cell r="Q122" t="str">
            <v>rifatturazione a San Marco</v>
          </cell>
          <cell r="R122">
            <v>230000</v>
          </cell>
          <cell r="S122">
            <v>344412.31</v>
          </cell>
          <cell r="T122">
            <v>357178.98</v>
          </cell>
          <cell r="U122">
            <v>455389</v>
          </cell>
          <cell r="V122">
            <v>445589.98</v>
          </cell>
          <cell r="W122">
            <v>640437.35</v>
          </cell>
          <cell r="X122">
            <v>712765.64</v>
          </cell>
          <cell r="Y122">
            <v>778276.57079999975</v>
          </cell>
          <cell r="Z122">
            <v>821243.84159999958</v>
          </cell>
          <cell r="AA122">
            <v>868170.82799999963</v>
          </cell>
          <cell r="AB122">
            <v>927346.58399999933</v>
          </cell>
          <cell r="AC122">
            <v>964356.23999999929</v>
          </cell>
          <cell r="AE122">
            <v>37009.655999999959</v>
          </cell>
        </row>
        <row r="123">
          <cell r="B123" t="str">
            <v>97-0300001</v>
          </cell>
          <cell r="C123" t="str">
            <v>641 10</v>
          </cell>
          <cell r="D123" t="str">
            <v>e20a</v>
          </cell>
          <cell r="E123" t="str">
            <v>rxg</v>
          </cell>
          <cell r="G123" t="str">
            <v>r</v>
          </cell>
          <cell r="H123" t="str">
            <v>extra revenues</v>
          </cell>
          <cell r="I123" t="str">
            <v>sopravv att ord</v>
          </cell>
          <cell r="J123">
            <v>3798.75</v>
          </cell>
          <cell r="K123">
            <v>2344.92</v>
          </cell>
          <cell r="L123">
            <v>0</v>
          </cell>
          <cell r="O123">
            <v>0</v>
          </cell>
          <cell r="Q123" t="str">
            <v>sopravv att ord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</row>
        <row r="124">
          <cell r="B124" t="str">
            <v>=</v>
          </cell>
          <cell r="C124" t="str">
            <v>641 3</v>
          </cell>
          <cell r="D124" t="str">
            <v>e20a</v>
          </cell>
          <cell r="E124" t="str">
            <v>difcam</v>
          </cell>
          <cell r="G124" t="str">
            <v>r</v>
          </cell>
          <cell r="I124" t="str">
            <v>utili su cambi</v>
          </cell>
          <cell r="K124">
            <v>844.25</v>
          </cell>
          <cell r="L124">
            <v>775.14</v>
          </cell>
          <cell r="O124">
            <v>775.14</v>
          </cell>
          <cell r="Q124" t="str">
            <v>utili su cambi</v>
          </cell>
          <cell r="R124">
            <v>0</v>
          </cell>
          <cell r="S124">
            <v>0</v>
          </cell>
          <cell r="T124">
            <v>775.14</v>
          </cell>
          <cell r="U124">
            <v>775.14</v>
          </cell>
          <cell r="V124">
            <v>775.14</v>
          </cell>
          <cell r="W124">
            <v>775.14</v>
          </cell>
          <cell r="X124">
            <v>775.14</v>
          </cell>
          <cell r="Y124">
            <v>775.14</v>
          </cell>
          <cell r="Z124">
            <v>775.14</v>
          </cell>
          <cell r="AA124">
            <v>775.14</v>
          </cell>
          <cell r="AB124">
            <v>775.14</v>
          </cell>
          <cell r="AC124">
            <v>775.14</v>
          </cell>
          <cell r="AE124">
            <v>0</v>
          </cell>
        </row>
        <row r="125">
          <cell r="B125" t="str">
            <v>55-0200002</v>
          </cell>
          <cell r="C125" t="str">
            <v>663 1</v>
          </cell>
          <cell r="D125" t="str">
            <v>c16a</v>
          </cell>
          <cell r="E125" t="str">
            <v>iemi5</v>
          </cell>
          <cell r="F125">
            <v>4</v>
          </cell>
          <cell r="G125" t="str">
            <v>r</v>
          </cell>
          <cell r="H125" t="str">
            <v>interest from cellulosa calabra</v>
          </cell>
          <cell r="I125" t="str">
            <v>int. A cell. Calabra</v>
          </cell>
          <cell r="J125">
            <v>28747.64</v>
          </cell>
          <cell r="K125">
            <v>27794.016904564494</v>
          </cell>
          <cell r="L125">
            <v>29397.930487870239</v>
          </cell>
          <cell r="M125">
            <v>4.8787023843033239E-4</v>
          </cell>
          <cell r="O125">
            <v>29397.93</v>
          </cell>
          <cell r="Q125" t="str">
            <v>int. A cell. Calabra</v>
          </cell>
          <cell r="R125">
            <v>2999.7594446642102</v>
          </cell>
          <cell r="S125">
            <v>5709.2195882318838</v>
          </cell>
          <cell r="T125">
            <v>8708.9790328960935</v>
          </cell>
          <cell r="U125">
            <v>11611.972043861459</v>
          </cell>
          <cell r="V125">
            <v>14611.731488525669</v>
          </cell>
          <cell r="W125">
            <v>17778.699247034227</v>
          </cell>
          <cell r="X125">
            <v>19748.217153222318</v>
          </cell>
          <cell r="Y125">
            <v>21674.125390150137</v>
          </cell>
          <cell r="Z125">
            <v>25463.815791846806</v>
          </cell>
          <cell r="AA125">
            <v>25463.815791846806</v>
          </cell>
          <cell r="AB125">
            <v>27327.597956615664</v>
          </cell>
          <cell r="AC125">
            <v>29397.930487870239</v>
          </cell>
          <cell r="AE125">
            <v>2070.3325312545749</v>
          </cell>
        </row>
        <row r="126">
          <cell r="B126" t="str">
            <v>55-0200003</v>
          </cell>
          <cell r="C126" t="str">
            <v>663 1</v>
          </cell>
          <cell r="D126" t="str">
            <v>c16a</v>
          </cell>
          <cell r="E126" t="str">
            <v>iemi1</v>
          </cell>
          <cell r="F126">
            <v>4</v>
          </cell>
          <cell r="G126" t="str">
            <v>r</v>
          </cell>
          <cell r="H126" t="str">
            <v>interest from bionasse</v>
          </cell>
          <cell r="I126" t="str">
            <v>int. A biomasse</v>
          </cell>
          <cell r="J126">
            <v>547769.48</v>
          </cell>
          <cell r="K126">
            <v>634965.23210958904</v>
          </cell>
          <cell r="L126">
            <v>763684.40383561642</v>
          </cell>
          <cell r="M126">
            <v>3.8356164004653692E-3</v>
          </cell>
          <cell r="O126">
            <v>763684.4</v>
          </cell>
          <cell r="Q126" t="str">
            <v>int. A biomasse</v>
          </cell>
          <cell r="R126">
            <v>61887.163397260279</v>
          </cell>
          <cell r="S126">
            <v>117785.24646575344</v>
          </cell>
          <cell r="T126">
            <v>179672.40986301372</v>
          </cell>
          <cell r="U126">
            <v>239563.21315068495</v>
          </cell>
          <cell r="V126">
            <v>301450.3765479452</v>
          </cell>
          <cell r="W126">
            <v>362811.29654794524</v>
          </cell>
          <cell r="X126">
            <v>428737.28677200229</v>
          </cell>
          <cell r="Y126">
            <v>494663.27699605934</v>
          </cell>
          <cell r="Z126">
            <v>624388.61259823618</v>
          </cell>
          <cell r="AA126">
            <v>624388.61259823618</v>
          </cell>
          <cell r="AB126">
            <v>688187.9579763558</v>
          </cell>
          <cell r="AC126">
            <v>763684.40383561642</v>
          </cell>
          <cell r="AE126">
            <v>75496.445859260624</v>
          </cell>
        </row>
        <row r="127">
          <cell r="B127" t="str">
            <v>97-0300005</v>
          </cell>
          <cell r="C127" t="str">
            <v>667 12</v>
          </cell>
          <cell r="D127" t="str">
            <v>e20a</v>
          </cell>
          <cell r="E127" t="str">
            <v>rxg</v>
          </cell>
          <cell r="G127" t="str">
            <v>r</v>
          </cell>
          <cell r="I127" t="str">
            <v>arrotondam. Attivi</v>
          </cell>
          <cell r="J127">
            <v>0.01</v>
          </cell>
          <cell r="K127">
            <v>3.77</v>
          </cell>
          <cell r="L127">
            <v>13.37</v>
          </cell>
          <cell r="O127">
            <v>13.37</v>
          </cell>
          <cell r="Q127" t="str">
            <v>arrotondam. Attivi</v>
          </cell>
          <cell r="R127">
            <v>0</v>
          </cell>
          <cell r="S127">
            <v>0</v>
          </cell>
          <cell r="T127">
            <v>0.94</v>
          </cell>
          <cell r="U127">
            <v>1.82</v>
          </cell>
          <cell r="V127">
            <v>3.12</v>
          </cell>
          <cell r="W127">
            <v>4.03</v>
          </cell>
          <cell r="X127">
            <v>4.1900000000000004</v>
          </cell>
          <cell r="Y127">
            <v>4.74</v>
          </cell>
          <cell r="Z127">
            <v>5.68</v>
          </cell>
          <cell r="AA127">
            <v>6.69</v>
          </cell>
          <cell r="AB127">
            <v>8.93</v>
          </cell>
          <cell r="AC127">
            <v>13.37</v>
          </cell>
          <cell r="AE127">
            <v>4.4399999999999995</v>
          </cell>
        </row>
        <row r="128">
          <cell r="B128" t="str">
            <v>55-0100002</v>
          </cell>
          <cell r="C128" t="str">
            <v>667 5</v>
          </cell>
          <cell r="D128" t="str">
            <v>c16d</v>
          </cell>
          <cell r="E128" t="str">
            <v>aric</v>
          </cell>
          <cell r="G128" t="str">
            <v>r</v>
          </cell>
          <cell r="I128" t="str">
            <v>interessi attivi banche</v>
          </cell>
          <cell r="J128">
            <v>257.06</v>
          </cell>
          <cell r="K128">
            <v>325.22000000000003</v>
          </cell>
          <cell r="L128">
            <v>565.07000000000005</v>
          </cell>
          <cell r="O128">
            <v>565.07000000000005</v>
          </cell>
          <cell r="Q128" t="str">
            <v>interessi attivi banche</v>
          </cell>
          <cell r="R128">
            <v>0</v>
          </cell>
          <cell r="S128">
            <v>0</v>
          </cell>
          <cell r="T128">
            <v>0</v>
          </cell>
          <cell r="U128">
            <v>244.51</v>
          </cell>
          <cell r="V128">
            <v>244.51</v>
          </cell>
          <cell r="W128">
            <v>244.51</v>
          </cell>
          <cell r="X128">
            <v>400.76</v>
          </cell>
          <cell r="Y128">
            <v>362.96</v>
          </cell>
          <cell r="Z128">
            <v>362.96</v>
          </cell>
          <cell r="AA128">
            <v>565.07000000000005</v>
          </cell>
          <cell r="AB128">
            <v>565.07000000000005</v>
          </cell>
          <cell r="AC128">
            <v>565.07000000000005</v>
          </cell>
          <cell r="AE128">
            <v>0</v>
          </cell>
        </row>
        <row r="129">
          <cell r="B129" t="str">
            <v>55-0200001</v>
          </cell>
          <cell r="C129" t="str">
            <v>663 1</v>
          </cell>
          <cell r="D129" t="str">
            <v>c16a</v>
          </cell>
          <cell r="E129" t="str">
            <v>iemi4</v>
          </cell>
          <cell r="F129" t="str">
            <v>ic</v>
          </cell>
          <cell r="G129" t="str">
            <v>r</v>
          </cell>
          <cell r="H129" t="str">
            <v>interest from san marco</v>
          </cell>
          <cell r="I129" t="str">
            <v>interessi a san Marco</v>
          </cell>
          <cell r="J129">
            <v>526834.55000000005</v>
          </cell>
          <cell r="K129">
            <v>908191.35646868905</v>
          </cell>
          <cell r="L129">
            <v>0</v>
          </cell>
          <cell r="M129">
            <v>-633518.61</v>
          </cell>
          <cell r="O129">
            <v>633518.61</v>
          </cell>
          <cell r="Q129" t="str">
            <v>interessi a san Marco</v>
          </cell>
          <cell r="R129">
            <v>116616.75549675802</v>
          </cell>
          <cell r="S129">
            <v>220887.00022471801</v>
          </cell>
          <cell r="T129">
            <v>338564.7740228459</v>
          </cell>
          <cell r="U129">
            <v>442534.25212178542</v>
          </cell>
          <cell r="V129">
            <v>537962.63501580374</v>
          </cell>
          <cell r="W129">
            <v>633518.87032523239</v>
          </cell>
          <cell r="X129">
            <v>716340.48184293986</v>
          </cell>
          <cell r="Y129">
            <v>796333.60020996234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</row>
        <row r="130">
          <cell r="B130" t="str">
            <v>55-0200005</v>
          </cell>
          <cell r="C130" t="str">
            <v>663 1</v>
          </cell>
          <cell r="D130" t="str">
            <v>c16a</v>
          </cell>
          <cell r="E130" t="str">
            <v>iemi5</v>
          </cell>
          <cell r="F130">
            <v>4</v>
          </cell>
          <cell r="G130" t="str">
            <v>r</v>
          </cell>
          <cell r="H130" t="str">
            <v>interest from energ</v>
          </cell>
          <cell r="I130" t="str">
            <v>int. A energ</v>
          </cell>
          <cell r="J130">
            <v>35284.11</v>
          </cell>
          <cell r="K130">
            <v>41621.174724577817</v>
          </cell>
          <cell r="L130">
            <v>52876.46914192917</v>
          </cell>
          <cell r="M130">
            <v>-8.5807083087274805E-4</v>
          </cell>
          <cell r="O130">
            <v>52876.47</v>
          </cell>
          <cell r="Q130" t="str">
            <v>int. A energ</v>
          </cell>
          <cell r="R130">
            <v>4003.0038836745398</v>
          </cell>
          <cell r="S130">
            <v>7618.6202947354141</v>
          </cell>
          <cell r="T130">
            <v>11621.624178409953</v>
          </cell>
          <cell r="U130">
            <v>15495.498904546605</v>
          </cell>
          <cell r="V130">
            <v>19498.502788221143</v>
          </cell>
          <cell r="W130">
            <v>23491.264890561197</v>
          </cell>
          <cell r="X130">
            <v>28208.410028548828</v>
          </cell>
          <cell r="Y130">
            <v>32982.966125440566</v>
          </cell>
          <cell r="Z130">
            <v>42378.060380614639</v>
          </cell>
          <cell r="AA130">
            <v>42378.060380614639</v>
          </cell>
          <cell r="AB130">
            <v>46998.598538896971</v>
          </cell>
          <cell r="AC130">
            <v>52876.46914192917</v>
          </cell>
          <cell r="AE130">
            <v>5877.8706030321991</v>
          </cell>
        </row>
        <row r="131">
          <cell r="B131" t="str">
            <v>14-0300004</v>
          </cell>
          <cell r="C131">
            <v>531.1</v>
          </cell>
          <cell r="D131" t="str">
            <v>4bis</v>
          </cell>
          <cell r="E131" t="str">
            <v>alcred</v>
          </cell>
          <cell r="G131" t="str">
            <v>a</v>
          </cell>
          <cell r="H131" t="str">
            <v>VAT credit</v>
          </cell>
          <cell r="I131" t="str">
            <v>iva acquisti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Q131" t="str">
            <v>iva acquisti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</row>
        <row r="132">
          <cell r="B132" t="str">
            <v>14-0300008</v>
          </cell>
          <cell r="D132" t="str">
            <v>4bis</v>
          </cell>
          <cell r="E132" t="str">
            <v>alcred</v>
          </cell>
          <cell r="G132" t="str">
            <v>a</v>
          </cell>
          <cell r="H132" t="str">
            <v>Credit vs INPS (social sec.)</v>
          </cell>
          <cell r="I132" t="str">
            <v>Credito inps (chiesto a rimb)</v>
          </cell>
          <cell r="J132">
            <v>0</v>
          </cell>
          <cell r="K132">
            <v>0</v>
          </cell>
          <cell r="L132">
            <v>0</v>
          </cell>
          <cell r="O132">
            <v>0</v>
          </cell>
          <cell r="Q132" t="str">
            <v>Credito inps (chiesto a rimb)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</row>
        <row r="133">
          <cell r="B133" t="str">
            <v>=</v>
          </cell>
          <cell r="D133" t="str">
            <v>4bis</v>
          </cell>
          <cell r="E133" t="str">
            <v>alcred</v>
          </cell>
          <cell r="G133" t="str">
            <v>a</v>
          </cell>
          <cell r="I133" t="str">
            <v>crediti x imposte differite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Q133" t="str">
            <v>crediti x imposte differite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</row>
        <row r="134">
          <cell r="B134" t="str">
            <v>60-0100002</v>
          </cell>
          <cell r="D134" t="str">
            <v>b07</v>
          </cell>
          <cell r="E134" t="str">
            <v>asp</v>
          </cell>
          <cell r="G134" t="str">
            <v>c</v>
          </cell>
          <cell r="H134" t="str">
            <v>capracotta costs</v>
          </cell>
          <cell r="I134" t="str">
            <v>costi x svil. Progetti capracotta</v>
          </cell>
          <cell r="J134">
            <v>1561.79</v>
          </cell>
          <cell r="K134">
            <v>0</v>
          </cell>
          <cell r="L134">
            <v>0</v>
          </cell>
          <cell r="O134">
            <v>0</v>
          </cell>
          <cell r="Q134" t="str">
            <v>costi x svil. Progetti capracotta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</row>
        <row r="135">
          <cell r="B135" t="str">
            <v>60-0100003</v>
          </cell>
          <cell r="D135" t="str">
            <v>b07</v>
          </cell>
          <cell r="E135" t="str">
            <v>asp</v>
          </cell>
          <cell r="G135" t="str">
            <v>c</v>
          </cell>
          <cell r="H135" t="str">
            <v>san marco costs</v>
          </cell>
          <cell r="I135" t="str">
            <v>costi x san marco bioenergie</v>
          </cell>
          <cell r="J135">
            <v>622.99</v>
          </cell>
          <cell r="K135">
            <v>0</v>
          </cell>
          <cell r="L135">
            <v>0</v>
          </cell>
          <cell r="O135">
            <v>0</v>
          </cell>
          <cell r="Q135" t="str">
            <v>costi x san marco bioenergie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</row>
        <row r="136">
          <cell r="B136" t="str">
            <v>60-0200006</v>
          </cell>
          <cell r="C136" t="str">
            <v>741 5</v>
          </cell>
          <cell r="D136" t="str">
            <v>b07</v>
          </cell>
          <cell r="E136" t="str">
            <v>asp</v>
          </cell>
          <cell r="G136" t="str">
            <v>c</v>
          </cell>
          <cell r="H136" t="str">
            <v>advertisng costs</v>
          </cell>
          <cell r="I136" t="str">
            <v>costi di pubbl da ripartire</v>
          </cell>
          <cell r="J136">
            <v>0</v>
          </cell>
          <cell r="K136">
            <v>0</v>
          </cell>
          <cell r="L136">
            <v>4564</v>
          </cell>
          <cell r="O136">
            <v>4564</v>
          </cell>
          <cell r="Q136" t="str">
            <v>costi di pubbl da ripartire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4564</v>
          </cell>
          <cell r="AE136">
            <v>4564</v>
          </cell>
        </row>
        <row r="137">
          <cell r="B137" t="str">
            <v>70-0100001</v>
          </cell>
          <cell r="D137" t="str">
            <v>b07</v>
          </cell>
          <cell r="E137" t="str">
            <v>asp</v>
          </cell>
          <cell r="G137" t="str">
            <v>c</v>
          </cell>
          <cell r="I137" t="str">
            <v>rimborso kilometrico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  <cell r="Q137" t="str">
            <v>rimborso kilometrico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</row>
        <row r="138">
          <cell r="B138" t="str">
            <v>70-0300003</v>
          </cell>
          <cell r="D138" t="str">
            <v>b07</v>
          </cell>
          <cell r="E138" t="str">
            <v>serv3</v>
          </cell>
          <cell r="G138" t="str">
            <v>c</v>
          </cell>
          <cell r="I138" t="str">
            <v>spese ricerca personale</v>
          </cell>
          <cell r="J138">
            <v>2568.16</v>
          </cell>
          <cell r="K138">
            <v>0</v>
          </cell>
          <cell r="L138">
            <v>0</v>
          </cell>
          <cell r="O138">
            <v>0</v>
          </cell>
          <cell r="Q138" t="str">
            <v>spese ricerca personale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>
            <v>0</v>
          </cell>
        </row>
        <row r="139">
          <cell r="B139" t="str">
            <v>70-0300005</v>
          </cell>
          <cell r="D139" t="str">
            <v>b07</v>
          </cell>
          <cell r="E139" t="str">
            <v>serv3</v>
          </cell>
          <cell r="G139" t="str">
            <v>c</v>
          </cell>
          <cell r="I139" t="str">
            <v>contrib su compensi collab.</v>
          </cell>
          <cell r="J139">
            <v>8404.5499999999993</v>
          </cell>
          <cell r="K139">
            <v>0</v>
          </cell>
          <cell r="L139">
            <v>0</v>
          </cell>
          <cell r="O139">
            <v>0</v>
          </cell>
          <cell r="Q139" t="str">
            <v>contrib su compensi collab.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>
            <v>0</v>
          </cell>
        </row>
        <row r="140">
          <cell r="B140" t="str">
            <v>70-0300006</v>
          </cell>
          <cell r="D140" t="str">
            <v>b07</v>
          </cell>
          <cell r="E140" t="str">
            <v>serv3</v>
          </cell>
          <cell r="G140" t="str">
            <v>c</v>
          </cell>
          <cell r="I140" t="str">
            <v>consul. Invio telematico</v>
          </cell>
          <cell r="J140">
            <v>0</v>
          </cell>
          <cell r="K140">
            <v>0</v>
          </cell>
          <cell r="L140">
            <v>0</v>
          </cell>
          <cell r="O140">
            <v>0</v>
          </cell>
          <cell r="Q140" t="str">
            <v>consul. Invio telematico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</row>
        <row r="141">
          <cell r="B141" t="str">
            <v>70-0300007</v>
          </cell>
          <cell r="D141" t="str">
            <v>b07</v>
          </cell>
          <cell r="E141" t="str">
            <v>serv3</v>
          </cell>
          <cell r="G141" t="str">
            <v>c</v>
          </cell>
          <cell r="H141" t="str">
            <v>wage admin. Costs</v>
          </cell>
          <cell r="I141" t="str">
            <v>consul. Paghe</v>
          </cell>
          <cell r="J141">
            <v>314.24</v>
          </cell>
          <cell r="K141">
            <v>0</v>
          </cell>
          <cell r="L141">
            <v>0</v>
          </cell>
          <cell r="O141">
            <v>0</v>
          </cell>
          <cell r="Q141" t="str">
            <v>consul. Paghe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</row>
        <row r="142">
          <cell r="B142" t="str">
            <v>70-0300008</v>
          </cell>
          <cell r="D142" t="str">
            <v>b07</v>
          </cell>
          <cell r="E142" t="str">
            <v>serv3</v>
          </cell>
          <cell r="G142" t="str">
            <v>c</v>
          </cell>
          <cell r="H142" t="str">
            <v>administration costs</v>
          </cell>
          <cell r="I142" t="str">
            <v>consul. Ammin.</v>
          </cell>
          <cell r="J142">
            <v>14316.42</v>
          </cell>
          <cell r="K142">
            <v>51247</v>
          </cell>
          <cell r="L142">
            <v>0</v>
          </cell>
          <cell r="O142">
            <v>0</v>
          </cell>
          <cell r="Q142" t="str">
            <v>consul. Ammin.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</row>
        <row r="143">
          <cell r="B143" t="str">
            <v>70-0300010</v>
          </cell>
          <cell r="D143" t="str">
            <v>b07</v>
          </cell>
          <cell r="E143" t="str">
            <v>serv3</v>
          </cell>
          <cell r="G143" t="str">
            <v>c</v>
          </cell>
          <cell r="H143" t="str">
            <v>cggp costs</v>
          </cell>
          <cell r="I143" t="str">
            <v>consul. Cggp</v>
          </cell>
          <cell r="J143">
            <v>919605</v>
          </cell>
          <cell r="K143">
            <v>0</v>
          </cell>
          <cell r="L143">
            <v>0</v>
          </cell>
          <cell r="O143">
            <v>0</v>
          </cell>
          <cell r="Q143" t="str">
            <v>consul. Cggp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</row>
        <row r="144">
          <cell r="B144" t="str">
            <v>70-0300011</v>
          </cell>
          <cell r="C144" t="str">
            <v>743 9</v>
          </cell>
          <cell r="D144" t="str">
            <v>b07</v>
          </cell>
          <cell r="E144" t="str">
            <v>serv3</v>
          </cell>
          <cell r="G144" t="str">
            <v>c</v>
          </cell>
          <cell r="H144" t="str">
            <v>cggp costs</v>
          </cell>
          <cell r="I144" t="str">
            <v>spese generali varie</v>
          </cell>
          <cell r="J144">
            <v>0</v>
          </cell>
          <cell r="K144">
            <v>0</v>
          </cell>
          <cell r="L144">
            <v>16.579999999999998</v>
          </cell>
          <cell r="O144">
            <v>16.579999999999998</v>
          </cell>
          <cell r="Q144" t="str">
            <v>spese generali varie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16.579999999999998</v>
          </cell>
          <cell r="AE144">
            <v>16.579999999999998</v>
          </cell>
        </row>
        <row r="145">
          <cell r="B145" t="str">
            <v>70-0420001</v>
          </cell>
          <cell r="D145" t="str">
            <v>b07</v>
          </cell>
          <cell r="E145" t="str">
            <v>asp</v>
          </cell>
          <cell r="G145" t="str">
            <v>c</v>
          </cell>
          <cell r="I145" t="str">
            <v>elaborazione dati</v>
          </cell>
          <cell r="J145">
            <v>324</v>
          </cell>
          <cell r="K145">
            <v>-324</v>
          </cell>
          <cell r="L145">
            <v>0</v>
          </cell>
          <cell r="O145">
            <v>0</v>
          </cell>
          <cell r="Q145" t="str">
            <v>elaborazione dati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E145">
            <v>0</v>
          </cell>
        </row>
        <row r="146">
          <cell r="B146" t="str">
            <v>70-0510002</v>
          </cell>
          <cell r="D146" t="str">
            <v>b07</v>
          </cell>
          <cell r="E146" t="str">
            <v>asp</v>
          </cell>
          <cell r="G146" t="str">
            <v>c</v>
          </cell>
          <cell r="I146" t="str">
            <v>revisione e certificazione</v>
          </cell>
          <cell r="J146">
            <v>10030</v>
          </cell>
          <cell r="K146">
            <v>0</v>
          </cell>
          <cell r="L146">
            <v>0</v>
          </cell>
          <cell r="O146">
            <v>0</v>
          </cell>
          <cell r="Q146" t="str">
            <v>revisione e certificazione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>
            <v>0</v>
          </cell>
        </row>
        <row r="147">
          <cell r="B147" t="str">
            <v>70-0700001</v>
          </cell>
          <cell r="D147" t="str">
            <v>b07</v>
          </cell>
          <cell r="E147" t="str">
            <v>asp</v>
          </cell>
          <cell r="G147" t="str">
            <v>c</v>
          </cell>
          <cell r="I147" t="str">
            <v>compensi amministratori</v>
          </cell>
          <cell r="J147">
            <v>125100</v>
          </cell>
          <cell r="K147">
            <v>0</v>
          </cell>
          <cell r="L147">
            <v>0</v>
          </cell>
          <cell r="O147">
            <v>0</v>
          </cell>
          <cell r="Q147" t="str">
            <v>compensi amministratori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>
            <v>0</v>
          </cell>
        </row>
        <row r="148">
          <cell r="B148" t="str">
            <v>70-0700002</v>
          </cell>
          <cell r="D148" t="str">
            <v>b07</v>
          </cell>
          <cell r="E148" t="str">
            <v>asp</v>
          </cell>
          <cell r="G148" t="str">
            <v>c</v>
          </cell>
          <cell r="I148" t="str">
            <v>contrib. Su compensi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Q148" t="str">
            <v>contrib. Su compensi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</row>
        <row r="149">
          <cell r="B149" t="str">
            <v>70-0300008</v>
          </cell>
          <cell r="D149" t="str">
            <v>b07</v>
          </cell>
          <cell r="E149" t="str">
            <v>serv3</v>
          </cell>
          <cell r="G149" t="str">
            <v>c</v>
          </cell>
          <cell r="H149" t="str">
            <v>administration costs</v>
          </cell>
          <cell r="I149" t="str">
            <v>consulenze a San Marco</v>
          </cell>
          <cell r="K149">
            <v>178920</v>
          </cell>
          <cell r="L149">
            <v>0</v>
          </cell>
          <cell r="O149">
            <v>0</v>
          </cell>
          <cell r="Q149" t="str">
            <v>consulenze a San Marco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E149">
            <v>0</v>
          </cell>
        </row>
        <row r="150">
          <cell r="B150" t="str">
            <v>=</v>
          </cell>
          <cell r="D150" t="str">
            <v>b09b</v>
          </cell>
          <cell r="E150" t="str">
            <v>stip</v>
          </cell>
          <cell r="G150" t="str">
            <v>c</v>
          </cell>
          <cell r="H150" t="str">
            <v>contributi personale</v>
          </cell>
          <cell r="I150" t="str">
            <v>oneri differiti</v>
          </cell>
          <cell r="L150">
            <v>0</v>
          </cell>
          <cell r="O150">
            <v>0</v>
          </cell>
          <cell r="Q150" t="str">
            <v>oneri differiti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</row>
        <row r="151">
          <cell r="B151" t="str">
            <v>90-0100003</v>
          </cell>
          <cell r="D151" t="str">
            <v>b10a</v>
          </cell>
          <cell r="E151" t="str">
            <v>amm</v>
          </cell>
          <cell r="G151" t="str">
            <v>c</v>
          </cell>
          <cell r="I151" t="str">
            <v>amm. Sw</v>
          </cell>
          <cell r="J151">
            <v>227.56</v>
          </cell>
          <cell r="K151">
            <v>0</v>
          </cell>
          <cell r="L151">
            <v>0</v>
          </cell>
          <cell r="O151">
            <v>0</v>
          </cell>
          <cell r="Q151" t="str">
            <v>amm. Sw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</row>
        <row r="152">
          <cell r="B152" t="str">
            <v>90-0100005</v>
          </cell>
          <cell r="D152" t="str">
            <v>b10a</v>
          </cell>
          <cell r="E152" t="str">
            <v>amm</v>
          </cell>
          <cell r="G152" t="str">
            <v>c</v>
          </cell>
          <cell r="I152" t="str">
            <v>amm. Spese plur.</v>
          </cell>
          <cell r="J152">
            <v>542.87</v>
          </cell>
          <cell r="K152">
            <v>0</v>
          </cell>
          <cell r="L152">
            <v>0</v>
          </cell>
          <cell r="O152">
            <v>0</v>
          </cell>
          <cell r="Q152" t="str">
            <v>amm. Spese plur.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</row>
        <row r="153">
          <cell r="B153" t="str">
            <v>70-0420001</v>
          </cell>
          <cell r="D153" t="str">
            <v>b14</v>
          </cell>
          <cell r="E153" t="str">
            <v>asp</v>
          </cell>
          <cell r="G153" t="str">
            <v>c</v>
          </cell>
          <cell r="I153" t="str">
            <v>abbonamenti</v>
          </cell>
          <cell r="J153">
            <v>194</v>
          </cell>
          <cell r="K153">
            <v>0</v>
          </cell>
          <cell r="L153">
            <v>0</v>
          </cell>
          <cell r="O153">
            <v>0</v>
          </cell>
          <cell r="Q153" t="str">
            <v>abbonamenti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</row>
        <row r="154">
          <cell r="B154" t="str">
            <v>22-0230002</v>
          </cell>
          <cell r="D154" t="str">
            <v>b2a</v>
          </cell>
          <cell r="E154" t="str">
            <v>oa2</v>
          </cell>
          <cell r="G154" t="str">
            <v>a</v>
          </cell>
          <cell r="H154" t="str">
            <v>loans to biomassa</v>
          </cell>
          <cell r="I154" t="str">
            <v>prestito biomassa italia</v>
          </cell>
          <cell r="J154">
            <v>0</v>
          </cell>
          <cell r="K154">
            <v>0</v>
          </cell>
          <cell r="L154">
            <v>0</v>
          </cell>
          <cell r="O154">
            <v>0</v>
          </cell>
          <cell r="Q154" t="str">
            <v>prestito biomassa italia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E154">
            <v>0</v>
          </cell>
        </row>
        <row r="155">
          <cell r="B155" t="str">
            <v>22-0230005</v>
          </cell>
          <cell r="D155" t="str">
            <v>b2a</v>
          </cell>
          <cell r="E155" t="str">
            <v>oa2</v>
          </cell>
          <cell r="G155" t="str">
            <v>a</v>
          </cell>
          <cell r="H155" t="str">
            <v>loans to ecn</v>
          </cell>
          <cell r="I155" t="str">
            <v>prestito ecn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  <cell r="Q155" t="str">
            <v>prestito ecn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E155">
            <v>0</v>
          </cell>
        </row>
        <row r="156">
          <cell r="B156" t="str">
            <v>22-0220010</v>
          </cell>
          <cell r="D156" t="str">
            <v>bi</v>
          </cell>
          <cell r="E156" t="str">
            <v>coll</v>
          </cell>
          <cell r="G156" t="str">
            <v>a</v>
          </cell>
          <cell r="I156" t="str">
            <v>F.do sovrapp. Azioni biomasse it</v>
          </cell>
          <cell r="J156">
            <v>3500000</v>
          </cell>
          <cell r="K156">
            <v>0</v>
          </cell>
          <cell r="L156">
            <v>0</v>
          </cell>
          <cell r="O156">
            <v>0</v>
          </cell>
          <cell r="Q156" t="str">
            <v>F.do sovrapp. Azioni biomasse it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</row>
        <row r="157">
          <cell r="B157" t="str">
            <v>22-0220011</v>
          </cell>
          <cell r="D157" t="str">
            <v>bi</v>
          </cell>
          <cell r="E157" t="str">
            <v>contr</v>
          </cell>
          <cell r="G157" t="str">
            <v>a</v>
          </cell>
          <cell r="I157" t="str">
            <v>fouturo aum cap.soc biomasse it</v>
          </cell>
          <cell r="J157">
            <v>0</v>
          </cell>
          <cell r="K157">
            <v>0</v>
          </cell>
          <cell r="L157">
            <v>0</v>
          </cell>
          <cell r="O157">
            <v>0</v>
          </cell>
          <cell r="Q157" t="str">
            <v>fouturo aum cap.soc biomasse it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</row>
        <row r="158">
          <cell r="B158" t="str">
            <v>55-0200004</v>
          </cell>
          <cell r="D158" t="str">
            <v>c16a</v>
          </cell>
          <cell r="E158" t="str">
            <v>iemi5</v>
          </cell>
          <cell r="F158">
            <v>4</v>
          </cell>
          <cell r="G158" t="str">
            <v>r</v>
          </cell>
          <cell r="H158" t="str">
            <v>interest from ecn</v>
          </cell>
          <cell r="I158" t="str">
            <v>int. A ecn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Q158" t="str">
            <v>int. A ecn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</row>
        <row r="159">
          <cell r="B159" t="str">
            <v>55-0200006</v>
          </cell>
          <cell r="D159" t="str">
            <v>c16a</v>
          </cell>
          <cell r="E159" t="str">
            <v>iemi5</v>
          </cell>
          <cell r="F159">
            <v>4</v>
          </cell>
          <cell r="G159" t="str">
            <v>r</v>
          </cell>
          <cell r="H159" t="str">
            <v>interest from idrogest</v>
          </cell>
          <cell r="I159" t="str">
            <v>int. A idrogest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Q159" t="str">
            <v>int. A idrogest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E159">
            <v>0</v>
          </cell>
        </row>
        <row r="160">
          <cell r="B160" t="str">
            <v>55-0100001</v>
          </cell>
          <cell r="D160" t="str">
            <v>c16d</v>
          </cell>
          <cell r="E160" t="str">
            <v>aric</v>
          </cell>
          <cell r="G160" t="str">
            <v>r</v>
          </cell>
          <cell r="I160" t="str">
            <v>interessi attivi terzi</v>
          </cell>
          <cell r="J160">
            <v>70.05</v>
          </cell>
          <cell r="K160">
            <v>0</v>
          </cell>
          <cell r="L160">
            <v>0</v>
          </cell>
          <cell r="O160">
            <v>0</v>
          </cell>
          <cell r="Q160" t="str">
            <v>interessi attivi terzi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</row>
        <row r="161">
          <cell r="B161" t="str">
            <v>95-0100002</v>
          </cell>
          <cell r="D161" t="str">
            <v>c17a</v>
          </cell>
          <cell r="E161" t="str">
            <v>of</v>
          </cell>
          <cell r="G161" t="str">
            <v>c</v>
          </cell>
          <cell r="I161" t="str">
            <v>int pass su finanziamenti</v>
          </cell>
          <cell r="J161">
            <v>2810564.91</v>
          </cell>
          <cell r="K161">
            <v>0</v>
          </cell>
          <cell r="L161">
            <v>0</v>
          </cell>
          <cell r="O161">
            <v>0</v>
          </cell>
          <cell r="Q161" t="str">
            <v>int pass su finanziamenti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</row>
        <row r="162">
          <cell r="B162" t="str">
            <v>95-0100003</v>
          </cell>
          <cell r="D162" t="str">
            <v>c17a</v>
          </cell>
          <cell r="E162" t="str">
            <v>of</v>
          </cell>
          <cell r="G162" t="str">
            <v>c</v>
          </cell>
          <cell r="I162" t="str">
            <v>int pass di mora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Q162" t="str">
            <v>int pass di mora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</row>
        <row r="163">
          <cell r="B163" t="str">
            <v>95-0200001</v>
          </cell>
          <cell r="D163" t="str">
            <v>c17a</v>
          </cell>
          <cell r="E163" t="str">
            <v>of</v>
          </cell>
          <cell r="G163" t="str">
            <v>c</v>
          </cell>
          <cell r="I163" t="str">
            <v>int pass. A controllate</v>
          </cell>
          <cell r="J163">
            <v>7134.46</v>
          </cell>
          <cell r="K163">
            <v>0</v>
          </cell>
          <cell r="L163">
            <v>0</v>
          </cell>
          <cell r="O163">
            <v>0</v>
          </cell>
          <cell r="Q163" t="str">
            <v>int pass. A controllate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</row>
        <row r="164">
          <cell r="B164" t="str">
            <v>14-0100010</v>
          </cell>
          <cell r="C164" t="str">
            <v>999 1</v>
          </cell>
          <cell r="D164" t="str">
            <v>c2a</v>
          </cell>
          <cell r="E164" t="str">
            <v>cliit</v>
          </cell>
          <cell r="F164">
            <v>4</v>
          </cell>
          <cell r="G164" t="str">
            <v>a</v>
          </cell>
          <cell r="H164" t="str">
            <v>invoice to be issue italy</v>
          </cell>
          <cell r="I164" t="str">
            <v>FDE italia</v>
          </cell>
          <cell r="J164">
            <v>-3150.9</v>
          </cell>
          <cell r="K164">
            <v>1396880.0237387314</v>
          </cell>
          <cell r="L164">
            <v>3.4654158080229536E-3</v>
          </cell>
          <cell r="M164">
            <v>3.4654158080229536E-3</v>
          </cell>
          <cell r="O164">
            <v>0</v>
          </cell>
          <cell r="Q164" t="str">
            <v>FDE italia</v>
          </cell>
          <cell r="R164">
            <v>-3150.9</v>
          </cell>
          <cell r="S164">
            <v>127962.18634872074</v>
          </cell>
          <cell r="T164">
            <v>347478.44307431974</v>
          </cell>
          <cell r="U164">
            <v>421442.724099093</v>
          </cell>
          <cell r="V164">
            <v>335560.61082469206</v>
          </cell>
          <cell r="W164">
            <v>404081.26068554062</v>
          </cell>
          <cell r="X164">
            <v>72612.65395377345</v>
          </cell>
          <cell r="Y164">
            <v>145239.36851165004</v>
          </cell>
          <cell r="Z164">
            <v>288149.48877069767</v>
          </cell>
          <cell r="AA164">
            <v>288149.48877069767</v>
          </cell>
          <cell r="AB164">
            <v>358433.15447186842</v>
          </cell>
          <cell r="AC164">
            <v>3.4654158080229536E-3</v>
          </cell>
          <cell r="AE164">
            <v>-358433.15100645262</v>
          </cell>
        </row>
        <row r="165">
          <cell r="B165" t="str">
            <v>14-0400009</v>
          </cell>
          <cell r="D165" t="str">
            <v>c2a</v>
          </cell>
          <cell r="E165" t="str">
            <v>alcred</v>
          </cell>
          <cell r="G165" t="str">
            <v>a</v>
          </cell>
          <cell r="H165" t="str">
            <v>receivables from energ</v>
          </cell>
          <cell r="I165" t="str">
            <v>crediti x antic. Energ</v>
          </cell>
          <cell r="J165">
            <v>221.47</v>
          </cell>
          <cell r="K165">
            <v>0</v>
          </cell>
          <cell r="L165">
            <v>0</v>
          </cell>
          <cell r="O165">
            <v>0</v>
          </cell>
          <cell r="Q165" t="str">
            <v>crediti x antic. Energ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</row>
        <row r="166">
          <cell r="B166" t="str">
            <v>14-0400002</v>
          </cell>
          <cell r="D166" t="str">
            <v>c5a</v>
          </cell>
          <cell r="E166" t="str">
            <v>alcred</v>
          </cell>
          <cell r="G166" t="str">
            <v>a</v>
          </cell>
          <cell r="H166" t="str">
            <v>other receivables</v>
          </cell>
          <cell r="I166" t="str">
            <v>Crediti diversi</v>
          </cell>
          <cell r="J166">
            <v>0</v>
          </cell>
          <cell r="K166">
            <v>0</v>
          </cell>
          <cell r="L166">
            <v>0</v>
          </cell>
          <cell r="O166">
            <v>0</v>
          </cell>
          <cell r="Q166" t="str">
            <v>Crediti diversi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</row>
        <row r="167">
          <cell r="B167" t="str">
            <v>14-0400007</v>
          </cell>
          <cell r="D167" t="str">
            <v>c5a</v>
          </cell>
          <cell r="E167" t="str">
            <v>alcred</v>
          </cell>
          <cell r="G167" t="str">
            <v>a</v>
          </cell>
          <cell r="H167" t="str">
            <v>guarantee deposit</v>
          </cell>
          <cell r="I167" t="str">
            <v>Cauzioni attive</v>
          </cell>
          <cell r="J167">
            <v>206582.76</v>
          </cell>
          <cell r="K167">
            <v>0</v>
          </cell>
          <cell r="L167">
            <v>0</v>
          </cell>
          <cell r="O167">
            <v>0</v>
          </cell>
          <cell r="Q167" t="str">
            <v>Cauzioni attive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</row>
        <row r="168">
          <cell r="B168" t="str">
            <v>40-0100001</v>
          </cell>
          <cell r="D168" t="str">
            <v>cord</v>
          </cell>
          <cell r="E168" t="str">
            <v>cord</v>
          </cell>
          <cell r="G168" t="str">
            <v>o</v>
          </cell>
          <cell r="I168" t="str">
            <v>fidejuss. X locat</v>
          </cell>
          <cell r="J168">
            <v>34882149.670000002</v>
          </cell>
          <cell r="K168">
            <v>-33538631.18</v>
          </cell>
          <cell r="L168">
            <v>0</v>
          </cell>
          <cell r="O168">
            <v>0</v>
          </cell>
          <cell r="Q168" t="str">
            <v>fidejuss. X locat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</row>
        <row r="169">
          <cell r="B169" t="str">
            <v>40-0100002</v>
          </cell>
          <cell r="D169" t="str">
            <v>cord</v>
          </cell>
          <cell r="E169" t="str">
            <v>cord</v>
          </cell>
          <cell r="G169" t="str">
            <v>o</v>
          </cell>
          <cell r="I169" t="str">
            <v>fidejuss. Terzi</v>
          </cell>
          <cell r="J169">
            <v>0</v>
          </cell>
          <cell r="K169">
            <v>0</v>
          </cell>
          <cell r="L169">
            <v>0</v>
          </cell>
          <cell r="O169">
            <v>0</v>
          </cell>
          <cell r="Q169" t="str">
            <v>fidejuss. Terzi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</row>
        <row r="170">
          <cell r="B170" t="str">
            <v>40-0100003</v>
          </cell>
          <cell r="D170" t="str">
            <v>cord</v>
          </cell>
          <cell r="E170" t="str">
            <v>cord</v>
          </cell>
          <cell r="G170" t="str">
            <v>o</v>
          </cell>
          <cell r="I170" t="str">
            <v>fidejuss. X efibanca</v>
          </cell>
          <cell r="J170">
            <v>6426000</v>
          </cell>
          <cell r="K170">
            <v>-6426000</v>
          </cell>
          <cell r="L170">
            <v>0</v>
          </cell>
          <cell r="O170">
            <v>0</v>
          </cell>
          <cell r="Q170" t="str">
            <v>fidejuss. X efibanca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</row>
        <row r="171">
          <cell r="B171" t="str">
            <v>40-0100004</v>
          </cell>
          <cell r="D171" t="str">
            <v>cord</v>
          </cell>
          <cell r="E171" t="str">
            <v>cord</v>
          </cell>
          <cell r="G171" t="str">
            <v>o</v>
          </cell>
          <cell r="I171" t="str">
            <v>fidejuss ricevute da scf/barguz</v>
          </cell>
          <cell r="J171">
            <v>5835963</v>
          </cell>
          <cell r="K171">
            <v>-5835963</v>
          </cell>
          <cell r="L171">
            <v>0</v>
          </cell>
          <cell r="O171">
            <v>0</v>
          </cell>
          <cell r="Q171" t="str">
            <v>fidejuss ricevute da scf/barguz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</row>
        <row r="172">
          <cell r="B172" t="str">
            <v>40-0100005</v>
          </cell>
          <cell r="D172" t="str">
            <v>cord</v>
          </cell>
          <cell r="E172" t="str">
            <v>cord</v>
          </cell>
          <cell r="G172" t="str">
            <v>o</v>
          </cell>
          <cell r="I172" t="str">
            <v>fidejuss. X smb x fido banca</v>
          </cell>
          <cell r="J172">
            <v>500000</v>
          </cell>
          <cell r="K172">
            <v>-500000</v>
          </cell>
          <cell r="L172">
            <v>0</v>
          </cell>
          <cell r="O172">
            <v>0</v>
          </cell>
          <cell r="Q172" t="str">
            <v>fidejuss. X smb x fido banca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</row>
        <row r="173">
          <cell r="B173" t="str">
            <v>40-0100006</v>
          </cell>
          <cell r="D173" t="str">
            <v>cord</v>
          </cell>
          <cell r="E173" t="str">
            <v>cord</v>
          </cell>
          <cell r="G173" t="str">
            <v>o</v>
          </cell>
          <cell r="I173" t="str">
            <v>fidejuss. X efibanca</v>
          </cell>
          <cell r="J173">
            <v>4400000</v>
          </cell>
          <cell r="K173">
            <v>-4400000</v>
          </cell>
          <cell r="L173">
            <v>0</v>
          </cell>
          <cell r="O173">
            <v>0</v>
          </cell>
          <cell r="Q173" t="str">
            <v>fidejuss. X efibanca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</row>
        <row r="174">
          <cell r="B174" t="str">
            <v>90-0300003</v>
          </cell>
          <cell r="D174" t="str">
            <v>d19a</v>
          </cell>
          <cell r="E174" t="str">
            <v>sval</v>
          </cell>
          <cell r="G174" t="str">
            <v>c</v>
          </cell>
          <cell r="I174" t="str">
            <v>svalutazione partecipazione</v>
          </cell>
          <cell r="J174">
            <v>804259.71</v>
          </cell>
          <cell r="K174">
            <v>0</v>
          </cell>
          <cell r="L174">
            <v>0</v>
          </cell>
          <cell r="O174">
            <v>0</v>
          </cell>
          <cell r="Q174" t="str">
            <v>svalutazione partecipazione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</row>
        <row r="175">
          <cell r="B175" t="str">
            <v>90-0300004</v>
          </cell>
          <cell r="D175" t="str">
            <v>d19a</v>
          </cell>
          <cell r="E175" t="str">
            <v>sval</v>
          </cell>
          <cell r="G175" t="str">
            <v>c</v>
          </cell>
          <cell r="I175" t="str">
            <v>sval. Delle partecipazioni</v>
          </cell>
          <cell r="J175">
            <v>642369.57999999996</v>
          </cell>
          <cell r="K175">
            <v>0</v>
          </cell>
          <cell r="L175">
            <v>0</v>
          </cell>
          <cell r="O175">
            <v>0</v>
          </cell>
          <cell r="Q175" t="str">
            <v>sval. Delle partecipazioni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</row>
        <row r="176">
          <cell r="B176" t="str">
            <v>97-0300002</v>
          </cell>
          <cell r="D176" t="str">
            <v>e20a</v>
          </cell>
          <cell r="E176" t="str">
            <v>rxg</v>
          </cell>
          <cell r="G176" t="str">
            <v>r</v>
          </cell>
          <cell r="I176" t="str">
            <v>sopravv att straord</v>
          </cell>
          <cell r="J176">
            <v>0</v>
          </cell>
          <cell r="K176">
            <v>0</v>
          </cell>
          <cell r="L176">
            <v>0</v>
          </cell>
          <cell r="O176">
            <v>0</v>
          </cell>
          <cell r="Q176" t="str">
            <v>sopravv att straord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</row>
        <row r="177">
          <cell r="B177" t="str">
            <v>97-0400001</v>
          </cell>
          <cell r="D177" t="str">
            <v>e21a</v>
          </cell>
          <cell r="E177" t="str">
            <v>cxg</v>
          </cell>
          <cell r="G177" t="str">
            <v>c</v>
          </cell>
          <cell r="I177" t="str">
            <v>minusv ordinarie</v>
          </cell>
          <cell r="J177">
            <v>0</v>
          </cell>
          <cell r="K177">
            <v>-96</v>
          </cell>
          <cell r="L177">
            <v>0</v>
          </cell>
          <cell r="O177">
            <v>0</v>
          </cell>
          <cell r="Q177" t="str">
            <v>minusv ordinarie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E177">
            <v>0</v>
          </cell>
        </row>
        <row r="178">
          <cell r="B178" t="str">
            <v>18-0200009</v>
          </cell>
          <cell r="D178" t="str">
            <v>fa2</v>
          </cell>
          <cell r="E178" t="str">
            <v>f.amm</v>
          </cell>
          <cell r="G178" t="str">
            <v>p</v>
          </cell>
          <cell r="I178" t="str">
            <v>F.do amm macch. Uff el</v>
          </cell>
          <cell r="J178">
            <v>0</v>
          </cell>
          <cell r="K178">
            <v>0</v>
          </cell>
          <cell r="L178">
            <v>0</v>
          </cell>
          <cell r="O178">
            <v>0</v>
          </cell>
          <cell r="Q178" t="str">
            <v>F.do amm macch. Uff el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</row>
        <row r="179">
          <cell r="B179" t="str">
            <v>20-0300001</v>
          </cell>
          <cell r="D179" t="str">
            <v>fa2</v>
          </cell>
          <cell r="E179" t="str">
            <v>f.amm</v>
          </cell>
          <cell r="G179" t="str">
            <v>p</v>
          </cell>
          <cell r="H179" t="str">
            <v>amortization funds</v>
          </cell>
          <cell r="I179" t="str">
            <v>f.do ammSoftware</v>
          </cell>
          <cell r="J179">
            <v>1010.3</v>
          </cell>
          <cell r="K179">
            <v>0</v>
          </cell>
          <cell r="L179">
            <v>0</v>
          </cell>
          <cell r="O179">
            <v>0</v>
          </cell>
          <cell r="Q179" t="str">
            <v>f.do ammSoftware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</row>
        <row r="180">
          <cell r="B180" t="str">
            <v>20-0300008</v>
          </cell>
          <cell r="D180" t="str">
            <v>fa2</v>
          </cell>
          <cell r="E180" t="str">
            <v>f.amm</v>
          </cell>
          <cell r="G180" t="str">
            <v>p</v>
          </cell>
          <cell r="H180" t="str">
            <v>amortization funds</v>
          </cell>
          <cell r="I180" t="str">
            <v>f.do amm altri oneri plurienali</v>
          </cell>
          <cell r="J180">
            <v>75007.8</v>
          </cell>
          <cell r="K180">
            <v>0</v>
          </cell>
          <cell r="L180">
            <v>0</v>
          </cell>
          <cell r="O180">
            <v>0</v>
          </cell>
          <cell r="Q180" t="str">
            <v>f.do amm altri oneri plurienali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</row>
        <row r="181">
          <cell r="B181" t="str">
            <v>30-0400001</v>
          </cell>
          <cell r="D181" t="str">
            <v>la4</v>
          </cell>
          <cell r="E181" t="str">
            <v>ris</v>
          </cell>
          <cell r="G181" t="str">
            <v>p</v>
          </cell>
          <cell r="H181" t="str">
            <v>legal reserve</v>
          </cell>
          <cell r="I181" t="str">
            <v>riserva legale</v>
          </cell>
          <cell r="J181">
            <v>4559.49</v>
          </cell>
          <cell r="K181">
            <v>0</v>
          </cell>
          <cell r="L181">
            <v>0</v>
          </cell>
          <cell r="O181">
            <v>0</v>
          </cell>
          <cell r="Q181" t="str">
            <v>riserva legale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</row>
        <row r="182">
          <cell r="B182" t="str">
            <v>30-0700003</v>
          </cell>
          <cell r="D182" t="str">
            <v>la7</v>
          </cell>
          <cell r="E182" t="str">
            <v>oci</v>
          </cell>
          <cell r="G182" t="str">
            <v>p</v>
          </cell>
          <cell r="H182" t="str">
            <v>increasing capital for equity</v>
          </cell>
          <cell r="I182" t="str">
            <v>futuro aumento cap.sociale</v>
          </cell>
          <cell r="J182">
            <v>6000000</v>
          </cell>
          <cell r="K182">
            <v>0</v>
          </cell>
          <cell r="L182">
            <v>0</v>
          </cell>
          <cell r="O182">
            <v>0</v>
          </cell>
          <cell r="Q182" t="str">
            <v>futuro aumento cap.sociale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</row>
        <row r="183">
          <cell r="B183" t="str">
            <v>14-0300001</v>
          </cell>
          <cell r="C183" t="str">
            <v>531 2</v>
          </cell>
          <cell r="D183" t="str">
            <v>pd10a</v>
          </cell>
          <cell r="E183" t="str">
            <v>altrepass</v>
          </cell>
          <cell r="G183" t="str">
            <v>p</v>
          </cell>
          <cell r="H183" t="str">
            <v>VAT debts</v>
          </cell>
          <cell r="I183" t="str">
            <v>iva vendite</v>
          </cell>
          <cell r="J183">
            <v>0</v>
          </cell>
          <cell r="K183">
            <v>0</v>
          </cell>
          <cell r="L183">
            <v>10211.26</v>
          </cell>
          <cell r="O183">
            <v>10211.26</v>
          </cell>
          <cell r="Q183" t="str">
            <v>iva vendite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10211.26</v>
          </cell>
          <cell r="AE183">
            <v>10211.26</v>
          </cell>
        </row>
        <row r="184">
          <cell r="B184" t="str">
            <v>34-0100002</v>
          </cell>
          <cell r="D184" t="str">
            <v>pd10a</v>
          </cell>
          <cell r="E184" t="str">
            <v>altrepass</v>
          </cell>
          <cell r="G184" t="str">
            <v>p</v>
          </cell>
          <cell r="H184" t="str">
            <v>inv. To be rec. From biomasse</v>
          </cell>
          <cell r="I184" t="str">
            <v>FDR da biomasse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Q184" t="str">
            <v>FDR da biomasse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</row>
        <row r="185">
          <cell r="B185" t="str">
            <v>35-0100004</v>
          </cell>
          <cell r="D185" t="str">
            <v>pd10a</v>
          </cell>
          <cell r="E185" t="str">
            <v>altrepass</v>
          </cell>
          <cell r="G185" t="str">
            <v>p</v>
          </cell>
          <cell r="I185" t="str">
            <v>arrotondamenti stipendi</v>
          </cell>
          <cell r="J185">
            <v>0</v>
          </cell>
          <cell r="K185">
            <v>0</v>
          </cell>
          <cell r="L185">
            <v>0</v>
          </cell>
          <cell r="O185">
            <v>0</v>
          </cell>
          <cell r="Q185" t="str">
            <v>arrotondamenti stipendi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</row>
        <row r="186">
          <cell r="B186" t="str">
            <v>35-0100005</v>
          </cell>
          <cell r="D186" t="str">
            <v>pd10a</v>
          </cell>
          <cell r="E186" t="str">
            <v>altrepass</v>
          </cell>
          <cell r="G186" t="str">
            <v>p</v>
          </cell>
          <cell r="I186" t="str">
            <v>debiti x sanzioni e interessi</v>
          </cell>
          <cell r="K186">
            <v>0</v>
          </cell>
          <cell r="L186">
            <v>0</v>
          </cell>
          <cell r="O186">
            <v>0</v>
          </cell>
          <cell r="Q186" t="str">
            <v>debiti x sanzioni e interessi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</row>
        <row r="187">
          <cell r="B187" t="str">
            <v>35-0200002</v>
          </cell>
          <cell r="D187" t="str">
            <v>pd10a</v>
          </cell>
          <cell r="E187" t="str">
            <v>altrepass</v>
          </cell>
          <cell r="G187" t="str">
            <v>p</v>
          </cell>
          <cell r="I187" t="str">
            <v>dipendenti c/note spese</v>
          </cell>
          <cell r="J187">
            <v>0</v>
          </cell>
          <cell r="K187">
            <v>0</v>
          </cell>
          <cell r="L187">
            <v>0</v>
          </cell>
          <cell r="O187">
            <v>0</v>
          </cell>
          <cell r="Q187" t="str">
            <v>dipendenti c/note spese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</row>
        <row r="188">
          <cell r="B188" t="str">
            <v>35-0200003</v>
          </cell>
          <cell r="D188" t="str">
            <v>pd10a</v>
          </cell>
          <cell r="E188" t="str">
            <v>altrepass</v>
          </cell>
          <cell r="G188" t="str">
            <v>p</v>
          </cell>
          <cell r="I188" t="str">
            <v>debiti x compensi amministratori</v>
          </cell>
          <cell r="J188">
            <v>0</v>
          </cell>
          <cell r="K188">
            <v>0</v>
          </cell>
          <cell r="L188">
            <v>0</v>
          </cell>
          <cell r="O188">
            <v>0</v>
          </cell>
          <cell r="Q188" t="str">
            <v>debiti x compensi amministratori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</row>
        <row r="189">
          <cell r="B189" t="str">
            <v>35-0200004</v>
          </cell>
          <cell r="D189" t="str">
            <v>pd10a</v>
          </cell>
          <cell r="E189" t="str">
            <v>altrepass</v>
          </cell>
          <cell r="G189" t="str">
            <v>p</v>
          </cell>
          <cell r="I189" t="str">
            <v>deb. Amministr. C/note spese</v>
          </cell>
          <cell r="J189">
            <v>0</v>
          </cell>
          <cell r="K189">
            <v>0</v>
          </cell>
          <cell r="L189">
            <v>0</v>
          </cell>
          <cell r="O189">
            <v>0</v>
          </cell>
          <cell r="Q189" t="str">
            <v>deb. Amministr. C/note spese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0</v>
          </cell>
        </row>
        <row r="190">
          <cell r="B190" t="str">
            <v>35-0900002</v>
          </cell>
          <cell r="D190" t="str">
            <v>pd10a</v>
          </cell>
          <cell r="E190" t="str">
            <v>altrepass</v>
          </cell>
          <cell r="G190" t="str">
            <v>p</v>
          </cell>
          <cell r="H190" t="str">
            <v>loan to cellulosa calabra</v>
          </cell>
          <cell r="I190" t="str">
            <v>deb vs cellulosa calabra</v>
          </cell>
          <cell r="J190">
            <v>0</v>
          </cell>
          <cell r="K190">
            <v>0</v>
          </cell>
          <cell r="L190">
            <v>0</v>
          </cell>
          <cell r="O190">
            <v>0</v>
          </cell>
          <cell r="Q190" t="str">
            <v>deb vs cellulosa calabra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</row>
        <row r="191">
          <cell r="B191" t="str">
            <v>35-0900006</v>
          </cell>
          <cell r="D191" t="str">
            <v>pd10a</v>
          </cell>
          <cell r="E191" t="str">
            <v>altrepass</v>
          </cell>
          <cell r="G191" t="str">
            <v>p</v>
          </cell>
          <cell r="I191" t="str">
            <v>partite da definire</v>
          </cell>
          <cell r="J191">
            <v>0</v>
          </cell>
          <cell r="K191">
            <v>0</v>
          </cell>
          <cell r="L191">
            <v>0</v>
          </cell>
          <cell r="O191">
            <v>0</v>
          </cell>
          <cell r="Q191" t="str">
            <v>partite da definire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</row>
        <row r="192">
          <cell r="C192" t="str">
            <v>333 1</v>
          </cell>
          <cell r="D192" t="str">
            <v>pd10a</v>
          </cell>
          <cell r="E192" t="str">
            <v>altrepass</v>
          </cell>
          <cell r="G192" t="str">
            <v>p</v>
          </cell>
          <cell r="I192" t="str">
            <v>ratei passivi</v>
          </cell>
          <cell r="L192">
            <v>37042.26</v>
          </cell>
          <cell r="O192">
            <v>37042.26</v>
          </cell>
          <cell r="Q192" t="str">
            <v>ratei passivi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37042.26</v>
          </cell>
          <cell r="AE192">
            <v>37042.26</v>
          </cell>
        </row>
        <row r="193">
          <cell r="B193" t="str">
            <v>35-0500001</v>
          </cell>
          <cell r="D193" t="str">
            <v>pd10b</v>
          </cell>
          <cell r="E193" t="str">
            <v>ol6</v>
          </cell>
          <cell r="G193" t="str">
            <v>p</v>
          </cell>
          <cell r="I193" t="str">
            <v>c/finanziamenti scf</v>
          </cell>
          <cell r="J193">
            <v>0</v>
          </cell>
          <cell r="K193">
            <v>0</v>
          </cell>
          <cell r="L193">
            <v>0</v>
          </cell>
          <cell r="O193">
            <v>0</v>
          </cell>
          <cell r="Q193" t="str">
            <v>c/finanziamenti scf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</row>
        <row r="194">
          <cell r="B194" t="str">
            <v>na</v>
          </cell>
          <cell r="D194" t="str">
            <v>pd11a</v>
          </cell>
          <cell r="E194" t="str">
            <v>itax</v>
          </cell>
          <cell r="G194" t="str">
            <v>p</v>
          </cell>
          <cell r="I194" t="str">
            <v>erario c/rit. Su redd lav.</v>
          </cell>
          <cell r="J194">
            <v>0</v>
          </cell>
          <cell r="K194">
            <v>0</v>
          </cell>
          <cell r="L194">
            <v>0</v>
          </cell>
          <cell r="O194">
            <v>0</v>
          </cell>
          <cell r="Q194" t="str">
            <v>erario c/rit. Su redd lav.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</row>
        <row r="195">
          <cell r="B195" t="str">
            <v>35-0900009</v>
          </cell>
          <cell r="D195" t="str">
            <v>pd8b</v>
          </cell>
          <cell r="E195" t="str">
            <v>altrepass</v>
          </cell>
          <cell r="G195" t="str">
            <v>p</v>
          </cell>
          <cell r="I195" t="str">
            <v>deb vs monteleone x copperdite</v>
          </cell>
          <cell r="J195">
            <v>3721.89</v>
          </cell>
          <cell r="K195">
            <v>0</v>
          </cell>
          <cell r="L195">
            <v>0</v>
          </cell>
          <cell r="O195">
            <v>0</v>
          </cell>
          <cell r="Q195" t="str">
            <v>deb vs monteleone x copperdite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</row>
        <row r="196">
          <cell r="B196" t="str">
            <v>30-0900002</v>
          </cell>
          <cell r="D196" t="str">
            <v>pex</v>
          </cell>
          <cell r="E196" t="str">
            <v>=</v>
          </cell>
          <cell r="G196" t="str">
            <v>a</v>
          </cell>
          <cell r="H196" t="str">
            <v>loss of the year</v>
          </cell>
          <cell r="I196" t="str">
            <v>perdita dell'esercizio</v>
          </cell>
          <cell r="J196">
            <v>4414380.47</v>
          </cell>
          <cell r="K196">
            <v>0</v>
          </cell>
          <cell r="L196">
            <v>0</v>
          </cell>
          <cell r="O196">
            <v>0</v>
          </cell>
          <cell r="Q196" t="str">
            <v>perdita dell'esercizio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</row>
        <row r="197">
          <cell r="B197">
            <v>500700002</v>
          </cell>
          <cell r="D197" t="str">
            <v>r5</v>
          </cell>
          <cell r="E197" t="str">
            <v>ricdiv</v>
          </cell>
          <cell r="G197" t="str">
            <v>r</v>
          </cell>
          <cell r="I197" t="str">
            <v>ricavi vari</v>
          </cell>
          <cell r="J197">
            <v>2184.7800000000002</v>
          </cell>
          <cell r="K197">
            <v>0</v>
          </cell>
          <cell r="L197">
            <v>0</v>
          </cell>
          <cell r="O197">
            <v>0</v>
          </cell>
          <cell r="Q197" t="str">
            <v>ricavi vari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</row>
        <row r="198">
          <cell r="B198" t="str">
            <v>=</v>
          </cell>
          <cell r="C198" t="str">
            <v>111 9</v>
          </cell>
          <cell r="D198" t="str">
            <v>la4</v>
          </cell>
          <cell r="E198" t="str">
            <v>ris</v>
          </cell>
          <cell r="G198" t="str">
            <v>p</v>
          </cell>
          <cell r="I198" t="str">
            <v>altre riserve</v>
          </cell>
          <cell r="L198">
            <v>-0.19</v>
          </cell>
          <cell r="O198">
            <v>-0.19</v>
          </cell>
          <cell r="Q198" t="str">
            <v>altre riserve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-0.19</v>
          </cell>
          <cell r="Y198">
            <v>-0.19</v>
          </cell>
          <cell r="Z198">
            <v>-0.19</v>
          </cell>
          <cell r="AA198">
            <v>-0.19</v>
          </cell>
          <cell r="AB198">
            <v>-0.19</v>
          </cell>
          <cell r="AC198">
            <v>-0.19</v>
          </cell>
          <cell r="AE198">
            <v>0</v>
          </cell>
        </row>
        <row r="199">
          <cell r="B199" t="str">
            <v>=</v>
          </cell>
          <cell r="C199" t="str">
            <v>617 2</v>
          </cell>
          <cell r="D199" t="str">
            <v>c16a</v>
          </cell>
          <cell r="E199" t="str">
            <v>ricdiv</v>
          </cell>
          <cell r="F199" t="str">
            <v>ic</v>
          </cell>
          <cell r="G199" t="str">
            <v>r</v>
          </cell>
          <cell r="I199" t="str">
            <v>ricavi x comp amministraore</v>
          </cell>
          <cell r="L199">
            <v>33340</v>
          </cell>
          <cell r="O199">
            <v>33340</v>
          </cell>
          <cell r="Q199" t="str">
            <v>ricavi x comp amministraore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16668</v>
          </cell>
          <cell r="Z199">
            <v>16668</v>
          </cell>
          <cell r="AA199">
            <v>25004</v>
          </cell>
          <cell r="AB199">
            <v>29172</v>
          </cell>
          <cell r="AC199">
            <v>33340</v>
          </cell>
          <cell r="AE199">
            <v>4168</v>
          </cell>
        </row>
        <row r="200">
          <cell r="C200" t="str">
            <v>741 6</v>
          </cell>
          <cell r="D200" t="str">
            <v>b07</v>
          </cell>
          <cell r="E200" t="str">
            <v>asp</v>
          </cell>
          <cell r="F200">
            <v>2</v>
          </cell>
          <cell r="G200" t="str">
            <v>c</v>
          </cell>
          <cell r="I200" t="str">
            <v>fiere mostre e convegni</v>
          </cell>
          <cell r="L200">
            <v>32769.699999999997</v>
          </cell>
          <cell r="M200">
            <v>0</v>
          </cell>
          <cell r="O200">
            <v>32769.699999999997</v>
          </cell>
          <cell r="Q200" t="str">
            <v>fiere mostre e convegni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7900.7</v>
          </cell>
          <cell r="AA200">
            <v>19357.7</v>
          </cell>
          <cell r="AB200">
            <v>39747.949999999997</v>
          </cell>
          <cell r="AC200">
            <v>32769.699999999997</v>
          </cell>
          <cell r="AE200">
            <v>-6978.25</v>
          </cell>
        </row>
        <row r="201">
          <cell r="C201" t="str">
            <v>743 6</v>
          </cell>
          <cell r="D201" t="str">
            <v>b14</v>
          </cell>
          <cell r="E201" t="str">
            <v>serv3</v>
          </cell>
          <cell r="G201" t="str">
            <v>c</v>
          </cell>
          <cell r="I201" t="str">
            <v>contributi associativi</v>
          </cell>
          <cell r="L201">
            <v>1507.43</v>
          </cell>
          <cell r="O201">
            <v>1507.43</v>
          </cell>
          <cell r="Q201" t="str">
            <v>contributi associativi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1507.43</v>
          </cell>
          <cell r="AA201">
            <v>1507.43</v>
          </cell>
          <cell r="AB201">
            <v>1507.43</v>
          </cell>
          <cell r="AC201">
            <v>1507.43</v>
          </cell>
          <cell r="AE201">
            <v>0</v>
          </cell>
        </row>
        <row r="202">
          <cell r="C202" t="str">
            <v>464 2</v>
          </cell>
          <cell r="D202" t="str">
            <v>pd10a</v>
          </cell>
          <cell r="E202" t="str">
            <v>altrepass</v>
          </cell>
          <cell r="G202" t="str">
            <v>p</v>
          </cell>
          <cell r="I202" t="str">
            <v>deb vs tamburello x rimb sp</v>
          </cell>
          <cell r="L202">
            <v>0</v>
          </cell>
          <cell r="O202">
            <v>0</v>
          </cell>
          <cell r="Q202" t="str">
            <v>deb vs tamburello x rimb sp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1076.54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</row>
        <row r="203">
          <cell r="C203" t="str">
            <v>763 10</v>
          </cell>
          <cell r="D203" t="str">
            <v>c17b</v>
          </cell>
          <cell r="E203" t="str">
            <v>of</v>
          </cell>
          <cell r="G203" t="str">
            <v>c</v>
          </cell>
          <cell r="I203" t="str">
            <v>int pass x ravved.</v>
          </cell>
          <cell r="L203">
            <v>112.98</v>
          </cell>
          <cell r="O203">
            <v>112.98</v>
          </cell>
          <cell r="Q203" t="str">
            <v>int pass x ravved.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112.98</v>
          </cell>
          <cell r="AA203">
            <v>112.98</v>
          </cell>
          <cell r="AB203">
            <v>112.98</v>
          </cell>
          <cell r="AC203">
            <v>112.98</v>
          </cell>
          <cell r="AE203">
            <v>0</v>
          </cell>
        </row>
        <row r="204">
          <cell r="C204" t="str">
            <v>464 1</v>
          </cell>
          <cell r="D204" t="str">
            <v>pd10a</v>
          </cell>
          <cell r="E204" t="str">
            <v>altrepass</v>
          </cell>
          <cell r="G204" t="str">
            <v>p</v>
          </cell>
          <cell r="I204" t="str">
            <v>deb vs cattaneo x rimb sp</v>
          </cell>
          <cell r="L204">
            <v>235</v>
          </cell>
          <cell r="O204">
            <v>235</v>
          </cell>
          <cell r="Q204" t="str">
            <v>deb vs cattaneo x rimb sp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2557.61</v>
          </cell>
          <cell r="AA204">
            <v>0</v>
          </cell>
          <cell r="AB204">
            <v>0</v>
          </cell>
          <cell r="AC204">
            <v>235</v>
          </cell>
          <cell r="AE204">
            <v>235</v>
          </cell>
        </row>
        <row r="205">
          <cell r="C205" t="str">
            <v>732 7</v>
          </cell>
          <cell r="D205" t="str">
            <v>b14</v>
          </cell>
          <cell r="E205" t="str">
            <v>asp</v>
          </cell>
          <cell r="G205" t="str">
            <v>c</v>
          </cell>
          <cell r="I205" t="str">
            <v>rimb sp a pers dip</v>
          </cell>
          <cell r="L205">
            <v>15321.24</v>
          </cell>
          <cell r="O205">
            <v>15321.24</v>
          </cell>
          <cell r="Q205" t="str">
            <v>rimb sp a pers dip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3806.95</v>
          </cell>
          <cell r="AA205">
            <v>3806.95</v>
          </cell>
          <cell r="AB205">
            <v>11280.49</v>
          </cell>
          <cell r="AC205">
            <v>15321.24</v>
          </cell>
          <cell r="AE205">
            <v>4040.75</v>
          </cell>
        </row>
        <row r="206">
          <cell r="C206" t="str">
            <v>464 3</v>
          </cell>
          <cell r="D206" t="str">
            <v>pd10a</v>
          </cell>
          <cell r="E206" t="str">
            <v>altrepass</v>
          </cell>
          <cell r="G206" t="str">
            <v>p</v>
          </cell>
          <cell r="I206" t="str">
            <v>deb vs galetto x rimb sp</v>
          </cell>
          <cell r="L206">
            <v>0</v>
          </cell>
          <cell r="O206">
            <v>0</v>
          </cell>
          <cell r="Q206" t="str">
            <v>deb vs galetto x rimb sp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172.8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</row>
        <row r="207">
          <cell r="C207" t="str">
            <v>461 15</v>
          </cell>
          <cell r="D207" t="str">
            <v>pd10a</v>
          </cell>
          <cell r="E207" t="str">
            <v>altrepass</v>
          </cell>
          <cell r="G207" t="str">
            <v>p</v>
          </cell>
          <cell r="I207" t="str">
            <v>fondo est</v>
          </cell>
          <cell r="L207">
            <v>80</v>
          </cell>
          <cell r="O207">
            <v>80</v>
          </cell>
          <cell r="Q207" t="str">
            <v>fondo est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80</v>
          </cell>
          <cell r="AB207">
            <v>80</v>
          </cell>
          <cell r="AC207">
            <v>80</v>
          </cell>
          <cell r="AE207">
            <v>0</v>
          </cell>
        </row>
        <row r="208">
          <cell r="B208" t="str">
            <v>=</v>
          </cell>
          <cell r="C208" t="str">
            <v>731 22</v>
          </cell>
          <cell r="D208" t="str">
            <v>b09b</v>
          </cell>
          <cell r="E208" t="str">
            <v>stip</v>
          </cell>
          <cell r="G208" t="str">
            <v>c</v>
          </cell>
          <cell r="I208" t="str">
            <v>contributi fondo est</v>
          </cell>
          <cell r="L208">
            <v>160</v>
          </cell>
          <cell r="O208">
            <v>160</v>
          </cell>
          <cell r="Q208" t="str">
            <v>contributi fondo est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160</v>
          </cell>
          <cell r="AB208">
            <v>160</v>
          </cell>
          <cell r="AC208">
            <v>160</v>
          </cell>
          <cell r="AE208">
            <v>0</v>
          </cell>
        </row>
        <row r="209">
          <cell r="C209" t="str">
            <v>743 3</v>
          </cell>
          <cell r="D209" t="str">
            <v>b14</v>
          </cell>
          <cell r="E209" t="str">
            <v>serv3</v>
          </cell>
          <cell r="G209" t="str">
            <v>c</v>
          </cell>
          <cell r="I209" t="str">
            <v>ticcket restaurant</v>
          </cell>
          <cell r="L209">
            <v>1614.08</v>
          </cell>
          <cell r="O209">
            <v>1614.08</v>
          </cell>
          <cell r="Q209" t="str">
            <v>ticcket restaurant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1614.08</v>
          </cell>
          <cell r="AB209">
            <v>1614.08</v>
          </cell>
          <cell r="AC209">
            <v>1614.08</v>
          </cell>
          <cell r="AE209">
            <v>0</v>
          </cell>
        </row>
        <row r="210">
          <cell r="C210" t="str">
            <v>258 7</v>
          </cell>
          <cell r="D210" t="str">
            <v>b2a</v>
          </cell>
          <cell r="E210" t="str">
            <v>oa2</v>
          </cell>
          <cell r="G210" t="str">
            <v>a</v>
          </cell>
          <cell r="H210" t="str">
            <v>loans to idrogest</v>
          </cell>
          <cell r="I210" t="str">
            <v>prestito SICOB</v>
          </cell>
          <cell r="L210">
            <v>0</v>
          </cell>
          <cell r="O210">
            <v>0</v>
          </cell>
          <cell r="Q210" t="str">
            <v>prestito SICOB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6098.48</v>
          </cell>
          <cell r="AB210">
            <v>6098.48</v>
          </cell>
          <cell r="AC210">
            <v>0</v>
          </cell>
          <cell r="AE210">
            <v>-6098.48</v>
          </cell>
        </row>
        <row r="211">
          <cell r="C211" t="str">
            <v>533 4</v>
          </cell>
          <cell r="D211" t="str">
            <v>pd11a</v>
          </cell>
          <cell r="E211" t="str">
            <v>itax</v>
          </cell>
          <cell r="G211" t="str">
            <v>p</v>
          </cell>
          <cell r="H211" t="str">
            <v>free lance taxes</v>
          </cell>
          <cell r="I211" t="str">
            <v>erario c/irpef age &amp; rappr (1040)</v>
          </cell>
          <cell r="J211">
            <v>1379</v>
          </cell>
          <cell r="K211">
            <v>39038.639999999999</v>
          </cell>
          <cell r="L211">
            <v>69</v>
          </cell>
          <cell r="O211">
            <v>69</v>
          </cell>
          <cell r="Q211" t="str">
            <v>erario c/irpef age &amp; rappr (1040)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97.75</v>
          </cell>
          <cell r="AB211">
            <v>0</v>
          </cell>
          <cell r="AC211">
            <v>69</v>
          </cell>
          <cell r="AE211">
            <v>69</v>
          </cell>
        </row>
        <row r="212">
          <cell r="C212" t="str">
            <v>723 7</v>
          </cell>
          <cell r="D212" t="str">
            <v>b07</v>
          </cell>
          <cell r="E212" t="str">
            <v>serv3</v>
          </cell>
          <cell r="G212" t="str">
            <v>c</v>
          </cell>
          <cell r="I212" t="str">
            <v>provvigioni passive</v>
          </cell>
          <cell r="L212">
            <v>1450</v>
          </cell>
          <cell r="O212">
            <v>1450</v>
          </cell>
          <cell r="Q212" t="str">
            <v>provvigioni passive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850</v>
          </cell>
          <cell r="AB212">
            <v>1450</v>
          </cell>
          <cell r="AC212">
            <v>1450</v>
          </cell>
          <cell r="AE212">
            <v>0</v>
          </cell>
        </row>
        <row r="213">
          <cell r="C213">
            <v>730</v>
          </cell>
          <cell r="D213" t="str">
            <v>b08</v>
          </cell>
          <cell r="E213" t="str">
            <v>serv3</v>
          </cell>
          <cell r="F213">
            <v>2</v>
          </cell>
          <cell r="G213" t="str">
            <v>c</v>
          </cell>
          <cell r="I213" t="str">
            <v>noleggi beni strum.</v>
          </cell>
          <cell r="L213">
            <v>5519</v>
          </cell>
          <cell r="M213">
            <v>0</v>
          </cell>
          <cell r="O213">
            <v>5519</v>
          </cell>
          <cell r="Q213" t="str">
            <v>noleggi beni strum.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2727.82</v>
          </cell>
          <cell r="AB213">
            <v>4269.9399999999996</v>
          </cell>
          <cell r="AC213">
            <v>5519</v>
          </cell>
          <cell r="AE213">
            <v>1249.0600000000004</v>
          </cell>
        </row>
        <row r="214">
          <cell r="C214" t="str">
            <v>137 1</v>
          </cell>
          <cell r="D214" t="str">
            <v>pc2</v>
          </cell>
          <cell r="E214" t="str">
            <v>ol7</v>
          </cell>
          <cell r="F214">
            <v>1</v>
          </cell>
          <cell r="G214" t="str">
            <v>p</v>
          </cell>
          <cell r="I214" t="str">
            <v>fondo TFR</v>
          </cell>
          <cell r="L214">
            <v>15792.65</v>
          </cell>
          <cell r="M214">
            <v>0</v>
          </cell>
          <cell r="O214">
            <v>15792.65</v>
          </cell>
          <cell r="Q214" t="str">
            <v>fondo TFR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9725.59</v>
          </cell>
          <cell r="AB214">
            <v>11787.7</v>
          </cell>
          <cell r="AC214">
            <v>15792.65</v>
          </cell>
          <cell r="AE214">
            <v>4004.9499999999989</v>
          </cell>
        </row>
        <row r="215">
          <cell r="C215" t="str">
            <v>732 8</v>
          </cell>
          <cell r="D215" t="str">
            <v>b07</v>
          </cell>
          <cell r="E215" t="str">
            <v>serv3</v>
          </cell>
          <cell r="G215" t="str">
            <v>c</v>
          </cell>
          <cell r="I215" t="str">
            <v>ricerca formaz addestr.</v>
          </cell>
          <cell r="L215">
            <v>0</v>
          </cell>
          <cell r="O215">
            <v>0</v>
          </cell>
          <cell r="Q215" t="str">
            <v>ricerca formaz addestr.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</row>
        <row r="216">
          <cell r="C216" t="str">
            <v>725 5</v>
          </cell>
          <cell r="D216" t="str">
            <v>b07</v>
          </cell>
          <cell r="E216" t="str">
            <v>asp</v>
          </cell>
          <cell r="G216" t="str">
            <v>c</v>
          </cell>
          <cell r="I216" t="str">
            <v>manutenzioni automezzi</v>
          </cell>
          <cell r="L216">
            <v>252</v>
          </cell>
          <cell r="O216">
            <v>252</v>
          </cell>
          <cell r="Q216" t="str">
            <v>manutenzioni automezzi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252</v>
          </cell>
          <cell r="AC216">
            <v>252</v>
          </cell>
          <cell r="AE216">
            <v>0</v>
          </cell>
        </row>
        <row r="217">
          <cell r="C217" t="str">
            <v>727 1</v>
          </cell>
          <cell r="D217" t="str">
            <v>b07</v>
          </cell>
          <cell r="E217" t="str">
            <v>serv3</v>
          </cell>
          <cell r="G217" t="str">
            <v>c</v>
          </cell>
          <cell r="I217" t="str">
            <v>canoni locaz immobili</v>
          </cell>
          <cell r="L217">
            <v>725</v>
          </cell>
          <cell r="O217">
            <v>725</v>
          </cell>
          <cell r="Q217" t="str">
            <v>canoni locaz immobili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725</v>
          </cell>
          <cell r="AC217">
            <v>725</v>
          </cell>
          <cell r="AE217">
            <v>0</v>
          </cell>
        </row>
        <row r="218">
          <cell r="C218" t="str">
            <v>491 1</v>
          </cell>
          <cell r="D218" t="str">
            <v>svcr</v>
          </cell>
          <cell r="E218" t="str">
            <v>dimcli</v>
          </cell>
          <cell r="G218" t="str">
            <v>p</v>
          </cell>
          <cell r="I218" t="str">
            <v>fdo sval cred clienti</v>
          </cell>
          <cell r="L218">
            <v>350000</v>
          </cell>
          <cell r="O218">
            <v>350000</v>
          </cell>
          <cell r="Q218" t="str">
            <v>fdo sval cred clienti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350000</v>
          </cell>
          <cell r="AE218">
            <v>350000</v>
          </cell>
        </row>
        <row r="219">
          <cell r="C219" t="str">
            <v>581 6</v>
          </cell>
          <cell r="D219" t="str">
            <v>pd10a</v>
          </cell>
          <cell r="E219" t="str">
            <v>altrepass</v>
          </cell>
          <cell r="G219" t="str">
            <v>p</v>
          </cell>
          <cell r="I219" t="str">
            <v>cassa c/o terzi (?) deb vari</v>
          </cell>
          <cell r="L219">
            <v>25</v>
          </cell>
          <cell r="O219">
            <v>25</v>
          </cell>
          <cell r="Q219" t="str">
            <v>cassa c/o terzi (?) deb vari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25</v>
          </cell>
          <cell r="AE219">
            <v>25</v>
          </cell>
        </row>
        <row r="220">
          <cell r="C220" t="str">
            <v>727 25</v>
          </cell>
          <cell r="D220" t="str">
            <v>b07</v>
          </cell>
          <cell r="E220" t="str">
            <v>serv3</v>
          </cell>
          <cell r="G220" t="str">
            <v>c</v>
          </cell>
          <cell r="I220" t="str">
            <v>sp condominiali ded</v>
          </cell>
          <cell r="L220">
            <v>486.77</v>
          </cell>
          <cell r="O220">
            <v>486.77</v>
          </cell>
          <cell r="Q220" t="str">
            <v>sp condominiali ded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486.77</v>
          </cell>
          <cell r="AE220">
            <v>486.77</v>
          </cell>
        </row>
        <row r="221">
          <cell r="C221" t="str">
            <v>731 15</v>
          </cell>
          <cell r="D221" t="str">
            <v>b09b</v>
          </cell>
          <cell r="E221" t="str">
            <v>stip</v>
          </cell>
          <cell r="G221" t="str">
            <v>c</v>
          </cell>
          <cell r="I221" t="str">
            <v xml:space="preserve">premio inail </v>
          </cell>
          <cell r="L221">
            <v>354.76</v>
          </cell>
          <cell r="O221">
            <v>354.76</v>
          </cell>
          <cell r="Q221" t="str">
            <v xml:space="preserve">premio inail 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354.76</v>
          </cell>
          <cell r="AE221">
            <v>354.76</v>
          </cell>
        </row>
        <row r="222">
          <cell r="C222" t="str">
            <v>741 11</v>
          </cell>
          <cell r="D222" t="str">
            <v>b07</v>
          </cell>
          <cell r="E222" t="str">
            <v>asp</v>
          </cell>
          <cell r="G222" t="str">
            <v>c</v>
          </cell>
          <cell r="I222" t="str">
            <v>omaggi</v>
          </cell>
          <cell r="L222">
            <v>235</v>
          </cell>
          <cell r="O222">
            <v>235</v>
          </cell>
          <cell r="Q222" t="str">
            <v>omaggi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235</v>
          </cell>
          <cell r="AE222">
            <v>235</v>
          </cell>
        </row>
        <row r="223">
          <cell r="C223" t="str">
            <v>795 1</v>
          </cell>
          <cell r="D223" t="str">
            <v>b11x</v>
          </cell>
          <cell r="E223" t="str">
            <v>sval</v>
          </cell>
          <cell r="G223" t="str">
            <v>c</v>
          </cell>
          <cell r="I223" t="str">
            <v>acc sval cred</v>
          </cell>
          <cell r="L223">
            <v>350000</v>
          </cell>
          <cell r="O223">
            <v>350000</v>
          </cell>
          <cell r="Q223" t="str">
            <v>acc sval cred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350000</v>
          </cell>
          <cell r="AE223">
            <v>350000</v>
          </cell>
        </row>
        <row r="224">
          <cell r="L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</row>
        <row r="225">
          <cell r="L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9">
          <cell r="J229">
            <v>3747.16</v>
          </cell>
          <cell r="O229">
            <v>1479477.41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"/>
      <sheetName val="CTA distribution"/>
      <sheetName val="Cons Comp"/>
      <sheetName val="Consolidation"/>
      <sheetName val="PaEntry"/>
      <sheetName val="PR1 Co"/>
      <sheetName val="GAAP Adj by Company"/>
      <sheetName val="NvsN-1€"/>
      <sheetName val="NvsN-1$"/>
      <sheetName val="Cflow"/>
      <sheetName val="DvsF"/>
      <sheetName val="CoYTDvs06"/>
      <sheetName val="Interco USadj"/>
      <sheetName val="SM1"/>
      <sheetName val="SM1 Adj USGAAP"/>
      <sheetName val="SMYTDvs06"/>
      <sheetName val="SM 07 vs 06"/>
      <sheetName val="SM USadj"/>
      <sheetName val="SMdati"/>
      <sheetName val="bilexcdc"/>
      <sheetName val="smTB"/>
      <sheetName val="stock"/>
      <sheetName val="SMbud"/>
      <sheetName val="SMb1"/>
      <sheetName val="SMmonth"/>
      <sheetName val="SMistat"/>
      <sheetName val="SMcee"/>
      <sheetName val="Leas1"/>
      <sheetName val="Leas2"/>
      <sheetName val="LeasMaxi"/>
      <sheetName val="PR1"/>
      <sheetName val="PR1 Adj US GAAP"/>
      <sheetName val="PRYTDvs06"/>
      <sheetName val="PRTB"/>
      <sheetName val="P2000 USadj"/>
      <sheetName val="PRmonth"/>
      <sheetName val="PRcee"/>
      <sheetName val="Interco"/>
      <sheetName val="pr_int"/>
      <sheetName val="Biomassa USadj"/>
      <sheetName val="US Net Equity"/>
      <sheetName val="An1"/>
      <sheetName val="ITDefTax"/>
      <sheetName val="Bio"/>
      <sheetName val="Bio Investment rec"/>
      <sheetName val="Dep Sched Biomasse"/>
      <sheetName val="Dep Sched"/>
      <sheetName val="FLASH"/>
      <sheetName val="Prisma"/>
      <sheetName val="Sheet 1"/>
      <sheetName val="Proof"/>
      <sheetName val="Piff-inc stat"/>
      <sheetName val="List"/>
      <sheetName val="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6">
          <cell r="B16" t="str">
            <v>piacon</v>
          </cell>
          <cell r="C16" t="str">
            <v>istat</v>
          </cell>
          <cell r="D16" t="str">
            <v>cee</v>
          </cell>
          <cell r="E16" t="str">
            <v>cod</v>
          </cell>
          <cell r="F16" t="str">
            <v>an</v>
          </cell>
          <cell r="G16" t="str">
            <v>a/p/c/r</v>
          </cell>
          <cell r="H16" t="str">
            <v>accounting</v>
          </cell>
          <cell r="I16" t="str">
            <v>conto</v>
          </cell>
          <cell r="J16" t="str">
            <v>31-12-05</v>
          </cell>
          <cell r="K16" t="str">
            <v>31/12/2006T</v>
          </cell>
          <cell r="L16" t="str">
            <v>TB 31-12</v>
          </cell>
          <cell r="N16" t="str">
            <v>conto</v>
          </cell>
          <cell r="O16" t="str">
            <v>31-1-2007</v>
          </cell>
          <cell r="P16" t="str">
            <v>28-2-2007</v>
          </cell>
          <cell r="Q16" t="str">
            <v>31-3-2007</v>
          </cell>
          <cell r="R16" t="str">
            <v>30-4-2007</v>
          </cell>
          <cell r="S16" t="str">
            <v>31-5-2007</v>
          </cell>
          <cell r="T16" t="str">
            <v>30-6-2007</v>
          </cell>
          <cell r="U16" t="str">
            <v>31-7-2007</v>
          </cell>
          <cell r="V16" t="str">
            <v>31-8-2007</v>
          </cell>
          <cell r="W16" t="str">
            <v>30-9-2007</v>
          </cell>
          <cell r="X16" t="str">
            <v>31-10-2007</v>
          </cell>
          <cell r="Y16" t="str">
            <v>30-11-2007</v>
          </cell>
          <cell r="Z16" t="str">
            <v>31-12-2007</v>
          </cell>
          <cell r="AB16" t="str">
            <v>month</v>
          </cell>
        </row>
        <row r="17">
          <cell r="B17" t="str">
            <v>10-0100002</v>
          </cell>
          <cell r="D17" t="str">
            <v>cb2</v>
          </cell>
          <cell r="E17" t="str">
            <v>cash</v>
          </cell>
          <cell r="G17" t="str">
            <v>a</v>
          </cell>
          <cell r="H17" t="str">
            <v>cash</v>
          </cell>
          <cell r="I17" t="str">
            <v>cassa</v>
          </cell>
          <cell r="J17">
            <v>121.75</v>
          </cell>
          <cell r="K17">
            <v>0</v>
          </cell>
          <cell r="L17">
            <v>255.3</v>
          </cell>
          <cell r="N17" t="str">
            <v>cassa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378.3</v>
          </cell>
          <cell r="W17">
            <v>255.3</v>
          </cell>
          <cell r="X17">
            <v>255.3</v>
          </cell>
          <cell r="Y17">
            <v>255.3</v>
          </cell>
          <cell r="Z17">
            <v>255.3</v>
          </cell>
          <cell r="AB17">
            <v>0</v>
          </cell>
        </row>
        <row r="18">
          <cell r="B18" t="str">
            <v>10-0100003</v>
          </cell>
          <cell r="D18" t="str">
            <v>cb2</v>
          </cell>
          <cell r="E18" t="str">
            <v>cash</v>
          </cell>
          <cell r="G18" t="str">
            <v>a</v>
          </cell>
          <cell r="H18" t="str">
            <v>cash in bando</v>
          </cell>
          <cell r="I18" t="str">
            <v>cassa bando</v>
          </cell>
          <cell r="J18">
            <v>860.69</v>
          </cell>
          <cell r="K18">
            <v>421.52</v>
          </cell>
          <cell r="L18">
            <v>1026.01</v>
          </cell>
          <cell r="N18" t="str">
            <v>cassa bando</v>
          </cell>
          <cell r="O18">
            <v>118.48</v>
          </cell>
          <cell r="P18">
            <v>723.46</v>
          </cell>
          <cell r="Q18">
            <v>391.04</v>
          </cell>
          <cell r="R18">
            <v>809.79</v>
          </cell>
          <cell r="S18">
            <v>596.59</v>
          </cell>
          <cell r="T18">
            <v>1861.69</v>
          </cell>
          <cell r="U18">
            <v>243.67</v>
          </cell>
          <cell r="V18">
            <v>1885.53</v>
          </cell>
          <cell r="W18">
            <v>163.72</v>
          </cell>
          <cell r="X18">
            <v>783.56</v>
          </cell>
          <cell r="Y18">
            <v>1869.59</v>
          </cell>
          <cell r="Z18">
            <v>1026.01</v>
          </cell>
          <cell r="AB18">
            <v>-843.57999999999993</v>
          </cell>
        </row>
        <row r="19">
          <cell r="B19" t="str">
            <v>=</v>
          </cell>
          <cell r="D19" t="str">
            <v>=</v>
          </cell>
          <cell r="E19" t="str">
            <v>=</v>
          </cell>
          <cell r="G19" t="str">
            <v>=</v>
          </cell>
          <cell r="I19" t="str">
            <v>=</v>
          </cell>
          <cell r="J19">
            <v>982.44</v>
          </cell>
          <cell r="K19">
            <v>421.52</v>
          </cell>
          <cell r="L19">
            <v>1281.31</v>
          </cell>
          <cell r="N19" t="str">
            <v>=</v>
          </cell>
          <cell r="O19">
            <v>118.48</v>
          </cell>
          <cell r="P19">
            <v>723.46</v>
          </cell>
          <cell r="Q19">
            <v>391.04</v>
          </cell>
          <cell r="R19">
            <v>809.79</v>
          </cell>
          <cell r="S19">
            <v>596.59</v>
          </cell>
          <cell r="T19">
            <v>1861.69</v>
          </cell>
          <cell r="U19">
            <v>243.67</v>
          </cell>
          <cell r="V19">
            <v>243.67</v>
          </cell>
          <cell r="W19">
            <v>243.67</v>
          </cell>
          <cell r="X19">
            <v>243.67</v>
          </cell>
          <cell r="Y19">
            <v>243.67</v>
          </cell>
          <cell r="Z19">
            <v>243.67</v>
          </cell>
          <cell r="AB19">
            <v>0</v>
          </cell>
        </row>
        <row r="20">
          <cell r="B20" t="str">
            <v>10-0200003</v>
          </cell>
          <cell r="D20" t="str">
            <v>cb1</v>
          </cell>
          <cell r="E20" t="str">
            <v>cash</v>
          </cell>
          <cell r="G20" t="str">
            <v>a</v>
          </cell>
          <cell r="H20" t="str">
            <v>bank unicredit</v>
          </cell>
          <cell r="I20" t="str">
            <v>unicreditc/c 3379813</v>
          </cell>
          <cell r="J20">
            <v>2943.7</v>
          </cell>
          <cell r="K20">
            <v>2576.8000000000002</v>
          </cell>
          <cell r="L20">
            <v>0</v>
          </cell>
          <cell r="N20" t="str">
            <v>unicreditc/c 3379813</v>
          </cell>
          <cell r="O20">
            <v>2576.8000000000002</v>
          </cell>
          <cell r="P20">
            <v>2473.81</v>
          </cell>
          <cell r="Q20">
            <v>2458.81</v>
          </cell>
          <cell r="R20">
            <v>2196.21</v>
          </cell>
          <cell r="S20">
            <v>-1888019.13</v>
          </cell>
          <cell r="T20">
            <v>-1533514.5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</row>
        <row r="21">
          <cell r="B21" t="str">
            <v>10-0200003</v>
          </cell>
          <cell r="D21" t="str">
            <v>pd3</v>
          </cell>
          <cell r="E21" t="str">
            <v>altrepass</v>
          </cell>
          <cell r="G21" t="str">
            <v>p</v>
          </cell>
          <cell r="H21" t="str">
            <v>bank unicredit</v>
          </cell>
          <cell r="I21" t="str">
            <v>unicreditc/c 3379813</v>
          </cell>
          <cell r="J21">
            <v>0</v>
          </cell>
          <cell r="K21">
            <v>0</v>
          </cell>
          <cell r="L21">
            <v>1748317.55</v>
          </cell>
          <cell r="N21" t="str">
            <v>unicreditc/c 3379813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2903126.04</v>
          </cell>
          <cell r="V21">
            <v>3683034.94</v>
          </cell>
          <cell r="W21">
            <v>3735288.22</v>
          </cell>
          <cell r="X21">
            <v>2809212.4</v>
          </cell>
          <cell r="Y21">
            <v>2561488.66</v>
          </cell>
          <cell r="Z21">
            <v>1748317.55</v>
          </cell>
          <cell r="AB21">
            <v>-813171.1100000001</v>
          </cell>
        </row>
        <row r="22">
          <cell r="B22" t="str">
            <v>10-0200004</v>
          </cell>
          <cell r="D22" t="str">
            <v>cb1</v>
          </cell>
          <cell r="E22" t="str">
            <v>cash</v>
          </cell>
          <cell r="G22" t="str">
            <v>a</v>
          </cell>
          <cell r="H22" t="str">
            <v>bank bpci</v>
          </cell>
          <cell r="I22" t="str">
            <v>pop comm ind c/c 13356/1</v>
          </cell>
          <cell r="J22">
            <v>262859.45</v>
          </cell>
          <cell r="K22">
            <v>4231816.75</v>
          </cell>
          <cell r="L22">
            <v>0</v>
          </cell>
          <cell r="N22" t="str">
            <v>pop comm ind c/c 13356/1</v>
          </cell>
          <cell r="O22">
            <v>3070561.52</v>
          </cell>
          <cell r="P22">
            <v>1988639.83</v>
          </cell>
          <cell r="Q22">
            <v>402060.06</v>
          </cell>
          <cell r="R22">
            <v>-615852.74</v>
          </cell>
          <cell r="S22">
            <v>-709858.98</v>
          </cell>
          <cell r="T22">
            <v>-719268.81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</row>
        <row r="23">
          <cell r="B23" t="str">
            <v>10-0200004</v>
          </cell>
          <cell r="D23" t="str">
            <v>pd3</v>
          </cell>
          <cell r="E23" t="str">
            <v>altrepass</v>
          </cell>
          <cell r="G23" t="str">
            <v>p</v>
          </cell>
          <cell r="H23" t="str">
            <v>bank bpci</v>
          </cell>
          <cell r="I23" t="str">
            <v>pop comm ind c/c 13356/1</v>
          </cell>
          <cell r="J23">
            <v>0</v>
          </cell>
          <cell r="K23">
            <v>0</v>
          </cell>
          <cell r="L23">
            <v>1303562.3</v>
          </cell>
          <cell r="N23" t="str">
            <v>pop comm ind c/c 13356/1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730174.52</v>
          </cell>
          <cell r="V23">
            <v>999397.48</v>
          </cell>
          <cell r="W23">
            <v>1882831.41</v>
          </cell>
          <cell r="X23">
            <v>1025224.41</v>
          </cell>
          <cell r="Y23">
            <v>221889.3</v>
          </cell>
          <cell r="Z23">
            <v>1303562.3</v>
          </cell>
          <cell r="AB23">
            <v>1081673</v>
          </cell>
        </row>
        <row r="24">
          <cell r="B24" t="str">
            <v>10-0200005</v>
          </cell>
          <cell r="D24" t="str">
            <v>pd3</v>
          </cell>
          <cell r="E24" t="str">
            <v>altrepass</v>
          </cell>
          <cell r="G24" t="str">
            <v>p</v>
          </cell>
          <cell r="H24" t="str">
            <v>bank bpci</v>
          </cell>
          <cell r="I24" t="str">
            <v xml:space="preserve">b,pop ci </v>
          </cell>
          <cell r="J24">
            <v>0</v>
          </cell>
          <cell r="K24">
            <v>0</v>
          </cell>
          <cell r="L24">
            <v>0</v>
          </cell>
          <cell r="N24" t="str">
            <v xml:space="preserve">b,pop ci 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B25" t="str">
            <v>10-0200006</v>
          </cell>
          <cell r="D25" t="str">
            <v>cb1</v>
          </cell>
          <cell r="E25" t="str">
            <v>cash</v>
          </cell>
          <cell r="G25" t="str">
            <v>a</v>
          </cell>
          <cell r="H25" t="str">
            <v>bank pop lodi bando</v>
          </cell>
          <cell r="I25" t="str">
            <v>pop lodi argenta</v>
          </cell>
          <cell r="J25">
            <v>355.39</v>
          </cell>
          <cell r="K25">
            <v>1908.61</v>
          </cell>
          <cell r="L25">
            <v>0</v>
          </cell>
          <cell r="N25" t="str">
            <v>pop lodi argenta</v>
          </cell>
          <cell r="O25">
            <v>2408.61</v>
          </cell>
          <cell r="P25">
            <v>408.61</v>
          </cell>
          <cell r="Q25">
            <v>338.61</v>
          </cell>
          <cell r="R25">
            <v>338.61</v>
          </cell>
          <cell r="S25">
            <v>338.61</v>
          </cell>
          <cell r="T25">
            <v>338.61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</row>
        <row r="26">
          <cell r="B26" t="str">
            <v>10-0200006</v>
          </cell>
          <cell r="D26" t="str">
            <v>pd3</v>
          </cell>
          <cell r="E26" t="str">
            <v>altrepass</v>
          </cell>
          <cell r="G26" t="str">
            <v>p</v>
          </cell>
          <cell r="H26" t="str">
            <v>bank pop lodi bando</v>
          </cell>
          <cell r="I26" t="str">
            <v>pop lodi argenta</v>
          </cell>
          <cell r="J26">
            <v>0</v>
          </cell>
          <cell r="K26">
            <v>0</v>
          </cell>
          <cell r="L26">
            <v>0</v>
          </cell>
          <cell r="N26" t="str">
            <v>pop lodi argenta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</row>
        <row r="27">
          <cell r="B27" t="str">
            <v>10-0200007</v>
          </cell>
          <cell r="D27" t="str">
            <v>cb1</v>
          </cell>
          <cell r="E27" t="str">
            <v>cash</v>
          </cell>
          <cell r="G27" t="str">
            <v>a</v>
          </cell>
          <cell r="H27" t="str">
            <v>bank intesa</v>
          </cell>
          <cell r="I27" t="str">
            <v>intesa 27</v>
          </cell>
          <cell r="J27">
            <v>0</v>
          </cell>
          <cell r="K27">
            <v>27323.32</v>
          </cell>
          <cell r="L27">
            <v>35027.360000000001</v>
          </cell>
          <cell r="N27" t="str">
            <v>intesa 27</v>
          </cell>
          <cell r="O27">
            <v>44618.38</v>
          </cell>
          <cell r="P27">
            <v>21919.05</v>
          </cell>
          <cell r="Q27">
            <v>19004.45</v>
          </cell>
          <cell r="R27">
            <v>36259.269999999997</v>
          </cell>
          <cell r="S27">
            <v>13607.88</v>
          </cell>
          <cell r="T27">
            <v>6464.83</v>
          </cell>
          <cell r="U27">
            <v>23847.71</v>
          </cell>
          <cell r="V27">
            <v>5680.29</v>
          </cell>
          <cell r="W27">
            <v>23638.080000000002</v>
          </cell>
          <cell r="X27">
            <v>5422.22</v>
          </cell>
          <cell r="Y27">
            <v>7886.5</v>
          </cell>
          <cell r="Z27">
            <v>35027.360000000001</v>
          </cell>
          <cell r="AB27">
            <v>27140.86</v>
          </cell>
        </row>
        <row r="28">
          <cell r="B28" t="str">
            <v>10-0200007</v>
          </cell>
          <cell r="D28" t="str">
            <v>pd3</v>
          </cell>
          <cell r="E28" t="str">
            <v>altrepass</v>
          </cell>
          <cell r="G28" t="str">
            <v>p</v>
          </cell>
          <cell r="H28" t="str">
            <v>bank intesa</v>
          </cell>
          <cell r="I28" t="str">
            <v>intesa 27</v>
          </cell>
          <cell r="J28">
            <v>2237.6799999999998</v>
          </cell>
          <cell r="K28">
            <v>0</v>
          </cell>
          <cell r="L28">
            <v>0</v>
          </cell>
          <cell r="N28" t="str">
            <v>intesa 27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</row>
        <row r="29">
          <cell r="B29" t="str">
            <v>10-0200008</v>
          </cell>
          <cell r="D29" t="str">
            <v>cb1</v>
          </cell>
          <cell r="E29" t="str">
            <v>cash</v>
          </cell>
          <cell r="G29" t="str">
            <v>a</v>
          </cell>
          <cell r="H29" t="str">
            <v>bank pop lodi milano</v>
          </cell>
          <cell r="I29" t="str">
            <v>pop lodi 85</v>
          </cell>
          <cell r="J29">
            <v>1332.28</v>
          </cell>
          <cell r="K29">
            <v>780.5</v>
          </cell>
          <cell r="L29">
            <v>0</v>
          </cell>
          <cell r="N29" t="str">
            <v>pop lodi 85</v>
          </cell>
          <cell r="O29">
            <v>780.5</v>
          </cell>
          <cell r="P29">
            <v>762.05</v>
          </cell>
          <cell r="Q29">
            <v>602.46</v>
          </cell>
          <cell r="R29">
            <v>602.46</v>
          </cell>
          <cell r="S29">
            <v>584.01</v>
          </cell>
          <cell r="T29">
            <v>584.01</v>
          </cell>
          <cell r="U29">
            <v>457.46</v>
          </cell>
          <cell r="V29">
            <v>457.46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B30" t="str">
            <v>10-0200008</v>
          </cell>
          <cell r="D30" t="str">
            <v>pd3</v>
          </cell>
          <cell r="E30" t="str">
            <v>altrepass</v>
          </cell>
          <cell r="G30" t="str">
            <v>p</v>
          </cell>
          <cell r="H30" t="str">
            <v>bank pop lodi milano</v>
          </cell>
          <cell r="I30" t="str">
            <v>pop lodi 85</v>
          </cell>
          <cell r="J30">
            <v>0</v>
          </cell>
          <cell r="K30">
            <v>0</v>
          </cell>
          <cell r="L30">
            <v>0</v>
          </cell>
          <cell r="N30" t="str">
            <v>pop lodi 85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</row>
        <row r="31">
          <cell r="B31" t="str">
            <v>=</v>
          </cell>
          <cell r="D31" t="str">
            <v>=</v>
          </cell>
          <cell r="E31" t="str">
            <v>=</v>
          </cell>
          <cell r="G31" t="str">
            <v>=</v>
          </cell>
          <cell r="I31" t="str">
            <v>=</v>
          </cell>
          <cell r="J31">
            <v>265253.14000000007</v>
          </cell>
          <cell r="K31">
            <v>4264405.9800000004</v>
          </cell>
          <cell r="L31">
            <v>-3016852.49</v>
          </cell>
          <cell r="N31" t="str">
            <v>=</v>
          </cell>
          <cell r="O31">
            <v>3120945.81</v>
          </cell>
          <cell r="P31">
            <v>2014203.35</v>
          </cell>
          <cell r="Q31">
            <v>424464.39</v>
          </cell>
          <cell r="R31">
            <v>-576456.18999999994</v>
          </cell>
          <cell r="S31">
            <v>-2583347.61</v>
          </cell>
          <cell r="T31">
            <v>-2245395.86</v>
          </cell>
          <cell r="U31">
            <v>-3608995.39</v>
          </cell>
          <cell r="V31">
            <v>-3608995.39</v>
          </cell>
          <cell r="W31">
            <v>-3608995.39</v>
          </cell>
          <cell r="X31">
            <v>-3608995.39</v>
          </cell>
          <cell r="Y31">
            <v>-3608995.39</v>
          </cell>
          <cell r="Z31">
            <v>-3608995.39</v>
          </cell>
          <cell r="AB31">
            <v>0</v>
          </cell>
        </row>
        <row r="32">
          <cell r="B32" t="str">
            <v>10-0400001</v>
          </cell>
          <cell r="D32" t="str">
            <v>pd3</v>
          </cell>
          <cell r="E32" t="str">
            <v>altrepass</v>
          </cell>
          <cell r="G32" t="str">
            <v>p</v>
          </cell>
          <cell r="H32" t="str">
            <v>bank prepayments</v>
          </cell>
          <cell r="I32" t="str">
            <v>anticipi su fatt bpci</v>
          </cell>
          <cell r="J32">
            <v>0</v>
          </cell>
          <cell r="K32">
            <v>0</v>
          </cell>
          <cell r="L32">
            <v>1495800</v>
          </cell>
          <cell r="N32" t="str">
            <v>anticipi su fatt bpci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1424034.31</v>
          </cell>
          <cell r="Y32">
            <v>1485229.68</v>
          </cell>
          <cell r="Z32">
            <v>1495800</v>
          </cell>
          <cell r="AB32">
            <v>10570.320000000065</v>
          </cell>
        </row>
        <row r="33">
          <cell r="B33" t="str">
            <v>=</v>
          </cell>
          <cell r="D33" t="str">
            <v>=</v>
          </cell>
          <cell r="E33" t="str">
            <v>=</v>
          </cell>
          <cell r="G33" t="str">
            <v>=</v>
          </cell>
          <cell r="I33" t="str">
            <v>=</v>
          </cell>
          <cell r="J33">
            <v>0</v>
          </cell>
          <cell r="K33">
            <v>0</v>
          </cell>
          <cell r="L33">
            <v>1495800</v>
          </cell>
          <cell r="N33" t="str">
            <v>=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</row>
        <row r="34">
          <cell r="B34">
            <v>10</v>
          </cell>
          <cell r="D34" t="str">
            <v>=</v>
          </cell>
          <cell r="E34" t="str">
            <v>=</v>
          </cell>
          <cell r="G34" t="str">
            <v>=</v>
          </cell>
          <cell r="I34" t="str">
            <v>disponibilità liquide</v>
          </cell>
          <cell r="J34">
            <v>266235.58000000007</v>
          </cell>
          <cell r="K34">
            <v>4264827.5</v>
          </cell>
          <cell r="L34">
            <v>-4511371.1800000006</v>
          </cell>
          <cell r="N34" t="str">
            <v>disponibilità liquide</v>
          </cell>
          <cell r="O34">
            <v>3121064.29</v>
          </cell>
          <cell r="P34">
            <v>2014926.81</v>
          </cell>
          <cell r="Q34">
            <v>424855.43</v>
          </cell>
          <cell r="R34">
            <v>-575646.4</v>
          </cell>
          <cell r="S34">
            <v>-2582751.02</v>
          </cell>
          <cell r="T34">
            <v>-2243534.17</v>
          </cell>
          <cell r="U34">
            <v>-3608751.72</v>
          </cell>
          <cell r="V34">
            <v>-3608751.72</v>
          </cell>
          <cell r="W34">
            <v>-3608751.72</v>
          </cell>
          <cell r="X34">
            <v>-3608751.72</v>
          </cell>
          <cell r="Y34">
            <v>-3608751.72</v>
          </cell>
          <cell r="Z34">
            <v>-3608751.72</v>
          </cell>
          <cell r="AB34">
            <v>0</v>
          </cell>
        </row>
        <row r="35">
          <cell r="B35" t="str">
            <v>12-000</v>
          </cell>
          <cell r="D35" t="str">
            <v>c2a</v>
          </cell>
          <cell r="E35" t="str">
            <v>cliit</v>
          </cell>
          <cell r="G35" t="str">
            <v>a</v>
          </cell>
          <cell r="H35" t="str">
            <v>customer italy</v>
          </cell>
          <cell r="I35" t="str">
            <v>clienti italia</v>
          </cell>
          <cell r="J35">
            <v>2925501.76</v>
          </cell>
          <cell r="K35">
            <v>1381398.32</v>
          </cell>
          <cell r="L35">
            <v>3339539.84</v>
          </cell>
          <cell r="N35" t="str">
            <v>clienti italia</v>
          </cell>
          <cell r="O35">
            <v>45581.29</v>
          </cell>
          <cell r="P35">
            <v>45581.29</v>
          </cell>
          <cell r="Q35">
            <v>45581.29</v>
          </cell>
          <cell r="R35">
            <v>45581.29</v>
          </cell>
          <cell r="S35">
            <v>1905632.46</v>
          </cell>
          <cell r="T35">
            <v>70847.05</v>
          </cell>
          <cell r="U35">
            <v>370135.99</v>
          </cell>
          <cell r="V35">
            <v>1803591.02</v>
          </cell>
          <cell r="W35">
            <v>2845657.61</v>
          </cell>
          <cell r="X35">
            <v>3631323.75</v>
          </cell>
          <cell r="Y35">
            <v>3693554.65</v>
          </cell>
          <cell r="Z35">
            <v>3339539.84</v>
          </cell>
          <cell r="AB35">
            <v>-354014.81000000006</v>
          </cell>
        </row>
        <row r="36">
          <cell r="B36" t="str">
            <v>12-100</v>
          </cell>
          <cell r="D36" t="str">
            <v>c2a</v>
          </cell>
          <cell r="E36" t="str">
            <v>cliit</v>
          </cell>
          <cell r="G36" t="str">
            <v>a</v>
          </cell>
          <cell r="H36" t="str">
            <v>customer italy bando</v>
          </cell>
          <cell r="I36" t="str">
            <v>clienti italia bando</v>
          </cell>
          <cell r="J36">
            <v>750</v>
          </cell>
          <cell r="K36">
            <v>0</v>
          </cell>
          <cell r="L36">
            <v>0</v>
          </cell>
          <cell r="N36" t="str">
            <v>clienti italia bando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>12-060</v>
          </cell>
          <cell r="D37" t="str">
            <v>c2a</v>
          </cell>
          <cell r="E37" t="str">
            <v>clico</v>
          </cell>
          <cell r="G37" t="str">
            <v>a</v>
          </cell>
          <cell r="H37" t="str">
            <v>customer intercompany</v>
          </cell>
          <cell r="I37" t="str">
            <v>clienti intercompany</v>
          </cell>
          <cell r="J37">
            <v>0</v>
          </cell>
          <cell r="K37">
            <v>0</v>
          </cell>
          <cell r="L37">
            <v>0</v>
          </cell>
          <cell r="N37" t="str">
            <v>clienti intercompany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B38">
            <v>12</v>
          </cell>
          <cell r="D38" t="str">
            <v>=</v>
          </cell>
          <cell r="E38" t="str">
            <v>=</v>
          </cell>
          <cell r="G38" t="str">
            <v>=</v>
          </cell>
          <cell r="H38" t="str">
            <v>customers</v>
          </cell>
          <cell r="I38" t="str">
            <v>clienti</v>
          </cell>
          <cell r="J38">
            <v>2926251.76</v>
          </cell>
          <cell r="K38">
            <v>1381398.32</v>
          </cell>
          <cell r="L38">
            <v>3339539.84</v>
          </cell>
          <cell r="N38" t="str">
            <v>clienti</v>
          </cell>
          <cell r="O38">
            <v>45581.29</v>
          </cell>
          <cell r="P38">
            <v>45581.29</v>
          </cell>
          <cell r="Q38">
            <v>45581.29</v>
          </cell>
          <cell r="R38">
            <v>45581.29</v>
          </cell>
          <cell r="S38">
            <v>1905632.46</v>
          </cell>
          <cell r="T38">
            <v>70847.05</v>
          </cell>
          <cell r="U38">
            <v>370135.99</v>
          </cell>
          <cell r="V38">
            <v>370135.99</v>
          </cell>
          <cell r="W38">
            <v>370135.99</v>
          </cell>
          <cell r="X38">
            <v>370135.99</v>
          </cell>
          <cell r="Y38">
            <v>370135.99</v>
          </cell>
          <cell r="Z38">
            <v>370135.99</v>
          </cell>
          <cell r="AB38">
            <v>0</v>
          </cell>
        </row>
        <row r="39">
          <cell r="B39" t="str">
            <v>13-000</v>
          </cell>
          <cell r="D39" t="str">
            <v>pd5a</v>
          </cell>
          <cell r="E39" t="str">
            <v>fornitor</v>
          </cell>
          <cell r="G39" t="str">
            <v>p</v>
          </cell>
          <cell r="H39" t="str">
            <v>suppliers italy</v>
          </cell>
          <cell r="I39" t="str">
            <v>fornitori it</v>
          </cell>
          <cell r="J39">
            <v>2720002.22</v>
          </cell>
          <cell r="K39">
            <v>735383.63</v>
          </cell>
          <cell r="L39">
            <v>751179.88</v>
          </cell>
          <cell r="N39" t="str">
            <v>fornitori it</v>
          </cell>
          <cell r="O39">
            <v>445843.9</v>
          </cell>
          <cell r="P39">
            <v>2574364.1</v>
          </cell>
          <cell r="Q39">
            <v>2130561.4900000002</v>
          </cell>
          <cell r="R39">
            <v>2674725.06</v>
          </cell>
          <cell r="S39">
            <v>2379685.1250158036</v>
          </cell>
          <cell r="T39">
            <v>1259794.3403252324</v>
          </cell>
          <cell r="U39">
            <v>803709.31184293982</v>
          </cell>
          <cell r="V39">
            <v>1632010.3702099621</v>
          </cell>
          <cell r="W39">
            <v>171049.14</v>
          </cell>
          <cell r="X39">
            <v>604388.29</v>
          </cell>
          <cell r="Y39">
            <v>681345.86</v>
          </cell>
          <cell r="Z39">
            <v>751179.88</v>
          </cell>
          <cell r="AB39">
            <v>69834.020000000019</v>
          </cell>
        </row>
        <row r="40">
          <cell r="B40" t="str">
            <v>13-100</v>
          </cell>
          <cell r="D40" t="str">
            <v>pd5a</v>
          </cell>
          <cell r="E40" t="str">
            <v>fornitor</v>
          </cell>
          <cell r="G40" t="str">
            <v>p</v>
          </cell>
          <cell r="H40" t="str">
            <v>suppliers italy</v>
          </cell>
          <cell r="I40" t="str">
            <v>fornitori it</v>
          </cell>
          <cell r="J40">
            <v>426</v>
          </cell>
          <cell r="K40">
            <v>27320.48</v>
          </cell>
          <cell r="L40">
            <v>1480</v>
          </cell>
          <cell r="N40" t="str">
            <v>fornitori it</v>
          </cell>
          <cell r="O40">
            <v>-5887.29</v>
          </cell>
          <cell r="P40">
            <v>36529.31</v>
          </cell>
          <cell r="Q40">
            <v>24929</v>
          </cell>
          <cell r="R40">
            <v>23946</v>
          </cell>
          <cell r="S40">
            <v>6647.63</v>
          </cell>
          <cell r="T40">
            <v>10512.26</v>
          </cell>
          <cell r="U40">
            <v>5168.33</v>
          </cell>
          <cell r="V40">
            <v>1916.06</v>
          </cell>
          <cell r="W40">
            <v>1916.33</v>
          </cell>
          <cell r="X40">
            <v>3075.48</v>
          </cell>
          <cell r="Y40">
            <v>2652.17</v>
          </cell>
          <cell r="Z40">
            <v>1480</v>
          </cell>
          <cell r="AB40">
            <v>-1172.17</v>
          </cell>
        </row>
        <row r="41">
          <cell r="B41" t="str">
            <v>13-110</v>
          </cell>
          <cell r="D41" t="str">
            <v>pd5a</v>
          </cell>
          <cell r="E41" t="str">
            <v>fornitor</v>
          </cell>
          <cell r="G41" t="str">
            <v>p</v>
          </cell>
          <cell r="H41" t="str">
            <v>suppliers italy bando</v>
          </cell>
          <cell r="I41" t="str">
            <v>fornitori it bando</v>
          </cell>
          <cell r="J41">
            <v>3993956.39</v>
          </cell>
          <cell r="K41">
            <v>1741113.95</v>
          </cell>
          <cell r="L41">
            <v>6875844.0199999996</v>
          </cell>
          <cell r="N41" t="str">
            <v>fornitori it bando</v>
          </cell>
          <cell r="O41">
            <v>885281.87</v>
          </cell>
          <cell r="P41">
            <v>708154.17</v>
          </cell>
          <cell r="Q41">
            <v>342689.23</v>
          </cell>
          <cell r="R41">
            <v>371690.55</v>
          </cell>
          <cell r="S41">
            <v>1052873.1399999999</v>
          </cell>
          <cell r="T41">
            <v>1820298.48</v>
          </cell>
          <cell r="U41">
            <v>1798607.06</v>
          </cell>
          <cell r="V41">
            <v>3565323.46</v>
          </cell>
          <cell r="W41">
            <v>4864195.38</v>
          </cell>
          <cell r="X41">
            <v>4824676.51</v>
          </cell>
          <cell r="Y41">
            <v>5704634.3999999994</v>
          </cell>
          <cell r="Z41">
            <v>6875844.0199999996</v>
          </cell>
          <cell r="AB41">
            <v>1171209.6200000001</v>
          </cell>
        </row>
        <row r="42">
          <cell r="B42" t="str">
            <v>13-140</v>
          </cell>
          <cell r="D42" t="str">
            <v>pd5a</v>
          </cell>
          <cell r="E42" t="str">
            <v>fornitor</v>
          </cell>
          <cell r="G42" t="str">
            <v>p</v>
          </cell>
          <cell r="H42" t="str">
            <v>suppliers other countries</v>
          </cell>
          <cell r="I42" t="str">
            <v>fornitori estero</v>
          </cell>
          <cell r="J42">
            <v>85534.39</v>
          </cell>
          <cell r="K42">
            <v>15622.55</v>
          </cell>
          <cell r="L42">
            <v>432.88</v>
          </cell>
          <cell r="N42" t="str">
            <v>fornitori estero</v>
          </cell>
          <cell r="O42">
            <v>14723.22</v>
          </cell>
          <cell r="P42">
            <v>14723.22</v>
          </cell>
          <cell r="Q42">
            <v>12085.92</v>
          </cell>
          <cell r="R42">
            <v>1083.22</v>
          </cell>
          <cell r="S42">
            <v>2996.12</v>
          </cell>
          <cell r="T42">
            <v>11636.12</v>
          </cell>
          <cell r="U42">
            <v>5156.12</v>
          </cell>
          <cell r="V42">
            <v>3183.22</v>
          </cell>
          <cell r="W42">
            <v>-480.68</v>
          </cell>
          <cell r="X42">
            <v>1899.52</v>
          </cell>
          <cell r="Y42">
            <v>16080.52</v>
          </cell>
          <cell r="Z42">
            <v>432.88</v>
          </cell>
          <cell r="AB42">
            <v>-15647.640000000001</v>
          </cell>
        </row>
        <row r="43">
          <cell r="B43" t="str">
            <v>13-160</v>
          </cell>
          <cell r="D43" t="str">
            <v>pd5a</v>
          </cell>
          <cell r="E43" t="str">
            <v>fornitic</v>
          </cell>
          <cell r="G43" t="str">
            <v>p</v>
          </cell>
          <cell r="I43" t="str">
            <v>fornitori Bioenergie Prisma</v>
          </cell>
          <cell r="L43">
            <v>2361845.2000000002</v>
          </cell>
          <cell r="N43" t="str">
            <v>fornit interco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1927323.17</v>
          </cell>
          <cell r="U43">
            <v>2560842.04</v>
          </cell>
          <cell r="V43">
            <v>2560842.04</v>
          </cell>
          <cell r="W43">
            <v>2505842.04</v>
          </cell>
          <cell r="X43">
            <v>2155842.04</v>
          </cell>
          <cell r="Y43">
            <v>2550577.62</v>
          </cell>
          <cell r="Z43">
            <v>2361845.2000000002</v>
          </cell>
          <cell r="AB43">
            <v>-188732.41999999993</v>
          </cell>
        </row>
        <row r="44">
          <cell r="B44" t="str">
            <v>13-400</v>
          </cell>
          <cell r="D44" t="str">
            <v>pd5a</v>
          </cell>
          <cell r="E44" t="str">
            <v>fornitor</v>
          </cell>
          <cell r="G44" t="str">
            <v>p</v>
          </cell>
          <cell r="I44" t="str">
            <v>fornitori?</v>
          </cell>
          <cell r="J44">
            <v>0</v>
          </cell>
          <cell r="K44">
            <v>0</v>
          </cell>
          <cell r="L44">
            <v>6322.65</v>
          </cell>
          <cell r="P44">
            <v>11114.43</v>
          </cell>
          <cell r="Q44">
            <v>11114.43</v>
          </cell>
          <cell r="R44">
            <v>11114.43</v>
          </cell>
          <cell r="S44">
            <v>0</v>
          </cell>
          <cell r="T44">
            <v>7438</v>
          </cell>
          <cell r="U44">
            <v>12922.88</v>
          </cell>
          <cell r="V44">
            <v>12922.88</v>
          </cell>
          <cell r="W44">
            <v>12922.88</v>
          </cell>
          <cell r="X44">
            <v>0</v>
          </cell>
          <cell r="Y44">
            <v>0</v>
          </cell>
          <cell r="Z44">
            <v>6322.65</v>
          </cell>
          <cell r="AB44">
            <v>6322.65</v>
          </cell>
        </row>
        <row r="45">
          <cell r="B45" t="str">
            <v>13-800</v>
          </cell>
          <cell r="D45" t="str">
            <v>pd5a</v>
          </cell>
          <cell r="E45" t="str">
            <v>fornitor</v>
          </cell>
          <cell r="G45" t="str">
            <v>p</v>
          </cell>
          <cell r="I45" t="str">
            <v>fornitori?</v>
          </cell>
          <cell r="L45">
            <v>0</v>
          </cell>
          <cell r="P45">
            <v>-904.84</v>
          </cell>
          <cell r="Q45">
            <v>-904.84</v>
          </cell>
          <cell r="R45">
            <v>-904.84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</row>
        <row r="46">
          <cell r="B46">
            <v>13</v>
          </cell>
          <cell r="D46" t="str">
            <v>=</v>
          </cell>
          <cell r="E46" t="str">
            <v>=</v>
          </cell>
          <cell r="G46" t="str">
            <v>=</v>
          </cell>
          <cell r="H46" t="str">
            <v>suppliers</v>
          </cell>
          <cell r="I46" t="str">
            <v>fornitori</v>
          </cell>
          <cell r="J46">
            <v>6799919</v>
          </cell>
          <cell r="K46">
            <v>2519440.61</v>
          </cell>
          <cell r="L46">
            <v>9997104.6300000008</v>
          </cell>
          <cell r="N46" t="str">
            <v>fornitori</v>
          </cell>
          <cell r="O46">
            <v>1339961.7</v>
          </cell>
          <cell r="P46">
            <v>3343980.39</v>
          </cell>
          <cell r="Q46">
            <v>2520475.23</v>
          </cell>
          <cell r="R46">
            <v>3081654.42</v>
          </cell>
          <cell r="S46">
            <v>3442202.0150158033</v>
          </cell>
          <cell r="T46">
            <v>5037002.3703252319</v>
          </cell>
          <cell r="U46">
            <v>5186405.7418429395</v>
          </cell>
          <cell r="V46">
            <v>5186405.7418429395</v>
          </cell>
          <cell r="W46">
            <v>5186405.7418429395</v>
          </cell>
          <cell r="X46">
            <v>5186405.7418429395</v>
          </cell>
          <cell r="Y46">
            <v>5186405.7418429395</v>
          </cell>
          <cell r="Z46">
            <v>5186405.7418429395</v>
          </cell>
          <cell r="AB46">
            <v>0</v>
          </cell>
        </row>
        <row r="47">
          <cell r="B47" t="str">
            <v>14-0100001</v>
          </cell>
          <cell r="D47" t="str">
            <v>c2a</v>
          </cell>
          <cell r="E47" t="str">
            <v>cliit</v>
          </cell>
          <cell r="G47" t="str">
            <v>a</v>
          </cell>
          <cell r="H47" t="str">
            <v>invocies to be issued</v>
          </cell>
          <cell r="I47" t="str">
            <v>FDE</v>
          </cell>
          <cell r="J47">
            <v>4956715.12</v>
          </cell>
          <cell r="K47">
            <v>1851074.63</v>
          </cell>
          <cell r="L47">
            <v>2639447.56</v>
          </cell>
          <cell r="N47" t="str">
            <v>FDE</v>
          </cell>
          <cell r="O47">
            <v>1851074.63</v>
          </cell>
          <cell r="P47">
            <v>1835929.47</v>
          </cell>
          <cell r="Q47">
            <v>1611367.13</v>
          </cell>
          <cell r="R47">
            <v>1664635.46</v>
          </cell>
          <cell r="S47">
            <v>0</v>
          </cell>
          <cell r="T47">
            <v>266759.69</v>
          </cell>
          <cell r="U47">
            <v>1499513</v>
          </cell>
          <cell r="V47">
            <v>2398376.94</v>
          </cell>
          <cell r="W47">
            <v>3170616.15</v>
          </cell>
          <cell r="X47">
            <v>3285871.69</v>
          </cell>
          <cell r="Y47">
            <v>3000382.4</v>
          </cell>
          <cell r="Z47">
            <v>2639447.56</v>
          </cell>
          <cell r="AB47">
            <v>-360934.83999999985</v>
          </cell>
        </row>
        <row r="48">
          <cell r="B48" t="str">
            <v>14-0100010</v>
          </cell>
          <cell r="D48" t="str">
            <v>c5a</v>
          </cell>
          <cell r="E48" t="str">
            <v>cliit</v>
          </cell>
          <cell r="G48" t="str">
            <v>a</v>
          </cell>
          <cell r="I48" t="str">
            <v>credit verso SFC</v>
          </cell>
          <cell r="J48">
            <v>103291.38</v>
          </cell>
          <cell r="K48">
            <v>103291.38</v>
          </cell>
          <cell r="L48">
            <v>103291.38</v>
          </cell>
          <cell r="N48" t="str">
            <v>credit verso SFC</v>
          </cell>
          <cell r="O48">
            <v>103291.38</v>
          </cell>
          <cell r="P48">
            <v>103291.38</v>
          </cell>
          <cell r="Q48">
            <v>103291.38</v>
          </cell>
          <cell r="R48">
            <v>103291.38</v>
          </cell>
          <cell r="S48">
            <v>103291.38</v>
          </cell>
          <cell r="T48">
            <v>103291.38</v>
          </cell>
          <cell r="U48">
            <v>103291.38</v>
          </cell>
          <cell r="V48">
            <v>103291.38</v>
          </cell>
          <cell r="W48">
            <v>103291.38</v>
          </cell>
          <cell r="X48">
            <v>103291.38</v>
          </cell>
          <cell r="Y48">
            <v>103291.38</v>
          </cell>
          <cell r="Z48">
            <v>103291.38</v>
          </cell>
          <cell r="AB48">
            <v>0</v>
          </cell>
        </row>
        <row r="49">
          <cell r="B49" t="str">
            <v>14-0100011</v>
          </cell>
          <cell r="D49" t="str">
            <v>pd5b</v>
          </cell>
          <cell r="E49" t="str">
            <v>cliit</v>
          </cell>
          <cell r="G49" t="str">
            <v>a</v>
          </cell>
          <cell r="H49" t="str">
            <v>credit note to be received</v>
          </cell>
          <cell r="I49" t="str">
            <v>note credito da ricevere</v>
          </cell>
          <cell r="J49">
            <v>76785.09</v>
          </cell>
          <cell r="K49">
            <v>14478.98</v>
          </cell>
          <cell r="L49">
            <v>660451.98</v>
          </cell>
          <cell r="N49" t="str">
            <v>note credito da ricevere</v>
          </cell>
          <cell r="O49">
            <v>37397.85</v>
          </cell>
          <cell r="P49">
            <v>35331.03</v>
          </cell>
          <cell r="Q49">
            <v>23947.87</v>
          </cell>
          <cell r="R49">
            <v>23765.09</v>
          </cell>
          <cell r="S49">
            <v>23765.09</v>
          </cell>
          <cell r="T49">
            <v>23765.09</v>
          </cell>
          <cell r="U49">
            <v>23765.09</v>
          </cell>
          <cell r="V49">
            <v>23765.09</v>
          </cell>
          <cell r="W49">
            <v>23765.09</v>
          </cell>
          <cell r="X49">
            <v>23765.09</v>
          </cell>
          <cell r="Y49">
            <v>23765.09</v>
          </cell>
          <cell r="Z49">
            <v>660451.98</v>
          </cell>
          <cell r="AB49">
            <v>636686.89</v>
          </cell>
        </row>
        <row r="50">
          <cell r="B50" t="str">
            <v>=</v>
          </cell>
          <cell r="D50" t="str">
            <v>=</v>
          </cell>
          <cell r="E50" t="str">
            <v>=</v>
          </cell>
          <cell r="G50" t="str">
            <v>=</v>
          </cell>
          <cell r="H50" t="str">
            <v>other credit vs customers</v>
          </cell>
          <cell r="I50" t="str">
            <v>crediti verso clienti</v>
          </cell>
          <cell r="J50">
            <v>5136791.59</v>
          </cell>
          <cell r="K50">
            <v>1968844.99</v>
          </cell>
          <cell r="L50">
            <v>3403190.92</v>
          </cell>
          <cell r="N50" t="str">
            <v>crediti verso clienti</v>
          </cell>
          <cell r="O50">
            <v>1991763.86</v>
          </cell>
          <cell r="P50">
            <v>1974551.88</v>
          </cell>
          <cell r="Q50">
            <v>1738606.38</v>
          </cell>
          <cell r="R50">
            <v>1791691.93</v>
          </cell>
          <cell r="S50">
            <v>127056.47</v>
          </cell>
          <cell r="T50">
            <v>393816.16</v>
          </cell>
          <cell r="U50">
            <v>1626569.47</v>
          </cell>
          <cell r="V50">
            <v>1626569.47</v>
          </cell>
          <cell r="W50">
            <v>1626569.47</v>
          </cell>
          <cell r="X50">
            <v>1626569.47</v>
          </cell>
          <cell r="Y50">
            <v>1626569.47</v>
          </cell>
          <cell r="Z50">
            <v>1626569.47</v>
          </cell>
          <cell r="AB50">
            <v>0</v>
          </cell>
        </row>
        <row r="51">
          <cell r="B51" t="str">
            <v>14-0200001</v>
          </cell>
          <cell r="D51" t="str">
            <v>c5a</v>
          </cell>
          <cell r="E51" t="str">
            <v>alcred</v>
          </cell>
          <cell r="G51" t="str">
            <v>a</v>
          </cell>
          <cell r="H51" t="str">
            <v>credit vs national sacurity institute</v>
          </cell>
          <cell r="I51" t="str">
            <v>credito inail x antic infortuni</v>
          </cell>
          <cell r="J51">
            <v>-2079.12</v>
          </cell>
          <cell r="K51">
            <v>-2270.1</v>
          </cell>
          <cell r="L51">
            <v>4866.58</v>
          </cell>
          <cell r="N51" t="str">
            <v>credito inail x antic infortuni</v>
          </cell>
          <cell r="O51">
            <v>-2270.1</v>
          </cell>
          <cell r="P51">
            <v>-2270.1</v>
          </cell>
          <cell r="Q51">
            <v>301.85000000000002</v>
          </cell>
          <cell r="R51">
            <v>-38.61</v>
          </cell>
          <cell r="S51">
            <v>-38.61</v>
          </cell>
          <cell r="T51">
            <v>85.68</v>
          </cell>
          <cell r="U51">
            <v>85.68</v>
          </cell>
          <cell r="V51">
            <v>85.68</v>
          </cell>
          <cell r="W51">
            <v>81.36</v>
          </cell>
          <cell r="X51">
            <v>1898.53</v>
          </cell>
          <cell r="Y51">
            <v>3776.28</v>
          </cell>
          <cell r="Z51">
            <v>4866.58</v>
          </cell>
          <cell r="AB51">
            <v>1090.2999999999997</v>
          </cell>
        </row>
        <row r="52">
          <cell r="B52" t="str">
            <v>14-0200005</v>
          </cell>
          <cell r="D52" t="str">
            <v>c5a</v>
          </cell>
          <cell r="E52" t="str">
            <v>alcred</v>
          </cell>
          <cell r="G52" t="str">
            <v>a</v>
          </cell>
          <cell r="H52" t="str">
            <v>pra payment to emploiee on travel expenses</v>
          </cell>
          <cell r="I52" t="str">
            <v>anticipi note spese</v>
          </cell>
          <cell r="J52">
            <v>0</v>
          </cell>
          <cell r="K52">
            <v>0</v>
          </cell>
          <cell r="L52">
            <v>0</v>
          </cell>
          <cell r="N52" t="str">
            <v>anticipi note spese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</row>
        <row r="53">
          <cell r="B53" t="str">
            <v>=</v>
          </cell>
          <cell r="D53" t="str">
            <v>=</v>
          </cell>
          <cell r="E53" t="str">
            <v>=</v>
          </cell>
          <cell r="G53" t="str">
            <v>=</v>
          </cell>
          <cell r="H53" t="str">
            <v>credit vs emploee</v>
          </cell>
          <cell r="I53" t="str">
            <v>crediti vs dipendenti</v>
          </cell>
          <cell r="J53">
            <v>-2079.12</v>
          </cell>
          <cell r="K53">
            <v>2270.1</v>
          </cell>
          <cell r="L53">
            <v>4866.58</v>
          </cell>
          <cell r="N53" t="str">
            <v>crediti vs dipendenti</v>
          </cell>
          <cell r="O53">
            <v>2270.1</v>
          </cell>
          <cell r="P53">
            <v>2270.1</v>
          </cell>
          <cell r="Q53">
            <v>-301.85000000000002</v>
          </cell>
          <cell r="R53">
            <v>38.61</v>
          </cell>
          <cell r="S53">
            <v>38.61</v>
          </cell>
          <cell r="T53">
            <v>-85.68</v>
          </cell>
          <cell r="U53">
            <v>85.68</v>
          </cell>
          <cell r="V53">
            <v>85.68</v>
          </cell>
          <cell r="W53">
            <v>85.68</v>
          </cell>
          <cell r="X53">
            <v>85.68</v>
          </cell>
          <cell r="Y53">
            <v>85.68</v>
          </cell>
          <cell r="Z53">
            <v>85.68</v>
          </cell>
          <cell r="AB53">
            <v>0</v>
          </cell>
        </row>
        <row r="54">
          <cell r="B54" t="str">
            <v>14-0300001</v>
          </cell>
          <cell r="D54" t="str">
            <v>Pd11a</v>
          </cell>
          <cell r="E54" t="str">
            <v>altrepass</v>
          </cell>
          <cell r="G54" t="str">
            <v>p</v>
          </cell>
          <cell r="H54" t="str">
            <v>VAT debts</v>
          </cell>
          <cell r="I54" t="str">
            <v>iva vendite</v>
          </cell>
          <cell r="J54">
            <v>0</v>
          </cell>
          <cell r="K54">
            <v>123319.29</v>
          </cell>
          <cell r="L54">
            <v>633108.87</v>
          </cell>
          <cell r="N54" t="str">
            <v>iva vendite</v>
          </cell>
          <cell r="O54">
            <v>125810.29</v>
          </cell>
          <cell r="P54">
            <v>2222.89</v>
          </cell>
          <cell r="Q54">
            <v>0</v>
          </cell>
          <cell r="R54">
            <v>0</v>
          </cell>
          <cell r="S54">
            <v>171057.09</v>
          </cell>
          <cell r="T54">
            <v>174272.69</v>
          </cell>
          <cell r="U54">
            <v>40240.230000000003</v>
          </cell>
          <cell r="V54">
            <v>157079.32999999999</v>
          </cell>
          <cell r="W54">
            <v>241537.91</v>
          </cell>
          <cell r="X54">
            <v>559788.96</v>
          </cell>
          <cell r="Y54">
            <v>895006.04</v>
          </cell>
          <cell r="Z54">
            <v>633108.87</v>
          </cell>
          <cell r="AB54">
            <v>-261897.17000000004</v>
          </cell>
        </row>
        <row r="55">
          <cell r="B55" t="str">
            <v>14-0300002</v>
          </cell>
          <cell r="D55" t="str">
            <v>4bis</v>
          </cell>
          <cell r="E55" t="str">
            <v>alcred</v>
          </cell>
          <cell r="G55" t="str">
            <v>a</v>
          </cell>
          <cell r="H55" t="str">
            <v>VAT credit to use for empl. Taxes</v>
          </cell>
          <cell r="I55" t="str">
            <v>crediti di imposta</v>
          </cell>
          <cell r="J55">
            <v>0</v>
          </cell>
          <cell r="K55">
            <v>0</v>
          </cell>
          <cell r="L55">
            <v>456.05</v>
          </cell>
          <cell r="N55" t="str">
            <v>iva compensata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529.38</v>
          </cell>
          <cell r="Z55">
            <v>456.05</v>
          </cell>
          <cell r="AB55">
            <v>-73.329999999999984</v>
          </cell>
        </row>
        <row r="56">
          <cell r="B56" t="str">
            <v>14-0300003</v>
          </cell>
          <cell r="D56" t="str">
            <v>4bis</v>
          </cell>
          <cell r="E56" t="str">
            <v>alcred</v>
          </cell>
          <cell r="G56" t="str">
            <v>a</v>
          </cell>
          <cell r="H56" t="str">
            <v>VAT balance (debt)/credit</v>
          </cell>
          <cell r="I56" t="str">
            <v>Erario c/iva</v>
          </cell>
          <cell r="J56">
            <v>95957.94</v>
          </cell>
          <cell r="K56">
            <v>23.99</v>
          </cell>
          <cell r="L56">
            <v>1339976.9099999999</v>
          </cell>
          <cell r="N56" t="str">
            <v>Erario c/iva</v>
          </cell>
          <cell r="O56">
            <v>23.99</v>
          </cell>
          <cell r="P56">
            <v>315735.86</v>
          </cell>
          <cell r="Q56">
            <v>438687.19</v>
          </cell>
          <cell r="R56">
            <v>362951.28</v>
          </cell>
          <cell r="S56">
            <v>400939.59</v>
          </cell>
          <cell r="T56">
            <v>400939.59</v>
          </cell>
          <cell r="U56">
            <v>524731.11</v>
          </cell>
          <cell r="V56">
            <v>1003017.66</v>
          </cell>
          <cell r="W56">
            <v>1253161.29</v>
          </cell>
          <cell r="X56">
            <v>1253161.29</v>
          </cell>
          <cell r="Y56">
            <v>1253161.29</v>
          </cell>
          <cell r="Z56">
            <v>1339976.9099999999</v>
          </cell>
          <cell r="AB56">
            <v>86815.619999999879</v>
          </cell>
        </row>
        <row r="57">
          <cell r="B57" t="str">
            <v>14-0300004</v>
          </cell>
          <cell r="D57" t="str">
            <v>4bis</v>
          </cell>
          <cell r="E57" t="str">
            <v>alcred</v>
          </cell>
          <cell r="G57" t="str">
            <v>a</v>
          </cell>
          <cell r="H57" t="str">
            <v>VAT crediit</v>
          </cell>
          <cell r="I57" t="str">
            <v>iva acquisti</v>
          </cell>
          <cell r="J57">
            <v>0</v>
          </cell>
          <cell r="K57">
            <v>157249.45000000001</v>
          </cell>
          <cell r="L57">
            <v>823000.67</v>
          </cell>
          <cell r="N57" t="str">
            <v>iva acquisti</v>
          </cell>
          <cell r="O57">
            <v>261020.54</v>
          </cell>
          <cell r="P57">
            <v>96329.26</v>
          </cell>
          <cell r="Q57">
            <v>0</v>
          </cell>
          <cell r="R57">
            <v>119162.42</v>
          </cell>
          <cell r="S57">
            <v>294848.61</v>
          </cell>
          <cell r="T57">
            <v>657432.59</v>
          </cell>
          <cell r="U57">
            <v>518527.1</v>
          </cell>
          <cell r="V57">
            <v>406834.96</v>
          </cell>
          <cell r="W57">
            <v>291096.09999999998</v>
          </cell>
          <cell r="X57">
            <v>588349.61</v>
          </cell>
          <cell r="Y57">
            <v>1012091.76</v>
          </cell>
          <cell r="Z57">
            <v>823000.67</v>
          </cell>
          <cell r="AB57">
            <v>-189091.08999999997</v>
          </cell>
        </row>
        <row r="58">
          <cell r="B58" t="str">
            <v>14-0300005</v>
          </cell>
          <cell r="D58" t="str">
            <v>4bis</v>
          </cell>
          <cell r="E58" t="str">
            <v>alcred</v>
          </cell>
          <cell r="G58" t="str">
            <v>a</v>
          </cell>
          <cell r="H58" t="str">
            <v>VAT crediit</v>
          </cell>
          <cell r="I58" t="str">
            <v>iva a credito</v>
          </cell>
          <cell r="J58">
            <v>0</v>
          </cell>
          <cell r="K58">
            <v>0</v>
          </cell>
          <cell r="L58">
            <v>3040</v>
          </cell>
          <cell r="N58" t="str">
            <v>iva a credito</v>
          </cell>
          <cell r="X58">
            <v>3040</v>
          </cell>
          <cell r="Y58">
            <v>3040</v>
          </cell>
          <cell r="Z58">
            <v>3040</v>
          </cell>
          <cell r="AB58">
            <v>0</v>
          </cell>
        </row>
        <row r="59">
          <cell r="B59" t="str">
            <v>14-0300006</v>
          </cell>
          <cell r="D59" t="str">
            <v>4bis</v>
          </cell>
          <cell r="E59" t="str">
            <v>alcred</v>
          </cell>
          <cell r="G59" t="str">
            <v>a</v>
          </cell>
          <cell r="H59" t="str">
            <v>tax reciveables on bank accounts</v>
          </cell>
          <cell r="I59" t="str">
            <v>Erario c/rit su int bancari</v>
          </cell>
          <cell r="J59">
            <v>3545.8</v>
          </cell>
          <cell r="K59">
            <v>18403.830000000002</v>
          </cell>
          <cell r="L59">
            <v>3799.64</v>
          </cell>
          <cell r="N59" t="str">
            <v>Erario c/rit su int bancari</v>
          </cell>
          <cell r="O59">
            <v>18403.830000000002</v>
          </cell>
          <cell r="P59">
            <v>18404.07</v>
          </cell>
          <cell r="Q59">
            <v>22134.58</v>
          </cell>
          <cell r="R59">
            <v>22134.87</v>
          </cell>
          <cell r="S59">
            <v>22134.87</v>
          </cell>
          <cell r="T59">
            <v>22202.47</v>
          </cell>
          <cell r="U59">
            <v>3799.34</v>
          </cell>
          <cell r="V59">
            <v>3799.34</v>
          </cell>
          <cell r="W59">
            <v>3799.49</v>
          </cell>
          <cell r="X59">
            <v>3799.55</v>
          </cell>
          <cell r="Y59">
            <v>3799.55</v>
          </cell>
          <cell r="Z59">
            <v>3799.64</v>
          </cell>
          <cell r="AB59">
            <v>8.9999999999690772E-2</v>
          </cell>
        </row>
        <row r="60">
          <cell r="B60" t="str">
            <v>14-0300008</v>
          </cell>
          <cell r="D60" t="str">
            <v>pd11a</v>
          </cell>
          <cell r="E60" t="str">
            <v>altrepass</v>
          </cell>
          <cell r="G60" t="str">
            <v>p</v>
          </cell>
          <cell r="H60" t="str">
            <v>IRAP tax pre-payments</v>
          </cell>
          <cell r="I60" t="str">
            <v>Credito x Acconti IRAP</v>
          </cell>
          <cell r="J60">
            <v>-101697.75</v>
          </cell>
          <cell r="K60">
            <v>-337683</v>
          </cell>
          <cell r="L60">
            <v>-1441</v>
          </cell>
          <cell r="N60" t="str">
            <v>Credito x Acconti IRAP</v>
          </cell>
          <cell r="O60">
            <v>-337683</v>
          </cell>
          <cell r="P60">
            <v>-337683</v>
          </cell>
          <cell r="Q60">
            <v>-337683</v>
          </cell>
          <cell r="R60">
            <v>-337683</v>
          </cell>
          <cell r="S60">
            <v>-337683</v>
          </cell>
          <cell r="T60">
            <v>-337683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-1441</v>
          </cell>
          <cell r="AB60">
            <v>-1441</v>
          </cell>
        </row>
        <row r="61">
          <cell r="B61" t="str">
            <v>14-0300014</v>
          </cell>
          <cell r="D61" t="str">
            <v>c5a</v>
          </cell>
          <cell r="E61" t="str">
            <v>alcred</v>
          </cell>
          <cell r="G61" t="str">
            <v>a</v>
          </cell>
          <cell r="H61" t="str">
            <v>IRES tax receivables</v>
          </cell>
          <cell r="I61" t="str">
            <v>erario x ires a rimborso e imp diff</v>
          </cell>
          <cell r="J61">
            <v>0</v>
          </cell>
          <cell r="K61">
            <v>0</v>
          </cell>
          <cell r="L61">
            <v>0</v>
          </cell>
          <cell r="N61" t="str">
            <v>erario x ires a rimborso e imp diff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</row>
        <row r="62">
          <cell r="B62" t="str">
            <v>14-0300015</v>
          </cell>
          <cell r="D62" t="str">
            <v>c5a</v>
          </cell>
          <cell r="E62" t="str">
            <v>alcred</v>
          </cell>
          <cell r="G62" t="str">
            <v>a</v>
          </cell>
          <cell r="H62" t="str">
            <v>IRAP tax receivables</v>
          </cell>
          <cell r="I62" t="str">
            <v>erario x irap a rimborso</v>
          </cell>
          <cell r="J62">
            <v>0</v>
          </cell>
          <cell r="K62">
            <v>0</v>
          </cell>
          <cell r="L62">
            <v>0</v>
          </cell>
          <cell r="N62" t="str">
            <v>erario x irap a rimborso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</row>
        <row r="63">
          <cell r="B63" t="str">
            <v>=</v>
          </cell>
          <cell r="D63" t="str">
            <v>=</v>
          </cell>
          <cell r="E63" t="str">
            <v>=</v>
          </cell>
          <cell r="G63" t="str">
            <v>=</v>
          </cell>
          <cell r="H63" t="str">
            <v>tax credits</v>
          </cell>
          <cell r="I63" t="str">
            <v>=</v>
          </cell>
          <cell r="J63">
            <v>-2194.0099999999948</v>
          </cell>
          <cell r="K63">
            <v>-38686.44</v>
          </cell>
          <cell r="L63">
            <v>2801941.14</v>
          </cell>
          <cell r="N63" t="str">
            <v>=</v>
          </cell>
          <cell r="O63">
            <v>67575.649999999994</v>
          </cell>
          <cell r="P63">
            <v>95009.08</v>
          </cell>
          <cell r="Q63">
            <v>123138.77</v>
          </cell>
          <cell r="R63">
            <v>166565.57</v>
          </cell>
          <cell r="S63">
            <v>551297.16</v>
          </cell>
          <cell r="T63">
            <v>917164.34</v>
          </cell>
          <cell r="U63">
            <v>1087297.78</v>
          </cell>
          <cell r="V63">
            <v>1087297.78</v>
          </cell>
          <cell r="W63">
            <v>1087297.78</v>
          </cell>
          <cell r="X63">
            <v>1087297.78</v>
          </cell>
          <cell r="Y63">
            <v>1087297.78</v>
          </cell>
          <cell r="Z63">
            <v>1087297.78</v>
          </cell>
          <cell r="AB63">
            <v>0</v>
          </cell>
        </row>
        <row r="64">
          <cell r="B64" t="str">
            <v>14-0400002</v>
          </cell>
          <cell r="D64" t="str">
            <v>c5a</v>
          </cell>
          <cell r="E64" t="str">
            <v>alcred</v>
          </cell>
          <cell r="G64" t="str">
            <v>a</v>
          </cell>
          <cell r="H64" t="str">
            <v>Other receivables</v>
          </cell>
          <cell r="I64" t="str">
            <v>Crediti diversi</v>
          </cell>
          <cell r="J64">
            <v>0</v>
          </cell>
          <cell r="K64">
            <v>0</v>
          </cell>
          <cell r="L64">
            <v>280.64999999999998</v>
          </cell>
          <cell r="N64" t="str">
            <v>Crediti diversi</v>
          </cell>
          <cell r="O64">
            <v>26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500</v>
          </cell>
          <cell r="V64">
            <v>0</v>
          </cell>
          <cell r="W64">
            <v>0</v>
          </cell>
          <cell r="X64">
            <v>6000</v>
          </cell>
          <cell r="Y64">
            <v>280.64999999999998</v>
          </cell>
          <cell r="Z64">
            <v>280.64999999999998</v>
          </cell>
          <cell r="AB64">
            <v>0</v>
          </cell>
        </row>
        <row r="65">
          <cell r="B65" t="str">
            <v>14-0400004</v>
          </cell>
          <cell r="D65" t="str">
            <v>c5a</v>
          </cell>
          <cell r="E65" t="str">
            <v>alcred</v>
          </cell>
          <cell r="G65" t="str">
            <v>a</v>
          </cell>
          <cell r="I65" t="str">
            <v>caparra confirmatoria</v>
          </cell>
          <cell r="J65">
            <v>0</v>
          </cell>
          <cell r="K65">
            <v>0</v>
          </cell>
          <cell r="L65">
            <v>0</v>
          </cell>
          <cell r="N65" t="str">
            <v>caparra confirmatoria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</row>
        <row r="66">
          <cell r="B66" t="str">
            <v>14-0400005</v>
          </cell>
          <cell r="D66" t="str">
            <v>c5a</v>
          </cell>
          <cell r="E66" t="str">
            <v>alcred</v>
          </cell>
          <cell r="G66" t="str">
            <v>a</v>
          </cell>
          <cell r="H66" t="str">
            <v>guarantee deposit</v>
          </cell>
          <cell r="I66" t="str">
            <v>Depositi cauzionali</v>
          </cell>
          <cell r="J66">
            <v>3349.89</v>
          </cell>
          <cell r="K66">
            <v>5644.44</v>
          </cell>
          <cell r="L66">
            <v>13224.64</v>
          </cell>
          <cell r="N66" t="str">
            <v>Depositi cauzionali</v>
          </cell>
          <cell r="O66">
            <v>10057.15</v>
          </cell>
          <cell r="P66">
            <v>10057.15</v>
          </cell>
          <cell r="Q66">
            <v>9938.26</v>
          </cell>
          <cell r="R66">
            <v>9938.26</v>
          </cell>
          <cell r="S66">
            <v>12528.26</v>
          </cell>
          <cell r="T66">
            <v>12543.75</v>
          </cell>
          <cell r="U66">
            <v>12543.75</v>
          </cell>
          <cell r="V66">
            <v>12543.75</v>
          </cell>
          <cell r="W66">
            <v>14540.13</v>
          </cell>
          <cell r="X66">
            <v>14524.64</v>
          </cell>
          <cell r="Y66">
            <v>13224.64</v>
          </cell>
          <cell r="Z66">
            <v>13224.64</v>
          </cell>
          <cell r="AB66">
            <v>0</v>
          </cell>
        </row>
        <row r="67">
          <cell r="B67" t="str">
            <v>14-0400006</v>
          </cell>
          <cell r="D67" t="str">
            <v>c5a</v>
          </cell>
          <cell r="E67" t="str">
            <v>anfor</v>
          </cell>
          <cell r="G67" t="str">
            <v>a</v>
          </cell>
          <cell r="H67" t="str">
            <v>Prepayment to Bando City Hall</v>
          </cell>
          <cell r="I67" t="str">
            <v>Comune di argenta (real. Bretella)</v>
          </cell>
          <cell r="J67">
            <v>906285.68</v>
          </cell>
          <cell r="K67">
            <v>921787.46</v>
          </cell>
          <cell r="L67">
            <v>206450.51</v>
          </cell>
          <cell r="N67" t="str">
            <v>Comune di argenta (real. Bretella)</v>
          </cell>
          <cell r="O67">
            <v>921787.46</v>
          </cell>
          <cell r="P67">
            <v>921787.46</v>
          </cell>
          <cell r="Q67">
            <v>280775.51</v>
          </cell>
          <cell r="R67">
            <v>280775.51</v>
          </cell>
          <cell r="S67">
            <v>280775.51</v>
          </cell>
          <cell r="T67">
            <v>280775.51</v>
          </cell>
          <cell r="U67">
            <v>280775.51</v>
          </cell>
          <cell r="V67">
            <v>280775.51</v>
          </cell>
          <cell r="W67">
            <v>280775.51</v>
          </cell>
          <cell r="X67">
            <v>280775.51</v>
          </cell>
          <cell r="Y67">
            <v>280775.51</v>
          </cell>
          <cell r="Z67">
            <v>206450.51</v>
          </cell>
          <cell r="AB67">
            <v>-74325</v>
          </cell>
        </row>
        <row r="68">
          <cell r="B68" t="str">
            <v>14-0400007</v>
          </cell>
          <cell r="D68" t="str">
            <v>c5a</v>
          </cell>
          <cell r="E68" t="str">
            <v>alcred</v>
          </cell>
          <cell r="G68" t="str">
            <v>a</v>
          </cell>
          <cell r="H68" t="str">
            <v>guarantee deposit</v>
          </cell>
          <cell r="I68" t="str">
            <v>Cauzioni attive</v>
          </cell>
          <cell r="J68">
            <v>0</v>
          </cell>
          <cell r="K68">
            <v>0</v>
          </cell>
          <cell r="L68">
            <v>0</v>
          </cell>
          <cell r="N68" t="str">
            <v>Cauzioni attive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</row>
        <row r="69">
          <cell r="B69" t="str">
            <v>14-0400008</v>
          </cell>
          <cell r="D69" t="str">
            <v>c5a</v>
          </cell>
          <cell r="E69" t="str">
            <v>alcred</v>
          </cell>
          <cell r="G69" t="str">
            <v>a</v>
          </cell>
          <cell r="H69" t="str">
            <v xml:space="preserve">Receivables on L.488/92 </v>
          </cell>
          <cell r="I69" t="str">
            <v>Crediti x finanziam. L,488/92</v>
          </cell>
          <cell r="J69">
            <v>937000</v>
          </cell>
          <cell r="K69">
            <v>937000</v>
          </cell>
          <cell r="L69">
            <v>937000</v>
          </cell>
          <cell r="N69" t="str">
            <v>Crediti x finanziam. L,488/92</v>
          </cell>
          <cell r="O69">
            <v>937000</v>
          </cell>
          <cell r="P69">
            <v>937000</v>
          </cell>
          <cell r="Q69">
            <v>937000</v>
          </cell>
          <cell r="R69">
            <v>937000</v>
          </cell>
          <cell r="S69">
            <v>937000</v>
          </cell>
          <cell r="T69">
            <v>937000</v>
          </cell>
          <cell r="U69">
            <v>937000</v>
          </cell>
          <cell r="V69">
            <v>937000</v>
          </cell>
          <cell r="W69">
            <v>937000</v>
          </cell>
          <cell r="X69">
            <v>937000</v>
          </cell>
          <cell r="Y69">
            <v>937000</v>
          </cell>
          <cell r="Z69">
            <v>937000</v>
          </cell>
          <cell r="AB69">
            <v>0</v>
          </cell>
        </row>
        <row r="70">
          <cell r="B70" t="str">
            <v>14-0400009</v>
          </cell>
          <cell r="D70" t="str">
            <v>pd13</v>
          </cell>
          <cell r="E70" t="str">
            <v>altrepass</v>
          </cell>
          <cell r="G70" t="str">
            <v>p</v>
          </cell>
          <cell r="H70" t="str">
            <v>receivables vs Energ</v>
          </cell>
          <cell r="I70" t="str">
            <v>Caparra x ramo azienda Capracotta</v>
          </cell>
          <cell r="J70">
            <v>0</v>
          </cell>
          <cell r="K70">
            <v>0</v>
          </cell>
          <cell r="L70">
            <v>0</v>
          </cell>
          <cell r="N70" t="str">
            <v>Caparra x ramo azienda Capracotta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</row>
        <row r="71">
          <cell r="B71" t="str">
            <v>14-0600001</v>
          </cell>
          <cell r="D71" t="str">
            <v>c5a</v>
          </cell>
          <cell r="E71" t="str">
            <v>alcred</v>
          </cell>
          <cell r="G71" t="str">
            <v>a</v>
          </cell>
          <cell r="I71" t="str">
            <v>Cred vs prisma x antic.</v>
          </cell>
          <cell r="J71">
            <v>0</v>
          </cell>
          <cell r="K71">
            <v>56.29</v>
          </cell>
          <cell r="L71">
            <v>0</v>
          </cell>
          <cell r="O71">
            <v>56.29</v>
          </cell>
          <cell r="P71">
            <v>56.29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</row>
        <row r="72">
          <cell r="B72" t="str">
            <v>=</v>
          </cell>
          <cell r="D72" t="str">
            <v>=</v>
          </cell>
          <cell r="E72" t="str">
            <v>=</v>
          </cell>
          <cell r="G72" t="str">
            <v>=</v>
          </cell>
          <cell r="I72" t="str">
            <v>=</v>
          </cell>
          <cell r="J72">
            <v>1846635.57</v>
          </cell>
          <cell r="K72">
            <v>1864488.19</v>
          </cell>
          <cell r="L72">
            <v>1156955.8</v>
          </cell>
          <cell r="N72" t="str">
            <v>=</v>
          </cell>
          <cell r="O72">
            <v>1868926.9</v>
          </cell>
          <cell r="P72">
            <v>1868900.9</v>
          </cell>
          <cell r="Q72">
            <v>1227713.77</v>
          </cell>
          <cell r="R72">
            <v>1227713.77</v>
          </cell>
          <cell r="S72">
            <v>1230303.77</v>
          </cell>
          <cell r="T72">
            <v>1230319.26</v>
          </cell>
          <cell r="U72">
            <v>1230819.26</v>
          </cell>
          <cell r="V72">
            <v>1230819.26</v>
          </cell>
          <cell r="W72">
            <v>1230819.26</v>
          </cell>
          <cell r="X72">
            <v>1230819.26</v>
          </cell>
          <cell r="Y72">
            <v>1230819.26</v>
          </cell>
          <cell r="Z72">
            <v>1230819.26</v>
          </cell>
          <cell r="AB72">
            <v>0</v>
          </cell>
        </row>
        <row r="73">
          <cell r="B73">
            <v>14</v>
          </cell>
          <cell r="D73" t="str">
            <v>=</v>
          </cell>
          <cell r="E73" t="str">
            <v>=</v>
          </cell>
          <cell r="G73" t="str">
            <v>=</v>
          </cell>
          <cell r="I73" t="str">
            <v>crediti</v>
          </cell>
          <cell r="J73">
            <v>6979154.0299999993</v>
          </cell>
          <cell r="K73">
            <v>3796916.84</v>
          </cell>
          <cell r="L73">
            <v>7366954.4400000004</v>
          </cell>
          <cell r="N73" t="str">
            <v>crediti</v>
          </cell>
          <cell r="O73">
            <v>3930536.51</v>
          </cell>
          <cell r="P73">
            <v>3940731.96</v>
          </cell>
          <cell r="Q73">
            <v>3089157.07</v>
          </cell>
          <cell r="R73">
            <v>3186009.88</v>
          </cell>
          <cell r="S73">
            <v>1908696.01</v>
          </cell>
          <cell r="T73">
            <v>2541214.08</v>
          </cell>
          <cell r="U73">
            <v>3944772.19</v>
          </cell>
          <cell r="V73">
            <v>3944772.19</v>
          </cell>
          <cell r="W73">
            <v>3944772.19</v>
          </cell>
          <cell r="X73">
            <v>3944772.19</v>
          </cell>
          <cell r="Y73">
            <v>3944772.19</v>
          </cell>
          <cell r="Z73">
            <v>3944772.19</v>
          </cell>
          <cell r="AB73">
            <v>0</v>
          </cell>
        </row>
        <row r="74">
          <cell r="B74" t="str">
            <v>18-0100005</v>
          </cell>
          <cell r="C74">
            <v>5112</v>
          </cell>
          <cell r="D74" t="str">
            <v>bb2</v>
          </cell>
          <cell r="E74" t="str">
            <v>imp</v>
          </cell>
          <cell r="G74" t="str">
            <v>a</v>
          </cell>
          <cell r="H74" t="str">
            <v>plants</v>
          </cell>
          <cell r="I74" t="str">
            <v>impianti specifici</v>
          </cell>
          <cell r="J74">
            <v>247140.38</v>
          </cell>
          <cell r="K74">
            <v>247722.27</v>
          </cell>
          <cell r="L74">
            <v>332329.57</v>
          </cell>
          <cell r="N74" t="str">
            <v>impianti specifici</v>
          </cell>
          <cell r="O74">
            <v>247722.27</v>
          </cell>
          <cell r="P74">
            <v>247722.27</v>
          </cell>
          <cell r="Q74">
            <v>247722.27</v>
          </cell>
          <cell r="R74">
            <v>247722.27</v>
          </cell>
          <cell r="S74">
            <v>247722.27</v>
          </cell>
          <cell r="T74">
            <v>247722.27</v>
          </cell>
          <cell r="U74">
            <v>247722.27</v>
          </cell>
          <cell r="V74">
            <v>247972.27</v>
          </cell>
          <cell r="W74">
            <v>284079.57</v>
          </cell>
          <cell r="X74">
            <v>310829.57</v>
          </cell>
          <cell r="Y74">
            <v>313679.57</v>
          </cell>
          <cell r="Z74">
            <v>332329.57</v>
          </cell>
          <cell r="AB74">
            <v>18650</v>
          </cell>
        </row>
        <row r="75">
          <cell r="B75" t="str">
            <v>18-0100008</v>
          </cell>
          <cell r="C75">
            <v>5120</v>
          </cell>
          <cell r="D75" t="str">
            <v>bb3</v>
          </cell>
          <cell r="E75" t="str">
            <v>attvar</v>
          </cell>
          <cell r="G75" t="str">
            <v>a</v>
          </cell>
          <cell r="H75" t="str">
            <v>little machinery</v>
          </cell>
          <cell r="I75" t="str">
            <v>attrezz varia minuta</v>
          </cell>
          <cell r="J75">
            <v>104625.23</v>
          </cell>
          <cell r="K75">
            <v>131788.74</v>
          </cell>
          <cell r="L75">
            <v>169256.15</v>
          </cell>
          <cell r="N75" t="str">
            <v>attrezz varia minuta</v>
          </cell>
          <cell r="O75">
            <v>132478.74</v>
          </cell>
          <cell r="P75">
            <v>134499.34</v>
          </cell>
          <cell r="Q75">
            <v>135126.54</v>
          </cell>
          <cell r="R75">
            <v>135126.54</v>
          </cell>
          <cell r="S75">
            <v>135666.54</v>
          </cell>
          <cell r="T75">
            <v>137322.85</v>
          </cell>
          <cell r="U75">
            <v>140022.85</v>
          </cell>
          <cell r="V75">
            <v>146747.21</v>
          </cell>
          <cell r="W75">
            <v>147666.21</v>
          </cell>
          <cell r="X75">
            <v>150074.23999999999</v>
          </cell>
          <cell r="Y75">
            <v>156249.24</v>
          </cell>
          <cell r="Z75">
            <v>169256.15</v>
          </cell>
          <cell r="AB75">
            <v>13006.910000000003</v>
          </cell>
        </row>
        <row r="76">
          <cell r="B76" t="str">
            <v>18-0100009</v>
          </cell>
          <cell r="C76">
            <v>5142</v>
          </cell>
          <cell r="D76" t="str">
            <v>bb4</v>
          </cell>
          <cell r="E76" t="str">
            <v>muff</v>
          </cell>
          <cell r="G76" t="str">
            <v>a</v>
          </cell>
          <cell r="H76" t="str">
            <v>fornitures</v>
          </cell>
          <cell r="I76" t="str">
            <v>mobili e arredi</v>
          </cell>
          <cell r="J76">
            <v>75665.64</v>
          </cell>
          <cell r="K76">
            <v>80914.31</v>
          </cell>
          <cell r="L76">
            <v>109369.91</v>
          </cell>
          <cell r="N76" t="str">
            <v>mobili e arredi</v>
          </cell>
          <cell r="O76">
            <v>85027.63</v>
          </cell>
          <cell r="P76">
            <v>88401.29</v>
          </cell>
          <cell r="Q76">
            <v>89902.43</v>
          </cell>
          <cell r="R76">
            <v>91016.63</v>
          </cell>
          <cell r="S76">
            <v>92108.11</v>
          </cell>
          <cell r="T76">
            <v>98673.72</v>
          </cell>
          <cell r="U76">
            <v>99249.56</v>
          </cell>
          <cell r="V76">
            <v>103323.5</v>
          </cell>
          <cell r="W76">
            <v>103859.8</v>
          </cell>
          <cell r="X76">
            <v>104245.4</v>
          </cell>
          <cell r="Y76">
            <v>104782.14</v>
          </cell>
          <cell r="Z76">
            <v>109369.91</v>
          </cell>
          <cell r="AB76">
            <v>4587.7700000000041</v>
          </cell>
        </row>
        <row r="77">
          <cell r="B77" t="str">
            <v>18-0100010</v>
          </cell>
          <cell r="C77">
            <v>5141</v>
          </cell>
          <cell r="D77" t="str">
            <v>bb4</v>
          </cell>
          <cell r="E77" t="str">
            <v>atuff</v>
          </cell>
          <cell r="G77" t="str">
            <v>a</v>
          </cell>
          <cell r="H77" t="str">
            <v>computers and office equipments</v>
          </cell>
          <cell r="I77" t="str">
            <v>macchine x ufficio</v>
          </cell>
          <cell r="J77">
            <v>146026.69</v>
          </cell>
          <cell r="K77">
            <v>160195.41</v>
          </cell>
          <cell r="L77">
            <v>188631.14</v>
          </cell>
          <cell r="N77" t="str">
            <v>macchine x ufficio</v>
          </cell>
          <cell r="O77">
            <v>162342.26999999999</v>
          </cell>
          <cell r="P77">
            <v>164089.13</v>
          </cell>
          <cell r="Q77">
            <v>164089.13</v>
          </cell>
          <cell r="R77">
            <v>164089.13</v>
          </cell>
          <cell r="S77">
            <v>166626.13</v>
          </cell>
          <cell r="T77">
            <v>177312.76</v>
          </cell>
          <cell r="U77">
            <v>177862.81</v>
          </cell>
          <cell r="V77">
            <v>183847.81</v>
          </cell>
          <cell r="W77">
            <v>185402.97</v>
          </cell>
          <cell r="X77">
            <v>189575.76</v>
          </cell>
          <cell r="Y77">
            <v>192042.45</v>
          </cell>
          <cell r="Z77">
            <v>188631.14</v>
          </cell>
          <cell r="AB77">
            <v>-3411.3099999999977</v>
          </cell>
        </row>
        <row r="78">
          <cell r="B78" t="str">
            <v>18-0100011</v>
          </cell>
          <cell r="C78">
            <v>5141</v>
          </cell>
          <cell r="D78" t="str">
            <v>bb4</v>
          </cell>
          <cell r="E78" t="str">
            <v>atuff</v>
          </cell>
          <cell r="G78" t="str">
            <v>a</v>
          </cell>
          <cell r="I78" t="str">
            <v>macchine elettriche</v>
          </cell>
          <cell r="L78">
            <v>91617.09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550.04999999999995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91617.09</v>
          </cell>
          <cell r="AB78">
            <v>91617.09</v>
          </cell>
        </row>
        <row r="79">
          <cell r="B79" t="str">
            <v>18-0100012</v>
          </cell>
          <cell r="C79">
            <v>5143</v>
          </cell>
          <cell r="D79" t="str">
            <v>bb4</v>
          </cell>
          <cell r="E79" t="str">
            <v>auto</v>
          </cell>
          <cell r="G79" t="str">
            <v>a</v>
          </cell>
          <cell r="H79" t="str">
            <v xml:space="preserve">cars and moviments </v>
          </cell>
          <cell r="I79" t="str">
            <v>autom e mezzi trasp</v>
          </cell>
          <cell r="J79">
            <v>26267.09</v>
          </cell>
          <cell r="K79">
            <v>90267.09</v>
          </cell>
          <cell r="L79">
            <v>33292.54</v>
          </cell>
          <cell r="N79" t="str">
            <v>autom e mezzi trasp</v>
          </cell>
          <cell r="O79">
            <v>90267.09</v>
          </cell>
          <cell r="P79">
            <v>91617.09</v>
          </cell>
          <cell r="Q79">
            <v>91617.09</v>
          </cell>
          <cell r="R79">
            <v>91617.09</v>
          </cell>
          <cell r="S79">
            <v>91617.09</v>
          </cell>
          <cell r="T79">
            <v>91617.09</v>
          </cell>
          <cell r="U79">
            <v>91617.09</v>
          </cell>
          <cell r="V79">
            <v>91617.09</v>
          </cell>
          <cell r="W79">
            <v>91617.09</v>
          </cell>
          <cell r="X79">
            <v>91617.09</v>
          </cell>
          <cell r="Y79">
            <v>91617.09</v>
          </cell>
          <cell r="Z79">
            <v>33292.54</v>
          </cell>
          <cell r="AB79">
            <v>-58324.549999999996</v>
          </cell>
        </row>
        <row r="80">
          <cell r="B80" t="str">
            <v>18-0100014</v>
          </cell>
          <cell r="C80">
            <v>5120</v>
          </cell>
          <cell r="D80" t="str">
            <v>bb4</v>
          </cell>
          <cell r="E80" t="str">
            <v>atuff</v>
          </cell>
          <cell r="G80" t="str">
            <v>a</v>
          </cell>
          <cell r="H80" t="str">
            <v>little equipments</v>
          </cell>
          <cell r="I80" t="str">
            <v>beni inf. 516euro</v>
          </cell>
          <cell r="J80">
            <v>33107.54</v>
          </cell>
          <cell r="K80">
            <v>33107.54</v>
          </cell>
          <cell r="L80">
            <v>0</v>
          </cell>
          <cell r="N80" t="str">
            <v>beni inf. 516euro</v>
          </cell>
          <cell r="O80">
            <v>33107.54</v>
          </cell>
          <cell r="P80">
            <v>33107.54</v>
          </cell>
          <cell r="Q80">
            <v>33107.54</v>
          </cell>
          <cell r="R80">
            <v>33107.54</v>
          </cell>
          <cell r="S80">
            <v>33107.54</v>
          </cell>
          <cell r="T80">
            <v>33292.54</v>
          </cell>
          <cell r="U80">
            <v>33292.54</v>
          </cell>
          <cell r="V80">
            <v>33292.54</v>
          </cell>
          <cell r="W80">
            <v>33292.54</v>
          </cell>
          <cell r="X80">
            <v>33292.54</v>
          </cell>
          <cell r="Y80">
            <v>33292.54</v>
          </cell>
          <cell r="Z80">
            <v>0</v>
          </cell>
          <cell r="AB80">
            <v>-33292.54</v>
          </cell>
        </row>
        <row r="81">
          <cell r="B81" t="str">
            <v>18-0100015</v>
          </cell>
          <cell r="C81">
            <v>5141</v>
          </cell>
          <cell r="D81" t="str">
            <v>bb4</v>
          </cell>
          <cell r="E81" t="str">
            <v>imp</v>
          </cell>
          <cell r="G81" t="str">
            <v>a</v>
          </cell>
          <cell r="H81" t="str">
            <v>mobiles</v>
          </cell>
          <cell r="I81" t="str">
            <v>cellulari</v>
          </cell>
          <cell r="J81">
            <v>1885.87</v>
          </cell>
          <cell r="K81">
            <v>1969.19</v>
          </cell>
          <cell r="L81">
            <v>3464.52</v>
          </cell>
          <cell r="N81" t="str">
            <v>cellulari</v>
          </cell>
          <cell r="O81">
            <v>1969.19</v>
          </cell>
          <cell r="P81">
            <v>2168.19</v>
          </cell>
          <cell r="Q81">
            <v>2873.02</v>
          </cell>
          <cell r="R81">
            <v>2873.02</v>
          </cell>
          <cell r="S81">
            <v>2873.02</v>
          </cell>
          <cell r="T81">
            <v>2873.02</v>
          </cell>
          <cell r="U81">
            <v>3038.85</v>
          </cell>
          <cell r="V81">
            <v>3038.85</v>
          </cell>
          <cell r="W81">
            <v>3038.85</v>
          </cell>
          <cell r="X81">
            <v>3282.1</v>
          </cell>
          <cell r="Y81">
            <v>3464.52</v>
          </cell>
          <cell r="Z81">
            <v>3464.52</v>
          </cell>
          <cell r="AB81">
            <v>0</v>
          </cell>
        </row>
        <row r="82">
          <cell r="B82" t="str">
            <v>=</v>
          </cell>
          <cell r="D82" t="str">
            <v>=</v>
          </cell>
          <cell r="E82" t="str">
            <v>=</v>
          </cell>
          <cell r="G82" t="str">
            <v>=</v>
          </cell>
          <cell r="I82" t="str">
            <v>=</v>
          </cell>
          <cell r="J82">
            <v>634718.43999999994</v>
          </cell>
          <cell r="K82">
            <v>745964.55</v>
          </cell>
          <cell r="L82">
            <v>927960.92</v>
          </cell>
          <cell r="N82" t="str">
            <v>=</v>
          </cell>
          <cell r="O82">
            <v>752914.73</v>
          </cell>
          <cell r="P82">
            <v>761604.85</v>
          </cell>
          <cell r="Q82">
            <v>764438.02</v>
          </cell>
          <cell r="R82">
            <v>765552.22</v>
          </cell>
          <cell r="S82">
            <v>769720.7</v>
          </cell>
          <cell r="T82">
            <v>789364.3</v>
          </cell>
          <cell r="U82">
            <v>792805.97</v>
          </cell>
          <cell r="V82">
            <v>792805.97</v>
          </cell>
          <cell r="W82">
            <v>792805.97</v>
          </cell>
          <cell r="X82">
            <v>792805.97</v>
          </cell>
          <cell r="Y82">
            <v>792805.97</v>
          </cell>
          <cell r="Z82">
            <v>792805.97</v>
          </cell>
          <cell r="AB82">
            <v>0</v>
          </cell>
        </row>
        <row r="83">
          <cell r="B83" t="str">
            <v>18-0200004</v>
          </cell>
          <cell r="D83" t="str">
            <v>ff2</v>
          </cell>
          <cell r="E83" t="str">
            <v>f.amm</v>
          </cell>
          <cell r="G83" t="str">
            <v>p</v>
          </cell>
          <cell r="H83" t="str">
            <v>amort. Plant fund</v>
          </cell>
          <cell r="I83" t="str">
            <v>f.amm impianti specifici</v>
          </cell>
          <cell r="J83">
            <v>122709.44</v>
          </cell>
          <cell r="K83">
            <v>182704.12</v>
          </cell>
          <cell r="L83">
            <v>239675.57</v>
          </cell>
          <cell r="N83" t="str">
            <v>f.amm impianti specifici</v>
          </cell>
          <cell r="O83">
            <v>186570.42</v>
          </cell>
          <cell r="P83">
            <v>190436.72</v>
          </cell>
          <cell r="Q83">
            <v>194303.02</v>
          </cell>
          <cell r="R83">
            <v>198169.32</v>
          </cell>
          <cell r="S83">
            <v>202035.62</v>
          </cell>
          <cell r="T83">
            <v>205901.92</v>
          </cell>
          <cell r="U83">
            <v>209768.22</v>
          </cell>
          <cell r="V83">
            <v>213634.52</v>
          </cell>
          <cell r="W83">
            <v>217500.82</v>
          </cell>
          <cell r="X83">
            <v>223996.59</v>
          </cell>
          <cell r="Y83">
            <v>230492.36</v>
          </cell>
          <cell r="Z83">
            <v>239675.57</v>
          </cell>
          <cell r="AB83">
            <v>9183.210000000021</v>
          </cell>
        </row>
        <row r="84">
          <cell r="B84" t="str">
            <v>18-0200007</v>
          </cell>
          <cell r="D84" t="str">
            <v>ff3</v>
          </cell>
          <cell r="E84" t="str">
            <v>f.amm</v>
          </cell>
          <cell r="G84" t="str">
            <v>p</v>
          </cell>
          <cell r="H84" t="str">
            <v>amortiz. Funds</v>
          </cell>
          <cell r="I84" t="str">
            <v>f.amm attrezz varia</v>
          </cell>
          <cell r="J84">
            <v>20806.39</v>
          </cell>
          <cell r="K84">
            <v>32627.09</v>
          </cell>
          <cell r="L84">
            <v>47679.34</v>
          </cell>
          <cell r="N84" t="str">
            <v>f.amm attrezz varia</v>
          </cell>
          <cell r="O84">
            <v>33725.33</v>
          </cell>
          <cell r="P84">
            <v>34823.57</v>
          </cell>
          <cell r="Q84">
            <v>35921.81</v>
          </cell>
          <cell r="R84">
            <v>37020.050000000003</v>
          </cell>
          <cell r="S84">
            <v>38118.29</v>
          </cell>
          <cell r="T84">
            <v>39216.53</v>
          </cell>
          <cell r="U84">
            <v>40314.769999999997</v>
          </cell>
          <cell r="V84">
            <v>41413.01</v>
          </cell>
          <cell r="W84">
            <v>42511.25</v>
          </cell>
          <cell r="X84">
            <v>43889.65</v>
          </cell>
          <cell r="Y84">
            <v>45268.05</v>
          </cell>
          <cell r="Z84">
            <v>47679.34</v>
          </cell>
          <cell r="AB84">
            <v>2411.2899999999936</v>
          </cell>
        </row>
        <row r="85">
          <cell r="B85" t="str">
            <v>18-0200008</v>
          </cell>
          <cell r="D85" t="str">
            <v>ff4</v>
          </cell>
          <cell r="E85" t="str">
            <v>f.amm</v>
          </cell>
          <cell r="G85" t="str">
            <v>p</v>
          </cell>
          <cell r="H85" t="str">
            <v>amortiz. Funds</v>
          </cell>
          <cell r="I85" t="str">
            <v>f.amm mobili e arredi</v>
          </cell>
          <cell r="J85">
            <v>39156.239999999998</v>
          </cell>
          <cell r="K85">
            <v>47559.44</v>
          </cell>
          <cell r="L85">
            <v>57085.32</v>
          </cell>
          <cell r="N85" t="str">
            <v>f.amm mobili e arredi</v>
          </cell>
          <cell r="O85">
            <v>48210.99</v>
          </cell>
          <cell r="P85">
            <v>48862.54</v>
          </cell>
          <cell r="Q85">
            <v>49514.09</v>
          </cell>
          <cell r="R85">
            <v>50165.64</v>
          </cell>
          <cell r="S85">
            <v>50817.19</v>
          </cell>
          <cell r="T85">
            <v>51468.74</v>
          </cell>
          <cell r="U85">
            <v>52120.29</v>
          </cell>
          <cell r="V85">
            <v>52771.839999999997</v>
          </cell>
          <cell r="W85">
            <v>53423.39</v>
          </cell>
          <cell r="X85">
            <v>54541.56</v>
          </cell>
          <cell r="Y85">
            <v>55659.73</v>
          </cell>
          <cell r="Z85">
            <v>57085.32</v>
          </cell>
          <cell r="AB85">
            <v>1425.5899999999965</v>
          </cell>
        </row>
        <row r="86">
          <cell r="B86" t="str">
            <v>18-0200009</v>
          </cell>
          <cell r="D86" t="str">
            <v>ff4</v>
          </cell>
          <cell r="E86" t="str">
            <v>f.amm</v>
          </cell>
          <cell r="G86" t="str">
            <v>p</v>
          </cell>
          <cell r="H86" t="str">
            <v>amortiz. Funds</v>
          </cell>
          <cell r="I86" t="str">
            <v>f.amm macch uff</v>
          </cell>
          <cell r="J86">
            <v>121196.17</v>
          </cell>
          <cell r="K86">
            <v>133545.22</v>
          </cell>
          <cell r="L86">
            <v>138201.66</v>
          </cell>
          <cell r="N86" t="str">
            <v>f.amm macch uff</v>
          </cell>
          <cell r="O86">
            <v>134507.63</v>
          </cell>
          <cell r="P86">
            <v>135470.04</v>
          </cell>
          <cell r="Q86">
            <v>136432.45000000001</v>
          </cell>
          <cell r="R86">
            <v>137394.85999999999</v>
          </cell>
          <cell r="S86">
            <v>138357.26999999999</v>
          </cell>
          <cell r="T86">
            <v>139319.67999999999</v>
          </cell>
          <cell r="U86">
            <v>140282.09</v>
          </cell>
          <cell r="V86">
            <v>141244.5</v>
          </cell>
          <cell r="W86">
            <v>142206.91</v>
          </cell>
          <cell r="X86">
            <v>144151.14000000001</v>
          </cell>
          <cell r="Y86">
            <v>146095.37</v>
          </cell>
          <cell r="Z86">
            <v>138201.66</v>
          </cell>
          <cell r="AB86">
            <v>-7893.7099999999919</v>
          </cell>
        </row>
        <row r="87">
          <cell r="B87" t="str">
            <v>18-0200011</v>
          </cell>
          <cell r="D87" t="str">
            <v>ff4</v>
          </cell>
          <cell r="E87" t="str">
            <v>f.amm</v>
          </cell>
          <cell r="G87" t="str">
            <v>p</v>
          </cell>
          <cell r="H87" t="str">
            <v>amortiz. Funds</v>
          </cell>
          <cell r="I87" t="str">
            <v>f.amm automezzi</v>
          </cell>
          <cell r="J87">
            <v>7194.66</v>
          </cell>
          <cell r="K87">
            <v>21761.43</v>
          </cell>
          <cell r="L87">
            <v>44021.96</v>
          </cell>
          <cell r="N87" t="str">
            <v>f.amm automezzi</v>
          </cell>
          <cell r="O87">
            <v>23602.41</v>
          </cell>
          <cell r="P87">
            <v>25443.39</v>
          </cell>
          <cell r="Q87">
            <v>27284.37</v>
          </cell>
          <cell r="R87">
            <v>29125.35</v>
          </cell>
          <cell r="S87">
            <v>30966.33</v>
          </cell>
          <cell r="T87">
            <v>32807.31</v>
          </cell>
          <cell r="U87">
            <v>34648.29</v>
          </cell>
          <cell r="V87">
            <v>36489.269999999997</v>
          </cell>
          <cell r="W87">
            <v>38330.25</v>
          </cell>
          <cell r="X87">
            <v>40227.480000000003</v>
          </cell>
          <cell r="Y87">
            <v>42124.71</v>
          </cell>
          <cell r="Z87">
            <v>44021.96</v>
          </cell>
          <cell r="AB87">
            <v>1897.25</v>
          </cell>
        </row>
        <row r="88">
          <cell r="B88" t="str">
            <v>18-0200012</v>
          </cell>
          <cell r="D88" t="str">
            <v>ff4</v>
          </cell>
          <cell r="E88" t="str">
            <v>f.amm</v>
          </cell>
          <cell r="G88" t="str">
            <v>p</v>
          </cell>
          <cell r="H88" t="str">
            <v>amortiz. Funds</v>
          </cell>
          <cell r="I88" t="str">
            <v>f.amm tel cell</v>
          </cell>
          <cell r="J88">
            <v>1885.87</v>
          </cell>
          <cell r="K88">
            <v>1969.19</v>
          </cell>
          <cell r="L88">
            <v>3460.42</v>
          </cell>
          <cell r="N88" t="str">
            <v>f.amm tel cell</v>
          </cell>
          <cell r="O88">
            <v>1969.19</v>
          </cell>
          <cell r="P88">
            <v>1969.19</v>
          </cell>
          <cell r="Q88">
            <v>1969.19</v>
          </cell>
          <cell r="R88">
            <v>1969.19</v>
          </cell>
          <cell r="S88">
            <v>1969.19</v>
          </cell>
          <cell r="T88">
            <v>1969.19</v>
          </cell>
          <cell r="U88">
            <v>1969.19</v>
          </cell>
          <cell r="V88">
            <v>1969.19</v>
          </cell>
          <cell r="W88">
            <v>1969.19</v>
          </cell>
          <cell r="X88">
            <v>2379.63</v>
          </cell>
          <cell r="Y88">
            <v>2790.07</v>
          </cell>
          <cell r="Z88">
            <v>3460.42</v>
          </cell>
          <cell r="AB88">
            <v>670.34999999999991</v>
          </cell>
        </row>
        <row r="89">
          <cell r="B89" t="str">
            <v>18-0200013</v>
          </cell>
          <cell r="D89" t="str">
            <v>ff4</v>
          </cell>
          <cell r="E89" t="str">
            <v>f.amm</v>
          </cell>
          <cell r="G89" t="str">
            <v>p</v>
          </cell>
          <cell r="H89" t="str">
            <v>amortiz. Funds</v>
          </cell>
          <cell r="I89" t="str">
            <v>f.amm beni inf 516</v>
          </cell>
          <cell r="J89">
            <v>33107.54</v>
          </cell>
          <cell r="K89">
            <v>33107.54</v>
          </cell>
          <cell r="L89">
            <v>33292.54</v>
          </cell>
          <cell r="N89" t="str">
            <v>f.amm beni inf 516</v>
          </cell>
          <cell r="O89">
            <v>33107.54</v>
          </cell>
          <cell r="P89">
            <v>33107.54</v>
          </cell>
          <cell r="Q89">
            <v>33107.54</v>
          </cell>
          <cell r="R89">
            <v>33107.54</v>
          </cell>
          <cell r="S89">
            <v>33107.54</v>
          </cell>
          <cell r="T89">
            <v>33107.54</v>
          </cell>
          <cell r="U89">
            <v>33107.54</v>
          </cell>
          <cell r="V89">
            <v>33107.54</v>
          </cell>
          <cell r="W89">
            <v>33107.54</v>
          </cell>
          <cell r="X89">
            <v>33169.21</v>
          </cell>
          <cell r="Y89">
            <v>33230.879999999997</v>
          </cell>
          <cell r="Z89">
            <v>33292.54</v>
          </cell>
          <cell r="AB89">
            <v>61.660000000003492</v>
          </cell>
        </row>
        <row r="90">
          <cell r="B90" t="str">
            <v>=</v>
          </cell>
          <cell r="D90" t="str">
            <v>=</v>
          </cell>
          <cell r="E90" t="str">
            <v>=</v>
          </cell>
          <cell r="G90" t="str">
            <v>=</v>
          </cell>
          <cell r="I90" t="str">
            <v>=</v>
          </cell>
          <cell r="J90">
            <v>346056.30999999994</v>
          </cell>
          <cell r="K90">
            <v>453274.03</v>
          </cell>
          <cell r="L90">
            <v>563416.81000000006</v>
          </cell>
          <cell r="N90" t="str">
            <v>=</v>
          </cell>
          <cell r="O90">
            <v>461693.51</v>
          </cell>
          <cell r="P90">
            <v>470112.99</v>
          </cell>
          <cell r="Q90">
            <v>478532.47</v>
          </cell>
          <cell r="R90">
            <v>486951.95</v>
          </cell>
          <cell r="S90">
            <v>495371.43</v>
          </cell>
          <cell r="T90">
            <v>503790.91</v>
          </cell>
          <cell r="U90">
            <v>512210.39</v>
          </cell>
          <cell r="V90">
            <v>512210.39</v>
          </cell>
          <cell r="W90">
            <v>512210.39</v>
          </cell>
          <cell r="X90">
            <v>512210.39</v>
          </cell>
          <cell r="Y90">
            <v>512210.39</v>
          </cell>
          <cell r="Z90">
            <v>512210.39</v>
          </cell>
          <cell r="AB90">
            <v>0</v>
          </cell>
        </row>
        <row r="91">
          <cell r="B91">
            <v>18</v>
          </cell>
          <cell r="D91" t="str">
            <v>=</v>
          </cell>
          <cell r="E91" t="str">
            <v>=</v>
          </cell>
          <cell r="G91" t="str">
            <v>=</v>
          </cell>
          <cell r="I91" t="str">
            <v>immobilizzazioni materiali nette</v>
          </cell>
          <cell r="J91">
            <v>288662.13</v>
          </cell>
          <cell r="K91">
            <v>292690.52</v>
          </cell>
          <cell r="L91">
            <v>364544.11</v>
          </cell>
          <cell r="N91" t="str">
            <v>immobilizzazioni materiali nette</v>
          </cell>
          <cell r="O91">
            <v>291221.21999999997</v>
          </cell>
          <cell r="P91">
            <v>291491.86</v>
          </cell>
          <cell r="Q91">
            <v>285905.55</v>
          </cell>
          <cell r="R91">
            <v>278600.27</v>
          </cell>
          <cell r="S91">
            <v>274349.27</v>
          </cell>
          <cell r="T91">
            <v>285573.39</v>
          </cell>
          <cell r="U91">
            <v>280595.58</v>
          </cell>
          <cell r="V91">
            <v>280595.58</v>
          </cell>
          <cell r="W91">
            <v>280595.58</v>
          </cell>
          <cell r="X91">
            <v>280595.58</v>
          </cell>
          <cell r="Y91">
            <v>280595.58</v>
          </cell>
          <cell r="Z91">
            <v>280595.58</v>
          </cell>
          <cell r="AB91">
            <v>0</v>
          </cell>
        </row>
        <row r="92">
          <cell r="B92" t="str">
            <v>20-0200001</v>
          </cell>
          <cell r="C92">
            <v>5112</v>
          </cell>
          <cell r="D92" t="str">
            <v>ba7</v>
          </cell>
          <cell r="E92" t="str">
            <v>immimm</v>
          </cell>
          <cell r="G92" t="str">
            <v>a</v>
          </cell>
          <cell r="H92" t="str">
            <v>start up  costs</v>
          </cell>
          <cell r="I92" t="str">
            <v>spese pluriennali da ammortizz.</v>
          </cell>
          <cell r="J92">
            <v>24524.65</v>
          </cell>
          <cell r="K92">
            <v>24524.65</v>
          </cell>
          <cell r="L92">
            <v>24524.65</v>
          </cell>
          <cell r="N92" t="str">
            <v>spese pluriennali da ammortizz.</v>
          </cell>
          <cell r="O92">
            <v>24524.65</v>
          </cell>
          <cell r="P92">
            <v>24524.65</v>
          </cell>
          <cell r="Q92">
            <v>24524.65</v>
          </cell>
          <cell r="R92">
            <v>24524.65</v>
          </cell>
          <cell r="S92">
            <v>24524.65</v>
          </cell>
          <cell r="T92">
            <v>24524.65</v>
          </cell>
          <cell r="U92">
            <v>24524.65</v>
          </cell>
          <cell r="V92">
            <v>24524.65</v>
          </cell>
          <cell r="W92">
            <v>24524.65</v>
          </cell>
          <cell r="X92">
            <v>24524.65</v>
          </cell>
          <cell r="Y92">
            <v>24524.65</v>
          </cell>
          <cell r="Z92">
            <v>24524.65</v>
          </cell>
          <cell r="AB92">
            <v>0</v>
          </cell>
        </row>
        <row r="93">
          <cell r="B93" t="str">
            <v>20-0200002</v>
          </cell>
          <cell r="C93">
            <v>5112</v>
          </cell>
          <cell r="D93" t="str">
            <v>ba1</v>
          </cell>
          <cell r="E93" t="str">
            <v>immimm</v>
          </cell>
          <cell r="G93" t="str">
            <v>a</v>
          </cell>
          <cell r="H93" t="str">
            <v>enlargments costs</v>
          </cell>
          <cell r="I93" t="str">
            <v>spese dimpianto e ampliamento</v>
          </cell>
          <cell r="J93">
            <v>59705.83</v>
          </cell>
          <cell r="K93">
            <v>59705.83</v>
          </cell>
          <cell r="L93">
            <v>59705.83</v>
          </cell>
          <cell r="N93" t="str">
            <v>spese dimpianto e ampliamento</v>
          </cell>
          <cell r="O93">
            <v>59705.83</v>
          </cell>
          <cell r="P93">
            <v>59705.83</v>
          </cell>
          <cell r="Q93">
            <v>59705.83</v>
          </cell>
          <cell r="R93">
            <v>59705.83</v>
          </cell>
          <cell r="S93">
            <v>59705.83</v>
          </cell>
          <cell r="T93">
            <v>59705.83</v>
          </cell>
          <cell r="U93">
            <v>59705.83</v>
          </cell>
          <cell r="V93">
            <v>59705.83</v>
          </cell>
          <cell r="W93">
            <v>59705.83</v>
          </cell>
          <cell r="X93">
            <v>59705.83</v>
          </cell>
          <cell r="Y93">
            <v>59705.83</v>
          </cell>
          <cell r="Z93">
            <v>59705.83</v>
          </cell>
          <cell r="AB93">
            <v>0</v>
          </cell>
        </row>
        <row r="94">
          <cell r="B94" t="str">
            <v>20-0200003</v>
          </cell>
          <cell r="C94">
            <v>5112</v>
          </cell>
          <cell r="D94" t="str">
            <v>ba7</v>
          </cell>
          <cell r="E94" t="str">
            <v>immimm</v>
          </cell>
          <cell r="G94" t="str">
            <v>a</v>
          </cell>
          <cell r="H94" t="str">
            <v>part of plants out of leasing</v>
          </cell>
          <cell r="I94" t="str">
            <v>investim non coperti da leas</v>
          </cell>
          <cell r="J94">
            <v>14419735.6</v>
          </cell>
          <cell r="K94">
            <v>14419735.6</v>
          </cell>
          <cell r="L94">
            <v>14419735.6</v>
          </cell>
          <cell r="N94" t="str">
            <v>investim non coperti da leas</v>
          </cell>
          <cell r="O94">
            <v>14419735.6</v>
          </cell>
          <cell r="P94">
            <v>14419735.6</v>
          </cell>
          <cell r="Q94">
            <v>14419735.6</v>
          </cell>
          <cell r="R94">
            <v>14419735.6</v>
          </cell>
          <cell r="S94">
            <v>14419735.6</v>
          </cell>
          <cell r="T94">
            <v>14419735.6</v>
          </cell>
          <cell r="U94">
            <v>14419735.6</v>
          </cell>
          <cell r="V94">
            <v>14419735.6</v>
          </cell>
          <cell r="W94">
            <v>14419735.6</v>
          </cell>
          <cell r="X94">
            <v>14419735.6</v>
          </cell>
          <cell r="Y94">
            <v>14419735.6</v>
          </cell>
          <cell r="Z94">
            <v>14419735.6</v>
          </cell>
          <cell r="AB94">
            <v>0</v>
          </cell>
        </row>
        <row r="95">
          <cell r="B95" t="str">
            <v>20-0200004</v>
          </cell>
          <cell r="D95" t="str">
            <v>ba7</v>
          </cell>
          <cell r="E95" t="str">
            <v>immimm</v>
          </cell>
          <cell r="G95" t="str">
            <v>a</v>
          </cell>
          <cell r="I95" t="str">
            <v>spese autorizz. Integrata ambiente</v>
          </cell>
          <cell r="J95">
            <v>0</v>
          </cell>
          <cell r="K95">
            <v>8983</v>
          </cell>
          <cell r="L95">
            <v>23549.14</v>
          </cell>
          <cell r="N95" t="str">
            <v>spese autorizz. Integrata ambiente</v>
          </cell>
          <cell r="O95">
            <v>8983</v>
          </cell>
          <cell r="P95">
            <v>8983</v>
          </cell>
          <cell r="Q95">
            <v>8983</v>
          </cell>
          <cell r="R95">
            <v>9391</v>
          </cell>
          <cell r="S95">
            <v>9391</v>
          </cell>
          <cell r="T95">
            <v>9391</v>
          </cell>
          <cell r="U95">
            <v>9391</v>
          </cell>
          <cell r="V95">
            <v>9391</v>
          </cell>
          <cell r="W95">
            <v>9391</v>
          </cell>
          <cell r="X95">
            <v>9391</v>
          </cell>
          <cell r="Y95">
            <v>9391</v>
          </cell>
          <cell r="Z95">
            <v>23549.14</v>
          </cell>
          <cell r="AB95">
            <v>14158.14</v>
          </cell>
        </row>
        <row r="96">
          <cell r="B96" t="str">
            <v>20-0200005</v>
          </cell>
          <cell r="D96" t="str">
            <v>ba7</v>
          </cell>
          <cell r="E96" t="str">
            <v>immimm</v>
          </cell>
          <cell r="G96" t="str">
            <v>a</v>
          </cell>
          <cell r="H96" t="str">
            <v>technical &amp; commercial assistane (?)</v>
          </cell>
          <cell r="I96" t="str">
            <v>assistenza tecnica comm.le</v>
          </cell>
          <cell r="J96">
            <v>84285.759999999995</v>
          </cell>
          <cell r="K96">
            <v>84285.759999999995</v>
          </cell>
          <cell r="L96">
            <v>84285.759999999995</v>
          </cell>
          <cell r="N96" t="str">
            <v>assistenza tecnica comm.le</v>
          </cell>
          <cell r="O96">
            <v>84285.759999999995</v>
          </cell>
          <cell r="P96">
            <v>84285.759999999995</v>
          </cell>
          <cell r="Q96">
            <v>84285.759999999995</v>
          </cell>
          <cell r="R96">
            <v>84285.759999999995</v>
          </cell>
          <cell r="S96">
            <v>84285.759999999995</v>
          </cell>
          <cell r="T96">
            <v>84285.759999999995</v>
          </cell>
          <cell r="U96">
            <v>84285.759999999995</v>
          </cell>
          <cell r="V96">
            <v>84285.759999999995</v>
          </cell>
          <cell r="W96">
            <v>84285.759999999995</v>
          </cell>
          <cell r="X96">
            <v>84285.759999999995</v>
          </cell>
          <cell r="Y96">
            <v>84285.759999999995</v>
          </cell>
          <cell r="Z96">
            <v>84285.759999999995</v>
          </cell>
          <cell r="AB96">
            <v>0</v>
          </cell>
        </row>
        <row r="97">
          <cell r="B97" t="str">
            <v>20-0200007</v>
          </cell>
          <cell r="D97" t="str">
            <v>ba7</v>
          </cell>
          <cell r="E97" t="str">
            <v>immimm</v>
          </cell>
          <cell r="G97" t="str">
            <v>a</v>
          </cell>
          <cell r="H97" t="str">
            <v>rights on CIP6</v>
          </cell>
          <cell r="I97" t="str">
            <v>diritto cip6</v>
          </cell>
          <cell r="J97">
            <v>2342910.2999999998</v>
          </cell>
          <cell r="K97">
            <v>2342910.2999999998</v>
          </cell>
          <cell r="L97">
            <v>2342910.2999999998</v>
          </cell>
          <cell r="N97" t="str">
            <v>diritto cip6</v>
          </cell>
          <cell r="O97">
            <v>2342910.2999999998</v>
          </cell>
          <cell r="P97">
            <v>2342910.2999999998</v>
          </cell>
          <cell r="Q97">
            <v>2342910.2999999998</v>
          </cell>
          <cell r="R97">
            <v>2342910.2999999998</v>
          </cell>
          <cell r="S97">
            <v>2342910.2999999998</v>
          </cell>
          <cell r="T97">
            <v>2342910.2999999998</v>
          </cell>
          <cell r="U97">
            <v>2342910.2999999998</v>
          </cell>
          <cell r="V97">
            <v>2342910.2999999998</v>
          </cell>
          <cell r="W97">
            <v>2342910.2999999998</v>
          </cell>
          <cell r="X97">
            <v>2342910.2999999998</v>
          </cell>
          <cell r="Y97">
            <v>2342910.2999999998</v>
          </cell>
          <cell r="Z97">
            <v>2342910.2999999998</v>
          </cell>
          <cell r="AB97">
            <v>0</v>
          </cell>
        </row>
        <row r="98">
          <cell r="B98" t="str">
            <v>20-0200008</v>
          </cell>
          <cell r="C98">
            <v>5240</v>
          </cell>
          <cell r="D98" t="str">
            <v>ba2</v>
          </cell>
          <cell r="E98" t="str">
            <v>immimm</v>
          </cell>
          <cell r="G98" t="str">
            <v>a</v>
          </cell>
          <cell r="H98" t="str">
            <v>software</v>
          </cell>
          <cell r="I98" t="str">
            <v>software</v>
          </cell>
          <cell r="J98">
            <v>53507.88</v>
          </cell>
          <cell r="K98">
            <v>56439.19</v>
          </cell>
          <cell r="L98">
            <v>114622.37</v>
          </cell>
          <cell r="N98" t="str">
            <v>software</v>
          </cell>
          <cell r="O98">
            <v>56439.19</v>
          </cell>
          <cell r="P98">
            <v>58698.19</v>
          </cell>
          <cell r="Q98">
            <v>58796.19</v>
          </cell>
          <cell r="R98">
            <v>58796.19</v>
          </cell>
          <cell r="S98">
            <v>59575.199999999997</v>
          </cell>
          <cell r="T98">
            <v>60087.199999999997</v>
          </cell>
          <cell r="U98">
            <v>60087.199999999997</v>
          </cell>
          <cell r="V98">
            <v>74133.2</v>
          </cell>
          <cell r="W98">
            <v>75659.37</v>
          </cell>
          <cell r="X98">
            <v>77281.37</v>
          </cell>
          <cell r="Y98">
            <v>77281.37</v>
          </cell>
          <cell r="Z98">
            <v>114622.37</v>
          </cell>
          <cell r="AB98">
            <v>37341</v>
          </cell>
        </row>
        <row r="99">
          <cell r="B99" t="str">
            <v>20-0200009</v>
          </cell>
          <cell r="C99">
            <v>5240</v>
          </cell>
          <cell r="D99" t="str">
            <v>ba7</v>
          </cell>
          <cell r="E99" t="str">
            <v>immimm</v>
          </cell>
          <cell r="G99" t="str">
            <v>a</v>
          </cell>
          <cell r="I99" t="str">
            <v>spese edp</v>
          </cell>
          <cell r="J99">
            <v>58484.52</v>
          </cell>
          <cell r="K99">
            <v>75880.52</v>
          </cell>
          <cell r="L99">
            <v>97203.73</v>
          </cell>
          <cell r="N99" t="str">
            <v>spese edp</v>
          </cell>
          <cell r="O99">
            <v>75880.52</v>
          </cell>
          <cell r="P99">
            <v>75880.52</v>
          </cell>
          <cell r="Q99">
            <v>75880.52</v>
          </cell>
          <cell r="R99">
            <v>75880.52</v>
          </cell>
          <cell r="S99">
            <v>75880.52</v>
          </cell>
          <cell r="T99">
            <v>82230.52</v>
          </cell>
          <cell r="U99">
            <v>82230.52</v>
          </cell>
          <cell r="V99">
            <v>82230.52</v>
          </cell>
          <cell r="W99">
            <v>93973.52</v>
          </cell>
          <cell r="X99">
            <v>93973.52</v>
          </cell>
          <cell r="Y99">
            <v>93973.52</v>
          </cell>
          <cell r="Z99">
            <v>97203.73</v>
          </cell>
          <cell r="AB99">
            <v>3230.2099999999919</v>
          </cell>
        </row>
        <row r="100">
          <cell r="B100" t="str">
            <v>20-0200010</v>
          </cell>
          <cell r="C100">
            <v>5240</v>
          </cell>
          <cell r="D100" t="str">
            <v>ba4</v>
          </cell>
          <cell r="E100" t="str">
            <v>immimm</v>
          </cell>
          <cell r="G100" t="str">
            <v>a</v>
          </cell>
          <cell r="H100" t="str">
            <v>licences</v>
          </cell>
          <cell r="I100" t="str">
            <v>concessioni e licenze</v>
          </cell>
          <cell r="J100">
            <v>3500</v>
          </cell>
          <cell r="K100">
            <v>3500</v>
          </cell>
          <cell r="L100">
            <v>3500</v>
          </cell>
          <cell r="N100" t="str">
            <v>concessioni e licenze</v>
          </cell>
          <cell r="O100">
            <v>3500</v>
          </cell>
          <cell r="P100">
            <v>3500</v>
          </cell>
          <cell r="Q100">
            <v>3500</v>
          </cell>
          <cell r="R100">
            <v>3500</v>
          </cell>
          <cell r="S100">
            <v>3500</v>
          </cell>
          <cell r="T100">
            <v>3500</v>
          </cell>
          <cell r="U100">
            <v>3500</v>
          </cell>
          <cell r="V100">
            <v>3500</v>
          </cell>
          <cell r="W100">
            <v>3500</v>
          </cell>
          <cell r="X100">
            <v>3500</v>
          </cell>
          <cell r="Y100">
            <v>3500</v>
          </cell>
          <cell r="Z100">
            <v>3500</v>
          </cell>
          <cell r="AB100">
            <v>0</v>
          </cell>
        </row>
        <row r="101">
          <cell r="B101" t="str">
            <v>20-0200015</v>
          </cell>
          <cell r="C101">
            <v>5112</v>
          </cell>
          <cell r="D101" t="str">
            <v>ba4</v>
          </cell>
          <cell r="E101" t="str">
            <v>lhi</v>
          </cell>
          <cell r="G101" t="str">
            <v>a</v>
          </cell>
          <cell r="H101" t="str">
            <v>improvements on third parties plants</v>
          </cell>
          <cell r="I101" t="str">
            <v>migliorie su beni di terzi</v>
          </cell>
          <cell r="J101">
            <v>2397435.4300000002</v>
          </cell>
          <cell r="K101">
            <v>2459786.58</v>
          </cell>
          <cell r="L101">
            <v>3130024.12</v>
          </cell>
          <cell r="N101" t="str">
            <v>migliorie su beni di terzi</v>
          </cell>
          <cell r="O101">
            <v>2459786.58</v>
          </cell>
          <cell r="P101">
            <v>2489106.58</v>
          </cell>
          <cell r="Q101">
            <v>2489106.58</v>
          </cell>
          <cell r="R101">
            <v>2489106.58</v>
          </cell>
          <cell r="S101">
            <v>2810531.8</v>
          </cell>
          <cell r="T101">
            <v>2940391.8</v>
          </cell>
          <cell r="U101">
            <v>2962591.8</v>
          </cell>
          <cell r="V101">
            <v>3063712.13</v>
          </cell>
          <cell r="W101">
            <v>3063712.13</v>
          </cell>
          <cell r="X101">
            <v>3148425.71</v>
          </cell>
          <cell r="Y101">
            <v>3199008.71</v>
          </cell>
          <cell r="Z101">
            <v>3130024.12</v>
          </cell>
          <cell r="AB101">
            <v>-68984.589999999851</v>
          </cell>
        </row>
        <row r="102">
          <cell r="B102" t="str">
            <v>20-0200016</v>
          </cell>
          <cell r="D102" t="str">
            <v>ba7</v>
          </cell>
          <cell r="E102" t="str">
            <v>immimm</v>
          </cell>
          <cell r="G102" t="str">
            <v>a</v>
          </cell>
          <cell r="H102" t="str">
            <v>EMAS certification (ambiental)</v>
          </cell>
          <cell r="I102" t="str">
            <v>certificazione EMAS</v>
          </cell>
          <cell r="J102">
            <v>0</v>
          </cell>
          <cell r="K102">
            <v>4275</v>
          </cell>
          <cell r="L102">
            <v>48116.36</v>
          </cell>
          <cell r="N102" t="str">
            <v>certificazione EMAS</v>
          </cell>
          <cell r="O102">
            <v>4275</v>
          </cell>
          <cell r="P102">
            <v>4275</v>
          </cell>
          <cell r="Q102">
            <v>4275</v>
          </cell>
          <cell r="R102">
            <v>4275</v>
          </cell>
          <cell r="S102">
            <v>12113.1</v>
          </cell>
          <cell r="T102">
            <v>15727.3</v>
          </cell>
          <cell r="U102">
            <v>15727.3</v>
          </cell>
          <cell r="V102">
            <v>15727.3</v>
          </cell>
          <cell r="W102">
            <v>15727.3</v>
          </cell>
          <cell r="X102">
            <v>17452.3</v>
          </cell>
          <cell r="Y102">
            <v>17452.3</v>
          </cell>
          <cell r="Z102">
            <v>48116.36</v>
          </cell>
          <cell r="AB102">
            <v>30664.06</v>
          </cell>
        </row>
        <row r="103">
          <cell r="B103" t="str">
            <v>20-0200017</v>
          </cell>
          <cell r="D103" t="str">
            <v>ba7</v>
          </cell>
          <cell r="E103" t="str">
            <v>immimm</v>
          </cell>
          <cell r="G103" t="str">
            <v>a</v>
          </cell>
          <cell r="H103" t="str">
            <v>training cost of personnel</v>
          </cell>
          <cell r="I103" t="str">
            <v>costo formazione personale</v>
          </cell>
          <cell r="J103">
            <v>70437.83</v>
          </cell>
          <cell r="K103">
            <v>70437.83</v>
          </cell>
          <cell r="L103">
            <v>70437.83</v>
          </cell>
          <cell r="N103" t="str">
            <v>costo formazione personale</v>
          </cell>
          <cell r="O103">
            <v>70437.83</v>
          </cell>
          <cell r="P103">
            <v>70437.83</v>
          </cell>
          <cell r="Q103">
            <v>70437.83</v>
          </cell>
          <cell r="R103">
            <v>70437.83</v>
          </cell>
          <cell r="S103">
            <v>70437.83</v>
          </cell>
          <cell r="T103">
            <v>70437.83</v>
          </cell>
          <cell r="U103">
            <v>70437.83</v>
          </cell>
          <cell r="V103">
            <v>70437.83</v>
          </cell>
          <cell r="W103">
            <v>70437.83</v>
          </cell>
          <cell r="X103">
            <v>70437.83</v>
          </cell>
          <cell r="Y103">
            <v>70437.83</v>
          </cell>
          <cell r="Z103">
            <v>70437.83</v>
          </cell>
          <cell r="AB103">
            <v>0</v>
          </cell>
        </row>
        <row r="104">
          <cell r="B104" t="str">
            <v>20-0200018</v>
          </cell>
          <cell r="D104" t="str">
            <v>ba7</v>
          </cell>
          <cell r="E104" t="str">
            <v>immimm</v>
          </cell>
          <cell r="G104" t="str">
            <v>a</v>
          </cell>
          <cell r="H104" t="str">
            <v>other intangibles</v>
          </cell>
          <cell r="I104" t="str">
            <v>altri oneri pluriennali</v>
          </cell>
          <cell r="J104">
            <v>13240</v>
          </cell>
          <cell r="K104">
            <v>14208.93</v>
          </cell>
          <cell r="L104">
            <v>251581.33</v>
          </cell>
          <cell r="N104" t="str">
            <v>altri oneri pluriennali</v>
          </cell>
          <cell r="O104">
            <v>14208.93</v>
          </cell>
          <cell r="P104">
            <v>14208.93</v>
          </cell>
          <cell r="Q104">
            <v>40208.93</v>
          </cell>
          <cell r="R104">
            <v>40208.93</v>
          </cell>
          <cell r="S104">
            <v>73746.429999999993</v>
          </cell>
          <cell r="T104">
            <v>79446.429999999993</v>
          </cell>
          <cell r="U104">
            <v>84246.43</v>
          </cell>
          <cell r="V104">
            <v>93177.13</v>
          </cell>
          <cell r="W104">
            <v>97177.13</v>
          </cell>
          <cell r="X104">
            <v>161677.13</v>
          </cell>
          <cell r="Y104">
            <v>202611.33</v>
          </cell>
          <cell r="Z104">
            <v>251581.33</v>
          </cell>
          <cell r="AB104">
            <v>48970</v>
          </cell>
        </row>
        <row r="105">
          <cell r="B105" t="str">
            <v>20-0200022</v>
          </cell>
          <cell r="D105" t="str">
            <v>bb5</v>
          </cell>
          <cell r="E105" t="str">
            <v>bencos</v>
          </cell>
          <cell r="G105" t="str">
            <v>a</v>
          </cell>
          <cell r="H105" t="str">
            <v>work in progress in capracotta</v>
          </cell>
          <cell r="I105" t="str">
            <v>immob. In corso capracotta</v>
          </cell>
          <cell r="J105">
            <v>901938.08</v>
          </cell>
          <cell r="K105">
            <v>0</v>
          </cell>
          <cell r="L105">
            <v>0</v>
          </cell>
          <cell r="N105" t="str">
            <v>immob. In corso capracotta</v>
          </cell>
          <cell r="O105">
            <v>-12500</v>
          </cell>
          <cell r="P105">
            <v>-12500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</row>
        <row r="106">
          <cell r="B106" t="str">
            <v>20-0200023</v>
          </cell>
          <cell r="D106" t="str">
            <v>ba7</v>
          </cell>
          <cell r="E106" t="str">
            <v>immimm</v>
          </cell>
          <cell r="G106" t="str">
            <v>a</v>
          </cell>
          <cell r="H106" t="str">
            <v>rights to Bando</v>
          </cell>
          <cell r="I106" t="str">
            <v>diritti servitù argenta</v>
          </cell>
          <cell r="J106">
            <v>81032.09</v>
          </cell>
          <cell r="K106">
            <v>81032.09</v>
          </cell>
          <cell r="L106">
            <v>81032.09</v>
          </cell>
          <cell r="N106" t="str">
            <v>diritti servitù argenta</v>
          </cell>
          <cell r="O106">
            <v>81032.09</v>
          </cell>
          <cell r="P106">
            <v>81032.09</v>
          </cell>
          <cell r="Q106">
            <v>81032.09</v>
          </cell>
          <cell r="R106">
            <v>81032.09</v>
          </cell>
          <cell r="S106">
            <v>81032.09</v>
          </cell>
          <cell r="T106">
            <v>81032.09</v>
          </cell>
          <cell r="U106">
            <v>81032.09</v>
          </cell>
          <cell r="V106">
            <v>81032.09</v>
          </cell>
          <cell r="W106">
            <v>81032.09</v>
          </cell>
          <cell r="X106">
            <v>81032.09</v>
          </cell>
          <cell r="Y106">
            <v>81032.09</v>
          </cell>
          <cell r="Z106">
            <v>81032.09</v>
          </cell>
          <cell r="AB106">
            <v>0</v>
          </cell>
        </row>
        <row r="107">
          <cell r="B107" t="str">
            <v>20-0200024</v>
          </cell>
          <cell r="D107" t="str">
            <v>ba7</v>
          </cell>
          <cell r="E107" t="str">
            <v>immimm</v>
          </cell>
          <cell r="G107" t="str">
            <v>a</v>
          </cell>
          <cell r="I107" t="str">
            <v>spese x direttiva atex</v>
          </cell>
          <cell r="J107">
            <v>0</v>
          </cell>
          <cell r="K107">
            <v>900</v>
          </cell>
          <cell r="L107">
            <v>53511</v>
          </cell>
          <cell r="O107">
            <v>900</v>
          </cell>
          <cell r="P107">
            <v>900</v>
          </cell>
          <cell r="Q107">
            <v>900</v>
          </cell>
          <cell r="R107">
            <v>900</v>
          </cell>
          <cell r="S107">
            <v>9900</v>
          </cell>
          <cell r="T107">
            <v>42351</v>
          </cell>
          <cell r="U107">
            <v>44511</v>
          </cell>
          <cell r="V107">
            <v>44511</v>
          </cell>
          <cell r="W107">
            <v>44511</v>
          </cell>
          <cell r="X107">
            <v>44511</v>
          </cell>
          <cell r="Y107">
            <v>44511</v>
          </cell>
          <cell r="Z107">
            <v>53511</v>
          </cell>
          <cell r="AB107">
            <v>9000</v>
          </cell>
        </row>
        <row r="108">
          <cell r="B108" t="str">
            <v>=</v>
          </cell>
          <cell r="D108" t="str">
            <v>=</v>
          </cell>
          <cell r="E108" t="str">
            <v>=</v>
          </cell>
          <cell r="G108" t="str">
            <v>=</v>
          </cell>
          <cell r="H108" t="str">
            <v>gross intangibles</v>
          </cell>
          <cell r="I108" t="str">
            <v>=</v>
          </cell>
          <cell r="J108">
            <v>20510737.969999995</v>
          </cell>
          <cell r="K108">
            <v>19706605.279999997</v>
          </cell>
          <cell r="L108">
            <v>20804740.109999999</v>
          </cell>
          <cell r="N108" t="str">
            <v>=</v>
          </cell>
          <cell r="O108">
            <v>19694105.279999997</v>
          </cell>
          <cell r="P108">
            <v>19725684.279999997</v>
          </cell>
          <cell r="Q108">
            <v>19764282.279999997</v>
          </cell>
          <cell r="R108">
            <v>19764690.279999997</v>
          </cell>
          <cell r="S108">
            <v>20137270.109999999</v>
          </cell>
          <cell r="T108">
            <v>20315757.309999999</v>
          </cell>
          <cell r="U108">
            <v>20344917.309999999</v>
          </cell>
          <cell r="V108">
            <v>20344917.309999999</v>
          </cell>
          <cell r="W108">
            <v>20344917.309999999</v>
          </cell>
          <cell r="X108">
            <v>20344917.309999999</v>
          </cell>
          <cell r="Y108">
            <v>20344917.309999999</v>
          </cell>
          <cell r="Z108">
            <v>20344917.309999999</v>
          </cell>
          <cell r="AB108">
            <v>0</v>
          </cell>
        </row>
        <row r="109">
          <cell r="B109" t="str">
            <v>20-0300002</v>
          </cell>
          <cell r="D109" t="str">
            <v>fa1</v>
          </cell>
          <cell r="E109" t="str">
            <v>f.amm</v>
          </cell>
          <cell r="G109" t="str">
            <v>p</v>
          </cell>
          <cell r="H109" t="str">
            <v>amortiz. Funds</v>
          </cell>
          <cell r="I109" t="str">
            <v>f.do amm spese impianto</v>
          </cell>
          <cell r="J109">
            <v>58601.8</v>
          </cell>
          <cell r="K109">
            <v>58969.8</v>
          </cell>
          <cell r="L109">
            <v>59337.8</v>
          </cell>
          <cell r="N109" t="str">
            <v>f.do amm spese impianto</v>
          </cell>
          <cell r="O109">
            <v>59000.47</v>
          </cell>
          <cell r="P109">
            <v>59031.14</v>
          </cell>
          <cell r="Q109">
            <v>59061.81</v>
          </cell>
          <cell r="R109">
            <v>59092.480000000003</v>
          </cell>
          <cell r="S109">
            <v>59123.15</v>
          </cell>
          <cell r="T109">
            <v>59153.82</v>
          </cell>
          <cell r="U109">
            <v>59184.49</v>
          </cell>
          <cell r="V109">
            <v>59215.16</v>
          </cell>
          <cell r="W109">
            <v>59245.83</v>
          </cell>
          <cell r="X109">
            <v>59276.5</v>
          </cell>
          <cell r="Y109">
            <v>59307.17</v>
          </cell>
          <cell r="Z109">
            <v>59337.8</v>
          </cell>
          <cell r="AB109">
            <v>30.630000000004657</v>
          </cell>
        </row>
        <row r="110">
          <cell r="B110" t="str">
            <v>20-0300003</v>
          </cell>
          <cell r="D110" t="str">
            <v>fa7</v>
          </cell>
          <cell r="E110" t="str">
            <v>f.amm</v>
          </cell>
          <cell r="G110" t="str">
            <v>p</v>
          </cell>
          <cell r="H110" t="str">
            <v>amortiz. Funds</v>
          </cell>
          <cell r="I110" t="str">
            <v>f.do amm invest. Non cop con leas</v>
          </cell>
          <cell r="J110">
            <v>3492020.45</v>
          </cell>
          <cell r="K110">
            <v>4573500.62</v>
          </cell>
          <cell r="L110">
            <v>5654980.79</v>
          </cell>
          <cell r="N110" t="str">
            <v>f.do amm invest. Non cop con leas</v>
          </cell>
          <cell r="O110">
            <v>4663623.97</v>
          </cell>
          <cell r="P110">
            <v>4753747.32</v>
          </cell>
          <cell r="Q110">
            <v>4843870.67</v>
          </cell>
          <cell r="R110">
            <v>4933994.0199999996</v>
          </cell>
          <cell r="S110">
            <v>5024117.37</v>
          </cell>
          <cell r="T110">
            <v>5114240.72</v>
          </cell>
          <cell r="U110">
            <v>5204364.07</v>
          </cell>
          <cell r="V110">
            <v>5294487.42</v>
          </cell>
          <cell r="W110">
            <v>5384610.7700000005</v>
          </cell>
          <cell r="X110">
            <v>5474734.1200000001</v>
          </cell>
          <cell r="Y110">
            <v>5564857.4699999997</v>
          </cell>
          <cell r="Z110">
            <v>5654980.79</v>
          </cell>
          <cell r="AB110">
            <v>90123.320000000298</v>
          </cell>
        </row>
        <row r="111">
          <cell r="B111" t="str">
            <v>20-0300004</v>
          </cell>
          <cell r="D111" t="str">
            <v>fa7</v>
          </cell>
          <cell r="E111" t="str">
            <v>f.amm</v>
          </cell>
          <cell r="G111" t="str">
            <v>p</v>
          </cell>
          <cell r="I111" t="str">
            <v>F/AMMOR.SP.AUT.INTEGRATA AMBIENTALE</v>
          </cell>
          <cell r="J111">
            <v>0</v>
          </cell>
          <cell r="K111">
            <v>1796.6</v>
          </cell>
          <cell r="L111">
            <v>6506.43</v>
          </cell>
          <cell r="O111">
            <v>1796.6</v>
          </cell>
          <cell r="P111">
            <v>2096.04</v>
          </cell>
          <cell r="Q111">
            <v>2245.7600000000002</v>
          </cell>
          <cell r="R111">
            <v>2395.48</v>
          </cell>
          <cell r="S111">
            <v>2545.1999999999998</v>
          </cell>
          <cell r="T111">
            <v>2694.92</v>
          </cell>
          <cell r="U111">
            <v>2844.64</v>
          </cell>
          <cell r="V111">
            <v>2994.36</v>
          </cell>
          <cell r="W111">
            <v>3144.08</v>
          </cell>
          <cell r="X111">
            <v>3293.8</v>
          </cell>
          <cell r="Y111">
            <v>3443.52</v>
          </cell>
          <cell r="Z111">
            <v>6506.43</v>
          </cell>
          <cell r="AB111">
            <v>3062.9100000000003</v>
          </cell>
        </row>
        <row r="112">
          <cell r="B112" t="str">
            <v>20-0300007</v>
          </cell>
          <cell r="D112" t="str">
            <v>fa4</v>
          </cell>
          <cell r="E112" t="str">
            <v>f.amm</v>
          </cell>
          <cell r="G112" t="str">
            <v>p</v>
          </cell>
          <cell r="H112" t="str">
            <v>amortiz. Funds</v>
          </cell>
          <cell r="I112" t="str">
            <v>f.do amm cip6</v>
          </cell>
          <cell r="J112">
            <v>915199.34</v>
          </cell>
          <cell r="K112">
            <v>1208063.1299999999</v>
          </cell>
          <cell r="L112">
            <v>1500926.92</v>
          </cell>
          <cell r="N112" t="str">
            <v>f.do amm cip6</v>
          </cell>
          <cell r="O112">
            <v>1232468.45</v>
          </cell>
          <cell r="P112">
            <v>1256873.77</v>
          </cell>
          <cell r="Q112">
            <v>1281279.0900000001</v>
          </cell>
          <cell r="R112">
            <v>1305684.4099999999</v>
          </cell>
          <cell r="S112">
            <v>1330089.73</v>
          </cell>
          <cell r="T112">
            <v>1354495.05</v>
          </cell>
          <cell r="U112">
            <v>1378900.37</v>
          </cell>
          <cell r="V112">
            <v>1403305.69</v>
          </cell>
          <cell r="W112">
            <v>1427711.01</v>
          </cell>
          <cell r="X112">
            <v>1452116.33</v>
          </cell>
          <cell r="Y112">
            <v>1476521.65</v>
          </cell>
          <cell r="Z112">
            <v>1500926.92</v>
          </cell>
          <cell r="AB112">
            <v>24405.270000000019</v>
          </cell>
        </row>
        <row r="113">
          <cell r="B113" t="str">
            <v>20-0300009</v>
          </cell>
          <cell r="D113" t="str">
            <v>fa2</v>
          </cell>
          <cell r="E113" t="str">
            <v>f.amm</v>
          </cell>
          <cell r="G113" t="str">
            <v>p</v>
          </cell>
          <cell r="H113" t="str">
            <v>amortiz. Funds</v>
          </cell>
          <cell r="I113" t="str">
            <v>f.do amm sw</v>
          </cell>
          <cell r="J113">
            <v>52140.56</v>
          </cell>
          <cell r="K113">
            <v>54466.02</v>
          </cell>
          <cell r="L113">
            <v>74837.179999999993</v>
          </cell>
          <cell r="N113" t="str">
            <v>f.do amm sw</v>
          </cell>
          <cell r="O113">
            <v>54549.03</v>
          </cell>
          <cell r="P113">
            <v>54632.04</v>
          </cell>
          <cell r="Q113">
            <v>54715.05</v>
          </cell>
          <cell r="R113">
            <v>54798.06</v>
          </cell>
          <cell r="S113">
            <v>54881.07</v>
          </cell>
          <cell r="T113">
            <v>54964.08</v>
          </cell>
          <cell r="U113">
            <v>55047.09</v>
          </cell>
          <cell r="V113">
            <v>55130.1</v>
          </cell>
          <cell r="W113">
            <v>55213.11</v>
          </cell>
          <cell r="X113">
            <v>57609.599999999999</v>
          </cell>
          <cell r="Y113">
            <v>60006.09</v>
          </cell>
          <cell r="Z113">
            <v>74837.179999999993</v>
          </cell>
          <cell r="AB113">
            <v>14831.089999999997</v>
          </cell>
        </row>
        <row r="114">
          <cell r="B114" t="str">
            <v>20-0300010</v>
          </cell>
          <cell r="D114" t="str">
            <v>fa7</v>
          </cell>
          <cell r="E114" t="str">
            <v>f.amm</v>
          </cell>
          <cell r="G114" t="str">
            <v>p</v>
          </cell>
          <cell r="H114" t="str">
            <v>amortiz. Funds</v>
          </cell>
          <cell r="I114" t="str">
            <v>f.do amm spese edp</v>
          </cell>
          <cell r="J114">
            <v>39807.86</v>
          </cell>
          <cell r="K114">
            <v>57269.09</v>
          </cell>
          <cell r="L114">
            <v>77170.91</v>
          </cell>
          <cell r="N114" t="str">
            <v>f.do amm spese edp</v>
          </cell>
          <cell r="O114">
            <v>58335.86</v>
          </cell>
          <cell r="P114">
            <v>59402.63</v>
          </cell>
          <cell r="Q114">
            <v>60469.4</v>
          </cell>
          <cell r="R114">
            <v>61536.17</v>
          </cell>
          <cell r="S114">
            <v>62602.94</v>
          </cell>
          <cell r="T114">
            <v>63669.71</v>
          </cell>
          <cell r="U114">
            <v>64736.480000000003</v>
          </cell>
          <cell r="V114">
            <v>65803.25</v>
          </cell>
          <cell r="W114">
            <v>66870.02</v>
          </cell>
          <cell r="X114">
            <v>69945.11</v>
          </cell>
          <cell r="Y114">
            <v>73020.2</v>
          </cell>
          <cell r="Z114">
            <v>77170.91</v>
          </cell>
          <cell r="AB114">
            <v>4150.7100000000064</v>
          </cell>
        </row>
        <row r="115">
          <cell r="B115" t="str">
            <v>20-0300011</v>
          </cell>
          <cell r="D115" t="str">
            <v>fa4</v>
          </cell>
          <cell r="E115" t="str">
            <v>f.amm</v>
          </cell>
          <cell r="G115" t="str">
            <v>p</v>
          </cell>
          <cell r="H115" t="str">
            <v>amortiz. Funds</v>
          </cell>
          <cell r="I115" t="str">
            <v>f.do amm concess e licenze</v>
          </cell>
          <cell r="J115">
            <v>2100</v>
          </cell>
          <cell r="K115">
            <v>2800</v>
          </cell>
          <cell r="L115">
            <v>3500</v>
          </cell>
          <cell r="N115" t="str">
            <v>f.do amm concess e licenze</v>
          </cell>
          <cell r="O115">
            <v>2858.33</v>
          </cell>
          <cell r="P115">
            <v>2916.66</v>
          </cell>
          <cell r="Q115">
            <v>2974.99</v>
          </cell>
          <cell r="R115">
            <v>3033.32</v>
          </cell>
          <cell r="S115">
            <v>3091.65</v>
          </cell>
          <cell r="T115">
            <v>3149.98</v>
          </cell>
          <cell r="U115">
            <v>3208.31</v>
          </cell>
          <cell r="V115">
            <v>3266.64</v>
          </cell>
          <cell r="W115">
            <v>3324.97</v>
          </cell>
          <cell r="X115">
            <v>3383.3</v>
          </cell>
          <cell r="Y115">
            <v>3441.63</v>
          </cell>
          <cell r="Z115">
            <v>3500</v>
          </cell>
          <cell r="AB115">
            <v>58.369999999999891</v>
          </cell>
        </row>
        <row r="116">
          <cell r="B116" t="str">
            <v>20-0300014</v>
          </cell>
          <cell r="D116" t="str">
            <v>fa4</v>
          </cell>
          <cell r="E116" t="str">
            <v>f.amm</v>
          </cell>
          <cell r="G116" t="str">
            <v>p</v>
          </cell>
          <cell r="H116" t="str">
            <v>amortiz. Funds</v>
          </cell>
          <cell r="I116" t="str">
            <v>f.do amm migliorie beni terzi</v>
          </cell>
          <cell r="J116">
            <v>417751.34</v>
          </cell>
          <cell r="K116">
            <v>582022.82999999996</v>
          </cell>
          <cell r="L116">
            <v>816774.71</v>
          </cell>
          <cell r="N116" t="str">
            <v>f.do amm migliorie beni terzi</v>
          </cell>
          <cell r="O116">
            <v>597396.5</v>
          </cell>
          <cell r="P116">
            <v>612770.17000000004</v>
          </cell>
          <cell r="Q116">
            <v>628143.84</v>
          </cell>
          <cell r="R116">
            <v>643517.51</v>
          </cell>
          <cell r="S116">
            <v>658891.18000000005</v>
          </cell>
          <cell r="T116">
            <v>674264.85</v>
          </cell>
          <cell r="U116">
            <v>689638.52</v>
          </cell>
          <cell r="V116">
            <v>705012.19</v>
          </cell>
          <cell r="W116">
            <v>720385.86</v>
          </cell>
          <cell r="X116">
            <v>752773.24</v>
          </cell>
          <cell r="Y116">
            <v>785160.62</v>
          </cell>
          <cell r="Z116">
            <v>816774.71</v>
          </cell>
          <cell r="AB116">
            <v>31614.089999999967</v>
          </cell>
        </row>
        <row r="117">
          <cell r="B117" t="str">
            <v>20-0300016</v>
          </cell>
          <cell r="D117" t="str">
            <v>fa7</v>
          </cell>
          <cell r="E117" t="str">
            <v>f.amm</v>
          </cell>
          <cell r="G117" t="str">
            <v>p</v>
          </cell>
          <cell r="I117" t="str">
            <v>F/AMMORT.SP.xCERTIFICAZIONE EMAS</v>
          </cell>
          <cell r="K117">
            <v>855</v>
          </cell>
          <cell r="L117">
            <v>10478.27</v>
          </cell>
          <cell r="O117">
            <v>926.25</v>
          </cell>
          <cell r="P117">
            <v>997.5</v>
          </cell>
          <cell r="Q117">
            <v>1068.75</v>
          </cell>
          <cell r="R117">
            <v>1140</v>
          </cell>
          <cell r="S117">
            <v>1211.25</v>
          </cell>
          <cell r="T117">
            <v>1282.5</v>
          </cell>
          <cell r="U117">
            <v>1353.75</v>
          </cell>
          <cell r="V117">
            <v>1425</v>
          </cell>
          <cell r="W117">
            <v>1496.25</v>
          </cell>
          <cell r="X117">
            <v>2445.9899999999998</v>
          </cell>
          <cell r="Y117">
            <v>3395.73</v>
          </cell>
          <cell r="Z117">
            <v>10478.27</v>
          </cell>
          <cell r="AB117">
            <v>7082.5400000000009</v>
          </cell>
        </row>
        <row r="118">
          <cell r="B118" t="str">
            <v>20-0300017</v>
          </cell>
          <cell r="D118" t="str">
            <v>fa7</v>
          </cell>
          <cell r="E118" t="str">
            <v>f.amm</v>
          </cell>
          <cell r="G118" t="str">
            <v>p</v>
          </cell>
          <cell r="H118" t="str">
            <v>amortiz. Funds</v>
          </cell>
          <cell r="I118" t="str">
            <v>f.do amm spese plur da ammortizz.</v>
          </cell>
          <cell r="J118">
            <v>149891.73000000001</v>
          </cell>
          <cell r="K118">
            <v>168520.83</v>
          </cell>
          <cell r="L118">
            <v>233424.38</v>
          </cell>
          <cell r="N118" t="str">
            <v>f.do amm spese plur da ammortizz.</v>
          </cell>
          <cell r="O118">
            <v>170222.98</v>
          </cell>
          <cell r="P118">
            <v>171625.67</v>
          </cell>
          <cell r="Q118">
            <v>173178.09</v>
          </cell>
          <cell r="R118">
            <v>174730.51</v>
          </cell>
          <cell r="S118">
            <v>176282.93</v>
          </cell>
          <cell r="T118">
            <v>177835.35</v>
          </cell>
          <cell r="U118">
            <v>179387.77</v>
          </cell>
          <cell r="V118">
            <v>180940.19</v>
          </cell>
          <cell r="W118">
            <v>182492.61</v>
          </cell>
          <cell r="X118">
            <v>193903.44</v>
          </cell>
          <cell r="Y118">
            <v>205314.27</v>
          </cell>
          <cell r="Z118">
            <v>233424.38</v>
          </cell>
          <cell r="AB118">
            <v>28110.110000000015</v>
          </cell>
        </row>
        <row r="119">
          <cell r="B119" t="str">
            <v>20-0300018</v>
          </cell>
          <cell r="D119" t="str">
            <v>fa7</v>
          </cell>
          <cell r="E119" t="str">
            <v>f.amm</v>
          </cell>
          <cell r="G119" t="str">
            <v>p</v>
          </cell>
          <cell r="H119" t="str">
            <v>amortiz. Funds</v>
          </cell>
          <cell r="I119" t="str">
            <v>f.do amm altri oneri plurienali</v>
          </cell>
          <cell r="J119">
            <v>30387.03</v>
          </cell>
          <cell r="K119">
            <v>40516.04</v>
          </cell>
          <cell r="L119">
            <v>50645.05</v>
          </cell>
          <cell r="N119" t="str">
            <v>f.do amm altri oneri plurienali</v>
          </cell>
          <cell r="O119">
            <v>41360.120000000003</v>
          </cell>
          <cell r="P119">
            <v>42204.2</v>
          </cell>
          <cell r="Q119">
            <v>43048.28</v>
          </cell>
          <cell r="R119">
            <v>43892.36</v>
          </cell>
          <cell r="S119">
            <v>44736.44</v>
          </cell>
          <cell r="T119">
            <v>45580.52</v>
          </cell>
          <cell r="U119">
            <v>46424.6</v>
          </cell>
          <cell r="V119">
            <v>47268.68</v>
          </cell>
          <cell r="W119">
            <v>48112.76</v>
          </cell>
          <cell r="X119">
            <v>48956.84</v>
          </cell>
          <cell r="Y119">
            <v>49800.92</v>
          </cell>
          <cell r="Z119">
            <v>50645.05</v>
          </cell>
          <cell r="AB119">
            <v>844.13000000000466</v>
          </cell>
        </row>
        <row r="120">
          <cell r="B120" t="str">
            <v>20-0300019</v>
          </cell>
          <cell r="D120" t="str">
            <v>fa7</v>
          </cell>
          <cell r="E120" t="str">
            <v>f.amm</v>
          </cell>
          <cell r="G120" t="str">
            <v>p</v>
          </cell>
          <cell r="I120" t="str">
            <v>f.do amm altri oneri plurienali ATEX</v>
          </cell>
          <cell r="K120">
            <v>180</v>
          </cell>
          <cell r="L120">
            <v>10882.2</v>
          </cell>
          <cell r="O120">
            <v>195</v>
          </cell>
          <cell r="P120">
            <v>210</v>
          </cell>
          <cell r="Q120">
            <v>225</v>
          </cell>
          <cell r="R120">
            <v>240</v>
          </cell>
          <cell r="S120">
            <v>255</v>
          </cell>
          <cell r="T120">
            <v>270</v>
          </cell>
          <cell r="U120">
            <v>285</v>
          </cell>
          <cell r="V120">
            <v>300</v>
          </cell>
          <cell r="W120">
            <v>315</v>
          </cell>
          <cell r="X120">
            <v>3237.4</v>
          </cell>
          <cell r="Y120">
            <v>6159.8</v>
          </cell>
          <cell r="Z120">
            <v>10882.2</v>
          </cell>
          <cell r="AB120">
            <v>4722.4000000000005</v>
          </cell>
        </row>
        <row r="121">
          <cell r="B121" t="str">
            <v>=</v>
          </cell>
          <cell r="D121" t="str">
            <v>=</v>
          </cell>
          <cell r="E121" t="str">
            <v>=</v>
          </cell>
          <cell r="G121" t="str">
            <v>=</v>
          </cell>
          <cell r="H121" t="str">
            <v>intangibles funds</v>
          </cell>
          <cell r="I121" t="str">
            <v>=</v>
          </cell>
          <cell r="J121">
            <v>5157900.1100000003</v>
          </cell>
          <cell r="K121">
            <v>6748959.959999999</v>
          </cell>
          <cell r="L121">
            <v>8499464.6399999987</v>
          </cell>
          <cell r="N121" t="str">
            <v>=</v>
          </cell>
          <cell r="O121">
            <v>6882733.5599999996</v>
          </cell>
          <cell r="P121">
            <v>7016507.1399999997</v>
          </cell>
          <cell r="Q121">
            <v>7150280.7299999995</v>
          </cell>
          <cell r="R121">
            <v>7284054.3200000012</v>
          </cell>
          <cell r="S121">
            <v>7417827.910000002</v>
          </cell>
          <cell r="T121">
            <v>7551601.4999999991</v>
          </cell>
          <cell r="U121">
            <v>7685375.0899999999</v>
          </cell>
          <cell r="V121">
            <v>7685375.0899999999</v>
          </cell>
          <cell r="W121">
            <v>7685375.0899999999</v>
          </cell>
          <cell r="X121">
            <v>7685375.0899999999</v>
          </cell>
          <cell r="Y121">
            <v>7685375.0899999999</v>
          </cell>
          <cell r="Z121">
            <v>7685375.0899999999</v>
          </cell>
          <cell r="AB121">
            <v>0</v>
          </cell>
        </row>
        <row r="122">
          <cell r="B122">
            <v>20</v>
          </cell>
          <cell r="D122" t="str">
            <v>=</v>
          </cell>
          <cell r="E122" t="str">
            <v>=</v>
          </cell>
          <cell r="G122" t="str">
            <v>=</v>
          </cell>
          <cell r="H122" t="str">
            <v>net intangibles</v>
          </cell>
          <cell r="I122" t="str">
            <v>immob. Immateriali nette</v>
          </cell>
          <cell r="J122">
            <v>15352837.859999996</v>
          </cell>
          <cell r="K122">
            <v>12957645.319999998</v>
          </cell>
          <cell r="L122">
            <v>12305275.470000001</v>
          </cell>
          <cell r="N122" t="str">
            <v>immob. Immateriali nette</v>
          </cell>
          <cell r="O122">
            <v>12811371.719999999</v>
          </cell>
          <cell r="P122">
            <v>12709177.139999997</v>
          </cell>
          <cell r="Q122">
            <v>12614001.549999997</v>
          </cell>
          <cell r="R122">
            <v>12480635.959999997</v>
          </cell>
          <cell r="S122">
            <v>12719442.199999997</v>
          </cell>
          <cell r="T122">
            <v>12764155.809999999</v>
          </cell>
          <cell r="U122">
            <v>12659542.219999999</v>
          </cell>
          <cell r="V122">
            <v>12659542.219999999</v>
          </cell>
          <cell r="W122">
            <v>12659542.219999999</v>
          </cell>
          <cell r="X122">
            <v>12659542.219999999</v>
          </cell>
          <cell r="Y122">
            <v>12659542.219999999</v>
          </cell>
          <cell r="Z122">
            <v>12659542.219999999</v>
          </cell>
          <cell r="AB122">
            <v>0</v>
          </cell>
        </row>
        <row r="123">
          <cell r="B123" t="str">
            <v>22-0220001</v>
          </cell>
          <cell r="D123" t="str">
            <v>=</v>
          </cell>
          <cell r="E123" t="str">
            <v>coll</v>
          </cell>
          <cell r="G123" t="str">
            <v>a</v>
          </cell>
          <cell r="J123">
            <v>0</v>
          </cell>
          <cell r="K123">
            <v>0</v>
          </cell>
          <cell r="L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</row>
        <row r="124">
          <cell r="B124" t="str">
            <v>22-022000n</v>
          </cell>
          <cell r="D124" t="str">
            <v>=</v>
          </cell>
          <cell r="E124" t="str">
            <v>contr</v>
          </cell>
          <cell r="G124" t="str">
            <v>a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</row>
        <row r="125">
          <cell r="B125" t="str">
            <v>=</v>
          </cell>
          <cell r="D125" t="str">
            <v>=</v>
          </cell>
          <cell r="E125" t="str">
            <v>=</v>
          </cell>
          <cell r="G125" t="str">
            <v>=</v>
          </cell>
          <cell r="I125" t="str">
            <v>=</v>
          </cell>
          <cell r="J125">
            <v>0</v>
          </cell>
          <cell r="K125">
            <v>0</v>
          </cell>
          <cell r="L125">
            <v>0</v>
          </cell>
          <cell r="N125" t="str">
            <v>=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</row>
        <row r="126">
          <cell r="B126" t="str">
            <v>22-0230001</v>
          </cell>
          <cell r="D126" t="str">
            <v>=</v>
          </cell>
          <cell r="E126" t="str">
            <v>jv</v>
          </cell>
          <cell r="G126" t="str">
            <v>a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</row>
        <row r="127">
          <cell r="B127" t="str">
            <v>22-023000n</v>
          </cell>
          <cell r="D127" t="str">
            <v>=</v>
          </cell>
          <cell r="E127" t="str">
            <v>jv</v>
          </cell>
          <cell r="G127" t="str">
            <v>a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</row>
        <row r="128">
          <cell r="B128" t="str">
            <v>=</v>
          </cell>
          <cell r="D128" t="str">
            <v>=</v>
          </cell>
          <cell r="E128" t="str">
            <v>=</v>
          </cell>
          <cell r="G128" t="str">
            <v>=</v>
          </cell>
          <cell r="I128" t="str">
            <v>=</v>
          </cell>
          <cell r="J128">
            <v>0</v>
          </cell>
          <cell r="K128">
            <v>0</v>
          </cell>
          <cell r="L128">
            <v>0</v>
          </cell>
          <cell r="N128" t="str">
            <v>=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</row>
        <row r="129">
          <cell r="B129" t="str">
            <v>=</v>
          </cell>
          <cell r="D129" t="str">
            <v>=</v>
          </cell>
          <cell r="E129" t="str">
            <v>=</v>
          </cell>
          <cell r="G129" t="str">
            <v>=</v>
          </cell>
          <cell r="I129" t="str">
            <v>=</v>
          </cell>
          <cell r="J129">
            <v>0</v>
          </cell>
          <cell r="K129">
            <v>0</v>
          </cell>
          <cell r="L129">
            <v>0</v>
          </cell>
          <cell r="N129" t="str">
            <v>=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</row>
        <row r="130">
          <cell r="B130" t="str">
            <v>26-0100002</v>
          </cell>
          <cell r="D130" t="str">
            <v>cal</v>
          </cell>
          <cell r="E130" t="str">
            <v>anfor</v>
          </cell>
          <cell r="G130" t="str">
            <v>a</v>
          </cell>
          <cell r="H130" t="str">
            <v>prepaid expenses</v>
          </cell>
          <cell r="I130" t="str">
            <v>risconti attivi/prepaid expenses</v>
          </cell>
          <cell r="J130">
            <v>11077338.050000001</v>
          </cell>
          <cell r="K130">
            <v>8870746.3800000008</v>
          </cell>
          <cell r="L130">
            <v>6737957.4500000002</v>
          </cell>
          <cell r="N130" t="str">
            <v>risconti attivi</v>
          </cell>
          <cell r="O130">
            <v>8382535.4499999993</v>
          </cell>
          <cell r="P130">
            <v>8141400.2800000003</v>
          </cell>
          <cell r="Q130">
            <v>7942274.1999999993</v>
          </cell>
          <cell r="R130">
            <v>8332480.6699999999</v>
          </cell>
          <cell r="S130">
            <v>8152396.6199999992</v>
          </cell>
          <cell r="T130">
            <v>7945544.209999999</v>
          </cell>
          <cell r="U130">
            <v>7727117.120000001</v>
          </cell>
          <cell r="V130">
            <v>7530500.2199999997</v>
          </cell>
          <cell r="W130">
            <v>7327723.1600000001</v>
          </cell>
          <cell r="X130">
            <v>7125047.9000000004</v>
          </cell>
          <cell r="Y130">
            <v>6928645.21</v>
          </cell>
          <cell r="Z130">
            <v>6737957.4500000002</v>
          </cell>
          <cell r="AB130">
            <v>-190687.75999999978</v>
          </cell>
        </row>
        <row r="131">
          <cell r="B131">
            <v>26</v>
          </cell>
          <cell r="D131" t="str">
            <v>=</v>
          </cell>
          <cell r="E131" t="str">
            <v>=</v>
          </cell>
          <cell r="G131" t="str">
            <v>=</v>
          </cell>
          <cell r="I131" t="str">
            <v>=</v>
          </cell>
          <cell r="J131">
            <v>11077338.050000001</v>
          </cell>
          <cell r="K131">
            <v>8870746.3800000008</v>
          </cell>
          <cell r="L131">
            <v>6737957.4500000002</v>
          </cell>
          <cell r="N131" t="str">
            <v>=</v>
          </cell>
          <cell r="O131">
            <v>8382535.4499999993</v>
          </cell>
          <cell r="P131">
            <v>8141400.2800000003</v>
          </cell>
          <cell r="Q131">
            <v>7942274.1999999993</v>
          </cell>
          <cell r="R131">
            <v>8332480.6699999999</v>
          </cell>
          <cell r="S131">
            <v>8152396.6199999992</v>
          </cell>
          <cell r="T131">
            <v>7945544.209999999</v>
          </cell>
          <cell r="U131">
            <v>7727117.120000001</v>
          </cell>
          <cell r="V131">
            <v>7727117.120000001</v>
          </cell>
          <cell r="W131">
            <v>7727117.120000001</v>
          </cell>
          <cell r="X131">
            <v>7727117.120000001</v>
          </cell>
          <cell r="Y131">
            <v>7727117.120000001</v>
          </cell>
          <cell r="Z131">
            <v>7727117.120000001</v>
          </cell>
          <cell r="AB131">
            <v>0</v>
          </cell>
        </row>
        <row r="132">
          <cell r="B132" t="str">
            <v>27-0100007</v>
          </cell>
          <cell r="D132" t="str">
            <v>c1a</v>
          </cell>
          <cell r="E132" t="str">
            <v>magF</v>
          </cell>
          <cell r="G132" t="str">
            <v>a</v>
          </cell>
          <cell r="H132" t="str">
            <v>ready burn wood scraps stock</v>
          </cell>
          <cell r="I132" t="str">
            <v>magazz. Prodotti finiti</v>
          </cell>
          <cell r="J132">
            <v>1142919.3999999999</v>
          </cell>
          <cell r="K132">
            <v>1207868.33</v>
          </cell>
          <cell r="L132">
            <v>1488617.5</v>
          </cell>
          <cell r="N132" t="str">
            <v>magazz. Prodotti finiti</v>
          </cell>
          <cell r="O132">
            <v>1207867.93</v>
          </cell>
          <cell r="P132">
            <v>1207867.93</v>
          </cell>
          <cell r="Q132">
            <v>1207867.93</v>
          </cell>
          <cell r="R132">
            <v>1207867.93</v>
          </cell>
          <cell r="S132">
            <v>1164524.75</v>
          </cell>
          <cell r="T132">
            <v>1119724.23</v>
          </cell>
          <cell r="U132">
            <v>1139821.82</v>
          </cell>
          <cell r="V132">
            <v>1452771.96</v>
          </cell>
          <cell r="W132">
            <v>1441810.75</v>
          </cell>
          <cell r="X132">
            <v>1716362.06</v>
          </cell>
          <cell r="Y132">
            <v>1839093.08</v>
          </cell>
          <cell r="Z132">
            <v>1488617.5</v>
          </cell>
          <cell r="AB132">
            <v>-350475.58000000007</v>
          </cell>
        </row>
        <row r="133">
          <cell r="B133" t="str">
            <v>27-0100009</v>
          </cell>
          <cell r="D133" t="str">
            <v>c1a</v>
          </cell>
          <cell r="E133" t="str">
            <v>magM</v>
          </cell>
          <cell r="G133" t="str">
            <v>a</v>
          </cell>
          <cell r="H133" t="str">
            <v>spare parts stock</v>
          </cell>
          <cell r="I133" t="str">
            <v>magazz. Ricambi</v>
          </cell>
          <cell r="J133">
            <v>1348939.49</v>
          </cell>
          <cell r="K133">
            <v>2081102.64</v>
          </cell>
          <cell r="L133">
            <v>2088988.14</v>
          </cell>
          <cell r="N133" t="str">
            <v>magazz. Ricambi</v>
          </cell>
          <cell r="O133">
            <v>2128546.75</v>
          </cell>
          <cell r="P133">
            <v>2163740.4500000002</v>
          </cell>
          <cell r="Q133">
            <v>2042744.1</v>
          </cell>
          <cell r="R133">
            <v>2068576.39</v>
          </cell>
          <cell r="S133">
            <v>1977517.69</v>
          </cell>
          <cell r="T133">
            <v>1928250.96</v>
          </cell>
          <cell r="U133">
            <v>1938911.85</v>
          </cell>
          <cell r="V133">
            <v>1937335.63</v>
          </cell>
          <cell r="W133">
            <v>1951277.1</v>
          </cell>
          <cell r="X133">
            <v>1990984.71</v>
          </cell>
          <cell r="Y133">
            <v>2023069.92</v>
          </cell>
          <cell r="Z133">
            <v>2088988.14</v>
          </cell>
          <cell r="AB133">
            <v>65918.219999999972</v>
          </cell>
        </row>
        <row r="134">
          <cell r="B134">
            <v>27</v>
          </cell>
          <cell r="D134" t="str">
            <v>=</v>
          </cell>
          <cell r="E134" t="str">
            <v>=</v>
          </cell>
          <cell r="G134" t="str">
            <v>=</v>
          </cell>
          <cell r="I134" t="str">
            <v>magazzino</v>
          </cell>
          <cell r="J134">
            <v>2491858.8899999997</v>
          </cell>
          <cell r="K134">
            <v>3288970.97</v>
          </cell>
          <cell r="L134">
            <v>3577605.6399999997</v>
          </cell>
          <cell r="N134" t="str">
            <v>magazzino</v>
          </cell>
          <cell r="O134">
            <v>3336414.68</v>
          </cell>
          <cell r="P134">
            <v>3371608.38</v>
          </cell>
          <cell r="Q134">
            <v>3250612.03</v>
          </cell>
          <cell r="R134">
            <v>3276444.32</v>
          </cell>
          <cell r="S134">
            <v>3142042.44</v>
          </cell>
          <cell r="T134">
            <v>3047975.19</v>
          </cell>
          <cell r="U134">
            <v>3078733.67</v>
          </cell>
          <cell r="V134">
            <v>3078733.67</v>
          </cell>
          <cell r="W134">
            <v>3078733.67</v>
          </cell>
          <cell r="X134">
            <v>3078733.67</v>
          </cell>
          <cell r="Y134">
            <v>3078733.67</v>
          </cell>
          <cell r="Z134">
            <v>3078733.67</v>
          </cell>
          <cell r="AB134">
            <v>0</v>
          </cell>
        </row>
        <row r="135">
          <cell r="B135" t="str">
            <v>30-0100001</v>
          </cell>
          <cell r="D135" t="str">
            <v>la1</v>
          </cell>
          <cell r="E135" t="str">
            <v>cap</v>
          </cell>
          <cell r="G135" t="str">
            <v>p</v>
          </cell>
          <cell r="H135" t="str">
            <v>Equity</v>
          </cell>
          <cell r="I135" t="str">
            <v>capitale sociale</v>
          </cell>
          <cell r="J135">
            <v>2295000</v>
          </cell>
          <cell r="K135">
            <v>2295000</v>
          </cell>
          <cell r="L135">
            <v>2295000</v>
          </cell>
          <cell r="N135" t="str">
            <v>capitale sociale</v>
          </cell>
          <cell r="O135">
            <v>2295000</v>
          </cell>
          <cell r="P135">
            <v>2295000</v>
          </cell>
          <cell r="Q135">
            <v>2295000</v>
          </cell>
          <cell r="R135">
            <v>2295000</v>
          </cell>
          <cell r="S135">
            <v>2295000</v>
          </cell>
          <cell r="T135">
            <v>2295000</v>
          </cell>
          <cell r="U135">
            <v>2295000</v>
          </cell>
          <cell r="V135">
            <v>2295000</v>
          </cell>
          <cell r="W135">
            <v>2295000</v>
          </cell>
          <cell r="X135">
            <v>2295000</v>
          </cell>
          <cell r="Y135">
            <v>2295000</v>
          </cell>
          <cell r="Z135">
            <v>2295000</v>
          </cell>
          <cell r="AB135">
            <v>0</v>
          </cell>
        </row>
        <row r="136">
          <cell r="B136" t="str">
            <v>30-0400001</v>
          </cell>
          <cell r="D136" t="str">
            <v>la4</v>
          </cell>
          <cell r="E136" t="str">
            <v>ris</v>
          </cell>
          <cell r="G136" t="str">
            <v>p</v>
          </cell>
          <cell r="H136" t="str">
            <v>Legal reserve</v>
          </cell>
          <cell r="I136" t="str">
            <v>riserva legale</v>
          </cell>
          <cell r="J136">
            <v>0</v>
          </cell>
          <cell r="K136">
            <v>0</v>
          </cell>
          <cell r="L136">
            <v>0</v>
          </cell>
          <cell r="N136" t="str">
            <v>riserva legale</v>
          </cell>
          <cell r="O136">
            <v>0</v>
          </cell>
          <cell r="P136">
            <v>0</v>
          </cell>
          <cell r="Q136">
            <v>136957.29999999999</v>
          </cell>
          <cell r="R136">
            <v>136957.29999999999</v>
          </cell>
          <cell r="S136">
            <v>136957.29999999999</v>
          </cell>
          <cell r="T136">
            <v>136957.29999999999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</row>
        <row r="137">
          <cell r="B137" t="str">
            <v>30-0700003</v>
          </cell>
          <cell r="D137" t="str">
            <v>la4</v>
          </cell>
          <cell r="E137" t="str">
            <v>ris</v>
          </cell>
          <cell r="G137" t="str">
            <v>p</v>
          </cell>
          <cell r="H137" t="str">
            <v>other reserves</v>
          </cell>
          <cell r="I137" t="str">
            <v>riserva x conversine euro</v>
          </cell>
          <cell r="J137">
            <v>-3.83</v>
          </cell>
          <cell r="K137">
            <v>-3.83</v>
          </cell>
          <cell r="L137">
            <v>-3.83</v>
          </cell>
          <cell r="N137" t="str">
            <v>riserva x conversine euro</v>
          </cell>
          <cell r="O137">
            <v>-3.83</v>
          </cell>
          <cell r="P137">
            <v>-3.83</v>
          </cell>
          <cell r="Q137">
            <v>-3.83</v>
          </cell>
          <cell r="R137">
            <v>-3.83</v>
          </cell>
          <cell r="S137">
            <v>-3.83</v>
          </cell>
          <cell r="T137">
            <v>-3.83</v>
          </cell>
          <cell r="U137">
            <v>-3.83</v>
          </cell>
          <cell r="V137">
            <v>-3.83</v>
          </cell>
          <cell r="W137">
            <v>-3.83</v>
          </cell>
          <cell r="X137">
            <v>-3.83</v>
          </cell>
          <cell r="Y137">
            <v>-3.83</v>
          </cell>
          <cell r="Z137">
            <v>-3.83</v>
          </cell>
          <cell r="AB137">
            <v>0</v>
          </cell>
        </row>
        <row r="138">
          <cell r="B138" t="str">
            <v>30-0700005</v>
          </cell>
          <cell r="D138" t="str">
            <v>la4</v>
          </cell>
          <cell r="E138" t="str">
            <v>aucap</v>
          </cell>
          <cell r="G138" t="str">
            <v>p</v>
          </cell>
          <cell r="I138" t="str">
            <v>vers soci x cop perdite</v>
          </cell>
          <cell r="L138">
            <v>9599950.5199999996</v>
          </cell>
          <cell r="N138" t="str">
            <v>vers soci x cop perdite</v>
          </cell>
          <cell r="R138">
            <v>4700000</v>
          </cell>
          <cell r="S138">
            <v>4700000</v>
          </cell>
          <cell r="T138">
            <v>4700000</v>
          </cell>
          <cell r="U138">
            <v>9599950.5199999996</v>
          </cell>
          <cell r="V138">
            <v>9599950.5199999996</v>
          </cell>
          <cell r="W138">
            <v>9599950.5199999996</v>
          </cell>
          <cell r="X138">
            <v>9599950.5199999996</v>
          </cell>
          <cell r="Y138">
            <v>9599950.5199999996</v>
          </cell>
          <cell r="Z138">
            <v>9599950.5199999996</v>
          </cell>
          <cell r="AB138">
            <v>0</v>
          </cell>
        </row>
        <row r="139">
          <cell r="B139" t="str">
            <v>30-0800001</v>
          </cell>
          <cell r="D139" t="str">
            <v>la4</v>
          </cell>
          <cell r="E139" t="str">
            <v>rex05</v>
          </cell>
          <cell r="G139" t="str">
            <v>p</v>
          </cell>
          <cell r="I139" t="str">
            <v>utili esercizi precedenti</v>
          </cell>
          <cell r="L139">
            <v>0</v>
          </cell>
          <cell r="N139" t="str">
            <v>utili esercizi precedenti</v>
          </cell>
          <cell r="Q139">
            <v>1944969.18</v>
          </cell>
          <cell r="R139">
            <v>662284.6</v>
          </cell>
          <cell r="S139">
            <v>2602188.6800000002</v>
          </cell>
          <cell r="T139">
            <v>2602188.6800000002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</row>
        <row r="140">
          <cell r="B140" t="str">
            <v>30-0800002</v>
          </cell>
          <cell r="D140" t="str">
            <v>la4</v>
          </cell>
          <cell r="E140" t="str">
            <v>rex06</v>
          </cell>
          <cell r="G140" t="str">
            <v>p</v>
          </cell>
          <cell r="H140" t="str">
            <v>loss of previous periods</v>
          </cell>
          <cell r="I140" t="str">
            <v>perdite esercizi precedenti</v>
          </cell>
          <cell r="J140">
            <v>0</v>
          </cell>
          <cell r="K140">
            <v>0</v>
          </cell>
          <cell r="L140">
            <v>0</v>
          </cell>
          <cell r="N140" t="str">
            <v>perdite esercizi precedenti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-2839195.46</v>
          </cell>
          <cell r="T140">
            <v>-2839195.46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</row>
        <row r="141">
          <cell r="B141" t="str">
            <v>30-0900001</v>
          </cell>
          <cell r="D141" t="str">
            <v>la4</v>
          </cell>
          <cell r="E141" t="str">
            <v>cta</v>
          </cell>
          <cell r="G141" t="str">
            <v>p</v>
          </cell>
          <cell r="H141" t="str">
            <v>profit of the period</v>
          </cell>
          <cell r="I141" t="str">
            <v xml:space="preserve">utile dell'esercizio </v>
          </cell>
          <cell r="J141">
            <v>0</v>
          </cell>
          <cell r="K141">
            <v>3190993.36</v>
          </cell>
          <cell r="L141">
            <v>0</v>
          </cell>
          <cell r="N141" t="str">
            <v xml:space="preserve">utile dell'esercizio </v>
          </cell>
          <cell r="O141">
            <v>4532830.7</v>
          </cell>
          <cell r="P141">
            <v>2629169.84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</row>
        <row r="142">
          <cell r="B142" t="str">
            <v>30-0900002</v>
          </cell>
          <cell r="D142" t="str">
            <v>pex</v>
          </cell>
          <cell r="E142" t="str">
            <v>=</v>
          </cell>
          <cell r="G142" t="str">
            <v>a</v>
          </cell>
          <cell r="H142" t="str">
            <v>loss of the period</v>
          </cell>
          <cell r="I142" t="str">
            <v>perdita dell'esercizio</v>
          </cell>
          <cell r="J142">
            <v>0</v>
          </cell>
          <cell r="K142">
            <v>0</v>
          </cell>
          <cell r="L142">
            <v>0</v>
          </cell>
          <cell r="N142" t="str">
            <v>perdita dell'esercizio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</row>
        <row r="143">
          <cell r="B143" t="str">
            <v>=</v>
          </cell>
          <cell r="D143" t="str">
            <v>=</v>
          </cell>
          <cell r="E143" t="str">
            <v>=</v>
          </cell>
          <cell r="G143" t="str">
            <v>=</v>
          </cell>
          <cell r="I143" t="str">
            <v>=</v>
          </cell>
          <cell r="J143">
            <v>2294996.17</v>
          </cell>
          <cell r="K143">
            <v>5485989.5299999993</v>
          </cell>
          <cell r="L143">
            <v>2294996.17</v>
          </cell>
          <cell r="N143" t="str">
            <v>=</v>
          </cell>
          <cell r="O143">
            <v>6827826.8700000001</v>
          </cell>
          <cell r="P143">
            <v>4924166.01</v>
          </cell>
          <cell r="Q143">
            <v>2431953.4700000002</v>
          </cell>
          <cell r="R143">
            <v>2431953.4700000002</v>
          </cell>
          <cell r="S143">
            <v>5271148.93</v>
          </cell>
          <cell r="T143">
            <v>5271148.93</v>
          </cell>
          <cell r="U143">
            <v>2294996.17</v>
          </cell>
          <cell r="V143">
            <v>2294996.17</v>
          </cell>
          <cell r="W143">
            <v>2294996.17</v>
          </cell>
          <cell r="X143">
            <v>2294996.17</v>
          </cell>
          <cell r="Y143">
            <v>2294996.17</v>
          </cell>
          <cell r="Z143">
            <v>2294996.17</v>
          </cell>
          <cell r="AB143">
            <v>0</v>
          </cell>
        </row>
        <row r="144">
          <cell r="B144" t="str">
            <v>32-0100001</v>
          </cell>
          <cell r="D144" t="str">
            <v>pc2</v>
          </cell>
          <cell r="E144" t="str">
            <v>ol7</v>
          </cell>
          <cell r="G144" t="str">
            <v>p</v>
          </cell>
          <cell r="H144" t="str">
            <v>Termination indemnity fund</v>
          </cell>
          <cell r="I144" t="str">
            <v>Fondo TFR</v>
          </cell>
          <cell r="J144">
            <v>200364.5</v>
          </cell>
          <cell r="K144">
            <v>247801.45</v>
          </cell>
          <cell r="L144">
            <v>270161.13</v>
          </cell>
          <cell r="N144" t="str">
            <v>Fondo TFR</v>
          </cell>
          <cell r="O144">
            <v>254822.16</v>
          </cell>
          <cell r="P144">
            <v>260535.92</v>
          </cell>
          <cell r="Q144">
            <v>255834.46</v>
          </cell>
          <cell r="R144">
            <v>243056.53</v>
          </cell>
          <cell r="S144">
            <v>249697.26</v>
          </cell>
          <cell r="T144">
            <v>260957.57</v>
          </cell>
          <cell r="U144">
            <v>256334.51</v>
          </cell>
          <cell r="V144">
            <v>260851.02</v>
          </cell>
          <cell r="W144">
            <v>258431.25</v>
          </cell>
          <cell r="X144">
            <v>253945.03</v>
          </cell>
          <cell r="Y144">
            <v>259680.19</v>
          </cell>
          <cell r="Z144">
            <v>270161.13</v>
          </cell>
          <cell r="AB144">
            <v>10480.940000000002</v>
          </cell>
        </row>
        <row r="145">
          <cell r="B145" t="str">
            <v>32-0100003</v>
          </cell>
          <cell r="D145" t="str">
            <v>4ter</v>
          </cell>
          <cell r="E145" t="str">
            <v>oa8</v>
          </cell>
          <cell r="G145" t="str">
            <v>a</v>
          </cell>
          <cell r="H145" t="str">
            <v>Deferred tax fund</v>
          </cell>
          <cell r="I145" t="str">
            <v>fondo imposte differite</v>
          </cell>
          <cell r="J145">
            <v>2300000</v>
          </cell>
          <cell r="K145">
            <v>1807649.0948000012</v>
          </cell>
          <cell r="L145">
            <v>973353</v>
          </cell>
          <cell r="N145" t="str">
            <v>fondo imposte differite</v>
          </cell>
          <cell r="O145">
            <v>2300000</v>
          </cell>
          <cell r="P145">
            <v>2300000</v>
          </cell>
          <cell r="Q145">
            <v>2300000</v>
          </cell>
          <cell r="R145">
            <v>740037</v>
          </cell>
          <cell r="S145">
            <v>740037</v>
          </cell>
          <cell r="T145">
            <v>740037</v>
          </cell>
          <cell r="U145">
            <v>740037</v>
          </cell>
          <cell r="V145">
            <v>740037</v>
          </cell>
          <cell r="W145">
            <v>3376560.45</v>
          </cell>
          <cell r="X145">
            <v>3376560.45</v>
          </cell>
          <cell r="Y145">
            <v>740037</v>
          </cell>
          <cell r="Z145">
            <v>973353</v>
          </cell>
          <cell r="AB145">
            <v>233316</v>
          </cell>
        </row>
        <row r="146">
          <cell r="B146" t="str">
            <v>=</v>
          </cell>
          <cell r="D146" t="str">
            <v>=</v>
          </cell>
          <cell r="E146" t="str">
            <v>=</v>
          </cell>
          <cell r="G146" t="str">
            <v>=</v>
          </cell>
          <cell r="I146" t="str">
            <v>=</v>
          </cell>
          <cell r="J146">
            <v>-2099635.5</v>
          </cell>
          <cell r="K146">
            <v>-1559847.6448000013</v>
          </cell>
          <cell r="L146">
            <v>-703191.87</v>
          </cell>
          <cell r="N146" t="str">
            <v>=</v>
          </cell>
          <cell r="O146">
            <v>-2045177.84</v>
          </cell>
          <cell r="P146">
            <v>-2039464.08</v>
          </cell>
          <cell r="Q146">
            <v>-2044165.54</v>
          </cell>
          <cell r="R146">
            <v>-496980.47</v>
          </cell>
          <cell r="S146">
            <v>-490339.74</v>
          </cell>
          <cell r="T146">
            <v>-479079.43</v>
          </cell>
          <cell r="U146">
            <v>-483702.49</v>
          </cell>
          <cell r="V146">
            <v>-483702.49</v>
          </cell>
          <cell r="W146">
            <v>-483702.49</v>
          </cell>
          <cell r="X146">
            <v>-483702.49</v>
          </cell>
          <cell r="Y146">
            <v>-483702.49</v>
          </cell>
          <cell r="Z146">
            <v>-483702.49</v>
          </cell>
          <cell r="AB146">
            <v>0</v>
          </cell>
        </row>
        <row r="147">
          <cell r="B147" t="str">
            <v>32-0200001</v>
          </cell>
          <cell r="D147" t="str">
            <v>pb2</v>
          </cell>
          <cell r="E147" t="str">
            <v>ol7</v>
          </cell>
          <cell r="G147" t="str">
            <v>p</v>
          </cell>
          <cell r="H147" t="str">
            <v>Tax funds</v>
          </cell>
          <cell r="I147" t="str">
            <v>FONDO RISCHI SU CREDITI</v>
          </cell>
          <cell r="L147">
            <v>103291.38</v>
          </cell>
          <cell r="N147" t="str">
            <v>FONDO RISCHI SU CREDITI</v>
          </cell>
          <cell r="S147">
            <v>103291.38</v>
          </cell>
          <cell r="T147">
            <v>103291.38</v>
          </cell>
          <cell r="U147">
            <v>103291.38</v>
          </cell>
          <cell r="V147">
            <v>103291.38</v>
          </cell>
          <cell r="W147">
            <v>103291.38</v>
          </cell>
          <cell r="X147">
            <v>103291.38</v>
          </cell>
          <cell r="Y147">
            <v>103291.38</v>
          </cell>
          <cell r="Z147">
            <v>103291.38</v>
          </cell>
          <cell r="AB147">
            <v>0</v>
          </cell>
        </row>
        <row r="148">
          <cell r="B148" t="str">
            <v>32-0200002</v>
          </cell>
          <cell r="D148" t="str">
            <v>pb2</v>
          </cell>
          <cell r="E148" t="str">
            <v>ol7</v>
          </cell>
          <cell r="G148" t="str">
            <v>p</v>
          </cell>
          <cell r="H148" t="str">
            <v>Tax funds</v>
          </cell>
          <cell r="I148" t="str">
            <v>F/ACCANT.IMPOSTE E TASSE</v>
          </cell>
          <cell r="J148">
            <v>2903</v>
          </cell>
          <cell r="K148">
            <v>334795</v>
          </cell>
          <cell r="L148">
            <v>0</v>
          </cell>
          <cell r="N148" t="str">
            <v>F/ACCANT.IMPOSTE E TASSE</v>
          </cell>
          <cell r="O148">
            <v>9356.98</v>
          </cell>
          <cell r="P148">
            <v>15660.79</v>
          </cell>
          <cell r="Q148">
            <v>21823.29</v>
          </cell>
          <cell r="R148">
            <v>28695.29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</row>
        <row r="149">
          <cell r="B149" t="str">
            <v>32-0200003</v>
          </cell>
          <cell r="D149" t="str">
            <v>pb2</v>
          </cell>
          <cell r="E149" t="str">
            <v>ol7</v>
          </cell>
          <cell r="G149" t="str">
            <v>p</v>
          </cell>
          <cell r="H149" t="str">
            <v>Tax funds</v>
          </cell>
          <cell r="I149" t="str">
            <v>FONDO RISCHI ED ONERI</v>
          </cell>
          <cell r="L149">
            <v>140000</v>
          </cell>
          <cell r="N149" t="str">
            <v>FONDO RISCHI ED ONERI</v>
          </cell>
          <cell r="S149">
            <v>197021.11</v>
          </cell>
          <cell r="T149">
            <v>116012.81</v>
          </cell>
          <cell r="U149">
            <v>116012.81</v>
          </cell>
          <cell r="V149">
            <v>116012.81</v>
          </cell>
          <cell r="W149">
            <v>116012.81</v>
          </cell>
          <cell r="X149">
            <v>116012.81</v>
          </cell>
          <cell r="Y149">
            <v>116012.81</v>
          </cell>
          <cell r="Z149">
            <v>140000</v>
          </cell>
          <cell r="AB149">
            <v>23987.190000000002</v>
          </cell>
        </row>
        <row r="150">
          <cell r="B150" t="str">
            <v>=</v>
          </cell>
          <cell r="D150" t="str">
            <v>=</v>
          </cell>
          <cell r="E150" t="str">
            <v>=</v>
          </cell>
          <cell r="G150" t="str">
            <v>=</v>
          </cell>
          <cell r="I150" t="str">
            <v>=</v>
          </cell>
          <cell r="J150">
            <v>2903</v>
          </cell>
          <cell r="K150">
            <v>334795</v>
          </cell>
          <cell r="L150">
            <v>243291.38</v>
          </cell>
          <cell r="N150" t="str">
            <v>=</v>
          </cell>
          <cell r="O150">
            <v>9356.98</v>
          </cell>
          <cell r="P150">
            <v>15660.79</v>
          </cell>
          <cell r="Q150">
            <v>21823.29</v>
          </cell>
          <cell r="R150">
            <v>28695.29</v>
          </cell>
          <cell r="S150">
            <v>300312.49</v>
          </cell>
          <cell r="T150">
            <v>219304.19</v>
          </cell>
          <cell r="U150">
            <v>219304.19</v>
          </cell>
          <cell r="V150">
            <v>219304.19</v>
          </cell>
          <cell r="W150">
            <v>219304.19</v>
          </cell>
          <cell r="X150">
            <v>219304.19</v>
          </cell>
          <cell r="Y150">
            <v>219304.19</v>
          </cell>
          <cell r="Z150">
            <v>219304.19</v>
          </cell>
          <cell r="AB150">
            <v>0</v>
          </cell>
        </row>
        <row r="151">
          <cell r="B151">
            <v>32</v>
          </cell>
          <cell r="D151" t="str">
            <v>=</v>
          </cell>
          <cell r="E151" t="str">
            <v>=</v>
          </cell>
          <cell r="G151" t="str">
            <v>=</v>
          </cell>
          <cell r="I151" t="str">
            <v>=</v>
          </cell>
          <cell r="J151">
            <v>-2096732.5</v>
          </cell>
          <cell r="K151">
            <v>-1225052.6448000013</v>
          </cell>
          <cell r="L151">
            <v>-459900.49</v>
          </cell>
          <cell r="N151" t="str">
            <v>=</v>
          </cell>
          <cell r="O151">
            <v>-2035820.86</v>
          </cell>
          <cell r="P151">
            <v>-2023803.29</v>
          </cell>
          <cell r="Q151">
            <v>-2022342.25</v>
          </cell>
          <cell r="R151">
            <v>-468285.18</v>
          </cell>
          <cell r="S151">
            <v>-190027.25</v>
          </cell>
          <cell r="T151">
            <v>-259775.24</v>
          </cell>
          <cell r="U151">
            <v>-264398.3</v>
          </cell>
          <cell r="V151">
            <v>-264398.3</v>
          </cell>
          <cell r="W151">
            <v>-264398.3</v>
          </cell>
          <cell r="X151">
            <v>-264398.3</v>
          </cell>
          <cell r="Y151">
            <v>-264398.3</v>
          </cell>
          <cell r="Z151">
            <v>-264398.3</v>
          </cell>
          <cell r="AB151">
            <v>0</v>
          </cell>
        </row>
        <row r="152">
          <cell r="B152" t="str">
            <v>34-0100001</v>
          </cell>
          <cell r="D152" t="str">
            <v>pd5a</v>
          </cell>
          <cell r="E152" t="str">
            <v>fornitor</v>
          </cell>
          <cell r="F152" t="str">
            <v>x</v>
          </cell>
          <cell r="G152" t="str">
            <v>p</v>
          </cell>
          <cell r="H152" t="str">
            <v>invoices to be received from suppliers</v>
          </cell>
          <cell r="I152" t="str">
            <v>FDR fornitori nazionali</v>
          </cell>
          <cell r="J152">
            <v>942542.83</v>
          </cell>
          <cell r="K152">
            <v>2367318.35</v>
          </cell>
          <cell r="L152">
            <v>1367395.6</v>
          </cell>
          <cell r="N152" t="str">
            <v>FDR fornitori nazionali</v>
          </cell>
          <cell r="O152">
            <v>1287632.78</v>
          </cell>
          <cell r="P152">
            <v>1737011.29</v>
          </cell>
          <cell r="Q152">
            <v>1419204.39</v>
          </cell>
          <cell r="R152">
            <v>1565784.92</v>
          </cell>
          <cell r="S152">
            <v>1736570.01</v>
          </cell>
          <cell r="T152">
            <v>1421953.53</v>
          </cell>
          <cell r="U152">
            <v>2277427.54</v>
          </cell>
          <cell r="V152">
            <v>1756586.21</v>
          </cell>
          <cell r="W152">
            <v>1606713.72</v>
          </cell>
          <cell r="X152">
            <v>2662662.6</v>
          </cell>
          <cell r="Y152">
            <v>1781567.61</v>
          </cell>
          <cell r="Z152">
            <v>1367395.6</v>
          </cell>
          <cell r="AB152">
            <v>-414172.01</v>
          </cell>
        </row>
        <row r="153">
          <cell r="B153" t="str">
            <v>34-0100003</v>
          </cell>
          <cell r="D153" t="str">
            <v>pd11a</v>
          </cell>
          <cell r="E153" t="str">
            <v>altrepass</v>
          </cell>
          <cell r="G153" t="str">
            <v>p</v>
          </cell>
          <cell r="H153" t="str">
            <v>prepayment to suppliers</v>
          </cell>
          <cell r="I153" t="str">
            <v>acconti a fornitori</v>
          </cell>
          <cell r="J153">
            <v>2515.4</v>
          </cell>
          <cell r="K153">
            <v>0</v>
          </cell>
          <cell r="L153">
            <v>-76454.33</v>
          </cell>
          <cell r="N153" t="str">
            <v>acconti a fornitori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-5522.88</v>
          </cell>
          <cell r="V153">
            <v>-28476.48</v>
          </cell>
          <cell r="W153">
            <v>-30359.31</v>
          </cell>
          <cell r="X153">
            <v>-30359.31</v>
          </cell>
          <cell r="Y153">
            <v>-57116.41</v>
          </cell>
          <cell r="Z153">
            <v>-76454.33</v>
          </cell>
          <cell r="AB153">
            <v>-19337.919999999998</v>
          </cell>
        </row>
        <row r="154">
          <cell r="B154" t="str">
            <v>34-0100005</v>
          </cell>
          <cell r="D154" t="str">
            <v>pd13</v>
          </cell>
          <cell r="E154" t="str">
            <v>altrepass</v>
          </cell>
          <cell r="G154" t="str">
            <v>p</v>
          </cell>
          <cell r="H154" t="str">
            <v>credti card</v>
          </cell>
          <cell r="I154" t="str">
            <v>cartasi</v>
          </cell>
          <cell r="J154">
            <v>0</v>
          </cell>
          <cell r="K154">
            <v>0</v>
          </cell>
          <cell r="L154">
            <v>0</v>
          </cell>
          <cell r="N154" t="str">
            <v>cartasi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</row>
        <row r="155">
          <cell r="B155" t="str">
            <v>34-0100006</v>
          </cell>
          <cell r="D155" t="str">
            <v>pd11a</v>
          </cell>
          <cell r="E155" t="str">
            <v>altrepass</v>
          </cell>
          <cell r="G155" t="str">
            <v>p</v>
          </cell>
          <cell r="H155" t="str">
            <v>prepayments for capracotta</v>
          </cell>
          <cell r="I155" t="str">
            <v>acconti a fornitori capracotta</v>
          </cell>
          <cell r="J155">
            <v>31939.599999999999</v>
          </cell>
          <cell r="K155">
            <v>0</v>
          </cell>
          <cell r="L155">
            <v>0</v>
          </cell>
          <cell r="N155" t="str">
            <v>acconti a fornitori capracotta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0</v>
          </cell>
        </row>
        <row r="156">
          <cell r="B156">
            <v>34</v>
          </cell>
          <cell r="D156" t="str">
            <v>=</v>
          </cell>
          <cell r="E156" t="str">
            <v>=</v>
          </cell>
          <cell r="G156" t="str">
            <v>=</v>
          </cell>
          <cell r="I156" t="str">
            <v>=</v>
          </cell>
          <cell r="J156">
            <v>908087.83</v>
          </cell>
          <cell r="K156">
            <v>2367318.35</v>
          </cell>
          <cell r="L156">
            <v>1443849.9300000002</v>
          </cell>
          <cell r="N156" t="str">
            <v>=</v>
          </cell>
          <cell r="O156">
            <v>1287632.78</v>
          </cell>
          <cell r="P156">
            <v>1737011.29</v>
          </cell>
          <cell r="Q156">
            <v>1419204.39</v>
          </cell>
          <cell r="R156">
            <v>1565784.92</v>
          </cell>
          <cell r="S156">
            <v>1736570.01</v>
          </cell>
          <cell r="T156">
            <v>1421953.53</v>
          </cell>
          <cell r="U156">
            <v>2282950.42</v>
          </cell>
          <cell r="V156">
            <v>2282950.42</v>
          </cell>
          <cell r="W156">
            <v>2282950.42</v>
          </cell>
          <cell r="X156">
            <v>2282950.42</v>
          </cell>
          <cell r="Y156">
            <v>2282950.42</v>
          </cell>
          <cell r="Z156">
            <v>2282950.42</v>
          </cell>
          <cell r="AB156">
            <v>0</v>
          </cell>
        </row>
        <row r="157">
          <cell r="B157" t="str">
            <v>35-0100001</v>
          </cell>
          <cell r="D157" t="str">
            <v>pd11a</v>
          </cell>
          <cell r="E157" t="str">
            <v>itax</v>
          </cell>
          <cell r="G157" t="str">
            <v>p</v>
          </cell>
          <cell r="H157" t="str">
            <v>tax liability on emploee</v>
          </cell>
          <cell r="I157" t="str">
            <v>erario c/irpef dip (1001)</v>
          </cell>
          <cell r="J157">
            <v>40982.76</v>
          </cell>
          <cell r="K157">
            <v>41114.11</v>
          </cell>
          <cell r="L157">
            <v>45146.13</v>
          </cell>
          <cell r="N157" t="str">
            <v>erario c/irpef dip (1001)</v>
          </cell>
          <cell r="O157">
            <v>17779.16</v>
          </cell>
          <cell r="P157">
            <v>18763.79</v>
          </cell>
          <cell r="Q157">
            <v>26979.96</v>
          </cell>
          <cell r="R157">
            <v>51520.05</v>
          </cell>
          <cell r="S157">
            <v>28432.240000000002</v>
          </cell>
          <cell r="T157">
            <v>34761.85</v>
          </cell>
          <cell r="U157">
            <v>11039.73</v>
          </cell>
          <cell r="V157">
            <v>28580.49</v>
          </cell>
          <cell r="W157">
            <v>60833.67</v>
          </cell>
          <cell r="X157">
            <v>22001.14</v>
          </cell>
          <cell r="Y157">
            <v>20618.919999999998</v>
          </cell>
          <cell r="Z157">
            <v>45146.13</v>
          </cell>
          <cell r="AB157">
            <v>24527.21</v>
          </cell>
        </row>
        <row r="158">
          <cell r="B158" t="str">
            <v>35-0100002</v>
          </cell>
          <cell r="D158" t="str">
            <v>pd11a</v>
          </cell>
          <cell r="E158" t="str">
            <v>itax</v>
          </cell>
          <cell r="G158" t="str">
            <v>p</v>
          </cell>
          <cell r="H158" t="str">
            <v>tax liability on sevices</v>
          </cell>
          <cell r="I158" t="str">
            <v>erario c/irpef lav aut (1040)</v>
          </cell>
          <cell r="J158">
            <v>3577.8</v>
          </cell>
          <cell r="K158">
            <v>4889.84</v>
          </cell>
          <cell r="L158">
            <v>-970.8</v>
          </cell>
          <cell r="N158" t="str">
            <v>erario c/irpef lav aut (1040)</v>
          </cell>
          <cell r="O158">
            <v>2430.38</v>
          </cell>
          <cell r="P158">
            <v>428.8</v>
          </cell>
          <cell r="Q158">
            <v>7758</v>
          </cell>
          <cell r="R158">
            <v>-2840</v>
          </cell>
          <cell r="S158">
            <v>38426.39</v>
          </cell>
          <cell r="T158">
            <v>36109.67</v>
          </cell>
          <cell r="U158">
            <v>25951.61</v>
          </cell>
          <cell r="V158">
            <v>27351.61</v>
          </cell>
          <cell r="W158">
            <v>-1959.2</v>
          </cell>
          <cell r="X158">
            <v>58674.26</v>
          </cell>
          <cell r="Y158">
            <v>328.48</v>
          </cell>
          <cell r="Z158">
            <v>-970.8</v>
          </cell>
          <cell r="AB158">
            <v>-1299.28</v>
          </cell>
        </row>
        <row r="159">
          <cell r="B159" t="str">
            <v>35-0100004</v>
          </cell>
          <cell r="D159" t="str">
            <v>pd11a</v>
          </cell>
          <cell r="E159" t="str">
            <v>altrepass</v>
          </cell>
          <cell r="G159" t="str">
            <v>p</v>
          </cell>
          <cell r="H159" t="str">
            <v>IRAP tax</v>
          </cell>
          <cell r="I159" t="str">
            <v>irap dell'esercizio</v>
          </cell>
          <cell r="J159">
            <v>307320</v>
          </cell>
          <cell r="K159">
            <v>0</v>
          </cell>
          <cell r="L159">
            <v>0</v>
          </cell>
          <cell r="N159" t="str">
            <v>irap dell'esercizio</v>
          </cell>
          <cell r="O159">
            <v>0</v>
          </cell>
          <cell r="P159">
            <v>0</v>
          </cell>
          <cell r="Q159">
            <v>0</v>
          </cell>
          <cell r="R159">
            <v>370000</v>
          </cell>
          <cell r="S159">
            <v>216000</v>
          </cell>
          <cell r="T159">
            <v>216000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B159">
            <v>0</v>
          </cell>
        </row>
        <row r="160">
          <cell r="B160" t="str">
            <v>35-0100005</v>
          </cell>
          <cell r="D160" t="str">
            <v>pd11a</v>
          </cell>
          <cell r="E160" t="str">
            <v>altrepass</v>
          </cell>
          <cell r="G160" t="str">
            <v>p</v>
          </cell>
          <cell r="H160" t="str">
            <v>other tax liability</v>
          </cell>
          <cell r="I160" t="str">
            <v>debiti verso erario</v>
          </cell>
          <cell r="J160">
            <v>0</v>
          </cell>
          <cell r="K160">
            <v>0</v>
          </cell>
          <cell r="L160">
            <v>0</v>
          </cell>
          <cell r="N160" t="str">
            <v>debiti verso erario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</row>
        <row r="161">
          <cell r="B161" t="str">
            <v>35-0100006</v>
          </cell>
          <cell r="D161" t="str">
            <v>pd13</v>
          </cell>
          <cell r="E161" t="str">
            <v>altrepass</v>
          </cell>
          <cell r="G161" t="str">
            <v>p</v>
          </cell>
          <cell r="I161" t="str">
            <v>deb. Tributario x ravv. Operoso</v>
          </cell>
          <cell r="J161">
            <v>0</v>
          </cell>
          <cell r="K161">
            <v>0</v>
          </cell>
          <cell r="L161">
            <v>0</v>
          </cell>
          <cell r="N161" t="str">
            <v>deb. Tributario x ravv. Operoso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</row>
        <row r="162">
          <cell r="B162" t="str">
            <v>35-0100008</v>
          </cell>
          <cell r="D162" t="str">
            <v>pd13</v>
          </cell>
          <cell r="E162" t="str">
            <v>altrepass</v>
          </cell>
          <cell r="G162" t="str">
            <v>p</v>
          </cell>
          <cell r="I162" t="str">
            <v>Ires a credito</v>
          </cell>
          <cell r="L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0</v>
          </cell>
        </row>
        <row r="163">
          <cell r="B163" t="str">
            <v>35-0100009</v>
          </cell>
          <cell r="D163" t="str">
            <v>pd11a</v>
          </cell>
          <cell r="E163" t="str">
            <v>altrepass</v>
          </cell>
          <cell r="G163" t="str">
            <v>p</v>
          </cell>
          <cell r="I163" t="str">
            <v>debiti tributari diversi</v>
          </cell>
          <cell r="L163">
            <v>58187.82</v>
          </cell>
          <cell r="O163">
            <v>76245.38</v>
          </cell>
          <cell r="P163">
            <v>64071.43</v>
          </cell>
          <cell r="Q163">
            <v>68289.06</v>
          </cell>
          <cell r="R163">
            <v>68289.06</v>
          </cell>
          <cell r="S163">
            <v>65791.429999999993</v>
          </cell>
          <cell r="T163">
            <v>57573.43</v>
          </cell>
          <cell r="U163">
            <v>31687.599999999999</v>
          </cell>
          <cell r="V163">
            <v>31687.599999999999</v>
          </cell>
          <cell r="W163">
            <v>31762.35</v>
          </cell>
          <cell r="X163">
            <v>31762.35</v>
          </cell>
          <cell r="Y163">
            <v>31762.35</v>
          </cell>
          <cell r="Z163">
            <v>58187.82</v>
          </cell>
          <cell r="AB163">
            <v>26425.47</v>
          </cell>
        </row>
        <row r="164">
          <cell r="B164" t="str">
            <v>=</v>
          </cell>
          <cell r="D164" t="str">
            <v>=</v>
          </cell>
          <cell r="E164" t="str">
            <v>=</v>
          </cell>
          <cell r="G164" t="str">
            <v>=</v>
          </cell>
          <cell r="I164" t="str">
            <v>debiti tributari</v>
          </cell>
          <cell r="J164">
            <v>351880.56</v>
          </cell>
          <cell r="K164">
            <v>46003.95</v>
          </cell>
          <cell r="L164">
            <v>44175.329999999994</v>
          </cell>
          <cell r="N164" t="str">
            <v>debiti tributari</v>
          </cell>
          <cell r="O164">
            <v>20209.54</v>
          </cell>
          <cell r="P164">
            <v>19192.59</v>
          </cell>
          <cell r="Q164">
            <v>34737.96</v>
          </cell>
          <cell r="R164">
            <v>418680.05</v>
          </cell>
          <cell r="S164">
            <v>282858.63</v>
          </cell>
          <cell r="T164">
            <v>286871.52</v>
          </cell>
          <cell r="U164">
            <v>36991.339999999997</v>
          </cell>
          <cell r="V164">
            <v>36991.339999999997</v>
          </cell>
          <cell r="W164">
            <v>36991.339999999997</v>
          </cell>
          <cell r="X164">
            <v>36991.339999999997</v>
          </cell>
          <cell r="Y164">
            <v>36991.339999999997</v>
          </cell>
          <cell r="Z164">
            <v>36991.339999999997</v>
          </cell>
          <cell r="AB164">
            <v>0</v>
          </cell>
        </row>
        <row r="165">
          <cell r="B165" t="str">
            <v>35-0200001</v>
          </cell>
          <cell r="D165" t="str">
            <v>pd13</v>
          </cell>
          <cell r="E165" t="str">
            <v>altrepass</v>
          </cell>
          <cell r="G165" t="str">
            <v>p</v>
          </cell>
          <cell r="H165" t="str">
            <v>emploee liabilities</v>
          </cell>
          <cell r="I165" t="str">
            <v>dipendenti c/retribuzioni</v>
          </cell>
          <cell r="J165">
            <v>98</v>
          </cell>
          <cell r="K165">
            <v>0</v>
          </cell>
          <cell r="L165">
            <v>0</v>
          </cell>
          <cell r="N165" t="str">
            <v>dipendenti c/retribuzioni</v>
          </cell>
          <cell r="O165">
            <v>0</v>
          </cell>
          <cell r="P165">
            <v>0</v>
          </cell>
          <cell r="Q165">
            <v>0</v>
          </cell>
          <cell r="R165">
            <v>59641</v>
          </cell>
          <cell r="S165">
            <v>100</v>
          </cell>
          <cell r="T165">
            <v>100</v>
          </cell>
          <cell r="U165">
            <v>14.5</v>
          </cell>
          <cell r="V165">
            <v>2396.89</v>
          </cell>
          <cell r="W165">
            <v>2485.14</v>
          </cell>
          <cell r="X165">
            <v>3220.95</v>
          </cell>
          <cell r="Y165">
            <v>70394.25</v>
          </cell>
          <cell r="Z165">
            <v>0</v>
          </cell>
          <cell r="AB165">
            <v>-70394.25</v>
          </cell>
        </row>
        <row r="166">
          <cell r="B166" t="str">
            <v>35-0200002</v>
          </cell>
          <cell r="D166" t="str">
            <v>pd13</v>
          </cell>
          <cell r="E166" t="str">
            <v>altrepass</v>
          </cell>
          <cell r="G166" t="str">
            <v>p</v>
          </cell>
          <cell r="H166" t="str">
            <v>liab. Vs emploee  for trip expenses</v>
          </cell>
          <cell r="I166" t="str">
            <v>dipendenti c/note spese</v>
          </cell>
          <cell r="J166">
            <v>1407.84</v>
          </cell>
          <cell r="K166">
            <v>2018.21</v>
          </cell>
          <cell r="L166">
            <v>0</v>
          </cell>
          <cell r="N166" t="str">
            <v>dipendenti c/note spese</v>
          </cell>
          <cell r="O166">
            <v>2417.1</v>
          </cell>
          <cell r="P166">
            <v>5750.05</v>
          </cell>
          <cell r="Q166">
            <v>7824.84</v>
          </cell>
          <cell r="R166">
            <v>5923.54</v>
          </cell>
          <cell r="S166">
            <v>2114.7199999999998</v>
          </cell>
          <cell r="T166">
            <v>1737.07</v>
          </cell>
          <cell r="U166">
            <v>3496.35</v>
          </cell>
          <cell r="V166">
            <v>2323.8200000000002</v>
          </cell>
          <cell r="W166">
            <v>1539.12</v>
          </cell>
          <cell r="X166">
            <v>0</v>
          </cell>
          <cell r="Y166">
            <v>0</v>
          </cell>
          <cell r="Z166">
            <v>0</v>
          </cell>
          <cell r="AB166">
            <v>0</v>
          </cell>
        </row>
        <row r="167">
          <cell r="B167" t="str">
            <v>35-0200003</v>
          </cell>
          <cell r="D167" t="str">
            <v>pd13</v>
          </cell>
          <cell r="E167" t="str">
            <v>altrepass</v>
          </cell>
          <cell r="G167" t="str">
            <v>p</v>
          </cell>
          <cell r="H167" t="str">
            <v>liab. Vs emploee  for trip expenses</v>
          </cell>
          <cell r="I167" t="str">
            <v>debito x compenso amministratore</v>
          </cell>
          <cell r="L167">
            <v>0</v>
          </cell>
          <cell r="N167" t="str">
            <v>deb ito x compenso amministratore</v>
          </cell>
          <cell r="V167">
            <v>-280</v>
          </cell>
          <cell r="W167">
            <v>0</v>
          </cell>
          <cell r="X167">
            <v>-1.37</v>
          </cell>
          <cell r="Y167">
            <v>0</v>
          </cell>
          <cell r="Z167">
            <v>0</v>
          </cell>
          <cell r="AB167">
            <v>0</v>
          </cell>
        </row>
        <row r="168">
          <cell r="B168" t="str">
            <v>35-0200005</v>
          </cell>
          <cell r="D168" t="str">
            <v>pd13</v>
          </cell>
          <cell r="E168" t="str">
            <v>altrepass</v>
          </cell>
          <cell r="G168" t="str">
            <v>p</v>
          </cell>
          <cell r="H168" t="str">
            <v>roundisments on wages</v>
          </cell>
          <cell r="I168" t="str">
            <v>arrot. Stipendi</v>
          </cell>
          <cell r="J168">
            <v>0</v>
          </cell>
          <cell r="K168">
            <v>2.42</v>
          </cell>
          <cell r="L168">
            <v>1.21</v>
          </cell>
          <cell r="N168" t="str">
            <v>arrot. Stipendi</v>
          </cell>
          <cell r="O168">
            <v>0.97</v>
          </cell>
          <cell r="P168">
            <v>0.23</v>
          </cell>
          <cell r="Q168">
            <v>4.93</v>
          </cell>
          <cell r="R168">
            <v>1.51</v>
          </cell>
          <cell r="S168">
            <v>1.77</v>
          </cell>
          <cell r="T168">
            <v>-1.71</v>
          </cell>
          <cell r="U168">
            <v>-1.69</v>
          </cell>
          <cell r="V168">
            <v>0.79</v>
          </cell>
          <cell r="W168">
            <v>0.14000000000000001</v>
          </cell>
          <cell r="X168">
            <v>170.7</v>
          </cell>
          <cell r="Y168">
            <v>-1.21</v>
          </cell>
          <cell r="Z168">
            <v>1.21</v>
          </cell>
          <cell r="AB168">
            <v>2.42</v>
          </cell>
        </row>
        <row r="169">
          <cell r="B169" t="str">
            <v>35-0200006</v>
          </cell>
          <cell r="D169" t="str">
            <v>pd13</v>
          </cell>
          <cell r="E169" t="str">
            <v>altrepass</v>
          </cell>
          <cell r="G169" t="str">
            <v>p</v>
          </cell>
          <cell r="H169" t="str">
            <v>trade union liabilities</v>
          </cell>
          <cell r="I169" t="str">
            <v>deb. Vs sindacato</v>
          </cell>
          <cell r="J169">
            <v>428.83</v>
          </cell>
          <cell r="K169">
            <v>463.12</v>
          </cell>
          <cell r="L169">
            <v>356.36</v>
          </cell>
          <cell r="N169" t="str">
            <v>deb. Vs sindacato</v>
          </cell>
          <cell r="O169">
            <v>330.74</v>
          </cell>
          <cell r="P169">
            <v>352.23</v>
          </cell>
          <cell r="Q169">
            <v>181.05</v>
          </cell>
          <cell r="R169">
            <v>156.09</v>
          </cell>
          <cell r="S169">
            <v>165.98</v>
          </cell>
          <cell r="T169">
            <v>363.72</v>
          </cell>
          <cell r="U169">
            <v>167.2</v>
          </cell>
          <cell r="V169">
            <v>179.47</v>
          </cell>
          <cell r="W169">
            <v>191.94</v>
          </cell>
          <cell r="X169">
            <v>-479.02</v>
          </cell>
          <cell r="Y169">
            <v>181.98</v>
          </cell>
          <cell r="Z169">
            <v>356.36</v>
          </cell>
          <cell r="AB169">
            <v>174.38000000000002</v>
          </cell>
        </row>
        <row r="170">
          <cell r="B170" t="str">
            <v>35-0200007</v>
          </cell>
          <cell r="D170" t="str">
            <v>pd13</v>
          </cell>
          <cell r="E170" t="str">
            <v>altrepass</v>
          </cell>
          <cell r="G170" t="str">
            <v>p</v>
          </cell>
          <cell r="H170" t="str">
            <v>empl. Pre-payments</v>
          </cell>
          <cell r="I170" t="str">
            <v>dip. C/anticipi</v>
          </cell>
          <cell r="J170">
            <v>0</v>
          </cell>
          <cell r="K170">
            <v>0</v>
          </cell>
          <cell r="L170">
            <v>0</v>
          </cell>
          <cell r="N170" t="str">
            <v>dip. C/anticipi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-311</v>
          </cell>
          <cell r="T170">
            <v>-2771</v>
          </cell>
          <cell r="U170">
            <v>-2155.25</v>
          </cell>
          <cell r="V170">
            <v>-479.02</v>
          </cell>
          <cell r="W170">
            <v>-479.02</v>
          </cell>
          <cell r="X170">
            <v>0</v>
          </cell>
          <cell r="Y170">
            <v>-479.02</v>
          </cell>
          <cell r="Z170">
            <v>0</v>
          </cell>
          <cell r="AB170">
            <v>479.02</v>
          </cell>
        </row>
        <row r="171">
          <cell r="B171" t="str">
            <v>35-0200008</v>
          </cell>
          <cell r="D171" t="str">
            <v>pd13</v>
          </cell>
          <cell r="E171" t="str">
            <v>altrepass</v>
          </cell>
          <cell r="G171" t="str">
            <v>p</v>
          </cell>
          <cell r="H171" t="str">
            <v>empl. Pre-payments</v>
          </cell>
          <cell r="I171" t="str">
            <v>deb x cessione 1/5 stip pers.</v>
          </cell>
          <cell r="J171">
            <v>0</v>
          </cell>
          <cell r="K171">
            <v>280</v>
          </cell>
          <cell r="L171">
            <v>405</v>
          </cell>
          <cell r="O171">
            <v>280</v>
          </cell>
          <cell r="P171">
            <v>280</v>
          </cell>
          <cell r="Q171">
            <v>280</v>
          </cell>
          <cell r="R171">
            <v>280</v>
          </cell>
          <cell r="S171">
            <v>280</v>
          </cell>
          <cell r="T171">
            <v>405</v>
          </cell>
          <cell r="U171">
            <v>405</v>
          </cell>
          <cell r="V171">
            <v>685</v>
          </cell>
          <cell r="W171">
            <v>405</v>
          </cell>
          <cell r="X171">
            <v>405</v>
          </cell>
          <cell r="Y171">
            <v>405</v>
          </cell>
          <cell r="Z171">
            <v>405</v>
          </cell>
          <cell r="AB171">
            <v>0</v>
          </cell>
        </row>
        <row r="172">
          <cell r="B172" t="str">
            <v>=</v>
          </cell>
          <cell r="D172" t="str">
            <v>=</v>
          </cell>
          <cell r="E172" t="str">
            <v>=</v>
          </cell>
          <cell r="G172" t="str">
            <v>=</v>
          </cell>
          <cell r="I172" t="str">
            <v>debiti vs dipendenti</v>
          </cell>
          <cell r="J172">
            <v>1934.6699999999998</v>
          </cell>
          <cell r="K172">
            <v>2763.75</v>
          </cell>
          <cell r="L172">
            <v>762.56999999999994</v>
          </cell>
          <cell r="N172" t="str">
            <v>debiti vs dipendenti</v>
          </cell>
          <cell r="O172">
            <v>3028.81</v>
          </cell>
          <cell r="P172">
            <v>6382.51</v>
          </cell>
          <cell r="Q172">
            <v>8290.82</v>
          </cell>
          <cell r="R172">
            <v>66002.14</v>
          </cell>
          <cell r="S172">
            <v>2351.4699999999998</v>
          </cell>
          <cell r="T172">
            <v>-166.92</v>
          </cell>
          <cell r="U172">
            <v>1926.11</v>
          </cell>
          <cell r="V172">
            <v>1926.11</v>
          </cell>
          <cell r="W172">
            <v>1926.11</v>
          </cell>
          <cell r="X172">
            <v>1926.11</v>
          </cell>
          <cell r="Y172">
            <v>1926.11</v>
          </cell>
          <cell r="Z172">
            <v>1926.11</v>
          </cell>
          <cell r="AB172">
            <v>0</v>
          </cell>
        </row>
        <row r="173">
          <cell r="B173" t="str">
            <v>35-0300001</v>
          </cell>
          <cell r="D173" t="str">
            <v>pd12</v>
          </cell>
          <cell r="E173" t="str">
            <v>altrepass</v>
          </cell>
          <cell r="G173" t="str">
            <v>p</v>
          </cell>
          <cell r="H173" t="str">
            <v>social security debt</v>
          </cell>
          <cell r="I173" t="str">
            <v>inps c/contributi</v>
          </cell>
          <cell r="J173">
            <v>68166</v>
          </cell>
          <cell r="K173">
            <v>67123.91</v>
          </cell>
          <cell r="L173">
            <v>67580.92</v>
          </cell>
          <cell r="N173" t="str">
            <v>inps c/contributi</v>
          </cell>
          <cell r="O173">
            <v>35861.800000000003</v>
          </cell>
          <cell r="P173">
            <v>36181.35</v>
          </cell>
          <cell r="Q173">
            <v>38054.660000000003</v>
          </cell>
          <cell r="R173">
            <v>38714.43</v>
          </cell>
          <cell r="S173">
            <v>43334.85</v>
          </cell>
          <cell r="T173">
            <v>62679.79</v>
          </cell>
          <cell r="U173">
            <v>41739.46</v>
          </cell>
          <cell r="V173">
            <v>38793.43</v>
          </cell>
          <cell r="W173">
            <v>80567.83</v>
          </cell>
          <cell r="X173">
            <v>37775.15</v>
          </cell>
          <cell r="Y173">
            <v>38157.33</v>
          </cell>
          <cell r="Z173">
            <v>67580.92</v>
          </cell>
          <cell r="AB173">
            <v>29423.589999999997</v>
          </cell>
        </row>
        <row r="174">
          <cell r="B174" t="str">
            <v>35-0300002</v>
          </cell>
          <cell r="D174" t="str">
            <v>pd12</v>
          </cell>
          <cell r="E174" t="str">
            <v>altrepass</v>
          </cell>
          <cell r="G174" t="str">
            <v>p</v>
          </cell>
          <cell r="H174" t="str">
            <v>social security debt for managers</v>
          </cell>
          <cell r="I174" t="str">
            <v>dirigenti c/contributi</v>
          </cell>
          <cell r="J174">
            <v>2430.6</v>
          </cell>
          <cell r="K174">
            <v>1944.35</v>
          </cell>
          <cell r="L174">
            <v>816.79</v>
          </cell>
          <cell r="N174" t="str">
            <v>dirigenti c/contributi</v>
          </cell>
          <cell r="O174">
            <v>-4.7499999999998863</v>
          </cell>
          <cell r="P174">
            <v>505.89</v>
          </cell>
          <cell r="Q174">
            <v>2497.19</v>
          </cell>
          <cell r="R174">
            <v>995.28</v>
          </cell>
          <cell r="S174">
            <v>1504.56</v>
          </cell>
          <cell r="T174">
            <v>2013.92</v>
          </cell>
          <cell r="U174">
            <v>924.47</v>
          </cell>
          <cell r="V174">
            <v>1895.54</v>
          </cell>
          <cell r="W174">
            <v>6881.93</v>
          </cell>
          <cell r="X174">
            <v>450.14</v>
          </cell>
          <cell r="Y174">
            <v>414.28</v>
          </cell>
          <cell r="Z174">
            <v>816.79</v>
          </cell>
          <cell r="AB174">
            <v>402.51</v>
          </cell>
        </row>
        <row r="175">
          <cell r="B175" t="str">
            <v>35-0300004</v>
          </cell>
          <cell r="D175" t="str">
            <v>pd13</v>
          </cell>
          <cell r="E175" t="str">
            <v>altrepass</v>
          </cell>
          <cell r="G175" t="str">
            <v>p</v>
          </cell>
          <cell r="I175" t="str">
            <v>inps c/ratei ex prec</v>
          </cell>
          <cell r="J175">
            <v>0</v>
          </cell>
          <cell r="K175">
            <v>0</v>
          </cell>
          <cell r="L175">
            <v>0</v>
          </cell>
          <cell r="N175" t="str">
            <v>inps c/ratei ex prec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</row>
        <row r="176">
          <cell r="B176" t="str">
            <v>35-0300005</v>
          </cell>
          <cell r="D176" t="str">
            <v>c5a</v>
          </cell>
          <cell r="E176" t="str">
            <v>alcred</v>
          </cell>
          <cell r="G176" t="str">
            <v>a</v>
          </cell>
          <cell r="H176" t="str">
            <v>social security debt</v>
          </cell>
          <cell r="I176" t="str">
            <v>inail c/contributi</v>
          </cell>
          <cell r="J176">
            <v>800.89</v>
          </cell>
          <cell r="K176">
            <v>-7456.01</v>
          </cell>
          <cell r="L176">
            <v>3591.48</v>
          </cell>
          <cell r="N176" t="str">
            <v>inail c/contributi</v>
          </cell>
          <cell r="O176">
            <v>-6438.14</v>
          </cell>
          <cell r="P176">
            <v>1430.07</v>
          </cell>
          <cell r="Q176">
            <v>-1010.4</v>
          </cell>
          <cell r="R176">
            <v>-3683.04</v>
          </cell>
          <cell r="S176">
            <v>4747.5</v>
          </cell>
          <cell r="T176">
            <v>458.63</v>
          </cell>
          <cell r="U176">
            <v>-2326.4</v>
          </cell>
          <cell r="V176">
            <v>5747.99</v>
          </cell>
          <cell r="W176">
            <v>3055.09</v>
          </cell>
          <cell r="X176">
            <v>383.85</v>
          </cell>
          <cell r="Y176">
            <v>8335.64</v>
          </cell>
          <cell r="Z176">
            <v>3591.48</v>
          </cell>
          <cell r="AB176">
            <v>-4744.16</v>
          </cell>
        </row>
        <row r="177">
          <cell r="B177" t="str">
            <v>35-0300006</v>
          </cell>
          <cell r="D177" t="str">
            <v>pd12</v>
          </cell>
          <cell r="E177" t="str">
            <v>altrepass</v>
          </cell>
          <cell r="G177" t="str">
            <v>p</v>
          </cell>
          <cell r="I177" t="str">
            <v>debiti vs Fopen</v>
          </cell>
          <cell r="L177">
            <v>3710.7</v>
          </cell>
          <cell r="U177">
            <v>6468.63</v>
          </cell>
          <cell r="V177">
            <v>2185.6</v>
          </cell>
          <cell r="W177">
            <v>2164.56</v>
          </cell>
          <cell r="X177">
            <v>2159.0700000000002</v>
          </cell>
          <cell r="Y177">
            <v>2206.5300000000002</v>
          </cell>
          <cell r="Z177">
            <v>3710.7</v>
          </cell>
          <cell r="AB177">
            <v>1504.1699999999996</v>
          </cell>
        </row>
        <row r="178">
          <cell r="B178" t="str">
            <v>35-0300007</v>
          </cell>
          <cell r="D178" t="str">
            <v>pd12</v>
          </cell>
          <cell r="E178" t="str">
            <v>altrepass</v>
          </cell>
          <cell r="G178" t="str">
            <v>p</v>
          </cell>
          <cell r="I178" t="str">
            <v>DEBITI VS. FONDI PENSIONE</v>
          </cell>
          <cell r="L178">
            <v>180.38</v>
          </cell>
        </row>
        <row r="179">
          <cell r="B179" t="str">
            <v>=</v>
          </cell>
          <cell r="D179" t="str">
            <v>=</v>
          </cell>
          <cell r="E179" t="str">
            <v>=</v>
          </cell>
          <cell r="G179" t="str">
            <v>=</v>
          </cell>
          <cell r="I179" t="str">
            <v>debiti vs istit. Previdenza</v>
          </cell>
          <cell r="J179">
            <v>71397.490000000005</v>
          </cell>
          <cell r="K179">
            <v>76524.27</v>
          </cell>
          <cell r="L179">
            <v>68697.31</v>
          </cell>
          <cell r="N179" t="str">
            <v>debiti vs istit. Previdenza</v>
          </cell>
          <cell r="O179">
            <v>42295.19</v>
          </cell>
          <cell r="P179">
            <v>35257.17</v>
          </cell>
          <cell r="Q179">
            <v>41562.25</v>
          </cell>
          <cell r="R179">
            <v>43392.75</v>
          </cell>
          <cell r="S179">
            <v>40091.910000000003</v>
          </cell>
          <cell r="T179">
            <v>64235.08</v>
          </cell>
          <cell r="U179">
            <v>51458.96</v>
          </cell>
          <cell r="V179">
            <v>51458.96</v>
          </cell>
          <cell r="W179">
            <v>51458.96</v>
          </cell>
          <cell r="X179">
            <v>51458.96</v>
          </cell>
          <cell r="Y179">
            <v>51458.96</v>
          </cell>
          <cell r="Z179">
            <v>51458.96</v>
          </cell>
          <cell r="AB179">
            <v>0</v>
          </cell>
        </row>
        <row r="180">
          <cell r="B180" t="str">
            <v>35-0500001</v>
          </cell>
          <cell r="D180" t="str">
            <v>pd10b</v>
          </cell>
          <cell r="E180" t="str">
            <v>ol5</v>
          </cell>
          <cell r="G180" t="str">
            <v>p</v>
          </cell>
          <cell r="H180" t="str">
            <v>Prisma long term liabilities</v>
          </cell>
          <cell r="I180" t="str">
            <v>debiti vs prisma</v>
          </cell>
          <cell r="J180">
            <v>12134047.289999999</v>
          </cell>
          <cell r="K180">
            <v>26776093.59</v>
          </cell>
          <cell r="L180">
            <v>16222902.23</v>
          </cell>
          <cell r="N180" t="str">
            <v>debiti vs prisma</v>
          </cell>
          <cell r="O180">
            <v>25832518.990000002</v>
          </cell>
          <cell r="P180">
            <v>25936789.23</v>
          </cell>
          <cell r="Q180">
            <v>26206467</v>
          </cell>
          <cell r="R180">
            <v>21167902.23</v>
          </cell>
          <cell r="S180">
            <v>21167902.23</v>
          </cell>
          <cell r="T180">
            <v>21167902.23</v>
          </cell>
          <cell r="U180">
            <v>16167902.23</v>
          </cell>
          <cell r="V180">
            <v>16222902.23</v>
          </cell>
          <cell r="W180">
            <v>16222902.23</v>
          </cell>
          <cell r="X180">
            <v>16222902.23</v>
          </cell>
          <cell r="Y180">
            <v>16222902.23</v>
          </cell>
          <cell r="Z180">
            <v>16222902.23</v>
          </cell>
          <cell r="AB180">
            <v>0</v>
          </cell>
        </row>
        <row r="181">
          <cell r="B181" t="str">
            <v>35-0500002</v>
          </cell>
          <cell r="D181" t="str">
            <v>pd4</v>
          </cell>
          <cell r="E181" t="str">
            <v>ol5</v>
          </cell>
          <cell r="G181" t="str">
            <v>p</v>
          </cell>
          <cell r="H181" t="str">
            <v>PSEG long term liabilities</v>
          </cell>
          <cell r="I181" t="str">
            <v>c/finanziam. Pseg</v>
          </cell>
          <cell r="J181">
            <v>9571811.3100000005</v>
          </cell>
          <cell r="K181">
            <v>0</v>
          </cell>
          <cell r="L181">
            <v>0</v>
          </cell>
          <cell r="N181" t="str">
            <v>c/finanziam. Pseg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B181">
            <v>0</v>
          </cell>
        </row>
        <row r="182">
          <cell r="B182" t="str">
            <v>35-0500003</v>
          </cell>
          <cell r="D182" t="str">
            <v>pd5a</v>
          </cell>
          <cell r="E182" t="str">
            <v>ol5</v>
          </cell>
          <cell r="G182" t="str">
            <v>p</v>
          </cell>
          <cell r="H182" t="str">
            <v>invoice to be received from prisma</v>
          </cell>
          <cell r="I182" t="str">
            <v>fatt da ric prisma</v>
          </cell>
          <cell r="J182">
            <v>0</v>
          </cell>
          <cell r="K182">
            <v>0</v>
          </cell>
          <cell r="L182">
            <v>0</v>
          </cell>
          <cell r="N182" t="str">
            <v>fatt da ric prisma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B182">
            <v>0</v>
          </cell>
        </row>
        <row r="183">
          <cell r="B183" t="str">
            <v>35-0500006</v>
          </cell>
          <cell r="D183" t="str">
            <v>pd4</v>
          </cell>
          <cell r="E183" t="str">
            <v>ol5</v>
          </cell>
          <cell r="G183" t="str">
            <v>p</v>
          </cell>
          <cell r="H183" t="str">
            <v>CGGP long term liabilities</v>
          </cell>
          <cell r="I183" t="str">
            <v>finanziam da cggp</v>
          </cell>
          <cell r="J183">
            <v>6603468.0099999998</v>
          </cell>
          <cell r="K183">
            <v>0</v>
          </cell>
          <cell r="L183">
            <v>0</v>
          </cell>
          <cell r="N183" t="str">
            <v>finanziam da cggp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B183">
            <v>0</v>
          </cell>
        </row>
        <row r="184">
          <cell r="B184" t="str">
            <v>=</v>
          </cell>
          <cell r="D184" t="str">
            <v>=</v>
          </cell>
          <cell r="E184" t="str">
            <v>=</v>
          </cell>
          <cell r="G184" t="str">
            <v>=</v>
          </cell>
          <cell r="I184" t="str">
            <v>debiti vs controllanti</v>
          </cell>
          <cell r="J184">
            <v>28309326.609999999</v>
          </cell>
          <cell r="K184">
            <v>26776093.59</v>
          </cell>
          <cell r="L184">
            <v>16222902.23</v>
          </cell>
          <cell r="N184" t="str">
            <v>debiti vs controllanti</v>
          </cell>
          <cell r="O184">
            <v>25832518.990000002</v>
          </cell>
          <cell r="P184">
            <v>25936789.23</v>
          </cell>
          <cell r="Q184">
            <v>26206467</v>
          </cell>
          <cell r="R184">
            <v>21167902.23</v>
          </cell>
          <cell r="S184">
            <v>21167902.23</v>
          </cell>
          <cell r="T184">
            <v>21167902.23</v>
          </cell>
          <cell r="U184">
            <v>16167902.23</v>
          </cell>
          <cell r="V184">
            <v>16167902.23</v>
          </cell>
          <cell r="W184">
            <v>16167902.23</v>
          </cell>
          <cell r="X184">
            <v>16167902.23</v>
          </cell>
          <cell r="Y184">
            <v>16167902.23</v>
          </cell>
          <cell r="Z184">
            <v>16167902.23</v>
          </cell>
          <cell r="AB184">
            <v>0</v>
          </cell>
        </row>
        <row r="185">
          <cell r="B185" t="str">
            <v>35-0900001</v>
          </cell>
          <cell r="D185" t="str">
            <v>epass</v>
          </cell>
          <cell r="E185" t="str">
            <v>altrepass</v>
          </cell>
          <cell r="G185" t="str">
            <v>p</v>
          </cell>
          <cell r="I185" t="str">
            <v>ratei passivi</v>
          </cell>
          <cell r="J185">
            <v>108706.37</v>
          </cell>
          <cell r="K185">
            <v>30000</v>
          </cell>
          <cell r="L185">
            <v>0</v>
          </cell>
          <cell r="N185" t="str">
            <v>ratei passivi</v>
          </cell>
          <cell r="O185">
            <v>347517.23</v>
          </cell>
          <cell r="P185">
            <v>329173.98</v>
          </cell>
          <cell r="Q185">
            <v>335790.73</v>
          </cell>
          <cell r="R185">
            <v>373742.48</v>
          </cell>
          <cell r="S185">
            <v>233504.23</v>
          </cell>
          <cell r="T185">
            <v>49513.02</v>
          </cell>
          <cell r="U185">
            <v>42536.77</v>
          </cell>
          <cell r="V185">
            <v>44193.52</v>
          </cell>
          <cell r="W185">
            <v>19994.37</v>
          </cell>
          <cell r="X185">
            <v>21651.119999999999</v>
          </cell>
          <cell r="Y185">
            <v>23307.87</v>
          </cell>
          <cell r="Z185">
            <v>0</v>
          </cell>
          <cell r="AB185">
            <v>-23307.87</v>
          </cell>
        </row>
        <row r="186">
          <cell r="B186" t="str">
            <v>35-0900003</v>
          </cell>
          <cell r="D186" t="str">
            <v>pd13</v>
          </cell>
          <cell r="E186" t="str">
            <v>altrepass</v>
          </cell>
          <cell r="G186" t="str">
            <v>p</v>
          </cell>
          <cell r="I186" t="str">
            <v>rateo ferie rol</v>
          </cell>
          <cell r="J186">
            <v>104645.87</v>
          </cell>
          <cell r="K186">
            <v>110534.19</v>
          </cell>
          <cell r="L186">
            <v>104532.86</v>
          </cell>
          <cell r="N186" t="str">
            <v>rateo ferie rol</v>
          </cell>
          <cell r="O186">
            <v>109217.56</v>
          </cell>
          <cell r="P186">
            <v>113018.41</v>
          </cell>
          <cell r="Q186">
            <v>118039.26</v>
          </cell>
          <cell r="R186">
            <v>113229.77</v>
          </cell>
          <cell r="S186">
            <v>114500.24</v>
          </cell>
          <cell r="T186">
            <v>122293.88</v>
          </cell>
          <cell r="U186">
            <v>129275.85</v>
          </cell>
          <cell r="V186">
            <v>132793.26999999999</v>
          </cell>
          <cell r="W186">
            <v>94395.7</v>
          </cell>
          <cell r="X186">
            <v>94922.92</v>
          </cell>
          <cell r="Y186">
            <v>99180.74</v>
          </cell>
          <cell r="Z186">
            <v>104532.86</v>
          </cell>
          <cell r="AB186">
            <v>5352.1199999999953</v>
          </cell>
        </row>
        <row r="187">
          <cell r="B187" t="str">
            <v>35-0900004</v>
          </cell>
          <cell r="D187" t="str">
            <v>c5a</v>
          </cell>
          <cell r="E187" t="str">
            <v>alcred</v>
          </cell>
          <cell r="G187" t="str">
            <v>a</v>
          </cell>
          <cell r="H187" t="str">
            <v>? Capracotta</v>
          </cell>
          <cell r="I187" t="str">
            <v>partite da definire - capracotta</v>
          </cell>
          <cell r="J187">
            <v>50000</v>
          </cell>
          <cell r="K187">
            <v>112.5</v>
          </cell>
          <cell r="L187">
            <v>0</v>
          </cell>
          <cell r="N187" t="str">
            <v>partite da definire - capracotta</v>
          </cell>
          <cell r="O187">
            <v>112.5</v>
          </cell>
          <cell r="P187">
            <v>112.5</v>
          </cell>
          <cell r="Q187">
            <v>22.5</v>
          </cell>
          <cell r="R187">
            <v>22.5</v>
          </cell>
          <cell r="S187">
            <v>45</v>
          </cell>
          <cell r="T187">
            <v>45</v>
          </cell>
          <cell r="U187">
            <v>45</v>
          </cell>
          <cell r="V187">
            <v>45</v>
          </cell>
          <cell r="W187">
            <v>45</v>
          </cell>
          <cell r="X187">
            <v>45</v>
          </cell>
          <cell r="Y187">
            <v>45</v>
          </cell>
          <cell r="Z187">
            <v>0</v>
          </cell>
          <cell r="AB187">
            <v>-45</v>
          </cell>
        </row>
        <row r="188">
          <cell r="B188" t="str">
            <v>35-0900005</v>
          </cell>
          <cell r="D188" t="str">
            <v>pd13</v>
          </cell>
          <cell r="E188" t="str">
            <v>altrepass</v>
          </cell>
          <cell r="G188" t="str">
            <v>p</v>
          </cell>
          <cell r="I188" t="str">
            <v>rateo 14ma</v>
          </cell>
          <cell r="J188">
            <v>33759.29</v>
          </cell>
          <cell r="K188">
            <v>31763.49</v>
          </cell>
          <cell r="L188">
            <v>31929.53</v>
          </cell>
          <cell r="N188" t="str">
            <v>rateo 14ma</v>
          </cell>
          <cell r="O188">
            <v>38085.760000000002</v>
          </cell>
          <cell r="P188">
            <v>43988.75</v>
          </cell>
          <cell r="Q188">
            <v>48464.87</v>
          </cell>
          <cell r="R188">
            <v>50808.03</v>
          </cell>
          <cell r="S188">
            <v>56259.8</v>
          </cell>
          <cell r="T188">
            <v>311.06</v>
          </cell>
          <cell r="U188">
            <v>5695.41</v>
          </cell>
          <cell r="V188">
            <v>11108.52</v>
          </cell>
          <cell r="W188">
            <v>16778.22</v>
          </cell>
          <cell r="X188">
            <v>21968</v>
          </cell>
          <cell r="Y188">
            <v>27898.07</v>
          </cell>
          <cell r="Z188">
            <v>31929.53</v>
          </cell>
          <cell r="AB188">
            <v>4031.4599999999991</v>
          </cell>
        </row>
        <row r="189">
          <cell r="B189" t="str">
            <v>35-0900006</v>
          </cell>
          <cell r="D189" t="str">
            <v>pd13</v>
          </cell>
          <cell r="E189" t="str">
            <v>altrepass</v>
          </cell>
          <cell r="G189" t="str">
            <v>p</v>
          </cell>
          <cell r="I189" t="str">
            <v>rateo contrib 14ma</v>
          </cell>
          <cell r="J189">
            <v>10268.24</v>
          </cell>
          <cell r="K189">
            <v>9394.33</v>
          </cell>
          <cell r="L189">
            <v>9424.98</v>
          </cell>
          <cell r="N189" t="str">
            <v>rateo contrib 14ma</v>
          </cell>
          <cell r="O189">
            <v>11263.22</v>
          </cell>
          <cell r="P189">
            <v>13008.95</v>
          </cell>
          <cell r="Q189">
            <v>14307.48</v>
          </cell>
          <cell r="R189">
            <v>15013.12</v>
          </cell>
          <cell r="S189">
            <v>16624.27</v>
          </cell>
          <cell r="T189">
            <v>97.3</v>
          </cell>
          <cell r="U189">
            <v>1686.21</v>
          </cell>
          <cell r="V189">
            <v>3276.43</v>
          </cell>
          <cell r="W189">
            <v>4947.58</v>
          </cell>
          <cell r="X189">
            <v>6474.91</v>
          </cell>
          <cell r="Y189">
            <v>8227.19</v>
          </cell>
          <cell r="Z189">
            <v>9424.98</v>
          </cell>
          <cell r="AB189">
            <v>1197.7899999999991</v>
          </cell>
        </row>
        <row r="190">
          <cell r="B190" t="str">
            <v>35-0900007</v>
          </cell>
          <cell r="D190" t="str">
            <v>pd13</v>
          </cell>
          <cell r="E190" t="str">
            <v>altrepass</v>
          </cell>
          <cell r="G190" t="str">
            <v>p</v>
          </cell>
          <cell r="I190" t="str">
            <v>rateo 13ma</v>
          </cell>
          <cell r="J190">
            <v>0</v>
          </cell>
          <cell r="K190">
            <v>0</v>
          </cell>
          <cell r="L190">
            <v>0</v>
          </cell>
          <cell r="N190" t="str">
            <v>rateo 13ma</v>
          </cell>
          <cell r="O190">
            <v>6375.08</v>
          </cell>
          <cell r="P190">
            <v>11583.13</v>
          </cell>
          <cell r="Q190">
            <v>17563.98</v>
          </cell>
          <cell r="R190">
            <v>22410.14</v>
          </cell>
          <cell r="S190">
            <v>28336.98</v>
          </cell>
          <cell r="T190">
            <v>34661.32</v>
          </cell>
          <cell r="U190">
            <v>40496.47</v>
          </cell>
          <cell r="V190">
            <v>46253.11</v>
          </cell>
          <cell r="W190">
            <v>48350.6</v>
          </cell>
          <cell r="X190">
            <v>53150.89</v>
          </cell>
          <cell r="Y190">
            <v>59749.46</v>
          </cell>
          <cell r="Z190">
            <v>0</v>
          </cell>
          <cell r="AB190">
            <v>-59749.46</v>
          </cell>
        </row>
        <row r="191">
          <cell r="B191" t="str">
            <v>35-0900008</v>
          </cell>
          <cell r="D191" t="str">
            <v>pd13</v>
          </cell>
          <cell r="E191" t="str">
            <v>altrepass</v>
          </cell>
          <cell r="G191" t="str">
            <v>p</v>
          </cell>
          <cell r="I191" t="str">
            <v>rateo contrib. 13ma</v>
          </cell>
          <cell r="J191">
            <v>0</v>
          </cell>
          <cell r="K191">
            <v>0</v>
          </cell>
          <cell r="L191">
            <v>0</v>
          </cell>
          <cell r="N191" t="str">
            <v>rateo contrib. 13ma</v>
          </cell>
          <cell r="O191">
            <v>1890.85</v>
          </cell>
          <cell r="P191">
            <v>3784.13</v>
          </cell>
          <cell r="Q191">
            <v>5551.49</v>
          </cell>
          <cell r="R191">
            <v>6993.28</v>
          </cell>
          <cell r="S191">
            <v>8750.86</v>
          </cell>
          <cell r="T191">
            <v>10599.11</v>
          </cell>
          <cell r="U191">
            <v>12348.12</v>
          </cell>
          <cell r="V191">
            <v>14013.36</v>
          </cell>
          <cell r="W191">
            <v>14571.82</v>
          </cell>
          <cell r="X191">
            <v>15966.32</v>
          </cell>
          <cell r="Y191">
            <v>17903.61</v>
          </cell>
          <cell r="Z191">
            <v>0</v>
          </cell>
          <cell r="AB191">
            <v>-17903.61</v>
          </cell>
        </row>
        <row r="192">
          <cell r="B192" t="str">
            <v>=</v>
          </cell>
          <cell r="D192" t="str">
            <v>=</v>
          </cell>
          <cell r="E192" t="str">
            <v>=</v>
          </cell>
          <cell r="G192" t="str">
            <v>=</v>
          </cell>
          <cell r="I192" t="str">
            <v>=</v>
          </cell>
          <cell r="J192">
            <v>307379.76999999996</v>
          </cell>
          <cell r="K192">
            <v>181804.51</v>
          </cell>
          <cell r="L192">
            <v>145887.37000000002</v>
          </cell>
          <cell r="N192" t="str">
            <v>=</v>
          </cell>
          <cell r="O192">
            <v>514237.2</v>
          </cell>
          <cell r="P192">
            <v>514669.85</v>
          </cell>
          <cell r="Q192">
            <v>539740.31000000006</v>
          </cell>
          <cell r="R192">
            <v>582219.31999999995</v>
          </cell>
          <cell r="S192">
            <v>458021.38</v>
          </cell>
          <cell r="T192">
            <v>217430.69</v>
          </cell>
          <cell r="U192">
            <v>231993.83</v>
          </cell>
          <cell r="V192">
            <v>231993.83</v>
          </cell>
          <cell r="W192">
            <v>231993.83</v>
          </cell>
          <cell r="X192">
            <v>231993.83</v>
          </cell>
          <cell r="Y192">
            <v>231993.83</v>
          </cell>
          <cell r="Z192">
            <v>231993.83</v>
          </cell>
          <cell r="AB192">
            <v>0</v>
          </cell>
        </row>
        <row r="193">
          <cell r="B193" t="str">
            <v>50-0100001</v>
          </cell>
          <cell r="C193">
            <v>11102</v>
          </cell>
          <cell r="D193" t="str">
            <v>r1</v>
          </cell>
          <cell r="E193" t="str">
            <v>rgen</v>
          </cell>
          <cell r="F193" t="str">
            <v>rr1</v>
          </cell>
          <cell r="G193" t="str">
            <v>r</v>
          </cell>
          <cell r="H193" t="str">
            <v>revenues</v>
          </cell>
          <cell r="I193" t="str">
            <v>prestazione di servizi</v>
          </cell>
          <cell r="J193">
            <v>33409418.239999998</v>
          </cell>
          <cell r="K193">
            <v>18863324.939999998</v>
          </cell>
          <cell r="L193">
            <v>16083398.15</v>
          </cell>
          <cell r="N193" t="str">
            <v>prestazione di servizi</v>
          </cell>
          <cell r="O193">
            <v>0</v>
          </cell>
          <cell r="P193">
            <v>0.87</v>
          </cell>
          <cell r="Q193">
            <v>0</v>
          </cell>
          <cell r="R193">
            <v>0</v>
          </cell>
          <cell r="S193">
            <v>0</v>
          </cell>
          <cell r="T193">
            <v>190481.29</v>
          </cell>
          <cell r="U193">
            <v>1638250</v>
          </cell>
          <cell r="V193">
            <v>4019624.77</v>
          </cell>
          <cell r="W193">
            <v>7178669.3600000003</v>
          </cell>
          <cell r="X193">
            <v>10458289.970000001</v>
          </cell>
          <cell r="Y193">
            <v>13458672.369999999</v>
          </cell>
          <cell r="Z193">
            <v>16083398.15</v>
          </cell>
          <cell r="AB193">
            <v>2624725.7800000012</v>
          </cell>
        </row>
        <row r="194">
          <cell r="B194" t="str">
            <v>=</v>
          </cell>
          <cell r="D194" t="str">
            <v>=</v>
          </cell>
          <cell r="E194" t="str">
            <v>=</v>
          </cell>
          <cell r="G194" t="str">
            <v>=</v>
          </cell>
          <cell r="I194" t="str">
            <v>=</v>
          </cell>
          <cell r="J194">
            <v>33409418.239999998</v>
          </cell>
          <cell r="K194">
            <v>18863324.939999998</v>
          </cell>
          <cell r="L194">
            <v>16083398.15</v>
          </cell>
          <cell r="N194" t="str">
            <v>=</v>
          </cell>
          <cell r="O194">
            <v>0</v>
          </cell>
          <cell r="P194">
            <v>0.87</v>
          </cell>
          <cell r="Q194">
            <v>0</v>
          </cell>
          <cell r="R194">
            <v>0</v>
          </cell>
          <cell r="S194">
            <v>0</v>
          </cell>
          <cell r="T194">
            <v>190481.29</v>
          </cell>
          <cell r="U194">
            <v>1638250</v>
          </cell>
          <cell r="V194">
            <v>1638250</v>
          </cell>
          <cell r="W194">
            <v>1638250</v>
          </cell>
          <cell r="X194">
            <v>1638250</v>
          </cell>
          <cell r="Y194">
            <v>1638250</v>
          </cell>
          <cell r="Z194">
            <v>1638250</v>
          </cell>
          <cell r="AB194">
            <v>0</v>
          </cell>
        </row>
        <row r="195">
          <cell r="B195" t="str">
            <v>50-0700001</v>
          </cell>
          <cell r="C195">
            <v>11102</v>
          </cell>
          <cell r="D195" t="str">
            <v>r5</v>
          </cell>
          <cell r="E195" t="str">
            <v>ricdiv</v>
          </cell>
          <cell r="F195" t="str">
            <v>rr2</v>
          </cell>
          <cell r="G195" t="str">
            <v>r</v>
          </cell>
          <cell r="I195" t="str">
            <v>utili su cambi</v>
          </cell>
          <cell r="J195">
            <v>0</v>
          </cell>
          <cell r="K195">
            <v>0</v>
          </cell>
          <cell r="L195">
            <v>0</v>
          </cell>
          <cell r="N195" t="str">
            <v>utile su cambi</v>
          </cell>
          <cell r="P195">
            <v>0.68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190455.5</v>
          </cell>
          <cell r="Z195">
            <v>0</v>
          </cell>
          <cell r="AB195">
            <v>-190455.5</v>
          </cell>
        </row>
        <row r="196">
          <cell r="B196" t="str">
            <v>50-0700003</v>
          </cell>
          <cell r="C196">
            <v>11102</v>
          </cell>
          <cell r="D196" t="str">
            <v>r5</v>
          </cell>
          <cell r="E196" t="str">
            <v>ricdiv</v>
          </cell>
          <cell r="F196" t="str">
            <v>rr2</v>
          </cell>
          <cell r="G196" t="str">
            <v>r</v>
          </cell>
          <cell r="H196" t="str">
            <v>other revenues</v>
          </cell>
          <cell r="I196" t="str">
            <v>ricavi vari</v>
          </cell>
          <cell r="J196">
            <v>24543.25</v>
          </cell>
          <cell r="K196">
            <v>4296.7299999999996</v>
          </cell>
          <cell r="L196">
            <v>191888.4</v>
          </cell>
          <cell r="N196" t="str">
            <v>ricavi vari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24721.200000000001</v>
          </cell>
          <cell r="T196">
            <v>100999.6</v>
          </cell>
          <cell r="U196">
            <v>151265.09</v>
          </cell>
          <cell r="V196">
            <v>171378.66</v>
          </cell>
          <cell r="W196">
            <v>182793.22</v>
          </cell>
          <cell r="X196">
            <v>188924.3</v>
          </cell>
          <cell r="Y196">
            <v>0</v>
          </cell>
          <cell r="Z196">
            <v>191888.4</v>
          </cell>
          <cell r="AB196">
            <v>191888.4</v>
          </cell>
        </row>
        <row r="197">
          <cell r="B197" t="str">
            <v>50-0700004</v>
          </cell>
          <cell r="C197">
            <v>11500</v>
          </cell>
          <cell r="D197" t="str">
            <v>r5</v>
          </cell>
          <cell r="E197" t="str">
            <v>ricdiv</v>
          </cell>
          <cell r="F197" t="str">
            <v>rr2</v>
          </cell>
          <cell r="G197" t="str">
            <v>r</v>
          </cell>
          <cell r="H197" t="str">
            <v>insurances refunds</v>
          </cell>
          <cell r="I197" t="str">
            <v>rimborsi assicurativi</v>
          </cell>
          <cell r="J197">
            <v>350</v>
          </cell>
          <cell r="K197">
            <v>13747</v>
          </cell>
          <cell r="L197">
            <v>0</v>
          </cell>
          <cell r="N197" t="str">
            <v>rimborsi assicurativi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</row>
        <row r="198">
          <cell r="B198" t="str">
            <v>50-0700006</v>
          </cell>
          <cell r="C198">
            <v>11500</v>
          </cell>
          <cell r="D198" t="str">
            <v>r5</v>
          </cell>
          <cell r="E198" t="str">
            <v>ricdiv</v>
          </cell>
          <cell r="F198" t="str">
            <v>rr2</v>
          </cell>
          <cell r="G198" t="str">
            <v>r</v>
          </cell>
          <cell r="I198" t="str">
            <v>omaggi da fornitori</v>
          </cell>
          <cell r="J198">
            <v>0</v>
          </cell>
          <cell r="K198">
            <v>0</v>
          </cell>
          <cell r="L198">
            <v>0</v>
          </cell>
          <cell r="N198" t="str">
            <v>omaggi da fornitori</v>
          </cell>
          <cell r="X198">
            <v>0</v>
          </cell>
          <cell r="Y198">
            <v>0</v>
          </cell>
          <cell r="Z198">
            <v>0</v>
          </cell>
          <cell r="AB198">
            <v>0</v>
          </cell>
        </row>
        <row r="199">
          <cell r="B199" t="str">
            <v>=</v>
          </cell>
          <cell r="D199" t="str">
            <v>=</v>
          </cell>
          <cell r="E199" t="str">
            <v>=</v>
          </cell>
          <cell r="G199" t="str">
            <v>=</v>
          </cell>
          <cell r="I199" t="str">
            <v>=</v>
          </cell>
          <cell r="J199">
            <v>24893.25</v>
          </cell>
          <cell r="K199">
            <v>18043.73</v>
          </cell>
          <cell r="L199">
            <v>191888.4</v>
          </cell>
          <cell r="N199" t="str">
            <v>=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24721.200000000001</v>
          </cell>
          <cell r="T199">
            <v>100999.6</v>
          </cell>
          <cell r="U199">
            <v>151265.09</v>
          </cell>
          <cell r="V199">
            <v>151265.09</v>
          </cell>
          <cell r="W199">
            <v>151265.09</v>
          </cell>
          <cell r="X199">
            <v>151265.09</v>
          </cell>
          <cell r="Y199">
            <v>151265.09</v>
          </cell>
          <cell r="Z199">
            <v>151265.09</v>
          </cell>
          <cell r="AB199">
            <v>0</v>
          </cell>
        </row>
        <row r="200">
          <cell r="B200">
            <v>50</v>
          </cell>
          <cell r="D200" t="str">
            <v>=</v>
          </cell>
          <cell r="E200" t="str">
            <v>=</v>
          </cell>
          <cell r="G200" t="str">
            <v>=</v>
          </cell>
          <cell r="I200" t="str">
            <v>=</v>
          </cell>
          <cell r="J200">
            <v>24893.25</v>
          </cell>
          <cell r="K200">
            <v>18043.73</v>
          </cell>
          <cell r="L200">
            <v>191888.4</v>
          </cell>
          <cell r="N200" t="str">
            <v>=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24721.200000000001</v>
          </cell>
          <cell r="T200">
            <v>100999.6</v>
          </cell>
          <cell r="U200">
            <v>151265.09</v>
          </cell>
          <cell r="V200">
            <v>151265.09</v>
          </cell>
          <cell r="W200">
            <v>151265.09</v>
          </cell>
          <cell r="X200">
            <v>151265.09</v>
          </cell>
          <cell r="Y200">
            <v>151265.09</v>
          </cell>
          <cell r="Z200">
            <v>151265.09</v>
          </cell>
          <cell r="AB200">
            <v>0</v>
          </cell>
        </row>
        <row r="201">
          <cell r="B201" t="str">
            <v>55-0100001</v>
          </cell>
          <cell r="C201">
            <v>14200</v>
          </cell>
          <cell r="D201" t="str">
            <v>c16d</v>
          </cell>
          <cell r="E201" t="str">
            <v>aric</v>
          </cell>
          <cell r="G201" t="str">
            <v>r</v>
          </cell>
          <cell r="H201" t="str">
            <v>interest earnings from third parties</v>
          </cell>
          <cell r="I201" t="str">
            <v>interessi attivi terzi</v>
          </cell>
          <cell r="J201">
            <v>0</v>
          </cell>
          <cell r="K201">
            <v>13.53</v>
          </cell>
          <cell r="L201">
            <v>0.91</v>
          </cell>
          <cell r="N201" t="str">
            <v>interessi attivi terzi</v>
          </cell>
          <cell r="O201">
            <v>0.87</v>
          </cell>
          <cell r="P201">
            <v>0</v>
          </cell>
          <cell r="Q201">
            <v>0.87</v>
          </cell>
          <cell r="R201">
            <v>0.87</v>
          </cell>
          <cell r="S201">
            <v>0.87</v>
          </cell>
          <cell r="T201">
            <v>0.87</v>
          </cell>
          <cell r="U201">
            <v>0.87</v>
          </cell>
          <cell r="V201">
            <v>0.87</v>
          </cell>
          <cell r="W201">
            <v>0.87</v>
          </cell>
          <cell r="X201">
            <v>0.91</v>
          </cell>
          <cell r="Y201">
            <v>0.91</v>
          </cell>
          <cell r="Z201">
            <v>0.91</v>
          </cell>
          <cell r="AB201">
            <v>0</v>
          </cell>
        </row>
        <row r="202">
          <cell r="B202" t="str">
            <v>55-0100002</v>
          </cell>
          <cell r="C202">
            <v>14200</v>
          </cell>
          <cell r="D202" t="str">
            <v>c16d</v>
          </cell>
          <cell r="E202" t="str">
            <v>ie4</v>
          </cell>
          <cell r="G202" t="str">
            <v>r</v>
          </cell>
          <cell r="H202" t="str">
            <v>interest earning from bank accounts</v>
          </cell>
          <cell r="I202" t="str">
            <v>interessi attivi banche</v>
          </cell>
          <cell r="J202">
            <v>13132.43</v>
          </cell>
          <cell r="K202">
            <v>62954.57</v>
          </cell>
          <cell r="L202">
            <v>14072.62</v>
          </cell>
          <cell r="N202" t="str">
            <v>interessi attivi banche</v>
          </cell>
          <cell r="O202">
            <v>0</v>
          </cell>
          <cell r="P202">
            <v>0</v>
          </cell>
          <cell r="Q202">
            <v>13816.66</v>
          </cell>
          <cell r="R202">
            <v>13817.71</v>
          </cell>
          <cell r="S202">
            <v>13817.71</v>
          </cell>
          <cell r="T202">
            <v>14068.03</v>
          </cell>
          <cell r="U202">
            <v>14071.48</v>
          </cell>
          <cell r="V202">
            <v>14071.48</v>
          </cell>
          <cell r="W202">
            <v>14072.03</v>
          </cell>
          <cell r="X202">
            <v>14072.27</v>
          </cell>
          <cell r="Y202">
            <v>14072.27</v>
          </cell>
          <cell r="Z202">
            <v>14072.62</v>
          </cell>
          <cell r="AB202">
            <v>0.3500000000003638</v>
          </cell>
        </row>
        <row r="203">
          <cell r="B203" t="str">
            <v>=</v>
          </cell>
          <cell r="D203" t="str">
            <v>=</v>
          </cell>
          <cell r="E203" t="str">
            <v>=</v>
          </cell>
          <cell r="G203" t="str">
            <v>=</v>
          </cell>
          <cell r="I203" t="str">
            <v>interessi attivi</v>
          </cell>
          <cell r="J203">
            <v>13132.43</v>
          </cell>
          <cell r="K203">
            <v>62968.1</v>
          </cell>
          <cell r="L203">
            <v>14073.53</v>
          </cell>
          <cell r="N203" t="str">
            <v>interessi attivi</v>
          </cell>
          <cell r="O203">
            <v>0.87</v>
          </cell>
          <cell r="P203">
            <v>0</v>
          </cell>
          <cell r="Q203">
            <v>13817.53</v>
          </cell>
          <cell r="R203">
            <v>13818.58</v>
          </cell>
          <cell r="S203">
            <v>13818.58</v>
          </cell>
          <cell r="T203">
            <v>14068.9</v>
          </cell>
          <cell r="U203">
            <v>14072.35</v>
          </cell>
          <cell r="V203">
            <v>14072.35</v>
          </cell>
          <cell r="W203">
            <v>14072.35</v>
          </cell>
          <cell r="X203">
            <v>14072.35</v>
          </cell>
          <cell r="Y203">
            <v>14072.35</v>
          </cell>
          <cell r="Z203">
            <v>14072.35</v>
          </cell>
          <cell r="AB203">
            <v>0</v>
          </cell>
        </row>
        <row r="204">
          <cell r="B204" t="str">
            <v>55-0300001</v>
          </cell>
          <cell r="C204">
            <v>14200</v>
          </cell>
          <cell r="D204" t="str">
            <v>c16d</v>
          </cell>
          <cell r="E204" t="str">
            <v>difcam</v>
          </cell>
          <cell r="G204" t="str">
            <v>r</v>
          </cell>
          <cell r="H204" t="str">
            <v>positive difference on exchange rates</v>
          </cell>
          <cell r="I204" t="str">
            <v>utili su cambi</v>
          </cell>
          <cell r="J204">
            <v>0.56999999999999995</v>
          </cell>
          <cell r="K204">
            <v>0</v>
          </cell>
          <cell r="L204">
            <v>0.68</v>
          </cell>
          <cell r="N204" t="str">
            <v>utili su cambi</v>
          </cell>
          <cell r="O204">
            <v>0.68</v>
          </cell>
          <cell r="P204">
            <v>0</v>
          </cell>
          <cell r="Q204">
            <v>0.68</v>
          </cell>
          <cell r="R204">
            <v>0.68</v>
          </cell>
          <cell r="S204">
            <v>0.68</v>
          </cell>
          <cell r="T204">
            <v>0.68</v>
          </cell>
          <cell r="U204">
            <v>0.68</v>
          </cell>
          <cell r="V204">
            <v>0.68</v>
          </cell>
          <cell r="W204">
            <v>0.68</v>
          </cell>
          <cell r="X204">
            <v>0.68</v>
          </cell>
          <cell r="Y204">
            <v>0.68</v>
          </cell>
          <cell r="Z204">
            <v>0.68</v>
          </cell>
          <cell r="AB204">
            <v>0</v>
          </cell>
        </row>
        <row r="205">
          <cell r="B205" t="str">
            <v>=</v>
          </cell>
          <cell r="D205" t="str">
            <v>=</v>
          </cell>
          <cell r="E205" t="str">
            <v>=</v>
          </cell>
          <cell r="G205" t="str">
            <v>=</v>
          </cell>
          <cell r="I205" t="str">
            <v>=</v>
          </cell>
          <cell r="J205">
            <v>0.56999999999999995</v>
          </cell>
          <cell r="K205">
            <v>0</v>
          </cell>
          <cell r="L205">
            <v>0.68</v>
          </cell>
          <cell r="N205" t="str">
            <v>=</v>
          </cell>
          <cell r="O205">
            <v>0.68</v>
          </cell>
          <cell r="P205">
            <v>0</v>
          </cell>
          <cell r="Q205">
            <v>0.68</v>
          </cell>
          <cell r="R205">
            <v>0.68</v>
          </cell>
          <cell r="S205">
            <v>0.68</v>
          </cell>
          <cell r="T205">
            <v>0.68</v>
          </cell>
          <cell r="U205">
            <v>0.68</v>
          </cell>
          <cell r="V205">
            <v>0.68</v>
          </cell>
          <cell r="W205">
            <v>0.68</v>
          </cell>
          <cell r="X205">
            <v>0.68</v>
          </cell>
          <cell r="Y205">
            <v>0.68</v>
          </cell>
          <cell r="Z205">
            <v>0.68</v>
          </cell>
          <cell r="AB205">
            <v>0</v>
          </cell>
        </row>
        <row r="206">
          <cell r="B206">
            <v>55</v>
          </cell>
          <cell r="D206" t="str">
            <v>=</v>
          </cell>
          <cell r="E206" t="str">
            <v>=</v>
          </cell>
          <cell r="G206" t="str">
            <v>=</v>
          </cell>
          <cell r="I206" t="str">
            <v>proventi finanziari</v>
          </cell>
          <cell r="J206">
            <v>13133</v>
          </cell>
          <cell r="K206">
            <v>62968.1</v>
          </cell>
          <cell r="L206">
            <v>14074.210000000001</v>
          </cell>
          <cell r="N206" t="str">
            <v>proventi finanziari</v>
          </cell>
          <cell r="O206">
            <v>1.55</v>
          </cell>
          <cell r="P206">
            <v>0</v>
          </cell>
          <cell r="Q206">
            <v>13818.21</v>
          </cell>
          <cell r="R206">
            <v>13819.26</v>
          </cell>
          <cell r="S206">
            <v>13819.26</v>
          </cell>
          <cell r="T206">
            <v>14069.58</v>
          </cell>
          <cell r="U206">
            <v>14073.03</v>
          </cell>
          <cell r="V206">
            <v>14073.03</v>
          </cell>
          <cell r="W206">
            <v>14073.03</v>
          </cell>
          <cell r="X206">
            <v>14073.03</v>
          </cell>
          <cell r="Y206">
            <v>14073.03</v>
          </cell>
          <cell r="Z206">
            <v>14073.03</v>
          </cell>
          <cell r="AB206">
            <v>0</v>
          </cell>
        </row>
        <row r="207">
          <cell r="B207" t="str">
            <v>60-0100001</v>
          </cell>
          <cell r="C207">
            <v>12101</v>
          </cell>
          <cell r="D207" t="str">
            <v>b06c</v>
          </cell>
          <cell r="E207" t="str">
            <v>acos</v>
          </cell>
          <cell r="G207" t="str">
            <v>c</v>
          </cell>
          <cell r="H207" t="str">
            <v>deminaralized water</v>
          </cell>
          <cell r="I207" t="str">
            <v>acq acqua demineralizzata</v>
          </cell>
          <cell r="J207">
            <v>0</v>
          </cell>
          <cell r="K207">
            <v>0</v>
          </cell>
          <cell r="L207">
            <v>0</v>
          </cell>
          <cell r="N207" t="str">
            <v>acq acqua demineralizzata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B207">
            <v>0</v>
          </cell>
        </row>
        <row r="208">
          <cell r="B208" t="str">
            <v>60-0100002</v>
          </cell>
          <cell r="C208">
            <v>12101</v>
          </cell>
          <cell r="D208" t="str">
            <v>b06c</v>
          </cell>
          <cell r="E208" t="str">
            <v>carb</v>
          </cell>
          <cell r="F208" t="str">
            <v>bc1</v>
          </cell>
          <cell r="G208" t="str">
            <v>c</v>
          </cell>
          <cell r="H208" t="str">
            <v>wood purchase</v>
          </cell>
          <cell r="I208" t="str">
            <v>acquisto legno</v>
          </cell>
          <cell r="J208">
            <v>12163678.4</v>
          </cell>
          <cell r="K208">
            <v>5733202.790000001</v>
          </cell>
          <cell r="L208">
            <v>7594139.8499999996</v>
          </cell>
          <cell r="N208" t="str">
            <v>acquisto legno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207335.09</v>
          </cell>
          <cell r="U208">
            <v>939605.86</v>
          </cell>
          <cell r="V208">
            <v>2358836.19</v>
          </cell>
          <cell r="W208">
            <v>3500419.68</v>
          </cell>
          <cell r="X208">
            <v>5102434.42</v>
          </cell>
          <cell r="Y208">
            <v>6382972.5</v>
          </cell>
          <cell r="Z208">
            <v>7594139.8499999996</v>
          </cell>
          <cell r="AB208">
            <v>1211167.3499999996</v>
          </cell>
        </row>
        <row r="209">
          <cell r="B209" t="str">
            <v>60-0100003</v>
          </cell>
          <cell r="C209">
            <v>12101</v>
          </cell>
          <cell r="D209" t="str">
            <v>b06c</v>
          </cell>
          <cell r="E209" t="str">
            <v>man</v>
          </cell>
          <cell r="F209" t="str">
            <v>bc1</v>
          </cell>
          <cell r="G209" t="str">
            <v>c</v>
          </cell>
          <cell r="H209" t="str">
            <v>other material purchases</v>
          </cell>
          <cell r="I209" t="str">
            <v>ricambi e matertiale di consumo</v>
          </cell>
          <cell r="J209">
            <v>548486.30000000005</v>
          </cell>
          <cell r="K209">
            <v>437158.27</v>
          </cell>
          <cell r="L209">
            <v>478048.41</v>
          </cell>
          <cell r="N209" t="str">
            <v>ricambi e matertiale di consumo</v>
          </cell>
          <cell r="O209">
            <v>3335.04</v>
          </cell>
          <cell r="P209">
            <v>5054.33</v>
          </cell>
          <cell r="Q209">
            <v>6493.62</v>
          </cell>
          <cell r="R209">
            <v>9305.3700000000008</v>
          </cell>
          <cell r="S209">
            <v>147459.29</v>
          </cell>
          <cell r="T209">
            <v>263914.67</v>
          </cell>
          <cell r="U209">
            <v>300437.62</v>
          </cell>
          <cell r="V209">
            <v>356555.6</v>
          </cell>
          <cell r="W209">
            <v>388291.19</v>
          </cell>
          <cell r="X209">
            <v>401244.09</v>
          </cell>
          <cell r="Y209">
            <v>436534.87</v>
          </cell>
          <cell r="Z209">
            <v>478048.41</v>
          </cell>
          <cell r="AB209">
            <v>41513.539999999979</v>
          </cell>
        </row>
        <row r="210">
          <cell r="B210" t="str">
            <v>=</v>
          </cell>
          <cell r="D210" t="str">
            <v>=</v>
          </cell>
          <cell r="E210" t="str">
            <v>=</v>
          </cell>
          <cell r="G210" t="str">
            <v>=</v>
          </cell>
          <cell r="I210" t="str">
            <v>acquisti</v>
          </cell>
          <cell r="J210">
            <v>12712164.700000001</v>
          </cell>
          <cell r="K210">
            <v>6170361.0600000005</v>
          </cell>
          <cell r="L210">
            <v>8072188.2599999998</v>
          </cell>
          <cell r="N210" t="str">
            <v>acquisti</v>
          </cell>
          <cell r="O210">
            <v>3335.04</v>
          </cell>
          <cell r="P210">
            <v>5054.33</v>
          </cell>
          <cell r="Q210">
            <v>6493.62</v>
          </cell>
          <cell r="R210">
            <v>9305.3700000000008</v>
          </cell>
          <cell r="S210">
            <v>147459.29</v>
          </cell>
          <cell r="T210">
            <v>471249.76</v>
          </cell>
          <cell r="U210">
            <v>1240043.48</v>
          </cell>
          <cell r="V210">
            <v>1240043.48</v>
          </cell>
          <cell r="W210">
            <v>1240043.48</v>
          </cell>
          <cell r="X210">
            <v>1240043.48</v>
          </cell>
          <cell r="Y210">
            <v>1240043.48</v>
          </cell>
          <cell r="Z210">
            <v>1240043.48</v>
          </cell>
          <cell r="AB210">
            <v>0</v>
          </cell>
        </row>
        <row r="211">
          <cell r="B211" t="str">
            <v>60-0110001</v>
          </cell>
          <cell r="C211">
            <v>12600</v>
          </cell>
          <cell r="D211" t="str">
            <v>b11i</v>
          </cell>
          <cell r="E211" t="str">
            <v>carb</v>
          </cell>
          <cell r="G211" t="str">
            <v>c</v>
          </cell>
          <cell r="H211" t="str">
            <v>initial wood stock</v>
          </cell>
          <cell r="I211" t="str">
            <v>rim iniziali legno</v>
          </cell>
          <cell r="J211">
            <v>749569.1</v>
          </cell>
          <cell r="K211">
            <v>0</v>
          </cell>
          <cell r="L211">
            <v>1207867.93</v>
          </cell>
          <cell r="N211" t="str">
            <v>rim iniziali legno</v>
          </cell>
          <cell r="O211">
            <v>1207867.93</v>
          </cell>
          <cell r="P211">
            <v>1207867.93</v>
          </cell>
          <cell r="Q211">
            <v>1207867.93</v>
          </cell>
          <cell r="R211">
            <v>1207867.93</v>
          </cell>
          <cell r="S211">
            <v>1207867.93</v>
          </cell>
          <cell r="T211">
            <v>1207867.93</v>
          </cell>
          <cell r="U211">
            <v>1207867.93</v>
          </cell>
          <cell r="V211">
            <v>1207867.93</v>
          </cell>
          <cell r="W211">
            <v>1207867.93</v>
          </cell>
          <cell r="X211">
            <v>1207867.93</v>
          </cell>
          <cell r="Y211">
            <v>1207867.93</v>
          </cell>
          <cell r="Z211">
            <v>1207867.93</v>
          </cell>
          <cell r="AB211">
            <v>0</v>
          </cell>
        </row>
        <row r="212">
          <cell r="B212" t="str">
            <v>60-0110002</v>
          </cell>
          <cell r="C212">
            <v>12600</v>
          </cell>
          <cell r="D212" t="str">
            <v>b11f</v>
          </cell>
          <cell r="E212" t="str">
            <v>carf</v>
          </cell>
          <cell r="G212" t="str">
            <v>r</v>
          </cell>
          <cell r="H212" t="str">
            <v>final wood stock</v>
          </cell>
          <cell r="I212" t="str">
            <v>magazzino rim fin legno</v>
          </cell>
          <cell r="J212">
            <v>1142919.3999999999</v>
          </cell>
          <cell r="K212">
            <v>179669.52</v>
          </cell>
          <cell r="L212">
            <v>1488617.5</v>
          </cell>
          <cell r="N212" t="str">
            <v>magazzino rim fin legno</v>
          </cell>
          <cell r="O212">
            <v>1207867.93</v>
          </cell>
          <cell r="P212">
            <v>1207867.93</v>
          </cell>
          <cell r="Q212">
            <v>1207867.93</v>
          </cell>
          <cell r="R212">
            <v>1207867.93</v>
          </cell>
          <cell r="S212">
            <v>1164524.75</v>
          </cell>
          <cell r="T212">
            <v>1119724.23</v>
          </cell>
          <cell r="U212">
            <v>1139821.82</v>
          </cell>
          <cell r="V212">
            <v>1452771.96</v>
          </cell>
          <cell r="W212">
            <v>1441810.75</v>
          </cell>
          <cell r="X212">
            <v>1716362.06</v>
          </cell>
          <cell r="Y212">
            <v>1839093.08</v>
          </cell>
          <cell r="Z212">
            <v>1488617.5</v>
          </cell>
          <cell r="AB212">
            <v>-350475.58000000007</v>
          </cell>
        </row>
        <row r="213">
          <cell r="B213" t="str">
            <v>=</v>
          </cell>
          <cell r="D213" t="str">
            <v>=</v>
          </cell>
          <cell r="E213" t="str">
            <v>=</v>
          </cell>
          <cell r="G213" t="str">
            <v>=</v>
          </cell>
          <cell r="I213" t="str">
            <v>delta rimanenze mat prime</v>
          </cell>
          <cell r="J213">
            <v>-393350.29999999993</v>
          </cell>
          <cell r="K213">
            <v>-179669.52</v>
          </cell>
          <cell r="L213">
            <v>-280749.57000000007</v>
          </cell>
          <cell r="N213" t="str">
            <v>delta rimanenze mat prime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43343.179999999935</v>
          </cell>
          <cell r="T213">
            <v>88143.7</v>
          </cell>
          <cell r="U213">
            <v>68046.10999999987</v>
          </cell>
          <cell r="V213">
            <v>68046.10999999987</v>
          </cell>
          <cell r="W213">
            <v>68046.10999999987</v>
          </cell>
          <cell r="X213">
            <v>68046.10999999987</v>
          </cell>
          <cell r="Y213">
            <v>68046.10999999987</v>
          </cell>
          <cell r="Z213">
            <v>68046.10999999987</v>
          </cell>
          <cell r="AB213">
            <v>0</v>
          </cell>
        </row>
        <row r="214">
          <cell r="B214" t="str">
            <v>60-0200001</v>
          </cell>
          <cell r="C214">
            <v>12101</v>
          </cell>
          <cell r="D214" t="str">
            <v>b06c</v>
          </cell>
          <cell r="E214" t="str">
            <v>asp</v>
          </cell>
          <cell r="G214" t="str">
            <v>c</v>
          </cell>
          <cell r="H214" t="str">
            <v>stationery</v>
          </cell>
          <cell r="I214" t="str">
            <v>cancelleria e stampati</v>
          </cell>
          <cell r="J214">
            <v>9510.31</v>
          </cell>
          <cell r="K214">
            <v>10761.52</v>
          </cell>
          <cell r="L214">
            <v>27700.01</v>
          </cell>
          <cell r="N214" t="str">
            <v>cancelleria e stampati</v>
          </cell>
          <cell r="O214">
            <v>3272.36</v>
          </cell>
          <cell r="P214">
            <v>6616.03</v>
          </cell>
          <cell r="Q214">
            <v>8172.72</v>
          </cell>
          <cell r="R214">
            <v>8659.2900000000009</v>
          </cell>
          <cell r="S214">
            <v>10395.65</v>
          </cell>
          <cell r="T214">
            <v>12065.13</v>
          </cell>
          <cell r="U214">
            <v>14901.63</v>
          </cell>
          <cell r="V214">
            <v>16344.27</v>
          </cell>
          <cell r="W214">
            <v>20103.080000000002</v>
          </cell>
          <cell r="X214">
            <v>20918.349999999999</v>
          </cell>
          <cell r="Y214">
            <v>25894.29</v>
          </cell>
          <cell r="Z214">
            <v>27700.01</v>
          </cell>
          <cell r="AB214">
            <v>1805.7199999999975</v>
          </cell>
        </row>
        <row r="215">
          <cell r="B215" t="str">
            <v>60-0200002</v>
          </cell>
          <cell r="C215">
            <v>12101</v>
          </cell>
          <cell r="D215" t="str">
            <v>b06c</v>
          </cell>
          <cell r="E215" t="str">
            <v>acos</v>
          </cell>
          <cell r="G215" t="str">
            <v>c</v>
          </cell>
          <cell r="I215" t="str">
            <v>carburanti e lubrificanti</v>
          </cell>
          <cell r="J215">
            <v>5219.2700000000004</v>
          </cell>
          <cell r="K215">
            <v>2011</v>
          </cell>
          <cell r="L215">
            <v>13044.81</v>
          </cell>
          <cell r="N215" t="str">
            <v>carburanti e lubrificanti</v>
          </cell>
          <cell r="O215">
            <v>46</v>
          </cell>
          <cell r="P215">
            <v>758.8</v>
          </cell>
          <cell r="Q215">
            <v>1826.9</v>
          </cell>
          <cell r="R215">
            <v>2931.99</v>
          </cell>
          <cell r="S215">
            <v>2931.99</v>
          </cell>
          <cell r="T215">
            <v>3269.14</v>
          </cell>
          <cell r="U215">
            <v>4793.13</v>
          </cell>
          <cell r="V215">
            <v>6996.85</v>
          </cell>
          <cell r="W215">
            <v>7683.34</v>
          </cell>
          <cell r="X215">
            <v>9042.81</v>
          </cell>
          <cell r="Y215">
            <v>10699.67</v>
          </cell>
          <cell r="Z215">
            <v>13044.81</v>
          </cell>
          <cell r="AB215">
            <v>2345.1399999999994</v>
          </cell>
        </row>
        <row r="216">
          <cell r="B216" t="str">
            <v>60-0200003</v>
          </cell>
          <cell r="C216">
            <v>12101</v>
          </cell>
          <cell r="D216" t="str">
            <v>b06c</v>
          </cell>
          <cell r="E216" t="str">
            <v>acos</v>
          </cell>
          <cell r="G216" t="str">
            <v>c</v>
          </cell>
          <cell r="H216" t="str">
            <v>chemical product purchase</v>
          </cell>
          <cell r="I216" t="str">
            <v>acquisto prodotti chimici</v>
          </cell>
          <cell r="J216">
            <v>193415.99</v>
          </cell>
          <cell r="K216">
            <v>228056.74</v>
          </cell>
          <cell r="L216">
            <v>161732.59</v>
          </cell>
          <cell r="N216" t="str">
            <v>acquisto prodotti chimici</v>
          </cell>
          <cell r="O216">
            <v>2695.93</v>
          </cell>
          <cell r="P216">
            <v>2695.93</v>
          </cell>
          <cell r="Q216">
            <v>3803.42</v>
          </cell>
          <cell r="R216">
            <v>3989.58</v>
          </cell>
          <cell r="S216">
            <v>4198.93</v>
          </cell>
          <cell r="T216">
            <v>19777.21</v>
          </cell>
          <cell r="U216">
            <v>47387.93</v>
          </cell>
          <cell r="V216">
            <v>66474.47</v>
          </cell>
          <cell r="W216">
            <v>85151.71</v>
          </cell>
          <cell r="X216">
            <v>113010.43</v>
          </cell>
          <cell r="Y216">
            <v>135626.04999999999</v>
          </cell>
          <cell r="Z216">
            <v>161732.59</v>
          </cell>
          <cell r="AB216">
            <v>26106.540000000008</v>
          </cell>
        </row>
        <row r="217">
          <cell r="B217" t="str">
            <v>60-0200004</v>
          </cell>
          <cell r="C217">
            <v>12213</v>
          </cell>
          <cell r="D217" t="str">
            <v>b07</v>
          </cell>
          <cell r="E217" t="str">
            <v>acos</v>
          </cell>
          <cell r="G217" t="str">
            <v>c</v>
          </cell>
          <cell r="H217" t="str">
            <v>working uniforms</v>
          </cell>
          <cell r="I217" t="str">
            <v>indumenti da lavoro</v>
          </cell>
          <cell r="J217">
            <v>6210.94</v>
          </cell>
          <cell r="K217">
            <v>3894.32</v>
          </cell>
          <cell r="L217">
            <v>2859.13</v>
          </cell>
          <cell r="N217" t="str">
            <v>indumenti da lavoro</v>
          </cell>
          <cell r="O217">
            <v>0</v>
          </cell>
          <cell r="P217">
            <v>0</v>
          </cell>
          <cell r="Q217">
            <v>0</v>
          </cell>
          <cell r="R217">
            <v>383.4</v>
          </cell>
          <cell r="S217">
            <v>769.13</v>
          </cell>
          <cell r="T217">
            <v>769.13</v>
          </cell>
          <cell r="U217">
            <v>769.13</v>
          </cell>
          <cell r="V217">
            <v>769.13</v>
          </cell>
          <cell r="W217">
            <v>1219.1300000000001</v>
          </cell>
          <cell r="X217">
            <v>1219.1300000000001</v>
          </cell>
          <cell r="Y217">
            <v>1219.1300000000001</v>
          </cell>
          <cell r="Z217">
            <v>2859.13</v>
          </cell>
          <cell r="AB217">
            <v>1640</v>
          </cell>
        </row>
        <row r="218">
          <cell r="B218" t="str">
            <v>60-0200005</v>
          </cell>
          <cell r="C218">
            <v>12101</v>
          </cell>
          <cell r="D218" t="str">
            <v>b06c</v>
          </cell>
          <cell r="E218" t="str">
            <v>acos</v>
          </cell>
          <cell r="G218" t="str">
            <v>c</v>
          </cell>
          <cell r="I218" t="str">
            <v>Acq acqua consorzio bonifica</v>
          </cell>
          <cell r="K218">
            <v>4298.74</v>
          </cell>
          <cell r="L218">
            <v>3000</v>
          </cell>
          <cell r="N218" t="str">
            <v>Acq acqua consorzio bonifica</v>
          </cell>
          <cell r="O218">
            <v>250</v>
          </cell>
          <cell r="P218">
            <v>500</v>
          </cell>
          <cell r="Q218">
            <v>750</v>
          </cell>
          <cell r="R218">
            <v>1000</v>
          </cell>
          <cell r="S218">
            <v>1250</v>
          </cell>
          <cell r="T218">
            <v>1500</v>
          </cell>
          <cell r="U218">
            <v>1750</v>
          </cell>
          <cell r="V218">
            <v>2000</v>
          </cell>
          <cell r="W218">
            <v>2250</v>
          </cell>
          <cell r="X218">
            <v>2500</v>
          </cell>
          <cell r="Y218">
            <v>2750</v>
          </cell>
          <cell r="Z218">
            <v>3000</v>
          </cell>
          <cell r="AB218">
            <v>250</v>
          </cell>
        </row>
        <row r="219">
          <cell r="B219" t="str">
            <v>60-0200006</v>
          </cell>
          <cell r="C219">
            <v>12213</v>
          </cell>
          <cell r="D219" t="str">
            <v>b14</v>
          </cell>
          <cell r="E219" t="str">
            <v>asp</v>
          </cell>
          <cell r="G219" t="str">
            <v>c</v>
          </cell>
          <cell r="H219" t="str">
            <v>copies</v>
          </cell>
          <cell r="I219" t="str">
            <v>riproduzioni e fotocopie</v>
          </cell>
          <cell r="J219">
            <v>0</v>
          </cell>
          <cell r="K219">
            <v>0</v>
          </cell>
          <cell r="L219">
            <v>38.299999999999997</v>
          </cell>
          <cell r="N219" t="str">
            <v>riproduzioni e fotocopie</v>
          </cell>
          <cell r="O219">
            <v>18.3</v>
          </cell>
          <cell r="P219">
            <v>38.299999999999997</v>
          </cell>
          <cell r="Q219">
            <v>38.299999999999997</v>
          </cell>
          <cell r="R219">
            <v>38.299999999999997</v>
          </cell>
          <cell r="S219">
            <v>38.299999999999997</v>
          </cell>
          <cell r="T219">
            <v>38.299999999999997</v>
          </cell>
          <cell r="U219">
            <v>38.299999999999997</v>
          </cell>
          <cell r="V219">
            <v>38.299999999999997</v>
          </cell>
          <cell r="W219">
            <v>38.299999999999997</v>
          </cell>
          <cell r="X219">
            <v>38.299999999999997</v>
          </cell>
          <cell r="Y219">
            <v>38.299999999999997</v>
          </cell>
          <cell r="Z219">
            <v>38.299999999999997</v>
          </cell>
          <cell r="AB219">
            <v>0</v>
          </cell>
        </row>
        <row r="220">
          <cell r="B220" t="str">
            <v>60-0200007</v>
          </cell>
          <cell r="C220">
            <v>12101</v>
          </cell>
          <cell r="D220" t="str">
            <v>b06c</v>
          </cell>
          <cell r="E220" t="str">
            <v>carb</v>
          </cell>
          <cell r="G220" t="str">
            <v>c</v>
          </cell>
          <cell r="H220" t="str">
            <v>oils</v>
          </cell>
          <cell r="I220" t="str">
            <v>oli lubrif. Carburanti centrale</v>
          </cell>
          <cell r="J220">
            <v>31574.46</v>
          </cell>
          <cell r="K220">
            <v>15136.27</v>
          </cell>
          <cell r="L220">
            <v>5847.8</v>
          </cell>
          <cell r="N220" t="str">
            <v>oli lubrif. Carburanti centrale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2369.8000000000002</v>
          </cell>
          <cell r="T220">
            <v>2369.8000000000002</v>
          </cell>
          <cell r="U220">
            <v>2505.9499999999998</v>
          </cell>
          <cell r="V220">
            <v>3967.16</v>
          </cell>
          <cell r="W220">
            <v>3967.16</v>
          </cell>
          <cell r="X220">
            <v>3967.16</v>
          </cell>
          <cell r="Y220">
            <v>3967.16</v>
          </cell>
          <cell r="Z220">
            <v>5847.8</v>
          </cell>
          <cell r="AB220">
            <v>1880.6400000000003</v>
          </cell>
        </row>
        <row r="221">
          <cell r="B221" t="str">
            <v>60-0200008</v>
          </cell>
          <cell r="C221">
            <v>12203</v>
          </cell>
          <cell r="D221" t="str">
            <v>b07</v>
          </cell>
          <cell r="E221" t="str">
            <v>carb</v>
          </cell>
          <cell r="G221" t="str">
            <v>c</v>
          </cell>
          <cell r="H221" t="str">
            <v>energy transortation fee</v>
          </cell>
          <cell r="I221" t="str">
            <v>serv. Trasporto en elettrica</v>
          </cell>
          <cell r="J221">
            <v>41844.14</v>
          </cell>
          <cell r="K221">
            <v>33814.080000000002</v>
          </cell>
          <cell r="L221">
            <v>0</v>
          </cell>
          <cell r="N221" t="str">
            <v>serv. Trasporto en elettrica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B221">
            <v>0</v>
          </cell>
        </row>
        <row r="222">
          <cell r="B222" t="str">
            <v>60-0200009</v>
          </cell>
          <cell r="C222">
            <v>12101</v>
          </cell>
          <cell r="D222" t="str">
            <v>b06c</v>
          </cell>
          <cell r="E222" t="str">
            <v>acos</v>
          </cell>
          <cell r="G222" t="str">
            <v>c</v>
          </cell>
          <cell r="H222" t="str">
            <v>fee to cityhole of bando</v>
          </cell>
          <cell r="I222" t="str">
            <v>contributo comune di argenta</v>
          </cell>
          <cell r="J222">
            <v>164740.72</v>
          </cell>
          <cell r="K222">
            <v>133126.32</v>
          </cell>
          <cell r="L222">
            <v>74325.42</v>
          </cell>
          <cell r="N222" t="str">
            <v>contributo comune di argenta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911.83</v>
          </cell>
          <cell r="U222">
            <v>7831.83</v>
          </cell>
          <cell r="V222">
            <v>19231.830000000002</v>
          </cell>
          <cell r="W222">
            <v>32531.83</v>
          </cell>
          <cell r="X222">
            <v>47331.83</v>
          </cell>
          <cell r="Y222">
            <v>60968.83</v>
          </cell>
          <cell r="Z222">
            <v>74325.42</v>
          </cell>
          <cell r="AB222">
            <v>13356.589999999997</v>
          </cell>
        </row>
        <row r="223">
          <cell r="B223" t="str">
            <v>60-0200010</v>
          </cell>
          <cell r="C223">
            <v>12102</v>
          </cell>
          <cell r="D223" t="str">
            <v>b07</v>
          </cell>
          <cell r="E223" t="str">
            <v>man</v>
          </cell>
          <cell r="G223" t="str">
            <v>c</v>
          </cell>
          <cell r="H223" t="str">
            <v xml:space="preserve">oil and fuel for plants </v>
          </cell>
          <cell r="I223" t="str">
            <v>oli lubrif. Carburanti attrezzatura</v>
          </cell>
          <cell r="J223">
            <v>158341.5</v>
          </cell>
          <cell r="K223">
            <v>93706.5</v>
          </cell>
          <cell r="L223">
            <v>71876.639999999999</v>
          </cell>
          <cell r="N223" t="str">
            <v>oli lubrif. Carburanti attrezzatura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156.80000000000001</v>
          </cell>
          <cell r="T223">
            <v>10378.4</v>
          </cell>
          <cell r="U223">
            <v>15510.64</v>
          </cell>
          <cell r="V223">
            <v>23790.639999999999</v>
          </cell>
          <cell r="W223">
            <v>40647.64</v>
          </cell>
          <cell r="X223">
            <v>49197.64</v>
          </cell>
          <cell r="Y223">
            <v>71918.64</v>
          </cell>
          <cell r="Z223">
            <v>71876.639999999999</v>
          </cell>
          <cell r="AB223">
            <v>-42</v>
          </cell>
        </row>
        <row r="224">
          <cell r="B224" t="str">
            <v>60-0200011</v>
          </cell>
          <cell r="C224">
            <v>12213</v>
          </cell>
          <cell r="D224" t="str">
            <v>b07</v>
          </cell>
          <cell r="E224" t="str">
            <v>asp</v>
          </cell>
          <cell r="G224" t="str">
            <v>c</v>
          </cell>
          <cell r="H224" t="str">
            <v>transaltions</v>
          </cell>
          <cell r="I224" t="str">
            <v>traduzioni</v>
          </cell>
          <cell r="J224">
            <v>0</v>
          </cell>
          <cell r="K224">
            <v>0</v>
          </cell>
          <cell r="L224">
            <v>0</v>
          </cell>
          <cell r="N224" t="str">
            <v>traduzioni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B224">
            <v>0</v>
          </cell>
        </row>
        <row r="225">
          <cell r="B225" t="str">
            <v>=</v>
          </cell>
          <cell r="D225" t="str">
            <v>=</v>
          </cell>
          <cell r="E225" t="str">
            <v>=</v>
          </cell>
          <cell r="G225" t="str">
            <v>=</v>
          </cell>
          <cell r="I225" t="str">
            <v>altri oneri di acquisto</v>
          </cell>
          <cell r="J225">
            <v>610857.32999999996</v>
          </cell>
          <cell r="K225">
            <v>524805.49</v>
          </cell>
          <cell r="L225">
            <v>360424.7</v>
          </cell>
          <cell r="N225" t="str">
            <v>altri oneri di acquisto</v>
          </cell>
          <cell r="O225">
            <v>6282.59</v>
          </cell>
          <cell r="P225">
            <v>10609.06</v>
          </cell>
          <cell r="Q225">
            <v>14591.34</v>
          </cell>
          <cell r="R225">
            <v>17002.560000000001</v>
          </cell>
          <cell r="S225">
            <v>22110.6</v>
          </cell>
          <cell r="T225">
            <v>51078.94</v>
          </cell>
          <cell r="U225">
            <v>95488.54</v>
          </cell>
          <cell r="V225">
            <v>95488.54</v>
          </cell>
          <cell r="W225">
            <v>95488.54</v>
          </cell>
          <cell r="X225">
            <v>95488.54</v>
          </cell>
          <cell r="Y225">
            <v>95488.54</v>
          </cell>
          <cell r="Z225">
            <v>95488.54</v>
          </cell>
          <cell r="AB225">
            <v>0</v>
          </cell>
        </row>
        <row r="226">
          <cell r="B226" t="str">
            <v>60-0300001</v>
          </cell>
          <cell r="C226">
            <v>12101</v>
          </cell>
          <cell r="D226" t="str">
            <v>b07</v>
          </cell>
          <cell r="E226" t="str">
            <v>carb</v>
          </cell>
          <cell r="G226" t="str">
            <v>c</v>
          </cell>
          <cell r="H226" t="str">
            <v>ashes analisys</v>
          </cell>
          <cell r="I226" t="str">
            <v>analisi ceneri, polveri, cippato</v>
          </cell>
          <cell r="J226">
            <v>870.2</v>
          </cell>
          <cell r="K226">
            <v>620</v>
          </cell>
          <cell r="L226">
            <v>223864.69</v>
          </cell>
          <cell r="N226" t="str">
            <v>analisi ceneri, polveri, cippato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8900</v>
          </cell>
          <cell r="U226">
            <v>43721.46</v>
          </cell>
          <cell r="V226">
            <v>98766.46</v>
          </cell>
          <cell r="W226">
            <v>136116.46</v>
          </cell>
          <cell r="X226">
            <v>172304.96</v>
          </cell>
          <cell r="Y226">
            <v>205164.69</v>
          </cell>
          <cell r="Z226">
            <v>223864.69</v>
          </cell>
          <cell r="AB226">
            <v>18700</v>
          </cell>
        </row>
        <row r="227">
          <cell r="B227" t="str">
            <v>60-0300002</v>
          </cell>
          <cell r="C227">
            <v>12203</v>
          </cell>
          <cell r="D227" t="str">
            <v>b07</v>
          </cell>
          <cell r="E227" t="str">
            <v>trasp</v>
          </cell>
          <cell r="F227" t="str">
            <v>aw2</v>
          </cell>
          <cell r="G227" t="str">
            <v>c</v>
          </cell>
          <cell r="H227" t="str">
            <v>ashes transportation</v>
          </cell>
          <cell r="I227" t="str">
            <v>trasporto ceneri</v>
          </cell>
          <cell r="J227">
            <v>335409.73</v>
          </cell>
          <cell r="K227">
            <v>162795.39000000001</v>
          </cell>
          <cell r="L227">
            <v>307049.96000000002</v>
          </cell>
          <cell r="N227" t="str">
            <v>trasporto ceneri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8196.5</v>
          </cell>
          <cell r="U227">
            <v>35254</v>
          </cell>
          <cell r="V227">
            <v>79920.58</v>
          </cell>
          <cell r="W227">
            <v>134135.54999999999</v>
          </cell>
          <cell r="X227">
            <v>196356.27</v>
          </cell>
          <cell r="Y227">
            <v>264242.03999999998</v>
          </cell>
          <cell r="Z227">
            <v>307049.96000000002</v>
          </cell>
          <cell r="AB227">
            <v>42807.920000000042</v>
          </cell>
        </row>
        <row r="228">
          <cell r="B228" t="str">
            <v>60-0300006</v>
          </cell>
          <cell r="C228">
            <v>12201</v>
          </cell>
          <cell r="D228" t="str">
            <v>b07</v>
          </cell>
          <cell r="E228" t="str">
            <v>carb</v>
          </cell>
          <cell r="G228" t="str">
            <v>c</v>
          </cell>
          <cell r="H228" t="str">
            <v>wood processing costs</v>
          </cell>
          <cell r="I228" t="str">
            <v>triturazione</v>
          </cell>
          <cell r="J228">
            <v>0</v>
          </cell>
          <cell r="K228">
            <v>0</v>
          </cell>
          <cell r="L228">
            <v>0</v>
          </cell>
          <cell r="N228" t="str">
            <v>triturazione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B228">
            <v>0</v>
          </cell>
        </row>
        <row r="229">
          <cell r="B229" t="str">
            <v>60-0300007</v>
          </cell>
          <cell r="C229">
            <v>12201</v>
          </cell>
          <cell r="D229" t="str">
            <v>b07</v>
          </cell>
          <cell r="E229" t="str">
            <v>carb</v>
          </cell>
          <cell r="G229" t="str">
            <v>c</v>
          </cell>
          <cell r="H229" t="str">
            <v>wood processing costs</v>
          </cell>
          <cell r="I229" t="str">
            <v>gestione parco legno</v>
          </cell>
          <cell r="J229">
            <v>16403.8</v>
          </cell>
          <cell r="K229">
            <v>8983.2999999999993</v>
          </cell>
          <cell r="L229">
            <v>26259.13</v>
          </cell>
          <cell r="N229" t="str">
            <v>gestione parco legno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3865</v>
          </cell>
          <cell r="T229">
            <v>6619</v>
          </cell>
          <cell r="U229">
            <v>6619</v>
          </cell>
          <cell r="V229">
            <v>15639.93</v>
          </cell>
          <cell r="W229">
            <v>26259.13</v>
          </cell>
          <cell r="X229">
            <v>26259.13</v>
          </cell>
          <cell r="Y229">
            <v>26259.13</v>
          </cell>
          <cell r="Z229">
            <v>26259.13</v>
          </cell>
          <cell r="AB229">
            <v>0</v>
          </cell>
        </row>
        <row r="230">
          <cell r="B230" t="str">
            <v>60-0300009</v>
          </cell>
          <cell r="C230">
            <v>12212</v>
          </cell>
          <cell r="D230" t="str">
            <v>b07</v>
          </cell>
          <cell r="E230" t="str">
            <v>carb</v>
          </cell>
          <cell r="G230" t="str">
            <v>c</v>
          </cell>
          <cell r="H230" t="str">
            <v>waste costs</v>
          </cell>
          <cell r="I230" t="str">
            <v>smaltimento rifiuti</v>
          </cell>
          <cell r="J230">
            <v>3873.36</v>
          </cell>
          <cell r="K230">
            <v>643.35</v>
          </cell>
          <cell r="L230">
            <v>152203.18</v>
          </cell>
          <cell r="N230" t="str">
            <v>smaltimento rifiuti</v>
          </cell>
          <cell r="O230">
            <v>143</v>
          </cell>
          <cell r="P230">
            <v>143</v>
          </cell>
          <cell r="Q230">
            <v>143</v>
          </cell>
          <cell r="R230">
            <v>143</v>
          </cell>
          <cell r="S230">
            <v>11605.88</v>
          </cell>
          <cell r="T230">
            <v>57445.46</v>
          </cell>
          <cell r="U230">
            <v>115276.75</v>
          </cell>
          <cell r="V230">
            <v>123365.27</v>
          </cell>
          <cell r="W230">
            <v>124621.47</v>
          </cell>
          <cell r="X230">
            <v>147247.93</v>
          </cell>
          <cell r="Y230">
            <v>152423.93</v>
          </cell>
          <cell r="Z230">
            <v>152203.18</v>
          </cell>
          <cell r="AB230">
            <v>-220.75</v>
          </cell>
        </row>
        <row r="231">
          <cell r="B231" t="str">
            <v>60-0300011</v>
          </cell>
          <cell r="C231">
            <v>12212</v>
          </cell>
          <cell r="D231" t="str">
            <v>b07</v>
          </cell>
          <cell r="E231" t="str">
            <v>carb</v>
          </cell>
          <cell r="F231" t="str">
            <v>aw1</v>
          </cell>
          <cell r="G231" t="str">
            <v>c</v>
          </cell>
          <cell r="H231" t="str">
            <v>waste costs</v>
          </cell>
          <cell r="I231" t="str">
            <v>smaltimento fanghi</v>
          </cell>
          <cell r="J231">
            <v>33039.089999999997</v>
          </cell>
          <cell r="K231">
            <v>17134.3</v>
          </cell>
          <cell r="L231">
            <v>54795.74</v>
          </cell>
          <cell r="N231" t="str">
            <v>smaltimento fanghi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5380.84</v>
          </cell>
          <cell r="T231">
            <v>5756.88</v>
          </cell>
          <cell r="U231">
            <v>6416.14</v>
          </cell>
          <cell r="V231">
            <v>7482.04</v>
          </cell>
          <cell r="W231">
            <v>8493.5400000000009</v>
          </cell>
          <cell r="X231">
            <v>10072.08</v>
          </cell>
          <cell r="Y231">
            <v>13079.64</v>
          </cell>
          <cell r="Z231">
            <v>54795.74</v>
          </cell>
          <cell r="AB231">
            <v>41716.1</v>
          </cell>
        </row>
        <row r="232">
          <cell r="B232" t="str">
            <v>60-0300013</v>
          </cell>
          <cell r="C232">
            <v>12201</v>
          </cell>
          <cell r="D232" t="str">
            <v>b07</v>
          </cell>
          <cell r="E232" t="str">
            <v>carb</v>
          </cell>
          <cell r="F232" t="str">
            <v>aw1</v>
          </cell>
          <cell r="G232" t="str">
            <v>c</v>
          </cell>
          <cell r="H232" t="str">
            <v>water analysis</v>
          </cell>
          <cell r="I232" t="str">
            <v>analisi acque di scarico</v>
          </cell>
          <cell r="J232">
            <v>4407</v>
          </cell>
          <cell r="K232">
            <v>10518.22</v>
          </cell>
          <cell r="L232">
            <v>5031.3999999999996</v>
          </cell>
          <cell r="N232" t="str">
            <v>analisi acque di scarico</v>
          </cell>
          <cell r="O232">
            <v>0</v>
          </cell>
          <cell r="P232">
            <v>0</v>
          </cell>
          <cell r="Q232">
            <v>0</v>
          </cell>
          <cell r="R232">
            <v>1326</v>
          </cell>
          <cell r="S232">
            <v>2923.84</v>
          </cell>
          <cell r="T232">
            <v>3083.84</v>
          </cell>
          <cell r="U232">
            <v>4108</v>
          </cell>
          <cell r="V232">
            <v>4208.6400000000003</v>
          </cell>
          <cell r="W232">
            <v>4208.6400000000003</v>
          </cell>
          <cell r="X232">
            <v>4966.3999999999996</v>
          </cell>
          <cell r="Y232">
            <v>5031.5200000000004</v>
          </cell>
          <cell r="Z232">
            <v>5031.3999999999996</v>
          </cell>
          <cell r="AB232">
            <v>-0.12000000000080036</v>
          </cell>
        </row>
        <row r="233">
          <cell r="B233" t="str">
            <v>60-0300014</v>
          </cell>
          <cell r="C233">
            <v>12201</v>
          </cell>
          <cell r="D233" t="str">
            <v>b07</v>
          </cell>
          <cell r="E233" t="str">
            <v>carb</v>
          </cell>
          <cell r="G233" t="str">
            <v>c</v>
          </cell>
          <cell r="H233" t="str">
            <v>land analysis</v>
          </cell>
          <cell r="I233" t="str">
            <v>analisi ambientali</v>
          </cell>
          <cell r="J233">
            <v>77850.399999999994</v>
          </cell>
          <cell r="K233">
            <v>93078.5</v>
          </cell>
          <cell r="L233">
            <v>113817.63</v>
          </cell>
          <cell r="N233" t="str">
            <v>analisi ambientali</v>
          </cell>
          <cell r="O233">
            <v>4166.7</v>
          </cell>
          <cell r="P233">
            <v>8333.4</v>
          </cell>
          <cell r="Q233">
            <v>12500.1</v>
          </cell>
          <cell r="R233">
            <v>16666.8</v>
          </cell>
          <cell r="S233">
            <v>21660.5</v>
          </cell>
          <cell r="T233">
            <v>29684.2</v>
          </cell>
          <cell r="U233">
            <v>35937.9</v>
          </cell>
          <cell r="V233">
            <v>45856.6</v>
          </cell>
          <cell r="W233">
            <v>53282.3</v>
          </cell>
          <cell r="X233">
            <v>67431.81</v>
          </cell>
          <cell r="Y233">
            <v>73898.36</v>
          </cell>
          <cell r="Z233">
            <v>113817.63</v>
          </cell>
          <cell r="AB233">
            <v>39919.270000000004</v>
          </cell>
        </row>
        <row r="234">
          <cell r="B234" t="str">
            <v>=</v>
          </cell>
          <cell r="D234" t="str">
            <v>=</v>
          </cell>
          <cell r="E234" t="str">
            <v>=</v>
          </cell>
          <cell r="G234" t="str">
            <v>=</v>
          </cell>
          <cell r="I234" t="str">
            <v>prestazioni di servizi</v>
          </cell>
          <cell r="J234">
            <v>471853.57999999996</v>
          </cell>
          <cell r="K234">
            <v>293773.06</v>
          </cell>
          <cell r="L234">
            <v>883021.73</v>
          </cell>
          <cell r="N234" t="str">
            <v>prestazioni di servizi</v>
          </cell>
          <cell r="O234">
            <v>4309.7</v>
          </cell>
          <cell r="P234">
            <v>8476.4</v>
          </cell>
          <cell r="Q234">
            <v>12643.1</v>
          </cell>
          <cell r="R234">
            <v>18135.8</v>
          </cell>
          <cell r="S234">
            <v>45436.06</v>
          </cell>
          <cell r="T234">
            <v>119685.88</v>
          </cell>
          <cell r="U234">
            <v>247333.25</v>
          </cell>
          <cell r="V234">
            <v>247333.25</v>
          </cell>
          <cell r="W234">
            <v>247333.25</v>
          </cell>
          <cell r="X234">
            <v>247333.25</v>
          </cell>
          <cell r="Y234">
            <v>247333.25</v>
          </cell>
          <cell r="Z234">
            <v>247333.25</v>
          </cell>
          <cell r="AB234">
            <v>0</v>
          </cell>
        </row>
        <row r="235">
          <cell r="B235">
            <v>60</v>
          </cell>
          <cell r="D235" t="str">
            <v>=</v>
          </cell>
          <cell r="E235" t="str">
            <v>=</v>
          </cell>
          <cell r="G235" t="str">
            <v>=</v>
          </cell>
          <cell r="I235" t="str">
            <v>costi della produzione</v>
          </cell>
          <cell r="J235">
            <v>13401525.310000001</v>
          </cell>
          <cell r="K235">
            <v>6809270.0900000008</v>
          </cell>
          <cell r="L235">
            <v>9034885.1199999992</v>
          </cell>
          <cell r="N235" t="str">
            <v>costi della produzione</v>
          </cell>
          <cell r="O235">
            <v>13927.33</v>
          </cell>
          <cell r="P235">
            <v>24139.79</v>
          </cell>
          <cell r="Q235">
            <v>33728.06</v>
          </cell>
          <cell r="R235">
            <v>44443.73</v>
          </cell>
          <cell r="S235">
            <v>258349.13</v>
          </cell>
          <cell r="T235">
            <v>730158.28</v>
          </cell>
          <cell r="U235">
            <v>1650911.38</v>
          </cell>
          <cell r="V235">
            <v>1650911.38</v>
          </cell>
          <cell r="W235">
            <v>1650911.38</v>
          </cell>
          <cell r="X235">
            <v>1650911.38</v>
          </cell>
          <cell r="Y235">
            <v>1650911.38</v>
          </cell>
          <cell r="Z235">
            <v>1650911.38</v>
          </cell>
          <cell r="AB235">
            <v>0</v>
          </cell>
        </row>
        <row r="236">
          <cell r="B236" t="str">
            <v>70-0100001</v>
          </cell>
          <cell r="C236">
            <v>12203</v>
          </cell>
          <cell r="D236" t="str">
            <v>b07</v>
          </cell>
          <cell r="E236" t="str">
            <v>trasp</v>
          </cell>
          <cell r="G236" t="str">
            <v>c</v>
          </cell>
          <cell r="H236" t="str">
            <v>other transport</v>
          </cell>
          <cell r="I236" t="str">
            <v>trasporti vari</v>
          </cell>
          <cell r="J236">
            <v>890</v>
          </cell>
          <cell r="K236">
            <v>7186.53</v>
          </cell>
          <cell r="L236">
            <v>3348.47</v>
          </cell>
          <cell r="N236" t="str">
            <v>trasporti vari</v>
          </cell>
          <cell r="O236">
            <v>500</v>
          </cell>
          <cell r="P236">
            <v>500</v>
          </cell>
          <cell r="Q236">
            <v>1605</v>
          </cell>
          <cell r="R236">
            <v>1605</v>
          </cell>
          <cell r="S236">
            <v>1844.05</v>
          </cell>
          <cell r="T236">
            <v>1844.05</v>
          </cell>
          <cell r="U236">
            <v>2083.4</v>
          </cell>
          <cell r="V236">
            <v>2373.4</v>
          </cell>
          <cell r="W236">
            <v>2493.1999999999998</v>
          </cell>
          <cell r="X236">
            <v>2493.1999999999998</v>
          </cell>
          <cell r="Y236">
            <v>3123.47</v>
          </cell>
          <cell r="Z236">
            <v>3348.47</v>
          </cell>
          <cell r="AB236">
            <v>225</v>
          </cell>
        </row>
        <row r="237">
          <cell r="B237" t="str">
            <v>70-0100002</v>
          </cell>
          <cell r="C237">
            <v>12213</v>
          </cell>
          <cell r="D237" t="str">
            <v>b07</v>
          </cell>
          <cell r="E237" t="str">
            <v>via</v>
          </cell>
          <cell r="G237" t="str">
            <v>c</v>
          </cell>
          <cell r="H237" t="str">
            <v>travel expenses</v>
          </cell>
          <cell r="I237" t="str">
            <v>spese viaggio - trasferte</v>
          </cell>
          <cell r="J237">
            <v>8172.79</v>
          </cell>
          <cell r="K237">
            <v>7856.35</v>
          </cell>
          <cell r="L237">
            <v>22980.33</v>
          </cell>
          <cell r="N237" t="str">
            <v>spese viaggio - trasferte</v>
          </cell>
          <cell r="O237">
            <v>439.41</v>
          </cell>
          <cell r="P237">
            <v>1193.6500000000001</v>
          </cell>
          <cell r="Q237">
            <v>2658.8</v>
          </cell>
          <cell r="R237">
            <v>4714.8</v>
          </cell>
          <cell r="S237">
            <v>9721.26</v>
          </cell>
          <cell r="T237">
            <v>12104.15</v>
          </cell>
          <cell r="U237">
            <v>14845.98</v>
          </cell>
          <cell r="V237">
            <v>15225.56</v>
          </cell>
          <cell r="W237">
            <v>17789.099999999999</v>
          </cell>
          <cell r="X237">
            <v>17956.900000000001</v>
          </cell>
          <cell r="Y237">
            <v>22591.24</v>
          </cell>
          <cell r="Z237">
            <v>22980.33</v>
          </cell>
          <cell r="AB237">
            <v>389.09000000000015</v>
          </cell>
        </row>
        <row r="238">
          <cell r="B238" t="str">
            <v>70-0100003</v>
          </cell>
          <cell r="C238">
            <v>12213</v>
          </cell>
          <cell r="D238" t="str">
            <v>b07</v>
          </cell>
          <cell r="E238" t="str">
            <v>via</v>
          </cell>
          <cell r="G238" t="str">
            <v>c</v>
          </cell>
          <cell r="H238" t="str">
            <v>hotels &amp; restaurants</v>
          </cell>
          <cell r="I238" t="str">
            <v>hotels e ristoranti</v>
          </cell>
          <cell r="J238">
            <v>1217.5</v>
          </cell>
          <cell r="K238">
            <v>6865.26</v>
          </cell>
          <cell r="L238">
            <v>22973.9</v>
          </cell>
          <cell r="N238" t="str">
            <v>hotels e ristoranti</v>
          </cell>
          <cell r="O238">
            <v>1599.44</v>
          </cell>
          <cell r="P238">
            <v>5945.81</v>
          </cell>
          <cell r="Q238">
            <v>8469.4500000000007</v>
          </cell>
          <cell r="R238">
            <v>10421.280000000001</v>
          </cell>
          <cell r="S238">
            <v>13499.23</v>
          </cell>
          <cell r="T238">
            <v>16136.39</v>
          </cell>
          <cell r="U238">
            <v>16422.86</v>
          </cell>
          <cell r="V238">
            <v>18628.310000000001</v>
          </cell>
          <cell r="W238">
            <v>19408.060000000001</v>
          </cell>
          <cell r="X238">
            <v>20135.080000000002</v>
          </cell>
          <cell r="Y238">
            <v>21871.32</v>
          </cell>
          <cell r="Z238">
            <v>22973.9</v>
          </cell>
          <cell r="AB238">
            <v>1102.5800000000017</v>
          </cell>
        </row>
        <row r="239">
          <cell r="B239" t="str">
            <v>70-0100004</v>
          </cell>
          <cell r="C239">
            <v>12213</v>
          </cell>
          <cell r="D239" t="str">
            <v>b07</v>
          </cell>
          <cell r="E239" t="str">
            <v>via</v>
          </cell>
          <cell r="G239" t="str">
            <v>c</v>
          </cell>
          <cell r="H239" t="str">
            <v>parking</v>
          </cell>
          <cell r="I239" t="str">
            <v>parcheggi</v>
          </cell>
          <cell r="J239">
            <v>82.9</v>
          </cell>
          <cell r="K239">
            <v>0</v>
          </cell>
          <cell r="L239">
            <v>0</v>
          </cell>
          <cell r="N239" t="str">
            <v>parcheggi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B239">
            <v>0</v>
          </cell>
        </row>
        <row r="240">
          <cell r="B240" t="str">
            <v>70-0100005</v>
          </cell>
          <cell r="C240">
            <v>12213</v>
          </cell>
          <cell r="D240" t="str">
            <v>b07</v>
          </cell>
          <cell r="E240" t="str">
            <v>asp</v>
          </cell>
          <cell r="G240" t="str">
            <v>c</v>
          </cell>
          <cell r="H240" t="str">
            <v>medical visit for workers</v>
          </cell>
          <cell r="I240" t="str">
            <v>spese x visite mediche</v>
          </cell>
          <cell r="J240">
            <v>4683.8</v>
          </cell>
          <cell r="K240">
            <v>0</v>
          </cell>
          <cell r="L240">
            <v>5000</v>
          </cell>
          <cell r="N240" t="str">
            <v>spese x visite mediche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5000</v>
          </cell>
          <cell r="AB240">
            <v>5000</v>
          </cell>
        </row>
        <row r="241">
          <cell r="B241" t="str">
            <v>=</v>
          </cell>
          <cell r="D241" t="str">
            <v>=</v>
          </cell>
          <cell r="E241" t="str">
            <v>=</v>
          </cell>
          <cell r="G241" t="str">
            <v>=</v>
          </cell>
          <cell r="I241" t="str">
            <v>viaggi e missioni</v>
          </cell>
          <cell r="J241">
            <v>15046.990000000002</v>
          </cell>
          <cell r="K241">
            <v>21908.14</v>
          </cell>
          <cell r="L241">
            <v>54302.700000000004</v>
          </cell>
          <cell r="N241" t="str">
            <v>viaggi e missioni</v>
          </cell>
          <cell r="O241">
            <v>2538.85</v>
          </cell>
          <cell r="P241">
            <v>7639.46</v>
          </cell>
          <cell r="Q241">
            <v>12733.25</v>
          </cell>
          <cell r="R241">
            <v>16741.080000000002</v>
          </cell>
          <cell r="S241">
            <v>25064.54</v>
          </cell>
          <cell r="T241">
            <v>30084.59</v>
          </cell>
          <cell r="U241">
            <v>33352.239999999998</v>
          </cell>
          <cell r="V241">
            <v>33352.239999999998</v>
          </cell>
          <cell r="W241">
            <v>33352.239999999998</v>
          </cell>
          <cell r="X241">
            <v>33352.239999999998</v>
          </cell>
          <cell r="Y241">
            <v>33352.239999999998</v>
          </cell>
          <cell r="Z241">
            <v>33352.239999999998</v>
          </cell>
          <cell r="AB241">
            <v>0</v>
          </cell>
        </row>
        <row r="242">
          <cell r="B242" t="str">
            <v>70-0300001</v>
          </cell>
          <cell r="C242">
            <v>12208</v>
          </cell>
          <cell r="D242" t="str">
            <v>b07</v>
          </cell>
          <cell r="E242" t="str">
            <v>leg</v>
          </cell>
          <cell r="G242" t="str">
            <v>c</v>
          </cell>
          <cell r="H242" t="str">
            <v>legal expenses</v>
          </cell>
          <cell r="I242" t="str">
            <v>legali e notarili</v>
          </cell>
          <cell r="J242">
            <v>35829.03</v>
          </cell>
          <cell r="K242">
            <v>112114.81</v>
          </cell>
          <cell r="L242">
            <v>490395.01</v>
          </cell>
          <cell r="N242" t="str">
            <v>legali e notarili</v>
          </cell>
          <cell r="O242">
            <v>0</v>
          </cell>
          <cell r="P242">
            <v>357998.93</v>
          </cell>
          <cell r="Q242">
            <v>513858.47</v>
          </cell>
          <cell r="R242">
            <v>727174.89</v>
          </cell>
          <cell r="S242">
            <v>80904.029999999912</v>
          </cell>
          <cell r="T242">
            <v>110904.03</v>
          </cell>
          <cell r="U242">
            <v>191493.38</v>
          </cell>
          <cell r="V242">
            <v>231493.38</v>
          </cell>
          <cell r="W242">
            <v>251493.38</v>
          </cell>
          <cell r="X242">
            <v>273258.96000000002</v>
          </cell>
          <cell r="Y242">
            <v>182941.01</v>
          </cell>
          <cell r="Z242">
            <v>490395.01</v>
          </cell>
          <cell r="AB242">
            <v>307454</v>
          </cell>
        </row>
        <row r="243">
          <cell r="B243" t="str">
            <v>70-0300002</v>
          </cell>
          <cell r="C243">
            <v>12208</v>
          </cell>
          <cell r="D243" t="str">
            <v>b07</v>
          </cell>
          <cell r="E243" t="str">
            <v>serv3</v>
          </cell>
          <cell r="G243" t="str">
            <v>c</v>
          </cell>
          <cell r="H243" t="str">
            <v>consultings</v>
          </cell>
          <cell r="I243" t="str">
            <v>consulenze</v>
          </cell>
          <cell r="J243">
            <v>62378.58</v>
          </cell>
          <cell r="K243">
            <v>115331.38</v>
          </cell>
          <cell r="L243">
            <v>30875.81</v>
          </cell>
          <cell r="N243" t="str">
            <v>consulenze</v>
          </cell>
          <cell r="O243">
            <v>3265</v>
          </cell>
          <cell r="P243">
            <v>3265</v>
          </cell>
          <cell r="Q243">
            <v>6801</v>
          </cell>
          <cell r="R243">
            <v>6801</v>
          </cell>
          <cell r="S243">
            <v>6801</v>
          </cell>
          <cell r="T243">
            <v>8651</v>
          </cell>
          <cell r="U243">
            <v>8651</v>
          </cell>
          <cell r="V243">
            <v>8651</v>
          </cell>
          <cell r="W243">
            <v>9815.81</v>
          </cell>
          <cell r="X243">
            <v>25915.81</v>
          </cell>
          <cell r="Y243">
            <v>26725.81</v>
          </cell>
          <cell r="Z243">
            <v>30875.81</v>
          </cell>
          <cell r="AB243">
            <v>4150</v>
          </cell>
        </row>
        <row r="244">
          <cell r="B244" t="str">
            <v>70-0300003</v>
          </cell>
          <cell r="C244">
            <v>12208</v>
          </cell>
          <cell r="D244" t="str">
            <v>b07</v>
          </cell>
          <cell r="E244" t="str">
            <v>serv3</v>
          </cell>
          <cell r="G244" t="str">
            <v>c</v>
          </cell>
          <cell r="H244" t="str">
            <v>admin consultants</v>
          </cell>
          <cell r="I244" t="str">
            <v>consul. Ammin.</v>
          </cell>
          <cell r="J244">
            <v>27798.66</v>
          </cell>
          <cell r="K244">
            <v>49849.8</v>
          </cell>
          <cell r="L244">
            <v>17078.009999999998</v>
          </cell>
          <cell r="N244" t="str">
            <v>consul. Ammin.</v>
          </cell>
          <cell r="O244">
            <v>0</v>
          </cell>
          <cell r="P244">
            <v>166</v>
          </cell>
          <cell r="Q244">
            <v>166</v>
          </cell>
          <cell r="R244">
            <v>166</v>
          </cell>
          <cell r="S244">
            <v>166</v>
          </cell>
          <cell r="T244">
            <v>166</v>
          </cell>
          <cell r="U244">
            <v>166</v>
          </cell>
          <cell r="V244">
            <v>166</v>
          </cell>
          <cell r="W244">
            <v>166</v>
          </cell>
          <cell r="X244">
            <v>8222.01</v>
          </cell>
          <cell r="Y244">
            <v>8222.01</v>
          </cell>
          <cell r="Z244">
            <v>17078.009999999998</v>
          </cell>
          <cell r="AB244">
            <v>8855.9999999999982</v>
          </cell>
        </row>
        <row r="245">
          <cell r="B245" t="str">
            <v>70-0300005</v>
          </cell>
          <cell r="C245">
            <v>12208</v>
          </cell>
          <cell r="D245" t="str">
            <v>b07</v>
          </cell>
          <cell r="E245" t="str">
            <v>serv3</v>
          </cell>
          <cell r="G245" t="str">
            <v>c</v>
          </cell>
          <cell r="H245" t="str">
            <v>safety consultants</v>
          </cell>
          <cell r="I245" t="str">
            <v>consul. Sicurezza sul lavoro</v>
          </cell>
          <cell r="J245">
            <v>31940</v>
          </cell>
          <cell r="K245">
            <v>19000</v>
          </cell>
          <cell r="L245">
            <v>28500</v>
          </cell>
          <cell r="N245" t="str">
            <v>consul. Sicurezza sul lavoro</v>
          </cell>
          <cell r="O245">
            <v>2375</v>
          </cell>
          <cell r="P245">
            <v>4750</v>
          </cell>
          <cell r="Q245">
            <v>7125</v>
          </cell>
          <cell r="R245">
            <v>9500</v>
          </cell>
          <cell r="S245">
            <v>11875</v>
          </cell>
          <cell r="T245">
            <v>14250</v>
          </cell>
          <cell r="U245">
            <v>16625</v>
          </cell>
          <cell r="V245">
            <v>19000</v>
          </cell>
          <cell r="W245">
            <v>21375</v>
          </cell>
          <cell r="X245">
            <v>23750</v>
          </cell>
          <cell r="Y245">
            <v>26125</v>
          </cell>
          <cell r="Z245">
            <v>28500</v>
          </cell>
          <cell r="AB245">
            <v>2375</v>
          </cell>
        </row>
        <row r="246">
          <cell r="B246" t="str">
            <v>70-0300006</v>
          </cell>
          <cell r="C246">
            <v>12207</v>
          </cell>
          <cell r="D246" t="str">
            <v>b07</v>
          </cell>
          <cell r="E246" t="str">
            <v>serv3</v>
          </cell>
          <cell r="G246" t="str">
            <v>c</v>
          </cell>
          <cell r="I246" t="str">
            <v>costi ricerca personale</v>
          </cell>
          <cell r="J246">
            <v>826.76</v>
          </cell>
          <cell r="K246">
            <v>0</v>
          </cell>
          <cell r="L246">
            <v>31727.07</v>
          </cell>
          <cell r="N246" t="str">
            <v>costi ricerca personale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12250</v>
          </cell>
          <cell r="W246">
            <v>12250</v>
          </cell>
          <cell r="X246">
            <v>12250</v>
          </cell>
          <cell r="Y246">
            <v>28850</v>
          </cell>
          <cell r="Z246">
            <v>31727.07</v>
          </cell>
          <cell r="AB246">
            <v>2877.0699999999997</v>
          </cell>
        </row>
        <row r="247">
          <cell r="B247" t="str">
            <v>70-0300007</v>
          </cell>
          <cell r="C247">
            <v>12201</v>
          </cell>
          <cell r="D247" t="str">
            <v>b07</v>
          </cell>
          <cell r="E247" t="str">
            <v>serv3</v>
          </cell>
          <cell r="G247" t="str">
            <v>c</v>
          </cell>
          <cell r="H247" t="str">
            <v>studio faraoni (?)</v>
          </cell>
          <cell r="I247" t="str">
            <v>gestione risorse umane</v>
          </cell>
          <cell r="J247">
            <v>16500</v>
          </cell>
          <cell r="K247">
            <v>0</v>
          </cell>
          <cell r="L247">
            <v>0</v>
          </cell>
          <cell r="N247" t="str">
            <v>gestione risorse umane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6875</v>
          </cell>
          <cell r="U247">
            <v>9750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B247">
            <v>0</v>
          </cell>
        </row>
        <row r="248">
          <cell r="B248" t="str">
            <v>70-0300009</v>
          </cell>
          <cell r="C248">
            <v>12201</v>
          </cell>
          <cell r="D248" t="str">
            <v>b07</v>
          </cell>
          <cell r="E248" t="str">
            <v>serv3</v>
          </cell>
          <cell r="G248" t="str">
            <v>c</v>
          </cell>
          <cell r="H248" t="str">
            <v>tecnical consultants</v>
          </cell>
          <cell r="I248" t="str">
            <v>consul. Tecniche</v>
          </cell>
          <cell r="J248">
            <v>50066.81</v>
          </cell>
          <cell r="K248">
            <v>123184.64</v>
          </cell>
          <cell r="L248">
            <v>111957.94</v>
          </cell>
          <cell r="N248" t="str">
            <v>consul. Tecniche</v>
          </cell>
          <cell r="O248">
            <v>5400</v>
          </cell>
          <cell r="P248">
            <v>16514.43</v>
          </cell>
          <cell r="Q248">
            <v>21924.43</v>
          </cell>
          <cell r="R248">
            <v>24424.43</v>
          </cell>
          <cell r="S248">
            <v>39200.9</v>
          </cell>
          <cell r="T248">
            <v>50438.9</v>
          </cell>
          <cell r="U248">
            <v>76668.05</v>
          </cell>
          <cell r="V248">
            <v>78737.240000000005</v>
          </cell>
          <cell r="W248">
            <v>82237.240000000005</v>
          </cell>
          <cell r="X248">
            <v>86237.24</v>
          </cell>
          <cell r="Y248">
            <v>91437.24</v>
          </cell>
          <cell r="Z248">
            <v>111957.94</v>
          </cell>
          <cell r="AB248">
            <v>20520.699999999997</v>
          </cell>
        </row>
        <row r="249">
          <cell r="B249" t="str">
            <v>70-0300011</v>
          </cell>
          <cell r="C249">
            <v>12207</v>
          </cell>
          <cell r="D249" t="str">
            <v>b07</v>
          </cell>
          <cell r="E249" t="str">
            <v>serv3</v>
          </cell>
          <cell r="G249" t="str">
            <v>c</v>
          </cell>
          <cell r="I249" t="str">
            <v>biomassa management fee</v>
          </cell>
          <cell r="J249">
            <v>826.76</v>
          </cell>
          <cell r="K249">
            <v>1005300.95</v>
          </cell>
          <cell r="L249">
            <v>883347.96</v>
          </cell>
          <cell r="N249" t="str">
            <v>BIOMASSA MAN FEE</v>
          </cell>
          <cell r="O249">
            <v>230000</v>
          </cell>
          <cell r="P249">
            <v>344412.31</v>
          </cell>
          <cell r="Q249">
            <v>357178.87</v>
          </cell>
          <cell r="R249">
            <v>455388.62</v>
          </cell>
          <cell r="S249">
            <v>505404.76</v>
          </cell>
          <cell r="T249">
            <v>559429.04</v>
          </cell>
          <cell r="U249">
            <v>631757.34</v>
          </cell>
          <cell r="V249">
            <v>697268.28</v>
          </cell>
          <cell r="W249">
            <v>740234.96</v>
          </cell>
          <cell r="X249">
            <v>787162.52</v>
          </cell>
          <cell r="Y249">
            <v>846338.28</v>
          </cell>
          <cell r="Z249">
            <v>883347.96</v>
          </cell>
          <cell r="AB249">
            <v>37009.679999999935</v>
          </cell>
        </row>
        <row r="250">
          <cell r="B250" t="str">
            <v>=</v>
          </cell>
          <cell r="D250" t="str">
            <v>=</v>
          </cell>
          <cell r="E250" t="str">
            <v>=</v>
          </cell>
          <cell r="G250" t="str">
            <v>=</v>
          </cell>
          <cell r="I250" t="str">
            <v>legali e consulenti</v>
          </cell>
          <cell r="J250">
            <v>226166.60000000003</v>
          </cell>
          <cell r="K250">
            <v>1424781.58</v>
          </cell>
          <cell r="L250">
            <v>1593881.7999999998</v>
          </cell>
          <cell r="N250" t="str">
            <v>legali e consulenti</v>
          </cell>
          <cell r="O250">
            <v>241040</v>
          </cell>
          <cell r="P250">
            <v>727106.67</v>
          </cell>
          <cell r="Q250">
            <v>907053.77</v>
          </cell>
          <cell r="R250">
            <v>1223454.94</v>
          </cell>
          <cell r="S250">
            <v>644351.68999999994</v>
          </cell>
          <cell r="T250">
            <v>750713.97</v>
          </cell>
          <cell r="U250">
            <v>935110.77</v>
          </cell>
          <cell r="V250">
            <v>935110.77</v>
          </cell>
          <cell r="W250">
            <v>935110.77</v>
          </cell>
          <cell r="X250">
            <v>935110.77</v>
          </cell>
          <cell r="Y250">
            <v>935110.77</v>
          </cell>
          <cell r="Z250">
            <v>935110.77</v>
          </cell>
          <cell r="AB250">
            <v>0</v>
          </cell>
        </row>
        <row r="251">
          <cell r="B251" t="str">
            <v>70-0410001</v>
          </cell>
          <cell r="C251">
            <v>12231</v>
          </cell>
          <cell r="D251" t="str">
            <v>b07</v>
          </cell>
          <cell r="E251" t="str">
            <v>serv3</v>
          </cell>
          <cell r="G251" t="str">
            <v>c</v>
          </cell>
          <cell r="I251" t="str">
            <v>servizi di vigilanza</v>
          </cell>
          <cell r="J251">
            <v>2314</v>
          </cell>
          <cell r="K251">
            <v>1240</v>
          </cell>
          <cell r="L251">
            <v>1860</v>
          </cell>
          <cell r="N251" t="str">
            <v>servizi di vigilanza</v>
          </cell>
          <cell r="O251">
            <v>155</v>
          </cell>
          <cell r="P251">
            <v>310</v>
          </cell>
          <cell r="Q251">
            <v>465</v>
          </cell>
          <cell r="R251">
            <v>620</v>
          </cell>
          <cell r="S251">
            <v>775</v>
          </cell>
          <cell r="T251">
            <v>930</v>
          </cell>
          <cell r="U251">
            <v>1085</v>
          </cell>
          <cell r="V251">
            <v>1240</v>
          </cell>
          <cell r="W251">
            <v>1395</v>
          </cell>
          <cell r="X251">
            <v>1550</v>
          </cell>
          <cell r="Y251">
            <v>1705</v>
          </cell>
          <cell r="Z251">
            <v>1860</v>
          </cell>
          <cell r="AB251">
            <v>155</v>
          </cell>
        </row>
        <row r="252">
          <cell r="B252" t="str">
            <v>70-0410002</v>
          </cell>
          <cell r="C252">
            <v>12213</v>
          </cell>
          <cell r="D252" t="str">
            <v>b07</v>
          </cell>
          <cell r="E252" t="str">
            <v>serv3</v>
          </cell>
          <cell r="G252" t="str">
            <v>c</v>
          </cell>
          <cell r="H252" t="str">
            <v>offices cleaning costs</v>
          </cell>
          <cell r="I252" t="str">
            <v>pulizia uffici</v>
          </cell>
          <cell r="J252">
            <v>18422.5</v>
          </cell>
          <cell r="K252">
            <v>12498</v>
          </cell>
          <cell r="L252">
            <v>17185.25</v>
          </cell>
          <cell r="N252" t="str">
            <v>pulizia uffici</v>
          </cell>
          <cell r="O252">
            <v>1785.25</v>
          </cell>
          <cell r="P252">
            <v>3185.25</v>
          </cell>
          <cell r="Q252">
            <v>4585.25</v>
          </cell>
          <cell r="R252">
            <v>5985.25</v>
          </cell>
          <cell r="S252">
            <v>7385.25</v>
          </cell>
          <cell r="T252">
            <v>8785.25</v>
          </cell>
          <cell r="U252">
            <v>10185.25</v>
          </cell>
          <cell r="V252">
            <v>11585.25</v>
          </cell>
          <cell r="W252">
            <v>12985.25</v>
          </cell>
          <cell r="X252">
            <v>14385.25</v>
          </cell>
          <cell r="Y252">
            <v>15785.25</v>
          </cell>
          <cell r="Z252">
            <v>17185.25</v>
          </cell>
          <cell r="AB252">
            <v>1400</v>
          </cell>
        </row>
        <row r="253">
          <cell r="B253" t="str">
            <v>70-0410003</v>
          </cell>
          <cell r="C253">
            <v>12213</v>
          </cell>
          <cell r="D253" t="str">
            <v>b07</v>
          </cell>
          <cell r="E253" t="str">
            <v>serv3</v>
          </cell>
          <cell r="G253" t="str">
            <v>c</v>
          </cell>
          <cell r="H253" t="str">
            <v>cleaning cost of external area</v>
          </cell>
          <cell r="I253" t="str">
            <v>pulizia aree verdi</v>
          </cell>
          <cell r="J253">
            <v>3100</v>
          </cell>
          <cell r="K253">
            <v>0</v>
          </cell>
          <cell r="L253">
            <v>6840</v>
          </cell>
          <cell r="N253" t="str">
            <v>pulizia aree verdi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544</v>
          </cell>
          <cell r="U253">
            <v>1976</v>
          </cell>
          <cell r="V253">
            <v>6840</v>
          </cell>
          <cell r="W253">
            <v>6840</v>
          </cell>
          <cell r="X253">
            <v>6840</v>
          </cell>
          <cell r="Y253">
            <v>6840</v>
          </cell>
          <cell r="Z253">
            <v>6840</v>
          </cell>
          <cell r="AB253">
            <v>0</v>
          </cell>
        </row>
        <row r="254">
          <cell r="B254" t="str">
            <v>70-0410004</v>
          </cell>
          <cell r="C254">
            <v>12203</v>
          </cell>
          <cell r="D254" t="str">
            <v>b07</v>
          </cell>
          <cell r="E254" t="str">
            <v>trasp</v>
          </cell>
          <cell r="G254" t="str">
            <v>c</v>
          </cell>
          <cell r="I254" t="str">
            <v>trasporti vari</v>
          </cell>
          <cell r="J254">
            <v>0</v>
          </cell>
          <cell r="K254">
            <v>1221.73</v>
          </cell>
          <cell r="L254">
            <v>200</v>
          </cell>
          <cell r="N254" t="str">
            <v>trasporti vari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200</v>
          </cell>
          <cell r="V254">
            <v>200</v>
          </cell>
          <cell r="W254">
            <v>200</v>
          </cell>
          <cell r="X254">
            <v>200</v>
          </cell>
          <cell r="Y254">
            <v>200</v>
          </cell>
          <cell r="Z254">
            <v>200</v>
          </cell>
          <cell r="AB254">
            <v>0</v>
          </cell>
        </row>
        <row r="255">
          <cell r="B255" t="str">
            <v>70-0410005</v>
          </cell>
          <cell r="C255">
            <v>12213</v>
          </cell>
          <cell r="D255" t="str">
            <v>b07</v>
          </cell>
          <cell r="E255" t="str">
            <v>serv3</v>
          </cell>
          <cell r="F255" t="str">
            <v>ma5</v>
          </cell>
          <cell r="G255" t="str">
            <v>c</v>
          </cell>
          <cell r="H255" t="str">
            <v>cleaning cost of plant</v>
          </cell>
          <cell r="I255" t="str">
            <v>pulizie industriali</v>
          </cell>
          <cell r="J255">
            <v>76865.55</v>
          </cell>
          <cell r="K255">
            <v>72745.600000000006</v>
          </cell>
          <cell r="L255">
            <v>100621.8</v>
          </cell>
          <cell r="N255" t="str">
            <v>pulizie industriali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21852.3</v>
          </cell>
          <cell r="T255">
            <v>33847.5</v>
          </cell>
          <cell r="U255">
            <v>45162.7</v>
          </cell>
          <cell r="V255">
            <v>56296.97</v>
          </cell>
          <cell r="W255">
            <v>65925.77</v>
          </cell>
          <cell r="X255">
            <v>79555.570000000007</v>
          </cell>
          <cell r="Y255">
            <v>88209.37</v>
          </cell>
          <cell r="Z255">
            <v>100621.8</v>
          </cell>
          <cell r="AB255">
            <v>12412.430000000008</v>
          </cell>
        </row>
        <row r="256">
          <cell r="B256" t="str">
            <v>70-0410006</v>
          </cell>
          <cell r="C256">
            <v>12213</v>
          </cell>
          <cell r="D256" t="str">
            <v>b07</v>
          </cell>
          <cell r="E256" t="str">
            <v>acos</v>
          </cell>
          <cell r="G256" t="str">
            <v>c</v>
          </cell>
          <cell r="H256" t="str">
            <v>custom costs</v>
          </cell>
          <cell r="I256" t="str">
            <v>diritti e operaz doganali</v>
          </cell>
          <cell r="J256">
            <v>4533.03</v>
          </cell>
          <cell r="K256">
            <v>0</v>
          </cell>
          <cell r="L256">
            <v>0</v>
          </cell>
          <cell r="N256" t="str">
            <v>diritti e operaz doganali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</row>
        <row r="257">
          <cell r="B257" t="str">
            <v>=</v>
          </cell>
          <cell r="D257" t="str">
            <v>=</v>
          </cell>
          <cell r="E257" t="str">
            <v>=</v>
          </cell>
          <cell r="G257" t="str">
            <v>=</v>
          </cell>
          <cell r="I257" t="str">
            <v>pulizia, vigilanza e trasporti</v>
          </cell>
          <cell r="J257">
            <v>105235.08</v>
          </cell>
          <cell r="K257">
            <v>87705.33</v>
          </cell>
          <cell r="L257">
            <v>126707.05</v>
          </cell>
          <cell r="N257" t="str">
            <v>pulizia, vigilanza e trasporti</v>
          </cell>
          <cell r="O257">
            <v>1940.25</v>
          </cell>
          <cell r="P257">
            <v>3495.25</v>
          </cell>
          <cell r="Q257">
            <v>5050.25</v>
          </cell>
          <cell r="R257">
            <v>6605.25</v>
          </cell>
          <cell r="S257">
            <v>30012.55</v>
          </cell>
          <cell r="T257">
            <v>44106.75</v>
          </cell>
          <cell r="U257">
            <v>58608.95</v>
          </cell>
          <cell r="V257">
            <v>58608.95</v>
          </cell>
          <cell r="W257">
            <v>58608.95</v>
          </cell>
          <cell r="X257">
            <v>58608.95</v>
          </cell>
          <cell r="Y257">
            <v>58608.95</v>
          </cell>
          <cell r="Z257">
            <v>58608.95</v>
          </cell>
          <cell r="AB257">
            <v>0</v>
          </cell>
        </row>
        <row r="258">
          <cell r="B258" t="str">
            <v>70-0420001</v>
          </cell>
          <cell r="C258">
            <v>12213</v>
          </cell>
          <cell r="D258" t="str">
            <v>b14</v>
          </cell>
          <cell r="E258" t="str">
            <v>asp</v>
          </cell>
          <cell r="G258" t="str">
            <v>c</v>
          </cell>
          <cell r="I258" t="str">
            <v>abbonamenti</v>
          </cell>
          <cell r="J258">
            <v>1119.99</v>
          </cell>
          <cell r="K258">
            <v>60.9</v>
          </cell>
          <cell r="L258">
            <v>575</v>
          </cell>
          <cell r="N258" t="str">
            <v>abbonamenti</v>
          </cell>
          <cell r="O258">
            <v>47.65</v>
          </cell>
          <cell r="P258">
            <v>118.94</v>
          </cell>
          <cell r="Q258">
            <v>190.23</v>
          </cell>
          <cell r="R258">
            <v>261.52</v>
          </cell>
          <cell r="S258">
            <v>332.81</v>
          </cell>
          <cell r="T258">
            <v>404.1</v>
          </cell>
          <cell r="U258">
            <v>475.39</v>
          </cell>
          <cell r="V258">
            <v>546.67999999999995</v>
          </cell>
          <cell r="W258">
            <v>617.97</v>
          </cell>
          <cell r="X258">
            <v>689.26</v>
          </cell>
          <cell r="Y258">
            <v>760.5</v>
          </cell>
          <cell r="Z258">
            <v>575</v>
          </cell>
          <cell r="AB258">
            <v>-185.5</v>
          </cell>
        </row>
        <row r="259">
          <cell r="B259" t="str">
            <v>70-0420002</v>
          </cell>
          <cell r="C259">
            <v>12213</v>
          </cell>
          <cell r="D259" t="str">
            <v>b14</v>
          </cell>
          <cell r="E259" t="str">
            <v>acos</v>
          </cell>
          <cell r="G259" t="str">
            <v>c</v>
          </cell>
          <cell r="H259" t="str">
            <v>books</v>
          </cell>
          <cell r="I259" t="str">
            <v>libri riviste</v>
          </cell>
          <cell r="J259">
            <v>176</v>
          </cell>
          <cell r="K259">
            <v>39</v>
          </cell>
          <cell r="L259">
            <v>1019.75</v>
          </cell>
          <cell r="N259" t="str">
            <v>libri riviste</v>
          </cell>
          <cell r="O259">
            <v>6</v>
          </cell>
          <cell r="P259">
            <v>6</v>
          </cell>
          <cell r="Q259">
            <v>672</v>
          </cell>
          <cell r="R259">
            <v>698</v>
          </cell>
          <cell r="S259">
            <v>698</v>
          </cell>
          <cell r="T259">
            <v>698</v>
          </cell>
          <cell r="U259">
            <v>916.25</v>
          </cell>
          <cell r="V259">
            <v>916.25</v>
          </cell>
          <cell r="W259">
            <v>916.25</v>
          </cell>
          <cell r="X259">
            <v>955.75</v>
          </cell>
          <cell r="Y259">
            <v>955.75</v>
          </cell>
          <cell r="Z259">
            <v>1019.75</v>
          </cell>
          <cell r="AB259">
            <v>64</v>
          </cell>
        </row>
        <row r="260">
          <cell r="B260" t="str">
            <v>70-0420003</v>
          </cell>
          <cell r="C260">
            <v>12213</v>
          </cell>
          <cell r="D260" t="str">
            <v>b07</v>
          </cell>
          <cell r="E260" t="str">
            <v>serv3</v>
          </cell>
          <cell r="G260" t="str">
            <v>c</v>
          </cell>
          <cell r="I260" t="str">
            <v>inserzioni, sponsorizzazioni</v>
          </cell>
          <cell r="J260">
            <v>1082.55</v>
          </cell>
          <cell r="K260">
            <v>0</v>
          </cell>
          <cell r="L260">
            <v>0</v>
          </cell>
          <cell r="N260" t="str">
            <v>inserzioni, sponsorizzazioni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B260">
            <v>0</v>
          </cell>
        </row>
        <row r="261">
          <cell r="B261" t="str">
            <v>=</v>
          </cell>
          <cell r="D261" t="str">
            <v>=</v>
          </cell>
          <cell r="E261" t="str">
            <v>=</v>
          </cell>
          <cell r="G261" t="str">
            <v>=</v>
          </cell>
          <cell r="I261" t="str">
            <v>libri riviste</v>
          </cell>
          <cell r="J261">
            <v>2378.54</v>
          </cell>
          <cell r="K261">
            <v>99.9</v>
          </cell>
          <cell r="L261">
            <v>1594.75</v>
          </cell>
          <cell r="N261" t="str">
            <v>libri riviste</v>
          </cell>
          <cell r="O261">
            <v>53.65</v>
          </cell>
          <cell r="P261">
            <v>124.94</v>
          </cell>
          <cell r="Q261">
            <v>862.23</v>
          </cell>
          <cell r="R261">
            <v>959.52</v>
          </cell>
          <cell r="S261">
            <v>1030.81</v>
          </cell>
          <cell r="T261">
            <v>1102.0999999999999</v>
          </cell>
          <cell r="U261">
            <v>1391.64</v>
          </cell>
          <cell r="V261">
            <v>1391.64</v>
          </cell>
          <cell r="W261">
            <v>1391.64</v>
          </cell>
          <cell r="X261">
            <v>1391.64</v>
          </cell>
          <cell r="Y261">
            <v>1391.64</v>
          </cell>
          <cell r="Z261">
            <v>1391.64</v>
          </cell>
          <cell r="AB261">
            <v>0</v>
          </cell>
        </row>
        <row r="262">
          <cell r="B262" t="str">
            <v>70-0500001</v>
          </cell>
          <cell r="C262">
            <v>12209</v>
          </cell>
          <cell r="D262" t="str">
            <v>b07</v>
          </cell>
          <cell r="E262" t="str">
            <v>man</v>
          </cell>
          <cell r="G262" t="str">
            <v>c</v>
          </cell>
          <cell r="H262" t="str">
            <v>software maintenance</v>
          </cell>
          <cell r="I262" t="str">
            <v>manutenzine sw</v>
          </cell>
          <cell r="J262">
            <v>1360.25</v>
          </cell>
          <cell r="K262">
            <v>421.14</v>
          </cell>
          <cell r="L262">
            <v>4374.6099999999997</v>
          </cell>
          <cell r="N262" t="str">
            <v>manutenzine sw</v>
          </cell>
          <cell r="O262">
            <v>73.959999999999994</v>
          </cell>
          <cell r="P262">
            <v>147.91999999999999</v>
          </cell>
          <cell r="Q262">
            <v>221.88</v>
          </cell>
          <cell r="R262">
            <v>1806.82</v>
          </cell>
          <cell r="S262">
            <v>3649.51</v>
          </cell>
          <cell r="T262">
            <v>3895.77</v>
          </cell>
          <cell r="U262">
            <v>3970.37</v>
          </cell>
          <cell r="V262">
            <v>4044.97</v>
          </cell>
          <cell r="W262">
            <v>4119.57</v>
          </cell>
          <cell r="X262">
            <v>4194.2</v>
          </cell>
          <cell r="Y262">
            <v>4339.84</v>
          </cell>
          <cell r="Z262">
            <v>4374.6099999999997</v>
          </cell>
          <cell r="AB262">
            <v>34.769999999999527</v>
          </cell>
        </row>
        <row r="263">
          <cell r="B263" t="str">
            <v>70-0500002</v>
          </cell>
          <cell r="C263">
            <v>12209</v>
          </cell>
          <cell r="D263" t="str">
            <v>b07</v>
          </cell>
          <cell r="E263" t="str">
            <v>man</v>
          </cell>
          <cell r="G263" t="str">
            <v>c</v>
          </cell>
          <cell r="H263" t="str">
            <v>hardware maintenance</v>
          </cell>
          <cell r="I263" t="str">
            <v>manutenzione hw</v>
          </cell>
          <cell r="J263">
            <v>2975</v>
          </cell>
          <cell r="K263">
            <v>2164.16</v>
          </cell>
          <cell r="L263">
            <v>4307.88</v>
          </cell>
          <cell r="N263" t="str">
            <v>manutenzione hw</v>
          </cell>
          <cell r="O263">
            <v>80</v>
          </cell>
          <cell r="P263">
            <v>861.49</v>
          </cell>
          <cell r="Q263">
            <v>1052.74</v>
          </cell>
          <cell r="R263">
            <v>1243.99</v>
          </cell>
          <cell r="S263">
            <v>2134.13</v>
          </cell>
          <cell r="T263">
            <v>2325.38</v>
          </cell>
          <cell r="U263">
            <v>3041.63</v>
          </cell>
          <cell r="V263">
            <v>3232.88</v>
          </cell>
          <cell r="W263">
            <v>3424.13</v>
          </cell>
          <cell r="X263">
            <v>3615.38</v>
          </cell>
          <cell r="Y263">
            <v>3806.63</v>
          </cell>
          <cell r="Z263">
            <v>4307.88</v>
          </cell>
          <cell r="AB263">
            <v>501.25</v>
          </cell>
        </row>
        <row r="264">
          <cell r="B264" t="str">
            <v>70-0500004</v>
          </cell>
          <cell r="C264">
            <v>12209</v>
          </cell>
          <cell r="D264" t="str">
            <v>b07</v>
          </cell>
          <cell r="E264" t="str">
            <v>serv3</v>
          </cell>
          <cell r="G264" t="str">
            <v>c</v>
          </cell>
          <cell r="H264" t="str">
            <v>sw assistance</v>
          </cell>
          <cell r="I264" t="str">
            <v>assistenza sw</v>
          </cell>
          <cell r="J264">
            <v>6761.15</v>
          </cell>
          <cell r="K264">
            <v>14559.86</v>
          </cell>
          <cell r="L264">
            <v>28163.39</v>
          </cell>
          <cell r="N264" t="str">
            <v>assistenza sw</v>
          </cell>
          <cell r="O264">
            <v>1562.5</v>
          </cell>
          <cell r="P264">
            <v>2481.31</v>
          </cell>
          <cell r="Q264">
            <v>12788.29</v>
          </cell>
          <cell r="R264">
            <v>13312.79</v>
          </cell>
          <cell r="S264">
            <v>15248.35</v>
          </cell>
          <cell r="T264">
            <v>18028.349999999999</v>
          </cell>
          <cell r="U264">
            <v>21534.85</v>
          </cell>
          <cell r="V264">
            <v>22891.35</v>
          </cell>
          <cell r="W264">
            <v>23597.85</v>
          </cell>
          <cell r="X264">
            <v>25392.35</v>
          </cell>
          <cell r="Y264">
            <v>26583.85</v>
          </cell>
          <cell r="Z264">
            <v>28163.39</v>
          </cell>
          <cell r="AB264">
            <v>1579.5400000000009</v>
          </cell>
        </row>
        <row r="265">
          <cell r="B265" t="str">
            <v>70-0500005</v>
          </cell>
          <cell r="C265">
            <v>12202</v>
          </cell>
          <cell r="D265" t="str">
            <v>b07</v>
          </cell>
          <cell r="E265" t="str">
            <v>serv3</v>
          </cell>
          <cell r="G265" t="str">
            <v>c</v>
          </cell>
          <cell r="H265" t="str">
            <v>assistence on plant operations</v>
          </cell>
          <cell r="I265" t="str">
            <v>assistenza impianti</v>
          </cell>
          <cell r="J265">
            <v>4649.96</v>
          </cell>
          <cell r="K265">
            <v>6400</v>
          </cell>
          <cell r="L265">
            <v>24905.82</v>
          </cell>
          <cell r="N265" t="str">
            <v>assistenza impianti</v>
          </cell>
          <cell r="O265">
            <v>0</v>
          </cell>
          <cell r="P265">
            <v>0</v>
          </cell>
          <cell r="Q265">
            <v>0</v>
          </cell>
          <cell r="R265">
            <v>500</v>
          </cell>
          <cell r="S265">
            <v>500</v>
          </cell>
          <cell r="T265">
            <v>500</v>
          </cell>
          <cell r="U265">
            <v>2104.17</v>
          </cell>
          <cell r="V265">
            <v>15326.82</v>
          </cell>
          <cell r="W265">
            <v>17721.57</v>
          </cell>
          <cell r="X265">
            <v>20116.32</v>
          </cell>
          <cell r="Y265">
            <v>22511.07</v>
          </cell>
          <cell r="Z265">
            <v>24905.82</v>
          </cell>
          <cell r="AB265">
            <v>2394.75</v>
          </cell>
        </row>
        <row r="266">
          <cell r="B266" t="str">
            <v>=</v>
          </cell>
          <cell r="D266" t="str">
            <v>=</v>
          </cell>
          <cell r="E266" t="str">
            <v>=</v>
          </cell>
          <cell r="G266" t="str">
            <v>=</v>
          </cell>
          <cell r="I266" t="str">
            <v>spese EDP</v>
          </cell>
          <cell r="J266">
            <v>15746.36</v>
          </cell>
          <cell r="K266">
            <v>23545.16</v>
          </cell>
          <cell r="L266">
            <v>61751.7</v>
          </cell>
          <cell r="N266" t="str">
            <v>spese EDP</v>
          </cell>
          <cell r="O266">
            <v>1716.46</v>
          </cell>
          <cell r="P266">
            <v>3490.72</v>
          </cell>
          <cell r="Q266">
            <v>14062.91</v>
          </cell>
          <cell r="R266">
            <v>16863.599999999999</v>
          </cell>
          <cell r="S266">
            <v>21531.99</v>
          </cell>
          <cell r="T266">
            <v>24749.5</v>
          </cell>
          <cell r="U266">
            <v>30651.02</v>
          </cell>
          <cell r="V266">
            <v>30651.02</v>
          </cell>
          <cell r="W266">
            <v>30651.02</v>
          </cell>
          <cell r="X266">
            <v>30651.02</v>
          </cell>
          <cell r="Y266">
            <v>30651.02</v>
          </cell>
          <cell r="Z266">
            <v>30651.02</v>
          </cell>
          <cell r="AB266">
            <v>0</v>
          </cell>
        </row>
        <row r="267">
          <cell r="B267" t="str">
            <v>70-0510001</v>
          </cell>
          <cell r="C267">
            <v>12208</v>
          </cell>
          <cell r="D267" t="str">
            <v>b07</v>
          </cell>
          <cell r="E267" t="str">
            <v>asp</v>
          </cell>
          <cell r="G267" t="str">
            <v>c</v>
          </cell>
          <cell r="H267" t="str">
            <v>statutory auditors</v>
          </cell>
          <cell r="I267" t="str">
            <v>emolumeni sindaci</v>
          </cell>
          <cell r="J267">
            <v>24000</v>
          </cell>
          <cell r="K267">
            <v>5114.72</v>
          </cell>
          <cell r="L267">
            <v>32020.51</v>
          </cell>
          <cell r="N267" t="str">
            <v>emolumeni sindaci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1020.51</v>
          </cell>
          <cell r="Z267">
            <v>32020.51</v>
          </cell>
          <cell r="AB267">
            <v>31000</v>
          </cell>
        </row>
        <row r="268">
          <cell r="B268" t="str">
            <v>70-0510002</v>
          </cell>
          <cell r="C268">
            <v>12208</v>
          </cell>
          <cell r="D268" t="str">
            <v>b07</v>
          </cell>
          <cell r="E268" t="str">
            <v>asp</v>
          </cell>
          <cell r="G268" t="str">
            <v>c</v>
          </cell>
          <cell r="H268" t="str">
            <v>external auditors</v>
          </cell>
          <cell r="I268" t="str">
            <v>spese certificazione</v>
          </cell>
          <cell r="J268">
            <v>25050</v>
          </cell>
          <cell r="K268">
            <v>0</v>
          </cell>
          <cell r="L268">
            <v>28596</v>
          </cell>
          <cell r="N268" t="str">
            <v>spese certificazione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15846</v>
          </cell>
          <cell r="Z268">
            <v>28596</v>
          </cell>
          <cell r="AB268">
            <v>12750</v>
          </cell>
        </row>
        <row r="269">
          <cell r="B269" t="str">
            <v>70-0510003</v>
          </cell>
          <cell r="C269">
            <v>12208</v>
          </cell>
          <cell r="D269" t="str">
            <v>b07</v>
          </cell>
          <cell r="E269" t="str">
            <v>asp</v>
          </cell>
          <cell r="G269" t="str">
            <v>c</v>
          </cell>
          <cell r="I269" t="str">
            <v>revisione e certificazioni</v>
          </cell>
          <cell r="L269">
            <v>0</v>
          </cell>
          <cell r="T269">
            <v>3500</v>
          </cell>
          <cell r="U269">
            <v>3500</v>
          </cell>
          <cell r="V269">
            <v>3500</v>
          </cell>
          <cell r="W269">
            <v>3500</v>
          </cell>
          <cell r="X269">
            <v>3500</v>
          </cell>
          <cell r="Y269">
            <v>0</v>
          </cell>
          <cell r="Z269">
            <v>0</v>
          </cell>
          <cell r="AB269">
            <v>0</v>
          </cell>
        </row>
        <row r="270">
          <cell r="B270" t="str">
            <v>=</v>
          </cell>
          <cell r="D270" t="str">
            <v>=</v>
          </cell>
          <cell r="E270" t="str">
            <v>=</v>
          </cell>
          <cell r="G270" t="str">
            <v>=</v>
          </cell>
          <cell r="I270" t="str">
            <v>sindaci e revisori</v>
          </cell>
          <cell r="J270">
            <v>49050</v>
          </cell>
          <cell r="K270">
            <v>5114.72</v>
          </cell>
          <cell r="L270">
            <v>60616.509999999995</v>
          </cell>
          <cell r="N270" t="str">
            <v>sindaci e revisori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</row>
        <row r="271">
          <cell r="B271" t="str">
            <v>70-0600001</v>
          </cell>
          <cell r="C271">
            <v>12202</v>
          </cell>
          <cell r="D271" t="str">
            <v>b07</v>
          </cell>
          <cell r="E271" t="str">
            <v>man</v>
          </cell>
          <cell r="G271" t="str">
            <v>c</v>
          </cell>
          <cell r="I271" t="str">
            <v>manutenzione automezzi</v>
          </cell>
          <cell r="J271">
            <v>86728.06</v>
          </cell>
          <cell r="K271">
            <v>40833.06</v>
          </cell>
          <cell r="L271">
            <v>37136.980000000003</v>
          </cell>
          <cell r="N271" t="str">
            <v>manutenzione automezzi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3188.72</v>
          </cell>
          <cell r="T271">
            <v>8819.7999999999993</v>
          </cell>
          <cell r="U271">
            <v>14432.27</v>
          </cell>
          <cell r="V271">
            <v>19655.490000000002</v>
          </cell>
          <cell r="W271">
            <v>25912.5</v>
          </cell>
          <cell r="X271">
            <v>26725.78</v>
          </cell>
          <cell r="Y271">
            <v>33971.550000000003</v>
          </cell>
          <cell r="Z271">
            <v>37136.980000000003</v>
          </cell>
          <cell r="AB271">
            <v>3165.4300000000003</v>
          </cell>
        </row>
        <row r="272">
          <cell r="B272" t="str">
            <v>70-0600002</v>
          </cell>
          <cell r="C272">
            <v>12201</v>
          </cell>
          <cell r="D272" t="str">
            <v>b07</v>
          </cell>
          <cell r="E272" t="str">
            <v>serv3</v>
          </cell>
          <cell r="G272" t="str">
            <v>c</v>
          </cell>
          <cell r="I272" t="str">
            <v>spese x soccorso stradale</v>
          </cell>
          <cell r="J272">
            <v>0</v>
          </cell>
          <cell r="K272">
            <v>0</v>
          </cell>
          <cell r="L272">
            <v>0</v>
          </cell>
          <cell r="N272" t="str">
            <v>spese x soccorso stradale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B272">
            <v>0</v>
          </cell>
        </row>
        <row r="273">
          <cell r="B273" t="str">
            <v>70-0600003</v>
          </cell>
          <cell r="C273">
            <v>12101</v>
          </cell>
          <cell r="D273" t="str">
            <v>b06c</v>
          </cell>
          <cell r="E273" t="str">
            <v>acos</v>
          </cell>
          <cell r="G273" t="str">
            <v>c</v>
          </cell>
          <cell r="I273" t="str">
            <v>acq. Azoto x caldaia</v>
          </cell>
          <cell r="J273">
            <v>0</v>
          </cell>
          <cell r="K273">
            <v>0</v>
          </cell>
          <cell r="L273">
            <v>0</v>
          </cell>
          <cell r="N273" t="str">
            <v>acq. Azoto x caldaia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B273">
            <v>0</v>
          </cell>
        </row>
        <row r="274">
          <cell r="B274" t="str">
            <v>70-0600004</v>
          </cell>
          <cell r="C274">
            <v>12202</v>
          </cell>
          <cell r="D274" t="str">
            <v>b07</v>
          </cell>
          <cell r="E274" t="str">
            <v>man</v>
          </cell>
          <cell r="G274" t="str">
            <v>c</v>
          </cell>
          <cell r="H274" t="str">
            <v>computers maintenance</v>
          </cell>
          <cell r="I274" t="str">
            <v>manut. Macchine ufficio</v>
          </cell>
          <cell r="J274">
            <v>356.57</v>
          </cell>
          <cell r="K274">
            <v>447</v>
          </cell>
          <cell r="L274">
            <v>523</v>
          </cell>
          <cell r="N274" t="str">
            <v>manut. Macchine ufficio</v>
          </cell>
          <cell r="O274">
            <v>0</v>
          </cell>
          <cell r="P274">
            <v>186.5</v>
          </cell>
          <cell r="Q274">
            <v>186.5</v>
          </cell>
          <cell r="R274">
            <v>211.5</v>
          </cell>
          <cell r="S274">
            <v>236.5</v>
          </cell>
          <cell r="T274">
            <v>261.5</v>
          </cell>
          <cell r="U274">
            <v>398</v>
          </cell>
          <cell r="V274">
            <v>423</v>
          </cell>
          <cell r="W274">
            <v>448</v>
          </cell>
          <cell r="X274">
            <v>473</v>
          </cell>
          <cell r="Y274">
            <v>498</v>
          </cell>
          <cell r="Z274">
            <v>523</v>
          </cell>
          <cell r="AB274">
            <v>25</v>
          </cell>
        </row>
        <row r="275">
          <cell r="B275" t="str">
            <v>70-0600005</v>
          </cell>
          <cell r="C275">
            <v>12201</v>
          </cell>
          <cell r="D275" t="str">
            <v>b07</v>
          </cell>
          <cell r="E275" t="str">
            <v>acos</v>
          </cell>
          <cell r="G275" t="str">
            <v>c</v>
          </cell>
          <cell r="H275" t="str">
            <v>cost for safety on work</v>
          </cell>
          <cell r="I275" t="str">
            <v>spese x sicurezza sul lavoro</v>
          </cell>
          <cell r="J275">
            <v>1193.83</v>
          </cell>
          <cell r="K275">
            <v>2849.99</v>
          </cell>
          <cell r="L275">
            <v>8383.2900000000009</v>
          </cell>
          <cell r="N275" t="str">
            <v>spese x sicurezza sul lavoro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3486.26</v>
          </cell>
          <cell r="T275">
            <v>4307.0600000000004</v>
          </cell>
          <cell r="U275">
            <v>4943.66</v>
          </cell>
          <cell r="V275">
            <v>4943.66</v>
          </cell>
          <cell r="W275">
            <v>5294.01</v>
          </cell>
          <cell r="X275">
            <v>5294.01</v>
          </cell>
          <cell r="Y275">
            <v>5619.17</v>
          </cell>
          <cell r="Z275">
            <v>8383.2900000000009</v>
          </cell>
          <cell r="AB275">
            <v>2764.1200000000008</v>
          </cell>
        </row>
        <row r="276">
          <cell r="B276" t="str">
            <v>70-0600006</v>
          </cell>
          <cell r="C276">
            <v>12202</v>
          </cell>
          <cell r="D276" t="str">
            <v>b07</v>
          </cell>
          <cell r="E276" t="str">
            <v>man</v>
          </cell>
          <cell r="G276" t="str">
            <v>c</v>
          </cell>
          <cell r="I276" t="str">
            <v>manutenzione attrezzatura</v>
          </cell>
          <cell r="J276">
            <v>1273.43</v>
          </cell>
          <cell r="K276">
            <v>282.67</v>
          </cell>
          <cell r="L276">
            <v>1683.9</v>
          </cell>
          <cell r="N276" t="str">
            <v>manutenzione attrezzatura</v>
          </cell>
          <cell r="O276">
            <v>0</v>
          </cell>
          <cell r="P276">
            <v>0</v>
          </cell>
          <cell r="Q276">
            <v>0</v>
          </cell>
          <cell r="R276">
            <v>350</v>
          </cell>
          <cell r="S276">
            <v>350</v>
          </cell>
          <cell r="T276">
            <v>350</v>
          </cell>
          <cell r="U276">
            <v>350</v>
          </cell>
          <cell r="V276">
            <v>350</v>
          </cell>
          <cell r="W276">
            <v>600.87</v>
          </cell>
          <cell r="X276">
            <v>1019.13</v>
          </cell>
          <cell r="Y276">
            <v>1413.9</v>
          </cell>
          <cell r="Z276">
            <v>1683.9</v>
          </cell>
          <cell r="AB276">
            <v>270</v>
          </cell>
        </row>
        <row r="277">
          <cell r="B277" t="str">
            <v>70-0600007</v>
          </cell>
          <cell r="C277">
            <v>12201</v>
          </cell>
          <cell r="D277" t="str">
            <v>b07</v>
          </cell>
          <cell r="E277" t="str">
            <v>serv3</v>
          </cell>
          <cell r="G277" t="str">
            <v>c</v>
          </cell>
          <cell r="I277" t="str">
            <v>conduz. Impianto Trattamento acque</v>
          </cell>
          <cell r="J277">
            <v>0</v>
          </cell>
          <cell r="K277">
            <v>0</v>
          </cell>
          <cell r="L277">
            <v>0</v>
          </cell>
          <cell r="N277" t="str">
            <v>conduz. Impianto Trattamento acque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B277">
            <v>0</v>
          </cell>
        </row>
        <row r="278">
          <cell r="B278" t="str">
            <v>70-0600008</v>
          </cell>
          <cell r="C278">
            <v>12202</v>
          </cell>
          <cell r="D278" t="str">
            <v>b07</v>
          </cell>
          <cell r="E278" t="str">
            <v>man</v>
          </cell>
          <cell r="G278" t="str">
            <v>c</v>
          </cell>
          <cell r="H278" t="str">
            <v>plant maintenance</v>
          </cell>
          <cell r="I278" t="str">
            <v>manut. Impianti e caldaia</v>
          </cell>
          <cell r="J278">
            <v>35816.730000000003</v>
          </cell>
          <cell r="K278">
            <v>48453.26</v>
          </cell>
          <cell r="L278">
            <v>255034.77</v>
          </cell>
          <cell r="N278" t="str">
            <v>manut. Impianti e caldaia</v>
          </cell>
          <cell r="O278">
            <v>1491.67</v>
          </cell>
          <cell r="P278">
            <v>2983.34</v>
          </cell>
          <cell r="Q278">
            <v>6691.71</v>
          </cell>
          <cell r="R278">
            <v>8183.38</v>
          </cell>
          <cell r="S278">
            <v>13075.05</v>
          </cell>
          <cell r="T278">
            <v>27204.46</v>
          </cell>
          <cell r="U278">
            <v>29674.47</v>
          </cell>
          <cell r="V278">
            <v>32144.06</v>
          </cell>
          <cell r="W278">
            <v>87260.49</v>
          </cell>
          <cell r="X278">
            <v>94751.12</v>
          </cell>
          <cell r="Y278">
            <v>104328.42</v>
          </cell>
          <cell r="Z278">
            <v>255034.77</v>
          </cell>
          <cell r="AB278">
            <v>150706.34999999998</v>
          </cell>
        </row>
        <row r="279">
          <cell r="B279" t="str">
            <v>70-0600009</v>
          </cell>
          <cell r="C279">
            <v>12201</v>
          </cell>
          <cell r="D279" t="str">
            <v>=</v>
          </cell>
          <cell r="E279" t="str">
            <v>acos</v>
          </cell>
          <cell r="G279" t="str">
            <v>c</v>
          </cell>
          <cell r="I279" t="str">
            <v>=</v>
          </cell>
          <cell r="J279">
            <v>0</v>
          </cell>
          <cell r="K279">
            <v>0</v>
          </cell>
          <cell r="L279">
            <v>0</v>
          </cell>
          <cell r="N279" t="str">
            <v>=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B279">
            <v>0</v>
          </cell>
        </row>
        <row r="280">
          <cell r="B280" t="str">
            <v>70-0600010</v>
          </cell>
          <cell r="C280">
            <v>12201</v>
          </cell>
          <cell r="D280" t="str">
            <v>b07</v>
          </cell>
          <cell r="E280" t="str">
            <v>acos</v>
          </cell>
          <cell r="G280" t="str">
            <v>c</v>
          </cell>
          <cell r="H280" t="str">
            <v>cost for safety on work</v>
          </cell>
          <cell r="I280" t="str">
            <v>sicurezza centrale</v>
          </cell>
          <cell r="J280">
            <v>10360.1</v>
          </cell>
          <cell r="K280">
            <v>13265.11</v>
          </cell>
          <cell r="L280">
            <v>40153.800000000003</v>
          </cell>
          <cell r="N280" t="str">
            <v>sicurezza centrale</v>
          </cell>
          <cell r="O280">
            <v>1419.53</v>
          </cell>
          <cell r="P280">
            <v>1742.53</v>
          </cell>
          <cell r="Q280">
            <v>3945.93</v>
          </cell>
          <cell r="R280">
            <v>3945.93</v>
          </cell>
          <cell r="S280">
            <v>15557.82</v>
          </cell>
          <cell r="T280">
            <v>22288.79</v>
          </cell>
          <cell r="U280">
            <v>27861.79</v>
          </cell>
          <cell r="V280">
            <v>33578.04</v>
          </cell>
          <cell r="W280">
            <v>35242.04</v>
          </cell>
          <cell r="X280">
            <v>48677.09</v>
          </cell>
          <cell r="Y280">
            <v>51513.71</v>
          </cell>
          <cell r="Z280">
            <v>40153.800000000003</v>
          </cell>
          <cell r="AB280">
            <v>-11359.909999999996</v>
          </cell>
        </row>
        <row r="281">
          <cell r="B281" t="str">
            <v>70-0600011</v>
          </cell>
          <cell r="C281">
            <v>12202</v>
          </cell>
          <cell r="D281" t="str">
            <v>b07</v>
          </cell>
          <cell r="E281" t="str">
            <v>man</v>
          </cell>
          <cell r="G281" t="str">
            <v>c</v>
          </cell>
          <cell r="H281" t="str">
            <v>external maintenance</v>
          </cell>
          <cell r="I281" t="str">
            <v>manutenzione esterna</v>
          </cell>
          <cell r="J281">
            <v>544397.38</v>
          </cell>
          <cell r="K281">
            <v>443721.34</v>
          </cell>
          <cell r="L281">
            <v>1379781.22</v>
          </cell>
          <cell r="N281" t="str">
            <v>manutenzione esterna</v>
          </cell>
          <cell r="O281">
            <v>23914</v>
          </cell>
          <cell r="P281">
            <v>25937.95</v>
          </cell>
          <cell r="Q281">
            <v>32937.949999999997</v>
          </cell>
          <cell r="R281">
            <v>35560.78</v>
          </cell>
          <cell r="S281">
            <v>632952.51</v>
          </cell>
          <cell r="T281">
            <v>1005839.29</v>
          </cell>
          <cell r="U281">
            <v>1107572.47</v>
          </cell>
          <cell r="V281">
            <v>1163781.6200000001</v>
          </cell>
          <cell r="W281">
            <v>1217229.3700000001</v>
          </cell>
          <cell r="X281">
            <v>1255438.81</v>
          </cell>
          <cell r="Y281">
            <v>1287825.6200000001</v>
          </cell>
          <cell r="Z281">
            <v>1379781.22</v>
          </cell>
          <cell r="AB281">
            <v>91955.59999999986</v>
          </cell>
        </row>
        <row r="282">
          <cell r="B282" t="str">
            <v>70-0600012</v>
          </cell>
          <cell r="C282">
            <v>12101</v>
          </cell>
          <cell r="D282" t="str">
            <v>b06c</v>
          </cell>
          <cell r="E282" t="str">
            <v>acos</v>
          </cell>
          <cell r="G282" t="str">
            <v>c</v>
          </cell>
          <cell r="H282" t="str">
            <v>other chemical products</v>
          </cell>
          <cell r="I282" t="str">
            <v>altri prodotti chimici</v>
          </cell>
          <cell r="J282">
            <v>0</v>
          </cell>
          <cell r="K282">
            <v>0</v>
          </cell>
          <cell r="L282">
            <v>0</v>
          </cell>
          <cell r="N282" t="str">
            <v>altri prodotti chimici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B282">
            <v>0</v>
          </cell>
        </row>
        <row r="283">
          <cell r="B283" t="str">
            <v>70-0600013</v>
          </cell>
          <cell r="C283">
            <v>12202</v>
          </cell>
          <cell r="D283" t="str">
            <v>b07</v>
          </cell>
          <cell r="E283" t="str">
            <v>man</v>
          </cell>
          <cell r="G283" t="str">
            <v>c</v>
          </cell>
          <cell r="H283" t="str">
            <v>car maintenance</v>
          </cell>
          <cell r="I283" t="str">
            <v>manut. Autovetture</v>
          </cell>
          <cell r="J283">
            <v>31.5</v>
          </cell>
          <cell r="K283">
            <v>0</v>
          </cell>
          <cell r="L283">
            <v>0</v>
          </cell>
          <cell r="N283" t="str">
            <v>manut. Autovetture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B283">
            <v>0</v>
          </cell>
        </row>
        <row r="284">
          <cell r="B284" t="str">
            <v>70-0600015</v>
          </cell>
          <cell r="C284">
            <v>12202</v>
          </cell>
          <cell r="D284" t="str">
            <v>b07</v>
          </cell>
          <cell r="E284" t="str">
            <v>man</v>
          </cell>
          <cell r="G284" t="str">
            <v>c</v>
          </cell>
          <cell r="H284" t="str">
            <v>other cost of maintenance</v>
          </cell>
          <cell r="I284" t="str">
            <v>costi vari x manutenzioni</v>
          </cell>
          <cell r="J284">
            <v>0</v>
          </cell>
          <cell r="K284">
            <v>43.88</v>
          </cell>
          <cell r="L284">
            <v>345.65</v>
          </cell>
          <cell r="N284" t="str">
            <v>costi vari x manutenzioni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87.75</v>
          </cell>
          <cell r="T284">
            <v>175.5</v>
          </cell>
          <cell r="U284">
            <v>277.5</v>
          </cell>
          <cell r="V284">
            <v>293</v>
          </cell>
          <cell r="W284">
            <v>293</v>
          </cell>
          <cell r="X284">
            <v>345.65</v>
          </cell>
          <cell r="Y284">
            <v>345.65</v>
          </cell>
          <cell r="Z284">
            <v>345.65</v>
          </cell>
          <cell r="AB284">
            <v>0</v>
          </cell>
        </row>
        <row r="285">
          <cell r="B285" t="str">
            <v>=</v>
          </cell>
          <cell r="D285" t="str">
            <v>=</v>
          </cell>
          <cell r="E285" t="str">
            <v>=</v>
          </cell>
          <cell r="G285" t="str">
            <v>=</v>
          </cell>
          <cell r="I285" t="str">
            <v>manutenzione ed assistenza</v>
          </cell>
          <cell r="J285">
            <v>680157.6</v>
          </cell>
          <cell r="K285">
            <v>549896.31000000006</v>
          </cell>
          <cell r="L285">
            <v>1723042.6099999999</v>
          </cell>
          <cell r="N285" t="str">
            <v>manutenzione ed assistenza</v>
          </cell>
          <cell r="O285">
            <v>26825.200000000001</v>
          </cell>
          <cell r="P285">
            <v>30850.32</v>
          </cell>
          <cell r="Q285">
            <v>43762.09</v>
          </cell>
          <cell r="R285">
            <v>48251.59</v>
          </cell>
          <cell r="S285">
            <v>668934.61</v>
          </cell>
          <cell r="T285">
            <v>1069246.3999999999</v>
          </cell>
          <cell r="U285">
            <v>1185510.1599999999</v>
          </cell>
          <cell r="V285">
            <v>1185510.1599999999</v>
          </cell>
          <cell r="W285">
            <v>1185510.1599999999</v>
          </cell>
          <cell r="X285">
            <v>1185510.1599999999</v>
          </cell>
          <cell r="Y285">
            <v>1185510.1599999999</v>
          </cell>
          <cell r="Z285">
            <v>1185510.1599999999</v>
          </cell>
          <cell r="AB285">
            <v>0</v>
          </cell>
        </row>
        <row r="286">
          <cell r="B286" t="str">
            <v>70-0710001</v>
          </cell>
          <cell r="C286">
            <v>12102</v>
          </cell>
          <cell r="D286" t="str">
            <v>b07</v>
          </cell>
          <cell r="E286" t="str">
            <v>acos</v>
          </cell>
          <cell r="G286" t="str">
            <v>c</v>
          </cell>
          <cell r="H286" t="str">
            <v>water and gas</v>
          </cell>
          <cell r="I286" t="str">
            <v>consumi acqua e gas</v>
          </cell>
          <cell r="J286">
            <v>6054.48</v>
          </cell>
          <cell r="K286">
            <v>4544.53</v>
          </cell>
          <cell r="L286">
            <v>10041.48</v>
          </cell>
          <cell r="N286" t="str">
            <v>consumi acqua e gas</v>
          </cell>
          <cell r="O286">
            <v>650</v>
          </cell>
          <cell r="P286">
            <v>2151.09</v>
          </cell>
          <cell r="Q286">
            <v>3634.88</v>
          </cell>
          <cell r="R286">
            <v>4973.68</v>
          </cell>
          <cell r="S286">
            <v>5471.99</v>
          </cell>
          <cell r="T286">
            <v>6121.99</v>
          </cell>
          <cell r="U286">
            <v>5986.46</v>
          </cell>
          <cell r="V286">
            <v>6077.67</v>
          </cell>
          <cell r="W286">
            <v>6727.67</v>
          </cell>
          <cell r="X286">
            <v>8306.2800000000007</v>
          </cell>
          <cell r="Y286">
            <v>9506.2800000000007</v>
          </cell>
          <cell r="Z286">
            <v>10041.48</v>
          </cell>
          <cell r="AB286">
            <v>535.19999999999891</v>
          </cell>
        </row>
        <row r="287">
          <cell r="B287" t="str">
            <v>70-0710003</v>
          </cell>
          <cell r="C287">
            <v>12102</v>
          </cell>
          <cell r="D287" t="str">
            <v>b07</v>
          </cell>
          <cell r="E287" t="str">
            <v>en</v>
          </cell>
          <cell r="F287" t="str">
            <v>mc1</v>
          </cell>
          <cell r="G287" t="str">
            <v>c</v>
          </cell>
          <cell r="H287" t="str">
            <v>energy purchase</v>
          </cell>
          <cell r="I287" t="str">
            <v>forza motrice</v>
          </cell>
          <cell r="J287">
            <v>502911.39</v>
          </cell>
          <cell r="K287">
            <v>406359.86</v>
          </cell>
          <cell r="L287">
            <v>262275.21000000002</v>
          </cell>
          <cell r="N287" t="str">
            <v>forza motrice</v>
          </cell>
          <cell r="O287">
            <v>24231.3</v>
          </cell>
          <cell r="P287">
            <v>46605.81</v>
          </cell>
          <cell r="Q287">
            <v>65897.42</v>
          </cell>
          <cell r="R287">
            <v>81257.100000000006</v>
          </cell>
          <cell r="S287">
            <v>98698.75</v>
          </cell>
          <cell r="T287">
            <v>125409.33</v>
          </cell>
          <cell r="U287">
            <v>141495.01999999999</v>
          </cell>
          <cell r="V287">
            <v>162763.9</v>
          </cell>
          <cell r="W287">
            <v>184905.96</v>
          </cell>
          <cell r="X287">
            <v>208243.09</v>
          </cell>
          <cell r="Y287">
            <v>234728.32000000001</v>
          </cell>
          <cell r="Z287">
            <v>262275.21000000002</v>
          </cell>
          <cell r="AB287">
            <v>27546.890000000014</v>
          </cell>
        </row>
        <row r="288">
          <cell r="B288" t="str">
            <v>70-0710004</v>
          </cell>
          <cell r="C288">
            <v>12102</v>
          </cell>
          <cell r="D288" t="str">
            <v>b07</v>
          </cell>
          <cell r="E288" t="str">
            <v>en</v>
          </cell>
          <cell r="F288" t="str">
            <v>mc1</v>
          </cell>
          <cell r="G288" t="str">
            <v>c</v>
          </cell>
          <cell r="H288" t="str">
            <v>gas purchases</v>
          </cell>
          <cell r="I288" t="str">
            <v>consumi gas caldaia</v>
          </cell>
          <cell r="J288">
            <v>434288.87</v>
          </cell>
          <cell r="K288">
            <v>249156.24</v>
          </cell>
          <cell r="L288">
            <v>33200.65</v>
          </cell>
          <cell r="N288" t="str">
            <v>consumi gas caldaia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6475</v>
          </cell>
          <cell r="U288">
            <v>9077.15</v>
          </cell>
          <cell r="V288">
            <v>15099.39</v>
          </cell>
          <cell r="W288">
            <v>16219.39</v>
          </cell>
          <cell r="X288">
            <v>16309.92</v>
          </cell>
          <cell r="Y288">
            <v>18024.16</v>
          </cell>
          <cell r="Z288">
            <v>33200.65</v>
          </cell>
          <cell r="AB288">
            <v>15176.490000000002</v>
          </cell>
        </row>
        <row r="289">
          <cell r="B289" t="str">
            <v>70-0710005</v>
          </cell>
          <cell r="C289">
            <v>12201</v>
          </cell>
          <cell r="D289" t="str">
            <v>b07</v>
          </cell>
          <cell r="E289" t="str">
            <v>acos</v>
          </cell>
          <cell r="F289" t="str">
            <v>et1</v>
          </cell>
          <cell r="G289" t="str">
            <v>c</v>
          </cell>
          <cell r="H289" t="str">
            <v>emission trading</v>
          </cell>
          <cell r="I289" t="str">
            <v>quote emissione trading</v>
          </cell>
          <cell r="J289">
            <v>78706.37</v>
          </cell>
          <cell r="K289">
            <v>40000</v>
          </cell>
          <cell r="L289">
            <v>0</v>
          </cell>
          <cell r="N289" t="str">
            <v>quote emissione trading</v>
          </cell>
          <cell r="O289">
            <v>5000</v>
          </cell>
          <cell r="P289">
            <v>10000</v>
          </cell>
          <cell r="Q289">
            <v>15000</v>
          </cell>
          <cell r="R289">
            <v>20000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B289">
            <v>0</v>
          </cell>
        </row>
        <row r="290">
          <cell r="B290" t="str">
            <v>=</v>
          </cell>
          <cell r="D290" t="str">
            <v>=</v>
          </cell>
          <cell r="E290" t="str">
            <v>=</v>
          </cell>
          <cell r="G290" t="str">
            <v>=</v>
          </cell>
          <cell r="I290" t="str">
            <v>elettricità, acqua e riscalam.</v>
          </cell>
          <cell r="J290">
            <v>1021961.11</v>
          </cell>
          <cell r="K290">
            <v>700060.63</v>
          </cell>
          <cell r="L290">
            <v>305517.34000000003</v>
          </cell>
          <cell r="N290" t="str">
            <v>elettricità, acqua e riscalam.</v>
          </cell>
          <cell r="O290">
            <v>29881.3</v>
          </cell>
          <cell r="P290">
            <v>58756.9</v>
          </cell>
          <cell r="Q290">
            <v>84532.3</v>
          </cell>
          <cell r="R290">
            <v>106230.78</v>
          </cell>
          <cell r="S290">
            <v>104170.74</v>
          </cell>
          <cell r="T290">
            <v>138006.32</v>
          </cell>
          <cell r="U290">
            <v>156558.63</v>
          </cell>
          <cell r="V290">
            <v>156558.63</v>
          </cell>
          <cell r="W290">
            <v>156558.63</v>
          </cell>
          <cell r="X290">
            <v>156558.63</v>
          </cell>
          <cell r="Y290">
            <v>156558.63</v>
          </cell>
          <cell r="Z290">
            <v>156558.63</v>
          </cell>
          <cell r="AB290">
            <v>0</v>
          </cell>
        </row>
        <row r="291">
          <cell r="B291" t="str">
            <v>70-0800001</v>
          </cell>
          <cell r="C291">
            <v>12213</v>
          </cell>
          <cell r="D291" t="str">
            <v>b07</v>
          </cell>
          <cell r="E291" t="str">
            <v>serv3</v>
          </cell>
          <cell r="G291" t="str">
            <v>c</v>
          </cell>
          <cell r="H291" t="str">
            <v>telephons</v>
          </cell>
          <cell r="I291" t="str">
            <v>telefono fax</v>
          </cell>
          <cell r="J291">
            <v>17705.25</v>
          </cell>
          <cell r="K291">
            <v>9273.15</v>
          </cell>
          <cell r="L291">
            <v>17104.740000000002</v>
          </cell>
          <cell r="N291" t="str">
            <v>telefono fax</v>
          </cell>
          <cell r="O291">
            <v>2027.2</v>
          </cell>
          <cell r="P291">
            <v>3786.58</v>
          </cell>
          <cell r="Q291">
            <v>4291.6499999999996</v>
          </cell>
          <cell r="R291">
            <v>6049.18</v>
          </cell>
          <cell r="S291">
            <v>9666.58</v>
          </cell>
          <cell r="T291">
            <v>11424.11</v>
          </cell>
          <cell r="U291">
            <v>11065.03</v>
          </cell>
          <cell r="V291">
            <v>13334.22</v>
          </cell>
          <cell r="W291">
            <v>13844.14</v>
          </cell>
          <cell r="X291">
            <v>16194.03</v>
          </cell>
          <cell r="Y291">
            <v>16755.12</v>
          </cell>
          <cell r="Z291">
            <v>17104.740000000002</v>
          </cell>
          <cell r="AB291">
            <v>349.62000000000262</v>
          </cell>
        </row>
        <row r="292">
          <cell r="B292" t="str">
            <v>70-0800002</v>
          </cell>
          <cell r="C292">
            <v>12213</v>
          </cell>
          <cell r="D292" t="str">
            <v>b07</v>
          </cell>
          <cell r="E292" t="str">
            <v>serv3</v>
          </cell>
          <cell r="G292" t="str">
            <v>c</v>
          </cell>
          <cell r="H292" t="str">
            <v>mobile telephons</v>
          </cell>
          <cell r="I292" t="str">
            <v>telefonia cellulare</v>
          </cell>
          <cell r="J292">
            <v>8074.54</v>
          </cell>
          <cell r="K292">
            <v>5386.24</v>
          </cell>
          <cell r="L292">
            <v>17113.439999999999</v>
          </cell>
          <cell r="N292" t="str">
            <v>telefonia cellulare</v>
          </cell>
          <cell r="O292">
            <v>539.04</v>
          </cell>
          <cell r="P292">
            <v>1039.04</v>
          </cell>
          <cell r="Q292">
            <v>1816.83</v>
          </cell>
          <cell r="R292">
            <v>4536.91</v>
          </cell>
          <cell r="S292">
            <v>4279.63</v>
          </cell>
          <cell r="T292">
            <v>6954.05</v>
          </cell>
          <cell r="U292">
            <v>8311.7199999999993</v>
          </cell>
          <cell r="V292">
            <v>10046.280000000001</v>
          </cell>
          <cell r="W292">
            <v>11396.47</v>
          </cell>
          <cell r="X292">
            <v>12736.34</v>
          </cell>
          <cell r="Y292">
            <v>14837.11</v>
          </cell>
          <cell r="Z292">
            <v>17113.439999999999</v>
          </cell>
          <cell r="AB292">
            <v>2276.3299999999981</v>
          </cell>
        </row>
        <row r="293">
          <cell r="B293" t="str">
            <v>=</v>
          </cell>
          <cell r="D293" t="str">
            <v>=</v>
          </cell>
          <cell r="E293" t="str">
            <v>=</v>
          </cell>
          <cell r="G293" t="str">
            <v>=</v>
          </cell>
          <cell r="H293" t="str">
            <v>telephon expenses</v>
          </cell>
          <cell r="I293" t="str">
            <v>spese telefoniche</v>
          </cell>
          <cell r="J293">
            <v>25779.79</v>
          </cell>
          <cell r="K293">
            <v>14659.39</v>
          </cell>
          <cell r="L293">
            <v>34218.18</v>
          </cell>
          <cell r="N293" t="str">
            <v>spese telefoniche</v>
          </cell>
          <cell r="O293">
            <v>2566.2399999999998</v>
          </cell>
          <cell r="P293">
            <v>4825.62</v>
          </cell>
          <cell r="Q293">
            <v>6108.48</v>
          </cell>
          <cell r="R293">
            <v>10586.09</v>
          </cell>
          <cell r="S293">
            <v>13946.21</v>
          </cell>
          <cell r="T293">
            <v>18378.16</v>
          </cell>
          <cell r="U293">
            <v>19376.75</v>
          </cell>
          <cell r="V293">
            <v>19376.75</v>
          </cell>
          <cell r="W293">
            <v>19376.75</v>
          </cell>
          <cell r="X293">
            <v>19376.75</v>
          </cell>
          <cell r="Y293">
            <v>19376.75</v>
          </cell>
          <cell r="Z293">
            <v>19376.75</v>
          </cell>
          <cell r="AB293">
            <v>0</v>
          </cell>
        </row>
        <row r="294">
          <cell r="B294" t="str">
            <v>70-0820001</v>
          </cell>
          <cell r="C294">
            <v>12213</v>
          </cell>
          <cell r="D294" t="str">
            <v>b07</v>
          </cell>
          <cell r="E294" t="str">
            <v>serv3</v>
          </cell>
          <cell r="G294" t="str">
            <v>c</v>
          </cell>
          <cell r="H294" t="str">
            <v>expedition</v>
          </cell>
          <cell r="I294" t="str">
            <v>corrieri e pony</v>
          </cell>
          <cell r="J294">
            <v>4099.57</v>
          </cell>
          <cell r="K294">
            <v>8384.0300000000007</v>
          </cell>
          <cell r="L294">
            <v>16633.18</v>
          </cell>
          <cell r="N294" t="str">
            <v>corrieri e pony</v>
          </cell>
          <cell r="O294">
            <v>592.63</v>
          </cell>
          <cell r="P294">
            <v>764.67</v>
          </cell>
          <cell r="Q294">
            <v>996.36</v>
          </cell>
          <cell r="R294">
            <v>1165.5999999999999</v>
          </cell>
          <cell r="S294">
            <v>1341.53</v>
          </cell>
          <cell r="T294">
            <v>3003.06</v>
          </cell>
          <cell r="U294">
            <v>5885.13</v>
          </cell>
          <cell r="V294">
            <v>8841.34</v>
          </cell>
          <cell r="W294">
            <v>11393.22</v>
          </cell>
          <cell r="X294">
            <v>14044.6</v>
          </cell>
          <cell r="Y294">
            <v>15936.5</v>
          </cell>
          <cell r="Z294">
            <v>16633.18</v>
          </cell>
          <cell r="AB294">
            <v>696.68000000000029</v>
          </cell>
        </row>
        <row r="295">
          <cell r="B295" t="str">
            <v>70-0820002</v>
          </cell>
          <cell r="C295">
            <v>12213</v>
          </cell>
          <cell r="D295" t="str">
            <v>b07</v>
          </cell>
          <cell r="E295" t="str">
            <v>serv3</v>
          </cell>
          <cell r="G295" t="str">
            <v>c</v>
          </cell>
          <cell r="H295" t="str">
            <v>post</v>
          </cell>
          <cell r="I295" t="str">
            <v>spese postali</v>
          </cell>
          <cell r="J295">
            <v>941.06</v>
          </cell>
          <cell r="K295">
            <v>223.18</v>
          </cell>
          <cell r="L295">
            <v>194.89</v>
          </cell>
          <cell r="N295" t="str">
            <v>spese postali</v>
          </cell>
          <cell r="O295">
            <v>6</v>
          </cell>
          <cell r="P295">
            <v>10</v>
          </cell>
          <cell r="Q295">
            <v>16</v>
          </cell>
          <cell r="R295">
            <v>45.6</v>
          </cell>
          <cell r="S295">
            <v>56.35</v>
          </cell>
          <cell r="T295">
            <v>163.24</v>
          </cell>
          <cell r="U295">
            <v>166.74</v>
          </cell>
          <cell r="V295">
            <v>175.24</v>
          </cell>
          <cell r="W295">
            <v>180.24</v>
          </cell>
          <cell r="X295">
            <v>182.24</v>
          </cell>
          <cell r="Y295">
            <v>188.89</v>
          </cell>
          <cell r="Z295">
            <v>194.89</v>
          </cell>
          <cell r="AB295">
            <v>6</v>
          </cell>
        </row>
        <row r="296">
          <cell r="B296" t="str">
            <v>=</v>
          </cell>
          <cell r="D296" t="str">
            <v>=</v>
          </cell>
          <cell r="E296" t="str">
            <v>=</v>
          </cell>
          <cell r="G296" t="str">
            <v>=</v>
          </cell>
          <cell r="I296" t="str">
            <v>corrieri e postali</v>
          </cell>
          <cell r="J296">
            <v>5040.6299999999992</v>
          </cell>
          <cell r="K296">
            <v>8607.2099999999991</v>
          </cell>
          <cell r="L296">
            <v>16828.07</v>
          </cell>
          <cell r="N296" t="str">
            <v>corrieri e postali</v>
          </cell>
          <cell r="O296">
            <v>598.63</v>
          </cell>
          <cell r="P296">
            <v>774.67</v>
          </cell>
          <cell r="Q296">
            <v>1012.36</v>
          </cell>
          <cell r="R296">
            <v>1211.2</v>
          </cell>
          <cell r="S296">
            <v>1397.88</v>
          </cell>
          <cell r="T296">
            <v>3166.3</v>
          </cell>
          <cell r="U296">
            <v>6051.87</v>
          </cell>
          <cell r="V296">
            <v>6051.87</v>
          </cell>
          <cell r="W296">
            <v>6051.87</v>
          </cell>
          <cell r="X296">
            <v>6051.87</v>
          </cell>
          <cell r="Y296">
            <v>6051.87</v>
          </cell>
          <cell r="Z296">
            <v>6051.87</v>
          </cell>
          <cell r="AB296">
            <v>0</v>
          </cell>
        </row>
        <row r="297">
          <cell r="B297" t="str">
            <v>70-0910001</v>
          </cell>
          <cell r="C297">
            <v>12210</v>
          </cell>
          <cell r="D297" t="str">
            <v>b07</v>
          </cell>
          <cell r="E297" t="str">
            <v>serv3</v>
          </cell>
          <cell r="G297" t="str">
            <v>c</v>
          </cell>
          <cell r="H297" t="str">
            <v>car insurances</v>
          </cell>
          <cell r="I297" t="str">
            <v>assicurazioni automezzi</v>
          </cell>
          <cell r="J297">
            <v>2356.16</v>
          </cell>
          <cell r="K297">
            <v>2225</v>
          </cell>
          <cell r="L297">
            <v>1489.5</v>
          </cell>
          <cell r="N297" t="str">
            <v>assicurazioni automezzi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114.25</v>
          </cell>
          <cell r="T297">
            <v>228.5</v>
          </cell>
          <cell r="U297">
            <v>342.75</v>
          </cell>
          <cell r="V297">
            <v>572.1</v>
          </cell>
          <cell r="W297">
            <v>801.45</v>
          </cell>
          <cell r="X297">
            <v>1030.8</v>
          </cell>
          <cell r="Y297">
            <v>1260.1500000000001</v>
          </cell>
          <cell r="Z297">
            <v>1489.5</v>
          </cell>
          <cell r="AB297">
            <v>229.34999999999991</v>
          </cell>
        </row>
        <row r="298">
          <cell r="B298" t="str">
            <v>70-0910002</v>
          </cell>
          <cell r="C298">
            <v>12210</v>
          </cell>
          <cell r="D298" t="str">
            <v>b07</v>
          </cell>
          <cell r="E298" t="str">
            <v>serv3</v>
          </cell>
          <cell r="G298" t="str">
            <v>c</v>
          </cell>
          <cell r="H298" t="str">
            <v>insurance</v>
          </cell>
          <cell r="I298" t="str">
            <v>assicurazioni varie</v>
          </cell>
          <cell r="J298">
            <v>353208.85</v>
          </cell>
          <cell r="K298">
            <v>31671.27</v>
          </cell>
          <cell r="L298">
            <v>245836.22</v>
          </cell>
          <cell r="N298" t="str">
            <v>assicurazioni varie</v>
          </cell>
          <cell r="O298">
            <v>23433.03</v>
          </cell>
          <cell r="P298">
            <v>46949.4</v>
          </cell>
          <cell r="Q298">
            <v>70414.45</v>
          </cell>
          <cell r="R298">
            <v>93889.15</v>
          </cell>
          <cell r="S298">
            <v>60693.99</v>
          </cell>
          <cell r="T298">
            <v>85035.36</v>
          </cell>
          <cell r="U298">
            <v>109375.52</v>
          </cell>
          <cell r="V298">
            <v>133770.31</v>
          </cell>
          <cell r="W298">
            <v>158390.1</v>
          </cell>
          <cell r="X298">
            <v>183006.68</v>
          </cell>
          <cell r="Y298">
            <v>207626.47</v>
          </cell>
          <cell r="Z298">
            <v>245836.22</v>
          </cell>
          <cell r="AB298">
            <v>38209.75</v>
          </cell>
        </row>
        <row r="299">
          <cell r="B299" t="str">
            <v>70-0910003</v>
          </cell>
          <cell r="C299">
            <v>12210</v>
          </cell>
          <cell r="D299" t="str">
            <v>b07</v>
          </cell>
          <cell r="E299" t="str">
            <v>serv3</v>
          </cell>
          <cell r="G299" t="str">
            <v>c</v>
          </cell>
          <cell r="I299" t="str">
            <v>franchigia x rimb assicurativi</v>
          </cell>
          <cell r="J299">
            <v>0</v>
          </cell>
          <cell r="K299">
            <v>0</v>
          </cell>
          <cell r="L299">
            <v>0</v>
          </cell>
          <cell r="N299" t="str">
            <v>franchigia x rimb assicurativi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0</v>
          </cell>
        </row>
        <row r="300">
          <cell r="B300" t="str">
            <v>=</v>
          </cell>
          <cell r="D300" t="str">
            <v>=</v>
          </cell>
          <cell r="E300" t="str">
            <v>=</v>
          </cell>
          <cell r="G300" t="str">
            <v>=</v>
          </cell>
          <cell r="H300" t="str">
            <v>insurances</v>
          </cell>
          <cell r="I300" t="str">
            <v>premi assicurativi</v>
          </cell>
          <cell r="J300">
            <v>355565.00999999995</v>
          </cell>
          <cell r="K300">
            <v>33896.269999999997</v>
          </cell>
          <cell r="L300">
            <v>247325.72</v>
          </cell>
          <cell r="N300" t="str">
            <v>premi assicurativi</v>
          </cell>
          <cell r="O300">
            <v>23433.03</v>
          </cell>
          <cell r="P300">
            <v>46949.4</v>
          </cell>
          <cell r="Q300">
            <v>70414.45</v>
          </cell>
          <cell r="R300">
            <v>93889.15</v>
          </cell>
          <cell r="S300">
            <v>60808.24</v>
          </cell>
          <cell r="T300">
            <v>85263.86</v>
          </cell>
          <cell r="U300">
            <v>109718.27</v>
          </cell>
          <cell r="V300">
            <v>109718.27</v>
          </cell>
          <cell r="W300">
            <v>109718.27</v>
          </cell>
          <cell r="X300">
            <v>109718.27</v>
          </cell>
          <cell r="Y300">
            <v>109718.27</v>
          </cell>
          <cell r="Z300">
            <v>109718.27</v>
          </cell>
          <cell r="AB300">
            <v>0</v>
          </cell>
        </row>
        <row r="301">
          <cell r="B301" t="str">
            <v>70-0960001</v>
          </cell>
          <cell r="C301">
            <v>12903</v>
          </cell>
          <cell r="D301" t="str">
            <v>b07</v>
          </cell>
          <cell r="E301" t="str">
            <v>via</v>
          </cell>
          <cell r="G301" t="str">
            <v>c</v>
          </cell>
          <cell r="I301" t="str">
            <v>spese di rappresentanza</v>
          </cell>
          <cell r="J301">
            <v>2005.2</v>
          </cell>
          <cell r="K301">
            <v>1307.54</v>
          </cell>
          <cell r="L301">
            <v>10244.549999999999</v>
          </cell>
          <cell r="N301" t="str">
            <v>spese di rappresentanza</v>
          </cell>
          <cell r="O301">
            <v>233.65</v>
          </cell>
          <cell r="P301">
            <v>331.75</v>
          </cell>
          <cell r="Q301">
            <v>645.65</v>
          </cell>
          <cell r="R301">
            <v>1826.85</v>
          </cell>
          <cell r="S301">
            <v>2641.85</v>
          </cell>
          <cell r="T301">
            <v>3672.45</v>
          </cell>
          <cell r="U301">
            <v>3889.45</v>
          </cell>
          <cell r="V301">
            <v>3889.45</v>
          </cell>
          <cell r="W301">
            <v>3912.95</v>
          </cell>
          <cell r="X301">
            <v>3944.45</v>
          </cell>
          <cell r="Y301">
            <v>7522.73</v>
          </cell>
          <cell r="Z301">
            <v>10244.549999999999</v>
          </cell>
          <cell r="AB301">
            <v>2721.8199999999997</v>
          </cell>
        </row>
        <row r="302">
          <cell r="B302" t="str">
            <v>70-0960003</v>
          </cell>
          <cell r="C302">
            <v>12903</v>
          </cell>
          <cell r="D302" t="str">
            <v>b07</v>
          </cell>
          <cell r="E302" t="str">
            <v>via</v>
          </cell>
          <cell r="G302" t="str">
            <v>c</v>
          </cell>
          <cell r="I302" t="str">
            <v>spese inded x materiale natalizio</v>
          </cell>
          <cell r="J302">
            <v>0</v>
          </cell>
          <cell r="K302">
            <v>0</v>
          </cell>
          <cell r="L302">
            <v>536.85</v>
          </cell>
          <cell r="Z302">
            <v>536.85</v>
          </cell>
          <cell r="AB302">
            <v>536.85</v>
          </cell>
        </row>
        <row r="303">
          <cell r="B303" t="str">
            <v>=</v>
          </cell>
          <cell r="D303" t="str">
            <v>=</v>
          </cell>
          <cell r="E303" t="str">
            <v>=</v>
          </cell>
          <cell r="G303" t="str">
            <v>=</v>
          </cell>
          <cell r="H303" t="str">
            <v>insurances</v>
          </cell>
          <cell r="I303" t="str">
            <v>premi assicurativi</v>
          </cell>
          <cell r="J303">
            <v>2005.2</v>
          </cell>
          <cell r="K303">
            <v>1307.54</v>
          </cell>
          <cell r="L303">
            <v>10781.4</v>
          </cell>
          <cell r="N303" t="str">
            <v>premi assicurativi</v>
          </cell>
          <cell r="O303">
            <v>233.65</v>
          </cell>
          <cell r="P303">
            <v>331.75</v>
          </cell>
          <cell r="Q303">
            <v>645.65</v>
          </cell>
          <cell r="R303">
            <v>1826.85</v>
          </cell>
          <cell r="S303">
            <v>2641.85</v>
          </cell>
          <cell r="T303">
            <v>3672.45</v>
          </cell>
          <cell r="U303">
            <v>3889.45</v>
          </cell>
          <cell r="V303">
            <v>3889.45</v>
          </cell>
          <cell r="W303">
            <v>3889.45</v>
          </cell>
          <cell r="X303">
            <v>3889.45</v>
          </cell>
          <cell r="Y303">
            <v>3889.45</v>
          </cell>
          <cell r="Z303">
            <v>3889.45</v>
          </cell>
          <cell r="AB303">
            <v>0</v>
          </cell>
        </row>
        <row r="304">
          <cell r="B304" t="str">
            <v>70-0970001</v>
          </cell>
          <cell r="C304">
            <v>12213</v>
          </cell>
          <cell r="D304" t="str">
            <v>b14</v>
          </cell>
          <cell r="E304" t="str">
            <v>acos</v>
          </cell>
          <cell r="G304" t="str">
            <v>c</v>
          </cell>
          <cell r="H304" t="str">
            <v>penalities</v>
          </cell>
          <cell r="I304" t="str">
            <v>multe e contravvenzioni</v>
          </cell>
          <cell r="J304">
            <v>0</v>
          </cell>
          <cell r="K304">
            <v>0</v>
          </cell>
          <cell r="L304">
            <v>60.78</v>
          </cell>
          <cell r="U304">
            <v>59.23</v>
          </cell>
          <cell r="V304">
            <v>59.23</v>
          </cell>
          <cell r="W304">
            <v>59.23</v>
          </cell>
          <cell r="X304">
            <v>60.78</v>
          </cell>
          <cell r="Y304">
            <v>60.78</v>
          </cell>
          <cell r="Z304">
            <v>60.78</v>
          </cell>
          <cell r="AB304">
            <v>0</v>
          </cell>
        </row>
        <row r="305">
          <cell r="B305" t="str">
            <v>70-0970002</v>
          </cell>
          <cell r="C305">
            <v>12213</v>
          </cell>
          <cell r="D305" t="str">
            <v>b14</v>
          </cell>
          <cell r="E305" t="str">
            <v>acos</v>
          </cell>
          <cell r="G305" t="str">
            <v>c</v>
          </cell>
          <cell r="H305" t="str">
            <v>penalities</v>
          </cell>
          <cell r="I305" t="str">
            <v>sanzioni ed ammende</v>
          </cell>
          <cell r="J305">
            <v>17891.32</v>
          </cell>
          <cell r="K305">
            <v>672.7</v>
          </cell>
          <cell r="L305">
            <v>1357.1</v>
          </cell>
          <cell r="N305" t="str">
            <v>sanzioni ed ammende</v>
          </cell>
          <cell r="O305">
            <v>206</v>
          </cell>
          <cell r="P305">
            <v>206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1357.1</v>
          </cell>
          <cell r="X305">
            <v>1357.1</v>
          </cell>
          <cell r="Y305">
            <v>1357.1</v>
          </cell>
          <cell r="Z305">
            <v>1357.1</v>
          </cell>
          <cell r="AB305">
            <v>0</v>
          </cell>
        </row>
        <row r="306">
          <cell r="B306" t="str">
            <v>70-0970003</v>
          </cell>
          <cell r="C306">
            <v>12213</v>
          </cell>
          <cell r="D306" t="str">
            <v>b14</v>
          </cell>
          <cell r="E306" t="str">
            <v>acos</v>
          </cell>
          <cell r="G306" t="str">
            <v>c</v>
          </cell>
          <cell r="I306" t="str">
            <v>sanzioni tributarie</v>
          </cell>
          <cell r="J306">
            <v>0</v>
          </cell>
          <cell r="K306">
            <v>0</v>
          </cell>
          <cell r="L306">
            <v>984.21</v>
          </cell>
          <cell r="N306" t="str">
            <v>sanzioni tributarie</v>
          </cell>
          <cell r="Q306">
            <v>387.21</v>
          </cell>
          <cell r="R306">
            <v>387.21</v>
          </cell>
          <cell r="S306">
            <v>387.21</v>
          </cell>
          <cell r="T306">
            <v>984.21</v>
          </cell>
          <cell r="U306">
            <v>984.21</v>
          </cell>
          <cell r="V306">
            <v>984.21</v>
          </cell>
          <cell r="W306">
            <v>984.21</v>
          </cell>
          <cell r="X306">
            <v>984.21</v>
          </cell>
          <cell r="Y306">
            <v>984.21</v>
          </cell>
          <cell r="Z306">
            <v>984.21</v>
          </cell>
          <cell r="AB306">
            <v>0</v>
          </cell>
        </row>
        <row r="307">
          <cell r="B307" t="str">
            <v>70-0970004</v>
          </cell>
          <cell r="C307">
            <v>12213</v>
          </cell>
          <cell r="D307" t="str">
            <v>b14</v>
          </cell>
          <cell r="E307" t="str">
            <v>acos</v>
          </cell>
          <cell r="G307" t="str">
            <v>c</v>
          </cell>
          <cell r="I307" t="str">
            <v>mance e regalie</v>
          </cell>
          <cell r="J307">
            <v>0</v>
          </cell>
          <cell r="K307">
            <v>0</v>
          </cell>
          <cell r="L307">
            <v>0</v>
          </cell>
          <cell r="N307" t="str">
            <v>mance e regalie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0</v>
          </cell>
        </row>
        <row r="308">
          <cell r="B308" t="str">
            <v>70-0970006</v>
          </cell>
          <cell r="C308">
            <v>12213</v>
          </cell>
          <cell r="D308" t="str">
            <v>b14</v>
          </cell>
          <cell r="E308" t="str">
            <v>acos</v>
          </cell>
          <cell r="G308" t="str">
            <v>c</v>
          </cell>
          <cell r="I308" t="str">
            <v>ici</v>
          </cell>
          <cell r="J308">
            <v>0</v>
          </cell>
          <cell r="K308">
            <v>9940.48</v>
          </cell>
          <cell r="L308">
            <v>19880.96</v>
          </cell>
          <cell r="N308" t="str">
            <v>ici</v>
          </cell>
          <cell r="O308">
            <v>1656.75</v>
          </cell>
          <cell r="P308">
            <v>3313.5</v>
          </cell>
          <cell r="Q308">
            <v>4970.25</v>
          </cell>
          <cell r="R308">
            <v>6627</v>
          </cell>
          <cell r="S308">
            <v>8283.75</v>
          </cell>
          <cell r="T308">
            <v>9940.5</v>
          </cell>
          <cell r="U308">
            <v>11597.25</v>
          </cell>
          <cell r="V308">
            <v>13254</v>
          </cell>
          <cell r="W308">
            <v>14910.75</v>
          </cell>
          <cell r="X308">
            <v>16567.5</v>
          </cell>
          <cell r="Y308">
            <v>18224.25</v>
          </cell>
          <cell r="Z308">
            <v>19880.96</v>
          </cell>
          <cell r="AB308">
            <v>1656.7099999999991</v>
          </cell>
        </row>
        <row r="309">
          <cell r="B309" t="str">
            <v>70-0970007</v>
          </cell>
          <cell r="C309">
            <v>12213</v>
          </cell>
          <cell r="D309" t="str">
            <v>b14</v>
          </cell>
          <cell r="E309" t="str">
            <v>acos</v>
          </cell>
          <cell r="G309" t="str">
            <v>c</v>
          </cell>
          <cell r="I309" t="str">
            <v>imposta aree pubbliche</v>
          </cell>
          <cell r="J309">
            <v>0</v>
          </cell>
          <cell r="K309">
            <v>0</v>
          </cell>
          <cell r="L309">
            <v>774.91</v>
          </cell>
          <cell r="R309">
            <v>774.91</v>
          </cell>
          <cell r="S309">
            <v>774.91</v>
          </cell>
          <cell r="T309">
            <v>774.91</v>
          </cell>
          <cell r="U309">
            <v>774.91</v>
          </cell>
          <cell r="V309">
            <v>774.91</v>
          </cell>
          <cell r="W309">
            <v>774.91</v>
          </cell>
          <cell r="X309">
            <v>774.91</v>
          </cell>
          <cell r="Y309">
            <v>774.91</v>
          </cell>
          <cell r="Z309">
            <v>774.91</v>
          </cell>
          <cell r="AB309">
            <v>0</v>
          </cell>
        </row>
        <row r="310">
          <cell r="B310" t="str">
            <v>=</v>
          </cell>
          <cell r="D310" t="str">
            <v>=</v>
          </cell>
          <cell r="E310" t="str">
            <v>=</v>
          </cell>
          <cell r="G310" t="str">
            <v>=</v>
          </cell>
          <cell r="H310" t="str">
            <v>not deducibles costs</v>
          </cell>
          <cell r="I310" t="str">
            <v>costi indeducibili</v>
          </cell>
          <cell r="J310">
            <v>17891.32</v>
          </cell>
          <cell r="K310">
            <v>10613.18</v>
          </cell>
          <cell r="L310">
            <v>23057.96</v>
          </cell>
          <cell r="N310" t="str">
            <v>costi indeducibili</v>
          </cell>
          <cell r="O310">
            <v>1862.75</v>
          </cell>
          <cell r="P310">
            <v>3519.5</v>
          </cell>
          <cell r="Q310">
            <v>5357.46</v>
          </cell>
          <cell r="R310">
            <v>7789.12</v>
          </cell>
          <cell r="S310">
            <v>9445.8700000000008</v>
          </cell>
          <cell r="T310">
            <v>11699.62</v>
          </cell>
          <cell r="U310">
            <v>13415.6</v>
          </cell>
          <cell r="V310">
            <v>13415.6</v>
          </cell>
          <cell r="W310">
            <v>13415.6</v>
          </cell>
          <cell r="X310">
            <v>13415.6</v>
          </cell>
          <cell r="Y310">
            <v>13415.6</v>
          </cell>
          <cell r="Z310">
            <v>13415.6</v>
          </cell>
          <cell r="AB310">
            <v>0</v>
          </cell>
        </row>
        <row r="311">
          <cell r="B311" t="str">
            <v>70-0980002</v>
          </cell>
          <cell r="C311">
            <v>12304</v>
          </cell>
          <cell r="D311" t="str">
            <v>b08</v>
          </cell>
          <cell r="E311" t="str">
            <v>acos</v>
          </cell>
          <cell r="G311" t="str">
            <v>c</v>
          </cell>
          <cell r="H311" t="str">
            <v>car/other hires</v>
          </cell>
          <cell r="I311" t="str">
            <v>noleggio automezzi</v>
          </cell>
          <cell r="J311">
            <v>33170.83</v>
          </cell>
          <cell r="K311">
            <v>81.900000000000006</v>
          </cell>
          <cell r="L311">
            <v>36393.61</v>
          </cell>
          <cell r="N311" t="str">
            <v>noleggio automezzi</v>
          </cell>
          <cell r="O311">
            <v>154.63999999999999</v>
          </cell>
          <cell r="P311">
            <v>1093.67</v>
          </cell>
          <cell r="Q311">
            <v>2719.91</v>
          </cell>
          <cell r="R311">
            <v>2719.91</v>
          </cell>
          <cell r="S311">
            <v>3129.34</v>
          </cell>
          <cell r="T311">
            <v>3129.34</v>
          </cell>
          <cell r="U311">
            <v>3129.34</v>
          </cell>
          <cell r="V311">
            <v>7954.34</v>
          </cell>
          <cell r="W311">
            <v>13557.05</v>
          </cell>
          <cell r="X311">
            <v>22616.25</v>
          </cell>
          <cell r="Y311">
            <v>30871.06</v>
          </cell>
          <cell r="Z311">
            <v>36393.61</v>
          </cell>
          <cell r="AB311">
            <v>5522.5499999999993</v>
          </cell>
        </row>
        <row r="312">
          <cell r="B312" t="str">
            <v>70-0980004</v>
          </cell>
          <cell r="C312">
            <v>12304</v>
          </cell>
          <cell r="D312" t="str">
            <v>b08</v>
          </cell>
          <cell r="E312" t="str">
            <v>acos</v>
          </cell>
          <cell r="G312" t="str">
            <v>c</v>
          </cell>
          <cell r="H312" t="str">
            <v>vaqrious hires</v>
          </cell>
          <cell r="I312" t="str">
            <v>noleggi vari</v>
          </cell>
          <cell r="J312">
            <v>4186.9799999999996</v>
          </cell>
          <cell r="K312">
            <v>7544.97</v>
          </cell>
          <cell r="L312">
            <v>44009.78</v>
          </cell>
          <cell r="N312" t="str">
            <v>noleggi vari</v>
          </cell>
          <cell r="O312">
            <v>800</v>
          </cell>
          <cell r="P312">
            <v>1984</v>
          </cell>
          <cell r="Q312">
            <v>3146.55</v>
          </cell>
          <cell r="R312">
            <v>3946.55</v>
          </cell>
          <cell r="S312">
            <v>9374.5499999999993</v>
          </cell>
          <cell r="T312">
            <v>16125.55</v>
          </cell>
          <cell r="U312">
            <v>28517.23</v>
          </cell>
          <cell r="V312">
            <v>33335.980000000003</v>
          </cell>
          <cell r="W312">
            <v>34524.980000000003</v>
          </cell>
          <cell r="X312">
            <v>37150.58</v>
          </cell>
          <cell r="Y312">
            <v>41718.58</v>
          </cell>
          <cell r="Z312">
            <v>44009.78</v>
          </cell>
          <cell r="AB312">
            <v>2291.1999999999971</v>
          </cell>
        </row>
        <row r="313">
          <cell r="B313" t="str">
            <v>70-0980005</v>
          </cell>
          <cell r="C313">
            <v>12301</v>
          </cell>
          <cell r="D313" t="str">
            <v>b08</v>
          </cell>
          <cell r="E313" t="str">
            <v>acos</v>
          </cell>
          <cell r="G313" t="str">
            <v>c</v>
          </cell>
          <cell r="H313" t="str">
            <v>land rent</v>
          </cell>
          <cell r="I313" t="str">
            <v>affitto terreno</v>
          </cell>
          <cell r="J313">
            <v>2860.69</v>
          </cell>
          <cell r="K313">
            <v>0</v>
          </cell>
          <cell r="L313">
            <v>2964.6</v>
          </cell>
          <cell r="N313" t="str">
            <v>affitto terreno</v>
          </cell>
          <cell r="O313">
            <v>243.33</v>
          </cell>
          <cell r="P313">
            <v>486.66</v>
          </cell>
          <cell r="Q313">
            <v>729.99</v>
          </cell>
          <cell r="R313">
            <v>973.32</v>
          </cell>
          <cell r="S313">
            <v>2451.9</v>
          </cell>
          <cell r="T313">
            <v>2942.28</v>
          </cell>
          <cell r="U313">
            <v>3432.66</v>
          </cell>
          <cell r="V313">
            <v>3923.04</v>
          </cell>
          <cell r="W313">
            <v>2223.4499999999998</v>
          </cell>
          <cell r="X313">
            <v>2470.5</v>
          </cell>
          <cell r="Y313">
            <v>2717.55</v>
          </cell>
          <cell r="Z313">
            <v>2964.6</v>
          </cell>
          <cell r="AB313">
            <v>247.04999999999973</v>
          </cell>
        </row>
        <row r="314">
          <cell r="B314" t="str">
            <v>70-0980006</v>
          </cell>
          <cell r="C314">
            <v>12903</v>
          </cell>
          <cell r="D314" t="str">
            <v>b07</v>
          </cell>
          <cell r="E314" t="str">
            <v>acos</v>
          </cell>
          <cell r="G314" t="str">
            <v>c</v>
          </cell>
          <cell r="H314" t="str">
            <v>insurance deducteable</v>
          </cell>
          <cell r="I314" t="str">
            <v>danni non coperta da assic.</v>
          </cell>
          <cell r="J314">
            <v>10295.43</v>
          </cell>
          <cell r="K314">
            <v>879</v>
          </cell>
          <cell r="L314">
            <v>814</v>
          </cell>
          <cell r="N314" t="str">
            <v>danni non coperta da assic.</v>
          </cell>
          <cell r="O314">
            <v>0</v>
          </cell>
          <cell r="P314">
            <v>0</v>
          </cell>
          <cell r="Q314">
            <v>520</v>
          </cell>
          <cell r="R314">
            <v>520</v>
          </cell>
          <cell r="S314">
            <v>814</v>
          </cell>
          <cell r="T314">
            <v>814</v>
          </cell>
          <cell r="U314">
            <v>814</v>
          </cell>
          <cell r="V314">
            <v>814</v>
          </cell>
          <cell r="W314">
            <v>814</v>
          </cell>
          <cell r="X314">
            <v>814</v>
          </cell>
          <cell r="Y314">
            <v>814</v>
          </cell>
          <cell r="Z314">
            <v>814</v>
          </cell>
          <cell r="AB314">
            <v>0</v>
          </cell>
        </row>
        <row r="315">
          <cell r="B315" t="str">
            <v>70-0980007</v>
          </cell>
          <cell r="C315">
            <v>12302</v>
          </cell>
          <cell r="D315" t="str">
            <v>b08</v>
          </cell>
          <cell r="E315" t="str">
            <v>acos</v>
          </cell>
          <cell r="G315" t="str">
            <v>c</v>
          </cell>
          <cell r="H315" t="str">
            <v>leasing</v>
          </cell>
          <cell r="I315" t="str">
            <v>maxicanoni leasing</v>
          </cell>
          <cell r="J315">
            <v>2166445.62</v>
          </cell>
          <cell r="K315">
            <v>1467074.92</v>
          </cell>
          <cell r="L315">
            <v>2166441.66</v>
          </cell>
          <cell r="N315" t="str">
            <v>maxicanoni leasing</v>
          </cell>
          <cell r="O315">
            <v>180536.81</v>
          </cell>
          <cell r="P315">
            <v>361073.62</v>
          </cell>
          <cell r="Q315">
            <v>541610.43000000005</v>
          </cell>
          <cell r="R315">
            <v>722147.24</v>
          </cell>
          <cell r="S315">
            <v>902684.05</v>
          </cell>
          <cell r="T315">
            <v>1083220.8600000001</v>
          </cell>
          <cell r="U315">
            <v>1263757.67</v>
          </cell>
          <cell r="V315">
            <v>1444294.48</v>
          </cell>
          <cell r="W315">
            <v>1624831.29</v>
          </cell>
          <cell r="X315">
            <v>1805368.1</v>
          </cell>
          <cell r="Y315">
            <v>1985904.91</v>
          </cell>
          <cell r="Z315">
            <v>2166441.66</v>
          </cell>
          <cell r="AB315">
            <v>180536.75000000023</v>
          </cell>
        </row>
        <row r="316">
          <cell r="B316" t="str">
            <v>70-0980008</v>
          </cell>
          <cell r="C316">
            <v>12302</v>
          </cell>
          <cell r="D316" t="str">
            <v>b08</v>
          </cell>
          <cell r="E316" t="str">
            <v>acos</v>
          </cell>
          <cell r="G316" t="str">
            <v>c</v>
          </cell>
          <cell r="H316" t="str">
            <v>leasing</v>
          </cell>
          <cell r="I316" t="str">
            <v>canoni leasing</v>
          </cell>
          <cell r="J316">
            <v>6691373.0300000003</v>
          </cell>
          <cell r="K316">
            <v>4127949.28</v>
          </cell>
          <cell r="L316">
            <v>7345660.1500000004</v>
          </cell>
          <cell r="N316" t="str">
            <v>canoni leasing</v>
          </cell>
          <cell r="O316">
            <v>590099.57999999996</v>
          </cell>
          <cell r="P316">
            <v>1206726.47</v>
          </cell>
          <cell r="Q316">
            <v>1812170.26</v>
          </cell>
          <cell r="R316">
            <v>2419028.73</v>
          </cell>
          <cell r="S316">
            <v>3027438.18</v>
          </cell>
          <cell r="T316">
            <v>3637785.18</v>
          </cell>
          <cell r="U316">
            <v>4249561.6399999997</v>
          </cell>
          <cell r="V316">
            <v>4862405.88</v>
          </cell>
          <cell r="W316">
            <v>5481367.8099999996</v>
          </cell>
          <cell r="X316">
            <v>6104526.3099999996</v>
          </cell>
          <cell r="Y316">
            <v>6726154.7000000002</v>
          </cell>
          <cell r="Z316">
            <v>7345660.1500000004</v>
          </cell>
          <cell r="AB316">
            <v>619505.45000000019</v>
          </cell>
        </row>
        <row r="317">
          <cell r="B317" t="str">
            <v>70-0980009</v>
          </cell>
          <cell r="C317">
            <v>12302</v>
          </cell>
          <cell r="D317" t="str">
            <v>b07</v>
          </cell>
          <cell r="E317" t="str">
            <v>acos</v>
          </cell>
          <cell r="G317" t="str">
            <v>c</v>
          </cell>
          <cell r="H317" t="str">
            <v>leasing</v>
          </cell>
          <cell r="I317" t="str">
            <v>spese varie leasing</v>
          </cell>
          <cell r="J317">
            <v>228.5</v>
          </cell>
          <cell r="K317">
            <v>96.99</v>
          </cell>
          <cell r="L317">
            <v>8451.81</v>
          </cell>
          <cell r="N317" t="str">
            <v>spese varie leasing</v>
          </cell>
          <cell r="O317">
            <v>20.5</v>
          </cell>
          <cell r="P317">
            <v>38</v>
          </cell>
          <cell r="Q317">
            <v>66</v>
          </cell>
          <cell r="R317">
            <v>88.5</v>
          </cell>
          <cell r="S317">
            <v>104</v>
          </cell>
          <cell r="T317">
            <v>120</v>
          </cell>
          <cell r="U317">
            <v>140.5</v>
          </cell>
          <cell r="V317">
            <v>171</v>
          </cell>
          <cell r="W317">
            <v>186.5</v>
          </cell>
          <cell r="X317">
            <v>198.5</v>
          </cell>
          <cell r="Y317">
            <v>217</v>
          </cell>
          <cell r="Z317">
            <v>8451.81</v>
          </cell>
          <cell r="AB317">
            <v>8234.81</v>
          </cell>
        </row>
        <row r="318">
          <cell r="B318" t="str">
            <v>70-0980010</v>
          </cell>
          <cell r="C318">
            <v>12302</v>
          </cell>
          <cell r="D318" t="str">
            <v>b08</v>
          </cell>
          <cell r="E318" t="str">
            <v>acos</v>
          </cell>
          <cell r="G318" t="str">
            <v>c</v>
          </cell>
          <cell r="I318" t="str">
            <v>canoni noleggio mercury</v>
          </cell>
          <cell r="J318">
            <v>3688.44</v>
          </cell>
          <cell r="K318">
            <v>2742.93</v>
          </cell>
          <cell r="L318">
            <v>19283.7</v>
          </cell>
          <cell r="N318" t="str">
            <v>canoni noleggio mercury</v>
          </cell>
          <cell r="O318">
            <v>887.71</v>
          </cell>
          <cell r="P318">
            <v>2086.2800000000002</v>
          </cell>
          <cell r="Q318">
            <v>3312.86</v>
          </cell>
          <cell r="R318">
            <v>5302.26</v>
          </cell>
          <cell r="S318">
            <v>7291.66</v>
          </cell>
          <cell r="T318">
            <v>9281.06</v>
          </cell>
          <cell r="U318">
            <v>11270.46</v>
          </cell>
          <cell r="V318">
            <v>14101.92</v>
          </cell>
          <cell r="W318">
            <v>15249.26</v>
          </cell>
          <cell r="X318">
            <v>16654.72</v>
          </cell>
          <cell r="Y318">
            <v>17897.580000000002</v>
          </cell>
          <cell r="Z318">
            <v>19283.7</v>
          </cell>
          <cell r="AB318">
            <v>1386.119999999999</v>
          </cell>
        </row>
        <row r="319">
          <cell r="B319" t="str">
            <v>70-0980011</v>
          </cell>
          <cell r="C319">
            <v>12302</v>
          </cell>
          <cell r="D319" t="str">
            <v>b08</v>
          </cell>
          <cell r="E319" t="str">
            <v>acos</v>
          </cell>
          <cell r="G319" t="str">
            <v>c</v>
          </cell>
          <cell r="I319" t="str">
            <v>canoni servizi mercury</v>
          </cell>
          <cell r="J319">
            <v>7049.04</v>
          </cell>
          <cell r="K319">
            <v>10501.53</v>
          </cell>
          <cell r="L319">
            <v>15238.34</v>
          </cell>
          <cell r="N319" t="str">
            <v>canoni servizi mercury</v>
          </cell>
          <cell r="O319">
            <v>848.55</v>
          </cell>
          <cell r="P319">
            <v>1918.45</v>
          </cell>
          <cell r="Q319">
            <v>3396.76</v>
          </cell>
          <cell r="R319">
            <v>4802.37</v>
          </cell>
          <cell r="S319">
            <v>6615.01</v>
          </cell>
          <cell r="T319">
            <v>7613.59</v>
          </cell>
          <cell r="U319">
            <v>9019.2000000000007</v>
          </cell>
          <cell r="V319">
            <v>10831.84</v>
          </cell>
          <cell r="W319">
            <v>11830.42</v>
          </cell>
          <cell r="X319">
            <v>12829</v>
          </cell>
          <cell r="Y319">
            <v>13915.74</v>
          </cell>
          <cell r="Z319">
            <v>15238.34</v>
          </cell>
          <cell r="AB319">
            <v>1322.6000000000004</v>
          </cell>
        </row>
        <row r="320">
          <cell r="B320" t="str">
            <v>70-0980012</v>
          </cell>
          <cell r="C320">
            <v>12304</v>
          </cell>
          <cell r="D320" t="str">
            <v>b08</v>
          </cell>
          <cell r="E320" t="str">
            <v>acos</v>
          </cell>
          <cell r="G320" t="str">
            <v>c</v>
          </cell>
          <cell r="H320" t="str">
            <v>car hire</v>
          </cell>
          <cell r="I320" t="str">
            <v>nol. Automezzi x manutenzione</v>
          </cell>
          <cell r="J320">
            <v>23220</v>
          </cell>
          <cell r="K320">
            <v>10061.4</v>
          </cell>
          <cell r="L320">
            <v>39160.1</v>
          </cell>
          <cell r="N320" t="str">
            <v>nol. Automezzi x manutenzione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16233.4</v>
          </cell>
          <cell r="T320">
            <v>33581.599999999999</v>
          </cell>
          <cell r="U320">
            <v>35521.599999999999</v>
          </cell>
          <cell r="V320">
            <v>35521.599999999999</v>
          </cell>
          <cell r="W320">
            <v>36172.6</v>
          </cell>
          <cell r="X320">
            <v>37186.6</v>
          </cell>
          <cell r="Y320">
            <v>37186.6</v>
          </cell>
          <cell r="Z320">
            <v>39160.1</v>
          </cell>
          <cell r="AB320">
            <v>1973.5</v>
          </cell>
        </row>
        <row r="321">
          <cell r="B321" t="str">
            <v>70-0980013</v>
          </cell>
          <cell r="C321">
            <v>12302</v>
          </cell>
          <cell r="D321" t="str">
            <v>b08</v>
          </cell>
          <cell r="E321" t="str">
            <v>acos</v>
          </cell>
          <cell r="G321" t="str">
            <v>c</v>
          </cell>
          <cell r="H321" t="str">
            <v>leasing intesa</v>
          </cell>
          <cell r="I321" t="str">
            <v>canoni leasing intesa</v>
          </cell>
          <cell r="J321">
            <v>222196.97</v>
          </cell>
          <cell r="K321">
            <v>150099.38</v>
          </cell>
          <cell r="L321">
            <v>225060.73</v>
          </cell>
          <cell r="N321" t="str">
            <v>canoni leasing intesa</v>
          </cell>
          <cell r="O321">
            <v>18824.7</v>
          </cell>
          <cell r="P321">
            <v>37645.22</v>
          </cell>
          <cell r="Q321">
            <v>56454.3</v>
          </cell>
          <cell r="R321">
            <v>75251.490000000005</v>
          </cell>
          <cell r="S321">
            <v>94034.240000000005</v>
          </cell>
          <cell r="T321">
            <v>112803.1</v>
          </cell>
          <cell r="U321">
            <v>131556.21</v>
          </cell>
          <cell r="V321">
            <v>150288.10999999999</v>
          </cell>
          <cell r="W321">
            <v>168998.72</v>
          </cell>
          <cell r="X321">
            <v>187709.26</v>
          </cell>
          <cell r="Y321">
            <v>206419.8</v>
          </cell>
          <cell r="Z321">
            <v>225060.73</v>
          </cell>
          <cell r="AB321">
            <v>18640.930000000022</v>
          </cell>
        </row>
        <row r="322">
          <cell r="B322" t="str">
            <v>70-0980014</v>
          </cell>
          <cell r="C322">
            <v>12302</v>
          </cell>
          <cell r="D322" t="str">
            <v>b08</v>
          </cell>
          <cell r="E322" t="str">
            <v>acos</v>
          </cell>
          <cell r="G322" t="str">
            <v>c</v>
          </cell>
          <cell r="H322" t="str">
            <v>leasing intesa</v>
          </cell>
          <cell r="I322" t="str">
            <v>SPESE APPARTAMENTO ING. CATTANEO</v>
          </cell>
          <cell r="J322">
            <v>0</v>
          </cell>
          <cell r="K322">
            <v>0</v>
          </cell>
          <cell r="L322">
            <v>4431.04</v>
          </cell>
          <cell r="S322">
            <v>961.04</v>
          </cell>
          <cell r="T322">
            <v>1450.4</v>
          </cell>
          <cell r="U322">
            <v>2138.4</v>
          </cell>
          <cell r="V322">
            <v>2138.4</v>
          </cell>
          <cell r="W322">
            <v>2998.4</v>
          </cell>
          <cell r="X322">
            <v>3534.15</v>
          </cell>
          <cell r="Y322">
            <v>4038.26</v>
          </cell>
          <cell r="Z322">
            <v>4431.04</v>
          </cell>
          <cell r="AB322">
            <v>392.77999999999975</v>
          </cell>
        </row>
        <row r="323">
          <cell r="B323" t="str">
            <v>70-0980015</v>
          </cell>
          <cell r="C323">
            <v>12302</v>
          </cell>
          <cell r="D323" t="str">
            <v>b08</v>
          </cell>
          <cell r="E323" t="str">
            <v>acos</v>
          </cell>
          <cell r="G323" t="str">
            <v>c</v>
          </cell>
          <cell r="H323" t="str">
            <v>leasing intesa</v>
          </cell>
          <cell r="I323" t="str">
            <v>SPESE APPARTAMENTO VIGLIETTI</v>
          </cell>
          <cell r="J323">
            <v>0</v>
          </cell>
          <cell r="K323">
            <v>0</v>
          </cell>
          <cell r="L323">
            <v>4817.8599999999997</v>
          </cell>
          <cell r="S323">
            <v>720</v>
          </cell>
          <cell r="T323">
            <v>2090</v>
          </cell>
          <cell r="U323">
            <v>3630.25</v>
          </cell>
          <cell r="V323">
            <v>4280</v>
          </cell>
          <cell r="W323">
            <v>4930.25</v>
          </cell>
          <cell r="X323">
            <v>5580.25</v>
          </cell>
          <cell r="Y323">
            <v>5580.25</v>
          </cell>
          <cell r="Z323">
            <v>4817.8599999999997</v>
          </cell>
          <cell r="AB323">
            <v>-762.39000000000033</v>
          </cell>
        </row>
        <row r="324">
          <cell r="B324" t="str">
            <v>=</v>
          </cell>
          <cell r="D324" t="str">
            <v>=</v>
          </cell>
          <cell r="E324" t="str">
            <v>=</v>
          </cell>
          <cell r="G324" t="str">
            <v>=</v>
          </cell>
          <cell r="H324" t="str">
            <v>leas-hire-rent</v>
          </cell>
          <cell r="I324" t="str">
            <v>spese godimento beni terzi</v>
          </cell>
          <cell r="J324">
            <v>9164715.5299999993</v>
          </cell>
          <cell r="K324">
            <v>5777032.3000000007</v>
          </cell>
          <cell r="L324">
            <v>9912727.379999999</v>
          </cell>
          <cell r="N324" t="str">
            <v>spese godimento beni terzi</v>
          </cell>
          <cell r="O324">
            <v>792415.82</v>
          </cell>
          <cell r="P324">
            <v>1613052.3699999999</v>
          </cell>
          <cell r="Q324">
            <v>2424127.0599999996</v>
          </cell>
          <cell r="R324">
            <v>3234780.37</v>
          </cell>
          <cell r="S324">
            <v>4071851.37</v>
          </cell>
          <cell r="T324">
            <v>4910956.96</v>
          </cell>
          <cell r="U324">
            <v>5742489.1599999992</v>
          </cell>
          <cell r="V324">
            <v>5742489.1599999992</v>
          </cell>
          <cell r="W324">
            <v>5742489.1599999992</v>
          </cell>
          <cell r="X324">
            <v>5742489.1599999992</v>
          </cell>
          <cell r="Y324">
            <v>5742489.1599999992</v>
          </cell>
          <cell r="Z324">
            <v>5742489.1599999992</v>
          </cell>
          <cell r="AB324">
            <v>839291.35000000056</v>
          </cell>
        </row>
        <row r="325">
          <cell r="B325" t="str">
            <v>70-0990001</v>
          </cell>
          <cell r="C325">
            <v>12903</v>
          </cell>
          <cell r="D325" t="str">
            <v>b14</v>
          </cell>
          <cell r="E325" t="str">
            <v>acos</v>
          </cell>
          <cell r="G325" t="str">
            <v>c</v>
          </cell>
          <cell r="H325" t="str">
            <v>gifts</v>
          </cell>
          <cell r="I325" t="str">
            <v>erogazioni liberali</v>
          </cell>
          <cell r="J325">
            <v>250</v>
          </cell>
          <cell r="K325">
            <v>0</v>
          </cell>
          <cell r="L325">
            <v>0</v>
          </cell>
          <cell r="N325" t="str">
            <v>erogazioni liberali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0</v>
          </cell>
        </row>
        <row r="326">
          <cell r="B326" t="str">
            <v>70-0990002</v>
          </cell>
          <cell r="C326">
            <v>12903</v>
          </cell>
          <cell r="D326" t="str">
            <v>b14</v>
          </cell>
          <cell r="E326" t="str">
            <v>acos</v>
          </cell>
          <cell r="G326" t="str">
            <v>c</v>
          </cell>
          <cell r="H326" t="str">
            <v>costs of join associations</v>
          </cell>
          <cell r="I326" t="str">
            <v>contributi associativi</v>
          </cell>
          <cell r="J326">
            <v>11815</v>
          </cell>
          <cell r="K326">
            <v>-1162.83</v>
          </cell>
          <cell r="L326">
            <v>15327</v>
          </cell>
          <cell r="N326" t="str">
            <v>contributi associativi</v>
          </cell>
          <cell r="O326">
            <v>2829.5</v>
          </cell>
          <cell r="P326">
            <v>3398.83</v>
          </cell>
          <cell r="Q326">
            <v>4481.83</v>
          </cell>
          <cell r="R326">
            <v>4402</v>
          </cell>
          <cell r="S326">
            <v>5485</v>
          </cell>
          <cell r="T326">
            <v>6891</v>
          </cell>
          <cell r="U326">
            <v>8297</v>
          </cell>
          <cell r="V326">
            <v>9703</v>
          </cell>
          <cell r="W326">
            <v>11109</v>
          </cell>
          <cell r="X326">
            <v>12515</v>
          </cell>
          <cell r="Y326">
            <v>13921</v>
          </cell>
          <cell r="Z326">
            <v>15327</v>
          </cell>
          <cell r="AB326">
            <v>1406</v>
          </cell>
        </row>
        <row r="327">
          <cell r="B327" t="str">
            <v>70-0990003</v>
          </cell>
          <cell r="C327">
            <v>12903</v>
          </cell>
          <cell r="D327" t="str">
            <v>b07</v>
          </cell>
          <cell r="E327" t="str">
            <v>acos</v>
          </cell>
          <cell r="G327" t="str">
            <v>c</v>
          </cell>
          <cell r="I327" t="str">
            <v>spese analisi laboratorio</v>
          </cell>
          <cell r="J327">
            <v>0</v>
          </cell>
          <cell r="K327">
            <v>0</v>
          </cell>
          <cell r="L327">
            <v>0</v>
          </cell>
          <cell r="N327" t="str">
            <v>spese analisi laboratorio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B327">
            <v>0</v>
          </cell>
        </row>
        <row r="328">
          <cell r="B328" t="str">
            <v>70-0990004</v>
          </cell>
          <cell r="C328">
            <v>12903</v>
          </cell>
          <cell r="D328" t="str">
            <v>b07</v>
          </cell>
          <cell r="E328" t="str">
            <v>acos</v>
          </cell>
          <cell r="G328" t="str">
            <v>c</v>
          </cell>
          <cell r="I328" t="str">
            <v>spese x invio telematico</v>
          </cell>
          <cell r="L328">
            <v>25</v>
          </cell>
          <cell r="N328" t="str">
            <v>spese x invio telematico</v>
          </cell>
          <cell r="Q328">
            <v>25</v>
          </cell>
          <cell r="R328">
            <v>25</v>
          </cell>
          <cell r="S328">
            <v>25</v>
          </cell>
          <cell r="T328">
            <v>25</v>
          </cell>
          <cell r="U328">
            <v>25</v>
          </cell>
          <cell r="V328">
            <v>25</v>
          </cell>
          <cell r="W328">
            <v>25</v>
          </cell>
          <cell r="X328">
            <v>25</v>
          </cell>
          <cell r="Y328">
            <v>25</v>
          </cell>
          <cell r="Z328">
            <v>25</v>
          </cell>
          <cell r="AB328">
            <v>0</v>
          </cell>
        </row>
        <row r="329">
          <cell r="B329" t="str">
            <v>70-0990005</v>
          </cell>
          <cell r="C329">
            <v>12903</v>
          </cell>
          <cell r="D329" t="str">
            <v>b14</v>
          </cell>
          <cell r="E329" t="str">
            <v>acos</v>
          </cell>
          <cell r="G329" t="str">
            <v>c</v>
          </cell>
          <cell r="H329" t="str">
            <v>stamps</v>
          </cell>
          <cell r="I329" t="str">
            <v>valori bollati</v>
          </cell>
          <cell r="J329">
            <v>1265.6600000000001</v>
          </cell>
          <cell r="K329">
            <v>918.01</v>
          </cell>
          <cell r="L329">
            <v>2211.08</v>
          </cell>
          <cell r="N329" t="str">
            <v>valori bollati</v>
          </cell>
          <cell r="O329">
            <v>76.72</v>
          </cell>
          <cell r="P329">
            <v>213.4</v>
          </cell>
          <cell r="Q329">
            <v>264.81</v>
          </cell>
          <cell r="R329">
            <v>399.77</v>
          </cell>
          <cell r="S329">
            <v>524.58000000000004</v>
          </cell>
          <cell r="T329">
            <v>804.82</v>
          </cell>
          <cell r="U329">
            <v>1052.45</v>
          </cell>
          <cell r="V329">
            <v>1246.17</v>
          </cell>
          <cell r="W329">
            <v>1418.13</v>
          </cell>
          <cell r="X329">
            <v>1582.56</v>
          </cell>
          <cell r="Y329">
            <v>1783.61</v>
          </cell>
          <cell r="Z329">
            <v>2211.08</v>
          </cell>
          <cell r="AB329">
            <v>427.47</v>
          </cell>
        </row>
        <row r="330">
          <cell r="B330" t="str">
            <v>70-0990006</v>
          </cell>
          <cell r="C330">
            <v>12903</v>
          </cell>
          <cell r="D330" t="str">
            <v>b14</v>
          </cell>
          <cell r="E330" t="str">
            <v>acos</v>
          </cell>
          <cell r="G330" t="str">
            <v>c</v>
          </cell>
          <cell r="H330" t="str">
            <v>chamber of commerce tax</v>
          </cell>
          <cell r="I330" t="str">
            <v>diritti camerali</v>
          </cell>
          <cell r="J330">
            <v>1505.36</v>
          </cell>
          <cell r="K330">
            <v>992.91</v>
          </cell>
          <cell r="L330">
            <v>1504.46</v>
          </cell>
          <cell r="N330" t="str">
            <v>diritti camerali</v>
          </cell>
          <cell r="O330">
            <v>0</v>
          </cell>
          <cell r="P330">
            <v>0</v>
          </cell>
          <cell r="Q330">
            <v>516.46</v>
          </cell>
          <cell r="R330">
            <v>526.46</v>
          </cell>
          <cell r="S330">
            <v>526.46</v>
          </cell>
          <cell r="T330">
            <v>526.46</v>
          </cell>
          <cell r="U330">
            <v>1504.46</v>
          </cell>
          <cell r="V330">
            <v>1504.46</v>
          </cell>
          <cell r="W330">
            <v>1504.46</v>
          </cell>
          <cell r="X330">
            <v>1504.46</v>
          </cell>
          <cell r="Y330">
            <v>1504.46</v>
          </cell>
          <cell r="Z330">
            <v>1504.46</v>
          </cell>
          <cell r="AB330">
            <v>0</v>
          </cell>
        </row>
        <row r="331">
          <cell r="B331" t="str">
            <v>70-0990008</v>
          </cell>
          <cell r="C331">
            <v>12903</v>
          </cell>
          <cell r="D331" t="str">
            <v>b07</v>
          </cell>
          <cell r="E331" t="str">
            <v>acos</v>
          </cell>
          <cell r="G331" t="str">
            <v>c</v>
          </cell>
          <cell r="H331" t="str">
            <v>other costs</v>
          </cell>
          <cell r="I331" t="str">
            <v>costi vari</v>
          </cell>
          <cell r="J331">
            <v>18939.919999999998</v>
          </cell>
          <cell r="K331">
            <v>14422.02</v>
          </cell>
          <cell r="L331">
            <v>16447.21</v>
          </cell>
          <cell r="N331" t="str">
            <v>costi vari</v>
          </cell>
          <cell r="O331">
            <v>220.9</v>
          </cell>
          <cell r="P331">
            <v>258.25</v>
          </cell>
          <cell r="Q331">
            <v>518.70000000000005</v>
          </cell>
          <cell r="R331">
            <v>570.70000000000005</v>
          </cell>
          <cell r="S331">
            <v>1029.5999999999999</v>
          </cell>
          <cell r="T331">
            <v>1341.38</v>
          </cell>
          <cell r="U331">
            <v>1567.1</v>
          </cell>
          <cell r="V331">
            <v>7392.3</v>
          </cell>
          <cell r="W331">
            <v>8442.5</v>
          </cell>
          <cell r="X331">
            <v>10612.36</v>
          </cell>
          <cell r="Y331">
            <v>12700.95</v>
          </cell>
          <cell r="Z331">
            <v>16447.21</v>
          </cell>
          <cell r="AB331">
            <v>3746.2599999999984</v>
          </cell>
        </row>
        <row r="332">
          <cell r="B332" t="str">
            <v>70-0990009</v>
          </cell>
          <cell r="C332">
            <v>12903</v>
          </cell>
          <cell r="D332" t="str">
            <v>b07</v>
          </cell>
          <cell r="E332" t="str">
            <v>acos</v>
          </cell>
          <cell r="G332" t="str">
            <v>c</v>
          </cell>
          <cell r="I332" t="str">
            <v>spese mensa</v>
          </cell>
          <cell r="J332">
            <v>0</v>
          </cell>
          <cell r="K332">
            <v>0</v>
          </cell>
          <cell r="L332">
            <v>0</v>
          </cell>
          <cell r="N332" t="str">
            <v>spese mensa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0</v>
          </cell>
        </row>
        <row r="333">
          <cell r="B333" t="str">
            <v>70-0990011</v>
          </cell>
          <cell r="C333">
            <v>12905</v>
          </cell>
          <cell r="D333" t="str">
            <v>b14</v>
          </cell>
          <cell r="E333" t="str">
            <v>tx4</v>
          </cell>
          <cell r="G333" t="str">
            <v>c</v>
          </cell>
          <cell r="H333" t="str">
            <v>various taxes</v>
          </cell>
          <cell r="I333" t="str">
            <v>imposte varie</v>
          </cell>
          <cell r="J333">
            <v>8703.2099999999991</v>
          </cell>
          <cell r="K333">
            <v>774.91</v>
          </cell>
          <cell r="L333">
            <v>974.58</v>
          </cell>
          <cell r="N333" t="str">
            <v>imposte varie</v>
          </cell>
          <cell r="O333">
            <v>66.459999999999994</v>
          </cell>
          <cell r="P333">
            <v>132.91999999999999</v>
          </cell>
          <cell r="Q333">
            <v>199.38</v>
          </cell>
          <cell r="R333">
            <v>361.95</v>
          </cell>
          <cell r="S333">
            <v>428.41</v>
          </cell>
          <cell r="T333">
            <v>494.87</v>
          </cell>
          <cell r="U333">
            <v>561.33000000000004</v>
          </cell>
          <cell r="V333">
            <v>627.79</v>
          </cell>
          <cell r="W333">
            <v>775.25</v>
          </cell>
          <cell r="X333">
            <v>841.71</v>
          </cell>
          <cell r="Y333">
            <v>908.17</v>
          </cell>
          <cell r="Z333">
            <v>974.58</v>
          </cell>
          <cell r="AB333">
            <v>66.410000000000082</v>
          </cell>
        </row>
        <row r="334">
          <cell r="B334" t="str">
            <v>70-0990012</v>
          </cell>
          <cell r="C334">
            <v>12905</v>
          </cell>
          <cell r="D334" t="str">
            <v>b14</v>
          </cell>
          <cell r="E334" t="str">
            <v>tx4</v>
          </cell>
          <cell r="G334" t="str">
            <v>c</v>
          </cell>
          <cell r="H334" t="str">
            <v>tax on urban waste</v>
          </cell>
          <cell r="I334" t="str">
            <v>imposta rifiuti</v>
          </cell>
          <cell r="J334">
            <v>1020.63</v>
          </cell>
          <cell r="K334">
            <v>1287.6600000000001</v>
          </cell>
          <cell r="L334">
            <v>1344.43</v>
          </cell>
          <cell r="N334" t="str">
            <v>imposta rifiuti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557.52</v>
          </cell>
          <cell r="T334">
            <v>668.36</v>
          </cell>
          <cell r="U334">
            <v>668.36</v>
          </cell>
          <cell r="V334">
            <v>668.36</v>
          </cell>
          <cell r="W334">
            <v>668.36</v>
          </cell>
          <cell r="X334">
            <v>668.36</v>
          </cell>
          <cell r="Y334">
            <v>1231.76</v>
          </cell>
          <cell r="Z334">
            <v>1344.43</v>
          </cell>
          <cell r="AB334">
            <v>112.67000000000007</v>
          </cell>
        </row>
        <row r="335">
          <cell r="B335" t="str">
            <v>70-0990013</v>
          </cell>
          <cell r="C335">
            <v>12905</v>
          </cell>
          <cell r="D335" t="str">
            <v>b14</v>
          </cell>
          <cell r="E335" t="str">
            <v>tx4</v>
          </cell>
          <cell r="G335" t="str">
            <v>c</v>
          </cell>
          <cell r="H335" t="str">
            <v>car taxes</v>
          </cell>
          <cell r="I335" t="str">
            <v>tassa circolazione automezzi</v>
          </cell>
          <cell r="J335">
            <v>1056.53</v>
          </cell>
          <cell r="K335">
            <v>0</v>
          </cell>
          <cell r="L335">
            <v>88.04</v>
          </cell>
          <cell r="N335" t="str">
            <v>tassa circolazione automezzi</v>
          </cell>
          <cell r="O335">
            <v>88.04</v>
          </cell>
          <cell r="P335">
            <v>88.04</v>
          </cell>
          <cell r="Q335">
            <v>88.04</v>
          </cell>
          <cell r="R335">
            <v>88.04</v>
          </cell>
          <cell r="S335">
            <v>88.04</v>
          </cell>
          <cell r="T335">
            <v>88.04</v>
          </cell>
          <cell r="U335">
            <v>88.04</v>
          </cell>
          <cell r="V335">
            <v>88.04</v>
          </cell>
          <cell r="W335">
            <v>88.04</v>
          </cell>
          <cell r="X335">
            <v>88.04</v>
          </cell>
          <cell r="Y335">
            <v>88.04</v>
          </cell>
          <cell r="Z335">
            <v>88.04</v>
          </cell>
          <cell r="AB335">
            <v>0</v>
          </cell>
        </row>
        <row r="336">
          <cell r="B336" t="str">
            <v>=</v>
          </cell>
          <cell r="D336" t="str">
            <v>=</v>
          </cell>
          <cell r="E336" t="str">
            <v>=</v>
          </cell>
          <cell r="G336" t="str">
            <v>=</v>
          </cell>
          <cell r="H336" t="str">
            <v>other costs</v>
          </cell>
          <cell r="I336" t="str">
            <v>costi vari</v>
          </cell>
          <cell r="J336">
            <v>44556.31</v>
          </cell>
          <cell r="K336">
            <v>17232.68</v>
          </cell>
          <cell r="L336">
            <v>37921.800000000003</v>
          </cell>
          <cell r="N336" t="str">
            <v>costi vari</v>
          </cell>
          <cell r="O336">
            <v>3281.62</v>
          </cell>
          <cell r="P336">
            <v>4091.44</v>
          </cell>
          <cell r="Q336">
            <v>6094.22</v>
          </cell>
          <cell r="R336">
            <v>6373.92</v>
          </cell>
          <cell r="S336">
            <v>8664.61</v>
          </cell>
          <cell r="T336">
            <v>10839.93</v>
          </cell>
          <cell r="U336">
            <v>13763.74</v>
          </cell>
          <cell r="V336">
            <v>13763.74</v>
          </cell>
          <cell r="W336">
            <v>13763.74</v>
          </cell>
          <cell r="X336">
            <v>13763.74</v>
          </cell>
          <cell r="Y336">
            <v>13763.74</v>
          </cell>
          <cell r="Z336">
            <v>13763.74</v>
          </cell>
          <cell r="AB336">
            <v>0</v>
          </cell>
        </row>
        <row r="337">
          <cell r="B337">
            <v>70</v>
          </cell>
          <cell r="D337" t="str">
            <v>=</v>
          </cell>
          <cell r="E337" t="str">
            <v>=</v>
          </cell>
          <cell r="G337" t="str">
            <v>=</v>
          </cell>
          <cell r="I337" t="str">
            <v>costi per servizi</v>
          </cell>
          <cell r="J337">
            <v>11731296.069999998</v>
          </cell>
          <cell r="K337">
            <v>8666519.8599999994</v>
          </cell>
          <cell r="L337">
            <v>14210274.969999999</v>
          </cell>
          <cell r="N337" t="str">
            <v>costi per servizi</v>
          </cell>
          <cell r="O337">
            <v>1126730.7</v>
          </cell>
          <cell r="P337">
            <v>2501695.5099999998</v>
          </cell>
          <cell r="Q337">
            <v>3576846.23</v>
          </cell>
          <cell r="R337">
            <v>4775563.46</v>
          </cell>
          <cell r="S337">
            <v>5663852.9600000009</v>
          </cell>
          <cell r="T337">
            <v>7101986.9099999992</v>
          </cell>
          <cell r="U337">
            <v>8309888.25</v>
          </cell>
          <cell r="V337">
            <v>8309888.25</v>
          </cell>
          <cell r="W337">
            <v>8309888.25</v>
          </cell>
          <cell r="X337">
            <v>8309888.25</v>
          </cell>
          <cell r="Y337">
            <v>8309888.25</v>
          </cell>
          <cell r="Z337">
            <v>8309888.25</v>
          </cell>
          <cell r="AB337">
            <v>0</v>
          </cell>
        </row>
        <row r="338">
          <cell r="B338" t="str">
            <v>80-0100001</v>
          </cell>
          <cell r="C338">
            <v>41110</v>
          </cell>
          <cell r="D338" t="str">
            <v>b09a</v>
          </cell>
          <cell r="E338" t="str">
            <v>stip</v>
          </cell>
          <cell r="F338" t="str">
            <v>pc1</v>
          </cell>
          <cell r="G338" t="str">
            <v>c</v>
          </cell>
          <cell r="H338" t="str">
            <v>wages and salary</v>
          </cell>
          <cell r="I338" t="str">
            <v>salari e stipendi</v>
          </cell>
          <cell r="J338">
            <v>1268755.23</v>
          </cell>
          <cell r="K338">
            <v>987841.35</v>
          </cell>
          <cell r="L338">
            <v>1523820.41</v>
          </cell>
          <cell r="N338" t="str">
            <v>salari e stipendi</v>
          </cell>
          <cell r="O338">
            <v>94119.74</v>
          </cell>
          <cell r="P338">
            <v>211443.28</v>
          </cell>
          <cell r="Q338">
            <v>309117.38</v>
          </cell>
          <cell r="R338">
            <v>499552.07</v>
          </cell>
          <cell r="S338">
            <v>596892.73</v>
          </cell>
          <cell r="T338">
            <v>707082.3</v>
          </cell>
          <cell r="U338">
            <v>823991.15</v>
          </cell>
          <cell r="V338">
            <v>935641.76</v>
          </cell>
          <cell r="W338">
            <v>1155730.01</v>
          </cell>
          <cell r="X338">
            <v>1262727.3999999999</v>
          </cell>
          <cell r="Y338">
            <v>1373359.01</v>
          </cell>
          <cell r="Z338">
            <v>1523820.41</v>
          </cell>
          <cell r="AB338">
            <v>150461.39999999991</v>
          </cell>
        </row>
        <row r="339">
          <cell r="B339" t="str">
            <v>80-0100002</v>
          </cell>
          <cell r="C339">
            <v>42121</v>
          </cell>
          <cell r="D339" t="str">
            <v>b09b</v>
          </cell>
          <cell r="E339" t="str">
            <v>stip</v>
          </cell>
          <cell r="F339" t="str">
            <v>pc1</v>
          </cell>
          <cell r="G339" t="str">
            <v>c</v>
          </cell>
          <cell r="H339" t="str">
            <v>social security costs on workers</v>
          </cell>
          <cell r="I339" t="str">
            <v>contributi personale</v>
          </cell>
          <cell r="J339">
            <v>384228.3</v>
          </cell>
          <cell r="K339">
            <v>293451.90999999997</v>
          </cell>
          <cell r="L339">
            <v>418832.63</v>
          </cell>
          <cell r="N339" t="str">
            <v>contributi personale</v>
          </cell>
          <cell r="O339">
            <v>27460.61</v>
          </cell>
          <cell r="P339">
            <v>62566.68</v>
          </cell>
          <cell r="Q339">
            <v>97640.16</v>
          </cell>
          <cell r="R339">
            <v>129189.72</v>
          </cell>
          <cell r="S339">
            <v>158199.07</v>
          </cell>
          <cell r="T339">
            <v>191034.03</v>
          </cell>
          <cell r="U339">
            <v>226057.72</v>
          </cell>
          <cell r="V339">
            <v>258880.49</v>
          </cell>
          <cell r="W339">
            <v>316080.40999999997</v>
          </cell>
          <cell r="X339">
            <v>347613.58</v>
          </cell>
          <cell r="Y339">
            <v>380344.19</v>
          </cell>
          <cell r="Z339">
            <v>418832.63</v>
          </cell>
          <cell r="AB339">
            <v>38488.44</v>
          </cell>
        </row>
        <row r="340">
          <cell r="B340" t="str">
            <v>80-0100003</v>
          </cell>
          <cell r="C340">
            <v>42121</v>
          </cell>
          <cell r="D340" t="str">
            <v>b09b</v>
          </cell>
          <cell r="E340" t="str">
            <v>stip</v>
          </cell>
          <cell r="F340" t="str">
            <v>pc1</v>
          </cell>
          <cell r="G340" t="str">
            <v>c</v>
          </cell>
          <cell r="H340" t="str">
            <v>social sec. On managers</v>
          </cell>
          <cell r="I340" t="str">
            <v>contributo inpdai</v>
          </cell>
          <cell r="J340">
            <v>2455.02</v>
          </cell>
          <cell r="K340">
            <v>2986.08</v>
          </cell>
          <cell r="L340">
            <v>2666.68</v>
          </cell>
          <cell r="N340" t="str">
            <v>contributo inpdai</v>
          </cell>
          <cell r="O340">
            <v>240.72</v>
          </cell>
          <cell r="P340">
            <v>496.04</v>
          </cell>
          <cell r="Q340">
            <v>751.4</v>
          </cell>
          <cell r="R340">
            <v>1006.04</v>
          </cell>
          <cell r="S340">
            <v>1260.68</v>
          </cell>
          <cell r="T340">
            <v>1515.36</v>
          </cell>
          <cell r="U340">
            <v>1977.14</v>
          </cell>
          <cell r="V340">
            <v>2693.57</v>
          </cell>
          <cell r="W340">
            <v>3335.61</v>
          </cell>
          <cell r="X340">
            <v>3542.75</v>
          </cell>
          <cell r="Y340">
            <v>3542.75</v>
          </cell>
          <cell r="Z340">
            <v>2666.68</v>
          </cell>
          <cell r="AB340">
            <v>-876.07000000000016</v>
          </cell>
        </row>
        <row r="341">
          <cell r="B341" t="str">
            <v>80-0100004</v>
          </cell>
          <cell r="C341">
            <v>42121</v>
          </cell>
          <cell r="D341" t="str">
            <v>b09b</v>
          </cell>
          <cell r="E341" t="str">
            <v>stip</v>
          </cell>
          <cell r="F341" t="str">
            <v>pc1</v>
          </cell>
          <cell r="G341" t="str">
            <v>c</v>
          </cell>
          <cell r="H341" t="str">
            <v>social security costs on workers</v>
          </cell>
          <cell r="I341" t="str">
            <v>contributo inail</v>
          </cell>
          <cell r="J341">
            <v>24115.25</v>
          </cell>
          <cell r="K341">
            <v>27921.43</v>
          </cell>
          <cell r="L341">
            <v>35327.94</v>
          </cell>
          <cell r="N341" t="str">
            <v>contributo inail</v>
          </cell>
          <cell r="O341">
            <v>2616.52</v>
          </cell>
          <cell r="P341">
            <v>5460.03</v>
          </cell>
          <cell r="Q341">
            <v>7900.5</v>
          </cell>
          <cell r="R341">
            <v>10573.14</v>
          </cell>
          <cell r="S341">
            <v>12819.04</v>
          </cell>
          <cell r="T341">
            <v>17107.91</v>
          </cell>
          <cell r="U341">
            <v>19892.939999999999</v>
          </cell>
          <cell r="V341">
            <v>22494.99</v>
          </cell>
          <cell r="W341">
            <v>25187.89</v>
          </cell>
          <cell r="X341">
            <v>27859.13</v>
          </cell>
          <cell r="Y341">
            <v>30583.78</v>
          </cell>
          <cell r="Z341">
            <v>35327.94</v>
          </cell>
          <cell r="AB341">
            <v>4744.1600000000035</v>
          </cell>
        </row>
        <row r="342">
          <cell r="B342" t="str">
            <v>80-0100005</v>
          </cell>
          <cell r="C342">
            <v>42121</v>
          </cell>
          <cell r="D342" t="str">
            <v>b09b</v>
          </cell>
          <cell r="E342" t="str">
            <v>stip</v>
          </cell>
          <cell r="F342" t="str">
            <v>pc1</v>
          </cell>
          <cell r="G342" t="str">
            <v>c</v>
          </cell>
          <cell r="H342" t="str">
            <v>social sec. On managers</v>
          </cell>
          <cell r="I342" t="str">
            <v>contributo fasi</v>
          </cell>
          <cell r="J342">
            <v>632.66999999999996</v>
          </cell>
          <cell r="K342">
            <v>1215</v>
          </cell>
          <cell r="L342">
            <v>1315</v>
          </cell>
          <cell r="N342" t="str">
            <v>contributo fasi</v>
          </cell>
          <cell r="O342">
            <v>486</v>
          </cell>
          <cell r="P342">
            <v>486</v>
          </cell>
          <cell r="Q342">
            <v>486</v>
          </cell>
          <cell r="R342">
            <v>729</v>
          </cell>
          <cell r="S342">
            <v>1072</v>
          </cell>
          <cell r="T342">
            <v>1812.3</v>
          </cell>
          <cell r="U342">
            <v>2298.3000000000002</v>
          </cell>
          <cell r="V342">
            <v>2298.3000000000002</v>
          </cell>
          <cell r="W342">
            <v>6486.61</v>
          </cell>
          <cell r="X342">
            <v>5017.3100000000004</v>
          </cell>
          <cell r="Y342">
            <v>5224.45</v>
          </cell>
          <cell r="Z342">
            <v>1315</v>
          </cell>
          <cell r="AB342">
            <v>-3909.45</v>
          </cell>
        </row>
        <row r="343">
          <cell r="B343" t="str">
            <v>80-0100006</v>
          </cell>
          <cell r="C343">
            <v>42131</v>
          </cell>
          <cell r="D343" t="str">
            <v>b09c</v>
          </cell>
          <cell r="E343" t="str">
            <v>stip</v>
          </cell>
          <cell r="F343" t="str">
            <v>pc1</v>
          </cell>
          <cell r="G343" t="str">
            <v>c</v>
          </cell>
          <cell r="H343" t="str">
            <v>termination indemnity</v>
          </cell>
          <cell r="I343" t="str">
            <v>tfr</v>
          </cell>
          <cell r="J343">
            <v>87390.23</v>
          </cell>
          <cell r="K343">
            <v>67682.02</v>
          </cell>
          <cell r="L343">
            <v>102105.83</v>
          </cell>
          <cell r="N343" t="str">
            <v>tfr</v>
          </cell>
          <cell r="O343">
            <v>7020.71</v>
          </cell>
          <cell r="P343">
            <v>12734.47</v>
          </cell>
          <cell r="Q343">
            <v>16511.599999999999</v>
          </cell>
          <cell r="R343">
            <v>23007.040000000001</v>
          </cell>
          <cell r="S343">
            <v>29647.77</v>
          </cell>
          <cell r="T343">
            <v>40908.080000000002</v>
          </cell>
          <cell r="U343">
            <v>48711.93</v>
          </cell>
          <cell r="V343">
            <v>56213.19</v>
          </cell>
          <cell r="W343">
            <v>69332.97</v>
          </cell>
          <cell r="X343">
            <v>76177.91</v>
          </cell>
          <cell r="Y343">
            <v>83528.320000000007</v>
          </cell>
          <cell r="Z343">
            <v>102105.83</v>
          </cell>
          <cell r="AB343">
            <v>18577.509999999995</v>
          </cell>
        </row>
        <row r="344">
          <cell r="B344" t="str">
            <v>80-0100007</v>
          </cell>
          <cell r="C344">
            <v>41110</v>
          </cell>
          <cell r="D344" t="str">
            <v>b09a</v>
          </cell>
          <cell r="E344" t="str">
            <v>stip</v>
          </cell>
          <cell r="F344" t="str">
            <v>pc1</v>
          </cell>
          <cell r="G344" t="str">
            <v>c</v>
          </cell>
          <cell r="H344" t="str">
            <v>XIII wage</v>
          </cell>
          <cell r="I344" t="str">
            <v>ratei 13ma</v>
          </cell>
          <cell r="J344">
            <v>0</v>
          </cell>
          <cell r="K344">
            <v>-25513.02</v>
          </cell>
          <cell r="L344">
            <v>0</v>
          </cell>
          <cell r="N344" t="str">
            <v>ratei 13ma</v>
          </cell>
          <cell r="O344">
            <v>6375.08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0</v>
          </cell>
        </row>
        <row r="345">
          <cell r="B345" t="str">
            <v>80-0100008</v>
          </cell>
          <cell r="C345">
            <v>42121</v>
          </cell>
          <cell r="D345" t="str">
            <v>b09b</v>
          </cell>
          <cell r="E345" t="str">
            <v>stip</v>
          </cell>
          <cell r="F345" t="str">
            <v>pc1</v>
          </cell>
          <cell r="G345" t="str">
            <v>c</v>
          </cell>
          <cell r="H345" t="str">
            <v>social sec. Costs on XIII wage</v>
          </cell>
          <cell r="I345" t="str">
            <v>contrib. Ratei 13ma</v>
          </cell>
          <cell r="J345">
            <v>0</v>
          </cell>
          <cell r="K345">
            <v>-7513.05</v>
          </cell>
          <cell r="L345">
            <v>0</v>
          </cell>
          <cell r="N345" t="str">
            <v>contrib. Ratei 13ma</v>
          </cell>
          <cell r="O345">
            <v>1890.85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B345">
            <v>0</v>
          </cell>
        </row>
        <row r="346">
          <cell r="B346" t="str">
            <v>80-0100009</v>
          </cell>
          <cell r="C346">
            <v>41110</v>
          </cell>
          <cell r="D346" t="str">
            <v>b09a</v>
          </cell>
          <cell r="E346" t="str">
            <v>stip</v>
          </cell>
          <cell r="F346" t="str">
            <v>pc1</v>
          </cell>
          <cell r="G346" t="str">
            <v>c</v>
          </cell>
          <cell r="H346" t="str">
            <v>XIV wage</v>
          </cell>
          <cell r="I346" t="str">
            <v>ratei 14ma</v>
          </cell>
          <cell r="J346">
            <v>33759.29</v>
          </cell>
          <cell r="K346">
            <v>8393.7000000000007</v>
          </cell>
          <cell r="L346">
            <v>0</v>
          </cell>
          <cell r="N346" t="str">
            <v>ratei 14ma</v>
          </cell>
          <cell r="O346">
            <v>6322.27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B346">
            <v>0</v>
          </cell>
        </row>
        <row r="347">
          <cell r="B347" t="str">
            <v>80-0100010</v>
          </cell>
          <cell r="C347">
            <v>42121</v>
          </cell>
          <cell r="D347" t="str">
            <v>b09b</v>
          </cell>
          <cell r="E347" t="str">
            <v>stip</v>
          </cell>
          <cell r="F347" t="str">
            <v>pc1</v>
          </cell>
          <cell r="G347" t="str">
            <v>c</v>
          </cell>
          <cell r="H347" t="str">
            <v>social sec. Costs on XIV wage</v>
          </cell>
          <cell r="I347" t="str">
            <v>ratei contrib. 14ma</v>
          </cell>
          <cell r="J347">
            <v>10268.24</v>
          </cell>
          <cell r="K347">
            <v>2857.67</v>
          </cell>
          <cell r="L347">
            <v>0</v>
          </cell>
          <cell r="N347" t="str">
            <v>ratei contrib. 14ma</v>
          </cell>
          <cell r="O347">
            <v>1868.89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B347">
            <v>0</v>
          </cell>
        </row>
        <row r="348">
          <cell r="B348" t="str">
            <v>80-0100011</v>
          </cell>
          <cell r="C348">
            <v>41110</v>
          </cell>
          <cell r="D348" t="str">
            <v>b09a</v>
          </cell>
          <cell r="E348" t="str">
            <v>stip</v>
          </cell>
          <cell r="F348" t="str">
            <v>pc1</v>
          </cell>
          <cell r="G348" t="str">
            <v>c</v>
          </cell>
          <cell r="I348" t="str">
            <v>ferie festività rol</v>
          </cell>
          <cell r="J348">
            <v>14339.12</v>
          </cell>
          <cell r="K348">
            <v>-3472.28</v>
          </cell>
          <cell r="L348">
            <v>0</v>
          </cell>
          <cell r="N348" t="str">
            <v>ferie festività rol</v>
          </cell>
          <cell r="O348">
            <v>-1316.63</v>
          </cell>
          <cell r="P348">
            <v>1309.8900000000001</v>
          </cell>
          <cell r="Q348">
            <v>6085.69</v>
          </cell>
          <cell r="R348">
            <v>1276.2</v>
          </cell>
          <cell r="S348">
            <v>2546.67</v>
          </cell>
          <cell r="T348">
            <v>10340.31</v>
          </cell>
          <cell r="U348">
            <v>17322.28</v>
          </cell>
          <cell r="V348">
            <v>20839.7</v>
          </cell>
          <cell r="W348">
            <v>-17557.87</v>
          </cell>
          <cell r="X348">
            <v>-17030.650000000001</v>
          </cell>
          <cell r="Y348">
            <v>-12772.83</v>
          </cell>
          <cell r="Z348">
            <v>0</v>
          </cell>
          <cell r="AB348">
            <v>12772.83</v>
          </cell>
        </row>
        <row r="349">
          <cell r="B349" t="str">
            <v>80-0100012</v>
          </cell>
          <cell r="C349">
            <v>41110</v>
          </cell>
          <cell r="D349" t="str">
            <v>b09a</v>
          </cell>
          <cell r="E349" t="str">
            <v>stip</v>
          </cell>
          <cell r="F349" t="str">
            <v>pc1</v>
          </cell>
          <cell r="G349" t="str">
            <v>c</v>
          </cell>
          <cell r="H349" t="str">
            <v>other social contribution</v>
          </cell>
          <cell r="I349" t="str">
            <v>altri costi personale</v>
          </cell>
          <cell r="J349">
            <v>0</v>
          </cell>
          <cell r="K349">
            <v>0</v>
          </cell>
          <cell r="L349">
            <v>16292.78</v>
          </cell>
          <cell r="N349" t="str">
            <v>contributi personale</v>
          </cell>
          <cell r="O349">
            <v>0</v>
          </cell>
          <cell r="P349">
            <v>0</v>
          </cell>
          <cell r="Q349">
            <v>0</v>
          </cell>
          <cell r="R349">
            <v>756.38</v>
          </cell>
          <cell r="S349">
            <v>885.17</v>
          </cell>
          <cell r="T349">
            <v>955.61</v>
          </cell>
          <cell r="U349">
            <v>3016.72</v>
          </cell>
          <cell r="V349">
            <v>5399.11</v>
          </cell>
          <cell r="W349">
            <v>7869.75</v>
          </cell>
          <cell r="X349">
            <v>11179.78</v>
          </cell>
          <cell r="Y349">
            <v>13584.36</v>
          </cell>
          <cell r="Z349">
            <v>16292.78</v>
          </cell>
          <cell r="AB349">
            <v>2708.42</v>
          </cell>
        </row>
        <row r="350">
          <cell r="B350" t="str">
            <v>80-0100013</v>
          </cell>
          <cell r="C350">
            <v>42121</v>
          </cell>
          <cell r="D350" t="str">
            <v>b09a</v>
          </cell>
          <cell r="E350" t="str">
            <v>stip</v>
          </cell>
          <cell r="F350" t="str">
            <v>pc1</v>
          </cell>
          <cell r="G350" t="str">
            <v>c</v>
          </cell>
          <cell r="I350" t="str">
            <v>contributi Fopen</v>
          </cell>
          <cell r="L350">
            <v>2516.7199999999998</v>
          </cell>
          <cell r="U350">
            <v>867.17</v>
          </cell>
          <cell r="V350">
            <v>1159.47</v>
          </cell>
          <cell r="W350">
            <v>1446.96</v>
          </cell>
          <cell r="X350">
            <v>1732.39</v>
          </cell>
          <cell r="Y350">
            <v>2025.45</v>
          </cell>
          <cell r="Z350">
            <v>2516.7199999999998</v>
          </cell>
          <cell r="AB350">
            <v>491.26999999999975</v>
          </cell>
        </row>
        <row r="351">
          <cell r="B351" t="str">
            <v>=</v>
          </cell>
          <cell r="D351" t="str">
            <v>=</v>
          </cell>
          <cell r="E351" t="str">
            <v>=</v>
          </cell>
          <cell r="G351" t="str">
            <v>=</v>
          </cell>
          <cell r="H351" t="str">
            <v>personnel costs</v>
          </cell>
          <cell r="I351" t="str">
            <v>costi per il personale</v>
          </cell>
          <cell r="J351">
            <v>1825943.35</v>
          </cell>
          <cell r="K351">
            <v>1355850.81</v>
          </cell>
          <cell r="L351">
            <v>2102877.9900000002</v>
          </cell>
          <cell r="N351" t="str">
            <v>costi per il personale</v>
          </cell>
          <cell r="O351">
            <v>147084.76</v>
          </cell>
          <cell r="P351">
            <v>294496.39</v>
          </cell>
          <cell r="Q351">
            <v>438492.73</v>
          </cell>
          <cell r="R351">
            <v>666089.59</v>
          </cell>
          <cell r="S351">
            <v>803323.13</v>
          </cell>
          <cell r="T351">
            <v>970755.9</v>
          </cell>
          <cell r="U351">
            <v>1144135.3500000001</v>
          </cell>
          <cell r="V351">
            <v>1144135.3500000001</v>
          </cell>
          <cell r="W351">
            <v>1144135.3500000001</v>
          </cell>
          <cell r="X351">
            <v>1144135.3500000001</v>
          </cell>
          <cell r="Y351">
            <v>1144135.3500000001</v>
          </cell>
          <cell r="Z351">
            <v>1144135.3500000001</v>
          </cell>
          <cell r="AB351">
            <v>0</v>
          </cell>
        </row>
        <row r="352">
          <cell r="B352" t="str">
            <v>80-0200001</v>
          </cell>
          <cell r="C352">
            <v>12213</v>
          </cell>
          <cell r="D352" t="str">
            <v>b07</v>
          </cell>
          <cell r="E352" t="str">
            <v>serv3</v>
          </cell>
          <cell r="F352" t="str">
            <v>pc2</v>
          </cell>
          <cell r="G352" t="str">
            <v>c</v>
          </cell>
          <cell r="H352" t="str">
            <v>external workers</v>
          </cell>
          <cell r="I352" t="str">
            <v>lavoro interinale</v>
          </cell>
          <cell r="J352">
            <v>115327.67999999999</v>
          </cell>
          <cell r="K352">
            <v>2220.02</v>
          </cell>
          <cell r="L352">
            <v>133183.35</v>
          </cell>
          <cell r="N352" t="str">
            <v>lavoro interinale</v>
          </cell>
          <cell r="O352">
            <v>0</v>
          </cell>
          <cell r="P352">
            <v>0</v>
          </cell>
          <cell r="Q352">
            <v>0</v>
          </cell>
          <cell r="R352">
            <v>709.2</v>
          </cell>
          <cell r="S352">
            <v>6863.72</v>
          </cell>
          <cell r="T352">
            <v>19524.52</v>
          </cell>
          <cell r="U352">
            <v>40079.31</v>
          </cell>
          <cell r="V352">
            <v>66660.73</v>
          </cell>
          <cell r="W352">
            <v>84001.66</v>
          </cell>
          <cell r="X352">
            <v>100545.02</v>
          </cell>
          <cell r="Y352">
            <v>118183.25</v>
          </cell>
          <cell r="Z352">
            <v>133183.35</v>
          </cell>
          <cell r="AB352">
            <v>15000.100000000006</v>
          </cell>
        </row>
        <row r="353">
          <cell r="B353" t="str">
            <v>80-0200002</v>
          </cell>
          <cell r="C353">
            <v>12201</v>
          </cell>
          <cell r="D353" t="str">
            <v>b07</v>
          </cell>
          <cell r="E353" t="str">
            <v>serv3</v>
          </cell>
          <cell r="F353" t="str">
            <v>pc3</v>
          </cell>
          <cell r="G353" t="str">
            <v>c</v>
          </cell>
          <cell r="H353" t="str">
            <v>external workers</v>
          </cell>
          <cell r="I353" t="str">
            <v>personale esercizio impianto</v>
          </cell>
          <cell r="J353">
            <v>0</v>
          </cell>
          <cell r="K353">
            <v>21415.599999999999</v>
          </cell>
          <cell r="L353">
            <v>92227.76</v>
          </cell>
          <cell r="N353" t="str">
            <v>personale esercizio impianto</v>
          </cell>
          <cell r="O353">
            <v>8110</v>
          </cell>
          <cell r="P353">
            <v>8110</v>
          </cell>
          <cell r="Q353">
            <v>8110</v>
          </cell>
          <cell r="R353">
            <v>17971.66</v>
          </cell>
          <cell r="S353">
            <v>26971.66</v>
          </cell>
          <cell r="T353">
            <v>39428.32</v>
          </cell>
          <cell r="U353">
            <v>60508.65</v>
          </cell>
          <cell r="V353">
            <v>72181.17</v>
          </cell>
          <cell r="W353">
            <v>83540.12</v>
          </cell>
          <cell r="X353">
            <v>93062.76</v>
          </cell>
          <cell r="Y353">
            <v>93062.76</v>
          </cell>
          <cell r="Z353">
            <v>92227.76</v>
          </cell>
          <cell r="AB353">
            <v>-835</v>
          </cell>
        </row>
        <row r="354">
          <cell r="B354" t="str">
            <v>80-0200003</v>
          </cell>
          <cell r="C354">
            <v>12208</v>
          </cell>
          <cell r="D354" t="str">
            <v>b07</v>
          </cell>
          <cell r="E354" t="str">
            <v>serv3</v>
          </cell>
          <cell r="F354" t="str">
            <v>pc2</v>
          </cell>
          <cell r="G354" t="str">
            <v>c</v>
          </cell>
          <cell r="H354" t="str">
            <v>external workers</v>
          </cell>
          <cell r="I354" t="str">
            <v>lavori a progetto</v>
          </cell>
          <cell r="J354">
            <v>0</v>
          </cell>
          <cell r="K354">
            <v>0</v>
          </cell>
          <cell r="L354">
            <v>0</v>
          </cell>
          <cell r="N354" t="str">
            <v>lavori a progetto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B354">
            <v>0</v>
          </cell>
        </row>
        <row r="355">
          <cell r="B355" t="str">
            <v>80-0200005</v>
          </cell>
          <cell r="C355">
            <v>12201</v>
          </cell>
          <cell r="D355" t="str">
            <v>b07</v>
          </cell>
          <cell r="E355" t="str">
            <v>stip</v>
          </cell>
          <cell r="F355" t="str">
            <v>pc3</v>
          </cell>
          <cell r="G355" t="str">
            <v>c</v>
          </cell>
          <cell r="H355" t="str">
            <v>ticket restaurants for workers</v>
          </cell>
          <cell r="I355" t="str">
            <v>buoni mensa</v>
          </cell>
          <cell r="J355">
            <v>53814.26</v>
          </cell>
          <cell r="K355">
            <v>33808.32</v>
          </cell>
          <cell r="L355">
            <v>52817.440000000002</v>
          </cell>
          <cell r="N355" t="str">
            <v>buoni mensa</v>
          </cell>
          <cell r="O355">
            <v>4695.6000000000004</v>
          </cell>
          <cell r="P355">
            <v>9391.2000000000007</v>
          </cell>
          <cell r="Q355">
            <v>9391.2000000000007</v>
          </cell>
          <cell r="R355">
            <v>13339.87</v>
          </cell>
          <cell r="S355">
            <v>15502.24</v>
          </cell>
          <cell r="T355">
            <v>20203.04</v>
          </cell>
          <cell r="U355">
            <v>27493.759999999998</v>
          </cell>
          <cell r="V355">
            <v>32641.439999999999</v>
          </cell>
          <cell r="W355">
            <v>37685.440000000002</v>
          </cell>
          <cell r="X355">
            <v>42729.440000000002</v>
          </cell>
          <cell r="Y355">
            <v>42729.440000000002</v>
          </cell>
          <cell r="Z355">
            <v>52817.440000000002</v>
          </cell>
          <cell r="AB355">
            <v>10088</v>
          </cell>
        </row>
        <row r="356">
          <cell r="B356" t="str">
            <v>80-0200006</v>
          </cell>
          <cell r="C356">
            <v>12901</v>
          </cell>
          <cell r="D356" t="str">
            <v>b07</v>
          </cell>
          <cell r="E356" t="str">
            <v>serv3</v>
          </cell>
          <cell r="F356" t="str">
            <v>pc3</v>
          </cell>
          <cell r="G356" t="str">
            <v>c</v>
          </cell>
          <cell r="H356" t="str">
            <v>emploee qualification</v>
          </cell>
          <cell r="I356" t="str">
            <v>corsi formazione dipendenti</v>
          </cell>
          <cell r="J356">
            <v>1660</v>
          </cell>
          <cell r="K356">
            <v>5350</v>
          </cell>
          <cell r="L356">
            <v>49040</v>
          </cell>
          <cell r="N356" t="str">
            <v>corsi formazione dipendenti</v>
          </cell>
          <cell r="O356">
            <v>0</v>
          </cell>
          <cell r="P356">
            <v>6050</v>
          </cell>
          <cell r="Q356">
            <v>11300</v>
          </cell>
          <cell r="R356">
            <v>17050</v>
          </cell>
          <cell r="S356">
            <v>20410</v>
          </cell>
          <cell r="T356">
            <v>23070</v>
          </cell>
          <cell r="U356">
            <v>23070</v>
          </cell>
          <cell r="V356">
            <v>23070</v>
          </cell>
          <cell r="W356">
            <v>23770</v>
          </cell>
          <cell r="X356">
            <v>33170</v>
          </cell>
          <cell r="Y356">
            <v>48470</v>
          </cell>
          <cell r="Z356">
            <v>49040</v>
          </cell>
          <cell r="AB356">
            <v>570</v>
          </cell>
        </row>
        <row r="357">
          <cell r="B357" t="str">
            <v>=</v>
          </cell>
          <cell r="D357" t="str">
            <v>=</v>
          </cell>
          <cell r="E357" t="str">
            <v>=</v>
          </cell>
          <cell r="G357" t="str">
            <v>=</v>
          </cell>
          <cell r="H357" t="str">
            <v>external personnel costs</v>
          </cell>
          <cell r="I357" t="str">
            <v>lavoro interinale</v>
          </cell>
          <cell r="J357">
            <v>170801.94</v>
          </cell>
          <cell r="K357">
            <v>62793.94</v>
          </cell>
          <cell r="L357">
            <v>327268.55</v>
          </cell>
          <cell r="N357" t="str">
            <v>lavoro interinale</v>
          </cell>
          <cell r="O357">
            <v>12805.6</v>
          </cell>
          <cell r="P357">
            <v>23551.200000000001</v>
          </cell>
          <cell r="Q357">
            <v>28801.200000000001</v>
          </cell>
          <cell r="R357">
            <v>49070.73</v>
          </cell>
          <cell r="S357">
            <v>69747.62</v>
          </cell>
          <cell r="T357">
            <v>102225.88</v>
          </cell>
          <cell r="U357">
            <v>151151.72</v>
          </cell>
          <cell r="V357">
            <v>151151.72</v>
          </cell>
          <cell r="W357">
            <v>151151.72</v>
          </cell>
          <cell r="X357">
            <v>151151.72</v>
          </cell>
          <cell r="Y357">
            <v>151151.72</v>
          </cell>
          <cell r="Z357">
            <v>151151.72</v>
          </cell>
          <cell r="AB357">
            <v>0</v>
          </cell>
        </row>
        <row r="358">
          <cell r="B358">
            <v>80</v>
          </cell>
          <cell r="D358" t="str">
            <v>=</v>
          </cell>
          <cell r="E358" t="str">
            <v>=</v>
          </cell>
          <cell r="G358" t="str">
            <v>=</v>
          </cell>
          <cell r="I358" t="str">
            <v>costo del lavoro</v>
          </cell>
          <cell r="J358">
            <v>1996745.29</v>
          </cell>
          <cell r="K358">
            <v>1418644.75</v>
          </cell>
          <cell r="L358">
            <v>2430146.54</v>
          </cell>
          <cell r="N358" t="str">
            <v>costo del lavoro</v>
          </cell>
          <cell r="O358">
            <v>159890.35999999999</v>
          </cell>
          <cell r="P358">
            <v>318047.59000000003</v>
          </cell>
          <cell r="Q358">
            <v>467293.93</v>
          </cell>
          <cell r="R358">
            <v>715160.32</v>
          </cell>
          <cell r="S358">
            <v>873070.75</v>
          </cell>
          <cell r="T358">
            <v>1072981.78</v>
          </cell>
          <cell r="U358">
            <v>1295287.07</v>
          </cell>
          <cell r="V358">
            <v>1295287.07</v>
          </cell>
          <cell r="W358">
            <v>1295287.07</v>
          </cell>
          <cell r="X358">
            <v>1295287.07</v>
          </cell>
          <cell r="Y358">
            <v>1295287.07</v>
          </cell>
          <cell r="Z358">
            <v>1295287.07</v>
          </cell>
          <cell r="AB358">
            <v>0</v>
          </cell>
        </row>
        <row r="359">
          <cell r="B359" t="str">
            <v>90-0100001</v>
          </cell>
          <cell r="C359">
            <v>12510</v>
          </cell>
          <cell r="D359" t="str">
            <v>b10a</v>
          </cell>
          <cell r="E359" t="str">
            <v>depr</v>
          </cell>
          <cell r="G359" t="str">
            <v>c</v>
          </cell>
          <cell r="H359" t="str">
            <v>year amortization</v>
          </cell>
          <cell r="I359" t="str">
            <v>amm sp impanto e ampliam</v>
          </cell>
          <cell r="J359">
            <v>368</v>
          </cell>
          <cell r="K359">
            <v>368</v>
          </cell>
          <cell r="L359">
            <v>0</v>
          </cell>
          <cell r="N359" t="str">
            <v>amm sp impanto e ampliam</v>
          </cell>
          <cell r="O359">
            <v>30.67</v>
          </cell>
          <cell r="P359">
            <v>61.34</v>
          </cell>
          <cell r="Q359">
            <v>92.01</v>
          </cell>
          <cell r="R359">
            <v>122.68</v>
          </cell>
          <cell r="S359">
            <v>153.35</v>
          </cell>
          <cell r="T359">
            <v>184.02</v>
          </cell>
          <cell r="U359">
            <v>214.69</v>
          </cell>
          <cell r="V359">
            <v>245.36</v>
          </cell>
          <cell r="W359">
            <v>276.02999999999997</v>
          </cell>
          <cell r="X359">
            <v>306.7</v>
          </cell>
          <cell r="Y359">
            <v>337.37</v>
          </cell>
          <cell r="Z359">
            <v>0</v>
          </cell>
          <cell r="AB359">
            <v>-337.37</v>
          </cell>
        </row>
        <row r="360">
          <cell r="B360" t="str">
            <v>90-0100003</v>
          </cell>
          <cell r="C360">
            <v>12510</v>
          </cell>
          <cell r="D360" t="str">
            <v>b10a</v>
          </cell>
          <cell r="E360" t="str">
            <v>depr</v>
          </cell>
          <cell r="G360" t="str">
            <v>c</v>
          </cell>
          <cell r="H360" t="str">
            <v>year amortization</v>
          </cell>
          <cell r="I360" t="str">
            <v>amm sw</v>
          </cell>
          <cell r="J360">
            <v>3254.49</v>
          </cell>
          <cell r="K360">
            <v>2325.46</v>
          </cell>
          <cell r="L360">
            <v>0</v>
          </cell>
          <cell r="N360" t="str">
            <v>amm sw</v>
          </cell>
          <cell r="O360">
            <v>83.01</v>
          </cell>
          <cell r="P360">
            <v>166.02</v>
          </cell>
          <cell r="Q360">
            <v>249.03</v>
          </cell>
          <cell r="R360">
            <v>332.04</v>
          </cell>
          <cell r="S360">
            <v>415.05</v>
          </cell>
          <cell r="T360">
            <v>498.06</v>
          </cell>
          <cell r="U360">
            <v>581.07000000000005</v>
          </cell>
          <cell r="V360">
            <v>664.08</v>
          </cell>
          <cell r="W360">
            <v>747.09</v>
          </cell>
          <cell r="X360">
            <v>3143.58</v>
          </cell>
          <cell r="Y360">
            <v>5540.07</v>
          </cell>
          <cell r="Z360">
            <v>0</v>
          </cell>
          <cell r="AB360">
            <v>-5540.07</v>
          </cell>
        </row>
        <row r="361">
          <cell r="B361" t="str">
            <v>90-0100004</v>
          </cell>
          <cell r="C361">
            <v>12510</v>
          </cell>
          <cell r="D361" t="str">
            <v>b10a</v>
          </cell>
          <cell r="E361" t="str">
            <v>depr</v>
          </cell>
          <cell r="G361" t="str">
            <v>c</v>
          </cell>
          <cell r="H361" t="str">
            <v>year amortization</v>
          </cell>
          <cell r="I361" t="str">
            <v>amm sp plur</v>
          </cell>
          <cell r="J361">
            <v>18435.310000000001</v>
          </cell>
          <cell r="K361">
            <v>18629.099999999999</v>
          </cell>
          <cell r="L361">
            <v>0</v>
          </cell>
          <cell r="N361" t="str">
            <v>amm sp plur</v>
          </cell>
          <cell r="O361">
            <v>1552.43</v>
          </cell>
          <cell r="P361">
            <v>3104.84</v>
          </cell>
          <cell r="Q361">
            <v>4657.26</v>
          </cell>
          <cell r="R361">
            <v>6209.68</v>
          </cell>
          <cell r="S361">
            <v>7762.1</v>
          </cell>
          <cell r="T361">
            <v>9314.52</v>
          </cell>
          <cell r="U361">
            <v>10866.94</v>
          </cell>
          <cell r="V361">
            <v>12419.36</v>
          </cell>
          <cell r="W361">
            <v>13971.78</v>
          </cell>
          <cell r="X361">
            <v>25355.41</v>
          </cell>
          <cell r="Y361">
            <v>36739.040000000001</v>
          </cell>
          <cell r="Z361">
            <v>0</v>
          </cell>
          <cell r="AB361">
            <v>-36739.040000000001</v>
          </cell>
        </row>
        <row r="362">
          <cell r="B362" t="str">
            <v>90-0100005</v>
          </cell>
          <cell r="C362">
            <v>12510</v>
          </cell>
          <cell r="D362" t="str">
            <v>b10a</v>
          </cell>
          <cell r="E362" t="str">
            <v>depr</v>
          </cell>
          <cell r="G362" t="str">
            <v>c</v>
          </cell>
          <cell r="H362" t="str">
            <v>year amortization</v>
          </cell>
          <cell r="I362" t="str">
            <v>amm inv non cop da leas</v>
          </cell>
          <cell r="J362">
            <v>1081480.17</v>
          </cell>
          <cell r="K362">
            <v>548225.85</v>
          </cell>
          <cell r="L362">
            <v>0</v>
          </cell>
          <cell r="N362" t="str">
            <v>amm inv non cop da leas</v>
          </cell>
          <cell r="O362">
            <v>90123.35</v>
          </cell>
          <cell r="P362">
            <v>180246.7</v>
          </cell>
          <cell r="Q362">
            <v>270370.05</v>
          </cell>
          <cell r="R362">
            <v>360493.4</v>
          </cell>
          <cell r="S362">
            <v>450616.75</v>
          </cell>
          <cell r="T362">
            <v>540740.1</v>
          </cell>
          <cell r="U362">
            <v>630863.44999999995</v>
          </cell>
          <cell r="V362">
            <v>720986.8</v>
          </cell>
          <cell r="W362">
            <v>811110.15</v>
          </cell>
          <cell r="X362">
            <v>901233.5</v>
          </cell>
          <cell r="Y362">
            <v>991356.85</v>
          </cell>
          <cell r="Z362">
            <v>0</v>
          </cell>
          <cell r="AB362">
            <v>-991356.85</v>
          </cell>
        </row>
        <row r="363">
          <cell r="B363" t="str">
            <v>90-0100006</v>
          </cell>
          <cell r="C363">
            <v>12510</v>
          </cell>
          <cell r="D363" t="str">
            <v>b10a</v>
          </cell>
          <cell r="E363" t="str">
            <v>amm</v>
          </cell>
          <cell r="G363" t="str">
            <v>c</v>
          </cell>
          <cell r="H363" t="str">
            <v>year amortization</v>
          </cell>
          <cell r="I363" t="str">
            <v>amm cip6</v>
          </cell>
          <cell r="J363">
            <v>292863.78999999998</v>
          </cell>
          <cell r="K363">
            <v>292863.78999999998</v>
          </cell>
          <cell r="L363">
            <v>0</v>
          </cell>
          <cell r="N363" t="str">
            <v>amm cip6</v>
          </cell>
          <cell r="O363">
            <v>24405.32</v>
          </cell>
          <cell r="P363">
            <v>48810.64</v>
          </cell>
          <cell r="Q363">
            <v>73215.960000000006</v>
          </cell>
          <cell r="R363">
            <v>97621.28</v>
          </cell>
          <cell r="S363">
            <v>122026.6</v>
          </cell>
          <cell r="T363">
            <v>146431.92000000001</v>
          </cell>
          <cell r="U363">
            <v>170837.24</v>
          </cell>
          <cell r="V363">
            <v>195242.56</v>
          </cell>
          <cell r="W363">
            <v>219647.88</v>
          </cell>
          <cell r="X363">
            <v>244053.2</v>
          </cell>
          <cell r="Y363">
            <v>268458.52</v>
          </cell>
          <cell r="Z363">
            <v>0</v>
          </cell>
          <cell r="AB363">
            <v>-268458.52</v>
          </cell>
        </row>
        <row r="364">
          <cell r="B364" t="str">
            <v>90-0100007</v>
          </cell>
          <cell r="C364">
            <v>12510</v>
          </cell>
          <cell r="D364" t="str">
            <v>b10a</v>
          </cell>
          <cell r="E364" t="str">
            <v>depr</v>
          </cell>
          <cell r="G364" t="str">
            <v>c</v>
          </cell>
          <cell r="H364" t="str">
            <v>year amortization</v>
          </cell>
          <cell r="I364" t="str">
            <v>amm migliorie su beni di 3zi</v>
          </cell>
          <cell r="J364">
            <v>179810.28</v>
          </cell>
          <cell r="K364">
            <v>184483.99</v>
          </cell>
          <cell r="L364">
            <v>0</v>
          </cell>
          <cell r="N364" t="str">
            <v>amm migliorie su beni di 3zi</v>
          </cell>
          <cell r="O364">
            <v>15373.67</v>
          </cell>
          <cell r="P364">
            <v>30747.34</v>
          </cell>
          <cell r="Q364">
            <v>46121.01</v>
          </cell>
          <cell r="R364">
            <v>61494.68</v>
          </cell>
          <cell r="S364">
            <v>76868.350000000006</v>
          </cell>
          <cell r="T364">
            <v>92242.02</v>
          </cell>
          <cell r="U364">
            <v>107615.69</v>
          </cell>
          <cell r="V364">
            <v>122989.36</v>
          </cell>
          <cell r="W364">
            <v>138363.03</v>
          </cell>
          <cell r="X364">
            <v>170750.41</v>
          </cell>
          <cell r="Y364">
            <v>203137.79</v>
          </cell>
          <cell r="Z364">
            <v>0</v>
          </cell>
          <cell r="AB364">
            <v>-203137.79</v>
          </cell>
        </row>
        <row r="365">
          <cell r="B365" t="str">
            <v>90-0100008</v>
          </cell>
          <cell r="C365">
            <v>12510</v>
          </cell>
          <cell r="D365" t="str">
            <v>b10a</v>
          </cell>
          <cell r="E365" t="str">
            <v>depr</v>
          </cell>
          <cell r="G365" t="str">
            <v>c</v>
          </cell>
          <cell r="H365" t="str">
            <v>year amortization</v>
          </cell>
          <cell r="I365" t="str">
            <v>amm sp edp</v>
          </cell>
          <cell r="J365">
            <v>19498.84</v>
          </cell>
          <cell r="K365">
            <v>17461.23</v>
          </cell>
          <cell r="L365">
            <v>0</v>
          </cell>
          <cell r="N365" t="str">
            <v>amm sp edp</v>
          </cell>
          <cell r="O365">
            <v>1066.77</v>
          </cell>
          <cell r="P365">
            <v>2133.54</v>
          </cell>
          <cell r="Q365">
            <v>3200.31</v>
          </cell>
          <cell r="R365">
            <v>4267.08</v>
          </cell>
          <cell r="S365">
            <v>5333.85</v>
          </cell>
          <cell r="T365">
            <v>6400.62</v>
          </cell>
          <cell r="U365">
            <v>7467.39</v>
          </cell>
          <cell r="V365">
            <v>8534.16</v>
          </cell>
          <cell r="W365">
            <v>9600.93</v>
          </cell>
          <cell r="X365">
            <v>12676.02</v>
          </cell>
          <cell r="Y365">
            <v>15751.11</v>
          </cell>
          <cell r="Z365">
            <v>0</v>
          </cell>
          <cell r="AB365">
            <v>-15751.11</v>
          </cell>
        </row>
        <row r="366">
          <cell r="B366" t="str">
            <v>90-0100009</v>
          </cell>
          <cell r="C366">
            <v>12510</v>
          </cell>
          <cell r="D366" t="str">
            <v>b10a</v>
          </cell>
          <cell r="E366" t="str">
            <v>depr</v>
          </cell>
          <cell r="G366" t="str">
            <v>c</v>
          </cell>
          <cell r="H366" t="str">
            <v>year amortization</v>
          </cell>
          <cell r="I366" t="str">
            <v>amm concess e licenze</v>
          </cell>
          <cell r="J366">
            <v>700</v>
          </cell>
          <cell r="K366">
            <v>700</v>
          </cell>
          <cell r="L366">
            <v>0</v>
          </cell>
          <cell r="N366" t="str">
            <v>amm concess e licenze</v>
          </cell>
          <cell r="O366">
            <v>58.33</v>
          </cell>
          <cell r="P366">
            <v>116.66</v>
          </cell>
          <cell r="Q366">
            <v>174.99</v>
          </cell>
          <cell r="R366">
            <v>233.32</v>
          </cell>
          <cell r="S366">
            <v>291.64999999999998</v>
          </cell>
          <cell r="T366">
            <v>349.98</v>
          </cell>
          <cell r="U366">
            <v>408.31</v>
          </cell>
          <cell r="V366">
            <v>466.64</v>
          </cell>
          <cell r="W366">
            <v>524.97</v>
          </cell>
          <cell r="X366">
            <v>583.29999999999995</v>
          </cell>
          <cell r="Y366">
            <v>641.63</v>
          </cell>
          <cell r="Z366">
            <v>0</v>
          </cell>
          <cell r="AB366">
            <v>-641.63</v>
          </cell>
        </row>
        <row r="367">
          <cell r="B367" t="str">
            <v>90-0100010</v>
          </cell>
          <cell r="C367">
            <v>12510</v>
          </cell>
          <cell r="D367" t="str">
            <v>b10a</v>
          </cell>
          <cell r="E367" t="str">
            <v>depr</v>
          </cell>
          <cell r="G367" t="str">
            <v>c</v>
          </cell>
          <cell r="H367" t="str">
            <v>year amortization</v>
          </cell>
          <cell r="I367" t="str">
            <v>amm servità argenta</v>
          </cell>
          <cell r="J367">
            <v>10129.01</v>
          </cell>
          <cell r="K367">
            <v>10129.01</v>
          </cell>
          <cell r="L367">
            <v>0</v>
          </cell>
          <cell r="N367" t="str">
            <v>amm servità argenta</v>
          </cell>
          <cell r="O367">
            <v>844.08</v>
          </cell>
          <cell r="P367">
            <v>1688.16</v>
          </cell>
          <cell r="Q367">
            <v>2532.2399999999998</v>
          </cell>
          <cell r="R367">
            <v>3376.32</v>
          </cell>
          <cell r="S367">
            <v>4220.3999999999996</v>
          </cell>
          <cell r="T367">
            <v>5064.4799999999996</v>
          </cell>
          <cell r="U367">
            <v>5908.56</v>
          </cell>
          <cell r="V367">
            <v>6752.64</v>
          </cell>
          <cell r="W367">
            <v>7596.72</v>
          </cell>
          <cell r="X367">
            <v>8440.7999999999993</v>
          </cell>
          <cell r="Y367">
            <v>9284.8799999999992</v>
          </cell>
          <cell r="Z367">
            <v>0</v>
          </cell>
          <cell r="AB367">
            <v>-9284.8799999999992</v>
          </cell>
        </row>
        <row r="368">
          <cell r="B368" t="str">
            <v>90-0100011</v>
          </cell>
          <cell r="C368">
            <v>12510</v>
          </cell>
          <cell r="D368" t="str">
            <v>b10a</v>
          </cell>
          <cell r="E368" t="str">
            <v>depr</v>
          </cell>
          <cell r="G368" t="str">
            <v>c</v>
          </cell>
          <cell r="I368" t="str">
            <v>AMM.TO COSTO FORMAZIONE PERSONALE</v>
          </cell>
          <cell r="L368">
            <v>0</v>
          </cell>
          <cell r="N368" t="str">
            <v>AMM.TO COSTO FORMAZIONE PERSONALE</v>
          </cell>
          <cell r="Z368">
            <v>0</v>
          </cell>
          <cell r="AB368">
            <v>0</v>
          </cell>
        </row>
        <row r="369">
          <cell r="B369" t="str">
            <v>90-0100016</v>
          </cell>
          <cell r="C369">
            <v>12510</v>
          </cell>
          <cell r="D369" t="str">
            <v>b10a</v>
          </cell>
          <cell r="E369" t="str">
            <v>depr</v>
          </cell>
          <cell r="G369" t="str">
            <v>c</v>
          </cell>
          <cell r="I369" t="str">
            <v>AMM.TO SPESE X CERTIFICAZIONE EMAS</v>
          </cell>
          <cell r="J369">
            <v>0</v>
          </cell>
          <cell r="K369">
            <v>855</v>
          </cell>
          <cell r="L369">
            <v>0</v>
          </cell>
          <cell r="N369" t="str">
            <v>AMM.TO SPESE X CERTIFICAZIONE EMAS</v>
          </cell>
          <cell r="O369">
            <v>71.25</v>
          </cell>
          <cell r="P369">
            <v>142.5</v>
          </cell>
          <cell r="Q369">
            <v>213.75</v>
          </cell>
          <cell r="R369">
            <v>285</v>
          </cell>
          <cell r="S369">
            <v>356.25</v>
          </cell>
          <cell r="T369">
            <v>427.5</v>
          </cell>
          <cell r="U369">
            <v>498.75</v>
          </cell>
          <cell r="V369">
            <v>570</v>
          </cell>
          <cell r="W369">
            <v>641.25</v>
          </cell>
          <cell r="X369">
            <v>1590.99</v>
          </cell>
          <cell r="Y369">
            <v>2540.73</v>
          </cell>
          <cell r="Z369">
            <v>0</v>
          </cell>
          <cell r="AB369">
            <v>-2540.73</v>
          </cell>
        </row>
        <row r="370">
          <cell r="B370" t="str">
            <v>90-0100017</v>
          </cell>
          <cell r="C370">
            <v>12510</v>
          </cell>
          <cell r="D370" t="str">
            <v>b10a</v>
          </cell>
          <cell r="E370" t="str">
            <v>depr</v>
          </cell>
          <cell r="G370" t="str">
            <v>c</v>
          </cell>
          <cell r="I370" t="str">
            <v>AMM.TO SPESE AIA</v>
          </cell>
          <cell r="J370">
            <v>0</v>
          </cell>
          <cell r="K370">
            <v>1796.6</v>
          </cell>
          <cell r="L370">
            <v>0</v>
          </cell>
          <cell r="N370" t="str">
            <v>AMM.TO SPESE AIA</v>
          </cell>
          <cell r="O370">
            <v>149.72</v>
          </cell>
          <cell r="P370">
            <v>299.44</v>
          </cell>
          <cell r="Q370">
            <v>449.16</v>
          </cell>
          <cell r="R370">
            <v>598.88</v>
          </cell>
          <cell r="S370">
            <v>748.6</v>
          </cell>
          <cell r="T370">
            <v>898.32</v>
          </cell>
          <cell r="U370">
            <v>1048.04</v>
          </cell>
          <cell r="V370">
            <v>1197.76</v>
          </cell>
          <cell r="W370">
            <v>1347.48</v>
          </cell>
          <cell r="X370">
            <v>1524.4</v>
          </cell>
          <cell r="Y370">
            <v>1701.32</v>
          </cell>
          <cell r="Z370">
            <v>0</v>
          </cell>
          <cell r="AB370">
            <v>-1701.32</v>
          </cell>
        </row>
        <row r="371">
          <cell r="B371" t="str">
            <v>90-0100018</v>
          </cell>
          <cell r="C371">
            <v>12510</v>
          </cell>
          <cell r="D371" t="str">
            <v>b10a</v>
          </cell>
          <cell r="E371" t="str">
            <v>depr</v>
          </cell>
          <cell r="G371" t="str">
            <v>c</v>
          </cell>
          <cell r="I371" t="str">
            <v>AMM.TO SPESE DIR. ATEX</v>
          </cell>
          <cell r="J371">
            <v>0</v>
          </cell>
          <cell r="K371">
            <v>180</v>
          </cell>
          <cell r="L371">
            <v>0</v>
          </cell>
          <cell r="N371" t="str">
            <v>AMM.TO SPESE DIR. ATEX</v>
          </cell>
          <cell r="O371">
            <v>15</v>
          </cell>
          <cell r="P371">
            <v>30</v>
          </cell>
          <cell r="Q371">
            <v>45</v>
          </cell>
          <cell r="R371">
            <v>60</v>
          </cell>
          <cell r="S371">
            <v>75</v>
          </cell>
          <cell r="T371">
            <v>90</v>
          </cell>
          <cell r="U371">
            <v>105</v>
          </cell>
          <cell r="V371">
            <v>120</v>
          </cell>
          <cell r="W371">
            <v>135</v>
          </cell>
          <cell r="X371">
            <v>3057.4</v>
          </cell>
          <cell r="Y371">
            <v>5979.8</v>
          </cell>
          <cell r="Z371">
            <v>0</v>
          </cell>
          <cell r="AB371">
            <v>-5979.8</v>
          </cell>
        </row>
        <row r="372">
          <cell r="B372" t="str">
            <v>=</v>
          </cell>
          <cell r="D372" t="str">
            <v>=</v>
          </cell>
          <cell r="E372" t="str">
            <v>=</v>
          </cell>
          <cell r="G372" t="str">
            <v>=</v>
          </cell>
          <cell r="H372" t="str">
            <v>depreciation on material assets</v>
          </cell>
          <cell r="I372" t="str">
            <v>ammort. Beni immateriali</v>
          </cell>
          <cell r="J372">
            <v>1606539.8900000001</v>
          </cell>
          <cell r="K372">
            <v>1078018.03</v>
          </cell>
          <cell r="L372">
            <v>0</v>
          </cell>
          <cell r="N372" t="str">
            <v>ammort. Beni immateriali</v>
          </cell>
          <cell r="O372">
            <v>133773.6</v>
          </cell>
          <cell r="P372">
            <v>267547.18</v>
          </cell>
          <cell r="Q372">
            <v>401320.77</v>
          </cell>
          <cell r="R372">
            <v>535094.36</v>
          </cell>
          <cell r="S372">
            <v>668867.94999999995</v>
          </cell>
          <cell r="T372">
            <v>802641.54</v>
          </cell>
          <cell r="U372">
            <v>936415.13</v>
          </cell>
          <cell r="V372">
            <v>936415.13</v>
          </cell>
          <cell r="W372">
            <v>936415.13</v>
          </cell>
          <cell r="X372">
            <v>936415.13</v>
          </cell>
          <cell r="Y372">
            <v>936415.13</v>
          </cell>
          <cell r="Z372">
            <v>936415.13</v>
          </cell>
          <cell r="AB372">
            <v>0</v>
          </cell>
        </row>
        <row r="373">
          <cell r="B373" t="str">
            <v>90-0200001</v>
          </cell>
          <cell r="C373">
            <v>12520</v>
          </cell>
          <cell r="D373" t="str">
            <v>b10b</v>
          </cell>
          <cell r="E373" t="str">
            <v>depr</v>
          </cell>
          <cell r="G373" t="str">
            <v>c</v>
          </cell>
          <cell r="H373" t="str">
            <v>year amortization</v>
          </cell>
          <cell r="I373" t="str">
            <v>amm impianti specifici</v>
          </cell>
          <cell r="J373">
            <v>60701.120000000003</v>
          </cell>
          <cell r="K373">
            <v>27582.080000000002</v>
          </cell>
          <cell r="L373">
            <v>0</v>
          </cell>
          <cell r="N373" t="str">
            <v>amm impianti specifici</v>
          </cell>
          <cell r="O373">
            <v>3866.3</v>
          </cell>
          <cell r="P373">
            <v>7732.6</v>
          </cell>
          <cell r="Q373">
            <v>11598.9</v>
          </cell>
          <cell r="R373">
            <v>15465.2</v>
          </cell>
          <cell r="S373">
            <v>19331.5</v>
          </cell>
          <cell r="T373">
            <v>23197.8</v>
          </cell>
          <cell r="U373">
            <v>27064.1</v>
          </cell>
          <cell r="V373">
            <v>30930.400000000001</v>
          </cell>
          <cell r="W373">
            <v>34796.699999999997</v>
          </cell>
          <cell r="X373">
            <v>41292.47</v>
          </cell>
          <cell r="Y373">
            <v>47788.24</v>
          </cell>
          <cell r="Z373">
            <v>0</v>
          </cell>
          <cell r="AB373">
            <v>-47788.24</v>
          </cell>
        </row>
        <row r="374">
          <cell r="B374" t="str">
            <v>90-0200002</v>
          </cell>
          <cell r="C374">
            <v>12520</v>
          </cell>
          <cell r="D374" t="str">
            <v>b10b</v>
          </cell>
          <cell r="E374" t="str">
            <v>depr</v>
          </cell>
          <cell r="G374" t="str">
            <v>c</v>
          </cell>
          <cell r="H374" t="str">
            <v>year amortization</v>
          </cell>
          <cell r="I374" t="str">
            <v>amm attrezz. Varia</v>
          </cell>
          <cell r="J374">
            <v>9856.94</v>
          </cell>
          <cell r="K374">
            <v>11820.7</v>
          </cell>
          <cell r="L374">
            <v>0</v>
          </cell>
          <cell r="N374" t="str">
            <v>amm attrezz. Varia</v>
          </cell>
          <cell r="O374">
            <v>1098.24</v>
          </cell>
          <cell r="P374">
            <v>2196.48</v>
          </cell>
          <cell r="Q374">
            <v>3294.72</v>
          </cell>
          <cell r="R374">
            <v>4392.96</v>
          </cell>
          <cell r="S374">
            <v>5491.2</v>
          </cell>
          <cell r="T374">
            <v>6589.44</v>
          </cell>
          <cell r="U374">
            <v>7687.68</v>
          </cell>
          <cell r="V374">
            <v>8785.92</v>
          </cell>
          <cell r="W374">
            <v>9884.16</v>
          </cell>
          <cell r="X374">
            <v>11262.56</v>
          </cell>
          <cell r="Y374">
            <v>12640.96</v>
          </cell>
          <cell r="Z374">
            <v>0</v>
          </cell>
          <cell r="AB374">
            <v>-12640.96</v>
          </cell>
        </row>
        <row r="375">
          <cell r="B375" t="str">
            <v>90-0200003</v>
          </cell>
          <cell r="C375">
            <v>12520</v>
          </cell>
          <cell r="D375" t="str">
            <v>b10b</v>
          </cell>
          <cell r="E375" t="str">
            <v>depr</v>
          </cell>
          <cell r="G375" t="str">
            <v>c</v>
          </cell>
          <cell r="H375" t="str">
            <v>year amortization</v>
          </cell>
          <cell r="I375" t="str">
            <v>amm mobili e arredi</v>
          </cell>
          <cell r="J375">
            <v>8885.0499999999993</v>
          </cell>
          <cell r="K375">
            <v>8403.2000000000007</v>
          </cell>
          <cell r="L375">
            <v>0</v>
          </cell>
          <cell r="N375" t="str">
            <v>amm mobili e arredi</v>
          </cell>
          <cell r="O375">
            <v>651.54999999999995</v>
          </cell>
          <cell r="P375">
            <v>1303.0999999999999</v>
          </cell>
          <cell r="Q375">
            <v>1954.65</v>
          </cell>
          <cell r="R375">
            <v>2606.1999999999998</v>
          </cell>
          <cell r="S375">
            <v>3257.75</v>
          </cell>
          <cell r="T375">
            <v>3909.3</v>
          </cell>
          <cell r="U375">
            <v>4560.8500000000004</v>
          </cell>
          <cell r="V375">
            <v>5212.3999999999996</v>
          </cell>
          <cell r="W375">
            <v>5863.95</v>
          </cell>
          <cell r="X375">
            <v>6982.12</v>
          </cell>
          <cell r="Y375">
            <v>8100.29</v>
          </cell>
          <cell r="Z375">
            <v>0</v>
          </cell>
          <cell r="AB375">
            <v>-8100.29</v>
          </cell>
        </row>
        <row r="376">
          <cell r="B376" t="str">
            <v>90-0200004</v>
          </cell>
          <cell r="C376">
            <v>12520</v>
          </cell>
          <cell r="D376" t="str">
            <v>b10b</v>
          </cell>
          <cell r="E376" t="str">
            <v>depr</v>
          </cell>
          <cell r="G376" t="str">
            <v>c</v>
          </cell>
          <cell r="H376" t="str">
            <v>year amortization</v>
          </cell>
          <cell r="I376" t="str">
            <v>amm macch. Uff</v>
          </cell>
          <cell r="J376">
            <v>11090.1</v>
          </cell>
          <cell r="K376">
            <v>12349.05</v>
          </cell>
          <cell r="L376">
            <v>0</v>
          </cell>
          <cell r="N376" t="str">
            <v>amm macch. Uff</v>
          </cell>
          <cell r="O376">
            <v>962.41</v>
          </cell>
          <cell r="P376">
            <v>1924.82</v>
          </cell>
          <cell r="Q376">
            <v>2887.23</v>
          </cell>
          <cell r="R376">
            <v>3849.64</v>
          </cell>
          <cell r="S376">
            <v>4812.05</v>
          </cell>
          <cell r="T376">
            <v>5774.46</v>
          </cell>
          <cell r="U376">
            <v>6736.87</v>
          </cell>
          <cell r="V376">
            <v>7699.28</v>
          </cell>
          <cell r="W376">
            <v>8661.69</v>
          </cell>
          <cell r="X376">
            <v>10605.92</v>
          </cell>
          <cell r="Y376">
            <v>12550.15</v>
          </cell>
          <cell r="Z376">
            <v>0</v>
          </cell>
          <cell r="AB376">
            <v>-12550.15</v>
          </cell>
        </row>
        <row r="377">
          <cell r="B377" t="str">
            <v>90-0200006</v>
          </cell>
          <cell r="C377">
            <v>12520</v>
          </cell>
          <cell r="D377" t="str">
            <v>b10b</v>
          </cell>
          <cell r="E377" t="str">
            <v>depr</v>
          </cell>
          <cell r="G377" t="str">
            <v>c</v>
          </cell>
          <cell r="H377" t="str">
            <v>year amortization</v>
          </cell>
          <cell r="I377" t="str">
            <v>amm automezzi</v>
          </cell>
          <cell r="J377">
            <v>4764.0200000000004</v>
          </cell>
          <cell r="K377">
            <v>14566.77</v>
          </cell>
          <cell r="L377">
            <v>0</v>
          </cell>
          <cell r="N377" t="str">
            <v>amm automezzi</v>
          </cell>
          <cell r="O377">
            <v>1840.98</v>
          </cell>
          <cell r="P377">
            <v>3681.96</v>
          </cell>
          <cell r="Q377">
            <v>5522.94</v>
          </cell>
          <cell r="R377">
            <v>7363.92</v>
          </cell>
          <cell r="S377">
            <v>9204.9</v>
          </cell>
          <cell r="T377">
            <v>11045.88</v>
          </cell>
          <cell r="U377">
            <v>12886.86</v>
          </cell>
          <cell r="V377">
            <v>14727.84</v>
          </cell>
          <cell r="W377">
            <v>16568.82</v>
          </cell>
          <cell r="X377">
            <v>18466.05</v>
          </cell>
          <cell r="Y377">
            <v>20363.28</v>
          </cell>
          <cell r="Z377">
            <v>0</v>
          </cell>
          <cell r="AB377">
            <v>-20363.28</v>
          </cell>
        </row>
        <row r="378">
          <cell r="B378" t="str">
            <v>90-0200007</v>
          </cell>
          <cell r="C378">
            <v>12520</v>
          </cell>
          <cell r="D378" t="str">
            <v>b10b</v>
          </cell>
          <cell r="E378" t="str">
            <v>depr</v>
          </cell>
          <cell r="G378" t="str">
            <v>c</v>
          </cell>
          <cell r="H378" t="str">
            <v>year amortization</v>
          </cell>
          <cell r="I378" t="str">
            <v>amm beni inf 516euro</v>
          </cell>
          <cell r="J378">
            <v>778.33</v>
          </cell>
          <cell r="K378">
            <v>0</v>
          </cell>
          <cell r="L378">
            <v>0</v>
          </cell>
          <cell r="N378" t="str">
            <v>amm beni inf 516euro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61.67</v>
          </cell>
          <cell r="Y378">
            <v>123.34</v>
          </cell>
          <cell r="Z378">
            <v>0</v>
          </cell>
          <cell r="AB378">
            <v>-123.34</v>
          </cell>
        </row>
        <row r="379">
          <cell r="B379" t="str">
            <v>90-0200009</v>
          </cell>
          <cell r="C379">
            <v>12520</v>
          </cell>
          <cell r="D379" t="str">
            <v>b10b</v>
          </cell>
          <cell r="E379" t="str">
            <v>depr</v>
          </cell>
          <cell r="G379" t="str">
            <v>c</v>
          </cell>
          <cell r="H379" t="str">
            <v>year amortization</v>
          </cell>
          <cell r="I379" t="str">
            <v>amm tel cell</v>
          </cell>
          <cell r="J379">
            <v>596.66999999999996</v>
          </cell>
          <cell r="K379">
            <v>83.32</v>
          </cell>
          <cell r="L379">
            <v>0</v>
          </cell>
          <cell r="N379" t="str">
            <v>amm tel cell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410.44</v>
          </cell>
          <cell r="Y379">
            <v>820.88</v>
          </cell>
          <cell r="Z379">
            <v>0</v>
          </cell>
          <cell r="AB379">
            <v>-820.88</v>
          </cell>
        </row>
        <row r="380">
          <cell r="B380" t="str">
            <v>=</v>
          </cell>
          <cell r="D380" t="str">
            <v>=</v>
          </cell>
          <cell r="E380" t="str">
            <v>=</v>
          </cell>
          <cell r="G380" t="str">
            <v>=</v>
          </cell>
          <cell r="H380" t="str">
            <v>depreciation on immaterial assets</v>
          </cell>
          <cell r="I380" t="str">
            <v>ammort. Beni materiali</v>
          </cell>
          <cell r="J380">
            <v>96672.23000000001</v>
          </cell>
          <cell r="K380">
            <v>74805.119999999995</v>
          </cell>
          <cell r="L380">
            <v>0</v>
          </cell>
          <cell r="N380" t="str">
            <v>ammort. Beni materiali</v>
          </cell>
          <cell r="O380">
            <v>8419.48</v>
          </cell>
          <cell r="P380">
            <v>16838.96</v>
          </cell>
          <cell r="Q380">
            <v>25258.44</v>
          </cell>
          <cell r="R380">
            <v>33677.919999999998</v>
          </cell>
          <cell r="S380">
            <v>42097.4</v>
          </cell>
          <cell r="T380">
            <v>50516.88</v>
          </cell>
          <cell r="U380">
            <v>58936.36</v>
          </cell>
          <cell r="V380">
            <v>58936.36</v>
          </cell>
          <cell r="W380">
            <v>58936.36</v>
          </cell>
          <cell r="X380">
            <v>58936.36</v>
          </cell>
          <cell r="Y380">
            <v>58936.36</v>
          </cell>
          <cell r="Z380">
            <v>58936.36</v>
          </cell>
          <cell r="AB380">
            <v>0</v>
          </cell>
        </row>
        <row r="381">
          <cell r="B381" t="str">
            <v>90-0300001</v>
          </cell>
          <cell r="C381">
            <v>12700</v>
          </cell>
          <cell r="D381" t="str">
            <v>b11x</v>
          </cell>
          <cell r="E381" t="str">
            <v>sval</v>
          </cell>
          <cell r="G381" t="str">
            <v>c</v>
          </cell>
          <cell r="I381" t="str">
            <v>ACC AL F.DO RISCHI SU CRED</v>
          </cell>
          <cell r="J381">
            <v>0</v>
          </cell>
          <cell r="K381">
            <v>0</v>
          </cell>
          <cell r="L381">
            <v>0</v>
          </cell>
          <cell r="N381" t="str">
            <v>sval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B381">
            <v>0</v>
          </cell>
        </row>
        <row r="382">
          <cell r="B382" t="str">
            <v>90-0300002</v>
          </cell>
          <cell r="C382">
            <v>12700</v>
          </cell>
          <cell r="D382" t="str">
            <v>b11x</v>
          </cell>
          <cell r="E382" t="str">
            <v>sval</v>
          </cell>
          <cell r="G382" t="str">
            <v>c</v>
          </cell>
          <cell r="I382" t="str">
            <v>ACC AL F.DO RISCHI E ONERI</v>
          </cell>
          <cell r="J382">
            <v>0</v>
          </cell>
          <cell r="K382">
            <v>0</v>
          </cell>
          <cell r="L382">
            <v>140000</v>
          </cell>
          <cell r="N382" t="str">
            <v>sval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140000</v>
          </cell>
          <cell r="AB382">
            <v>140000</v>
          </cell>
        </row>
        <row r="383">
          <cell r="B383" t="str">
            <v>=</v>
          </cell>
          <cell r="D383" t="str">
            <v>=</v>
          </cell>
          <cell r="E383" t="str">
            <v>=</v>
          </cell>
          <cell r="G383" t="str">
            <v>=</v>
          </cell>
          <cell r="I383" t="str">
            <v>accantonamenti</v>
          </cell>
          <cell r="J383">
            <v>0</v>
          </cell>
          <cell r="K383">
            <v>0</v>
          </cell>
          <cell r="L383">
            <v>140000</v>
          </cell>
          <cell r="N383" t="str">
            <v>accantonamenti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B383">
            <v>0</v>
          </cell>
        </row>
        <row r="384">
          <cell r="B384" t="str">
            <v>90-0400001</v>
          </cell>
          <cell r="C384">
            <v>12520</v>
          </cell>
          <cell r="D384" t="str">
            <v>b10b</v>
          </cell>
          <cell r="E384" t="str">
            <v>depr</v>
          </cell>
          <cell r="G384" t="str">
            <v>c</v>
          </cell>
          <cell r="I384" t="str">
            <v>AMM IMMOBILIZZ.MATERIALI</v>
          </cell>
          <cell r="J384">
            <v>0</v>
          </cell>
          <cell r="K384">
            <v>0</v>
          </cell>
          <cell r="L384">
            <v>120960.69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120960.69</v>
          </cell>
          <cell r="AB384">
            <v>120960.69</v>
          </cell>
        </row>
        <row r="385">
          <cell r="B385" t="str">
            <v>90-0400002</v>
          </cell>
          <cell r="C385">
            <v>12510</v>
          </cell>
          <cell r="D385" t="str">
            <v>b10a</v>
          </cell>
          <cell r="E385" t="str">
            <v>depr</v>
          </cell>
          <cell r="G385" t="str">
            <v>c</v>
          </cell>
          <cell r="I385" t="str">
            <v>AMM IMMOBILIZZ. IMMATERIAL</v>
          </cell>
          <cell r="J385">
            <v>0</v>
          </cell>
          <cell r="K385">
            <v>0</v>
          </cell>
          <cell r="L385">
            <v>1750504.68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1750504.68</v>
          </cell>
          <cell r="AB385">
            <v>1750504.68</v>
          </cell>
        </row>
        <row r="386">
          <cell r="I386" t="str">
            <v>ammortamenti</v>
          </cell>
          <cell r="L386">
            <v>1871465.3699999999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1871465.3699999999</v>
          </cell>
          <cell r="AB386">
            <v>1871465.3699999999</v>
          </cell>
        </row>
        <row r="387">
          <cell r="B387">
            <v>90</v>
          </cell>
          <cell r="D387" t="str">
            <v>=</v>
          </cell>
          <cell r="E387" t="str">
            <v>=</v>
          </cell>
          <cell r="G387" t="str">
            <v>=</v>
          </cell>
          <cell r="I387" t="str">
            <v>ammort. E accantonamenti</v>
          </cell>
          <cell r="J387">
            <v>1703212.12</v>
          </cell>
          <cell r="K387">
            <v>1152823.1499999999</v>
          </cell>
          <cell r="L387">
            <v>2011465.3699999999</v>
          </cell>
          <cell r="N387" t="str">
            <v>ammort. E accantonamenti</v>
          </cell>
          <cell r="O387">
            <v>142193.08000000002</v>
          </cell>
          <cell r="P387">
            <v>284386.14</v>
          </cell>
          <cell r="Q387">
            <v>426579.21</v>
          </cell>
          <cell r="R387">
            <v>568772.28</v>
          </cell>
          <cell r="S387">
            <v>710965.35</v>
          </cell>
          <cell r="T387">
            <v>853158.42</v>
          </cell>
          <cell r="U387">
            <v>995351.49</v>
          </cell>
          <cell r="V387">
            <v>995351.49</v>
          </cell>
          <cell r="W387">
            <v>995351.49</v>
          </cell>
          <cell r="X387">
            <v>995351.49</v>
          </cell>
          <cell r="Y387">
            <v>995351.49</v>
          </cell>
          <cell r="Z387">
            <v>2866816.86</v>
          </cell>
          <cell r="AB387">
            <v>1871465.3699999999</v>
          </cell>
        </row>
        <row r="388">
          <cell r="B388" t="str">
            <v>95-0100001</v>
          </cell>
          <cell r="C388">
            <v>14300</v>
          </cell>
          <cell r="D388" t="str">
            <v>c17b</v>
          </cell>
          <cell r="E388" t="str">
            <v>IE3</v>
          </cell>
          <cell r="G388" t="str">
            <v>c</v>
          </cell>
          <cell r="H388" t="str">
            <v>third parties interests</v>
          </cell>
          <cell r="I388" t="str">
            <v>int passivi da terzi</v>
          </cell>
          <cell r="J388">
            <v>958971.3</v>
          </cell>
          <cell r="K388">
            <v>908191.36</v>
          </cell>
          <cell r="L388">
            <v>0</v>
          </cell>
          <cell r="N388" t="str">
            <v>int passivi da terzi</v>
          </cell>
          <cell r="O388">
            <v>116616.76</v>
          </cell>
          <cell r="P388">
            <v>220887</v>
          </cell>
          <cell r="Q388">
            <v>338564.77</v>
          </cell>
          <cell r="R388">
            <v>442534.25</v>
          </cell>
          <cell r="S388">
            <v>537962.63501580374</v>
          </cell>
          <cell r="T388">
            <v>633518.87032523239</v>
          </cell>
          <cell r="U388">
            <v>716340.48184293986</v>
          </cell>
          <cell r="V388">
            <v>796333.60020996234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B388">
            <v>0</v>
          </cell>
        </row>
        <row r="389">
          <cell r="B389" t="str">
            <v>95-0100005</v>
          </cell>
          <cell r="C389">
            <v>14300</v>
          </cell>
          <cell r="D389" t="str">
            <v>c17b</v>
          </cell>
          <cell r="E389" t="str">
            <v>of</v>
          </cell>
          <cell r="G389" t="str">
            <v>c</v>
          </cell>
          <cell r="H389" t="str">
            <v>interest on dalaied payments</v>
          </cell>
          <cell r="I389" t="str">
            <v>int pass diversi</v>
          </cell>
          <cell r="J389">
            <v>1540.91</v>
          </cell>
          <cell r="K389">
            <v>1787.06</v>
          </cell>
          <cell r="L389">
            <v>1599.63</v>
          </cell>
          <cell r="N389" t="str">
            <v>int pass su rit pagam.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84.62</v>
          </cell>
          <cell r="T389">
            <v>323.62</v>
          </cell>
          <cell r="U389">
            <v>579.96</v>
          </cell>
          <cell r="V389">
            <v>753.03</v>
          </cell>
          <cell r="W389">
            <v>822.43</v>
          </cell>
          <cell r="X389">
            <v>822.43</v>
          </cell>
          <cell r="Y389">
            <v>1083.96</v>
          </cell>
          <cell r="Z389">
            <v>1599.63</v>
          </cell>
          <cell r="AB389">
            <v>515.67000000000007</v>
          </cell>
        </row>
        <row r="390">
          <cell r="B390" t="str">
            <v>95-0100003</v>
          </cell>
          <cell r="C390">
            <v>14300</v>
          </cell>
          <cell r="D390" t="str">
            <v>c17b</v>
          </cell>
          <cell r="E390" t="str">
            <v>of</v>
          </cell>
          <cell r="G390" t="str">
            <v>c</v>
          </cell>
          <cell r="H390" t="str">
            <v>interest on dalaied payments</v>
          </cell>
          <cell r="I390" t="str">
            <v>int passivi di mora</v>
          </cell>
          <cell r="J390">
            <v>32.68</v>
          </cell>
          <cell r="K390">
            <v>1828.45</v>
          </cell>
          <cell r="L390">
            <v>117.7</v>
          </cell>
          <cell r="N390" t="str">
            <v>int passivi di mora</v>
          </cell>
          <cell r="O390">
            <v>0</v>
          </cell>
          <cell r="P390">
            <v>0</v>
          </cell>
          <cell r="Q390">
            <v>26.24</v>
          </cell>
          <cell r="R390">
            <v>26.04</v>
          </cell>
          <cell r="S390">
            <v>33.14</v>
          </cell>
          <cell r="T390">
            <v>71.55</v>
          </cell>
          <cell r="U390">
            <v>71.55</v>
          </cell>
          <cell r="V390">
            <v>71.55</v>
          </cell>
          <cell r="W390">
            <v>71.55</v>
          </cell>
          <cell r="X390">
            <v>71.55</v>
          </cell>
          <cell r="Y390">
            <v>117.7</v>
          </cell>
          <cell r="Z390">
            <v>117.7</v>
          </cell>
          <cell r="AB390">
            <v>0</v>
          </cell>
        </row>
        <row r="391">
          <cell r="B391" t="str">
            <v>95-0100004</v>
          </cell>
          <cell r="C391">
            <v>14300</v>
          </cell>
          <cell r="D391" t="str">
            <v>c17b</v>
          </cell>
          <cell r="E391" t="str">
            <v>of</v>
          </cell>
          <cell r="G391" t="str">
            <v>c</v>
          </cell>
          <cell r="H391" t="str">
            <v>bank interests</v>
          </cell>
          <cell r="I391" t="str">
            <v>int. Pass c/c</v>
          </cell>
          <cell r="J391">
            <v>126118.64</v>
          </cell>
          <cell r="K391">
            <v>15.84</v>
          </cell>
          <cell r="L391">
            <v>136321.01</v>
          </cell>
          <cell r="N391" t="str">
            <v>int. Pass c/c</v>
          </cell>
          <cell r="O391">
            <v>0</v>
          </cell>
          <cell r="P391">
            <v>0</v>
          </cell>
          <cell r="Q391">
            <v>0</v>
          </cell>
          <cell r="R391">
            <v>-5.15</v>
          </cell>
          <cell r="S391">
            <v>6303.32</v>
          </cell>
          <cell r="T391">
            <v>11734.02</v>
          </cell>
          <cell r="U391">
            <v>22300.02</v>
          </cell>
          <cell r="V391">
            <v>39960.019999999997</v>
          </cell>
          <cell r="W391">
            <v>88682.28</v>
          </cell>
          <cell r="X391">
            <v>99364.49</v>
          </cell>
          <cell r="Y391">
            <v>110830.49</v>
          </cell>
          <cell r="Z391">
            <v>136321.01</v>
          </cell>
          <cell r="AB391">
            <v>25490.520000000004</v>
          </cell>
        </row>
        <row r="392">
          <cell r="B392" t="str">
            <v>=</v>
          </cell>
          <cell r="D392" t="str">
            <v>=</v>
          </cell>
          <cell r="E392" t="str">
            <v>=</v>
          </cell>
          <cell r="G392" t="str">
            <v>=</v>
          </cell>
          <cell r="H392" t="str">
            <v>passive interests</v>
          </cell>
          <cell r="I392" t="str">
            <v>interessi passivi da terzi</v>
          </cell>
          <cell r="J392">
            <v>1086663.53</v>
          </cell>
          <cell r="K392">
            <v>911822.71</v>
          </cell>
          <cell r="L392">
            <v>138038.34</v>
          </cell>
          <cell r="N392" t="str">
            <v>interessi passivi da terzi</v>
          </cell>
          <cell r="O392">
            <v>116616.76</v>
          </cell>
          <cell r="P392">
            <v>220887</v>
          </cell>
          <cell r="Q392">
            <v>338591.01</v>
          </cell>
          <cell r="R392">
            <v>442555.14</v>
          </cell>
          <cell r="S392">
            <v>544383.7150158037</v>
          </cell>
          <cell r="T392">
            <v>645648.06032523245</v>
          </cell>
          <cell r="U392">
            <v>739292.01184293989</v>
          </cell>
          <cell r="V392">
            <v>739292.01184293989</v>
          </cell>
          <cell r="W392">
            <v>739292.01184293989</v>
          </cell>
          <cell r="X392">
            <v>739292.01184293989</v>
          </cell>
          <cell r="Y392">
            <v>739292.01184293989</v>
          </cell>
          <cell r="Z392">
            <v>739292.01184293989</v>
          </cell>
          <cell r="AB392">
            <v>0</v>
          </cell>
        </row>
        <row r="393">
          <cell r="B393" t="str">
            <v>95-0200001</v>
          </cell>
          <cell r="C393">
            <v>14300</v>
          </cell>
          <cell r="D393" t="str">
            <v>c17a</v>
          </cell>
          <cell r="E393" t="str">
            <v>of</v>
          </cell>
          <cell r="G393" t="str">
            <v>c</v>
          </cell>
          <cell r="H393" t="str">
            <v>interest to controlled (?)</v>
          </cell>
          <cell r="I393" t="str">
            <v>int pass. da controllate</v>
          </cell>
          <cell r="J393">
            <v>526834.55000000005</v>
          </cell>
          <cell r="K393">
            <v>0</v>
          </cell>
          <cell r="L393">
            <v>0</v>
          </cell>
          <cell r="N393" t="str">
            <v>int pass. da controllate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B393">
            <v>0</v>
          </cell>
        </row>
        <row r="394">
          <cell r="B394" t="str">
            <v>=</v>
          </cell>
          <cell r="D394" t="str">
            <v>=</v>
          </cell>
          <cell r="E394" t="str">
            <v>=</v>
          </cell>
          <cell r="G394" t="str">
            <v>=</v>
          </cell>
          <cell r="I394" t="str">
            <v>interessi passivi cons/controll</v>
          </cell>
          <cell r="J394">
            <v>526834.55000000005</v>
          </cell>
          <cell r="K394">
            <v>0</v>
          </cell>
          <cell r="L394">
            <v>0</v>
          </cell>
          <cell r="N394" t="str">
            <v>interessi passivi cons/controll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B394">
            <v>0</v>
          </cell>
        </row>
        <row r="395">
          <cell r="B395" t="str">
            <v>95-0300001</v>
          </cell>
          <cell r="C395">
            <v>12214</v>
          </cell>
          <cell r="D395" t="str">
            <v>b07</v>
          </cell>
          <cell r="E395" t="str">
            <v>asp</v>
          </cell>
          <cell r="G395" t="str">
            <v>c</v>
          </cell>
          <cell r="H395" t="str">
            <v>bank expenses</v>
          </cell>
          <cell r="I395" t="str">
            <v>spese bancarie</v>
          </cell>
          <cell r="J395">
            <v>9946.57</v>
          </cell>
          <cell r="K395">
            <v>3766.12</v>
          </cell>
          <cell r="L395">
            <v>46402.43</v>
          </cell>
          <cell r="N395" t="str">
            <v>spese bancarie</v>
          </cell>
          <cell r="O395">
            <v>238.01</v>
          </cell>
          <cell r="P395">
            <v>379.21</v>
          </cell>
          <cell r="Q395">
            <v>1167.1600000000001</v>
          </cell>
          <cell r="R395">
            <v>1757.79</v>
          </cell>
          <cell r="S395">
            <v>15705.22</v>
          </cell>
          <cell r="T395">
            <v>24581.279999999999</v>
          </cell>
          <cell r="U395">
            <v>25222.42</v>
          </cell>
          <cell r="V395">
            <v>25725.119999999999</v>
          </cell>
          <cell r="W395">
            <v>26470.79</v>
          </cell>
          <cell r="X395">
            <v>45122.3</v>
          </cell>
          <cell r="Y395">
            <v>45698.33</v>
          </cell>
          <cell r="Z395">
            <v>46402.43</v>
          </cell>
          <cell r="AB395">
            <v>704.09999999999854</v>
          </cell>
        </row>
        <row r="396">
          <cell r="B396" t="str">
            <v>95-0400001</v>
          </cell>
          <cell r="C396">
            <v>12903</v>
          </cell>
          <cell r="D396" t="str">
            <v>c17c</v>
          </cell>
          <cell r="E396" t="str">
            <v>asp</v>
          </cell>
          <cell r="G396" t="str">
            <v>c</v>
          </cell>
          <cell r="H396" t="str">
            <v>loss on rate of exchanges</v>
          </cell>
          <cell r="I396" t="str">
            <v>perdite su cambi</v>
          </cell>
          <cell r="J396">
            <v>44.2</v>
          </cell>
          <cell r="K396">
            <v>43.44</v>
          </cell>
          <cell r="L396">
            <v>0</v>
          </cell>
          <cell r="N396" t="str">
            <v>perdite su cambi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B396">
            <v>0</v>
          </cell>
        </row>
        <row r="397">
          <cell r="B397">
            <v>95</v>
          </cell>
          <cell r="D397" t="str">
            <v>=</v>
          </cell>
          <cell r="E397" t="str">
            <v>=</v>
          </cell>
          <cell r="G397" t="str">
            <v>=</v>
          </cell>
          <cell r="I397" t="str">
            <v>oneri finanziari</v>
          </cell>
          <cell r="J397">
            <v>1623488.85</v>
          </cell>
          <cell r="K397">
            <v>915632.27</v>
          </cell>
          <cell r="L397">
            <v>184440.77</v>
          </cell>
          <cell r="N397" t="str">
            <v>oneri finanziari</v>
          </cell>
          <cell r="O397">
            <v>116854.77</v>
          </cell>
          <cell r="P397">
            <v>221266.21</v>
          </cell>
          <cell r="Q397">
            <v>339758.17</v>
          </cell>
          <cell r="R397">
            <v>444312.93</v>
          </cell>
          <cell r="S397">
            <v>560088.93501580367</v>
          </cell>
          <cell r="T397">
            <v>670229.34032523248</v>
          </cell>
          <cell r="U397">
            <v>764514.43184293993</v>
          </cell>
          <cell r="V397">
            <v>764514.43184293993</v>
          </cell>
          <cell r="W397">
            <v>764514.43184293993</v>
          </cell>
          <cell r="X397">
            <v>764514.43184293993</v>
          </cell>
          <cell r="Y397">
            <v>764514.43184293993</v>
          </cell>
          <cell r="Z397">
            <v>764514.43184293993</v>
          </cell>
          <cell r="AB397">
            <v>0</v>
          </cell>
        </row>
        <row r="398">
          <cell r="B398" t="str">
            <v>97-0300001</v>
          </cell>
          <cell r="D398" t="str">
            <v>e20a</v>
          </cell>
          <cell r="E398" t="str">
            <v>rxg</v>
          </cell>
          <cell r="G398" t="str">
            <v>r</v>
          </cell>
          <cell r="H398" t="str">
            <v>extra revenues</v>
          </cell>
          <cell r="I398" t="str">
            <v>sopravv att ord</v>
          </cell>
          <cell r="J398">
            <v>60082.32</v>
          </cell>
          <cell r="K398">
            <v>131224.87</v>
          </cell>
          <cell r="L398">
            <v>27463.81</v>
          </cell>
          <cell r="N398" t="str">
            <v>sopravv att ord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740</v>
          </cell>
          <cell r="T398">
            <v>740</v>
          </cell>
          <cell r="U398">
            <v>1397.88</v>
          </cell>
          <cell r="V398">
            <v>3087.28</v>
          </cell>
          <cell r="W398">
            <v>3087.28</v>
          </cell>
          <cell r="X398">
            <v>6127.28</v>
          </cell>
          <cell r="Y398">
            <v>6127.28</v>
          </cell>
          <cell r="Z398">
            <v>27463.81</v>
          </cell>
          <cell r="AB398">
            <v>21336.530000000002</v>
          </cell>
        </row>
        <row r="399">
          <cell r="B399" t="str">
            <v>97-0300002</v>
          </cell>
          <cell r="D399" t="str">
            <v>e20a</v>
          </cell>
          <cell r="E399" t="str">
            <v>rxg</v>
          </cell>
          <cell r="G399" t="str">
            <v>r</v>
          </cell>
          <cell r="H399" t="str">
            <v>extra revenues</v>
          </cell>
          <cell r="I399" t="str">
            <v>sopravv att straord</v>
          </cell>
          <cell r="J399">
            <v>0</v>
          </cell>
          <cell r="K399">
            <v>6928.06</v>
          </cell>
          <cell r="L399">
            <v>0</v>
          </cell>
          <cell r="N399" t="str">
            <v>sopravv att straord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B399">
            <v>0</v>
          </cell>
        </row>
        <row r="400">
          <cell r="B400" t="str">
            <v>97-0300003</v>
          </cell>
          <cell r="D400" t="str">
            <v>e20a</v>
          </cell>
          <cell r="E400" t="str">
            <v>rxg</v>
          </cell>
          <cell r="G400" t="str">
            <v>r</v>
          </cell>
          <cell r="H400" t="str">
            <v>extra revenues</v>
          </cell>
          <cell r="I400" t="str">
            <v>plusvalenze ordinarie</v>
          </cell>
          <cell r="L400">
            <v>20</v>
          </cell>
          <cell r="N400" t="str">
            <v>plusvalenze ordinarie</v>
          </cell>
          <cell r="Z400">
            <v>20</v>
          </cell>
          <cell r="AB400">
            <v>20</v>
          </cell>
        </row>
        <row r="401">
          <cell r="B401" t="str">
            <v>97-0300005</v>
          </cell>
          <cell r="D401" t="str">
            <v>e20a</v>
          </cell>
          <cell r="E401" t="str">
            <v>rxg</v>
          </cell>
          <cell r="G401" t="str">
            <v>r</v>
          </cell>
          <cell r="I401" t="str">
            <v>arrotondam. Attivi</v>
          </cell>
          <cell r="J401">
            <v>1.24</v>
          </cell>
          <cell r="K401">
            <v>0.26</v>
          </cell>
          <cell r="L401">
            <v>0</v>
          </cell>
          <cell r="N401" t="str">
            <v>arrotondam. Attivi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B401">
            <v>0</v>
          </cell>
        </row>
        <row r="402">
          <cell r="B402" t="str">
            <v>97-0300006</v>
          </cell>
          <cell r="D402" t="str">
            <v>e20a</v>
          </cell>
          <cell r="E402" t="str">
            <v>rxg</v>
          </cell>
          <cell r="G402" t="str">
            <v>r</v>
          </cell>
          <cell r="I402" t="str">
            <v>abbuoni e sconti att</v>
          </cell>
          <cell r="J402">
            <v>625.26</v>
          </cell>
          <cell r="K402">
            <v>7.95</v>
          </cell>
          <cell r="L402">
            <v>2.73</v>
          </cell>
          <cell r="N402" t="str">
            <v>abbuoni e sconti att</v>
          </cell>
          <cell r="O402">
            <v>0.2</v>
          </cell>
          <cell r="P402">
            <v>2.34</v>
          </cell>
          <cell r="Q402">
            <v>0.22</v>
          </cell>
          <cell r="R402">
            <v>0.22</v>
          </cell>
          <cell r="S402">
            <v>0.24</v>
          </cell>
          <cell r="T402">
            <v>1.2</v>
          </cell>
          <cell r="U402">
            <v>1.2</v>
          </cell>
          <cell r="V402">
            <v>1.2</v>
          </cell>
          <cell r="W402">
            <v>2.2000000000000002</v>
          </cell>
          <cell r="X402">
            <v>2.72</v>
          </cell>
          <cell r="Y402">
            <v>2.72</v>
          </cell>
          <cell r="Z402">
            <v>2.73</v>
          </cell>
          <cell r="AB402">
            <v>9.9999999999997868E-3</v>
          </cell>
        </row>
        <row r="403">
          <cell r="B403" t="str">
            <v>97-0300007</v>
          </cell>
          <cell r="D403" t="str">
            <v>B06r</v>
          </cell>
          <cell r="E403" t="str">
            <v>sco</v>
          </cell>
          <cell r="G403" t="str">
            <v>r</v>
          </cell>
          <cell r="I403" t="str">
            <v>sconti su merce non conforme</v>
          </cell>
          <cell r="J403">
            <v>0</v>
          </cell>
          <cell r="K403">
            <v>0</v>
          </cell>
          <cell r="L403">
            <v>0</v>
          </cell>
          <cell r="N403" t="str">
            <v>sconti su merce non conforme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B403">
            <v>0</v>
          </cell>
        </row>
        <row r="404">
          <cell r="B404" t="str">
            <v>97-030000x</v>
          </cell>
          <cell r="D404" t="str">
            <v>22b</v>
          </cell>
          <cell r="E404" t="str">
            <v>tx2</v>
          </cell>
          <cell r="G404" t="str">
            <v>r</v>
          </cell>
          <cell r="I404" t="str">
            <v>imposte differite attive</v>
          </cell>
          <cell r="J404">
            <v>0</v>
          </cell>
          <cell r="K404">
            <v>0</v>
          </cell>
          <cell r="L404">
            <v>0</v>
          </cell>
          <cell r="N404" t="str">
            <v>imposte differite attive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B404">
            <v>0</v>
          </cell>
        </row>
        <row r="405">
          <cell r="B405" t="str">
            <v>97-0300008</v>
          </cell>
          <cell r="D405" t="str">
            <v>B06r</v>
          </cell>
          <cell r="E405" t="str">
            <v>sco</v>
          </cell>
          <cell r="G405" t="str">
            <v>r</v>
          </cell>
          <cell r="I405" t="str">
            <v>sconti abboni premi su acquisti</v>
          </cell>
          <cell r="J405">
            <v>0</v>
          </cell>
          <cell r="K405">
            <v>0</v>
          </cell>
          <cell r="L405">
            <v>544</v>
          </cell>
          <cell r="N405" t="str">
            <v>sconti abboni premi su acquisti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544</v>
          </cell>
          <cell r="V405">
            <v>544</v>
          </cell>
          <cell r="W405">
            <v>544</v>
          </cell>
          <cell r="X405">
            <v>544</v>
          </cell>
          <cell r="Y405">
            <v>544</v>
          </cell>
          <cell r="Z405">
            <v>544</v>
          </cell>
          <cell r="AB405">
            <v>0</v>
          </cell>
        </row>
        <row r="406">
          <cell r="B406" t="str">
            <v>=</v>
          </cell>
          <cell r="D406" t="str">
            <v>=</v>
          </cell>
          <cell r="E406" t="str">
            <v>=</v>
          </cell>
          <cell r="G406" t="str">
            <v>=</v>
          </cell>
          <cell r="I406" t="str">
            <v>sopravv att e plusv</v>
          </cell>
          <cell r="J406">
            <v>60708.82</v>
          </cell>
          <cell r="K406">
            <v>138161.14000000001</v>
          </cell>
          <cell r="L406">
            <v>28030.54</v>
          </cell>
          <cell r="N406" t="str">
            <v>sopravv att e plusv</v>
          </cell>
          <cell r="O406">
            <v>0.2</v>
          </cell>
          <cell r="P406">
            <v>2.34</v>
          </cell>
          <cell r="Q406">
            <v>0.22</v>
          </cell>
          <cell r="R406">
            <v>0.22</v>
          </cell>
          <cell r="S406">
            <v>740.24</v>
          </cell>
          <cell r="T406">
            <v>741.2</v>
          </cell>
          <cell r="U406">
            <v>1943.08</v>
          </cell>
          <cell r="V406">
            <v>1943.08</v>
          </cell>
          <cell r="W406">
            <v>1943.08</v>
          </cell>
          <cell r="X406">
            <v>1943.08</v>
          </cell>
          <cell r="Y406">
            <v>1943.08</v>
          </cell>
          <cell r="Z406">
            <v>1943.08</v>
          </cell>
          <cell r="AB406">
            <v>0</v>
          </cell>
        </row>
        <row r="407">
          <cell r="B407" t="str">
            <v>97-0400001</v>
          </cell>
          <cell r="C407" t="str">
            <v>no</v>
          </cell>
          <cell r="D407" t="str">
            <v>e21a</v>
          </cell>
          <cell r="E407" t="str">
            <v>cxg</v>
          </cell>
          <cell r="G407" t="str">
            <v>c</v>
          </cell>
          <cell r="H407" t="str">
            <v xml:space="preserve">extra costs </v>
          </cell>
          <cell r="I407" t="str">
            <v>sopravv passive ordinarie</v>
          </cell>
          <cell r="J407">
            <v>906220.94</v>
          </cell>
          <cell r="K407">
            <v>160910.81</v>
          </cell>
          <cell r="L407">
            <v>149367.70000000001</v>
          </cell>
          <cell r="N407" t="str">
            <v>sopravv passive ordinarie</v>
          </cell>
          <cell r="O407">
            <v>2500</v>
          </cell>
          <cell r="P407">
            <v>10591.8</v>
          </cell>
          <cell r="Q407">
            <v>10666.88</v>
          </cell>
          <cell r="R407">
            <v>57308.47</v>
          </cell>
          <cell r="S407">
            <v>20588.5</v>
          </cell>
          <cell r="T407">
            <v>23481.77</v>
          </cell>
          <cell r="U407">
            <v>25231.77</v>
          </cell>
          <cell r="V407">
            <v>38051.919999999998</v>
          </cell>
          <cell r="W407">
            <v>38051.919999999998</v>
          </cell>
          <cell r="X407">
            <v>38051.919999999998</v>
          </cell>
          <cell r="Y407">
            <v>42404.05</v>
          </cell>
          <cell r="Z407">
            <v>149367.70000000001</v>
          </cell>
          <cell r="AB407">
            <v>106963.65000000001</v>
          </cell>
        </row>
        <row r="408">
          <cell r="B408" t="str">
            <v>97-0400002</v>
          </cell>
          <cell r="C408" t="str">
            <v>no</v>
          </cell>
          <cell r="D408" t="str">
            <v>e21a</v>
          </cell>
          <cell r="E408" t="str">
            <v>cxg</v>
          </cell>
          <cell r="G408" t="str">
            <v>c</v>
          </cell>
          <cell r="H408" t="str">
            <v>extraordinary extra costs</v>
          </cell>
          <cell r="I408" t="str">
            <v>sopravv passive straordinarie</v>
          </cell>
          <cell r="J408">
            <v>0</v>
          </cell>
          <cell r="K408">
            <v>0</v>
          </cell>
          <cell r="L408">
            <v>0</v>
          </cell>
          <cell r="N408" t="str">
            <v>sopravv passive straordinarie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B408">
            <v>0</v>
          </cell>
        </row>
        <row r="409">
          <cell r="B409" t="str">
            <v>97-0400003</v>
          </cell>
          <cell r="C409" t="str">
            <v>no</v>
          </cell>
          <cell r="D409" t="str">
            <v>e21a</v>
          </cell>
          <cell r="E409" t="str">
            <v>cxg</v>
          </cell>
          <cell r="G409" t="str">
            <v>c</v>
          </cell>
          <cell r="H409" t="str">
            <v>extraordinary extra costs</v>
          </cell>
          <cell r="I409" t="str">
            <v>MINUSVALENZE</v>
          </cell>
          <cell r="K409">
            <v>77787.5</v>
          </cell>
          <cell r="L409">
            <v>0</v>
          </cell>
          <cell r="M409" t="str">
            <v>X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B409">
            <v>0</v>
          </cell>
        </row>
        <row r="410">
          <cell r="B410" t="str">
            <v>97-0400005</v>
          </cell>
          <cell r="C410">
            <v>12903</v>
          </cell>
          <cell r="D410" t="str">
            <v>e21a</v>
          </cell>
          <cell r="E410" t="str">
            <v>cxg</v>
          </cell>
          <cell r="G410" t="str">
            <v>c</v>
          </cell>
          <cell r="I410" t="str">
            <v>arrot. Passivi</v>
          </cell>
          <cell r="J410">
            <v>25.51</v>
          </cell>
          <cell r="K410">
            <v>3.94</v>
          </cell>
          <cell r="L410">
            <v>1.41</v>
          </cell>
          <cell r="N410" t="str">
            <v>arrot. Passivi</v>
          </cell>
          <cell r="O410">
            <v>0</v>
          </cell>
          <cell r="P410">
            <v>0</v>
          </cell>
          <cell r="Q410">
            <v>1.01</v>
          </cell>
          <cell r="R410">
            <v>1.01</v>
          </cell>
          <cell r="S410">
            <v>1.01</v>
          </cell>
          <cell r="T410">
            <v>1.01</v>
          </cell>
          <cell r="U410">
            <v>1.08</v>
          </cell>
          <cell r="V410">
            <v>1.42</v>
          </cell>
          <cell r="W410">
            <v>1.42</v>
          </cell>
          <cell r="X410">
            <v>1.42</v>
          </cell>
          <cell r="Y410">
            <v>1.41</v>
          </cell>
          <cell r="Z410">
            <v>1.41</v>
          </cell>
          <cell r="AB410">
            <v>0</v>
          </cell>
        </row>
        <row r="411">
          <cell r="B411" t="str">
            <v>97-0400008</v>
          </cell>
          <cell r="C411" t="str">
            <v>no</v>
          </cell>
          <cell r="D411" t="str">
            <v>e21a</v>
          </cell>
          <cell r="E411" t="str">
            <v>asp</v>
          </cell>
          <cell r="G411" t="str">
            <v>c</v>
          </cell>
          <cell r="I411" t="str">
            <v>imposte esercizi prec.</v>
          </cell>
          <cell r="J411">
            <v>0</v>
          </cell>
          <cell r="K411">
            <v>0</v>
          </cell>
          <cell r="L411">
            <v>0</v>
          </cell>
          <cell r="N411" t="str">
            <v>imposte esercizi prec.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B411">
            <v>0</v>
          </cell>
        </row>
        <row r="412">
          <cell r="B412" t="str">
            <v>=</v>
          </cell>
          <cell r="D412" t="str">
            <v>=</v>
          </cell>
          <cell r="E412" t="str">
            <v>=</v>
          </cell>
          <cell r="G412" t="str">
            <v>=</v>
          </cell>
          <cell r="I412" t="str">
            <v>sopravv pass e minusv</v>
          </cell>
          <cell r="J412">
            <v>906246.45</v>
          </cell>
          <cell r="K412">
            <v>238702.25</v>
          </cell>
          <cell r="L412">
            <v>149369.11000000002</v>
          </cell>
          <cell r="N412" t="str">
            <v>sopravv pass e minusv</v>
          </cell>
          <cell r="O412">
            <v>2500</v>
          </cell>
          <cell r="P412">
            <v>10591.8</v>
          </cell>
          <cell r="Q412">
            <v>10667.89</v>
          </cell>
          <cell r="R412">
            <v>57309.48</v>
          </cell>
          <cell r="S412">
            <v>20589.509999999998</v>
          </cell>
          <cell r="T412">
            <v>23482.78</v>
          </cell>
          <cell r="U412">
            <v>25232.85</v>
          </cell>
          <cell r="V412">
            <v>25232.85</v>
          </cell>
          <cell r="W412">
            <v>25232.85</v>
          </cell>
          <cell r="X412">
            <v>25232.85</v>
          </cell>
          <cell r="Y412">
            <v>25232.85</v>
          </cell>
          <cell r="Z412">
            <v>25232.85</v>
          </cell>
          <cell r="AB412">
            <v>0</v>
          </cell>
        </row>
        <row r="413">
          <cell r="B413">
            <v>97</v>
          </cell>
          <cell r="D413" t="str">
            <v>=</v>
          </cell>
          <cell r="E413" t="str">
            <v>=</v>
          </cell>
          <cell r="G413" t="str">
            <v>=</v>
          </cell>
          <cell r="I413" t="str">
            <v>oneri proventi straordinari</v>
          </cell>
          <cell r="J413">
            <v>-845537.63</v>
          </cell>
          <cell r="K413">
            <v>-100541.11</v>
          </cell>
          <cell r="L413">
            <v>-121338.57</v>
          </cell>
          <cell r="N413" t="str">
            <v>oneri proventi straordinari</v>
          </cell>
          <cell r="O413">
            <v>-2499.8000000000002</v>
          </cell>
          <cell r="P413">
            <v>-10589.46</v>
          </cell>
          <cell r="Q413">
            <v>-10667.67</v>
          </cell>
          <cell r="R413">
            <v>-57309.26</v>
          </cell>
          <cell r="S413">
            <v>-19849.27</v>
          </cell>
          <cell r="T413">
            <v>-22741.58</v>
          </cell>
          <cell r="U413">
            <v>-23289.77</v>
          </cell>
          <cell r="V413">
            <v>-23289.77</v>
          </cell>
          <cell r="W413">
            <v>-23289.77</v>
          </cell>
          <cell r="X413">
            <v>-23289.77</v>
          </cell>
          <cell r="Y413">
            <v>-23289.77</v>
          </cell>
          <cell r="Z413">
            <v>-23289.77</v>
          </cell>
          <cell r="AB413">
            <v>0</v>
          </cell>
        </row>
        <row r="414">
          <cell r="B414" t="str">
            <v>98-0100001</v>
          </cell>
          <cell r="C414" t="str">
            <v>no</v>
          </cell>
          <cell r="D414" t="str">
            <v>22a</v>
          </cell>
          <cell r="E414" t="str">
            <v>tx5</v>
          </cell>
          <cell r="G414" t="str">
            <v>c</v>
          </cell>
          <cell r="H414" t="str">
            <v>IRAP</v>
          </cell>
          <cell r="I414" t="str">
            <v>irap esercizio</v>
          </cell>
          <cell r="J414">
            <v>307320</v>
          </cell>
          <cell r="K414">
            <v>331892</v>
          </cell>
          <cell r="L414">
            <v>0</v>
          </cell>
          <cell r="N414" t="str">
            <v>irap esercizio</v>
          </cell>
          <cell r="O414">
            <v>6453.98</v>
          </cell>
          <cell r="P414">
            <v>12757.79</v>
          </cell>
          <cell r="Q414">
            <v>18920.29</v>
          </cell>
          <cell r="R414">
            <v>28695.29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B414">
            <v>0</v>
          </cell>
        </row>
        <row r="415">
          <cell r="B415" t="str">
            <v>98-0100002</v>
          </cell>
          <cell r="C415" t="str">
            <v>no</v>
          </cell>
          <cell r="D415" t="str">
            <v>22a</v>
          </cell>
          <cell r="E415" t="str">
            <v>tx5</v>
          </cell>
          <cell r="G415" t="str">
            <v>c</v>
          </cell>
          <cell r="H415" t="str">
            <v>IRES</v>
          </cell>
          <cell r="I415" t="str">
            <v>ires esercizio</v>
          </cell>
          <cell r="J415">
            <v>1400000</v>
          </cell>
          <cell r="K415">
            <v>492350.90519999876</v>
          </cell>
          <cell r="L415">
            <v>0</v>
          </cell>
          <cell r="N415" t="str">
            <v>ires esercizio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B415">
            <v>0</v>
          </cell>
        </row>
        <row r="416">
          <cell r="B416" t="str">
            <v>98-0100003</v>
          </cell>
          <cell r="C416" t="str">
            <v>no</v>
          </cell>
          <cell r="D416" t="str">
            <v>22b</v>
          </cell>
          <cell r="E416" t="str">
            <v>tx5</v>
          </cell>
          <cell r="G416" t="str">
            <v>c</v>
          </cell>
          <cell r="H416" t="str">
            <v>deferred tax</v>
          </cell>
          <cell r="I416" t="str">
            <v>imposter differite attive</v>
          </cell>
          <cell r="J416">
            <v>-2300000</v>
          </cell>
          <cell r="K416">
            <v>0</v>
          </cell>
          <cell r="L416">
            <v>-356655.88</v>
          </cell>
          <cell r="N416" t="str">
            <v>imposter differite attive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-2636523.4500000002</v>
          </cell>
          <cell r="X416">
            <v>-2636523.4500000002</v>
          </cell>
          <cell r="Y416">
            <v>0</v>
          </cell>
          <cell r="Z416">
            <v>-356655.88</v>
          </cell>
          <cell r="AB416">
            <v>-356655.88</v>
          </cell>
        </row>
        <row r="417">
          <cell r="B417">
            <v>98</v>
          </cell>
          <cell r="D417" t="str">
            <v>=</v>
          </cell>
          <cell r="E417" t="str">
            <v>=</v>
          </cell>
          <cell r="G417" t="str">
            <v>=</v>
          </cell>
          <cell r="I417" t="str">
            <v>imposte</v>
          </cell>
          <cell r="J417">
            <v>-592680</v>
          </cell>
          <cell r="K417">
            <v>824242.90519999876</v>
          </cell>
          <cell r="L417">
            <v>-356655.88</v>
          </cell>
          <cell r="N417" t="str">
            <v>imposte</v>
          </cell>
          <cell r="O417">
            <v>6453.98</v>
          </cell>
          <cell r="P417">
            <v>12757.79</v>
          </cell>
          <cell r="Q417">
            <v>18920.29</v>
          </cell>
          <cell r="R417">
            <v>28695.29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B417">
            <v>0</v>
          </cell>
        </row>
        <row r="418">
          <cell r="B418" t="str">
            <v>40-0100001</v>
          </cell>
          <cell r="D418" t="str">
            <v>=</v>
          </cell>
          <cell r="E418" t="str">
            <v>debleas</v>
          </cell>
          <cell r="G418" t="str">
            <v>o</v>
          </cell>
          <cell r="I418" t="str">
            <v>fidejuss. X locat</v>
          </cell>
          <cell r="J418">
            <v>34882149.670000002</v>
          </cell>
          <cell r="K418">
            <v>29301952</v>
          </cell>
          <cell r="L418">
            <v>0</v>
          </cell>
          <cell r="N418" t="str">
            <v>fidejuss. X locat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B418">
            <v>0</v>
          </cell>
        </row>
        <row r="419">
          <cell r="B419" t="str">
            <v>40-0100002</v>
          </cell>
          <cell r="D419" t="str">
            <v>=</v>
          </cell>
          <cell r="E419" t="str">
            <v>cord</v>
          </cell>
          <cell r="G419" t="str">
            <v>o</v>
          </cell>
          <cell r="I419" t="str">
            <v>fidejuss. Terzi</v>
          </cell>
          <cell r="J419">
            <v>0</v>
          </cell>
          <cell r="K419">
            <v>0</v>
          </cell>
          <cell r="L419">
            <v>0</v>
          </cell>
          <cell r="N419" t="str">
            <v>fidejuss. Terzi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B419">
            <v>0</v>
          </cell>
        </row>
        <row r="420">
          <cell r="B420" t="str">
            <v>40-0100003</v>
          </cell>
          <cell r="D420" t="str">
            <v>=</v>
          </cell>
          <cell r="E420" t="str">
            <v>cord</v>
          </cell>
          <cell r="G420" t="str">
            <v>o</v>
          </cell>
          <cell r="I420" t="str">
            <v>fidejuss. X uff iva milano</v>
          </cell>
          <cell r="J420">
            <v>1877644</v>
          </cell>
          <cell r="K420">
            <v>0</v>
          </cell>
          <cell r="L420">
            <v>0</v>
          </cell>
          <cell r="N420" t="str">
            <v>fidejuss. X uff iva milano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B420">
            <v>0</v>
          </cell>
        </row>
        <row r="421">
          <cell r="B421" t="str">
            <v>40-0100004</v>
          </cell>
          <cell r="D421" t="str">
            <v>=</v>
          </cell>
          <cell r="E421" t="str">
            <v>cord</v>
          </cell>
          <cell r="G421" t="str">
            <v>o</v>
          </cell>
          <cell r="I421" t="str">
            <v>fidejuss. X comune di argenta</v>
          </cell>
          <cell r="J421">
            <v>62234</v>
          </cell>
          <cell r="K421">
            <v>0</v>
          </cell>
          <cell r="L421">
            <v>0</v>
          </cell>
          <cell r="N421" t="str">
            <v>fidejuss. X comune di argenta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B421">
            <v>0</v>
          </cell>
        </row>
        <row r="422">
          <cell r="B422" t="str">
            <v>40-0100005</v>
          </cell>
          <cell r="D422" t="str">
            <v>=</v>
          </cell>
          <cell r="E422" t="str">
            <v>cord</v>
          </cell>
          <cell r="G422" t="str">
            <v>o</v>
          </cell>
          <cell r="I422" t="str">
            <v>fidejuss. X l.488/92 capracotta</v>
          </cell>
          <cell r="J422">
            <v>7009</v>
          </cell>
          <cell r="K422">
            <v>0</v>
          </cell>
          <cell r="L422">
            <v>0</v>
          </cell>
          <cell r="N422" t="str">
            <v>fidejuss. X l.488/92 capracotta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B422">
            <v>0</v>
          </cell>
        </row>
        <row r="423">
          <cell r="B423" t="str">
            <v>40-0100006</v>
          </cell>
          <cell r="D423" t="str">
            <v>=</v>
          </cell>
          <cell r="E423" t="str">
            <v>cord</v>
          </cell>
          <cell r="G423" t="str">
            <v>o</v>
          </cell>
          <cell r="I423" t="str">
            <v>fidejuss. X soenergy</v>
          </cell>
          <cell r="J423">
            <v>0</v>
          </cell>
          <cell r="K423">
            <v>0</v>
          </cell>
          <cell r="L423">
            <v>0</v>
          </cell>
          <cell r="N423" t="str">
            <v>fidejuss. X soenergy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B423">
            <v>0</v>
          </cell>
        </row>
        <row r="424">
          <cell r="B424" t="str">
            <v>40-0100007</v>
          </cell>
          <cell r="D424" t="str">
            <v>=</v>
          </cell>
          <cell r="E424" t="str">
            <v>cord</v>
          </cell>
          <cell r="G424" t="str">
            <v>o</v>
          </cell>
          <cell r="I424" t="str">
            <v>fidejuss. X enel energia</v>
          </cell>
          <cell r="J424">
            <v>0</v>
          </cell>
          <cell r="K424">
            <v>0</v>
          </cell>
          <cell r="L424">
            <v>0</v>
          </cell>
          <cell r="N424" t="str">
            <v>fidejuss. X enel energia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B424">
            <v>0</v>
          </cell>
        </row>
        <row r="425">
          <cell r="B425" t="str">
            <v>40-0100008</v>
          </cell>
          <cell r="D425" t="str">
            <v>=</v>
          </cell>
          <cell r="E425" t="str">
            <v>debleas</v>
          </cell>
          <cell r="G425" t="str">
            <v>o</v>
          </cell>
          <cell r="I425" t="str">
            <v>leasing intesa x trituratore</v>
          </cell>
          <cell r="J425">
            <v>114766.37</v>
          </cell>
          <cell r="K425">
            <v>59834</v>
          </cell>
          <cell r="L425">
            <v>0</v>
          </cell>
          <cell r="N425" t="str">
            <v>leasing intesa x trituratore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B425">
            <v>0</v>
          </cell>
        </row>
        <row r="426">
          <cell r="B426" t="str">
            <v>40-0100009</v>
          </cell>
          <cell r="D426" t="str">
            <v>=</v>
          </cell>
          <cell r="E426" t="str">
            <v>debleas</v>
          </cell>
          <cell r="G426" t="str">
            <v>o</v>
          </cell>
          <cell r="I426" t="str">
            <v>leasing intesa x cippatore</v>
          </cell>
          <cell r="J426">
            <v>108723.63</v>
          </cell>
          <cell r="K426">
            <v>56671</v>
          </cell>
          <cell r="L426">
            <v>0</v>
          </cell>
          <cell r="N426" t="str">
            <v>leasing intesa x cippatore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B426">
            <v>0</v>
          </cell>
        </row>
        <row r="427">
          <cell r="B427" t="str">
            <v>40-0100010</v>
          </cell>
          <cell r="D427" t="str">
            <v>=</v>
          </cell>
          <cell r="E427" t="str">
            <v>debleas</v>
          </cell>
          <cell r="G427" t="str">
            <v>o</v>
          </cell>
          <cell r="I427" t="str">
            <v>leasing intesa x 2 pale gommate</v>
          </cell>
          <cell r="J427">
            <v>92646.34</v>
          </cell>
          <cell r="K427">
            <v>51749</v>
          </cell>
          <cell r="L427">
            <v>0</v>
          </cell>
          <cell r="N427" t="str">
            <v>leasing intesa x 2 pale gommate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B427">
            <v>0</v>
          </cell>
        </row>
        <row r="428">
          <cell r="B428" t="str">
            <v>40-0100011</v>
          </cell>
          <cell r="D428" t="str">
            <v>=</v>
          </cell>
          <cell r="E428" t="str">
            <v>cord</v>
          </cell>
          <cell r="G428" t="str">
            <v>o</v>
          </cell>
          <cell r="I428" t="str">
            <v>fidejuss. X Regione Molise</v>
          </cell>
          <cell r="J428">
            <v>80000</v>
          </cell>
          <cell r="K428">
            <v>0</v>
          </cell>
          <cell r="L428">
            <v>0</v>
          </cell>
          <cell r="N428" t="str">
            <v>fidejuss. X Regione Molise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B428">
            <v>0</v>
          </cell>
        </row>
        <row r="429">
          <cell r="B429" t="str">
            <v>40-0100012</v>
          </cell>
          <cell r="D429" t="str">
            <v>=</v>
          </cell>
          <cell r="E429" t="str">
            <v>cord</v>
          </cell>
          <cell r="G429" t="str">
            <v>o</v>
          </cell>
          <cell r="I429" t="str">
            <v>fid. Ns favore da CGI x linea 2</v>
          </cell>
          <cell r="J429">
            <v>0</v>
          </cell>
          <cell r="K429">
            <v>0</v>
          </cell>
          <cell r="L429">
            <v>0</v>
          </cell>
          <cell r="N429" t="str">
            <v>fid. Ns favore da CGI x linea 2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B429">
            <v>0</v>
          </cell>
        </row>
        <row r="430">
          <cell r="B430" t="str">
            <v>40-0100013</v>
          </cell>
          <cell r="D430" t="str">
            <v>=</v>
          </cell>
          <cell r="E430" t="str">
            <v>debleas</v>
          </cell>
          <cell r="G430" t="str">
            <v>o</v>
          </cell>
          <cell r="I430" t="str">
            <v>leasing intesa x 2 caricatori</v>
          </cell>
          <cell r="J430">
            <v>147557.70000000001</v>
          </cell>
          <cell r="K430">
            <v>87165</v>
          </cell>
          <cell r="L430">
            <v>0</v>
          </cell>
          <cell r="N430" t="str">
            <v>leasing intesa x 2 caricatori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B430">
            <v>0</v>
          </cell>
        </row>
        <row r="431">
          <cell r="B431" t="str">
            <v>40-0100014</v>
          </cell>
          <cell r="D431" t="str">
            <v>=</v>
          </cell>
          <cell r="E431" t="str">
            <v>cord</v>
          </cell>
          <cell r="G431" t="str">
            <v>o</v>
          </cell>
          <cell r="I431" t="str">
            <v>fidejuss. X enel distribuzione</v>
          </cell>
          <cell r="J431">
            <v>0</v>
          </cell>
          <cell r="K431">
            <v>0</v>
          </cell>
          <cell r="L431">
            <v>0</v>
          </cell>
          <cell r="N431" t="str">
            <v>fidejuss. X enel distribuzione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B431">
            <v>0</v>
          </cell>
        </row>
        <row r="432">
          <cell r="B432" t="str">
            <v>40-0100015</v>
          </cell>
          <cell r="D432" t="str">
            <v>=</v>
          </cell>
          <cell r="E432" t="str">
            <v>cord</v>
          </cell>
          <cell r="G432" t="str">
            <v>o</v>
          </cell>
          <cell r="I432" t="str">
            <v>fidejuss. X provincia ferrara</v>
          </cell>
          <cell r="J432">
            <v>532000</v>
          </cell>
          <cell r="K432">
            <v>0</v>
          </cell>
          <cell r="L432">
            <v>0</v>
          </cell>
          <cell r="N432" t="str">
            <v>fidejuss. X provincia ferrara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B432">
            <v>0</v>
          </cell>
        </row>
        <row r="433">
          <cell r="B433" t="str">
            <v>40-0100016</v>
          </cell>
          <cell r="D433" t="str">
            <v>=</v>
          </cell>
          <cell r="E433" t="str">
            <v>cord</v>
          </cell>
          <cell r="G433" t="str">
            <v>o</v>
          </cell>
          <cell r="I433" t="str">
            <v>fid. Ns fav da p200 x fido c/o intesa</v>
          </cell>
          <cell r="J433">
            <v>500000</v>
          </cell>
          <cell r="K433">
            <v>0</v>
          </cell>
          <cell r="L433">
            <v>0</v>
          </cell>
          <cell r="N433" t="str">
            <v>fid. Ns fav da p200 x fido c/o intesa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B433">
            <v>0</v>
          </cell>
        </row>
        <row r="434">
          <cell r="B434" t="str">
            <v>=</v>
          </cell>
          <cell r="D434" t="str">
            <v>=</v>
          </cell>
          <cell r="E434" t="str">
            <v>=</v>
          </cell>
          <cell r="G434" t="str">
            <v>=</v>
          </cell>
          <cell r="I434" t="str">
            <v>conti d'ordine</v>
          </cell>
          <cell r="J434">
            <v>38404730.710000008</v>
          </cell>
          <cell r="K434">
            <v>29557371</v>
          </cell>
          <cell r="L434">
            <v>0</v>
          </cell>
          <cell r="N434" t="str">
            <v>conti d'ordine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B434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6">
          <cell r="B16" t="str">
            <v>piacon</v>
          </cell>
          <cell r="C16" t="str">
            <v>newpicon</v>
          </cell>
          <cell r="D16" t="str">
            <v>cee</v>
          </cell>
          <cell r="E16" t="str">
            <v>cod</v>
          </cell>
          <cell r="F16" t="str">
            <v>An</v>
          </cell>
          <cell r="G16" t="str">
            <v>a/p/c/r</v>
          </cell>
          <cell r="H16" t="str">
            <v>accounting</v>
          </cell>
          <cell r="I16" t="str">
            <v>conto</v>
          </cell>
          <cell r="J16" t="str">
            <v>31-12-05</v>
          </cell>
          <cell r="K16" t="str">
            <v>31-12-06</v>
          </cell>
          <cell r="L16" t="str">
            <v>attuale</v>
          </cell>
          <cell r="M16" t="str">
            <v>adjustments</v>
          </cell>
          <cell r="N16" t="str">
            <v>prev yr</v>
          </cell>
          <cell r="O16" t="str">
            <v>TB 31-12</v>
          </cell>
          <cell r="R16" t="str">
            <v>31/1/2007</v>
          </cell>
          <cell r="S16" t="str">
            <v>28/2/2007</v>
          </cell>
          <cell r="T16" t="str">
            <v>31/3/2007</v>
          </cell>
          <cell r="U16" t="str">
            <v>30/4/2007</v>
          </cell>
          <cell r="V16" t="str">
            <v>31/5/2007</v>
          </cell>
          <cell r="W16" t="str">
            <v>30/6/2007</v>
          </cell>
          <cell r="X16" t="str">
            <v>31/7/2007</v>
          </cell>
          <cell r="Y16" t="str">
            <v>31/8/2007</v>
          </cell>
          <cell r="Z16" t="str">
            <v>30/9/2007</v>
          </cell>
          <cell r="AA16" t="str">
            <v>31/10/2007</v>
          </cell>
          <cell r="AB16" t="str">
            <v>30/11/2007</v>
          </cell>
          <cell r="AC16" t="str">
            <v>31/12/2007</v>
          </cell>
          <cell r="AE16" t="str">
            <v>month</v>
          </cell>
        </row>
        <row r="17">
          <cell r="B17" t="str">
            <v>30-0800002</v>
          </cell>
          <cell r="C17" t="str">
            <v>115 3</v>
          </cell>
          <cell r="D17" t="str">
            <v>la8</v>
          </cell>
          <cell r="E17" t="str">
            <v>und</v>
          </cell>
          <cell r="G17" t="str">
            <v>a</v>
          </cell>
          <cell r="H17" t="str">
            <v>previous losses</v>
          </cell>
          <cell r="I17" t="str">
            <v>perdite esercizi precedenti</v>
          </cell>
          <cell r="J17">
            <v>9049798.3800000008</v>
          </cell>
          <cell r="K17">
            <v>23488.84</v>
          </cell>
          <cell r="L17">
            <v>0</v>
          </cell>
          <cell r="O17">
            <v>0</v>
          </cell>
          <cell r="Q17" t="str">
            <v>perdite esercizi precedenti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>
            <v>0</v>
          </cell>
        </row>
        <row r="18">
          <cell r="B18" t="str">
            <v>20-0200003</v>
          </cell>
          <cell r="C18" t="str">
            <v>211 1</v>
          </cell>
          <cell r="D18" t="str">
            <v>ba2</v>
          </cell>
          <cell r="E18" t="str">
            <v>immimm</v>
          </cell>
          <cell r="G18" t="str">
            <v>a</v>
          </cell>
          <cell r="H18" t="str">
            <v>start up expenses</v>
          </cell>
          <cell r="I18" t="str">
            <v>spese plur da ammortizz.</v>
          </cell>
          <cell r="J18">
            <v>1630.23</v>
          </cell>
          <cell r="K18">
            <v>836</v>
          </cell>
          <cell r="L18">
            <v>0</v>
          </cell>
          <cell r="O18">
            <v>0</v>
          </cell>
          <cell r="Q18" t="str">
            <v>spese plur da ammortizz.</v>
          </cell>
          <cell r="R18">
            <v>836</v>
          </cell>
          <cell r="S18">
            <v>836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</row>
        <row r="19">
          <cell r="B19" t="str">
            <v>20-0200008</v>
          </cell>
          <cell r="C19" t="str">
            <v>211 2</v>
          </cell>
          <cell r="D19" t="str">
            <v>ba2</v>
          </cell>
          <cell r="E19" t="str">
            <v>immimm</v>
          </cell>
          <cell r="G19" t="str">
            <v>a</v>
          </cell>
          <cell r="H19" t="str">
            <v>other intasngibles</v>
          </cell>
          <cell r="I19" t="str">
            <v>altri oneri plurienali</v>
          </cell>
          <cell r="J19">
            <v>75007.8</v>
          </cell>
          <cell r="K19">
            <v>7600</v>
          </cell>
          <cell r="L19">
            <v>9914</v>
          </cell>
          <cell r="O19">
            <v>9914</v>
          </cell>
          <cell r="Q19" t="str">
            <v>altri oneri plurienali</v>
          </cell>
          <cell r="R19">
            <v>7600</v>
          </cell>
          <cell r="S19">
            <v>7600</v>
          </cell>
          <cell r="T19">
            <v>8346</v>
          </cell>
          <cell r="U19">
            <v>8346</v>
          </cell>
          <cell r="V19">
            <v>8436</v>
          </cell>
          <cell r="W19">
            <v>9914</v>
          </cell>
          <cell r="X19">
            <v>9914</v>
          </cell>
          <cell r="Y19">
            <v>9914</v>
          </cell>
          <cell r="Z19">
            <v>9914</v>
          </cell>
          <cell r="AA19">
            <v>9914</v>
          </cell>
          <cell r="AB19">
            <v>9914</v>
          </cell>
          <cell r="AC19">
            <v>9914</v>
          </cell>
          <cell r="AE19">
            <v>0</v>
          </cell>
        </row>
        <row r="20">
          <cell r="B20" t="str">
            <v>20-0200001</v>
          </cell>
          <cell r="C20" t="str">
            <v>213 9</v>
          </cell>
          <cell r="D20" t="str">
            <v>ba2</v>
          </cell>
          <cell r="E20" t="str">
            <v>immimm</v>
          </cell>
          <cell r="G20" t="str">
            <v>a</v>
          </cell>
          <cell r="H20" t="str">
            <v>software</v>
          </cell>
          <cell r="I20" t="str">
            <v>Software</v>
          </cell>
          <cell r="J20">
            <v>1010.3</v>
          </cell>
          <cell r="K20">
            <v>1630.23</v>
          </cell>
          <cell r="L20">
            <v>1630.23</v>
          </cell>
          <cell r="O20">
            <v>1630.23</v>
          </cell>
          <cell r="Q20" t="str">
            <v>Software</v>
          </cell>
          <cell r="R20">
            <v>1630.23</v>
          </cell>
          <cell r="S20">
            <v>1630.23</v>
          </cell>
          <cell r="T20">
            <v>1630.23</v>
          </cell>
          <cell r="U20">
            <v>1630.23</v>
          </cell>
          <cell r="V20">
            <v>1630.23</v>
          </cell>
          <cell r="W20">
            <v>1630.23</v>
          </cell>
          <cell r="X20">
            <v>1630.23</v>
          </cell>
          <cell r="Y20">
            <v>1630.23</v>
          </cell>
          <cell r="Z20">
            <v>1630.23</v>
          </cell>
          <cell r="AA20">
            <v>1630.23</v>
          </cell>
          <cell r="AB20">
            <v>1630.23</v>
          </cell>
          <cell r="AC20">
            <v>1630.23</v>
          </cell>
          <cell r="AE20">
            <v>0</v>
          </cell>
        </row>
        <row r="21">
          <cell r="B21" t="str">
            <v>22-0220002</v>
          </cell>
          <cell r="C21" t="str">
            <v>247 1</v>
          </cell>
          <cell r="D21" t="str">
            <v>fsm</v>
          </cell>
          <cell r="E21" t="str">
            <v>contr</v>
          </cell>
          <cell r="G21" t="str">
            <v>a</v>
          </cell>
          <cell r="I21" t="str">
            <v>partecip. San marco bioenergie</v>
          </cell>
          <cell r="J21">
            <v>8073145.0099999998</v>
          </cell>
          <cell r="K21">
            <v>8073145.0099999998</v>
          </cell>
          <cell r="L21">
            <v>17773145.010000002</v>
          </cell>
          <cell r="O21">
            <v>17773145.010000002</v>
          </cell>
          <cell r="Q21" t="str">
            <v>partecip. San marco bioenergie</v>
          </cell>
          <cell r="R21">
            <v>8073145.0099999998</v>
          </cell>
          <cell r="S21">
            <v>8073145.0099999998</v>
          </cell>
          <cell r="T21">
            <v>8073145.0099999998</v>
          </cell>
          <cell r="U21">
            <v>12773145.01</v>
          </cell>
          <cell r="V21">
            <v>12773145.01</v>
          </cell>
          <cell r="W21">
            <v>12773145.01</v>
          </cell>
          <cell r="X21">
            <v>17773145.010000002</v>
          </cell>
          <cell r="Y21">
            <v>17773145.010000002</v>
          </cell>
          <cell r="Z21">
            <v>17773145.010000002</v>
          </cell>
          <cell r="AA21">
            <v>17773145.010000002</v>
          </cell>
          <cell r="AB21">
            <v>17773145.010000002</v>
          </cell>
          <cell r="AC21">
            <v>17773145.010000002</v>
          </cell>
          <cell r="AE21">
            <v>0</v>
          </cell>
        </row>
        <row r="22">
          <cell r="B22" t="str">
            <v>22-0220003</v>
          </cell>
          <cell r="C22" t="str">
            <v>247 2</v>
          </cell>
          <cell r="D22" t="str">
            <v>fbio</v>
          </cell>
          <cell r="E22" t="str">
            <v>jv</v>
          </cell>
          <cell r="G22" t="str">
            <v>a</v>
          </cell>
          <cell r="I22" t="str">
            <v>partecip. Biomasse italia</v>
          </cell>
          <cell r="J22">
            <v>2049088.3</v>
          </cell>
          <cell r="K22">
            <v>5549088.2999999998</v>
          </cell>
          <cell r="L22">
            <v>5549088.2999999998</v>
          </cell>
          <cell r="O22">
            <v>5549088.2999999998</v>
          </cell>
          <cell r="Q22" t="str">
            <v>partecip. Biomasse italia</v>
          </cell>
          <cell r="R22">
            <v>5549088.2999999998</v>
          </cell>
          <cell r="S22">
            <v>5549088.2999999998</v>
          </cell>
          <cell r="T22">
            <v>5549088.2999999998</v>
          </cell>
          <cell r="U22">
            <v>5549088.2999999998</v>
          </cell>
          <cell r="V22">
            <v>5549088.2999999998</v>
          </cell>
          <cell r="W22">
            <v>5549088.2999999998</v>
          </cell>
          <cell r="X22">
            <v>5549088.2999999998</v>
          </cell>
          <cell r="Y22">
            <v>5549088.2999999998</v>
          </cell>
          <cell r="Z22">
            <v>5549088.2999999998</v>
          </cell>
          <cell r="AA22">
            <v>5549088.2999999998</v>
          </cell>
          <cell r="AB22">
            <v>5549088.2999999998</v>
          </cell>
          <cell r="AC22">
            <v>5549088.2999999998</v>
          </cell>
          <cell r="AE22">
            <v>0</v>
          </cell>
        </row>
        <row r="23">
          <cell r="B23" t="str">
            <v>22-0220004</v>
          </cell>
          <cell r="C23" t="str">
            <v>247 3</v>
          </cell>
          <cell r="D23" t="str">
            <v>fen</v>
          </cell>
          <cell r="E23" t="str">
            <v>coll</v>
          </cell>
          <cell r="G23" t="str">
            <v>a</v>
          </cell>
          <cell r="I23" t="str">
            <v>partecip. Energ</v>
          </cell>
          <cell r="J23">
            <v>278575.02</v>
          </cell>
          <cell r="K23">
            <v>278575.02</v>
          </cell>
          <cell r="L23">
            <v>336378.16</v>
          </cell>
          <cell r="O23">
            <v>336378.16</v>
          </cell>
          <cell r="Q23" t="str">
            <v>partecip. Energ</v>
          </cell>
          <cell r="R23">
            <v>336378.16</v>
          </cell>
          <cell r="S23">
            <v>336378.16</v>
          </cell>
          <cell r="T23">
            <v>336378.16</v>
          </cell>
          <cell r="U23">
            <v>336378.16</v>
          </cell>
          <cell r="V23">
            <v>336378.16</v>
          </cell>
          <cell r="W23">
            <v>336378.16</v>
          </cell>
          <cell r="X23">
            <v>336378.16</v>
          </cell>
          <cell r="Y23">
            <v>336378.16</v>
          </cell>
          <cell r="Z23">
            <v>336378.16</v>
          </cell>
          <cell r="AA23">
            <v>336378.16</v>
          </cell>
          <cell r="AB23">
            <v>336378.16</v>
          </cell>
          <cell r="AC23">
            <v>336378.16</v>
          </cell>
          <cell r="AE23">
            <v>0</v>
          </cell>
        </row>
        <row r="24">
          <cell r="B24" t="str">
            <v>22-0220005</v>
          </cell>
          <cell r="C24" t="str">
            <v>247 4</v>
          </cell>
          <cell r="D24" t="str">
            <v>=</v>
          </cell>
          <cell r="E24" t="str">
            <v>contr</v>
          </cell>
          <cell r="G24" t="str">
            <v>a</v>
          </cell>
          <cell r="I24" t="str">
            <v>partecip. Idrogest</v>
          </cell>
          <cell r="J24">
            <v>1</v>
          </cell>
          <cell r="K24">
            <v>0</v>
          </cell>
          <cell r="L24">
            <v>0</v>
          </cell>
          <cell r="O24">
            <v>0</v>
          </cell>
          <cell r="Q24" t="str">
            <v>partecip. Idrogest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</row>
        <row r="25">
          <cell r="B25" t="str">
            <v>22-0220006</v>
          </cell>
          <cell r="C25" t="str">
            <v>247 5</v>
          </cell>
          <cell r="D25" t="str">
            <v>=</v>
          </cell>
          <cell r="E25" t="str">
            <v>contr</v>
          </cell>
          <cell r="G25" t="str">
            <v>a</v>
          </cell>
          <cell r="I25" t="str">
            <v>partecip. ECN</v>
          </cell>
          <cell r="J25">
            <v>1</v>
          </cell>
          <cell r="K25">
            <v>0</v>
          </cell>
          <cell r="L25">
            <v>0</v>
          </cell>
          <cell r="O25">
            <v>0</v>
          </cell>
          <cell r="Q25" t="str">
            <v>partecip. ECN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</row>
        <row r="26">
          <cell r="B26" t="str">
            <v>22-0220007</v>
          </cell>
          <cell r="C26" t="str">
            <v>247 6</v>
          </cell>
          <cell r="D26" t="str">
            <v>fcc</v>
          </cell>
          <cell r="E26" t="str">
            <v>jv</v>
          </cell>
          <cell r="G26" t="str">
            <v>a</v>
          </cell>
          <cell r="I26" t="str">
            <v>partecip. Cellulosa calabra</v>
          </cell>
          <cell r="J26">
            <v>691574.58</v>
          </cell>
          <cell r="K26">
            <v>691574.58</v>
          </cell>
          <cell r="L26">
            <v>691574.58</v>
          </cell>
          <cell r="O26">
            <v>691574.58</v>
          </cell>
          <cell r="Q26" t="str">
            <v>partecip. Cellulosa calabra</v>
          </cell>
          <cell r="R26">
            <v>691574.58</v>
          </cell>
          <cell r="S26">
            <v>691574.58</v>
          </cell>
          <cell r="T26">
            <v>691574.58</v>
          </cell>
          <cell r="U26">
            <v>691574.58</v>
          </cell>
          <cell r="V26">
            <v>691574.58</v>
          </cell>
          <cell r="W26">
            <v>691574.58</v>
          </cell>
          <cell r="X26">
            <v>691574.58</v>
          </cell>
          <cell r="Y26">
            <v>691574.58</v>
          </cell>
          <cell r="Z26">
            <v>691574.58</v>
          </cell>
          <cell r="AA26">
            <v>691574.58</v>
          </cell>
          <cell r="AB26">
            <v>691574.58</v>
          </cell>
          <cell r="AC26">
            <v>691574.58</v>
          </cell>
          <cell r="AE26">
            <v>0</v>
          </cell>
        </row>
        <row r="27">
          <cell r="B27" t="str">
            <v>22-0220009</v>
          </cell>
          <cell r="C27" t="str">
            <v>247 7</v>
          </cell>
          <cell r="D27" t="str">
            <v>fsic</v>
          </cell>
          <cell r="E27" t="str">
            <v>coll</v>
          </cell>
          <cell r="G27" t="str">
            <v>a</v>
          </cell>
          <cell r="I27" t="str">
            <v>partecip. Sicob</v>
          </cell>
          <cell r="J27">
            <v>758668.47</v>
          </cell>
          <cell r="K27">
            <v>758668.47</v>
          </cell>
          <cell r="L27">
            <v>758668.47</v>
          </cell>
          <cell r="O27">
            <v>758668.47</v>
          </cell>
          <cell r="Q27" t="str">
            <v>partecip. Sicob</v>
          </cell>
          <cell r="R27">
            <v>758668.47</v>
          </cell>
          <cell r="S27">
            <v>758668.47</v>
          </cell>
          <cell r="T27">
            <v>758668.47</v>
          </cell>
          <cell r="U27">
            <v>758668.47</v>
          </cell>
          <cell r="V27">
            <v>758668.47</v>
          </cell>
          <cell r="W27">
            <v>758668.47</v>
          </cell>
          <cell r="X27">
            <v>758668.47</v>
          </cell>
          <cell r="Y27">
            <v>758668.47</v>
          </cell>
          <cell r="Z27">
            <v>758668.47</v>
          </cell>
          <cell r="AA27">
            <v>758668.47</v>
          </cell>
          <cell r="AB27">
            <v>758668.47</v>
          </cell>
          <cell r="AC27">
            <v>758668.47</v>
          </cell>
          <cell r="AE27">
            <v>0</v>
          </cell>
        </row>
        <row r="28">
          <cell r="B28" t="str">
            <v>22-0220012</v>
          </cell>
          <cell r="C28" t="str">
            <v>247 8</v>
          </cell>
          <cell r="D28" t="str">
            <v>=</v>
          </cell>
          <cell r="E28" t="str">
            <v>contr</v>
          </cell>
          <cell r="G28" t="str">
            <v>a</v>
          </cell>
          <cell r="I28" t="str">
            <v>partecip. Monteleone en.</v>
          </cell>
          <cell r="J28">
            <v>750000</v>
          </cell>
          <cell r="K28">
            <v>0</v>
          </cell>
          <cell r="L28">
            <v>0</v>
          </cell>
          <cell r="O28">
            <v>0</v>
          </cell>
          <cell r="Q28" t="str">
            <v>partecip. Monteleone en.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</row>
        <row r="29">
          <cell r="B29" t="str">
            <v>22-0220008</v>
          </cell>
          <cell r="C29" t="str">
            <v>250 1</v>
          </cell>
          <cell r="D29" t="str">
            <v>fec</v>
          </cell>
          <cell r="E29" t="str">
            <v>coll</v>
          </cell>
          <cell r="G29" t="str">
            <v>a</v>
          </cell>
          <cell r="I29" t="str">
            <v>partecip. Ecogen</v>
          </cell>
          <cell r="J29">
            <v>9450</v>
          </cell>
          <cell r="K29">
            <v>9450</v>
          </cell>
          <cell r="L29">
            <v>9450</v>
          </cell>
          <cell r="O29">
            <v>9450</v>
          </cell>
          <cell r="Q29" t="str">
            <v>partecip. Ecogen</v>
          </cell>
          <cell r="R29">
            <v>9450</v>
          </cell>
          <cell r="S29">
            <v>9450</v>
          </cell>
          <cell r="T29">
            <v>9450</v>
          </cell>
          <cell r="U29">
            <v>9450</v>
          </cell>
          <cell r="V29">
            <v>9450</v>
          </cell>
          <cell r="W29">
            <v>9450</v>
          </cell>
          <cell r="X29">
            <v>9450</v>
          </cell>
          <cell r="Y29">
            <v>9450</v>
          </cell>
          <cell r="Z29">
            <v>9450</v>
          </cell>
          <cell r="AA29">
            <v>9450</v>
          </cell>
          <cell r="AB29">
            <v>9450</v>
          </cell>
          <cell r="AC29">
            <v>9450</v>
          </cell>
          <cell r="AE29">
            <v>0</v>
          </cell>
        </row>
        <row r="30">
          <cell r="B30" t="str">
            <v>22-0220001</v>
          </cell>
          <cell r="C30" t="str">
            <v>250 2</v>
          </cell>
          <cell r="D30" t="str">
            <v>ftec</v>
          </cell>
          <cell r="E30" t="str">
            <v>coll</v>
          </cell>
          <cell r="G30" t="str">
            <v>a</v>
          </cell>
          <cell r="I30" t="str">
            <v>partecip. Tecnogroup beco</v>
          </cell>
          <cell r="J30">
            <v>0.52</v>
          </cell>
          <cell r="K30">
            <v>0.52</v>
          </cell>
          <cell r="L30">
            <v>0.52</v>
          </cell>
          <cell r="O30">
            <v>0.52</v>
          </cell>
          <cell r="Q30" t="str">
            <v>partecip. Tecnogroup beco</v>
          </cell>
          <cell r="R30">
            <v>0.52</v>
          </cell>
          <cell r="S30">
            <v>0.52</v>
          </cell>
          <cell r="T30">
            <v>0.52</v>
          </cell>
          <cell r="U30">
            <v>0.52</v>
          </cell>
          <cell r="V30">
            <v>0.52</v>
          </cell>
          <cell r="W30">
            <v>0.52</v>
          </cell>
          <cell r="X30">
            <v>0.52</v>
          </cell>
          <cell r="Y30">
            <v>0.52</v>
          </cell>
          <cell r="Z30">
            <v>0.52</v>
          </cell>
          <cell r="AA30">
            <v>0.52</v>
          </cell>
          <cell r="AB30">
            <v>0.52</v>
          </cell>
          <cell r="AC30">
            <v>0.52</v>
          </cell>
          <cell r="AE30">
            <v>0</v>
          </cell>
        </row>
        <row r="31">
          <cell r="B31" t="str">
            <v>22-0230001</v>
          </cell>
          <cell r="C31" t="str">
            <v>258 1</v>
          </cell>
          <cell r="D31" t="str">
            <v>b2a</v>
          </cell>
          <cell r="E31" t="str">
            <v>oa2</v>
          </cell>
          <cell r="G31" t="str">
            <v>a</v>
          </cell>
          <cell r="H31" t="str">
            <v>loans to s marco</v>
          </cell>
          <cell r="I31" t="str">
            <v>prestito s.marco bioenergie</v>
          </cell>
          <cell r="J31">
            <v>12134047.289999999</v>
          </cell>
          <cell r="K31">
            <v>25867902.23</v>
          </cell>
          <cell r="L31">
            <v>16222902.23</v>
          </cell>
          <cell r="O31">
            <v>16222902.23</v>
          </cell>
          <cell r="Q31" t="str">
            <v>prestito s.marco bioenergie</v>
          </cell>
          <cell r="R31">
            <v>25715902.23</v>
          </cell>
          <cell r="S31">
            <v>25715902.23</v>
          </cell>
          <cell r="T31">
            <v>25867902.23</v>
          </cell>
          <cell r="U31">
            <v>21167902.23</v>
          </cell>
          <cell r="V31">
            <v>21167902.23</v>
          </cell>
          <cell r="W31">
            <v>21167902.23</v>
          </cell>
          <cell r="X31">
            <v>16167902.23</v>
          </cell>
          <cell r="Y31">
            <v>16222902.23</v>
          </cell>
          <cell r="Z31">
            <v>16222902.23</v>
          </cell>
          <cell r="AA31">
            <v>16222902.23</v>
          </cell>
          <cell r="AB31">
            <v>16222902.23</v>
          </cell>
          <cell r="AC31">
            <v>16222902.23</v>
          </cell>
          <cell r="AE31">
            <v>0</v>
          </cell>
        </row>
        <row r="32">
          <cell r="B32" t="str">
            <v>22-0230003</v>
          </cell>
          <cell r="C32" t="str">
            <v>258 2</v>
          </cell>
          <cell r="D32" t="str">
            <v>b2a</v>
          </cell>
          <cell r="E32" t="str">
            <v>oa2</v>
          </cell>
          <cell r="G32" t="str">
            <v>a</v>
          </cell>
          <cell r="H32" t="str">
            <v>loans to energ</v>
          </cell>
          <cell r="I32" t="str">
            <v>prestito energ</v>
          </cell>
          <cell r="J32">
            <v>891837.93</v>
          </cell>
          <cell r="K32">
            <v>1025337.93</v>
          </cell>
          <cell r="L32">
            <v>1065781.78</v>
          </cell>
          <cell r="O32">
            <v>1065781.78</v>
          </cell>
          <cell r="Q32" t="str">
            <v>prestito energ</v>
          </cell>
          <cell r="R32">
            <v>875781.78</v>
          </cell>
          <cell r="S32">
            <v>875781.78</v>
          </cell>
          <cell r="T32">
            <v>875781.78</v>
          </cell>
          <cell r="U32">
            <v>875781.78</v>
          </cell>
          <cell r="V32">
            <v>875781.78</v>
          </cell>
          <cell r="W32">
            <v>875781.78</v>
          </cell>
          <cell r="X32">
            <v>965781.78</v>
          </cell>
          <cell r="Y32">
            <v>965781.78</v>
          </cell>
          <cell r="Z32">
            <v>965781.78</v>
          </cell>
          <cell r="AA32">
            <v>965781.78</v>
          </cell>
          <cell r="AB32">
            <v>965781.78</v>
          </cell>
          <cell r="AC32">
            <v>1065781.78</v>
          </cell>
          <cell r="AE32">
            <v>100000</v>
          </cell>
        </row>
        <row r="33">
          <cell r="B33" t="str">
            <v>22-0230006</v>
          </cell>
          <cell r="C33" t="str">
            <v>258 3</v>
          </cell>
          <cell r="D33" t="str">
            <v>b2a</v>
          </cell>
          <cell r="E33" t="str">
            <v>oa2</v>
          </cell>
          <cell r="G33" t="str">
            <v>a</v>
          </cell>
          <cell r="H33" t="str">
            <v>loans to cell. Calabra</v>
          </cell>
          <cell r="I33" t="str">
            <v>prestito cellulosa calabra</v>
          </cell>
          <cell r="J33">
            <v>665405.96</v>
          </cell>
          <cell r="K33">
            <v>665405.96</v>
          </cell>
          <cell r="L33">
            <v>390965.8</v>
          </cell>
          <cell r="O33">
            <v>390965.8</v>
          </cell>
          <cell r="Q33" t="str">
            <v>prestito cellulosa calabra</v>
          </cell>
          <cell r="R33">
            <v>665405.96</v>
          </cell>
          <cell r="S33">
            <v>665405.96</v>
          </cell>
          <cell r="T33">
            <v>665405.96</v>
          </cell>
          <cell r="U33">
            <v>665405.96</v>
          </cell>
          <cell r="V33">
            <v>665405.96</v>
          </cell>
          <cell r="W33">
            <v>665405.96</v>
          </cell>
          <cell r="X33">
            <v>390965.8</v>
          </cell>
          <cell r="Y33">
            <v>390965.8</v>
          </cell>
          <cell r="Z33">
            <v>390965.8</v>
          </cell>
          <cell r="AA33">
            <v>390965.8</v>
          </cell>
          <cell r="AB33">
            <v>390965.8</v>
          </cell>
          <cell r="AC33">
            <v>390965.8</v>
          </cell>
          <cell r="AE33">
            <v>0</v>
          </cell>
        </row>
        <row r="34">
          <cell r="B34" t="str">
            <v>22-0230008</v>
          </cell>
          <cell r="C34" t="str">
            <v>258 4</v>
          </cell>
          <cell r="D34" t="str">
            <v>b2a</v>
          </cell>
          <cell r="E34" t="str">
            <v>oa2</v>
          </cell>
          <cell r="G34" t="str">
            <v>a</v>
          </cell>
          <cell r="H34" t="str">
            <v>loans to biomasse</v>
          </cell>
          <cell r="I34" t="str">
            <v>finanziamento subordinato biomasse</v>
          </cell>
          <cell r="J34">
            <v>12835200</v>
          </cell>
          <cell r="K34">
            <v>12835200</v>
          </cell>
          <cell r="L34">
            <v>12835200</v>
          </cell>
          <cell r="O34">
            <v>12835200</v>
          </cell>
          <cell r="Q34" t="str">
            <v>finanziamento subordinato biomasse</v>
          </cell>
          <cell r="R34">
            <v>12835200</v>
          </cell>
          <cell r="S34">
            <v>12835200</v>
          </cell>
          <cell r="T34">
            <v>12835200</v>
          </cell>
          <cell r="U34">
            <v>12835200</v>
          </cell>
          <cell r="V34">
            <v>12835200</v>
          </cell>
          <cell r="W34">
            <v>12835200</v>
          </cell>
          <cell r="X34">
            <v>12835200</v>
          </cell>
          <cell r="Y34">
            <v>12835200</v>
          </cell>
          <cell r="Z34">
            <v>12835200</v>
          </cell>
          <cell r="AA34">
            <v>12835200</v>
          </cell>
          <cell r="AB34">
            <v>12835200</v>
          </cell>
          <cell r="AC34">
            <v>12835200</v>
          </cell>
          <cell r="AE34">
            <v>0</v>
          </cell>
        </row>
        <row r="35">
          <cell r="B35" t="str">
            <v>22-0230004</v>
          </cell>
          <cell r="C35" t="str">
            <v>258 5</v>
          </cell>
          <cell r="D35" t="str">
            <v>b2a</v>
          </cell>
          <cell r="E35" t="str">
            <v>oa2</v>
          </cell>
          <cell r="G35" t="str">
            <v>a</v>
          </cell>
          <cell r="H35" t="str">
            <v>loans to idrogest</v>
          </cell>
          <cell r="I35" t="str">
            <v>prestito idrogest</v>
          </cell>
          <cell r="J35">
            <v>0</v>
          </cell>
          <cell r="K35">
            <v>18122.86</v>
          </cell>
          <cell r="L35">
            <v>18122.86</v>
          </cell>
          <cell r="O35">
            <v>18122.86</v>
          </cell>
          <cell r="Q35" t="str">
            <v>prestito idrogest</v>
          </cell>
          <cell r="R35">
            <v>18122.86</v>
          </cell>
          <cell r="S35">
            <v>18122.86</v>
          </cell>
          <cell r="T35">
            <v>18122.86</v>
          </cell>
          <cell r="U35">
            <v>18122.86</v>
          </cell>
          <cell r="V35">
            <v>18122.86</v>
          </cell>
          <cell r="W35">
            <v>18122.86</v>
          </cell>
          <cell r="X35">
            <v>18122.86</v>
          </cell>
          <cell r="Y35">
            <v>18122.86</v>
          </cell>
          <cell r="Z35">
            <v>18122.86</v>
          </cell>
          <cell r="AA35">
            <v>18122.86</v>
          </cell>
          <cell r="AB35">
            <v>18122.86</v>
          </cell>
          <cell r="AC35">
            <v>18122.86</v>
          </cell>
          <cell r="AE35">
            <v>0</v>
          </cell>
        </row>
        <row r="36">
          <cell r="B36" t="str">
            <v>=</v>
          </cell>
          <cell r="C36" t="str">
            <v>321 1</v>
          </cell>
          <cell r="D36" t="str">
            <v>c2a</v>
          </cell>
          <cell r="E36" t="str">
            <v>cliit</v>
          </cell>
          <cell r="G36" t="str">
            <v>a</v>
          </cell>
          <cell r="H36" t="str">
            <v>inv to be issue to other customers</v>
          </cell>
          <cell r="I36" t="str">
            <v>FDE vs terzi</v>
          </cell>
          <cell r="L36">
            <v>0</v>
          </cell>
          <cell r="M36">
            <v>0</v>
          </cell>
          <cell r="O36">
            <v>0</v>
          </cell>
          <cell r="Q36" t="str">
            <v>FDE vs terzi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</row>
        <row r="37">
          <cell r="B37" t="str">
            <v>14-0100004</v>
          </cell>
          <cell r="C37" t="str">
            <v>321 1</v>
          </cell>
          <cell r="D37" t="str">
            <v>c2b</v>
          </cell>
          <cell r="E37" t="str">
            <v>cliit</v>
          </cell>
          <cell r="F37" t="str">
            <v>ic</v>
          </cell>
          <cell r="G37" t="str">
            <v>a</v>
          </cell>
          <cell r="H37" t="str">
            <v>invoice to be issue to san marco</v>
          </cell>
          <cell r="I37" t="str">
            <v>FDE a San marco</v>
          </cell>
          <cell r="J37">
            <v>0</v>
          </cell>
          <cell r="K37">
            <v>908191.35646868905</v>
          </cell>
          <cell r="L37">
            <v>-554484.96000000066</v>
          </cell>
          <cell r="M37">
            <v>-554484.96000000066</v>
          </cell>
          <cell r="O37">
            <v>0</v>
          </cell>
          <cell r="Q37" t="str">
            <v>FDE a San marco</v>
          </cell>
          <cell r="R37">
            <v>0</v>
          </cell>
          <cell r="S37">
            <v>565299.31022471795</v>
          </cell>
          <cell r="T37">
            <v>695743.75402284588</v>
          </cell>
          <cell r="U37">
            <v>743151.21212178539</v>
          </cell>
          <cell r="V37">
            <v>983552.6150158036</v>
          </cell>
          <cell r="W37">
            <v>923636.2703252323</v>
          </cell>
          <cell r="X37">
            <v>445267.30184293987</v>
          </cell>
          <cell r="Y37">
            <v>590771.35100996215</v>
          </cell>
          <cell r="Z37">
            <v>-162594.97840000043</v>
          </cell>
          <cell r="AA37">
            <v>-115667.99200000038</v>
          </cell>
          <cell r="AB37">
            <v>-540438.55600000068</v>
          </cell>
          <cell r="AC37">
            <v>-554484.96000000066</v>
          </cell>
          <cell r="AE37">
            <v>-14046.40399999998</v>
          </cell>
        </row>
        <row r="38">
          <cell r="B38" t="str">
            <v>26-0100002</v>
          </cell>
          <cell r="C38" t="str">
            <v>331 5</v>
          </cell>
          <cell r="D38" t="str">
            <v>cal</v>
          </cell>
          <cell r="E38" t="str">
            <v>alcred</v>
          </cell>
          <cell r="G38" t="str">
            <v>a</v>
          </cell>
          <cell r="I38" t="str">
            <v>risconti attivi</v>
          </cell>
          <cell r="J38">
            <v>198</v>
          </cell>
          <cell r="K38">
            <v>198</v>
          </cell>
          <cell r="L38">
            <v>7930</v>
          </cell>
          <cell r="O38">
            <v>7930</v>
          </cell>
          <cell r="Q38" t="str">
            <v>risconti attivi</v>
          </cell>
          <cell r="R38">
            <v>198</v>
          </cell>
          <cell r="S38">
            <v>198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6000</v>
          </cell>
          <cell r="AC38">
            <v>7930</v>
          </cell>
          <cell r="AE38">
            <v>1930</v>
          </cell>
        </row>
        <row r="39">
          <cell r="B39" t="str">
            <v>12-000</v>
          </cell>
          <cell r="C39" t="str">
            <v>411 6</v>
          </cell>
          <cell r="D39" t="str">
            <v>c2a</v>
          </cell>
          <cell r="E39" t="str">
            <v>clism</v>
          </cell>
          <cell r="F39" t="str">
            <v>ic</v>
          </cell>
          <cell r="G39" t="str">
            <v>a</v>
          </cell>
          <cell r="H39" t="str">
            <v>customer SM</v>
          </cell>
          <cell r="I39" t="str">
            <v>cli it SM deb comm.li interco</v>
          </cell>
          <cell r="L39">
            <v>1728326.33</v>
          </cell>
          <cell r="O39">
            <v>1728326.33</v>
          </cell>
          <cell r="Q39" t="str">
            <v>cli it SM deb comm.li interco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1267560.17</v>
          </cell>
          <cell r="W39">
            <v>1687944.11</v>
          </cell>
          <cell r="X39">
            <v>1687944.11</v>
          </cell>
          <cell r="Y39">
            <v>1687944.11</v>
          </cell>
          <cell r="Z39">
            <v>1687944.11</v>
          </cell>
          <cell r="AA39">
            <v>1522323.17</v>
          </cell>
          <cell r="AB39">
            <v>1917058.75</v>
          </cell>
          <cell r="AC39">
            <v>1728326.33</v>
          </cell>
          <cell r="AE39">
            <v>-188732.41999999993</v>
          </cell>
        </row>
        <row r="40">
          <cell r="B40" t="str">
            <v>12-000</v>
          </cell>
          <cell r="C40" t="str">
            <v>411 xx</v>
          </cell>
          <cell r="D40" t="str">
            <v>c2a</v>
          </cell>
          <cell r="E40" t="str">
            <v>cliit</v>
          </cell>
          <cell r="G40" t="str">
            <v>a</v>
          </cell>
          <cell r="H40" t="str">
            <v>customer italy</v>
          </cell>
          <cell r="I40" t="str">
            <v>clienti italia (escl.SM)</v>
          </cell>
          <cell r="J40">
            <v>1333172.56</v>
          </cell>
          <cell r="K40">
            <v>314144.94</v>
          </cell>
          <cell r="L40">
            <v>469557.2799999998</v>
          </cell>
          <cell r="O40">
            <v>469557.2799999998</v>
          </cell>
          <cell r="Q40" t="str">
            <v>clienti italia (escl.SM)</v>
          </cell>
          <cell r="R40">
            <v>665876.53</v>
          </cell>
          <cell r="S40">
            <v>665876.53</v>
          </cell>
          <cell r="T40">
            <v>1539212.94</v>
          </cell>
          <cell r="U40">
            <v>1724939.39</v>
          </cell>
          <cell r="V40">
            <v>452885.28</v>
          </cell>
          <cell r="W40">
            <v>452885.28</v>
          </cell>
          <cell r="X40">
            <v>452885.28</v>
          </cell>
          <cell r="Y40">
            <v>457053.28</v>
          </cell>
          <cell r="Z40">
            <v>457053.28</v>
          </cell>
          <cell r="AA40">
            <v>461221.28</v>
          </cell>
          <cell r="AB40">
            <v>465389.28</v>
          </cell>
          <cell r="AC40">
            <v>469557.2799999998</v>
          </cell>
          <cell r="AE40">
            <v>4167.9999999997672</v>
          </cell>
        </row>
        <row r="41">
          <cell r="B41" t="str">
            <v>12-060</v>
          </cell>
          <cell r="C41" t="str">
            <v>412 4</v>
          </cell>
          <cell r="D41" t="str">
            <v>c2b</v>
          </cell>
          <cell r="E41" t="str">
            <v>clism</v>
          </cell>
          <cell r="F41" t="str">
            <v>ic</v>
          </cell>
          <cell r="G41" t="str">
            <v>a</v>
          </cell>
          <cell r="I41" t="str">
            <v>cli it SM interessi</v>
          </cell>
          <cell r="L41">
            <v>633518.87</v>
          </cell>
          <cell r="O41">
            <v>633518.87</v>
          </cell>
          <cell r="Q41" t="str">
            <v>cli it SM interessi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239379.06</v>
          </cell>
          <cell r="W41">
            <v>239379.06</v>
          </cell>
          <cell r="X41">
            <v>872897.93</v>
          </cell>
          <cell r="Y41">
            <v>872897.93</v>
          </cell>
          <cell r="Z41">
            <v>817897.93</v>
          </cell>
          <cell r="AA41">
            <v>633518.87</v>
          </cell>
          <cell r="AB41">
            <v>633518.87</v>
          </cell>
          <cell r="AC41">
            <v>633518.87</v>
          </cell>
          <cell r="AE41">
            <v>0</v>
          </cell>
        </row>
        <row r="42">
          <cell r="B42" t="str">
            <v>12-060</v>
          </cell>
          <cell r="C42" t="str">
            <v>412 xx</v>
          </cell>
          <cell r="D42" t="str">
            <v>c2b</v>
          </cell>
          <cell r="E42" t="str">
            <v>clico</v>
          </cell>
          <cell r="G42" t="str">
            <v>a</v>
          </cell>
          <cell r="H42" t="str">
            <v>customer intercompany</v>
          </cell>
          <cell r="I42" t="str">
            <v>clienti intercompany (biom,energ cellcal)</v>
          </cell>
          <cell r="J42">
            <v>242636.05</v>
          </cell>
          <cell r="K42">
            <v>1328678.6200000001</v>
          </cell>
          <cell r="L42">
            <v>2387906.5499999998</v>
          </cell>
          <cell r="O42">
            <v>2387906.5499999998</v>
          </cell>
          <cell r="Q42" t="str">
            <v>clienti intercompany (biom,energ cellcal)</v>
          </cell>
          <cell r="R42">
            <v>3367921.47</v>
          </cell>
          <cell r="S42">
            <v>3367921.47</v>
          </cell>
          <cell r="T42">
            <v>2376886.91</v>
          </cell>
          <cell r="U42">
            <v>2376886.91</v>
          </cell>
          <cell r="V42">
            <v>1667507.85</v>
          </cell>
          <cell r="W42">
            <v>1667507.85</v>
          </cell>
          <cell r="X42">
            <v>1946029.01</v>
          </cell>
          <cell r="Y42">
            <v>1946029.01</v>
          </cell>
          <cell r="Z42">
            <v>1946029.01</v>
          </cell>
          <cell r="AA42">
            <v>1946029.01</v>
          </cell>
          <cell r="AB42">
            <v>1946029.01</v>
          </cell>
          <cell r="AC42">
            <v>2387906.5499999998</v>
          </cell>
          <cell r="AE42">
            <v>441877.5399999998</v>
          </cell>
        </row>
        <row r="43">
          <cell r="B43" t="str">
            <v>na</v>
          </cell>
          <cell r="C43" t="str">
            <v>421 7</v>
          </cell>
          <cell r="D43" t="str">
            <v>c5a</v>
          </cell>
          <cell r="E43" t="str">
            <v>alcred</v>
          </cell>
          <cell r="G43" t="str">
            <v>a</v>
          </cell>
          <cell r="I43" t="str">
            <v>anticipi a fornitori</v>
          </cell>
          <cell r="K43">
            <v>0</v>
          </cell>
          <cell r="L43">
            <v>13010.56</v>
          </cell>
          <cell r="O43">
            <v>13010.56</v>
          </cell>
          <cell r="Q43" t="str">
            <v>anticipi a fornitori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231019.49</v>
          </cell>
          <cell r="W43">
            <v>4679.82</v>
          </cell>
          <cell r="X43">
            <v>2891.58</v>
          </cell>
          <cell r="Y43">
            <v>2891.58</v>
          </cell>
          <cell r="Z43">
            <v>1079.82</v>
          </cell>
          <cell r="AA43">
            <v>12825.55</v>
          </cell>
          <cell r="AB43">
            <v>12627.26</v>
          </cell>
          <cell r="AC43">
            <v>13010.56</v>
          </cell>
          <cell r="AE43">
            <v>383.29999999999927</v>
          </cell>
        </row>
        <row r="44">
          <cell r="B44" t="str">
            <v>14-0400005</v>
          </cell>
          <cell r="C44" t="str">
            <v>429 XX</v>
          </cell>
          <cell r="D44" t="str">
            <v>c5a</v>
          </cell>
          <cell r="E44" t="str">
            <v>alcred</v>
          </cell>
          <cell r="G44" t="str">
            <v>a</v>
          </cell>
          <cell r="H44" t="str">
            <v>guarantee deposit</v>
          </cell>
          <cell r="I44" t="str">
            <v>Depositi cauzionali</v>
          </cell>
          <cell r="J44">
            <v>41316.550000000003</v>
          </cell>
          <cell r="K44">
            <v>247899.31</v>
          </cell>
          <cell r="L44">
            <v>260052.59</v>
          </cell>
          <cell r="O44">
            <v>260052.59</v>
          </cell>
          <cell r="Q44" t="str">
            <v>Depositi cauzionali</v>
          </cell>
          <cell r="R44">
            <v>247899.31</v>
          </cell>
          <cell r="S44">
            <v>247899.31</v>
          </cell>
          <cell r="T44">
            <v>247899.31</v>
          </cell>
          <cell r="U44">
            <v>247899.31</v>
          </cell>
          <cell r="V44">
            <v>247899.31</v>
          </cell>
          <cell r="W44">
            <v>247899.31</v>
          </cell>
          <cell r="X44">
            <v>247899.31</v>
          </cell>
          <cell r="Y44">
            <v>247899.31</v>
          </cell>
          <cell r="Z44">
            <v>247899.31</v>
          </cell>
          <cell r="AA44">
            <v>256952.59</v>
          </cell>
          <cell r="AB44">
            <v>260052.59</v>
          </cell>
          <cell r="AC44">
            <v>260052.59</v>
          </cell>
          <cell r="AE44">
            <v>0</v>
          </cell>
        </row>
        <row r="45">
          <cell r="B45" t="str">
            <v>=</v>
          </cell>
          <cell r="C45" t="str">
            <v>430 1</v>
          </cell>
          <cell r="D45" t="str">
            <v>c5a</v>
          </cell>
          <cell r="E45" t="str">
            <v>alcred</v>
          </cell>
          <cell r="G45" t="str">
            <v>a</v>
          </cell>
          <cell r="I45" t="str">
            <v>Crediti ENERG x interessi</v>
          </cell>
          <cell r="L45">
            <v>0</v>
          </cell>
          <cell r="O45">
            <v>0</v>
          </cell>
          <cell r="Q45" t="str">
            <v>Crediti ENERG x interessi</v>
          </cell>
          <cell r="R45">
            <v>154301.85</v>
          </cell>
          <cell r="S45">
            <v>154301.85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</row>
        <row r="46">
          <cell r="B46" t="str">
            <v>14-0300002</v>
          </cell>
          <cell r="C46" t="str">
            <v>531 20</v>
          </cell>
          <cell r="D46" t="str">
            <v>4bis</v>
          </cell>
          <cell r="E46" t="str">
            <v>alcred</v>
          </cell>
          <cell r="G46" t="str">
            <v>a</v>
          </cell>
          <cell r="H46" t="str">
            <v>Credit VAT usable for TAX debts</v>
          </cell>
          <cell r="I46" t="str">
            <v>iva compensata</v>
          </cell>
          <cell r="J46">
            <v>-55615.37</v>
          </cell>
          <cell r="K46">
            <v>-55615.37</v>
          </cell>
          <cell r="L46">
            <v>0</v>
          </cell>
          <cell r="O46">
            <v>0</v>
          </cell>
          <cell r="Q46" t="str">
            <v>iva compensata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</row>
        <row r="47">
          <cell r="B47" t="str">
            <v>14-0300003</v>
          </cell>
          <cell r="C47" t="str">
            <v>531 6</v>
          </cell>
          <cell r="D47" t="str">
            <v>4bis</v>
          </cell>
          <cell r="E47" t="str">
            <v>alcred</v>
          </cell>
          <cell r="G47" t="str">
            <v>a</v>
          </cell>
          <cell r="H47" t="str">
            <v>VAT</v>
          </cell>
          <cell r="I47" t="str">
            <v>Erario c/iva</v>
          </cell>
          <cell r="J47">
            <v>296403.41000000003</v>
          </cell>
          <cell r="K47">
            <v>609944.49</v>
          </cell>
          <cell r="L47">
            <v>65165.34</v>
          </cell>
          <cell r="O47">
            <v>65165.34</v>
          </cell>
          <cell r="Q47" t="str">
            <v>Erario c/iva</v>
          </cell>
          <cell r="R47">
            <v>350317.97</v>
          </cell>
          <cell r="S47">
            <v>354974.45</v>
          </cell>
          <cell r="T47">
            <v>349895.34</v>
          </cell>
          <cell r="U47">
            <v>319534.84000000003</v>
          </cell>
          <cell r="V47">
            <v>339309.39</v>
          </cell>
          <cell r="W47">
            <v>255039.92</v>
          </cell>
          <cell r="X47">
            <v>190791.65</v>
          </cell>
          <cell r="Y47">
            <v>178550.2</v>
          </cell>
          <cell r="Z47">
            <v>161738.57</v>
          </cell>
          <cell r="AA47">
            <v>173735.32</v>
          </cell>
          <cell r="AB47">
            <v>51328.23</v>
          </cell>
          <cell r="AC47">
            <v>65165.34</v>
          </cell>
          <cell r="AE47">
            <v>13837.109999999993</v>
          </cell>
        </row>
        <row r="48">
          <cell r="B48" t="str">
            <v>14-0300006</v>
          </cell>
          <cell r="C48" t="str">
            <v>535 1</v>
          </cell>
          <cell r="D48" t="str">
            <v>4bis</v>
          </cell>
          <cell r="E48" t="str">
            <v>alcred</v>
          </cell>
          <cell r="G48" t="str">
            <v>a</v>
          </cell>
          <cell r="H48" t="str">
            <v>Tax credit on bank accounting</v>
          </cell>
          <cell r="I48" t="str">
            <v>Erario c/rit su int bancari</v>
          </cell>
          <cell r="J48">
            <v>69.400000000000006</v>
          </cell>
          <cell r="K48">
            <v>185.89</v>
          </cell>
          <cell r="L48">
            <v>152.57</v>
          </cell>
          <cell r="O48">
            <v>152.57</v>
          </cell>
          <cell r="Q48" t="str">
            <v>Erario c/rit su int bancari</v>
          </cell>
          <cell r="R48">
            <v>185.89</v>
          </cell>
          <cell r="S48">
            <v>185.89</v>
          </cell>
          <cell r="T48">
            <v>116</v>
          </cell>
          <cell r="U48">
            <v>182</v>
          </cell>
          <cell r="V48">
            <v>182.02</v>
          </cell>
          <cell r="W48">
            <v>182.02</v>
          </cell>
          <cell r="X48">
            <v>98</v>
          </cell>
          <cell r="Y48">
            <v>98</v>
          </cell>
          <cell r="Z48">
            <v>98</v>
          </cell>
          <cell r="AA48">
            <v>152.57</v>
          </cell>
          <cell r="AB48">
            <v>152.57</v>
          </cell>
          <cell r="AC48">
            <v>152.57</v>
          </cell>
          <cell r="AE48">
            <v>0</v>
          </cell>
        </row>
        <row r="49">
          <cell r="B49" t="str">
            <v>14-0300012</v>
          </cell>
          <cell r="C49" t="str">
            <v>537 31</v>
          </cell>
          <cell r="D49" t="str">
            <v>4bis</v>
          </cell>
          <cell r="E49" t="str">
            <v>alcred</v>
          </cell>
          <cell r="G49" t="str">
            <v>a</v>
          </cell>
          <cell r="H49" t="str">
            <v>IRAP pre-payments</v>
          </cell>
          <cell r="I49" t="str">
            <v>Credito x Acconti IRAP</v>
          </cell>
          <cell r="J49">
            <v>0</v>
          </cell>
          <cell r="K49">
            <v>0</v>
          </cell>
          <cell r="L49">
            <v>81389</v>
          </cell>
          <cell r="O49">
            <v>81389</v>
          </cell>
          <cell r="Q49" t="str">
            <v>Credito x Acconti IRAP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26354.400000000001</v>
          </cell>
          <cell r="Y49">
            <v>26354.400000000001</v>
          </cell>
          <cell r="Z49">
            <v>32555.599999999999</v>
          </cell>
          <cell r="AA49">
            <v>32555.599999999999</v>
          </cell>
          <cell r="AB49">
            <v>81389</v>
          </cell>
          <cell r="AC49">
            <v>81389</v>
          </cell>
          <cell r="AE49">
            <v>0</v>
          </cell>
        </row>
        <row r="50">
          <cell r="B50" t="str">
            <v>14-0300013</v>
          </cell>
          <cell r="C50" t="str">
            <v>537 32</v>
          </cell>
          <cell r="D50" t="str">
            <v>4bis</v>
          </cell>
          <cell r="E50" t="str">
            <v>alcred</v>
          </cell>
          <cell r="G50" t="str">
            <v>a</v>
          </cell>
          <cell r="H50" t="str">
            <v>IRES credit</v>
          </cell>
          <cell r="I50" t="str">
            <v>Credito IRES</v>
          </cell>
          <cell r="J50">
            <v>47</v>
          </cell>
          <cell r="K50">
            <v>47</v>
          </cell>
          <cell r="L50">
            <v>0</v>
          </cell>
          <cell r="O50">
            <v>0</v>
          </cell>
          <cell r="Q50" t="str">
            <v>Credito IRES</v>
          </cell>
          <cell r="R50">
            <v>47</v>
          </cell>
          <cell r="S50">
            <v>47</v>
          </cell>
          <cell r="T50">
            <v>116</v>
          </cell>
          <cell r="U50">
            <v>116</v>
          </cell>
          <cell r="V50">
            <v>116</v>
          </cell>
          <cell r="W50">
            <v>116</v>
          </cell>
          <cell r="X50">
            <v>232</v>
          </cell>
          <cell r="Y50">
            <v>232</v>
          </cell>
          <cell r="Z50">
            <v>232</v>
          </cell>
          <cell r="AA50">
            <v>232</v>
          </cell>
          <cell r="AB50">
            <v>0</v>
          </cell>
          <cell r="AC50">
            <v>0</v>
          </cell>
          <cell r="AE50">
            <v>0</v>
          </cell>
        </row>
        <row r="51">
          <cell r="B51" t="str">
            <v>10-0200013</v>
          </cell>
          <cell r="C51" t="str">
            <v>571 1</v>
          </cell>
          <cell r="D51" t="str">
            <v>cb1</v>
          </cell>
          <cell r="E51" t="str">
            <v>cash</v>
          </cell>
          <cell r="G51" t="str">
            <v>a</v>
          </cell>
          <cell r="H51" t="str">
            <v>intesa bank</v>
          </cell>
          <cell r="I51" t="str">
            <v>intesa</v>
          </cell>
          <cell r="J51">
            <v>1584.85</v>
          </cell>
          <cell r="K51">
            <v>1373.57</v>
          </cell>
          <cell r="L51">
            <v>1012.48</v>
          </cell>
          <cell r="O51">
            <v>1012.48</v>
          </cell>
          <cell r="Q51" t="str">
            <v>intesa</v>
          </cell>
          <cell r="R51">
            <v>1373.57</v>
          </cell>
          <cell r="S51">
            <v>1373.57</v>
          </cell>
          <cell r="T51">
            <v>1373.57</v>
          </cell>
          <cell r="U51">
            <v>1118.3399999999999</v>
          </cell>
          <cell r="V51">
            <v>1118.3399999999999</v>
          </cell>
          <cell r="W51">
            <v>1118.3399999999999</v>
          </cell>
          <cell r="X51">
            <v>1065.4100000000001</v>
          </cell>
          <cell r="Y51">
            <v>1065.4100000000001</v>
          </cell>
          <cell r="Z51">
            <v>1065.4100000000001</v>
          </cell>
          <cell r="AA51">
            <v>1012.48</v>
          </cell>
          <cell r="AB51">
            <v>1012.48</v>
          </cell>
          <cell r="AC51">
            <v>1012.48</v>
          </cell>
          <cell r="AE51">
            <v>0</v>
          </cell>
        </row>
        <row r="52">
          <cell r="B52" t="str">
            <v>10-0200014</v>
          </cell>
          <cell r="C52" t="str">
            <v>571 2</v>
          </cell>
          <cell r="D52" t="str">
            <v>cb1</v>
          </cell>
          <cell r="E52" t="str">
            <v>cash</v>
          </cell>
          <cell r="G52" t="str">
            <v>a</v>
          </cell>
          <cell r="H52" t="str">
            <v>bpci bank</v>
          </cell>
          <cell r="I52" t="str">
            <v>bpci</v>
          </cell>
          <cell r="J52">
            <v>30660.240000000002</v>
          </cell>
          <cell r="K52">
            <v>66968.240000000005</v>
          </cell>
          <cell r="L52">
            <v>32718.09</v>
          </cell>
          <cell r="O52">
            <v>32718.09</v>
          </cell>
          <cell r="Q52" t="str">
            <v>bpci</v>
          </cell>
          <cell r="R52">
            <v>62495.58</v>
          </cell>
          <cell r="S52">
            <v>56762.42</v>
          </cell>
          <cell r="T52">
            <v>39029.919999999998</v>
          </cell>
          <cell r="U52">
            <v>33421.33</v>
          </cell>
          <cell r="V52">
            <v>7334.24</v>
          </cell>
          <cell r="W52">
            <v>0</v>
          </cell>
          <cell r="X52">
            <v>53863.1</v>
          </cell>
          <cell r="Y52">
            <v>11313.15</v>
          </cell>
          <cell r="Z52">
            <v>39634.32</v>
          </cell>
          <cell r="AA52">
            <v>59766.15</v>
          </cell>
          <cell r="AB52">
            <v>3592.39</v>
          </cell>
          <cell r="AC52">
            <v>32718.09</v>
          </cell>
          <cell r="AE52">
            <v>29125.7</v>
          </cell>
        </row>
        <row r="53">
          <cell r="B53" t="str">
            <v>10-0100001</v>
          </cell>
          <cell r="C53" t="str">
            <v>581 3</v>
          </cell>
          <cell r="D53" t="str">
            <v>cb2</v>
          </cell>
          <cell r="E53" t="str">
            <v>cash</v>
          </cell>
          <cell r="G53" t="str">
            <v>a</v>
          </cell>
          <cell r="H53" t="str">
            <v>cash</v>
          </cell>
          <cell r="I53" t="str">
            <v>cassa</v>
          </cell>
          <cell r="J53">
            <v>121.83</v>
          </cell>
          <cell r="K53">
            <v>2</v>
          </cell>
          <cell r="L53">
            <v>2</v>
          </cell>
          <cell r="O53">
            <v>2</v>
          </cell>
          <cell r="Q53" t="str">
            <v>cassa</v>
          </cell>
          <cell r="R53">
            <v>2</v>
          </cell>
          <cell r="S53">
            <v>2</v>
          </cell>
          <cell r="T53">
            <v>2</v>
          </cell>
          <cell r="U53">
            <v>2</v>
          </cell>
          <cell r="V53">
            <v>2</v>
          </cell>
          <cell r="W53">
            <v>2</v>
          </cell>
          <cell r="X53">
            <v>2</v>
          </cell>
          <cell r="Y53">
            <v>2</v>
          </cell>
          <cell r="Z53">
            <v>2</v>
          </cell>
          <cell r="AA53">
            <v>2</v>
          </cell>
          <cell r="AB53">
            <v>2</v>
          </cell>
          <cell r="AC53">
            <v>2</v>
          </cell>
          <cell r="AE53">
            <v>0</v>
          </cell>
        </row>
        <row r="54">
          <cell r="B54" t="str">
            <v>60-0200004</v>
          </cell>
          <cell r="C54" t="str">
            <v>711 1</v>
          </cell>
          <cell r="D54" t="str">
            <v>b07</v>
          </cell>
          <cell r="E54" t="str">
            <v>asp</v>
          </cell>
          <cell r="G54" t="str">
            <v>c</v>
          </cell>
          <cell r="H54" t="str">
            <v>various little costs</v>
          </cell>
          <cell r="I54" t="str">
            <v>spese varie di gestione</v>
          </cell>
          <cell r="J54">
            <v>0</v>
          </cell>
          <cell r="K54">
            <v>48</v>
          </cell>
          <cell r="L54">
            <v>0</v>
          </cell>
          <cell r="O54">
            <v>0</v>
          </cell>
          <cell r="Q54" t="str">
            <v>spese varie di gestione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</row>
        <row r="55">
          <cell r="B55" t="str">
            <v>70-0820001</v>
          </cell>
          <cell r="C55" t="str">
            <v>718 20</v>
          </cell>
          <cell r="D55" t="str">
            <v>b07</v>
          </cell>
          <cell r="E55" t="str">
            <v>asp</v>
          </cell>
          <cell r="G55" t="str">
            <v>c</v>
          </cell>
          <cell r="H55" t="str">
            <v>transport costs</v>
          </cell>
          <cell r="I55" t="str">
            <v>corrieri e pony</v>
          </cell>
          <cell r="J55">
            <v>10.35</v>
          </cell>
          <cell r="K55">
            <v>56.88</v>
          </cell>
          <cell r="L55">
            <v>0</v>
          </cell>
          <cell r="O55">
            <v>0</v>
          </cell>
          <cell r="Q55" t="str">
            <v>corrieri e pony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</row>
        <row r="56">
          <cell r="B56" t="str">
            <v>70-0800001</v>
          </cell>
          <cell r="C56" t="str">
            <v>721 4</v>
          </cell>
          <cell r="D56" t="str">
            <v>b07</v>
          </cell>
          <cell r="E56" t="str">
            <v>asp</v>
          </cell>
          <cell r="G56" t="str">
            <v>c</v>
          </cell>
          <cell r="H56" t="str">
            <v>telphon and mobile</v>
          </cell>
          <cell r="I56" t="str">
            <v>telefoni, fax ecc</v>
          </cell>
          <cell r="J56">
            <v>2188.02</v>
          </cell>
          <cell r="K56">
            <v>95.33</v>
          </cell>
          <cell r="L56">
            <v>299.83999999999997</v>
          </cell>
          <cell r="O56">
            <v>299.83999999999997</v>
          </cell>
          <cell r="Q56" t="str">
            <v>telefoni, fax ecc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304.44</v>
          </cell>
          <cell r="AB56">
            <v>299.83999999999997</v>
          </cell>
          <cell r="AC56">
            <v>299.83999999999997</v>
          </cell>
          <cell r="AE56">
            <v>0</v>
          </cell>
        </row>
        <row r="57">
          <cell r="B57" t="str">
            <v>70-0300002</v>
          </cell>
          <cell r="C57" t="str">
            <v>721 8</v>
          </cell>
          <cell r="D57" t="str">
            <v>b07</v>
          </cell>
          <cell r="E57" t="str">
            <v>serv3</v>
          </cell>
          <cell r="G57" t="str">
            <v>c</v>
          </cell>
          <cell r="H57" t="str">
            <v>sw expences</v>
          </cell>
          <cell r="I57" t="str">
            <v>consulenze (ass sw)</v>
          </cell>
          <cell r="J57">
            <v>500</v>
          </cell>
          <cell r="K57">
            <v>-176</v>
          </cell>
          <cell r="L57">
            <v>0</v>
          </cell>
          <cell r="O57">
            <v>0</v>
          </cell>
          <cell r="Q57" t="str">
            <v>consulenze (ass sw)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</row>
        <row r="58">
          <cell r="B58" t="str">
            <v>na</v>
          </cell>
          <cell r="C58" t="str">
            <v>723 1</v>
          </cell>
          <cell r="D58" t="str">
            <v>b07</v>
          </cell>
          <cell r="E58" t="str">
            <v>serv3</v>
          </cell>
          <cell r="G58" t="str">
            <v>c</v>
          </cell>
          <cell r="H58" t="str">
            <v>transports</v>
          </cell>
          <cell r="I58" t="str">
            <v>trasporti</v>
          </cell>
          <cell r="K58">
            <v>1122.3</v>
          </cell>
          <cell r="L58">
            <v>0</v>
          </cell>
          <cell r="O58">
            <v>0</v>
          </cell>
          <cell r="Q58" t="str">
            <v>trasporti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</row>
        <row r="59">
          <cell r="B59" t="str">
            <v>70-0980004</v>
          </cell>
          <cell r="C59" t="str">
            <v>727 12</v>
          </cell>
          <cell r="D59" t="str">
            <v>b08</v>
          </cell>
          <cell r="E59" t="str">
            <v>serv3</v>
          </cell>
          <cell r="G59" t="str">
            <v>c</v>
          </cell>
          <cell r="H59" t="str">
            <v>car hire</v>
          </cell>
          <cell r="I59" t="str">
            <v>noleggio autovetture</v>
          </cell>
          <cell r="J59">
            <v>3247.16</v>
          </cell>
          <cell r="K59">
            <v>1961.5</v>
          </cell>
          <cell r="L59">
            <v>0</v>
          </cell>
          <cell r="O59">
            <v>0</v>
          </cell>
          <cell r="Q59" t="str">
            <v>noleggio autovetture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</row>
        <row r="60">
          <cell r="B60" t="str">
            <v>80-0100001</v>
          </cell>
          <cell r="C60" t="str">
            <v>731 1</v>
          </cell>
          <cell r="D60" t="str">
            <v>b09a</v>
          </cell>
          <cell r="E60" t="str">
            <v>stip</v>
          </cell>
          <cell r="F60">
            <v>1</v>
          </cell>
          <cell r="G60" t="str">
            <v>c</v>
          </cell>
          <cell r="I60" t="str">
            <v>salari e stipendi</v>
          </cell>
          <cell r="J60">
            <v>0</v>
          </cell>
          <cell r="K60">
            <v>0</v>
          </cell>
          <cell r="L60">
            <v>229434.23</v>
          </cell>
          <cell r="M60">
            <v>0</v>
          </cell>
          <cell r="O60">
            <v>229434.23</v>
          </cell>
          <cell r="Q60" t="str">
            <v>salari e stipendi</v>
          </cell>
          <cell r="R60">
            <v>5769.23</v>
          </cell>
          <cell r="S60">
            <v>20292.990000000002</v>
          </cell>
          <cell r="T60">
            <v>27197.81</v>
          </cell>
          <cell r="U60">
            <v>37912.1</v>
          </cell>
          <cell r="V60">
            <v>48626.39</v>
          </cell>
          <cell r="W60">
            <v>64697.83</v>
          </cell>
          <cell r="X60">
            <v>75412.12</v>
          </cell>
          <cell r="Y60">
            <v>88067.99</v>
          </cell>
          <cell r="Z60">
            <v>105180.05</v>
          </cell>
          <cell r="AA60">
            <v>145393.07</v>
          </cell>
          <cell r="AB60">
            <v>168649.05</v>
          </cell>
          <cell r="AC60">
            <v>229434.23</v>
          </cell>
          <cell r="AE60">
            <v>60785.180000000022</v>
          </cell>
        </row>
        <row r="61">
          <cell r="B61" t="str">
            <v>=</v>
          </cell>
          <cell r="C61" t="str">
            <v>731 17</v>
          </cell>
          <cell r="D61" t="str">
            <v>b09b</v>
          </cell>
          <cell r="E61" t="str">
            <v>stip</v>
          </cell>
          <cell r="G61" t="str">
            <v>c</v>
          </cell>
          <cell r="I61" t="str">
            <v>contributi Fpdac + pastore</v>
          </cell>
          <cell r="K61">
            <v>0</v>
          </cell>
          <cell r="L61">
            <v>17470.09</v>
          </cell>
          <cell r="O61">
            <v>17470.09</v>
          </cell>
          <cell r="Q61" t="str">
            <v>contributi Fpdac + pastore</v>
          </cell>
          <cell r="R61">
            <v>564.22</v>
          </cell>
          <cell r="S61">
            <v>1551.69</v>
          </cell>
          <cell r="T61">
            <v>1962.7</v>
          </cell>
          <cell r="U61">
            <v>1973.46</v>
          </cell>
          <cell r="V61">
            <v>3501.86</v>
          </cell>
          <cell r="W61">
            <v>5642.25</v>
          </cell>
          <cell r="X61">
            <v>6629.72</v>
          </cell>
          <cell r="Y61">
            <v>7617.19</v>
          </cell>
          <cell r="Z61">
            <v>9071.2199999999993</v>
          </cell>
          <cell r="AA61">
            <v>11545.27</v>
          </cell>
          <cell r="AB61">
            <v>14507.68</v>
          </cell>
          <cell r="AC61">
            <v>17470.09</v>
          </cell>
          <cell r="AE61">
            <v>2962.41</v>
          </cell>
        </row>
        <row r="62">
          <cell r="B62" t="str">
            <v>=</v>
          </cell>
          <cell r="C62" t="str">
            <v>731 18</v>
          </cell>
          <cell r="D62" t="str">
            <v>b09b</v>
          </cell>
          <cell r="E62" t="str">
            <v>stip</v>
          </cell>
          <cell r="G62" t="str">
            <v>c</v>
          </cell>
          <cell r="I62" t="str">
            <v>contributi Fasdac</v>
          </cell>
          <cell r="L62">
            <v>4420.51</v>
          </cell>
          <cell r="O62">
            <v>4420.51</v>
          </cell>
          <cell r="Q62" t="str">
            <v>contributi Fasdac</v>
          </cell>
          <cell r="R62">
            <v>123.65</v>
          </cell>
          <cell r="S62">
            <v>341.86</v>
          </cell>
          <cell r="T62">
            <v>560.07000000000005</v>
          </cell>
          <cell r="U62">
            <v>778.28</v>
          </cell>
          <cell r="V62">
            <v>986.85</v>
          </cell>
          <cell r="W62">
            <v>1205.06</v>
          </cell>
          <cell r="X62">
            <v>1423.27</v>
          </cell>
          <cell r="Y62">
            <v>1641.48</v>
          </cell>
          <cell r="Z62">
            <v>1961.52</v>
          </cell>
          <cell r="AA62">
            <v>2507.0500000000002</v>
          </cell>
          <cell r="AB62">
            <v>3161.68</v>
          </cell>
          <cell r="AC62">
            <v>4420.51</v>
          </cell>
          <cell r="AE62">
            <v>1258.8300000000004</v>
          </cell>
        </row>
        <row r="63">
          <cell r="B63" t="str">
            <v>80-0100002</v>
          </cell>
          <cell r="C63" t="str">
            <v>731 6</v>
          </cell>
          <cell r="D63" t="str">
            <v>b09b</v>
          </cell>
          <cell r="E63" t="str">
            <v>stip</v>
          </cell>
          <cell r="F63">
            <v>1</v>
          </cell>
          <cell r="G63" t="str">
            <v>c</v>
          </cell>
          <cell r="I63" t="str">
            <v>contributi personale</v>
          </cell>
          <cell r="J63">
            <v>0</v>
          </cell>
          <cell r="K63">
            <v>0</v>
          </cell>
          <cell r="L63">
            <v>65781.8</v>
          </cell>
          <cell r="M63">
            <v>0</v>
          </cell>
          <cell r="O63">
            <v>65781.8</v>
          </cell>
          <cell r="Q63" t="str">
            <v>contributi personale</v>
          </cell>
          <cell r="R63">
            <v>1682.75</v>
          </cell>
          <cell r="S63">
            <v>5737.64</v>
          </cell>
          <cell r="T63">
            <v>7658.56</v>
          </cell>
          <cell r="U63">
            <v>10569.75</v>
          </cell>
          <cell r="V63">
            <v>13600.43</v>
          </cell>
          <cell r="W63">
            <v>18168.150000000001</v>
          </cell>
          <cell r="X63">
            <v>21198.83</v>
          </cell>
          <cell r="Y63">
            <v>24792.3</v>
          </cell>
          <cell r="Z63">
            <v>29623.69</v>
          </cell>
          <cell r="AA63">
            <v>41516.339999999997</v>
          </cell>
          <cell r="AB63">
            <v>47376.91</v>
          </cell>
          <cell r="AC63">
            <v>65781.8</v>
          </cell>
          <cell r="AE63">
            <v>18404.89</v>
          </cell>
        </row>
        <row r="64">
          <cell r="B64" t="str">
            <v>70-0300009</v>
          </cell>
          <cell r="C64" t="str">
            <v>733 10</v>
          </cell>
          <cell r="D64" t="str">
            <v>b07</v>
          </cell>
          <cell r="E64" t="str">
            <v>serv3</v>
          </cell>
          <cell r="F64">
            <v>2</v>
          </cell>
          <cell r="G64" t="str">
            <v>c</v>
          </cell>
          <cell r="H64" t="str">
            <v>technical consultants</v>
          </cell>
          <cell r="I64" t="str">
            <v>cons. tecniche</v>
          </cell>
          <cell r="J64">
            <v>0</v>
          </cell>
          <cell r="K64">
            <v>0</v>
          </cell>
          <cell r="L64">
            <v>18000</v>
          </cell>
          <cell r="M64">
            <v>18000</v>
          </cell>
          <cell r="O64">
            <v>0</v>
          </cell>
          <cell r="Q64" t="str">
            <v>cons. tecniche</v>
          </cell>
          <cell r="R64">
            <v>0</v>
          </cell>
          <cell r="S64">
            <v>85218.19</v>
          </cell>
          <cell r="T64">
            <v>85094.28</v>
          </cell>
          <cell r="U64">
            <v>238832.82</v>
          </cell>
          <cell r="V64">
            <v>226527.35</v>
          </cell>
          <cell r="W64">
            <v>123268.21</v>
          </cell>
          <cell r="X64">
            <v>73144.850000000006</v>
          </cell>
          <cell r="Y64">
            <v>98144.85</v>
          </cell>
          <cell r="Z64">
            <v>27600.5</v>
          </cell>
          <cell r="AA64">
            <v>39013</v>
          </cell>
          <cell r="AB64">
            <v>29013</v>
          </cell>
          <cell r="AC64">
            <v>18000</v>
          </cell>
          <cell r="AE64">
            <v>-11013</v>
          </cell>
        </row>
        <row r="65">
          <cell r="B65" t="str">
            <v>=</v>
          </cell>
          <cell r="C65" t="str">
            <v>733 3</v>
          </cell>
          <cell r="D65" t="str">
            <v>b07</v>
          </cell>
          <cell r="E65" t="str">
            <v>serv3</v>
          </cell>
          <cell r="G65" t="str">
            <v>c</v>
          </cell>
          <cell r="I65" t="str">
            <v>altri costi x prest di terzi</v>
          </cell>
          <cell r="L65">
            <v>500</v>
          </cell>
          <cell r="O65">
            <v>500</v>
          </cell>
          <cell r="Q65" t="str">
            <v>altri costi x prest di terzi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500</v>
          </cell>
          <cell r="X65">
            <v>500</v>
          </cell>
          <cell r="Y65">
            <v>500</v>
          </cell>
          <cell r="Z65">
            <v>500</v>
          </cell>
          <cell r="AA65">
            <v>500</v>
          </cell>
          <cell r="AB65">
            <v>500</v>
          </cell>
          <cell r="AC65">
            <v>500</v>
          </cell>
          <cell r="AE65">
            <v>0</v>
          </cell>
        </row>
        <row r="66">
          <cell r="B66" t="str">
            <v>70-0300001</v>
          </cell>
          <cell r="C66" t="str">
            <v>735 00</v>
          </cell>
          <cell r="D66" t="str">
            <v>b07</v>
          </cell>
          <cell r="E66" t="str">
            <v>leg</v>
          </cell>
          <cell r="F66">
            <v>2</v>
          </cell>
          <cell r="G66" t="str">
            <v>c</v>
          </cell>
          <cell r="H66" t="str">
            <v>legal expences</v>
          </cell>
          <cell r="I66" t="str">
            <v>legali e notarili</v>
          </cell>
          <cell r="J66">
            <v>84630.080000000002</v>
          </cell>
          <cell r="K66">
            <v>812371.28</v>
          </cell>
          <cell r="L66">
            <v>896908.56</v>
          </cell>
          <cell r="M66">
            <v>78118.89</v>
          </cell>
          <cell r="O66">
            <v>818789.67</v>
          </cell>
          <cell r="Q66" t="str">
            <v>legali e notarili</v>
          </cell>
          <cell r="R66">
            <v>39561.64</v>
          </cell>
          <cell r="S66">
            <v>153903.72</v>
          </cell>
          <cell r="T66">
            <v>303877.96999999997</v>
          </cell>
          <cell r="U66">
            <v>164382.14000000001</v>
          </cell>
          <cell r="V66">
            <v>42913.74</v>
          </cell>
          <cell r="W66">
            <v>321320.39</v>
          </cell>
          <cell r="X66">
            <v>447981.23</v>
          </cell>
          <cell r="Y66">
            <v>535319.51</v>
          </cell>
          <cell r="Z66">
            <v>621118.32999999996</v>
          </cell>
          <cell r="AA66">
            <v>690082.54</v>
          </cell>
          <cell r="AB66">
            <v>807634.8</v>
          </cell>
          <cell r="AC66">
            <v>896908.56</v>
          </cell>
          <cell r="AE66">
            <v>89273.760000000009</v>
          </cell>
        </row>
        <row r="67">
          <cell r="B67" t="str">
            <v>70-0510001</v>
          </cell>
          <cell r="C67" t="str">
            <v>737 00</v>
          </cell>
          <cell r="D67" t="str">
            <v>b07</v>
          </cell>
          <cell r="E67" t="str">
            <v>asp</v>
          </cell>
          <cell r="G67" t="str">
            <v>c</v>
          </cell>
          <cell r="I67" t="str">
            <v>emolumenti sindaci</v>
          </cell>
          <cell r="J67">
            <v>22000</v>
          </cell>
          <cell r="K67">
            <v>7095.92</v>
          </cell>
          <cell r="L67">
            <v>25400.16</v>
          </cell>
          <cell r="O67">
            <v>25400.16</v>
          </cell>
          <cell r="Q67" t="str">
            <v>emolumenti sindaci</v>
          </cell>
          <cell r="R67">
            <v>0</v>
          </cell>
          <cell r="S67">
            <v>0</v>
          </cell>
          <cell r="T67">
            <v>0</v>
          </cell>
          <cell r="U67">
            <v>12500</v>
          </cell>
          <cell r="V67">
            <v>-2447.8000000000002</v>
          </cell>
          <cell r="W67">
            <v>14944.28</v>
          </cell>
          <cell r="X67">
            <v>3642.08</v>
          </cell>
          <cell r="Y67">
            <v>4892.08</v>
          </cell>
          <cell r="Z67">
            <v>4892.08</v>
          </cell>
          <cell r="AA67">
            <v>4892.08</v>
          </cell>
          <cell r="AB67">
            <v>7956.16</v>
          </cell>
          <cell r="AC67">
            <v>25400.16</v>
          </cell>
          <cell r="AE67">
            <v>17444</v>
          </cell>
        </row>
        <row r="68">
          <cell r="B68" t="str">
            <v>70-0100002</v>
          </cell>
          <cell r="C68" t="str">
            <v>741 13</v>
          </cell>
          <cell r="D68" t="str">
            <v>b07</v>
          </cell>
          <cell r="E68" t="str">
            <v>asp</v>
          </cell>
          <cell r="G68" t="str">
            <v>c</v>
          </cell>
          <cell r="H68" t="str">
            <v>travel expenses</v>
          </cell>
          <cell r="I68" t="str">
            <v>spese viaggio - trasferte</v>
          </cell>
          <cell r="J68">
            <v>27509.94</v>
          </cell>
          <cell r="K68">
            <v>1006.87</v>
          </cell>
          <cell r="L68">
            <v>0</v>
          </cell>
          <cell r="O68">
            <v>0</v>
          </cell>
          <cell r="Q68" t="str">
            <v>spese viaggio - trasferte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</row>
        <row r="69">
          <cell r="B69" t="str">
            <v>70-0100003</v>
          </cell>
          <cell r="C69" t="str">
            <v>741 14</v>
          </cell>
          <cell r="D69" t="str">
            <v>b07</v>
          </cell>
          <cell r="E69" t="str">
            <v>asp</v>
          </cell>
          <cell r="G69" t="str">
            <v>c</v>
          </cell>
          <cell r="H69" t="str">
            <v>hotels and restaurants</v>
          </cell>
          <cell r="I69" t="str">
            <v>hotels e ristoranti</v>
          </cell>
          <cell r="J69">
            <v>143.5</v>
          </cell>
          <cell r="K69">
            <v>0</v>
          </cell>
          <cell r="L69">
            <v>2104</v>
          </cell>
          <cell r="O69">
            <v>2104</v>
          </cell>
          <cell r="Q69" t="str">
            <v>hotels e ristoranti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2104</v>
          </cell>
          <cell r="AE69">
            <v>2104</v>
          </cell>
        </row>
        <row r="70">
          <cell r="B70" t="str">
            <v>=</v>
          </cell>
          <cell r="C70" t="str">
            <v>741 17</v>
          </cell>
          <cell r="D70" t="str">
            <v>b07</v>
          </cell>
          <cell r="E70" t="str">
            <v>asp</v>
          </cell>
          <cell r="G70" t="str">
            <v>c</v>
          </cell>
          <cell r="I70" t="str">
            <v>spese rappres. Deducibili</v>
          </cell>
          <cell r="L70">
            <v>400.25</v>
          </cell>
          <cell r="O70">
            <v>400.25</v>
          </cell>
          <cell r="Q70" t="str">
            <v>spese rappres. Deducibili</v>
          </cell>
          <cell r="R70">
            <v>0</v>
          </cell>
          <cell r="S70">
            <v>0</v>
          </cell>
          <cell r="T70">
            <v>0</v>
          </cell>
          <cell r="U70">
            <v>400.25</v>
          </cell>
          <cell r="V70">
            <v>400.25</v>
          </cell>
          <cell r="W70">
            <v>400.25</v>
          </cell>
          <cell r="X70">
            <v>400.25</v>
          </cell>
          <cell r="Y70">
            <v>400.25</v>
          </cell>
          <cell r="Z70">
            <v>400.25</v>
          </cell>
          <cell r="AA70">
            <v>400.25</v>
          </cell>
          <cell r="AB70">
            <v>0</v>
          </cell>
          <cell r="AC70">
            <v>400.25</v>
          </cell>
          <cell r="AE70">
            <v>400.25</v>
          </cell>
        </row>
        <row r="71">
          <cell r="B71" t="str">
            <v>60-0200001</v>
          </cell>
          <cell r="C71" t="str">
            <v>742 1</v>
          </cell>
          <cell r="D71" t="str">
            <v>b07</v>
          </cell>
          <cell r="E71" t="str">
            <v>asp</v>
          </cell>
          <cell r="G71" t="str">
            <v>c</v>
          </cell>
          <cell r="H71" t="str">
            <v>stationery</v>
          </cell>
          <cell r="I71" t="str">
            <v>cancelleria e stampati</v>
          </cell>
          <cell r="J71">
            <v>0</v>
          </cell>
          <cell r="K71">
            <v>0</v>
          </cell>
          <cell r="L71">
            <v>1469.98</v>
          </cell>
          <cell r="O71">
            <v>1469.98</v>
          </cell>
          <cell r="Q71" t="str">
            <v>cancelleria e stampati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195</v>
          </cell>
          <cell r="AC71">
            <v>1469.98</v>
          </cell>
          <cell r="AE71">
            <v>1274.98</v>
          </cell>
        </row>
        <row r="72">
          <cell r="B72" t="str">
            <v>70-0990005</v>
          </cell>
          <cell r="C72" t="str">
            <v>742 3</v>
          </cell>
          <cell r="D72" t="str">
            <v>b14</v>
          </cell>
          <cell r="E72" t="str">
            <v>asp</v>
          </cell>
          <cell r="G72" t="str">
            <v>c</v>
          </cell>
          <cell r="H72" t="str">
            <v>post</v>
          </cell>
          <cell r="I72" t="str">
            <v>valori bollati (postyali)</v>
          </cell>
          <cell r="J72">
            <v>14.21</v>
          </cell>
          <cell r="K72">
            <v>309.25</v>
          </cell>
          <cell r="L72">
            <v>61.75</v>
          </cell>
          <cell r="O72">
            <v>61.75</v>
          </cell>
          <cell r="Q72" t="str">
            <v>valori bollati (postyali)</v>
          </cell>
          <cell r="R72">
            <v>1</v>
          </cell>
          <cell r="S72">
            <v>2</v>
          </cell>
          <cell r="T72">
            <v>2</v>
          </cell>
          <cell r="U72">
            <v>2</v>
          </cell>
          <cell r="V72">
            <v>2</v>
          </cell>
          <cell r="W72">
            <v>2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60.75</v>
          </cell>
          <cell r="AC72">
            <v>61.75</v>
          </cell>
          <cell r="AE72">
            <v>1</v>
          </cell>
        </row>
        <row r="73">
          <cell r="B73" t="str">
            <v>=</v>
          </cell>
          <cell r="C73" t="str">
            <v>742 7</v>
          </cell>
          <cell r="D73" t="str">
            <v>b07</v>
          </cell>
          <cell r="E73" t="str">
            <v>serv3</v>
          </cell>
          <cell r="F73">
            <v>2</v>
          </cell>
          <cell r="G73" t="str">
            <v>c</v>
          </cell>
          <cell r="H73" t="str">
            <v>administrative cnsultants</v>
          </cell>
          <cell r="I73" t="str">
            <v>Servizi contabili terzi</v>
          </cell>
          <cell r="K73">
            <v>37250</v>
          </cell>
          <cell r="L73">
            <v>85850</v>
          </cell>
          <cell r="M73">
            <v>48600</v>
          </cell>
          <cell r="O73">
            <v>37250</v>
          </cell>
          <cell r="Q73" t="str">
            <v>Servizi contabili terzi</v>
          </cell>
          <cell r="R73">
            <v>37250</v>
          </cell>
          <cell r="S73">
            <v>72656.67</v>
          </cell>
          <cell r="T73">
            <v>90860</v>
          </cell>
          <cell r="U73">
            <v>133301.01999999999</v>
          </cell>
          <cell r="V73">
            <v>101883.89</v>
          </cell>
          <cell r="W73">
            <v>71250</v>
          </cell>
          <cell r="X73">
            <v>93300.800000000003</v>
          </cell>
          <cell r="Y73">
            <v>72276.27</v>
          </cell>
          <cell r="Z73">
            <v>54207</v>
          </cell>
          <cell r="AA73">
            <v>64706</v>
          </cell>
          <cell r="AB73">
            <v>101080.58</v>
          </cell>
          <cell r="AC73">
            <v>85850</v>
          </cell>
          <cell r="AE73">
            <v>-15230.580000000002</v>
          </cell>
        </row>
        <row r="74">
          <cell r="B74" t="str">
            <v>70-0820002</v>
          </cell>
          <cell r="C74" t="str">
            <v>742 9</v>
          </cell>
          <cell r="D74" t="str">
            <v>b07</v>
          </cell>
          <cell r="E74" t="str">
            <v>asp</v>
          </cell>
          <cell r="G74" t="str">
            <v>c</v>
          </cell>
          <cell r="H74" t="str">
            <v>other admin. Costs</v>
          </cell>
          <cell r="I74" t="str">
            <v>spese postali (altre sp ammin)</v>
          </cell>
          <cell r="J74">
            <v>15</v>
          </cell>
          <cell r="K74">
            <v>114.72</v>
          </cell>
          <cell r="L74">
            <v>741.58</v>
          </cell>
          <cell r="O74">
            <v>741.58</v>
          </cell>
          <cell r="Q74" t="str">
            <v>spese postali (altre sp ammin)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549</v>
          </cell>
          <cell r="Y74">
            <v>549</v>
          </cell>
          <cell r="Z74">
            <v>549</v>
          </cell>
          <cell r="AA74">
            <v>741.58</v>
          </cell>
          <cell r="AB74">
            <v>741.58</v>
          </cell>
          <cell r="AC74">
            <v>741.58</v>
          </cell>
          <cell r="AE74">
            <v>0</v>
          </cell>
        </row>
        <row r="75">
          <cell r="B75" t="str">
            <v>70-0970003</v>
          </cell>
          <cell r="C75" t="str">
            <v>743 10</v>
          </cell>
          <cell r="D75" t="str">
            <v>b14</v>
          </cell>
          <cell r="E75" t="str">
            <v>asp</v>
          </cell>
          <cell r="G75" t="str">
            <v>c</v>
          </cell>
          <cell r="I75" t="str">
            <v>sanzioni tributarie</v>
          </cell>
          <cell r="J75">
            <v>0</v>
          </cell>
          <cell r="K75">
            <v>0</v>
          </cell>
          <cell r="L75">
            <v>1302.25</v>
          </cell>
          <cell r="O75">
            <v>1302.25</v>
          </cell>
          <cell r="Q75" t="str">
            <v>sanzioni tributarie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1302.25</v>
          </cell>
          <cell r="AA75">
            <v>1302.25</v>
          </cell>
          <cell r="AB75">
            <v>1302.25</v>
          </cell>
          <cell r="AC75">
            <v>1302.25</v>
          </cell>
          <cell r="AE75">
            <v>0</v>
          </cell>
        </row>
        <row r="76">
          <cell r="B76" t="str">
            <v>=</v>
          </cell>
          <cell r="C76" t="str">
            <v>743 5</v>
          </cell>
          <cell r="D76" t="str">
            <v>b07</v>
          </cell>
          <cell r="E76" t="str">
            <v>serv3</v>
          </cell>
          <cell r="G76" t="str">
            <v>c</v>
          </cell>
          <cell r="I76" t="str">
            <v>vidimazioni e certificati</v>
          </cell>
          <cell r="L76">
            <v>25</v>
          </cell>
          <cell r="O76">
            <v>25</v>
          </cell>
          <cell r="Q76" t="str">
            <v>vidimazioni e certificati</v>
          </cell>
          <cell r="R76">
            <v>0</v>
          </cell>
          <cell r="S76">
            <v>25</v>
          </cell>
          <cell r="T76">
            <v>25</v>
          </cell>
          <cell r="U76">
            <v>25</v>
          </cell>
          <cell r="V76">
            <v>25</v>
          </cell>
          <cell r="W76">
            <v>25</v>
          </cell>
          <cell r="X76">
            <v>25</v>
          </cell>
          <cell r="Y76">
            <v>25</v>
          </cell>
          <cell r="Z76">
            <v>25</v>
          </cell>
          <cell r="AA76">
            <v>25</v>
          </cell>
          <cell r="AB76">
            <v>25</v>
          </cell>
          <cell r="AC76">
            <v>25</v>
          </cell>
          <cell r="AE76">
            <v>0</v>
          </cell>
        </row>
        <row r="77">
          <cell r="B77" t="str">
            <v>=</v>
          </cell>
          <cell r="C77" t="str">
            <v>743 7</v>
          </cell>
          <cell r="D77" t="str">
            <v>b14</v>
          </cell>
          <cell r="E77" t="str">
            <v>serv3</v>
          </cell>
          <cell r="G77" t="str">
            <v>c</v>
          </cell>
          <cell r="I77" t="str">
            <v>abbonamenti.libri e pubbl.</v>
          </cell>
          <cell r="L77">
            <v>2524</v>
          </cell>
          <cell r="O77">
            <v>2524</v>
          </cell>
          <cell r="Q77" t="str">
            <v>abbonamenti.libri e pubbl.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2500</v>
          </cell>
          <cell r="Y77">
            <v>2500</v>
          </cell>
          <cell r="Z77">
            <v>2500</v>
          </cell>
          <cell r="AA77">
            <v>2500</v>
          </cell>
          <cell r="AB77">
            <v>2500</v>
          </cell>
          <cell r="AC77">
            <v>2524</v>
          </cell>
          <cell r="AE77">
            <v>24</v>
          </cell>
        </row>
        <row r="78">
          <cell r="B78" t="str">
            <v>70-0990006</v>
          </cell>
          <cell r="C78" t="str">
            <v>746 8</v>
          </cell>
          <cell r="D78" t="str">
            <v>b14</v>
          </cell>
          <cell r="E78" t="str">
            <v>asp</v>
          </cell>
          <cell r="G78" t="str">
            <v>c</v>
          </cell>
          <cell r="I78" t="str">
            <v>diritti camerali (imp tax ded)</v>
          </cell>
          <cell r="J78">
            <v>890.95</v>
          </cell>
          <cell r="K78">
            <v>374.49</v>
          </cell>
          <cell r="L78">
            <v>889.46</v>
          </cell>
          <cell r="O78">
            <v>889.46</v>
          </cell>
          <cell r="Q78" t="str">
            <v>diritti camerali (imp tax ded)</v>
          </cell>
          <cell r="R78">
            <v>0</v>
          </cell>
          <cell r="S78">
            <v>0</v>
          </cell>
          <cell r="T78">
            <v>572.75</v>
          </cell>
          <cell r="U78">
            <v>516.46</v>
          </cell>
          <cell r="V78">
            <v>516.46</v>
          </cell>
          <cell r="W78">
            <v>516.46</v>
          </cell>
          <cell r="X78">
            <v>889.46</v>
          </cell>
          <cell r="Y78">
            <v>889.46</v>
          </cell>
          <cell r="Z78">
            <v>889.46</v>
          </cell>
          <cell r="AA78">
            <v>889.46</v>
          </cell>
          <cell r="AB78">
            <v>889.46</v>
          </cell>
          <cell r="AC78">
            <v>889.46</v>
          </cell>
          <cell r="AE78">
            <v>0</v>
          </cell>
        </row>
        <row r="79">
          <cell r="C79" t="str">
            <v>746 9</v>
          </cell>
          <cell r="D79" t="str">
            <v>b07</v>
          </cell>
          <cell r="E79" t="str">
            <v>serv3</v>
          </cell>
          <cell r="G79" t="str">
            <v>c</v>
          </cell>
          <cell r="I79" t="str">
            <v>imposte tasse indeducibili</v>
          </cell>
          <cell r="L79">
            <v>15707.16</v>
          </cell>
          <cell r="O79">
            <v>15707.16</v>
          </cell>
          <cell r="Q79" t="str">
            <v>imposte tasse indeducibili</v>
          </cell>
          <cell r="R79">
            <v>0</v>
          </cell>
          <cell r="S79">
            <v>0</v>
          </cell>
          <cell r="T79">
            <v>0</v>
          </cell>
          <cell r="U79">
            <v>56.29</v>
          </cell>
          <cell r="V79">
            <v>56.29</v>
          </cell>
          <cell r="W79">
            <v>56.29</v>
          </cell>
          <cell r="X79">
            <v>56.29</v>
          </cell>
          <cell r="Y79">
            <v>56.29</v>
          </cell>
          <cell r="Z79">
            <v>15707.16</v>
          </cell>
          <cell r="AA79">
            <v>15707.16</v>
          </cell>
          <cell r="AB79">
            <v>15707.16</v>
          </cell>
          <cell r="AC79">
            <v>15707.16</v>
          </cell>
          <cell r="AE79">
            <v>0</v>
          </cell>
        </row>
        <row r="80">
          <cell r="B80" t="str">
            <v>97-0400003</v>
          </cell>
          <cell r="C80" t="str">
            <v>747 15</v>
          </cell>
          <cell r="D80" t="str">
            <v>e21a</v>
          </cell>
          <cell r="E80" t="str">
            <v>cxg</v>
          </cell>
          <cell r="G80" t="str">
            <v>c</v>
          </cell>
          <cell r="I80" t="str">
            <v>sopravv. Pass ordinarie</v>
          </cell>
          <cell r="J80">
            <v>69331.039999999994</v>
          </cell>
          <cell r="K80">
            <v>20716.7</v>
          </cell>
          <cell r="L80">
            <v>97229.28</v>
          </cell>
          <cell r="O80">
            <v>97229.28</v>
          </cell>
          <cell r="Q80" t="str">
            <v>sopravv. Pass ordinarie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96729.279999999999</v>
          </cell>
          <cell r="Y80">
            <v>96729.279999999999</v>
          </cell>
          <cell r="Z80">
            <v>96729.279999999999</v>
          </cell>
          <cell r="AA80">
            <v>96729.279999999999</v>
          </cell>
          <cell r="AB80">
            <v>97229.28</v>
          </cell>
          <cell r="AC80">
            <v>97229.28</v>
          </cell>
          <cell r="AE80">
            <v>0</v>
          </cell>
        </row>
        <row r="81">
          <cell r="B81" t="str">
            <v>70-0970005</v>
          </cell>
          <cell r="C81" t="str">
            <v>747 5</v>
          </cell>
          <cell r="D81" t="str">
            <v>b14</v>
          </cell>
          <cell r="E81" t="str">
            <v>asp</v>
          </cell>
          <cell r="G81" t="str">
            <v>c</v>
          </cell>
          <cell r="H81" t="str">
            <v>fiscal undeducible costs</v>
          </cell>
          <cell r="I81" t="str">
            <v>costi indeducibili</v>
          </cell>
          <cell r="J81">
            <v>0</v>
          </cell>
          <cell r="K81">
            <v>56.29</v>
          </cell>
          <cell r="L81">
            <v>660</v>
          </cell>
          <cell r="O81">
            <v>660</v>
          </cell>
          <cell r="Q81" t="str">
            <v>costi indeducibili</v>
          </cell>
          <cell r="R81">
            <v>135</v>
          </cell>
          <cell r="S81">
            <v>135</v>
          </cell>
          <cell r="T81">
            <v>135</v>
          </cell>
          <cell r="U81">
            <v>135</v>
          </cell>
          <cell r="V81">
            <v>135</v>
          </cell>
          <cell r="W81">
            <v>135</v>
          </cell>
          <cell r="X81">
            <v>135</v>
          </cell>
          <cell r="Y81">
            <v>135</v>
          </cell>
          <cell r="Z81">
            <v>135</v>
          </cell>
          <cell r="AA81">
            <v>135</v>
          </cell>
          <cell r="AB81">
            <v>660</v>
          </cell>
          <cell r="AC81">
            <v>660</v>
          </cell>
          <cell r="AE81">
            <v>0</v>
          </cell>
        </row>
        <row r="82">
          <cell r="B82" t="str">
            <v>95-0100001</v>
          </cell>
          <cell r="C82" t="str">
            <v>761 1</v>
          </cell>
          <cell r="D82" t="str">
            <v>c17b</v>
          </cell>
          <cell r="E82" t="str">
            <v>of</v>
          </cell>
          <cell r="G82" t="str">
            <v>c</v>
          </cell>
          <cell r="H82" t="str">
            <v>passive interests</v>
          </cell>
          <cell r="I82" t="str">
            <v>int. Pass c/c</v>
          </cell>
          <cell r="J82">
            <v>178.5</v>
          </cell>
          <cell r="K82">
            <v>433.7</v>
          </cell>
          <cell r="L82">
            <v>49.02</v>
          </cell>
          <cell r="O82">
            <v>49.02</v>
          </cell>
          <cell r="Q82" t="str">
            <v>int. Pass c/c</v>
          </cell>
          <cell r="R82">
            <v>0</v>
          </cell>
          <cell r="S82">
            <v>0</v>
          </cell>
          <cell r="T82">
            <v>0</v>
          </cell>
          <cell r="U82">
            <v>42.66</v>
          </cell>
          <cell r="V82">
            <v>42.66</v>
          </cell>
          <cell r="W82">
            <v>42.66</v>
          </cell>
          <cell r="X82">
            <v>41.31</v>
          </cell>
          <cell r="Y82">
            <v>41.31</v>
          </cell>
          <cell r="Z82">
            <v>41.31</v>
          </cell>
          <cell r="AA82">
            <v>49.02</v>
          </cell>
          <cell r="AB82">
            <v>49.02</v>
          </cell>
          <cell r="AC82">
            <v>49.02</v>
          </cell>
          <cell r="AE82">
            <v>0</v>
          </cell>
        </row>
        <row r="83">
          <cell r="B83" t="str">
            <v>95-0300001</v>
          </cell>
          <cell r="C83" t="str">
            <v>761 5</v>
          </cell>
          <cell r="D83" t="str">
            <v>b07</v>
          </cell>
          <cell r="E83" t="str">
            <v>asp</v>
          </cell>
          <cell r="G83" t="str">
            <v>c</v>
          </cell>
          <cell r="H83" t="str">
            <v>bank expenses</v>
          </cell>
          <cell r="I83" t="str">
            <v>spese bancarie</v>
          </cell>
          <cell r="J83">
            <v>527.66</v>
          </cell>
          <cell r="K83">
            <v>465.13</v>
          </cell>
          <cell r="L83">
            <v>960.69</v>
          </cell>
          <cell r="O83">
            <v>960.69</v>
          </cell>
          <cell r="Q83" t="str">
            <v>spese bancarie</v>
          </cell>
          <cell r="R83">
            <v>32.54</v>
          </cell>
          <cell r="S83">
            <v>111.7</v>
          </cell>
          <cell r="T83">
            <v>364.17</v>
          </cell>
          <cell r="U83">
            <v>505.82</v>
          </cell>
          <cell r="V83">
            <v>609.19000000000005</v>
          </cell>
          <cell r="W83">
            <v>635.84</v>
          </cell>
          <cell r="X83">
            <v>740.04</v>
          </cell>
          <cell r="Y83">
            <v>752.19</v>
          </cell>
          <cell r="Z83">
            <v>780.64</v>
          </cell>
          <cell r="AA83">
            <v>939.49</v>
          </cell>
          <cell r="AB83">
            <v>960.69</v>
          </cell>
          <cell r="AC83">
            <v>960.69</v>
          </cell>
          <cell r="AE83">
            <v>0</v>
          </cell>
        </row>
        <row r="84">
          <cell r="B84" t="str">
            <v>97-0400005</v>
          </cell>
          <cell r="C84" t="str">
            <v>763 12</v>
          </cell>
          <cell r="D84" t="str">
            <v>b14</v>
          </cell>
          <cell r="E84" t="str">
            <v>asp</v>
          </cell>
          <cell r="G84" t="str">
            <v>c</v>
          </cell>
          <cell r="I84" t="str">
            <v>arrot. Passivi</v>
          </cell>
          <cell r="J84">
            <v>0.25</v>
          </cell>
          <cell r="K84">
            <v>0.47</v>
          </cell>
          <cell r="L84">
            <v>13.48</v>
          </cell>
          <cell r="O84">
            <v>13.48</v>
          </cell>
          <cell r="Q84" t="str">
            <v>arrot. Passivi</v>
          </cell>
          <cell r="R84">
            <v>0.01</v>
          </cell>
          <cell r="S84">
            <v>0.95</v>
          </cell>
          <cell r="T84">
            <v>1.83</v>
          </cell>
          <cell r="U84">
            <v>2.58</v>
          </cell>
          <cell r="V84">
            <v>3.2</v>
          </cell>
          <cell r="W84">
            <v>3.96</v>
          </cell>
          <cell r="X84">
            <v>4.25</v>
          </cell>
          <cell r="Y84">
            <v>5.19</v>
          </cell>
          <cell r="Z84">
            <v>6.2</v>
          </cell>
          <cell r="AA84">
            <v>8.44</v>
          </cell>
          <cell r="AB84">
            <v>11.03</v>
          </cell>
          <cell r="AC84">
            <v>13.48</v>
          </cell>
          <cell r="AE84">
            <v>2.4500000000000011</v>
          </cell>
        </row>
        <row r="85">
          <cell r="B85" t="str">
            <v>=</v>
          </cell>
          <cell r="C85" t="str">
            <v>763 13</v>
          </cell>
          <cell r="D85" t="str">
            <v>b14</v>
          </cell>
          <cell r="E85" t="str">
            <v>asp</v>
          </cell>
          <cell r="G85" t="str">
            <v>c</v>
          </cell>
          <cell r="I85" t="str">
            <v>Perdite su cambi</v>
          </cell>
          <cell r="L85">
            <v>226.45</v>
          </cell>
          <cell r="O85">
            <v>226.45</v>
          </cell>
          <cell r="Q85" t="str">
            <v>Perdite su cambi</v>
          </cell>
          <cell r="R85">
            <v>226.45</v>
          </cell>
          <cell r="S85">
            <v>226.45</v>
          </cell>
          <cell r="T85">
            <v>226.45</v>
          </cell>
          <cell r="U85">
            <v>226.45</v>
          </cell>
          <cell r="V85">
            <v>226.45</v>
          </cell>
          <cell r="W85">
            <v>226.45</v>
          </cell>
          <cell r="X85">
            <v>226.45</v>
          </cell>
          <cell r="Y85">
            <v>226.45</v>
          </cell>
          <cell r="Z85">
            <v>226.45</v>
          </cell>
          <cell r="AA85">
            <v>226.45</v>
          </cell>
          <cell r="AB85">
            <v>226.45</v>
          </cell>
          <cell r="AC85">
            <v>226.45</v>
          </cell>
          <cell r="AE85">
            <v>0</v>
          </cell>
        </row>
        <row r="86">
          <cell r="B86" t="str">
            <v>=</v>
          </cell>
          <cell r="C86" t="str">
            <v>999 1</v>
          </cell>
          <cell r="D86" t="str">
            <v>22a</v>
          </cell>
          <cell r="E86" t="str">
            <v>tx1</v>
          </cell>
          <cell r="F86">
            <v>3</v>
          </cell>
          <cell r="G86" t="str">
            <v>c</v>
          </cell>
          <cell r="I86" t="str">
            <v>imposte correnti</v>
          </cell>
          <cell r="K86">
            <v>167094.42639423854</v>
          </cell>
          <cell r="L86">
            <v>45000</v>
          </cell>
          <cell r="M86">
            <v>45000</v>
          </cell>
          <cell r="O86">
            <v>0</v>
          </cell>
          <cell r="Q86" t="str">
            <v>imposte correnti</v>
          </cell>
          <cell r="R86">
            <v>291173.74509658874</v>
          </cell>
          <cell r="S86">
            <v>274829.38423548103</v>
          </cell>
          <cell r="T86">
            <v>256383.39319262447</v>
          </cell>
          <cell r="U86">
            <v>240086.17750061571</v>
          </cell>
          <cell r="V86">
            <v>27500</v>
          </cell>
          <cell r="W86">
            <v>33000</v>
          </cell>
          <cell r="X86">
            <v>38500</v>
          </cell>
          <cell r="Y86">
            <v>49500</v>
          </cell>
          <cell r="Z86">
            <v>55000</v>
          </cell>
          <cell r="AA86">
            <v>55000</v>
          </cell>
          <cell r="AB86">
            <v>60500</v>
          </cell>
          <cell r="AC86">
            <v>45000</v>
          </cell>
          <cell r="AE86">
            <v>-15500</v>
          </cell>
        </row>
        <row r="87">
          <cell r="B87" t="str">
            <v>=</v>
          </cell>
          <cell r="C87" t="str">
            <v>999 1</v>
          </cell>
          <cell r="D87" t="str">
            <v>22b</v>
          </cell>
          <cell r="E87" t="str">
            <v>tx2</v>
          </cell>
          <cell r="G87" t="str">
            <v>c</v>
          </cell>
          <cell r="I87" t="str">
            <v>imposte differite</v>
          </cell>
          <cell r="K87">
            <v>-167094.42639423854</v>
          </cell>
          <cell r="L87">
            <v>0</v>
          </cell>
          <cell r="M87">
            <v>0</v>
          </cell>
          <cell r="O87">
            <v>0</v>
          </cell>
          <cell r="Q87" t="str">
            <v>imposte differite</v>
          </cell>
          <cell r="R87">
            <v>-291173.74509658874</v>
          </cell>
          <cell r="S87">
            <v>-274829.38423548103</v>
          </cell>
          <cell r="T87">
            <v>-256383.39319262447</v>
          </cell>
          <cell r="U87">
            <v>-240086.17750061571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</row>
        <row r="88">
          <cell r="B88" t="str">
            <v>35-0300001</v>
          </cell>
          <cell r="C88" t="str">
            <v>461 1</v>
          </cell>
          <cell r="D88" t="str">
            <v>pd12</v>
          </cell>
          <cell r="E88" t="str">
            <v>altrepass</v>
          </cell>
          <cell r="G88" t="str">
            <v>p</v>
          </cell>
          <cell r="I88" t="str">
            <v>inps c/contributi</v>
          </cell>
          <cell r="J88">
            <v>592</v>
          </cell>
          <cell r="K88">
            <v>0</v>
          </cell>
          <cell r="L88">
            <v>16439.7</v>
          </cell>
          <cell r="O88">
            <v>16439.7</v>
          </cell>
          <cell r="Q88" t="str">
            <v>inps c/contributi</v>
          </cell>
          <cell r="R88">
            <v>3058.83</v>
          </cell>
          <cell r="S88">
            <v>6480.47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16439.7</v>
          </cell>
          <cell r="AE88">
            <v>16439.7</v>
          </cell>
        </row>
        <row r="89">
          <cell r="B89" t="str">
            <v>30-0100001</v>
          </cell>
          <cell r="C89" t="str">
            <v>111 1</v>
          </cell>
          <cell r="D89" t="str">
            <v>la1</v>
          </cell>
          <cell r="E89" t="str">
            <v>azord</v>
          </cell>
          <cell r="G89" t="str">
            <v>p</v>
          </cell>
          <cell r="H89" t="str">
            <v>equity</v>
          </cell>
          <cell r="I89" t="str">
            <v>capitale sociale</v>
          </cell>
          <cell r="J89">
            <v>6676560</v>
          </cell>
          <cell r="K89">
            <v>35182120</v>
          </cell>
          <cell r="L89">
            <v>35182120</v>
          </cell>
          <cell r="O89">
            <v>35182120</v>
          </cell>
          <cell r="Q89" t="str">
            <v>capitale sociale</v>
          </cell>
          <cell r="R89">
            <v>36452318.289999999</v>
          </cell>
          <cell r="S89">
            <v>36863246.250000007</v>
          </cell>
          <cell r="T89">
            <v>35182120</v>
          </cell>
          <cell r="U89">
            <v>35182120</v>
          </cell>
          <cell r="V89">
            <v>35182120</v>
          </cell>
          <cell r="W89">
            <v>35182120</v>
          </cell>
          <cell r="X89">
            <v>35182120</v>
          </cell>
          <cell r="Y89">
            <v>35182120</v>
          </cell>
          <cell r="Z89">
            <v>35182120</v>
          </cell>
          <cell r="AA89">
            <v>35182120</v>
          </cell>
          <cell r="AB89">
            <v>35182120</v>
          </cell>
          <cell r="AC89">
            <v>35182120</v>
          </cell>
          <cell r="AE89">
            <v>0</v>
          </cell>
        </row>
        <row r="90">
          <cell r="B90" t="str">
            <v>=</v>
          </cell>
          <cell r="C90" t="str">
            <v>111 5</v>
          </cell>
          <cell r="D90" t="str">
            <v>la4</v>
          </cell>
          <cell r="E90" t="str">
            <v>ris</v>
          </cell>
          <cell r="G90" t="str">
            <v>p</v>
          </cell>
          <cell r="I90" t="str">
            <v>riserva legale</v>
          </cell>
          <cell r="L90">
            <v>57276</v>
          </cell>
          <cell r="O90">
            <v>57276</v>
          </cell>
          <cell r="Q90" t="str">
            <v>riserva legale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57276</v>
          </cell>
          <cell r="Y90">
            <v>57276</v>
          </cell>
          <cell r="Z90">
            <v>57276</v>
          </cell>
          <cell r="AA90">
            <v>57276</v>
          </cell>
          <cell r="AB90">
            <v>57276</v>
          </cell>
          <cell r="AC90">
            <v>57276</v>
          </cell>
          <cell r="AE90">
            <v>0</v>
          </cell>
        </row>
        <row r="91">
          <cell r="B91" t="str">
            <v>=</v>
          </cell>
          <cell r="C91" t="str">
            <v>115 1</v>
          </cell>
          <cell r="D91" t="str">
            <v>la8</v>
          </cell>
          <cell r="E91" t="str">
            <v>und</v>
          </cell>
          <cell r="G91" t="str">
            <v>p</v>
          </cell>
          <cell r="I91" t="str">
            <v>utili portati a nuovo</v>
          </cell>
          <cell r="L91">
            <v>1088249</v>
          </cell>
          <cell r="O91">
            <v>1088249</v>
          </cell>
          <cell r="Q91" t="str">
            <v>utili portati a nuovo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1088249</v>
          </cell>
          <cell r="Y91">
            <v>1088249</v>
          </cell>
          <cell r="Z91">
            <v>1088249</v>
          </cell>
          <cell r="AA91">
            <v>1088249</v>
          </cell>
          <cell r="AB91">
            <v>1088249</v>
          </cell>
          <cell r="AC91">
            <v>1088249</v>
          </cell>
          <cell r="AE91">
            <v>0</v>
          </cell>
        </row>
        <row r="92">
          <cell r="B92" t="str">
            <v>=</v>
          </cell>
          <cell r="C92" t="str">
            <v>133 10</v>
          </cell>
          <cell r="D92" t="str">
            <v>la8</v>
          </cell>
          <cell r="E92" t="str">
            <v>und</v>
          </cell>
          <cell r="G92" t="str">
            <v>p</v>
          </cell>
          <cell r="I92" t="str">
            <v>risultati ex prec portati a nuovo</v>
          </cell>
          <cell r="L92">
            <v>0</v>
          </cell>
          <cell r="O92">
            <v>0</v>
          </cell>
          <cell r="Q92" t="str">
            <v>risultati ex prec portati a nuovo</v>
          </cell>
          <cell r="R92">
            <v>0</v>
          </cell>
          <cell r="S92">
            <v>0</v>
          </cell>
          <cell r="T92">
            <v>1508325.970000007</v>
          </cell>
          <cell r="U92">
            <v>1505587.360000008</v>
          </cell>
          <cell r="V92">
            <v>1145524.81</v>
          </cell>
          <cell r="W92">
            <v>1145524.81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</row>
        <row r="93">
          <cell r="B93" t="str">
            <v>32-0200003</v>
          </cell>
          <cell r="C93" t="str">
            <v>133 9</v>
          </cell>
          <cell r="D93" t="str">
            <v>pb3</v>
          </cell>
          <cell r="E93" t="str">
            <v>ol5</v>
          </cell>
          <cell r="G93" t="str">
            <v>p</v>
          </cell>
          <cell r="H93" t="str">
            <v>risks fund</v>
          </cell>
          <cell r="I93" t="str">
            <v>fondo x rischi ed oneri</v>
          </cell>
          <cell r="J93">
            <v>299545</v>
          </cell>
          <cell r="K93">
            <v>299545</v>
          </cell>
          <cell r="L93">
            <v>299545</v>
          </cell>
          <cell r="O93">
            <v>299545</v>
          </cell>
          <cell r="Q93" t="str">
            <v>fondo x rischi ed oneri</v>
          </cell>
          <cell r="R93">
            <v>299545</v>
          </cell>
          <cell r="S93">
            <v>299545</v>
          </cell>
          <cell r="T93">
            <v>299545</v>
          </cell>
          <cell r="U93">
            <v>299545</v>
          </cell>
          <cell r="V93">
            <v>299545</v>
          </cell>
          <cell r="W93">
            <v>299545</v>
          </cell>
          <cell r="X93">
            <v>299545</v>
          </cell>
          <cell r="Y93">
            <v>299545</v>
          </cell>
          <cell r="Z93">
            <v>299545</v>
          </cell>
          <cell r="AA93">
            <v>299545</v>
          </cell>
          <cell r="AB93">
            <v>299545</v>
          </cell>
          <cell r="AC93">
            <v>299545</v>
          </cell>
          <cell r="AE93">
            <v>0</v>
          </cell>
        </row>
        <row r="94">
          <cell r="B94" t="str">
            <v>35-0500002</v>
          </cell>
          <cell r="C94" t="str">
            <v>159 1</v>
          </cell>
          <cell r="D94" t="str">
            <v>pd10b</v>
          </cell>
          <cell r="E94" t="str">
            <v>ol6</v>
          </cell>
          <cell r="G94" t="str">
            <v>p</v>
          </cell>
          <cell r="H94" t="str">
            <v>PSEG loans</v>
          </cell>
          <cell r="I94" t="str">
            <v>c/finanziam. Pseg</v>
          </cell>
          <cell r="J94">
            <v>41086269.920000002</v>
          </cell>
          <cell r="K94">
            <v>20361749.23</v>
          </cell>
          <cell r="L94">
            <v>20379503.670000002</v>
          </cell>
          <cell r="O94">
            <v>20379503.670000002</v>
          </cell>
          <cell r="Q94" t="str">
            <v>c/finanziam. Pseg</v>
          </cell>
          <cell r="R94">
            <v>20361749.23</v>
          </cell>
          <cell r="S94">
            <v>20361749.23</v>
          </cell>
          <cell r="T94">
            <v>20361749.23</v>
          </cell>
          <cell r="U94">
            <v>20361749.23</v>
          </cell>
          <cell r="V94">
            <v>20361749.23</v>
          </cell>
          <cell r="W94">
            <v>20361749.23</v>
          </cell>
          <cell r="X94">
            <v>20361749.23</v>
          </cell>
          <cell r="Y94">
            <v>20361749.23</v>
          </cell>
          <cell r="Z94">
            <v>20361749.23</v>
          </cell>
          <cell r="AA94">
            <v>20361749.23</v>
          </cell>
          <cell r="AB94">
            <v>20379503.670000002</v>
          </cell>
          <cell r="AC94">
            <v>20379503.670000002</v>
          </cell>
          <cell r="AE94">
            <v>0</v>
          </cell>
        </row>
        <row r="95">
          <cell r="B95" t="str">
            <v>35-0500004</v>
          </cell>
          <cell r="C95" t="str">
            <v>159 2</v>
          </cell>
          <cell r="D95" t="str">
            <v>pd10b</v>
          </cell>
          <cell r="E95" t="str">
            <v>ol7</v>
          </cell>
          <cell r="G95" t="str">
            <v>p</v>
          </cell>
          <cell r="H95" t="str">
            <v>CGGP loans</v>
          </cell>
          <cell r="I95" t="str">
            <v>finanziam da cggp</v>
          </cell>
          <cell r="J95">
            <v>2084466.19</v>
          </cell>
          <cell r="K95">
            <v>1663280.46</v>
          </cell>
          <cell r="L95">
            <v>1663280.46</v>
          </cell>
          <cell r="O95">
            <v>1663280.46</v>
          </cell>
          <cell r="Q95" t="str">
            <v>finanziam da cggp</v>
          </cell>
          <cell r="R95">
            <v>1663280.46</v>
          </cell>
          <cell r="S95">
            <v>1663280.46</v>
          </cell>
          <cell r="T95">
            <v>1663280.46</v>
          </cell>
          <cell r="U95">
            <v>1663280.46</v>
          </cell>
          <cell r="V95">
            <v>1663280.46</v>
          </cell>
          <cell r="W95">
            <v>1663280.46</v>
          </cell>
          <cell r="X95">
            <v>1663280.46</v>
          </cell>
          <cell r="Y95">
            <v>1663280.46</v>
          </cell>
          <cell r="Z95">
            <v>1663280.46</v>
          </cell>
          <cell r="AA95">
            <v>1663280.46</v>
          </cell>
          <cell r="AB95">
            <v>1663280.46</v>
          </cell>
          <cell r="AC95">
            <v>1663280.46</v>
          </cell>
          <cell r="AE95">
            <v>0</v>
          </cell>
        </row>
        <row r="96">
          <cell r="B96" t="str">
            <v>35-0900001</v>
          </cell>
          <cell r="C96" t="str">
            <v>160 1</v>
          </cell>
          <cell r="D96" t="str">
            <v>pd8a</v>
          </cell>
          <cell r="E96" t="str">
            <v>ol7</v>
          </cell>
          <cell r="G96" t="str">
            <v>p</v>
          </cell>
          <cell r="H96" t="str">
            <v>loan to sicob</v>
          </cell>
          <cell r="I96" t="str">
            <v>prestito sicob</v>
          </cell>
          <cell r="J96">
            <v>684964.97</v>
          </cell>
          <cell r="K96">
            <v>684964.97</v>
          </cell>
          <cell r="L96">
            <v>678380.55</v>
          </cell>
          <cell r="O96">
            <v>678380.55</v>
          </cell>
          <cell r="Q96" t="str">
            <v>prestito sicob</v>
          </cell>
          <cell r="R96">
            <v>684479.03</v>
          </cell>
          <cell r="S96">
            <v>684479.03</v>
          </cell>
          <cell r="T96">
            <v>684479.03</v>
          </cell>
          <cell r="U96">
            <v>684479.03</v>
          </cell>
          <cell r="V96">
            <v>684479.03</v>
          </cell>
          <cell r="W96">
            <v>684479.03</v>
          </cell>
          <cell r="X96">
            <v>684479.03</v>
          </cell>
          <cell r="Y96">
            <v>684479.03</v>
          </cell>
          <cell r="Z96">
            <v>684479.03</v>
          </cell>
          <cell r="AA96">
            <v>684479.03</v>
          </cell>
          <cell r="AB96">
            <v>684479.03</v>
          </cell>
          <cell r="AC96">
            <v>678380.55</v>
          </cell>
          <cell r="AE96">
            <v>-6098.4799999999814</v>
          </cell>
        </row>
        <row r="97">
          <cell r="B97" t="str">
            <v>35-0900010</v>
          </cell>
          <cell r="C97" t="str">
            <v>160 2</v>
          </cell>
          <cell r="D97" t="str">
            <v>pd8a</v>
          </cell>
          <cell r="E97" t="str">
            <v>altrepass</v>
          </cell>
          <cell r="G97" t="str">
            <v>p</v>
          </cell>
          <cell r="I97" t="str">
            <v>prestito e finanziam. Da ecn</v>
          </cell>
          <cell r="J97">
            <v>135386.31</v>
          </cell>
          <cell r="K97">
            <v>113611.08</v>
          </cell>
          <cell r="L97">
            <v>113611.08</v>
          </cell>
          <cell r="O97">
            <v>113611.08</v>
          </cell>
          <cell r="Q97" t="str">
            <v>prestito e finanziam. Da ecn</v>
          </cell>
          <cell r="R97">
            <v>113611.08</v>
          </cell>
          <cell r="S97">
            <v>113611.08</v>
          </cell>
          <cell r="T97">
            <v>113611.08</v>
          </cell>
          <cell r="U97">
            <v>113611.08</v>
          </cell>
          <cell r="V97">
            <v>113611.08</v>
          </cell>
          <cell r="W97">
            <v>113611.08</v>
          </cell>
          <cell r="X97">
            <v>113611.08</v>
          </cell>
          <cell r="Y97">
            <v>113611.08</v>
          </cell>
          <cell r="Z97">
            <v>113611.08</v>
          </cell>
          <cell r="AA97">
            <v>113611.08</v>
          </cell>
          <cell r="AB97">
            <v>113611.08</v>
          </cell>
          <cell r="AC97">
            <v>113611.08</v>
          </cell>
          <cell r="AE97">
            <v>0</v>
          </cell>
        </row>
        <row r="98">
          <cell r="B98" t="str">
            <v>35-0900008</v>
          </cell>
          <cell r="C98" t="str">
            <v>160 4</v>
          </cell>
          <cell r="D98" t="str">
            <v>pd13</v>
          </cell>
          <cell r="E98" t="str">
            <v>altrepass</v>
          </cell>
          <cell r="G98" t="str">
            <v>p</v>
          </cell>
          <cell r="I98" t="str">
            <v>fedra x monteleone</v>
          </cell>
          <cell r="J98">
            <v>180000</v>
          </cell>
          <cell r="K98">
            <v>3721.89</v>
          </cell>
          <cell r="L98">
            <v>3721.89</v>
          </cell>
          <cell r="O98">
            <v>3721.89</v>
          </cell>
          <cell r="Q98" t="str">
            <v>fedra x monteleone</v>
          </cell>
          <cell r="R98">
            <v>0</v>
          </cell>
          <cell r="S98">
            <v>3721.89</v>
          </cell>
          <cell r="T98">
            <v>3721.89</v>
          </cell>
          <cell r="U98">
            <v>3721.89</v>
          </cell>
          <cell r="V98">
            <v>3721.89</v>
          </cell>
          <cell r="W98">
            <v>3721.89</v>
          </cell>
          <cell r="X98">
            <v>3721.89</v>
          </cell>
          <cell r="Y98">
            <v>3721.89</v>
          </cell>
          <cell r="Z98">
            <v>3721.89</v>
          </cell>
          <cell r="AA98">
            <v>3721.89</v>
          </cell>
          <cell r="AB98">
            <v>3721.89</v>
          </cell>
          <cell r="AC98">
            <v>3721.89</v>
          </cell>
          <cell r="AE98">
            <v>0</v>
          </cell>
        </row>
        <row r="99">
          <cell r="B99" t="str">
            <v>35-0900007</v>
          </cell>
          <cell r="C99" t="str">
            <v>160 5</v>
          </cell>
          <cell r="D99" t="str">
            <v>pd13</v>
          </cell>
          <cell r="E99" t="str">
            <v>altrepass</v>
          </cell>
          <cell r="G99" t="str">
            <v>p</v>
          </cell>
          <cell r="I99" t="str">
            <v>finnat fiduciaria x monteleone</v>
          </cell>
          <cell r="J99">
            <v>45000</v>
          </cell>
          <cell r="K99">
            <v>0</v>
          </cell>
          <cell r="L99">
            <v>0</v>
          </cell>
          <cell r="O99">
            <v>0</v>
          </cell>
          <cell r="Q99" t="str">
            <v>finnat fiduciaria x monteleone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</row>
        <row r="100">
          <cell r="C100" t="str">
            <v>271 2</v>
          </cell>
          <cell r="D100" t="str">
            <v>fa2</v>
          </cell>
          <cell r="E100" t="str">
            <v>f.amm</v>
          </cell>
          <cell r="G100" t="str">
            <v>p</v>
          </cell>
          <cell r="I100" t="str">
            <v>fdo amm modif statuto</v>
          </cell>
          <cell r="L100">
            <v>1687.2</v>
          </cell>
          <cell r="O100">
            <v>1687.2</v>
          </cell>
          <cell r="Q100" t="str">
            <v>fdo amm modif statuto</v>
          </cell>
          <cell r="R100">
            <v>0</v>
          </cell>
          <cell r="S100">
            <v>0</v>
          </cell>
          <cell r="T100">
            <v>1687.2</v>
          </cell>
          <cell r="U100">
            <v>1687.2</v>
          </cell>
          <cell r="V100">
            <v>1687.2</v>
          </cell>
          <cell r="W100">
            <v>1687.2</v>
          </cell>
          <cell r="X100">
            <v>1687.2</v>
          </cell>
          <cell r="Y100">
            <v>1687.2</v>
          </cell>
          <cell r="Z100">
            <v>1687.2</v>
          </cell>
          <cell r="AA100">
            <v>1687.2</v>
          </cell>
          <cell r="AB100">
            <v>1687.2</v>
          </cell>
          <cell r="AC100">
            <v>1687.2</v>
          </cell>
          <cell r="AE100">
            <v>0</v>
          </cell>
        </row>
        <row r="101">
          <cell r="B101" t="str">
            <v>20-0300003</v>
          </cell>
          <cell r="C101" t="str">
            <v>273 6</v>
          </cell>
          <cell r="D101" t="str">
            <v>fa2</v>
          </cell>
          <cell r="E101" t="str">
            <v>f.amm</v>
          </cell>
          <cell r="G101" t="str">
            <v>p</v>
          </cell>
          <cell r="H101" t="str">
            <v>amortization funds</v>
          </cell>
          <cell r="I101" t="str">
            <v>f.do amm spese plur da ammortizz.</v>
          </cell>
          <cell r="J101">
            <v>1085.74</v>
          </cell>
          <cell r="K101">
            <v>1085.74</v>
          </cell>
          <cell r="L101">
            <v>1630.23</v>
          </cell>
          <cell r="O101">
            <v>1630.23</v>
          </cell>
          <cell r="Q101" t="str">
            <v>f.do amm spese plur da ammortizz.</v>
          </cell>
          <cell r="R101">
            <v>1085.74</v>
          </cell>
          <cell r="S101">
            <v>1085.74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1630.23</v>
          </cell>
          <cell r="AE101">
            <v>1630.23</v>
          </cell>
        </row>
        <row r="102">
          <cell r="C102" t="str">
            <v>273 9</v>
          </cell>
          <cell r="D102" t="str">
            <v>fa2</v>
          </cell>
          <cell r="E102" t="str">
            <v>f.amm</v>
          </cell>
          <cell r="G102" t="str">
            <v>p</v>
          </cell>
          <cell r="I102" t="str">
            <v>fdo amm altre imm imm</v>
          </cell>
          <cell r="L102">
            <v>0</v>
          </cell>
          <cell r="O102">
            <v>0</v>
          </cell>
          <cell r="Q102" t="str">
            <v>fdo amm altre imm imm</v>
          </cell>
          <cell r="R102">
            <v>0</v>
          </cell>
          <cell r="S102">
            <v>0</v>
          </cell>
          <cell r="T102">
            <v>1630.23</v>
          </cell>
          <cell r="U102">
            <v>1630.23</v>
          </cell>
          <cell r="V102">
            <v>1630.23</v>
          </cell>
          <cell r="W102">
            <v>1630.23</v>
          </cell>
          <cell r="X102">
            <v>1630.23</v>
          </cell>
          <cell r="Y102">
            <v>1630.23</v>
          </cell>
          <cell r="Z102">
            <v>1630.23</v>
          </cell>
          <cell r="AA102">
            <v>1630.23</v>
          </cell>
          <cell r="AB102">
            <v>1630.23</v>
          </cell>
          <cell r="AC102">
            <v>0</v>
          </cell>
          <cell r="AE102">
            <v>-1630.23</v>
          </cell>
        </row>
        <row r="103">
          <cell r="B103" t="str">
            <v>=</v>
          </cell>
          <cell r="C103" t="str">
            <v>294 1</v>
          </cell>
          <cell r="D103" t="str">
            <v>sven</v>
          </cell>
          <cell r="E103" t="str">
            <v>fcoll</v>
          </cell>
          <cell r="G103" t="str">
            <v>p</v>
          </cell>
          <cell r="I103" t="str">
            <v>f.sval partecipaz energ</v>
          </cell>
          <cell r="L103">
            <v>239878.16</v>
          </cell>
          <cell r="O103">
            <v>239878.16</v>
          </cell>
          <cell r="Q103" t="str">
            <v>f.sval partecipaz energ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239878.16</v>
          </cell>
          <cell r="W103">
            <v>239878.16</v>
          </cell>
          <cell r="X103">
            <v>239878.16</v>
          </cell>
          <cell r="Y103">
            <v>239878.16</v>
          </cell>
          <cell r="Z103">
            <v>239878.16</v>
          </cell>
          <cell r="AA103">
            <v>239878.16</v>
          </cell>
          <cell r="AB103">
            <v>239878.16</v>
          </cell>
          <cell r="AC103">
            <v>239878.16</v>
          </cell>
          <cell r="AE103">
            <v>0</v>
          </cell>
        </row>
        <row r="104">
          <cell r="C104" t="str">
            <v>731 11</v>
          </cell>
          <cell r="D104" t="str">
            <v>b09c</v>
          </cell>
          <cell r="E104" t="str">
            <v>stip</v>
          </cell>
          <cell r="F104">
            <v>1</v>
          </cell>
          <cell r="G104" t="str">
            <v>c</v>
          </cell>
          <cell r="I104" t="str">
            <v>TFR</v>
          </cell>
          <cell r="L104">
            <v>15792.65</v>
          </cell>
          <cell r="O104">
            <v>15792.65</v>
          </cell>
          <cell r="Q104" t="str">
            <v>TFR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9725.59</v>
          </cell>
          <cell r="AB104">
            <v>11787.7</v>
          </cell>
          <cell r="AC104">
            <v>15792.65</v>
          </cell>
          <cell r="AE104">
            <v>4004.9499999999989</v>
          </cell>
        </row>
        <row r="105">
          <cell r="D105" t="str">
            <v>pd10a</v>
          </cell>
          <cell r="E105" t="str">
            <v>altrepass</v>
          </cell>
          <cell r="F105">
            <v>1</v>
          </cell>
          <cell r="G105" t="str">
            <v>p</v>
          </cell>
          <cell r="I105" t="str">
            <v>deb x oneri diff personale</v>
          </cell>
          <cell r="L105">
            <v>0</v>
          </cell>
          <cell r="M105">
            <v>0</v>
          </cell>
          <cell r="O105">
            <v>0</v>
          </cell>
          <cell r="Q105" t="str">
            <v>deb x oneri diff personale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20814.12</v>
          </cell>
          <cell r="AB105">
            <v>12092</v>
          </cell>
          <cell r="AC105">
            <v>0</v>
          </cell>
          <cell r="AE105">
            <v>-12092</v>
          </cell>
        </row>
        <row r="106">
          <cell r="B106" t="str">
            <v>=</v>
          </cell>
          <cell r="C106" t="str">
            <v>294 2</v>
          </cell>
          <cell r="D106" t="str">
            <v>svsi</v>
          </cell>
          <cell r="E106" t="str">
            <v>fcoll</v>
          </cell>
          <cell r="G106" t="str">
            <v>p</v>
          </cell>
          <cell r="I106" t="str">
            <v>f.sval partecipaz sicob</v>
          </cell>
          <cell r="L106">
            <v>47637.47</v>
          </cell>
          <cell r="O106">
            <v>47637.47</v>
          </cell>
          <cell r="Q106" t="str">
            <v>f.sval partecipaz sicob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47637.47</v>
          </cell>
          <cell r="W106">
            <v>47637.47</v>
          </cell>
          <cell r="X106">
            <v>47637.47</v>
          </cell>
          <cell r="Y106">
            <v>47637.47</v>
          </cell>
          <cell r="Z106">
            <v>47637.47</v>
          </cell>
          <cell r="AA106">
            <v>47637.47</v>
          </cell>
          <cell r="AB106">
            <v>47637.47</v>
          </cell>
          <cell r="AC106">
            <v>47637.47</v>
          </cell>
          <cell r="AE106">
            <v>0</v>
          </cell>
        </row>
        <row r="107">
          <cell r="B107" t="str">
            <v>34-0100001</v>
          </cell>
          <cell r="C107" t="str">
            <v>322 1</v>
          </cell>
          <cell r="D107" t="str">
            <v>pd10a</v>
          </cell>
          <cell r="E107" t="str">
            <v>altrepass</v>
          </cell>
          <cell r="F107">
            <v>2</v>
          </cell>
          <cell r="G107" t="str">
            <v>p</v>
          </cell>
          <cell r="H107" t="str">
            <v>inv to be rec. from national suppliers</v>
          </cell>
          <cell r="I107" t="str">
            <v>FDR fornitori nazionali</v>
          </cell>
          <cell r="J107">
            <v>974162.12</v>
          </cell>
          <cell r="K107">
            <v>235136.37</v>
          </cell>
          <cell r="L107">
            <v>147166.89000000001</v>
          </cell>
          <cell r="M107">
            <v>144718.89000000001</v>
          </cell>
          <cell r="O107">
            <v>2448</v>
          </cell>
          <cell r="Q107" t="str">
            <v>FDR fornitori nazionali</v>
          </cell>
          <cell r="R107">
            <v>3000</v>
          </cell>
          <cell r="S107">
            <v>161527.31</v>
          </cell>
          <cell r="T107">
            <v>595258.76</v>
          </cell>
          <cell r="U107">
            <v>632083.41</v>
          </cell>
          <cell r="V107">
            <v>316537.88</v>
          </cell>
          <cell r="W107">
            <v>201018.41</v>
          </cell>
          <cell r="X107">
            <v>188035.95</v>
          </cell>
          <cell r="Y107">
            <v>229204.85</v>
          </cell>
          <cell r="Z107">
            <v>158550.32999999999</v>
          </cell>
          <cell r="AA107">
            <v>145438.49</v>
          </cell>
          <cell r="AB107">
            <v>132210.57</v>
          </cell>
          <cell r="AC107">
            <v>147166.89000000001</v>
          </cell>
          <cell r="AE107">
            <v>14956.320000000007</v>
          </cell>
        </row>
        <row r="108">
          <cell r="B108" t="str">
            <v>13-000</v>
          </cell>
          <cell r="C108" t="str">
            <v>451 xx</v>
          </cell>
          <cell r="D108" t="str">
            <v>pd5a</v>
          </cell>
          <cell r="E108" t="str">
            <v>fornit</v>
          </cell>
          <cell r="G108" t="str">
            <v>p</v>
          </cell>
          <cell r="H108" t="str">
            <v>suppliers</v>
          </cell>
          <cell r="I108" t="str">
            <v>fornitori</v>
          </cell>
          <cell r="J108">
            <v>559.19000000000005</v>
          </cell>
          <cell r="K108">
            <v>532173.62</v>
          </cell>
          <cell r="L108">
            <v>487815.03</v>
          </cell>
          <cell r="O108">
            <v>487815.03</v>
          </cell>
          <cell r="Q108" t="str">
            <v>fornitori</v>
          </cell>
          <cell r="R108">
            <v>467711.06</v>
          </cell>
          <cell r="S108">
            <v>558005.43000000005</v>
          </cell>
          <cell r="T108">
            <v>484800.93</v>
          </cell>
          <cell r="U108">
            <v>535434.06999999995</v>
          </cell>
          <cell r="V108">
            <v>427919.5</v>
          </cell>
          <cell r="W108">
            <v>488463.8</v>
          </cell>
          <cell r="X108">
            <v>470728.8</v>
          </cell>
          <cell r="Y108">
            <v>532402.62</v>
          </cell>
          <cell r="Z108">
            <v>613461.28</v>
          </cell>
          <cell r="AA108">
            <v>455626.94</v>
          </cell>
          <cell r="AB108">
            <v>449902.35</v>
          </cell>
          <cell r="AC108">
            <v>487815.03</v>
          </cell>
          <cell r="AE108">
            <v>37912.680000000051</v>
          </cell>
        </row>
        <row r="109">
          <cell r="C109" t="str">
            <v>461 1</v>
          </cell>
          <cell r="D109" t="str">
            <v>pd10a</v>
          </cell>
          <cell r="E109" t="str">
            <v>altrepass</v>
          </cell>
          <cell r="F109">
            <v>1</v>
          </cell>
          <cell r="G109" t="str">
            <v>p</v>
          </cell>
          <cell r="I109" t="str">
            <v>deb vs insp x dipendenti</v>
          </cell>
          <cell r="L109">
            <v>0</v>
          </cell>
          <cell r="M109">
            <v>0</v>
          </cell>
          <cell r="O109">
            <v>0</v>
          </cell>
          <cell r="Q109" t="str">
            <v>deb vs insp x dipendenti</v>
          </cell>
          <cell r="R109">
            <v>0</v>
          </cell>
          <cell r="S109">
            <v>67.709999999999994</v>
          </cell>
          <cell r="T109">
            <v>4206.22</v>
          </cell>
          <cell r="U109">
            <v>4182.75</v>
          </cell>
          <cell r="V109">
            <v>4302.22</v>
          </cell>
          <cell r="W109">
            <v>6359.16</v>
          </cell>
          <cell r="X109">
            <v>4355.18</v>
          </cell>
          <cell r="Y109">
            <v>4858.46</v>
          </cell>
          <cell r="Z109">
            <v>6637.31</v>
          </cell>
          <cell r="AA109">
            <v>9627.5499999999993</v>
          </cell>
          <cell r="AB109">
            <v>11549.79</v>
          </cell>
          <cell r="AC109">
            <v>0</v>
          </cell>
          <cell r="AE109">
            <v>-11549.79</v>
          </cell>
        </row>
        <row r="110">
          <cell r="C110" t="str">
            <v>461 10</v>
          </cell>
          <cell r="D110" t="str">
            <v>pd10a</v>
          </cell>
          <cell r="E110" t="str">
            <v>altrepass</v>
          </cell>
          <cell r="G110" t="str">
            <v>p</v>
          </cell>
          <cell r="I110" t="str">
            <v>debiti vs pastore</v>
          </cell>
          <cell r="L110">
            <v>3936.18</v>
          </cell>
          <cell r="O110">
            <v>3936.18</v>
          </cell>
          <cell r="Q110" t="str">
            <v>debiti vs pastore</v>
          </cell>
          <cell r="R110">
            <v>0</v>
          </cell>
          <cell r="S110">
            <v>248.76</v>
          </cell>
          <cell r="T110">
            <v>1126.72</v>
          </cell>
          <cell r="U110">
            <v>1565.7</v>
          </cell>
          <cell r="V110">
            <v>877.96</v>
          </cell>
          <cell r="W110">
            <v>0</v>
          </cell>
          <cell r="X110">
            <v>438.98</v>
          </cell>
          <cell r="Y110">
            <v>877.96</v>
          </cell>
          <cell r="Z110">
            <v>1521.81</v>
          </cell>
          <cell r="AA110">
            <v>1302.3</v>
          </cell>
          <cell r="AB110">
            <v>2619.2399999999998</v>
          </cell>
          <cell r="AC110">
            <v>3936.18</v>
          </cell>
          <cell r="AE110">
            <v>1316.94</v>
          </cell>
        </row>
        <row r="111">
          <cell r="C111" t="str">
            <v>461 14</v>
          </cell>
          <cell r="D111" t="str">
            <v>pd10a</v>
          </cell>
          <cell r="E111" t="str">
            <v>altrepass</v>
          </cell>
          <cell r="G111" t="str">
            <v>p</v>
          </cell>
          <cell r="I111" t="str">
            <v>deb x contributi generici</v>
          </cell>
          <cell r="L111">
            <v>344.32</v>
          </cell>
          <cell r="O111">
            <v>344.32</v>
          </cell>
          <cell r="Q111" t="str">
            <v>deb x contributi generici</v>
          </cell>
          <cell r="R111">
            <v>0</v>
          </cell>
          <cell r="S111">
            <v>21.52</v>
          </cell>
          <cell r="T111">
            <v>64.56</v>
          </cell>
          <cell r="U111">
            <v>86.08</v>
          </cell>
          <cell r="V111">
            <v>43.04</v>
          </cell>
          <cell r="W111">
            <v>64.56</v>
          </cell>
          <cell r="X111">
            <v>86.08</v>
          </cell>
          <cell r="Y111">
            <v>107.6</v>
          </cell>
          <cell r="Z111">
            <v>150.63999999999999</v>
          </cell>
          <cell r="AA111">
            <v>215.2</v>
          </cell>
          <cell r="AB111">
            <v>279.76</v>
          </cell>
          <cell r="AC111">
            <v>344.32</v>
          </cell>
          <cell r="AE111">
            <v>64.56</v>
          </cell>
        </row>
        <row r="112">
          <cell r="B112" t="str">
            <v>35-0300002</v>
          </cell>
          <cell r="C112" t="str">
            <v>461 3</v>
          </cell>
          <cell r="D112" t="str">
            <v>pd10a</v>
          </cell>
          <cell r="E112" t="str">
            <v>altrepass</v>
          </cell>
          <cell r="G112" t="str">
            <v>p</v>
          </cell>
          <cell r="I112" t="str">
            <v>inali c/contributi</v>
          </cell>
          <cell r="J112">
            <v>0</v>
          </cell>
          <cell r="K112">
            <v>0</v>
          </cell>
          <cell r="L112">
            <v>-898.21</v>
          </cell>
          <cell r="O112">
            <v>-898.21</v>
          </cell>
          <cell r="Q112" t="str">
            <v>inali c/contributi</v>
          </cell>
          <cell r="R112">
            <v>0</v>
          </cell>
          <cell r="S112">
            <v>0</v>
          </cell>
          <cell r="T112">
            <v>-898.21</v>
          </cell>
          <cell r="U112">
            <v>-898.21</v>
          </cell>
          <cell r="V112">
            <v>-898.21</v>
          </cell>
          <cell r="W112">
            <v>-898.21</v>
          </cell>
          <cell r="X112">
            <v>-898.21</v>
          </cell>
          <cell r="Y112">
            <v>-898.21</v>
          </cell>
          <cell r="Z112">
            <v>-898.21</v>
          </cell>
          <cell r="AA112">
            <v>-898.21</v>
          </cell>
          <cell r="AB112">
            <v>-898.21</v>
          </cell>
          <cell r="AC112">
            <v>-898.21</v>
          </cell>
          <cell r="AE112">
            <v>0</v>
          </cell>
        </row>
        <row r="113">
          <cell r="C113" t="str">
            <v>461 6</v>
          </cell>
          <cell r="D113" t="str">
            <v>pd10a</v>
          </cell>
          <cell r="E113" t="str">
            <v>altrepass</v>
          </cell>
          <cell r="G113" t="str">
            <v>p</v>
          </cell>
          <cell r="I113" t="str">
            <v>debiti vs FPDAC</v>
          </cell>
          <cell r="L113">
            <v>6058.78</v>
          </cell>
          <cell r="O113">
            <v>6058.78</v>
          </cell>
          <cell r="Q113" t="str">
            <v>debiti vs FPDAC</v>
          </cell>
          <cell r="R113">
            <v>0</v>
          </cell>
          <cell r="S113">
            <v>354.62</v>
          </cell>
          <cell r="T113">
            <v>1029.78</v>
          </cell>
          <cell r="U113">
            <v>1079.1300000000001</v>
          </cell>
          <cell r="V113">
            <v>675.16</v>
          </cell>
          <cell r="W113">
            <v>2453.89</v>
          </cell>
          <cell r="X113">
            <v>1137.72</v>
          </cell>
          <cell r="Y113">
            <v>1763.53</v>
          </cell>
          <cell r="Z113">
            <v>2681.38</v>
          </cell>
          <cell r="AA113">
            <v>2303.92</v>
          </cell>
          <cell r="AB113">
            <v>4181.3500000000004</v>
          </cell>
          <cell r="AC113">
            <v>6058.78</v>
          </cell>
          <cell r="AE113">
            <v>1877.4299999999994</v>
          </cell>
        </row>
        <row r="114">
          <cell r="C114" t="str">
            <v>461 7</v>
          </cell>
          <cell r="D114" t="str">
            <v>pd10a</v>
          </cell>
          <cell r="E114" t="str">
            <v>altrepass</v>
          </cell>
          <cell r="G114" t="str">
            <v>p</v>
          </cell>
          <cell r="I114" t="str">
            <v>debiti vs fasdac</v>
          </cell>
          <cell r="L114">
            <v>2908.72</v>
          </cell>
          <cell r="O114">
            <v>2908.72</v>
          </cell>
          <cell r="Q114" t="str">
            <v>debiti vs fasdac</v>
          </cell>
          <cell r="R114">
            <v>0</v>
          </cell>
          <cell r="S114">
            <v>164.22</v>
          </cell>
          <cell r="T114">
            <v>743.82</v>
          </cell>
          <cell r="U114">
            <v>1033.6199999999999</v>
          </cell>
          <cell r="V114">
            <v>579.6</v>
          </cell>
          <cell r="W114">
            <v>0</v>
          </cell>
          <cell r="X114">
            <v>289.8</v>
          </cell>
          <cell r="Y114">
            <v>579.6</v>
          </cell>
          <cell r="Z114">
            <v>1004.64</v>
          </cell>
          <cell r="AA114">
            <v>859.72</v>
          </cell>
          <cell r="AB114">
            <v>1729.12</v>
          </cell>
          <cell r="AC114">
            <v>2908.72</v>
          </cell>
          <cell r="AE114">
            <v>1179.5999999999999</v>
          </cell>
        </row>
        <row r="115">
          <cell r="B115" t="str">
            <v>35-0200001</v>
          </cell>
          <cell r="C115" t="str">
            <v>463 1</v>
          </cell>
          <cell r="D115" t="str">
            <v>pd10a</v>
          </cell>
          <cell r="E115" t="str">
            <v>altrepass</v>
          </cell>
          <cell r="F115">
            <v>1</v>
          </cell>
          <cell r="G115" t="str">
            <v>p</v>
          </cell>
          <cell r="I115" t="str">
            <v>dipendenti c/retribuzioni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Q115" t="str">
            <v>dipendenti c/retribuzioni</v>
          </cell>
          <cell r="R115">
            <v>0</v>
          </cell>
          <cell r="S115">
            <v>3809.47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7119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</row>
        <row r="116">
          <cell r="B116" t="str">
            <v>35-0100003</v>
          </cell>
          <cell r="C116" t="str">
            <v>469 9</v>
          </cell>
          <cell r="D116" t="str">
            <v>pd10a</v>
          </cell>
          <cell r="E116" t="str">
            <v>altrepass</v>
          </cell>
          <cell r="G116" t="str">
            <v>p</v>
          </cell>
          <cell r="H116" t="str">
            <v>other liabilities</v>
          </cell>
          <cell r="I116" t="str">
            <v>debiti diversi</v>
          </cell>
          <cell r="J116">
            <v>0</v>
          </cell>
          <cell r="K116">
            <v>155.41</v>
          </cell>
          <cell r="L116">
            <v>237.01</v>
          </cell>
          <cell r="O116">
            <v>237.01</v>
          </cell>
          <cell r="Q116" t="str">
            <v>debiti diversi</v>
          </cell>
          <cell r="R116">
            <v>155.41</v>
          </cell>
          <cell r="S116">
            <v>155.41</v>
          </cell>
          <cell r="T116">
            <v>155.41</v>
          </cell>
          <cell r="U116">
            <v>155.41</v>
          </cell>
          <cell r="V116">
            <v>155.41</v>
          </cell>
          <cell r="W116">
            <v>155.41</v>
          </cell>
          <cell r="X116">
            <v>214.21</v>
          </cell>
          <cell r="Y116">
            <v>214.21</v>
          </cell>
          <cell r="Z116">
            <v>214.21</v>
          </cell>
          <cell r="AA116">
            <v>237.01</v>
          </cell>
          <cell r="AB116">
            <v>237.01</v>
          </cell>
          <cell r="AC116">
            <v>237.01</v>
          </cell>
          <cell r="AE116">
            <v>0</v>
          </cell>
        </row>
        <row r="117">
          <cell r="B117" t="str">
            <v>35-0100001</v>
          </cell>
          <cell r="C117" t="str">
            <v>533 1</v>
          </cell>
          <cell r="D117" t="str">
            <v>pd11a</v>
          </cell>
          <cell r="E117" t="str">
            <v>itax</v>
          </cell>
          <cell r="F117">
            <v>1</v>
          </cell>
          <cell r="G117" t="str">
            <v>p</v>
          </cell>
          <cell r="H117" t="str">
            <v>emploee taxes</v>
          </cell>
          <cell r="I117" t="str">
            <v>erario c/irpef dip (1001)</v>
          </cell>
          <cell r="J117">
            <v>18800.189999999999</v>
          </cell>
          <cell r="K117">
            <v>0</v>
          </cell>
          <cell r="L117">
            <v>9610.35</v>
          </cell>
          <cell r="M117">
            <v>0</v>
          </cell>
          <cell r="O117">
            <v>9610.35</v>
          </cell>
          <cell r="Q117" t="str">
            <v>erario c/irpef dip (1001)</v>
          </cell>
          <cell r="R117">
            <v>1876.02</v>
          </cell>
          <cell r="S117">
            <v>3825.95</v>
          </cell>
          <cell r="T117">
            <v>3825.95</v>
          </cell>
          <cell r="U117">
            <v>3801.39</v>
          </cell>
          <cell r="V117">
            <v>3801.39</v>
          </cell>
          <cell r="W117">
            <v>5323.59</v>
          </cell>
          <cell r="X117">
            <v>98.39</v>
          </cell>
          <cell r="Y117">
            <v>4104.28</v>
          </cell>
          <cell r="Z117">
            <v>5314.96</v>
          </cell>
          <cell r="AA117">
            <v>7672.08</v>
          </cell>
          <cell r="AB117">
            <v>9597.49</v>
          </cell>
          <cell r="AC117">
            <v>9610.35</v>
          </cell>
          <cell r="AE117">
            <v>12.860000000000582</v>
          </cell>
        </row>
        <row r="118">
          <cell r="B118" t="str">
            <v>35-0100002</v>
          </cell>
          <cell r="C118" t="str">
            <v>533 3</v>
          </cell>
          <cell r="D118" t="str">
            <v>pd11a</v>
          </cell>
          <cell r="E118" t="str">
            <v>itax</v>
          </cell>
          <cell r="G118" t="str">
            <v>p</v>
          </cell>
          <cell r="H118" t="str">
            <v>free lance taxes</v>
          </cell>
          <cell r="I118" t="str">
            <v>erario c/irpef lav aut (1040)</v>
          </cell>
          <cell r="J118">
            <v>1379</v>
          </cell>
          <cell r="K118">
            <v>39038.639999999999</v>
          </cell>
          <cell r="L118">
            <v>-213.71</v>
          </cell>
          <cell r="O118">
            <v>-213.71</v>
          </cell>
          <cell r="Q118" t="str">
            <v>erario c/irpef lav aut (1040)</v>
          </cell>
          <cell r="R118">
            <v>4222.03</v>
          </cell>
          <cell r="S118">
            <v>0</v>
          </cell>
          <cell r="T118">
            <v>0</v>
          </cell>
          <cell r="U118">
            <v>0</v>
          </cell>
          <cell r="V118">
            <v>17130.18</v>
          </cell>
          <cell r="W118">
            <v>-213.71</v>
          </cell>
          <cell r="X118">
            <v>17855.32</v>
          </cell>
          <cell r="Y118">
            <v>-213.71</v>
          </cell>
          <cell r="Z118">
            <v>-213.71</v>
          </cell>
          <cell r="AA118">
            <v>16986.990000000002</v>
          </cell>
          <cell r="AB118">
            <v>20343.34</v>
          </cell>
          <cell r="AC118">
            <v>-213.71</v>
          </cell>
          <cell r="AE118">
            <v>-20557.05</v>
          </cell>
        </row>
        <row r="119">
          <cell r="B119" t="str">
            <v>=</v>
          </cell>
          <cell r="C119" t="str">
            <v>537 3</v>
          </cell>
          <cell r="D119" t="str">
            <v>pd11a</v>
          </cell>
          <cell r="E119" t="str">
            <v>itax</v>
          </cell>
          <cell r="G119" t="str">
            <v>p</v>
          </cell>
          <cell r="I119" t="str">
            <v>erario c/IRAP</v>
          </cell>
          <cell r="L119">
            <v>0</v>
          </cell>
          <cell r="O119">
            <v>0</v>
          </cell>
          <cell r="Q119" t="str">
            <v>erario c/IRAP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65695</v>
          </cell>
          <cell r="W119">
            <v>65695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</row>
        <row r="120">
          <cell r="B120" t="str">
            <v>10-0200014</v>
          </cell>
          <cell r="C120" t="str">
            <v>571 2</v>
          </cell>
          <cell r="D120" t="str">
            <v>pd3</v>
          </cell>
          <cell r="E120" t="str">
            <v>altrepass</v>
          </cell>
          <cell r="G120" t="str">
            <v>p</v>
          </cell>
          <cell r="H120" t="str">
            <v>bpci bank</v>
          </cell>
          <cell r="I120" t="str">
            <v>bpci</v>
          </cell>
          <cell r="L120">
            <v>0</v>
          </cell>
          <cell r="O120">
            <v>0</v>
          </cell>
          <cell r="Q120" t="str">
            <v>bpci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7425.8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</row>
        <row r="121">
          <cell r="B121" t="str">
            <v>=</v>
          </cell>
          <cell r="C121" t="str">
            <v>999 1</v>
          </cell>
          <cell r="D121" t="str">
            <v>pd11a</v>
          </cell>
          <cell r="E121" t="str">
            <v>itax</v>
          </cell>
          <cell r="F121">
            <v>3</v>
          </cell>
          <cell r="G121" t="str">
            <v>p</v>
          </cell>
          <cell r="I121" t="str">
            <v>erario /IRAP</v>
          </cell>
          <cell r="L121">
            <v>45000</v>
          </cell>
          <cell r="M121">
            <v>45000</v>
          </cell>
          <cell r="O121">
            <v>0</v>
          </cell>
          <cell r="Q121" t="str">
            <v>erario /IRAP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27500</v>
          </cell>
          <cell r="W121">
            <v>33000</v>
          </cell>
          <cell r="X121">
            <v>38500</v>
          </cell>
          <cell r="Y121">
            <v>49500</v>
          </cell>
          <cell r="Z121">
            <v>55000</v>
          </cell>
          <cell r="AA121">
            <v>55000</v>
          </cell>
          <cell r="AB121">
            <v>60500</v>
          </cell>
          <cell r="AC121">
            <v>45000</v>
          </cell>
          <cell r="AE121">
            <v>-15500</v>
          </cell>
        </row>
        <row r="122">
          <cell r="B122">
            <v>123</v>
          </cell>
          <cell r="C122" t="str">
            <v>617 1</v>
          </cell>
          <cell r="D122" t="str">
            <v>r5</v>
          </cell>
          <cell r="E122" t="str">
            <v>ricdiv</v>
          </cell>
          <cell r="F122" t="str">
            <v>ic</v>
          </cell>
          <cell r="G122" t="str">
            <v>r</v>
          </cell>
          <cell r="H122" t="str">
            <v>interest from bionasse</v>
          </cell>
          <cell r="I122" t="str">
            <v>rifatturazione a San Marco</v>
          </cell>
          <cell r="K122">
            <v>1005301.5</v>
          </cell>
          <cell r="L122">
            <v>964356.23999999929</v>
          </cell>
          <cell r="M122">
            <v>79033.649999999325</v>
          </cell>
          <cell r="O122">
            <v>885322.59</v>
          </cell>
          <cell r="Q122" t="str">
            <v>rifatturazione a San Marco</v>
          </cell>
          <cell r="R122">
            <v>230000</v>
          </cell>
          <cell r="S122">
            <v>344412.31</v>
          </cell>
          <cell r="T122">
            <v>357178.98</v>
          </cell>
          <cell r="U122">
            <v>455389</v>
          </cell>
          <cell r="V122">
            <v>445589.98</v>
          </cell>
          <cell r="W122">
            <v>640437.35</v>
          </cell>
          <cell r="X122">
            <v>712765.64</v>
          </cell>
          <cell r="Y122">
            <v>778276.57079999975</v>
          </cell>
          <cell r="Z122">
            <v>821243.84159999958</v>
          </cell>
          <cell r="AA122">
            <v>868170.82799999963</v>
          </cell>
          <cell r="AB122">
            <v>927346.58399999933</v>
          </cell>
          <cell r="AC122">
            <v>964356.23999999929</v>
          </cell>
          <cell r="AE122">
            <v>37009.655999999959</v>
          </cell>
        </row>
        <row r="123">
          <cell r="B123" t="str">
            <v>97-0300001</v>
          </cell>
          <cell r="C123" t="str">
            <v>641 10</v>
          </cell>
          <cell r="D123" t="str">
            <v>e20a</v>
          </cell>
          <cell r="E123" t="str">
            <v>rxg</v>
          </cell>
          <cell r="G123" t="str">
            <v>r</v>
          </cell>
          <cell r="H123" t="str">
            <v>extra revenues</v>
          </cell>
          <cell r="I123" t="str">
            <v>sopravv att ord</v>
          </cell>
          <cell r="J123">
            <v>3798.75</v>
          </cell>
          <cell r="K123">
            <v>2344.92</v>
          </cell>
          <cell r="L123">
            <v>0</v>
          </cell>
          <cell r="O123">
            <v>0</v>
          </cell>
          <cell r="Q123" t="str">
            <v>sopravv att ord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</row>
        <row r="124">
          <cell r="B124" t="str">
            <v>=</v>
          </cell>
          <cell r="C124" t="str">
            <v>641 3</v>
          </cell>
          <cell r="D124" t="str">
            <v>e20a</v>
          </cell>
          <cell r="E124" t="str">
            <v>difcam</v>
          </cell>
          <cell r="G124" t="str">
            <v>r</v>
          </cell>
          <cell r="I124" t="str">
            <v>utili su cambi</v>
          </cell>
          <cell r="K124">
            <v>844.25</v>
          </cell>
          <cell r="L124">
            <v>775.14</v>
          </cell>
          <cell r="O124">
            <v>775.14</v>
          </cell>
          <cell r="Q124" t="str">
            <v>utili su cambi</v>
          </cell>
          <cell r="R124">
            <v>0</v>
          </cell>
          <cell r="S124">
            <v>0</v>
          </cell>
          <cell r="T124">
            <v>775.14</v>
          </cell>
          <cell r="U124">
            <v>775.14</v>
          </cell>
          <cell r="V124">
            <v>775.14</v>
          </cell>
          <cell r="W124">
            <v>775.14</v>
          </cell>
          <cell r="X124">
            <v>775.14</v>
          </cell>
          <cell r="Y124">
            <v>775.14</v>
          </cell>
          <cell r="Z124">
            <v>775.14</v>
          </cell>
          <cell r="AA124">
            <v>775.14</v>
          </cell>
          <cell r="AB124">
            <v>775.14</v>
          </cell>
          <cell r="AC124">
            <v>775.14</v>
          </cell>
          <cell r="AE124">
            <v>0</v>
          </cell>
        </row>
        <row r="125">
          <cell r="B125" t="str">
            <v>55-0200002</v>
          </cell>
          <cell r="C125" t="str">
            <v>663 1</v>
          </cell>
          <cell r="D125" t="str">
            <v>c16a</v>
          </cell>
          <cell r="E125" t="str">
            <v>iemi5</v>
          </cell>
          <cell r="F125">
            <v>4</v>
          </cell>
          <cell r="G125" t="str">
            <v>r</v>
          </cell>
          <cell r="H125" t="str">
            <v>interest from cellulosa calabra</v>
          </cell>
          <cell r="I125" t="str">
            <v>int. A cell. Calabra</v>
          </cell>
          <cell r="J125">
            <v>28747.64</v>
          </cell>
          <cell r="K125">
            <v>27794.016904564494</v>
          </cell>
          <cell r="L125">
            <v>29397.930487870239</v>
          </cell>
          <cell r="M125">
            <v>4.8787023843033239E-4</v>
          </cell>
          <cell r="O125">
            <v>29397.93</v>
          </cell>
          <cell r="Q125" t="str">
            <v>int. A cell. Calabra</v>
          </cell>
          <cell r="R125">
            <v>2999.7594446642102</v>
          </cell>
          <cell r="S125">
            <v>5709.2195882318838</v>
          </cell>
          <cell r="T125">
            <v>8708.9790328960935</v>
          </cell>
          <cell r="U125">
            <v>11611.972043861459</v>
          </cell>
          <cell r="V125">
            <v>14611.731488525669</v>
          </cell>
          <cell r="W125">
            <v>17778.699247034227</v>
          </cell>
          <cell r="X125">
            <v>19748.217153222318</v>
          </cell>
          <cell r="Y125">
            <v>21674.125390150137</v>
          </cell>
          <cell r="Z125">
            <v>25463.815791846806</v>
          </cell>
          <cell r="AA125">
            <v>25463.815791846806</v>
          </cell>
          <cell r="AB125">
            <v>27327.597956615664</v>
          </cell>
          <cell r="AC125">
            <v>29397.930487870239</v>
          </cell>
          <cell r="AE125">
            <v>2070.3325312545749</v>
          </cell>
        </row>
        <row r="126">
          <cell r="B126" t="str">
            <v>55-0200003</v>
          </cell>
          <cell r="C126" t="str">
            <v>663 1</v>
          </cell>
          <cell r="D126" t="str">
            <v>c16a</v>
          </cell>
          <cell r="E126" t="str">
            <v>iemi1</v>
          </cell>
          <cell r="F126">
            <v>4</v>
          </cell>
          <cell r="G126" t="str">
            <v>r</v>
          </cell>
          <cell r="H126" t="str">
            <v>interest from bionasse</v>
          </cell>
          <cell r="I126" t="str">
            <v>int. A biomasse</v>
          </cell>
          <cell r="J126">
            <v>547769.48</v>
          </cell>
          <cell r="K126">
            <v>634965.23210958904</v>
          </cell>
          <cell r="L126">
            <v>763684.40383561642</v>
          </cell>
          <cell r="M126">
            <v>3.8356164004653692E-3</v>
          </cell>
          <cell r="O126">
            <v>763684.4</v>
          </cell>
          <cell r="Q126" t="str">
            <v>int. A biomasse</v>
          </cell>
          <cell r="R126">
            <v>61887.163397260279</v>
          </cell>
          <cell r="S126">
            <v>117785.24646575344</v>
          </cell>
          <cell r="T126">
            <v>179672.40986301372</v>
          </cell>
          <cell r="U126">
            <v>239563.21315068495</v>
          </cell>
          <cell r="V126">
            <v>301450.3765479452</v>
          </cell>
          <cell r="W126">
            <v>362811.29654794524</v>
          </cell>
          <cell r="X126">
            <v>428737.28677200229</v>
          </cell>
          <cell r="Y126">
            <v>494663.27699605934</v>
          </cell>
          <cell r="Z126">
            <v>624388.61259823618</v>
          </cell>
          <cell r="AA126">
            <v>624388.61259823618</v>
          </cell>
          <cell r="AB126">
            <v>688187.9579763558</v>
          </cell>
          <cell r="AC126">
            <v>763684.40383561642</v>
          </cell>
          <cell r="AE126">
            <v>75496.445859260624</v>
          </cell>
        </row>
        <row r="127">
          <cell r="B127" t="str">
            <v>97-0300005</v>
          </cell>
          <cell r="C127" t="str">
            <v>667 12</v>
          </cell>
          <cell r="D127" t="str">
            <v>e20a</v>
          </cell>
          <cell r="E127" t="str">
            <v>rxg</v>
          </cell>
          <cell r="G127" t="str">
            <v>r</v>
          </cell>
          <cell r="I127" t="str">
            <v>arrotondam. Attivi</v>
          </cell>
          <cell r="J127">
            <v>0.01</v>
          </cell>
          <cell r="K127">
            <v>3.77</v>
          </cell>
          <cell r="L127">
            <v>13.37</v>
          </cell>
          <cell r="O127">
            <v>13.37</v>
          </cell>
          <cell r="Q127" t="str">
            <v>arrotondam. Attivi</v>
          </cell>
          <cell r="R127">
            <v>0</v>
          </cell>
          <cell r="S127">
            <v>0</v>
          </cell>
          <cell r="T127">
            <v>0.94</v>
          </cell>
          <cell r="U127">
            <v>1.82</v>
          </cell>
          <cell r="V127">
            <v>3.12</v>
          </cell>
          <cell r="W127">
            <v>4.03</v>
          </cell>
          <cell r="X127">
            <v>4.1900000000000004</v>
          </cell>
          <cell r="Y127">
            <v>4.74</v>
          </cell>
          <cell r="Z127">
            <v>5.68</v>
          </cell>
          <cell r="AA127">
            <v>6.69</v>
          </cell>
          <cell r="AB127">
            <v>8.93</v>
          </cell>
          <cell r="AC127">
            <v>13.37</v>
          </cell>
          <cell r="AE127">
            <v>4.4399999999999995</v>
          </cell>
        </row>
        <row r="128">
          <cell r="B128" t="str">
            <v>55-0100002</v>
          </cell>
          <cell r="C128" t="str">
            <v>667 5</v>
          </cell>
          <cell r="D128" t="str">
            <v>c16d</v>
          </cell>
          <cell r="E128" t="str">
            <v>aric</v>
          </cell>
          <cell r="G128" t="str">
            <v>r</v>
          </cell>
          <cell r="I128" t="str">
            <v>interessi attivi banche</v>
          </cell>
          <cell r="J128">
            <v>257.06</v>
          </cell>
          <cell r="K128">
            <v>325.22000000000003</v>
          </cell>
          <cell r="L128">
            <v>565.07000000000005</v>
          </cell>
          <cell r="O128">
            <v>565.07000000000005</v>
          </cell>
          <cell r="Q128" t="str">
            <v>interessi attivi banche</v>
          </cell>
          <cell r="R128">
            <v>0</v>
          </cell>
          <cell r="S128">
            <v>0</v>
          </cell>
          <cell r="T128">
            <v>0</v>
          </cell>
          <cell r="U128">
            <v>244.51</v>
          </cell>
          <cell r="V128">
            <v>244.51</v>
          </cell>
          <cell r="W128">
            <v>244.51</v>
          </cell>
          <cell r="X128">
            <v>400.76</v>
          </cell>
          <cell r="Y128">
            <v>362.96</v>
          </cell>
          <cell r="Z128">
            <v>362.96</v>
          </cell>
          <cell r="AA128">
            <v>565.07000000000005</v>
          </cell>
          <cell r="AB128">
            <v>565.07000000000005</v>
          </cell>
          <cell r="AC128">
            <v>565.07000000000005</v>
          </cell>
          <cell r="AE128">
            <v>0</v>
          </cell>
        </row>
        <row r="129">
          <cell r="B129" t="str">
            <v>55-0200001</v>
          </cell>
          <cell r="C129" t="str">
            <v>663 1</v>
          </cell>
          <cell r="D129" t="str">
            <v>c16a</v>
          </cell>
          <cell r="E129" t="str">
            <v>iemi4</v>
          </cell>
          <cell r="F129" t="str">
            <v>ic</v>
          </cell>
          <cell r="G129" t="str">
            <v>r</v>
          </cell>
          <cell r="H129" t="str">
            <v>interest from san marco</v>
          </cell>
          <cell r="I129" t="str">
            <v>interessi a san Marco</v>
          </cell>
          <cell r="J129">
            <v>526834.55000000005</v>
          </cell>
          <cell r="K129">
            <v>908191.35646868905</v>
          </cell>
          <cell r="L129">
            <v>0</v>
          </cell>
          <cell r="M129">
            <v>-633518.61</v>
          </cell>
          <cell r="O129">
            <v>633518.61</v>
          </cell>
          <cell r="Q129" t="str">
            <v>interessi a san Marco</v>
          </cell>
          <cell r="R129">
            <v>116616.75549675802</v>
          </cell>
          <cell r="S129">
            <v>220887.00022471801</v>
          </cell>
          <cell r="T129">
            <v>338564.7740228459</v>
          </cell>
          <cell r="U129">
            <v>442534.25212178542</v>
          </cell>
          <cell r="V129">
            <v>537962.63501580374</v>
          </cell>
          <cell r="W129">
            <v>633518.87032523239</v>
          </cell>
          <cell r="X129">
            <v>716340.48184293986</v>
          </cell>
          <cell r="Y129">
            <v>796333.60020996234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</row>
        <row r="130">
          <cell r="B130" t="str">
            <v>55-0200005</v>
          </cell>
          <cell r="C130" t="str">
            <v>663 1</v>
          </cell>
          <cell r="D130" t="str">
            <v>c16a</v>
          </cell>
          <cell r="E130" t="str">
            <v>iemi5</v>
          </cell>
          <cell r="F130">
            <v>4</v>
          </cell>
          <cell r="G130" t="str">
            <v>r</v>
          </cell>
          <cell r="H130" t="str">
            <v>interest from energ</v>
          </cell>
          <cell r="I130" t="str">
            <v>int. A energ</v>
          </cell>
          <cell r="J130">
            <v>35284.11</v>
          </cell>
          <cell r="K130">
            <v>41621.174724577817</v>
          </cell>
          <cell r="L130">
            <v>52876.46914192917</v>
          </cell>
          <cell r="M130">
            <v>-8.5807083087274805E-4</v>
          </cell>
          <cell r="O130">
            <v>52876.47</v>
          </cell>
          <cell r="Q130" t="str">
            <v>int. A energ</v>
          </cell>
          <cell r="R130">
            <v>4003.0038836745398</v>
          </cell>
          <cell r="S130">
            <v>7618.6202947354141</v>
          </cell>
          <cell r="T130">
            <v>11621.624178409953</v>
          </cell>
          <cell r="U130">
            <v>15495.498904546605</v>
          </cell>
          <cell r="V130">
            <v>19498.502788221143</v>
          </cell>
          <cell r="W130">
            <v>23491.264890561197</v>
          </cell>
          <cell r="X130">
            <v>28208.410028548828</v>
          </cell>
          <cell r="Y130">
            <v>32982.966125440566</v>
          </cell>
          <cell r="Z130">
            <v>42378.060380614639</v>
          </cell>
          <cell r="AA130">
            <v>42378.060380614639</v>
          </cell>
          <cell r="AB130">
            <v>46998.598538896971</v>
          </cell>
          <cell r="AC130">
            <v>52876.46914192917</v>
          </cell>
          <cell r="AE130">
            <v>5877.8706030321991</v>
          </cell>
        </row>
        <row r="131">
          <cell r="B131" t="str">
            <v>14-0300004</v>
          </cell>
          <cell r="C131">
            <v>531.1</v>
          </cell>
          <cell r="D131" t="str">
            <v>4bis</v>
          </cell>
          <cell r="E131" t="str">
            <v>alcred</v>
          </cell>
          <cell r="G131" t="str">
            <v>a</v>
          </cell>
          <cell r="H131" t="str">
            <v>VAT credit</v>
          </cell>
          <cell r="I131" t="str">
            <v>iva acquisti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Q131" t="str">
            <v>iva acquisti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</row>
        <row r="132">
          <cell r="B132" t="str">
            <v>14-0300008</v>
          </cell>
          <cell r="D132" t="str">
            <v>4bis</v>
          </cell>
          <cell r="E132" t="str">
            <v>alcred</v>
          </cell>
          <cell r="G132" t="str">
            <v>a</v>
          </cell>
          <cell r="H132" t="str">
            <v>Credit vs INPS (social sec.)</v>
          </cell>
          <cell r="I132" t="str">
            <v>Credito inps (chiesto a rimb)</v>
          </cell>
          <cell r="J132">
            <v>0</v>
          </cell>
          <cell r="K132">
            <v>0</v>
          </cell>
          <cell r="L132">
            <v>0</v>
          </cell>
          <cell r="O132">
            <v>0</v>
          </cell>
          <cell r="Q132" t="str">
            <v>Credito inps (chiesto a rimb)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</row>
        <row r="133">
          <cell r="B133" t="str">
            <v>=</v>
          </cell>
          <cell r="D133" t="str">
            <v>4bis</v>
          </cell>
          <cell r="E133" t="str">
            <v>alcred</v>
          </cell>
          <cell r="G133" t="str">
            <v>a</v>
          </cell>
          <cell r="I133" t="str">
            <v>crediti x imposte differite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Q133" t="str">
            <v>crediti x imposte differite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</row>
        <row r="134">
          <cell r="B134" t="str">
            <v>60-0100002</v>
          </cell>
          <cell r="D134" t="str">
            <v>b07</v>
          </cell>
          <cell r="E134" t="str">
            <v>asp</v>
          </cell>
          <cell r="G134" t="str">
            <v>c</v>
          </cell>
          <cell r="H134" t="str">
            <v>capracotta costs</v>
          </cell>
          <cell r="I134" t="str">
            <v>costi x svil. Progetti capracotta</v>
          </cell>
          <cell r="J134">
            <v>1561.79</v>
          </cell>
          <cell r="K134">
            <v>0</v>
          </cell>
          <cell r="L134">
            <v>0</v>
          </cell>
          <cell r="O134">
            <v>0</v>
          </cell>
          <cell r="Q134" t="str">
            <v>costi x svil. Progetti capracotta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</row>
        <row r="135">
          <cell r="B135" t="str">
            <v>60-0100003</v>
          </cell>
          <cell r="D135" t="str">
            <v>b07</v>
          </cell>
          <cell r="E135" t="str">
            <v>asp</v>
          </cell>
          <cell r="G135" t="str">
            <v>c</v>
          </cell>
          <cell r="H135" t="str">
            <v>san marco costs</v>
          </cell>
          <cell r="I135" t="str">
            <v>costi x san marco bioenergie</v>
          </cell>
          <cell r="J135">
            <v>622.99</v>
          </cell>
          <cell r="K135">
            <v>0</v>
          </cell>
          <cell r="L135">
            <v>0</v>
          </cell>
          <cell r="O135">
            <v>0</v>
          </cell>
          <cell r="Q135" t="str">
            <v>costi x san marco bioenergie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</row>
        <row r="136">
          <cell r="B136" t="str">
            <v>60-0200006</v>
          </cell>
          <cell r="C136" t="str">
            <v>741 5</v>
          </cell>
          <cell r="D136" t="str">
            <v>b07</v>
          </cell>
          <cell r="E136" t="str">
            <v>asp</v>
          </cell>
          <cell r="G136" t="str">
            <v>c</v>
          </cell>
          <cell r="H136" t="str">
            <v>advertisng costs</v>
          </cell>
          <cell r="I136" t="str">
            <v>costi di pubbl da ripartire</v>
          </cell>
          <cell r="J136">
            <v>0</v>
          </cell>
          <cell r="K136">
            <v>0</v>
          </cell>
          <cell r="L136">
            <v>4564</v>
          </cell>
          <cell r="O136">
            <v>4564</v>
          </cell>
          <cell r="Q136" t="str">
            <v>costi di pubbl da ripartire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4564</v>
          </cell>
          <cell r="AE136">
            <v>4564</v>
          </cell>
        </row>
        <row r="137">
          <cell r="B137" t="str">
            <v>70-0100001</v>
          </cell>
          <cell r="D137" t="str">
            <v>b07</v>
          </cell>
          <cell r="E137" t="str">
            <v>asp</v>
          </cell>
          <cell r="G137" t="str">
            <v>c</v>
          </cell>
          <cell r="I137" t="str">
            <v>rimborso kilometrico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  <cell r="Q137" t="str">
            <v>rimborso kilometrico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</row>
        <row r="138">
          <cell r="B138" t="str">
            <v>70-0300003</v>
          </cell>
          <cell r="D138" t="str">
            <v>b07</v>
          </cell>
          <cell r="E138" t="str">
            <v>serv3</v>
          </cell>
          <cell r="G138" t="str">
            <v>c</v>
          </cell>
          <cell r="I138" t="str">
            <v>spese ricerca personale</v>
          </cell>
          <cell r="J138">
            <v>2568.16</v>
          </cell>
          <cell r="K138">
            <v>0</v>
          </cell>
          <cell r="L138">
            <v>0</v>
          </cell>
          <cell r="O138">
            <v>0</v>
          </cell>
          <cell r="Q138" t="str">
            <v>spese ricerca personale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>
            <v>0</v>
          </cell>
        </row>
        <row r="139">
          <cell r="B139" t="str">
            <v>70-0300005</v>
          </cell>
          <cell r="D139" t="str">
            <v>b07</v>
          </cell>
          <cell r="E139" t="str">
            <v>serv3</v>
          </cell>
          <cell r="G139" t="str">
            <v>c</v>
          </cell>
          <cell r="I139" t="str">
            <v>contrib su compensi collab.</v>
          </cell>
          <cell r="J139">
            <v>8404.5499999999993</v>
          </cell>
          <cell r="K139">
            <v>0</v>
          </cell>
          <cell r="L139">
            <v>0</v>
          </cell>
          <cell r="O139">
            <v>0</v>
          </cell>
          <cell r="Q139" t="str">
            <v>contrib su compensi collab.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>
            <v>0</v>
          </cell>
        </row>
        <row r="140">
          <cell r="B140" t="str">
            <v>70-0300006</v>
          </cell>
          <cell r="D140" t="str">
            <v>b07</v>
          </cell>
          <cell r="E140" t="str">
            <v>serv3</v>
          </cell>
          <cell r="G140" t="str">
            <v>c</v>
          </cell>
          <cell r="I140" t="str">
            <v>consul. Invio telematico</v>
          </cell>
          <cell r="J140">
            <v>0</v>
          </cell>
          <cell r="K140">
            <v>0</v>
          </cell>
          <cell r="L140">
            <v>0</v>
          </cell>
          <cell r="O140">
            <v>0</v>
          </cell>
          <cell r="Q140" t="str">
            <v>consul. Invio telematico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</row>
        <row r="141">
          <cell r="B141" t="str">
            <v>70-0300007</v>
          </cell>
          <cell r="D141" t="str">
            <v>b07</v>
          </cell>
          <cell r="E141" t="str">
            <v>serv3</v>
          </cell>
          <cell r="G141" t="str">
            <v>c</v>
          </cell>
          <cell r="H141" t="str">
            <v>wage admin. Costs</v>
          </cell>
          <cell r="I141" t="str">
            <v>consul. Paghe</v>
          </cell>
          <cell r="J141">
            <v>314.24</v>
          </cell>
          <cell r="K141">
            <v>0</v>
          </cell>
          <cell r="L141">
            <v>0</v>
          </cell>
          <cell r="O141">
            <v>0</v>
          </cell>
          <cell r="Q141" t="str">
            <v>consul. Paghe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</row>
        <row r="142">
          <cell r="B142" t="str">
            <v>70-0300008</v>
          </cell>
          <cell r="D142" t="str">
            <v>b07</v>
          </cell>
          <cell r="E142" t="str">
            <v>serv3</v>
          </cell>
          <cell r="G142" t="str">
            <v>c</v>
          </cell>
          <cell r="H142" t="str">
            <v>administration costs</v>
          </cell>
          <cell r="I142" t="str">
            <v>consul. Ammin.</v>
          </cell>
          <cell r="J142">
            <v>14316.42</v>
          </cell>
          <cell r="K142">
            <v>51247</v>
          </cell>
          <cell r="L142">
            <v>0</v>
          </cell>
          <cell r="O142">
            <v>0</v>
          </cell>
          <cell r="Q142" t="str">
            <v>consul. Ammin.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</row>
        <row r="143">
          <cell r="B143" t="str">
            <v>70-0300010</v>
          </cell>
          <cell r="D143" t="str">
            <v>b07</v>
          </cell>
          <cell r="E143" t="str">
            <v>serv3</v>
          </cell>
          <cell r="G143" t="str">
            <v>c</v>
          </cell>
          <cell r="H143" t="str">
            <v>cggp costs</v>
          </cell>
          <cell r="I143" t="str">
            <v>consul. Cggp</v>
          </cell>
          <cell r="J143">
            <v>919605</v>
          </cell>
          <cell r="K143">
            <v>0</v>
          </cell>
          <cell r="L143">
            <v>0</v>
          </cell>
          <cell r="O143">
            <v>0</v>
          </cell>
          <cell r="Q143" t="str">
            <v>consul. Cggp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</row>
        <row r="144">
          <cell r="B144" t="str">
            <v>70-0300011</v>
          </cell>
          <cell r="C144" t="str">
            <v>743 9</v>
          </cell>
          <cell r="D144" t="str">
            <v>b07</v>
          </cell>
          <cell r="E144" t="str">
            <v>serv3</v>
          </cell>
          <cell r="G144" t="str">
            <v>c</v>
          </cell>
          <cell r="H144" t="str">
            <v>cggp costs</v>
          </cell>
          <cell r="I144" t="str">
            <v>spese generali varie</v>
          </cell>
          <cell r="J144">
            <v>0</v>
          </cell>
          <cell r="K144">
            <v>0</v>
          </cell>
          <cell r="L144">
            <v>16.579999999999998</v>
          </cell>
          <cell r="O144">
            <v>16.579999999999998</v>
          </cell>
          <cell r="Q144" t="str">
            <v>spese generali varie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16.579999999999998</v>
          </cell>
          <cell r="AE144">
            <v>16.579999999999998</v>
          </cell>
        </row>
        <row r="145">
          <cell r="B145" t="str">
            <v>70-0420001</v>
          </cell>
          <cell r="D145" t="str">
            <v>b07</v>
          </cell>
          <cell r="E145" t="str">
            <v>asp</v>
          </cell>
          <cell r="G145" t="str">
            <v>c</v>
          </cell>
          <cell r="I145" t="str">
            <v>elaborazione dati</v>
          </cell>
          <cell r="J145">
            <v>324</v>
          </cell>
          <cell r="K145">
            <v>-324</v>
          </cell>
          <cell r="L145">
            <v>0</v>
          </cell>
          <cell r="O145">
            <v>0</v>
          </cell>
          <cell r="Q145" t="str">
            <v>elaborazione dati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E145">
            <v>0</v>
          </cell>
        </row>
        <row r="146">
          <cell r="B146" t="str">
            <v>70-0510002</v>
          </cell>
          <cell r="D146" t="str">
            <v>b07</v>
          </cell>
          <cell r="E146" t="str">
            <v>asp</v>
          </cell>
          <cell r="G146" t="str">
            <v>c</v>
          </cell>
          <cell r="I146" t="str">
            <v>revisione e certificazione</v>
          </cell>
          <cell r="J146">
            <v>10030</v>
          </cell>
          <cell r="K146">
            <v>0</v>
          </cell>
          <cell r="L146">
            <v>0</v>
          </cell>
          <cell r="O146">
            <v>0</v>
          </cell>
          <cell r="Q146" t="str">
            <v>revisione e certificazione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>
            <v>0</v>
          </cell>
        </row>
        <row r="147">
          <cell r="B147" t="str">
            <v>70-0700001</v>
          </cell>
          <cell r="D147" t="str">
            <v>b07</v>
          </cell>
          <cell r="E147" t="str">
            <v>asp</v>
          </cell>
          <cell r="G147" t="str">
            <v>c</v>
          </cell>
          <cell r="I147" t="str">
            <v>compensi amministratori</v>
          </cell>
          <cell r="J147">
            <v>125100</v>
          </cell>
          <cell r="K147">
            <v>0</v>
          </cell>
          <cell r="L147">
            <v>0</v>
          </cell>
          <cell r="O147">
            <v>0</v>
          </cell>
          <cell r="Q147" t="str">
            <v>compensi amministratori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>
            <v>0</v>
          </cell>
        </row>
        <row r="148">
          <cell r="B148" t="str">
            <v>70-0700002</v>
          </cell>
          <cell r="D148" t="str">
            <v>b07</v>
          </cell>
          <cell r="E148" t="str">
            <v>asp</v>
          </cell>
          <cell r="G148" t="str">
            <v>c</v>
          </cell>
          <cell r="I148" t="str">
            <v>contrib. Su compensi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Q148" t="str">
            <v>contrib. Su compensi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</row>
        <row r="149">
          <cell r="B149" t="str">
            <v>70-0300008</v>
          </cell>
          <cell r="D149" t="str">
            <v>b07</v>
          </cell>
          <cell r="E149" t="str">
            <v>serv3</v>
          </cell>
          <cell r="G149" t="str">
            <v>c</v>
          </cell>
          <cell r="H149" t="str">
            <v>administration costs</v>
          </cell>
          <cell r="I149" t="str">
            <v>consulenze a San Marco</v>
          </cell>
          <cell r="K149">
            <v>178920</v>
          </cell>
          <cell r="L149">
            <v>0</v>
          </cell>
          <cell r="O149">
            <v>0</v>
          </cell>
          <cell r="Q149" t="str">
            <v>consulenze a San Marco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E149">
            <v>0</v>
          </cell>
        </row>
        <row r="150">
          <cell r="B150" t="str">
            <v>=</v>
          </cell>
          <cell r="D150" t="str">
            <v>b09b</v>
          </cell>
          <cell r="E150" t="str">
            <v>stip</v>
          </cell>
          <cell r="G150" t="str">
            <v>c</v>
          </cell>
          <cell r="H150" t="str">
            <v>contributi personale</v>
          </cell>
          <cell r="I150" t="str">
            <v>oneri differiti</v>
          </cell>
          <cell r="L150">
            <v>0</v>
          </cell>
          <cell r="O150">
            <v>0</v>
          </cell>
          <cell r="Q150" t="str">
            <v>oneri differiti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</row>
        <row r="151">
          <cell r="B151" t="str">
            <v>90-0100003</v>
          </cell>
          <cell r="D151" t="str">
            <v>b10a</v>
          </cell>
          <cell r="E151" t="str">
            <v>amm</v>
          </cell>
          <cell r="G151" t="str">
            <v>c</v>
          </cell>
          <cell r="I151" t="str">
            <v>amm. Sw</v>
          </cell>
          <cell r="J151">
            <v>227.56</v>
          </cell>
          <cell r="K151">
            <v>0</v>
          </cell>
          <cell r="L151">
            <v>0</v>
          </cell>
          <cell r="O151">
            <v>0</v>
          </cell>
          <cell r="Q151" t="str">
            <v>amm. Sw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</row>
        <row r="152">
          <cell r="B152" t="str">
            <v>90-0100005</v>
          </cell>
          <cell r="D152" t="str">
            <v>b10a</v>
          </cell>
          <cell r="E152" t="str">
            <v>amm</v>
          </cell>
          <cell r="G152" t="str">
            <v>c</v>
          </cell>
          <cell r="I152" t="str">
            <v>amm. Spese plur.</v>
          </cell>
          <cell r="J152">
            <v>542.87</v>
          </cell>
          <cell r="K152">
            <v>0</v>
          </cell>
          <cell r="L152">
            <v>0</v>
          </cell>
          <cell r="O152">
            <v>0</v>
          </cell>
          <cell r="Q152" t="str">
            <v>amm. Spese plur.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</row>
        <row r="153">
          <cell r="B153" t="str">
            <v>70-0420001</v>
          </cell>
          <cell r="D153" t="str">
            <v>b14</v>
          </cell>
          <cell r="E153" t="str">
            <v>asp</v>
          </cell>
          <cell r="G153" t="str">
            <v>c</v>
          </cell>
          <cell r="I153" t="str">
            <v>abbonamenti</v>
          </cell>
          <cell r="J153">
            <v>194</v>
          </cell>
          <cell r="K153">
            <v>0</v>
          </cell>
          <cell r="L153">
            <v>0</v>
          </cell>
          <cell r="O153">
            <v>0</v>
          </cell>
          <cell r="Q153" t="str">
            <v>abbonamenti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</row>
        <row r="154">
          <cell r="B154" t="str">
            <v>22-0230002</v>
          </cell>
          <cell r="D154" t="str">
            <v>b2a</v>
          </cell>
          <cell r="E154" t="str">
            <v>oa2</v>
          </cell>
          <cell r="G154" t="str">
            <v>a</v>
          </cell>
          <cell r="H154" t="str">
            <v>loans to biomassa</v>
          </cell>
          <cell r="I154" t="str">
            <v>prestito biomassa italia</v>
          </cell>
          <cell r="J154">
            <v>0</v>
          </cell>
          <cell r="K154">
            <v>0</v>
          </cell>
          <cell r="L154">
            <v>0</v>
          </cell>
          <cell r="O154">
            <v>0</v>
          </cell>
          <cell r="Q154" t="str">
            <v>prestito biomassa italia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E154">
            <v>0</v>
          </cell>
        </row>
        <row r="155">
          <cell r="B155" t="str">
            <v>22-0230005</v>
          </cell>
          <cell r="D155" t="str">
            <v>b2a</v>
          </cell>
          <cell r="E155" t="str">
            <v>oa2</v>
          </cell>
          <cell r="G155" t="str">
            <v>a</v>
          </cell>
          <cell r="H155" t="str">
            <v>loans to ecn</v>
          </cell>
          <cell r="I155" t="str">
            <v>prestito ecn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  <cell r="Q155" t="str">
            <v>prestito ecn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E155">
            <v>0</v>
          </cell>
        </row>
        <row r="156">
          <cell r="B156" t="str">
            <v>22-0220010</v>
          </cell>
          <cell r="D156" t="str">
            <v>bi</v>
          </cell>
          <cell r="E156" t="str">
            <v>coll</v>
          </cell>
          <cell r="G156" t="str">
            <v>a</v>
          </cell>
          <cell r="I156" t="str">
            <v>F.do sovrapp. Azioni biomasse it</v>
          </cell>
          <cell r="J156">
            <v>3500000</v>
          </cell>
          <cell r="K156">
            <v>0</v>
          </cell>
          <cell r="L156">
            <v>0</v>
          </cell>
          <cell r="O156">
            <v>0</v>
          </cell>
          <cell r="Q156" t="str">
            <v>F.do sovrapp. Azioni biomasse it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</row>
        <row r="157">
          <cell r="B157" t="str">
            <v>22-0220011</v>
          </cell>
          <cell r="D157" t="str">
            <v>bi</v>
          </cell>
          <cell r="E157" t="str">
            <v>contr</v>
          </cell>
          <cell r="G157" t="str">
            <v>a</v>
          </cell>
          <cell r="I157" t="str">
            <v>fouturo aum cap.soc biomasse it</v>
          </cell>
          <cell r="J157">
            <v>0</v>
          </cell>
          <cell r="K157">
            <v>0</v>
          </cell>
          <cell r="L157">
            <v>0</v>
          </cell>
          <cell r="O157">
            <v>0</v>
          </cell>
          <cell r="Q157" t="str">
            <v>fouturo aum cap.soc biomasse it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</row>
        <row r="158">
          <cell r="B158" t="str">
            <v>55-0200004</v>
          </cell>
          <cell r="D158" t="str">
            <v>c16a</v>
          </cell>
          <cell r="E158" t="str">
            <v>iemi5</v>
          </cell>
          <cell r="F158">
            <v>4</v>
          </cell>
          <cell r="G158" t="str">
            <v>r</v>
          </cell>
          <cell r="H158" t="str">
            <v>interest from ecn</v>
          </cell>
          <cell r="I158" t="str">
            <v>int. A ecn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Q158" t="str">
            <v>int. A ecn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</row>
        <row r="159">
          <cell r="B159" t="str">
            <v>55-0200006</v>
          </cell>
          <cell r="D159" t="str">
            <v>c16a</v>
          </cell>
          <cell r="E159" t="str">
            <v>iemi5</v>
          </cell>
          <cell r="F159">
            <v>4</v>
          </cell>
          <cell r="G159" t="str">
            <v>r</v>
          </cell>
          <cell r="H159" t="str">
            <v>interest from idrogest</v>
          </cell>
          <cell r="I159" t="str">
            <v>int. A idrogest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Q159" t="str">
            <v>int. A idrogest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E159">
            <v>0</v>
          </cell>
        </row>
        <row r="160">
          <cell r="B160" t="str">
            <v>55-0100001</v>
          </cell>
          <cell r="D160" t="str">
            <v>c16d</v>
          </cell>
          <cell r="E160" t="str">
            <v>aric</v>
          </cell>
          <cell r="G160" t="str">
            <v>r</v>
          </cell>
          <cell r="I160" t="str">
            <v>interessi attivi terzi</v>
          </cell>
          <cell r="J160">
            <v>70.05</v>
          </cell>
          <cell r="K160">
            <v>0</v>
          </cell>
          <cell r="L160">
            <v>0</v>
          </cell>
          <cell r="O160">
            <v>0</v>
          </cell>
          <cell r="Q160" t="str">
            <v>interessi attivi terzi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</row>
        <row r="161">
          <cell r="B161" t="str">
            <v>95-0100002</v>
          </cell>
          <cell r="D161" t="str">
            <v>c17a</v>
          </cell>
          <cell r="E161" t="str">
            <v>of</v>
          </cell>
          <cell r="G161" t="str">
            <v>c</v>
          </cell>
          <cell r="I161" t="str">
            <v>int pass su finanziamenti</v>
          </cell>
          <cell r="J161">
            <v>2810564.91</v>
          </cell>
          <cell r="K161">
            <v>0</v>
          </cell>
          <cell r="L161">
            <v>0</v>
          </cell>
          <cell r="O161">
            <v>0</v>
          </cell>
          <cell r="Q161" t="str">
            <v>int pass su finanziamenti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</row>
        <row r="162">
          <cell r="B162" t="str">
            <v>95-0100003</v>
          </cell>
          <cell r="D162" t="str">
            <v>c17a</v>
          </cell>
          <cell r="E162" t="str">
            <v>of</v>
          </cell>
          <cell r="G162" t="str">
            <v>c</v>
          </cell>
          <cell r="I162" t="str">
            <v>int pass di mora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Q162" t="str">
            <v>int pass di mora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</row>
        <row r="163">
          <cell r="B163" t="str">
            <v>95-0200001</v>
          </cell>
          <cell r="D163" t="str">
            <v>c17a</v>
          </cell>
          <cell r="E163" t="str">
            <v>of</v>
          </cell>
          <cell r="G163" t="str">
            <v>c</v>
          </cell>
          <cell r="I163" t="str">
            <v>int pass. A controllate</v>
          </cell>
          <cell r="J163">
            <v>7134.46</v>
          </cell>
          <cell r="K163">
            <v>0</v>
          </cell>
          <cell r="L163">
            <v>0</v>
          </cell>
          <cell r="O163">
            <v>0</v>
          </cell>
          <cell r="Q163" t="str">
            <v>int pass. A controllate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</row>
        <row r="164">
          <cell r="B164" t="str">
            <v>14-0100010</v>
          </cell>
          <cell r="C164" t="str">
            <v>999 1</v>
          </cell>
          <cell r="D164" t="str">
            <v>c2a</v>
          </cell>
          <cell r="E164" t="str">
            <v>cliit</v>
          </cell>
          <cell r="F164">
            <v>4</v>
          </cell>
          <cell r="G164" t="str">
            <v>a</v>
          </cell>
          <cell r="H164" t="str">
            <v>invoice to be issue italy</v>
          </cell>
          <cell r="I164" t="str">
            <v>FDE italia</v>
          </cell>
          <cell r="J164">
            <v>-3150.9</v>
          </cell>
          <cell r="K164">
            <v>1396880.0237387314</v>
          </cell>
          <cell r="L164">
            <v>3.4654158080229536E-3</v>
          </cell>
          <cell r="M164">
            <v>3.4654158080229536E-3</v>
          </cell>
          <cell r="O164">
            <v>0</v>
          </cell>
          <cell r="Q164" t="str">
            <v>FDE italia</v>
          </cell>
          <cell r="R164">
            <v>-3150.9</v>
          </cell>
          <cell r="S164">
            <v>127962.18634872074</v>
          </cell>
          <cell r="T164">
            <v>347478.44307431974</v>
          </cell>
          <cell r="U164">
            <v>421442.724099093</v>
          </cell>
          <cell r="V164">
            <v>335560.61082469206</v>
          </cell>
          <cell r="W164">
            <v>404081.26068554062</v>
          </cell>
          <cell r="X164">
            <v>72612.65395377345</v>
          </cell>
          <cell r="Y164">
            <v>145239.36851165004</v>
          </cell>
          <cell r="Z164">
            <v>288149.48877069767</v>
          </cell>
          <cell r="AA164">
            <v>288149.48877069767</v>
          </cell>
          <cell r="AB164">
            <v>358433.15447186842</v>
          </cell>
          <cell r="AC164">
            <v>3.4654158080229536E-3</v>
          </cell>
          <cell r="AE164">
            <v>-358433.15100645262</v>
          </cell>
        </row>
        <row r="165">
          <cell r="B165" t="str">
            <v>14-0400009</v>
          </cell>
          <cell r="D165" t="str">
            <v>c2a</v>
          </cell>
          <cell r="E165" t="str">
            <v>alcred</v>
          </cell>
          <cell r="G165" t="str">
            <v>a</v>
          </cell>
          <cell r="H165" t="str">
            <v>receivables from energ</v>
          </cell>
          <cell r="I165" t="str">
            <v>crediti x antic. Energ</v>
          </cell>
          <cell r="J165">
            <v>221.47</v>
          </cell>
          <cell r="K165">
            <v>0</v>
          </cell>
          <cell r="L165">
            <v>0</v>
          </cell>
          <cell r="O165">
            <v>0</v>
          </cell>
          <cell r="Q165" t="str">
            <v>crediti x antic. Energ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</row>
        <row r="166">
          <cell r="B166" t="str">
            <v>14-0400002</v>
          </cell>
          <cell r="D166" t="str">
            <v>c5a</v>
          </cell>
          <cell r="E166" t="str">
            <v>alcred</v>
          </cell>
          <cell r="G166" t="str">
            <v>a</v>
          </cell>
          <cell r="H166" t="str">
            <v>other receivables</v>
          </cell>
          <cell r="I166" t="str">
            <v>Crediti diversi</v>
          </cell>
          <cell r="J166">
            <v>0</v>
          </cell>
          <cell r="K166">
            <v>0</v>
          </cell>
          <cell r="L166">
            <v>0</v>
          </cell>
          <cell r="O166">
            <v>0</v>
          </cell>
          <cell r="Q166" t="str">
            <v>Crediti diversi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</row>
        <row r="167">
          <cell r="B167" t="str">
            <v>14-0400007</v>
          </cell>
          <cell r="D167" t="str">
            <v>c5a</v>
          </cell>
          <cell r="E167" t="str">
            <v>alcred</v>
          </cell>
          <cell r="G167" t="str">
            <v>a</v>
          </cell>
          <cell r="H167" t="str">
            <v>guarantee deposit</v>
          </cell>
          <cell r="I167" t="str">
            <v>Cauzioni attive</v>
          </cell>
          <cell r="J167">
            <v>206582.76</v>
          </cell>
          <cell r="K167">
            <v>0</v>
          </cell>
          <cell r="L167">
            <v>0</v>
          </cell>
          <cell r="O167">
            <v>0</v>
          </cell>
          <cell r="Q167" t="str">
            <v>Cauzioni attive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</row>
        <row r="168">
          <cell r="B168" t="str">
            <v>40-0100001</v>
          </cell>
          <cell r="D168" t="str">
            <v>cord</v>
          </cell>
          <cell r="E168" t="str">
            <v>cord</v>
          </cell>
          <cell r="G168" t="str">
            <v>o</v>
          </cell>
          <cell r="I168" t="str">
            <v>fidejuss. X locat</v>
          </cell>
          <cell r="J168">
            <v>34882149.670000002</v>
          </cell>
          <cell r="K168">
            <v>-33538631.18</v>
          </cell>
          <cell r="L168">
            <v>0</v>
          </cell>
          <cell r="O168">
            <v>0</v>
          </cell>
          <cell r="Q168" t="str">
            <v>fidejuss. X locat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</row>
        <row r="169">
          <cell r="B169" t="str">
            <v>40-0100002</v>
          </cell>
          <cell r="D169" t="str">
            <v>cord</v>
          </cell>
          <cell r="E169" t="str">
            <v>cord</v>
          </cell>
          <cell r="G169" t="str">
            <v>o</v>
          </cell>
          <cell r="I169" t="str">
            <v>fidejuss. Terzi</v>
          </cell>
          <cell r="J169">
            <v>0</v>
          </cell>
          <cell r="K169">
            <v>0</v>
          </cell>
          <cell r="L169">
            <v>0</v>
          </cell>
          <cell r="O169">
            <v>0</v>
          </cell>
          <cell r="Q169" t="str">
            <v>fidejuss. Terzi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</row>
        <row r="170">
          <cell r="B170" t="str">
            <v>40-0100003</v>
          </cell>
          <cell r="D170" t="str">
            <v>cord</v>
          </cell>
          <cell r="E170" t="str">
            <v>cord</v>
          </cell>
          <cell r="G170" t="str">
            <v>o</v>
          </cell>
          <cell r="I170" t="str">
            <v>fidejuss. X efibanca</v>
          </cell>
          <cell r="J170">
            <v>6426000</v>
          </cell>
          <cell r="K170">
            <v>-6426000</v>
          </cell>
          <cell r="L170">
            <v>0</v>
          </cell>
          <cell r="O170">
            <v>0</v>
          </cell>
          <cell r="Q170" t="str">
            <v>fidejuss. X efibanca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</row>
        <row r="171">
          <cell r="B171" t="str">
            <v>40-0100004</v>
          </cell>
          <cell r="D171" t="str">
            <v>cord</v>
          </cell>
          <cell r="E171" t="str">
            <v>cord</v>
          </cell>
          <cell r="G171" t="str">
            <v>o</v>
          </cell>
          <cell r="I171" t="str">
            <v>fidejuss ricevute da scf/barguz</v>
          </cell>
          <cell r="J171">
            <v>5835963</v>
          </cell>
          <cell r="K171">
            <v>-5835963</v>
          </cell>
          <cell r="L171">
            <v>0</v>
          </cell>
          <cell r="O171">
            <v>0</v>
          </cell>
          <cell r="Q171" t="str">
            <v>fidejuss ricevute da scf/barguz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</row>
        <row r="172">
          <cell r="B172" t="str">
            <v>40-0100005</v>
          </cell>
          <cell r="D172" t="str">
            <v>cord</v>
          </cell>
          <cell r="E172" t="str">
            <v>cord</v>
          </cell>
          <cell r="G172" t="str">
            <v>o</v>
          </cell>
          <cell r="I172" t="str">
            <v>fidejuss. X smb x fido banca</v>
          </cell>
          <cell r="J172">
            <v>500000</v>
          </cell>
          <cell r="K172">
            <v>-500000</v>
          </cell>
          <cell r="L172">
            <v>0</v>
          </cell>
          <cell r="O172">
            <v>0</v>
          </cell>
          <cell r="Q172" t="str">
            <v>fidejuss. X smb x fido banca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</row>
        <row r="173">
          <cell r="B173" t="str">
            <v>40-0100006</v>
          </cell>
          <cell r="D173" t="str">
            <v>cord</v>
          </cell>
          <cell r="E173" t="str">
            <v>cord</v>
          </cell>
          <cell r="G173" t="str">
            <v>o</v>
          </cell>
          <cell r="I173" t="str">
            <v>fidejuss. X efibanca</v>
          </cell>
          <cell r="J173">
            <v>4400000</v>
          </cell>
          <cell r="K173">
            <v>-4400000</v>
          </cell>
          <cell r="L173">
            <v>0</v>
          </cell>
          <cell r="O173">
            <v>0</v>
          </cell>
          <cell r="Q173" t="str">
            <v>fidejuss. X efibanca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</row>
        <row r="174">
          <cell r="B174" t="str">
            <v>90-0300003</v>
          </cell>
          <cell r="D174" t="str">
            <v>d19a</v>
          </cell>
          <cell r="E174" t="str">
            <v>sval</v>
          </cell>
          <cell r="G174" t="str">
            <v>c</v>
          </cell>
          <cell r="I174" t="str">
            <v>svalutazione partecipazione</v>
          </cell>
          <cell r="J174">
            <v>804259.71</v>
          </cell>
          <cell r="K174">
            <v>0</v>
          </cell>
          <cell r="L174">
            <v>0</v>
          </cell>
          <cell r="O174">
            <v>0</v>
          </cell>
          <cell r="Q174" t="str">
            <v>svalutazione partecipazione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</row>
        <row r="175">
          <cell r="B175" t="str">
            <v>90-0300004</v>
          </cell>
          <cell r="D175" t="str">
            <v>d19a</v>
          </cell>
          <cell r="E175" t="str">
            <v>sval</v>
          </cell>
          <cell r="G175" t="str">
            <v>c</v>
          </cell>
          <cell r="I175" t="str">
            <v>sval. Delle partecipazioni</v>
          </cell>
          <cell r="J175">
            <v>642369.57999999996</v>
          </cell>
          <cell r="K175">
            <v>0</v>
          </cell>
          <cell r="L175">
            <v>0</v>
          </cell>
          <cell r="O175">
            <v>0</v>
          </cell>
          <cell r="Q175" t="str">
            <v>sval. Delle partecipazioni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</row>
        <row r="176">
          <cell r="B176" t="str">
            <v>97-0300002</v>
          </cell>
          <cell r="D176" t="str">
            <v>e20a</v>
          </cell>
          <cell r="E176" t="str">
            <v>rxg</v>
          </cell>
          <cell r="G176" t="str">
            <v>r</v>
          </cell>
          <cell r="I176" t="str">
            <v>sopravv att straord</v>
          </cell>
          <cell r="J176">
            <v>0</v>
          </cell>
          <cell r="K176">
            <v>0</v>
          </cell>
          <cell r="L176">
            <v>0</v>
          </cell>
          <cell r="O176">
            <v>0</v>
          </cell>
          <cell r="Q176" t="str">
            <v>sopravv att straord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</row>
        <row r="177">
          <cell r="B177" t="str">
            <v>97-0400001</v>
          </cell>
          <cell r="D177" t="str">
            <v>e21a</v>
          </cell>
          <cell r="E177" t="str">
            <v>cxg</v>
          </cell>
          <cell r="G177" t="str">
            <v>c</v>
          </cell>
          <cell r="I177" t="str">
            <v>minusv ordinarie</v>
          </cell>
          <cell r="J177">
            <v>0</v>
          </cell>
          <cell r="K177">
            <v>-96</v>
          </cell>
          <cell r="L177">
            <v>0</v>
          </cell>
          <cell r="O177">
            <v>0</v>
          </cell>
          <cell r="Q177" t="str">
            <v>minusv ordinarie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E177">
            <v>0</v>
          </cell>
        </row>
        <row r="178">
          <cell r="B178" t="str">
            <v>18-0200009</v>
          </cell>
          <cell r="D178" t="str">
            <v>fa2</v>
          </cell>
          <cell r="E178" t="str">
            <v>f.amm</v>
          </cell>
          <cell r="G178" t="str">
            <v>p</v>
          </cell>
          <cell r="I178" t="str">
            <v>F.do amm macch. Uff el</v>
          </cell>
          <cell r="J178">
            <v>0</v>
          </cell>
          <cell r="K178">
            <v>0</v>
          </cell>
          <cell r="L178">
            <v>0</v>
          </cell>
          <cell r="O178">
            <v>0</v>
          </cell>
          <cell r="Q178" t="str">
            <v>F.do amm macch. Uff el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</row>
        <row r="179">
          <cell r="B179" t="str">
            <v>20-0300001</v>
          </cell>
          <cell r="D179" t="str">
            <v>fa2</v>
          </cell>
          <cell r="E179" t="str">
            <v>f.amm</v>
          </cell>
          <cell r="G179" t="str">
            <v>p</v>
          </cell>
          <cell r="H179" t="str">
            <v>amortization funds</v>
          </cell>
          <cell r="I179" t="str">
            <v>f.do ammSoftware</v>
          </cell>
          <cell r="J179">
            <v>1010.3</v>
          </cell>
          <cell r="K179">
            <v>0</v>
          </cell>
          <cell r="L179">
            <v>0</v>
          </cell>
          <cell r="O179">
            <v>0</v>
          </cell>
          <cell r="Q179" t="str">
            <v>f.do ammSoftware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</row>
        <row r="180">
          <cell r="B180" t="str">
            <v>20-0300008</v>
          </cell>
          <cell r="D180" t="str">
            <v>fa2</v>
          </cell>
          <cell r="E180" t="str">
            <v>f.amm</v>
          </cell>
          <cell r="G180" t="str">
            <v>p</v>
          </cell>
          <cell r="H180" t="str">
            <v>amortization funds</v>
          </cell>
          <cell r="I180" t="str">
            <v>f.do amm altri oneri plurienali</v>
          </cell>
          <cell r="J180">
            <v>75007.8</v>
          </cell>
          <cell r="K180">
            <v>0</v>
          </cell>
          <cell r="L180">
            <v>0</v>
          </cell>
          <cell r="O180">
            <v>0</v>
          </cell>
          <cell r="Q180" t="str">
            <v>f.do amm altri oneri plurienali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</row>
        <row r="181">
          <cell r="B181" t="str">
            <v>30-0400001</v>
          </cell>
          <cell r="D181" t="str">
            <v>la4</v>
          </cell>
          <cell r="E181" t="str">
            <v>ris</v>
          </cell>
          <cell r="G181" t="str">
            <v>p</v>
          </cell>
          <cell r="H181" t="str">
            <v>legal reserve</v>
          </cell>
          <cell r="I181" t="str">
            <v>riserva legale</v>
          </cell>
          <cell r="J181">
            <v>4559.49</v>
          </cell>
          <cell r="K181">
            <v>0</v>
          </cell>
          <cell r="L181">
            <v>0</v>
          </cell>
          <cell r="O181">
            <v>0</v>
          </cell>
          <cell r="Q181" t="str">
            <v>riserva legale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</row>
        <row r="182">
          <cell r="B182" t="str">
            <v>30-0700003</v>
          </cell>
          <cell r="D182" t="str">
            <v>la7</v>
          </cell>
          <cell r="E182" t="str">
            <v>oci</v>
          </cell>
          <cell r="G182" t="str">
            <v>p</v>
          </cell>
          <cell r="H182" t="str">
            <v>increasing capital for equity</v>
          </cell>
          <cell r="I182" t="str">
            <v>futuro aumento cap.sociale</v>
          </cell>
          <cell r="J182">
            <v>6000000</v>
          </cell>
          <cell r="K182">
            <v>0</v>
          </cell>
          <cell r="L182">
            <v>0</v>
          </cell>
          <cell r="O182">
            <v>0</v>
          </cell>
          <cell r="Q182" t="str">
            <v>futuro aumento cap.sociale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</row>
        <row r="183">
          <cell r="B183" t="str">
            <v>14-0300001</v>
          </cell>
          <cell r="C183" t="str">
            <v>531 2</v>
          </cell>
          <cell r="D183" t="str">
            <v>pd10a</v>
          </cell>
          <cell r="E183" t="str">
            <v>altrepass</v>
          </cell>
          <cell r="G183" t="str">
            <v>p</v>
          </cell>
          <cell r="H183" t="str">
            <v>VAT debts</v>
          </cell>
          <cell r="I183" t="str">
            <v>iva vendite</v>
          </cell>
          <cell r="J183">
            <v>0</v>
          </cell>
          <cell r="K183">
            <v>0</v>
          </cell>
          <cell r="L183">
            <v>10211.26</v>
          </cell>
          <cell r="O183">
            <v>10211.26</v>
          </cell>
          <cell r="Q183" t="str">
            <v>iva vendite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10211.26</v>
          </cell>
          <cell r="AE183">
            <v>10211.26</v>
          </cell>
        </row>
        <row r="184">
          <cell r="B184" t="str">
            <v>34-0100002</v>
          </cell>
          <cell r="D184" t="str">
            <v>pd10a</v>
          </cell>
          <cell r="E184" t="str">
            <v>altrepass</v>
          </cell>
          <cell r="G184" t="str">
            <v>p</v>
          </cell>
          <cell r="H184" t="str">
            <v>inv. To be rec. From biomasse</v>
          </cell>
          <cell r="I184" t="str">
            <v>FDR da biomasse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Q184" t="str">
            <v>FDR da biomasse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</row>
        <row r="185">
          <cell r="B185" t="str">
            <v>35-0100004</v>
          </cell>
          <cell r="D185" t="str">
            <v>pd10a</v>
          </cell>
          <cell r="E185" t="str">
            <v>altrepass</v>
          </cell>
          <cell r="G185" t="str">
            <v>p</v>
          </cell>
          <cell r="I185" t="str">
            <v>arrotondamenti stipendi</v>
          </cell>
          <cell r="J185">
            <v>0</v>
          </cell>
          <cell r="K185">
            <v>0</v>
          </cell>
          <cell r="L185">
            <v>0</v>
          </cell>
          <cell r="O185">
            <v>0</v>
          </cell>
          <cell r="Q185" t="str">
            <v>arrotondamenti stipendi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</row>
        <row r="186">
          <cell r="B186" t="str">
            <v>35-0100005</v>
          </cell>
          <cell r="D186" t="str">
            <v>pd10a</v>
          </cell>
          <cell r="E186" t="str">
            <v>altrepass</v>
          </cell>
          <cell r="G186" t="str">
            <v>p</v>
          </cell>
          <cell r="I186" t="str">
            <v>debiti x sanzioni e interessi</v>
          </cell>
          <cell r="K186">
            <v>0</v>
          </cell>
          <cell r="L186">
            <v>0</v>
          </cell>
          <cell r="O186">
            <v>0</v>
          </cell>
          <cell r="Q186" t="str">
            <v>debiti x sanzioni e interessi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</row>
        <row r="187">
          <cell r="B187" t="str">
            <v>35-0200002</v>
          </cell>
          <cell r="D187" t="str">
            <v>pd10a</v>
          </cell>
          <cell r="E187" t="str">
            <v>altrepass</v>
          </cell>
          <cell r="G187" t="str">
            <v>p</v>
          </cell>
          <cell r="I187" t="str">
            <v>dipendenti c/note spese</v>
          </cell>
          <cell r="J187">
            <v>0</v>
          </cell>
          <cell r="K187">
            <v>0</v>
          </cell>
          <cell r="L187">
            <v>0</v>
          </cell>
          <cell r="O187">
            <v>0</v>
          </cell>
          <cell r="Q187" t="str">
            <v>dipendenti c/note spese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</row>
        <row r="188">
          <cell r="B188" t="str">
            <v>35-0200003</v>
          </cell>
          <cell r="D188" t="str">
            <v>pd10a</v>
          </cell>
          <cell r="E188" t="str">
            <v>altrepass</v>
          </cell>
          <cell r="G188" t="str">
            <v>p</v>
          </cell>
          <cell r="I188" t="str">
            <v>debiti x compensi amministratori</v>
          </cell>
          <cell r="J188">
            <v>0</v>
          </cell>
          <cell r="K188">
            <v>0</v>
          </cell>
          <cell r="L188">
            <v>0</v>
          </cell>
          <cell r="O188">
            <v>0</v>
          </cell>
          <cell r="Q188" t="str">
            <v>debiti x compensi amministratori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</row>
        <row r="189">
          <cell r="B189" t="str">
            <v>35-0200004</v>
          </cell>
          <cell r="D189" t="str">
            <v>pd10a</v>
          </cell>
          <cell r="E189" t="str">
            <v>altrepass</v>
          </cell>
          <cell r="G189" t="str">
            <v>p</v>
          </cell>
          <cell r="I189" t="str">
            <v>deb. Amministr. C/note spese</v>
          </cell>
          <cell r="J189">
            <v>0</v>
          </cell>
          <cell r="K189">
            <v>0</v>
          </cell>
          <cell r="L189">
            <v>0</v>
          </cell>
          <cell r="O189">
            <v>0</v>
          </cell>
          <cell r="Q189" t="str">
            <v>deb. Amministr. C/note spese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0</v>
          </cell>
        </row>
        <row r="190">
          <cell r="B190" t="str">
            <v>35-0900002</v>
          </cell>
          <cell r="D190" t="str">
            <v>pd10a</v>
          </cell>
          <cell r="E190" t="str">
            <v>altrepass</v>
          </cell>
          <cell r="G190" t="str">
            <v>p</v>
          </cell>
          <cell r="H190" t="str">
            <v>loan to cellulosa calabra</v>
          </cell>
          <cell r="I190" t="str">
            <v>deb vs cellulosa calabra</v>
          </cell>
          <cell r="J190">
            <v>0</v>
          </cell>
          <cell r="K190">
            <v>0</v>
          </cell>
          <cell r="L190">
            <v>0</v>
          </cell>
          <cell r="O190">
            <v>0</v>
          </cell>
          <cell r="Q190" t="str">
            <v>deb vs cellulosa calabra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</row>
        <row r="191">
          <cell r="B191" t="str">
            <v>35-0900006</v>
          </cell>
          <cell r="D191" t="str">
            <v>pd10a</v>
          </cell>
          <cell r="E191" t="str">
            <v>altrepass</v>
          </cell>
          <cell r="G191" t="str">
            <v>p</v>
          </cell>
          <cell r="I191" t="str">
            <v>partite da definire</v>
          </cell>
          <cell r="J191">
            <v>0</v>
          </cell>
          <cell r="K191">
            <v>0</v>
          </cell>
          <cell r="L191">
            <v>0</v>
          </cell>
          <cell r="O191">
            <v>0</v>
          </cell>
          <cell r="Q191" t="str">
            <v>partite da definire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</row>
        <row r="192">
          <cell r="C192" t="str">
            <v>333 1</v>
          </cell>
          <cell r="D192" t="str">
            <v>pd10a</v>
          </cell>
          <cell r="E192" t="str">
            <v>altrepass</v>
          </cell>
          <cell r="G192" t="str">
            <v>p</v>
          </cell>
          <cell r="I192" t="str">
            <v>ratei passivi</v>
          </cell>
          <cell r="L192">
            <v>37042.26</v>
          </cell>
          <cell r="O192">
            <v>37042.26</v>
          </cell>
          <cell r="Q192" t="str">
            <v>ratei passivi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37042.26</v>
          </cell>
          <cell r="AE192">
            <v>37042.26</v>
          </cell>
        </row>
        <row r="193">
          <cell r="B193" t="str">
            <v>35-0500001</v>
          </cell>
          <cell r="D193" t="str">
            <v>pd10b</v>
          </cell>
          <cell r="E193" t="str">
            <v>ol6</v>
          </cell>
          <cell r="G193" t="str">
            <v>p</v>
          </cell>
          <cell r="I193" t="str">
            <v>c/finanziamenti scf</v>
          </cell>
          <cell r="J193">
            <v>0</v>
          </cell>
          <cell r="K193">
            <v>0</v>
          </cell>
          <cell r="L193">
            <v>0</v>
          </cell>
          <cell r="O193">
            <v>0</v>
          </cell>
          <cell r="Q193" t="str">
            <v>c/finanziamenti scf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</row>
        <row r="194">
          <cell r="B194" t="str">
            <v>na</v>
          </cell>
          <cell r="D194" t="str">
            <v>pd11a</v>
          </cell>
          <cell r="E194" t="str">
            <v>itax</v>
          </cell>
          <cell r="G194" t="str">
            <v>p</v>
          </cell>
          <cell r="I194" t="str">
            <v>erario c/rit. Su redd lav.</v>
          </cell>
          <cell r="J194">
            <v>0</v>
          </cell>
          <cell r="K194">
            <v>0</v>
          </cell>
          <cell r="L194">
            <v>0</v>
          </cell>
          <cell r="O194">
            <v>0</v>
          </cell>
          <cell r="Q194" t="str">
            <v>erario c/rit. Su redd lav.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</row>
        <row r="195">
          <cell r="B195" t="str">
            <v>35-0900009</v>
          </cell>
          <cell r="D195" t="str">
            <v>pd8b</v>
          </cell>
          <cell r="E195" t="str">
            <v>altrepass</v>
          </cell>
          <cell r="G195" t="str">
            <v>p</v>
          </cell>
          <cell r="I195" t="str">
            <v>deb vs monteleone x copperdite</v>
          </cell>
          <cell r="J195">
            <v>3721.89</v>
          </cell>
          <cell r="K195">
            <v>0</v>
          </cell>
          <cell r="L195">
            <v>0</v>
          </cell>
          <cell r="O195">
            <v>0</v>
          </cell>
          <cell r="Q195" t="str">
            <v>deb vs monteleone x copperdite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</row>
        <row r="196">
          <cell r="B196" t="str">
            <v>30-0900002</v>
          </cell>
          <cell r="D196" t="str">
            <v>pex</v>
          </cell>
          <cell r="E196" t="str">
            <v>=</v>
          </cell>
          <cell r="G196" t="str">
            <v>a</v>
          </cell>
          <cell r="H196" t="str">
            <v>loss of the year</v>
          </cell>
          <cell r="I196" t="str">
            <v>perdita dell'esercizio</v>
          </cell>
          <cell r="J196">
            <v>4414380.47</v>
          </cell>
          <cell r="K196">
            <v>0</v>
          </cell>
          <cell r="L196">
            <v>0</v>
          </cell>
          <cell r="O196">
            <v>0</v>
          </cell>
          <cell r="Q196" t="str">
            <v>perdita dell'esercizio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</row>
        <row r="197">
          <cell r="B197">
            <v>500700002</v>
          </cell>
          <cell r="D197" t="str">
            <v>r5</v>
          </cell>
          <cell r="E197" t="str">
            <v>ricdiv</v>
          </cell>
          <cell r="G197" t="str">
            <v>r</v>
          </cell>
          <cell r="I197" t="str">
            <v>ricavi vari</v>
          </cell>
          <cell r="J197">
            <v>2184.7800000000002</v>
          </cell>
          <cell r="K197">
            <v>0</v>
          </cell>
          <cell r="L197">
            <v>0</v>
          </cell>
          <cell r="O197">
            <v>0</v>
          </cell>
          <cell r="Q197" t="str">
            <v>ricavi vari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</row>
        <row r="198">
          <cell r="B198" t="str">
            <v>=</v>
          </cell>
          <cell r="C198" t="str">
            <v>111 9</v>
          </cell>
          <cell r="D198" t="str">
            <v>la4</v>
          </cell>
          <cell r="E198" t="str">
            <v>ris</v>
          </cell>
          <cell r="G198" t="str">
            <v>p</v>
          </cell>
          <cell r="I198" t="str">
            <v>altre riserve</v>
          </cell>
          <cell r="L198">
            <v>-0.19</v>
          </cell>
          <cell r="O198">
            <v>-0.19</v>
          </cell>
          <cell r="Q198" t="str">
            <v>altre riserve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-0.19</v>
          </cell>
          <cell r="Y198">
            <v>-0.19</v>
          </cell>
          <cell r="Z198">
            <v>-0.19</v>
          </cell>
          <cell r="AA198">
            <v>-0.19</v>
          </cell>
          <cell r="AB198">
            <v>-0.19</v>
          </cell>
          <cell r="AC198">
            <v>-0.19</v>
          </cell>
          <cell r="AE198">
            <v>0</v>
          </cell>
        </row>
        <row r="199">
          <cell r="B199" t="str">
            <v>=</v>
          </cell>
          <cell r="C199" t="str">
            <v>617 2</v>
          </cell>
          <cell r="D199" t="str">
            <v>c16a</v>
          </cell>
          <cell r="E199" t="str">
            <v>ricdiv</v>
          </cell>
          <cell r="F199" t="str">
            <v>ic</v>
          </cell>
          <cell r="G199" t="str">
            <v>r</v>
          </cell>
          <cell r="I199" t="str">
            <v>ricavi x comp amministraore</v>
          </cell>
          <cell r="L199">
            <v>33340</v>
          </cell>
          <cell r="O199">
            <v>33340</v>
          </cell>
          <cell r="Q199" t="str">
            <v>ricavi x comp amministraore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16668</v>
          </cell>
          <cell r="Z199">
            <v>16668</v>
          </cell>
          <cell r="AA199">
            <v>25004</v>
          </cell>
          <cell r="AB199">
            <v>29172</v>
          </cell>
          <cell r="AC199">
            <v>33340</v>
          </cell>
          <cell r="AE199">
            <v>4168</v>
          </cell>
        </row>
        <row r="200">
          <cell r="C200" t="str">
            <v>741 6</v>
          </cell>
          <cell r="D200" t="str">
            <v>b07</v>
          </cell>
          <cell r="E200" t="str">
            <v>asp</v>
          </cell>
          <cell r="F200">
            <v>2</v>
          </cell>
          <cell r="G200" t="str">
            <v>c</v>
          </cell>
          <cell r="I200" t="str">
            <v>fiere mostre e convegni</v>
          </cell>
          <cell r="L200">
            <v>32769.699999999997</v>
          </cell>
          <cell r="M200">
            <v>0</v>
          </cell>
          <cell r="O200">
            <v>32769.699999999997</v>
          </cell>
          <cell r="Q200" t="str">
            <v>fiere mostre e convegni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7900.7</v>
          </cell>
          <cell r="AA200">
            <v>19357.7</v>
          </cell>
          <cell r="AB200">
            <v>39747.949999999997</v>
          </cell>
          <cell r="AC200">
            <v>32769.699999999997</v>
          </cell>
          <cell r="AE200">
            <v>-6978.25</v>
          </cell>
        </row>
        <row r="201">
          <cell r="C201" t="str">
            <v>743 6</v>
          </cell>
          <cell r="D201" t="str">
            <v>b14</v>
          </cell>
          <cell r="E201" t="str">
            <v>serv3</v>
          </cell>
          <cell r="G201" t="str">
            <v>c</v>
          </cell>
          <cell r="I201" t="str">
            <v>contributi associativi</v>
          </cell>
          <cell r="L201">
            <v>1507.43</v>
          </cell>
          <cell r="O201">
            <v>1507.43</v>
          </cell>
          <cell r="Q201" t="str">
            <v>contributi associativi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1507.43</v>
          </cell>
          <cell r="AA201">
            <v>1507.43</v>
          </cell>
          <cell r="AB201">
            <v>1507.43</v>
          </cell>
          <cell r="AC201">
            <v>1507.43</v>
          </cell>
          <cell r="AE201">
            <v>0</v>
          </cell>
        </row>
        <row r="202">
          <cell r="C202" t="str">
            <v>464 2</v>
          </cell>
          <cell r="D202" t="str">
            <v>pd10a</v>
          </cell>
          <cell r="E202" t="str">
            <v>altrepass</v>
          </cell>
          <cell r="G202" t="str">
            <v>p</v>
          </cell>
          <cell r="I202" t="str">
            <v>deb vs tamburello x rimb sp</v>
          </cell>
          <cell r="L202">
            <v>0</v>
          </cell>
          <cell r="O202">
            <v>0</v>
          </cell>
          <cell r="Q202" t="str">
            <v>deb vs tamburello x rimb sp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1076.54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</row>
        <row r="203">
          <cell r="C203" t="str">
            <v>763 10</v>
          </cell>
          <cell r="D203" t="str">
            <v>c17b</v>
          </cell>
          <cell r="E203" t="str">
            <v>of</v>
          </cell>
          <cell r="G203" t="str">
            <v>c</v>
          </cell>
          <cell r="I203" t="str">
            <v>int pass x ravved.</v>
          </cell>
          <cell r="L203">
            <v>112.98</v>
          </cell>
          <cell r="O203">
            <v>112.98</v>
          </cell>
          <cell r="Q203" t="str">
            <v>int pass x ravved.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112.98</v>
          </cell>
          <cell r="AA203">
            <v>112.98</v>
          </cell>
          <cell r="AB203">
            <v>112.98</v>
          </cell>
          <cell r="AC203">
            <v>112.98</v>
          </cell>
          <cell r="AE203">
            <v>0</v>
          </cell>
        </row>
        <row r="204">
          <cell r="C204" t="str">
            <v>464 1</v>
          </cell>
          <cell r="D204" t="str">
            <v>pd10a</v>
          </cell>
          <cell r="E204" t="str">
            <v>altrepass</v>
          </cell>
          <cell r="G204" t="str">
            <v>p</v>
          </cell>
          <cell r="I204" t="str">
            <v>deb vs cattaneo x rimb sp</v>
          </cell>
          <cell r="L204">
            <v>235</v>
          </cell>
          <cell r="O204">
            <v>235</v>
          </cell>
          <cell r="Q204" t="str">
            <v>deb vs cattaneo x rimb sp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2557.61</v>
          </cell>
          <cell r="AA204">
            <v>0</v>
          </cell>
          <cell r="AB204">
            <v>0</v>
          </cell>
          <cell r="AC204">
            <v>235</v>
          </cell>
          <cell r="AE204">
            <v>235</v>
          </cell>
        </row>
        <row r="205">
          <cell r="C205" t="str">
            <v>732 7</v>
          </cell>
          <cell r="D205" t="str">
            <v>b14</v>
          </cell>
          <cell r="E205" t="str">
            <v>asp</v>
          </cell>
          <cell r="G205" t="str">
            <v>c</v>
          </cell>
          <cell r="I205" t="str">
            <v>rimb sp a pers dip</v>
          </cell>
          <cell r="L205">
            <v>15321.24</v>
          </cell>
          <cell r="O205">
            <v>15321.24</v>
          </cell>
          <cell r="Q205" t="str">
            <v>rimb sp a pers dip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3806.95</v>
          </cell>
          <cell r="AA205">
            <v>3806.95</v>
          </cell>
          <cell r="AB205">
            <v>11280.49</v>
          </cell>
          <cell r="AC205">
            <v>15321.24</v>
          </cell>
          <cell r="AE205">
            <v>4040.75</v>
          </cell>
        </row>
        <row r="206">
          <cell r="C206" t="str">
            <v>464 3</v>
          </cell>
          <cell r="D206" t="str">
            <v>pd10a</v>
          </cell>
          <cell r="E206" t="str">
            <v>altrepass</v>
          </cell>
          <cell r="G206" t="str">
            <v>p</v>
          </cell>
          <cell r="I206" t="str">
            <v>deb vs galetto x rimb sp</v>
          </cell>
          <cell r="L206">
            <v>0</v>
          </cell>
          <cell r="O206">
            <v>0</v>
          </cell>
          <cell r="Q206" t="str">
            <v>deb vs galetto x rimb sp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172.8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</row>
        <row r="207">
          <cell r="C207" t="str">
            <v>461 15</v>
          </cell>
          <cell r="D207" t="str">
            <v>pd10a</v>
          </cell>
          <cell r="E207" t="str">
            <v>altrepass</v>
          </cell>
          <cell r="G207" t="str">
            <v>p</v>
          </cell>
          <cell r="I207" t="str">
            <v>fondo est</v>
          </cell>
          <cell r="L207">
            <v>80</v>
          </cell>
          <cell r="O207">
            <v>80</v>
          </cell>
          <cell r="Q207" t="str">
            <v>fondo est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80</v>
          </cell>
          <cell r="AB207">
            <v>80</v>
          </cell>
          <cell r="AC207">
            <v>80</v>
          </cell>
          <cell r="AE207">
            <v>0</v>
          </cell>
        </row>
        <row r="208">
          <cell r="B208" t="str">
            <v>=</v>
          </cell>
          <cell r="C208" t="str">
            <v>731 22</v>
          </cell>
          <cell r="D208" t="str">
            <v>b09b</v>
          </cell>
          <cell r="E208" t="str">
            <v>stip</v>
          </cell>
          <cell r="G208" t="str">
            <v>c</v>
          </cell>
          <cell r="I208" t="str">
            <v>contributi fondo est</v>
          </cell>
          <cell r="L208">
            <v>160</v>
          </cell>
          <cell r="O208">
            <v>160</v>
          </cell>
          <cell r="Q208" t="str">
            <v>contributi fondo est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160</v>
          </cell>
          <cell r="AB208">
            <v>160</v>
          </cell>
          <cell r="AC208">
            <v>160</v>
          </cell>
          <cell r="AE208">
            <v>0</v>
          </cell>
        </row>
        <row r="209">
          <cell r="C209" t="str">
            <v>743 3</v>
          </cell>
          <cell r="D209" t="str">
            <v>b14</v>
          </cell>
          <cell r="E209" t="str">
            <v>serv3</v>
          </cell>
          <cell r="G209" t="str">
            <v>c</v>
          </cell>
          <cell r="I209" t="str">
            <v>ticcket restaurant</v>
          </cell>
          <cell r="L209">
            <v>1614.08</v>
          </cell>
          <cell r="O209">
            <v>1614.08</v>
          </cell>
          <cell r="Q209" t="str">
            <v>ticcket restaurant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1614.08</v>
          </cell>
          <cell r="AB209">
            <v>1614.08</v>
          </cell>
          <cell r="AC209">
            <v>1614.08</v>
          </cell>
          <cell r="AE209">
            <v>0</v>
          </cell>
        </row>
        <row r="210">
          <cell r="C210" t="str">
            <v>258 7</v>
          </cell>
          <cell r="D210" t="str">
            <v>b2a</v>
          </cell>
          <cell r="E210" t="str">
            <v>oa2</v>
          </cell>
          <cell r="G210" t="str">
            <v>a</v>
          </cell>
          <cell r="H210" t="str">
            <v>loans to idrogest</v>
          </cell>
          <cell r="I210" t="str">
            <v>prestito SICOB</v>
          </cell>
          <cell r="L210">
            <v>0</v>
          </cell>
          <cell r="O210">
            <v>0</v>
          </cell>
          <cell r="Q210" t="str">
            <v>prestito SICOB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6098.48</v>
          </cell>
          <cell r="AB210">
            <v>6098.48</v>
          </cell>
          <cell r="AC210">
            <v>0</v>
          </cell>
          <cell r="AE210">
            <v>-6098.48</v>
          </cell>
        </row>
        <row r="211">
          <cell r="C211" t="str">
            <v>533 4</v>
          </cell>
          <cell r="D211" t="str">
            <v>pd11a</v>
          </cell>
          <cell r="E211" t="str">
            <v>itax</v>
          </cell>
          <cell r="G211" t="str">
            <v>p</v>
          </cell>
          <cell r="H211" t="str">
            <v>free lance taxes</v>
          </cell>
          <cell r="I211" t="str">
            <v>erario c/irpef age &amp; rappr (1040)</v>
          </cell>
          <cell r="J211">
            <v>1379</v>
          </cell>
          <cell r="K211">
            <v>39038.639999999999</v>
          </cell>
          <cell r="L211">
            <v>69</v>
          </cell>
          <cell r="O211">
            <v>69</v>
          </cell>
          <cell r="Q211" t="str">
            <v>erario c/irpef age &amp; rappr (1040)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97.75</v>
          </cell>
          <cell r="AB211">
            <v>0</v>
          </cell>
          <cell r="AC211">
            <v>69</v>
          </cell>
          <cell r="AE211">
            <v>69</v>
          </cell>
        </row>
        <row r="212">
          <cell r="C212" t="str">
            <v>723 7</v>
          </cell>
          <cell r="D212" t="str">
            <v>b07</v>
          </cell>
          <cell r="E212" t="str">
            <v>serv3</v>
          </cell>
          <cell r="G212" t="str">
            <v>c</v>
          </cell>
          <cell r="I212" t="str">
            <v>provvigioni passive</v>
          </cell>
          <cell r="L212">
            <v>1450</v>
          </cell>
          <cell r="O212">
            <v>1450</v>
          </cell>
          <cell r="Q212" t="str">
            <v>provvigioni passive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850</v>
          </cell>
          <cell r="AB212">
            <v>1450</v>
          </cell>
          <cell r="AC212">
            <v>1450</v>
          </cell>
          <cell r="AE212">
            <v>0</v>
          </cell>
        </row>
        <row r="213">
          <cell r="C213">
            <v>730</v>
          </cell>
          <cell r="D213" t="str">
            <v>b08</v>
          </cell>
          <cell r="E213" t="str">
            <v>serv3</v>
          </cell>
          <cell r="F213">
            <v>2</v>
          </cell>
          <cell r="G213" t="str">
            <v>c</v>
          </cell>
          <cell r="I213" t="str">
            <v>noleggi beni strum.</v>
          </cell>
          <cell r="L213">
            <v>5519</v>
          </cell>
          <cell r="M213">
            <v>0</v>
          </cell>
          <cell r="O213">
            <v>5519</v>
          </cell>
          <cell r="Q213" t="str">
            <v>noleggi beni strum.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2727.82</v>
          </cell>
          <cell r="AB213">
            <v>4269.9399999999996</v>
          </cell>
          <cell r="AC213">
            <v>5519</v>
          </cell>
          <cell r="AE213">
            <v>1249.0600000000004</v>
          </cell>
        </row>
        <row r="214">
          <cell r="C214" t="str">
            <v>137 1</v>
          </cell>
          <cell r="D214" t="str">
            <v>pc2</v>
          </cell>
          <cell r="E214" t="str">
            <v>ol7</v>
          </cell>
          <cell r="F214">
            <v>1</v>
          </cell>
          <cell r="G214" t="str">
            <v>p</v>
          </cell>
          <cell r="I214" t="str">
            <v>fondo TFR</v>
          </cell>
          <cell r="L214">
            <v>15792.65</v>
          </cell>
          <cell r="M214">
            <v>0</v>
          </cell>
          <cell r="O214">
            <v>15792.65</v>
          </cell>
          <cell r="Q214" t="str">
            <v>fondo TFR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9725.59</v>
          </cell>
          <cell r="AB214">
            <v>11787.7</v>
          </cell>
          <cell r="AC214">
            <v>15792.65</v>
          </cell>
          <cell r="AE214">
            <v>4004.9499999999989</v>
          </cell>
        </row>
        <row r="215">
          <cell r="C215" t="str">
            <v>732 8</v>
          </cell>
          <cell r="D215" t="str">
            <v>b07</v>
          </cell>
          <cell r="E215" t="str">
            <v>serv3</v>
          </cell>
          <cell r="G215" t="str">
            <v>c</v>
          </cell>
          <cell r="I215" t="str">
            <v>ricerca formaz addestr.</v>
          </cell>
          <cell r="L215">
            <v>0</v>
          </cell>
          <cell r="O215">
            <v>0</v>
          </cell>
          <cell r="Q215" t="str">
            <v>ricerca formaz addestr.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</row>
        <row r="216">
          <cell r="C216" t="str">
            <v>725 5</v>
          </cell>
          <cell r="D216" t="str">
            <v>b07</v>
          </cell>
          <cell r="E216" t="str">
            <v>asp</v>
          </cell>
          <cell r="G216" t="str">
            <v>c</v>
          </cell>
          <cell r="I216" t="str">
            <v>manutenzioni automezzi</v>
          </cell>
          <cell r="L216">
            <v>252</v>
          </cell>
          <cell r="O216">
            <v>252</v>
          </cell>
          <cell r="Q216" t="str">
            <v>manutenzioni automezzi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252</v>
          </cell>
          <cell r="AC216">
            <v>252</v>
          </cell>
          <cell r="AE216">
            <v>0</v>
          </cell>
        </row>
        <row r="217">
          <cell r="C217" t="str">
            <v>727 1</v>
          </cell>
          <cell r="D217" t="str">
            <v>b07</v>
          </cell>
          <cell r="E217" t="str">
            <v>serv3</v>
          </cell>
          <cell r="G217" t="str">
            <v>c</v>
          </cell>
          <cell r="I217" t="str">
            <v>canoni locaz immobili</v>
          </cell>
          <cell r="L217">
            <v>725</v>
          </cell>
          <cell r="O217">
            <v>725</v>
          </cell>
          <cell r="Q217" t="str">
            <v>canoni locaz immobili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725</v>
          </cell>
          <cell r="AC217">
            <v>725</v>
          </cell>
          <cell r="AE217">
            <v>0</v>
          </cell>
        </row>
        <row r="218">
          <cell r="C218" t="str">
            <v>491 1</v>
          </cell>
          <cell r="D218" t="str">
            <v>svcr</v>
          </cell>
          <cell r="E218" t="str">
            <v>dimcli</v>
          </cell>
          <cell r="G218" t="str">
            <v>p</v>
          </cell>
          <cell r="I218" t="str">
            <v>fdo sval cred clienti</v>
          </cell>
          <cell r="L218">
            <v>350000</v>
          </cell>
          <cell r="O218">
            <v>350000</v>
          </cell>
          <cell r="Q218" t="str">
            <v>fdo sval cred clienti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350000</v>
          </cell>
          <cell r="AE218">
            <v>350000</v>
          </cell>
        </row>
        <row r="219">
          <cell r="C219" t="str">
            <v>581 6</v>
          </cell>
          <cell r="D219" t="str">
            <v>pd10a</v>
          </cell>
          <cell r="E219" t="str">
            <v>altrepass</v>
          </cell>
          <cell r="G219" t="str">
            <v>p</v>
          </cell>
          <cell r="I219" t="str">
            <v>cassa c/o terzi (?) deb vari</v>
          </cell>
          <cell r="L219">
            <v>25</v>
          </cell>
          <cell r="O219">
            <v>25</v>
          </cell>
          <cell r="Q219" t="str">
            <v>cassa c/o terzi (?) deb vari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25</v>
          </cell>
          <cell r="AE219">
            <v>25</v>
          </cell>
        </row>
        <row r="220">
          <cell r="C220" t="str">
            <v>727 25</v>
          </cell>
          <cell r="D220" t="str">
            <v>b07</v>
          </cell>
          <cell r="E220" t="str">
            <v>serv3</v>
          </cell>
          <cell r="G220" t="str">
            <v>c</v>
          </cell>
          <cell r="I220" t="str">
            <v>sp condominiali ded</v>
          </cell>
          <cell r="L220">
            <v>486.77</v>
          </cell>
          <cell r="O220">
            <v>486.77</v>
          </cell>
          <cell r="Q220" t="str">
            <v>sp condominiali ded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486.77</v>
          </cell>
          <cell r="AE220">
            <v>486.77</v>
          </cell>
        </row>
        <row r="221">
          <cell r="C221" t="str">
            <v>731 15</v>
          </cell>
          <cell r="D221" t="str">
            <v>b09b</v>
          </cell>
          <cell r="E221" t="str">
            <v>stip</v>
          </cell>
          <cell r="G221" t="str">
            <v>c</v>
          </cell>
          <cell r="I221" t="str">
            <v xml:space="preserve">premio inail </v>
          </cell>
          <cell r="L221">
            <v>354.76</v>
          </cell>
          <cell r="O221">
            <v>354.76</v>
          </cell>
          <cell r="Q221" t="str">
            <v xml:space="preserve">premio inail 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354.76</v>
          </cell>
          <cell r="AE221">
            <v>354.76</v>
          </cell>
        </row>
        <row r="222">
          <cell r="C222" t="str">
            <v>741 11</v>
          </cell>
          <cell r="D222" t="str">
            <v>b07</v>
          </cell>
          <cell r="E222" t="str">
            <v>asp</v>
          </cell>
          <cell r="G222" t="str">
            <v>c</v>
          </cell>
          <cell r="I222" t="str">
            <v>omaggi</v>
          </cell>
          <cell r="L222">
            <v>235</v>
          </cell>
          <cell r="O222">
            <v>235</v>
          </cell>
          <cell r="Q222" t="str">
            <v>omaggi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235</v>
          </cell>
          <cell r="AE222">
            <v>235</v>
          </cell>
        </row>
        <row r="223">
          <cell r="C223" t="str">
            <v>795 1</v>
          </cell>
          <cell r="D223" t="str">
            <v>b11x</v>
          </cell>
          <cell r="E223" t="str">
            <v>sval</v>
          </cell>
          <cell r="G223" t="str">
            <v>c</v>
          </cell>
          <cell r="I223" t="str">
            <v>acc sval cred</v>
          </cell>
          <cell r="L223">
            <v>350000</v>
          </cell>
          <cell r="O223">
            <v>350000</v>
          </cell>
          <cell r="Q223" t="str">
            <v>acc sval cred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350000</v>
          </cell>
          <cell r="AE223">
            <v>350000</v>
          </cell>
        </row>
        <row r="224">
          <cell r="L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</row>
        <row r="225">
          <cell r="L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9">
          <cell r="J229">
            <v>3747.16</v>
          </cell>
          <cell r="O229">
            <v>1479477.41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Month"/>
    </sheetNames>
    <sheetDataSet>
      <sheetData sheetId="0" refreshError="1">
        <row r="1">
          <cell r="A1" t="str">
            <v>Public Service  Electric and Gas Company</v>
          </cell>
        </row>
        <row r="2">
          <cell r="A2" t="str">
            <v>Consolidated Statements of Income With Comparison to Prior Year</v>
          </cell>
        </row>
        <row r="3">
          <cell r="A3" t="str">
            <v>For the Periods Ended July 31, 2003</v>
          </cell>
        </row>
        <row r="4">
          <cell r="A4" t="str">
            <v>(Millions)</v>
          </cell>
        </row>
        <row r="7">
          <cell r="F7" t="str">
            <v>Month</v>
          </cell>
        </row>
        <row r="8">
          <cell r="J8" t="str">
            <v>Increase</v>
          </cell>
        </row>
        <row r="9">
          <cell r="F9">
            <v>2003</v>
          </cell>
          <cell r="G9">
            <v>0</v>
          </cell>
          <cell r="H9">
            <v>2002</v>
          </cell>
          <cell r="I9">
            <v>0</v>
          </cell>
          <cell r="J9" t="str">
            <v>(Decrease)</v>
          </cell>
        </row>
        <row r="11">
          <cell r="B11" t="str">
            <v>Electric Transmission and Distribution</v>
          </cell>
          <cell r="C11">
            <v>0</v>
          </cell>
          <cell r="D11">
            <v>0</v>
          </cell>
          <cell r="E11">
            <v>0</v>
          </cell>
          <cell r="F11">
            <v>401</v>
          </cell>
          <cell r="G11">
            <v>0</v>
          </cell>
          <cell r="H11">
            <v>428</v>
          </cell>
          <cell r="I11">
            <v>0</v>
          </cell>
          <cell r="J11">
            <v>-27</v>
          </cell>
        </row>
        <row r="12">
          <cell r="B12" t="str">
            <v xml:space="preserve">Gas Distribution </v>
          </cell>
          <cell r="C12">
            <v>0</v>
          </cell>
          <cell r="D12">
            <v>0</v>
          </cell>
          <cell r="E12">
            <v>0</v>
          </cell>
          <cell r="F12">
            <v>108</v>
          </cell>
          <cell r="G12">
            <v>0</v>
          </cell>
          <cell r="H12">
            <v>82</v>
          </cell>
          <cell r="I12">
            <v>0</v>
          </cell>
          <cell r="J12">
            <v>26</v>
          </cell>
        </row>
        <row r="13">
          <cell r="B13" t="str">
            <v>Operating Revenues</v>
          </cell>
          <cell r="C13">
            <v>0</v>
          </cell>
          <cell r="D13">
            <v>0</v>
          </cell>
          <cell r="E13">
            <v>0</v>
          </cell>
          <cell r="F13">
            <v>509</v>
          </cell>
          <cell r="G13">
            <v>0</v>
          </cell>
          <cell r="H13">
            <v>510</v>
          </cell>
          <cell r="I13">
            <v>0</v>
          </cell>
          <cell r="J13">
            <v>-1</v>
          </cell>
        </row>
        <row r="15">
          <cell r="B15" t="str">
            <v>Electric Energy Costs</v>
          </cell>
          <cell r="C15">
            <v>0</v>
          </cell>
          <cell r="D15">
            <v>0</v>
          </cell>
          <cell r="E15">
            <v>0</v>
          </cell>
          <cell r="F15">
            <v>253</v>
          </cell>
          <cell r="G15">
            <v>0</v>
          </cell>
          <cell r="H15">
            <v>254</v>
          </cell>
          <cell r="I15">
            <v>0</v>
          </cell>
          <cell r="J15">
            <v>-1</v>
          </cell>
        </row>
        <row r="16">
          <cell r="B16" t="str">
            <v>Gas Costs</v>
          </cell>
          <cell r="C16">
            <v>0</v>
          </cell>
          <cell r="D16">
            <v>0</v>
          </cell>
          <cell r="E16">
            <v>0</v>
          </cell>
          <cell r="F16">
            <v>71</v>
          </cell>
          <cell r="G16">
            <v>0</v>
          </cell>
          <cell r="H16">
            <v>46</v>
          </cell>
          <cell r="I16">
            <v>0</v>
          </cell>
          <cell r="J16">
            <v>25</v>
          </cell>
        </row>
        <row r="17">
          <cell r="B17" t="str">
            <v>Energy Costs</v>
          </cell>
          <cell r="C17">
            <v>0</v>
          </cell>
          <cell r="D17">
            <v>0</v>
          </cell>
          <cell r="E17">
            <v>0</v>
          </cell>
          <cell r="F17">
            <v>324</v>
          </cell>
          <cell r="G17">
            <v>0</v>
          </cell>
          <cell r="H17">
            <v>300</v>
          </cell>
          <cell r="I17">
            <v>0</v>
          </cell>
          <cell r="J17">
            <v>24</v>
          </cell>
        </row>
        <row r="18">
          <cell r="B18" t="str">
            <v>GROSS MARGIN</v>
          </cell>
          <cell r="C18">
            <v>0</v>
          </cell>
          <cell r="D18">
            <v>0</v>
          </cell>
          <cell r="E18">
            <v>0</v>
          </cell>
          <cell r="F18">
            <v>185</v>
          </cell>
          <cell r="G18">
            <v>0</v>
          </cell>
          <cell r="H18">
            <v>210</v>
          </cell>
          <cell r="I18">
            <v>0</v>
          </cell>
          <cell r="J18">
            <v>-25</v>
          </cell>
        </row>
        <row r="20">
          <cell r="B20" t="str">
            <v>Operation and Maintenance</v>
          </cell>
          <cell r="C20">
            <v>0</v>
          </cell>
          <cell r="D20">
            <v>0</v>
          </cell>
          <cell r="E20">
            <v>0</v>
          </cell>
          <cell r="F20">
            <v>94</v>
          </cell>
          <cell r="G20">
            <v>0</v>
          </cell>
          <cell r="H20">
            <v>82</v>
          </cell>
          <cell r="I20">
            <v>0</v>
          </cell>
          <cell r="J20">
            <v>12</v>
          </cell>
        </row>
        <row r="21">
          <cell r="B21" t="str">
            <v>Depreciation and Amortization</v>
          </cell>
          <cell r="C21">
            <v>0</v>
          </cell>
          <cell r="D21">
            <v>0</v>
          </cell>
          <cell r="E21">
            <v>0</v>
          </cell>
          <cell r="F21">
            <v>32</v>
          </cell>
          <cell r="G21">
            <v>0</v>
          </cell>
          <cell r="H21">
            <v>44</v>
          </cell>
          <cell r="I21">
            <v>0</v>
          </cell>
          <cell r="J21">
            <v>-12</v>
          </cell>
        </row>
        <row r="22">
          <cell r="B22" t="str">
            <v>Taxes Other Than Income Taxes</v>
          </cell>
          <cell r="C22">
            <v>0</v>
          </cell>
          <cell r="D22">
            <v>0</v>
          </cell>
          <cell r="E22">
            <v>0</v>
          </cell>
          <cell r="F22">
            <v>10</v>
          </cell>
          <cell r="G22">
            <v>0</v>
          </cell>
          <cell r="H22">
            <v>11</v>
          </cell>
          <cell r="I22">
            <v>0</v>
          </cell>
          <cell r="J22">
            <v>-1</v>
          </cell>
        </row>
        <row r="23">
          <cell r="B23" t="str">
            <v>OPERATING INCOME</v>
          </cell>
          <cell r="C23">
            <v>0</v>
          </cell>
          <cell r="D23">
            <v>0</v>
          </cell>
          <cell r="E23">
            <v>0</v>
          </cell>
          <cell r="F23">
            <v>49</v>
          </cell>
          <cell r="G23">
            <v>0</v>
          </cell>
          <cell r="H23">
            <v>73</v>
          </cell>
          <cell r="I23">
            <v>0</v>
          </cell>
          <cell r="J23">
            <v>-24</v>
          </cell>
        </row>
        <row r="25">
          <cell r="B25" t="str">
            <v xml:space="preserve">Other Income 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2</v>
          </cell>
          <cell r="I25">
            <v>0</v>
          </cell>
          <cell r="J25">
            <v>-1</v>
          </cell>
        </row>
        <row r="26">
          <cell r="B26" t="str">
            <v>Other Deductions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 xml:space="preserve">Interest Expense </v>
          </cell>
          <cell r="C27">
            <v>0</v>
          </cell>
          <cell r="D27">
            <v>0</v>
          </cell>
          <cell r="E27">
            <v>0</v>
          </cell>
          <cell r="F27">
            <v>-30</v>
          </cell>
          <cell r="G27">
            <v>0</v>
          </cell>
          <cell r="H27">
            <v>-36</v>
          </cell>
          <cell r="I27">
            <v>0</v>
          </cell>
          <cell r="J27">
            <v>6</v>
          </cell>
        </row>
        <row r="28">
          <cell r="B28" t="str">
            <v>Preferred Securities Dividends</v>
          </cell>
          <cell r="C28">
            <v>0</v>
          </cell>
          <cell r="D28">
            <v>0</v>
          </cell>
          <cell r="E28">
            <v>0</v>
          </cell>
          <cell r="F28">
            <v>-1</v>
          </cell>
          <cell r="G28">
            <v>0</v>
          </cell>
          <cell r="H28">
            <v>-1</v>
          </cell>
          <cell r="I28">
            <v>0</v>
          </cell>
          <cell r="J28">
            <v>0</v>
          </cell>
        </row>
        <row r="29">
          <cell r="B29" t="str">
            <v>INCOME BEFORE INCOME TAXES</v>
          </cell>
          <cell r="C29">
            <v>0</v>
          </cell>
          <cell r="D29">
            <v>0</v>
          </cell>
          <cell r="E29">
            <v>0</v>
          </cell>
          <cell r="F29">
            <v>19</v>
          </cell>
          <cell r="G29">
            <v>0</v>
          </cell>
          <cell r="H29">
            <v>38</v>
          </cell>
          <cell r="I29">
            <v>0</v>
          </cell>
          <cell r="J29">
            <v>-19</v>
          </cell>
        </row>
        <row r="30">
          <cell r="B30" t="str">
            <v>Income Taxes</v>
          </cell>
          <cell r="C30">
            <v>0</v>
          </cell>
          <cell r="D30">
            <v>0</v>
          </cell>
          <cell r="E30">
            <v>0</v>
          </cell>
          <cell r="F30">
            <v>-3</v>
          </cell>
          <cell r="G30">
            <v>0</v>
          </cell>
          <cell r="H30">
            <v>-14</v>
          </cell>
          <cell r="I30">
            <v>0</v>
          </cell>
          <cell r="J30">
            <v>11</v>
          </cell>
        </row>
        <row r="31">
          <cell r="B31" t="str">
            <v>INCOME BEFORE EXTRAORDINARY ITEM</v>
          </cell>
          <cell r="C31">
            <v>0</v>
          </cell>
          <cell r="D31">
            <v>0</v>
          </cell>
          <cell r="E31">
            <v>0</v>
          </cell>
          <cell r="F31">
            <v>16</v>
          </cell>
          <cell r="G31">
            <v>0</v>
          </cell>
          <cell r="H31">
            <v>24</v>
          </cell>
          <cell r="I31">
            <v>0</v>
          </cell>
          <cell r="J31">
            <v>-8</v>
          </cell>
        </row>
        <row r="32">
          <cell r="B32" t="str">
            <v>Extraordinary Loss, net of tax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NET INCOME</v>
          </cell>
          <cell r="C33">
            <v>0</v>
          </cell>
          <cell r="D33">
            <v>0</v>
          </cell>
          <cell r="E33">
            <v>0</v>
          </cell>
          <cell r="F33">
            <v>16</v>
          </cell>
          <cell r="G33">
            <v>0</v>
          </cell>
          <cell r="H33">
            <v>24</v>
          </cell>
          <cell r="I33">
            <v>0</v>
          </cell>
          <cell r="J33">
            <v>-8</v>
          </cell>
        </row>
        <row r="34">
          <cell r="B34" t="str">
            <v>Preferred Stock Dividend Requirements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EARNINGS AVAILABLE TO PUBLIC SERVICE</v>
          </cell>
        </row>
        <row r="36">
          <cell r="B36" t="str">
            <v xml:space="preserve">   ENTERPRISE GROUP INCORPORATED</v>
          </cell>
          <cell r="C36">
            <v>0</v>
          </cell>
          <cell r="D36">
            <v>0</v>
          </cell>
          <cell r="E36">
            <v>0</v>
          </cell>
          <cell r="F36">
            <v>16</v>
          </cell>
          <cell r="G36">
            <v>0</v>
          </cell>
          <cell r="H36">
            <v>24</v>
          </cell>
          <cell r="I36">
            <v>0</v>
          </cell>
          <cell r="J36">
            <v>-8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in Case"/>
      <sheetName val="Base Case"/>
      <sheetName val="Sheet2"/>
      <sheetName val="Project Totals"/>
      <sheetName val="Elcho"/>
      <sheetName val="Konya"/>
      <sheetName val="Trisakthi"/>
      <sheetName val="salalah"/>
      <sheetName val="Guadalacin"/>
      <sheetName val="Romat Hovav"/>
      <sheetName val="India G&amp;A details"/>
      <sheetName val="London G&amp;A"/>
      <sheetName val="Equity Investment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G14">
            <v>80000</v>
          </cell>
        </row>
        <row r="21">
          <cell r="G21">
            <v>4000</v>
          </cell>
        </row>
        <row r="41">
          <cell r="G41">
            <v>90000</v>
          </cell>
        </row>
        <row r="49">
          <cell r="G49">
            <v>40000</v>
          </cell>
        </row>
        <row r="52">
          <cell r="G52">
            <v>0</v>
          </cell>
        </row>
      </sheetData>
      <sheetData sheetId="6" refreshError="1">
        <row r="16">
          <cell r="G16">
            <v>788000</v>
          </cell>
        </row>
        <row r="23">
          <cell r="G23">
            <v>679900</v>
          </cell>
        </row>
        <row r="39">
          <cell r="G39">
            <v>80000</v>
          </cell>
        </row>
        <row r="47">
          <cell r="G47">
            <v>610000</v>
          </cell>
        </row>
        <row r="56">
          <cell r="G56">
            <v>54800</v>
          </cell>
        </row>
        <row r="59">
          <cell r="G59">
            <v>100000</v>
          </cell>
        </row>
      </sheetData>
      <sheetData sheetId="7" refreshError="1">
        <row r="10">
          <cell r="G10">
            <v>268000</v>
          </cell>
        </row>
        <row r="13">
          <cell r="G13">
            <v>0</v>
          </cell>
        </row>
        <row r="25">
          <cell r="G25">
            <v>60000</v>
          </cell>
        </row>
        <row r="30">
          <cell r="G30">
            <v>47000</v>
          </cell>
        </row>
        <row r="32">
          <cell r="G32">
            <v>0</v>
          </cell>
        </row>
      </sheetData>
      <sheetData sheetId="8" refreshError="1">
        <row r="10">
          <cell r="G10">
            <v>890000</v>
          </cell>
        </row>
        <row r="14">
          <cell r="G14">
            <v>0</v>
          </cell>
        </row>
        <row r="28">
          <cell r="G28">
            <v>408600</v>
          </cell>
        </row>
        <row r="33">
          <cell r="G33">
            <v>120000</v>
          </cell>
        </row>
        <row r="35">
          <cell r="G35">
            <v>0</v>
          </cell>
        </row>
      </sheetData>
      <sheetData sheetId="9" refreshError="1">
        <row r="8">
          <cell r="AG8">
            <v>10000</v>
          </cell>
        </row>
        <row r="20">
          <cell r="AG20">
            <v>218000</v>
          </cell>
        </row>
        <row r="28">
          <cell r="AG28">
            <v>14000</v>
          </cell>
        </row>
        <row r="32">
          <cell r="AG32">
            <v>160000</v>
          </cell>
        </row>
        <row r="36">
          <cell r="AG36">
            <v>368000</v>
          </cell>
        </row>
      </sheetData>
      <sheetData sheetId="10" refreshError="1">
        <row r="14">
          <cell r="G14">
            <v>320000</v>
          </cell>
        </row>
        <row r="21">
          <cell r="G21">
            <v>150000</v>
          </cell>
        </row>
        <row r="34">
          <cell r="G34">
            <v>100000</v>
          </cell>
        </row>
        <row r="42">
          <cell r="G42">
            <v>395000</v>
          </cell>
        </row>
        <row r="50">
          <cell r="G50">
            <v>200000</v>
          </cell>
        </row>
        <row r="53">
          <cell r="G53">
            <v>100000</v>
          </cell>
        </row>
      </sheetData>
      <sheetData sheetId="11" refreshError="1">
        <row r="8">
          <cell r="D8">
            <v>5000</v>
          </cell>
        </row>
        <row r="9">
          <cell r="D9">
            <v>137000</v>
          </cell>
        </row>
        <row r="10">
          <cell r="D10">
            <v>22000</v>
          </cell>
        </row>
        <row r="11">
          <cell r="D11">
            <v>99000.000000000015</v>
          </cell>
        </row>
        <row r="13">
          <cell r="D13">
            <v>30000</v>
          </cell>
        </row>
        <row r="14">
          <cell r="D14">
            <v>72600</v>
          </cell>
        </row>
        <row r="15">
          <cell r="D15">
            <v>60500.000000000007</v>
          </cell>
        </row>
        <row r="16">
          <cell r="D16">
            <v>100000</v>
          </cell>
        </row>
        <row r="20">
          <cell r="D20">
            <v>34000</v>
          </cell>
        </row>
        <row r="21">
          <cell r="D21">
            <v>60000</v>
          </cell>
        </row>
      </sheetData>
      <sheetData sheetId="12" refreshError="1">
        <row r="6">
          <cell r="G6">
            <v>660000</v>
          </cell>
        </row>
        <row r="7">
          <cell r="G7">
            <v>165000</v>
          </cell>
        </row>
        <row r="8">
          <cell r="G8">
            <v>33000</v>
          </cell>
        </row>
        <row r="9">
          <cell r="G9">
            <v>33000</v>
          </cell>
        </row>
        <row r="10">
          <cell r="G10">
            <v>29700</v>
          </cell>
        </row>
        <row r="11">
          <cell r="G11">
            <v>28050</v>
          </cell>
        </row>
        <row r="12">
          <cell r="G12">
            <v>6600</v>
          </cell>
        </row>
        <row r="13">
          <cell r="G13">
            <v>23100</v>
          </cell>
        </row>
        <row r="14">
          <cell r="G14">
            <v>8250</v>
          </cell>
        </row>
        <row r="15">
          <cell r="G15">
            <v>6600</v>
          </cell>
        </row>
        <row r="16">
          <cell r="G16">
            <v>11055</v>
          </cell>
        </row>
        <row r="17">
          <cell r="G17">
            <v>33000</v>
          </cell>
        </row>
        <row r="18">
          <cell r="G18">
            <v>123750</v>
          </cell>
        </row>
        <row r="19">
          <cell r="G19">
            <v>33000</v>
          </cell>
        </row>
        <row r="20">
          <cell r="G20">
            <v>3300</v>
          </cell>
        </row>
        <row r="21">
          <cell r="G21">
            <v>26400</v>
          </cell>
        </row>
        <row r="22">
          <cell r="G22">
            <v>8580</v>
          </cell>
        </row>
        <row r="23">
          <cell r="G23">
            <v>7425</v>
          </cell>
        </row>
        <row r="24">
          <cell r="G24">
            <v>24750</v>
          </cell>
        </row>
        <row r="25">
          <cell r="G25">
            <v>19800</v>
          </cell>
        </row>
        <row r="26">
          <cell r="G26">
            <v>41250</v>
          </cell>
        </row>
        <row r="27">
          <cell r="G27">
            <v>9900</v>
          </cell>
        </row>
        <row r="28">
          <cell r="G28">
            <v>4950</v>
          </cell>
        </row>
        <row r="29">
          <cell r="G29">
            <v>-825</v>
          </cell>
        </row>
        <row r="30">
          <cell r="G30">
            <v>41250</v>
          </cell>
        </row>
        <row r="31">
          <cell r="G31">
            <v>9900</v>
          </cell>
        </row>
        <row r="32">
          <cell r="G32">
            <v>100000</v>
          </cell>
        </row>
        <row r="33">
          <cell r="G33">
            <v>90000</v>
          </cell>
        </row>
        <row r="34">
          <cell r="G34">
            <v>50000</v>
          </cell>
        </row>
        <row r="35">
          <cell r="G35">
            <v>40000</v>
          </cell>
        </row>
        <row r="36">
          <cell r="G36">
            <v>105000</v>
          </cell>
        </row>
      </sheetData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Page"/>
      <sheetName val="Inputs"/>
      <sheetName val="Earnings Impact"/>
      <sheetName val="Earnings Impact previous"/>
      <sheetName val="Earnings Impact Variance"/>
      <sheetName val="Summary"/>
      <sheetName val="Balance Sheet Schedule"/>
      <sheetName val="Detail"/>
      <sheetName val="FAS 158"/>
      <sheetName val="View to Load"/>
      <sheetName val="Pension &amp; OPEB #1"/>
      <sheetName val="Pension &amp; OPEB 10-14 BPR"/>
      <sheetName val="Pension &amp; OPEB #2"/>
      <sheetName val="Pension  OPEB vs recast"/>
      <sheetName val="Detail Diff"/>
      <sheetName val="Fas158 by Company"/>
      <sheetName val="Supporting Info Pension &amp; OPEB"/>
      <sheetName val="Proj Pension Exp by Plan &amp; Co"/>
      <sheetName val="2009-2020 OPEB Exp split  by Co"/>
      <sheetName val="2010 Funding"/>
      <sheetName val="20XX Funding"/>
      <sheetName val="Rabbi Trust"/>
      <sheetName val="Nonqualified Benefit Payments"/>
      <sheetName val="Cognos View &amp; 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50362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9">
          <cell r="F9">
            <v>-12000</v>
          </cell>
        </row>
      </sheetData>
      <sheetData sheetId="19" refreshError="1"/>
      <sheetData sheetId="20" refreshError="1"/>
      <sheetData sheetId="21"/>
      <sheetData sheetId="22" refreshError="1"/>
      <sheetData sheetId="2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"/>
      <sheetName val="egcf"/>
      <sheetName val="PSE&amp;G BS"/>
      <sheetName val="PSE&amp;G Income Stmt"/>
      <sheetName val="RE"/>
      <sheetName val="May09"/>
      <sheetName val="June09"/>
      <sheetName val="PPE_Rollforward"/>
      <sheetName val="Reserve_Roll Forward  "/>
      <sheetName val="Depreciation Reconciliation"/>
      <sheetName val="Reg A&amp;L Rollforward"/>
      <sheetName val="DFIT_Analytics"/>
      <sheetName val="Qualified Pension"/>
      <sheetName val="Non-Qualified Pension"/>
      <sheetName val="OPEB"/>
      <sheetName val="Non-Cash"/>
      <sheetName val="Pension_OPEB"/>
      <sheetName val="Hedge"/>
      <sheetName val="Hedge2"/>
      <sheetName val="FN47"/>
      <sheetName val="CEP"/>
      <sheetName val="TF"/>
      <sheetName val="MGP"/>
      <sheetName val="TFI"/>
      <sheetName val="TFII"/>
      <sheetName val="FIN 48 RecYTDMay09"/>
      <sheetName val="FIN 48 RecYTDJun09"/>
      <sheetName val="1st Half"/>
      <sheetName val="Land sales"/>
      <sheetName val="Example"/>
      <sheetName val="PY09SIT (2)"/>
      <sheetName val="PYMNTS09-FIT"/>
      <sheetName val="InterestPaid_2Q_2009"/>
      <sheetName val="PY09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"/>
      <sheetName val="YTD"/>
      <sheetName val="PSE&amp;G-IS-MONTH"/>
    </sheetNames>
    <sheetDataSet>
      <sheetData sheetId="0" refreshError="1">
        <row r="1">
          <cell r="A1" t="str">
            <v>Public Service  Electric and Gas Company</v>
          </cell>
        </row>
        <row r="2">
          <cell r="A2" t="str">
            <v>Consolidated Statements of Income With Comparison to Prior Year</v>
          </cell>
        </row>
        <row r="3">
          <cell r="A3" t="str">
            <v>For the Period Ended February 28, 2003</v>
          </cell>
        </row>
        <row r="4">
          <cell r="A4" t="str">
            <v>(Millions)</v>
          </cell>
        </row>
        <row r="5">
          <cell r="B5" t="str">
            <v>Month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str">
            <v>Year to Date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Twelve Months Ended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Z5">
            <v>0</v>
          </cell>
          <cell r="AA5" t="str">
            <v xml:space="preserve">prev mo </v>
          </cell>
          <cell r="AB5">
            <v>0</v>
          </cell>
          <cell r="AC5" t="str">
            <v>Current</v>
          </cell>
          <cell r="AD5">
            <v>0</v>
          </cell>
          <cell r="AE5">
            <v>0</v>
          </cell>
          <cell r="AF5" t="str">
            <v xml:space="preserve">prev mo </v>
          </cell>
          <cell r="AG5">
            <v>0</v>
          </cell>
          <cell r="AH5" t="str">
            <v>Current</v>
          </cell>
        </row>
        <row r="6">
          <cell r="F6" t="str">
            <v>Better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 t="str">
            <v>Better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Better</v>
          </cell>
          <cell r="X6">
            <v>0</v>
          </cell>
          <cell r="Z6" t="str">
            <v>YTD</v>
          </cell>
          <cell r="AA6" t="str">
            <v>YTD</v>
          </cell>
          <cell r="AB6">
            <v>0</v>
          </cell>
          <cell r="AC6" t="str">
            <v>Month</v>
          </cell>
          <cell r="AD6">
            <v>0</v>
          </cell>
          <cell r="AE6" t="str">
            <v>YTD</v>
          </cell>
          <cell r="AF6" t="str">
            <v>ytd</v>
          </cell>
          <cell r="AG6">
            <v>0</v>
          </cell>
          <cell r="AH6" t="str">
            <v>Month</v>
          </cell>
        </row>
        <row r="7">
          <cell r="B7">
            <v>2003</v>
          </cell>
          <cell r="C7">
            <v>0</v>
          </cell>
          <cell r="D7">
            <v>2002</v>
          </cell>
          <cell r="E7">
            <v>0</v>
          </cell>
          <cell r="F7" t="str">
            <v>(Worse)</v>
          </cell>
          <cell r="G7">
            <v>0</v>
          </cell>
          <cell r="H7" t="str">
            <v>%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2003</v>
          </cell>
          <cell r="O7">
            <v>0</v>
          </cell>
          <cell r="P7">
            <v>2002</v>
          </cell>
          <cell r="Q7">
            <v>0</v>
          </cell>
          <cell r="R7" t="str">
            <v>(Worse)</v>
          </cell>
          <cell r="S7">
            <v>2003</v>
          </cell>
          <cell r="T7">
            <v>0</v>
          </cell>
          <cell r="U7">
            <v>2002</v>
          </cell>
          <cell r="V7">
            <v>0</v>
          </cell>
          <cell r="W7" t="str">
            <v>(Worse)</v>
          </cell>
          <cell r="X7">
            <v>0</v>
          </cell>
          <cell r="Z7">
            <v>2002</v>
          </cell>
          <cell r="AA7">
            <v>2003</v>
          </cell>
          <cell r="AB7" t="str">
            <v>rd</v>
          </cell>
          <cell r="AC7">
            <v>2003</v>
          </cell>
          <cell r="AD7">
            <v>0</v>
          </cell>
          <cell r="AE7">
            <v>2002</v>
          </cell>
          <cell r="AF7">
            <v>2002</v>
          </cell>
          <cell r="AG7" t="str">
            <v>rd</v>
          </cell>
          <cell r="AH7">
            <v>2002</v>
          </cell>
        </row>
        <row r="9">
          <cell r="B9">
            <v>272</v>
          </cell>
          <cell r="C9">
            <v>0</v>
          </cell>
          <cell r="D9">
            <v>266</v>
          </cell>
          <cell r="E9">
            <v>0</v>
          </cell>
          <cell r="F9">
            <v>6</v>
          </cell>
          <cell r="G9">
            <v>0</v>
          </cell>
          <cell r="H9">
            <v>2.2556390977443608E-2</v>
          </cell>
          <cell r="I9">
            <v>0</v>
          </cell>
          <cell r="J9" t="str">
            <v>Electric Transmission and Distribution</v>
          </cell>
          <cell r="K9">
            <v>0</v>
          </cell>
          <cell r="L9">
            <v>0</v>
          </cell>
          <cell r="M9">
            <v>0</v>
          </cell>
          <cell r="N9">
            <v>583</v>
          </cell>
          <cell r="O9">
            <v>0</v>
          </cell>
          <cell r="P9">
            <v>563</v>
          </cell>
          <cell r="Q9">
            <v>0</v>
          </cell>
          <cell r="R9">
            <v>20</v>
          </cell>
          <cell r="S9" t="e">
            <v>#REF!</v>
          </cell>
          <cell r="T9">
            <v>0</v>
          </cell>
          <cell r="U9" t="e">
            <v>#REF!</v>
          </cell>
          <cell r="V9">
            <v>0</v>
          </cell>
          <cell r="W9" t="e">
            <v>#REF!</v>
          </cell>
          <cell r="X9">
            <v>0</v>
          </cell>
          <cell r="Z9">
            <v>583</v>
          </cell>
          <cell r="AA9">
            <v>311</v>
          </cell>
          <cell r="AB9">
            <v>0</v>
          </cell>
          <cell r="AC9">
            <v>272</v>
          </cell>
          <cell r="AD9">
            <v>0</v>
          </cell>
          <cell r="AE9">
            <v>563</v>
          </cell>
          <cell r="AF9">
            <v>297</v>
          </cell>
          <cell r="AG9">
            <v>0</v>
          </cell>
          <cell r="AH9">
            <v>266</v>
          </cell>
        </row>
        <row r="10">
          <cell r="B10">
            <v>415</v>
          </cell>
          <cell r="C10">
            <v>0</v>
          </cell>
          <cell r="D10">
            <v>277</v>
          </cell>
          <cell r="E10">
            <v>0</v>
          </cell>
          <cell r="F10">
            <v>138</v>
          </cell>
          <cell r="G10">
            <v>0</v>
          </cell>
          <cell r="H10">
            <v>0.49819494584837543</v>
          </cell>
          <cell r="I10">
            <v>0</v>
          </cell>
          <cell r="J10" t="str">
            <v xml:space="preserve">Gas Distribution </v>
          </cell>
          <cell r="K10">
            <v>0</v>
          </cell>
          <cell r="L10">
            <v>0</v>
          </cell>
          <cell r="M10">
            <v>0</v>
          </cell>
          <cell r="N10">
            <v>880</v>
          </cell>
          <cell r="O10">
            <v>0</v>
          </cell>
          <cell r="P10">
            <v>562</v>
          </cell>
          <cell r="Q10">
            <v>0</v>
          </cell>
          <cell r="R10">
            <v>318</v>
          </cell>
          <cell r="S10" t="e">
            <v>#REF!</v>
          </cell>
          <cell r="T10">
            <v>0</v>
          </cell>
          <cell r="U10" t="e">
            <v>#REF!</v>
          </cell>
          <cell r="V10">
            <v>0</v>
          </cell>
          <cell r="W10" t="e">
            <v>#REF!</v>
          </cell>
          <cell r="X10">
            <v>0</v>
          </cell>
          <cell r="Z10">
            <v>880</v>
          </cell>
          <cell r="AA10">
            <v>465</v>
          </cell>
          <cell r="AB10">
            <v>0</v>
          </cell>
          <cell r="AC10">
            <v>415</v>
          </cell>
          <cell r="AD10">
            <v>0</v>
          </cell>
          <cell r="AE10">
            <v>562</v>
          </cell>
          <cell r="AF10">
            <v>286</v>
          </cell>
          <cell r="AG10">
            <v>1</v>
          </cell>
          <cell r="AH10">
            <v>277</v>
          </cell>
        </row>
        <row r="11">
          <cell r="B11">
            <v>687</v>
          </cell>
          <cell r="C11">
            <v>0</v>
          </cell>
          <cell r="D11">
            <v>543</v>
          </cell>
          <cell r="E11">
            <v>0</v>
          </cell>
          <cell r="F11">
            <v>144</v>
          </cell>
          <cell r="G11">
            <v>0</v>
          </cell>
          <cell r="H11">
            <v>0.26519337016574585</v>
          </cell>
          <cell r="I11">
            <v>0</v>
          </cell>
          <cell r="J11" t="str">
            <v>Operating Revenues</v>
          </cell>
          <cell r="K11">
            <v>0</v>
          </cell>
          <cell r="L11">
            <v>0</v>
          </cell>
          <cell r="M11">
            <v>0</v>
          </cell>
          <cell r="N11">
            <v>1463</v>
          </cell>
          <cell r="O11">
            <v>0</v>
          </cell>
          <cell r="P11">
            <v>1125</v>
          </cell>
          <cell r="Q11">
            <v>0</v>
          </cell>
          <cell r="R11">
            <v>338</v>
          </cell>
          <cell r="S11" t="e">
            <v>#REF!</v>
          </cell>
          <cell r="T11">
            <v>0</v>
          </cell>
          <cell r="U11" t="e">
            <v>#REF!</v>
          </cell>
          <cell r="V11">
            <v>0</v>
          </cell>
          <cell r="W11" t="e">
            <v>#REF!</v>
          </cell>
          <cell r="X11">
            <v>0</v>
          </cell>
          <cell r="Z11">
            <v>1463</v>
          </cell>
          <cell r="AA11">
            <v>776</v>
          </cell>
          <cell r="AB11">
            <v>0</v>
          </cell>
          <cell r="AC11">
            <v>687</v>
          </cell>
          <cell r="AD11">
            <v>0</v>
          </cell>
          <cell r="AE11">
            <v>1125</v>
          </cell>
          <cell r="AF11">
            <v>583</v>
          </cell>
          <cell r="AG11">
            <v>1</v>
          </cell>
          <cell r="AH11">
            <v>542</v>
          </cell>
        </row>
        <row r="13">
          <cell r="B13">
            <v>187</v>
          </cell>
          <cell r="C13">
            <v>0</v>
          </cell>
          <cell r="D13">
            <v>168</v>
          </cell>
          <cell r="E13">
            <v>0</v>
          </cell>
          <cell r="F13">
            <v>-19</v>
          </cell>
          <cell r="G13">
            <v>0</v>
          </cell>
          <cell r="H13">
            <v>-0.1130952380952381</v>
          </cell>
          <cell r="I13">
            <v>0</v>
          </cell>
          <cell r="J13" t="str">
            <v>Electric Energy Costs</v>
          </cell>
          <cell r="K13">
            <v>0</v>
          </cell>
          <cell r="L13">
            <v>0</v>
          </cell>
          <cell r="M13">
            <v>0</v>
          </cell>
          <cell r="N13">
            <v>397</v>
          </cell>
          <cell r="O13">
            <v>0</v>
          </cell>
          <cell r="P13">
            <v>353</v>
          </cell>
          <cell r="Q13">
            <v>0</v>
          </cell>
          <cell r="R13">
            <v>-44</v>
          </cell>
          <cell r="S13" t="e">
            <v>#REF!</v>
          </cell>
          <cell r="T13">
            <v>0</v>
          </cell>
          <cell r="U13" t="e">
            <v>#REF!</v>
          </cell>
          <cell r="V13">
            <v>0</v>
          </cell>
          <cell r="W13" t="e">
            <v>#REF!</v>
          </cell>
          <cell r="X13">
            <v>0</v>
          </cell>
          <cell r="Z13">
            <v>397</v>
          </cell>
          <cell r="AA13">
            <v>210</v>
          </cell>
          <cell r="AB13">
            <v>0</v>
          </cell>
          <cell r="AC13">
            <v>187</v>
          </cell>
          <cell r="AD13">
            <v>0</v>
          </cell>
          <cell r="AE13">
            <v>353</v>
          </cell>
          <cell r="AF13">
            <v>185</v>
          </cell>
          <cell r="AG13">
            <v>0</v>
          </cell>
          <cell r="AH13">
            <v>168</v>
          </cell>
        </row>
        <row r="14">
          <cell r="B14">
            <v>296</v>
          </cell>
          <cell r="C14">
            <v>0</v>
          </cell>
          <cell r="D14">
            <v>175</v>
          </cell>
          <cell r="E14">
            <v>0</v>
          </cell>
          <cell r="F14">
            <v>-121</v>
          </cell>
          <cell r="G14">
            <v>0</v>
          </cell>
          <cell r="H14">
            <v>-0.69142857142857139</v>
          </cell>
          <cell r="I14">
            <v>0</v>
          </cell>
          <cell r="J14" t="str">
            <v>Gas Costs</v>
          </cell>
          <cell r="K14">
            <v>0</v>
          </cell>
          <cell r="L14">
            <v>0</v>
          </cell>
          <cell r="M14">
            <v>0</v>
          </cell>
          <cell r="N14">
            <v>617</v>
          </cell>
          <cell r="O14">
            <v>0</v>
          </cell>
          <cell r="P14">
            <v>368</v>
          </cell>
          <cell r="Q14">
            <v>0</v>
          </cell>
          <cell r="R14">
            <v>-249</v>
          </cell>
          <cell r="S14" t="e">
            <v>#REF!</v>
          </cell>
          <cell r="T14">
            <v>0</v>
          </cell>
          <cell r="U14" t="e">
            <v>#REF!</v>
          </cell>
          <cell r="V14">
            <v>0</v>
          </cell>
          <cell r="W14" t="e">
            <v>#REF!</v>
          </cell>
          <cell r="X14">
            <v>0</v>
          </cell>
          <cell r="Z14">
            <v>617</v>
          </cell>
          <cell r="AA14">
            <v>321</v>
          </cell>
          <cell r="AB14">
            <v>0</v>
          </cell>
          <cell r="AC14">
            <v>296</v>
          </cell>
          <cell r="AD14">
            <v>0</v>
          </cell>
          <cell r="AE14">
            <v>368</v>
          </cell>
          <cell r="AF14">
            <v>193</v>
          </cell>
          <cell r="AG14">
            <v>0</v>
          </cell>
          <cell r="AH14">
            <v>175</v>
          </cell>
        </row>
        <row r="15">
          <cell r="B15">
            <v>483</v>
          </cell>
          <cell r="C15">
            <v>0</v>
          </cell>
          <cell r="D15">
            <v>343</v>
          </cell>
          <cell r="E15">
            <v>0</v>
          </cell>
          <cell r="F15">
            <v>-140</v>
          </cell>
          <cell r="G15">
            <v>0</v>
          </cell>
          <cell r="H15">
            <v>-0.40816326530612246</v>
          </cell>
          <cell r="I15">
            <v>0</v>
          </cell>
          <cell r="J15" t="str">
            <v>Energy Costs</v>
          </cell>
          <cell r="K15">
            <v>0</v>
          </cell>
          <cell r="L15">
            <v>0</v>
          </cell>
          <cell r="M15">
            <v>0</v>
          </cell>
          <cell r="N15">
            <v>1014</v>
          </cell>
          <cell r="O15">
            <v>0</v>
          </cell>
          <cell r="P15">
            <v>721</v>
          </cell>
          <cell r="Q15">
            <v>0</v>
          </cell>
          <cell r="R15">
            <v>-293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1014</v>
          </cell>
          <cell r="AA15">
            <v>531</v>
          </cell>
          <cell r="AB15">
            <v>0</v>
          </cell>
          <cell r="AC15">
            <v>483</v>
          </cell>
          <cell r="AD15">
            <v>0</v>
          </cell>
          <cell r="AE15">
            <v>721</v>
          </cell>
          <cell r="AF15">
            <v>378</v>
          </cell>
          <cell r="AG15">
            <v>0</v>
          </cell>
          <cell r="AH15">
            <v>343</v>
          </cell>
        </row>
        <row r="16">
          <cell r="B16">
            <v>204</v>
          </cell>
          <cell r="C16">
            <v>0</v>
          </cell>
          <cell r="D16">
            <v>200</v>
          </cell>
          <cell r="E16">
            <v>0</v>
          </cell>
          <cell r="F16">
            <v>4</v>
          </cell>
          <cell r="G16">
            <v>0</v>
          </cell>
          <cell r="H16">
            <v>0.02</v>
          </cell>
          <cell r="I16">
            <v>0</v>
          </cell>
          <cell r="J16" t="str">
            <v>GROSS MARGIN</v>
          </cell>
          <cell r="K16">
            <v>0</v>
          </cell>
          <cell r="L16">
            <v>0</v>
          </cell>
          <cell r="M16">
            <v>0</v>
          </cell>
          <cell r="N16">
            <v>449</v>
          </cell>
          <cell r="O16">
            <v>0</v>
          </cell>
          <cell r="P16">
            <v>404</v>
          </cell>
          <cell r="Q16">
            <v>0</v>
          </cell>
          <cell r="R16">
            <v>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449</v>
          </cell>
          <cell r="AA16">
            <v>245</v>
          </cell>
          <cell r="AB16">
            <v>0</v>
          </cell>
          <cell r="AC16">
            <v>204</v>
          </cell>
          <cell r="AD16">
            <v>0</v>
          </cell>
          <cell r="AE16">
            <v>404</v>
          </cell>
          <cell r="AF16">
            <v>205</v>
          </cell>
          <cell r="AG16">
            <v>1</v>
          </cell>
          <cell r="AH16">
            <v>200</v>
          </cell>
        </row>
        <row r="18">
          <cell r="B18">
            <v>92</v>
          </cell>
          <cell r="C18">
            <v>0</v>
          </cell>
          <cell r="D18">
            <v>78</v>
          </cell>
          <cell r="E18">
            <v>0</v>
          </cell>
          <cell r="F18">
            <v>-14</v>
          </cell>
          <cell r="G18">
            <v>0</v>
          </cell>
          <cell r="H18">
            <v>-0.17948717948717949</v>
          </cell>
          <cell r="I18">
            <v>0</v>
          </cell>
          <cell r="J18" t="str">
            <v>Operation and Maintenance</v>
          </cell>
          <cell r="K18">
            <v>0</v>
          </cell>
          <cell r="L18">
            <v>0</v>
          </cell>
          <cell r="M18">
            <v>0</v>
          </cell>
          <cell r="N18">
            <v>186</v>
          </cell>
          <cell r="O18">
            <v>0</v>
          </cell>
          <cell r="P18">
            <v>164</v>
          </cell>
          <cell r="Q18">
            <v>0</v>
          </cell>
          <cell r="R18">
            <v>-22</v>
          </cell>
          <cell r="S18" t="e">
            <v>#REF!</v>
          </cell>
          <cell r="T18">
            <v>0</v>
          </cell>
          <cell r="U18" t="e">
            <v>#REF!</v>
          </cell>
          <cell r="V18">
            <v>0</v>
          </cell>
          <cell r="W18" t="e">
            <v>#REF!</v>
          </cell>
          <cell r="X18">
            <v>0</v>
          </cell>
          <cell r="Z18">
            <v>186</v>
          </cell>
          <cell r="AA18">
            <v>94</v>
          </cell>
          <cell r="AB18">
            <v>0</v>
          </cell>
          <cell r="AC18">
            <v>92</v>
          </cell>
          <cell r="AD18">
            <v>0</v>
          </cell>
          <cell r="AE18">
            <v>164</v>
          </cell>
          <cell r="AF18">
            <v>86</v>
          </cell>
          <cell r="AG18">
            <v>0</v>
          </cell>
          <cell r="AH18">
            <v>78</v>
          </cell>
        </row>
        <row r="19">
          <cell r="B19">
            <v>19</v>
          </cell>
          <cell r="C19">
            <v>0</v>
          </cell>
          <cell r="D19">
            <v>31</v>
          </cell>
          <cell r="E19">
            <v>0</v>
          </cell>
          <cell r="F19">
            <v>12</v>
          </cell>
          <cell r="G19">
            <v>0</v>
          </cell>
          <cell r="H19">
            <v>0.38709677419354838</v>
          </cell>
          <cell r="I19">
            <v>0</v>
          </cell>
          <cell r="J19" t="str">
            <v>Depreciation and Amortization</v>
          </cell>
          <cell r="K19">
            <v>0</v>
          </cell>
          <cell r="L19">
            <v>0</v>
          </cell>
          <cell r="M19">
            <v>0</v>
          </cell>
          <cell r="N19">
            <v>45</v>
          </cell>
          <cell r="O19">
            <v>0</v>
          </cell>
          <cell r="P19">
            <v>64</v>
          </cell>
          <cell r="Q19">
            <v>0</v>
          </cell>
          <cell r="R19">
            <v>19</v>
          </cell>
          <cell r="S19" t="e">
            <v>#REF!</v>
          </cell>
          <cell r="T19">
            <v>0</v>
          </cell>
          <cell r="U19" t="e">
            <v>#REF!</v>
          </cell>
          <cell r="V19">
            <v>0</v>
          </cell>
          <cell r="W19" t="e">
            <v>#REF!</v>
          </cell>
          <cell r="X19">
            <v>0</v>
          </cell>
          <cell r="Z19">
            <v>45</v>
          </cell>
          <cell r="AA19">
            <v>26</v>
          </cell>
          <cell r="AB19">
            <v>0</v>
          </cell>
          <cell r="AC19">
            <v>19</v>
          </cell>
          <cell r="AD19">
            <v>0</v>
          </cell>
          <cell r="AE19">
            <v>64</v>
          </cell>
          <cell r="AF19">
            <v>33</v>
          </cell>
          <cell r="AG19">
            <v>0</v>
          </cell>
          <cell r="AH19">
            <v>31</v>
          </cell>
        </row>
        <row r="20">
          <cell r="B20">
            <v>14</v>
          </cell>
          <cell r="C20">
            <v>0</v>
          </cell>
          <cell r="D20">
            <v>12</v>
          </cell>
          <cell r="E20">
            <v>0</v>
          </cell>
          <cell r="F20">
            <v>-2</v>
          </cell>
          <cell r="G20">
            <v>0</v>
          </cell>
          <cell r="H20">
            <v>-0.16666666666666666</v>
          </cell>
          <cell r="I20">
            <v>0</v>
          </cell>
          <cell r="J20" t="str">
            <v>Taxes Other Than Income Taxes</v>
          </cell>
          <cell r="K20">
            <v>0</v>
          </cell>
          <cell r="L20">
            <v>0</v>
          </cell>
          <cell r="M20">
            <v>0</v>
          </cell>
          <cell r="N20">
            <v>31</v>
          </cell>
          <cell r="O20">
            <v>0</v>
          </cell>
          <cell r="P20">
            <v>26</v>
          </cell>
          <cell r="Q20">
            <v>0</v>
          </cell>
          <cell r="R20">
            <v>-5</v>
          </cell>
          <cell r="S20" t="e">
            <v>#REF!</v>
          </cell>
          <cell r="T20">
            <v>0</v>
          </cell>
          <cell r="U20" t="e">
            <v>#REF!</v>
          </cell>
          <cell r="V20">
            <v>0</v>
          </cell>
          <cell r="W20" t="e">
            <v>#REF!</v>
          </cell>
          <cell r="X20">
            <v>0</v>
          </cell>
          <cell r="Z20">
            <v>31</v>
          </cell>
          <cell r="AA20">
            <v>17</v>
          </cell>
          <cell r="AB20">
            <v>0</v>
          </cell>
          <cell r="AC20">
            <v>14</v>
          </cell>
          <cell r="AD20">
            <v>0</v>
          </cell>
          <cell r="AE20">
            <v>26</v>
          </cell>
          <cell r="AF20">
            <v>14</v>
          </cell>
          <cell r="AG20">
            <v>0</v>
          </cell>
          <cell r="AH20">
            <v>12</v>
          </cell>
        </row>
        <row r="21">
          <cell r="B21">
            <v>79</v>
          </cell>
          <cell r="C21">
            <v>0</v>
          </cell>
          <cell r="D21">
            <v>79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OPERATING INCOME</v>
          </cell>
          <cell r="K21">
            <v>0</v>
          </cell>
          <cell r="L21">
            <v>0</v>
          </cell>
          <cell r="M21">
            <v>0</v>
          </cell>
          <cell r="N21">
            <v>187</v>
          </cell>
          <cell r="O21">
            <v>0</v>
          </cell>
          <cell r="P21">
            <v>150</v>
          </cell>
          <cell r="Q21">
            <v>0</v>
          </cell>
          <cell r="R21">
            <v>37</v>
          </cell>
          <cell r="S21" t="e">
            <v>#REF!</v>
          </cell>
          <cell r="T21">
            <v>0</v>
          </cell>
          <cell r="U21" t="e">
            <v>#REF!</v>
          </cell>
          <cell r="V21">
            <v>0</v>
          </cell>
          <cell r="W21" t="e">
            <v>#REF!</v>
          </cell>
          <cell r="X21">
            <v>0</v>
          </cell>
          <cell r="Z21">
            <v>187</v>
          </cell>
          <cell r="AA21">
            <v>108</v>
          </cell>
          <cell r="AB21">
            <v>0</v>
          </cell>
          <cell r="AC21">
            <v>79</v>
          </cell>
          <cell r="AD21">
            <v>0</v>
          </cell>
          <cell r="AE21">
            <v>150</v>
          </cell>
          <cell r="AF21">
            <v>72</v>
          </cell>
          <cell r="AG21">
            <v>1</v>
          </cell>
          <cell r="AH21">
            <v>79</v>
          </cell>
        </row>
        <row r="23">
          <cell r="B23">
            <v>1</v>
          </cell>
          <cell r="C23">
            <v>0</v>
          </cell>
          <cell r="D23">
            <v>2</v>
          </cell>
          <cell r="E23">
            <v>0</v>
          </cell>
          <cell r="F23">
            <v>-1</v>
          </cell>
          <cell r="G23">
            <v>0</v>
          </cell>
          <cell r="H23">
            <v>-0.5</v>
          </cell>
          <cell r="I23">
            <v>0</v>
          </cell>
          <cell r="J23" t="str">
            <v xml:space="preserve">Other Income 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0</v>
          </cell>
          <cell r="P23">
            <v>3</v>
          </cell>
          <cell r="Q23">
            <v>0</v>
          </cell>
          <cell r="R23">
            <v>7</v>
          </cell>
          <cell r="S23" t="e">
            <v>#REF!</v>
          </cell>
          <cell r="T23">
            <v>0</v>
          </cell>
          <cell r="U23" t="e">
            <v>#REF!</v>
          </cell>
          <cell r="V23">
            <v>0</v>
          </cell>
          <cell r="W23" t="e">
            <v>#REF!</v>
          </cell>
          <cell r="X23">
            <v>0</v>
          </cell>
          <cell r="Z23">
            <v>10</v>
          </cell>
          <cell r="AA23">
            <v>9</v>
          </cell>
          <cell r="AB23">
            <v>0</v>
          </cell>
          <cell r="AC23">
            <v>1</v>
          </cell>
          <cell r="AD23">
            <v>0</v>
          </cell>
          <cell r="AE23">
            <v>3</v>
          </cell>
          <cell r="AF23">
            <v>1</v>
          </cell>
          <cell r="AG23">
            <v>0</v>
          </cell>
          <cell r="AH23">
            <v>2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e">
            <v>#DIV/0!</v>
          </cell>
          <cell r="I24">
            <v>0</v>
          </cell>
          <cell r="J24" t="str">
            <v>Other Deductions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B25">
            <v>-32</v>
          </cell>
          <cell r="C25">
            <v>0</v>
          </cell>
          <cell r="D25">
            <v>-35</v>
          </cell>
          <cell r="E25">
            <v>0</v>
          </cell>
          <cell r="F25">
            <v>3</v>
          </cell>
          <cell r="G25">
            <v>0</v>
          </cell>
          <cell r="H25">
            <v>-8.5714285714285715E-2</v>
          </cell>
          <cell r="I25">
            <v>0</v>
          </cell>
          <cell r="J25" t="str">
            <v xml:space="preserve">Interest Expense </v>
          </cell>
          <cell r="K25">
            <v>0</v>
          </cell>
          <cell r="L25">
            <v>0</v>
          </cell>
          <cell r="M25">
            <v>0</v>
          </cell>
          <cell r="N25">
            <v>-65</v>
          </cell>
          <cell r="O25">
            <v>0</v>
          </cell>
          <cell r="P25">
            <v>-70</v>
          </cell>
          <cell r="Q25">
            <v>0</v>
          </cell>
          <cell r="R25">
            <v>5</v>
          </cell>
          <cell r="S25" t="e">
            <v>#REF!</v>
          </cell>
          <cell r="T25">
            <v>0</v>
          </cell>
          <cell r="U25" t="e">
            <v>#REF!</v>
          </cell>
          <cell r="V25">
            <v>0</v>
          </cell>
          <cell r="W25" t="e">
            <v>#REF!</v>
          </cell>
          <cell r="X25">
            <v>0</v>
          </cell>
          <cell r="Z25">
            <v>-65</v>
          </cell>
          <cell r="AA25">
            <v>-33</v>
          </cell>
          <cell r="AB25">
            <v>0</v>
          </cell>
          <cell r="AC25">
            <v>-32</v>
          </cell>
          <cell r="AD25">
            <v>0</v>
          </cell>
          <cell r="AE25">
            <v>-70</v>
          </cell>
          <cell r="AF25">
            <v>-35</v>
          </cell>
          <cell r="AG25">
            <v>0</v>
          </cell>
          <cell r="AH25">
            <v>-35</v>
          </cell>
        </row>
        <row r="26">
          <cell r="B26">
            <v>-1</v>
          </cell>
          <cell r="C26">
            <v>0</v>
          </cell>
          <cell r="D26">
            <v>-1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 t="str">
            <v>Preferred Securities Dividends</v>
          </cell>
          <cell r="K26">
            <v>0</v>
          </cell>
          <cell r="L26">
            <v>0</v>
          </cell>
          <cell r="M26">
            <v>0</v>
          </cell>
          <cell r="N26">
            <v>-2</v>
          </cell>
          <cell r="O26">
            <v>0</v>
          </cell>
          <cell r="P26">
            <v>-2</v>
          </cell>
          <cell r="Q26">
            <v>0</v>
          </cell>
          <cell r="R26">
            <v>0</v>
          </cell>
          <cell r="S26" t="e">
            <v>#REF!</v>
          </cell>
          <cell r="T26">
            <v>0</v>
          </cell>
          <cell r="U26" t="e">
            <v>#REF!</v>
          </cell>
          <cell r="V26">
            <v>0</v>
          </cell>
          <cell r="W26" t="e">
            <v>#REF!</v>
          </cell>
          <cell r="X26">
            <v>0</v>
          </cell>
          <cell r="Z26">
            <v>-2</v>
          </cell>
          <cell r="AA26">
            <v>-1</v>
          </cell>
          <cell r="AB26">
            <v>0</v>
          </cell>
          <cell r="AC26">
            <v>-1</v>
          </cell>
          <cell r="AD26">
            <v>0</v>
          </cell>
          <cell r="AE26">
            <v>-2</v>
          </cell>
          <cell r="AF26">
            <v>-1</v>
          </cell>
          <cell r="AG26">
            <v>0</v>
          </cell>
          <cell r="AH26">
            <v>-1</v>
          </cell>
        </row>
        <row r="27">
          <cell r="B27">
            <v>47</v>
          </cell>
          <cell r="C27">
            <v>0</v>
          </cell>
          <cell r="D27">
            <v>45</v>
          </cell>
          <cell r="E27">
            <v>0</v>
          </cell>
          <cell r="F27">
            <v>2</v>
          </cell>
          <cell r="G27">
            <v>0</v>
          </cell>
          <cell r="H27">
            <v>4.4444444444444446E-2</v>
          </cell>
          <cell r="I27">
            <v>0</v>
          </cell>
          <cell r="J27" t="str">
            <v>INCOME BEFORE INCOME TAXES</v>
          </cell>
          <cell r="K27">
            <v>0</v>
          </cell>
          <cell r="L27">
            <v>0</v>
          </cell>
          <cell r="M27">
            <v>0</v>
          </cell>
          <cell r="N27">
            <v>130</v>
          </cell>
          <cell r="O27">
            <v>0</v>
          </cell>
          <cell r="P27">
            <v>81</v>
          </cell>
          <cell r="Q27">
            <v>0</v>
          </cell>
          <cell r="R27">
            <v>49</v>
          </cell>
          <cell r="S27" t="e">
            <v>#REF!</v>
          </cell>
          <cell r="T27">
            <v>0</v>
          </cell>
          <cell r="U27" t="e">
            <v>#REF!</v>
          </cell>
          <cell r="V27">
            <v>0</v>
          </cell>
          <cell r="W27" t="e">
            <v>#REF!</v>
          </cell>
          <cell r="X27">
            <v>0</v>
          </cell>
          <cell r="Z27">
            <v>130</v>
          </cell>
          <cell r="AA27">
            <v>83</v>
          </cell>
          <cell r="AB27">
            <v>0</v>
          </cell>
          <cell r="AC27">
            <v>47</v>
          </cell>
          <cell r="AD27">
            <v>0</v>
          </cell>
          <cell r="AE27">
            <v>81</v>
          </cell>
          <cell r="AF27">
            <v>37</v>
          </cell>
          <cell r="AG27">
            <v>1</v>
          </cell>
          <cell r="AH27">
            <v>45</v>
          </cell>
        </row>
        <row r="28">
          <cell r="B28">
            <v>-16</v>
          </cell>
          <cell r="C28">
            <v>0</v>
          </cell>
          <cell r="D28">
            <v>-17</v>
          </cell>
          <cell r="E28">
            <v>0</v>
          </cell>
          <cell r="F28">
            <v>1</v>
          </cell>
          <cell r="G28">
            <v>0</v>
          </cell>
          <cell r="H28">
            <v>-5.8823529411764705E-2</v>
          </cell>
          <cell r="I28">
            <v>0</v>
          </cell>
          <cell r="J28" t="str">
            <v>Income Taxes</v>
          </cell>
          <cell r="K28">
            <v>0</v>
          </cell>
          <cell r="L28">
            <v>0</v>
          </cell>
          <cell r="M28">
            <v>0</v>
          </cell>
          <cell r="N28">
            <v>-48</v>
          </cell>
          <cell r="O28">
            <v>0</v>
          </cell>
          <cell r="P28">
            <v>-31</v>
          </cell>
          <cell r="Q28">
            <v>0</v>
          </cell>
          <cell r="R28">
            <v>-17</v>
          </cell>
          <cell r="S28" t="e">
            <v>#REF!</v>
          </cell>
          <cell r="T28">
            <v>0</v>
          </cell>
          <cell r="U28" t="e">
            <v>#REF!</v>
          </cell>
          <cell r="V28">
            <v>0</v>
          </cell>
          <cell r="W28" t="e">
            <v>#REF!</v>
          </cell>
          <cell r="X28">
            <v>0</v>
          </cell>
          <cell r="Z28">
            <v>-48</v>
          </cell>
          <cell r="AA28">
            <v>-32</v>
          </cell>
          <cell r="AB28">
            <v>0</v>
          </cell>
          <cell r="AC28">
            <v>-16</v>
          </cell>
          <cell r="AD28">
            <v>0</v>
          </cell>
          <cell r="AE28">
            <v>-31</v>
          </cell>
          <cell r="AF28">
            <v>-14</v>
          </cell>
          <cell r="AG28">
            <v>0</v>
          </cell>
          <cell r="AH28">
            <v>-17</v>
          </cell>
        </row>
        <row r="29">
          <cell r="B29">
            <v>31</v>
          </cell>
          <cell r="C29">
            <v>0</v>
          </cell>
          <cell r="D29">
            <v>28</v>
          </cell>
          <cell r="E29">
            <v>0</v>
          </cell>
          <cell r="F29">
            <v>3</v>
          </cell>
          <cell r="G29">
            <v>0</v>
          </cell>
          <cell r="H29">
            <v>0.10714285714285714</v>
          </cell>
          <cell r="I29">
            <v>0</v>
          </cell>
          <cell r="J29" t="str">
            <v>NET INCOME</v>
          </cell>
          <cell r="K29">
            <v>0</v>
          </cell>
          <cell r="L29">
            <v>0</v>
          </cell>
          <cell r="M29">
            <v>0</v>
          </cell>
          <cell r="N29">
            <v>82</v>
          </cell>
          <cell r="O29">
            <v>0</v>
          </cell>
          <cell r="P29">
            <v>50</v>
          </cell>
          <cell r="Q29">
            <v>0</v>
          </cell>
          <cell r="R29">
            <v>32</v>
          </cell>
          <cell r="S29" t="e">
            <v>#REF!</v>
          </cell>
          <cell r="T29">
            <v>0</v>
          </cell>
          <cell r="U29" t="e">
            <v>#REF!</v>
          </cell>
          <cell r="V29">
            <v>0</v>
          </cell>
          <cell r="W29" t="e">
            <v>#REF!</v>
          </cell>
          <cell r="X29">
            <v>0</v>
          </cell>
          <cell r="Z29">
            <v>82</v>
          </cell>
          <cell r="AA29">
            <v>51</v>
          </cell>
          <cell r="AB29">
            <v>0</v>
          </cell>
          <cell r="AC29">
            <v>31</v>
          </cell>
          <cell r="AD29">
            <v>0</v>
          </cell>
          <cell r="AE29">
            <v>50</v>
          </cell>
          <cell r="AF29">
            <v>23</v>
          </cell>
          <cell r="AG29">
            <v>1</v>
          </cell>
          <cell r="AH29">
            <v>28</v>
          </cell>
        </row>
        <row r="30">
          <cell r="B30">
            <v>-1</v>
          </cell>
          <cell r="C30">
            <v>0</v>
          </cell>
          <cell r="D30">
            <v>-1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 t="str">
            <v>Preferred Stock Dividend Requirements</v>
          </cell>
          <cell r="K30">
            <v>0</v>
          </cell>
          <cell r="L30">
            <v>0</v>
          </cell>
          <cell r="M30">
            <v>0</v>
          </cell>
          <cell r="N30">
            <v>-1</v>
          </cell>
          <cell r="O30">
            <v>0</v>
          </cell>
          <cell r="P30">
            <v>-1</v>
          </cell>
          <cell r="Q30">
            <v>0</v>
          </cell>
          <cell r="R30">
            <v>0</v>
          </cell>
          <cell r="S30" t="e">
            <v>#REF!</v>
          </cell>
          <cell r="T30">
            <v>0</v>
          </cell>
          <cell r="U30" t="e">
            <v>#REF!</v>
          </cell>
          <cell r="V30">
            <v>0</v>
          </cell>
          <cell r="W30" t="e">
            <v>#REF!</v>
          </cell>
          <cell r="X30">
            <v>0</v>
          </cell>
          <cell r="Z30">
            <v>-1</v>
          </cell>
          <cell r="AA30">
            <v>0</v>
          </cell>
          <cell r="AB30">
            <v>0</v>
          </cell>
          <cell r="AC30">
            <v>-1</v>
          </cell>
          <cell r="AD30">
            <v>0</v>
          </cell>
          <cell r="AE30">
            <v>-1</v>
          </cell>
          <cell r="AF30">
            <v>0</v>
          </cell>
          <cell r="AG30">
            <v>0</v>
          </cell>
          <cell r="AH30">
            <v>-1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 t="str">
            <v>EARNINGS AVAILABLE TO PUBLIC SERVICE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 t="e">
            <v>#REF!</v>
          </cell>
          <cell r="T31">
            <v>0</v>
          </cell>
          <cell r="U31" t="e">
            <v>#REF!</v>
          </cell>
          <cell r="V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B32">
            <v>30</v>
          </cell>
          <cell r="C32">
            <v>0</v>
          </cell>
          <cell r="D32">
            <v>27</v>
          </cell>
          <cell r="E32">
            <v>0</v>
          </cell>
          <cell r="F32">
            <v>3</v>
          </cell>
          <cell r="G32">
            <v>0</v>
          </cell>
          <cell r="H32">
            <v>0.1111111111111111</v>
          </cell>
          <cell r="I32">
            <v>0</v>
          </cell>
          <cell r="J32" t="str">
            <v xml:space="preserve">   ENTERPRISE GROUP INCORPORATED</v>
          </cell>
          <cell r="K32">
            <v>0</v>
          </cell>
          <cell r="L32">
            <v>0</v>
          </cell>
          <cell r="M32">
            <v>0</v>
          </cell>
          <cell r="N32">
            <v>81</v>
          </cell>
          <cell r="O32">
            <v>0</v>
          </cell>
          <cell r="P32">
            <v>49</v>
          </cell>
          <cell r="Q32">
            <v>0</v>
          </cell>
          <cell r="R32">
            <v>32</v>
          </cell>
          <cell r="S32" t="e">
            <v>#REF!</v>
          </cell>
          <cell r="T32">
            <v>0</v>
          </cell>
          <cell r="U32" t="e">
            <v>#REF!</v>
          </cell>
          <cell r="V32">
            <v>0</v>
          </cell>
          <cell r="W32" t="e">
            <v>#REF!</v>
          </cell>
          <cell r="X32">
            <v>0</v>
          </cell>
          <cell r="Z32">
            <v>81</v>
          </cell>
          <cell r="AA32">
            <v>51</v>
          </cell>
          <cell r="AB32">
            <v>0</v>
          </cell>
          <cell r="AC32">
            <v>30</v>
          </cell>
          <cell r="AD32">
            <v>0</v>
          </cell>
          <cell r="AE32">
            <v>49</v>
          </cell>
          <cell r="AF32">
            <v>23</v>
          </cell>
          <cell r="AG32">
            <v>1</v>
          </cell>
          <cell r="AH32">
            <v>27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. America"/>
      <sheetName val="Budget01vs00 CE"/>
      <sheetName val="Inver00"/>
      <sheetName val="Budget01vs00 LDS"/>
      <sheetName val="LDS00"/>
      <sheetName val="TV"/>
      <sheetName val="BP"/>
      <sheetName val="BPvsBudget CE"/>
      <sheetName val="CE"/>
      <sheetName val="SL"/>
      <sheetName val="Tecnored"/>
      <sheetName val="BPvsBudget LDS"/>
      <sheetName val="LDS"/>
      <sheetName val="qe32"/>
      <sheetName val="Enerquinta CL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TURBOVEN COMPANY</v>
          </cell>
        </row>
        <row r="2">
          <cell r="A2" t="str">
            <v>GANANCIAS Y PERDIDAS CONSOLIDADO - Presupuesto año 2001</v>
          </cell>
        </row>
        <row r="3">
          <cell r="A3" t="str">
            <v>EN  US$</v>
          </cell>
        </row>
        <row r="5">
          <cell r="B5">
            <v>36890</v>
          </cell>
          <cell r="C5">
            <v>36892</v>
          </cell>
          <cell r="D5">
            <v>36923</v>
          </cell>
          <cell r="E5">
            <v>36951</v>
          </cell>
          <cell r="F5">
            <v>36982</v>
          </cell>
          <cell r="G5">
            <v>37012</v>
          </cell>
          <cell r="H5">
            <v>37043</v>
          </cell>
          <cell r="I5">
            <v>37073</v>
          </cell>
          <cell r="J5">
            <v>37104</v>
          </cell>
          <cell r="K5">
            <v>37135</v>
          </cell>
          <cell r="L5">
            <v>37165</v>
          </cell>
          <cell r="M5">
            <v>37196</v>
          </cell>
          <cell r="N5">
            <v>37226</v>
          </cell>
          <cell r="O5" t="str">
            <v>total 2001</v>
          </cell>
        </row>
        <row r="7">
          <cell r="A7" t="str">
            <v>Volumen (Kwh)</v>
          </cell>
        </row>
        <row r="8">
          <cell r="A8" t="str">
            <v>Cagua</v>
          </cell>
          <cell r="C8">
            <v>8308191.0949606821</v>
          </cell>
          <cell r="D8">
            <v>10967636.879699957</v>
          </cell>
          <cell r="E8">
            <v>13259484.831096381</v>
          </cell>
          <cell r="F8">
            <v>22368787.431772459</v>
          </cell>
          <cell r="G8">
            <v>23114413.679498207</v>
          </cell>
          <cell r="H8">
            <v>22368787.431772459</v>
          </cell>
          <cell r="I8">
            <v>24330961.767892852</v>
          </cell>
          <cell r="J8">
            <v>24336493.401634742</v>
          </cell>
          <cell r="K8">
            <v>23551445.22738846</v>
          </cell>
          <cell r="L8">
            <v>24336493.401634742</v>
          </cell>
          <cell r="M8">
            <v>23551445.22738846</v>
          </cell>
          <cell r="N8">
            <v>24342080.351714049</v>
          </cell>
          <cell r="O8">
            <v>244836220.72645348</v>
          </cell>
        </row>
        <row r="9">
          <cell r="A9" t="str">
            <v>Maracay</v>
          </cell>
          <cell r="C9">
            <v>17987895.939149242</v>
          </cell>
          <cell r="D9">
            <v>24280349.716894977</v>
          </cell>
          <cell r="E9">
            <v>27247451.028118245</v>
          </cell>
          <cell r="F9">
            <v>20467911.143881496</v>
          </cell>
          <cell r="G9">
            <v>26320446.20394573</v>
          </cell>
          <cell r="H9">
            <v>26025962.711542241</v>
          </cell>
          <cell r="I9">
            <v>21293907.651963037</v>
          </cell>
          <cell r="J9">
            <v>21293907.651963037</v>
          </cell>
          <cell r="K9">
            <v>20607007.405125514</v>
          </cell>
          <cell r="L9">
            <v>21293907.651963037</v>
          </cell>
          <cell r="M9">
            <v>20607007.405125514</v>
          </cell>
          <cell r="N9">
            <v>13463244.838015338</v>
          </cell>
          <cell r="O9">
            <v>260888999.34768739</v>
          </cell>
        </row>
        <row r="10">
          <cell r="A10" t="str">
            <v>Total (Kwh)</v>
          </cell>
          <cell r="C10">
            <v>26296087.034109924</v>
          </cell>
          <cell r="D10">
            <v>35247986.59659493</v>
          </cell>
          <cell r="E10">
            <v>40506935.859214626</v>
          </cell>
          <cell r="F10">
            <v>42836698.575653955</v>
          </cell>
          <cell r="G10">
            <v>49434859.883443937</v>
          </cell>
          <cell r="H10">
            <v>48394750.143314704</v>
          </cell>
          <cell r="I10">
            <v>45624869.419855893</v>
          </cell>
          <cell r="J10">
            <v>45630401.053597778</v>
          </cell>
          <cell r="K10">
            <v>44158452.63251397</v>
          </cell>
          <cell r="L10">
            <v>45630401.053597778</v>
          </cell>
          <cell r="M10">
            <v>44158452.63251397</v>
          </cell>
          <cell r="N10">
            <v>37805325.189729385</v>
          </cell>
          <cell r="O10">
            <v>505725220.07414091</v>
          </cell>
        </row>
        <row r="12">
          <cell r="A12" t="str">
            <v>Ventas Netas Cagua</v>
          </cell>
          <cell r="C12">
            <v>240015.76486192865</v>
          </cell>
          <cell r="D12">
            <v>316844.6325224468</v>
          </cell>
          <cell r="E12">
            <v>393485.52480570163</v>
          </cell>
          <cell r="F12">
            <v>690067.22159415507</v>
          </cell>
          <cell r="G12">
            <v>714389.47775814997</v>
          </cell>
          <cell r="H12">
            <v>692096.92644215329</v>
          </cell>
          <cell r="I12">
            <v>752807.18314760539</v>
          </cell>
          <cell r="J12">
            <v>754123.31763828092</v>
          </cell>
          <cell r="K12">
            <v>745194.14253513236</v>
          </cell>
          <cell r="L12">
            <v>780817.99210870871</v>
          </cell>
          <cell r="M12">
            <v>760922.31684273202</v>
          </cell>
          <cell r="N12">
            <v>788031.82179866545</v>
          </cell>
          <cell r="O12">
            <v>7628796.3220556611</v>
          </cell>
        </row>
        <row r="13">
          <cell r="A13" t="str">
            <v>Ventas Netas Maracay</v>
          </cell>
          <cell r="C13">
            <v>448038.52914187853</v>
          </cell>
          <cell r="D13">
            <v>603618.65713279112</v>
          </cell>
          <cell r="E13">
            <v>678859.76208178652</v>
          </cell>
          <cell r="F13">
            <v>570254.95362122182</v>
          </cell>
          <cell r="G13">
            <v>711491.3772370154</v>
          </cell>
          <cell r="H13">
            <v>703853.24140999967</v>
          </cell>
          <cell r="I13">
            <v>617807.4898281995</v>
          </cell>
          <cell r="J13">
            <v>617807.4898281995</v>
          </cell>
          <cell r="K13">
            <v>598362.1616729534</v>
          </cell>
          <cell r="L13">
            <v>689651.79369345668</v>
          </cell>
          <cell r="M13">
            <v>668116.76111773436</v>
          </cell>
          <cell r="N13">
            <v>437078.129686172</v>
          </cell>
          <cell r="O13">
            <v>7344940.3464514082</v>
          </cell>
        </row>
        <row r="14">
          <cell r="A14" t="str">
            <v>Gas Charge</v>
          </cell>
          <cell r="C14">
            <v>453944.0912524329</v>
          </cell>
          <cell r="D14">
            <v>608478.94301969907</v>
          </cell>
          <cell r="E14">
            <v>699263.13235045027</v>
          </cell>
          <cell r="F14">
            <v>739481.36017179908</v>
          </cell>
          <cell r="G14">
            <v>853384.09919591609</v>
          </cell>
          <cell r="H14">
            <v>835428.8927740131</v>
          </cell>
          <cell r="I14">
            <v>787612.9958210882</v>
          </cell>
          <cell r="J14">
            <v>787708.48730804771</v>
          </cell>
          <cell r="K14">
            <v>762298.53610456246</v>
          </cell>
          <cell r="L14">
            <v>787708.48730804771</v>
          </cell>
          <cell r="M14">
            <v>762298.53610456246</v>
          </cell>
          <cell r="N14">
            <v>652625.76768526051</v>
          </cell>
          <cell r="O14">
            <v>8730233.3290958796</v>
          </cell>
        </row>
        <row r="15">
          <cell r="A15" t="str">
            <v>Ventas Netas</v>
          </cell>
          <cell r="C15">
            <v>1141998.3852562401</v>
          </cell>
          <cell r="D15">
            <v>1528942.232674937</v>
          </cell>
          <cell r="E15">
            <v>1771608.4192379382</v>
          </cell>
          <cell r="F15">
            <v>1999803.5353871761</v>
          </cell>
          <cell r="G15">
            <v>2279264.9541910817</v>
          </cell>
          <cell r="H15">
            <v>2231379.0606261659</v>
          </cell>
          <cell r="I15">
            <v>2158227.6687968932</v>
          </cell>
          <cell r="J15">
            <v>2159639.2947745281</v>
          </cell>
          <cell r="K15">
            <v>2105854.8403126486</v>
          </cell>
          <cell r="L15">
            <v>2258178.2731102132</v>
          </cell>
          <cell r="M15">
            <v>2191337.6140650287</v>
          </cell>
          <cell r="N15">
            <v>1877735.7191700982</v>
          </cell>
          <cell r="O15">
            <v>23703969.997602947</v>
          </cell>
        </row>
        <row r="17">
          <cell r="A17" t="str">
            <v>Gas</v>
          </cell>
          <cell r="C17">
            <v>476641.29581505456</v>
          </cell>
          <cell r="D17">
            <v>638902.89017068408</v>
          </cell>
          <cell r="E17">
            <v>734226.28896797285</v>
          </cell>
          <cell r="F17">
            <v>776455.42818038911</v>
          </cell>
          <cell r="G17">
            <v>896053.3041557119</v>
          </cell>
          <cell r="H17">
            <v>877200.33741271379</v>
          </cell>
          <cell r="I17">
            <v>787612.9958210882</v>
          </cell>
          <cell r="J17">
            <v>787708.48730804771</v>
          </cell>
          <cell r="K17">
            <v>762298.53610456246</v>
          </cell>
          <cell r="L17">
            <v>787708.48730804771</v>
          </cell>
          <cell r="M17">
            <v>762298.53610456246</v>
          </cell>
          <cell r="N17">
            <v>652625.76768526051</v>
          </cell>
          <cell r="O17">
            <v>8939732.3550340962</v>
          </cell>
        </row>
        <row r="18">
          <cell r="A18" t="str">
            <v>Costo de Generación y distribución</v>
          </cell>
          <cell r="C18">
            <v>56593.470786332029</v>
          </cell>
          <cell r="D18">
            <v>92139.298000376148</v>
          </cell>
          <cell r="E18">
            <v>192663.23123212965</v>
          </cell>
          <cell r="F18">
            <v>84365.142785409305</v>
          </cell>
          <cell r="G18">
            <v>57128.953409476584</v>
          </cell>
          <cell r="H18">
            <v>215313.43507392</v>
          </cell>
          <cell r="I18">
            <v>56521.298050549558</v>
          </cell>
          <cell r="J18">
            <v>73465.624967703829</v>
          </cell>
          <cell r="K18">
            <v>181433.92511832822</v>
          </cell>
          <cell r="L18">
            <v>74148.705214446076</v>
          </cell>
          <cell r="M18">
            <v>56920.587417408744</v>
          </cell>
          <cell r="N18">
            <v>267560.85669565224</v>
          </cell>
          <cell r="O18">
            <v>1408254.5287517325</v>
          </cell>
        </row>
        <row r="19">
          <cell r="A19" t="str">
            <v>Patente Municipal</v>
          </cell>
          <cell r="C19">
            <v>17171.559944002642</v>
          </cell>
          <cell r="D19">
            <v>22882.073643489341</v>
          </cell>
          <cell r="E19">
            <v>27051.804585598671</v>
          </cell>
          <cell r="F19">
            <v>36141.262232942114</v>
          </cell>
          <cell r="G19">
            <v>39493.784215279695</v>
          </cell>
          <cell r="H19">
            <v>38487.463058051981</v>
          </cell>
          <cell r="I19">
            <v>39174.692337284723</v>
          </cell>
          <cell r="J19">
            <v>39209.982986725598</v>
          </cell>
          <cell r="K19">
            <v>38334.918871223897</v>
          </cell>
          <cell r="L19">
            <v>40595.792887138872</v>
          </cell>
          <cell r="M19">
            <v>39425.669223361692</v>
          </cell>
          <cell r="N19">
            <v>36901.021489114501</v>
          </cell>
          <cell r="O19">
            <v>414870.0254742137</v>
          </cell>
        </row>
        <row r="20">
          <cell r="A20" t="str">
            <v>Costo Personal Operaciones</v>
          </cell>
          <cell r="C20">
            <v>77127.439939560078</v>
          </cell>
          <cell r="D20">
            <v>76705.55936306325</v>
          </cell>
          <cell r="E20">
            <v>76285.986437656189</v>
          </cell>
          <cell r="F20">
            <v>75868.708540682375</v>
          </cell>
          <cell r="G20">
            <v>75453.713118530504</v>
          </cell>
          <cell r="H20">
            <v>81044.266701156579</v>
          </cell>
          <cell r="I20">
            <v>80600.961413382931</v>
          </cell>
          <cell r="J20">
            <v>80160.080968058639</v>
          </cell>
          <cell r="K20">
            <v>79721.612101500345</v>
          </cell>
          <cell r="L20">
            <v>79285.541622576202</v>
          </cell>
          <cell r="M20">
            <v>78851.856412308567</v>
          </cell>
          <cell r="N20">
            <v>84229.47256595928</v>
          </cell>
          <cell r="O20">
            <v>945335.19918443495</v>
          </cell>
        </row>
        <row r="21">
          <cell r="A21" t="str">
            <v>Costo de Producción</v>
          </cell>
          <cell r="C21">
            <v>627533.76648494927</v>
          </cell>
          <cell r="D21">
            <v>830629.82117761299</v>
          </cell>
          <cell r="E21">
            <v>1030227.3112233573</v>
          </cell>
          <cell r="F21">
            <v>972830.54173942294</v>
          </cell>
          <cell r="G21">
            <v>1068129.7548989987</v>
          </cell>
          <cell r="H21">
            <v>1212045.5022458422</v>
          </cell>
          <cell r="I21">
            <v>963909.94762230536</v>
          </cell>
          <cell r="J21">
            <v>980544.17623053584</v>
          </cell>
          <cell r="K21">
            <v>1061788.9921956148</v>
          </cell>
          <cell r="L21">
            <v>981738.52703220886</v>
          </cell>
          <cell r="M21">
            <v>937496.64915764134</v>
          </cell>
          <cell r="N21">
            <v>1041317.1184359866</v>
          </cell>
          <cell r="O21">
            <v>11708192.108444477</v>
          </cell>
        </row>
        <row r="22">
          <cell r="A22" t="str">
            <v>%</v>
          </cell>
          <cell r="C22">
            <v>0.54950495078339712</v>
          </cell>
          <cell r="D22">
            <v>0.5432708989432502</v>
          </cell>
          <cell r="E22">
            <v>0.58152089368965187</v>
          </cell>
          <cell r="F22">
            <v>0.48646305725781014</v>
          </cell>
          <cell r="G22">
            <v>0.46862904329526767</v>
          </cell>
          <cell r="H22">
            <v>0.54318225156496724</v>
          </cell>
          <cell r="I22">
            <v>0.44662106855466188</v>
          </cell>
          <cell r="J22">
            <v>0.45403145729153216</v>
          </cell>
          <cell r="K22">
            <v>0.50420806404584606</v>
          </cell>
          <cell r="L22">
            <v>0.43474801733879487</v>
          </cell>
          <cell r="M22">
            <v>0.42781935706316992</v>
          </cell>
          <cell r="N22">
            <v>0.55455999894181962</v>
          </cell>
          <cell r="O22">
            <v>0.49393380558735361</v>
          </cell>
        </row>
        <row r="24">
          <cell r="A24" t="str">
            <v>Depreciación y Amortización</v>
          </cell>
          <cell r="C24">
            <v>239576</v>
          </cell>
          <cell r="D24">
            <v>239576</v>
          </cell>
          <cell r="E24">
            <v>239576</v>
          </cell>
          <cell r="F24">
            <v>239576</v>
          </cell>
          <cell r="G24">
            <v>239576</v>
          </cell>
          <cell r="H24">
            <v>239576</v>
          </cell>
          <cell r="I24">
            <v>239576</v>
          </cell>
          <cell r="J24">
            <v>239576</v>
          </cell>
          <cell r="K24">
            <v>239576</v>
          </cell>
          <cell r="L24">
            <v>239576</v>
          </cell>
          <cell r="M24">
            <v>239576</v>
          </cell>
          <cell r="N24">
            <v>239576</v>
          </cell>
          <cell r="O24">
            <v>2874912</v>
          </cell>
        </row>
        <row r="26">
          <cell r="A26" t="str">
            <v>Utilidad Bruta</v>
          </cell>
          <cell r="C26">
            <v>274888.61877129087</v>
          </cell>
          <cell r="D26">
            <v>458736.41149732401</v>
          </cell>
          <cell r="E26">
            <v>501805.10801458091</v>
          </cell>
          <cell r="F26">
            <v>787396.99364775314</v>
          </cell>
          <cell r="G26">
            <v>971559.19929208304</v>
          </cell>
          <cell r="H26">
            <v>779757.5583803237</v>
          </cell>
          <cell r="I26">
            <v>954741.72117458796</v>
          </cell>
          <cell r="J26">
            <v>939519.11854399228</v>
          </cell>
          <cell r="K26">
            <v>804489.84811703372</v>
          </cell>
          <cell r="L26">
            <v>1036863.7460780044</v>
          </cell>
          <cell r="M26">
            <v>1014264.9649073873</v>
          </cell>
          <cell r="N26">
            <v>596842.60073411162</v>
          </cell>
          <cell r="O26">
            <v>9120865.8891584706</v>
          </cell>
        </row>
        <row r="27">
          <cell r="A27" t="str">
            <v>%</v>
          </cell>
          <cell r="C27">
            <v>0.24070841283160985</v>
          </cell>
          <cell r="D27">
            <v>0.30003514959145899</v>
          </cell>
          <cell r="E27">
            <v>0.2832483197559163</v>
          </cell>
          <cell r="F27">
            <v>0.39373717453465124</v>
          </cell>
          <cell r="G27">
            <v>0.42625987711766156</v>
          </cell>
          <cell r="H27">
            <v>0.349450961577774</v>
          </cell>
          <cell r="I27">
            <v>0.44237303365997988</v>
          </cell>
          <cell r="J27">
            <v>0.43503520278467633</v>
          </cell>
          <cell r="K27">
            <v>0.3820253099675161</v>
          </cell>
          <cell r="L27">
            <v>0.45915938454669514</v>
          </cell>
          <cell r="M27">
            <v>0.46285198519724247</v>
          </cell>
          <cell r="N27">
            <v>0.3178522912680693</v>
          </cell>
          <cell r="O27">
            <v>0.38478220695017812</v>
          </cell>
        </row>
        <row r="29">
          <cell r="A29" t="str">
            <v>Costo personal administración</v>
          </cell>
          <cell r="C29">
            <v>68287.406100603752</v>
          </cell>
          <cell r="D29">
            <v>67913.879761913238</v>
          </cell>
          <cell r="E29">
            <v>67542.396580719273</v>
          </cell>
          <cell r="F29">
            <v>67172.945381123092</v>
          </cell>
          <cell r="G29">
            <v>47162.770736856073</v>
          </cell>
          <cell r="H29">
            <v>50657.177917259636</v>
          </cell>
          <cell r="I29">
            <v>50380.087436359645</v>
          </cell>
          <cell r="J29">
            <v>47367.58788448861</v>
          </cell>
          <cell r="K29">
            <v>47108.491182982209</v>
          </cell>
          <cell r="L29">
            <v>46850.811718530276</v>
          </cell>
          <cell r="M29">
            <v>46594.541738965978</v>
          </cell>
          <cell r="N29">
            <v>49772.241944490961</v>
          </cell>
          <cell r="O29">
            <v>656810.33838429279</v>
          </cell>
        </row>
        <row r="30">
          <cell r="A30" t="str">
            <v>Gastos de Administración</v>
          </cell>
          <cell r="C30">
            <v>88760</v>
          </cell>
          <cell r="D30">
            <v>74260</v>
          </cell>
          <cell r="E30">
            <v>67760</v>
          </cell>
          <cell r="F30">
            <v>89760</v>
          </cell>
          <cell r="G30">
            <v>77210</v>
          </cell>
          <cell r="H30">
            <v>64710</v>
          </cell>
          <cell r="I30">
            <v>78710</v>
          </cell>
          <cell r="J30">
            <v>64210</v>
          </cell>
          <cell r="K30">
            <v>79710</v>
          </cell>
          <cell r="L30">
            <v>70710</v>
          </cell>
          <cell r="M30">
            <v>62210</v>
          </cell>
          <cell r="N30">
            <v>77710</v>
          </cell>
          <cell r="O30">
            <v>895720</v>
          </cell>
        </row>
        <row r="32">
          <cell r="A32" t="str">
            <v>Utilidad Operativa</v>
          </cell>
          <cell r="C32">
            <v>117841.21267068712</v>
          </cell>
          <cell r="D32">
            <v>316562.5317354108</v>
          </cell>
          <cell r="E32">
            <v>366502.71143386164</v>
          </cell>
          <cell r="F32">
            <v>630464.04826663004</v>
          </cell>
          <cell r="G32">
            <v>847186.428555227</v>
          </cell>
          <cell r="H32">
            <v>664390.38046306407</v>
          </cell>
          <cell r="I32">
            <v>825651.63373822835</v>
          </cell>
          <cell r="J32">
            <v>827941.53065950365</v>
          </cell>
          <cell r="K32">
            <v>677671.3569340515</v>
          </cell>
          <cell r="L32">
            <v>919302.93435947411</v>
          </cell>
          <cell r="M32">
            <v>905460.42316842126</v>
          </cell>
          <cell r="N32">
            <v>469360.35878962069</v>
          </cell>
          <cell r="O32">
            <v>7568335.5507741775</v>
          </cell>
        </row>
        <row r="33">
          <cell r="A33" t="str">
            <v>%</v>
          </cell>
          <cell r="C33">
            <v>0.10318859833085145</v>
          </cell>
          <cell r="D33">
            <v>0.20704675753613908</v>
          </cell>
          <cell r="E33">
            <v>0.20687568847268953</v>
          </cell>
          <cell r="F33">
            <v>0.31526299314425793</v>
          </cell>
          <cell r="G33">
            <v>0.37169282447722107</v>
          </cell>
          <cell r="H33">
            <v>0.29774877437302111</v>
          </cell>
          <cell r="I33">
            <v>0.38256002630088093</v>
          </cell>
          <cell r="J33">
            <v>0.38337028440943555</v>
          </cell>
          <cell r="K33">
            <v>0.32180345195751486</v>
          </cell>
          <cell r="L33">
            <v>0.40709936204164621</v>
          </cell>
          <cell r="M33">
            <v>0.41319987269727548</v>
          </cell>
          <cell r="N33">
            <v>0.24996081929839606</v>
          </cell>
          <cell r="O33">
            <v>0.31928556910675815</v>
          </cell>
        </row>
        <row r="35">
          <cell r="A35" t="str">
            <v>Otros Ingresos/Egresos</v>
          </cell>
          <cell r="C35">
            <v>0</v>
          </cell>
          <cell r="D35">
            <v>0</v>
          </cell>
          <cell r="E35">
            <v>-60000</v>
          </cell>
          <cell r="F35">
            <v>0</v>
          </cell>
          <cell r="G35">
            <v>0</v>
          </cell>
          <cell r="H35">
            <v>5000000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4940000</v>
          </cell>
        </row>
        <row r="36">
          <cell r="A36" t="str">
            <v>Diferencia en cambio</v>
          </cell>
          <cell r="C36">
            <v>-34594.912350595325</v>
          </cell>
          <cell r="D36">
            <v>-63960.556902241777</v>
          </cell>
          <cell r="E36">
            <v>-65912.296143251995</v>
          </cell>
          <cell r="F36">
            <v>-64813.92125567171</v>
          </cell>
          <cell r="G36">
            <v>-64535.63183691728</v>
          </cell>
          <cell r="H36">
            <v>-67588.966212338797</v>
          </cell>
          <cell r="I36">
            <v>-64955.538991986366</v>
          </cell>
          <cell r="J36">
            <v>-63643.758130155969</v>
          </cell>
          <cell r="K36">
            <v>-60955.702740290042</v>
          </cell>
          <cell r="L36">
            <v>-57672.088742730499</v>
          </cell>
          <cell r="M36">
            <v>-54990.547363852937</v>
          </cell>
          <cell r="N36">
            <v>-52024.187348073719</v>
          </cell>
          <cell r="O36">
            <v>-715648.10801810632</v>
          </cell>
        </row>
        <row r="37">
          <cell r="A37" t="str">
            <v>Intereses Gastos</v>
          </cell>
          <cell r="C37">
            <v>-3975</v>
          </cell>
          <cell r="D37">
            <v>-8318.3736412768485</v>
          </cell>
          <cell r="E37">
            <v>-11401.739119930655</v>
          </cell>
          <cell r="F37">
            <v>-11435.184279464342</v>
          </cell>
          <cell r="G37">
            <v>-7425.0600210047032</v>
          </cell>
          <cell r="H37">
            <v>-4419.8117678110784</v>
          </cell>
          <cell r="I37">
            <v>-4685.1257674801045</v>
          </cell>
          <cell r="J37">
            <v>-3905.0328633275021</v>
          </cell>
          <cell r="K37">
            <v>-4164.0410231704564</v>
          </cell>
          <cell r="L37">
            <v>-4419.4155628822946</v>
          </cell>
          <cell r="M37">
            <v>-4671.1938867871058</v>
          </cell>
          <cell r="N37">
            <v>-4919.4130560111598</v>
          </cell>
          <cell r="O37">
            <v>-73739.390989146254</v>
          </cell>
        </row>
        <row r="38">
          <cell r="A38" t="str">
            <v>Total otros ingresos/egresos</v>
          </cell>
          <cell r="C38">
            <v>-38569.912350595325</v>
          </cell>
          <cell r="D38">
            <v>-72278.930543518625</v>
          </cell>
          <cell r="E38">
            <v>-137314.03526318265</v>
          </cell>
          <cell r="F38">
            <v>-76249.105535136056</v>
          </cell>
          <cell r="G38">
            <v>-71960.691857921978</v>
          </cell>
          <cell r="H38">
            <v>4927991.2220198503</v>
          </cell>
          <cell r="I38">
            <v>-69640.664759466468</v>
          </cell>
          <cell r="J38">
            <v>-67548.790993483475</v>
          </cell>
          <cell r="K38">
            <v>-65119.743763460501</v>
          </cell>
          <cell r="L38">
            <v>-62091.504305612791</v>
          </cell>
          <cell r="M38">
            <v>-59661.741250640043</v>
          </cell>
          <cell r="N38">
            <v>-56943.600404084878</v>
          </cell>
          <cell r="O38">
            <v>4150612.500992748</v>
          </cell>
        </row>
        <row r="39">
          <cell r="A39" t="str">
            <v>Utilidad antes de ISLR</v>
          </cell>
          <cell r="C39">
            <v>79271.300320091803</v>
          </cell>
          <cell r="D39">
            <v>244283.60119189217</v>
          </cell>
          <cell r="E39">
            <v>229188.67617067898</v>
          </cell>
          <cell r="F39">
            <v>554214.94273149397</v>
          </cell>
          <cell r="G39">
            <v>775225.73669730499</v>
          </cell>
          <cell r="H39">
            <v>5592381.602482914</v>
          </cell>
          <cell r="I39">
            <v>756010.96897876193</v>
          </cell>
          <cell r="J39">
            <v>760392.73966602015</v>
          </cell>
          <cell r="K39">
            <v>612551.61317059095</v>
          </cell>
          <cell r="L39">
            <v>857211.43005386135</v>
          </cell>
          <cell r="M39">
            <v>845798.68191778124</v>
          </cell>
          <cell r="N39">
            <v>412416.7583855358</v>
          </cell>
          <cell r="O39">
            <v>11718948.051766925</v>
          </cell>
        </row>
        <row r="41">
          <cell r="A41" t="str">
            <v>ISLR</v>
          </cell>
          <cell r="C41">
            <v>5385.2765706391292</v>
          </cell>
          <cell r="D41">
            <v>-44118.413690900983</v>
          </cell>
          <cell r="E41">
            <v>-39589.936184537015</v>
          </cell>
          <cell r="F41">
            <v>-137097.81615278154</v>
          </cell>
          <cell r="G41">
            <v>-203401.05434252485</v>
          </cell>
          <cell r="H41">
            <v>-148547.81407820754</v>
          </cell>
          <cell r="I41">
            <v>-197636.62402696192</v>
          </cell>
          <cell r="J41">
            <v>-198951.15523313938</v>
          </cell>
          <cell r="K41">
            <v>-154598.81728451062</v>
          </cell>
          <cell r="L41">
            <v>-227996.76234949174</v>
          </cell>
          <cell r="M41">
            <v>-224572.93790866769</v>
          </cell>
          <cell r="N41">
            <v>-94558.360848994067</v>
          </cell>
          <cell r="O41">
            <v>-1665684.4155300781</v>
          </cell>
        </row>
        <row r="43">
          <cell r="A43" t="str">
            <v>Utilidad Neta</v>
          </cell>
          <cell r="C43">
            <v>84656.576890730939</v>
          </cell>
          <cell r="D43">
            <v>200165.18750099119</v>
          </cell>
          <cell r="E43">
            <v>189598.73998614197</v>
          </cell>
          <cell r="F43">
            <v>417117.12657871243</v>
          </cell>
          <cell r="G43">
            <v>571824.68235478015</v>
          </cell>
          <cell r="H43">
            <v>5443833.7884047069</v>
          </cell>
          <cell r="I43">
            <v>558374.34495180007</v>
          </cell>
          <cell r="J43">
            <v>561441.58443288074</v>
          </cell>
          <cell r="K43">
            <v>457952.79588608036</v>
          </cell>
          <cell r="L43">
            <v>629214.66770436964</v>
          </cell>
          <cell r="M43">
            <v>621225.74400911352</v>
          </cell>
          <cell r="N43">
            <v>317858.39753654174</v>
          </cell>
          <cell r="O43">
            <v>10053263.636236846</v>
          </cell>
        </row>
        <row r="44">
          <cell r="A44" t="str">
            <v>%</v>
          </cell>
          <cell r="C44">
            <v>7.4130207173397883E-2</v>
          </cell>
          <cell r="D44">
            <v>0.13091742985658478</v>
          </cell>
          <cell r="E44">
            <v>0.10702068127882251</v>
          </cell>
          <cell r="F44">
            <v>0.20857905249075159</v>
          </cell>
          <cell r="G44">
            <v>0.2508811804890505</v>
          </cell>
          <cell r="H44">
            <v>2.4396723463368288</v>
          </cell>
          <cell r="I44">
            <v>0.25871892619329939</v>
          </cell>
          <cell r="J44">
            <v>0.25997007268359446</v>
          </cell>
          <cell r="K44">
            <v>0.21746645928267772</v>
          </cell>
          <cell r="L44">
            <v>0.27863817272395658</v>
          </cell>
          <cell r="M44">
            <v>0.28349157155054355</v>
          </cell>
          <cell r="N44">
            <v>0.16927749432014078</v>
          </cell>
          <cell r="O44">
            <v>0.42411729500389506</v>
          </cell>
        </row>
        <row r="45">
          <cell r="C45">
            <v>8.4208054174156454E-3</v>
          </cell>
          <cell r="D45">
            <v>1.9910468355718695E-2</v>
          </cell>
          <cell r="E45">
            <v>1.8859421860055077E-2</v>
          </cell>
          <cell r="F45">
            <v>4.1490718006759485E-2</v>
          </cell>
          <cell r="G45">
            <v>5.6879507296878816E-2</v>
          </cell>
          <cell r="H45">
            <v>0.54149915742610044</v>
          </cell>
          <cell r="I45">
            <v>5.5541599738730379E-2</v>
          </cell>
          <cell r="J45">
            <v>5.5846698619259567E-2</v>
          </cell>
          <cell r="K45">
            <v>4.5552649612748242E-2</v>
          </cell>
          <cell r="L45">
            <v>6.2588099792427035E-2</v>
          </cell>
          <cell r="M45">
            <v>6.1793440069542606E-2</v>
          </cell>
          <cell r="N45">
            <v>3.1617433804364353E-2</v>
          </cell>
        </row>
        <row r="46">
          <cell r="A46" t="str">
            <v>Ebitda</v>
          </cell>
          <cell r="C46">
            <v>-121734.78732931288</v>
          </cell>
          <cell r="D46">
            <v>76986.531735410797</v>
          </cell>
          <cell r="E46">
            <v>126926.71143386164</v>
          </cell>
          <cell r="F46">
            <v>390888.04826663004</v>
          </cell>
          <cell r="G46">
            <v>607610.428555227</v>
          </cell>
          <cell r="H46">
            <v>424814.38046306407</v>
          </cell>
          <cell r="I46">
            <v>586075.63373822835</v>
          </cell>
          <cell r="J46">
            <v>588365.53065950365</v>
          </cell>
          <cell r="K46">
            <v>438095.3569340515</v>
          </cell>
          <cell r="L46">
            <v>679726.93435947411</v>
          </cell>
          <cell r="M46">
            <v>665884.42316842126</v>
          </cell>
          <cell r="N46">
            <v>229784.35878962069</v>
          </cell>
        </row>
        <row r="49">
          <cell r="A49" t="str">
            <v>TURBOVEN COMPANY</v>
          </cell>
          <cell r="O49">
            <v>5026631.8181184232</v>
          </cell>
        </row>
        <row r="50">
          <cell r="A50" t="str">
            <v>FLUJO DE CAJA -  PRESUPUESTO AÑO 2001</v>
          </cell>
        </row>
        <row r="51">
          <cell r="A51" t="str">
            <v>EN  US$</v>
          </cell>
        </row>
        <row r="53">
          <cell r="B53">
            <v>36890</v>
          </cell>
          <cell r="C53">
            <v>36892</v>
          </cell>
          <cell r="D53">
            <v>36923</v>
          </cell>
          <cell r="E53">
            <v>36951</v>
          </cell>
          <cell r="F53">
            <v>36982</v>
          </cell>
          <cell r="G53">
            <v>37012</v>
          </cell>
          <cell r="H53">
            <v>37043</v>
          </cell>
          <cell r="I53">
            <v>37073</v>
          </cell>
          <cell r="J53">
            <v>37104</v>
          </cell>
          <cell r="K53">
            <v>37135</v>
          </cell>
          <cell r="L53">
            <v>37165</v>
          </cell>
          <cell r="M53">
            <v>37196</v>
          </cell>
          <cell r="N53">
            <v>37226</v>
          </cell>
          <cell r="O53" t="str">
            <v>total 2001</v>
          </cell>
        </row>
        <row r="54">
          <cell r="A54" t="str">
            <v>Flujo de Caja en Operaciones</v>
          </cell>
        </row>
        <row r="55">
          <cell r="A55" t="str">
            <v>Utilidad neta</v>
          </cell>
          <cell r="C55">
            <v>84656.576890730939</v>
          </cell>
          <cell r="D55">
            <v>200165.18750099119</v>
          </cell>
          <cell r="E55">
            <v>189598.73998614197</v>
          </cell>
          <cell r="F55">
            <v>417117.12657871243</v>
          </cell>
          <cell r="G55">
            <v>571824.68235478015</v>
          </cell>
          <cell r="H55">
            <v>5443833.7884047069</v>
          </cell>
          <cell r="I55">
            <v>558374.34495180007</v>
          </cell>
          <cell r="J55">
            <v>561441.58443288074</v>
          </cell>
          <cell r="K55">
            <v>457952.79588608036</v>
          </cell>
          <cell r="L55">
            <v>629214.66770436964</v>
          </cell>
          <cell r="M55">
            <v>621225.74400911352</v>
          </cell>
          <cell r="N55">
            <v>317858.39753654174</v>
          </cell>
          <cell r="O55">
            <v>10053263.63623685</v>
          </cell>
        </row>
        <row r="56">
          <cell r="A56" t="str">
            <v xml:space="preserve">Amortización ITC </v>
          </cell>
          <cell r="C56">
            <v>-29166.666666666668</v>
          </cell>
          <cell r="D56">
            <v>-29166.666666666668</v>
          </cell>
          <cell r="E56">
            <v>-29166.666666666668</v>
          </cell>
          <cell r="F56">
            <v>-29166.666666666668</v>
          </cell>
          <cell r="G56">
            <v>-29166.666666666668</v>
          </cell>
          <cell r="H56">
            <v>-29166.666666666668</v>
          </cell>
          <cell r="I56">
            <v>-29166.666666666668</v>
          </cell>
          <cell r="J56">
            <v>-29166.666666666668</v>
          </cell>
          <cell r="K56">
            <v>-29166.666666666668</v>
          </cell>
          <cell r="L56">
            <v>-29166.666666666668</v>
          </cell>
          <cell r="M56">
            <v>-29166.666666666668</v>
          </cell>
          <cell r="N56">
            <v>-29166.666666666668</v>
          </cell>
          <cell r="O56">
            <v>-350000.00000000006</v>
          </cell>
        </row>
        <row r="57">
          <cell r="A57" t="str">
            <v>Reverso ISLR  impuesto dif. CxP</v>
          </cell>
          <cell r="C57">
            <v>23781.390096027539</v>
          </cell>
          <cell r="D57">
            <v>73285.080357567655</v>
          </cell>
          <cell r="E57">
            <v>68756.602851203686</v>
          </cell>
          <cell r="F57">
            <v>166264.4828194482</v>
          </cell>
          <cell r="G57">
            <v>232567.7210091915</v>
          </cell>
          <cell r="H57">
            <v>177714.48074487419</v>
          </cell>
          <cell r="I57">
            <v>226803.29069362857</v>
          </cell>
          <cell r="J57">
            <v>228117.82189980603</v>
          </cell>
          <cell r="K57">
            <v>183765.48395117727</v>
          </cell>
          <cell r="L57">
            <v>257163.42901615839</v>
          </cell>
          <cell r="M57">
            <v>253739.60457533435</v>
          </cell>
          <cell r="N57">
            <v>123725.02751566074</v>
          </cell>
          <cell r="O57">
            <v>2015684.4155300781</v>
          </cell>
        </row>
        <row r="58">
          <cell r="A58" t="str">
            <v>Depreciación amortización</v>
          </cell>
          <cell r="C58">
            <v>239576</v>
          </cell>
          <cell r="D58">
            <v>239576</v>
          </cell>
          <cell r="E58">
            <v>239576</v>
          </cell>
          <cell r="F58">
            <v>239576</v>
          </cell>
          <cell r="G58">
            <v>239576</v>
          </cell>
          <cell r="H58">
            <v>239576</v>
          </cell>
          <cell r="I58">
            <v>239576</v>
          </cell>
          <cell r="J58">
            <v>239576</v>
          </cell>
          <cell r="K58">
            <v>239576</v>
          </cell>
          <cell r="L58">
            <v>239576</v>
          </cell>
          <cell r="M58">
            <v>239576</v>
          </cell>
          <cell r="N58">
            <v>239576</v>
          </cell>
          <cell r="O58">
            <v>2874912</v>
          </cell>
        </row>
        <row r="59">
          <cell r="A59" t="str">
            <v>Prestaciones Sociales</v>
          </cell>
          <cell r="C59">
            <v>-86359.700868220185</v>
          </cell>
          <cell r="D59">
            <v>37230.157786588767</v>
          </cell>
          <cell r="E59">
            <v>36715.238411234634</v>
          </cell>
          <cell r="F59">
            <v>36205.596835567441</v>
          </cell>
          <cell r="G59">
            <v>29586.119972158689</v>
          </cell>
          <cell r="H59">
            <v>31837.679960283218</v>
          </cell>
          <cell r="I59">
            <v>-93611.148498312337</v>
          </cell>
          <cell r="J59">
            <v>31080.979181154573</v>
          </cell>
          <cell r="K59">
            <v>30644.944765420456</v>
          </cell>
          <cell r="L59">
            <v>30213.398868577438</v>
          </cell>
          <cell r="M59">
            <v>29786.300306886435</v>
          </cell>
          <cell r="N59">
            <v>-93115.552255288232</v>
          </cell>
          <cell r="O59">
            <v>20214.014466050896</v>
          </cell>
        </row>
        <row r="60">
          <cell r="A60" t="str">
            <v>Variación C.F.IVA</v>
          </cell>
          <cell r="C60">
            <v>5947.9214211925864</v>
          </cell>
          <cell r="D60">
            <v>98645.413731357083</v>
          </cell>
          <cell r="E60">
            <v>75410.305332796648</v>
          </cell>
          <cell r="F60">
            <v>152361.06348818354</v>
          </cell>
          <cell r="G60">
            <v>-472443.42773988284</v>
          </cell>
          <cell r="H60">
            <v>333186.8980118297</v>
          </cell>
          <cell r="I60">
            <v>344583.6965356078</v>
          </cell>
          <cell r="J60">
            <v>356233.42946981359</v>
          </cell>
          <cell r="K60">
            <v>333103.87826422323</v>
          </cell>
          <cell r="L60">
            <v>367062.34216872696</v>
          </cell>
          <cell r="M60">
            <v>358236.2329081744</v>
          </cell>
          <cell r="N60">
            <v>276771.26629692037</v>
          </cell>
          <cell r="O60">
            <v>2229099.0198889431</v>
          </cell>
        </row>
        <row r="61">
          <cell r="A61" t="str">
            <v>Variación en CT</v>
          </cell>
          <cell r="C61">
            <v>-195882.99899604544</v>
          </cell>
          <cell r="D61">
            <v>-533497.99802986579</v>
          </cell>
          <cell r="E61">
            <v>-166551.20810264815</v>
          </cell>
          <cell r="F61">
            <v>-380705.54168589367</v>
          </cell>
          <cell r="G61">
            <v>644350.84593450651</v>
          </cell>
          <cell r="H61">
            <v>-5001368.6481352327</v>
          </cell>
          <cell r="I61">
            <v>2344602.3919253205</v>
          </cell>
          <cell r="J61">
            <v>-55144.588080989663</v>
          </cell>
          <cell r="K61">
            <v>81435.670440847054</v>
          </cell>
          <cell r="L61">
            <v>-213409.3098802194</v>
          </cell>
          <cell r="M61">
            <v>31988.040222727228</v>
          </cell>
          <cell r="N61">
            <v>356138.70135500794</v>
          </cell>
          <cell r="O61">
            <v>-3088044.6430324856</v>
          </cell>
        </row>
        <row r="62">
          <cell r="A62" t="str">
            <v>Efectivo Provisto por (usado en) Operaciones</v>
          </cell>
          <cell r="C62">
            <v>42552.521877018735</v>
          </cell>
          <cell r="D62">
            <v>86237.174679972231</v>
          </cell>
          <cell r="E62">
            <v>414339.01181206212</v>
          </cell>
          <cell r="F62">
            <v>601652.06136935134</v>
          </cell>
          <cell r="G62">
            <v>1216295.2748640873</v>
          </cell>
          <cell r="H62">
            <v>1195613.5323197944</v>
          </cell>
          <cell r="I62">
            <v>3591161.9089413779</v>
          </cell>
          <cell r="J62">
            <v>1332138.5602359986</v>
          </cell>
          <cell r="K62">
            <v>1297312.1066410816</v>
          </cell>
          <cell r="L62">
            <v>1280653.8612109465</v>
          </cell>
          <cell r="M62">
            <v>1505385.2553555693</v>
          </cell>
          <cell r="N62">
            <v>1191787.1737821759</v>
          </cell>
          <cell r="O62">
            <v>13755128.443089439</v>
          </cell>
        </row>
        <row r="64">
          <cell r="A64" t="str">
            <v>Flujo de caja por activ de inversión</v>
          </cell>
        </row>
        <row r="65">
          <cell r="A65" t="str">
            <v>Fixed Assets</v>
          </cell>
          <cell r="C65">
            <v>-485679.5903388178</v>
          </cell>
          <cell r="D65">
            <v>-460749.11697646603</v>
          </cell>
          <cell r="E65">
            <v>-420298.17039290164</v>
          </cell>
          <cell r="F65">
            <v>-199853.75009260792</v>
          </cell>
          <cell r="G65">
            <v>-353041.01663597766</v>
          </cell>
          <cell r="H65">
            <v>-143409.1695669312</v>
          </cell>
          <cell r="I65">
            <v>-118059.41134347433</v>
          </cell>
          <cell r="J65">
            <v>-20905.763064919211</v>
          </cell>
          <cell r="K65">
            <v>-500.51977096833684</v>
          </cell>
          <cell r="L65">
            <v>-506.09289958021139</v>
          </cell>
          <cell r="M65">
            <v>-503.29862128421223</v>
          </cell>
          <cell r="N65">
            <v>-375.84386798197539</v>
          </cell>
          <cell r="O65">
            <v>-2203881.7435719101</v>
          </cell>
        </row>
        <row r="66">
          <cell r="A66" t="str">
            <v xml:space="preserve">Inversión </v>
          </cell>
          <cell r="C66">
            <v>-485679.5903388178</v>
          </cell>
          <cell r="D66">
            <v>-460749.11697646603</v>
          </cell>
          <cell r="E66">
            <v>-420298.17039290164</v>
          </cell>
          <cell r="F66">
            <v>-199853.75009260792</v>
          </cell>
          <cell r="G66">
            <v>-353041.01663597766</v>
          </cell>
          <cell r="H66">
            <v>-143409.1695669312</v>
          </cell>
          <cell r="I66">
            <v>-118059.41134347433</v>
          </cell>
          <cell r="J66">
            <v>-20905.763064919211</v>
          </cell>
          <cell r="K66">
            <v>-500.51977096833684</v>
          </cell>
          <cell r="L66">
            <v>-506.09289958021139</v>
          </cell>
          <cell r="M66">
            <v>-503.29862128421223</v>
          </cell>
          <cell r="N66">
            <v>-375.84386798197539</v>
          </cell>
          <cell r="O66">
            <v>-2203881.7435719101</v>
          </cell>
        </row>
        <row r="68">
          <cell r="A68" t="str">
            <v>Flujo de caja por actividades de Financiamiento</v>
          </cell>
        </row>
        <row r="69">
          <cell r="A69" t="str">
            <v>Aportes de Capital</v>
          </cell>
        </row>
        <row r="70">
          <cell r="A70" t="str">
            <v>Compañías relacionadas</v>
          </cell>
          <cell r="C70">
            <v>100000</v>
          </cell>
          <cell r="D70">
            <v>100000</v>
          </cell>
          <cell r="E70">
            <v>100000</v>
          </cell>
          <cell r="F70">
            <v>0</v>
          </cell>
          <cell r="G70">
            <v>-455141.22134546191</v>
          </cell>
          <cell r="H70">
            <v>-1006599.6174176726</v>
          </cell>
          <cell r="I70">
            <v>-3537545.3075128924</v>
          </cell>
          <cell r="J70">
            <v>-1311537.3177021067</v>
          </cell>
          <cell r="K70">
            <v>-1264357.9924104221</v>
          </cell>
          <cell r="L70">
            <v>-1310670.7745259572</v>
          </cell>
          <cell r="M70">
            <v>-135147.76908548712</v>
          </cell>
          <cell r="N70">
            <v>0</v>
          </cell>
          <cell r="O70">
            <v>-8721000.0000000019</v>
          </cell>
        </row>
        <row r="71">
          <cell r="A71" t="str">
            <v>Dividendos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-1387010.1957122493</v>
          </cell>
          <cell r="N71">
            <v>-1149737.0575081548</v>
          </cell>
          <cell r="O71">
            <v>-2536747.253220404</v>
          </cell>
        </row>
        <row r="72">
          <cell r="A72" t="str">
            <v>Préstamos Bancarios</v>
          </cell>
          <cell r="C72">
            <v>607564.53782144189</v>
          </cell>
          <cell r="D72">
            <v>332773.6996518682</v>
          </cell>
          <cell r="E72">
            <v>-32701.819267192564</v>
          </cell>
          <cell r="F72">
            <v>-517420.50785072392</v>
          </cell>
          <cell r="G72">
            <v>-390215.91035539366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Efectivo Provisto por (usado en) actividades de financiamiento</v>
          </cell>
          <cell r="C73">
            <v>707564.53782144189</v>
          </cell>
          <cell r="D73">
            <v>432773.6996518682</v>
          </cell>
          <cell r="E73">
            <v>67298.180732807436</v>
          </cell>
          <cell r="F73">
            <v>-517420.50785072392</v>
          </cell>
          <cell r="G73">
            <v>-845357.13170085556</v>
          </cell>
          <cell r="H73">
            <v>-1006599.6174176726</v>
          </cell>
          <cell r="I73">
            <v>-3537545.3075128924</v>
          </cell>
          <cell r="J73">
            <v>-1311537.3177021067</v>
          </cell>
          <cell r="K73">
            <v>-1264357.9924104221</v>
          </cell>
          <cell r="L73">
            <v>-1310670.7745259572</v>
          </cell>
          <cell r="M73">
            <v>-1522157.9647977364</v>
          </cell>
          <cell r="N73">
            <v>-1149737.0575081548</v>
          </cell>
          <cell r="O73">
            <v>-11257747.253220405</v>
          </cell>
        </row>
        <row r="75">
          <cell r="A75" t="str">
            <v>Efectivo Provisto por (usado en) Operaciones</v>
          </cell>
          <cell r="C75">
            <v>264437.46935964283</v>
          </cell>
          <cell r="D75">
            <v>58261.757355374401</v>
          </cell>
          <cell r="E75">
            <v>61339.022151967918</v>
          </cell>
          <cell r="F75">
            <v>-115622.1965739805</v>
          </cell>
          <cell r="G75">
            <v>17897.126527254004</v>
          </cell>
          <cell r="H75">
            <v>45604.745335190557</v>
          </cell>
          <cell r="I75">
            <v>-64442.809914988931</v>
          </cell>
          <cell r="J75">
            <v>-304.52053102734499</v>
          </cell>
          <cell r="K75">
            <v>32453.594459691318</v>
          </cell>
          <cell r="L75">
            <v>-30523.006214590976</v>
          </cell>
          <cell r="M75">
            <v>-17276.008063451387</v>
          </cell>
          <cell r="N75">
            <v>41674.272406039061</v>
          </cell>
          <cell r="O75">
            <v>293499.44629712094</v>
          </cell>
        </row>
        <row r="76">
          <cell r="A76" t="str">
            <v>Saldo Inicial</v>
          </cell>
          <cell r="C76">
            <v>83800</v>
          </cell>
          <cell r="D76">
            <v>348237.46935964283</v>
          </cell>
          <cell r="E76">
            <v>406499.22671501723</v>
          </cell>
          <cell r="F76">
            <v>467838.24886698514</v>
          </cell>
          <cell r="G76">
            <v>352216.05229300464</v>
          </cell>
          <cell r="H76">
            <v>370113.17882025865</v>
          </cell>
          <cell r="I76">
            <v>415717.9241554492</v>
          </cell>
          <cell r="J76">
            <v>351275.11424046027</v>
          </cell>
          <cell r="K76">
            <v>350970.59370943293</v>
          </cell>
          <cell r="L76">
            <v>383424.18816912425</v>
          </cell>
          <cell r="M76">
            <v>352901.18195453327</v>
          </cell>
          <cell r="N76">
            <v>335625.17389108188</v>
          </cell>
          <cell r="O76">
            <v>83800</v>
          </cell>
        </row>
        <row r="77">
          <cell r="A77" t="str">
            <v>Saldo Final de efectivo</v>
          </cell>
          <cell r="C77">
            <v>348237.46935964283</v>
          </cell>
          <cell r="D77">
            <v>406499.22671501723</v>
          </cell>
          <cell r="E77">
            <v>467838.24886698514</v>
          </cell>
          <cell r="F77">
            <v>352216.05229300464</v>
          </cell>
          <cell r="G77">
            <v>370113.17882025865</v>
          </cell>
          <cell r="H77">
            <v>415717.9241554492</v>
          </cell>
          <cell r="I77">
            <v>351275.11424046027</v>
          </cell>
          <cell r="J77">
            <v>350970.59370943293</v>
          </cell>
          <cell r="K77">
            <v>383424.18816912425</v>
          </cell>
          <cell r="L77">
            <v>352901.18195453327</v>
          </cell>
          <cell r="M77">
            <v>335625.17389108188</v>
          </cell>
          <cell r="N77">
            <v>377299.44629712094</v>
          </cell>
          <cell r="O77">
            <v>377299.44629712094</v>
          </cell>
        </row>
        <row r="81">
          <cell r="A81" t="str">
            <v>TURBOVEN COMPANY</v>
          </cell>
        </row>
        <row r="82">
          <cell r="A82" t="str">
            <v>BALANCE GENERAL - PRESUPUESTO AÑO 2001</v>
          </cell>
        </row>
        <row r="83">
          <cell r="A83" t="str">
            <v>EN US $</v>
          </cell>
        </row>
        <row r="85">
          <cell r="B85">
            <v>36890</v>
          </cell>
          <cell r="C85">
            <v>36892</v>
          </cell>
          <cell r="D85">
            <v>36923</v>
          </cell>
          <cell r="E85">
            <v>36951</v>
          </cell>
          <cell r="F85">
            <v>36982</v>
          </cell>
          <cell r="G85">
            <v>37012</v>
          </cell>
          <cell r="H85">
            <v>37043</v>
          </cell>
          <cell r="I85">
            <v>37073</v>
          </cell>
          <cell r="J85">
            <v>37104</v>
          </cell>
          <cell r="K85">
            <v>37135</v>
          </cell>
          <cell r="L85">
            <v>37165</v>
          </cell>
          <cell r="M85">
            <v>37196</v>
          </cell>
          <cell r="N85">
            <v>37226</v>
          </cell>
        </row>
        <row r="86">
          <cell r="A86" t="str">
            <v>Efectivo en Caja y Bancos</v>
          </cell>
          <cell r="B86">
            <v>83800</v>
          </cell>
          <cell r="C86">
            <v>348237.46935964283</v>
          </cell>
          <cell r="D86">
            <v>406499.22671501723</v>
          </cell>
          <cell r="E86">
            <v>467838.24886698514</v>
          </cell>
          <cell r="F86">
            <v>352216.05229300464</v>
          </cell>
          <cell r="G86">
            <v>370113.17882025865</v>
          </cell>
          <cell r="H86">
            <v>415717.9241554492</v>
          </cell>
          <cell r="I86">
            <v>351275.11424046027</v>
          </cell>
          <cell r="J86">
            <v>350970.59370943293</v>
          </cell>
          <cell r="K86">
            <v>383424.18816912425</v>
          </cell>
          <cell r="L86">
            <v>352901.18195453327</v>
          </cell>
          <cell r="M86">
            <v>335625.17389108188</v>
          </cell>
          <cell r="N86">
            <v>377299.44629712094</v>
          </cell>
        </row>
        <row r="87">
          <cell r="A87" t="str">
            <v>Cuentas por cobrar</v>
          </cell>
          <cell r="B87">
            <v>3592600</v>
          </cell>
          <cell r="C87">
            <v>3851588.1511183949</v>
          </cell>
          <cell r="D87">
            <v>4150638.8564128028</v>
          </cell>
          <cell r="E87">
            <v>4428491.6400274392</v>
          </cell>
          <cell r="F87">
            <v>4689775.0480183167</v>
          </cell>
          <cell r="G87">
            <v>5009758.3725487888</v>
          </cell>
          <cell r="H87">
            <v>4954929.0244169598</v>
          </cell>
          <cell r="I87">
            <v>2471170.6807724428</v>
          </cell>
          <cell r="J87">
            <v>2472786.9925168348</v>
          </cell>
          <cell r="K87">
            <v>2411203.7921579825</v>
          </cell>
          <cell r="L87">
            <v>2585614.1227111942</v>
          </cell>
          <cell r="M87">
            <v>2509081.568104458</v>
          </cell>
          <cell r="N87">
            <v>2150007.3984497623</v>
          </cell>
        </row>
        <row r="88">
          <cell r="A88" t="str">
            <v>Inventarios</v>
          </cell>
          <cell r="B88">
            <v>550000</v>
          </cell>
          <cell r="C88">
            <v>550000</v>
          </cell>
          <cell r="D88">
            <v>550000</v>
          </cell>
          <cell r="E88">
            <v>550000</v>
          </cell>
          <cell r="F88">
            <v>550000</v>
          </cell>
          <cell r="G88">
            <v>1150000</v>
          </cell>
          <cell r="H88">
            <v>1150000</v>
          </cell>
          <cell r="I88">
            <v>1150000</v>
          </cell>
          <cell r="J88">
            <v>1150000</v>
          </cell>
          <cell r="K88">
            <v>1150000</v>
          </cell>
          <cell r="L88">
            <v>1150000</v>
          </cell>
          <cell r="M88">
            <v>1150000</v>
          </cell>
          <cell r="N88">
            <v>1150000</v>
          </cell>
        </row>
        <row r="89">
          <cell r="A89" t="str">
            <v>Gastos Prepagados</v>
          </cell>
          <cell r="B89">
            <v>0</v>
          </cell>
          <cell r="C89">
            <v>349039.82142857148</v>
          </cell>
          <cell r="D89">
            <v>317308.92857142864</v>
          </cell>
          <cell r="E89">
            <v>285578.0357142858</v>
          </cell>
          <cell r="F89">
            <v>253847.14285714296</v>
          </cell>
          <cell r="G89">
            <v>222116.25000000012</v>
          </cell>
          <cell r="H89">
            <v>190385.35714285728</v>
          </cell>
          <cell r="I89">
            <v>158654.46428571444</v>
          </cell>
          <cell r="J89">
            <v>126923.57142857158</v>
          </cell>
          <cell r="K89">
            <v>95192.678571428725</v>
          </cell>
          <cell r="L89">
            <v>63461.78571428587</v>
          </cell>
          <cell r="M89">
            <v>31730.892857143015</v>
          </cell>
          <cell r="N89">
            <v>1.6007106751203537E-10</v>
          </cell>
        </row>
        <row r="90">
          <cell r="A90" t="str">
            <v>IVA -Porción Circulante</v>
          </cell>
          <cell r="B90">
            <v>1700000</v>
          </cell>
          <cell r="C90">
            <v>1700000</v>
          </cell>
          <cell r="D90">
            <v>1700000</v>
          </cell>
          <cell r="E90">
            <v>1700000</v>
          </cell>
          <cell r="F90">
            <v>1700000</v>
          </cell>
          <cell r="G90">
            <v>1700000</v>
          </cell>
          <cell r="H90">
            <v>1700000</v>
          </cell>
          <cell r="I90">
            <v>1700000</v>
          </cell>
          <cell r="J90">
            <v>1700000</v>
          </cell>
          <cell r="K90">
            <v>1700000</v>
          </cell>
          <cell r="L90">
            <v>1700000</v>
          </cell>
          <cell r="M90">
            <v>1700000</v>
          </cell>
          <cell r="N90">
            <v>1700000</v>
          </cell>
        </row>
        <row r="91">
          <cell r="A91" t="str">
            <v xml:space="preserve"> Total activo circulante</v>
          </cell>
          <cell r="B91">
            <v>5926400</v>
          </cell>
          <cell r="C91">
            <v>6798865.4419066096</v>
          </cell>
          <cell r="D91">
            <v>7124447.0116992481</v>
          </cell>
          <cell r="E91">
            <v>7431907.9246087102</v>
          </cell>
          <cell r="F91">
            <v>7545838.2431684639</v>
          </cell>
          <cell r="G91">
            <v>8451987.8013690487</v>
          </cell>
          <cell r="H91">
            <v>8411032.3057152666</v>
          </cell>
          <cell r="I91">
            <v>5831100.259298617</v>
          </cell>
          <cell r="J91">
            <v>5800681.1576548386</v>
          </cell>
          <cell r="K91">
            <v>5739820.6588985352</v>
          </cell>
          <cell r="L91">
            <v>5851977.090380013</v>
          </cell>
          <cell r="M91">
            <v>5726437.6348526832</v>
          </cell>
          <cell r="N91">
            <v>5377306.844746883</v>
          </cell>
        </row>
        <row r="93">
          <cell r="A93" t="str">
            <v>Propiedades, Planta y Equipo Neto</v>
          </cell>
          <cell r="B93">
            <v>81524000</v>
          </cell>
          <cell r="C93">
            <v>81770103.590338811</v>
          </cell>
          <cell r="D93">
            <v>81991276.707315281</v>
          </cell>
          <cell r="E93">
            <v>82171998.877708182</v>
          </cell>
          <cell r="F93">
            <v>82132276.627800792</v>
          </cell>
          <cell r="G93">
            <v>82245741.644436777</v>
          </cell>
          <cell r="H93">
            <v>80149574.814003706</v>
          </cell>
          <cell r="I93">
            <v>80028058.225347176</v>
          </cell>
          <cell r="J93">
            <v>79809387.988412097</v>
          </cell>
          <cell r="K93">
            <v>79570312.508183062</v>
          </cell>
          <cell r="L93">
            <v>79331242.601082638</v>
          </cell>
          <cell r="M93">
            <v>79092169.89970392</v>
          </cell>
          <cell r="N93">
            <v>78852969.743571907</v>
          </cell>
        </row>
        <row r="94">
          <cell r="A94" t="str">
            <v>Impuesto direfirido (Db)</v>
          </cell>
          <cell r="B94">
            <v>7000000</v>
          </cell>
          <cell r="C94">
            <v>6976218.6099039726</v>
          </cell>
          <cell r="D94">
            <v>6902933.5295464052</v>
          </cell>
          <cell r="E94">
            <v>6834176.9266952015</v>
          </cell>
          <cell r="F94">
            <v>6667912.4438757533</v>
          </cell>
          <cell r="G94">
            <v>6435344.7228665622</v>
          </cell>
          <cell r="H94">
            <v>6257630.2421216881</v>
          </cell>
          <cell r="I94">
            <v>6030826.9514280595</v>
          </cell>
          <cell r="J94">
            <v>5802709.1295282533</v>
          </cell>
          <cell r="K94">
            <v>5618943.6455770759</v>
          </cell>
          <cell r="L94">
            <v>5361780.2165609179</v>
          </cell>
          <cell r="M94">
            <v>5108040.6119855838</v>
          </cell>
          <cell r="N94">
            <v>4984315.5844699228</v>
          </cell>
        </row>
        <row r="95">
          <cell r="A95" t="str">
            <v>IVA- Porción Largo Plazo</v>
          </cell>
          <cell r="B95">
            <v>7482000</v>
          </cell>
          <cell r="C95">
            <v>7476052.0785788074</v>
          </cell>
          <cell r="D95">
            <v>7377406.6648474503</v>
          </cell>
          <cell r="E95">
            <v>7301996.3595146537</v>
          </cell>
          <cell r="F95">
            <v>7149635.2960264701</v>
          </cell>
          <cell r="G95">
            <v>7622078.723766353</v>
          </cell>
          <cell r="H95">
            <v>7288891.8257545233</v>
          </cell>
          <cell r="I95">
            <v>6944308.1292189155</v>
          </cell>
          <cell r="J95">
            <v>6588074.6997491019</v>
          </cell>
          <cell r="K95">
            <v>6254970.8214848787</v>
          </cell>
          <cell r="L95">
            <v>5887908.4793161517</v>
          </cell>
          <cell r="M95">
            <v>5529672.2464079773</v>
          </cell>
          <cell r="N95">
            <v>5252900.9801110569</v>
          </cell>
        </row>
        <row r="96">
          <cell r="A96" t="str">
            <v>Total Activo</v>
          </cell>
          <cell r="B96">
            <v>101932400</v>
          </cell>
          <cell r="C96">
            <v>103021239.72072822</v>
          </cell>
          <cell r="D96">
            <v>103396063.91340838</v>
          </cell>
          <cell r="E96">
            <v>103740080.08852674</v>
          </cell>
          <cell r="F96">
            <v>103495662.61087148</v>
          </cell>
          <cell r="G96">
            <v>104755152.89243874</v>
          </cell>
          <cell r="H96">
            <v>102107129.18759517</v>
          </cell>
          <cell r="I96">
            <v>98834293.565292776</v>
          </cell>
          <cell r="J96">
            <v>98000852.975344285</v>
          </cell>
          <cell r="K96">
            <v>97184047.634143546</v>
          </cell>
          <cell r="L96">
            <v>96432908.387339711</v>
          </cell>
          <cell r="M96">
            <v>95456320.392950147</v>
          </cell>
          <cell r="N96">
            <v>94467493.152899787</v>
          </cell>
        </row>
        <row r="99">
          <cell r="A99" t="str">
            <v>Cuentas por Pagar Comeriales</v>
          </cell>
          <cell r="B99">
            <v>6756000</v>
          </cell>
          <cell r="C99">
            <v>7168144.9735509213</v>
          </cell>
          <cell r="D99">
            <v>6901966.7879583202</v>
          </cell>
          <cell r="E99">
            <v>6981537.4706131648</v>
          </cell>
          <cell r="F99">
            <v>6830384.4440610064</v>
          </cell>
          <cell r="G99">
            <v>8362987.7216688422</v>
          </cell>
          <cell r="H99">
            <v>1275058.8325446374</v>
          </cell>
          <cell r="I99">
            <v>1104171.9879682986</v>
          </cell>
          <cell r="J99">
            <v>1018912.8187745579</v>
          </cell>
          <cell r="K99">
            <v>1007034.3959994095</v>
          </cell>
          <cell r="L99">
            <v>936304.52381525957</v>
          </cell>
          <cell r="M99">
            <v>860029.11657410767</v>
          </cell>
          <cell r="N99">
            <v>825362.75541727641</v>
          </cell>
        </row>
        <row r="100">
          <cell r="A100" t="str">
            <v>PPSS y otras acumul.personal</v>
          </cell>
          <cell r="B100">
            <v>477000</v>
          </cell>
          <cell r="C100">
            <v>390640.29913177982</v>
          </cell>
          <cell r="D100">
            <v>427870.45691836858</v>
          </cell>
          <cell r="E100">
            <v>464585.69532960322</v>
          </cell>
          <cell r="F100">
            <v>500791.29216517066</v>
          </cell>
          <cell r="G100">
            <v>530377.41213732935</v>
          </cell>
          <cell r="H100">
            <v>562215.09209761256</v>
          </cell>
          <cell r="I100">
            <v>468603.94359930023</v>
          </cell>
          <cell r="J100">
            <v>499684.9227804548</v>
          </cell>
          <cell r="K100">
            <v>530329.86754587526</v>
          </cell>
          <cell r="L100">
            <v>560543.26641445269</v>
          </cell>
          <cell r="M100">
            <v>590329.56672133913</v>
          </cell>
          <cell r="N100">
            <v>497214.0144660509</v>
          </cell>
        </row>
        <row r="101">
          <cell r="A101" t="str">
            <v>Cuentas por pagar relacionadas</v>
          </cell>
          <cell r="B101">
            <v>8721000</v>
          </cell>
          <cell r="C101">
            <v>8821000</v>
          </cell>
          <cell r="D101">
            <v>8921000</v>
          </cell>
          <cell r="E101">
            <v>9021000</v>
          </cell>
          <cell r="F101">
            <v>9021000</v>
          </cell>
          <cell r="G101">
            <v>8565858.7786545381</v>
          </cell>
          <cell r="H101">
            <v>7559259.1612368654</v>
          </cell>
          <cell r="I101">
            <v>4021713.853723973</v>
          </cell>
          <cell r="J101">
            <v>2710176.5360218664</v>
          </cell>
          <cell r="K101">
            <v>1445818.5436114443</v>
          </cell>
          <cell r="L101">
            <v>135147.76908548712</v>
          </cell>
          <cell r="M101">
            <v>0</v>
          </cell>
          <cell r="N101">
            <v>0</v>
          </cell>
        </row>
        <row r="102">
          <cell r="A102" t="str">
            <v>Impuestos diferidos (cr)</v>
          </cell>
          <cell r="B102">
            <v>7000000</v>
          </cell>
          <cell r="C102">
            <v>6970833.333333333</v>
          </cell>
          <cell r="D102">
            <v>6941666.666666666</v>
          </cell>
          <cell r="E102">
            <v>6912499.9999999991</v>
          </cell>
          <cell r="F102">
            <v>6883333.3333333321</v>
          </cell>
          <cell r="G102">
            <v>6854166.6666666651</v>
          </cell>
          <cell r="H102">
            <v>6824999.9999999981</v>
          </cell>
          <cell r="I102">
            <v>6795833.3333333312</v>
          </cell>
          <cell r="J102">
            <v>6766666.6666666642</v>
          </cell>
          <cell r="K102">
            <v>6737499.9999999972</v>
          </cell>
          <cell r="L102">
            <v>6708333.3333333302</v>
          </cell>
          <cell r="M102">
            <v>6679166.6666666633</v>
          </cell>
          <cell r="N102">
            <v>6649999.9999999963</v>
          </cell>
        </row>
        <row r="103">
          <cell r="A103" t="str">
            <v>Prestamos bancarios $</v>
          </cell>
          <cell r="C103">
            <v>607564.53782144189</v>
          </cell>
          <cell r="D103">
            <v>940338.23747331009</v>
          </cell>
          <cell r="E103">
            <v>907636.41820611758</v>
          </cell>
          <cell r="F103">
            <v>390215.91035539366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 xml:space="preserve">   Total Pasivo</v>
          </cell>
          <cell r="B104">
            <v>22954000</v>
          </cell>
          <cell r="C104">
            <v>23958183.143837474</v>
          </cell>
          <cell r="D104">
            <v>24132842.149016663</v>
          </cell>
          <cell r="E104">
            <v>24287259.584148884</v>
          </cell>
          <cell r="F104">
            <v>23625724.9799149</v>
          </cell>
          <cell r="G104">
            <v>24313390.579127371</v>
          </cell>
          <cell r="H104">
            <v>16221533.085879114</v>
          </cell>
          <cell r="I104">
            <v>12390323.118624903</v>
          </cell>
          <cell r="J104">
            <v>10995440.944243543</v>
          </cell>
          <cell r="K104">
            <v>9720682.8071567267</v>
          </cell>
          <cell r="L104">
            <v>8340328.8926485293</v>
          </cell>
          <cell r="M104">
            <v>8129525.3499621097</v>
          </cell>
          <cell r="N104">
            <v>7972576.7698833235</v>
          </cell>
        </row>
        <row r="107">
          <cell r="A107" t="str">
            <v>Aporte accionistas</v>
          </cell>
          <cell r="B107">
            <v>78377000</v>
          </cell>
          <cell r="C107">
            <v>78377000</v>
          </cell>
          <cell r="D107">
            <v>78377000</v>
          </cell>
          <cell r="E107">
            <v>78377000</v>
          </cell>
          <cell r="F107">
            <v>78377000</v>
          </cell>
          <cell r="G107">
            <v>78377000</v>
          </cell>
          <cell r="H107">
            <v>78377000</v>
          </cell>
          <cell r="I107">
            <v>78377000</v>
          </cell>
          <cell r="J107">
            <v>78377000</v>
          </cell>
          <cell r="K107">
            <v>78377000</v>
          </cell>
          <cell r="L107">
            <v>78377000</v>
          </cell>
          <cell r="M107">
            <v>78377000</v>
          </cell>
          <cell r="N107">
            <v>78377000</v>
          </cell>
        </row>
        <row r="108">
          <cell r="A108" t="str">
            <v>Utilidad acumuladas</v>
          </cell>
          <cell r="B108">
            <v>601400</v>
          </cell>
          <cell r="C108">
            <v>686056.576890731</v>
          </cell>
          <cell r="D108">
            <v>886221.76439172216</v>
          </cell>
          <cell r="E108">
            <v>1075820.5043778641</v>
          </cell>
          <cell r="F108">
            <v>1492937.6309565764</v>
          </cell>
          <cell r="G108">
            <v>2064762.3133113566</v>
          </cell>
          <cell r="H108">
            <v>7508596.1017160639</v>
          </cell>
          <cell r="I108">
            <v>8066970.446667864</v>
          </cell>
          <cell r="J108">
            <v>8628412.0311007444</v>
          </cell>
          <cell r="K108">
            <v>9086364.8269868251</v>
          </cell>
          <cell r="L108">
            <v>9715579.494691195</v>
          </cell>
          <cell r="M108">
            <v>8949795.0429880582</v>
          </cell>
          <cell r="N108">
            <v>8117916.3830164457</v>
          </cell>
        </row>
        <row r="109">
          <cell r="A109" t="str">
            <v>Total Patrimonio</v>
          </cell>
          <cell r="B109">
            <v>78978400</v>
          </cell>
          <cell r="C109">
            <v>79063056.576890737</v>
          </cell>
          <cell r="D109">
            <v>79263221.76439172</v>
          </cell>
          <cell r="E109">
            <v>79452820.504377857</v>
          </cell>
          <cell r="F109">
            <v>79869937.630956575</v>
          </cell>
          <cell r="G109">
            <v>80441762.313311353</v>
          </cell>
          <cell r="H109">
            <v>85885596.101716071</v>
          </cell>
          <cell r="I109">
            <v>86443970.446667865</v>
          </cell>
          <cell r="J109">
            <v>87005412.03110075</v>
          </cell>
          <cell r="K109">
            <v>87463364.82698682</v>
          </cell>
          <cell r="L109">
            <v>88092579.494691193</v>
          </cell>
          <cell r="M109">
            <v>87326795.042988062</v>
          </cell>
          <cell r="N109">
            <v>86494916.383016452</v>
          </cell>
        </row>
        <row r="110">
          <cell r="A110" t="str">
            <v>Total Pasivo y Patrimonio</v>
          </cell>
          <cell r="B110">
            <v>101932400</v>
          </cell>
          <cell r="C110">
            <v>103021239.72072822</v>
          </cell>
          <cell r="D110">
            <v>103396063.91340838</v>
          </cell>
          <cell r="E110">
            <v>103740080.08852674</v>
          </cell>
          <cell r="F110">
            <v>103495662.61087148</v>
          </cell>
          <cell r="G110">
            <v>104755152.89243872</v>
          </cell>
          <cell r="H110">
            <v>102107129.18759519</v>
          </cell>
          <cell r="I110">
            <v>98834293.565292776</v>
          </cell>
          <cell r="J110">
            <v>98000852.9753443</v>
          </cell>
          <cell r="K110">
            <v>97184047.634143546</v>
          </cell>
          <cell r="L110">
            <v>96432908.387339726</v>
          </cell>
          <cell r="M110">
            <v>95456320.392950177</v>
          </cell>
          <cell r="N110">
            <v>94467493.152899772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 - Rev Alloc &amp; Other"/>
      <sheetName val="INPUT - Elec Determinants"/>
      <sheetName val="INPUT - delivery rates"/>
      <sheetName val="INPUT - supply rates"/>
      <sheetName val="INPUT - 2017 Deciles"/>
      <sheetName val="svcchg"/>
      <sheetName val="revreq"/>
      <sheetName val="SCHEDULE 2"/>
      <sheetName val="porsum"/>
      <sheetName val="cac"/>
      <sheetName val="rs"/>
      <sheetName val="rhs"/>
      <sheetName val="rlm"/>
      <sheetName val="wh"/>
      <sheetName val="whs"/>
      <sheetName val="hs"/>
      <sheetName val="glp"/>
      <sheetName val="lpls"/>
      <sheetName val="lplp"/>
      <sheetName val="htss"/>
      <sheetName val="htshv"/>
      <sheetName val="bpl"/>
      <sheetName val="bplpof"/>
      <sheetName val="psal"/>
      <sheetName val="compsum"/>
      <sheetName val="CDE"/>
      <sheetName val="misc"/>
      <sheetName val="net"/>
      <sheetName val="interrevalloc"/>
      <sheetName val="glance"/>
      <sheetName val="rs typ bills"/>
      <sheetName val="rs decile"/>
      <sheetName val="rhs decile"/>
      <sheetName val="rlm decile"/>
      <sheetName val="glped dec"/>
      <sheetName val="glpmd dec"/>
      <sheetName val="lplsdecile"/>
      <sheetName val="lplp decile"/>
      <sheetName val="htss decile"/>
      <sheetName val="wnupc"/>
      <sheetName val="tari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EL1200"/>
      <sheetName val="INDEL1299"/>
      <sheetName val="Compart. CE"/>
      <sheetName val="CE vs. Saesa"/>
      <sheetName val="Análisis Físico"/>
      <sheetName val="Análisis Gráfico"/>
      <sheetName val="Dist. Física Industria"/>
      <sheetName val="Ventas CE"/>
      <sheetName val="Clientes C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 Inc Tax Forecast"/>
      <sheetName val="var-Total"/>
      <sheetName val="var-Summary"/>
      <sheetName val="var-Utility"/>
      <sheetName val="var-Power"/>
      <sheetName val="var-Holdings"/>
      <sheetName val="var-Services-Enterprise"/>
      <sheetName val="Sheet1"/>
      <sheetName val="Fed'l Inc Tax  Forecast"/>
      <sheetName val="FIT Forecast-2"/>
      <sheetName val="Power-F8842 (info purposes)"/>
      <sheetName val="PSE&amp;G-F8842 (info purposes)"/>
      <sheetName val="Enterprise-Form 8842 calc "/>
      <sheetName val="1st Qtr pymt 3 months"/>
      <sheetName val="2nd Qtr pymt (5 Mos Act)"/>
      <sheetName val="3rd Qtr pymt (8 Mos Act)"/>
      <sheetName val="4th Qtr pymt (11 Mos Act)"/>
      <sheetName val="Next March pmt 12 mth-Forecast "/>
      <sheetName val="Summary"/>
      <sheetName val="3 mths "/>
      <sheetName val="6 mths"/>
      <sheetName val="9 mths"/>
      <sheetName val="12 mths"/>
      <sheetName val="Enterprise"/>
      <sheetName val="Holdings"/>
      <sheetName val="Resources"/>
      <sheetName val="Global"/>
      <sheetName val="EGDC"/>
      <sheetName val="PSE&amp;G"/>
      <sheetName val="Power Consol"/>
      <sheetName val="Services"/>
      <sheetName val="Spare"/>
      <sheetName val="Clauses"/>
      <sheetName val="breakdown"/>
      <sheetName val="PSEG memo"/>
      <sheetName val="Service Co. memo"/>
      <sheetName val="PSE&amp;G  memo"/>
      <sheetName val="Power memo"/>
      <sheetName val="Holdings memo"/>
      <sheetName val="Resources memo"/>
      <sheetName val="Global memo"/>
      <sheetName val="EGDC memo"/>
      <sheetName val="Dates"/>
      <sheetName val="C_Electric Distribution"/>
      <sheetName val="C_Gas Distribution"/>
      <sheetName val="C_Transmission"/>
      <sheetName val="C_EMP"/>
      <sheetName val="C_Total Utility"/>
      <sheetName val="C_Power"/>
      <sheetName val="C_Services"/>
      <sheetName val="C_Enterpr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2">
          <cell r="A22" t="str">
            <v>Derek DiRisio</v>
          </cell>
        </row>
        <row r="23">
          <cell r="A23" t="str">
            <v>Robert Krueger</v>
          </cell>
        </row>
        <row r="24">
          <cell r="A24" t="str">
            <v>Charles Black</v>
          </cell>
        </row>
        <row r="25">
          <cell r="A25" t="str">
            <v>Clifford Pardo</v>
          </cell>
        </row>
        <row r="26">
          <cell r="A26" t="str">
            <v>Tomas Bannon</v>
          </cell>
        </row>
        <row r="27">
          <cell r="A27" t="str">
            <v>Manuel Perez</v>
          </cell>
        </row>
        <row r="28">
          <cell r="A28" t="str">
            <v>Daniel Terhune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mpany Split Display (2)"/>
      <sheetName val="DC Info 12-31-2000"/>
      <sheetName val="MACRO"/>
      <sheetName val="DC Info"/>
      <sheetName val="Company Split Display"/>
      <sheetName val="Split by company"/>
      <sheetName val="SERP Co Codes"/>
      <sheetName val="Company Codes"/>
      <sheetName val="Summary"/>
      <sheetName val="Split by Company Code"/>
      <sheetName val="Calc"/>
      <sheetName val="Sheet2"/>
      <sheetName val="serpqual"/>
      <sheetName val="serprir0"/>
      <sheetName val="serpmch0"/>
      <sheetName val="serpls01"/>
      <sheetName val="serpls00"/>
      <sheetName val="Rabbi Trust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K1">
            <v>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rawdown"/>
      <sheetName val="Book"/>
      <sheetName val="Market Study Data"/>
      <sheetName val="Power Prices"/>
      <sheetName val="Ops"/>
      <sheetName val="New Fuel Price"/>
      <sheetName val="Fuel Prices"/>
      <sheetName val="Overhaul"/>
      <sheetName val="Cash"/>
      <sheetName val="Debt"/>
      <sheetName val="Performance"/>
      <sheetName val="Avail"/>
      <sheetName val="Unit 1 Ops"/>
      <sheetName val="Sensitivities"/>
      <sheetName val="Links"/>
      <sheetName val="JUNIN"/>
      <sheetName val="Ext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mch99"/>
      <sheetName val="actqua99"/>
      <sheetName val="actrir99"/>
      <sheetName val="actlsp99"/>
      <sheetName val="calcs"/>
      <sheetName val="parameters"/>
      <sheetName val="data summary"/>
      <sheetName val="pivot"/>
      <sheetName val="actcalc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A3" t="str">
            <v>006-40-7006</v>
          </cell>
          <cell r="B3" t="str">
            <v xml:space="preserve"> E. JAMES FERLAND</v>
          </cell>
          <cell r="C3">
            <v>28193.2896</v>
          </cell>
          <cell r="D3">
            <v>35609.258399999992</v>
          </cell>
          <cell r="E3">
            <v>1.2630402093979125</v>
          </cell>
        </row>
        <row r="4">
          <cell r="A4" t="str">
            <v>094-38-1408</v>
          </cell>
          <cell r="B4" t="str">
            <v xml:space="preserve"> ROBERT C. MURRAY</v>
          </cell>
          <cell r="C4">
            <v>15687.84</v>
          </cell>
          <cell r="D4">
            <v>18038.34</v>
          </cell>
          <cell r="E4">
            <v>1.149829422023682</v>
          </cell>
        </row>
        <row r="5">
          <cell r="A5" t="str">
            <v>135-48-5993</v>
          </cell>
          <cell r="B5" t="str">
            <v xml:space="preserve"> ROBERT J. DOUGHERTY JR</v>
          </cell>
          <cell r="C5">
            <v>57327.849599999994</v>
          </cell>
          <cell r="D5">
            <v>67465.361266799999</v>
          </cell>
          <cell r="E5">
            <v>1.1768339775089001</v>
          </cell>
        </row>
        <row r="6">
          <cell r="A6" t="str">
            <v>146-36-4478</v>
          </cell>
          <cell r="B6" t="str">
            <v xml:space="preserve"> R EDWIN SELOVER</v>
          </cell>
          <cell r="C6">
            <v>59008.689599999991</v>
          </cell>
          <cell r="D6">
            <v>76573.068576899983</v>
          </cell>
          <cell r="E6">
            <v>1.2976574991914411</v>
          </cell>
        </row>
        <row r="7">
          <cell r="A7" t="str">
            <v>150-32-3112</v>
          </cell>
          <cell r="B7" t="str">
            <v xml:space="preserve"> PIERRE R H. LANDRIEU</v>
          </cell>
          <cell r="C7">
            <v>79600.36</v>
          </cell>
          <cell r="D7">
            <v>81196.531416399986</v>
          </cell>
          <cell r="E7">
            <v>1.0200523140397855</v>
          </cell>
        </row>
        <row r="8">
          <cell r="A8" t="str">
            <v>153-34-9742</v>
          </cell>
          <cell r="B8" t="str">
            <v xml:space="preserve"> HAROLD W. BORDEN JR</v>
          </cell>
          <cell r="C8">
            <v>59008.689599999991</v>
          </cell>
          <cell r="D8">
            <v>62474.533897199995</v>
          </cell>
          <cell r="E8">
            <v>1.0587344731885049</v>
          </cell>
        </row>
        <row r="9">
          <cell r="A9" t="str">
            <v>156-34-7571</v>
          </cell>
          <cell r="B9" t="str">
            <v xml:space="preserve"> LAWRENCE R. CODEY</v>
          </cell>
          <cell r="C9">
            <v>56969.270400000001</v>
          </cell>
          <cell r="D9">
            <v>76947.381599999993</v>
          </cell>
          <cell r="E9">
            <v>1.3506822372785732</v>
          </cell>
        </row>
      </sheetData>
      <sheetData sheetId="6"/>
      <sheetData sheetId="7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TMA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TF 2006 FERC CHANGES"/>
      <sheetName val="2007 Revenues"/>
      <sheetName val="2007 Adjustments"/>
      <sheetName val="corp 2"/>
      <sheetName val="2006 p&amp;L changes "/>
      <sheetName val="2006 BS Changes"/>
      <sheetName val="FERC-GAAP"/>
      <sheetName val="TF Only"/>
      <sheetName val="2007-2006"/>
      <sheetName val="Sheet3"/>
      <sheetName val="2005-2004"/>
      <sheetName val="ferc trace"/>
      <sheetName val="Sheet1"/>
      <sheetName val="Intercompan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B2" t="str">
            <v>FI Acct</v>
          </cell>
          <cell r="C2" t="str">
            <v>Ferc Acct</v>
          </cell>
        </row>
        <row r="3">
          <cell r="B3">
            <v>1010010</v>
          </cell>
          <cell r="C3">
            <v>9101001</v>
          </cell>
        </row>
        <row r="4">
          <cell r="B4">
            <v>1010010</v>
          </cell>
          <cell r="C4">
            <v>9101001</v>
          </cell>
        </row>
        <row r="5">
          <cell r="B5">
            <v>1010020</v>
          </cell>
          <cell r="C5">
            <v>9101002</v>
          </cell>
        </row>
        <row r="6">
          <cell r="B6">
            <v>1010030</v>
          </cell>
          <cell r="C6">
            <v>9101003</v>
          </cell>
        </row>
        <row r="7">
          <cell r="B7">
            <v>1010030</v>
          </cell>
          <cell r="C7">
            <v>9101003</v>
          </cell>
        </row>
        <row r="8">
          <cell r="B8">
            <v>1010040</v>
          </cell>
          <cell r="C8">
            <v>9101001</v>
          </cell>
        </row>
        <row r="9">
          <cell r="B9">
            <v>1010061</v>
          </cell>
          <cell r="C9">
            <v>9101001</v>
          </cell>
        </row>
        <row r="10">
          <cell r="B10">
            <v>1010061</v>
          </cell>
          <cell r="C10">
            <v>9101001</v>
          </cell>
        </row>
        <row r="11">
          <cell r="B11">
            <v>1010062</v>
          </cell>
          <cell r="C11">
            <v>9101002</v>
          </cell>
        </row>
        <row r="12">
          <cell r="B12">
            <v>1010063</v>
          </cell>
          <cell r="C12">
            <v>9101003</v>
          </cell>
        </row>
        <row r="13">
          <cell r="B13">
            <v>1050010</v>
          </cell>
          <cell r="C13">
            <v>9105001</v>
          </cell>
        </row>
        <row r="14">
          <cell r="B14">
            <v>1050010</v>
          </cell>
          <cell r="C14">
            <v>9105001</v>
          </cell>
        </row>
        <row r="15">
          <cell r="B15">
            <v>1070010</v>
          </cell>
          <cell r="C15">
            <v>9107001</v>
          </cell>
        </row>
        <row r="16">
          <cell r="B16">
            <v>1070010</v>
          </cell>
          <cell r="C16">
            <v>9107001</v>
          </cell>
        </row>
        <row r="17">
          <cell r="B17">
            <v>1070020</v>
          </cell>
          <cell r="C17">
            <v>9107002</v>
          </cell>
        </row>
        <row r="18">
          <cell r="B18">
            <v>1070030</v>
          </cell>
          <cell r="C18">
            <v>9107003</v>
          </cell>
        </row>
        <row r="19">
          <cell r="B19">
            <v>1081010</v>
          </cell>
          <cell r="C19">
            <v>9108001</v>
          </cell>
        </row>
        <row r="20">
          <cell r="B20">
            <v>1081010</v>
          </cell>
          <cell r="C20">
            <v>9108001</v>
          </cell>
        </row>
        <row r="21">
          <cell r="B21">
            <v>1081020</v>
          </cell>
          <cell r="C21">
            <v>9108002</v>
          </cell>
        </row>
        <row r="22">
          <cell r="B22">
            <v>1081030</v>
          </cell>
          <cell r="C22">
            <v>9108003</v>
          </cell>
        </row>
        <row r="23">
          <cell r="B23">
            <v>1081030</v>
          </cell>
          <cell r="C23">
            <v>9108003</v>
          </cell>
        </row>
        <row r="24">
          <cell r="B24">
            <v>1081310</v>
          </cell>
          <cell r="C24">
            <v>9108001</v>
          </cell>
        </row>
        <row r="25">
          <cell r="B25">
            <v>1081310</v>
          </cell>
          <cell r="C25">
            <v>9108001</v>
          </cell>
        </row>
        <row r="26">
          <cell r="B26">
            <v>1081312</v>
          </cell>
          <cell r="C26">
            <v>9108002</v>
          </cell>
        </row>
        <row r="27">
          <cell r="B27">
            <v>1081320</v>
          </cell>
          <cell r="C27">
            <v>9108002</v>
          </cell>
        </row>
        <row r="28">
          <cell r="B28">
            <v>1081322</v>
          </cell>
          <cell r="C28">
            <v>9108002</v>
          </cell>
        </row>
        <row r="29">
          <cell r="B29">
            <v>1081330</v>
          </cell>
          <cell r="C29">
            <v>9108003</v>
          </cell>
        </row>
        <row r="30">
          <cell r="B30">
            <v>1081340</v>
          </cell>
          <cell r="C30">
            <v>9108001</v>
          </cell>
        </row>
        <row r="31">
          <cell r="B31">
            <v>1081340</v>
          </cell>
          <cell r="C31">
            <v>9108001</v>
          </cell>
        </row>
        <row r="32">
          <cell r="B32">
            <v>1081341</v>
          </cell>
          <cell r="C32">
            <v>9108001</v>
          </cell>
        </row>
        <row r="33">
          <cell r="B33">
            <v>1081351</v>
          </cell>
          <cell r="C33">
            <v>9108001</v>
          </cell>
        </row>
        <row r="34">
          <cell r="B34">
            <v>1081362</v>
          </cell>
          <cell r="C34">
            <v>9108002</v>
          </cell>
        </row>
        <row r="35">
          <cell r="B35">
            <v>1081410</v>
          </cell>
          <cell r="C35">
            <v>9108001</v>
          </cell>
        </row>
        <row r="36">
          <cell r="B36">
            <v>1081410</v>
          </cell>
          <cell r="C36">
            <v>9108001</v>
          </cell>
        </row>
        <row r="37">
          <cell r="B37">
            <v>1081420</v>
          </cell>
          <cell r="C37">
            <v>9108002</v>
          </cell>
        </row>
        <row r="38">
          <cell r="B38">
            <v>1081430</v>
          </cell>
          <cell r="C38">
            <v>9108003</v>
          </cell>
        </row>
        <row r="39">
          <cell r="B39">
            <v>1081510</v>
          </cell>
          <cell r="C39">
            <v>9108001</v>
          </cell>
        </row>
        <row r="40">
          <cell r="B40">
            <v>1081510</v>
          </cell>
          <cell r="C40">
            <v>9108001</v>
          </cell>
        </row>
        <row r="41">
          <cell r="B41">
            <v>1081520</v>
          </cell>
          <cell r="C41">
            <v>9108002</v>
          </cell>
        </row>
        <row r="42">
          <cell r="B42">
            <v>1081530</v>
          </cell>
          <cell r="C42">
            <v>9108003</v>
          </cell>
        </row>
        <row r="43">
          <cell r="B43">
            <v>1081710</v>
          </cell>
          <cell r="C43">
            <v>9999130</v>
          </cell>
        </row>
        <row r="44">
          <cell r="B44">
            <v>1081710</v>
          </cell>
          <cell r="C44">
            <v>9999130</v>
          </cell>
        </row>
        <row r="45">
          <cell r="B45">
            <v>1081720</v>
          </cell>
          <cell r="C45">
            <v>9999130</v>
          </cell>
        </row>
        <row r="46">
          <cell r="B46">
            <v>1110010</v>
          </cell>
          <cell r="C46">
            <v>9111001</v>
          </cell>
        </row>
        <row r="47">
          <cell r="B47">
            <v>1110010</v>
          </cell>
          <cell r="C47">
            <v>9111001</v>
          </cell>
        </row>
        <row r="48">
          <cell r="B48">
            <v>1110020</v>
          </cell>
          <cell r="C48">
            <v>9111002</v>
          </cell>
        </row>
        <row r="49">
          <cell r="B49">
            <v>1110030</v>
          </cell>
          <cell r="C49">
            <v>9111003</v>
          </cell>
        </row>
        <row r="50">
          <cell r="B50">
            <v>1170100</v>
          </cell>
          <cell r="C50">
            <v>9186000</v>
          </cell>
        </row>
        <row r="51">
          <cell r="B51">
            <v>1211400</v>
          </cell>
          <cell r="C51">
            <v>9121000</v>
          </cell>
        </row>
        <row r="52">
          <cell r="B52">
            <v>1212010</v>
          </cell>
          <cell r="C52">
            <v>9121001</v>
          </cell>
        </row>
        <row r="53">
          <cell r="B53">
            <v>1212010</v>
          </cell>
          <cell r="C53">
            <v>9121001</v>
          </cell>
        </row>
        <row r="54">
          <cell r="B54">
            <v>1212020</v>
          </cell>
          <cell r="C54">
            <v>9121002</v>
          </cell>
        </row>
        <row r="55">
          <cell r="B55">
            <v>1221010</v>
          </cell>
          <cell r="C55">
            <v>9122001</v>
          </cell>
        </row>
        <row r="56">
          <cell r="B56">
            <v>1221020</v>
          </cell>
          <cell r="C56">
            <v>9122002</v>
          </cell>
        </row>
        <row r="57">
          <cell r="B57">
            <v>1230600</v>
          </cell>
          <cell r="C57">
            <v>9123100</v>
          </cell>
        </row>
        <row r="58">
          <cell r="B58">
            <v>1230900</v>
          </cell>
          <cell r="C58">
            <v>9123100</v>
          </cell>
        </row>
        <row r="59">
          <cell r="B59">
            <v>1231300</v>
          </cell>
          <cell r="C59">
            <v>9123100</v>
          </cell>
        </row>
        <row r="60">
          <cell r="B60">
            <v>1234400</v>
          </cell>
          <cell r="C60">
            <v>9123100</v>
          </cell>
        </row>
        <row r="61">
          <cell r="B61">
            <v>1234450</v>
          </cell>
          <cell r="C61">
            <v>9123100</v>
          </cell>
        </row>
        <row r="62">
          <cell r="B62">
            <v>1240400</v>
          </cell>
          <cell r="C62">
            <v>9124000</v>
          </cell>
        </row>
        <row r="63">
          <cell r="B63">
            <v>1240500</v>
          </cell>
          <cell r="C63">
            <v>9124000</v>
          </cell>
        </row>
        <row r="64">
          <cell r="B64">
            <v>1243000</v>
          </cell>
          <cell r="C64">
            <v>9124000</v>
          </cell>
        </row>
        <row r="65">
          <cell r="B65">
            <v>1281000</v>
          </cell>
          <cell r="C65">
            <v>9128000</v>
          </cell>
        </row>
        <row r="66">
          <cell r="B66">
            <v>1282000</v>
          </cell>
          <cell r="C66">
            <v>9128000</v>
          </cell>
        </row>
        <row r="67">
          <cell r="B67">
            <v>1310100</v>
          </cell>
          <cell r="C67">
            <v>9131000</v>
          </cell>
        </row>
        <row r="68">
          <cell r="B68">
            <v>1310102</v>
          </cell>
          <cell r="C68">
            <v>9131000</v>
          </cell>
        </row>
        <row r="69">
          <cell r="B69">
            <v>1310104</v>
          </cell>
          <cell r="C69">
            <v>9131000</v>
          </cell>
        </row>
        <row r="70">
          <cell r="B70">
            <v>1310200</v>
          </cell>
          <cell r="C70">
            <v>9131000</v>
          </cell>
        </row>
        <row r="71">
          <cell r="B71">
            <v>1310201</v>
          </cell>
          <cell r="C71">
            <v>9131000</v>
          </cell>
        </row>
        <row r="72">
          <cell r="B72">
            <v>1310202</v>
          </cell>
          <cell r="C72">
            <v>9131000</v>
          </cell>
        </row>
        <row r="73">
          <cell r="B73">
            <v>1310204</v>
          </cell>
          <cell r="C73">
            <v>9131000</v>
          </cell>
        </row>
        <row r="74">
          <cell r="B74">
            <v>1310402</v>
          </cell>
          <cell r="C74">
            <v>9131000</v>
          </cell>
        </row>
        <row r="75">
          <cell r="B75">
            <v>1310404</v>
          </cell>
          <cell r="C75">
            <v>9131000</v>
          </cell>
        </row>
        <row r="76">
          <cell r="B76">
            <v>1310404</v>
          </cell>
          <cell r="C76">
            <v>9131000</v>
          </cell>
        </row>
        <row r="77">
          <cell r="B77">
            <v>1310601</v>
          </cell>
          <cell r="C77">
            <v>9131000</v>
          </cell>
        </row>
        <row r="78">
          <cell r="B78">
            <v>1310702</v>
          </cell>
          <cell r="C78">
            <v>9131000</v>
          </cell>
        </row>
        <row r="79">
          <cell r="B79">
            <v>1310704</v>
          </cell>
          <cell r="C79">
            <v>9131000</v>
          </cell>
        </row>
        <row r="80">
          <cell r="B80">
            <v>1310705</v>
          </cell>
          <cell r="C80">
            <v>9131000</v>
          </cell>
        </row>
        <row r="81">
          <cell r="B81">
            <v>1310708</v>
          </cell>
          <cell r="C81">
            <v>9131000</v>
          </cell>
        </row>
        <row r="82">
          <cell r="B82">
            <v>1310800</v>
          </cell>
          <cell r="C82">
            <v>9131000</v>
          </cell>
        </row>
        <row r="83">
          <cell r="B83">
            <v>1310805</v>
          </cell>
          <cell r="C83">
            <v>9131000</v>
          </cell>
        </row>
        <row r="84">
          <cell r="B84">
            <v>1310808</v>
          </cell>
          <cell r="C84">
            <v>9131000</v>
          </cell>
        </row>
        <row r="85">
          <cell r="B85">
            <v>1310808</v>
          </cell>
          <cell r="C85">
            <v>9131000</v>
          </cell>
        </row>
        <row r="86">
          <cell r="B86">
            <v>1310905</v>
          </cell>
          <cell r="C86">
            <v>9131000</v>
          </cell>
        </row>
        <row r="87">
          <cell r="B87">
            <v>1310908</v>
          </cell>
          <cell r="C87">
            <v>9131000</v>
          </cell>
        </row>
        <row r="88">
          <cell r="B88">
            <v>1311200</v>
          </cell>
          <cell r="C88">
            <v>9131000</v>
          </cell>
        </row>
        <row r="89">
          <cell r="B89">
            <v>1311204</v>
          </cell>
          <cell r="C89">
            <v>9131000</v>
          </cell>
        </row>
        <row r="90">
          <cell r="B90">
            <v>1311501</v>
          </cell>
          <cell r="C90">
            <v>9131000</v>
          </cell>
        </row>
        <row r="91">
          <cell r="B91">
            <v>1311600</v>
          </cell>
          <cell r="C91">
            <v>9131000</v>
          </cell>
        </row>
        <row r="92">
          <cell r="B92">
            <v>1311601</v>
          </cell>
          <cell r="C92">
            <v>9131000</v>
          </cell>
        </row>
        <row r="93">
          <cell r="B93">
            <v>1311602</v>
          </cell>
          <cell r="C93">
            <v>9131000</v>
          </cell>
        </row>
        <row r="94">
          <cell r="B94">
            <v>1311604</v>
          </cell>
          <cell r="C94">
            <v>9131000</v>
          </cell>
        </row>
        <row r="95">
          <cell r="B95">
            <v>1311800</v>
          </cell>
          <cell r="C95">
            <v>9131000</v>
          </cell>
        </row>
        <row r="96">
          <cell r="B96">
            <v>1311801</v>
          </cell>
          <cell r="C96">
            <v>9131000</v>
          </cell>
        </row>
        <row r="97">
          <cell r="B97">
            <v>1312400</v>
          </cell>
          <cell r="C97">
            <v>9131000</v>
          </cell>
        </row>
        <row r="98">
          <cell r="B98">
            <v>1312402</v>
          </cell>
          <cell r="C98">
            <v>9131000</v>
          </cell>
        </row>
        <row r="99">
          <cell r="B99">
            <v>1312404</v>
          </cell>
          <cell r="C99">
            <v>9131000</v>
          </cell>
        </row>
        <row r="100">
          <cell r="B100">
            <v>1312405</v>
          </cell>
          <cell r="C100">
            <v>9131000</v>
          </cell>
        </row>
        <row r="101">
          <cell r="B101">
            <v>1312408</v>
          </cell>
          <cell r="C101">
            <v>9131000</v>
          </cell>
        </row>
        <row r="102">
          <cell r="B102">
            <v>1313300</v>
          </cell>
          <cell r="C102">
            <v>9131000</v>
          </cell>
        </row>
        <row r="103">
          <cell r="B103">
            <v>1313301</v>
          </cell>
          <cell r="C103">
            <v>9131000</v>
          </cell>
        </row>
        <row r="104">
          <cell r="B104">
            <v>1313400</v>
          </cell>
          <cell r="C104">
            <v>9131000</v>
          </cell>
        </row>
        <row r="105">
          <cell r="B105">
            <v>1314201</v>
          </cell>
          <cell r="C105">
            <v>9131000</v>
          </cell>
        </row>
        <row r="106">
          <cell r="B106">
            <v>1314202</v>
          </cell>
          <cell r="C106">
            <v>9131000</v>
          </cell>
        </row>
        <row r="107">
          <cell r="B107">
            <v>1314204</v>
          </cell>
          <cell r="C107">
            <v>9131000</v>
          </cell>
        </row>
        <row r="108">
          <cell r="B108">
            <v>1314205</v>
          </cell>
          <cell r="C108">
            <v>9131000</v>
          </cell>
        </row>
        <row r="109">
          <cell r="B109">
            <v>1314300</v>
          </cell>
          <cell r="C109">
            <v>9131000</v>
          </cell>
        </row>
        <row r="110">
          <cell r="B110">
            <v>1314301</v>
          </cell>
          <cell r="C110">
            <v>9131000</v>
          </cell>
        </row>
        <row r="111">
          <cell r="B111">
            <v>1314302</v>
          </cell>
          <cell r="C111">
            <v>9131000</v>
          </cell>
        </row>
        <row r="112">
          <cell r="B112">
            <v>1314304</v>
          </cell>
          <cell r="C112">
            <v>9131000</v>
          </cell>
        </row>
        <row r="113">
          <cell r="B113">
            <v>1314305</v>
          </cell>
          <cell r="C113">
            <v>9131000</v>
          </cell>
        </row>
        <row r="114">
          <cell r="B114">
            <v>1314500</v>
          </cell>
          <cell r="C114">
            <v>9131000</v>
          </cell>
        </row>
        <row r="115">
          <cell r="B115">
            <v>1314504</v>
          </cell>
          <cell r="C115">
            <v>9131000</v>
          </cell>
        </row>
        <row r="116">
          <cell r="B116">
            <v>1314601</v>
          </cell>
          <cell r="C116">
            <v>9131000</v>
          </cell>
        </row>
        <row r="117">
          <cell r="B117">
            <v>1314601</v>
          </cell>
          <cell r="C117">
            <v>9131000</v>
          </cell>
        </row>
        <row r="118">
          <cell r="B118">
            <v>1315500</v>
          </cell>
          <cell r="C118">
            <v>9131000</v>
          </cell>
        </row>
        <row r="119">
          <cell r="B119">
            <v>1315500</v>
          </cell>
          <cell r="C119">
            <v>9131000</v>
          </cell>
        </row>
        <row r="120">
          <cell r="B120">
            <v>1317301</v>
          </cell>
          <cell r="C120">
            <v>9131000</v>
          </cell>
        </row>
        <row r="121">
          <cell r="B121">
            <v>1317301</v>
          </cell>
          <cell r="C121">
            <v>9131000</v>
          </cell>
        </row>
        <row r="122">
          <cell r="B122">
            <v>1317302</v>
          </cell>
          <cell r="C122">
            <v>9131000</v>
          </cell>
        </row>
        <row r="123">
          <cell r="B123">
            <v>1317304</v>
          </cell>
          <cell r="C123">
            <v>9131000</v>
          </cell>
        </row>
        <row r="124">
          <cell r="B124">
            <v>1317305</v>
          </cell>
          <cell r="C124">
            <v>9131000</v>
          </cell>
        </row>
        <row r="125">
          <cell r="B125">
            <v>1318301</v>
          </cell>
          <cell r="C125">
            <v>9131000</v>
          </cell>
        </row>
        <row r="126">
          <cell r="B126">
            <v>1318301</v>
          </cell>
          <cell r="C126">
            <v>9131000</v>
          </cell>
        </row>
        <row r="127">
          <cell r="B127">
            <v>1318801</v>
          </cell>
          <cell r="C127">
            <v>9131000</v>
          </cell>
        </row>
        <row r="128">
          <cell r="B128">
            <v>1319990</v>
          </cell>
          <cell r="C128">
            <v>9131000</v>
          </cell>
        </row>
        <row r="129">
          <cell r="B129">
            <v>1319990</v>
          </cell>
          <cell r="C129">
            <v>9131000</v>
          </cell>
        </row>
        <row r="130">
          <cell r="B130">
            <v>1319990</v>
          </cell>
          <cell r="C130">
            <v>9131000</v>
          </cell>
        </row>
        <row r="131">
          <cell r="B131">
            <v>1319991</v>
          </cell>
          <cell r="C131">
            <v>9131000</v>
          </cell>
        </row>
        <row r="132">
          <cell r="B132">
            <v>1330000</v>
          </cell>
          <cell r="C132">
            <v>9133000</v>
          </cell>
        </row>
        <row r="133">
          <cell r="B133">
            <v>1342200</v>
          </cell>
          <cell r="C133">
            <v>9128000</v>
          </cell>
        </row>
        <row r="134">
          <cell r="B134">
            <v>1342200</v>
          </cell>
          <cell r="C134">
            <v>9128000</v>
          </cell>
        </row>
        <row r="135">
          <cell r="B135">
            <v>1342300</v>
          </cell>
          <cell r="C135">
            <v>9134000</v>
          </cell>
        </row>
        <row r="136">
          <cell r="B136">
            <v>1342300</v>
          </cell>
          <cell r="C136">
            <v>9134000</v>
          </cell>
        </row>
        <row r="137">
          <cell r="B137">
            <v>1342300</v>
          </cell>
          <cell r="C137">
            <v>9134000</v>
          </cell>
        </row>
        <row r="138">
          <cell r="B138">
            <v>1343000</v>
          </cell>
          <cell r="C138">
            <v>9123000</v>
          </cell>
        </row>
        <row r="139">
          <cell r="B139">
            <v>1360100</v>
          </cell>
          <cell r="C139">
            <v>9136000</v>
          </cell>
        </row>
        <row r="140">
          <cell r="B140">
            <v>1361100</v>
          </cell>
          <cell r="C140">
            <v>9136000</v>
          </cell>
        </row>
        <row r="141">
          <cell r="B141">
            <v>1411000</v>
          </cell>
          <cell r="C141">
            <v>9141000</v>
          </cell>
        </row>
        <row r="142">
          <cell r="B142">
            <v>1420100</v>
          </cell>
          <cell r="C142">
            <v>9142000</v>
          </cell>
        </row>
        <row r="143">
          <cell r="B143">
            <v>1420200</v>
          </cell>
          <cell r="C143">
            <v>9142000</v>
          </cell>
        </row>
        <row r="144">
          <cell r="B144">
            <v>1420200</v>
          </cell>
          <cell r="C144">
            <v>9142000</v>
          </cell>
        </row>
        <row r="145">
          <cell r="B145">
            <v>1420300</v>
          </cell>
          <cell r="C145">
            <v>9142000</v>
          </cell>
        </row>
        <row r="146">
          <cell r="B146">
            <v>1420300</v>
          </cell>
          <cell r="C146">
            <v>9142000</v>
          </cell>
        </row>
        <row r="147">
          <cell r="B147">
            <v>1420400</v>
          </cell>
          <cell r="C147">
            <v>9142000</v>
          </cell>
        </row>
        <row r="148">
          <cell r="B148">
            <v>1420401</v>
          </cell>
          <cell r="C148">
            <v>9142000</v>
          </cell>
        </row>
        <row r="149">
          <cell r="B149">
            <v>1421100</v>
          </cell>
          <cell r="C149">
            <v>9142000</v>
          </cell>
        </row>
        <row r="150">
          <cell r="B150">
            <v>1423000</v>
          </cell>
          <cell r="C150">
            <v>9142000</v>
          </cell>
        </row>
        <row r="151">
          <cell r="B151">
            <v>1423001</v>
          </cell>
          <cell r="C151">
            <v>9142000</v>
          </cell>
        </row>
        <row r="152">
          <cell r="B152">
            <v>1423110</v>
          </cell>
          <cell r="C152">
            <v>9142000</v>
          </cell>
        </row>
        <row r="153">
          <cell r="B153">
            <v>1423120</v>
          </cell>
          <cell r="C153">
            <v>9142000</v>
          </cell>
        </row>
        <row r="154">
          <cell r="B154">
            <v>1430000</v>
          </cell>
          <cell r="C154">
            <v>9143000</v>
          </cell>
        </row>
        <row r="155">
          <cell r="B155">
            <v>1430000</v>
          </cell>
          <cell r="C155">
            <v>9143000</v>
          </cell>
        </row>
        <row r="156">
          <cell r="B156">
            <v>1430000</v>
          </cell>
          <cell r="C156">
            <v>9143000</v>
          </cell>
        </row>
        <row r="157">
          <cell r="B157">
            <v>1430000</v>
          </cell>
          <cell r="C157">
            <v>9143000</v>
          </cell>
        </row>
        <row r="158">
          <cell r="B158">
            <v>1430010</v>
          </cell>
          <cell r="C158">
            <v>9143001</v>
          </cell>
        </row>
        <row r="159">
          <cell r="B159">
            <v>1430010</v>
          </cell>
          <cell r="C159">
            <v>9143001</v>
          </cell>
        </row>
        <row r="160">
          <cell r="B160">
            <v>1430020</v>
          </cell>
          <cell r="C160">
            <v>9143002</v>
          </cell>
        </row>
        <row r="161">
          <cell r="B161">
            <v>1430020</v>
          </cell>
          <cell r="C161">
            <v>9143002</v>
          </cell>
        </row>
        <row r="162">
          <cell r="B162">
            <v>1430200</v>
          </cell>
          <cell r="C162">
            <v>9143000</v>
          </cell>
        </row>
        <row r="163">
          <cell r="B163">
            <v>1430200</v>
          </cell>
          <cell r="C163">
            <v>9143000</v>
          </cell>
        </row>
        <row r="164">
          <cell r="B164">
            <v>1430200</v>
          </cell>
          <cell r="C164">
            <v>9143000</v>
          </cell>
        </row>
        <row r="165">
          <cell r="B165">
            <v>1430250</v>
          </cell>
          <cell r="C165">
            <v>9143000</v>
          </cell>
        </row>
        <row r="166">
          <cell r="B166">
            <v>1430500</v>
          </cell>
          <cell r="C166">
            <v>9143000</v>
          </cell>
        </row>
        <row r="167">
          <cell r="B167">
            <v>1431500</v>
          </cell>
          <cell r="C167">
            <v>9143000</v>
          </cell>
        </row>
        <row r="168">
          <cell r="B168">
            <v>1441010</v>
          </cell>
          <cell r="C168">
            <v>9144001</v>
          </cell>
        </row>
        <row r="169">
          <cell r="B169">
            <v>1441020</v>
          </cell>
          <cell r="C169">
            <v>9144002</v>
          </cell>
        </row>
        <row r="170">
          <cell r="B170">
            <v>1442010</v>
          </cell>
          <cell r="C170">
            <v>9144001</v>
          </cell>
        </row>
        <row r="171">
          <cell r="B171">
            <v>1442010</v>
          </cell>
          <cell r="C171">
            <v>9144001</v>
          </cell>
        </row>
        <row r="172">
          <cell r="B172">
            <v>1442020</v>
          </cell>
          <cell r="C172">
            <v>9144002</v>
          </cell>
        </row>
        <row r="173">
          <cell r="B173">
            <v>1442030</v>
          </cell>
          <cell r="C173">
            <v>9144001</v>
          </cell>
        </row>
        <row r="174">
          <cell r="B174">
            <v>1442030</v>
          </cell>
          <cell r="C174">
            <v>9144001</v>
          </cell>
        </row>
        <row r="175">
          <cell r="B175">
            <v>1460000</v>
          </cell>
          <cell r="C175">
            <v>9146000</v>
          </cell>
        </row>
        <row r="176">
          <cell r="B176">
            <v>1460000</v>
          </cell>
          <cell r="C176">
            <v>9146000</v>
          </cell>
        </row>
        <row r="177">
          <cell r="B177">
            <v>1460000</v>
          </cell>
          <cell r="C177">
            <v>9146000</v>
          </cell>
        </row>
        <row r="178">
          <cell r="B178">
            <v>1460000</v>
          </cell>
          <cell r="C178">
            <v>9146000</v>
          </cell>
        </row>
        <row r="179">
          <cell r="B179">
            <v>1460000</v>
          </cell>
          <cell r="C179">
            <v>9146000</v>
          </cell>
        </row>
        <row r="180">
          <cell r="B180">
            <v>1460000</v>
          </cell>
          <cell r="C180">
            <v>9146000</v>
          </cell>
        </row>
        <row r="181">
          <cell r="B181">
            <v>1460000</v>
          </cell>
          <cell r="C181">
            <v>9146000</v>
          </cell>
        </row>
        <row r="182">
          <cell r="B182">
            <v>1460400</v>
          </cell>
          <cell r="C182">
            <v>9146000</v>
          </cell>
        </row>
        <row r="183">
          <cell r="B183">
            <v>1460400</v>
          </cell>
          <cell r="C183">
            <v>9146000</v>
          </cell>
        </row>
        <row r="184">
          <cell r="B184">
            <v>1460700</v>
          </cell>
          <cell r="C184">
            <v>9146000</v>
          </cell>
        </row>
        <row r="185">
          <cell r="B185">
            <v>1460800</v>
          </cell>
          <cell r="C185">
            <v>9146000</v>
          </cell>
        </row>
        <row r="186">
          <cell r="B186">
            <v>1460800</v>
          </cell>
          <cell r="C186">
            <v>9146000</v>
          </cell>
        </row>
        <row r="187">
          <cell r="B187">
            <v>1460900</v>
          </cell>
          <cell r="C187">
            <v>9146000</v>
          </cell>
        </row>
        <row r="188">
          <cell r="B188">
            <v>1461005</v>
          </cell>
          <cell r="C188">
            <v>9145000</v>
          </cell>
        </row>
        <row r="189">
          <cell r="B189">
            <v>1461012</v>
          </cell>
          <cell r="C189">
            <v>9146000</v>
          </cell>
        </row>
        <row r="190">
          <cell r="B190">
            <v>1461012</v>
          </cell>
          <cell r="C190">
            <v>9146000</v>
          </cell>
        </row>
        <row r="191">
          <cell r="B191">
            <v>1480200</v>
          </cell>
          <cell r="C191">
            <v>9143000</v>
          </cell>
        </row>
        <row r="192">
          <cell r="B192">
            <v>1480300</v>
          </cell>
          <cell r="C192">
            <v>9143000</v>
          </cell>
        </row>
        <row r="193">
          <cell r="B193">
            <v>1540010</v>
          </cell>
          <cell r="C193">
            <v>9154001</v>
          </cell>
        </row>
        <row r="194">
          <cell r="B194">
            <v>1540010</v>
          </cell>
          <cell r="C194">
            <v>9154001</v>
          </cell>
        </row>
        <row r="195">
          <cell r="B195">
            <v>1650000</v>
          </cell>
          <cell r="C195">
            <v>9165000</v>
          </cell>
        </row>
        <row r="196">
          <cell r="B196">
            <v>1650110</v>
          </cell>
          <cell r="C196">
            <v>9165001</v>
          </cell>
        </row>
        <row r="197">
          <cell r="B197">
            <v>1650110</v>
          </cell>
          <cell r="C197">
            <v>9165001</v>
          </cell>
        </row>
        <row r="198">
          <cell r="B198">
            <v>1650110</v>
          </cell>
          <cell r="C198">
            <v>9165001</v>
          </cell>
        </row>
        <row r="199">
          <cell r="B199">
            <v>1650120</v>
          </cell>
          <cell r="C199">
            <v>9165002</v>
          </cell>
        </row>
        <row r="200">
          <cell r="B200">
            <v>1650120</v>
          </cell>
          <cell r="C200">
            <v>9165002</v>
          </cell>
        </row>
        <row r="201">
          <cell r="B201">
            <v>1650300</v>
          </cell>
          <cell r="C201">
            <v>9165000</v>
          </cell>
        </row>
        <row r="202">
          <cell r="B202">
            <v>1653210</v>
          </cell>
          <cell r="C202">
            <v>9165001</v>
          </cell>
        </row>
        <row r="203">
          <cell r="B203">
            <v>1653210</v>
          </cell>
          <cell r="C203">
            <v>9165001</v>
          </cell>
        </row>
        <row r="204">
          <cell r="B204">
            <v>1653310</v>
          </cell>
          <cell r="C204">
            <v>9165001</v>
          </cell>
        </row>
        <row r="205">
          <cell r="B205">
            <v>1711000</v>
          </cell>
          <cell r="C205">
            <v>9171000</v>
          </cell>
        </row>
        <row r="206">
          <cell r="B206">
            <v>1720000</v>
          </cell>
          <cell r="C206">
            <v>9172000</v>
          </cell>
        </row>
        <row r="207">
          <cell r="B207">
            <v>1720000</v>
          </cell>
          <cell r="C207">
            <v>9172000</v>
          </cell>
        </row>
        <row r="208">
          <cell r="B208">
            <v>1720010</v>
          </cell>
          <cell r="C208">
            <v>9172001</v>
          </cell>
        </row>
        <row r="209">
          <cell r="B209">
            <v>1720010</v>
          </cell>
          <cell r="C209">
            <v>9172001</v>
          </cell>
        </row>
        <row r="210">
          <cell r="B210">
            <v>1730010</v>
          </cell>
          <cell r="C210">
            <v>9173001</v>
          </cell>
        </row>
        <row r="211">
          <cell r="B211">
            <v>1730020</v>
          </cell>
          <cell r="C211">
            <v>9173002</v>
          </cell>
        </row>
        <row r="212">
          <cell r="B212">
            <v>1740210</v>
          </cell>
          <cell r="C212">
            <v>9176000</v>
          </cell>
        </row>
        <row r="213">
          <cell r="B213">
            <v>1810000</v>
          </cell>
          <cell r="C213">
            <v>9181000</v>
          </cell>
        </row>
        <row r="214">
          <cell r="B214">
            <v>1820910</v>
          </cell>
          <cell r="C214">
            <v>9182301</v>
          </cell>
        </row>
        <row r="215">
          <cell r="B215">
            <v>1821120</v>
          </cell>
          <cell r="C215">
            <v>9182302</v>
          </cell>
        </row>
        <row r="216">
          <cell r="B216">
            <v>1821220</v>
          </cell>
          <cell r="C216">
            <v>9182302</v>
          </cell>
        </row>
        <row r="217">
          <cell r="B217">
            <v>1821310</v>
          </cell>
          <cell r="C217">
            <v>9182301</v>
          </cell>
        </row>
        <row r="218">
          <cell r="B218">
            <v>1821320</v>
          </cell>
          <cell r="C218">
            <v>9182302</v>
          </cell>
        </row>
        <row r="219">
          <cell r="B219">
            <v>1821410</v>
          </cell>
          <cell r="C219">
            <v>9182301</v>
          </cell>
        </row>
        <row r="220">
          <cell r="B220">
            <v>1821610</v>
          </cell>
          <cell r="C220">
            <v>9182301</v>
          </cell>
        </row>
        <row r="221">
          <cell r="B221">
            <v>1821620</v>
          </cell>
          <cell r="C221">
            <v>9182302</v>
          </cell>
        </row>
        <row r="222">
          <cell r="B222">
            <v>1821710</v>
          </cell>
          <cell r="C222">
            <v>9182301</v>
          </cell>
        </row>
        <row r="223">
          <cell r="B223">
            <v>1822010</v>
          </cell>
          <cell r="C223">
            <v>9182201</v>
          </cell>
        </row>
        <row r="224">
          <cell r="B224">
            <v>1822110</v>
          </cell>
          <cell r="C224">
            <v>9182201</v>
          </cell>
        </row>
        <row r="225">
          <cell r="B225">
            <v>1822210</v>
          </cell>
          <cell r="C225">
            <v>9176000</v>
          </cell>
        </row>
        <row r="226">
          <cell r="B226">
            <v>1822210</v>
          </cell>
          <cell r="C226">
            <v>9176000</v>
          </cell>
        </row>
        <row r="227">
          <cell r="B227">
            <v>1823010</v>
          </cell>
          <cell r="C227">
            <v>9182701</v>
          </cell>
        </row>
        <row r="228">
          <cell r="B228">
            <v>1823030</v>
          </cell>
          <cell r="C228">
            <v>9182303</v>
          </cell>
        </row>
        <row r="229">
          <cell r="B229">
            <v>1823061</v>
          </cell>
          <cell r="C229">
            <v>9182301</v>
          </cell>
        </row>
        <row r="230">
          <cell r="B230">
            <v>1823061</v>
          </cell>
          <cell r="C230">
            <v>9182301</v>
          </cell>
        </row>
        <row r="231">
          <cell r="B231">
            <v>1823062</v>
          </cell>
          <cell r="C231">
            <v>9182302</v>
          </cell>
        </row>
        <row r="232">
          <cell r="B232">
            <v>1823110</v>
          </cell>
          <cell r="C232">
            <v>9182701</v>
          </cell>
        </row>
        <row r="233">
          <cell r="B233">
            <v>1823330</v>
          </cell>
          <cell r="C233">
            <v>9182303</v>
          </cell>
        </row>
        <row r="234">
          <cell r="B234">
            <v>1823510</v>
          </cell>
          <cell r="C234">
            <v>9182301</v>
          </cell>
        </row>
        <row r="235">
          <cell r="B235">
            <v>1823510</v>
          </cell>
          <cell r="C235">
            <v>9182301</v>
          </cell>
        </row>
        <row r="236">
          <cell r="B236">
            <v>1823510</v>
          </cell>
          <cell r="C236">
            <v>9182301</v>
          </cell>
        </row>
        <row r="237">
          <cell r="B237">
            <v>1823520</v>
          </cell>
          <cell r="C237">
            <v>9182302</v>
          </cell>
        </row>
        <row r="238">
          <cell r="B238">
            <v>1823520</v>
          </cell>
          <cell r="C238">
            <v>9182302</v>
          </cell>
        </row>
        <row r="239">
          <cell r="B239">
            <v>1823910</v>
          </cell>
          <cell r="C239">
            <v>9182303</v>
          </cell>
        </row>
        <row r="240">
          <cell r="B240">
            <v>1823911</v>
          </cell>
          <cell r="C240">
            <v>9182303</v>
          </cell>
        </row>
        <row r="241">
          <cell r="B241">
            <v>1823912</v>
          </cell>
          <cell r="C241">
            <v>9182303</v>
          </cell>
        </row>
        <row r="242">
          <cell r="B242">
            <v>1823930</v>
          </cell>
          <cell r="C242">
            <v>9182301</v>
          </cell>
        </row>
        <row r="243">
          <cell r="B243">
            <v>1824010</v>
          </cell>
          <cell r="C243">
            <v>9182301</v>
          </cell>
        </row>
        <row r="244">
          <cell r="B244">
            <v>1825010</v>
          </cell>
          <cell r="C244">
            <v>9182501</v>
          </cell>
        </row>
        <row r="245">
          <cell r="B245">
            <v>1825010</v>
          </cell>
          <cell r="C245">
            <v>9182501</v>
          </cell>
        </row>
        <row r="246">
          <cell r="B246">
            <v>1825020</v>
          </cell>
          <cell r="C246">
            <v>9182502</v>
          </cell>
        </row>
        <row r="247">
          <cell r="B247">
            <v>1825020</v>
          </cell>
          <cell r="C247">
            <v>9182502</v>
          </cell>
        </row>
        <row r="248">
          <cell r="B248">
            <v>1827110</v>
          </cell>
          <cell r="C248">
            <v>9182311</v>
          </cell>
        </row>
        <row r="249">
          <cell r="B249">
            <v>1828020</v>
          </cell>
          <cell r="C249">
            <v>9182302</v>
          </cell>
        </row>
        <row r="250">
          <cell r="B250">
            <v>1828110</v>
          </cell>
          <cell r="C250">
            <v>9182311</v>
          </cell>
        </row>
        <row r="251">
          <cell r="B251">
            <v>1829110</v>
          </cell>
          <cell r="C251">
            <v>9182311</v>
          </cell>
        </row>
        <row r="252">
          <cell r="B252">
            <v>1830010</v>
          </cell>
          <cell r="C252">
            <v>9183000</v>
          </cell>
        </row>
        <row r="253">
          <cell r="B253">
            <v>1860000</v>
          </cell>
          <cell r="C253">
            <v>9186000</v>
          </cell>
        </row>
        <row r="254">
          <cell r="B254">
            <v>1860010</v>
          </cell>
          <cell r="C254">
            <v>9186001</v>
          </cell>
        </row>
        <row r="255">
          <cell r="B255">
            <v>1860010</v>
          </cell>
          <cell r="C255">
            <v>9186001</v>
          </cell>
        </row>
        <row r="256">
          <cell r="B256">
            <v>1860011</v>
          </cell>
          <cell r="C256">
            <v>9186001</v>
          </cell>
        </row>
        <row r="257">
          <cell r="B257">
            <v>1860020</v>
          </cell>
          <cell r="C257">
            <v>9182302</v>
          </cell>
        </row>
        <row r="258">
          <cell r="B258">
            <v>1860100</v>
          </cell>
          <cell r="C258">
            <v>9186000</v>
          </cell>
        </row>
        <row r="259">
          <cell r="B259">
            <v>1860110</v>
          </cell>
          <cell r="C259">
            <v>9186001</v>
          </cell>
        </row>
        <row r="260">
          <cell r="B260">
            <v>1860120</v>
          </cell>
          <cell r="C260">
            <v>9186002</v>
          </cell>
        </row>
        <row r="261">
          <cell r="B261">
            <v>1860200</v>
          </cell>
          <cell r="C261">
            <v>9186000</v>
          </cell>
        </row>
        <row r="262">
          <cell r="B262">
            <v>1860200</v>
          </cell>
          <cell r="C262">
            <v>9186000</v>
          </cell>
        </row>
        <row r="263">
          <cell r="B263">
            <v>1860210</v>
          </cell>
          <cell r="C263">
            <v>9186001</v>
          </cell>
        </row>
        <row r="264">
          <cell r="B264">
            <v>1860310</v>
          </cell>
          <cell r="C264">
            <v>9182801</v>
          </cell>
        </row>
        <row r="265">
          <cell r="B265">
            <v>1860320</v>
          </cell>
          <cell r="C265">
            <v>9182802</v>
          </cell>
        </row>
        <row r="266">
          <cell r="B266">
            <v>1860410</v>
          </cell>
          <cell r="C266">
            <v>9182301</v>
          </cell>
        </row>
        <row r="267">
          <cell r="B267">
            <v>1860610</v>
          </cell>
          <cell r="C267">
            <v>9182301</v>
          </cell>
        </row>
        <row r="268">
          <cell r="B268">
            <v>1860710</v>
          </cell>
          <cell r="C268">
            <v>9182301</v>
          </cell>
        </row>
        <row r="269">
          <cell r="B269">
            <v>1860810</v>
          </cell>
          <cell r="C269">
            <v>9182301</v>
          </cell>
        </row>
        <row r="270">
          <cell r="B270">
            <v>1860820</v>
          </cell>
          <cell r="C270">
            <v>9182302</v>
          </cell>
        </row>
        <row r="271">
          <cell r="B271">
            <v>1860910</v>
          </cell>
          <cell r="C271">
            <v>9182301</v>
          </cell>
        </row>
        <row r="272">
          <cell r="B272">
            <v>1860920</v>
          </cell>
          <cell r="C272">
            <v>9182302</v>
          </cell>
        </row>
        <row r="273">
          <cell r="B273">
            <v>1861210</v>
          </cell>
          <cell r="C273">
            <v>9186001</v>
          </cell>
        </row>
        <row r="274">
          <cell r="B274">
            <v>1861510</v>
          </cell>
          <cell r="C274">
            <v>9186001</v>
          </cell>
        </row>
        <row r="275">
          <cell r="B275">
            <v>1861510</v>
          </cell>
          <cell r="C275">
            <v>9186001</v>
          </cell>
        </row>
        <row r="276">
          <cell r="B276">
            <v>1861520</v>
          </cell>
          <cell r="C276">
            <v>9186002</v>
          </cell>
        </row>
        <row r="277">
          <cell r="B277">
            <v>1861530</v>
          </cell>
          <cell r="C277">
            <v>9186002</v>
          </cell>
        </row>
        <row r="278">
          <cell r="B278">
            <v>1861530</v>
          </cell>
          <cell r="C278">
            <v>9186002</v>
          </cell>
        </row>
        <row r="279">
          <cell r="B279">
            <v>1861700</v>
          </cell>
          <cell r="C279">
            <v>9186000</v>
          </cell>
        </row>
        <row r="280">
          <cell r="B280">
            <v>1861700</v>
          </cell>
          <cell r="C280">
            <v>9186000</v>
          </cell>
        </row>
        <row r="281">
          <cell r="B281">
            <v>1861720</v>
          </cell>
          <cell r="C281">
            <v>9186000</v>
          </cell>
        </row>
        <row r="282">
          <cell r="B282">
            <v>1862100</v>
          </cell>
          <cell r="C282">
            <v>9186000</v>
          </cell>
        </row>
        <row r="283">
          <cell r="B283">
            <v>1862100</v>
          </cell>
          <cell r="C283">
            <v>9186000</v>
          </cell>
        </row>
        <row r="284">
          <cell r="B284">
            <v>1864540</v>
          </cell>
          <cell r="C284">
            <v>9182601</v>
          </cell>
        </row>
        <row r="285">
          <cell r="B285">
            <v>1864540</v>
          </cell>
          <cell r="C285">
            <v>9182601</v>
          </cell>
        </row>
        <row r="286">
          <cell r="B286">
            <v>1864640</v>
          </cell>
          <cell r="C286">
            <v>9182601</v>
          </cell>
        </row>
        <row r="287">
          <cell r="B287">
            <v>1864640</v>
          </cell>
          <cell r="C287">
            <v>9182601</v>
          </cell>
        </row>
        <row r="288">
          <cell r="B288">
            <v>1864740</v>
          </cell>
          <cell r="C288">
            <v>9182601</v>
          </cell>
        </row>
        <row r="289">
          <cell r="B289">
            <v>1864740</v>
          </cell>
          <cell r="C289">
            <v>9182601</v>
          </cell>
        </row>
        <row r="290">
          <cell r="B290">
            <v>1864810</v>
          </cell>
          <cell r="C290">
            <v>9186001</v>
          </cell>
        </row>
        <row r="291">
          <cell r="B291">
            <v>1864810</v>
          </cell>
          <cell r="C291">
            <v>9186001</v>
          </cell>
        </row>
        <row r="292">
          <cell r="B292">
            <v>1890000</v>
          </cell>
          <cell r="C292">
            <v>9189000</v>
          </cell>
        </row>
        <row r="293">
          <cell r="B293">
            <v>1900010</v>
          </cell>
          <cell r="C293">
            <v>9190001</v>
          </cell>
        </row>
        <row r="294">
          <cell r="B294">
            <v>1900010</v>
          </cell>
          <cell r="C294">
            <v>9190001</v>
          </cell>
        </row>
        <row r="295">
          <cell r="B295">
            <v>1900010</v>
          </cell>
          <cell r="C295">
            <v>9190001</v>
          </cell>
        </row>
        <row r="296">
          <cell r="B296">
            <v>1900020</v>
          </cell>
          <cell r="C296">
            <v>9190002</v>
          </cell>
        </row>
        <row r="297">
          <cell r="B297">
            <v>1900020</v>
          </cell>
          <cell r="C297">
            <v>9190002</v>
          </cell>
        </row>
        <row r="298">
          <cell r="B298">
            <v>1900110</v>
          </cell>
          <cell r="C298">
            <v>9190001</v>
          </cell>
        </row>
        <row r="299">
          <cell r="B299">
            <v>1900110</v>
          </cell>
          <cell r="C299">
            <v>9190001</v>
          </cell>
        </row>
        <row r="300">
          <cell r="B300">
            <v>1900110</v>
          </cell>
          <cell r="C300">
            <v>9190001</v>
          </cell>
        </row>
        <row r="301">
          <cell r="B301">
            <v>1900120</v>
          </cell>
          <cell r="C301">
            <v>9190002</v>
          </cell>
        </row>
        <row r="302">
          <cell r="B302">
            <v>1900120</v>
          </cell>
          <cell r="C302">
            <v>9190002</v>
          </cell>
        </row>
        <row r="303">
          <cell r="B303">
            <v>1910020</v>
          </cell>
          <cell r="C303">
            <v>9191002</v>
          </cell>
        </row>
        <row r="304">
          <cell r="B304">
            <v>2010000</v>
          </cell>
          <cell r="C304">
            <v>9201000</v>
          </cell>
        </row>
        <row r="305">
          <cell r="B305">
            <v>2010000</v>
          </cell>
          <cell r="C305">
            <v>9201000</v>
          </cell>
        </row>
        <row r="306">
          <cell r="B306">
            <v>2010000</v>
          </cell>
          <cell r="C306">
            <v>9201000</v>
          </cell>
        </row>
        <row r="307">
          <cell r="B307">
            <v>2010000</v>
          </cell>
          <cell r="C307">
            <v>9201000</v>
          </cell>
        </row>
        <row r="308">
          <cell r="B308">
            <v>2019059</v>
          </cell>
          <cell r="C308">
            <v>9219001</v>
          </cell>
        </row>
        <row r="309">
          <cell r="B309">
            <v>2019060</v>
          </cell>
          <cell r="C309">
            <v>9219001</v>
          </cell>
        </row>
        <row r="310">
          <cell r="B310">
            <v>2019079</v>
          </cell>
          <cell r="C310">
            <v>9219001</v>
          </cell>
        </row>
        <row r="311">
          <cell r="B311">
            <v>2019089</v>
          </cell>
          <cell r="C311">
            <v>9219001</v>
          </cell>
        </row>
        <row r="312">
          <cell r="B312">
            <v>2019200</v>
          </cell>
          <cell r="C312">
            <v>9219001</v>
          </cell>
        </row>
        <row r="313">
          <cell r="B313">
            <v>2019220</v>
          </cell>
          <cell r="C313">
            <v>9219001</v>
          </cell>
        </row>
        <row r="314">
          <cell r="B314">
            <v>2019230</v>
          </cell>
          <cell r="C314">
            <v>9219001</v>
          </cell>
        </row>
        <row r="315">
          <cell r="B315">
            <v>2041100</v>
          </cell>
          <cell r="C315">
            <v>9204000</v>
          </cell>
        </row>
        <row r="316">
          <cell r="B316">
            <v>2071100</v>
          </cell>
          <cell r="C316">
            <v>9207000</v>
          </cell>
        </row>
        <row r="317">
          <cell r="B317">
            <v>2080000</v>
          </cell>
          <cell r="C317">
            <v>9208000</v>
          </cell>
        </row>
        <row r="318">
          <cell r="B318">
            <v>2080000</v>
          </cell>
          <cell r="C318">
            <v>9208000</v>
          </cell>
        </row>
        <row r="319">
          <cell r="B319">
            <v>2080000</v>
          </cell>
          <cell r="C319">
            <v>9208000</v>
          </cell>
        </row>
        <row r="320">
          <cell r="B320">
            <v>2080000</v>
          </cell>
          <cell r="C320">
            <v>9208000</v>
          </cell>
        </row>
        <row r="321">
          <cell r="B321">
            <v>2080000</v>
          </cell>
          <cell r="C321">
            <v>9208000</v>
          </cell>
        </row>
        <row r="322">
          <cell r="B322">
            <v>2081000</v>
          </cell>
          <cell r="C322">
            <v>9208000</v>
          </cell>
        </row>
        <row r="323">
          <cell r="B323">
            <v>2160000</v>
          </cell>
          <cell r="C323">
            <v>9216000</v>
          </cell>
        </row>
        <row r="324">
          <cell r="B324">
            <v>2160000</v>
          </cell>
          <cell r="C324">
            <v>9216000</v>
          </cell>
        </row>
        <row r="325">
          <cell r="B325">
            <v>2160000</v>
          </cell>
          <cell r="C325">
            <v>9216000</v>
          </cell>
        </row>
        <row r="326">
          <cell r="B326">
            <v>2160000</v>
          </cell>
          <cell r="C326">
            <v>9216000</v>
          </cell>
        </row>
        <row r="327">
          <cell r="B327">
            <v>2160000</v>
          </cell>
          <cell r="C327">
            <v>9216000</v>
          </cell>
        </row>
        <row r="328">
          <cell r="B328">
            <v>2161000</v>
          </cell>
          <cell r="C328">
            <v>9216000</v>
          </cell>
        </row>
        <row r="329">
          <cell r="B329">
            <v>2162000</v>
          </cell>
          <cell r="C329">
            <v>9216000</v>
          </cell>
        </row>
        <row r="330">
          <cell r="B330">
            <v>2162000</v>
          </cell>
          <cell r="C330">
            <v>9216000</v>
          </cell>
        </row>
        <row r="331">
          <cell r="B331">
            <v>2165000</v>
          </cell>
          <cell r="C331">
            <v>9216000</v>
          </cell>
        </row>
        <row r="332">
          <cell r="B332">
            <v>2211000</v>
          </cell>
          <cell r="C332">
            <v>9221000</v>
          </cell>
        </row>
        <row r="333">
          <cell r="B333">
            <v>2211000</v>
          </cell>
          <cell r="C333">
            <v>9221000</v>
          </cell>
        </row>
        <row r="334">
          <cell r="B334">
            <v>2211000</v>
          </cell>
          <cell r="C334">
            <v>9221000</v>
          </cell>
        </row>
        <row r="335">
          <cell r="B335">
            <v>2211100</v>
          </cell>
          <cell r="C335">
            <v>9226000</v>
          </cell>
        </row>
        <row r="336">
          <cell r="B336">
            <v>2211200</v>
          </cell>
          <cell r="C336">
            <v>9237000</v>
          </cell>
        </row>
        <row r="337">
          <cell r="B337">
            <v>2211200</v>
          </cell>
          <cell r="C337">
            <v>9237000</v>
          </cell>
        </row>
        <row r="338">
          <cell r="B338">
            <v>2211200</v>
          </cell>
          <cell r="C338">
            <v>9237000</v>
          </cell>
        </row>
        <row r="339">
          <cell r="B339">
            <v>2211400</v>
          </cell>
          <cell r="C339">
            <v>9225000</v>
          </cell>
        </row>
        <row r="340">
          <cell r="B340">
            <v>2211500</v>
          </cell>
          <cell r="C340">
            <v>9221000</v>
          </cell>
        </row>
        <row r="341">
          <cell r="B341">
            <v>2211500</v>
          </cell>
          <cell r="C341">
            <v>9221000</v>
          </cell>
        </row>
        <row r="342">
          <cell r="B342">
            <v>2211500</v>
          </cell>
          <cell r="C342">
            <v>9221000</v>
          </cell>
        </row>
        <row r="343">
          <cell r="B343">
            <v>2211600</v>
          </cell>
          <cell r="C343">
            <v>9221000</v>
          </cell>
        </row>
        <row r="344">
          <cell r="B344">
            <v>2211600</v>
          </cell>
          <cell r="C344">
            <v>9221000</v>
          </cell>
        </row>
        <row r="345">
          <cell r="B345">
            <v>2211600</v>
          </cell>
          <cell r="C345">
            <v>9221000</v>
          </cell>
        </row>
        <row r="346">
          <cell r="B346">
            <v>2283000</v>
          </cell>
          <cell r="C346">
            <v>9228400</v>
          </cell>
        </row>
        <row r="347">
          <cell r="B347">
            <v>2283000</v>
          </cell>
          <cell r="C347">
            <v>9228400</v>
          </cell>
        </row>
        <row r="348">
          <cell r="B348">
            <v>2283000</v>
          </cell>
          <cell r="C348">
            <v>9228400</v>
          </cell>
        </row>
        <row r="349">
          <cell r="B349">
            <v>2283010</v>
          </cell>
          <cell r="C349">
            <v>9228400</v>
          </cell>
        </row>
        <row r="350">
          <cell r="B350">
            <v>2283011</v>
          </cell>
          <cell r="C350">
            <v>9228400</v>
          </cell>
        </row>
        <row r="351">
          <cell r="B351">
            <v>2286000</v>
          </cell>
          <cell r="C351">
            <v>9228300</v>
          </cell>
        </row>
        <row r="352">
          <cell r="B352">
            <v>2290010</v>
          </cell>
          <cell r="C352">
            <v>9229001</v>
          </cell>
        </row>
        <row r="353">
          <cell r="B353">
            <v>2300000</v>
          </cell>
          <cell r="C353">
            <v>9232000</v>
          </cell>
        </row>
        <row r="354">
          <cell r="B354">
            <v>2300000</v>
          </cell>
          <cell r="C354">
            <v>9232000</v>
          </cell>
        </row>
        <row r="355">
          <cell r="B355">
            <v>2300000</v>
          </cell>
          <cell r="C355">
            <v>9232000</v>
          </cell>
        </row>
        <row r="356">
          <cell r="B356">
            <v>2301000</v>
          </cell>
          <cell r="C356">
            <v>9232000</v>
          </cell>
        </row>
        <row r="357">
          <cell r="B357">
            <v>2301000</v>
          </cell>
          <cell r="C357">
            <v>9232000</v>
          </cell>
        </row>
        <row r="358">
          <cell r="B358">
            <v>2301000</v>
          </cell>
          <cell r="C358">
            <v>9232000</v>
          </cell>
        </row>
        <row r="359">
          <cell r="B359">
            <v>2302000</v>
          </cell>
          <cell r="C359">
            <v>9232000</v>
          </cell>
        </row>
        <row r="360">
          <cell r="B360">
            <v>2302000</v>
          </cell>
          <cell r="C360">
            <v>9232000</v>
          </cell>
        </row>
        <row r="361">
          <cell r="B361">
            <v>2302000</v>
          </cell>
          <cell r="C361">
            <v>9232000</v>
          </cell>
        </row>
        <row r="362">
          <cell r="B362">
            <v>2303000</v>
          </cell>
          <cell r="C362">
            <v>9232000</v>
          </cell>
        </row>
        <row r="363">
          <cell r="B363">
            <v>2303000</v>
          </cell>
          <cell r="C363">
            <v>9232000</v>
          </cell>
        </row>
        <row r="364">
          <cell r="B364">
            <v>2303000</v>
          </cell>
          <cell r="C364">
            <v>9232000</v>
          </cell>
        </row>
        <row r="365">
          <cell r="B365">
            <v>2304000</v>
          </cell>
          <cell r="C365">
            <v>9232000</v>
          </cell>
        </row>
        <row r="366">
          <cell r="B366">
            <v>2310000</v>
          </cell>
          <cell r="C366">
            <v>9231000</v>
          </cell>
        </row>
        <row r="367">
          <cell r="B367">
            <v>2310100</v>
          </cell>
          <cell r="C367">
            <v>9231000</v>
          </cell>
        </row>
        <row r="368">
          <cell r="B368">
            <v>2310300</v>
          </cell>
          <cell r="C368">
            <v>9231000</v>
          </cell>
        </row>
        <row r="369">
          <cell r="B369">
            <v>2310400</v>
          </cell>
          <cell r="C369">
            <v>9231000</v>
          </cell>
        </row>
        <row r="370">
          <cell r="B370">
            <v>2320000</v>
          </cell>
          <cell r="C370">
            <v>9232000</v>
          </cell>
        </row>
        <row r="371">
          <cell r="B371">
            <v>2320000</v>
          </cell>
          <cell r="C371">
            <v>9232000</v>
          </cell>
        </row>
        <row r="372">
          <cell r="B372">
            <v>2320000</v>
          </cell>
          <cell r="C372">
            <v>9232000</v>
          </cell>
        </row>
        <row r="373">
          <cell r="B373">
            <v>2320200</v>
          </cell>
          <cell r="C373">
            <v>9232000</v>
          </cell>
        </row>
        <row r="374">
          <cell r="B374">
            <v>2320200</v>
          </cell>
          <cell r="C374">
            <v>9232000</v>
          </cell>
        </row>
        <row r="375">
          <cell r="B375">
            <v>2321000</v>
          </cell>
          <cell r="C375">
            <v>9232000</v>
          </cell>
        </row>
        <row r="376">
          <cell r="B376">
            <v>2321000</v>
          </cell>
          <cell r="C376">
            <v>9232000</v>
          </cell>
        </row>
        <row r="377">
          <cell r="B377">
            <v>2321000</v>
          </cell>
          <cell r="C377">
            <v>9232000</v>
          </cell>
        </row>
        <row r="378">
          <cell r="B378">
            <v>2321100</v>
          </cell>
          <cell r="C378">
            <v>9232000</v>
          </cell>
        </row>
        <row r="379">
          <cell r="B379">
            <v>2321100</v>
          </cell>
          <cell r="C379">
            <v>9232000</v>
          </cell>
        </row>
        <row r="380">
          <cell r="B380">
            <v>2321200</v>
          </cell>
          <cell r="C380">
            <v>9232000</v>
          </cell>
        </row>
        <row r="381">
          <cell r="B381">
            <v>2321210</v>
          </cell>
          <cell r="C381">
            <v>9232000</v>
          </cell>
        </row>
        <row r="382">
          <cell r="B382">
            <v>2321300</v>
          </cell>
          <cell r="C382">
            <v>9232000</v>
          </cell>
        </row>
        <row r="383">
          <cell r="B383">
            <v>2327400</v>
          </cell>
          <cell r="C383">
            <v>9232000</v>
          </cell>
        </row>
        <row r="384">
          <cell r="B384">
            <v>2327400</v>
          </cell>
          <cell r="C384">
            <v>9232000</v>
          </cell>
        </row>
        <row r="385">
          <cell r="B385">
            <v>2327400</v>
          </cell>
          <cell r="C385">
            <v>9232000</v>
          </cell>
        </row>
        <row r="386">
          <cell r="B386">
            <v>2327700</v>
          </cell>
          <cell r="C386">
            <v>9232000</v>
          </cell>
        </row>
        <row r="387">
          <cell r="B387">
            <v>2327700</v>
          </cell>
          <cell r="C387">
            <v>9232000</v>
          </cell>
        </row>
        <row r="388">
          <cell r="B388">
            <v>2327800</v>
          </cell>
          <cell r="C388">
            <v>9232000</v>
          </cell>
        </row>
        <row r="389">
          <cell r="B389">
            <v>2327800</v>
          </cell>
          <cell r="C389">
            <v>9232000</v>
          </cell>
        </row>
        <row r="390">
          <cell r="B390">
            <v>2340000</v>
          </cell>
          <cell r="C390">
            <v>9234000</v>
          </cell>
        </row>
        <row r="391">
          <cell r="B391">
            <v>2340000</v>
          </cell>
          <cell r="C391">
            <v>9234000</v>
          </cell>
        </row>
        <row r="392">
          <cell r="B392">
            <v>2340000</v>
          </cell>
          <cell r="C392">
            <v>9234000</v>
          </cell>
        </row>
        <row r="393">
          <cell r="B393">
            <v>2340000</v>
          </cell>
          <cell r="C393">
            <v>9234000</v>
          </cell>
        </row>
        <row r="394">
          <cell r="B394">
            <v>2340000</v>
          </cell>
          <cell r="C394">
            <v>9234000</v>
          </cell>
        </row>
        <row r="395">
          <cell r="B395">
            <v>2340000</v>
          </cell>
          <cell r="C395">
            <v>9234000</v>
          </cell>
        </row>
        <row r="396">
          <cell r="B396">
            <v>2340000</v>
          </cell>
          <cell r="C396">
            <v>9234000</v>
          </cell>
        </row>
        <row r="397">
          <cell r="B397">
            <v>2340000</v>
          </cell>
          <cell r="C397">
            <v>9234000</v>
          </cell>
        </row>
        <row r="398">
          <cell r="B398">
            <v>2340400</v>
          </cell>
          <cell r="C398">
            <v>9234000</v>
          </cell>
        </row>
        <row r="399">
          <cell r="B399">
            <v>2340700</v>
          </cell>
          <cell r="C399">
            <v>9234000</v>
          </cell>
        </row>
        <row r="400">
          <cell r="B400">
            <v>2340900</v>
          </cell>
          <cell r="C400">
            <v>9234000</v>
          </cell>
        </row>
        <row r="401">
          <cell r="B401">
            <v>2340900</v>
          </cell>
          <cell r="C401">
            <v>9234000</v>
          </cell>
        </row>
        <row r="402">
          <cell r="B402">
            <v>2340900</v>
          </cell>
          <cell r="C402">
            <v>9234000</v>
          </cell>
        </row>
        <row r="403">
          <cell r="B403">
            <v>2341001</v>
          </cell>
          <cell r="C403">
            <v>9234000</v>
          </cell>
        </row>
        <row r="404">
          <cell r="B404">
            <v>2341010</v>
          </cell>
          <cell r="C404">
            <v>9234000</v>
          </cell>
        </row>
        <row r="405">
          <cell r="B405">
            <v>2341020</v>
          </cell>
          <cell r="C405">
            <v>9234000</v>
          </cell>
        </row>
        <row r="406">
          <cell r="B406">
            <v>2341103</v>
          </cell>
          <cell r="C406">
            <v>9234000</v>
          </cell>
        </row>
        <row r="407">
          <cell r="B407">
            <v>2341106</v>
          </cell>
          <cell r="C407">
            <v>9234000</v>
          </cell>
        </row>
        <row r="408">
          <cell r="B408">
            <v>2341106</v>
          </cell>
          <cell r="C408">
            <v>9234000</v>
          </cell>
        </row>
        <row r="409">
          <cell r="B409">
            <v>2341106</v>
          </cell>
          <cell r="C409">
            <v>9234000</v>
          </cell>
        </row>
        <row r="410">
          <cell r="B410">
            <v>2350100</v>
          </cell>
          <cell r="C410">
            <v>9235000</v>
          </cell>
        </row>
        <row r="411">
          <cell r="B411">
            <v>2353000</v>
          </cell>
          <cell r="C411">
            <v>9235000</v>
          </cell>
        </row>
        <row r="412">
          <cell r="B412">
            <v>2354000</v>
          </cell>
          <cell r="C412">
            <v>9235000</v>
          </cell>
        </row>
        <row r="413">
          <cell r="B413">
            <v>2360000</v>
          </cell>
          <cell r="C413">
            <v>9236000</v>
          </cell>
        </row>
        <row r="414">
          <cell r="B414">
            <v>2360000</v>
          </cell>
          <cell r="C414">
            <v>9236000</v>
          </cell>
        </row>
        <row r="415">
          <cell r="B415">
            <v>2360000</v>
          </cell>
          <cell r="C415">
            <v>9236000</v>
          </cell>
        </row>
        <row r="416">
          <cell r="B416">
            <v>2360020</v>
          </cell>
          <cell r="C416">
            <v>9236002</v>
          </cell>
        </row>
        <row r="417">
          <cell r="B417">
            <v>2360020</v>
          </cell>
          <cell r="C417">
            <v>9236002</v>
          </cell>
        </row>
        <row r="418">
          <cell r="B418">
            <v>2360310</v>
          </cell>
          <cell r="C418">
            <v>9236001</v>
          </cell>
        </row>
        <row r="419">
          <cell r="B419">
            <v>2360310</v>
          </cell>
          <cell r="C419">
            <v>9236001</v>
          </cell>
        </row>
        <row r="420">
          <cell r="B420">
            <v>2360310</v>
          </cell>
          <cell r="C420">
            <v>9236001</v>
          </cell>
        </row>
        <row r="421">
          <cell r="B421">
            <v>2360500</v>
          </cell>
          <cell r="C421">
            <v>9236000</v>
          </cell>
        </row>
        <row r="422">
          <cell r="B422">
            <v>2360500</v>
          </cell>
          <cell r="C422">
            <v>9236000</v>
          </cell>
        </row>
        <row r="423">
          <cell r="B423">
            <v>2360500</v>
          </cell>
          <cell r="C423">
            <v>9236000</v>
          </cell>
        </row>
        <row r="424">
          <cell r="B424">
            <v>2363000</v>
          </cell>
          <cell r="C424">
            <v>9236000</v>
          </cell>
        </row>
        <row r="425">
          <cell r="B425">
            <v>2363000</v>
          </cell>
          <cell r="C425">
            <v>9236000</v>
          </cell>
        </row>
        <row r="426">
          <cell r="B426">
            <v>2371010</v>
          </cell>
          <cell r="C426">
            <v>9237000</v>
          </cell>
        </row>
        <row r="427">
          <cell r="B427">
            <v>2371110</v>
          </cell>
          <cell r="C427">
            <v>9237000</v>
          </cell>
        </row>
        <row r="428">
          <cell r="B428">
            <v>2371110</v>
          </cell>
          <cell r="C428">
            <v>9237000</v>
          </cell>
        </row>
        <row r="429">
          <cell r="B429">
            <v>2372100</v>
          </cell>
          <cell r="C429">
            <v>9237000</v>
          </cell>
        </row>
        <row r="430">
          <cell r="B430">
            <v>2410000</v>
          </cell>
          <cell r="C430">
            <v>9241000</v>
          </cell>
        </row>
        <row r="431">
          <cell r="B431">
            <v>2410000</v>
          </cell>
          <cell r="C431">
            <v>9241000</v>
          </cell>
        </row>
        <row r="432">
          <cell r="B432">
            <v>2411000</v>
          </cell>
          <cell r="C432">
            <v>9241000</v>
          </cell>
        </row>
        <row r="433">
          <cell r="B433">
            <v>2412010</v>
          </cell>
          <cell r="C433">
            <v>9241000</v>
          </cell>
        </row>
        <row r="434">
          <cell r="B434">
            <v>2412020</v>
          </cell>
          <cell r="C434">
            <v>9241000</v>
          </cell>
        </row>
        <row r="435">
          <cell r="B435">
            <v>2413000</v>
          </cell>
          <cell r="C435">
            <v>9241000</v>
          </cell>
        </row>
        <row r="436">
          <cell r="B436">
            <v>2413000</v>
          </cell>
          <cell r="C436">
            <v>9241000</v>
          </cell>
        </row>
        <row r="437">
          <cell r="B437">
            <v>2413000</v>
          </cell>
          <cell r="C437">
            <v>9241000</v>
          </cell>
        </row>
        <row r="438">
          <cell r="B438">
            <v>2420000</v>
          </cell>
          <cell r="C438">
            <v>9242000</v>
          </cell>
        </row>
        <row r="439">
          <cell r="B439">
            <v>2420000</v>
          </cell>
          <cell r="C439">
            <v>9242000</v>
          </cell>
        </row>
        <row r="440">
          <cell r="B440">
            <v>2420010</v>
          </cell>
          <cell r="C440">
            <v>9242001</v>
          </cell>
        </row>
        <row r="441">
          <cell r="B441">
            <v>2420010</v>
          </cell>
          <cell r="C441">
            <v>9242001</v>
          </cell>
        </row>
        <row r="442">
          <cell r="B442">
            <v>2420012</v>
          </cell>
          <cell r="C442">
            <v>9242001</v>
          </cell>
        </row>
        <row r="443">
          <cell r="B443">
            <v>2420020</v>
          </cell>
          <cell r="C443">
            <v>9242002</v>
          </cell>
        </row>
        <row r="444">
          <cell r="B444">
            <v>2420100</v>
          </cell>
          <cell r="C444">
            <v>9242000</v>
          </cell>
        </row>
        <row r="445">
          <cell r="B445">
            <v>2420100</v>
          </cell>
          <cell r="C445">
            <v>9242000</v>
          </cell>
        </row>
        <row r="446">
          <cell r="B446">
            <v>2420110</v>
          </cell>
          <cell r="C446">
            <v>9242001</v>
          </cell>
        </row>
        <row r="447">
          <cell r="B447">
            <v>2420110</v>
          </cell>
          <cell r="C447">
            <v>9242001</v>
          </cell>
        </row>
        <row r="448">
          <cell r="B448">
            <v>2420200</v>
          </cell>
          <cell r="C448">
            <v>9242000</v>
          </cell>
        </row>
        <row r="449">
          <cell r="B449">
            <v>2420200</v>
          </cell>
          <cell r="C449">
            <v>9242000</v>
          </cell>
        </row>
        <row r="450">
          <cell r="B450">
            <v>2420200</v>
          </cell>
          <cell r="C450">
            <v>9242000</v>
          </cell>
        </row>
        <row r="451">
          <cell r="B451">
            <v>2420210</v>
          </cell>
          <cell r="C451">
            <v>9245001</v>
          </cell>
        </row>
        <row r="452">
          <cell r="B452">
            <v>2420210</v>
          </cell>
          <cell r="C452">
            <v>9245001</v>
          </cell>
        </row>
        <row r="453">
          <cell r="B453">
            <v>2420220</v>
          </cell>
          <cell r="C453">
            <v>9245001</v>
          </cell>
        </row>
        <row r="454">
          <cell r="B454">
            <v>2420310</v>
          </cell>
          <cell r="C454">
            <v>9145000</v>
          </cell>
        </row>
        <row r="455">
          <cell r="B455">
            <v>2420310</v>
          </cell>
          <cell r="C455">
            <v>9145000</v>
          </cell>
        </row>
        <row r="456">
          <cell r="B456">
            <v>2420410</v>
          </cell>
          <cell r="C456">
            <v>9242001</v>
          </cell>
        </row>
        <row r="457">
          <cell r="B457">
            <v>2420500</v>
          </cell>
          <cell r="C457">
            <v>9242000</v>
          </cell>
        </row>
        <row r="458">
          <cell r="B458">
            <v>2420500</v>
          </cell>
          <cell r="C458">
            <v>9242000</v>
          </cell>
        </row>
        <row r="459">
          <cell r="B459">
            <v>2420510</v>
          </cell>
          <cell r="C459">
            <v>9242000</v>
          </cell>
        </row>
        <row r="460">
          <cell r="B460">
            <v>2420600</v>
          </cell>
          <cell r="C460">
            <v>9242000</v>
          </cell>
        </row>
        <row r="461">
          <cell r="B461">
            <v>2420600</v>
          </cell>
          <cell r="C461">
            <v>9242000</v>
          </cell>
        </row>
        <row r="462">
          <cell r="B462">
            <v>2420600</v>
          </cell>
          <cell r="C462">
            <v>9242000</v>
          </cell>
        </row>
        <row r="463">
          <cell r="B463">
            <v>2420600</v>
          </cell>
          <cell r="C463">
            <v>9253000</v>
          </cell>
        </row>
        <row r="464">
          <cell r="B464">
            <v>2420610</v>
          </cell>
          <cell r="C464">
            <v>9242001</v>
          </cell>
        </row>
        <row r="465">
          <cell r="B465">
            <v>2421000</v>
          </cell>
          <cell r="C465">
            <v>9242001</v>
          </cell>
        </row>
        <row r="466">
          <cell r="B466">
            <v>2421020</v>
          </cell>
          <cell r="C466">
            <v>9242002</v>
          </cell>
        </row>
        <row r="467">
          <cell r="B467">
            <v>2421500</v>
          </cell>
          <cell r="C467">
            <v>9242000</v>
          </cell>
        </row>
        <row r="468">
          <cell r="B468">
            <v>2421510</v>
          </cell>
          <cell r="C468">
            <v>9242001</v>
          </cell>
        </row>
        <row r="469">
          <cell r="B469">
            <v>2421620</v>
          </cell>
          <cell r="C469">
            <v>9242002</v>
          </cell>
        </row>
        <row r="470">
          <cell r="B470">
            <v>2422110</v>
          </cell>
          <cell r="C470">
            <v>9242001</v>
          </cell>
        </row>
        <row r="471">
          <cell r="B471">
            <v>2422120</v>
          </cell>
          <cell r="C471">
            <v>9242002</v>
          </cell>
        </row>
        <row r="472">
          <cell r="B472">
            <v>2424000</v>
          </cell>
          <cell r="C472">
            <v>9242000</v>
          </cell>
        </row>
        <row r="473">
          <cell r="B473">
            <v>2424000</v>
          </cell>
          <cell r="C473">
            <v>9242000</v>
          </cell>
        </row>
        <row r="474">
          <cell r="B474">
            <v>2424100</v>
          </cell>
          <cell r="C474">
            <v>9242000</v>
          </cell>
        </row>
        <row r="475">
          <cell r="B475">
            <v>2424100</v>
          </cell>
          <cell r="C475">
            <v>9242000</v>
          </cell>
        </row>
        <row r="476">
          <cell r="B476">
            <v>2424210</v>
          </cell>
          <cell r="C476">
            <v>9242001</v>
          </cell>
        </row>
        <row r="477">
          <cell r="B477">
            <v>2424220</v>
          </cell>
          <cell r="C477">
            <v>9242002</v>
          </cell>
        </row>
        <row r="478">
          <cell r="B478">
            <v>2424400</v>
          </cell>
          <cell r="C478">
            <v>9228400</v>
          </cell>
        </row>
        <row r="479">
          <cell r="B479">
            <v>2424500</v>
          </cell>
          <cell r="C479">
            <v>9228200</v>
          </cell>
        </row>
        <row r="480">
          <cell r="B480">
            <v>2424501</v>
          </cell>
          <cell r="C480">
            <v>9228200</v>
          </cell>
        </row>
        <row r="481">
          <cell r="B481">
            <v>2424502</v>
          </cell>
          <cell r="C481">
            <v>9228200</v>
          </cell>
        </row>
        <row r="482">
          <cell r="B482">
            <v>2424510</v>
          </cell>
          <cell r="C482">
            <v>9242000</v>
          </cell>
        </row>
        <row r="483">
          <cell r="B483">
            <v>2429061</v>
          </cell>
          <cell r="C483">
            <v>9230001</v>
          </cell>
        </row>
        <row r="484">
          <cell r="B484">
            <v>2429061</v>
          </cell>
          <cell r="C484">
            <v>9230001</v>
          </cell>
        </row>
        <row r="485">
          <cell r="B485">
            <v>2429062</v>
          </cell>
          <cell r="C485">
            <v>9230002</v>
          </cell>
        </row>
        <row r="486">
          <cell r="B486">
            <v>2429100</v>
          </cell>
          <cell r="C486">
            <v>9242000</v>
          </cell>
        </row>
        <row r="487">
          <cell r="B487">
            <v>2429100</v>
          </cell>
          <cell r="C487">
            <v>9242000</v>
          </cell>
        </row>
        <row r="488">
          <cell r="B488">
            <v>2521000</v>
          </cell>
          <cell r="C488">
            <v>9242000</v>
          </cell>
        </row>
        <row r="489">
          <cell r="B489">
            <v>2521000</v>
          </cell>
          <cell r="C489">
            <v>9242000</v>
          </cell>
        </row>
        <row r="490">
          <cell r="B490">
            <v>2521000</v>
          </cell>
          <cell r="C490">
            <v>9242000</v>
          </cell>
        </row>
        <row r="491">
          <cell r="B491">
            <v>2521010</v>
          </cell>
          <cell r="C491">
            <v>9252001</v>
          </cell>
        </row>
        <row r="492">
          <cell r="B492">
            <v>2521020</v>
          </cell>
          <cell r="C492">
            <v>9252002</v>
          </cell>
        </row>
        <row r="493">
          <cell r="B493">
            <v>2530000</v>
          </cell>
          <cell r="C493">
            <v>9253000</v>
          </cell>
        </row>
        <row r="494">
          <cell r="B494">
            <v>2530010</v>
          </cell>
          <cell r="C494">
            <v>9253001</v>
          </cell>
        </row>
        <row r="495">
          <cell r="B495">
            <v>2530010</v>
          </cell>
          <cell r="C495">
            <v>9253001</v>
          </cell>
        </row>
        <row r="496">
          <cell r="B496">
            <v>2530100</v>
          </cell>
          <cell r="C496">
            <v>9253000</v>
          </cell>
        </row>
        <row r="497">
          <cell r="B497">
            <v>2530100</v>
          </cell>
          <cell r="C497">
            <v>9253000</v>
          </cell>
        </row>
        <row r="498">
          <cell r="B498">
            <v>2530101</v>
          </cell>
          <cell r="C498">
            <v>9253000</v>
          </cell>
        </row>
        <row r="499">
          <cell r="B499">
            <v>2530101</v>
          </cell>
          <cell r="C499">
            <v>9253000</v>
          </cell>
        </row>
        <row r="500">
          <cell r="B500">
            <v>2530102</v>
          </cell>
          <cell r="C500">
            <v>9253000</v>
          </cell>
        </row>
        <row r="501">
          <cell r="B501">
            <v>2530300</v>
          </cell>
          <cell r="C501">
            <v>9253000</v>
          </cell>
        </row>
        <row r="502">
          <cell r="B502">
            <v>2530310</v>
          </cell>
          <cell r="C502">
            <v>9253001</v>
          </cell>
        </row>
        <row r="503">
          <cell r="B503">
            <v>2530950</v>
          </cell>
          <cell r="C503">
            <v>9253000</v>
          </cell>
        </row>
        <row r="504">
          <cell r="B504">
            <v>2531310</v>
          </cell>
          <cell r="C504">
            <v>9245001</v>
          </cell>
        </row>
        <row r="505">
          <cell r="B505">
            <v>2531310</v>
          </cell>
          <cell r="C505">
            <v>9245001</v>
          </cell>
        </row>
        <row r="506">
          <cell r="B506">
            <v>2532000</v>
          </cell>
          <cell r="C506">
            <v>9253000</v>
          </cell>
        </row>
        <row r="507">
          <cell r="B507">
            <v>2532000</v>
          </cell>
          <cell r="C507">
            <v>9253000</v>
          </cell>
        </row>
        <row r="508">
          <cell r="B508">
            <v>2533000</v>
          </cell>
          <cell r="C508">
            <v>9253000</v>
          </cell>
        </row>
        <row r="509">
          <cell r="B509">
            <v>2533010</v>
          </cell>
          <cell r="C509">
            <v>9254001</v>
          </cell>
        </row>
        <row r="510">
          <cell r="B510">
            <v>2534020</v>
          </cell>
          <cell r="C510">
            <v>9254002</v>
          </cell>
        </row>
        <row r="511">
          <cell r="B511">
            <v>2535000</v>
          </cell>
          <cell r="C511">
            <v>9253001</v>
          </cell>
        </row>
        <row r="512">
          <cell r="B512">
            <v>2535010</v>
          </cell>
          <cell r="C512">
            <v>9254001</v>
          </cell>
        </row>
        <row r="513">
          <cell r="B513">
            <v>2535120</v>
          </cell>
          <cell r="C513">
            <v>9254002</v>
          </cell>
        </row>
        <row r="514">
          <cell r="B514">
            <v>2540110</v>
          </cell>
          <cell r="C514">
            <v>9254001</v>
          </cell>
        </row>
        <row r="515">
          <cell r="B515">
            <v>2540110</v>
          </cell>
          <cell r="C515">
            <v>9254001</v>
          </cell>
        </row>
        <row r="516">
          <cell r="B516">
            <v>2540110</v>
          </cell>
          <cell r="C516">
            <v>9254001</v>
          </cell>
        </row>
        <row r="517">
          <cell r="B517">
            <v>2540120</v>
          </cell>
          <cell r="C517">
            <v>9254002</v>
          </cell>
        </row>
        <row r="518">
          <cell r="B518">
            <v>2540120</v>
          </cell>
          <cell r="C518">
            <v>9254002</v>
          </cell>
        </row>
        <row r="519">
          <cell r="B519">
            <v>2540210</v>
          </cell>
          <cell r="C519">
            <v>9254001</v>
          </cell>
        </row>
        <row r="520">
          <cell r="B520">
            <v>2540210</v>
          </cell>
          <cell r="C520">
            <v>9254001</v>
          </cell>
        </row>
        <row r="521">
          <cell r="B521">
            <v>2540210</v>
          </cell>
          <cell r="C521">
            <v>9254001</v>
          </cell>
        </row>
        <row r="522">
          <cell r="B522">
            <v>2540220</v>
          </cell>
          <cell r="C522">
            <v>9254002</v>
          </cell>
        </row>
        <row r="523">
          <cell r="B523">
            <v>2540220</v>
          </cell>
          <cell r="C523">
            <v>9254002</v>
          </cell>
        </row>
        <row r="524">
          <cell r="B524">
            <v>2540410</v>
          </cell>
          <cell r="C524">
            <v>9182301</v>
          </cell>
        </row>
        <row r="525">
          <cell r="B525">
            <v>2540510</v>
          </cell>
          <cell r="C525">
            <v>9254001</v>
          </cell>
        </row>
        <row r="526">
          <cell r="B526">
            <v>2540610</v>
          </cell>
          <cell r="C526">
            <v>9254001</v>
          </cell>
        </row>
        <row r="527">
          <cell r="B527">
            <v>2540610</v>
          </cell>
          <cell r="C527">
            <v>9254001</v>
          </cell>
        </row>
        <row r="528">
          <cell r="B528">
            <v>2540610</v>
          </cell>
          <cell r="C528">
            <v>9254001</v>
          </cell>
        </row>
        <row r="529">
          <cell r="B529">
            <v>2540710</v>
          </cell>
          <cell r="C529">
            <v>9254001</v>
          </cell>
        </row>
        <row r="530">
          <cell r="B530">
            <v>2541362</v>
          </cell>
          <cell r="C530">
            <v>9254002</v>
          </cell>
        </row>
        <row r="531">
          <cell r="B531">
            <v>2541710</v>
          </cell>
          <cell r="C531">
            <v>9999130</v>
          </cell>
        </row>
        <row r="532">
          <cell r="B532">
            <v>2541710</v>
          </cell>
          <cell r="C532">
            <v>9999130</v>
          </cell>
        </row>
        <row r="533">
          <cell r="B533">
            <v>2541720</v>
          </cell>
          <cell r="C533">
            <v>9999130</v>
          </cell>
        </row>
        <row r="534">
          <cell r="B534">
            <v>2551010</v>
          </cell>
          <cell r="C534">
            <v>9255001</v>
          </cell>
        </row>
        <row r="535">
          <cell r="B535">
            <v>2551010</v>
          </cell>
          <cell r="C535">
            <v>9255001</v>
          </cell>
        </row>
        <row r="536">
          <cell r="B536">
            <v>2551010</v>
          </cell>
          <cell r="C536">
            <v>9255001</v>
          </cell>
        </row>
        <row r="537">
          <cell r="B537">
            <v>2551020</v>
          </cell>
          <cell r="C537">
            <v>9255002</v>
          </cell>
        </row>
        <row r="538">
          <cell r="B538">
            <v>2551020</v>
          </cell>
          <cell r="C538">
            <v>9255002</v>
          </cell>
        </row>
        <row r="539">
          <cell r="B539">
            <v>2820010</v>
          </cell>
          <cell r="C539">
            <v>9282001</v>
          </cell>
        </row>
        <row r="540">
          <cell r="B540">
            <v>2820010</v>
          </cell>
          <cell r="C540">
            <v>9282001</v>
          </cell>
        </row>
        <row r="541">
          <cell r="B541">
            <v>2820010</v>
          </cell>
          <cell r="C541">
            <v>9282001</v>
          </cell>
        </row>
        <row r="542">
          <cell r="B542">
            <v>2820020</v>
          </cell>
          <cell r="C542">
            <v>9282002</v>
          </cell>
        </row>
        <row r="543">
          <cell r="B543">
            <v>2820020</v>
          </cell>
          <cell r="C543">
            <v>9282002</v>
          </cell>
        </row>
        <row r="544">
          <cell r="B544">
            <v>2830010</v>
          </cell>
          <cell r="C544">
            <v>9283001</v>
          </cell>
        </row>
        <row r="545">
          <cell r="B545">
            <v>2830010</v>
          </cell>
          <cell r="C545">
            <v>9283001</v>
          </cell>
        </row>
        <row r="546">
          <cell r="B546">
            <v>2830010</v>
          </cell>
          <cell r="C546">
            <v>9283001</v>
          </cell>
        </row>
        <row r="547">
          <cell r="B547">
            <v>2830020</v>
          </cell>
          <cell r="C547">
            <v>9283002</v>
          </cell>
        </row>
        <row r="548">
          <cell r="B548">
            <v>2830020</v>
          </cell>
          <cell r="C548">
            <v>9283002</v>
          </cell>
        </row>
        <row r="549">
          <cell r="B549">
            <v>7000005</v>
          </cell>
          <cell r="C549">
            <v>9234000</v>
          </cell>
        </row>
        <row r="550">
          <cell r="B550">
            <v>7123180</v>
          </cell>
          <cell r="C550">
            <v>9234000</v>
          </cell>
        </row>
        <row r="551">
          <cell r="B551">
            <v>7123190</v>
          </cell>
          <cell r="C551">
            <v>9234000</v>
          </cell>
        </row>
        <row r="552">
          <cell r="B552">
            <v>7146000</v>
          </cell>
          <cell r="C552">
            <v>9234000</v>
          </cell>
        </row>
        <row r="553">
          <cell r="B553">
            <v>7146000</v>
          </cell>
          <cell r="C553">
            <v>9234000</v>
          </cell>
        </row>
        <row r="554">
          <cell r="B554">
            <v>7146000</v>
          </cell>
          <cell r="C554">
            <v>9234000</v>
          </cell>
        </row>
        <row r="555">
          <cell r="B555">
            <v>7201990</v>
          </cell>
          <cell r="C555">
            <v>9234000</v>
          </cell>
        </row>
        <row r="556">
          <cell r="B556">
            <v>7201990</v>
          </cell>
          <cell r="C556">
            <v>9234000</v>
          </cell>
        </row>
        <row r="557">
          <cell r="B557">
            <v>7221000</v>
          </cell>
          <cell r="C557">
            <v>9234000</v>
          </cell>
        </row>
        <row r="558">
          <cell r="B558">
            <v>7221000</v>
          </cell>
          <cell r="C558">
            <v>9234000</v>
          </cell>
        </row>
        <row r="559">
          <cell r="B559">
            <v>7234000</v>
          </cell>
          <cell r="C559">
            <v>9234000</v>
          </cell>
        </row>
        <row r="560">
          <cell r="B560">
            <v>7234000</v>
          </cell>
          <cell r="C560">
            <v>9234000</v>
          </cell>
        </row>
        <row r="561">
          <cell r="B561">
            <v>7234000</v>
          </cell>
          <cell r="C561">
            <v>9234000</v>
          </cell>
        </row>
      </sheetData>
      <sheetData sheetId="12" refreshError="1"/>
      <sheetData sheetId="1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ired Fields"/>
      <sheetName val="TS_DX_PROJECT_API"/>
      <sheetName val="Initial Forecast - Expense"/>
      <sheetName val="Supply Chain"/>
      <sheetName val="Forecast Sheet"/>
      <sheetName val="Sheet1"/>
      <sheetName val="ValidationLists"/>
      <sheetName val="ListBox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 t="str">
            <v>Capital Lab</v>
          </cell>
        </row>
        <row r="4">
          <cell r="C4" t="str">
            <v>Capital Mat</v>
          </cell>
        </row>
        <row r="5">
          <cell r="C5" t="str">
            <v>Capital OS</v>
          </cell>
        </row>
        <row r="6">
          <cell r="C6" t="str">
            <v>Capital Other</v>
          </cell>
        </row>
        <row r="7">
          <cell r="C7" t="str">
            <v>O&amp;M Lab</v>
          </cell>
        </row>
        <row r="8">
          <cell r="C8" t="str">
            <v>O&amp;M Mat</v>
          </cell>
        </row>
        <row r="9">
          <cell r="C9" t="str">
            <v>O&amp;M OS</v>
          </cell>
        </row>
        <row r="10">
          <cell r="C10" t="str">
            <v>O&amp;M Other</v>
          </cell>
        </row>
        <row r="11">
          <cell r="C11" t="str">
            <v>Deferred Lab</v>
          </cell>
        </row>
        <row r="12">
          <cell r="C12" t="str">
            <v>Deferred Mat</v>
          </cell>
        </row>
        <row r="13">
          <cell r="C13" t="str">
            <v>Deferred OS</v>
          </cell>
        </row>
        <row r="14">
          <cell r="C14" t="str">
            <v>Deferred Other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dex-TC10-101"/>
      <sheetName val="TC104"/>
      <sheetName val="101 BY MON"/>
      <sheetName val="Index-TC10-105"/>
      <sheetName val="TC105"/>
      <sheetName val="TC-105-BY MON"/>
      <sheetName val="TC101"/>
      <sheetName val="Index-TC10-121"/>
      <sheetName val="TC121"/>
      <sheetName val="TC-121-BY MON"/>
      <sheetName val="Index-TC10-107"/>
      <sheetName val="TC107"/>
      <sheetName val="TC-107-BY MON"/>
      <sheetName val="Project Check list (2)"/>
      <sheetName val="Project Check list  Dec 2009"/>
      <sheetName val="Dec1-31 2009 107 activity"/>
      <sheetName val="107 tt116"/>
      <sheetName val="ups tc107 TT116 only"/>
      <sheetName val="ups tc107 other transfer correc"/>
      <sheetName val="1010040"/>
      <sheetName val="Sheet1-corrected"/>
      <sheetName val="Duquense Operating Pro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"/>
      <sheetName val="June 05 TB"/>
    </sheetNames>
    <sheetDataSet>
      <sheetData sheetId="0" refreshError="1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onthly Fin'l Results by OC"/>
      <sheetName val="Curr Mo Act"/>
      <sheetName val="Curr Mo Plan"/>
      <sheetName val="Cur Mnth Plan - Actual"/>
      <sheetName val="Current Month Forecast"/>
      <sheetName val="Cur Month Variance (Frct-Actua)"/>
      <sheetName val="Cur Month Variance (Plan-Frcst)"/>
      <sheetName val="YTD Act"/>
      <sheetName val="YTD Plan"/>
      <sheetName val="YTD Plan - Actual"/>
      <sheetName val="Next Mo Plan"/>
      <sheetName val="Next Mo Fcst"/>
      <sheetName val="Next Mo Var (Plan-Fcst)"/>
      <sheetName val="New FY Fcst"/>
      <sheetName val="FY Plan"/>
      <sheetName val="FY Fcst Var (Plan-New)"/>
      <sheetName val="Prior FY Fcst"/>
      <sheetName val="Annual Variance"/>
      <sheetName val="FY Fcst Var (Prior-New)"/>
      <sheetName val="Day 2 Data"/>
      <sheetName val="Fcst Data"/>
      <sheetName val="Billing by Service"/>
      <sheetName val="Billing Pivot"/>
      <sheetName val="Utility Impact by Dept"/>
      <sheetName val="Power Impact by De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A5" t="str">
            <v>1-RevenueCapEnterpriseProcmt</v>
          </cell>
          <cell r="B5" t="str">
            <v>1-Revenue</v>
          </cell>
          <cell r="C5" t="str">
            <v>OC</v>
          </cell>
          <cell r="D5" t="str">
            <v>Cap</v>
          </cell>
          <cell r="E5" t="str">
            <v>Enterprise</v>
          </cell>
          <cell r="F5" t="str">
            <v>Procmt</v>
          </cell>
          <cell r="G5">
            <v>0</v>
          </cell>
          <cell r="H5">
            <v>2212</v>
          </cell>
          <cell r="I5">
            <v>2212</v>
          </cell>
          <cell r="J5">
            <v>0</v>
          </cell>
          <cell r="K5">
            <v>12684</v>
          </cell>
          <cell r="L5">
            <v>25221</v>
          </cell>
          <cell r="M5">
            <v>23007.63</v>
          </cell>
        </row>
        <row r="6">
          <cell r="A6" t="str">
            <v>1-RevenueCapHoldingsIT</v>
          </cell>
          <cell r="B6" t="str">
            <v>1-Revenue</v>
          </cell>
          <cell r="C6" t="str">
            <v>OC</v>
          </cell>
          <cell r="D6" t="str">
            <v>Cap</v>
          </cell>
          <cell r="E6" t="str">
            <v>Holdings</v>
          </cell>
          <cell r="F6" t="str">
            <v>IT</v>
          </cell>
          <cell r="G6">
            <v>0</v>
          </cell>
          <cell r="H6">
            <v>550</v>
          </cell>
          <cell r="J6">
            <v>0</v>
          </cell>
          <cell r="K6">
            <v>3300</v>
          </cell>
          <cell r="L6">
            <v>6600</v>
          </cell>
          <cell r="M6">
            <v>1643</v>
          </cell>
        </row>
        <row r="7">
          <cell r="A7" t="str">
            <v>1-RevenueCapHoldingsLaw</v>
          </cell>
          <cell r="B7" t="str">
            <v>1-Revenue</v>
          </cell>
          <cell r="C7" t="str">
            <v>OC</v>
          </cell>
          <cell r="D7" t="str">
            <v>Cap</v>
          </cell>
          <cell r="E7" t="str">
            <v>Holdings</v>
          </cell>
          <cell r="F7" t="str">
            <v>Law</v>
          </cell>
          <cell r="G7">
            <v>0</v>
          </cell>
          <cell r="H7">
            <v>29374</v>
          </cell>
          <cell r="J7">
            <v>0</v>
          </cell>
          <cell r="K7">
            <v>176244</v>
          </cell>
          <cell r="L7">
            <v>352488</v>
          </cell>
          <cell r="M7">
            <v>350019</v>
          </cell>
        </row>
        <row r="8">
          <cell r="A8" t="str">
            <v>1-RevenueCapHoldingsProcmt</v>
          </cell>
          <cell r="B8" t="str">
            <v>1-Revenue</v>
          </cell>
          <cell r="C8" t="str">
            <v>OC</v>
          </cell>
          <cell r="D8" t="str">
            <v>Cap</v>
          </cell>
          <cell r="E8" t="str">
            <v>Holdings</v>
          </cell>
          <cell r="F8" t="str">
            <v>Procmt</v>
          </cell>
          <cell r="G8">
            <v>0</v>
          </cell>
          <cell r="H8">
            <v>5015</v>
          </cell>
          <cell r="I8">
            <v>5015</v>
          </cell>
          <cell r="J8">
            <v>0</v>
          </cell>
          <cell r="K8">
            <v>28023</v>
          </cell>
          <cell r="L8">
            <v>55014</v>
          </cell>
          <cell r="M8">
            <v>52982.16</v>
          </cell>
        </row>
        <row r="9">
          <cell r="A9" t="str">
            <v>1-RevenueCapPowerIT</v>
          </cell>
          <cell r="B9" t="str">
            <v>1-Revenue</v>
          </cell>
          <cell r="C9" t="str">
            <v>OC</v>
          </cell>
          <cell r="D9" t="str">
            <v>Cap</v>
          </cell>
          <cell r="E9" t="str">
            <v>Power</v>
          </cell>
          <cell r="F9" t="str">
            <v>IT</v>
          </cell>
          <cell r="G9">
            <v>0</v>
          </cell>
          <cell r="H9">
            <v>600631</v>
          </cell>
          <cell r="I9">
            <v>420215</v>
          </cell>
          <cell r="J9">
            <v>0</v>
          </cell>
          <cell r="K9">
            <v>2684994</v>
          </cell>
          <cell r="L9">
            <v>6165581</v>
          </cell>
          <cell r="M9">
            <v>6211434</v>
          </cell>
        </row>
        <row r="10">
          <cell r="A10" t="str">
            <v>1-RevenueCapPowerLaw</v>
          </cell>
          <cell r="B10" t="str">
            <v>1-Revenue</v>
          </cell>
          <cell r="C10" t="str">
            <v>OC</v>
          </cell>
          <cell r="D10" t="str">
            <v>Cap</v>
          </cell>
          <cell r="E10" t="str">
            <v>Power</v>
          </cell>
          <cell r="F10" t="str">
            <v>Law</v>
          </cell>
          <cell r="G10">
            <v>0</v>
          </cell>
          <cell r="H10">
            <v>77499</v>
          </cell>
          <cell r="I10">
            <v>2111</v>
          </cell>
          <cell r="J10">
            <v>0</v>
          </cell>
          <cell r="K10">
            <v>464998</v>
          </cell>
          <cell r="L10">
            <v>929996</v>
          </cell>
          <cell r="M10">
            <v>954845</v>
          </cell>
        </row>
        <row r="11">
          <cell r="A11" t="str">
            <v>1-RevenueCapPowerProcmt</v>
          </cell>
          <cell r="B11" t="str">
            <v>1-Revenue</v>
          </cell>
          <cell r="C11" t="str">
            <v>OC</v>
          </cell>
          <cell r="D11" t="str">
            <v>Cap</v>
          </cell>
          <cell r="E11" t="str">
            <v>Power</v>
          </cell>
          <cell r="F11" t="str">
            <v>Procmt</v>
          </cell>
          <cell r="G11">
            <v>0</v>
          </cell>
          <cell r="H11">
            <v>116812</v>
          </cell>
          <cell r="I11">
            <v>116812</v>
          </cell>
          <cell r="J11">
            <v>0</v>
          </cell>
          <cell r="K11">
            <v>701168</v>
          </cell>
          <cell r="L11">
            <v>1400712</v>
          </cell>
          <cell r="M11">
            <v>1361828.08</v>
          </cell>
        </row>
        <row r="12">
          <cell r="A12" t="str">
            <v>1-RevenueCapPowerPub Affr</v>
          </cell>
          <cell r="B12" t="str">
            <v>1-Revenue</v>
          </cell>
          <cell r="C12" t="str">
            <v>OC</v>
          </cell>
          <cell r="D12" t="str">
            <v>Cap</v>
          </cell>
          <cell r="E12" t="str">
            <v>Power</v>
          </cell>
          <cell r="F12" t="str">
            <v>Pub Affr</v>
          </cell>
          <cell r="G12">
            <v>0</v>
          </cell>
          <cell r="J12">
            <v>0</v>
          </cell>
          <cell r="M12">
            <v>31273.72</v>
          </cell>
        </row>
        <row r="13">
          <cell r="A13" t="str">
            <v>1-RevenueCapPowerTreas</v>
          </cell>
          <cell r="B13" t="str">
            <v>1-Revenue</v>
          </cell>
          <cell r="C13" t="str">
            <v>OC</v>
          </cell>
          <cell r="D13" t="str">
            <v>Cap</v>
          </cell>
          <cell r="E13" t="str">
            <v>Power</v>
          </cell>
          <cell r="F13" t="str">
            <v>Treas</v>
          </cell>
          <cell r="G13">
            <v>0</v>
          </cell>
          <cell r="H13">
            <v>5474</v>
          </cell>
          <cell r="I13">
            <v>5474</v>
          </cell>
          <cell r="J13">
            <v>0</v>
          </cell>
          <cell r="K13">
            <v>32842</v>
          </cell>
          <cell r="L13">
            <v>65799</v>
          </cell>
          <cell r="M13">
            <v>58584.18</v>
          </cell>
        </row>
        <row r="14">
          <cell r="A14" t="str">
            <v>1-RevenueCapService Co PA to PAIT</v>
          </cell>
          <cell r="B14" t="str">
            <v>1-Revenue</v>
          </cell>
          <cell r="C14" t="str">
            <v>SC</v>
          </cell>
          <cell r="D14" t="str">
            <v>Cap</v>
          </cell>
          <cell r="E14" t="str">
            <v>Service Co PA to PA</v>
          </cell>
          <cell r="F14" t="str">
            <v>IT</v>
          </cell>
          <cell r="G14">
            <v>0</v>
          </cell>
          <cell r="H14">
            <v>88167</v>
          </cell>
          <cell r="I14">
            <v>458793</v>
          </cell>
          <cell r="J14">
            <v>0</v>
          </cell>
          <cell r="K14">
            <v>482002</v>
          </cell>
          <cell r="L14">
            <v>1450000</v>
          </cell>
          <cell r="M14">
            <v>6291384</v>
          </cell>
        </row>
        <row r="15">
          <cell r="A15" t="str">
            <v>1-RevenueCapUtilityComm Adv</v>
          </cell>
          <cell r="B15" t="str">
            <v>1-Revenue</v>
          </cell>
          <cell r="C15" t="str">
            <v>OC</v>
          </cell>
          <cell r="D15" t="str">
            <v>Cap</v>
          </cell>
          <cell r="E15" t="str">
            <v>Utility</v>
          </cell>
          <cell r="F15" t="str">
            <v>Comm Adv</v>
          </cell>
          <cell r="G15">
            <v>0</v>
          </cell>
          <cell r="H15">
            <v>8769</v>
          </cell>
          <cell r="I15">
            <v>8769</v>
          </cell>
          <cell r="J15">
            <v>0</v>
          </cell>
          <cell r="K15">
            <v>51018</v>
          </cell>
          <cell r="L15">
            <v>108093</v>
          </cell>
          <cell r="M15">
            <v>105223.79</v>
          </cell>
        </row>
        <row r="16">
          <cell r="A16" t="str">
            <v>1-RevenueCapUtilityCorp Strat</v>
          </cell>
          <cell r="B16" t="str">
            <v>1-Revenue</v>
          </cell>
          <cell r="C16" t="str">
            <v>OC</v>
          </cell>
          <cell r="D16" t="str">
            <v>Cap</v>
          </cell>
          <cell r="E16" t="str">
            <v>Utility</v>
          </cell>
          <cell r="F16" t="str">
            <v>Corp Strat</v>
          </cell>
          <cell r="G16">
            <v>0</v>
          </cell>
          <cell r="J16">
            <v>0</v>
          </cell>
          <cell r="M16">
            <v>6681.24</v>
          </cell>
        </row>
        <row r="17">
          <cell r="A17" t="str">
            <v>1-RevenueCapUtilityIT</v>
          </cell>
          <cell r="B17" t="str">
            <v>1-Revenue</v>
          </cell>
          <cell r="C17" t="str">
            <v>OC</v>
          </cell>
          <cell r="D17" t="str">
            <v>Cap</v>
          </cell>
          <cell r="E17" t="str">
            <v>Utility</v>
          </cell>
          <cell r="F17" t="str">
            <v>IT</v>
          </cell>
          <cell r="G17">
            <v>0</v>
          </cell>
          <cell r="H17">
            <v>2721129</v>
          </cell>
          <cell r="I17">
            <v>476657</v>
          </cell>
          <cell r="J17">
            <v>0</v>
          </cell>
          <cell r="K17">
            <v>6900068</v>
          </cell>
          <cell r="L17">
            <v>11515638</v>
          </cell>
          <cell r="M17">
            <v>11028049</v>
          </cell>
        </row>
        <row r="18">
          <cell r="A18" t="str">
            <v>1-RevenueCapUtilityLaw</v>
          </cell>
          <cell r="B18" t="str">
            <v>1-Revenue</v>
          </cell>
          <cell r="C18" t="str">
            <v>OC</v>
          </cell>
          <cell r="D18" t="str">
            <v>Cap</v>
          </cell>
          <cell r="E18" t="str">
            <v>Utility</v>
          </cell>
          <cell r="F18" t="str">
            <v>Law</v>
          </cell>
          <cell r="G18">
            <v>0</v>
          </cell>
          <cell r="H18">
            <v>189863</v>
          </cell>
          <cell r="I18">
            <v>92684</v>
          </cell>
          <cell r="J18">
            <v>0</v>
          </cell>
          <cell r="K18">
            <v>1054243</v>
          </cell>
          <cell r="L18">
            <v>2285348</v>
          </cell>
          <cell r="M18">
            <v>2272391.83</v>
          </cell>
        </row>
        <row r="19">
          <cell r="A19" t="str">
            <v>1-RevenueCapUtilityProcmt</v>
          </cell>
          <cell r="B19" t="str">
            <v>1-Revenue</v>
          </cell>
          <cell r="C19" t="str">
            <v>OC</v>
          </cell>
          <cell r="D19" t="str">
            <v>Cap</v>
          </cell>
          <cell r="E19" t="str">
            <v>Utility</v>
          </cell>
          <cell r="F19" t="str">
            <v>Procmt</v>
          </cell>
          <cell r="G19">
            <v>0</v>
          </cell>
          <cell r="H19">
            <v>88346</v>
          </cell>
          <cell r="I19">
            <v>88346</v>
          </cell>
          <cell r="J19">
            <v>0</v>
          </cell>
          <cell r="K19">
            <v>533766</v>
          </cell>
          <cell r="L19">
            <v>1052783</v>
          </cell>
          <cell r="M19">
            <v>1095916.93</v>
          </cell>
        </row>
        <row r="20">
          <cell r="A20" t="str">
            <v>1-RevenueCapUtilityPSE&amp;G Fin</v>
          </cell>
          <cell r="B20" t="str">
            <v>1-Revenue</v>
          </cell>
          <cell r="C20" t="str">
            <v>OC</v>
          </cell>
          <cell r="D20" t="str">
            <v>Cap</v>
          </cell>
          <cell r="E20" t="str">
            <v>Utility</v>
          </cell>
          <cell r="F20" t="str">
            <v>PSE&amp;G Fin</v>
          </cell>
          <cell r="G20">
            <v>0</v>
          </cell>
          <cell r="H20">
            <v>199600</v>
          </cell>
          <cell r="I20">
            <v>199600</v>
          </cell>
          <cell r="J20">
            <v>0</v>
          </cell>
          <cell r="K20">
            <v>1197600</v>
          </cell>
          <cell r="L20">
            <v>2395200</v>
          </cell>
          <cell r="M20">
            <v>2611683</v>
          </cell>
        </row>
        <row r="21">
          <cell r="A21" t="str">
            <v>1-RevenueCapUtilityPub Affr</v>
          </cell>
          <cell r="B21" t="str">
            <v>1-Revenue</v>
          </cell>
          <cell r="C21" t="str">
            <v>OC</v>
          </cell>
          <cell r="D21" t="str">
            <v>Cap</v>
          </cell>
          <cell r="E21" t="str">
            <v>Utility</v>
          </cell>
          <cell r="F21" t="str">
            <v>Pub Affr</v>
          </cell>
          <cell r="G21">
            <v>0</v>
          </cell>
          <cell r="H21">
            <v>95791</v>
          </cell>
          <cell r="I21">
            <v>95791</v>
          </cell>
          <cell r="J21">
            <v>0</v>
          </cell>
          <cell r="K21">
            <v>573611</v>
          </cell>
          <cell r="L21">
            <v>1098772</v>
          </cell>
          <cell r="M21">
            <v>1073817.2</v>
          </cell>
        </row>
        <row r="22">
          <cell r="A22" t="str">
            <v>1-RevenueCapUtilityPwr Fin</v>
          </cell>
          <cell r="B22" t="str">
            <v>1-Revenue</v>
          </cell>
          <cell r="C22" t="str">
            <v>OC</v>
          </cell>
          <cell r="D22" t="str">
            <v>Cap</v>
          </cell>
          <cell r="E22" t="str">
            <v>Utility</v>
          </cell>
          <cell r="F22" t="str">
            <v>Pwr Fin</v>
          </cell>
          <cell r="G22">
            <v>0</v>
          </cell>
          <cell r="I22">
            <v>22495</v>
          </cell>
          <cell r="J22">
            <v>0</v>
          </cell>
          <cell r="M22">
            <v>149999.54</v>
          </cell>
        </row>
        <row r="23">
          <cell r="A23" t="str">
            <v>1-RevenueCapUtilityTreas</v>
          </cell>
          <cell r="B23" t="str">
            <v>1-Revenue</v>
          </cell>
          <cell r="C23" t="str">
            <v>OC</v>
          </cell>
          <cell r="D23" t="str">
            <v>Cap</v>
          </cell>
          <cell r="E23" t="str">
            <v>Utility</v>
          </cell>
          <cell r="F23" t="str">
            <v>Treas</v>
          </cell>
          <cell r="G23">
            <v>0</v>
          </cell>
          <cell r="H23">
            <v>152796</v>
          </cell>
          <cell r="I23">
            <v>152796</v>
          </cell>
          <cell r="J23">
            <v>0</v>
          </cell>
          <cell r="K23">
            <v>911183</v>
          </cell>
          <cell r="L23">
            <v>1669338</v>
          </cell>
          <cell r="M23">
            <v>1681937.47</v>
          </cell>
        </row>
        <row r="24">
          <cell r="A24" t="str">
            <v>1-RevenueO&amp;MEnterpriseCorp Dev</v>
          </cell>
          <cell r="B24" t="str">
            <v>1-Revenue</v>
          </cell>
          <cell r="C24" t="str">
            <v>OC</v>
          </cell>
          <cell r="D24" t="str">
            <v>O&amp;M</v>
          </cell>
          <cell r="E24" t="str">
            <v>Enterprise</v>
          </cell>
          <cell r="F24" t="str">
            <v>Corp Dev</v>
          </cell>
          <cell r="G24">
            <v>0</v>
          </cell>
          <cell r="H24">
            <v>12056</v>
          </cell>
          <cell r="I24">
            <v>12056</v>
          </cell>
          <cell r="J24">
            <v>0</v>
          </cell>
          <cell r="K24">
            <v>67615</v>
          </cell>
          <cell r="L24">
            <v>133644</v>
          </cell>
          <cell r="M24">
            <v>121996.94</v>
          </cell>
        </row>
        <row r="25">
          <cell r="A25" t="str">
            <v>1-RevenueO&amp;MEnterpriseV&amp;P</v>
          </cell>
          <cell r="B25" t="str">
            <v>1-Revenue</v>
          </cell>
          <cell r="C25" t="str">
            <v>OC</v>
          </cell>
          <cell r="D25" t="str">
            <v>O&amp;M</v>
          </cell>
          <cell r="E25" t="str">
            <v>Enterprise</v>
          </cell>
          <cell r="F25" t="str">
            <v>V&amp;P</v>
          </cell>
          <cell r="G25">
            <v>0</v>
          </cell>
          <cell r="H25">
            <v>2809</v>
          </cell>
          <cell r="I25">
            <v>2809</v>
          </cell>
          <cell r="J25">
            <v>0</v>
          </cell>
          <cell r="K25">
            <v>15774</v>
          </cell>
          <cell r="L25">
            <v>31227</v>
          </cell>
          <cell r="M25">
            <v>75161.850000000006</v>
          </cell>
        </row>
        <row r="26">
          <cell r="A26" t="str">
            <v>1-RevenueO&amp;MHoldingsASD</v>
          </cell>
          <cell r="B26" t="str">
            <v>1-Revenue</v>
          </cell>
          <cell r="C26" t="str">
            <v>OC</v>
          </cell>
          <cell r="D26" t="str">
            <v>O&amp;M</v>
          </cell>
          <cell r="E26" t="str">
            <v>Holdings</v>
          </cell>
          <cell r="F26" t="str">
            <v>ASD</v>
          </cell>
          <cell r="G26">
            <v>0</v>
          </cell>
          <cell r="H26">
            <v>219591</v>
          </cell>
          <cell r="I26">
            <v>219280</v>
          </cell>
          <cell r="J26">
            <v>0</v>
          </cell>
          <cell r="K26">
            <v>1231002</v>
          </cell>
          <cell r="L26">
            <v>2453237</v>
          </cell>
          <cell r="M26">
            <v>2237514.7400000002</v>
          </cell>
        </row>
        <row r="27">
          <cell r="A27" t="str">
            <v>1-RevenueO&amp;MHoldingsBAR</v>
          </cell>
          <cell r="B27" t="str">
            <v>1-Revenue</v>
          </cell>
          <cell r="C27" t="str">
            <v>OC</v>
          </cell>
          <cell r="D27" t="str">
            <v>O&amp;M</v>
          </cell>
          <cell r="E27" t="str">
            <v>Holdings</v>
          </cell>
          <cell r="F27" t="str">
            <v>BAR</v>
          </cell>
          <cell r="G27">
            <v>0</v>
          </cell>
          <cell r="H27">
            <v>4480</v>
          </cell>
          <cell r="I27">
            <v>4480</v>
          </cell>
          <cell r="J27">
            <v>0</v>
          </cell>
          <cell r="K27">
            <v>25730</v>
          </cell>
          <cell r="L27">
            <v>51123</v>
          </cell>
          <cell r="M27">
            <v>36992.660000000003</v>
          </cell>
        </row>
        <row r="28">
          <cell r="A28" t="str">
            <v>1-RevenueO&amp;MHoldingsComm Adv</v>
          </cell>
          <cell r="B28" t="str">
            <v>1-Revenue</v>
          </cell>
          <cell r="C28" t="str">
            <v>OC</v>
          </cell>
          <cell r="D28" t="str">
            <v>O&amp;M</v>
          </cell>
          <cell r="E28" t="str">
            <v>Holdings</v>
          </cell>
          <cell r="F28" t="str">
            <v>Comm Adv</v>
          </cell>
          <cell r="G28">
            <v>0</v>
          </cell>
          <cell r="H28">
            <v>5798</v>
          </cell>
          <cell r="I28">
            <v>5798</v>
          </cell>
          <cell r="J28">
            <v>0</v>
          </cell>
          <cell r="K28">
            <v>33121</v>
          </cell>
          <cell r="L28">
            <v>65068</v>
          </cell>
          <cell r="M28">
            <v>61122.77</v>
          </cell>
        </row>
        <row r="29">
          <cell r="A29" t="str">
            <v>1-RevenueO&amp;MHoldingsCorp Dev</v>
          </cell>
          <cell r="B29" t="str">
            <v>1-Revenue</v>
          </cell>
          <cell r="C29" t="str">
            <v>OC</v>
          </cell>
          <cell r="D29" t="str">
            <v>O&amp;M</v>
          </cell>
          <cell r="E29" t="str">
            <v>Holdings</v>
          </cell>
          <cell r="F29" t="str">
            <v>Corp Dev</v>
          </cell>
          <cell r="G29">
            <v>0</v>
          </cell>
          <cell r="H29">
            <v>58393</v>
          </cell>
          <cell r="I29">
            <v>52983</v>
          </cell>
          <cell r="J29">
            <v>0</v>
          </cell>
          <cell r="K29">
            <v>328186</v>
          </cell>
          <cell r="L29">
            <v>648943</v>
          </cell>
          <cell r="M29">
            <v>619140.6</v>
          </cell>
        </row>
        <row r="30">
          <cell r="A30" t="str">
            <v>1-RevenueO&amp;MHoldingsCorp Secr</v>
          </cell>
          <cell r="B30" t="str">
            <v>1-Revenue</v>
          </cell>
          <cell r="C30" t="str">
            <v>OC</v>
          </cell>
          <cell r="D30" t="str">
            <v>O&amp;M</v>
          </cell>
          <cell r="E30" t="str">
            <v>Holdings</v>
          </cell>
          <cell r="F30" t="str">
            <v>Corp Secr</v>
          </cell>
          <cell r="G30">
            <v>0</v>
          </cell>
          <cell r="H30">
            <v>757</v>
          </cell>
          <cell r="I30">
            <v>757</v>
          </cell>
          <cell r="J30">
            <v>0</v>
          </cell>
          <cell r="K30">
            <v>5042</v>
          </cell>
          <cell r="L30">
            <v>9734</v>
          </cell>
          <cell r="M30">
            <v>9605</v>
          </cell>
        </row>
        <row r="31">
          <cell r="A31" t="str">
            <v>1-RevenueO&amp;MHoldingsCorp Strat</v>
          </cell>
          <cell r="B31" t="str">
            <v>1-Revenue</v>
          </cell>
          <cell r="C31" t="str">
            <v>OC</v>
          </cell>
          <cell r="D31" t="str">
            <v>O&amp;M</v>
          </cell>
          <cell r="E31" t="str">
            <v>Holdings</v>
          </cell>
          <cell r="F31" t="str">
            <v>Corp Strat</v>
          </cell>
          <cell r="G31">
            <v>0</v>
          </cell>
          <cell r="H31">
            <v>2213</v>
          </cell>
          <cell r="I31">
            <v>2276</v>
          </cell>
          <cell r="J31">
            <v>0</v>
          </cell>
          <cell r="K31">
            <v>13702</v>
          </cell>
          <cell r="L31">
            <v>27253</v>
          </cell>
          <cell r="M31">
            <v>27402</v>
          </cell>
        </row>
        <row r="32">
          <cell r="A32" t="str">
            <v>1-RevenueO&amp;MHoldingsERM</v>
          </cell>
          <cell r="B32" t="str">
            <v>1-Revenue</v>
          </cell>
          <cell r="C32" t="str">
            <v>OC</v>
          </cell>
          <cell r="D32" t="str">
            <v>O&amp;M</v>
          </cell>
          <cell r="E32" t="str">
            <v>Holdings</v>
          </cell>
          <cell r="F32" t="str">
            <v>ERM</v>
          </cell>
          <cell r="G32">
            <v>0</v>
          </cell>
          <cell r="H32">
            <v>7151</v>
          </cell>
          <cell r="I32">
            <v>7151</v>
          </cell>
          <cell r="J32">
            <v>0</v>
          </cell>
          <cell r="K32">
            <v>39606</v>
          </cell>
          <cell r="L32">
            <v>78791</v>
          </cell>
          <cell r="M32">
            <v>57496.99</v>
          </cell>
        </row>
        <row r="33">
          <cell r="A33" t="str">
            <v>1-RevenueO&amp;MHoldingsExec</v>
          </cell>
          <cell r="B33" t="str">
            <v>1-Revenue</v>
          </cell>
          <cell r="C33" t="str">
            <v>OC</v>
          </cell>
          <cell r="D33" t="str">
            <v>O&amp;M</v>
          </cell>
          <cell r="E33" t="str">
            <v>Holdings</v>
          </cell>
          <cell r="F33" t="str">
            <v>Exec</v>
          </cell>
          <cell r="G33">
            <v>0</v>
          </cell>
          <cell r="H33">
            <v>171240</v>
          </cell>
          <cell r="I33">
            <v>169101</v>
          </cell>
          <cell r="J33">
            <v>0</v>
          </cell>
          <cell r="K33">
            <v>634404</v>
          </cell>
          <cell r="L33">
            <v>1253973</v>
          </cell>
          <cell r="M33">
            <v>1256040</v>
          </cell>
        </row>
        <row r="34">
          <cell r="A34" t="str">
            <v>1-RevenueO&amp;MHoldingsHoldg Fin</v>
          </cell>
          <cell r="B34" t="str">
            <v>1-Revenue</v>
          </cell>
          <cell r="C34" t="str">
            <v>OC</v>
          </cell>
          <cell r="D34" t="str">
            <v>O&amp;M</v>
          </cell>
          <cell r="E34" t="str">
            <v>Holdings</v>
          </cell>
          <cell r="F34" t="str">
            <v>Holdg Fin</v>
          </cell>
          <cell r="G34">
            <v>0</v>
          </cell>
          <cell r="H34">
            <v>63254</v>
          </cell>
          <cell r="I34">
            <v>63254</v>
          </cell>
          <cell r="J34">
            <v>0</v>
          </cell>
          <cell r="K34">
            <v>379524</v>
          </cell>
          <cell r="L34">
            <v>759048</v>
          </cell>
          <cell r="M34">
            <v>745049</v>
          </cell>
        </row>
        <row r="35">
          <cell r="A35" t="str">
            <v>1-RevenueO&amp;MHoldingsHR</v>
          </cell>
          <cell r="B35" t="str">
            <v>1-Revenue</v>
          </cell>
          <cell r="C35" t="str">
            <v>OC</v>
          </cell>
          <cell r="D35" t="str">
            <v>O&amp;M</v>
          </cell>
          <cell r="E35" t="str">
            <v>Holdings</v>
          </cell>
          <cell r="F35" t="str">
            <v>HR</v>
          </cell>
          <cell r="G35">
            <v>0</v>
          </cell>
          <cell r="H35">
            <v>20433</v>
          </cell>
          <cell r="I35">
            <v>19384</v>
          </cell>
          <cell r="J35">
            <v>0</v>
          </cell>
          <cell r="K35">
            <v>117481</v>
          </cell>
          <cell r="L35">
            <v>229603</v>
          </cell>
          <cell r="M35">
            <v>187164.87</v>
          </cell>
        </row>
        <row r="36">
          <cell r="A36" t="str">
            <v>1-RevenueO&amp;MHoldingsInt Audit/ Control</v>
          </cell>
          <cell r="B36" t="str">
            <v>1-Revenue</v>
          </cell>
          <cell r="C36" t="str">
            <v>OC</v>
          </cell>
          <cell r="D36" t="str">
            <v>O&amp;M</v>
          </cell>
          <cell r="E36" t="str">
            <v>Holdings</v>
          </cell>
          <cell r="F36" t="str">
            <v>Int Audit/ Control</v>
          </cell>
          <cell r="G36">
            <v>0</v>
          </cell>
          <cell r="H36">
            <v>10591</v>
          </cell>
          <cell r="I36">
            <v>10593</v>
          </cell>
          <cell r="J36">
            <v>0</v>
          </cell>
          <cell r="K36">
            <v>63236</v>
          </cell>
          <cell r="L36">
            <v>127785</v>
          </cell>
          <cell r="M36">
            <v>114821.63</v>
          </cell>
        </row>
        <row r="37">
          <cell r="A37" t="str">
            <v>1-RevenueO&amp;MHoldingsInv Rel</v>
          </cell>
          <cell r="B37" t="str">
            <v>1-Revenue</v>
          </cell>
          <cell r="C37" t="str">
            <v>OC</v>
          </cell>
          <cell r="D37" t="str">
            <v>O&amp;M</v>
          </cell>
          <cell r="E37" t="str">
            <v>Holdings</v>
          </cell>
          <cell r="F37" t="str">
            <v>Inv Rel</v>
          </cell>
          <cell r="G37">
            <v>0</v>
          </cell>
          <cell r="H37">
            <v>969</v>
          </cell>
          <cell r="I37">
            <v>969</v>
          </cell>
          <cell r="J37">
            <v>0</v>
          </cell>
          <cell r="K37">
            <v>5814</v>
          </cell>
          <cell r="L37">
            <v>11628</v>
          </cell>
          <cell r="M37">
            <v>11660</v>
          </cell>
        </row>
        <row r="38">
          <cell r="A38" t="str">
            <v>1-RevenueO&amp;MHoldingsIT</v>
          </cell>
          <cell r="B38" t="str">
            <v>1-Revenue</v>
          </cell>
          <cell r="C38" t="str">
            <v>OC</v>
          </cell>
          <cell r="D38" t="str">
            <v>O&amp;M</v>
          </cell>
          <cell r="E38" t="str">
            <v>Holdings</v>
          </cell>
          <cell r="F38" t="str">
            <v>IT</v>
          </cell>
          <cell r="G38">
            <v>0</v>
          </cell>
          <cell r="H38">
            <v>44808</v>
          </cell>
          <cell r="I38">
            <v>29678</v>
          </cell>
          <cell r="J38">
            <v>0</v>
          </cell>
          <cell r="K38">
            <v>268849</v>
          </cell>
          <cell r="L38">
            <v>540167</v>
          </cell>
          <cell r="M38">
            <v>330473.84999999998</v>
          </cell>
        </row>
        <row r="39">
          <cell r="A39" t="str">
            <v>1-RevenueO&amp;MHoldingsLaw</v>
          </cell>
          <cell r="B39" t="str">
            <v>1-Revenue</v>
          </cell>
          <cell r="C39" t="str">
            <v>OC</v>
          </cell>
          <cell r="D39" t="str">
            <v>O&amp;M</v>
          </cell>
          <cell r="E39" t="str">
            <v>Holdings</v>
          </cell>
          <cell r="F39" t="str">
            <v>Law</v>
          </cell>
          <cell r="G39">
            <v>0</v>
          </cell>
          <cell r="H39">
            <v>171274</v>
          </cell>
          <cell r="I39">
            <v>207371</v>
          </cell>
          <cell r="J39">
            <v>0</v>
          </cell>
          <cell r="K39">
            <v>1494904</v>
          </cell>
          <cell r="L39">
            <v>2290639</v>
          </cell>
          <cell r="M39">
            <v>2090046.51</v>
          </cell>
        </row>
        <row r="40">
          <cell r="A40" t="str">
            <v>1-RevenueO&amp;MHoldingsMisc Acct</v>
          </cell>
          <cell r="B40" t="str">
            <v>1-Revenue</v>
          </cell>
          <cell r="C40" t="str">
            <v>OC</v>
          </cell>
          <cell r="D40" t="str">
            <v>O&amp;M</v>
          </cell>
          <cell r="E40" t="str">
            <v>Holdings</v>
          </cell>
          <cell r="F40" t="str">
            <v>Misc Acct</v>
          </cell>
          <cell r="G40">
            <v>0</v>
          </cell>
          <cell r="H40">
            <v>26685</v>
          </cell>
          <cell r="I40">
            <v>4108</v>
          </cell>
          <cell r="J40">
            <v>0</v>
          </cell>
          <cell r="K40">
            <v>154344</v>
          </cell>
          <cell r="L40">
            <v>305396</v>
          </cell>
          <cell r="M40">
            <v>372964</v>
          </cell>
        </row>
        <row r="41">
          <cell r="A41" t="str">
            <v>1-RevenueO&amp;MHoldingsPayroll AP</v>
          </cell>
          <cell r="B41" t="str">
            <v>1-Revenue</v>
          </cell>
          <cell r="C41" t="str">
            <v>OC</v>
          </cell>
          <cell r="D41" t="str">
            <v>O&amp;M</v>
          </cell>
          <cell r="E41" t="str">
            <v>Holdings</v>
          </cell>
          <cell r="F41" t="str">
            <v>Payroll AP</v>
          </cell>
          <cell r="G41">
            <v>0</v>
          </cell>
          <cell r="H41">
            <v>3861</v>
          </cell>
          <cell r="I41">
            <v>3861</v>
          </cell>
          <cell r="J41">
            <v>0</v>
          </cell>
          <cell r="K41">
            <v>23644</v>
          </cell>
          <cell r="L41">
            <v>45319</v>
          </cell>
          <cell r="M41">
            <v>53340.38</v>
          </cell>
        </row>
        <row r="42">
          <cell r="A42" t="str">
            <v>1-RevenueO&amp;MHoldingsProcmt</v>
          </cell>
          <cell r="B42" t="str">
            <v>1-Revenue</v>
          </cell>
          <cell r="C42" t="str">
            <v>OC</v>
          </cell>
          <cell r="D42" t="str">
            <v>O&amp;M</v>
          </cell>
          <cell r="E42" t="str">
            <v>Holdings</v>
          </cell>
          <cell r="F42" t="str">
            <v>Procmt</v>
          </cell>
          <cell r="G42">
            <v>0</v>
          </cell>
          <cell r="H42">
            <v>699</v>
          </cell>
          <cell r="I42">
            <v>699</v>
          </cell>
          <cell r="J42">
            <v>0</v>
          </cell>
          <cell r="K42">
            <v>3979</v>
          </cell>
          <cell r="L42">
            <v>7793</v>
          </cell>
          <cell r="M42">
            <v>5124.9799999999996</v>
          </cell>
        </row>
        <row r="43">
          <cell r="A43" t="str">
            <v>1-RevenueO&amp;MHoldingsPub Affr</v>
          </cell>
          <cell r="B43" t="str">
            <v>1-Revenue</v>
          </cell>
          <cell r="C43" t="str">
            <v>OC</v>
          </cell>
          <cell r="D43" t="str">
            <v>O&amp;M</v>
          </cell>
          <cell r="E43" t="str">
            <v>Holdings</v>
          </cell>
          <cell r="F43" t="str">
            <v>Pub Affr</v>
          </cell>
          <cell r="G43">
            <v>0</v>
          </cell>
          <cell r="H43">
            <v>15619</v>
          </cell>
          <cell r="I43">
            <v>15405</v>
          </cell>
          <cell r="J43">
            <v>0</v>
          </cell>
          <cell r="K43">
            <v>89527</v>
          </cell>
          <cell r="L43">
            <v>178411</v>
          </cell>
          <cell r="M43">
            <v>158561.06</v>
          </cell>
        </row>
        <row r="44">
          <cell r="A44" t="str">
            <v>1-RevenueO&amp;MHoldingsRec Mgmt</v>
          </cell>
          <cell r="B44" t="str">
            <v>1-Revenue</v>
          </cell>
          <cell r="C44" t="str">
            <v>OC</v>
          </cell>
          <cell r="D44" t="str">
            <v>O&amp;M</v>
          </cell>
          <cell r="E44" t="str">
            <v>Holdings</v>
          </cell>
          <cell r="F44" t="str">
            <v>Rec Mgmt</v>
          </cell>
          <cell r="G44">
            <v>0</v>
          </cell>
          <cell r="H44">
            <v>3976</v>
          </cell>
          <cell r="I44">
            <v>3981</v>
          </cell>
          <cell r="J44">
            <v>0</v>
          </cell>
          <cell r="K44">
            <v>124043</v>
          </cell>
          <cell r="L44">
            <v>148768</v>
          </cell>
          <cell r="M44">
            <v>125140.68</v>
          </cell>
        </row>
        <row r="45">
          <cell r="A45" t="str">
            <v>1-RevenueO&amp;MHoldingsSC Fin</v>
          </cell>
          <cell r="B45" t="str">
            <v>1-Revenue</v>
          </cell>
          <cell r="C45" t="str">
            <v>OC</v>
          </cell>
          <cell r="D45" t="str">
            <v>O&amp;M</v>
          </cell>
          <cell r="E45" t="str">
            <v>Holdings</v>
          </cell>
          <cell r="F45" t="str">
            <v>SC Fin</v>
          </cell>
          <cell r="G45">
            <v>0</v>
          </cell>
          <cell r="H45">
            <v>20676</v>
          </cell>
          <cell r="I45">
            <v>20676</v>
          </cell>
          <cell r="J45">
            <v>0</v>
          </cell>
          <cell r="K45">
            <v>115983</v>
          </cell>
          <cell r="L45">
            <v>229241</v>
          </cell>
          <cell r="M45">
            <v>234079.48</v>
          </cell>
        </row>
        <row r="46">
          <cell r="A46" t="str">
            <v>1-RevenueO&amp;MHoldingsTreas</v>
          </cell>
          <cell r="B46" t="str">
            <v>1-Revenue</v>
          </cell>
          <cell r="C46" t="str">
            <v>OC</v>
          </cell>
          <cell r="D46" t="str">
            <v>O&amp;M</v>
          </cell>
          <cell r="E46" t="str">
            <v>Holdings</v>
          </cell>
          <cell r="F46" t="str">
            <v>Treas</v>
          </cell>
          <cell r="G46">
            <v>0</v>
          </cell>
          <cell r="H46">
            <v>97684</v>
          </cell>
          <cell r="I46">
            <v>97683</v>
          </cell>
          <cell r="J46">
            <v>0</v>
          </cell>
          <cell r="K46">
            <v>602965</v>
          </cell>
          <cell r="L46">
            <v>1200605</v>
          </cell>
          <cell r="M46">
            <v>1197973.1399999999</v>
          </cell>
        </row>
        <row r="47">
          <cell r="A47" t="str">
            <v>1-RevenueO&amp;MHoldingsV&amp;P</v>
          </cell>
          <cell r="B47" t="str">
            <v>1-Revenue</v>
          </cell>
          <cell r="C47" t="str">
            <v>OC</v>
          </cell>
          <cell r="D47" t="str">
            <v>O&amp;M</v>
          </cell>
          <cell r="E47" t="str">
            <v>Holdings</v>
          </cell>
          <cell r="F47" t="str">
            <v>V&amp;P</v>
          </cell>
          <cell r="G47">
            <v>0</v>
          </cell>
          <cell r="H47">
            <v>34123</v>
          </cell>
          <cell r="I47">
            <v>34123</v>
          </cell>
          <cell r="J47">
            <v>0</v>
          </cell>
          <cell r="K47">
            <v>192267</v>
          </cell>
          <cell r="L47">
            <v>380851</v>
          </cell>
          <cell r="M47">
            <v>390411.31</v>
          </cell>
        </row>
        <row r="48">
          <cell r="A48" t="str">
            <v>1-RevenueO&amp;MPowerASD</v>
          </cell>
          <cell r="B48" t="str">
            <v>1-Revenue</v>
          </cell>
          <cell r="C48" t="str">
            <v>OC</v>
          </cell>
          <cell r="D48" t="str">
            <v>O&amp;M</v>
          </cell>
          <cell r="E48" t="str">
            <v>Power</v>
          </cell>
          <cell r="F48" t="str">
            <v>ASD</v>
          </cell>
          <cell r="G48">
            <v>0</v>
          </cell>
          <cell r="H48">
            <v>1064178</v>
          </cell>
          <cell r="I48">
            <v>1058528</v>
          </cell>
          <cell r="J48">
            <v>0</v>
          </cell>
          <cell r="K48">
            <v>6331595</v>
          </cell>
          <cell r="L48">
            <v>13049078</v>
          </cell>
          <cell r="M48">
            <v>13035179.299999999</v>
          </cell>
        </row>
        <row r="49">
          <cell r="A49" t="str">
            <v>1-RevenueO&amp;MPowerBAR</v>
          </cell>
          <cell r="B49" t="str">
            <v>1-Revenue</v>
          </cell>
          <cell r="C49" t="str">
            <v>OC</v>
          </cell>
          <cell r="D49" t="str">
            <v>O&amp;M</v>
          </cell>
          <cell r="E49" t="str">
            <v>Power</v>
          </cell>
          <cell r="F49" t="str">
            <v>BAR</v>
          </cell>
          <cell r="G49">
            <v>0</v>
          </cell>
          <cell r="H49">
            <v>107365</v>
          </cell>
          <cell r="I49">
            <v>108789</v>
          </cell>
          <cell r="J49">
            <v>0</v>
          </cell>
          <cell r="K49">
            <v>633009</v>
          </cell>
          <cell r="L49">
            <v>1262719</v>
          </cell>
          <cell r="M49">
            <v>1217726.01</v>
          </cell>
        </row>
        <row r="50">
          <cell r="A50" t="str">
            <v>1-RevenueO&amp;MPowerComm Adv</v>
          </cell>
          <cell r="B50" t="str">
            <v>1-Revenue</v>
          </cell>
          <cell r="C50" t="str">
            <v>OC</v>
          </cell>
          <cell r="D50" t="str">
            <v>O&amp;M</v>
          </cell>
          <cell r="E50" t="str">
            <v>Power</v>
          </cell>
          <cell r="F50" t="str">
            <v>Comm Adv</v>
          </cell>
          <cell r="G50">
            <v>0</v>
          </cell>
          <cell r="H50">
            <v>290978</v>
          </cell>
          <cell r="I50">
            <v>293061</v>
          </cell>
          <cell r="J50">
            <v>0</v>
          </cell>
          <cell r="K50">
            <v>1686788</v>
          </cell>
          <cell r="L50">
            <v>3293117</v>
          </cell>
          <cell r="M50">
            <v>3329949.65</v>
          </cell>
        </row>
        <row r="51">
          <cell r="A51" t="str">
            <v>1-RevenueO&amp;MPowerCorp Dev</v>
          </cell>
          <cell r="B51" t="str">
            <v>1-Revenue</v>
          </cell>
          <cell r="C51" t="str">
            <v>OC</v>
          </cell>
          <cell r="D51" t="str">
            <v>O&amp;M</v>
          </cell>
          <cell r="E51" t="str">
            <v>Power</v>
          </cell>
          <cell r="F51" t="str">
            <v>Corp Dev</v>
          </cell>
          <cell r="G51">
            <v>0</v>
          </cell>
          <cell r="H51">
            <v>38056</v>
          </cell>
          <cell r="I51">
            <v>38056</v>
          </cell>
          <cell r="J51">
            <v>0</v>
          </cell>
          <cell r="K51">
            <v>216831</v>
          </cell>
          <cell r="L51">
            <v>429796</v>
          </cell>
          <cell r="M51">
            <v>486609.89</v>
          </cell>
        </row>
        <row r="52">
          <cell r="A52" t="str">
            <v>1-RevenueO&amp;MPowerCorp Secr</v>
          </cell>
          <cell r="B52" t="str">
            <v>1-Revenue</v>
          </cell>
          <cell r="C52" t="str">
            <v>OC</v>
          </cell>
          <cell r="D52" t="str">
            <v>O&amp;M</v>
          </cell>
          <cell r="E52" t="str">
            <v>Power</v>
          </cell>
          <cell r="F52" t="str">
            <v>Corp Secr</v>
          </cell>
          <cell r="G52">
            <v>0</v>
          </cell>
          <cell r="H52">
            <v>31032</v>
          </cell>
          <cell r="I52">
            <v>31789</v>
          </cell>
          <cell r="J52">
            <v>0</v>
          </cell>
          <cell r="K52">
            <v>206692</v>
          </cell>
          <cell r="L52">
            <v>399034</v>
          </cell>
          <cell r="M52">
            <v>401827</v>
          </cell>
        </row>
        <row r="53">
          <cell r="A53" t="str">
            <v>1-RevenueO&amp;MPowerCorp Strat</v>
          </cell>
          <cell r="B53" t="str">
            <v>1-Revenue</v>
          </cell>
          <cell r="C53" t="str">
            <v>OC</v>
          </cell>
          <cell r="D53" t="str">
            <v>O&amp;M</v>
          </cell>
          <cell r="E53" t="str">
            <v>Power</v>
          </cell>
          <cell r="F53" t="str">
            <v>Corp Strat</v>
          </cell>
          <cell r="G53">
            <v>0</v>
          </cell>
          <cell r="H53">
            <v>118004</v>
          </cell>
          <cell r="I53">
            <v>120238</v>
          </cell>
          <cell r="J53">
            <v>0</v>
          </cell>
          <cell r="K53">
            <v>705189</v>
          </cell>
          <cell r="L53">
            <v>1390058</v>
          </cell>
          <cell r="M53">
            <v>1360777.03</v>
          </cell>
        </row>
        <row r="54">
          <cell r="A54" t="str">
            <v>1-RevenueO&amp;MPowerERM</v>
          </cell>
          <cell r="B54" t="str">
            <v>1-Revenue</v>
          </cell>
          <cell r="C54" t="str">
            <v>OC</v>
          </cell>
          <cell r="D54" t="str">
            <v>O&amp;M</v>
          </cell>
          <cell r="E54" t="str">
            <v>Power</v>
          </cell>
          <cell r="F54" t="str">
            <v>ERM</v>
          </cell>
          <cell r="G54">
            <v>0</v>
          </cell>
          <cell r="H54">
            <v>346004</v>
          </cell>
          <cell r="I54">
            <v>346009</v>
          </cell>
          <cell r="J54">
            <v>0</v>
          </cell>
          <cell r="K54">
            <v>1923884</v>
          </cell>
          <cell r="L54">
            <v>3852611</v>
          </cell>
          <cell r="M54">
            <v>3683279.2</v>
          </cell>
        </row>
        <row r="55">
          <cell r="A55" t="str">
            <v>1-RevenueO&amp;MPowerExec</v>
          </cell>
          <cell r="B55" t="str">
            <v>1-Revenue</v>
          </cell>
          <cell r="C55" t="str">
            <v>OC</v>
          </cell>
          <cell r="D55" t="str">
            <v>O&amp;M</v>
          </cell>
          <cell r="E55" t="str">
            <v>Power</v>
          </cell>
          <cell r="F55" t="str">
            <v>Exec</v>
          </cell>
          <cell r="G55">
            <v>0</v>
          </cell>
          <cell r="H55">
            <v>1242685</v>
          </cell>
          <cell r="I55">
            <v>1183140</v>
          </cell>
          <cell r="J55">
            <v>0</v>
          </cell>
          <cell r="K55">
            <v>4765222</v>
          </cell>
          <cell r="L55">
            <v>9567455</v>
          </cell>
          <cell r="M55">
            <v>9705412</v>
          </cell>
        </row>
        <row r="56">
          <cell r="A56" t="str">
            <v>1-RevenueO&amp;MPowerHR</v>
          </cell>
          <cell r="B56" t="str">
            <v>1-Revenue</v>
          </cell>
          <cell r="C56" t="str">
            <v>OC</v>
          </cell>
          <cell r="D56" t="str">
            <v>O&amp;M</v>
          </cell>
          <cell r="E56" t="str">
            <v>Power</v>
          </cell>
          <cell r="F56" t="str">
            <v>HR</v>
          </cell>
          <cell r="G56">
            <v>0</v>
          </cell>
          <cell r="H56">
            <v>1039048</v>
          </cell>
          <cell r="I56">
            <v>936492</v>
          </cell>
          <cell r="J56">
            <v>0</v>
          </cell>
          <cell r="K56">
            <v>5298425</v>
          </cell>
          <cell r="L56">
            <v>10423018</v>
          </cell>
          <cell r="M56">
            <v>9553295.5999999996</v>
          </cell>
        </row>
        <row r="57">
          <cell r="A57" t="str">
            <v>1-RevenueO&amp;MPowerInt Audit/ Control</v>
          </cell>
          <cell r="B57" t="str">
            <v>1-Revenue</v>
          </cell>
          <cell r="C57" t="str">
            <v>OC</v>
          </cell>
          <cell r="D57" t="str">
            <v>O&amp;M</v>
          </cell>
          <cell r="E57" t="str">
            <v>Power</v>
          </cell>
          <cell r="F57" t="str">
            <v>Int Audit/ Control</v>
          </cell>
          <cell r="G57">
            <v>0</v>
          </cell>
          <cell r="H57">
            <v>234176</v>
          </cell>
          <cell r="I57">
            <v>223934</v>
          </cell>
          <cell r="J57">
            <v>0</v>
          </cell>
          <cell r="K57">
            <v>1370399</v>
          </cell>
          <cell r="L57">
            <v>2785793</v>
          </cell>
          <cell r="M57">
            <v>2674970.0099999998</v>
          </cell>
        </row>
        <row r="58">
          <cell r="A58" t="str">
            <v>1-RevenueO&amp;MPowerInv Rel</v>
          </cell>
          <cell r="B58" t="str">
            <v>1-Revenue</v>
          </cell>
          <cell r="C58" t="str">
            <v>OC</v>
          </cell>
          <cell r="D58" t="str">
            <v>O&amp;M</v>
          </cell>
          <cell r="E58" t="str">
            <v>Power</v>
          </cell>
          <cell r="F58" t="str">
            <v>Inv Rel</v>
          </cell>
          <cell r="G58">
            <v>0</v>
          </cell>
          <cell r="H58">
            <v>39745</v>
          </cell>
          <cell r="I58">
            <v>40714</v>
          </cell>
          <cell r="J58">
            <v>0</v>
          </cell>
          <cell r="K58">
            <v>238470</v>
          </cell>
          <cell r="L58">
            <v>476940</v>
          </cell>
          <cell r="M58">
            <v>488234</v>
          </cell>
        </row>
        <row r="59">
          <cell r="A59" t="str">
            <v>1-RevenueO&amp;MPowerIT</v>
          </cell>
          <cell r="B59" t="str">
            <v>1-Revenue</v>
          </cell>
          <cell r="C59" t="str">
            <v>OC</v>
          </cell>
          <cell r="D59" t="str">
            <v>O&amp;M</v>
          </cell>
          <cell r="E59" t="str">
            <v>Power</v>
          </cell>
          <cell r="F59" t="str">
            <v>IT</v>
          </cell>
          <cell r="G59">
            <v>0</v>
          </cell>
          <cell r="H59">
            <v>3456313</v>
          </cell>
          <cell r="I59">
            <v>3473079</v>
          </cell>
          <cell r="J59">
            <v>0</v>
          </cell>
          <cell r="K59">
            <v>20965969</v>
          </cell>
          <cell r="L59">
            <v>42035711</v>
          </cell>
          <cell r="M59">
            <v>42344298.290000007</v>
          </cell>
        </row>
        <row r="60">
          <cell r="A60" t="str">
            <v>1-RevenueO&amp;MPowerLaw</v>
          </cell>
          <cell r="B60" t="str">
            <v>1-Revenue</v>
          </cell>
          <cell r="C60" t="str">
            <v>OC</v>
          </cell>
          <cell r="D60" t="str">
            <v>O&amp;M</v>
          </cell>
          <cell r="E60" t="str">
            <v>Power</v>
          </cell>
          <cell r="F60" t="str">
            <v>Law</v>
          </cell>
          <cell r="G60">
            <v>0</v>
          </cell>
          <cell r="H60">
            <v>679911</v>
          </cell>
          <cell r="I60">
            <v>717298</v>
          </cell>
          <cell r="J60">
            <v>0</v>
          </cell>
          <cell r="K60">
            <v>6508368</v>
          </cell>
          <cell r="L60">
            <v>10315163</v>
          </cell>
          <cell r="M60">
            <v>10486382.460000001</v>
          </cell>
        </row>
        <row r="61">
          <cell r="A61" t="str">
            <v>1-RevenueO&amp;MPowerMisc Acct</v>
          </cell>
          <cell r="B61" t="str">
            <v>1-Revenue</v>
          </cell>
          <cell r="C61" t="str">
            <v>OC</v>
          </cell>
          <cell r="D61" t="str">
            <v>O&amp;M</v>
          </cell>
          <cell r="E61" t="str">
            <v>Power</v>
          </cell>
          <cell r="F61" t="str">
            <v>Misc Acct</v>
          </cell>
          <cell r="G61">
            <v>0</v>
          </cell>
          <cell r="H61">
            <v>355795</v>
          </cell>
          <cell r="I61">
            <v>54768</v>
          </cell>
          <cell r="J61">
            <v>0</v>
          </cell>
          <cell r="K61">
            <v>2057926</v>
          </cell>
          <cell r="L61">
            <v>4071952</v>
          </cell>
          <cell r="M61">
            <v>4972840</v>
          </cell>
        </row>
        <row r="62">
          <cell r="A62" t="str">
            <v>1-RevenueO&amp;MPowerNERC</v>
          </cell>
          <cell r="B62" t="str">
            <v>1-Revenue</v>
          </cell>
          <cell r="C62" t="str">
            <v>OC</v>
          </cell>
          <cell r="D62" t="str">
            <v>O&amp;M</v>
          </cell>
          <cell r="E62" t="str">
            <v>Power</v>
          </cell>
          <cell r="F62" t="str">
            <v>NERC</v>
          </cell>
          <cell r="G62">
            <v>0</v>
          </cell>
          <cell r="H62">
            <v>100127</v>
          </cell>
          <cell r="I62">
            <v>100127</v>
          </cell>
          <cell r="J62">
            <v>0</v>
          </cell>
          <cell r="K62">
            <v>562587</v>
          </cell>
          <cell r="L62">
            <v>1113752</v>
          </cell>
          <cell r="M62">
            <v>1067703.6599999999</v>
          </cell>
        </row>
        <row r="63">
          <cell r="A63" t="str">
            <v>1-RevenueO&amp;MPowerPayroll AP</v>
          </cell>
          <cell r="B63" t="str">
            <v>1-Revenue</v>
          </cell>
          <cell r="C63" t="str">
            <v>OC</v>
          </cell>
          <cell r="D63" t="str">
            <v>O&amp;M</v>
          </cell>
          <cell r="E63" t="str">
            <v>Power</v>
          </cell>
          <cell r="F63" t="str">
            <v>Payroll AP</v>
          </cell>
          <cell r="G63">
            <v>0</v>
          </cell>
          <cell r="H63">
            <v>125128</v>
          </cell>
          <cell r="I63">
            <v>125128</v>
          </cell>
          <cell r="J63">
            <v>0</v>
          </cell>
          <cell r="K63">
            <v>751601</v>
          </cell>
          <cell r="L63">
            <v>1494275</v>
          </cell>
          <cell r="M63">
            <v>1405852.07</v>
          </cell>
        </row>
        <row r="64">
          <cell r="A64" t="str">
            <v>1-RevenueO&amp;MPowerProcmt</v>
          </cell>
          <cell r="B64" t="str">
            <v>1-Revenue</v>
          </cell>
          <cell r="C64" t="str">
            <v>OC</v>
          </cell>
          <cell r="D64" t="str">
            <v>O&amp;M</v>
          </cell>
          <cell r="E64" t="str">
            <v>Power</v>
          </cell>
          <cell r="F64" t="str">
            <v>Procmt</v>
          </cell>
          <cell r="G64">
            <v>0</v>
          </cell>
          <cell r="H64">
            <v>927692</v>
          </cell>
          <cell r="I64">
            <v>927692</v>
          </cell>
          <cell r="J64">
            <v>0</v>
          </cell>
          <cell r="K64">
            <v>5284001</v>
          </cell>
          <cell r="L64">
            <v>10351533</v>
          </cell>
          <cell r="M64">
            <v>10193935.33</v>
          </cell>
        </row>
        <row r="65">
          <cell r="A65" t="str">
            <v>1-RevenueO&amp;MPowerPub Affr</v>
          </cell>
          <cell r="B65" t="str">
            <v>1-Revenue</v>
          </cell>
          <cell r="C65" t="str">
            <v>OC</v>
          </cell>
          <cell r="D65" t="str">
            <v>O&amp;M</v>
          </cell>
          <cell r="E65" t="str">
            <v>Power</v>
          </cell>
          <cell r="F65" t="str">
            <v>Pub Affr</v>
          </cell>
          <cell r="G65">
            <v>0</v>
          </cell>
          <cell r="H65">
            <v>533788</v>
          </cell>
          <cell r="I65">
            <v>533492</v>
          </cell>
          <cell r="J65">
            <v>0</v>
          </cell>
          <cell r="K65">
            <v>3279961</v>
          </cell>
          <cell r="L65">
            <v>6455777</v>
          </cell>
          <cell r="M65">
            <v>6554254.959999999</v>
          </cell>
        </row>
        <row r="66">
          <cell r="A66" t="str">
            <v>1-RevenueO&amp;MPowerPwr Fin</v>
          </cell>
          <cell r="B66" t="str">
            <v>1-Revenue</v>
          </cell>
          <cell r="C66" t="str">
            <v>OC</v>
          </cell>
          <cell r="D66" t="str">
            <v>O&amp;M</v>
          </cell>
          <cell r="E66" t="str">
            <v>Power</v>
          </cell>
          <cell r="F66" t="str">
            <v>Pwr Fin</v>
          </cell>
          <cell r="G66">
            <v>0</v>
          </cell>
          <cell r="H66">
            <v>1153831</v>
          </cell>
          <cell r="I66">
            <v>1097567</v>
          </cell>
          <cell r="J66">
            <v>0</v>
          </cell>
          <cell r="K66">
            <v>6880176</v>
          </cell>
          <cell r="L66">
            <v>13746272</v>
          </cell>
          <cell r="M66">
            <v>13064171.609999999</v>
          </cell>
        </row>
        <row r="67">
          <cell r="A67" t="str">
            <v>1-RevenueO&amp;MPowerRec Mgmt</v>
          </cell>
          <cell r="B67" t="str">
            <v>1-Revenue</v>
          </cell>
          <cell r="C67" t="str">
            <v>OC</v>
          </cell>
          <cell r="D67" t="str">
            <v>O&amp;M</v>
          </cell>
          <cell r="E67" t="str">
            <v>Power</v>
          </cell>
          <cell r="F67" t="str">
            <v>Rec Mgmt</v>
          </cell>
          <cell r="G67">
            <v>0</v>
          </cell>
          <cell r="H67">
            <v>68904</v>
          </cell>
          <cell r="I67">
            <v>65299</v>
          </cell>
          <cell r="J67">
            <v>0</v>
          </cell>
          <cell r="K67">
            <v>732363</v>
          </cell>
          <cell r="L67">
            <v>1218661</v>
          </cell>
          <cell r="M67">
            <v>1297942.77</v>
          </cell>
        </row>
        <row r="68">
          <cell r="A68" t="str">
            <v>1-RevenueO&amp;MPowerSC Fin</v>
          </cell>
          <cell r="B68" t="str">
            <v>1-Revenue</v>
          </cell>
          <cell r="C68" t="str">
            <v>OC</v>
          </cell>
          <cell r="D68" t="str">
            <v>O&amp;M</v>
          </cell>
          <cell r="E68" t="str">
            <v>Power</v>
          </cell>
          <cell r="F68" t="str">
            <v>SC Fin</v>
          </cell>
          <cell r="G68">
            <v>0</v>
          </cell>
          <cell r="H68">
            <v>140082</v>
          </cell>
          <cell r="I68">
            <v>143500</v>
          </cell>
          <cell r="J68">
            <v>0</v>
          </cell>
          <cell r="K68">
            <v>785783</v>
          </cell>
          <cell r="L68">
            <v>1553111</v>
          </cell>
          <cell r="M68">
            <v>1546164</v>
          </cell>
        </row>
        <row r="69">
          <cell r="A69" t="str">
            <v>1-RevenueO&amp;MPowerTreas</v>
          </cell>
          <cell r="B69" t="str">
            <v>1-Revenue</v>
          </cell>
          <cell r="C69" t="str">
            <v>OC</v>
          </cell>
          <cell r="D69" t="str">
            <v>O&amp;M</v>
          </cell>
          <cell r="E69" t="str">
            <v>Power</v>
          </cell>
          <cell r="F69" t="str">
            <v>Treas</v>
          </cell>
          <cell r="G69">
            <v>0</v>
          </cell>
          <cell r="H69">
            <v>582421</v>
          </cell>
          <cell r="I69">
            <v>590308</v>
          </cell>
          <cell r="J69">
            <v>0</v>
          </cell>
          <cell r="K69">
            <v>3639072</v>
          </cell>
          <cell r="L69">
            <v>7057300</v>
          </cell>
          <cell r="M69">
            <v>7128944.5499999998</v>
          </cell>
        </row>
        <row r="70">
          <cell r="A70" t="str">
            <v>1-RevenueO&amp;MPowerV&amp;P</v>
          </cell>
          <cell r="B70" t="str">
            <v>1-Revenue</v>
          </cell>
          <cell r="C70" t="str">
            <v>OC</v>
          </cell>
          <cell r="D70" t="str">
            <v>O&amp;M</v>
          </cell>
          <cell r="E70" t="str">
            <v>Power</v>
          </cell>
          <cell r="F70" t="str">
            <v>V&amp;P</v>
          </cell>
          <cell r="G70">
            <v>0</v>
          </cell>
          <cell r="H70">
            <v>114899</v>
          </cell>
          <cell r="I70">
            <v>116556</v>
          </cell>
          <cell r="J70">
            <v>0</v>
          </cell>
          <cell r="K70">
            <v>671354</v>
          </cell>
          <cell r="L70">
            <v>1337376</v>
          </cell>
          <cell r="M70">
            <v>1243251.67</v>
          </cell>
        </row>
        <row r="71">
          <cell r="A71" t="str">
            <v>1-RevenueO&amp;MService Co PA to PABAR</v>
          </cell>
          <cell r="B71" t="str">
            <v>1-Revenue</v>
          </cell>
          <cell r="C71" t="str">
            <v>SC</v>
          </cell>
          <cell r="D71" t="str">
            <v>O&amp;M</v>
          </cell>
          <cell r="E71" t="str">
            <v>Service Co PA to PA</v>
          </cell>
          <cell r="F71" t="str">
            <v>BAR</v>
          </cell>
          <cell r="G71">
            <v>0</v>
          </cell>
          <cell r="H71">
            <v>209189</v>
          </cell>
          <cell r="I71">
            <v>209189</v>
          </cell>
          <cell r="J71">
            <v>0</v>
          </cell>
          <cell r="K71">
            <v>1255134</v>
          </cell>
          <cell r="L71">
            <v>2510268</v>
          </cell>
          <cell r="M71">
            <v>2510268</v>
          </cell>
        </row>
        <row r="72">
          <cell r="A72" t="str">
            <v>1-RevenueO&amp;MService Co PA to PAIT</v>
          </cell>
          <cell r="B72" t="str">
            <v>1-Revenue</v>
          </cell>
          <cell r="C72" t="str">
            <v>SC</v>
          </cell>
          <cell r="D72" t="str">
            <v>O&amp;M</v>
          </cell>
          <cell r="E72" t="str">
            <v>Service Co PA to PA</v>
          </cell>
          <cell r="F72" t="str">
            <v>IT</v>
          </cell>
          <cell r="G72">
            <v>0</v>
          </cell>
          <cell r="H72">
            <v>401348</v>
          </cell>
          <cell r="I72">
            <v>415198</v>
          </cell>
          <cell r="J72">
            <v>0</v>
          </cell>
          <cell r="K72">
            <v>2362439</v>
          </cell>
          <cell r="L72">
            <v>4690457</v>
          </cell>
          <cell r="M72">
            <v>4516223.72</v>
          </cell>
        </row>
        <row r="73">
          <cell r="A73" t="str">
            <v>1-RevenueO&amp;MService Co PA to PARec Mgmt</v>
          </cell>
          <cell r="B73" t="str">
            <v>1-Revenue</v>
          </cell>
          <cell r="C73" t="str">
            <v>SC</v>
          </cell>
          <cell r="D73" t="str">
            <v>O&amp;M</v>
          </cell>
          <cell r="E73" t="str">
            <v>Service Co PA to PA</v>
          </cell>
          <cell r="F73" t="str">
            <v>Rec Mgmt</v>
          </cell>
          <cell r="G73">
            <v>0</v>
          </cell>
          <cell r="J73">
            <v>0</v>
          </cell>
          <cell r="M73">
            <v>-3994</v>
          </cell>
        </row>
        <row r="74">
          <cell r="A74" t="str">
            <v>1-RevenueO&amp;MService Co PA to PATreas</v>
          </cell>
          <cell r="B74" t="str">
            <v>1-Revenue</v>
          </cell>
          <cell r="C74" t="str">
            <v>SC</v>
          </cell>
          <cell r="D74" t="str">
            <v>O&amp;M</v>
          </cell>
          <cell r="E74" t="str">
            <v>Service Co PA to PA</v>
          </cell>
          <cell r="F74" t="str">
            <v>Treas</v>
          </cell>
          <cell r="G74">
            <v>0</v>
          </cell>
          <cell r="H74">
            <v>1828829</v>
          </cell>
          <cell r="I74">
            <v>1828829</v>
          </cell>
          <cell r="J74">
            <v>0</v>
          </cell>
          <cell r="K74">
            <v>10972968</v>
          </cell>
          <cell r="L74">
            <v>21945935</v>
          </cell>
          <cell r="M74">
            <v>21945381.900000002</v>
          </cell>
        </row>
        <row r="75">
          <cell r="A75" t="str">
            <v>1-RevenueO&amp;MUtilityASD</v>
          </cell>
          <cell r="B75" t="str">
            <v>1-Revenue</v>
          </cell>
          <cell r="C75" t="str">
            <v>OC</v>
          </cell>
          <cell r="D75" t="str">
            <v>O&amp;M</v>
          </cell>
          <cell r="E75" t="str">
            <v>Utility</v>
          </cell>
          <cell r="F75" t="str">
            <v>ASD</v>
          </cell>
          <cell r="G75">
            <v>0</v>
          </cell>
          <cell r="H75">
            <v>901908</v>
          </cell>
          <cell r="I75">
            <v>1026669</v>
          </cell>
          <cell r="J75">
            <v>0</v>
          </cell>
          <cell r="K75">
            <v>5306811</v>
          </cell>
          <cell r="L75">
            <v>10812104</v>
          </cell>
          <cell r="M75">
            <v>11018031.449999999</v>
          </cell>
        </row>
        <row r="76">
          <cell r="A76" t="str">
            <v>1-RevenueO&amp;MUtilityBAR</v>
          </cell>
          <cell r="B76" t="str">
            <v>1-Revenue</v>
          </cell>
          <cell r="C76" t="str">
            <v>OC</v>
          </cell>
          <cell r="D76" t="str">
            <v>O&amp;M</v>
          </cell>
          <cell r="E76" t="str">
            <v>Utility</v>
          </cell>
          <cell r="F76" t="str">
            <v>BAR</v>
          </cell>
          <cell r="G76">
            <v>0</v>
          </cell>
          <cell r="H76">
            <v>705691</v>
          </cell>
          <cell r="I76">
            <v>704268</v>
          </cell>
          <cell r="J76">
            <v>0</v>
          </cell>
          <cell r="K76">
            <v>4057210</v>
          </cell>
          <cell r="L76">
            <v>8062277</v>
          </cell>
          <cell r="M76">
            <v>7937443.5699999994</v>
          </cell>
        </row>
        <row r="77">
          <cell r="A77" t="str">
            <v>1-RevenueO&amp;MUtilityComm Adv</v>
          </cell>
          <cell r="B77" t="str">
            <v>1-Revenue</v>
          </cell>
          <cell r="C77" t="str">
            <v>OC</v>
          </cell>
          <cell r="D77" t="str">
            <v>O&amp;M</v>
          </cell>
          <cell r="E77" t="str">
            <v>Utility</v>
          </cell>
          <cell r="F77" t="str">
            <v>Comm Adv</v>
          </cell>
          <cell r="G77">
            <v>0</v>
          </cell>
          <cell r="H77">
            <v>267888</v>
          </cell>
          <cell r="I77">
            <v>265805</v>
          </cell>
          <cell r="J77">
            <v>0</v>
          </cell>
          <cell r="K77">
            <v>1544782</v>
          </cell>
          <cell r="L77">
            <v>3033922</v>
          </cell>
          <cell r="M77">
            <v>3011850.25</v>
          </cell>
        </row>
        <row r="78">
          <cell r="A78" t="str">
            <v>1-RevenueO&amp;MUtilityCorp Dev</v>
          </cell>
          <cell r="B78" t="str">
            <v>1-Revenue</v>
          </cell>
          <cell r="C78" t="str">
            <v>OC</v>
          </cell>
          <cell r="D78" t="str">
            <v>O&amp;M</v>
          </cell>
          <cell r="E78" t="str">
            <v>Utility</v>
          </cell>
          <cell r="F78" t="str">
            <v>Corp Dev</v>
          </cell>
          <cell r="G78">
            <v>0</v>
          </cell>
          <cell r="H78">
            <v>3994</v>
          </cell>
          <cell r="I78">
            <v>3994</v>
          </cell>
          <cell r="J78">
            <v>0</v>
          </cell>
          <cell r="K78">
            <v>22407</v>
          </cell>
          <cell r="L78">
            <v>44288</v>
          </cell>
          <cell r="M78">
            <v>40428.26</v>
          </cell>
        </row>
        <row r="79">
          <cell r="A79" t="str">
            <v>1-RevenueO&amp;MUtilityCorp Secr</v>
          </cell>
          <cell r="B79" t="str">
            <v>1-Revenue</v>
          </cell>
          <cell r="C79" t="str">
            <v>OC</v>
          </cell>
          <cell r="D79" t="str">
            <v>O&amp;M</v>
          </cell>
          <cell r="E79" t="str">
            <v>Utility</v>
          </cell>
          <cell r="F79" t="str">
            <v>Corp Secr</v>
          </cell>
          <cell r="G79">
            <v>0</v>
          </cell>
          <cell r="H79">
            <v>43900</v>
          </cell>
          <cell r="I79">
            <v>43143</v>
          </cell>
          <cell r="J79">
            <v>0</v>
          </cell>
          <cell r="K79">
            <v>292400</v>
          </cell>
          <cell r="L79">
            <v>564500</v>
          </cell>
          <cell r="M79">
            <v>549057</v>
          </cell>
        </row>
        <row r="80">
          <cell r="A80" t="str">
            <v>1-RevenueO&amp;MUtilityCorp Strat</v>
          </cell>
          <cell r="B80" t="str">
            <v>1-Revenue</v>
          </cell>
          <cell r="C80" t="str">
            <v>OC</v>
          </cell>
          <cell r="D80" t="str">
            <v>O&amp;M</v>
          </cell>
          <cell r="E80" t="str">
            <v>Utility</v>
          </cell>
          <cell r="F80" t="str">
            <v>Corp Strat</v>
          </cell>
          <cell r="G80">
            <v>0</v>
          </cell>
          <cell r="H80">
            <v>132024</v>
          </cell>
          <cell r="I80">
            <v>129727</v>
          </cell>
          <cell r="J80">
            <v>0</v>
          </cell>
          <cell r="K80">
            <v>802306</v>
          </cell>
          <cell r="L80">
            <v>1580463</v>
          </cell>
          <cell r="M80">
            <v>1595077.76</v>
          </cell>
        </row>
        <row r="81">
          <cell r="A81" t="str">
            <v>1-RevenueO&amp;MUtilityERM</v>
          </cell>
          <cell r="B81" t="str">
            <v>1-Revenue</v>
          </cell>
          <cell r="C81" t="str">
            <v>OC</v>
          </cell>
          <cell r="D81" t="str">
            <v>O&amp;M</v>
          </cell>
          <cell r="E81" t="str">
            <v>Utility</v>
          </cell>
          <cell r="F81" t="str">
            <v>ERM</v>
          </cell>
          <cell r="G81">
            <v>0</v>
          </cell>
          <cell r="H81">
            <v>33980</v>
          </cell>
          <cell r="I81">
            <v>33722</v>
          </cell>
          <cell r="J81">
            <v>0</v>
          </cell>
          <cell r="K81">
            <v>191068</v>
          </cell>
          <cell r="L81">
            <v>379181</v>
          </cell>
          <cell r="M81">
            <v>282900.09000000003</v>
          </cell>
        </row>
        <row r="82">
          <cell r="A82" t="str">
            <v>1-RevenueO&amp;MUtilityExec</v>
          </cell>
          <cell r="B82" t="str">
            <v>1-Revenue</v>
          </cell>
          <cell r="C82" t="str">
            <v>OC</v>
          </cell>
          <cell r="D82" t="str">
            <v>O&amp;M</v>
          </cell>
          <cell r="E82" t="str">
            <v>Utility</v>
          </cell>
          <cell r="F82" t="str">
            <v>Exec</v>
          </cell>
          <cell r="G82">
            <v>0</v>
          </cell>
          <cell r="H82">
            <v>1757945</v>
          </cell>
          <cell r="I82">
            <v>1605690</v>
          </cell>
          <cell r="J82">
            <v>0</v>
          </cell>
          <cell r="K82">
            <v>6741047</v>
          </cell>
          <cell r="L82">
            <v>13534448</v>
          </cell>
          <cell r="M82">
            <v>13229879</v>
          </cell>
        </row>
        <row r="83">
          <cell r="A83" t="str">
            <v>1-RevenueO&amp;MUtilityHR</v>
          </cell>
          <cell r="B83" t="str">
            <v>1-Revenue</v>
          </cell>
          <cell r="C83" t="str">
            <v>OC</v>
          </cell>
          <cell r="D83" t="str">
            <v>O&amp;M</v>
          </cell>
          <cell r="E83" t="str">
            <v>Utility</v>
          </cell>
          <cell r="F83" t="str">
            <v>HR</v>
          </cell>
          <cell r="G83">
            <v>0</v>
          </cell>
          <cell r="H83">
            <v>1125258</v>
          </cell>
          <cell r="I83">
            <v>1080730</v>
          </cell>
          <cell r="J83">
            <v>0</v>
          </cell>
          <cell r="K83">
            <v>6440991</v>
          </cell>
          <cell r="L83">
            <v>12642548</v>
          </cell>
          <cell r="M83">
            <v>12279637.260000004</v>
          </cell>
        </row>
        <row r="84">
          <cell r="A84" t="str">
            <v>1-RevenueO&amp;MUtilityInt Audit/ Control</v>
          </cell>
          <cell r="B84" t="str">
            <v>1-Revenue</v>
          </cell>
          <cell r="C84" t="str">
            <v>OC</v>
          </cell>
          <cell r="D84" t="str">
            <v>O&amp;M</v>
          </cell>
          <cell r="E84" t="str">
            <v>Utility</v>
          </cell>
          <cell r="F84" t="str">
            <v>Int Audit/ Control</v>
          </cell>
          <cell r="G84">
            <v>0</v>
          </cell>
          <cell r="H84">
            <v>265348</v>
          </cell>
          <cell r="I84">
            <v>264766</v>
          </cell>
          <cell r="J84">
            <v>0</v>
          </cell>
          <cell r="K84">
            <v>1558472</v>
          </cell>
          <cell r="L84">
            <v>3164617</v>
          </cell>
          <cell r="M84">
            <v>3203397.51</v>
          </cell>
        </row>
        <row r="85">
          <cell r="A85" t="str">
            <v>1-RevenueO&amp;MUtilityInv Rel</v>
          </cell>
          <cell r="B85" t="str">
            <v>1-Revenue</v>
          </cell>
          <cell r="C85" t="str">
            <v>OC</v>
          </cell>
          <cell r="D85" t="str">
            <v>O&amp;M</v>
          </cell>
          <cell r="E85" t="str">
            <v>Utility</v>
          </cell>
          <cell r="F85" t="str">
            <v>Inv Rel</v>
          </cell>
          <cell r="G85">
            <v>0</v>
          </cell>
          <cell r="H85">
            <v>56225</v>
          </cell>
          <cell r="I85">
            <v>55255</v>
          </cell>
          <cell r="J85">
            <v>0</v>
          </cell>
          <cell r="K85">
            <v>337350</v>
          </cell>
          <cell r="L85">
            <v>674700</v>
          </cell>
          <cell r="M85">
            <v>666376</v>
          </cell>
        </row>
        <row r="86">
          <cell r="A86" t="str">
            <v>1-RevenueO&amp;MUtilityIT</v>
          </cell>
          <cell r="B86" t="str">
            <v>1-Revenue</v>
          </cell>
          <cell r="C86" t="str">
            <v>OC</v>
          </cell>
          <cell r="D86" t="str">
            <v>O&amp;M</v>
          </cell>
          <cell r="E86" t="str">
            <v>Utility</v>
          </cell>
          <cell r="F86" t="str">
            <v>IT</v>
          </cell>
          <cell r="G86">
            <v>0</v>
          </cell>
          <cell r="H86">
            <v>6902025</v>
          </cell>
          <cell r="I86">
            <v>6769998</v>
          </cell>
          <cell r="J86">
            <v>0</v>
          </cell>
          <cell r="K86">
            <v>41603159</v>
          </cell>
          <cell r="L86">
            <v>82951626</v>
          </cell>
          <cell r="M86">
            <v>82725279.610000014</v>
          </cell>
        </row>
        <row r="87">
          <cell r="A87" t="str">
            <v>1-RevenueO&amp;MUtilityLaw</v>
          </cell>
          <cell r="B87" t="str">
            <v>1-Revenue</v>
          </cell>
          <cell r="C87" t="str">
            <v>OC</v>
          </cell>
          <cell r="D87" t="str">
            <v>O&amp;M</v>
          </cell>
          <cell r="E87" t="str">
            <v>Utility</v>
          </cell>
          <cell r="F87" t="str">
            <v>Law</v>
          </cell>
          <cell r="G87">
            <v>0</v>
          </cell>
          <cell r="H87">
            <v>1129168</v>
          </cell>
          <cell r="I87">
            <v>1015298</v>
          </cell>
          <cell r="J87">
            <v>0</v>
          </cell>
          <cell r="K87">
            <v>6599255</v>
          </cell>
          <cell r="L87">
            <v>12890841</v>
          </cell>
          <cell r="M87">
            <v>12699247.190000005</v>
          </cell>
        </row>
        <row r="88">
          <cell r="A88" t="str">
            <v>1-RevenueO&amp;MUtilityMisc Acct</v>
          </cell>
          <cell r="B88" t="str">
            <v>1-Revenue</v>
          </cell>
          <cell r="C88" t="str">
            <v>OC</v>
          </cell>
          <cell r="D88" t="str">
            <v>O&amp;M</v>
          </cell>
          <cell r="E88" t="str">
            <v>Utility</v>
          </cell>
          <cell r="F88" t="str">
            <v>Misc Acct</v>
          </cell>
          <cell r="G88">
            <v>0</v>
          </cell>
          <cell r="H88">
            <v>507008</v>
          </cell>
          <cell r="I88">
            <v>78045</v>
          </cell>
          <cell r="J88">
            <v>0</v>
          </cell>
          <cell r="K88">
            <v>2932545</v>
          </cell>
          <cell r="L88">
            <v>5802532</v>
          </cell>
          <cell r="M88">
            <v>7086295</v>
          </cell>
        </row>
        <row r="89">
          <cell r="A89" t="str">
            <v>1-RevenueO&amp;MUtilityNERC</v>
          </cell>
          <cell r="B89" t="str">
            <v>1-Revenue</v>
          </cell>
          <cell r="C89" t="str">
            <v>OC</v>
          </cell>
          <cell r="D89" t="str">
            <v>O&amp;M</v>
          </cell>
          <cell r="E89" t="str">
            <v>Utility</v>
          </cell>
          <cell r="F89" t="str">
            <v>NERC</v>
          </cell>
          <cell r="G89">
            <v>0</v>
          </cell>
          <cell r="H89">
            <v>100126</v>
          </cell>
          <cell r="I89">
            <v>100126</v>
          </cell>
          <cell r="J89">
            <v>0</v>
          </cell>
          <cell r="K89">
            <v>562585</v>
          </cell>
          <cell r="L89">
            <v>1113749</v>
          </cell>
          <cell r="M89">
            <v>909400.41</v>
          </cell>
        </row>
        <row r="90">
          <cell r="A90" t="str">
            <v>1-RevenueO&amp;MUtilityPayroll AP</v>
          </cell>
          <cell r="B90" t="str">
            <v>1-Revenue</v>
          </cell>
          <cell r="C90" t="str">
            <v>OC</v>
          </cell>
          <cell r="D90" t="str">
            <v>O&amp;M</v>
          </cell>
          <cell r="E90" t="str">
            <v>Utility</v>
          </cell>
          <cell r="F90" t="str">
            <v>Payroll AP</v>
          </cell>
          <cell r="G90">
            <v>0</v>
          </cell>
          <cell r="H90">
            <v>204495</v>
          </cell>
          <cell r="I90">
            <v>204495</v>
          </cell>
          <cell r="J90">
            <v>0</v>
          </cell>
          <cell r="K90">
            <v>1227297</v>
          </cell>
          <cell r="L90">
            <v>2450308</v>
          </cell>
          <cell r="M90">
            <v>2441500.4300000002</v>
          </cell>
        </row>
        <row r="91">
          <cell r="A91" t="str">
            <v>1-RevenueO&amp;MUtilityProcmt</v>
          </cell>
          <cell r="B91" t="str">
            <v>1-Revenue</v>
          </cell>
          <cell r="C91" t="str">
            <v>OC</v>
          </cell>
          <cell r="D91" t="str">
            <v>O&amp;M</v>
          </cell>
          <cell r="E91" t="str">
            <v>Utility</v>
          </cell>
          <cell r="F91" t="str">
            <v>Procmt</v>
          </cell>
          <cell r="G91">
            <v>0</v>
          </cell>
          <cell r="H91">
            <v>288169</v>
          </cell>
          <cell r="I91">
            <v>288169</v>
          </cell>
          <cell r="J91">
            <v>0</v>
          </cell>
          <cell r="K91">
            <v>1641387</v>
          </cell>
          <cell r="L91">
            <v>3215526</v>
          </cell>
          <cell r="M91">
            <v>3296376.92</v>
          </cell>
        </row>
        <row r="92">
          <cell r="A92" t="str">
            <v>1-RevenueO&amp;MUtilityPSE&amp;G Fin</v>
          </cell>
          <cell r="B92" t="str">
            <v>1-Revenue</v>
          </cell>
          <cell r="C92" t="str">
            <v>OC</v>
          </cell>
          <cell r="D92" t="str">
            <v>O&amp;M</v>
          </cell>
          <cell r="E92" t="str">
            <v>Utility</v>
          </cell>
          <cell r="F92" t="str">
            <v>PSE&amp;G Fin</v>
          </cell>
          <cell r="G92">
            <v>0</v>
          </cell>
          <cell r="H92">
            <v>572136</v>
          </cell>
          <cell r="I92">
            <v>572136</v>
          </cell>
          <cell r="J92">
            <v>0</v>
          </cell>
          <cell r="K92">
            <v>4396416</v>
          </cell>
          <cell r="L92">
            <v>7829232</v>
          </cell>
          <cell r="M92">
            <v>7542304</v>
          </cell>
        </row>
        <row r="93">
          <cell r="A93" t="str">
            <v>1-RevenueO&amp;MUtilityPub Affr</v>
          </cell>
          <cell r="B93" t="str">
            <v>1-Revenue</v>
          </cell>
          <cell r="C93" t="str">
            <v>OC</v>
          </cell>
          <cell r="D93" t="str">
            <v>O&amp;M</v>
          </cell>
          <cell r="E93" t="str">
            <v>Utility</v>
          </cell>
          <cell r="F93" t="str">
            <v>Pub Affr</v>
          </cell>
          <cell r="G93">
            <v>0</v>
          </cell>
          <cell r="H93">
            <v>572284</v>
          </cell>
          <cell r="I93">
            <v>567458</v>
          </cell>
          <cell r="J93">
            <v>0</v>
          </cell>
          <cell r="K93">
            <v>3310566</v>
          </cell>
          <cell r="L93">
            <v>6583898</v>
          </cell>
          <cell r="M93">
            <v>6431218.3499999996</v>
          </cell>
        </row>
        <row r="94">
          <cell r="A94" t="str">
            <v>1-RevenueO&amp;MUtilityPwr Fin</v>
          </cell>
          <cell r="B94" t="str">
            <v>1-Revenue</v>
          </cell>
          <cell r="C94" t="str">
            <v>OC</v>
          </cell>
          <cell r="D94" t="str">
            <v>O&amp;M</v>
          </cell>
          <cell r="E94" t="str">
            <v>Utility</v>
          </cell>
          <cell r="F94" t="str">
            <v>Pwr Fin</v>
          </cell>
          <cell r="G94">
            <v>0</v>
          </cell>
          <cell r="J94">
            <v>0</v>
          </cell>
          <cell r="M94">
            <v>1291.94</v>
          </cell>
        </row>
        <row r="95">
          <cell r="A95" t="str">
            <v>1-RevenueO&amp;MUtilityRec Mgmt</v>
          </cell>
          <cell r="B95" t="str">
            <v>1-Revenue</v>
          </cell>
          <cell r="C95" t="str">
            <v>OC</v>
          </cell>
          <cell r="D95" t="str">
            <v>O&amp;M</v>
          </cell>
          <cell r="E95" t="str">
            <v>Utility</v>
          </cell>
          <cell r="F95" t="str">
            <v>Rec Mgmt</v>
          </cell>
          <cell r="G95">
            <v>0</v>
          </cell>
          <cell r="H95">
            <v>63044</v>
          </cell>
          <cell r="I95">
            <v>61237</v>
          </cell>
          <cell r="J95">
            <v>0</v>
          </cell>
          <cell r="K95">
            <v>531202</v>
          </cell>
          <cell r="L95">
            <v>925802</v>
          </cell>
          <cell r="M95">
            <v>977699.45</v>
          </cell>
        </row>
        <row r="96">
          <cell r="A96" t="str">
            <v>1-RevenueO&amp;MUtilitySC Fin</v>
          </cell>
          <cell r="B96" t="str">
            <v>1-Revenue</v>
          </cell>
          <cell r="C96" t="str">
            <v>OC</v>
          </cell>
          <cell r="D96" t="str">
            <v>O&amp;M</v>
          </cell>
          <cell r="E96" t="str">
            <v>Utility</v>
          </cell>
          <cell r="F96" t="str">
            <v>SC Fin</v>
          </cell>
          <cell r="G96">
            <v>0</v>
          </cell>
          <cell r="H96">
            <v>198167</v>
          </cell>
          <cell r="I96">
            <v>194750</v>
          </cell>
          <cell r="J96">
            <v>0</v>
          </cell>
          <cell r="K96">
            <v>1111601</v>
          </cell>
          <cell r="L96">
            <v>2197099</v>
          </cell>
          <cell r="M96">
            <v>2111550</v>
          </cell>
        </row>
        <row r="97">
          <cell r="A97" t="str">
            <v>1-RevenueO&amp;MUtilityTreas</v>
          </cell>
          <cell r="B97" t="str">
            <v>1-Revenue</v>
          </cell>
          <cell r="C97" t="str">
            <v>OC</v>
          </cell>
          <cell r="D97" t="str">
            <v>O&amp;M</v>
          </cell>
          <cell r="E97" t="str">
            <v>Utility</v>
          </cell>
          <cell r="F97" t="str">
            <v>Treas</v>
          </cell>
          <cell r="G97">
            <v>0</v>
          </cell>
          <cell r="H97">
            <v>1434120</v>
          </cell>
          <cell r="I97">
            <v>1449845</v>
          </cell>
          <cell r="J97">
            <v>0</v>
          </cell>
          <cell r="K97">
            <v>8885730</v>
          </cell>
          <cell r="L97">
            <v>17481755</v>
          </cell>
          <cell r="M97">
            <v>17718505.909999996</v>
          </cell>
        </row>
        <row r="98">
          <cell r="A98" t="str">
            <v>1-RevenueO&amp;MUtilityV&amp;P</v>
          </cell>
          <cell r="B98" t="str">
            <v>1-Revenue</v>
          </cell>
          <cell r="C98" t="str">
            <v>OC</v>
          </cell>
          <cell r="D98" t="str">
            <v>O&amp;M</v>
          </cell>
          <cell r="E98" t="str">
            <v>Utility</v>
          </cell>
          <cell r="F98" t="str">
            <v>V&amp;P</v>
          </cell>
          <cell r="G98">
            <v>0</v>
          </cell>
          <cell r="H98">
            <v>122003</v>
          </cell>
          <cell r="I98">
            <v>120346</v>
          </cell>
          <cell r="J98">
            <v>0</v>
          </cell>
          <cell r="K98">
            <v>722076</v>
          </cell>
          <cell r="L98">
            <v>1441214</v>
          </cell>
          <cell r="M98">
            <v>1384257.36</v>
          </cell>
        </row>
        <row r="99">
          <cell r="A99" t="str">
            <v>2-ExpenseCAPITALApplied LaborIT</v>
          </cell>
          <cell r="B99" t="str">
            <v>2-Expense</v>
          </cell>
          <cell r="C99">
            <v>0</v>
          </cell>
          <cell r="D99" t="str">
            <v>CAPITAL</v>
          </cell>
          <cell r="E99" t="str">
            <v>Applied Labor</v>
          </cell>
          <cell r="F99" t="str">
            <v>IT</v>
          </cell>
          <cell r="G99">
            <v>0</v>
          </cell>
          <cell r="H99">
            <v>93719</v>
          </cell>
          <cell r="J99">
            <v>0</v>
          </cell>
          <cell r="K99">
            <v>493045</v>
          </cell>
          <cell r="L99">
            <v>986291</v>
          </cell>
        </row>
        <row r="100">
          <cell r="A100" t="str">
            <v>2-ExpenseCAPITALApplied LaborTreas</v>
          </cell>
          <cell r="B100" t="str">
            <v>2-Expense</v>
          </cell>
          <cell r="C100">
            <v>0</v>
          </cell>
          <cell r="D100" t="str">
            <v>CAPITAL</v>
          </cell>
          <cell r="E100" t="str">
            <v>Applied Labor</v>
          </cell>
          <cell r="F100" t="str">
            <v>Treas</v>
          </cell>
          <cell r="G100">
            <v>0</v>
          </cell>
          <cell r="H100">
            <v>7642</v>
          </cell>
          <cell r="J100">
            <v>0</v>
          </cell>
          <cell r="K100">
            <v>43013</v>
          </cell>
          <cell r="L100">
            <v>85404</v>
          </cell>
        </row>
        <row r="101">
          <cell r="A101" t="str">
            <v>2-ExpenseCAPITALCapital OffsetASD</v>
          </cell>
          <cell r="B101" t="str">
            <v>2-Expense</v>
          </cell>
          <cell r="C101">
            <v>0</v>
          </cell>
          <cell r="D101" t="str">
            <v>CAPITAL</v>
          </cell>
          <cell r="E101" t="str">
            <v>Capital Offset</v>
          </cell>
          <cell r="F101" t="str">
            <v>ASD</v>
          </cell>
          <cell r="G101">
            <v>0</v>
          </cell>
          <cell r="I101">
            <v>-239990</v>
          </cell>
          <cell r="J101">
            <v>0</v>
          </cell>
          <cell r="M101">
            <v>-2097842</v>
          </cell>
        </row>
        <row r="102">
          <cell r="A102" t="str">
            <v>2-ExpenseCAPITALCapital OffsetBAR</v>
          </cell>
          <cell r="B102" t="str">
            <v>2-Expense</v>
          </cell>
          <cell r="C102">
            <v>0</v>
          </cell>
          <cell r="D102" t="str">
            <v>CAPITAL</v>
          </cell>
          <cell r="E102" t="str">
            <v>Capital Offset</v>
          </cell>
          <cell r="F102" t="str">
            <v>BAR</v>
          </cell>
          <cell r="G102">
            <v>0</v>
          </cell>
          <cell r="I102">
            <v>-43167</v>
          </cell>
          <cell r="J102">
            <v>0</v>
          </cell>
          <cell r="M102">
            <v>-682463</v>
          </cell>
        </row>
        <row r="103">
          <cell r="A103" t="str">
            <v>2-ExpenseCAPITALCapital OffsetComm Adv</v>
          </cell>
          <cell r="B103" t="str">
            <v>2-Expense</v>
          </cell>
          <cell r="C103">
            <v>0</v>
          </cell>
          <cell r="D103" t="str">
            <v>CAPITAL</v>
          </cell>
          <cell r="E103" t="str">
            <v>Capital Offset</v>
          </cell>
          <cell r="F103" t="str">
            <v>Comm Adv</v>
          </cell>
          <cell r="G103">
            <v>0</v>
          </cell>
          <cell r="J103">
            <v>0</v>
          </cell>
          <cell r="M103">
            <v>-2506</v>
          </cell>
        </row>
        <row r="104">
          <cell r="A104" t="str">
            <v>2-ExpenseCAPITALCapital OffsetCorp Secr</v>
          </cell>
          <cell r="B104" t="str">
            <v>2-Expense</v>
          </cell>
          <cell r="C104">
            <v>0</v>
          </cell>
          <cell r="D104" t="str">
            <v>CAPITAL</v>
          </cell>
          <cell r="E104" t="str">
            <v>Capital Offset</v>
          </cell>
          <cell r="F104" t="str">
            <v>Corp Secr</v>
          </cell>
          <cell r="G104">
            <v>0</v>
          </cell>
          <cell r="J104">
            <v>0</v>
          </cell>
          <cell r="M104">
            <v>-1643</v>
          </cell>
        </row>
        <row r="105">
          <cell r="A105" t="str">
            <v>2-ExpenseCAPITALCapital OffsetERM</v>
          </cell>
          <cell r="B105" t="str">
            <v>2-Expense</v>
          </cell>
          <cell r="C105">
            <v>0</v>
          </cell>
          <cell r="D105" t="str">
            <v>CAPITAL</v>
          </cell>
          <cell r="E105" t="str">
            <v>Capital Offset</v>
          </cell>
          <cell r="F105" t="str">
            <v>ERM</v>
          </cell>
          <cell r="G105">
            <v>0</v>
          </cell>
          <cell r="J105">
            <v>0</v>
          </cell>
          <cell r="M105">
            <v>-6200</v>
          </cell>
        </row>
        <row r="106">
          <cell r="A106" t="str">
            <v>2-ExpenseCAPITALCapital OffsetExec</v>
          </cell>
          <cell r="B106" t="str">
            <v>2-Expense</v>
          </cell>
          <cell r="C106">
            <v>0</v>
          </cell>
          <cell r="D106" t="str">
            <v>CAPITAL</v>
          </cell>
          <cell r="E106" t="str">
            <v>Capital Offset</v>
          </cell>
          <cell r="F106" t="str">
            <v>Exec</v>
          </cell>
          <cell r="G106">
            <v>0</v>
          </cell>
          <cell r="I106">
            <v>-78000</v>
          </cell>
          <cell r="J106">
            <v>0</v>
          </cell>
          <cell r="M106">
            <v>-773724</v>
          </cell>
        </row>
        <row r="107">
          <cell r="A107" t="str">
            <v>2-ExpenseCAPITALCapital OffsetHR</v>
          </cell>
          <cell r="B107" t="str">
            <v>2-Expense</v>
          </cell>
          <cell r="C107">
            <v>0</v>
          </cell>
          <cell r="D107" t="str">
            <v>CAPITAL</v>
          </cell>
          <cell r="E107" t="str">
            <v>Capital Offset</v>
          </cell>
          <cell r="F107" t="str">
            <v>HR</v>
          </cell>
          <cell r="G107">
            <v>0</v>
          </cell>
          <cell r="I107">
            <v>-207967</v>
          </cell>
          <cell r="J107">
            <v>0</v>
          </cell>
          <cell r="M107">
            <v>-1985306</v>
          </cell>
        </row>
        <row r="108">
          <cell r="A108" t="str">
            <v>2-ExpenseCAPITALCapital OffsetInt Audit/ Control</v>
          </cell>
          <cell r="B108" t="str">
            <v>2-Expense</v>
          </cell>
          <cell r="C108">
            <v>0</v>
          </cell>
          <cell r="D108" t="str">
            <v>CAPITAL</v>
          </cell>
          <cell r="E108" t="str">
            <v>Capital Offset</v>
          </cell>
          <cell r="F108" t="str">
            <v>Int Audit/ Control</v>
          </cell>
          <cell r="G108">
            <v>0</v>
          </cell>
          <cell r="J108">
            <v>0</v>
          </cell>
          <cell r="M108">
            <v>-4929</v>
          </cell>
        </row>
        <row r="109">
          <cell r="A109" t="str">
            <v>2-ExpenseCAPITALCapital OffsetIT</v>
          </cell>
          <cell r="B109" t="str">
            <v>2-Expense</v>
          </cell>
          <cell r="C109">
            <v>0</v>
          </cell>
          <cell r="D109" t="str">
            <v>CAPITAL</v>
          </cell>
          <cell r="E109" t="str">
            <v>Capital Offset</v>
          </cell>
          <cell r="F109" t="str">
            <v>IT</v>
          </cell>
          <cell r="G109">
            <v>0</v>
          </cell>
          <cell r="I109">
            <v>-1646530</v>
          </cell>
          <cell r="J109">
            <v>0</v>
          </cell>
          <cell r="M109">
            <v>-17179162</v>
          </cell>
        </row>
        <row r="110">
          <cell r="A110" t="str">
            <v>2-ExpenseCAPITALCapital OffsetLaw</v>
          </cell>
          <cell r="B110" t="str">
            <v>2-Expense</v>
          </cell>
          <cell r="C110">
            <v>0</v>
          </cell>
          <cell r="D110" t="str">
            <v>CAPITAL</v>
          </cell>
          <cell r="E110" t="str">
            <v>Capital Offset</v>
          </cell>
          <cell r="F110" t="str">
            <v>Law</v>
          </cell>
          <cell r="G110">
            <v>0</v>
          </cell>
          <cell r="J110">
            <v>0</v>
          </cell>
          <cell r="M110">
            <v>-14090</v>
          </cell>
        </row>
        <row r="111">
          <cell r="A111" t="str">
            <v>2-ExpenseCAPITALCapital OffsetProcmt</v>
          </cell>
          <cell r="B111" t="str">
            <v>2-Expense</v>
          </cell>
          <cell r="C111">
            <v>0</v>
          </cell>
          <cell r="D111" t="str">
            <v>CAPITAL</v>
          </cell>
          <cell r="E111" t="str">
            <v>Capital Offset</v>
          </cell>
          <cell r="F111" t="str">
            <v>Procmt</v>
          </cell>
          <cell r="G111">
            <v>0</v>
          </cell>
          <cell r="J111">
            <v>0</v>
          </cell>
          <cell r="M111">
            <v>-5177</v>
          </cell>
        </row>
        <row r="112">
          <cell r="A112" t="str">
            <v>2-ExpenseCAPITALCapital OffsetPSE&amp;G Fin</v>
          </cell>
          <cell r="B112" t="str">
            <v>2-Expense</v>
          </cell>
          <cell r="C112">
            <v>0</v>
          </cell>
          <cell r="D112" t="str">
            <v>CAPITAL</v>
          </cell>
          <cell r="E112" t="str">
            <v>Capital Offset</v>
          </cell>
          <cell r="F112" t="str">
            <v>PSE&amp;G Fin</v>
          </cell>
          <cell r="G112">
            <v>0</v>
          </cell>
          <cell r="J112">
            <v>0</v>
          </cell>
          <cell r="M112">
            <v>-3286</v>
          </cell>
        </row>
        <row r="113">
          <cell r="A113" t="str">
            <v>2-ExpenseCAPITALCapital OffsetPub Affr</v>
          </cell>
          <cell r="B113" t="str">
            <v>2-Expense</v>
          </cell>
          <cell r="C113">
            <v>0</v>
          </cell>
          <cell r="D113" t="str">
            <v>CAPITAL</v>
          </cell>
          <cell r="E113" t="str">
            <v>Capital Offset</v>
          </cell>
          <cell r="F113" t="str">
            <v>Pub Affr</v>
          </cell>
          <cell r="G113">
            <v>0</v>
          </cell>
          <cell r="I113">
            <v>-3329431.89</v>
          </cell>
          <cell r="J113">
            <v>0</v>
          </cell>
          <cell r="M113">
            <v>-42481885</v>
          </cell>
        </row>
        <row r="114">
          <cell r="A114" t="str">
            <v>2-ExpenseCAPITALCapital OffsetPwr Fin</v>
          </cell>
          <cell r="B114" t="str">
            <v>2-Expense</v>
          </cell>
          <cell r="C114">
            <v>0</v>
          </cell>
          <cell r="D114" t="str">
            <v>CAPITAL</v>
          </cell>
          <cell r="E114" t="str">
            <v>Capital Offset</v>
          </cell>
          <cell r="F114" t="str">
            <v>Pwr Fin</v>
          </cell>
          <cell r="G114">
            <v>0</v>
          </cell>
          <cell r="J114">
            <v>0</v>
          </cell>
          <cell r="M114">
            <v>-4539</v>
          </cell>
        </row>
        <row r="115">
          <cell r="A115" t="str">
            <v>2-ExpenseCAPITALCapital OffsetRec Mgmt</v>
          </cell>
          <cell r="B115" t="str">
            <v>2-Expense</v>
          </cell>
          <cell r="C115">
            <v>0</v>
          </cell>
          <cell r="D115" t="str">
            <v>CAPITAL</v>
          </cell>
          <cell r="E115" t="str">
            <v>Capital Offset</v>
          </cell>
          <cell r="F115" t="str">
            <v>Rec Mgmt</v>
          </cell>
          <cell r="G115">
            <v>0</v>
          </cell>
          <cell r="J115">
            <v>0</v>
          </cell>
          <cell r="M115">
            <v>-1643</v>
          </cell>
        </row>
        <row r="116">
          <cell r="A116" t="str">
            <v>2-ExpenseCAPITALCapital OffsetSC Fin</v>
          </cell>
          <cell r="B116" t="str">
            <v>2-Expense</v>
          </cell>
          <cell r="C116">
            <v>0</v>
          </cell>
          <cell r="D116" t="str">
            <v>CAPITAL</v>
          </cell>
          <cell r="E116" t="str">
            <v>Capital Offset</v>
          </cell>
          <cell r="F116" t="str">
            <v>SC Fin</v>
          </cell>
          <cell r="G116">
            <v>0</v>
          </cell>
          <cell r="J116">
            <v>0</v>
          </cell>
          <cell r="M116">
            <v>-2896</v>
          </cell>
        </row>
        <row r="117">
          <cell r="A117" t="str">
            <v>2-ExpenseCAPITALCapital OffsetTreas</v>
          </cell>
          <cell r="B117" t="str">
            <v>2-Expense</v>
          </cell>
          <cell r="C117">
            <v>0</v>
          </cell>
          <cell r="D117" t="str">
            <v>CAPITAL</v>
          </cell>
          <cell r="E117" t="str">
            <v>Capital Offset</v>
          </cell>
          <cell r="F117" t="str">
            <v>Treas</v>
          </cell>
          <cell r="G117">
            <v>0</v>
          </cell>
          <cell r="I117">
            <v>-132642</v>
          </cell>
          <cell r="J117">
            <v>0</v>
          </cell>
          <cell r="M117">
            <v>-2035197</v>
          </cell>
        </row>
        <row r="118">
          <cell r="A118" t="str">
            <v>2-ExpenseCAPITALCapital OffsetV&amp;P</v>
          </cell>
          <cell r="B118" t="str">
            <v>2-Expense</v>
          </cell>
          <cell r="C118">
            <v>0</v>
          </cell>
          <cell r="D118" t="str">
            <v>CAPITAL</v>
          </cell>
          <cell r="E118" t="str">
            <v>Capital Offset</v>
          </cell>
          <cell r="F118" t="str">
            <v>V&amp;P</v>
          </cell>
          <cell r="G118">
            <v>0</v>
          </cell>
          <cell r="I118">
            <v>-84831</v>
          </cell>
          <cell r="J118">
            <v>0</v>
          </cell>
          <cell r="M118">
            <v>-1714000</v>
          </cell>
        </row>
        <row r="119">
          <cell r="A119" t="str">
            <v>2-ExpenseCAPITALClient InvestmentASD</v>
          </cell>
          <cell r="B119" t="str">
            <v>2-Expense</v>
          </cell>
          <cell r="C119">
            <v>0</v>
          </cell>
          <cell r="D119" t="str">
            <v>CAPITAL</v>
          </cell>
          <cell r="E119" t="str">
            <v>Client Investment</v>
          </cell>
          <cell r="F119" t="str">
            <v>ASD</v>
          </cell>
          <cell r="G119">
            <v>0</v>
          </cell>
          <cell r="I119">
            <v>41200</v>
          </cell>
          <cell r="J119">
            <v>0</v>
          </cell>
          <cell r="M119">
            <v>700517</v>
          </cell>
        </row>
        <row r="120">
          <cell r="A120" t="str">
            <v>2-ExpenseCAPITALClient InvestmentBAR</v>
          </cell>
          <cell r="B120" t="str">
            <v>2-Expense</v>
          </cell>
          <cell r="C120">
            <v>0</v>
          </cell>
          <cell r="D120" t="str">
            <v>CAPITAL</v>
          </cell>
          <cell r="E120" t="str">
            <v>Client Investment</v>
          </cell>
          <cell r="F120" t="str">
            <v>BAR</v>
          </cell>
          <cell r="G120">
            <v>0</v>
          </cell>
          <cell r="J120">
            <v>0</v>
          </cell>
          <cell r="M120">
            <v>200013</v>
          </cell>
        </row>
        <row r="121">
          <cell r="A121" t="str">
            <v>2-ExpenseCAPITALClient InvestmentExec</v>
          </cell>
          <cell r="B121" t="str">
            <v>2-Expense</v>
          </cell>
          <cell r="C121">
            <v>0</v>
          </cell>
          <cell r="D121" t="str">
            <v>CAPITAL</v>
          </cell>
          <cell r="E121" t="str">
            <v>Client Investment</v>
          </cell>
          <cell r="F121" t="str">
            <v>Exec</v>
          </cell>
          <cell r="G121">
            <v>0</v>
          </cell>
          <cell r="H121">
            <v>63167</v>
          </cell>
          <cell r="I121">
            <v>53000</v>
          </cell>
          <cell r="J121">
            <v>0</v>
          </cell>
          <cell r="K121">
            <v>332002</v>
          </cell>
          <cell r="L121">
            <v>1150000</v>
          </cell>
          <cell r="M121">
            <v>373854</v>
          </cell>
        </row>
        <row r="122">
          <cell r="A122" t="str">
            <v>2-ExpenseCAPITALClient InvestmentHR</v>
          </cell>
          <cell r="B122" t="str">
            <v>2-Expense</v>
          </cell>
          <cell r="C122">
            <v>0</v>
          </cell>
          <cell r="D122" t="str">
            <v>CAPITAL</v>
          </cell>
          <cell r="E122" t="str">
            <v>Client Investment</v>
          </cell>
          <cell r="F122" t="str">
            <v>HR</v>
          </cell>
          <cell r="G122">
            <v>0</v>
          </cell>
          <cell r="I122">
            <v>207967</v>
          </cell>
          <cell r="J122">
            <v>0</v>
          </cell>
          <cell r="M122">
            <v>1982020</v>
          </cell>
        </row>
        <row r="123">
          <cell r="A123" t="str">
            <v>2-ExpenseCAPITALClient InvestmentTreas</v>
          </cell>
          <cell r="B123" t="str">
            <v>2-Expense</v>
          </cell>
          <cell r="C123">
            <v>0</v>
          </cell>
          <cell r="D123" t="str">
            <v>CAPITAL</v>
          </cell>
          <cell r="E123" t="str">
            <v>Client Investment</v>
          </cell>
          <cell r="F123" t="str">
            <v>Treas</v>
          </cell>
          <cell r="G123">
            <v>0</v>
          </cell>
          <cell r="J123">
            <v>0</v>
          </cell>
          <cell r="M123">
            <v>1485163</v>
          </cell>
        </row>
        <row r="124">
          <cell r="A124" t="str">
            <v>2-ExpenseCAPITALClient InvestmentV&amp;P</v>
          </cell>
          <cell r="B124" t="str">
            <v>2-Expense</v>
          </cell>
          <cell r="C124">
            <v>0</v>
          </cell>
          <cell r="D124" t="str">
            <v>CAPITAL</v>
          </cell>
          <cell r="E124" t="str">
            <v>Client Investment</v>
          </cell>
          <cell r="F124" t="str">
            <v>V&amp;P</v>
          </cell>
          <cell r="G124">
            <v>0</v>
          </cell>
          <cell r="I124">
            <v>24831</v>
          </cell>
          <cell r="J124">
            <v>0</v>
          </cell>
          <cell r="M124">
            <v>1249817</v>
          </cell>
        </row>
        <row r="125">
          <cell r="A125" t="str">
            <v>2-ExpenseCAPITALFleet/Other CO ChargesIT</v>
          </cell>
          <cell r="B125" t="str">
            <v>2-Expense</v>
          </cell>
          <cell r="C125">
            <v>0</v>
          </cell>
          <cell r="D125" t="str">
            <v>CAPITAL</v>
          </cell>
          <cell r="E125" t="str">
            <v>Fleet/Other CO Charges</v>
          </cell>
          <cell r="F125" t="str">
            <v>IT</v>
          </cell>
          <cell r="G125">
            <v>0</v>
          </cell>
          <cell r="J125">
            <v>0</v>
          </cell>
          <cell r="M125">
            <v>2474</v>
          </cell>
        </row>
        <row r="126">
          <cell r="A126" t="str">
            <v>2-ExpenseCAPITALInternal SettlementsIT</v>
          </cell>
          <cell r="B126" t="str">
            <v>2-Expense</v>
          </cell>
          <cell r="C126">
            <v>0</v>
          </cell>
          <cell r="D126" t="str">
            <v>CAPITAL</v>
          </cell>
          <cell r="E126" t="str">
            <v>Internal Settlements</v>
          </cell>
          <cell r="F126" t="str">
            <v>IT</v>
          </cell>
          <cell r="G126">
            <v>0</v>
          </cell>
          <cell r="I126">
            <v>85002</v>
          </cell>
          <cell r="J126">
            <v>0</v>
          </cell>
          <cell r="M126">
            <v>986850</v>
          </cell>
        </row>
        <row r="127">
          <cell r="A127" t="str">
            <v>2-ExpenseCAPITALInternal SettlementsPub Affr</v>
          </cell>
          <cell r="B127" t="str">
            <v>2-Expense</v>
          </cell>
          <cell r="C127">
            <v>0</v>
          </cell>
          <cell r="D127" t="str">
            <v>CAPITAL</v>
          </cell>
          <cell r="E127" t="str">
            <v>Internal Settlements</v>
          </cell>
          <cell r="F127" t="str">
            <v>Pub Affr</v>
          </cell>
          <cell r="G127">
            <v>0</v>
          </cell>
          <cell r="J127">
            <v>0</v>
          </cell>
          <cell r="M127">
            <v>4385318</v>
          </cell>
        </row>
        <row r="128">
          <cell r="A128" t="str">
            <v>2-ExpenseCAPITALInternal SettlementsTreas</v>
          </cell>
          <cell r="B128" t="str">
            <v>2-Expense</v>
          </cell>
          <cell r="C128">
            <v>0</v>
          </cell>
          <cell r="D128" t="str">
            <v>CAPITAL</v>
          </cell>
          <cell r="E128" t="str">
            <v>Internal Settlements</v>
          </cell>
          <cell r="F128" t="str">
            <v>Treas</v>
          </cell>
          <cell r="G128">
            <v>0</v>
          </cell>
          <cell r="I128">
            <v>7641.9</v>
          </cell>
          <cell r="J128">
            <v>0</v>
          </cell>
          <cell r="M128">
            <v>50034</v>
          </cell>
        </row>
        <row r="129">
          <cell r="A129" t="str">
            <v>2-ExpenseCAPITALMaterialASD</v>
          </cell>
          <cell r="B129" t="str">
            <v>2-Expense</v>
          </cell>
          <cell r="C129">
            <v>0</v>
          </cell>
          <cell r="D129" t="str">
            <v>CAPITAL</v>
          </cell>
          <cell r="E129" t="str">
            <v>Material</v>
          </cell>
          <cell r="F129" t="str">
            <v>ASD</v>
          </cell>
          <cell r="G129">
            <v>0</v>
          </cell>
          <cell r="H129">
            <v>167000</v>
          </cell>
          <cell r="I129">
            <v>198790</v>
          </cell>
          <cell r="J129">
            <v>0</v>
          </cell>
          <cell r="K129">
            <v>1000000</v>
          </cell>
          <cell r="L129">
            <v>1500000</v>
          </cell>
          <cell r="M129">
            <v>1391533</v>
          </cell>
        </row>
        <row r="130">
          <cell r="A130" t="str">
            <v>2-ExpenseCAPITALMaterialBAR</v>
          </cell>
          <cell r="B130" t="str">
            <v>2-Expense</v>
          </cell>
          <cell r="C130">
            <v>0</v>
          </cell>
          <cell r="D130" t="str">
            <v>CAPITAL</v>
          </cell>
          <cell r="E130" t="str">
            <v>Material</v>
          </cell>
          <cell r="F130" t="str">
            <v>BAR</v>
          </cell>
          <cell r="G130">
            <v>0</v>
          </cell>
          <cell r="J130">
            <v>0</v>
          </cell>
        </row>
        <row r="131">
          <cell r="A131" t="str">
            <v>2-ExpenseCAPITALMaterialExec</v>
          </cell>
          <cell r="B131" t="str">
            <v>2-Expense</v>
          </cell>
          <cell r="C131">
            <v>0</v>
          </cell>
          <cell r="D131" t="str">
            <v>CAPITAL</v>
          </cell>
          <cell r="E131" t="str">
            <v>Material</v>
          </cell>
          <cell r="F131" t="str">
            <v>Exec</v>
          </cell>
          <cell r="G131">
            <v>0</v>
          </cell>
          <cell r="H131">
            <v>31000</v>
          </cell>
          <cell r="J131">
            <v>0</v>
          </cell>
          <cell r="K131">
            <v>525000</v>
          </cell>
          <cell r="L131">
            <v>765000</v>
          </cell>
        </row>
        <row r="132">
          <cell r="A132" t="str">
            <v>2-ExpenseCAPITALMaterialIT</v>
          </cell>
          <cell r="B132" t="str">
            <v>2-Expense</v>
          </cell>
          <cell r="C132">
            <v>0</v>
          </cell>
          <cell r="D132" t="str">
            <v>CAPITAL</v>
          </cell>
          <cell r="E132" t="str">
            <v>Material</v>
          </cell>
          <cell r="F132" t="str">
            <v>IT</v>
          </cell>
          <cell r="G132">
            <v>0</v>
          </cell>
          <cell r="H132">
            <v>1037099</v>
          </cell>
          <cell r="I132">
            <v>1110458</v>
          </cell>
          <cell r="J132">
            <v>0</v>
          </cell>
          <cell r="K132">
            <v>4387202</v>
          </cell>
          <cell r="L132">
            <v>11661409</v>
          </cell>
          <cell r="M132">
            <v>11646572</v>
          </cell>
        </row>
        <row r="133">
          <cell r="A133" t="str">
            <v>2-ExpenseCAPITALMaterialTreas</v>
          </cell>
          <cell r="B133" t="str">
            <v>2-Expense</v>
          </cell>
          <cell r="C133">
            <v>0</v>
          </cell>
          <cell r="D133" t="str">
            <v>CAPITAL</v>
          </cell>
          <cell r="E133" t="str">
            <v>Material</v>
          </cell>
          <cell r="F133" t="str">
            <v>Treas</v>
          </cell>
          <cell r="G133">
            <v>0</v>
          </cell>
          <cell r="H133">
            <v>125000</v>
          </cell>
          <cell r="I133">
            <v>125000</v>
          </cell>
          <cell r="J133">
            <v>0</v>
          </cell>
          <cell r="K133">
            <v>250000</v>
          </cell>
          <cell r="L133">
            <v>500000</v>
          </cell>
          <cell r="M133">
            <v>500000</v>
          </cell>
        </row>
        <row r="134">
          <cell r="A134" t="str">
            <v>2-ExpenseCAPITALOther Primary ExpensesIT</v>
          </cell>
          <cell r="B134" t="str">
            <v>2-Expense</v>
          </cell>
          <cell r="C134">
            <v>0</v>
          </cell>
          <cell r="D134" t="str">
            <v>CAPITAL</v>
          </cell>
          <cell r="E134" t="str">
            <v>Other Primary Expenses</v>
          </cell>
          <cell r="F134" t="str">
            <v>IT</v>
          </cell>
          <cell r="G134">
            <v>0</v>
          </cell>
          <cell r="H134">
            <v>16000</v>
          </cell>
          <cell r="I134">
            <v>20367</v>
          </cell>
          <cell r="J134">
            <v>0</v>
          </cell>
          <cell r="K134">
            <v>132000</v>
          </cell>
          <cell r="L134">
            <v>164000</v>
          </cell>
          <cell r="M134">
            <v>143638</v>
          </cell>
        </row>
        <row r="135">
          <cell r="A135" t="str">
            <v>2-ExpenseCAPITALOther Primary ExpensesPub Affr</v>
          </cell>
          <cell r="B135" t="str">
            <v>2-Expense</v>
          </cell>
          <cell r="C135">
            <v>0</v>
          </cell>
          <cell r="D135" t="str">
            <v>CAPITAL</v>
          </cell>
          <cell r="E135" t="str">
            <v>Other Primary Expenses</v>
          </cell>
          <cell r="F135" t="str">
            <v>Pub Affr</v>
          </cell>
          <cell r="G135">
            <v>0</v>
          </cell>
          <cell r="J135">
            <v>0</v>
          </cell>
          <cell r="M135">
            <v>146836</v>
          </cell>
        </row>
        <row r="136">
          <cell r="A136" t="str">
            <v>2-ExpenseCAPITALOther Secondary CostsASD</v>
          </cell>
          <cell r="B136" t="str">
            <v>2-Expense</v>
          </cell>
          <cell r="C136">
            <v>0</v>
          </cell>
          <cell r="D136" t="str">
            <v>CAPITAL</v>
          </cell>
          <cell r="E136" t="str">
            <v>Other Secondary Costs</v>
          </cell>
          <cell r="F136" t="str">
            <v>ASD</v>
          </cell>
          <cell r="G136">
            <v>0</v>
          </cell>
          <cell r="J136">
            <v>0</v>
          </cell>
          <cell r="M136">
            <v>5792</v>
          </cell>
        </row>
        <row r="137">
          <cell r="A137" t="str">
            <v>2-ExpenseCAPITALOther Secondary CostsComm Adv</v>
          </cell>
          <cell r="B137" t="str">
            <v>2-Expense</v>
          </cell>
          <cell r="C137">
            <v>0</v>
          </cell>
          <cell r="D137" t="str">
            <v>CAPITAL</v>
          </cell>
          <cell r="E137" t="str">
            <v>Other Secondary Costs</v>
          </cell>
          <cell r="F137" t="str">
            <v>Comm Adv</v>
          </cell>
          <cell r="G137">
            <v>0</v>
          </cell>
          <cell r="J137">
            <v>0</v>
          </cell>
          <cell r="M137">
            <v>2506</v>
          </cell>
        </row>
        <row r="138">
          <cell r="A138" t="str">
            <v>2-ExpenseCAPITALOther Secondary CostsCorp Secr</v>
          </cell>
          <cell r="B138" t="str">
            <v>2-Expense</v>
          </cell>
          <cell r="C138">
            <v>0</v>
          </cell>
          <cell r="D138" t="str">
            <v>CAPITAL</v>
          </cell>
          <cell r="E138" t="str">
            <v>Other Secondary Costs</v>
          </cell>
          <cell r="F138" t="str">
            <v>Corp Secr</v>
          </cell>
          <cell r="G138">
            <v>0</v>
          </cell>
          <cell r="J138">
            <v>0</v>
          </cell>
          <cell r="M138">
            <v>1643</v>
          </cell>
        </row>
        <row r="139">
          <cell r="A139" t="str">
            <v>2-ExpenseCAPITALOther Secondary CostsERM</v>
          </cell>
          <cell r="B139" t="str">
            <v>2-Expense</v>
          </cell>
          <cell r="C139">
            <v>0</v>
          </cell>
          <cell r="D139" t="str">
            <v>CAPITAL</v>
          </cell>
          <cell r="E139" t="str">
            <v>Other Secondary Costs</v>
          </cell>
          <cell r="F139" t="str">
            <v>ERM</v>
          </cell>
          <cell r="G139">
            <v>0</v>
          </cell>
          <cell r="J139">
            <v>0</v>
          </cell>
          <cell r="M139">
            <v>6200</v>
          </cell>
        </row>
        <row r="140">
          <cell r="A140" t="str">
            <v>2-ExpenseCAPITALOther Secondary CostsExec</v>
          </cell>
          <cell r="B140" t="str">
            <v>2-Expense</v>
          </cell>
          <cell r="C140">
            <v>0</v>
          </cell>
          <cell r="D140" t="str">
            <v>CAPITAL</v>
          </cell>
          <cell r="E140" t="str">
            <v>Other Secondary Costs</v>
          </cell>
          <cell r="F140" t="str">
            <v>Exec</v>
          </cell>
          <cell r="G140">
            <v>0</v>
          </cell>
          <cell r="H140">
            <v>25000</v>
          </cell>
          <cell r="I140">
            <v>25000</v>
          </cell>
          <cell r="J140">
            <v>0</v>
          </cell>
          <cell r="K140">
            <v>150000</v>
          </cell>
          <cell r="L140">
            <v>300000</v>
          </cell>
          <cell r="M140">
            <v>242370</v>
          </cell>
        </row>
        <row r="141">
          <cell r="A141" t="str">
            <v>2-ExpenseCAPITALOther Secondary CostsHR</v>
          </cell>
          <cell r="B141" t="str">
            <v>2-Expense</v>
          </cell>
          <cell r="C141">
            <v>0</v>
          </cell>
          <cell r="D141" t="str">
            <v>CAPITAL</v>
          </cell>
          <cell r="E141" t="str">
            <v>Other Secondary Costs</v>
          </cell>
          <cell r="F141" t="str">
            <v>HR</v>
          </cell>
          <cell r="G141">
            <v>0</v>
          </cell>
          <cell r="J141">
            <v>0</v>
          </cell>
          <cell r="M141">
            <v>3286</v>
          </cell>
        </row>
        <row r="142">
          <cell r="A142" t="str">
            <v>2-ExpenseCAPITALOther Secondary CostsInt Audit/ Control</v>
          </cell>
          <cell r="B142" t="str">
            <v>2-Expense</v>
          </cell>
          <cell r="C142">
            <v>0</v>
          </cell>
          <cell r="D142" t="str">
            <v>CAPITAL</v>
          </cell>
          <cell r="E142" t="str">
            <v>Other Secondary Costs</v>
          </cell>
          <cell r="F142" t="str">
            <v>Int Audit/ Control</v>
          </cell>
          <cell r="G142">
            <v>0</v>
          </cell>
          <cell r="J142">
            <v>0</v>
          </cell>
          <cell r="M142">
            <v>4929</v>
          </cell>
        </row>
        <row r="143">
          <cell r="A143" t="str">
            <v>2-ExpenseCAPITALOther Secondary CostsIT</v>
          </cell>
          <cell r="B143" t="str">
            <v>2-Expense</v>
          </cell>
          <cell r="C143">
            <v>0</v>
          </cell>
          <cell r="D143" t="str">
            <v>CAPITAL</v>
          </cell>
          <cell r="E143" t="str">
            <v>Other Secondary Costs</v>
          </cell>
          <cell r="F143" t="str">
            <v>IT</v>
          </cell>
          <cell r="G143">
            <v>0</v>
          </cell>
          <cell r="I143">
            <v>1643</v>
          </cell>
          <cell r="J143">
            <v>0</v>
          </cell>
          <cell r="M143">
            <v>29432</v>
          </cell>
        </row>
        <row r="144">
          <cell r="A144" t="str">
            <v>2-ExpenseCAPITALOther Secondary CostsLaw</v>
          </cell>
          <cell r="B144" t="str">
            <v>2-Expense</v>
          </cell>
          <cell r="C144">
            <v>0</v>
          </cell>
          <cell r="D144" t="str">
            <v>CAPITAL</v>
          </cell>
          <cell r="E144" t="str">
            <v>Other Secondary Costs</v>
          </cell>
          <cell r="F144" t="str">
            <v>Law</v>
          </cell>
          <cell r="G144">
            <v>0</v>
          </cell>
          <cell r="J144">
            <v>0</v>
          </cell>
          <cell r="M144">
            <v>14090</v>
          </cell>
        </row>
        <row r="145">
          <cell r="A145" t="str">
            <v>2-ExpenseCAPITALOther Secondary CostsProcmt</v>
          </cell>
          <cell r="B145" t="str">
            <v>2-Expense</v>
          </cell>
          <cell r="C145">
            <v>0</v>
          </cell>
          <cell r="D145" t="str">
            <v>CAPITAL</v>
          </cell>
          <cell r="E145" t="str">
            <v>Other Secondary Costs</v>
          </cell>
          <cell r="F145" t="str">
            <v>Procmt</v>
          </cell>
          <cell r="G145">
            <v>0</v>
          </cell>
          <cell r="J145">
            <v>0</v>
          </cell>
          <cell r="M145">
            <v>5177</v>
          </cell>
        </row>
        <row r="146">
          <cell r="A146" t="str">
            <v>2-ExpenseCAPITALOther Secondary CostsPSE&amp;G Fin</v>
          </cell>
          <cell r="B146" t="str">
            <v>2-Expense</v>
          </cell>
          <cell r="C146">
            <v>0</v>
          </cell>
          <cell r="D146" t="str">
            <v>CAPITAL</v>
          </cell>
          <cell r="E146" t="str">
            <v>Other Secondary Costs</v>
          </cell>
          <cell r="F146" t="str">
            <v>PSE&amp;G Fin</v>
          </cell>
          <cell r="G146">
            <v>0</v>
          </cell>
          <cell r="J146">
            <v>0</v>
          </cell>
          <cell r="M146">
            <v>3286</v>
          </cell>
        </row>
        <row r="147">
          <cell r="A147" t="str">
            <v>2-ExpenseCAPITALOther Secondary CostsPub Affr</v>
          </cell>
          <cell r="B147" t="str">
            <v>2-Expense</v>
          </cell>
          <cell r="C147">
            <v>0</v>
          </cell>
          <cell r="D147" t="str">
            <v>CAPITAL</v>
          </cell>
          <cell r="E147" t="str">
            <v>Other Secondary Costs</v>
          </cell>
          <cell r="F147" t="str">
            <v>Pub Affr</v>
          </cell>
          <cell r="G147">
            <v>0</v>
          </cell>
          <cell r="J147">
            <v>0</v>
          </cell>
          <cell r="M147">
            <v>1643</v>
          </cell>
        </row>
        <row r="148">
          <cell r="A148" t="str">
            <v>2-ExpenseCAPITALOther Secondary CostsPwr Fin</v>
          </cell>
          <cell r="B148" t="str">
            <v>2-Expense</v>
          </cell>
          <cell r="C148">
            <v>0</v>
          </cell>
          <cell r="D148" t="str">
            <v>CAPITAL</v>
          </cell>
          <cell r="E148" t="str">
            <v>Other Secondary Costs</v>
          </cell>
          <cell r="F148" t="str">
            <v>Pwr Fin</v>
          </cell>
          <cell r="G148">
            <v>0</v>
          </cell>
          <cell r="J148">
            <v>0</v>
          </cell>
          <cell r="M148">
            <v>4539</v>
          </cell>
        </row>
        <row r="149">
          <cell r="A149" t="str">
            <v>2-ExpenseCAPITALOther Secondary CostsRec Mgmt</v>
          </cell>
          <cell r="B149" t="str">
            <v>2-Expense</v>
          </cell>
          <cell r="C149">
            <v>0</v>
          </cell>
          <cell r="D149" t="str">
            <v>CAPITAL</v>
          </cell>
          <cell r="E149" t="str">
            <v>Other Secondary Costs</v>
          </cell>
          <cell r="F149" t="str">
            <v>Rec Mgmt</v>
          </cell>
          <cell r="G149">
            <v>0</v>
          </cell>
          <cell r="J149">
            <v>0</v>
          </cell>
          <cell r="M149">
            <v>1643</v>
          </cell>
        </row>
        <row r="150">
          <cell r="A150" t="str">
            <v>2-ExpenseCAPITALOther Secondary CostsSC Fin</v>
          </cell>
          <cell r="B150" t="str">
            <v>2-Expense</v>
          </cell>
          <cell r="C150">
            <v>0</v>
          </cell>
          <cell r="D150" t="str">
            <v>CAPITAL</v>
          </cell>
          <cell r="E150" t="str">
            <v>Other Secondary Costs</v>
          </cell>
          <cell r="F150" t="str">
            <v>SC Fin</v>
          </cell>
          <cell r="G150">
            <v>0</v>
          </cell>
          <cell r="J150">
            <v>0</v>
          </cell>
          <cell r="M150">
            <v>2896</v>
          </cell>
        </row>
        <row r="151">
          <cell r="A151" t="str">
            <v>2-ExpenseCAPITALOutside ServicesASD</v>
          </cell>
          <cell r="B151" t="str">
            <v>2-Expense</v>
          </cell>
          <cell r="C151">
            <v>0</v>
          </cell>
          <cell r="D151" t="str">
            <v>CAPITAL</v>
          </cell>
          <cell r="E151" t="str">
            <v>Outside Services</v>
          </cell>
          <cell r="F151" t="str">
            <v>ASD</v>
          </cell>
          <cell r="G151">
            <v>0</v>
          </cell>
          <cell r="J151">
            <v>0</v>
          </cell>
        </row>
        <row r="152">
          <cell r="A152" t="str">
            <v>2-ExpenseCAPITALOutside ServicesBAR</v>
          </cell>
          <cell r="B152" t="str">
            <v>2-Expense</v>
          </cell>
          <cell r="C152">
            <v>0</v>
          </cell>
          <cell r="D152" t="str">
            <v>CAPITAL</v>
          </cell>
          <cell r="E152" t="str">
            <v>Outside Services</v>
          </cell>
          <cell r="F152" t="str">
            <v>BAR</v>
          </cell>
          <cell r="G152">
            <v>0</v>
          </cell>
          <cell r="I152">
            <v>43167</v>
          </cell>
          <cell r="J152">
            <v>0</v>
          </cell>
          <cell r="M152">
            <v>482450</v>
          </cell>
        </row>
        <row r="153">
          <cell r="A153" t="str">
            <v>2-ExpenseCAPITALOutside ServicesExec</v>
          </cell>
          <cell r="B153" t="str">
            <v>2-Expense</v>
          </cell>
          <cell r="C153">
            <v>0</v>
          </cell>
          <cell r="D153" t="str">
            <v>CAPITAL</v>
          </cell>
          <cell r="E153" t="str">
            <v>Outside Services</v>
          </cell>
          <cell r="F153" t="str">
            <v>Exec</v>
          </cell>
          <cell r="G153">
            <v>0</v>
          </cell>
          <cell r="H153">
            <v>36740</v>
          </cell>
          <cell r="J153">
            <v>0</v>
          </cell>
          <cell r="K153">
            <v>165000</v>
          </cell>
          <cell r="L153">
            <v>551000</v>
          </cell>
          <cell r="M153">
            <v>157500</v>
          </cell>
        </row>
        <row r="154">
          <cell r="A154" t="str">
            <v>2-ExpenseCAPITALOutside ServicesHR</v>
          </cell>
          <cell r="B154" t="str">
            <v>2-Expense</v>
          </cell>
          <cell r="C154">
            <v>0</v>
          </cell>
          <cell r="D154" t="str">
            <v>CAPITAL</v>
          </cell>
          <cell r="E154" t="str">
            <v>Outside Services</v>
          </cell>
          <cell r="F154" t="str">
            <v>HR</v>
          </cell>
          <cell r="G154">
            <v>0</v>
          </cell>
          <cell r="H154">
            <v>100200</v>
          </cell>
          <cell r="J154">
            <v>0</v>
          </cell>
          <cell r="K154">
            <v>450000</v>
          </cell>
          <cell r="L154">
            <v>1500000</v>
          </cell>
        </row>
        <row r="155">
          <cell r="A155" t="str">
            <v>2-ExpenseCAPITALOutside ServicesIT</v>
          </cell>
          <cell r="B155" t="str">
            <v>2-Expense</v>
          </cell>
          <cell r="C155">
            <v>0</v>
          </cell>
          <cell r="D155" t="str">
            <v>CAPITAL</v>
          </cell>
          <cell r="E155" t="str">
            <v>Outside Services</v>
          </cell>
          <cell r="F155" t="str">
            <v>IT</v>
          </cell>
          <cell r="G155">
            <v>0</v>
          </cell>
          <cell r="H155">
            <v>420229</v>
          </cell>
          <cell r="I155">
            <v>429060</v>
          </cell>
          <cell r="J155">
            <v>0</v>
          </cell>
          <cell r="K155">
            <v>1537445</v>
          </cell>
          <cell r="L155">
            <v>4439527</v>
          </cell>
          <cell r="M155">
            <v>4370196</v>
          </cell>
        </row>
        <row r="156">
          <cell r="A156" t="str">
            <v>2-ExpenseCAPITALOutside ServicesPub Affr</v>
          </cell>
          <cell r="B156" t="str">
            <v>2-Expense</v>
          </cell>
          <cell r="C156">
            <v>0</v>
          </cell>
          <cell r="D156" t="str">
            <v>CAPITAL</v>
          </cell>
          <cell r="E156" t="str">
            <v>Outside Services</v>
          </cell>
          <cell r="F156" t="str">
            <v>Pub Affr</v>
          </cell>
          <cell r="G156">
            <v>0</v>
          </cell>
          <cell r="H156">
            <v>3329432</v>
          </cell>
          <cell r="I156">
            <v>3329431.89</v>
          </cell>
          <cell r="J156">
            <v>0</v>
          </cell>
          <cell r="K156">
            <v>19531709</v>
          </cell>
          <cell r="L156">
            <v>50501103</v>
          </cell>
          <cell r="M156">
            <v>37878657</v>
          </cell>
        </row>
        <row r="157">
          <cell r="A157" t="str">
            <v>2-ExpenseCAPITALOutside ServicesTreas</v>
          </cell>
          <cell r="B157" t="str">
            <v>2-Expense</v>
          </cell>
          <cell r="C157">
            <v>0</v>
          </cell>
          <cell r="D157" t="str">
            <v>CAPITAL</v>
          </cell>
          <cell r="E157" t="str">
            <v>Outside Services</v>
          </cell>
          <cell r="F157" t="str">
            <v>Treas</v>
          </cell>
          <cell r="G157">
            <v>0</v>
          </cell>
          <cell r="H157">
            <v>113560</v>
          </cell>
          <cell r="J157">
            <v>0</v>
          </cell>
          <cell r="K157">
            <v>510000</v>
          </cell>
          <cell r="L157">
            <v>1699000</v>
          </cell>
        </row>
        <row r="158">
          <cell r="A158" t="str">
            <v>2-ExpenseCAPITALOutside ServicesV&amp;P</v>
          </cell>
          <cell r="B158" t="str">
            <v>2-Expense</v>
          </cell>
          <cell r="C158">
            <v>0</v>
          </cell>
          <cell r="D158" t="str">
            <v>CAPITAL</v>
          </cell>
          <cell r="E158" t="str">
            <v>Outside Services</v>
          </cell>
          <cell r="F158" t="str">
            <v>V&amp;P</v>
          </cell>
          <cell r="G158">
            <v>0</v>
          </cell>
          <cell r="H158">
            <v>83500</v>
          </cell>
          <cell r="I158">
            <v>60000</v>
          </cell>
          <cell r="J158">
            <v>0</v>
          </cell>
          <cell r="K158">
            <v>375000</v>
          </cell>
          <cell r="L158">
            <v>1250000</v>
          </cell>
          <cell r="M158">
            <v>464183</v>
          </cell>
        </row>
        <row r="159">
          <cell r="A159" t="str">
            <v>2-ExpenseCAPITALReal Estate TaxesPub Affr</v>
          </cell>
          <cell r="B159" t="str">
            <v>2-Expense</v>
          </cell>
          <cell r="C159">
            <v>0</v>
          </cell>
          <cell r="D159" t="str">
            <v>CAPITAL</v>
          </cell>
          <cell r="E159" t="str">
            <v>Real Estate Taxes</v>
          </cell>
          <cell r="F159" t="str">
            <v>Pub Affr</v>
          </cell>
          <cell r="G159">
            <v>0</v>
          </cell>
          <cell r="J159">
            <v>0</v>
          </cell>
          <cell r="M159">
            <v>69430</v>
          </cell>
        </row>
        <row r="160">
          <cell r="A160" t="str">
            <v>2-ExpenseNot assignedNot assignedASD</v>
          </cell>
          <cell r="B160" t="str">
            <v>2-Expense</v>
          </cell>
          <cell r="C160">
            <v>0</v>
          </cell>
          <cell r="D160" t="str">
            <v>Not assigned</v>
          </cell>
          <cell r="E160" t="str">
            <v>Not assigned</v>
          </cell>
          <cell r="F160" t="str">
            <v>ASD</v>
          </cell>
          <cell r="G160">
            <v>0</v>
          </cell>
          <cell r="J160">
            <v>0</v>
          </cell>
          <cell r="M160">
            <v>0</v>
          </cell>
        </row>
        <row r="161">
          <cell r="A161" t="str">
            <v>2-ExpenseNot assignedNot assignedBAR</v>
          </cell>
          <cell r="B161" t="str">
            <v>2-Expense</v>
          </cell>
          <cell r="C161">
            <v>0</v>
          </cell>
          <cell r="D161" t="str">
            <v>Not assigned</v>
          </cell>
          <cell r="E161" t="str">
            <v>Not assigned</v>
          </cell>
          <cell r="F161" t="str">
            <v>BAR</v>
          </cell>
          <cell r="G161">
            <v>0</v>
          </cell>
          <cell r="J161">
            <v>0</v>
          </cell>
          <cell r="M161">
            <v>0</v>
          </cell>
        </row>
        <row r="162">
          <cell r="A162" t="str">
            <v>2-ExpenseNot assignedNot assignedComm Adv</v>
          </cell>
          <cell r="B162" t="str">
            <v>2-Expense</v>
          </cell>
          <cell r="C162">
            <v>0</v>
          </cell>
          <cell r="D162" t="str">
            <v>Not assigned</v>
          </cell>
          <cell r="E162" t="str">
            <v>Not assigned</v>
          </cell>
          <cell r="F162" t="str">
            <v>Comm Adv</v>
          </cell>
          <cell r="G162">
            <v>0</v>
          </cell>
          <cell r="J162">
            <v>0</v>
          </cell>
          <cell r="M162">
            <v>0</v>
          </cell>
        </row>
        <row r="163">
          <cell r="A163" t="str">
            <v>2-ExpenseNot assignedNot assignedCorp Dev</v>
          </cell>
          <cell r="B163" t="str">
            <v>2-Expense</v>
          </cell>
          <cell r="C163">
            <v>0</v>
          </cell>
          <cell r="D163" t="str">
            <v>Not assigned</v>
          </cell>
          <cell r="E163" t="str">
            <v>Not assigned</v>
          </cell>
          <cell r="F163" t="str">
            <v>Corp Dev</v>
          </cell>
          <cell r="G163">
            <v>0</v>
          </cell>
          <cell r="J163">
            <v>0</v>
          </cell>
          <cell r="M163">
            <v>0</v>
          </cell>
        </row>
        <row r="164">
          <cell r="A164" t="str">
            <v>2-ExpenseNot assignedNot assignedCorp Secr</v>
          </cell>
          <cell r="B164" t="str">
            <v>2-Expense</v>
          </cell>
          <cell r="C164">
            <v>0</v>
          </cell>
          <cell r="D164" t="str">
            <v>Not assigned</v>
          </cell>
          <cell r="E164" t="str">
            <v>Not assigned</v>
          </cell>
          <cell r="F164" t="str">
            <v>Corp Secr</v>
          </cell>
          <cell r="G164">
            <v>0</v>
          </cell>
          <cell r="J164">
            <v>0</v>
          </cell>
          <cell r="M164">
            <v>0</v>
          </cell>
        </row>
        <row r="165">
          <cell r="A165" t="str">
            <v>2-ExpenseNot assignedNot assignedCorp Strat</v>
          </cell>
          <cell r="B165" t="str">
            <v>2-Expense</v>
          </cell>
          <cell r="C165">
            <v>0</v>
          </cell>
          <cell r="D165" t="str">
            <v>Not assigned</v>
          </cell>
          <cell r="E165" t="str">
            <v>Not assigned</v>
          </cell>
          <cell r="F165" t="str">
            <v>Corp Strat</v>
          </cell>
          <cell r="G165">
            <v>0</v>
          </cell>
          <cell r="J165">
            <v>0</v>
          </cell>
          <cell r="M165">
            <v>0</v>
          </cell>
        </row>
        <row r="166">
          <cell r="A166" t="str">
            <v>2-ExpenseNot assignedNot assignedERM</v>
          </cell>
          <cell r="B166" t="str">
            <v>2-Expense</v>
          </cell>
          <cell r="C166">
            <v>0</v>
          </cell>
          <cell r="D166" t="str">
            <v>Not assigned</v>
          </cell>
          <cell r="E166" t="str">
            <v>Not assigned</v>
          </cell>
          <cell r="F166" t="str">
            <v>ERM</v>
          </cell>
          <cell r="G166">
            <v>0</v>
          </cell>
          <cell r="J166">
            <v>0</v>
          </cell>
          <cell r="M166">
            <v>0</v>
          </cell>
        </row>
        <row r="167">
          <cell r="A167" t="str">
            <v>2-ExpenseNot assignedNot assignedExec</v>
          </cell>
          <cell r="B167" t="str">
            <v>2-Expense</v>
          </cell>
          <cell r="C167">
            <v>0</v>
          </cell>
          <cell r="D167" t="str">
            <v>Not assigned</v>
          </cell>
          <cell r="E167" t="str">
            <v>Not assigned</v>
          </cell>
          <cell r="F167" t="str">
            <v>Exec</v>
          </cell>
          <cell r="G167">
            <v>0</v>
          </cell>
          <cell r="J167">
            <v>0</v>
          </cell>
          <cell r="M167">
            <v>0</v>
          </cell>
        </row>
        <row r="168">
          <cell r="A168" t="str">
            <v>2-ExpenseNot assignedNot assignedFringe</v>
          </cell>
          <cell r="B168" t="str">
            <v>2-Expense</v>
          </cell>
          <cell r="C168">
            <v>0</v>
          </cell>
          <cell r="D168" t="str">
            <v>Not assigned</v>
          </cell>
          <cell r="E168" t="str">
            <v>Not assigned</v>
          </cell>
          <cell r="F168" t="str">
            <v>Fringe</v>
          </cell>
          <cell r="G168">
            <v>0</v>
          </cell>
          <cell r="J168">
            <v>0</v>
          </cell>
          <cell r="M168">
            <v>0</v>
          </cell>
        </row>
        <row r="169">
          <cell r="A169" t="str">
            <v>2-ExpenseNot assignedNot assignedHoldg Fin</v>
          </cell>
          <cell r="B169" t="str">
            <v>2-Expense</v>
          </cell>
          <cell r="C169">
            <v>0</v>
          </cell>
          <cell r="D169" t="str">
            <v>Not assigned</v>
          </cell>
          <cell r="E169" t="str">
            <v>Not assigned</v>
          </cell>
          <cell r="F169" t="str">
            <v>Holdg Fin</v>
          </cell>
          <cell r="G169">
            <v>0</v>
          </cell>
          <cell r="J169">
            <v>0</v>
          </cell>
          <cell r="M169">
            <v>0</v>
          </cell>
        </row>
        <row r="170">
          <cell r="A170" t="str">
            <v>2-ExpenseNot assignedNot assignedHR</v>
          </cell>
          <cell r="B170" t="str">
            <v>2-Expense</v>
          </cell>
          <cell r="C170">
            <v>0</v>
          </cell>
          <cell r="D170" t="str">
            <v>Not assigned</v>
          </cell>
          <cell r="E170" t="str">
            <v>Not assigned</v>
          </cell>
          <cell r="F170" t="str">
            <v>HR</v>
          </cell>
          <cell r="G170">
            <v>0</v>
          </cell>
          <cell r="J170">
            <v>0</v>
          </cell>
          <cell r="M170">
            <v>0</v>
          </cell>
        </row>
        <row r="171">
          <cell r="A171" t="str">
            <v>2-ExpenseNot assignedNot assignedInt Audit/ Control</v>
          </cell>
          <cell r="B171" t="str">
            <v>2-Expense</v>
          </cell>
          <cell r="C171">
            <v>0</v>
          </cell>
          <cell r="D171" t="str">
            <v>Not assigned</v>
          </cell>
          <cell r="E171" t="str">
            <v>Not assigned</v>
          </cell>
          <cell r="F171" t="str">
            <v>Int Audit/ Control</v>
          </cell>
          <cell r="G171">
            <v>0</v>
          </cell>
          <cell r="J171">
            <v>0</v>
          </cell>
          <cell r="M171">
            <v>0</v>
          </cell>
        </row>
        <row r="172">
          <cell r="A172" t="str">
            <v>2-ExpenseNot assignedNot assignedInv Rel</v>
          </cell>
          <cell r="B172" t="str">
            <v>2-Expense</v>
          </cell>
          <cell r="C172">
            <v>0</v>
          </cell>
          <cell r="D172" t="str">
            <v>Not assigned</v>
          </cell>
          <cell r="E172" t="str">
            <v>Not assigned</v>
          </cell>
          <cell r="F172" t="str">
            <v>Inv Rel</v>
          </cell>
          <cell r="G172">
            <v>0</v>
          </cell>
          <cell r="J172">
            <v>0</v>
          </cell>
          <cell r="M172">
            <v>0</v>
          </cell>
        </row>
        <row r="173">
          <cell r="A173" t="str">
            <v>2-ExpenseNot assignedNot assignedIT</v>
          </cell>
          <cell r="B173" t="str">
            <v>2-Expense</v>
          </cell>
          <cell r="C173">
            <v>0</v>
          </cell>
          <cell r="D173" t="str">
            <v>Not assigned</v>
          </cell>
          <cell r="E173" t="str">
            <v>Not assigned</v>
          </cell>
          <cell r="F173" t="str">
            <v>IT</v>
          </cell>
          <cell r="G173">
            <v>0</v>
          </cell>
          <cell r="J173">
            <v>0</v>
          </cell>
          <cell r="M173">
            <v>0</v>
          </cell>
        </row>
        <row r="174">
          <cell r="A174" t="str">
            <v>2-ExpenseNot assignedNot assignedLaw</v>
          </cell>
          <cell r="B174" t="str">
            <v>2-Expense</v>
          </cell>
          <cell r="C174">
            <v>0</v>
          </cell>
          <cell r="D174" t="str">
            <v>Not assigned</v>
          </cell>
          <cell r="E174" t="str">
            <v>Not assigned</v>
          </cell>
          <cell r="F174" t="str">
            <v>Law</v>
          </cell>
          <cell r="G174">
            <v>0</v>
          </cell>
          <cell r="J174">
            <v>0</v>
          </cell>
          <cell r="M174">
            <v>0</v>
          </cell>
        </row>
        <row r="175">
          <cell r="A175" t="str">
            <v>2-ExpenseNot assignedNot assignedMisc Acct</v>
          </cell>
          <cell r="B175" t="str">
            <v>2-Expense</v>
          </cell>
          <cell r="C175">
            <v>0</v>
          </cell>
          <cell r="D175" t="str">
            <v>Not assigned</v>
          </cell>
          <cell r="E175" t="str">
            <v>Not assigned</v>
          </cell>
          <cell r="F175" t="str">
            <v>Misc Acct</v>
          </cell>
          <cell r="G175">
            <v>0</v>
          </cell>
          <cell r="J175">
            <v>0</v>
          </cell>
          <cell r="M175">
            <v>0</v>
          </cell>
        </row>
        <row r="176">
          <cell r="A176" t="str">
            <v>2-ExpenseNot assignedNot assignedNERC</v>
          </cell>
          <cell r="B176" t="str">
            <v>2-Expense</v>
          </cell>
          <cell r="C176">
            <v>0</v>
          </cell>
          <cell r="D176" t="str">
            <v>Not assigned</v>
          </cell>
          <cell r="E176" t="str">
            <v>Not assigned</v>
          </cell>
          <cell r="F176" t="str">
            <v>NERC</v>
          </cell>
          <cell r="G176">
            <v>0</v>
          </cell>
          <cell r="J176">
            <v>0</v>
          </cell>
          <cell r="M176">
            <v>0</v>
          </cell>
        </row>
        <row r="177">
          <cell r="A177" t="str">
            <v>2-ExpenseNot assignedNot assignedPayroll AP</v>
          </cell>
          <cell r="B177" t="str">
            <v>2-Expense</v>
          </cell>
          <cell r="C177">
            <v>0</v>
          </cell>
          <cell r="D177" t="str">
            <v>Not assigned</v>
          </cell>
          <cell r="E177" t="str">
            <v>Not assigned</v>
          </cell>
          <cell r="F177" t="str">
            <v>Payroll AP</v>
          </cell>
          <cell r="G177">
            <v>0</v>
          </cell>
          <cell r="J177">
            <v>0</v>
          </cell>
          <cell r="M177">
            <v>0</v>
          </cell>
        </row>
        <row r="178">
          <cell r="A178" t="str">
            <v>2-ExpenseNot assignedNot assignedProcmt</v>
          </cell>
          <cell r="B178" t="str">
            <v>2-Expense</v>
          </cell>
          <cell r="C178">
            <v>0</v>
          </cell>
          <cell r="D178" t="str">
            <v>Not assigned</v>
          </cell>
          <cell r="E178" t="str">
            <v>Not assigned</v>
          </cell>
          <cell r="F178" t="str">
            <v>Procmt</v>
          </cell>
          <cell r="G178">
            <v>0</v>
          </cell>
          <cell r="J178">
            <v>0</v>
          </cell>
          <cell r="M178">
            <v>0</v>
          </cell>
        </row>
        <row r="179">
          <cell r="A179" t="str">
            <v>2-ExpenseNot assignedNot assignedPSE&amp;G Fin</v>
          </cell>
          <cell r="B179" t="str">
            <v>2-Expense</v>
          </cell>
          <cell r="C179">
            <v>0</v>
          </cell>
          <cell r="D179" t="str">
            <v>Not assigned</v>
          </cell>
          <cell r="E179" t="str">
            <v>Not assigned</v>
          </cell>
          <cell r="F179" t="str">
            <v>PSE&amp;G Fin</v>
          </cell>
          <cell r="G179">
            <v>0</v>
          </cell>
          <cell r="J179">
            <v>0</v>
          </cell>
          <cell r="M179">
            <v>0</v>
          </cell>
        </row>
        <row r="180">
          <cell r="A180" t="str">
            <v>2-ExpenseNot assignedNot assignedPub Affr</v>
          </cell>
          <cell r="B180" t="str">
            <v>2-Expense</v>
          </cell>
          <cell r="C180">
            <v>0</v>
          </cell>
          <cell r="D180" t="str">
            <v>Not assigned</v>
          </cell>
          <cell r="E180" t="str">
            <v>Not assigned</v>
          </cell>
          <cell r="F180" t="str">
            <v>Pub Affr</v>
          </cell>
          <cell r="G180">
            <v>0</v>
          </cell>
          <cell r="J180">
            <v>0</v>
          </cell>
          <cell r="M180">
            <v>0</v>
          </cell>
        </row>
        <row r="181">
          <cell r="A181" t="str">
            <v>2-ExpenseNot assignedNot assignedPwr Fin</v>
          </cell>
          <cell r="B181" t="str">
            <v>2-Expense</v>
          </cell>
          <cell r="C181">
            <v>0</v>
          </cell>
          <cell r="D181" t="str">
            <v>Not assigned</v>
          </cell>
          <cell r="E181" t="str">
            <v>Not assigned</v>
          </cell>
          <cell r="F181" t="str">
            <v>Pwr Fin</v>
          </cell>
          <cell r="G181">
            <v>0</v>
          </cell>
          <cell r="J181">
            <v>0</v>
          </cell>
          <cell r="M181">
            <v>0</v>
          </cell>
        </row>
        <row r="182">
          <cell r="A182" t="str">
            <v>2-ExpenseNot assignedNot assignedRec Mgmt</v>
          </cell>
          <cell r="B182" t="str">
            <v>2-Expense</v>
          </cell>
          <cell r="C182">
            <v>0</v>
          </cell>
          <cell r="D182" t="str">
            <v>Not assigned</v>
          </cell>
          <cell r="E182" t="str">
            <v>Not assigned</v>
          </cell>
          <cell r="F182" t="str">
            <v>Rec Mgmt</v>
          </cell>
          <cell r="G182">
            <v>0</v>
          </cell>
          <cell r="J182">
            <v>0</v>
          </cell>
          <cell r="M182">
            <v>0</v>
          </cell>
        </row>
        <row r="183">
          <cell r="A183" t="str">
            <v>2-ExpenseNot assignedNot assignedSC Fin</v>
          </cell>
          <cell r="B183" t="str">
            <v>2-Expense</v>
          </cell>
          <cell r="C183">
            <v>0</v>
          </cell>
          <cell r="D183" t="str">
            <v>Not assigned</v>
          </cell>
          <cell r="E183" t="str">
            <v>Not assigned</v>
          </cell>
          <cell r="F183" t="str">
            <v>SC Fin</v>
          </cell>
          <cell r="G183">
            <v>0</v>
          </cell>
          <cell r="J183">
            <v>0</v>
          </cell>
          <cell r="M183">
            <v>0</v>
          </cell>
        </row>
        <row r="184">
          <cell r="A184" t="str">
            <v>2-ExpenseNot assignedNot assignedSC OH</v>
          </cell>
          <cell r="B184" t="str">
            <v>2-Expense</v>
          </cell>
          <cell r="C184">
            <v>0</v>
          </cell>
          <cell r="D184" t="str">
            <v>Not assigned</v>
          </cell>
          <cell r="E184" t="str">
            <v>Not assigned</v>
          </cell>
          <cell r="F184" t="str">
            <v>SC OH</v>
          </cell>
          <cell r="G184">
            <v>0</v>
          </cell>
          <cell r="J184">
            <v>0</v>
          </cell>
          <cell r="M184">
            <v>0</v>
          </cell>
        </row>
        <row r="185">
          <cell r="A185" t="str">
            <v>2-ExpenseNot assignedNot assignedTreas</v>
          </cell>
          <cell r="B185" t="str">
            <v>2-Expense</v>
          </cell>
          <cell r="C185">
            <v>0</v>
          </cell>
          <cell r="D185" t="str">
            <v>Not assigned</v>
          </cell>
          <cell r="E185" t="str">
            <v>Not assigned</v>
          </cell>
          <cell r="F185" t="str">
            <v>Treas</v>
          </cell>
          <cell r="G185">
            <v>0</v>
          </cell>
          <cell r="J185">
            <v>0</v>
          </cell>
          <cell r="M185">
            <v>0</v>
          </cell>
        </row>
        <row r="186">
          <cell r="A186" t="str">
            <v>2-ExpenseNot assignedNot assignedV&amp;P</v>
          </cell>
          <cell r="B186" t="str">
            <v>2-Expense</v>
          </cell>
          <cell r="C186">
            <v>0</v>
          </cell>
          <cell r="D186" t="str">
            <v>Not assigned</v>
          </cell>
          <cell r="E186" t="str">
            <v>Not assigned</v>
          </cell>
          <cell r="F186" t="str">
            <v>V&amp;P</v>
          </cell>
          <cell r="G186">
            <v>0</v>
          </cell>
          <cell r="J186">
            <v>0</v>
          </cell>
          <cell r="M186">
            <v>0</v>
          </cell>
        </row>
        <row r="187">
          <cell r="A187" t="str">
            <v>2-ExpenseO&amp;MApplied LaborASD</v>
          </cell>
          <cell r="B187" t="str">
            <v>2-Expense</v>
          </cell>
          <cell r="C187">
            <v>0</v>
          </cell>
          <cell r="D187" t="str">
            <v>O&amp;M</v>
          </cell>
          <cell r="E187" t="str">
            <v>Applied Labor</v>
          </cell>
          <cell r="F187" t="str">
            <v>ASD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 t="str">
            <v>2-ExpenseO&amp;MApplied LaborBAR</v>
          </cell>
          <cell r="B188" t="str">
            <v>2-Expense</v>
          </cell>
          <cell r="C188">
            <v>0</v>
          </cell>
          <cell r="D188" t="str">
            <v>O&amp;M</v>
          </cell>
          <cell r="E188" t="str">
            <v>Applied Labor</v>
          </cell>
          <cell r="F188" t="str">
            <v>BAR</v>
          </cell>
          <cell r="G188">
            <v>0</v>
          </cell>
          <cell r="H188">
            <v>483</v>
          </cell>
          <cell r="J188">
            <v>0</v>
          </cell>
          <cell r="K188">
            <v>2779</v>
          </cell>
          <cell r="L188">
            <v>5456</v>
          </cell>
        </row>
        <row r="189">
          <cell r="A189" t="str">
            <v>2-ExpenseO&amp;MApplied LaborComm Adv</v>
          </cell>
          <cell r="B189" t="str">
            <v>2-Expense</v>
          </cell>
          <cell r="C189">
            <v>0</v>
          </cell>
          <cell r="D189" t="str">
            <v>O&amp;M</v>
          </cell>
          <cell r="E189" t="str">
            <v>Applied Labor</v>
          </cell>
          <cell r="F189" t="str">
            <v>Comm Adv</v>
          </cell>
          <cell r="G189">
            <v>0</v>
          </cell>
          <cell r="H189">
            <v>78</v>
          </cell>
          <cell r="J189">
            <v>0</v>
          </cell>
          <cell r="K189">
            <v>451</v>
          </cell>
          <cell r="L189">
            <v>885</v>
          </cell>
        </row>
        <row r="190">
          <cell r="A190" t="str">
            <v>2-ExpenseO&amp;MApplied LaborCorp Dev</v>
          </cell>
          <cell r="B190" t="str">
            <v>2-Expense</v>
          </cell>
          <cell r="C190">
            <v>0</v>
          </cell>
          <cell r="D190" t="str">
            <v>O&amp;M</v>
          </cell>
          <cell r="E190" t="str">
            <v>Applied Labor</v>
          </cell>
          <cell r="F190" t="str">
            <v>Corp Dev</v>
          </cell>
          <cell r="G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 t="str">
            <v>2-ExpenseO&amp;MApplied LaborCorp Secr</v>
          </cell>
          <cell r="B191" t="str">
            <v>2-Expense</v>
          </cell>
          <cell r="C191">
            <v>0</v>
          </cell>
          <cell r="D191" t="str">
            <v>O&amp;M</v>
          </cell>
          <cell r="E191" t="str">
            <v>Applied Labor</v>
          </cell>
          <cell r="F191" t="str">
            <v>Corp Secr</v>
          </cell>
          <cell r="G191">
            <v>0</v>
          </cell>
          <cell r="H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2-ExpenseO&amp;MApplied LaborCorp Strat</v>
          </cell>
          <cell r="B192" t="str">
            <v>2-Expense</v>
          </cell>
          <cell r="C192">
            <v>0</v>
          </cell>
          <cell r="D192" t="str">
            <v>O&amp;M</v>
          </cell>
          <cell r="E192" t="str">
            <v>Applied Labor</v>
          </cell>
          <cell r="F192" t="str">
            <v>Corp Strat</v>
          </cell>
          <cell r="G192">
            <v>0</v>
          </cell>
          <cell r="H192">
            <v>117</v>
          </cell>
          <cell r="J192">
            <v>0</v>
          </cell>
          <cell r="K192">
            <v>676</v>
          </cell>
          <cell r="L192">
            <v>1327</v>
          </cell>
        </row>
        <row r="193">
          <cell r="A193" t="str">
            <v>2-ExpenseO&amp;MApplied LaborERM</v>
          </cell>
          <cell r="B193" t="str">
            <v>2-Expense</v>
          </cell>
          <cell r="C193">
            <v>0</v>
          </cell>
          <cell r="D193" t="str">
            <v>O&amp;M</v>
          </cell>
          <cell r="E193" t="str">
            <v>Applied Labor</v>
          </cell>
          <cell r="F193" t="str">
            <v>ERM</v>
          </cell>
          <cell r="G193">
            <v>0</v>
          </cell>
          <cell r="H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 t="str">
            <v>2-ExpenseO&amp;MApplied LaborExec</v>
          </cell>
          <cell r="B194" t="str">
            <v>2-Expense</v>
          </cell>
          <cell r="C194">
            <v>0</v>
          </cell>
          <cell r="D194" t="str">
            <v>O&amp;M</v>
          </cell>
          <cell r="E194" t="str">
            <v>Applied Labor</v>
          </cell>
          <cell r="F194" t="str">
            <v>Exec</v>
          </cell>
          <cell r="G194">
            <v>0</v>
          </cell>
          <cell r="H194">
            <v>144</v>
          </cell>
          <cell r="J194">
            <v>0</v>
          </cell>
          <cell r="K194">
            <v>826</v>
          </cell>
          <cell r="L194">
            <v>1622</v>
          </cell>
        </row>
        <row r="195">
          <cell r="A195" t="str">
            <v>2-ExpenseO&amp;MApplied LaborHoldg Fin</v>
          </cell>
          <cell r="B195" t="str">
            <v>2-Expense</v>
          </cell>
          <cell r="C195">
            <v>0</v>
          </cell>
          <cell r="D195" t="str">
            <v>O&amp;M</v>
          </cell>
          <cell r="E195" t="str">
            <v>Applied Labor</v>
          </cell>
          <cell r="F195" t="str">
            <v>Holdg Fin</v>
          </cell>
          <cell r="G195">
            <v>0</v>
          </cell>
          <cell r="H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2-ExpenseO&amp;MApplied LaborHR</v>
          </cell>
          <cell r="B196" t="str">
            <v>2-Expense</v>
          </cell>
          <cell r="C196">
            <v>0</v>
          </cell>
          <cell r="D196" t="str">
            <v>O&amp;M</v>
          </cell>
          <cell r="E196" t="str">
            <v>Applied Labor</v>
          </cell>
          <cell r="F196" t="str">
            <v>HR</v>
          </cell>
          <cell r="G196">
            <v>0</v>
          </cell>
          <cell r="H196">
            <v>300</v>
          </cell>
          <cell r="J196">
            <v>0</v>
          </cell>
          <cell r="K196">
            <v>1727</v>
          </cell>
          <cell r="L196">
            <v>3391</v>
          </cell>
        </row>
        <row r="197">
          <cell r="A197" t="str">
            <v>2-ExpenseO&amp;MApplied LaborInt Audit/ Control</v>
          </cell>
          <cell r="B197" t="str">
            <v>2-Expense</v>
          </cell>
          <cell r="C197">
            <v>0</v>
          </cell>
          <cell r="D197" t="str">
            <v>O&amp;M</v>
          </cell>
          <cell r="E197" t="str">
            <v>Applied Labor</v>
          </cell>
          <cell r="F197" t="str">
            <v>Int Audit/ Control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 t="str">
            <v>2-ExpenseO&amp;MApplied LaborInv Rel</v>
          </cell>
          <cell r="B198" t="str">
            <v>2-Expense</v>
          </cell>
          <cell r="C198">
            <v>0</v>
          </cell>
          <cell r="D198" t="str">
            <v>O&amp;M</v>
          </cell>
          <cell r="E198" t="str">
            <v>Applied Labor</v>
          </cell>
          <cell r="F198" t="str">
            <v>Inv Rel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2-ExpenseO&amp;MApplied LaborIT</v>
          </cell>
          <cell r="B199" t="str">
            <v>2-Expense</v>
          </cell>
          <cell r="C199">
            <v>0</v>
          </cell>
          <cell r="D199" t="str">
            <v>O&amp;M</v>
          </cell>
          <cell r="E199" t="str">
            <v>Applied Labor</v>
          </cell>
          <cell r="F199" t="str">
            <v>IT</v>
          </cell>
          <cell r="G199">
            <v>0</v>
          </cell>
          <cell r="H199">
            <v>-93537</v>
          </cell>
          <cell r="J199">
            <v>0</v>
          </cell>
          <cell r="K199">
            <v>-491993</v>
          </cell>
          <cell r="L199">
            <v>-984227</v>
          </cell>
        </row>
        <row r="200">
          <cell r="A200" t="str">
            <v>2-ExpenseO&amp;MApplied LaborLaw</v>
          </cell>
          <cell r="B200" t="str">
            <v>2-Expense</v>
          </cell>
          <cell r="C200">
            <v>0</v>
          </cell>
          <cell r="D200" t="str">
            <v>O&amp;M</v>
          </cell>
          <cell r="E200" t="str">
            <v>Applied Labor</v>
          </cell>
          <cell r="F200" t="str">
            <v>Law</v>
          </cell>
          <cell r="G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 t="str">
            <v>2-ExpenseO&amp;MApplied LaborNERC</v>
          </cell>
          <cell r="B201" t="str">
            <v>2-Expense</v>
          </cell>
          <cell r="C201">
            <v>0</v>
          </cell>
          <cell r="D201" t="str">
            <v>O&amp;M</v>
          </cell>
          <cell r="E201" t="str">
            <v>Applied Labor</v>
          </cell>
          <cell r="F201" t="str">
            <v>NERC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 t="str">
            <v>2-ExpenseO&amp;MApplied LaborPayroll AP</v>
          </cell>
          <cell r="B202" t="str">
            <v>2-Expense</v>
          </cell>
          <cell r="C202">
            <v>0</v>
          </cell>
          <cell r="D202" t="str">
            <v>O&amp;M</v>
          </cell>
          <cell r="E202" t="str">
            <v>Applied Labor</v>
          </cell>
          <cell r="F202" t="str">
            <v>Payroll AP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 t="str">
            <v>2-ExpenseO&amp;MApplied LaborProcmt</v>
          </cell>
          <cell r="B203" t="str">
            <v>2-Expense</v>
          </cell>
          <cell r="C203">
            <v>0</v>
          </cell>
          <cell r="D203" t="str">
            <v>O&amp;M</v>
          </cell>
          <cell r="E203" t="str">
            <v>Applied Labor</v>
          </cell>
          <cell r="F203" t="str">
            <v>Procmt</v>
          </cell>
          <cell r="G203">
            <v>0</v>
          </cell>
          <cell r="H203">
            <v>117</v>
          </cell>
          <cell r="J203">
            <v>0</v>
          </cell>
          <cell r="K203">
            <v>676</v>
          </cell>
          <cell r="L203">
            <v>1327</v>
          </cell>
        </row>
        <row r="204">
          <cell r="A204" t="str">
            <v>2-ExpenseO&amp;MApplied LaborPSE&amp;G Fin</v>
          </cell>
          <cell r="B204" t="str">
            <v>2-Expense</v>
          </cell>
          <cell r="C204">
            <v>0</v>
          </cell>
          <cell r="D204" t="str">
            <v>O&amp;M</v>
          </cell>
          <cell r="E204" t="str">
            <v>Applied Labor</v>
          </cell>
          <cell r="F204" t="str">
            <v>PSE&amp;G Fin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 t="str">
            <v>2-ExpenseO&amp;MApplied LaborPub Affr</v>
          </cell>
          <cell r="B205" t="str">
            <v>2-Expense</v>
          </cell>
          <cell r="C205">
            <v>0</v>
          </cell>
          <cell r="D205" t="str">
            <v>O&amp;M</v>
          </cell>
          <cell r="E205" t="str">
            <v>Applied Labor</v>
          </cell>
          <cell r="F205" t="str">
            <v>Pub Affr</v>
          </cell>
          <cell r="G205">
            <v>0</v>
          </cell>
          <cell r="H205">
            <v>183</v>
          </cell>
          <cell r="J205">
            <v>0</v>
          </cell>
          <cell r="K205">
            <v>1051</v>
          </cell>
          <cell r="L205">
            <v>2064</v>
          </cell>
        </row>
        <row r="206">
          <cell r="A206" t="str">
            <v>2-ExpenseO&amp;MApplied LaborPwr Fin</v>
          </cell>
          <cell r="B206" t="str">
            <v>2-Expense</v>
          </cell>
          <cell r="C206">
            <v>0</v>
          </cell>
          <cell r="D206" t="str">
            <v>O&amp;M</v>
          </cell>
          <cell r="E206" t="str">
            <v>Applied Labor</v>
          </cell>
          <cell r="F206" t="str">
            <v>Pwr Fin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2-ExpenseO&amp;MApplied LaborRec Mgmt</v>
          </cell>
          <cell r="B207" t="str">
            <v>2-Expense</v>
          </cell>
          <cell r="C207">
            <v>0</v>
          </cell>
          <cell r="D207" t="str">
            <v>O&amp;M</v>
          </cell>
          <cell r="E207" t="str">
            <v>Applied Labor</v>
          </cell>
          <cell r="F207" t="str">
            <v>Rec Mgmt</v>
          </cell>
          <cell r="G207">
            <v>0</v>
          </cell>
          <cell r="H207">
            <v>39</v>
          </cell>
          <cell r="J207">
            <v>0</v>
          </cell>
          <cell r="K207">
            <v>225</v>
          </cell>
          <cell r="L207">
            <v>442</v>
          </cell>
        </row>
        <row r="208">
          <cell r="A208" t="str">
            <v>2-ExpenseO&amp;MApplied LaborSC Fin</v>
          </cell>
          <cell r="B208" t="str">
            <v>2-Expense</v>
          </cell>
          <cell r="C208">
            <v>0</v>
          </cell>
          <cell r="D208" t="str">
            <v>O&amp;M</v>
          </cell>
          <cell r="E208" t="str">
            <v>Applied Labor</v>
          </cell>
          <cell r="F208" t="str">
            <v>SC Fin</v>
          </cell>
          <cell r="G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 t="str">
            <v>2-ExpenseO&amp;MApplied LaborTreas</v>
          </cell>
          <cell r="B209" t="str">
            <v>2-Expense</v>
          </cell>
          <cell r="C209">
            <v>0</v>
          </cell>
          <cell r="D209" t="str">
            <v>O&amp;M</v>
          </cell>
          <cell r="E209" t="str">
            <v>Applied Labor</v>
          </cell>
          <cell r="F209" t="str">
            <v>Treas</v>
          </cell>
          <cell r="G209">
            <v>0</v>
          </cell>
          <cell r="H209">
            <v>-7407</v>
          </cell>
          <cell r="J209">
            <v>0</v>
          </cell>
          <cell r="K209">
            <v>-41661</v>
          </cell>
          <cell r="L209">
            <v>-82750</v>
          </cell>
        </row>
        <row r="210">
          <cell r="A210" t="str">
            <v>2-ExpenseO&amp;MApplied LaborV&amp;P</v>
          </cell>
          <cell r="B210" t="str">
            <v>2-Expense</v>
          </cell>
          <cell r="C210">
            <v>0</v>
          </cell>
          <cell r="D210" t="str">
            <v>O&amp;M</v>
          </cell>
          <cell r="E210" t="str">
            <v>Applied Labor</v>
          </cell>
          <cell r="F210" t="str">
            <v>V&amp;P</v>
          </cell>
          <cell r="G210">
            <v>0</v>
          </cell>
          <cell r="H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 t="str">
            <v>2-ExpenseO&amp;MCapital OffsetPub Affr</v>
          </cell>
          <cell r="B211" t="str">
            <v>2-Expense</v>
          </cell>
          <cell r="C211">
            <v>0</v>
          </cell>
          <cell r="D211" t="str">
            <v>O&amp;M</v>
          </cell>
          <cell r="E211" t="str">
            <v>Capital Offset</v>
          </cell>
          <cell r="F211" t="str">
            <v>Pub Affr</v>
          </cell>
          <cell r="G211">
            <v>0</v>
          </cell>
          <cell r="J211">
            <v>0</v>
          </cell>
          <cell r="M211">
            <v>4465174</v>
          </cell>
        </row>
        <row r="212">
          <cell r="A212" t="str">
            <v>2-ExpenseO&amp;MClient InvestmentASD</v>
          </cell>
          <cell r="B212" t="str">
            <v>2-Expense</v>
          </cell>
          <cell r="C212">
            <v>0</v>
          </cell>
          <cell r="D212" t="str">
            <v>O&amp;M</v>
          </cell>
          <cell r="E212" t="str">
            <v>Client Investment</v>
          </cell>
          <cell r="F212" t="str">
            <v>ASD</v>
          </cell>
          <cell r="G212">
            <v>0</v>
          </cell>
          <cell r="J212">
            <v>0</v>
          </cell>
          <cell r="M212">
            <v>42136</v>
          </cell>
        </row>
        <row r="213">
          <cell r="A213" t="str">
            <v>2-ExpenseO&amp;MClient InvestmentERM</v>
          </cell>
          <cell r="B213" t="str">
            <v>2-Expense</v>
          </cell>
          <cell r="C213">
            <v>0</v>
          </cell>
          <cell r="D213" t="str">
            <v>O&amp;M</v>
          </cell>
          <cell r="E213" t="str">
            <v>Client Investment</v>
          </cell>
          <cell r="F213" t="str">
            <v>ERM</v>
          </cell>
          <cell r="G213">
            <v>0</v>
          </cell>
          <cell r="J213">
            <v>0</v>
          </cell>
          <cell r="M213">
            <v>1052</v>
          </cell>
        </row>
        <row r="214">
          <cell r="A214" t="str">
            <v>2-ExpenseO&amp;MClient InvestmentExec</v>
          </cell>
          <cell r="B214" t="str">
            <v>2-Expense</v>
          </cell>
          <cell r="C214">
            <v>0</v>
          </cell>
          <cell r="D214" t="str">
            <v>O&amp;M</v>
          </cell>
          <cell r="E214" t="str">
            <v>Client Investment</v>
          </cell>
          <cell r="F214" t="str">
            <v>Exec</v>
          </cell>
          <cell r="G214">
            <v>0</v>
          </cell>
          <cell r="H214">
            <v>91711</v>
          </cell>
          <cell r="I214">
            <v>116593</v>
          </cell>
          <cell r="J214">
            <v>0</v>
          </cell>
          <cell r="K214">
            <v>504575</v>
          </cell>
          <cell r="L214">
            <v>974765</v>
          </cell>
          <cell r="M214">
            <v>872348</v>
          </cell>
        </row>
        <row r="215">
          <cell r="A215" t="str">
            <v>2-ExpenseO&amp;MClient InvestmentLaw</v>
          </cell>
          <cell r="B215" t="str">
            <v>2-Expense</v>
          </cell>
          <cell r="C215">
            <v>0</v>
          </cell>
          <cell r="D215" t="str">
            <v>O&amp;M</v>
          </cell>
          <cell r="E215" t="str">
            <v>Client Investment</v>
          </cell>
          <cell r="F215" t="str">
            <v>Law</v>
          </cell>
          <cell r="G215">
            <v>0</v>
          </cell>
          <cell r="J215">
            <v>0</v>
          </cell>
          <cell r="M215">
            <v>1753</v>
          </cell>
        </row>
        <row r="216">
          <cell r="A216" t="str">
            <v>2-ExpenseO&amp;MClient InvestmentPayroll AP</v>
          </cell>
          <cell r="B216" t="str">
            <v>2-Expense</v>
          </cell>
          <cell r="C216">
            <v>0</v>
          </cell>
          <cell r="D216" t="str">
            <v>O&amp;M</v>
          </cell>
          <cell r="E216" t="str">
            <v>Client Investment</v>
          </cell>
          <cell r="F216" t="str">
            <v>Payroll AP</v>
          </cell>
          <cell r="G216">
            <v>0</v>
          </cell>
          <cell r="J216">
            <v>0</v>
          </cell>
          <cell r="M216">
            <v>38713</v>
          </cell>
        </row>
        <row r="217">
          <cell r="A217" t="str">
            <v>2-ExpenseO&amp;MClient InvestmentProcmt</v>
          </cell>
          <cell r="B217" t="str">
            <v>2-Expense</v>
          </cell>
          <cell r="C217">
            <v>0</v>
          </cell>
          <cell r="D217" t="str">
            <v>O&amp;M</v>
          </cell>
          <cell r="E217" t="str">
            <v>Client Investment</v>
          </cell>
          <cell r="F217" t="str">
            <v>Procmt</v>
          </cell>
          <cell r="G217">
            <v>0</v>
          </cell>
          <cell r="J217">
            <v>0</v>
          </cell>
          <cell r="M217">
            <v>195</v>
          </cell>
        </row>
        <row r="218">
          <cell r="A218" t="str">
            <v>2-ExpenseO&amp;MClient InvestmentV&amp;P</v>
          </cell>
          <cell r="B218" t="str">
            <v>2-Expense</v>
          </cell>
          <cell r="C218">
            <v>0</v>
          </cell>
          <cell r="D218" t="str">
            <v>O&amp;M</v>
          </cell>
          <cell r="E218" t="str">
            <v>Client Investment</v>
          </cell>
          <cell r="F218" t="str">
            <v>V&amp;P</v>
          </cell>
          <cell r="G218">
            <v>0</v>
          </cell>
          <cell r="J218">
            <v>0</v>
          </cell>
          <cell r="M218">
            <v>28168</v>
          </cell>
        </row>
        <row r="219">
          <cell r="A219" t="str">
            <v>2-ExpenseO&amp;MDASASD</v>
          </cell>
          <cell r="B219" t="str">
            <v>2-Expense</v>
          </cell>
          <cell r="C219">
            <v>0</v>
          </cell>
          <cell r="D219" t="str">
            <v>O&amp;M</v>
          </cell>
          <cell r="E219" t="str">
            <v>DAS</v>
          </cell>
          <cell r="F219" t="str">
            <v>ASD</v>
          </cell>
          <cell r="G219">
            <v>0</v>
          </cell>
          <cell r="H219">
            <v>10702</v>
          </cell>
          <cell r="I219">
            <v>10702</v>
          </cell>
          <cell r="J219">
            <v>0</v>
          </cell>
          <cell r="K219">
            <v>64212</v>
          </cell>
          <cell r="L219">
            <v>128426</v>
          </cell>
          <cell r="M219">
            <v>128426</v>
          </cell>
        </row>
        <row r="220">
          <cell r="A220" t="str">
            <v>2-ExpenseO&amp;MDASBAR</v>
          </cell>
          <cell r="B220" t="str">
            <v>2-Expense</v>
          </cell>
          <cell r="C220">
            <v>0</v>
          </cell>
          <cell r="D220" t="str">
            <v>O&amp;M</v>
          </cell>
          <cell r="E220" t="str">
            <v>DAS</v>
          </cell>
          <cell r="F220" t="str">
            <v>BAR</v>
          </cell>
          <cell r="G220">
            <v>0</v>
          </cell>
          <cell r="H220">
            <v>45050</v>
          </cell>
          <cell r="I220">
            <v>45050</v>
          </cell>
          <cell r="J220">
            <v>0</v>
          </cell>
          <cell r="K220">
            <v>270300</v>
          </cell>
          <cell r="L220">
            <v>540597</v>
          </cell>
          <cell r="M220">
            <v>540600</v>
          </cell>
        </row>
        <row r="221">
          <cell r="A221" t="str">
            <v>2-ExpenseO&amp;MDASComm Adv</v>
          </cell>
          <cell r="B221" t="str">
            <v>2-Expense</v>
          </cell>
          <cell r="C221">
            <v>0</v>
          </cell>
          <cell r="D221" t="str">
            <v>O&amp;M</v>
          </cell>
          <cell r="E221" t="str">
            <v>DAS</v>
          </cell>
          <cell r="F221" t="str">
            <v>Comm Adv</v>
          </cell>
          <cell r="G221">
            <v>0</v>
          </cell>
          <cell r="H221">
            <v>26007</v>
          </cell>
          <cell r="I221">
            <v>26007</v>
          </cell>
          <cell r="J221">
            <v>0</v>
          </cell>
          <cell r="K221">
            <v>156042</v>
          </cell>
          <cell r="L221">
            <v>312078</v>
          </cell>
          <cell r="M221">
            <v>312078</v>
          </cell>
        </row>
        <row r="222">
          <cell r="A222" t="str">
            <v>2-ExpenseO&amp;MDASCorp Secr</v>
          </cell>
          <cell r="B222" t="str">
            <v>2-Expense</v>
          </cell>
          <cell r="C222">
            <v>0</v>
          </cell>
          <cell r="D222" t="str">
            <v>O&amp;M</v>
          </cell>
          <cell r="E222" t="str">
            <v>DAS</v>
          </cell>
          <cell r="F222" t="str">
            <v>Corp Secr</v>
          </cell>
          <cell r="G222">
            <v>0</v>
          </cell>
          <cell r="H222">
            <v>972</v>
          </cell>
          <cell r="I222">
            <v>972</v>
          </cell>
          <cell r="J222">
            <v>0</v>
          </cell>
          <cell r="K222">
            <v>5832</v>
          </cell>
          <cell r="L222">
            <v>11663</v>
          </cell>
          <cell r="M222">
            <v>11663</v>
          </cell>
        </row>
        <row r="223">
          <cell r="A223" t="str">
            <v>2-ExpenseO&amp;MDASERM</v>
          </cell>
          <cell r="B223" t="str">
            <v>2-Expense</v>
          </cell>
          <cell r="C223">
            <v>0</v>
          </cell>
          <cell r="D223" t="str">
            <v>O&amp;M</v>
          </cell>
          <cell r="E223" t="str">
            <v>DAS</v>
          </cell>
          <cell r="F223" t="str">
            <v>ERM</v>
          </cell>
          <cell r="G223">
            <v>0</v>
          </cell>
          <cell r="H223">
            <v>9434</v>
          </cell>
          <cell r="I223">
            <v>9434</v>
          </cell>
          <cell r="J223">
            <v>0</v>
          </cell>
          <cell r="K223">
            <v>56604</v>
          </cell>
          <cell r="L223">
            <v>113211</v>
          </cell>
          <cell r="M223">
            <v>113211</v>
          </cell>
        </row>
        <row r="224">
          <cell r="A224" t="str">
            <v>2-ExpenseO&amp;MDASHR</v>
          </cell>
          <cell r="B224" t="str">
            <v>2-Expense</v>
          </cell>
          <cell r="C224">
            <v>0</v>
          </cell>
          <cell r="D224" t="str">
            <v>O&amp;M</v>
          </cell>
          <cell r="E224" t="str">
            <v>DAS</v>
          </cell>
          <cell r="F224" t="str">
            <v>HR</v>
          </cell>
          <cell r="G224">
            <v>0</v>
          </cell>
          <cell r="H224">
            <v>25970</v>
          </cell>
          <cell r="I224">
            <v>25970</v>
          </cell>
          <cell r="J224">
            <v>0</v>
          </cell>
          <cell r="K224">
            <v>155820</v>
          </cell>
          <cell r="L224">
            <v>311641</v>
          </cell>
          <cell r="M224">
            <v>311641</v>
          </cell>
        </row>
        <row r="225">
          <cell r="A225" t="str">
            <v>2-ExpenseO&amp;MDASLaw</v>
          </cell>
          <cell r="B225" t="str">
            <v>2-Expense</v>
          </cell>
          <cell r="C225">
            <v>0</v>
          </cell>
          <cell r="D225" t="str">
            <v>O&amp;M</v>
          </cell>
          <cell r="E225" t="str">
            <v>DAS</v>
          </cell>
          <cell r="F225" t="str">
            <v>Law</v>
          </cell>
          <cell r="G225">
            <v>0</v>
          </cell>
          <cell r="H225">
            <v>12336</v>
          </cell>
          <cell r="I225">
            <v>12336</v>
          </cell>
          <cell r="J225">
            <v>0</v>
          </cell>
          <cell r="K225">
            <v>74016</v>
          </cell>
          <cell r="L225">
            <v>148034</v>
          </cell>
          <cell r="M225">
            <v>148034</v>
          </cell>
        </row>
        <row r="226">
          <cell r="A226" t="str">
            <v>2-ExpenseO&amp;MDASPayroll AP</v>
          </cell>
          <cell r="B226" t="str">
            <v>2-Expense</v>
          </cell>
          <cell r="C226">
            <v>0</v>
          </cell>
          <cell r="D226" t="str">
            <v>O&amp;M</v>
          </cell>
          <cell r="E226" t="str">
            <v>DAS</v>
          </cell>
          <cell r="F226" t="str">
            <v>Payroll AP</v>
          </cell>
          <cell r="G226">
            <v>0</v>
          </cell>
          <cell r="H226">
            <v>22503</v>
          </cell>
          <cell r="I226">
            <v>22503</v>
          </cell>
          <cell r="J226">
            <v>0</v>
          </cell>
          <cell r="K226">
            <v>135018</v>
          </cell>
          <cell r="L226">
            <v>270034</v>
          </cell>
          <cell r="M226">
            <v>270034</v>
          </cell>
        </row>
        <row r="227">
          <cell r="A227" t="str">
            <v>2-ExpenseO&amp;MDASProcmt</v>
          </cell>
          <cell r="B227" t="str">
            <v>2-Expense</v>
          </cell>
          <cell r="C227">
            <v>0</v>
          </cell>
          <cell r="D227" t="str">
            <v>O&amp;M</v>
          </cell>
          <cell r="E227" t="str">
            <v>DAS</v>
          </cell>
          <cell r="F227" t="str">
            <v>Procmt</v>
          </cell>
          <cell r="G227">
            <v>0</v>
          </cell>
          <cell r="H227">
            <v>9718</v>
          </cell>
          <cell r="I227">
            <v>9718</v>
          </cell>
          <cell r="J227">
            <v>0</v>
          </cell>
          <cell r="K227">
            <v>58308</v>
          </cell>
          <cell r="L227">
            <v>116621</v>
          </cell>
          <cell r="M227">
            <v>116621</v>
          </cell>
        </row>
        <row r="228">
          <cell r="A228" t="str">
            <v>2-ExpenseO&amp;MDASPub Affr</v>
          </cell>
          <cell r="B228" t="str">
            <v>2-Expense</v>
          </cell>
          <cell r="C228">
            <v>0</v>
          </cell>
          <cell r="D228" t="str">
            <v>O&amp;M</v>
          </cell>
          <cell r="E228" t="str">
            <v>DAS</v>
          </cell>
          <cell r="F228" t="str">
            <v>Pub Affr</v>
          </cell>
          <cell r="G228">
            <v>0</v>
          </cell>
          <cell r="H228">
            <v>989</v>
          </cell>
          <cell r="I228">
            <v>989</v>
          </cell>
          <cell r="J228">
            <v>0</v>
          </cell>
          <cell r="K228">
            <v>5934</v>
          </cell>
          <cell r="L228">
            <v>11873</v>
          </cell>
          <cell r="M228">
            <v>11873</v>
          </cell>
        </row>
        <row r="229">
          <cell r="A229" t="str">
            <v>2-ExpenseO&amp;MDASRec Mgmt</v>
          </cell>
          <cell r="B229" t="str">
            <v>2-Expense</v>
          </cell>
          <cell r="C229">
            <v>0</v>
          </cell>
          <cell r="D229" t="str">
            <v>O&amp;M</v>
          </cell>
          <cell r="E229" t="str">
            <v>DAS</v>
          </cell>
          <cell r="F229" t="str">
            <v>Rec Mgmt</v>
          </cell>
          <cell r="G229">
            <v>0</v>
          </cell>
          <cell r="H229">
            <v>6414</v>
          </cell>
          <cell r="I229">
            <v>6414</v>
          </cell>
          <cell r="J229">
            <v>0</v>
          </cell>
          <cell r="K229">
            <v>38484</v>
          </cell>
          <cell r="L229">
            <v>76970</v>
          </cell>
          <cell r="M229">
            <v>76970</v>
          </cell>
        </row>
        <row r="230">
          <cell r="A230" t="str">
            <v>2-ExpenseO&amp;MDASTreas</v>
          </cell>
          <cell r="B230" t="str">
            <v>2-Expense</v>
          </cell>
          <cell r="C230">
            <v>0</v>
          </cell>
          <cell r="D230" t="str">
            <v>O&amp;M</v>
          </cell>
          <cell r="E230" t="str">
            <v>DAS</v>
          </cell>
          <cell r="F230" t="str">
            <v>Treas</v>
          </cell>
          <cell r="G230">
            <v>0</v>
          </cell>
          <cell r="H230">
            <v>13049</v>
          </cell>
          <cell r="I230">
            <v>13048.76</v>
          </cell>
          <cell r="J230">
            <v>0</v>
          </cell>
          <cell r="K230">
            <v>78294</v>
          </cell>
          <cell r="L230">
            <v>156586</v>
          </cell>
          <cell r="M230">
            <v>156586</v>
          </cell>
        </row>
        <row r="231">
          <cell r="A231" t="str">
            <v>2-ExpenseO&amp;MDASV&amp;P</v>
          </cell>
          <cell r="B231" t="str">
            <v>2-Expense</v>
          </cell>
          <cell r="C231">
            <v>0</v>
          </cell>
          <cell r="D231" t="str">
            <v>O&amp;M</v>
          </cell>
          <cell r="E231" t="str">
            <v>DAS</v>
          </cell>
          <cell r="F231" t="str">
            <v>V&amp;P</v>
          </cell>
          <cell r="G231">
            <v>0</v>
          </cell>
          <cell r="H231">
            <v>4655</v>
          </cell>
          <cell r="I231">
            <v>4655</v>
          </cell>
          <cell r="J231">
            <v>0</v>
          </cell>
          <cell r="K231">
            <v>27930</v>
          </cell>
          <cell r="L231">
            <v>55859</v>
          </cell>
          <cell r="M231">
            <v>55859</v>
          </cell>
        </row>
        <row r="232">
          <cell r="A232" t="str">
            <v>2-ExpenseO&amp;MDepreciation/AmortizationASD</v>
          </cell>
          <cell r="B232" t="str">
            <v>2-Expense</v>
          </cell>
          <cell r="C232">
            <v>0</v>
          </cell>
          <cell r="D232" t="str">
            <v>O&amp;M</v>
          </cell>
          <cell r="E232" t="str">
            <v>Depreciation/Amortization</v>
          </cell>
          <cell r="F232" t="str">
            <v>ASD</v>
          </cell>
          <cell r="G232">
            <v>0</v>
          </cell>
          <cell r="H232">
            <v>33932</v>
          </cell>
          <cell r="I232">
            <v>33931.67</v>
          </cell>
          <cell r="J232">
            <v>0</v>
          </cell>
          <cell r="K232">
            <v>203590</v>
          </cell>
          <cell r="L232">
            <v>407180</v>
          </cell>
          <cell r="M232">
            <v>330370</v>
          </cell>
        </row>
        <row r="233">
          <cell r="A233" t="str">
            <v>2-ExpenseO&amp;MDepreciation/AmortizationBAR</v>
          </cell>
          <cell r="B233" t="str">
            <v>2-Expense</v>
          </cell>
          <cell r="C233">
            <v>0</v>
          </cell>
          <cell r="D233" t="str">
            <v>O&amp;M</v>
          </cell>
          <cell r="E233" t="str">
            <v>Depreciation/Amortization</v>
          </cell>
          <cell r="F233" t="str">
            <v>BAR</v>
          </cell>
          <cell r="G233">
            <v>0</v>
          </cell>
          <cell r="H233">
            <v>93667</v>
          </cell>
          <cell r="I233">
            <v>76500</v>
          </cell>
          <cell r="J233">
            <v>0</v>
          </cell>
          <cell r="K233">
            <v>562000</v>
          </cell>
          <cell r="L233">
            <v>1124000</v>
          </cell>
          <cell r="M233">
            <v>1124970</v>
          </cell>
        </row>
        <row r="234">
          <cell r="A234" t="str">
            <v>2-ExpenseO&amp;MDepreciation/AmortizationComm Adv</v>
          </cell>
          <cell r="B234" t="str">
            <v>2-Expense</v>
          </cell>
          <cell r="C234">
            <v>0</v>
          </cell>
          <cell r="D234" t="str">
            <v>O&amp;M</v>
          </cell>
          <cell r="E234" t="str">
            <v>Depreciation/Amortization</v>
          </cell>
          <cell r="F234" t="str">
            <v>Comm Adv</v>
          </cell>
          <cell r="G234">
            <v>0</v>
          </cell>
          <cell r="H234">
            <v>1416</v>
          </cell>
          <cell r="I234">
            <v>1416</v>
          </cell>
          <cell r="J234">
            <v>0</v>
          </cell>
          <cell r="K234">
            <v>8496</v>
          </cell>
          <cell r="L234">
            <v>17000</v>
          </cell>
          <cell r="M234">
            <v>19826</v>
          </cell>
        </row>
        <row r="235">
          <cell r="A235" t="str">
            <v>2-ExpenseO&amp;MDepreciation/AmortizationCorp Dev</v>
          </cell>
          <cell r="B235" t="str">
            <v>2-Expense</v>
          </cell>
          <cell r="C235">
            <v>0</v>
          </cell>
          <cell r="D235" t="str">
            <v>O&amp;M</v>
          </cell>
          <cell r="E235" t="str">
            <v>Depreciation/Amortization</v>
          </cell>
          <cell r="F235" t="str">
            <v>Corp Dev</v>
          </cell>
          <cell r="G235">
            <v>0</v>
          </cell>
          <cell r="H235">
            <v>140</v>
          </cell>
          <cell r="I235">
            <v>300</v>
          </cell>
          <cell r="J235">
            <v>0</v>
          </cell>
          <cell r="K235">
            <v>840</v>
          </cell>
          <cell r="L235">
            <v>1681</v>
          </cell>
          <cell r="M235">
            <v>3605</v>
          </cell>
        </row>
        <row r="236">
          <cell r="A236" t="str">
            <v>2-ExpenseO&amp;MDepreciation/AmortizationCorp Secr</v>
          </cell>
          <cell r="B236" t="str">
            <v>2-Expense</v>
          </cell>
          <cell r="C236">
            <v>0</v>
          </cell>
          <cell r="D236" t="str">
            <v>O&amp;M</v>
          </cell>
          <cell r="E236" t="str">
            <v>Depreciation/Amortization</v>
          </cell>
          <cell r="F236" t="str">
            <v>Corp Secr</v>
          </cell>
          <cell r="G236">
            <v>0</v>
          </cell>
          <cell r="H236">
            <v>92</v>
          </cell>
          <cell r="J236">
            <v>0</v>
          </cell>
          <cell r="K236">
            <v>550</v>
          </cell>
          <cell r="L236">
            <v>1100</v>
          </cell>
          <cell r="M236">
            <v>971</v>
          </cell>
        </row>
        <row r="237">
          <cell r="A237" t="str">
            <v>2-ExpenseO&amp;MDepreciation/AmortizationCorp Strat</v>
          </cell>
          <cell r="B237" t="str">
            <v>2-Expense</v>
          </cell>
          <cell r="C237">
            <v>0</v>
          </cell>
          <cell r="D237" t="str">
            <v>O&amp;M</v>
          </cell>
          <cell r="E237" t="str">
            <v>Depreciation/Amortization</v>
          </cell>
          <cell r="F237" t="str">
            <v>Corp Strat</v>
          </cell>
          <cell r="G237">
            <v>0</v>
          </cell>
          <cell r="H237">
            <v>917</v>
          </cell>
          <cell r="I237">
            <v>916.67</v>
          </cell>
          <cell r="J237">
            <v>0</v>
          </cell>
          <cell r="K237">
            <v>5500</v>
          </cell>
          <cell r="L237">
            <v>11000</v>
          </cell>
          <cell r="M237">
            <v>12764</v>
          </cell>
        </row>
        <row r="238">
          <cell r="A238" t="str">
            <v>2-ExpenseO&amp;MDepreciation/AmortizationERM</v>
          </cell>
          <cell r="B238" t="str">
            <v>2-Expense</v>
          </cell>
          <cell r="C238">
            <v>0</v>
          </cell>
          <cell r="D238" t="str">
            <v>O&amp;M</v>
          </cell>
          <cell r="E238" t="str">
            <v>Depreciation/Amortization</v>
          </cell>
          <cell r="F238" t="str">
            <v>ERM</v>
          </cell>
          <cell r="G238">
            <v>0</v>
          </cell>
          <cell r="H238">
            <v>251</v>
          </cell>
          <cell r="I238">
            <v>251.34</v>
          </cell>
          <cell r="J238">
            <v>0</v>
          </cell>
          <cell r="K238">
            <v>1503</v>
          </cell>
          <cell r="L238">
            <v>3000</v>
          </cell>
          <cell r="M238">
            <v>4555</v>
          </cell>
        </row>
        <row r="239">
          <cell r="A239" t="str">
            <v>2-ExpenseO&amp;MDepreciation/AmortizationExec</v>
          </cell>
          <cell r="B239" t="str">
            <v>2-Expense</v>
          </cell>
          <cell r="C239">
            <v>0</v>
          </cell>
          <cell r="D239" t="str">
            <v>O&amp;M</v>
          </cell>
          <cell r="E239" t="str">
            <v>Depreciation/Amortization</v>
          </cell>
          <cell r="F239" t="str">
            <v>Exec</v>
          </cell>
          <cell r="G239">
            <v>0</v>
          </cell>
          <cell r="H239">
            <v>15500</v>
          </cell>
          <cell r="I239">
            <v>8000</v>
          </cell>
          <cell r="J239">
            <v>0</v>
          </cell>
          <cell r="K239">
            <v>93000</v>
          </cell>
          <cell r="L239">
            <v>649559</v>
          </cell>
          <cell r="M239">
            <v>270822</v>
          </cell>
        </row>
        <row r="240">
          <cell r="A240" t="str">
            <v>2-ExpenseO&amp;MDepreciation/AmortizationHoldg Fin</v>
          </cell>
          <cell r="B240" t="str">
            <v>2-Expense</v>
          </cell>
          <cell r="C240">
            <v>0</v>
          </cell>
          <cell r="D240" t="str">
            <v>O&amp;M</v>
          </cell>
          <cell r="E240" t="str">
            <v>Depreciation/Amortization</v>
          </cell>
          <cell r="F240" t="str">
            <v>Holdg Fin</v>
          </cell>
          <cell r="G240">
            <v>0</v>
          </cell>
          <cell r="H240">
            <v>84</v>
          </cell>
          <cell r="I240">
            <v>84</v>
          </cell>
          <cell r="J240">
            <v>0</v>
          </cell>
          <cell r="K240">
            <v>500</v>
          </cell>
          <cell r="L240">
            <v>1000</v>
          </cell>
          <cell r="M240">
            <v>584</v>
          </cell>
        </row>
        <row r="241">
          <cell r="A241" t="str">
            <v>2-ExpenseO&amp;MDepreciation/AmortizationHR</v>
          </cell>
          <cell r="B241" t="str">
            <v>2-Expense</v>
          </cell>
          <cell r="C241">
            <v>0</v>
          </cell>
          <cell r="D241" t="str">
            <v>O&amp;M</v>
          </cell>
          <cell r="E241" t="str">
            <v>Depreciation/Amortization</v>
          </cell>
          <cell r="F241" t="str">
            <v>HR</v>
          </cell>
          <cell r="G241">
            <v>0</v>
          </cell>
          <cell r="H241">
            <v>300</v>
          </cell>
          <cell r="I241">
            <v>2333</v>
          </cell>
          <cell r="J241">
            <v>0</v>
          </cell>
          <cell r="K241">
            <v>8400</v>
          </cell>
          <cell r="L241">
            <v>28192</v>
          </cell>
          <cell r="M241">
            <v>33728</v>
          </cell>
        </row>
        <row r="242">
          <cell r="A242" t="str">
            <v>2-ExpenseO&amp;MDepreciation/AmortizationInt Audit/ Control</v>
          </cell>
          <cell r="B242" t="str">
            <v>2-Expense</v>
          </cell>
          <cell r="C242">
            <v>0</v>
          </cell>
          <cell r="D242" t="str">
            <v>O&amp;M</v>
          </cell>
          <cell r="E242" t="str">
            <v>Depreciation/Amortization</v>
          </cell>
          <cell r="F242" t="str">
            <v>Int Audit/ Control</v>
          </cell>
          <cell r="G242">
            <v>0</v>
          </cell>
          <cell r="H242">
            <v>17409</v>
          </cell>
          <cell r="I242">
            <v>17408.650000000001</v>
          </cell>
          <cell r="J242">
            <v>0</v>
          </cell>
          <cell r="K242">
            <v>104452</v>
          </cell>
          <cell r="L242">
            <v>208904</v>
          </cell>
          <cell r="M242">
            <v>208903</v>
          </cell>
        </row>
        <row r="243">
          <cell r="A243" t="str">
            <v>2-ExpenseO&amp;MDepreciation/AmortizationInv Rel</v>
          </cell>
          <cell r="B243" t="str">
            <v>2-Expense</v>
          </cell>
          <cell r="C243">
            <v>0</v>
          </cell>
          <cell r="D243" t="str">
            <v>O&amp;M</v>
          </cell>
          <cell r="E243" t="str">
            <v>Depreciation/Amortization</v>
          </cell>
          <cell r="F243" t="str">
            <v>Inv Rel</v>
          </cell>
          <cell r="G243">
            <v>0</v>
          </cell>
          <cell r="J243">
            <v>0</v>
          </cell>
          <cell r="M243">
            <v>179</v>
          </cell>
        </row>
        <row r="244">
          <cell r="A244" t="str">
            <v>2-ExpenseO&amp;MDepreciation/AmortizationIT</v>
          </cell>
          <cell r="B244" t="str">
            <v>2-Expense</v>
          </cell>
          <cell r="C244">
            <v>0</v>
          </cell>
          <cell r="D244" t="str">
            <v>O&amp;M</v>
          </cell>
          <cell r="E244" t="str">
            <v>Depreciation/Amortization</v>
          </cell>
          <cell r="F244" t="str">
            <v>IT</v>
          </cell>
          <cell r="G244">
            <v>0</v>
          </cell>
          <cell r="H244">
            <v>1092207</v>
          </cell>
          <cell r="I244">
            <v>1092206.54</v>
          </cell>
          <cell r="J244">
            <v>0</v>
          </cell>
          <cell r="K244">
            <v>6093190</v>
          </cell>
          <cell r="L244">
            <v>13681089</v>
          </cell>
          <cell r="M244">
            <v>13608620</v>
          </cell>
        </row>
        <row r="245">
          <cell r="A245" t="str">
            <v>2-ExpenseO&amp;MDepreciation/AmortizationLaw</v>
          </cell>
          <cell r="B245" t="str">
            <v>2-Expense</v>
          </cell>
          <cell r="C245">
            <v>0</v>
          </cell>
          <cell r="D245" t="str">
            <v>O&amp;M</v>
          </cell>
          <cell r="E245" t="str">
            <v>Depreciation/Amortization</v>
          </cell>
          <cell r="F245" t="str">
            <v>Law</v>
          </cell>
          <cell r="G245">
            <v>0</v>
          </cell>
          <cell r="H245">
            <v>22917</v>
          </cell>
          <cell r="I245">
            <v>24751</v>
          </cell>
          <cell r="J245">
            <v>0</v>
          </cell>
          <cell r="K245">
            <v>137500</v>
          </cell>
          <cell r="L245">
            <v>275000</v>
          </cell>
          <cell r="M245">
            <v>299802</v>
          </cell>
        </row>
        <row r="246">
          <cell r="A246" t="str">
            <v>2-ExpenseO&amp;MDepreciation/AmortizationMisc Acct</v>
          </cell>
          <cell r="B246" t="str">
            <v>2-Expense</v>
          </cell>
          <cell r="C246">
            <v>0</v>
          </cell>
          <cell r="D246" t="str">
            <v>O&amp;M</v>
          </cell>
          <cell r="E246" t="str">
            <v>Depreciation/Amortization</v>
          </cell>
          <cell r="F246" t="str">
            <v>Misc Acct</v>
          </cell>
          <cell r="G246">
            <v>0</v>
          </cell>
          <cell r="I246">
            <v>243</v>
          </cell>
          <cell r="J246">
            <v>0</v>
          </cell>
          <cell r="M246">
            <v>2916</v>
          </cell>
        </row>
        <row r="247">
          <cell r="A247" t="str">
            <v>2-ExpenseO&amp;MDepreciation/AmortizationNERC</v>
          </cell>
          <cell r="B247" t="str">
            <v>2-Expense</v>
          </cell>
          <cell r="C247">
            <v>0</v>
          </cell>
          <cell r="D247" t="str">
            <v>O&amp;M</v>
          </cell>
          <cell r="E247" t="str">
            <v>Depreciation/Amortization</v>
          </cell>
          <cell r="F247" t="str">
            <v>NERC</v>
          </cell>
          <cell r="G247">
            <v>0</v>
          </cell>
          <cell r="H247">
            <v>333</v>
          </cell>
          <cell r="J247">
            <v>0</v>
          </cell>
          <cell r="K247">
            <v>2000</v>
          </cell>
          <cell r="L247">
            <v>4000</v>
          </cell>
          <cell r="M247">
            <v>3998</v>
          </cell>
        </row>
        <row r="248">
          <cell r="A248" t="str">
            <v>2-ExpenseO&amp;MDepreciation/AmortizationPayroll AP</v>
          </cell>
          <cell r="B248" t="str">
            <v>2-Expense</v>
          </cell>
          <cell r="C248">
            <v>0</v>
          </cell>
          <cell r="D248" t="str">
            <v>O&amp;M</v>
          </cell>
          <cell r="E248" t="str">
            <v>Depreciation/Amortization</v>
          </cell>
          <cell r="F248" t="str">
            <v>Payroll AP</v>
          </cell>
          <cell r="G248">
            <v>0</v>
          </cell>
          <cell r="H248">
            <v>465</v>
          </cell>
          <cell r="I248">
            <v>464.83</v>
          </cell>
          <cell r="J248">
            <v>0</v>
          </cell>
          <cell r="K248">
            <v>2789</v>
          </cell>
          <cell r="L248">
            <v>5580</v>
          </cell>
          <cell r="M248">
            <v>8835</v>
          </cell>
        </row>
        <row r="249">
          <cell r="A249" t="str">
            <v>2-ExpenseO&amp;MDepreciation/AmortizationProcmt</v>
          </cell>
          <cell r="B249" t="str">
            <v>2-Expense</v>
          </cell>
          <cell r="C249">
            <v>0</v>
          </cell>
          <cell r="D249" t="str">
            <v>O&amp;M</v>
          </cell>
          <cell r="E249" t="str">
            <v>Depreciation/Amortization</v>
          </cell>
          <cell r="F249" t="str">
            <v>Procmt</v>
          </cell>
          <cell r="G249">
            <v>0</v>
          </cell>
          <cell r="H249">
            <v>2616</v>
          </cell>
          <cell r="I249">
            <v>4414</v>
          </cell>
          <cell r="J249">
            <v>0</v>
          </cell>
          <cell r="K249">
            <v>15694</v>
          </cell>
          <cell r="L249">
            <v>31389</v>
          </cell>
          <cell r="M249">
            <v>31392</v>
          </cell>
        </row>
        <row r="250">
          <cell r="A250" t="str">
            <v>2-ExpenseO&amp;MDepreciation/AmortizationPSE&amp;G Fin</v>
          </cell>
          <cell r="B250" t="str">
            <v>2-Expense</v>
          </cell>
          <cell r="C250">
            <v>0</v>
          </cell>
          <cell r="D250" t="str">
            <v>O&amp;M</v>
          </cell>
          <cell r="E250" t="str">
            <v>Depreciation/Amortization</v>
          </cell>
          <cell r="F250" t="str">
            <v>PSE&amp;G Fin</v>
          </cell>
          <cell r="G250">
            <v>0</v>
          </cell>
          <cell r="H250">
            <v>2000</v>
          </cell>
          <cell r="I250">
            <v>2000</v>
          </cell>
          <cell r="J250">
            <v>0</v>
          </cell>
          <cell r="K250">
            <v>12000</v>
          </cell>
          <cell r="L250">
            <v>24000</v>
          </cell>
          <cell r="M250">
            <v>23120</v>
          </cell>
        </row>
        <row r="251">
          <cell r="A251" t="str">
            <v>2-ExpenseO&amp;MDepreciation/AmortizationPub Affr</v>
          </cell>
          <cell r="B251" t="str">
            <v>2-Expense</v>
          </cell>
          <cell r="C251">
            <v>0</v>
          </cell>
          <cell r="D251" t="str">
            <v>O&amp;M</v>
          </cell>
          <cell r="E251" t="str">
            <v>Depreciation/Amortization</v>
          </cell>
          <cell r="F251" t="str">
            <v>Pub Affr</v>
          </cell>
          <cell r="G251">
            <v>0</v>
          </cell>
          <cell r="H251">
            <v>1001</v>
          </cell>
          <cell r="I251">
            <v>1001.45</v>
          </cell>
          <cell r="J251">
            <v>0</v>
          </cell>
          <cell r="K251">
            <v>5999</v>
          </cell>
          <cell r="L251">
            <v>11999</v>
          </cell>
          <cell r="M251">
            <v>18343</v>
          </cell>
        </row>
        <row r="252">
          <cell r="A252" t="str">
            <v>2-ExpenseO&amp;MDepreciation/AmortizationPwr Fin</v>
          </cell>
          <cell r="B252" t="str">
            <v>2-Expense</v>
          </cell>
          <cell r="C252">
            <v>0</v>
          </cell>
          <cell r="D252" t="str">
            <v>O&amp;M</v>
          </cell>
          <cell r="E252" t="str">
            <v>Depreciation/Amortization</v>
          </cell>
          <cell r="F252" t="str">
            <v>Pwr Fin</v>
          </cell>
          <cell r="G252">
            <v>0</v>
          </cell>
          <cell r="H252">
            <v>2288</v>
          </cell>
          <cell r="I252">
            <v>2288</v>
          </cell>
          <cell r="J252">
            <v>0</v>
          </cell>
          <cell r="K252">
            <v>13725</v>
          </cell>
          <cell r="L252">
            <v>27451</v>
          </cell>
          <cell r="M252">
            <v>27454</v>
          </cell>
        </row>
        <row r="253">
          <cell r="A253" t="str">
            <v>2-ExpenseO&amp;MDepreciation/AmortizationRec Mgmt</v>
          </cell>
          <cell r="B253" t="str">
            <v>2-Expense</v>
          </cell>
          <cell r="C253">
            <v>0</v>
          </cell>
          <cell r="D253" t="str">
            <v>O&amp;M</v>
          </cell>
          <cell r="E253" t="str">
            <v>Depreciation/Amortization</v>
          </cell>
          <cell r="F253" t="str">
            <v>Rec Mgmt</v>
          </cell>
          <cell r="G253">
            <v>0</v>
          </cell>
          <cell r="H253">
            <v>74</v>
          </cell>
          <cell r="I253">
            <v>73.5</v>
          </cell>
          <cell r="J253">
            <v>0</v>
          </cell>
          <cell r="K253">
            <v>441</v>
          </cell>
          <cell r="L253">
            <v>882</v>
          </cell>
          <cell r="M253">
            <v>1590</v>
          </cell>
        </row>
        <row r="254">
          <cell r="A254" t="str">
            <v>2-ExpenseO&amp;MDepreciation/AmortizationSC Fin</v>
          </cell>
          <cell r="B254" t="str">
            <v>2-Expense</v>
          </cell>
          <cell r="C254">
            <v>0</v>
          </cell>
          <cell r="D254" t="str">
            <v>O&amp;M</v>
          </cell>
          <cell r="E254" t="str">
            <v>Depreciation/Amortization</v>
          </cell>
          <cell r="F254" t="str">
            <v>SC Fin</v>
          </cell>
          <cell r="G254">
            <v>0</v>
          </cell>
          <cell r="H254">
            <v>558</v>
          </cell>
          <cell r="I254">
            <v>557.83000000000004</v>
          </cell>
          <cell r="J254">
            <v>0</v>
          </cell>
          <cell r="K254">
            <v>3347</v>
          </cell>
          <cell r="L254">
            <v>6694</v>
          </cell>
          <cell r="M254">
            <v>8794</v>
          </cell>
        </row>
        <row r="255">
          <cell r="A255" t="str">
            <v>2-ExpenseO&amp;MDepreciation/AmortizationTreas</v>
          </cell>
          <cell r="B255" t="str">
            <v>2-Expense</v>
          </cell>
          <cell r="C255">
            <v>0</v>
          </cell>
          <cell r="D255" t="str">
            <v>O&amp;M</v>
          </cell>
          <cell r="E255" t="str">
            <v>Depreciation/Amortization</v>
          </cell>
          <cell r="F255" t="str">
            <v>Treas</v>
          </cell>
          <cell r="G255">
            <v>0</v>
          </cell>
          <cell r="H255">
            <v>290062</v>
          </cell>
          <cell r="I255">
            <v>291240.42</v>
          </cell>
          <cell r="J255">
            <v>0</v>
          </cell>
          <cell r="K255">
            <v>1740368</v>
          </cell>
          <cell r="L255">
            <v>3480740</v>
          </cell>
          <cell r="M255">
            <v>3476177</v>
          </cell>
        </row>
        <row r="256">
          <cell r="A256" t="str">
            <v>2-ExpenseO&amp;MDepreciation/AmortizationV&amp;P</v>
          </cell>
          <cell r="B256" t="str">
            <v>2-Expense</v>
          </cell>
          <cell r="C256">
            <v>0</v>
          </cell>
          <cell r="D256" t="str">
            <v>O&amp;M</v>
          </cell>
          <cell r="E256" t="str">
            <v>Depreciation/Amortization</v>
          </cell>
          <cell r="F256" t="str">
            <v>V&amp;P</v>
          </cell>
          <cell r="G256">
            <v>0</v>
          </cell>
          <cell r="H256">
            <v>599</v>
          </cell>
          <cell r="I256">
            <v>598.5</v>
          </cell>
          <cell r="J256">
            <v>0</v>
          </cell>
          <cell r="K256">
            <v>3591</v>
          </cell>
          <cell r="L256">
            <v>7182</v>
          </cell>
          <cell r="M256">
            <v>4874</v>
          </cell>
        </row>
        <row r="257">
          <cell r="A257" t="str">
            <v>2-ExpenseO&amp;MFleet/Other CO ChargesBAR</v>
          </cell>
          <cell r="B257" t="str">
            <v>2-Expense</v>
          </cell>
          <cell r="C257">
            <v>0</v>
          </cell>
          <cell r="D257" t="str">
            <v>O&amp;M</v>
          </cell>
          <cell r="E257" t="str">
            <v>Fleet/Other CO Charges</v>
          </cell>
          <cell r="F257" t="str">
            <v>BAR</v>
          </cell>
          <cell r="G257">
            <v>0</v>
          </cell>
          <cell r="H257">
            <v>3441</v>
          </cell>
          <cell r="I257">
            <v>1841</v>
          </cell>
          <cell r="J257">
            <v>0</v>
          </cell>
          <cell r="K257">
            <v>19866</v>
          </cell>
          <cell r="L257">
            <v>42903</v>
          </cell>
          <cell r="M257">
            <v>42527</v>
          </cell>
        </row>
        <row r="258">
          <cell r="A258" t="str">
            <v>2-ExpenseO&amp;MFleet/Other CO ChargesComm Adv</v>
          </cell>
          <cell r="B258" t="str">
            <v>2-Expense</v>
          </cell>
          <cell r="C258">
            <v>0</v>
          </cell>
          <cell r="D258" t="str">
            <v>O&amp;M</v>
          </cell>
          <cell r="E258" t="str">
            <v>Fleet/Other CO Charges</v>
          </cell>
          <cell r="F258" t="str">
            <v>Comm Adv</v>
          </cell>
          <cell r="G258">
            <v>0</v>
          </cell>
          <cell r="H258">
            <v>520</v>
          </cell>
          <cell r="J258">
            <v>0</v>
          </cell>
          <cell r="K258">
            <v>3049</v>
          </cell>
          <cell r="L258">
            <v>6053</v>
          </cell>
          <cell r="M258">
            <v>-1</v>
          </cell>
        </row>
        <row r="259">
          <cell r="A259" t="str">
            <v>2-ExpenseO&amp;MFleet/Other CO ChargesCorp Strat</v>
          </cell>
          <cell r="B259" t="str">
            <v>2-Expense</v>
          </cell>
          <cell r="C259">
            <v>0</v>
          </cell>
          <cell r="D259" t="str">
            <v>O&amp;M</v>
          </cell>
          <cell r="E259" t="str">
            <v>Fleet/Other CO Charges</v>
          </cell>
          <cell r="F259" t="str">
            <v>Corp Strat</v>
          </cell>
          <cell r="G259">
            <v>0</v>
          </cell>
          <cell r="H259">
            <v>700</v>
          </cell>
          <cell r="I259">
            <v>65</v>
          </cell>
          <cell r="J259">
            <v>0</v>
          </cell>
          <cell r="K259">
            <v>4095</v>
          </cell>
          <cell r="L259">
            <v>8121</v>
          </cell>
          <cell r="M259">
            <v>1301</v>
          </cell>
        </row>
        <row r="260">
          <cell r="A260" t="str">
            <v>2-ExpenseO&amp;MFleet/Other CO ChargesExec</v>
          </cell>
          <cell r="B260" t="str">
            <v>2-Expense</v>
          </cell>
          <cell r="C260">
            <v>0</v>
          </cell>
          <cell r="D260" t="str">
            <v>O&amp;M</v>
          </cell>
          <cell r="E260" t="str">
            <v>Fleet/Other CO Charges</v>
          </cell>
          <cell r="F260" t="str">
            <v>Exec</v>
          </cell>
          <cell r="G260">
            <v>0</v>
          </cell>
          <cell r="H260">
            <v>952</v>
          </cell>
          <cell r="I260">
            <v>951.93</v>
          </cell>
          <cell r="J260">
            <v>0</v>
          </cell>
          <cell r="K260">
            <v>5581</v>
          </cell>
          <cell r="L260">
            <v>11079</v>
          </cell>
          <cell r="M260">
            <v>12076</v>
          </cell>
        </row>
        <row r="261">
          <cell r="A261" t="str">
            <v>2-ExpenseO&amp;MFleet/Other CO ChargesHR</v>
          </cell>
          <cell r="B261" t="str">
            <v>2-Expense</v>
          </cell>
          <cell r="C261">
            <v>0</v>
          </cell>
          <cell r="D261" t="str">
            <v>O&amp;M</v>
          </cell>
          <cell r="E261" t="str">
            <v>Fleet/Other CO Charges</v>
          </cell>
          <cell r="F261" t="str">
            <v>HR</v>
          </cell>
          <cell r="G261">
            <v>0</v>
          </cell>
          <cell r="H261">
            <v>2049</v>
          </cell>
          <cell r="I261">
            <v>2048.85</v>
          </cell>
          <cell r="J261">
            <v>0</v>
          </cell>
          <cell r="K261">
            <v>12020</v>
          </cell>
          <cell r="L261">
            <v>23867</v>
          </cell>
          <cell r="M261">
            <v>32197</v>
          </cell>
        </row>
        <row r="262">
          <cell r="A262" t="str">
            <v>2-ExpenseO&amp;MFleet/Other CO ChargesIT</v>
          </cell>
          <cell r="B262" t="str">
            <v>2-Expense</v>
          </cell>
          <cell r="C262">
            <v>0</v>
          </cell>
          <cell r="D262" t="str">
            <v>O&amp;M</v>
          </cell>
          <cell r="E262" t="str">
            <v>Fleet/Other CO Charges</v>
          </cell>
          <cell r="F262" t="str">
            <v>IT</v>
          </cell>
          <cell r="G262">
            <v>0</v>
          </cell>
          <cell r="H262">
            <v>1817</v>
          </cell>
          <cell r="I262">
            <v>1816.62</v>
          </cell>
          <cell r="J262">
            <v>0</v>
          </cell>
          <cell r="K262">
            <v>10392</v>
          </cell>
          <cell r="L262">
            <v>24129</v>
          </cell>
          <cell r="M262">
            <v>23359</v>
          </cell>
        </row>
        <row r="263">
          <cell r="A263" t="str">
            <v>2-ExpenseO&amp;MFleet/Other CO ChargesNERC</v>
          </cell>
          <cell r="B263" t="str">
            <v>2-Expense</v>
          </cell>
          <cell r="C263">
            <v>0</v>
          </cell>
          <cell r="D263" t="str">
            <v>O&amp;M</v>
          </cell>
          <cell r="E263" t="str">
            <v>Fleet/Other CO Charges</v>
          </cell>
          <cell r="F263" t="str">
            <v>NERC</v>
          </cell>
          <cell r="G263">
            <v>0</v>
          </cell>
          <cell r="J263">
            <v>0</v>
          </cell>
        </row>
        <row r="264">
          <cell r="A264" t="str">
            <v>2-ExpenseO&amp;MFleet/Other CO ChargesProcmt</v>
          </cell>
          <cell r="B264" t="str">
            <v>2-Expense</v>
          </cell>
          <cell r="C264">
            <v>0</v>
          </cell>
          <cell r="D264" t="str">
            <v>O&amp;M</v>
          </cell>
          <cell r="E264" t="str">
            <v>Fleet/Other CO Charges</v>
          </cell>
          <cell r="F264" t="str">
            <v>Procmt</v>
          </cell>
          <cell r="G264">
            <v>0</v>
          </cell>
          <cell r="H264">
            <v>873</v>
          </cell>
          <cell r="I264">
            <v>873.42</v>
          </cell>
          <cell r="J264">
            <v>0</v>
          </cell>
          <cell r="K264">
            <v>5134</v>
          </cell>
          <cell r="L264">
            <v>10200</v>
          </cell>
          <cell r="M264">
            <v>10200</v>
          </cell>
        </row>
        <row r="265">
          <cell r="A265" t="str">
            <v>2-ExpenseO&amp;MFleet/Other CO ChargesPSE&amp;G Fin</v>
          </cell>
          <cell r="B265" t="str">
            <v>2-Expense</v>
          </cell>
          <cell r="C265">
            <v>0</v>
          </cell>
          <cell r="D265" t="str">
            <v>O&amp;M</v>
          </cell>
          <cell r="E265" t="str">
            <v>Fleet/Other CO Charges</v>
          </cell>
          <cell r="F265" t="str">
            <v>PSE&amp;G Fin</v>
          </cell>
          <cell r="G265">
            <v>0</v>
          </cell>
          <cell r="J265">
            <v>0</v>
          </cell>
          <cell r="M265">
            <v>554</v>
          </cell>
        </row>
        <row r="266">
          <cell r="A266" t="str">
            <v>2-ExpenseO&amp;MFleet/Other CO ChargesPub Affr</v>
          </cell>
          <cell r="B266" t="str">
            <v>2-Expense</v>
          </cell>
          <cell r="C266">
            <v>0</v>
          </cell>
          <cell r="D266" t="str">
            <v>O&amp;M</v>
          </cell>
          <cell r="E266" t="str">
            <v>Fleet/Other CO Charges</v>
          </cell>
          <cell r="F266" t="str">
            <v>Pub Affr</v>
          </cell>
          <cell r="G266">
            <v>0</v>
          </cell>
          <cell r="H266">
            <v>1312</v>
          </cell>
          <cell r="I266">
            <v>1311.58</v>
          </cell>
          <cell r="J266">
            <v>0</v>
          </cell>
          <cell r="K266">
            <v>7703</v>
          </cell>
          <cell r="L266">
            <v>15301</v>
          </cell>
          <cell r="M266">
            <v>18566</v>
          </cell>
        </row>
        <row r="267">
          <cell r="A267" t="str">
            <v>2-ExpenseO&amp;MFleet/Other CO ChargesPwr Fin</v>
          </cell>
          <cell r="B267" t="str">
            <v>2-Expense</v>
          </cell>
          <cell r="C267">
            <v>0</v>
          </cell>
          <cell r="D267" t="str">
            <v>O&amp;M</v>
          </cell>
          <cell r="E267" t="str">
            <v>Fleet/Other CO Charges</v>
          </cell>
          <cell r="F267" t="str">
            <v>Pwr Fin</v>
          </cell>
          <cell r="G267">
            <v>0</v>
          </cell>
          <cell r="H267">
            <v>87</v>
          </cell>
          <cell r="I267">
            <v>86.6</v>
          </cell>
          <cell r="J267">
            <v>0</v>
          </cell>
          <cell r="K267">
            <v>520</v>
          </cell>
          <cell r="L267">
            <v>1039</v>
          </cell>
          <cell r="M267">
            <v>1039</v>
          </cell>
        </row>
        <row r="268">
          <cell r="A268" t="str">
            <v>2-ExpenseO&amp;MFleet/Other CO ChargesRec Mgmt</v>
          </cell>
          <cell r="B268" t="str">
            <v>2-Expense</v>
          </cell>
          <cell r="C268">
            <v>0</v>
          </cell>
          <cell r="D268" t="str">
            <v>O&amp;M</v>
          </cell>
          <cell r="E268" t="str">
            <v>Fleet/Other CO Charges</v>
          </cell>
          <cell r="F268" t="str">
            <v>Rec Mgmt</v>
          </cell>
          <cell r="G268">
            <v>0</v>
          </cell>
          <cell r="H268">
            <v>2479</v>
          </cell>
          <cell r="I268">
            <v>2478.63</v>
          </cell>
          <cell r="J268">
            <v>0</v>
          </cell>
          <cell r="K268">
            <v>14836</v>
          </cell>
          <cell r="L268">
            <v>29650</v>
          </cell>
          <cell r="M268">
            <v>27960</v>
          </cell>
        </row>
        <row r="269">
          <cell r="A269" t="str">
            <v>2-ExpenseO&amp;MFleet/Other CO ChargesTreas</v>
          </cell>
          <cell r="B269" t="str">
            <v>2-Expense</v>
          </cell>
          <cell r="C269">
            <v>0</v>
          </cell>
          <cell r="D269" t="str">
            <v>O&amp;M</v>
          </cell>
          <cell r="E269" t="str">
            <v>Fleet/Other CO Charges</v>
          </cell>
          <cell r="F269" t="str">
            <v>Treas</v>
          </cell>
          <cell r="G269">
            <v>0</v>
          </cell>
          <cell r="H269">
            <v>36876</v>
          </cell>
          <cell r="I269">
            <v>36855.68</v>
          </cell>
          <cell r="J269">
            <v>0</v>
          </cell>
          <cell r="K269">
            <v>221043</v>
          </cell>
          <cell r="L269">
            <v>441950</v>
          </cell>
          <cell r="M269">
            <v>430527</v>
          </cell>
        </row>
        <row r="270">
          <cell r="A270" t="str">
            <v>2-ExpenseO&amp;MFringe Benefits &amp; TaxesASD</v>
          </cell>
          <cell r="B270" t="str">
            <v>2-Expense</v>
          </cell>
          <cell r="C270">
            <v>0</v>
          </cell>
          <cell r="D270" t="str">
            <v>O&amp;M</v>
          </cell>
          <cell r="E270" t="str">
            <v>Fringe Benefits &amp; Taxes</v>
          </cell>
          <cell r="F270" t="str">
            <v>ASD</v>
          </cell>
          <cell r="G270">
            <v>0</v>
          </cell>
          <cell r="H270">
            <v>298103</v>
          </cell>
          <cell r="I270">
            <v>311208</v>
          </cell>
          <cell r="J270">
            <v>0</v>
          </cell>
          <cell r="K270">
            <v>1724797</v>
          </cell>
          <cell r="L270">
            <v>3540795</v>
          </cell>
          <cell r="M270">
            <v>3587500</v>
          </cell>
        </row>
        <row r="271">
          <cell r="A271" t="str">
            <v>2-ExpenseO&amp;MFringe Benefits &amp; TaxesBAR</v>
          </cell>
          <cell r="B271" t="str">
            <v>2-Expense</v>
          </cell>
          <cell r="C271">
            <v>0</v>
          </cell>
          <cell r="D271" t="str">
            <v>O&amp;M</v>
          </cell>
          <cell r="E271" t="str">
            <v>Fringe Benefits &amp; Taxes</v>
          </cell>
          <cell r="F271" t="str">
            <v>BAR</v>
          </cell>
          <cell r="G271">
            <v>0</v>
          </cell>
          <cell r="H271">
            <v>101761</v>
          </cell>
          <cell r="I271">
            <v>98600</v>
          </cell>
          <cell r="J271">
            <v>0</v>
          </cell>
          <cell r="K271">
            <v>593164</v>
          </cell>
          <cell r="L271">
            <v>1199638</v>
          </cell>
          <cell r="M271">
            <v>1200197</v>
          </cell>
        </row>
        <row r="272">
          <cell r="A272" t="str">
            <v>2-ExpenseO&amp;MFringe Benefits &amp; TaxesComm Adv</v>
          </cell>
          <cell r="B272" t="str">
            <v>2-Expense</v>
          </cell>
          <cell r="C272">
            <v>0</v>
          </cell>
          <cell r="D272" t="str">
            <v>O&amp;M</v>
          </cell>
          <cell r="E272" t="str">
            <v>Fringe Benefits &amp; Taxes</v>
          </cell>
          <cell r="F272" t="str">
            <v>Comm Adv</v>
          </cell>
          <cell r="G272">
            <v>0</v>
          </cell>
          <cell r="H272">
            <v>93133</v>
          </cell>
          <cell r="I272">
            <v>93133.09</v>
          </cell>
          <cell r="J272">
            <v>0</v>
          </cell>
          <cell r="K272">
            <v>518786</v>
          </cell>
          <cell r="L272">
            <v>1048672</v>
          </cell>
          <cell r="M272">
            <v>1061130</v>
          </cell>
        </row>
        <row r="273">
          <cell r="A273" t="str">
            <v>2-ExpenseO&amp;MFringe Benefits &amp; TaxesCorp Dev</v>
          </cell>
          <cell r="B273" t="str">
            <v>2-Expense</v>
          </cell>
          <cell r="C273">
            <v>0</v>
          </cell>
          <cell r="D273" t="str">
            <v>O&amp;M</v>
          </cell>
          <cell r="E273" t="str">
            <v>Fringe Benefits &amp; Taxes</v>
          </cell>
          <cell r="F273" t="str">
            <v>Corp Dev</v>
          </cell>
          <cell r="G273">
            <v>0</v>
          </cell>
          <cell r="H273">
            <v>15090</v>
          </cell>
          <cell r="I273">
            <v>15090.42</v>
          </cell>
          <cell r="J273">
            <v>0</v>
          </cell>
          <cell r="K273">
            <v>106269</v>
          </cell>
          <cell r="L273">
            <v>208277</v>
          </cell>
          <cell r="M273">
            <v>207861</v>
          </cell>
        </row>
        <row r="274">
          <cell r="A274" t="str">
            <v>2-ExpenseO&amp;MFringe Benefits &amp; TaxesCorp Secr</v>
          </cell>
          <cell r="B274" t="str">
            <v>2-Expense</v>
          </cell>
          <cell r="C274">
            <v>0</v>
          </cell>
          <cell r="D274" t="str">
            <v>O&amp;M</v>
          </cell>
          <cell r="E274" t="str">
            <v>Fringe Benefits &amp; Taxes</v>
          </cell>
          <cell r="F274" t="str">
            <v>Corp Secr</v>
          </cell>
          <cell r="G274">
            <v>0</v>
          </cell>
          <cell r="H274">
            <v>13028</v>
          </cell>
          <cell r="I274">
            <v>12700</v>
          </cell>
          <cell r="J274">
            <v>0</v>
          </cell>
          <cell r="K274">
            <v>70766</v>
          </cell>
          <cell r="L274">
            <v>142993</v>
          </cell>
          <cell r="M274">
            <v>142933</v>
          </cell>
        </row>
        <row r="275">
          <cell r="A275" t="str">
            <v>2-ExpenseO&amp;MFringe Benefits &amp; TaxesCorp Strat</v>
          </cell>
          <cell r="B275" t="str">
            <v>2-Expense</v>
          </cell>
          <cell r="C275">
            <v>0</v>
          </cell>
          <cell r="D275" t="str">
            <v>O&amp;M</v>
          </cell>
          <cell r="E275" t="str">
            <v>Fringe Benefits &amp; Taxes</v>
          </cell>
          <cell r="F275" t="str">
            <v>Corp Strat</v>
          </cell>
          <cell r="G275">
            <v>0</v>
          </cell>
          <cell r="H275">
            <v>38718</v>
          </cell>
          <cell r="I275">
            <v>38717.620000000003</v>
          </cell>
          <cell r="J275">
            <v>0</v>
          </cell>
          <cell r="K275">
            <v>226091</v>
          </cell>
          <cell r="L275">
            <v>456936</v>
          </cell>
          <cell r="M275">
            <v>457343</v>
          </cell>
        </row>
        <row r="276">
          <cell r="A276" t="str">
            <v>2-ExpenseO&amp;MFringe Benefits &amp; TaxesERM</v>
          </cell>
          <cell r="B276" t="str">
            <v>2-Expense</v>
          </cell>
          <cell r="C276">
            <v>0</v>
          </cell>
          <cell r="D276" t="str">
            <v>O&amp;M</v>
          </cell>
          <cell r="E276" t="str">
            <v>Fringe Benefits &amp; Taxes</v>
          </cell>
          <cell r="F276" t="str">
            <v>ERM</v>
          </cell>
          <cell r="G276">
            <v>0</v>
          </cell>
          <cell r="H276">
            <v>63692</v>
          </cell>
          <cell r="I276">
            <v>54284</v>
          </cell>
          <cell r="J276">
            <v>0</v>
          </cell>
          <cell r="K276">
            <v>354475</v>
          </cell>
          <cell r="L276">
            <v>716352</v>
          </cell>
          <cell r="M276">
            <v>739163</v>
          </cell>
        </row>
        <row r="277">
          <cell r="A277" t="str">
            <v>2-ExpenseO&amp;MFringe Benefits &amp; TaxesExec</v>
          </cell>
          <cell r="B277" t="str">
            <v>2-Expense</v>
          </cell>
          <cell r="C277">
            <v>0</v>
          </cell>
          <cell r="D277" t="str">
            <v>O&amp;M</v>
          </cell>
          <cell r="E277" t="str">
            <v>Fringe Benefits &amp; Taxes</v>
          </cell>
          <cell r="F277" t="str">
            <v>Exec</v>
          </cell>
          <cell r="G277">
            <v>0</v>
          </cell>
          <cell r="H277">
            <v>2275434</v>
          </cell>
          <cell r="I277">
            <v>2234000</v>
          </cell>
          <cell r="J277">
            <v>0</v>
          </cell>
          <cell r="K277">
            <v>7354720</v>
          </cell>
          <cell r="L277">
            <v>14648888</v>
          </cell>
          <cell r="M277">
            <v>14359954</v>
          </cell>
        </row>
        <row r="278">
          <cell r="A278" t="str">
            <v>2-ExpenseO&amp;MFringe Benefits &amp; TaxesFringe</v>
          </cell>
          <cell r="B278" t="str">
            <v>2-Expense</v>
          </cell>
          <cell r="C278">
            <v>0</v>
          </cell>
          <cell r="D278" t="str">
            <v>O&amp;M</v>
          </cell>
          <cell r="E278" t="str">
            <v>Fringe Benefits &amp; Taxes</v>
          </cell>
          <cell r="F278" t="str">
            <v>Fringe</v>
          </cell>
          <cell r="G278">
            <v>0</v>
          </cell>
          <cell r="H278">
            <v>-168781</v>
          </cell>
          <cell r="I278">
            <v>-168781</v>
          </cell>
          <cell r="J278">
            <v>0</v>
          </cell>
          <cell r="K278">
            <v>689789</v>
          </cell>
          <cell r="L278">
            <v>-294656</v>
          </cell>
          <cell r="M278">
            <v>719357</v>
          </cell>
        </row>
        <row r="279">
          <cell r="A279" t="str">
            <v>2-ExpenseO&amp;MFringe Benefits &amp; TaxesHoldg Fin</v>
          </cell>
          <cell r="B279" t="str">
            <v>2-Expense</v>
          </cell>
          <cell r="C279">
            <v>0</v>
          </cell>
          <cell r="D279" t="str">
            <v>O&amp;M</v>
          </cell>
          <cell r="E279" t="str">
            <v>Fringe Benefits &amp; Taxes</v>
          </cell>
          <cell r="F279" t="str">
            <v>Holdg Fin</v>
          </cell>
          <cell r="G279">
            <v>0</v>
          </cell>
          <cell r="H279">
            <v>11771</v>
          </cell>
          <cell r="I279">
            <v>11423</v>
          </cell>
          <cell r="J279">
            <v>0</v>
          </cell>
          <cell r="K279">
            <v>68739</v>
          </cell>
          <cell r="L279">
            <v>138924</v>
          </cell>
          <cell r="M279">
            <v>137022</v>
          </cell>
        </row>
        <row r="280">
          <cell r="A280" t="str">
            <v>2-ExpenseO&amp;MFringe Benefits &amp; TaxesHR</v>
          </cell>
          <cell r="B280" t="str">
            <v>2-Expense</v>
          </cell>
          <cell r="C280">
            <v>0</v>
          </cell>
          <cell r="D280" t="str">
            <v>O&amp;M</v>
          </cell>
          <cell r="E280" t="str">
            <v>Fringe Benefits &amp; Taxes</v>
          </cell>
          <cell r="F280" t="str">
            <v>HR</v>
          </cell>
          <cell r="G280">
            <v>0</v>
          </cell>
          <cell r="H280">
            <v>309119</v>
          </cell>
          <cell r="I280">
            <v>298000</v>
          </cell>
          <cell r="J280">
            <v>0</v>
          </cell>
          <cell r="K280">
            <v>1818495</v>
          </cell>
          <cell r="L280">
            <v>3629504</v>
          </cell>
          <cell r="M280">
            <v>3563688</v>
          </cell>
        </row>
        <row r="281">
          <cell r="A281" t="str">
            <v>2-ExpenseO&amp;MFringe Benefits &amp; TaxesInt Audit/ Control</v>
          </cell>
          <cell r="B281" t="str">
            <v>2-Expense</v>
          </cell>
          <cell r="C281">
            <v>0</v>
          </cell>
          <cell r="D281" t="str">
            <v>O&amp;M</v>
          </cell>
          <cell r="E281" t="str">
            <v>Fringe Benefits &amp; Taxes</v>
          </cell>
          <cell r="F281" t="str">
            <v>Int Audit/ Control</v>
          </cell>
          <cell r="G281">
            <v>0</v>
          </cell>
          <cell r="H281">
            <v>96403</v>
          </cell>
          <cell r="I281">
            <v>86754.12</v>
          </cell>
          <cell r="J281">
            <v>0</v>
          </cell>
          <cell r="K281">
            <v>538280</v>
          </cell>
          <cell r="L281">
            <v>1088143</v>
          </cell>
          <cell r="M281">
            <v>1088143</v>
          </cell>
        </row>
        <row r="282">
          <cell r="A282" t="str">
            <v>2-ExpenseO&amp;MFringe Benefits &amp; TaxesInv Rel</v>
          </cell>
          <cell r="B282" t="str">
            <v>2-Expense</v>
          </cell>
          <cell r="C282">
            <v>0</v>
          </cell>
          <cell r="D282" t="str">
            <v>O&amp;M</v>
          </cell>
          <cell r="E282" t="str">
            <v>Fringe Benefits &amp; Taxes</v>
          </cell>
          <cell r="F282" t="str">
            <v>Inv Rel</v>
          </cell>
          <cell r="G282">
            <v>0</v>
          </cell>
          <cell r="H282">
            <v>12897</v>
          </cell>
          <cell r="I282">
            <v>12826</v>
          </cell>
          <cell r="J282">
            <v>0</v>
          </cell>
          <cell r="K282">
            <v>75422</v>
          </cell>
          <cell r="L282">
            <v>152343</v>
          </cell>
          <cell r="M282">
            <v>153699</v>
          </cell>
        </row>
        <row r="283">
          <cell r="A283" t="str">
            <v>2-ExpenseO&amp;MFringe Benefits &amp; TaxesIT</v>
          </cell>
          <cell r="B283" t="str">
            <v>2-Expense</v>
          </cell>
          <cell r="C283">
            <v>0</v>
          </cell>
          <cell r="D283" t="str">
            <v>O&amp;M</v>
          </cell>
          <cell r="E283" t="str">
            <v>Fringe Benefits &amp; Taxes</v>
          </cell>
          <cell r="F283" t="str">
            <v>IT</v>
          </cell>
          <cell r="G283">
            <v>0</v>
          </cell>
          <cell r="H283">
            <v>729923</v>
          </cell>
          <cell r="I283">
            <v>663923.49</v>
          </cell>
          <cell r="J283">
            <v>0</v>
          </cell>
          <cell r="K283">
            <v>4216650</v>
          </cell>
          <cell r="L283">
            <v>8490764</v>
          </cell>
          <cell r="M283">
            <v>8262604</v>
          </cell>
        </row>
        <row r="284">
          <cell r="A284" t="str">
            <v>2-ExpenseO&amp;MFringe Benefits &amp; TaxesLaw</v>
          </cell>
          <cell r="B284" t="str">
            <v>2-Expense</v>
          </cell>
          <cell r="C284">
            <v>0</v>
          </cell>
          <cell r="D284" t="str">
            <v>O&amp;M</v>
          </cell>
          <cell r="E284" t="str">
            <v>Fringe Benefits &amp; Taxes</v>
          </cell>
          <cell r="F284" t="str">
            <v>Law</v>
          </cell>
          <cell r="G284">
            <v>0</v>
          </cell>
          <cell r="H284">
            <v>236478</v>
          </cell>
          <cell r="I284">
            <v>226478.37</v>
          </cell>
          <cell r="J284">
            <v>0</v>
          </cell>
          <cell r="K284">
            <v>1375974</v>
          </cell>
          <cell r="L284">
            <v>2780557</v>
          </cell>
          <cell r="M284">
            <v>2781170</v>
          </cell>
        </row>
        <row r="285">
          <cell r="A285" t="str">
            <v>2-ExpenseO&amp;MFringe Benefits &amp; TaxesMisc Acct</v>
          </cell>
          <cell r="B285" t="str">
            <v>2-Expense</v>
          </cell>
          <cell r="C285">
            <v>0</v>
          </cell>
          <cell r="D285" t="str">
            <v>O&amp;M</v>
          </cell>
          <cell r="E285" t="str">
            <v>Fringe Benefits &amp; Taxes</v>
          </cell>
          <cell r="F285" t="str">
            <v>Misc Acct</v>
          </cell>
          <cell r="G285">
            <v>0</v>
          </cell>
          <cell r="H285">
            <v>51028</v>
          </cell>
          <cell r="I285">
            <v>51027.77</v>
          </cell>
          <cell r="J285">
            <v>0</v>
          </cell>
          <cell r="K285">
            <v>383794</v>
          </cell>
          <cell r="L285">
            <v>791400</v>
          </cell>
          <cell r="M285">
            <v>621703</v>
          </cell>
        </row>
        <row r="286">
          <cell r="A286" t="str">
            <v>2-ExpenseO&amp;MFringe Benefits &amp; TaxesNERC</v>
          </cell>
          <cell r="B286" t="str">
            <v>2-Expense</v>
          </cell>
          <cell r="C286">
            <v>0</v>
          </cell>
          <cell r="D286" t="str">
            <v>O&amp;M</v>
          </cell>
          <cell r="E286" t="str">
            <v>Fringe Benefits &amp; Taxes</v>
          </cell>
          <cell r="F286" t="str">
            <v>NERC</v>
          </cell>
          <cell r="G286">
            <v>0</v>
          </cell>
          <cell r="H286">
            <v>21181</v>
          </cell>
          <cell r="I286">
            <v>18800</v>
          </cell>
          <cell r="J286">
            <v>0</v>
          </cell>
          <cell r="K286">
            <v>308561</v>
          </cell>
          <cell r="L286">
            <v>434820</v>
          </cell>
          <cell r="M286">
            <v>435676</v>
          </cell>
        </row>
        <row r="287">
          <cell r="A287" t="str">
            <v>2-ExpenseO&amp;MFringe Benefits &amp; TaxesPayroll AP</v>
          </cell>
          <cell r="B287" t="str">
            <v>2-Expense</v>
          </cell>
          <cell r="C287">
            <v>0</v>
          </cell>
          <cell r="D287" t="str">
            <v>O&amp;M</v>
          </cell>
          <cell r="E287" t="str">
            <v>Fringe Benefits &amp; Taxes</v>
          </cell>
          <cell r="F287" t="str">
            <v>Payroll AP</v>
          </cell>
          <cell r="G287">
            <v>0</v>
          </cell>
          <cell r="H287">
            <v>54457</v>
          </cell>
          <cell r="I287">
            <v>55066</v>
          </cell>
          <cell r="J287">
            <v>0</v>
          </cell>
          <cell r="K287">
            <v>331905</v>
          </cell>
          <cell r="L287">
            <v>656340</v>
          </cell>
          <cell r="M287">
            <v>664264</v>
          </cell>
        </row>
        <row r="288">
          <cell r="A288" t="str">
            <v>2-ExpenseO&amp;MFringe Benefits &amp; TaxesPens OPEB</v>
          </cell>
          <cell r="B288" t="str">
            <v>2-Expense</v>
          </cell>
          <cell r="C288">
            <v>0</v>
          </cell>
          <cell r="D288" t="str">
            <v>O&amp;M</v>
          </cell>
          <cell r="E288" t="str">
            <v>Fringe Benefits &amp; Taxes</v>
          </cell>
          <cell r="F288" t="str">
            <v>Pens OPEB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 t="str">
            <v>2-ExpenseO&amp;MFringe Benefits &amp; TaxesProcmt</v>
          </cell>
          <cell r="B289" t="str">
            <v>2-Expense</v>
          </cell>
          <cell r="C289">
            <v>0</v>
          </cell>
          <cell r="D289" t="str">
            <v>O&amp;M</v>
          </cell>
          <cell r="E289" t="str">
            <v>Fringe Benefits &amp; Taxes</v>
          </cell>
          <cell r="F289" t="str">
            <v>Procmt</v>
          </cell>
          <cell r="G289">
            <v>0</v>
          </cell>
          <cell r="H289">
            <v>241699</v>
          </cell>
          <cell r="I289">
            <v>221920</v>
          </cell>
          <cell r="J289">
            <v>0</v>
          </cell>
          <cell r="K289">
            <v>1428462</v>
          </cell>
          <cell r="L289">
            <v>2885721</v>
          </cell>
          <cell r="M289">
            <v>2885722</v>
          </cell>
        </row>
        <row r="290">
          <cell r="A290" t="str">
            <v>2-ExpenseO&amp;MFringe Benefits &amp; TaxesPSE&amp;G Fin</v>
          </cell>
          <cell r="B290" t="str">
            <v>2-Expense</v>
          </cell>
          <cell r="C290">
            <v>0</v>
          </cell>
          <cell r="D290" t="str">
            <v>O&amp;M</v>
          </cell>
          <cell r="E290" t="str">
            <v>Fringe Benefits &amp; Taxes</v>
          </cell>
          <cell r="F290" t="str">
            <v>PSE&amp;G Fin</v>
          </cell>
          <cell r="G290">
            <v>0</v>
          </cell>
          <cell r="H290">
            <v>170209</v>
          </cell>
          <cell r="I290">
            <v>170209.11</v>
          </cell>
          <cell r="J290">
            <v>0</v>
          </cell>
          <cell r="K290">
            <v>964529</v>
          </cell>
          <cell r="L290">
            <v>1945018</v>
          </cell>
          <cell r="M290">
            <v>2071141</v>
          </cell>
        </row>
        <row r="291">
          <cell r="A291" t="str">
            <v>2-ExpenseO&amp;MFringe Benefits &amp; TaxesPub Affr</v>
          </cell>
          <cell r="B291" t="str">
            <v>2-Expense</v>
          </cell>
          <cell r="C291">
            <v>0</v>
          </cell>
          <cell r="D291" t="str">
            <v>O&amp;M</v>
          </cell>
          <cell r="E291" t="str">
            <v>Fringe Benefits &amp; Taxes</v>
          </cell>
          <cell r="F291" t="str">
            <v>Pub Affr</v>
          </cell>
          <cell r="G291">
            <v>0</v>
          </cell>
          <cell r="H291">
            <v>173100</v>
          </cell>
          <cell r="I291">
            <v>173100.29</v>
          </cell>
          <cell r="J291">
            <v>0</v>
          </cell>
          <cell r="K291">
            <v>993206</v>
          </cell>
          <cell r="L291">
            <v>2007372</v>
          </cell>
          <cell r="M291">
            <v>2027848</v>
          </cell>
        </row>
        <row r="292">
          <cell r="A292" t="str">
            <v>2-ExpenseO&amp;MFringe Benefits &amp; TaxesPwr Fin</v>
          </cell>
          <cell r="B292" t="str">
            <v>2-Expense</v>
          </cell>
          <cell r="C292">
            <v>0</v>
          </cell>
          <cell r="D292" t="str">
            <v>O&amp;M</v>
          </cell>
          <cell r="E292" t="str">
            <v>Fringe Benefits &amp; Taxes</v>
          </cell>
          <cell r="F292" t="str">
            <v>Pwr Fin</v>
          </cell>
          <cell r="G292">
            <v>0</v>
          </cell>
          <cell r="H292">
            <v>266850</v>
          </cell>
          <cell r="I292">
            <v>262740.49</v>
          </cell>
          <cell r="J292">
            <v>0</v>
          </cell>
          <cell r="K292">
            <v>1493953</v>
          </cell>
          <cell r="L292">
            <v>3016320</v>
          </cell>
          <cell r="M292">
            <v>3018042</v>
          </cell>
        </row>
        <row r="293">
          <cell r="A293" t="str">
            <v>2-ExpenseO&amp;MFringe Benefits &amp; TaxesRec Mgmt</v>
          </cell>
          <cell r="B293" t="str">
            <v>2-Expense</v>
          </cell>
          <cell r="C293">
            <v>0</v>
          </cell>
          <cell r="D293" t="str">
            <v>O&amp;M</v>
          </cell>
          <cell r="E293" t="str">
            <v>Fringe Benefits &amp; Taxes</v>
          </cell>
          <cell r="F293" t="str">
            <v>Rec Mgmt</v>
          </cell>
          <cell r="G293">
            <v>0</v>
          </cell>
          <cell r="H293">
            <v>12791</v>
          </cell>
          <cell r="I293">
            <v>12941</v>
          </cell>
          <cell r="J293">
            <v>0</v>
          </cell>
          <cell r="K293">
            <v>74490</v>
          </cell>
          <cell r="L293">
            <v>150706</v>
          </cell>
          <cell r="M293">
            <v>153110</v>
          </cell>
        </row>
        <row r="294">
          <cell r="A294" t="str">
            <v>2-ExpenseO&amp;MFringe Benefits &amp; TaxesSC Fin</v>
          </cell>
          <cell r="B294" t="str">
            <v>2-Expense</v>
          </cell>
          <cell r="C294">
            <v>0</v>
          </cell>
          <cell r="D294" t="str">
            <v>O&amp;M</v>
          </cell>
          <cell r="E294" t="str">
            <v>Fringe Benefits &amp; Taxes</v>
          </cell>
          <cell r="F294" t="str">
            <v>SC Fin</v>
          </cell>
          <cell r="G294">
            <v>0</v>
          </cell>
          <cell r="H294">
            <v>67685</v>
          </cell>
          <cell r="I294">
            <v>65306</v>
          </cell>
          <cell r="J294">
            <v>0</v>
          </cell>
          <cell r="K294">
            <v>367568</v>
          </cell>
          <cell r="L294">
            <v>745388</v>
          </cell>
          <cell r="M294">
            <v>746319</v>
          </cell>
        </row>
        <row r="295">
          <cell r="A295" t="str">
            <v>2-ExpenseO&amp;MFringe Benefits &amp; TaxesTreas</v>
          </cell>
          <cell r="B295" t="str">
            <v>2-Expense</v>
          </cell>
          <cell r="C295">
            <v>0</v>
          </cell>
          <cell r="D295" t="str">
            <v>O&amp;M</v>
          </cell>
          <cell r="E295" t="str">
            <v>Fringe Benefits &amp; Taxes</v>
          </cell>
          <cell r="F295" t="str">
            <v>Treas</v>
          </cell>
          <cell r="G295">
            <v>0</v>
          </cell>
          <cell r="H295">
            <v>133199</v>
          </cell>
          <cell r="I295">
            <v>128050.52</v>
          </cell>
          <cell r="J295">
            <v>0</v>
          </cell>
          <cell r="K295">
            <v>779598</v>
          </cell>
          <cell r="L295">
            <v>1573549</v>
          </cell>
          <cell r="M295">
            <v>1633001</v>
          </cell>
        </row>
        <row r="296">
          <cell r="A296" t="str">
            <v>2-ExpenseO&amp;MFringe Benefits &amp; TaxesV&amp;P</v>
          </cell>
          <cell r="B296" t="str">
            <v>2-Expense</v>
          </cell>
          <cell r="C296">
            <v>0</v>
          </cell>
          <cell r="D296" t="str">
            <v>O&amp;M</v>
          </cell>
          <cell r="E296" t="str">
            <v>Fringe Benefits &amp; Taxes</v>
          </cell>
          <cell r="F296" t="str">
            <v>V&amp;P</v>
          </cell>
          <cell r="G296">
            <v>0</v>
          </cell>
          <cell r="H296">
            <v>49137</v>
          </cell>
          <cell r="I296">
            <v>51300</v>
          </cell>
          <cell r="J296">
            <v>0</v>
          </cell>
          <cell r="K296">
            <v>286877</v>
          </cell>
          <cell r="L296">
            <v>579829</v>
          </cell>
          <cell r="M296">
            <v>579983</v>
          </cell>
        </row>
        <row r="297">
          <cell r="A297" t="str">
            <v>2-ExpenseO&amp;MIncurred LaborASD</v>
          </cell>
          <cell r="B297" t="str">
            <v>2-Expense</v>
          </cell>
          <cell r="C297">
            <v>0</v>
          </cell>
          <cell r="D297" t="str">
            <v>O&amp;M</v>
          </cell>
          <cell r="E297" t="str">
            <v>Incurred Labor</v>
          </cell>
          <cell r="F297" t="str">
            <v>ASD</v>
          </cell>
          <cell r="G297">
            <v>0</v>
          </cell>
          <cell r="H297">
            <v>1031497</v>
          </cell>
          <cell r="I297">
            <v>1002393</v>
          </cell>
          <cell r="J297">
            <v>0</v>
          </cell>
          <cell r="K297">
            <v>5950856</v>
          </cell>
          <cell r="L297">
            <v>12217285</v>
          </cell>
          <cell r="M297">
            <v>11915263</v>
          </cell>
        </row>
        <row r="298">
          <cell r="A298" t="str">
            <v>2-ExpenseO&amp;MIncurred LaborBAR</v>
          </cell>
          <cell r="B298" t="str">
            <v>2-Expense</v>
          </cell>
          <cell r="C298">
            <v>0</v>
          </cell>
          <cell r="D298" t="str">
            <v>O&amp;M</v>
          </cell>
          <cell r="E298" t="str">
            <v>Incurred Labor</v>
          </cell>
          <cell r="F298" t="str">
            <v>BAR</v>
          </cell>
          <cell r="G298">
            <v>0</v>
          </cell>
          <cell r="H298">
            <v>352113</v>
          </cell>
          <cell r="I298">
            <v>340000</v>
          </cell>
          <cell r="J298">
            <v>0</v>
          </cell>
          <cell r="K298">
            <v>2052470</v>
          </cell>
          <cell r="L298">
            <v>4150995</v>
          </cell>
          <cell r="M298">
            <v>4150914</v>
          </cell>
        </row>
        <row r="299">
          <cell r="A299" t="str">
            <v>2-ExpenseO&amp;MIncurred LaborComm Adv</v>
          </cell>
          <cell r="B299" t="str">
            <v>2-Expense</v>
          </cell>
          <cell r="C299">
            <v>0</v>
          </cell>
          <cell r="D299" t="str">
            <v>O&amp;M</v>
          </cell>
          <cell r="E299" t="str">
            <v>Incurred Labor</v>
          </cell>
          <cell r="F299" t="str">
            <v>Comm Adv</v>
          </cell>
          <cell r="G299">
            <v>0</v>
          </cell>
          <cell r="H299">
            <v>300201</v>
          </cell>
          <cell r="I299">
            <v>300201</v>
          </cell>
          <cell r="J299">
            <v>0</v>
          </cell>
          <cell r="K299">
            <v>1750991</v>
          </cell>
          <cell r="L299">
            <v>3540388</v>
          </cell>
          <cell r="M299">
            <v>3550263</v>
          </cell>
        </row>
        <row r="300">
          <cell r="A300" t="str">
            <v>2-ExpenseO&amp;MIncurred LaborCorp Dev</v>
          </cell>
          <cell r="B300" t="str">
            <v>2-Expense</v>
          </cell>
          <cell r="C300">
            <v>0</v>
          </cell>
          <cell r="D300" t="str">
            <v>O&amp;M</v>
          </cell>
          <cell r="E300" t="str">
            <v>Incurred Labor</v>
          </cell>
          <cell r="F300" t="str">
            <v>Corp Dev</v>
          </cell>
          <cell r="G300">
            <v>0</v>
          </cell>
          <cell r="H300">
            <v>52216</v>
          </cell>
          <cell r="I300">
            <v>52216</v>
          </cell>
          <cell r="J300">
            <v>0</v>
          </cell>
          <cell r="K300">
            <v>305428</v>
          </cell>
          <cell r="L300">
            <v>616874</v>
          </cell>
          <cell r="M300">
            <v>617082</v>
          </cell>
        </row>
        <row r="301">
          <cell r="A301" t="str">
            <v>2-ExpenseO&amp;MIncurred LaborCorp Secr</v>
          </cell>
          <cell r="B301" t="str">
            <v>2-Expense</v>
          </cell>
          <cell r="C301">
            <v>0</v>
          </cell>
          <cell r="D301" t="str">
            <v>O&amp;M</v>
          </cell>
          <cell r="E301" t="str">
            <v>Incurred Labor</v>
          </cell>
          <cell r="F301" t="str">
            <v>Corp Secr</v>
          </cell>
          <cell r="G301">
            <v>0</v>
          </cell>
          <cell r="H301">
            <v>40323</v>
          </cell>
          <cell r="I301">
            <v>42500</v>
          </cell>
          <cell r="J301">
            <v>0</v>
          </cell>
          <cell r="K301">
            <v>235349</v>
          </cell>
          <cell r="L301">
            <v>475755</v>
          </cell>
          <cell r="M301">
            <v>476093</v>
          </cell>
        </row>
        <row r="302">
          <cell r="A302" t="str">
            <v>2-ExpenseO&amp;MIncurred LaborCorp Strat</v>
          </cell>
          <cell r="B302" t="str">
            <v>2-Expense</v>
          </cell>
          <cell r="C302">
            <v>0</v>
          </cell>
          <cell r="D302" t="str">
            <v>O&amp;M</v>
          </cell>
          <cell r="E302" t="str">
            <v>Incurred Labor</v>
          </cell>
          <cell r="F302" t="str">
            <v>Corp Strat</v>
          </cell>
          <cell r="G302">
            <v>0</v>
          </cell>
          <cell r="H302">
            <v>133971</v>
          </cell>
          <cell r="I302">
            <v>116000</v>
          </cell>
          <cell r="J302">
            <v>0</v>
          </cell>
          <cell r="K302">
            <v>782322</v>
          </cell>
          <cell r="L302">
            <v>1581093</v>
          </cell>
          <cell r="M302">
            <v>1581058</v>
          </cell>
        </row>
        <row r="303">
          <cell r="A303" t="str">
            <v>2-ExpenseO&amp;MIncurred LaborERM</v>
          </cell>
          <cell r="B303" t="str">
            <v>2-Expense</v>
          </cell>
          <cell r="C303">
            <v>0</v>
          </cell>
          <cell r="D303" t="str">
            <v>O&amp;M</v>
          </cell>
          <cell r="E303" t="str">
            <v>Incurred Labor</v>
          </cell>
          <cell r="F303" t="str">
            <v>ERM</v>
          </cell>
          <cell r="G303">
            <v>0</v>
          </cell>
          <cell r="H303">
            <v>204816</v>
          </cell>
          <cell r="I303">
            <v>193001</v>
          </cell>
          <cell r="J303">
            <v>0</v>
          </cell>
          <cell r="K303">
            <v>1195414</v>
          </cell>
          <cell r="L303">
            <v>2416443</v>
          </cell>
          <cell r="M303">
            <v>2379913</v>
          </cell>
        </row>
        <row r="304">
          <cell r="A304" t="str">
            <v>2-ExpenseO&amp;MIncurred LaborExec</v>
          </cell>
          <cell r="B304" t="str">
            <v>2-Expense</v>
          </cell>
          <cell r="C304">
            <v>0</v>
          </cell>
          <cell r="D304" t="str">
            <v>O&amp;M</v>
          </cell>
          <cell r="E304" t="str">
            <v>Incurred Labor</v>
          </cell>
          <cell r="F304" t="str">
            <v>Exec</v>
          </cell>
          <cell r="G304">
            <v>0</v>
          </cell>
          <cell r="H304">
            <v>499606</v>
          </cell>
          <cell r="I304">
            <v>489000</v>
          </cell>
          <cell r="J304">
            <v>0</v>
          </cell>
          <cell r="K304">
            <v>2942120</v>
          </cell>
          <cell r="L304">
            <v>5899495</v>
          </cell>
          <cell r="M304">
            <v>5582426</v>
          </cell>
        </row>
        <row r="305">
          <cell r="A305" t="str">
            <v>2-ExpenseO&amp;MIncurred LaborHoldg Fin</v>
          </cell>
          <cell r="B305" t="str">
            <v>2-Expense</v>
          </cell>
          <cell r="C305">
            <v>0</v>
          </cell>
          <cell r="D305" t="str">
            <v>O&amp;M</v>
          </cell>
          <cell r="E305" t="str">
            <v>Incurred Labor</v>
          </cell>
          <cell r="F305" t="str">
            <v>Holdg Fin</v>
          </cell>
          <cell r="G305">
            <v>0</v>
          </cell>
          <cell r="H305">
            <v>40731</v>
          </cell>
          <cell r="I305">
            <v>40525</v>
          </cell>
          <cell r="J305">
            <v>0</v>
          </cell>
          <cell r="K305">
            <v>237850</v>
          </cell>
          <cell r="L305">
            <v>480706</v>
          </cell>
          <cell r="M305">
            <v>480572</v>
          </cell>
        </row>
        <row r="306">
          <cell r="A306" t="str">
            <v>2-ExpenseO&amp;MIncurred LaborHR</v>
          </cell>
          <cell r="B306" t="str">
            <v>2-Expense</v>
          </cell>
          <cell r="C306">
            <v>0</v>
          </cell>
          <cell r="D306" t="str">
            <v>O&amp;M</v>
          </cell>
          <cell r="E306" t="str">
            <v>Incurred Labor</v>
          </cell>
          <cell r="F306" t="str">
            <v>HR</v>
          </cell>
          <cell r="G306">
            <v>0</v>
          </cell>
          <cell r="H306">
            <v>1069616</v>
          </cell>
          <cell r="I306">
            <v>1049000</v>
          </cell>
          <cell r="J306">
            <v>0</v>
          </cell>
          <cell r="K306">
            <v>6292369</v>
          </cell>
          <cell r="L306">
            <v>12558837</v>
          </cell>
          <cell r="M306">
            <v>12367413</v>
          </cell>
        </row>
        <row r="307">
          <cell r="A307" t="str">
            <v>2-ExpenseO&amp;MIncurred LaborInt Audit/ Control</v>
          </cell>
          <cell r="B307" t="str">
            <v>2-Expense</v>
          </cell>
          <cell r="C307">
            <v>0</v>
          </cell>
          <cell r="D307" t="str">
            <v>O&amp;M</v>
          </cell>
          <cell r="E307" t="str">
            <v>Incurred Labor</v>
          </cell>
          <cell r="F307" t="str">
            <v>Int Audit/ Control</v>
          </cell>
          <cell r="G307">
            <v>0</v>
          </cell>
          <cell r="H307">
            <v>316274</v>
          </cell>
          <cell r="I307">
            <v>294274</v>
          </cell>
          <cell r="J307">
            <v>0</v>
          </cell>
          <cell r="K307">
            <v>1845258</v>
          </cell>
          <cell r="L307">
            <v>3730598</v>
          </cell>
          <cell r="M307">
            <v>3730598</v>
          </cell>
        </row>
        <row r="308">
          <cell r="A308" t="str">
            <v>2-ExpenseO&amp;MIncurred LaborInv Rel</v>
          </cell>
          <cell r="B308" t="str">
            <v>2-Expense</v>
          </cell>
          <cell r="C308">
            <v>0</v>
          </cell>
          <cell r="D308" t="str">
            <v>O&amp;M</v>
          </cell>
          <cell r="E308" t="str">
            <v>Incurred Labor</v>
          </cell>
          <cell r="F308" t="str">
            <v>Inv Rel</v>
          </cell>
          <cell r="G308">
            <v>0</v>
          </cell>
          <cell r="H308">
            <v>44626</v>
          </cell>
          <cell r="I308">
            <v>45211</v>
          </cell>
          <cell r="J308">
            <v>0</v>
          </cell>
          <cell r="K308">
            <v>260974</v>
          </cell>
          <cell r="L308">
            <v>527137</v>
          </cell>
          <cell r="M308">
            <v>531365</v>
          </cell>
        </row>
        <row r="309">
          <cell r="A309" t="str">
            <v>2-ExpenseO&amp;MIncurred LaborIT</v>
          </cell>
          <cell r="B309" t="str">
            <v>2-Expense</v>
          </cell>
          <cell r="C309">
            <v>0</v>
          </cell>
          <cell r="D309" t="str">
            <v>O&amp;M</v>
          </cell>
          <cell r="E309" t="str">
            <v>Incurred Labor</v>
          </cell>
          <cell r="F309" t="str">
            <v>IT</v>
          </cell>
          <cell r="G309">
            <v>0</v>
          </cell>
          <cell r="H309">
            <v>2448891</v>
          </cell>
          <cell r="I309">
            <v>2244891</v>
          </cell>
          <cell r="J309">
            <v>0</v>
          </cell>
          <cell r="K309">
            <v>14279944</v>
          </cell>
          <cell r="L309">
            <v>28878250</v>
          </cell>
          <cell r="M309">
            <v>27617847</v>
          </cell>
        </row>
        <row r="310">
          <cell r="A310" t="str">
            <v>2-ExpenseO&amp;MIncurred LaborLaw</v>
          </cell>
          <cell r="B310" t="str">
            <v>2-Expense</v>
          </cell>
          <cell r="C310">
            <v>0</v>
          </cell>
          <cell r="D310" t="str">
            <v>O&amp;M</v>
          </cell>
          <cell r="E310" t="str">
            <v>Incurred Labor</v>
          </cell>
          <cell r="F310" t="str">
            <v>Law</v>
          </cell>
          <cell r="G310">
            <v>0</v>
          </cell>
          <cell r="H310">
            <v>813506</v>
          </cell>
          <cell r="I310">
            <v>810506</v>
          </cell>
          <cell r="J310">
            <v>0</v>
          </cell>
          <cell r="K310">
            <v>4751639</v>
          </cell>
          <cell r="L310">
            <v>9602273</v>
          </cell>
          <cell r="M310">
            <v>9601636</v>
          </cell>
        </row>
        <row r="311">
          <cell r="A311" t="str">
            <v>2-ExpenseO&amp;MIncurred LaborMisc Acct</v>
          </cell>
          <cell r="B311" t="str">
            <v>2-Expense</v>
          </cell>
          <cell r="C311">
            <v>0</v>
          </cell>
          <cell r="D311" t="str">
            <v>O&amp;M</v>
          </cell>
          <cell r="E311" t="str">
            <v>Incurred Labor</v>
          </cell>
          <cell r="F311" t="str">
            <v>Misc Acct</v>
          </cell>
          <cell r="G311">
            <v>0</v>
          </cell>
          <cell r="I311">
            <v>-697778</v>
          </cell>
          <cell r="J311">
            <v>0</v>
          </cell>
          <cell r="K311">
            <v>249000</v>
          </cell>
          <cell r="L311">
            <v>900000</v>
          </cell>
          <cell r="M311">
            <v>970567</v>
          </cell>
        </row>
        <row r="312">
          <cell r="A312" t="str">
            <v>2-ExpenseO&amp;MIncurred LaborNERC</v>
          </cell>
          <cell r="B312" t="str">
            <v>2-Expense</v>
          </cell>
          <cell r="C312">
            <v>0</v>
          </cell>
          <cell r="D312" t="str">
            <v>O&amp;M</v>
          </cell>
          <cell r="E312" t="str">
            <v>Incurred Labor</v>
          </cell>
          <cell r="F312" t="str">
            <v>NERC</v>
          </cell>
          <cell r="G312">
            <v>0</v>
          </cell>
          <cell r="H312">
            <v>73291</v>
          </cell>
          <cell r="I312">
            <v>68000</v>
          </cell>
          <cell r="J312">
            <v>0</v>
          </cell>
          <cell r="K312">
            <v>427545</v>
          </cell>
          <cell r="L312">
            <v>864428</v>
          </cell>
          <cell r="M312">
            <v>863855</v>
          </cell>
        </row>
        <row r="313">
          <cell r="A313" t="str">
            <v>2-ExpenseO&amp;MIncurred LaborPayroll AP</v>
          </cell>
          <cell r="B313" t="str">
            <v>2-Expense</v>
          </cell>
          <cell r="C313">
            <v>0</v>
          </cell>
          <cell r="D313" t="str">
            <v>O&amp;M</v>
          </cell>
          <cell r="E313" t="str">
            <v>Incurred Labor</v>
          </cell>
          <cell r="F313" t="str">
            <v>Payroll AP</v>
          </cell>
          <cell r="G313">
            <v>0</v>
          </cell>
          <cell r="H313">
            <v>192264</v>
          </cell>
          <cell r="I313">
            <v>185264</v>
          </cell>
          <cell r="J313">
            <v>0</v>
          </cell>
          <cell r="K313">
            <v>1171803</v>
          </cell>
          <cell r="L313">
            <v>2317235</v>
          </cell>
          <cell r="M313">
            <v>2330082</v>
          </cell>
        </row>
        <row r="314">
          <cell r="A314" t="str">
            <v>2-ExpenseO&amp;MIncurred LaborProcmt</v>
          </cell>
          <cell r="B314" t="str">
            <v>2-Expense</v>
          </cell>
          <cell r="C314">
            <v>0</v>
          </cell>
          <cell r="D314" t="str">
            <v>O&amp;M</v>
          </cell>
          <cell r="E314" t="str">
            <v>Incurred Labor</v>
          </cell>
          <cell r="F314" t="str">
            <v>Procmt</v>
          </cell>
          <cell r="G314">
            <v>0</v>
          </cell>
          <cell r="H314">
            <v>836328</v>
          </cell>
          <cell r="I314">
            <v>817987</v>
          </cell>
          <cell r="J314">
            <v>0</v>
          </cell>
          <cell r="K314">
            <v>4876018</v>
          </cell>
          <cell r="L314">
            <v>9860628</v>
          </cell>
          <cell r="M314">
            <v>9860628</v>
          </cell>
        </row>
        <row r="315">
          <cell r="A315" t="str">
            <v>2-ExpenseO&amp;MIncurred LaborPSE&amp;G Fin</v>
          </cell>
          <cell r="B315" t="str">
            <v>2-Expense</v>
          </cell>
          <cell r="C315">
            <v>0</v>
          </cell>
          <cell r="D315" t="str">
            <v>O&amp;M</v>
          </cell>
          <cell r="E315" t="str">
            <v>Incurred Labor</v>
          </cell>
          <cell r="F315" t="str">
            <v>PSE&amp;G Fin</v>
          </cell>
          <cell r="G315">
            <v>0</v>
          </cell>
          <cell r="H315">
            <v>508509</v>
          </cell>
          <cell r="I315">
            <v>508509</v>
          </cell>
          <cell r="J315">
            <v>0</v>
          </cell>
          <cell r="K315">
            <v>2975878</v>
          </cell>
          <cell r="L315">
            <v>6006982</v>
          </cell>
          <cell r="M315">
            <v>6054240</v>
          </cell>
        </row>
        <row r="316">
          <cell r="A316" t="str">
            <v>2-ExpenseO&amp;MIncurred LaborPub Affr</v>
          </cell>
          <cell r="B316" t="str">
            <v>2-Expense</v>
          </cell>
          <cell r="C316">
            <v>0</v>
          </cell>
          <cell r="D316" t="str">
            <v>O&amp;M</v>
          </cell>
          <cell r="E316" t="str">
            <v>Incurred Labor</v>
          </cell>
          <cell r="F316" t="str">
            <v>Pub Affr</v>
          </cell>
          <cell r="G316">
            <v>0</v>
          </cell>
          <cell r="H316">
            <v>583392</v>
          </cell>
          <cell r="I316">
            <v>583392</v>
          </cell>
          <cell r="J316">
            <v>0</v>
          </cell>
          <cell r="K316">
            <v>3405557</v>
          </cell>
          <cell r="L316">
            <v>6883640</v>
          </cell>
          <cell r="M316">
            <v>6863262</v>
          </cell>
        </row>
        <row r="317">
          <cell r="A317" t="str">
            <v>2-ExpenseO&amp;MIncurred LaborPwr Fin</v>
          </cell>
          <cell r="B317" t="str">
            <v>2-Expense</v>
          </cell>
          <cell r="C317">
            <v>0</v>
          </cell>
          <cell r="D317" t="str">
            <v>O&amp;M</v>
          </cell>
          <cell r="E317" t="str">
            <v>Incurred Labor</v>
          </cell>
          <cell r="F317" t="str">
            <v>Pwr Fin</v>
          </cell>
          <cell r="G317">
            <v>0</v>
          </cell>
          <cell r="H317">
            <v>775432</v>
          </cell>
          <cell r="I317">
            <v>770432</v>
          </cell>
          <cell r="J317">
            <v>0</v>
          </cell>
          <cell r="K317">
            <v>4524058</v>
          </cell>
          <cell r="L317">
            <v>9146437</v>
          </cell>
          <cell r="M317">
            <v>9029916</v>
          </cell>
        </row>
        <row r="318">
          <cell r="A318" t="str">
            <v>2-ExpenseO&amp;MIncurred LaborRec Mgmt</v>
          </cell>
          <cell r="B318" t="str">
            <v>2-Expense</v>
          </cell>
          <cell r="C318">
            <v>0</v>
          </cell>
          <cell r="D318" t="str">
            <v>O&amp;M</v>
          </cell>
          <cell r="E318" t="str">
            <v>Incurred Labor</v>
          </cell>
          <cell r="F318" t="str">
            <v>Rec Mgmt</v>
          </cell>
          <cell r="G318">
            <v>0</v>
          </cell>
          <cell r="H318">
            <v>44259</v>
          </cell>
          <cell r="I318">
            <v>43398</v>
          </cell>
          <cell r="J318">
            <v>0</v>
          </cell>
          <cell r="K318">
            <v>257752</v>
          </cell>
          <cell r="L318">
            <v>521473</v>
          </cell>
          <cell r="M318">
            <v>528715</v>
          </cell>
        </row>
        <row r="319">
          <cell r="A319" t="str">
            <v>2-ExpenseO&amp;MIncurred LaborSC Fin</v>
          </cell>
          <cell r="B319" t="str">
            <v>2-Expense</v>
          </cell>
          <cell r="C319">
            <v>0</v>
          </cell>
          <cell r="D319" t="str">
            <v>O&amp;M</v>
          </cell>
          <cell r="E319" t="str">
            <v>Incurred Labor</v>
          </cell>
          <cell r="F319" t="str">
            <v>SC Fin</v>
          </cell>
          <cell r="G319">
            <v>0</v>
          </cell>
          <cell r="H319">
            <v>214309</v>
          </cell>
          <cell r="I319">
            <v>215309</v>
          </cell>
          <cell r="J319">
            <v>0</v>
          </cell>
          <cell r="K319">
            <v>1249889</v>
          </cell>
          <cell r="L319">
            <v>2527293</v>
          </cell>
          <cell r="M319">
            <v>2547207</v>
          </cell>
        </row>
        <row r="320">
          <cell r="A320" t="str">
            <v>2-ExpenseO&amp;MIncurred LaborTreas</v>
          </cell>
          <cell r="B320" t="str">
            <v>2-Expense</v>
          </cell>
          <cell r="C320">
            <v>0</v>
          </cell>
          <cell r="D320" t="str">
            <v>O&amp;M</v>
          </cell>
          <cell r="E320" t="str">
            <v>Incurred Labor</v>
          </cell>
          <cell r="F320" t="str">
            <v>Treas</v>
          </cell>
          <cell r="G320">
            <v>0</v>
          </cell>
          <cell r="H320">
            <v>460897</v>
          </cell>
          <cell r="I320">
            <v>440776.57</v>
          </cell>
          <cell r="J320">
            <v>0</v>
          </cell>
          <cell r="K320">
            <v>2902572</v>
          </cell>
          <cell r="L320">
            <v>5649807</v>
          </cell>
          <cell r="M320">
            <v>5607599</v>
          </cell>
        </row>
        <row r="321">
          <cell r="A321" t="str">
            <v>2-ExpenseO&amp;MIncurred LaborV&amp;P</v>
          </cell>
          <cell r="B321" t="str">
            <v>2-Expense</v>
          </cell>
          <cell r="C321">
            <v>0</v>
          </cell>
          <cell r="D321" t="str">
            <v>O&amp;M</v>
          </cell>
          <cell r="E321" t="str">
            <v>Incurred Labor</v>
          </cell>
          <cell r="F321" t="str">
            <v>V&amp;P</v>
          </cell>
          <cell r="G321">
            <v>0</v>
          </cell>
          <cell r="H321">
            <v>170023</v>
          </cell>
          <cell r="I321">
            <v>175520</v>
          </cell>
          <cell r="J321">
            <v>0</v>
          </cell>
          <cell r="K321">
            <v>992654</v>
          </cell>
          <cell r="L321">
            <v>2006330</v>
          </cell>
          <cell r="M321">
            <v>1966459</v>
          </cell>
        </row>
        <row r="322">
          <cell r="A322" t="str">
            <v>2-ExpenseO&amp;MInterestIT</v>
          </cell>
          <cell r="B322" t="str">
            <v>2-Expense</v>
          </cell>
          <cell r="C322">
            <v>0</v>
          </cell>
          <cell r="D322" t="str">
            <v>O&amp;M</v>
          </cell>
          <cell r="E322" t="str">
            <v>Interest</v>
          </cell>
          <cell r="F322" t="str">
            <v>IT</v>
          </cell>
          <cell r="G322">
            <v>0</v>
          </cell>
          <cell r="H322">
            <v>475508</v>
          </cell>
          <cell r="I322">
            <v>475508.26</v>
          </cell>
          <cell r="J322">
            <v>0</v>
          </cell>
          <cell r="K322">
            <v>2853050</v>
          </cell>
          <cell r="L322">
            <v>5706099</v>
          </cell>
          <cell r="M322">
            <v>5706099</v>
          </cell>
        </row>
        <row r="323">
          <cell r="A323" t="str">
            <v>2-ExpenseO&amp;MInterestMisc Acct</v>
          </cell>
          <cell r="B323" t="str">
            <v>2-Expense</v>
          </cell>
          <cell r="C323">
            <v>0</v>
          </cell>
          <cell r="D323" t="str">
            <v>O&amp;M</v>
          </cell>
          <cell r="E323" t="str">
            <v>Interest</v>
          </cell>
          <cell r="F323" t="str">
            <v>Misc Acct</v>
          </cell>
          <cell r="G323">
            <v>0</v>
          </cell>
          <cell r="H323">
            <v>773297</v>
          </cell>
          <cell r="I323">
            <v>773296.74</v>
          </cell>
          <cell r="J323">
            <v>0</v>
          </cell>
          <cell r="K323">
            <v>4470758</v>
          </cell>
          <cell r="L323">
            <v>8857135</v>
          </cell>
          <cell r="M323">
            <v>8824293</v>
          </cell>
        </row>
        <row r="324">
          <cell r="A324" t="str">
            <v>2-ExpenseO&amp;MInterestSC OH</v>
          </cell>
          <cell r="B324" t="str">
            <v>2-Expense</v>
          </cell>
          <cell r="C324">
            <v>0</v>
          </cell>
          <cell r="D324" t="str">
            <v>O&amp;M</v>
          </cell>
          <cell r="E324" t="str">
            <v>Interest</v>
          </cell>
          <cell r="F324" t="str">
            <v>SC OH</v>
          </cell>
          <cell r="G324">
            <v>0</v>
          </cell>
          <cell r="J324">
            <v>0</v>
          </cell>
          <cell r="M324">
            <v>84953</v>
          </cell>
        </row>
        <row r="325">
          <cell r="A325" t="str">
            <v>2-ExpenseO&amp;MInterestTreas</v>
          </cell>
          <cell r="B325" t="str">
            <v>2-Expense</v>
          </cell>
          <cell r="C325">
            <v>0</v>
          </cell>
          <cell r="D325" t="str">
            <v>O&amp;M</v>
          </cell>
          <cell r="E325" t="str">
            <v>Interest</v>
          </cell>
          <cell r="F325" t="str">
            <v>Treas</v>
          </cell>
          <cell r="G325">
            <v>0</v>
          </cell>
          <cell r="H325">
            <v>183417</v>
          </cell>
          <cell r="I325">
            <v>183416.67</v>
          </cell>
          <cell r="J325">
            <v>0</v>
          </cell>
          <cell r="K325">
            <v>1100500</v>
          </cell>
          <cell r="L325">
            <v>2201000</v>
          </cell>
          <cell r="M325">
            <v>2201000</v>
          </cell>
        </row>
        <row r="326">
          <cell r="A326" t="str">
            <v>2-ExpenseO&amp;MInternal SettlementsASD</v>
          </cell>
          <cell r="B326" t="str">
            <v>2-Expense</v>
          </cell>
          <cell r="C326">
            <v>0</v>
          </cell>
          <cell r="D326" t="str">
            <v>O&amp;M</v>
          </cell>
          <cell r="E326" t="str">
            <v>Internal Settlements</v>
          </cell>
          <cell r="F326" t="str">
            <v>ASD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-3326</v>
          </cell>
        </row>
        <row r="327">
          <cell r="A327" t="str">
            <v>2-ExpenseO&amp;MInternal SettlementsBAR</v>
          </cell>
          <cell r="B327" t="str">
            <v>2-Expense</v>
          </cell>
          <cell r="C327">
            <v>0</v>
          </cell>
          <cell r="D327" t="str">
            <v>O&amp;M</v>
          </cell>
          <cell r="E327" t="str">
            <v>Internal Settlements</v>
          </cell>
          <cell r="F327" t="str">
            <v>BAR</v>
          </cell>
          <cell r="G327">
            <v>0</v>
          </cell>
          <cell r="H327">
            <v>0</v>
          </cell>
          <cell r="I327">
            <v>482.82</v>
          </cell>
          <cell r="J327">
            <v>0</v>
          </cell>
          <cell r="K327">
            <v>0</v>
          </cell>
          <cell r="L327">
            <v>0</v>
          </cell>
          <cell r="M327">
            <v>3710</v>
          </cell>
        </row>
        <row r="328">
          <cell r="A328" t="str">
            <v>2-ExpenseO&amp;MInternal SettlementsComm Adv</v>
          </cell>
          <cell r="B328" t="str">
            <v>2-Expense</v>
          </cell>
          <cell r="C328">
            <v>0</v>
          </cell>
          <cell r="D328" t="str">
            <v>O&amp;M</v>
          </cell>
          <cell r="E328" t="str">
            <v>Internal Settlements</v>
          </cell>
          <cell r="F328" t="str">
            <v>Comm Adv</v>
          </cell>
          <cell r="G328">
            <v>0</v>
          </cell>
          <cell r="H328">
            <v>0</v>
          </cell>
          <cell r="I328">
            <v>78.290000000000006</v>
          </cell>
          <cell r="J328">
            <v>0</v>
          </cell>
          <cell r="K328">
            <v>0</v>
          </cell>
          <cell r="L328">
            <v>0</v>
          </cell>
          <cell r="M328">
            <v>-4732</v>
          </cell>
        </row>
        <row r="329">
          <cell r="A329" t="str">
            <v>2-ExpenseO&amp;MInternal SettlementsCorp Dev</v>
          </cell>
          <cell r="B329" t="str">
            <v>2-Expense</v>
          </cell>
          <cell r="C329">
            <v>0</v>
          </cell>
          <cell r="D329" t="str">
            <v>O&amp;M</v>
          </cell>
          <cell r="E329" t="str">
            <v>Internal Settlements</v>
          </cell>
          <cell r="F329" t="str">
            <v>Corp Dev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-1</v>
          </cell>
        </row>
        <row r="330">
          <cell r="A330" t="str">
            <v>2-ExpenseO&amp;MInternal SettlementsCorp Secr</v>
          </cell>
          <cell r="B330" t="str">
            <v>2-Expense</v>
          </cell>
          <cell r="C330">
            <v>0</v>
          </cell>
          <cell r="D330" t="str">
            <v>O&amp;M</v>
          </cell>
          <cell r="E330" t="str">
            <v>Internal Settlements</v>
          </cell>
          <cell r="F330" t="str">
            <v>Corp Secr</v>
          </cell>
          <cell r="G330">
            <v>0</v>
          </cell>
          <cell r="H330">
            <v>0</v>
          </cell>
          <cell r="I330">
            <v>-4000</v>
          </cell>
          <cell r="J330">
            <v>0</v>
          </cell>
          <cell r="K330">
            <v>0</v>
          </cell>
          <cell r="L330">
            <v>0</v>
          </cell>
          <cell r="M330">
            <v>-7614</v>
          </cell>
        </row>
        <row r="331">
          <cell r="A331" t="str">
            <v>2-ExpenseO&amp;MInternal SettlementsCorp Strat</v>
          </cell>
          <cell r="B331" t="str">
            <v>2-Expense</v>
          </cell>
          <cell r="C331">
            <v>0</v>
          </cell>
          <cell r="D331" t="str">
            <v>O&amp;M</v>
          </cell>
          <cell r="E331" t="str">
            <v>Internal Settlements</v>
          </cell>
          <cell r="F331" t="str">
            <v>Corp Strat</v>
          </cell>
          <cell r="G331">
            <v>0</v>
          </cell>
          <cell r="H331">
            <v>0</v>
          </cell>
          <cell r="I331">
            <v>117.44</v>
          </cell>
          <cell r="J331">
            <v>0</v>
          </cell>
          <cell r="K331">
            <v>0</v>
          </cell>
          <cell r="L331">
            <v>0</v>
          </cell>
          <cell r="M331">
            <v>5369</v>
          </cell>
        </row>
        <row r="332">
          <cell r="A332" t="str">
            <v>2-ExpenseO&amp;MInternal SettlementsERM</v>
          </cell>
          <cell r="B332" t="str">
            <v>2-Expense</v>
          </cell>
          <cell r="C332">
            <v>0</v>
          </cell>
          <cell r="D332" t="str">
            <v>O&amp;M</v>
          </cell>
          <cell r="E332" t="str">
            <v>Internal Settlements</v>
          </cell>
          <cell r="F332" t="str">
            <v>ERM</v>
          </cell>
          <cell r="G332">
            <v>0</v>
          </cell>
          <cell r="H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321</v>
          </cell>
        </row>
        <row r="333">
          <cell r="A333" t="str">
            <v>2-ExpenseO&amp;MInternal SettlementsExec</v>
          </cell>
          <cell r="B333" t="str">
            <v>2-Expense</v>
          </cell>
          <cell r="C333">
            <v>0</v>
          </cell>
          <cell r="D333" t="str">
            <v>O&amp;M</v>
          </cell>
          <cell r="E333" t="str">
            <v>Internal Settlements</v>
          </cell>
          <cell r="F333" t="str">
            <v>Exec</v>
          </cell>
          <cell r="G333">
            <v>0</v>
          </cell>
          <cell r="H333">
            <v>0</v>
          </cell>
          <cell r="I333">
            <v>143.54</v>
          </cell>
          <cell r="J333">
            <v>0</v>
          </cell>
          <cell r="K333">
            <v>0</v>
          </cell>
          <cell r="L333">
            <v>0</v>
          </cell>
          <cell r="M333">
            <v>-825</v>
          </cell>
        </row>
        <row r="334">
          <cell r="A334" t="str">
            <v>2-ExpenseO&amp;MInternal SettlementsFringe</v>
          </cell>
          <cell r="B334" t="str">
            <v>2-Expense</v>
          </cell>
          <cell r="C334">
            <v>0</v>
          </cell>
          <cell r="D334" t="str">
            <v>O&amp;M</v>
          </cell>
          <cell r="E334" t="str">
            <v>Internal Settlements</v>
          </cell>
          <cell r="F334" t="str">
            <v>Fringe</v>
          </cell>
          <cell r="G334">
            <v>0</v>
          </cell>
          <cell r="H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-1646685</v>
          </cell>
        </row>
        <row r="335">
          <cell r="A335" t="str">
            <v>2-ExpenseO&amp;MInternal SettlementsHoldg Fin</v>
          </cell>
          <cell r="B335" t="str">
            <v>2-Expense</v>
          </cell>
          <cell r="C335">
            <v>0</v>
          </cell>
          <cell r="D335" t="str">
            <v>O&amp;M</v>
          </cell>
          <cell r="E335" t="str">
            <v>Internal Settlements</v>
          </cell>
          <cell r="F335" t="str">
            <v>Holdg Fin</v>
          </cell>
          <cell r="G335">
            <v>0</v>
          </cell>
          <cell r="H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2512</v>
          </cell>
        </row>
        <row r="336">
          <cell r="A336" t="str">
            <v>2-ExpenseO&amp;MInternal SettlementsHR</v>
          </cell>
          <cell r="B336" t="str">
            <v>2-Expense</v>
          </cell>
          <cell r="C336">
            <v>0</v>
          </cell>
          <cell r="D336" t="str">
            <v>O&amp;M</v>
          </cell>
          <cell r="E336" t="str">
            <v>Internal Settlements</v>
          </cell>
          <cell r="F336" t="str">
            <v>HR</v>
          </cell>
          <cell r="G336">
            <v>0</v>
          </cell>
          <cell r="H336">
            <v>0</v>
          </cell>
          <cell r="I336">
            <v>300.13</v>
          </cell>
          <cell r="J336">
            <v>0</v>
          </cell>
          <cell r="K336">
            <v>0</v>
          </cell>
          <cell r="L336">
            <v>0</v>
          </cell>
          <cell r="M336">
            <v>4054</v>
          </cell>
        </row>
        <row r="337">
          <cell r="A337" t="str">
            <v>2-ExpenseO&amp;MInternal SettlementsInt Audit/ Control</v>
          </cell>
          <cell r="B337" t="str">
            <v>2-Expense</v>
          </cell>
          <cell r="C337">
            <v>0</v>
          </cell>
          <cell r="D337" t="str">
            <v>O&amp;M</v>
          </cell>
          <cell r="E337" t="str">
            <v>Internal Settlements</v>
          </cell>
          <cell r="F337" t="str">
            <v>Int Audit/ Control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2-ExpenseO&amp;MInternal SettlementsInv Rel</v>
          </cell>
          <cell r="B338" t="str">
            <v>2-Expense</v>
          </cell>
          <cell r="C338">
            <v>0</v>
          </cell>
          <cell r="D338" t="str">
            <v>O&amp;M</v>
          </cell>
          <cell r="E338" t="str">
            <v>Internal Settlements</v>
          </cell>
          <cell r="F338" t="str">
            <v>Inv Rel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2-ExpenseO&amp;MInternal SettlementsIT</v>
          </cell>
          <cell r="B339" t="str">
            <v>2-Expense</v>
          </cell>
          <cell r="C339">
            <v>0</v>
          </cell>
          <cell r="D339" t="str">
            <v>O&amp;M</v>
          </cell>
          <cell r="E339" t="str">
            <v>Internal Settlements</v>
          </cell>
          <cell r="F339" t="str">
            <v>IT</v>
          </cell>
          <cell r="G339">
            <v>0</v>
          </cell>
          <cell r="H339">
            <v>0</v>
          </cell>
          <cell r="I339">
            <v>-93536.54</v>
          </cell>
          <cell r="J339">
            <v>0</v>
          </cell>
          <cell r="K339">
            <v>0</v>
          </cell>
          <cell r="L339">
            <v>0</v>
          </cell>
          <cell r="M339">
            <v>-910620</v>
          </cell>
        </row>
        <row r="340">
          <cell r="A340" t="str">
            <v>2-ExpenseO&amp;MInternal SettlementsLaw</v>
          </cell>
          <cell r="B340" t="str">
            <v>2-Expense</v>
          </cell>
          <cell r="C340">
            <v>0</v>
          </cell>
          <cell r="D340" t="str">
            <v>O&amp;M</v>
          </cell>
          <cell r="E340" t="str">
            <v>Internal Settlements</v>
          </cell>
          <cell r="F340" t="str">
            <v>Law</v>
          </cell>
          <cell r="G340">
            <v>0</v>
          </cell>
          <cell r="H340">
            <v>0</v>
          </cell>
          <cell r="I340">
            <v>5000</v>
          </cell>
          <cell r="J340">
            <v>0</v>
          </cell>
          <cell r="K340">
            <v>0</v>
          </cell>
          <cell r="L340">
            <v>0</v>
          </cell>
          <cell r="M340">
            <v>33017</v>
          </cell>
        </row>
        <row r="341">
          <cell r="A341" t="str">
            <v>2-ExpenseO&amp;MInternal SettlementsMisc Acct</v>
          </cell>
          <cell r="B341" t="str">
            <v>2-Expense</v>
          </cell>
          <cell r="C341">
            <v>0</v>
          </cell>
          <cell r="D341" t="str">
            <v>O&amp;M</v>
          </cell>
          <cell r="E341" t="str">
            <v>Internal Settlements</v>
          </cell>
          <cell r="F341" t="str">
            <v>Misc Acct</v>
          </cell>
          <cell r="G341">
            <v>0</v>
          </cell>
          <cell r="H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1647739</v>
          </cell>
        </row>
        <row r="342">
          <cell r="A342" t="str">
            <v>2-ExpenseO&amp;MInternal SettlementsNERC</v>
          </cell>
          <cell r="B342" t="str">
            <v>2-Expense</v>
          </cell>
          <cell r="C342">
            <v>0</v>
          </cell>
          <cell r="D342" t="str">
            <v>O&amp;M</v>
          </cell>
          <cell r="E342" t="str">
            <v>Internal Settlements</v>
          </cell>
          <cell r="F342" t="str">
            <v>NERC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A343" t="str">
            <v>2-ExpenseO&amp;MInternal SettlementsPayroll AP</v>
          </cell>
          <cell r="B343" t="str">
            <v>2-Expense</v>
          </cell>
          <cell r="C343">
            <v>0</v>
          </cell>
          <cell r="D343" t="str">
            <v>O&amp;M</v>
          </cell>
          <cell r="E343" t="str">
            <v>Internal Settlements</v>
          </cell>
          <cell r="F343" t="str">
            <v>Payroll AP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-1428</v>
          </cell>
        </row>
        <row r="344">
          <cell r="A344" t="str">
            <v>2-ExpenseO&amp;MInternal SettlementsProcmt</v>
          </cell>
          <cell r="B344" t="str">
            <v>2-Expense</v>
          </cell>
          <cell r="C344">
            <v>0</v>
          </cell>
          <cell r="D344" t="str">
            <v>O&amp;M</v>
          </cell>
          <cell r="E344" t="str">
            <v>Internal Settlements</v>
          </cell>
          <cell r="F344" t="str">
            <v>Procmt</v>
          </cell>
          <cell r="G344">
            <v>0</v>
          </cell>
          <cell r="H344">
            <v>0</v>
          </cell>
          <cell r="I344">
            <v>117.44</v>
          </cell>
          <cell r="J344">
            <v>0</v>
          </cell>
          <cell r="K344">
            <v>0</v>
          </cell>
          <cell r="L344">
            <v>0</v>
          </cell>
          <cell r="M344">
            <v>1152</v>
          </cell>
        </row>
        <row r="345">
          <cell r="A345" t="str">
            <v>2-ExpenseO&amp;MInternal SettlementsPSE&amp;G Fin</v>
          </cell>
          <cell r="B345" t="str">
            <v>2-Expense</v>
          </cell>
          <cell r="C345">
            <v>0</v>
          </cell>
          <cell r="D345" t="str">
            <v>O&amp;M</v>
          </cell>
          <cell r="E345" t="str">
            <v>Internal Settlements</v>
          </cell>
          <cell r="F345" t="str">
            <v>PSE&amp;G Fin</v>
          </cell>
          <cell r="G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-2338</v>
          </cell>
        </row>
        <row r="346">
          <cell r="A346" t="str">
            <v>2-ExpenseO&amp;MInternal SettlementsPub Affr</v>
          </cell>
          <cell r="B346" t="str">
            <v>2-Expense</v>
          </cell>
          <cell r="C346">
            <v>0</v>
          </cell>
          <cell r="D346" t="str">
            <v>O&amp;M</v>
          </cell>
          <cell r="E346" t="str">
            <v>Internal Settlements</v>
          </cell>
          <cell r="F346" t="str">
            <v>Pub Affr</v>
          </cell>
          <cell r="G346">
            <v>0</v>
          </cell>
          <cell r="H346">
            <v>0</v>
          </cell>
          <cell r="I346">
            <v>182.69</v>
          </cell>
          <cell r="J346">
            <v>0</v>
          </cell>
          <cell r="K346">
            <v>0</v>
          </cell>
          <cell r="L346">
            <v>0</v>
          </cell>
          <cell r="M346">
            <v>-4436549</v>
          </cell>
        </row>
        <row r="347">
          <cell r="A347" t="str">
            <v>2-ExpenseO&amp;MInternal SettlementsPwr Fin</v>
          </cell>
          <cell r="B347" t="str">
            <v>2-Expense</v>
          </cell>
          <cell r="C347">
            <v>0</v>
          </cell>
          <cell r="D347" t="str">
            <v>O&amp;M</v>
          </cell>
          <cell r="E347" t="str">
            <v>Internal Settlements</v>
          </cell>
          <cell r="F347" t="str">
            <v>Pwr Fin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33613</v>
          </cell>
        </row>
        <row r="348">
          <cell r="A348" t="str">
            <v>2-ExpenseO&amp;MInternal SettlementsRec Mgmt</v>
          </cell>
          <cell r="B348" t="str">
            <v>2-Expense</v>
          </cell>
          <cell r="C348">
            <v>0</v>
          </cell>
          <cell r="D348" t="str">
            <v>O&amp;M</v>
          </cell>
          <cell r="E348" t="str">
            <v>Internal Settlements</v>
          </cell>
          <cell r="F348" t="str">
            <v>Rec Mgmt</v>
          </cell>
          <cell r="G348">
            <v>0</v>
          </cell>
          <cell r="H348">
            <v>0</v>
          </cell>
          <cell r="I348">
            <v>39.15</v>
          </cell>
          <cell r="J348">
            <v>0</v>
          </cell>
          <cell r="K348">
            <v>0</v>
          </cell>
          <cell r="L348">
            <v>0</v>
          </cell>
          <cell r="M348">
            <v>92</v>
          </cell>
        </row>
        <row r="349">
          <cell r="A349" t="str">
            <v>2-ExpenseO&amp;MInternal SettlementsResidual</v>
          </cell>
          <cell r="B349" t="str">
            <v>2-Expense</v>
          </cell>
          <cell r="C349">
            <v>0</v>
          </cell>
          <cell r="D349" t="str">
            <v>O&amp;M</v>
          </cell>
          <cell r="E349" t="str">
            <v>Internal Settlements</v>
          </cell>
          <cell r="F349" t="str">
            <v>Residual</v>
          </cell>
          <cell r="G349">
            <v>0</v>
          </cell>
          <cell r="J349">
            <v>0</v>
          </cell>
          <cell r="M349">
            <v>-1054</v>
          </cell>
        </row>
        <row r="350">
          <cell r="A350" t="str">
            <v>2-ExpenseO&amp;MInternal SettlementsSC Fin</v>
          </cell>
          <cell r="B350" t="str">
            <v>2-Expense</v>
          </cell>
          <cell r="C350">
            <v>0</v>
          </cell>
          <cell r="D350" t="str">
            <v>O&amp;M</v>
          </cell>
          <cell r="E350" t="str">
            <v>Internal Settlements</v>
          </cell>
          <cell r="F350" t="str">
            <v>SC Fin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2-ExpenseO&amp;MInternal SettlementsTreas</v>
          </cell>
          <cell r="B351" t="str">
            <v>2-Expense</v>
          </cell>
          <cell r="C351">
            <v>0</v>
          </cell>
          <cell r="D351" t="str">
            <v>O&amp;M</v>
          </cell>
          <cell r="E351" t="str">
            <v>Internal Settlements</v>
          </cell>
          <cell r="F351" t="str">
            <v>Treas</v>
          </cell>
          <cell r="G351">
            <v>0</v>
          </cell>
          <cell r="H351">
            <v>0</v>
          </cell>
          <cell r="I351">
            <v>29905.4</v>
          </cell>
          <cell r="J351">
            <v>0</v>
          </cell>
          <cell r="K351">
            <v>0</v>
          </cell>
          <cell r="L351">
            <v>0</v>
          </cell>
          <cell r="M351">
            <v>-91295</v>
          </cell>
        </row>
        <row r="352">
          <cell r="A352" t="str">
            <v>2-ExpenseO&amp;MInternal SettlementsV&amp;P</v>
          </cell>
          <cell r="B352" t="str">
            <v>2-Expense</v>
          </cell>
          <cell r="C352">
            <v>0</v>
          </cell>
          <cell r="D352" t="str">
            <v>O&amp;M</v>
          </cell>
          <cell r="E352" t="str">
            <v>Internal Settlements</v>
          </cell>
          <cell r="F352" t="str">
            <v>V&amp;P</v>
          </cell>
          <cell r="G352">
            <v>0</v>
          </cell>
          <cell r="H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-1859</v>
          </cell>
        </row>
        <row r="353">
          <cell r="A353" t="str">
            <v>2-ExpenseO&amp;MIT ToolkitASD</v>
          </cell>
          <cell r="B353" t="str">
            <v>2-Expense</v>
          </cell>
          <cell r="C353">
            <v>0</v>
          </cell>
          <cell r="D353" t="str">
            <v>O&amp;M</v>
          </cell>
          <cell r="E353" t="str">
            <v>IT Toolkit</v>
          </cell>
          <cell r="F353" t="str">
            <v>ASD</v>
          </cell>
          <cell r="G353">
            <v>0</v>
          </cell>
          <cell r="H353">
            <v>2878</v>
          </cell>
          <cell r="I353">
            <v>2747</v>
          </cell>
          <cell r="J353">
            <v>0</v>
          </cell>
          <cell r="K353">
            <v>17270</v>
          </cell>
          <cell r="L353">
            <v>34533</v>
          </cell>
          <cell r="M353">
            <v>33090</v>
          </cell>
        </row>
        <row r="354">
          <cell r="A354" t="str">
            <v>2-ExpenseO&amp;MIT ToolkitBAR</v>
          </cell>
          <cell r="B354" t="str">
            <v>2-Expense</v>
          </cell>
          <cell r="C354">
            <v>0</v>
          </cell>
          <cell r="D354" t="str">
            <v>O&amp;M</v>
          </cell>
          <cell r="E354" t="str">
            <v>IT Toolkit</v>
          </cell>
          <cell r="F354" t="str">
            <v>BAR</v>
          </cell>
          <cell r="G354">
            <v>0</v>
          </cell>
          <cell r="H354">
            <v>3181</v>
          </cell>
          <cell r="I354">
            <v>3604</v>
          </cell>
          <cell r="J354">
            <v>0</v>
          </cell>
          <cell r="K354">
            <v>19086</v>
          </cell>
          <cell r="L354">
            <v>38176</v>
          </cell>
          <cell r="M354">
            <v>43172</v>
          </cell>
        </row>
        <row r="355">
          <cell r="A355" t="str">
            <v>2-ExpenseO&amp;MIT ToolkitComm Adv</v>
          </cell>
          <cell r="B355" t="str">
            <v>2-Expense</v>
          </cell>
          <cell r="C355">
            <v>0</v>
          </cell>
          <cell r="D355" t="str">
            <v>O&amp;M</v>
          </cell>
          <cell r="E355" t="str">
            <v>IT Toolkit</v>
          </cell>
          <cell r="F355" t="str">
            <v>Comm Adv</v>
          </cell>
          <cell r="G355">
            <v>0</v>
          </cell>
          <cell r="H355">
            <v>1896</v>
          </cell>
          <cell r="I355">
            <v>1683</v>
          </cell>
          <cell r="J355">
            <v>0</v>
          </cell>
          <cell r="K355">
            <v>11376</v>
          </cell>
          <cell r="L355">
            <v>22741</v>
          </cell>
          <cell r="M355">
            <v>20252</v>
          </cell>
        </row>
        <row r="356">
          <cell r="A356" t="str">
            <v>2-ExpenseO&amp;MIT ToolkitCorp Dev</v>
          </cell>
          <cell r="B356" t="str">
            <v>2-Expense</v>
          </cell>
          <cell r="C356">
            <v>0</v>
          </cell>
          <cell r="D356" t="str">
            <v>O&amp;M</v>
          </cell>
          <cell r="E356" t="str">
            <v>IT Toolkit</v>
          </cell>
          <cell r="F356" t="str">
            <v>Corp Dev</v>
          </cell>
          <cell r="G356">
            <v>0</v>
          </cell>
          <cell r="H356">
            <v>318</v>
          </cell>
          <cell r="I356">
            <v>437</v>
          </cell>
          <cell r="J356">
            <v>0</v>
          </cell>
          <cell r="K356">
            <v>1911</v>
          </cell>
          <cell r="L356">
            <v>3811</v>
          </cell>
          <cell r="M356">
            <v>5019</v>
          </cell>
        </row>
        <row r="357">
          <cell r="A357" t="str">
            <v>2-ExpenseO&amp;MIT ToolkitCorp Secr</v>
          </cell>
          <cell r="B357" t="str">
            <v>2-Expense</v>
          </cell>
          <cell r="C357">
            <v>0</v>
          </cell>
          <cell r="D357" t="str">
            <v>O&amp;M</v>
          </cell>
          <cell r="E357" t="str">
            <v>IT Toolkit</v>
          </cell>
          <cell r="F357" t="str">
            <v>Corp Secr</v>
          </cell>
          <cell r="G357">
            <v>0</v>
          </cell>
          <cell r="H357">
            <v>189</v>
          </cell>
          <cell r="I357">
            <v>355</v>
          </cell>
          <cell r="J357">
            <v>0</v>
          </cell>
          <cell r="K357">
            <v>1134</v>
          </cell>
          <cell r="L357">
            <v>2263</v>
          </cell>
          <cell r="M357">
            <v>4163</v>
          </cell>
        </row>
        <row r="358">
          <cell r="A358" t="str">
            <v>2-ExpenseO&amp;MIT ToolkitCorp Strat</v>
          </cell>
          <cell r="B358" t="str">
            <v>2-Expense</v>
          </cell>
          <cell r="C358">
            <v>0</v>
          </cell>
          <cell r="D358" t="str">
            <v>O&amp;M</v>
          </cell>
          <cell r="E358" t="str">
            <v>IT Toolkit</v>
          </cell>
          <cell r="F358" t="str">
            <v>Corp Strat</v>
          </cell>
          <cell r="G358">
            <v>0</v>
          </cell>
          <cell r="H358">
            <v>455</v>
          </cell>
          <cell r="I358">
            <v>571</v>
          </cell>
          <cell r="J358">
            <v>0</v>
          </cell>
          <cell r="K358">
            <v>2729</v>
          </cell>
          <cell r="L358">
            <v>5455</v>
          </cell>
          <cell r="M358">
            <v>6800</v>
          </cell>
        </row>
        <row r="359">
          <cell r="A359" t="str">
            <v>2-ExpenseO&amp;MIT ToolkitERM</v>
          </cell>
          <cell r="B359" t="str">
            <v>2-Expense</v>
          </cell>
          <cell r="C359">
            <v>0</v>
          </cell>
          <cell r="D359" t="str">
            <v>O&amp;M</v>
          </cell>
          <cell r="E359" t="str">
            <v>IT Toolkit</v>
          </cell>
          <cell r="F359" t="str">
            <v>ERM</v>
          </cell>
          <cell r="G359">
            <v>0</v>
          </cell>
          <cell r="H359">
            <v>984</v>
          </cell>
          <cell r="I359">
            <v>984.26</v>
          </cell>
          <cell r="J359">
            <v>0</v>
          </cell>
          <cell r="K359">
            <v>5906</v>
          </cell>
          <cell r="L359">
            <v>11812</v>
          </cell>
          <cell r="M359">
            <v>11861</v>
          </cell>
        </row>
        <row r="360">
          <cell r="A360" t="str">
            <v>2-ExpenseO&amp;MIT ToolkitExec</v>
          </cell>
          <cell r="B360" t="str">
            <v>2-Expense</v>
          </cell>
          <cell r="C360">
            <v>0</v>
          </cell>
          <cell r="D360" t="str">
            <v>O&amp;M</v>
          </cell>
          <cell r="E360" t="str">
            <v>IT Toolkit</v>
          </cell>
          <cell r="F360" t="str">
            <v>Exec</v>
          </cell>
          <cell r="G360">
            <v>0</v>
          </cell>
          <cell r="H360">
            <v>821</v>
          </cell>
          <cell r="I360">
            <v>774</v>
          </cell>
          <cell r="J360">
            <v>0</v>
          </cell>
          <cell r="K360">
            <v>4928</v>
          </cell>
          <cell r="L360">
            <v>9855</v>
          </cell>
          <cell r="M360">
            <v>9296</v>
          </cell>
        </row>
        <row r="361">
          <cell r="A361" t="str">
            <v>2-ExpenseO&amp;MIT ToolkitHoldg Fin</v>
          </cell>
          <cell r="B361" t="str">
            <v>2-Expense</v>
          </cell>
          <cell r="C361">
            <v>0</v>
          </cell>
          <cell r="D361" t="str">
            <v>O&amp;M</v>
          </cell>
          <cell r="E361" t="str">
            <v>IT Toolkit</v>
          </cell>
          <cell r="F361" t="str">
            <v>Holdg Fin</v>
          </cell>
          <cell r="G361">
            <v>0</v>
          </cell>
          <cell r="H361">
            <v>86</v>
          </cell>
          <cell r="I361">
            <v>53</v>
          </cell>
          <cell r="J361">
            <v>0</v>
          </cell>
          <cell r="K361">
            <v>517</v>
          </cell>
          <cell r="L361">
            <v>1033</v>
          </cell>
          <cell r="M361">
            <v>660</v>
          </cell>
        </row>
        <row r="362">
          <cell r="A362" t="str">
            <v>2-ExpenseO&amp;MIT ToolkitHR</v>
          </cell>
          <cell r="B362" t="str">
            <v>2-Expense</v>
          </cell>
          <cell r="C362">
            <v>0</v>
          </cell>
          <cell r="D362" t="str">
            <v>O&amp;M</v>
          </cell>
          <cell r="E362" t="str">
            <v>IT Toolkit</v>
          </cell>
          <cell r="F362" t="str">
            <v>HR</v>
          </cell>
          <cell r="G362">
            <v>0</v>
          </cell>
          <cell r="H362">
            <v>5637</v>
          </cell>
          <cell r="I362">
            <v>5488</v>
          </cell>
          <cell r="J362">
            <v>0</v>
          </cell>
          <cell r="K362">
            <v>33821</v>
          </cell>
          <cell r="L362">
            <v>67639</v>
          </cell>
          <cell r="M362">
            <v>65705</v>
          </cell>
        </row>
        <row r="363">
          <cell r="A363" t="str">
            <v>2-ExpenseO&amp;MIT ToolkitInt Audit/ Control</v>
          </cell>
          <cell r="B363" t="str">
            <v>2-Expense</v>
          </cell>
          <cell r="C363">
            <v>0</v>
          </cell>
          <cell r="D363" t="str">
            <v>O&amp;M</v>
          </cell>
          <cell r="E363" t="str">
            <v>IT Toolkit</v>
          </cell>
          <cell r="F363" t="str">
            <v>Int Audit/ Control</v>
          </cell>
          <cell r="G363">
            <v>0</v>
          </cell>
          <cell r="H363">
            <v>770</v>
          </cell>
          <cell r="I363">
            <v>729</v>
          </cell>
          <cell r="J363">
            <v>0</v>
          </cell>
          <cell r="K363">
            <v>4619</v>
          </cell>
          <cell r="L363">
            <v>9231</v>
          </cell>
          <cell r="M363">
            <v>8697</v>
          </cell>
        </row>
        <row r="364">
          <cell r="A364" t="str">
            <v>2-ExpenseO&amp;MIT ToolkitInv Rel</v>
          </cell>
          <cell r="B364" t="str">
            <v>2-Expense</v>
          </cell>
          <cell r="C364">
            <v>0</v>
          </cell>
          <cell r="D364" t="str">
            <v>O&amp;M</v>
          </cell>
          <cell r="E364" t="str">
            <v>IT Toolkit</v>
          </cell>
          <cell r="F364" t="str">
            <v>Inv Rel</v>
          </cell>
          <cell r="G364">
            <v>0</v>
          </cell>
          <cell r="H364">
            <v>593</v>
          </cell>
          <cell r="I364">
            <v>593.45000000000005</v>
          </cell>
          <cell r="J364">
            <v>0</v>
          </cell>
          <cell r="K364">
            <v>3561</v>
          </cell>
          <cell r="L364">
            <v>7116</v>
          </cell>
          <cell r="M364">
            <v>5642</v>
          </cell>
        </row>
        <row r="365">
          <cell r="A365" t="str">
            <v>2-ExpenseO&amp;MIT ToolkitIT</v>
          </cell>
          <cell r="B365" t="str">
            <v>2-Expense</v>
          </cell>
          <cell r="C365">
            <v>0</v>
          </cell>
          <cell r="D365" t="str">
            <v>O&amp;M</v>
          </cell>
          <cell r="E365" t="str">
            <v>IT Toolkit</v>
          </cell>
          <cell r="F365" t="str">
            <v>IT</v>
          </cell>
          <cell r="G365">
            <v>0</v>
          </cell>
          <cell r="H365">
            <v>14255</v>
          </cell>
          <cell r="I365">
            <v>13665.68</v>
          </cell>
          <cell r="J365">
            <v>0</v>
          </cell>
          <cell r="K365">
            <v>85528</v>
          </cell>
          <cell r="L365">
            <v>171056</v>
          </cell>
          <cell r="M365">
            <v>163359</v>
          </cell>
        </row>
        <row r="366">
          <cell r="A366" t="str">
            <v>2-ExpenseO&amp;MIT ToolkitLaw</v>
          </cell>
          <cell r="B366" t="str">
            <v>2-Expense</v>
          </cell>
          <cell r="C366">
            <v>0</v>
          </cell>
          <cell r="D366" t="str">
            <v>O&amp;M</v>
          </cell>
          <cell r="E366" t="str">
            <v>IT Toolkit</v>
          </cell>
          <cell r="F366" t="str">
            <v>Law</v>
          </cell>
          <cell r="G366">
            <v>0</v>
          </cell>
          <cell r="H366">
            <v>4741</v>
          </cell>
          <cell r="I366">
            <v>4155</v>
          </cell>
          <cell r="J366">
            <v>0</v>
          </cell>
          <cell r="K366">
            <v>28444</v>
          </cell>
          <cell r="L366">
            <v>56886</v>
          </cell>
          <cell r="M366">
            <v>49217</v>
          </cell>
        </row>
        <row r="367">
          <cell r="A367" t="str">
            <v>2-ExpenseO&amp;MIT ToolkitPayroll AP</v>
          </cell>
          <cell r="B367" t="str">
            <v>2-Expense</v>
          </cell>
          <cell r="C367">
            <v>0</v>
          </cell>
          <cell r="D367" t="str">
            <v>O&amp;M</v>
          </cell>
          <cell r="E367" t="str">
            <v>IT Toolkit</v>
          </cell>
          <cell r="F367" t="str">
            <v>Payroll AP</v>
          </cell>
          <cell r="G367">
            <v>0</v>
          </cell>
          <cell r="H367">
            <v>682</v>
          </cell>
          <cell r="I367">
            <v>597</v>
          </cell>
          <cell r="J367">
            <v>0</v>
          </cell>
          <cell r="K367">
            <v>4092</v>
          </cell>
          <cell r="L367">
            <v>8185</v>
          </cell>
          <cell r="M367">
            <v>7165</v>
          </cell>
        </row>
        <row r="368">
          <cell r="A368" t="str">
            <v>2-ExpenseO&amp;MIT ToolkitProcmt</v>
          </cell>
          <cell r="B368" t="str">
            <v>2-Expense</v>
          </cell>
          <cell r="C368">
            <v>0</v>
          </cell>
          <cell r="D368" t="str">
            <v>O&amp;M</v>
          </cell>
          <cell r="E368" t="str">
            <v>IT Toolkit</v>
          </cell>
          <cell r="F368" t="str">
            <v>Procmt</v>
          </cell>
          <cell r="G368">
            <v>0</v>
          </cell>
          <cell r="H368">
            <v>5529</v>
          </cell>
          <cell r="I368">
            <v>5549</v>
          </cell>
          <cell r="J368">
            <v>0</v>
          </cell>
          <cell r="K368">
            <v>33173</v>
          </cell>
          <cell r="L368">
            <v>66397</v>
          </cell>
          <cell r="M368">
            <v>66390</v>
          </cell>
        </row>
        <row r="369">
          <cell r="A369" t="str">
            <v>2-ExpenseO&amp;MIT ToolkitPSE&amp;G Fin</v>
          </cell>
          <cell r="B369" t="str">
            <v>2-Expense</v>
          </cell>
          <cell r="C369">
            <v>0</v>
          </cell>
          <cell r="D369" t="str">
            <v>O&amp;M</v>
          </cell>
          <cell r="E369" t="str">
            <v>IT Toolkit</v>
          </cell>
          <cell r="F369" t="str">
            <v>PSE&amp;G Fin</v>
          </cell>
          <cell r="G369">
            <v>0</v>
          </cell>
          <cell r="H369">
            <v>1947</v>
          </cell>
          <cell r="I369">
            <v>1946.73</v>
          </cell>
          <cell r="J369">
            <v>0</v>
          </cell>
          <cell r="K369">
            <v>11680</v>
          </cell>
          <cell r="L369">
            <v>23335</v>
          </cell>
          <cell r="M369">
            <v>21862</v>
          </cell>
        </row>
        <row r="370">
          <cell r="A370" t="str">
            <v>2-ExpenseO&amp;MIT ToolkitPub Affr</v>
          </cell>
          <cell r="B370" t="str">
            <v>2-Expense</v>
          </cell>
          <cell r="C370">
            <v>0</v>
          </cell>
          <cell r="D370" t="str">
            <v>O&amp;M</v>
          </cell>
          <cell r="E370" t="str">
            <v>IT Toolkit</v>
          </cell>
          <cell r="F370" t="str">
            <v>Pub Affr</v>
          </cell>
          <cell r="G370">
            <v>0</v>
          </cell>
          <cell r="H370">
            <v>2850</v>
          </cell>
          <cell r="I370">
            <v>3101</v>
          </cell>
          <cell r="J370">
            <v>0</v>
          </cell>
          <cell r="K370">
            <v>17100</v>
          </cell>
          <cell r="L370">
            <v>34201</v>
          </cell>
          <cell r="M370">
            <v>36639</v>
          </cell>
        </row>
        <row r="371">
          <cell r="A371" t="str">
            <v>2-ExpenseO&amp;MIT ToolkitPwr Fin</v>
          </cell>
          <cell r="B371" t="str">
            <v>2-Expense</v>
          </cell>
          <cell r="C371">
            <v>0</v>
          </cell>
          <cell r="D371" t="str">
            <v>O&amp;M</v>
          </cell>
          <cell r="E371" t="str">
            <v>IT Toolkit</v>
          </cell>
          <cell r="F371" t="str">
            <v>Pwr Fin</v>
          </cell>
          <cell r="G371">
            <v>0</v>
          </cell>
          <cell r="H371">
            <v>3085</v>
          </cell>
          <cell r="I371">
            <v>3084.51</v>
          </cell>
          <cell r="J371">
            <v>0</v>
          </cell>
          <cell r="K371">
            <v>18507</v>
          </cell>
          <cell r="L371">
            <v>37016</v>
          </cell>
          <cell r="M371">
            <v>36670</v>
          </cell>
        </row>
        <row r="372">
          <cell r="A372" t="str">
            <v>2-ExpenseO&amp;MIT ToolkitRec Mgmt</v>
          </cell>
          <cell r="B372" t="str">
            <v>2-Expense</v>
          </cell>
          <cell r="C372">
            <v>0</v>
          </cell>
          <cell r="D372" t="str">
            <v>O&amp;M</v>
          </cell>
          <cell r="E372" t="str">
            <v>IT Toolkit</v>
          </cell>
          <cell r="F372" t="str">
            <v>Rec Mgmt</v>
          </cell>
          <cell r="G372">
            <v>0</v>
          </cell>
          <cell r="H372">
            <v>175</v>
          </cell>
          <cell r="I372">
            <v>135</v>
          </cell>
          <cell r="J372">
            <v>0</v>
          </cell>
          <cell r="K372">
            <v>1049</v>
          </cell>
          <cell r="L372">
            <v>2095</v>
          </cell>
          <cell r="M372">
            <v>1610</v>
          </cell>
        </row>
        <row r="373">
          <cell r="A373" t="str">
            <v>2-ExpenseO&amp;MIT ToolkitSC Fin</v>
          </cell>
          <cell r="B373" t="str">
            <v>2-Expense</v>
          </cell>
          <cell r="C373">
            <v>0</v>
          </cell>
          <cell r="D373" t="str">
            <v>O&amp;M</v>
          </cell>
          <cell r="E373" t="str">
            <v>IT Toolkit</v>
          </cell>
          <cell r="F373" t="str">
            <v>SC Fin</v>
          </cell>
          <cell r="G373">
            <v>0</v>
          </cell>
          <cell r="H373">
            <v>675</v>
          </cell>
          <cell r="I373">
            <v>559</v>
          </cell>
          <cell r="J373">
            <v>0</v>
          </cell>
          <cell r="K373">
            <v>4050</v>
          </cell>
          <cell r="L373">
            <v>8097</v>
          </cell>
          <cell r="M373">
            <v>6673</v>
          </cell>
        </row>
        <row r="374">
          <cell r="A374" t="str">
            <v>2-ExpenseO&amp;MIT ToolkitTreas</v>
          </cell>
          <cell r="B374" t="str">
            <v>2-Expense</v>
          </cell>
          <cell r="C374">
            <v>0</v>
          </cell>
          <cell r="D374" t="str">
            <v>O&amp;M</v>
          </cell>
          <cell r="E374" t="str">
            <v>IT Toolkit</v>
          </cell>
          <cell r="F374" t="str">
            <v>Treas</v>
          </cell>
          <cell r="G374">
            <v>0</v>
          </cell>
          <cell r="H374">
            <v>2849</v>
          </cell>
          <cell r="I374">
            <v>2831.39</v>
          </cell>
          <cell r="J374">
            <v>0</v>
          </cell>
          <cell r="K374">
            <v>17093</v>
          </cell>
          <cell r="L374">
            <v>34180</v>
          </cell>
          <cell r="M374">
            <v>34898</v>
          </cell>
        </row>
        <row r="375">
          <cell r="A375" t="str">
            <v>2-ExpenseO&amp;MIT ToolkitV&amp;P</v>
          </cell>
          <cell r="B375" t="str">
            <v>2-Expense</v>
          </cell>
          <cell r="C375">
            <v>0</v>
          </cell>
          <cell r="D375" t="str">
            <v>O&amp;M</v>
          </cell>
          <cell r="E375" t="str">
            <v>IT Toolkit</v>
          </cell>
          <cell r="F375" t="str">
            <v>V&amp;P</v>
          </cell>
          <cell r="G375">
            <v>0</v>
          </cell>
          <cell r="H375">
            <v>589</v>
          </cell>
          <cell r="I375">
            <v>589.34</v>
          </cell>
          <cell r="J375">
            <v>0</v>
          </cell>
          <cell r="K375">
            <v>3536</v>
          </cell>
          <cell r="L375">
            <v>7080</v>
          </cell>
          <cell r="M375">
            <v>8145</v>
          </cell>
        </row>
        <row r="376">
          <cell r="A376" t="str">
            <v>2-ExpenseO&amp;MMaterialASD</v>
          </cell>
          <cell r="B376" t="str">
            <v>2-Expense</v>
          </cell>
          <cell r="C376">
            <v>0</v>
          </cell>
          <cell r="D376" t="str">
            <v>O&amp;M</v>
          </cell>
          <cell r="E376" t="str">
            <v>Material</v>
          </cell>
          <cell r="F376" t="str">
            <v>ASD</v>
          </cell>
          <cell r="G376">
            <v>0</v>
          </cell>
          <cell r="H376">
            <v>2000</v>
          </cell>
          <cell r="I376">
            <v>1300</v>
          </cell>
          <cell r="J376">
            <v>0</v>
          </cell>
          <cell r="K376">
            <v>6700</v>
          </cell>
          <cell r="L376">
            <v>15000</v>
          </cell>
          <cell r="M376">
            <v>8339</v>
          </cell>
        </row>
        <row r="377">
          <cell r="A377" t="str">
            <v>2-ExpenseO&amp;MMaterialBAR</v>
          </cell>
          <cell r="B377" t="str">
            <v>2-Expense</v>
          </cell>
          <cell r="C377">
            <v>0</v>
          </cell>
          <cell r="D377" t="str">
            <v>O&amp;M</v>
          </cell>
          <cell r="E377" t="str">
            <v>Material</v>
          </cell>
          <cell r="F377" t="str">
            <v>BAR</v>
          </cell>
          <cell r="G377">
            <v>0</v>
          </cell>
          <cell r="H377">
            <v>4250</v>
          </cell>
          <cell r="I377">
            <v>2500</v>
          </cell>
          <cell r="J377">
            <v>0</v>
          </cell>
          <cell r="K377">
            <v>25500</v>
          </cell>
          <cell r="L377">
            <v>51000</v>
          </cell>
          <cell r="M377">
            <v>51063</v>
          </cell>
        </row>
        <row r="378">
          <cell r="A378" t="str">
            <v>2-ExpenseO&amp;MMaterialComm Adv</v>
          </cell>
          <cell r="B378" t="str">
            <v>2-Expense</v>
          </cell>
          <cell r="C378">
            <v>0</v>
          </cell>
          <cell r="D378" t="str">
            <v>O&amp;M</v>
          </cell>
          <cell r="E378" t="str">
            <v>Material</v>
          </cell>
          <cell r="F378" t="str">
            <v>Comm Adv</v>
          </cell>
          <cell r="G378">
            <v>0</v>
          </cell>
          <cell r="J378">
            <v>0</v>
          </cell>
          <cell r="M378">
            <v>3907</v>
          </cell>
        </row>
        <row r="379">
          <cell r="A379" t="str">
            <v>2-ExpenseO&amp;MMaterialCorp Dev</v>
          </cell>
          <cell r="B379" t="str">
            <v>2-Expense</v>
          </cell>
          <cell r="C379">
            <v>0</v>
          </cell>
          <cell r="D379" t="str">
            <v>O&amp;M</v>
          </cell>
          <cell r="E379" t="str">
            <v>Material</v>
          </cell>
          <cell r="F379" t="str">
            <v>Corp Dev</v>
          </cell>
          <cell r="G379">
            <v>0</v>
          </cell>
          <cell r="H379">
            <v>2083</v>
          </cell>
          <cell r="I379">
            <v>3386</v>
          </cell>
          <cell r="J379">
            <v>0</v>
          </cell>
          <cell r="K379">
            <v>12500</v>
          </cell>
          <cell r="L379">
            <v>25000</v>
          </cell>
          <cell r="M379">
            <v>24706</v>
          </cell>
        </row>
        <row r="380">
          <cell r="A380" t="str">
            <v>2-ExpenseO&amp;MMaterialCorp Secr</v>
          </cell>
          <cell r="B380" t="str">
            <v>2-Expense</v>
          </cell>
          <cell r="C380">
            <v>0</v>
          </cell>
          <cell r="D380" t="str">
            <v>O&amp;M</v>
          </cell>
          <cell r="E380" t="str">
            <v>Material</v>
          </cell>
          <cell r="F380" t="str">
            <v>Corp Secr</v>
          </cell>
          <cell r="G380">
            <v>0</v>
          </cell>
          <cell r="H380">
            <v>83</v>
          </cell>
          <cell r="I380">
            <v>83.33</v>
          </cell>
          <cell r="J380">
            <v>0</v>
          </cell>
          <cell r="K380">
            <v>500</v>
          </cell>
          <cell r="L380">
            <v>1000</v>
          </cell>
          <cell r="M380">
            <v>8527</v>
          </cell>
        </row>
        <row r="381">
          <cell r="A381" t="str">
            <v>2-ExpenseO&amp;MMaterialCorp Strat</v>
          </cell>
          <cell r="B381" t="str">
            <v>2-Expense</v>
          </cell>
          <cell r="C381">
            <v>0</v>
          </cell>
          <cell r="D381" t="str">
            <v>O&amp;M</v>
          </cell>
          <cell r="E381" t="str">
            <v>Material</v>
          </cell>
          <cell r="F381" t="str">
            <v>Corp Strat</v>
          </cell>
          <cell r="G381">
            <v>0</v>
          </cell>
          <cell r="H381">
            <v>329</v>
          </cell>
          <cell r="I381">
            <v>328.69</v>
          </cell>
          <cell r="J381">
            <v>0</v>
          </cell>
          <cell r="K381">
            <v>1972</v>
          </cell>
          <cell r="L381">
            <v>3944</v>
          </cell>
          <cell r="M381">
            <v>3944</v>
          </cell>
        </row>
        <row r="382">
          <cell r="A382" t="str">
            <v>2-ExpenseO&amp;MMaterialERM</v>
          </cell>
          <cell r="B382" t="str">
            <v>2-Expense</v>
          </cell>
          <cell r="C382">
            <v>0</v>
          </cell>
          <cell r="D382" t="str">
            <v>O&amp;M</v>
          </cell>
          <cell r="E382" t="str">
            <v>Material</v>
          </cell>
          <cell r="F382" t="str">
            <v>ERM</v>
          </cell>
          <cell r="G382">
            <v>0</v>
          </cell>
          <cell r="J382">
            <v>0</v>
          </cell>
          <cell r="M382">
            <v>301</v>
          </cell>
        </row>
        <row r="383">
          <cell r="A383" t="str">
            <v>2-ExpenseO&amp;MMaterialExec</v>
          </cell>
          <cell r="B383" t="str">
            <v>2-Expense</v>
          </cell>
          <cell r="C383">
            <v>0</v>
          </cell>
          <cell r="D383" t="str">
            <v>O&amp;M</v>
          </cell>
          <cell r="E383" t="str">
            <v>Material</v>
          </cell>
          <cell r="F383" t="str">
            <v>Exec</v>
          </cell>
          <cell r="G383">
            <v>0</v>
          </cell>
          <cell r="H383">
            <v>670</v>
          </cell>
          <cell r="I383">
            <v>670</v>
          </cell>
          <cell r="J383">
            <v>0</v>
          </cell>
          <cell r="K383">
            <v>4020</v>
          </cell>
          <cell r="L383">
            <v>8000</v>
          </cell>
          <cell r="M383">
            <v>10950</v>
          </cell>
        </row>
        <row r="384">
          <cell r="A384" t="str">
            <v>2-ExpenseO&amp;MMaterialFringe</v>
          </cell>
          <cell r="B384" t="str">
            <v>2-Expense</v>
          </cell>
          <cell r="C384">
            <v>0</v>
          </cell>
          <cell r="D384" t="str">
            <v>O&amp;M</v>
          </cell>
          <cell r="E384" t="str">
            <v>Material</v>
          </cell>
          <cell r="F384" t="str">
            <v>Fringe</v>
          </cell>
          <cell r="G384">
            <v>0</v>
          </cell>
          <cell r="J384">
            <v>0</v>
          </cell>
        </row>
        <row r="385">
          <cell r="A385" t="str">
            <v>2-ExpenseO&amp;MMaterialHR</v>
          </cell>
          <cell r="B385" t="str">
            <v>2-Expense</v>
          </cell>
          <cell r="C385">
            <v>0</v>
          </cell>
          <cell r="D385" t="str">
            <v>O&amp;M</v>
          </cell>
          <cell r="E385" t="str">
            <v>Material</v>
          </cell>
          <cell r="F385" t="str">
            <v>HR</v>
          </cell>
          <cell r="G385">
            <v>0</v>
          </cell>
          <cell r="H385">
            <v>20775</v>
          </cell>
          <cell r="I385">
            <v>21000</v>
          </cell>
          <cell r="J385">
            <v>0</v>
          </cell>
          <cell r="K385">
            <v>112650</v>
          </cell>
          <cell r="L385">
            <v>246000</v>
          </cell>
          <cell r="M385">
            <v>204252</v>
          </cell>
        </row>
        <row r="386">
          <cell r="A386" t="str">
            <v>2-ExpenseO&amp;MMaterialInt Audit/ Control</v>
          </cell>
          <cell r="B386" t="str">
            <v>2-Expense</v>
          </cell>
          <cell r="C386">
            <v>0</v>
          </cell>
          <cell r="D386" t="str">
            <v>O&amp;M</v>
          </cell>
          <cell r="E386" t="str">
            <v>Material</v>
          </cell>
          <cell r="F386" t="str">
            <v>Int Audit/ Control</v>
          </cell>
          <cell r="G386">
            <v>0</v>
          </cell>
          <cell r="H386">
            <v>1105</v>
          </cell>
          <cell r="I386">
            <v>1105.33</v>
          </cell>
          <cell r="J386">
            <v>0</v>
          </cell>
          <cell r="K386">
            <v>6632</v>
          </cell>
          <cell r="L386">
            <v>13265</v>
          </cell>
          <cell r="M386">
            <v>13265</v>
          </cell>
        </row>
        <row r="387">
          <cell r="A387" t="str">
            <v>2-ExpenseO&amp;MMaterialInv Rel</v>
          </cell>
          <cell r="B387" t="str">
            <v>2-Expense</v>
          </cell>
          <cell r="C387">
            <v>0</v>
          </cell>
          <cell r="D387" t="str">
            <v>O&amp;M</v>
          </cell>
          <cell r="E387" t="str">
            <v>Material</v>
          </cell>
          <cell r="F387" t="str">
            <v>Inv Rel</v>
          </cell>
          <cell r="G387">
            <v>0</v>
          </cell>
          <cell r="J387">
            <v>0</v>
          </cell>
          <cell r="K387">
            <v>2000</v>
          </cell>
          <cell r="L387">
            <v>26000</v>
          </cell>
          <cell r="M387">
            <v>25998</v>
          </cell>
        </row>
        <row r="388">
          <cell r="A388" t="str">
            <v>2-ExpenseO&amp;MMaterialIT</v>
          </cell>
          <cell r="B388" t="str">
            <v>2-Expense</v>
          </cell>
          <cell r="C388">
            <v>0</v>
          </cell>
          <cell r="D388" t="str">
            <v>O&amp;M</v>
          </cell>
          <cell r="E388" t="str">
            <v>Material</v>
          </cell>
          <cell r="F388" t="str">
            <v>IT</v>
          </cell>
          <cell r="G388">
            <v>0</v>
          </cell>
          <cell r="H388">
            <v>1385487</v>
          </cell>
          <cell r="I388">
            <v>732486.82</v>
          </cell>
          <cell r="J388">
            <v>0</v>
          </cell>
          <cell r="K388">
            <v>4426886</v>
          </cell>
          <cell r="L388">
            <v>9360168</v>
          </cell>
          <cell r="M388">
            <v>7282694</v>
          </cell>
        </row>
        <row r="389">
          <cell r="A389" t="str">
            <v>2-ExpenseO&amp;MMaterialLaw</v>
          </cell>
          <cell r="B389" t="str">
            <v>2-Expense</v>
          </cell>
          <cell r="C389">
            <v>0</v>
          </cell>
          <cell r="D389" t="str">
            <v>O&amp;M</v>
          </cell>
          <cell r="E389" t="str">
            <v>Material</v>
          </cell>
          <cell r="F389" t="str">
            <v>Law</v>
          </cell>
          <cell r="G389">
            <v>0</v>
          </cell>
          <cell r="H389">
            <v>1292</v>
          </cell>
          <cell r="I389">
            <v>2160</v>
          </cell>
          <cell r="J389">
            <v>0</v>
          </cell>
          <cell r="K389">
            <v>7750</v>
          </cell>
          <cell r="L389">
            <v>15500</v>
          </cell>
          <cell r="M389">
            <v>16000</v>
          </cell>
        </row>
        <row r="390">
          <cell r="A390" t="str">
            <v>2-ExpenseO&amp;MMaterialMisc Acct</v>
          </cell>
          <cell r="B390" t="str">
            <v>2-Expense</v>
          </cell>
          <cell r="C390">
            <v>0</v>
          </cell>
          <cell r="D390" t="str">
            <v>O&amp;M</v>
          </cell>
          <cell r="E390" t="str">
            <v>Material</v>
          </cell>
          <cell r="F390" t="str">
            <v>Misc Acct</v>
          </cell>
          <cell r="G390">
            <v>0</v>
          </cell>
          <cell r="J390">
            <v>0</v>
          </cell>
          <cell r="M390">
            <v>35000</v>
          </cell>
        </row>
        <row r="391">
          <cell r="A391" t="str">
            <v>2-ExpenseO&amp;MMaterialNERC</v>
          </cell>
          <cell r="B391" t="str">
            <v>2-Expense</v>
          </cell>
          <cell r="C391">
            <v>0</v>
          </cell>
          <cell r="D391" t="str">
            <v>O&amp;M</v>
          </cell>
          <cell r="E391" t="str">
            <v>Material</v>
          </cell>
          <cell r="F391" t="str">
            <v>NERC</v>
          </cell>
          <cell r="G391">
            <v>0</v>
          </cell>
          <cell r="H391">
            <v>125</v>
          </cell>
          <cell r="I391">
            <v>125</v>
          </cell>
          <cell r="J391">
            <v>0</v>
          </cell>
          <cell r="K391">
            <v>750</v>
          </cell>
          <cell r="L391">
            <v>1500</v>
          </cell>
          <cell r="M391">
            <v>1950</v>
          </cell>
        </row>
        <row r="392">
          <cell r="A392" t="str">
            <v>2-ExpenseO&amp;MMaterialPayroll AP</v>
          </cell>
          <cell r="B392" t="str">
            <v>2-Expense</v>
          </cell>
          <cell r="C392">
            <v>0</v>
          </cell>
          <cell r="D392" t="str">
            <v>O&amp;M</v>
          </cell>
          <cell r="E392" t="str">
            <v>Material</v>
          </cell>
          <cell r="F392" t="str">
            <v>Payroll AP</v>
          </cell>
          <cell r="G392">
            <v>0</v>
          </cell>
          <cell r="J392">
            <v>0</v>
          </cell>
          <cell r="M392">
            <v>13</v>
          </cell>
        </row>
        <row r="393">
          <cell r="A393" t="str">
            <v>2-ExpenseO&amp;MMaterialProcmt</v>
          </cell>
          <cell r="B393" t="str">
            <v>2-Expense</v>
          </cell>
          <cell r="C393">
            <v>0</v>
          </cell>
          <cell r="D393" t="str">
            <v>O&amp;M</v>
          </cell>
          <cell r="E393" t="str">
            <v>Material</v>
          </cell>
          <cell r="F393" t="str">
            <v>Procmt</v>
          </cell>
          <cell r="G393">
            <v>0</v>
          </cell>
          <cell r="H393">
            <v>1428</v>
          </cell>
          <cell r="I393">
            <v>1428.44</v>
          </cell>
          <cell r="J393">
            <v>0</v>
          </cell>
          <cell r="K393">
            <v>6702</v>
          </cell>
          <cell r="L393">
            <v>13135</v>
          </cell>
          <cell r="M393">
            <v>13135</v>
          </cell>
        </row>
        <row r="394">
          <cell r="A394" t="str">
            <v>2-ExpenseO&amp;MMaterialPSE&amp;G Fin</v>
          </cell>
          <cell r="B394" t="str">
            <v>2-Expense</v>
          </cell>
          <cell r="C394">
            <v>0</v>
          </cell>
          <cell r="D394" t="str">
            <v>O&amp;M</v>
          </cell>
          <cell r="E394" t="str">
            <v>Material</v>
          </cell>
          <cell r="F394" t="str">
            <v>PSE&amp;G Fin</v>
          </cell>
          <cell r="G394">
            <v>0</v>
          </cell>
          <cell r="H394">
            <v>500</v>
          </cell>
          <cell r="I394">
            <v>500</v>
          </cell>
          <cell r="J394">
            <v>0</v>
          </cell>
          <cell r="K394">
            <v>2800</v>
          </cell>
          <cell r="L394">
            <v>6000</v>
          </cell>
          <cell r="M394">
            <v>5342</v>
          </cell>
        </row>
        <row r="395">
          <cell r="A395" t="str">
            <v>2-ExpenseO&amp;MMaterialPub Affr</v>
          </cell>
          <cell r="B395" t="str">
            <v>2-Expense</v>
          </cell>
          <cell r="C395">
            <v>0</v>
          </cell>
          <cell r="D395" t="str">
            <v>O&amp;M</v>
          </cell>
          <cell r="E395" t="str">
            <v>Material</v>
          </cell>
          <cell r="F395" t="str">
            <v>Pub Affr</v>
          </cell>
          <cell r="G395">
            <v>0</v>
          </cell>
          <cell r="J395">
            <v>0</v>
          </cell>
          <cell r="M395">
            <v>8287</v>
          </cell>
        </row>
        <row r="396">
          <cell r="A396" t="str">
            <v>2-ExpenseO&amp;MMaterialPwr Fin</v>
          </cell>
          <cell r="B396" t="str">
            <v>2-Expense</v>
          </cell>
          <cell r="C396">
            <v>0</v>
          </cell>
          <cell r="D396" t="str">
            <v>O&amp;M</v>
          </cell>
          <cell r="E396" t="str">
            <v>Material</v>
          </cell>
          <cell r="F396" t="str">
            <v>Pwr Fin</v>
          </cell>
          <cell r="G396">
            <v>0</v>
          </cell>
          <cell r="H396">
            <v>833</v>
          </cell>
          <cell r="I396">
            <v>833.33</v>
          </cell>
          <cell r="J396">
            <v>0</v>
          </cell>
          <cell r="K396">
            <v>5000</v>
          </cell>
          <cell r="L396">
            <v>10000</v>
          </cell>
          <cell r="M396">
            <v>6156</v>
          </cell>
        </row>
        <row r="397">
          <cell r="A397" t="str">
            <v>2-ExpenseO&amp;MMaterialRec Mgmt</v>
          </cell>
          <cell r="B397" t="str">
            <v>2-Expense</v>
          </cell>
          <cell r="C397">
            <v>0</v>
          </cell>
          <cell r="D397" t="str">
            <v>O&amp;M</v>
          </cell>
          <cell r="E397" t="str">
            <v>Material</v>
          </cell>
          <cell r="F397" t="str">
            <v>Rec Mgmt</v>
          </cell>
          <cell r="G397">
            <v>0</v>
          </cell>
          <cell r="H397">
            <v>42</v>
          </cell>
          <cell r="I397">
            <v>152</v>
          </cell>
          <cell r="J397">
            <v>0</v>
          </cell>
          <cell r="K397">
            <v>1750</v>
          </cell>
          <cell r="L397">
            <v>5000</v>
          </cell>
          <cell r="M397">
            <v>2706</v>
          </cell>
        </row>
        <row r="398">
          <cell r="A398" t="str">
            <v>2-ExpenseO&amp;MMaterialSC Fin</v>
          </cell>
          <cell r="B398" t="str">
            <v>2-Expense</v>
          </cell>
          <cell r="C398">
            <v>0</v>
          </cell>
          <cell r="D398" t="str">
            <v>O&amp;M</v>
          </cell>
          <cell r="E398" t="str">
            <v>Material</v>
          </cell>
          <cell r="F398" t="str">
            <v>SC Fin</v>
          </cell>
          <cell r="G398">
            <v>0</v>
          </cell>
          <cell r="H398">
            <v>300</v>
          </cell>
          <cell r="I398">
            <v>300</v>
          </cell>
          <cell r="J398">
            <v>0</v>
          </cell>
          <cell r="K398">
            <v>1800</v>
          </cell>
          <cell r="L398">
            <v>3600</v>
          </cell>
          <cell r="M398">
            <v>2100</v>
          </cell>
        </row>
        <row r="399">
          <cell r="A399" t="str">
            <v>2-ExpenseO&amp;MMaterialTreas</v>
          </cell>
          <cell r="B399" t="str">
            <v>2-Expense</v>
          </cell>
          <cell r="C399">
            <v>0</v>
          </cell>
          <cell r="D399" t="str">
            <v>O&amp;M</v>
          </cell>
          <cell r="E399" t="str">
            <v>Material</v>
          </cell>
          <cell r="F399" t="str">
            <v>Treas</v>
          </cell>
          <cell r="G399">
            <v>0</v>
          </cell>
          <cell r="H399">
            <v>34458</v>
          </cell>
          <cell r="I399">
            <v>32902.43</v>
          </cell>
          <cell r="J399">
            <v>0</v>
          </cell>
          <cell r="K399">
            <v>206749</v>
          </cell>
          <cell r="L399">
            <v>413500</v>
          </cell>
          <cell r="M399">
            <v>413500</v>
          </cell>
        </row>
        <row r="400">
          <cell r="A400" t="str">
            <v>2-ExpenseO&amp;MMaterialV&amp;P</v>
          </cell>
          <cell r="B400" t="str">
            <v>2-Expense</v>
          </cell>
          <cell r="C400">
            <v>0</v>
          </cell>
          <cell r="D400" t="str">
            <v>O&amp;M</v>
          </cell>
          <cell r="E400" t="str">
            <v>Material</v>
          </cell>
          <cell r="F400" t="str">
            <v>V&amp;P</v>
          </cell>
          <cell r="G400">
            <v>0</v>
          </cell>
          <cell r="H400">
            <v>2443</v>
          </cell>
          <cell r="I400">
            <v>2515</v>
          </cell>
          <cell r="J400">
            <v>0</v>
          </cell>
          <cell r="K400">
            <v>4886</v>
          </cell>
          <cell r="L400">
            <v>9774</v>
          </cell>
          <cell r="M400">
            <v>10001</v>
          </cell>
        </row>
        <row r="401">
          <cell r="A401" t="str">
            <v>2-ExpenseO&amp;MOther Income &amp; DeductionsExec</v>
          </cell>
          <cell r="B401" t="str">
            <v>2-Expense</v>
          </cell>
          <cell r="C401">
            <v>0</v>
          </cell>
          <cell r="D401" t="str">
            <v>O&amp;M</v>
          </cell>
          <cell r="E401" t="str">
            <v>Other Income &amp; Deductions</v>
          </cell>
          <cell r="F401" t="str">
            <v>Exec</v>
          </cell>
          <cell r="G401">
            <v>0</v>
          </cell>
          <cell r="J401">
            <v>0</v>
          </cell>
        </row>
        <row r="402">
          <cell r="A402" t="str">
            <v>2-ExpenseO&amp;MOther Income &amp; DeductionsHR</v>
          </cell>
          <cell r="B402" t="str">
            <v>2-Expense</v>
          </cell>
          <cell r="C402">
            <v>0</v>
          </cell>
          <cell r="D402" t="str">
            <v>O&amp;M</v>
          </cell>
          <cell r="E402" t="str">
            <v>Other Income &amp; Deductions</v>
          </cell>
          <cell r="F402" t="str">
            <v>HR</v>
          </cell>
          <cell r="G402">
            <v>0</v>
          </cell>
          <cell r="J402">
            <v>0</v>
          </cell>
          <cell r="M402">
            <v>1000</v>
          </cell>
        </row>
        <row r="403">
          <cell r="A403" t="str">
            <v>2-ExpenseO&amp;MOther Income &amp; DeductionsLaw</v>
          </cell>
          <cell r="B403" t="str">
            <v>2-Expense</v>
          </cell>
          <cell r="C403">
            <v>0</v>
          </cell>
          <cell r="D403" t="str">
            <v>O&amp;M</v>
          </cell>
          <cell r="E403" t="str">
            <v>Other Income &amp; Deductions</v>
          </cell>
          <cell r="F403" t="str">
            <v>Law</v>
          </cell>
          <cell r="G403">
            <v>0</v>
          </cell>
          <cell r="J403">
            <v>0</v>
          </cell>
          <cell r="M403">
            <v>50</v>
          </cell>
        </row>
        <row r="404">
          <cell r="A404" t="str">
            <v>2-ExpenseO&amp;MOther Income &amp; DeductionsMisc Acct</v>
          </cell>
          <cell r="B404" t="str">
            <v>2-Expense</v>
          </cell>
          <cell r="C404">
            <v>0</v>
          </cell>
          <cell r="D404" t="str">
            <v>O&amp;M</v>
          </cell>
          <cell r="E404" t="str">
            <v>Other Income &amp; Deductions</v>
          </cell>
          <cell r="F404" t="str">
            <v>Misc Acct</v>
          </cell>
          <cell r="G404">
            <v>0</v>
          </cell>
          <cell r="H404">
            <v>-109000</v>
          </cell>
          <cell r="J404">
            <v>0</v>
          </cell>
          <cell r="K404">
            <v>-650000</v>
          </cell>
          <cell r="L404">
            <v>-1300000</v>
          </cell>
          <cell r="M404">
            <v>73129</v>
          </cell>
        </row>
        <row r="405">
          <cell r="A405" t="str">
            <v>2-ExpenseO&amp;MOther Income &amp; DeductionsProcmt</v>
          </cell>
          <cell r="B405" t="str">
            <v>2-Expense</v>
          </cell>
          <cell r="C405">
            <v>0</v>
          </cell>
          <cell r="D405" t="str">
            <v>O&amp;M</v>
          </cell>
          <cell r="E405" t="str">
            <v>Other Income &amp; Deductions</v>
          </cell>
          <cell r="F405" t="str">
            <v>Procmt</v>
          </cell>
          <cell r="G405">
            <v>0</v>
          </cell>
          <cell r="J405">
            <v>0</v>
          </cell>
          <cell r="M405">
            <v>330</v>
          </cell>
        </row>
        <row r="406">
          <cell r="A406" t="str">
            <v>2-ExpenseO&amp;MOther Income &amp; DeductionsPub Affr</v>
          </cell>
          <cell r="B406" t="str">
            <v>2-Expense</v>
          </cell>
          <cell r="C406">
            <v>0</v>
          </cell>
          <cell r="D406" t="str">
            <v>O&amp;M</v>
          </cell>
          <cell r="E406" t="str">
            <v>Other Income &amp; Deductions</v>
          </cell>
          <cell r="F406" t="str">
            <v>Pub Affr</v>
          </cell>
          <cell r="G406">
            <v>0</v>
          </cell>
          <cell r="J406">
            <v>0</v>
          </cell>
          <cell r="M406">
            <v>0</v>
          </cell>
        </row>
        <row r="407">
          <cell r="A407" t="str">
            <v>2-ExpenseO&amp;MOther Primary ExpensesASD</v>
          </cell>
          <cell r="B407" t="str">
            <v>2-Expense</v>
          </cell>
          <cell r="C407">
            <v>0</v>
          </cell>
          <cell r="D407" t="str">
            <v>O&amp;M</v>
          </cell>
          <cell r="E407" t="str">
            <v>Other Primary Expenses</v>
          </cell>
          <cell r="F407" t="str">
            <v>ASD</v>
          </cell>
          <cell r="G407">
            <v>0</v>
          </cell>
          <cell r="H407">
            <v>37574</v>
          </cell>
          <cell r="I407">
            <v>-292153</v>
          </cell>
          <cell r="J407">
            <v>0</v>
          </cell>
          <cell r="K407">
            <v>145592</v>
          </cell>
          <cell r="L407">
            <v>357799</v>
          </cell>
          <cell r="M407">
            <v>357012</v>
          </cell>
        </row>
        <row r="408">
          <cell r="A408" t="str">
            <v>2-ExpenseO&amp;MOther Primary ExpensesBAR</v>
          </cell>
          <cell r="B408" t="str">
            <v>2-Expense</v>
          </cell>
          <cell r="C408">
            <v>0</v>
          </cell>
          <cell r="D408" t="str">
            <v>O&amp;M</v>
          </cell>
          <cell r="E408" t="str">
            <v>Other Primary Expenses</v>
          </cell>
          <cell r="F408" t="str">
            <v>BAR</v>
          </cell>
          <cell r="G408">
            <v>0</v>
          </cell>
          <cell r="H408">
            <v>17083</v>
          </cell>
          <cell r="I408">
            <v>6000</v>
          </cell>
          <cell r="J408">
            <v>0</v>
          </cell>
          <cell r="K408">
            <v>102500</v>
          </cell>
          <cell r="L408">
            <v>205000</v>
          </cell>
          <cell r="M408">
            <v>204208</v>
          </cell>
        </row>
        <row r="409">
          <cell r="A409" t="str">
            <v>2-ExpenseO&amp;MOther Primary ExpensesComm Adv</v>
          </cell>
          <cell r="B409" t="str">
            <v>2-Expense</v>
          </cell>
          <cell r="C409">
            <v>0</v>
          </cell>
          <cell r="D409" t="str">
            <v>O&amp;M</v>
          </cell>
          <cell r="E409" t="str">
            <v>Other Primary Expenses</v>
          </cell>
          <cell r="F409" t="str">
            <v>Comm Adv</v>
          </cell>
          <cell r="G409">
            <v>0</v>
          </cell>
          <cell r="H409">
            <v>14069</v>
          </cell>
          <cell r="I409">
            <v>14068.68</v>
          </cell>
          <cell r="J409">
            <v>0</v>
          </cell>
          <cell r="K409">
            <v>105664</v>
          </cell>
          <cell r="L409">
            <v>189550</v>
          </cell>
          <cell r="M409">
            <v>190363</v>
          </cell>
        </row>
        <row r="410">
          <cell r="A410" t="str">
            <v>2-ExpenseO&amp;MOther Primary ExpensesCorp Dev</v>
          </cell>
          <cell r="B410" t="str">
            <v>2-Expense</v>
          </cell>
          <cell r="C410">
            <v>0</v>
          </cell>
          <cell r="D410" t="str">
            <v>O&amp;M</v>
          </cell>
          <cell r="E410" t="str">
            <v>Other Primary Expenses</v>
          </cell>
          <cell r="F410" t="str">
            <v>Corp Dev</v>
          </cell>
          <cell r="G410">
            <v>0</v>
          </cell>
          <cell r="H410">
            <v>6250</v>
          </cell>
          <cell r="I410">
            <v>6250.01</v>
          </cell>
          <cell r="J410">
            <v>0</v>
          </cell>
          <cell r="K410">
            <v>37500</v>
          </cell>
          <cell r="L410">
            <v>75000</v>
          </cell>
          <cell r="M410">
            <v>75071</v>
          </cell>
        </row>
        <row r="411">
          <cell r="A411" t="str">
            <v>2-ExpenseO&amp;MOther Primary ExpensesCorp Secr</v>
          </cell>
          <cell r="B411" t="str">
            <v>2-Expense</v>
          </cell>
          <cell r="C411">
            <v>0</v>
          </cell>
          <cell r="D411" t="str">
            <v>O&amp;M</v>
          </cell>
          <cell r="E411" t="str">
            <v>Other Primary Expenses</v>
          </cell>
          <cell r="F411" t="str">
            <v>Corp Secr</v>
          </cell>
          <cell r="G411">
            <v>0</v>
          </cell>
          <cell r="H411">
            <v>2917</v>
          </cell>
          <cell r="I411">
            <v>1443</v>
          </cell>
          <cell r="J411">
            <v>0</v>
          </cell>
          <cell r="K411">
            <v>17500</v>
          </cell>
          <cell r="L411">
            <v>35000</v>
          </cell>
          <cell r="M411">
            <v>56581</v>
          </cell>
        </row>
        <row r="412">
          <cell r="A412" t="str">
            <v>2-ExpenseO&amp;MOther Primary ExpensesCorp Strat</v>
          </cell>
          <cell r="B412" t="str">
            <v>2-Expense</v>
          </cell>
          <cell r="C412">
            <v>0</v>
          </cell>
          <cell r="D412" t="str">
            <v>O&amp;M</v>
          </cell>
          <cell r="E412" t="str">
            <v>Other Primary Expenses</v>
          </cell>
          <cell r="F412" t="str">
            <v>Corp Strat</v>
          </cell>
          <cell r="G412">
            <v>0</v>
          </cell>
          <cell r="H412">
            <v>15190</v>
          </cell>
          <cell r="I412">
            <v>15190.45</v>
          </cell>
          <cell r="J412">
            <v>0</v>
          </cell>
          <cell r="K412">
            <v>123550</v>
          </cell>
          <cell r="L412">
            <v>241983</v>
          </cell>
          <cell r="M412">
            <v>241986</v>
          </cell>
        </row>
        <row r="413">
          <cell r="A413" t="str">
            <v>2-ExpenseO&amp;MOther Primary ExpensesERM</v>
          </cell>
          <cell r="B413" t="str">
            <v>2-Expense</v>
          </cell>
          <cell r="C413">
            <v>0</v>
          </cell>
          <cell r="D413" t="str">
            <v>O&amp;M</v>
          </cell>
          <cell r="E413" t="str">
            <v>Other Primary Expenses</v>
          </cell>
          <cell r="F413" t="str">
            <v>ERM</v>
          </cell>
          <cell r="G413">
            <v>0</v>
          </cell>
          <cell r="H413">
            <v>1347</v>
          </cell>
          <cell r="I413">
            <v>1665</v>
          </cell>
          <cell r="J413">
            <v>0</v>
          </cell>
          <cell r="K413">
            <v>9095</v>
          </cell>
          <cell r="L413">
            <v>25998</v>
          </cell>
          <cell r="M413">
            <v>25673</v>
          </cell>
        </row>
        <row r="414">
          <cell r="A414" t="str">
            <v>2-ExpenseO&amp;MOther Primary ExpensesExec</v>
          </cell>
          <cell r="B414" t="str">
            <v>2-Expense</v>
          </cell>
          <cell r="C414">
            <v>0</v>
          </cell>
          <cell r="D414" t="str">
            <v>O&amp;M</v>
          </cell>
          <cell r="E414" t="str">
            <v>Other Primary Expenses</v>
          </cell>
          <cell r="F414" t="str">
            <v>Exec</v>
          </cell>
          <cell r="G414">
            <v>0</v>
          </cell>
          <cell r="H414">
            <v>103100</v>
          </cell>
          <cell r="I414">
            <v>48000</v>
          </cell>
          <cell r="J414">
            <v>0</v>
          </cell>
          <cell r="K414">
            <v>606600</v>
          </cell>
          <cell r="L414">
            <v>963000</v>
          </cell>
          <cell r="M414">
            <v>752483</v>
          </cell>
        </row>
        <row r="415">
          <cell r="A415" t="str">
            <v>2-ExpenseO&amp;MOther Primary ExpensesFringe</v>
          </cell>
          <cell r="B415" t="str">
            <v>2-Expense</v>
          </cell>
          <cell r="C415">
            <v>0</v>
          </cell>
          <cell r="D415" t="str">
            <v>O&amp;M</v>
          </cell>
          <cell r="E415" t="str">
            <v>Other Primary Expenses</v>
          </cell>
          <cell r="F415" t="str">
            <v>Fringe</v>
          </cell>
          <cell r="G415">
            <v>0</v>
          </cell>
          <cell r="J415">
            <v>0</v>
          </cell>
        </row>
        <row r="416">
          <cell r="A416" t="str">
            <v>2-ExpenseO&amp;MOther Primary ExpensesHoldg Fin</v>
          </cell>
          <cell r="B416" t="str">
            <v>2-Expense</v>
          </cell>
          <cell r="C416">
            <v>0</v>
          </cell>
          <cell r="D416" t="str">
            <v>O&amp;M</v>
          </cell>
          <cell r="E416" t="str">
            <v>Other Primary Expenses</v>
          </cell>
          <cell r="F416" t="str">
            <v>Holdg Fin</v>
          </cell>
          <cell r="G416">
            <v>0</v>
          </cell>
          <cell r="H416">
            <v>790</v>
          </cell>
          <cell r="I416">
            <v>790</v>
          </cell>
          <cell r="J416">
            <v>0</v>
          </cell>
          <cell r="K416">
            <v>4790</v>
          </cell>
          <cell r="L416">
            <v>8000</v>
          </cell>
          <cell r="M416">
            <v>3908</v>
          </cell>
        </row>
        <row r="417">
          <cell r="A417" t="str">
            <v>2-ExpenseO&amp;MOther Primary ExpensesHR</v>
          </cell>
          <cell r="B417" t="str">
            <v>2-Expense</v>
          </cell>
          <cell r="C417">
            <v>0</v>
          </cell>
          <cell r="D417" t="str">
            <v>O&amp;M</v>
          </cell>
          <cell r="E417" t="str">
            <v>Other Primary Expenses</v>
          </cell>
          <cell r="F417" t="str">
            <v>HR</v>
          </cell>
          <cell r="G417">
            <v>0</v>
          </cell>
          <cell r="H417">
            <v>120584</v>
          </cell>
          <cell r="I417">
            <v>103000</v>
          </cell>
          <cell r="J417">
            <v>0</v>
          </cell>
          <cell r="K417">
            <v>656576</v>
          </cell>
          <cell r="L417">
            <v>1430495</v>
          </cell>
          <cell r="M417">
            <v>1456216</v>
          </cell>
        </row>
        <row r="418">
          <cell r="A418" t="str">
            <v>2-ExpenseO&amp;MOther Primary ExpensesInt Audit/ Control</v>
          </cell>
          <cell r="B418" t="str">
            <v>2-Expense</v>
          </cell>
          <cell r="C418">
            <v>0</v>
          </cell>
          <cell r="D418" t="str">
            <v>O&amp;M</v>
          </cell>
          <cell r="E418" t="str">
            <v>Other Primary Expenses</v>
          </cell>
          <cell r="F418" t="str">
            <v>Int Audit/ Control</v>
          </cell>
          <cell r="G418">
            <v>0</v>
          </cell>
          <cell r="H418">
            <v>6571</v>
          </cell>
          <cell r="I418">
            <v>6571.18</v>
          </cell>
          <cell r="J418">
            <v>0</v>
          </cell>
          <cell r="K418">
            <v>42220</v>
          </cell>
          <cell r="L418">
            <v>82762</v>
          </cell>
          <cell r="M418">
            <v>82760</v>
          </cell>
        </row>
        <row r="419">
          <cell r="A419" t="str">
            <v>2-ExpenseO&amp;MOther Primary ExpensesInv Rel</v>
          </cell>
          <cell r="B419" t="str">
            <v>2-Expense</v>
          </cell>
          <cell r="C419">
            <v>0</v>
          </cell>
          <cell r="D419" t="str">
            <v>O&amp;M</v>
          </cell>
          <cell r="E419" t="str">
            <v>Other Primary Expenses</v>
          </cell>
          <cell r="F419" t="str">
            <v>Inv Rel</v>
          </cell>
          <cell r="G419">
            <v>0</v>
          </cell>
          <cell r="H419">
            <v>7175</v>
          </cell>
          <cell r="I419">
            <v>9675</v>
          </cell>
          <cell r="J419">
            <v>0</v>
          </cell>
          <cell r="K419">
            <v>91405</v>
          </cell>
          <cell r="L419">
            <v>164800</v>
          </cell>
          <cell r="M419">
            <v>164946</v>
          </cell>
        </row>
        <row r="420">
          <cell r="A420" t="str">
            <v>2-ExpenseO&amp;MOther Primary ExpensesIT</v>
          </cell>
          <cell r="B420" t="str">
            <v>2-Expense</v>
          </cell>
          <cell r="C420">
            <v>0</v>
          </cell>
          <cell r="D420" t="str">
            <v>O&amp;M</v>
          </cell>
          <cell r="E420" t="str">
            <v>Other Primary Expenses</v>
          </cell>
          <cell r="F420" t="str">
            <v>IT</v>
          </cell>
          <cell r="G420">
            <v>0</v>
          </cell>
          <cell r="H420">
            <v>2930387</v>
          </cell>
          <cell r="I420">
            <v>2969386.91</v>
          </cell>
          <cell r="J420">
            <v>0</v>
          </cell>
          <cell r="K420">
            <v>18581115</v>
          </cell>
          <cell r="L420">
            <v>35895249</v>
          </cell>
          <cell r="M420">
            <v>35081748</v>
          </cell>
        </row>
        <row r="421">
          <cell r="A421" t="str">
            <v>2-ExpenseO&amp;MOther Primary ExpensesLaw</v>
          </cell>
          <cell r="B421" t="str">
            <v>2-Expense</v>
          </cell>
          <cell r="C421">
            <v>0</v>
          </cell>
          <cell r="D421" t="str">
            <v>O&amp;M</v>
          </cell>
          <cell r="E421" t="str">
            <v>Other Primary Expenses</v>
          </cell>
          <cell r="F421" t="str">
            <v>Law</v>
          </cell>
          <cell r="G421">
            <v>0</v>
          </cell>
          <cell r="H421">
            <v>44333</v>
          </cell>
          <cell r="I421">
            <v>70000</v>
          </cell>
          <cell r="J421">
            <v>0</v>
          </cell>
          <cell r="K421">
            <v>266000</v>
          </cell>
          <cell r="L421">
            <v>532000</v>
          </cell>
          <cell r="M421">
            <v>532788</v>
          </cell>
        </row>
        <row r="422">
          <cell r="A422" t="str">
            <v>2-ExpenseO&amp;MOther Primary ExpensesMisc Acct</v>
          </cell>
          <cell r="B422" t="str">
            <v>2-Expense</v>
          </cell>
          <cell r="C422">
            <v>0</v>
          </cell>
          <cell r="D422" t="str">
            <v>O&amp;M</v>
          </cell>
          <cell r="E422" t="str">
            <v>Other Primary Expenses</v>
          </cell>
          <cell r="F422" t="str">
            <v>Misc Acct</v>
          </cell>
          <cell r="G422">
            <v>0</v>
          </cell>
          <cell r="J422">
            <v>0</v>
          </cell>
          <cell r="M422">
            <v>2281</v>
          </cell>
        </row>
        <row r="423">
          <cell r="A423" t="str">
            <v>2-ExpenseO&amp;MOther Primary ExpensesNERC</v>
          </cell>
          <cell r="B423" t="str">
            <v>2-Expense</v>
          </cell>
          <cell r="C423">
            <v>0</v>
          </cell>
          <cell r="D423" t="str">
            <v>O&amp;M</v>
          </cell>
          <cell r="E423" t="str">
            <v>Other Primary Expenses</v>
          </cell>
          <cell r="F423" t="str">
            <v>NERC</v>
          </cell>
          <cell r="G423">
            <v>0</v>
          </cell>
          <cell r="H423">
            <v>9917</v>
          </cell>
          <cell r="I423">
            <v>4800</v>
          </cell>
          <cell r="J423">
            <v>0</v>
          </cell>
          <cell r="K423">
            <v>59500</v>
          </cell>
          <cell r="L423">
            <v>119000</v>
          </cell>
          <cell r="M423">
            <v>118817</v>
          </cell>
        </row>
        <row r="424">
          <cell r="A424" t="str">
            <v>2-ExpenseO&amp;MOther Primary ExpensesPayroll AP</v>
          </cell>
          <cell r="B424" t="str">
            <v>2-Expense</v>
          </cell>
          <cell r="C424">
            <v>0</v>
          </cell>
          <cell r="D424" t="str">
            <v>O&amp;M</v>
          </cell>
          <cell r="E424" t="str">
            <v>Other Primary Expenses</v>
          </cell>
          <cell r="F424" t="str">
            <v>Payroll AP</v>
          </cell>
          <cell r="G424">
            <v>0</v>
          </cell>
          <cell r="H424">
            <v>2487</v>
          </cell>
          <cell r="I424">
            <v>3508</v>
          </cell>
          <cell r="J424">
            <v>0</v>
          </cell>
          <cell r="K424">
            <v>23790</v>
          </cell>
          <cell r="L424">
            <v>50695</v>
          </cell>
          <cell r="M424">
            <v>40322</v>
          </cell>
        </row>
        <row r="425">
          <cell r="A425" t="str">
            <v>2-ExpenseO&amp;MOther Primary ExpensesProcmt</v>
          </cell>
          <cell r="B425" t="str">
            <v>2-Expense</v>
          </cell>
          <cell r="C425">
            <v>0</v>
          </cell>
          <cell r="D425" t="str">
            <v>O&amp;M</v>
          </cell>
          <cell r="E425" t="str">
            <v>Other Primary Expenses</v>
          </cell>
          <cell r="F425" t="str">
            <v>Procmt</v>
          </cell>
          <cell r="G425">
            <v>0</v>
          </cell>
          <cell r="H425">
            <v>18304</v>
          </cell>
          <cell r="I425">
            <v>18304.25</v>
          </cell>
          <cell r="J425">
            <v>0</v>
          </cell>
          <cell r="K425">
            <v>163869</v>
          </cell>
          <cell r="L425">
            <v>294664</v>
          </cell>
          <cell r="M425">
            <v>294664</v>
          </cell>
        </row>
        <row r="426">
          <cell r="A426" t="str">
            <v>2-ExpenseO&amp;MOther Primary ExpensesPSE&amp;G Fin</v>
          </cell>
          <cell r="B426" t="str">
            <v>2-Expense</v>
          </cell>
          <cell r="C426">
            <v>0</v>
          </cell>
          <cell r="D426" t="str">
            <v>O&amp;M</v>
          </cell>
          <cell r="E426" t="str">
            <v>Other Primary Expenses</v>
          </cell>
          <cell r="F426" t="str">
            <v>PSE&amp;G Fin</v>
          </cell>
          <cell r="G426">
            <v>0</v>
          </cell>
          <cell r="H426">
            <v>8750</v>
          </cell>
          <cell r="I426">
            <v>8750</v>
          </cell>
          <cell r="J426">
            <v>0</v>
          </cell>
          <cell r="K426">
            <v>53500</v>
          </cell>
          <cell r="L426">
            <v>106000</v>
          </cell>
          <cell r="M426">
            <v>134052</v>
          </cell>
        </row>
        <row r="427">
          <cell r="A427" t="str">
            <v>2-ExpenseO&amp;MOther Primary ExpensesPub Affr</v>
          </cell>
          <cell r="B427" t="str">
            <v>2-Expense</v>
          </cell>
          <cell r="C427">
            <v>0</v>
          </cell>
          <cell r="D427" t="str">
            <v>O&amp;M</v>
          </cell>
          <cell r="E427" t="str">
            <v>Other Primary Expenses</v>
          </cell>
          <cell r="F427" t="str">
            <v>Pub Affr</v>
          </cell>
          <cell r="G427">
            <v>0</v>
          </cell>
          <cell r="H427">
            <v>106979</v>
          </cell>
          <cell r="I427">
            <v>106979.03</v>
          </cell>
          <cell r="J427">
            <v>0</v>
          </cell>
          <cell r="K427">
            <v>698125</v>
          </cell>
          <cell r="L427">
            <v>1381675</v>
          </cell>
          <cell r="M427">
            <v>1370556</v>
          </cell>
        </row>
        <row r="428">
          <cell r="A428" t="str">
            <v>2-ExpenseO&amp;MOther Primary ExpensesPwr Fin</v>
          </cell>
          <cell r="B428" t="str">
            <v>2-Expense</v>
          </cell>
          <cell r="C428">
            <v>0</v>
          </cell>
          <cell r="D428" t="str">
            <v>O&amp;M</v>
          </cell>
          <cell r="E428" t="str">
            <v>Other Primary Expenses</v>
          </cell>
          <cell r="F428" t="str">
            <v>Pwr Fin</v>
          </cell>
          <cell r="G428">
            <v>0</v>
          </cell>
          <cell r="H428">
            <v>8750</v>
          </cell>
          <cell r="I428">
            <v>8750</v>
          </cell>
          <cell r="J428">
            <v>0</v>
          </cell>
          <cell r="K428">
            <v>52500</v>
          </cell>
          <cell r="L428">
            <v>255000</v>
          </cell>
          <cell r="M428">
            <v>305000</v>
          </cell>
        </row>
        <row r="429">
          <cell r="A429" t="str">
            <v>2-ExpenseO&amp;MOther Primary ExpensesRec Mgmt</v>
          </cell>
          <cell r="B429" t="str">
            <v>2-Expense</v>
          </cell>
          <cell r="C429">
            <v>0</v>
          </cell>
          <cell r="D429" t="str">
            <v>O&amp;M</v>
          </cell>
          <cell r="E429" t="str">
            <v>Other Primary Expenses</v>
          </cell>
          <cell r="F429" t="str">
            <v>Rec Mgmt</v>
          </cell>
          <cell r="G429">
            <v>0</v>
          </cell>
          <cell r="H429">
            <v>943</v>
          </cell>
          <cell r="I429">
            <v>943</v>
          </cell>
          <cell r="J429">
            <v>0</v>
          </cell>
          <cell r="K429">
            <v>15145</v>
          </cell>
          <cell r="L429">
            <v>22400</v>
          </cell>
          <cell r="M429">
            <v>7785</v>
          </cell>
        </row>
        <row r="430">
          <cell r="A430" t="str">
            <v>2-ExpenseO&amp;MOther Primary ExpensesSC Fin</v>
          </cell>
          <cell r="B430" t="str">
            <v>2-Expense</v>
          </cell>
          <cell r="C430">
            <v>0</v>
          </cell>
          <cell r="D430" t="str">
            <v>O&amp;M</v>
          </cell>
          <cell r="E430" t="str">
            <v>Other Primary Expenses</v>
          </cell>
          <cell r="F430" t="str">
            <v>SC Fin</v>
          </cell>
          <cell r="G430">
            <v>0</v>
          </cell>
          <cell r="H430">
            <v>1750</v>
          </cell>
          <cell r="I430">
            <v>1750</v>
          </cell>
          <cell r="J430">
            <v>0</v>
          </cell>
          <cell r="K430">
            <v>10500</v>
          </cell>
          <cell r="L430">
            <v>21000</v>
          </cell>
          <cell r="M430">
            <v>13479</v>
          </cell>
        </row>
        <row r="431">
          <cell r="A431" t="str">
            <v>2-ExpenseO&amp;MOther Primary ExpensesTreas</v>
          </cell>
          <cell r="B431" t="str">
            <v>2-Expense</v>
          </cell>
          <cell r="C431">
            <v>0</v>
          </cell>
          <cell r="D431" t="str">
            <v>O&amp;M</v>
          </cell>
          <cell r="E431" t="str">
            <v>Other Primary Expenses</v>
          </cell>
          <cell r="F431" t="str">
            <v>Treas</v>
          </cell>
          <cell r="G431">
            <v>0</v>
          </cell>
          <cell r="H431">
            <v>1845450</v>
          </cell>
          <cell r="I431">
            <v>1795934.58</v>
          </cell>
          <cell r="J431">
            <v>0</v>
          </cell>
          <cell r="K431">
            <v>13450789</v>
          </cell>
          <cell r="L431">
            <v>25564945</v>
          </cell>
          <cell r="M431">
            <v>25464946</v>
          </cell>
        </row>
        <row r="432">
          <cell r="A432" t="str">
            <v>2-ExpenseO&amp;MOther Primary ExpensesV&amp;P</v>
          </cell>
          <cell r="B432" t="str">
            <v>2-Expense</v>
          </cell>
          <cell r="C432">
            <v>0</v>
          </cell>
          <cell r="D432" t="str">
            <v>O&amp;M</v>
          </cell>
          <cell r="E432" t="str">
            <v>Other Primary Expenses</v>
          </cell>
          <cell r="F432" t="str">
            <v>V&amp;P</v>
          </cell>
          <cell r="G432">
            <v>0</v>
          </cell>
          <cell r="H432">
            <v>4717</v>
          </cell>
          <cell r="I432">
            <v>3616</v>
          </cell>
          <cell r="J432">
            <v>0</v>
          </cell>
          <cell r="K432">
            <v>9589</v>
          </cell>
          <cell r="L432">
            <v>36404</v>
          </cell>
          <cell r="M432">
            <v>36106</v>
          </cell>
        </row>
        <row r="433">
          <cell r="A433" t="str">
            <v>2-ExpenseO&amp;MOther Secondary CostsASD</v>
          </cell>
          <cell r="B433" t="str">
            <v>2-Expense</v>
          </cell>
          <cell r="C433">
            <v>0</v>
          </cell>
          <cell r="D433" t="str">
            <v>O&amp;M</v>
          </cell>
          <cell r="E433" t="str">
            <v>Other Secondary Costs</v>
          </cell>
          <cell r="F433" t="str">
            <v>ASD</v>
          </cell>
          <cell r="G433">
            <v>0</v>
          </cell>
          <cell r="H433">
            <v>3650</v>
          </cell>
          <cell r="I433">
            <v>2927</v>
          </cell>
          <cell r="J433">
            <v>0</v>
          </cell>
          <cell r="K433">
            <v>21898</v>
          </cell>
          <cell r="L433">
            <v>43789</v>
          </cell>
          <cell r="M433">
            <v>33513</v>
          </cell>
        </row>
        <row r="434">
          <cell r="A434" t="str">
            <v>2-ExpenseO&amp;MOther Secondary CostsBAR</v>
          </cell>
          <cell r="B434" t="str">
            <v>2-Expense</v>
          </cell>
          <cell r="C434">
            <v>0</v>
          </cell>
          <cell r="D434" t="str">
            <v>O&amp;M</v>
          </cell>
          <cell r="E434" t="str">
            <v>Other Secondary Costs</v>
          </cell>
          <cell r="F434" t="str">
            <v>BAR</v>
          </cell>
          <cell r="G434">
            <v>0</v>
          </cell>
          <cell r="H434">
            <v>3498</v>
          </cell>
          <cell r="I434">
            <v>2341</v>
          </cell>
          <cell r="J434">
            <v>0</v>
          </cell>
          <cell r="K434">
            <v>20991</v>
          </cell>
          <cell r="L434">
            <v>41981</v>
          </cell>
          <cell r="M434">
            <v>27443</v>
          </cell>
        </row>
        <row r="435">
          <cell r="A435" t="str">
            <v>2-ExpenseO&amp;MOther Secondary CostsComm Adv</v>
          </cell>
          <cell r="B435" t="str">
            <v>2-Expense</v>
          </cell>
          <cell r="C435">
            <v>0</v>
          </cell>
          <cell r="D435" t="str">
            <v>O&amp;M</v>
          </cell>
          <cell r="E435" t="str">
            <v>Other Secondary Costs</v>
          </cell>
          <cell r="F435" t="str">
            <v>Comm Adv</v>
          </cell>
          <cell r="G435">
            <v>0</v>
          </cell>
          <cell r="H435">
            <v>1942</v>
          </cell>
          <cell r="I435">
            <v>1310</v>
          </cell>
          <cell r="J435">
            <v>0</v>
          </cell>
          <cell r="K435">
            <v>11655</v>
          </cell>
          <cell r="L435">
            <v>23309</v>
          </cell>
          <cell r="M435">
            <v>13723</v>
          </cell>
        </row>
        <row r="436">
          <cell r="A436" t="str">
            <v>2-ExpenseO&amp;MOther Secondary CostsCorp Dev</v>
          </cell>
          <cell r="B436" t="str">
            <v>2-Expense</v>
          </cell>
          <cell r="C436">
            <v>0</v>
          </cell>
          <cell r="D436" t="str">
            <v>O&amp;M</v>
          </cell>
          <cell r="E436" t="str">
            <v>Other Secondary Costs</v>
          </cell>
          <cell r="F436" t="str">
            <v>Corp Dev</v>
          </cell>
          <cell r="G436">
            <v>0</v>
          </cell>
          <cell r="H436">
            <v>177</v>
          </cell>
          <cell r="I436">
            <v>162</v>
          </cell>
          <cell r="J436">
            <v>0</v>
          </cell>
          <cell r="K436">
            <v>1063</v>
          </cell>
          <cell r="L436">
            <v>2125</v>
          </cell>
          <cell r="M436">
            <v>1817</v>
          </cell>
        </row>
        <row r="437">
          <cell r="A437" t="str">
            <v>2-ExpenseO&amp;MOther Secondary CostsCorp Secr</v>
          </cell>
          <cell r="B437" t="str">
            <v>2-Expense</v>
          </cell>
          <cell r="C437">
            <v>0</v>
          </cell>
          <cell r="D437" t="str">
            <v>O&amp;M</v>
          </cell>
          <cell r="E437" t="str">
            <v>Other Secondary Costs</v>
          </cell>
          <cell r="F437" t="str">
            <v>Corp Secr</v>
          </cell>
          <cell r="G437">
            <v>0</v>
          </cell>
          <cell r="H437">
            <v>445</v>
          </cell>
          <cell r="I437">
            <v>700</v>
          </cell>
          <cell r="J437">
            <v>0</v>
          </cell>
          <cell r="K437">
            <v>2667</v>
          </cell>
          <cell r="L437">
            <v>5334</v>
          </cell>
          <cell r="M437">
            <v>7445</v>
          </cell>
        </row>
        <row r="438">
          <cell r="A438" t="str">
            <v>2-ExpenseO&amp;MOther Secondary CostsCorp Strat</v>
          </cell>
          <cell r="B438" t="str">
            <v>2-Expense</v>
          </cell>
          <cell r="C438">
            <v>0</v>
          </cell>
          <cell r="D438" t="str">
            <v>O&amp;M</v>
          </cell>
          <cell r="E438" t="str">
            <v>Other Secondary Costs</v>
          </cell>
          <cell r="F438" t="str">
            <v>Corp Strat</v>
          </cell>
          <cell r="G438">
            <v>0</v>
          </cell>
          <cell r="H438">
            <v>398</v>
          </cell>
          <cell r="I438">
            <v>349</v>
          </cell>
          <cell r="J438">
            <v>0</v>
          </cell>
          <cell r="K438">
            <v>2388</v>
          </cell>
          <cell r="L438">
            <v>4773</v>
          </cell>
          <cell r="M438">
            <v>1999</v>
          </cell>
        </row>
        <row r="439">
          <cell r="A439" t="str">
            <v>2-ExpenseO&amp;MOther Secondary CostsERM</v>
          </cell>
          <cell r="B439" t="str">
            <v>2-Expense</v>
          </cell>
          <cell r="C439">
            <v>0</v>
          </cell>
          <cell r="D439" t="str">
            <v>O&amp;M</v>
          </cell>
          <cell r="E439" t="str">
            <v>Other Secondary Costs</v>
          </cell>
          <cell r="F439" t="str">
            <v>ERM</v>
          </cell>
          <cell r="G439">
            <v>0</v>
          </cell>
          <cell r="H439">
            <v>514</v>
          </cell>
          <cell r="I439">
            <v>513.79999999999995</v>
          </cell>
          <cell r="J439">
            <v>0</v>
          </cell>
          <cell r="K439">
            <v>3083</v>
          </cell>
          <cell r="L439">
            <v>6167</v>
          </cell>
          <cell r="M439">
            <v>6120</v>
          </cell>
        </row>
        <row r="440">
          <cell r="A440" t="str">
            <v>2-ExpenseO&amp;MOther Secondary CostsExec</v>
          </cell>
          <cell r="B440" t="str">
            <v>2-Expense</v>
          </cell>
          <cell r="C440">
            <v>0</v>
          </cell>
          <cell r="D440" t="str">
            <v>O&amp;M</v>
          </cell>
          <cell r="E440" t="str">
            <v>Other Secondary Costs</v>
          </cell>
          <cell r="F440" t="str">
            <v>Exec</v>
          </cell>
          <cell r="G440">
            <v>0</v>
          </cell>
          <cell r="H440">
            <v>4457</v>
          </cell>
          <cell r="I440">
            <v>3306</v>
          </cell>
          <cell r="J440">
            <v>0</v>
          </cell>
          <cell r="K440">
            <v>26745</v>
          </cell>
          <cell r="L440">
            <v>53490</v>
          </cell>
          <cell r="M440">
            <v>35539</v>
          </cell>
        </row>
        <row r="441">
          <cell r="A441" t="str">
            <v>2-ExpenseO&amp;MOther Secondary CostsHoldg Fin</v>
          </cell>
          <cell r="B441" t="str">
            <v>2-Expense</v>
          </cell>
          <cell r="C441">
            <v>0</v>
          </cell>
          <cell r="D441" t="str">
            <v>O&amp;M</v>
          </cell>
          <cell r="E441" t="str">
            <v>Other Secondary Costs</v>
          </cell>
          <cell r="F441" t="str">
            <v>Holdg Fin</v>
          </cell>
          <cell r="G441">
            <v>0</v>
          </cell>
          <cell r="H441">
            <v>93</v>
          </cell>
          <cell r="I441">
            <v>80</v>
          </cell>
          <cell r="J441">
            <v>0</v>
          </cell>
          <cell r="K441">
            <v>559</v>
          </cell>
          <cell r="L441">
            <v>1119</v>
          </cell>
          <cell r="M441">
            <v>952</v>
          </cell>
        </row>
        <row r="442">
          <cell r="A442" t="str">
            <v>2-ExpenseO&amp;MOther Secondary CostsHR</v>
          </cell>
          <cell r="B442" t="str">
            <v>2-Expense</v>
          </cell>
          <cell r="C442">
            <v>0</v>
          </cell>
          <cell r="D442" t="str">
            <v>O&amp;M</v>
          </cell>
          <cell r="E442" t="str">
            <v>Other Secondary Costs</v>
          </cell>
          <cell r="F442" t="str">
            <v>HR</v>
          </cell>
          <cell r="G442">
            <v>0</v>
          </cell>
          <cell r="H442">
            <v>5605</v>
          </cell>
          <cell r="I442">
            <v>5534</v>
          </cell>
          <cell r="J442">
            <v>0</v>
          </cell>
          <cell r="K442">
            <v>33632</v>
          </cell>
          <cell r="L442">
            <v>67266</v>
          </cell>
          <cell r="M442">
            <v>61882</v>
          </cell>
        </row>
        <row r="443">
          <cell r="A443" t="str">
            <v>2-ExpenseO&amp;MOther Secondary CostsInt Audit/ Control</v>
          </cell>
          <cell r="B443" t="str">
            <v>2-Expense</v>
          </cell>
          <cell r="C443">
            <v>0</v>
          </cell>
          <cell r="D443" t="str">
            <v>O&amp;M</v>
          </cell>
          <cell r="E443" t="str">
            <v>Other Secondary Costs</v>
          </cell>
          <cell r="F443" t="str">
            <v>Int Audit/ Control</v>
          </cell>
          <cell r="G443">
            <v>0</v>
          </cell>
          <cell r="H443">
            <v>790</v>
          </cell>
          <cell r="I443">
            <v>575</v>
          </cell>
          <cell r="J443">
            <v>0</v>
          </cell>
          <cell r="K443">
            <v>4737</v>
          </cell>
          <cell r="L443">
            <v>9469</v>
          </cell>
          <cell r="M443">
            <v>7101</v>
          </cell>
        </row>
        <row r="444">
          <cell r="A444" t="str">
            <v>2-ExpenseO&amp;MOther Secondary CostsInv Rel</v>
          </cell>
          <cell r="B444" t="str">
            <v>2-Expense</v>
          </cell>
          <cell r="C444">
            <v>0</v>
          </cell>
          <cell r="D444" t="str">
            <v>O&amp;M</v>
          </cell>
          <cell r="E444" t="str">
            <v>Other Secondary Costs</v>
          </cell>
          <cell r="F444" t="str">
            <v>Inv Rel</v>
          </cell>
          <cell r="G444">
            <v>0</v>
          </cell>
          <cell r="H444">
            <v>108</v>
          </cell>
          <cell r="I444">
            <v>108.22</v>
          </cell>
          <cell r="J444">
            <v>0</v>
          </cell>
          <cell r="K444">
            <v>649</v>
          </cell>
          <cell r="L444">
            <v>1301</v>
          </cell>
          <cell r="M444">
            <v>1842</v>
          </cell>
        </row>
        <row r="445">
          <cell r="A445" t="str">
            <v>2-ExpenseO&amp;MOther Secondary CostsIT</v>
          </cell>
          <cell r="B445" t="str">
            <v>2-Expense</v>
          </cell>
          <cell r="C445">
            <v>0</v>
          </cell>
          <cell r="D445" t="str">
            <v>O&amp;M</v>
          </cell>
          <cell r="E445" t="str">
            <v>Other Secondary Costs</v>
          </cell>
          <cell r="F445" t="str">
            <v>IT</v>
          </cell>
          <cell r="G445">
            <v>0</v>
          </cell>
          <cell r="H445">
            <v>25258</v>
          </cell>
          <cell r="I445">
            <v>23169.22</v>
          </cell>
          <cell r="J445">
            <v>0</v>
          </cell>
          <cell r="K445">
            <v>151549</v>
          </cell>
          <cell r="L445">
            <v>303100</v>
          </cell>
          <cell r="M445">
            <v>260397</v>
          </cell>
        </row>
        <row r="446">
          <cell r="A446" t="str">
            <v>2-ExpenseO&amp;MOther Secondary CostsLaw</v>
          </cell>
          <cell r="B446" t="str">
            <v>2-Expense</v>
          </cell>
          <cell r="C446">
            <v>0</v>
          </cell>
          <cell r="D446" t="str">
            <v>O&amp;M</v>
          </cell>
          <cell r="E446" t="str">
            <v>Other Secondary Costs</v>
          </cell>
          <cell r="F446" t="str">
            <v>Law</v>
          </cell>
          <cell r="G446">
            <v>0</v>
          </cell>
          <cell r="H446">
            <v>3326</v>
          </cell>
          <cell r="I446">
            <v>3059</v>
          </cell>
          <cell r="J446">
            <v>0</v>
          </cell>
          <cell r="K446">
            <v>19956</v>
          </cell>
          <cell r="L446">
            <v>39908</v>
          </cell>
          <cell r="M446">
            <v>36364</v>
          </cell>
        </row>
        <row r="447">
          <cell r="A447" t="str">
            <v>2-ExpenseO&amp;MOther Secondary CostsPayroll AP</v>
          </cell>
          <cell r="B447" t="str">
            <v>2-Expense</v>
          </cell>
          <cell r="C447">
            <v>0</v>
          </cell>
          <cell r="D447" t="str">
            <v>O&amp;M</v>
          </cell>
          <cell r="E447" t="str">
            <v>Other Secondary Costs</v>
          </cell>
          <cell r="F447" t="str">
            <v>Payroll AP</v>
          </cell>
          <cell r="G447">
            <v>0</v>
          </cell>
          <cell r="H447">
            <v>997</v>
          </cell>
          <cell r="I447">
            <v>1296</v>
          </cell>
          <cell r="J447">
            <v>0</v>
          </cell>
          <cell r="K447">
            <v>5981</v>
          </cell>
          <cell r="L447">
            <v>11963</v>
          </cell>
          <cell r="M447">
            <v>15155</v>
          </cell>
        </row>
        <row r="448">
          <cell r="A448" t="str">
            <v>2-ExpenseO&amp;MOther Secondary CostsProcmt</v>
          </cell>
          <cell r="B448" t="str">
            <v>2-Expense</v>
          </cell>
          <cell r="C448">
            <v>0</v>
          </cell>
          <cell r="D448" t="str">
            <v>O&amp;M</v>
          </cell>
          <cell r="E448" t="str">
            <v>Other Secondary Costs</v>
          </cell>
          <cell r="F448" t="str">
            <v>Procmt</v>
          </cell>
          <cell r="G448">
            <v>0</v>
          </cell>
          <cell r="H448">
            <v>3222</v>
          </cell>
          <cell r="I448">
            <v>2582</v>
          </cell>
          <cell r="J448">
            <v>0</v>
          </cell>
          <cell r="K448">
            <v>19332</v>
          </cell>
          <cell r="L448">
            <v>38660</v>
          </cell>
          <cell r="M448">
            <v>30285</v>
          </cell>
        </row>
        <row r="449">
          <cell r="A449" t="str">
            <v>2-ExpenseO&amp;MOther Secondary CostsPSE&amp;G Fin</v>
          </cell>
          <cell r="B449" t="str">
            <v>2-Expense</v>
          </cell>
          <cell r="C449">
            <v>0</v>
          </cell>
          <cell r="D449" t="str">
            <v>O&amp;M</v>
          </cell>
          <cell r="E449" t="str">
            <v>Other Secondary Costs</v>
          </cell>
          <cell r="F449" t="str">
            <v>PSE&amp;G Fin</v>
          </cell>
          <cell r="G449">
            <v>0</v>
          </cell>
          <cell r="H449">
            <v>2822</v>
          </cell>
          <cell r="I449">
            <v>2822.48</v>
          </cell>
          <cell r="J449">
            <v>0</v>
          </cell>
          <cell r="K449">
            <v>16935</v>
          </cell>
          <cell r="L449">
            <v>33873</v>
          </cell>
          <cell r="M449">
            <v>23294</v>
          </cell>
        </row>
        <row r="450">
          <cell r="A450" t="str">
            <v>2-ExpenseO&amp;MOther Secondary CostsPub Affr</v>
          </cell>
          <cell r="B450" t="str">
            <v>2-Expense</v>
          </cell>
          <cell r="C450">
            <v>0</v>
          </cell>
          <cell r="D450" t="str">
            <v>O&amp;M</v>
          </cell>
          <cell r="E450" t="str">
            <v>Other Secondary Costs</v>
          </cell>
          <cell r="F450" t="str">
            <v>Pub Affr</v>
          </cell>
          <cell r="G450">
            <v>0</v>
          </cell>
          <cell r="H450">
            <v>3059</v>
          </cell>
          <cell r="I450">
            <v>2920</v>
          </cell>
          <cell r="J450">
            <v>0</v>
          </cell>
          <cell r="K450">
            <v>18352</v>
          </cell>
          <cell r="L450">
            <v>36705</v>
          </cell>
          <cell r="M450">
            <v>30634</v>
          </cell>
        </row>
        <row r="451">
          <cell r="A451" t="str">
            <v>2-ExpenseO&amp;MOther Secondary CostsPwr Fin</v>
          </cell>
          <cell r="B451" t="str">
            <v>2-Expense</v>
          </cell>
          <cell r="C451">
            <v>0</v>
          </cell>
          <cell r="D451" t="str">
            <v>O&amp;M</v>
          </cell>
          <cell r="E451" t="str">
            <v>Other Secondary Costs</v>
          </cell>
          <cell r="F451" t="str">
            <v>Pwr Fin</v>
          </cell>
          <cell r="G451">
            <v>0</v>
          </cell>
          <cell r="H451">
            <v>2483</v>
          </cell>
          <cell r="I451">
            <v>2482.56</v>
          </cell>
          <cell r="J451">
            <v>0</v>
          </cell>
          <cell r="K451">
            <v>14895</v>
          </cell>
          <cell r="L451">
            <v>29793</v>
          </cell>
          <cell r="M451">
            <v>26084</v>
          </cell>
        </row>
        <row r="452">
          <cell r="A452" t="str">
            <v>2-ExpenseO&amp;MOther Secondary CostsRec Mgmt</v>
          </cell>
          <cell r="B452" t="str">
            <v>2-Expense</v>
          </cell>
          <cell r="C452">
            <v>0</v>
          </cell>
          <cell r="D452" t="str">
            <v>O&amp;M</v>
          </cell>
          <cell r="E452" t="str">
            <v>Other Secondary Costs</v>
          </cell>
          <cell r="F452" t="str">
            <v>Rec Mgmt</v>
          </cell>
          <cell r="G452">
            <v>0</v>
          </cell>
          <cell r="H452">
            <v>198</v>
          </cell>
          <cell r="I452">
            <v>92</v>
          </cell>
          <cell r="J452">
            <v>0</v>
          </cell>
          <cell r="K452">
            <v>1189</v>
          </cell>
          <cell r="L452">
            <v>2379</v>
          </cell>
          <cell r="M452">
            <v>1050</v>
          </cell>
        </row>
        <row r="453">
          <cell r="A453" t="str">
            <v>2-ExpenseO&amp;MOther Secondary CostsSC Adj</v>
          </cell>
          <cell r="B453" t="str">
            <v>2-Expense</v>
          </cell>
          <cell r="C453">
            <v>0</v>
          </cell>
          <cell r="D453" t="str">
            <v>O&amp;M</v>
          </cell>
          <cell r="E453" t="str">
            <v>Other Secondary Costs</v>
          </cell>
          <cell r="F453" t="str">
            <v>SC Adj</v>
          </cell>
          <cell r="G453">
            <v>0</v>
          </cell>
          <cell r="I453">
            <v>-8000</v>
          </cell>
          <cell r="J453">
            <v>0</v>
          </cell>
          <cell r="M453">
            <v>-71000</v>
          </cell>
        </row>
        <row r="454">
          <cell r="A454" t="str">
            <v>2-ExpenseO&amp;MOther Secondary CostsSC Fin</v>
          </cell>
          <cell r="B454" t="str">
            <v>2-Expense</v>
          </cell>
          <cell r="C454">
            <v>0</v>
          </cell>
          <cell r="D454" t="str">
            <v>O&amp;M</v>
          </cell>
          <cell r="E454" t="str">
            <v>Other Secondary Costs</v>
          </cell>
          <cell r="F454" t="str">
            <v>SC Fin</v>
          </cell>
          <cell r="G454">
            <v>0</v>
          </cell>
          <cell r="H454">
            <v>732</v>
          </cell>
          <cell r="I454">
            <v>683</v>
          </cell>
          <cell r="J454">
            <v>0</v>
          </cell>
          <cell r="K454">
            <v>4393</v>
          </cell>
          <cell r="L454">
            <v>8789</v>
          </cell>
          <cell r="M454">
            <v>8511</v>
          </cell>
        </row>
        <row r="455">
          <cell r="A455" t="str">
            <v>2-ExpenseO&amp;MOther Secondary CostsTreas</v>
          </cell>
          <cell r="B455" t="str">
            <v>2-Expense</v>
          </cell>
          <cell r="C455">
            <v>0</v>
          </cell>
          <cell r="D455" t="str">
            <v>O&amp;M</v>
          </cell>
          <cell r="E455" t="str">
            <v>Other Secondary Costs</v>
          </cell>
          <cell r="F455" t="str">
            <v>Treas</v>
          </cell>
          <cell r="G455">
            <v>0</v>
          </cell>
          <cell r="H455">
            <v>211729</v>
          </cell>
          <cell r="I455">
            <v>211626.84</v>
          </cell>
          <cell r="J455">
            <v>0</v>
          </cell>
          <cell r="K455">
            <v>1270375</v>
          </cell>
          <cell r="L455">
            <v>2540738</v>
          </cell>
          <cell r="M455">
            <v>2539266</v>
          </cell>
        </row>
        <row r="456">
          <cell r="A456" t="str">
            <v>2-ExpenseO&amp;MOther Secondary CostsV&amp;P</v>
          </cell>
          <cell r="B456" t="str">
            <v>2-Expense</v>
          </cell>
          <cell r="C456">
            <v>0</v>
          </cell>
          <cell r="D456" t="str">
            <v>O&amp;M</v>
          </cell>
          <cell r="E456" t="str">
            <v>Other Secondary Costs</v>
          </cell>
          <cell r="F456" t="str">
            <v>V&amp;P</v>
          </cell>
          <cell r="G456">
            <v>0</v>
          </cell>
          <cell r="H456">
            <v>345</v>
          </cell>
          <cell r="I456">
            <v>345.28</v>
          </cell>
          <cell r="J456">
            <v>0</v>
          </cell>
          <cell r="K456">
            <v>2072</v>
          </cell>
          <cell r="L456">
            <v>4142</v>
          </cell>
          <cell r="M456">
            <v>3353</v>
          </cell>
        </row>
        <row r="457">
          <cell r="A457" t="str">
            <v>2-ExpenseO&amp;MOutside ServicesASD</v>
          </cell>
          <cell r="B457" t="str">
            <v>2-Expense</v>
          </cell>
          <cell r="C457">
            <v>0</v>
          </cell>
          <cell r="D457" t="str">
            <v>O&amp;M</v>
          </cell>
          <cell r="E457" t="str">
            <v>Outside Services</v>
          </cell>
          <cell r="F457" t="str">
            <v>ASD</v>
          </cell>
          <cell r="G457">
            <v>0</v>
          </cell>
          <cell r="H457">
            <v>561720</v>
          </cell>
          <cell r="I457">
            <v>1037683</v>
          </cell>
          <cell r="J457">
            <v>0</v>
          </cell>
          <cell r="K457">
            <v>3526334</v>
          </cell>
          <cell r="L457">
            <v>7245000</v>
          </cell>
          <cell r="M457">
            <v>7807765</v>
          </cell>
        </row>
        <row r="458">
          <cell r="A458" t="str">
            <v>2-ExpenseO&amp;MOutside ServicesBAR</v>
          </cell>
          <cell r="B458" t="str">
            <v>2-Expense</v>
          </cell>
          <cell r="C458">
            <v>0</v>
          </cell>
          <cell r="D458" t="str">
            <v>O&amp;M</v>
          </cell>
          <cell r="E458" t="str">
            <v>Outside Services</v>
          </cell>
          <cell r="F458" t="str">
            <v>BAR</v>
          </cell>
          <cell r="G458">
            <v>0</v>
          </cell>
          <cell r="H458">
            <v>307134</v>
          </cell>
          <cell r="I458">
            <v>255000</v>
          </cell>
          <cell r="J458">
            <v>0</v>
          </cell>
          <cell r="K458">
            <v>1842805</v>
          </cell>
          <cell r="L458">
            <v>3685610</v>
          </cell>
          <cell r="M458">
            <v>3685670</v>
          </cell>
        </row>
        <row r="459">
          <cell r="A459" t="str">
            <v>2-ExpenseO&amp;MOutside ServicesComm Adv</v>
          </cell>
          <cell r="B459" t="str">
            <v>2-Expense</v>
          </cell>
          <cell r="C459">
            <v>0</v>
          </cell>
          <cell r="D459" t="str">
            <v>O&amp;M</v>
          </cell>
          <cell r="E459" t="str">
            <v>Outside Services</v>
          </cell>
          <cell r="F459" t="str">
            <v>Comm Adv</v>
          </cell>
          <cell r="G459">
            <v>0</v>
          </cell>
          <cell r="H459">
            <v>38779</v>
          </cell>
          <cell r="I459">
            <v>38779.06</v>
          </cell>
          <cell r="J459">
            <v>0</v>
          </cell>
          <cell r="K459">
            <v>266356</v>
          </cell>
          <cell r="L459">
            <v>488432</v>
          </cell>
          <cell r="M459">
            <v>485300</v>
          </cell>
        </row>
        <row r="460">
          <cell r="A460" t="str">
            <v>2-ExpenseO&amp;MOutside ServicesCorp Dev</v>
          </cell>
          <cell r="B460" t="str">
            <v>2-Expense</v>
          </cell>
          <cell r="C460">
            <v>0</v>
          </cell>
          <cell r="D460" t="str">
            <v>O&amp;M</v>
          </cell>
          <cell r="E460" t="str">
            <v>Outside Services</v>
          </cell>
          <cell r="F460" t="str">
            <v>Corp Dev</v>
          </cell>
          <cell r="G460">
            <v>0</v>
          </cell>
          <cell r="H460">
            <v>12917</v>
          </cell>
          <cell r="I460">
            <v>-59492</v>
          </cell>
          <cell r="J460">
            <v>0</v>
          </cell>
          <cell r="K460">
            <v>67500</v>
          </cell>
          <cell r="L460">
            <v>135000</v>
          </cell>
          <cell r="M460">
            <v>135144</v>
          </cell>
        </row>
        <row r="461">
          <cell r="A461" t="str">
            <v>2-ExpenseO&amp;MOutside ServicesCorp Secr</v>
          </cell>
          <cell r="B461" t="str">
            <v>2-Expense</v>
          </cell>
          <cell r="C461">
            <v>0</v>
          </cell>
          <cell r="D461" t="str">
            <v>O&amp;M</v>
          </cell>
          <cell r="E461" t="str">
            <v>Outside Services</v>
          </cell>
          <cell r="F461" t="str">
            <v>Corp Secr</v>
          </cell>
          <cell r="G461">
            <v>0</v>
          </cell>
          <cell r="I461">
            <v>1600</v>
          </cell>
          <cell r="J461">
            <v>0</v>
          </cell>
          <cell r="K461">
            <v>50000</v>
          </cell>
          <cell r="L461">
            <v>65000</v>
          </cell>
          <cell r="M461">
            <v>34965</v>
          </cell>
        </row>
        <row r="462">
          <cell r="A462" t="str">
            <v>2-ExpenseO&amp;MOutside ServicesCorp Strat</v>
          </cell>
          <cell r="B462" t="str">
            <v>2-Expense</v>
          </cell>
          <cell r="C462">
            <v>0</v>
          </cell>
          <cell r="D462" t="str">
            <v>O&amp;M</v>
          </cell>
          <cell r="E462" t="str">
            <v>Outside Services</v>
          </cell>
          <cell r="F462" t="str">
            <v>Corp Strat</v>
          </cell>
          <cell r="G462">
            <v>0</v>
          </cell>
          <cell r="H462">
            <v>21058</v>
          </cell>
          <cell r="I462">
            <v>21058.15</v>
          </cell>
          <cell r="J462">
            <v>0</v>
          </cell>
          <cell r="K462">
            <v>178942</v>
          </cell>
          <cell r="L462">
            <v>348000</v>
          </cell>
          <cell r="M462">
            <v>348318</v>
          </cell>
        </row>
        <row r="463">
          <cell r="A463" t="str">
            <v>2-ExpenseO&amp;MOutside ServicesERM</v>
          </cell>
          <cell r="B463" t="str">
            <v>2-Expense</v>
          </cell>
          <cell r="C463">
            <v>0</v>
          </cell>
          <cell r="D463" t="str">
            <v>O&amp;M</v>
          </cell>
          <cell r="E463" t="str">
            <v>Outside Services</v>
          </cell>
          <cell r="F463" t="str">
            <v>ERM</v>
          </cell>
          <cell r="G463">
            <v>0</v>
          </cell>
          <cell r="H463">
            <v>23875</v>
          </cell>
          <cell r="I463">
            <v>30775</v>
          </cell>
          <cell r="J463">
            <v>0</v>
          </cell>
          <cell r="K463">
            <v>235130</v>
          </cell>
          <cell r="L463">
            <v>565750</v>
          </cell>
          <cell r="M463">
            <v>564471</v>
          </cell>
        </row>
        <row r="464">
          <cell r="A464" t="str">
            <v>2-ExpenseO&amp;MOutside ServicesExec</v>
          </cell>
          <cell r="B464" t="str">
            <v>2-Expense</v>
          </cell>
          <cell r="C464">
            <v>0</v>
          </cell>
          <cell r="D464" t="str">
            <v>O&amp;M</v>
          </cell>
          <cell r="E464" t="str">
            <v>Outside Services</v>
          </cell>
          <cell r="F464" t="str">
            <v>Exec</v>
          </cell>
          <cell r="G464">
            <v>0</v>
          </cell>
          <cell r="H464">
            <v>250000</v>
          </cell>
          <cell r="I464">
            <v>20000</v>
          </cell>
          <cell r="J464">
            <v>0</v>
          </cell>
          <cell r="K464">
            <v>560000</v>
          </cell>
          <cell r="L464">
            <v>1060000</v>
          </cell>
          <cell r="M464">
            <v>1357672</v>
          </cell>
        </row>
        <row r="465">
          <cell r="A465" t="str">
            <v>2-ExpenseO&amp;MOutside ServicesFringe</v>
          </cell>
          <cell r="B465" t="str">
            <v>2-Expense</v>
          </cell>
          <cell r="C465">
            <v>0</v>
          </cell>
          <cell r="D465" t="str">
            <v>O&amp;M</v>
          </cell>
          <cell r="E465" t="str">
            <v>Outside Services</v>
          </cell>
          <cell r="F465" t="str">
            <v>Fringe</v>
          </cell>
          <cell r="G465">
            <v>0</v>
          </cell>
          <cell r="J465">
            <v>0</v>
          </cell>
        </row>
        <row r="466">
          <cell r="A466" t="str">
            <v>2-ExpenseO&amp;MOutside ServicesHoldg Fin</v>
          </cell>
          <cell r="B466" t="str">
            <v>2-Expense</v>
          </cell>
          <cell r="C466">
            <v>0</v>
          </cell>
          <cell r="D466" t="str">
            <v>O&amp;M</v>
          </cell>
          <cell r="E466" t="str">
            <v>Outside Services</v>
          </cell>
          <cell r="F466" t="str">
            <v>Holdg Fin</v>
          </cell>
          <cell r="G466">
            <v>0</v>
          </cell>
          <cell r="H466">
            <v>3500</v>
          </cell>
          <cell r="J466">
            <v>0</v>
          </cell>
          <cell r="K466">
            <v>14000</v>
          </cell>
          <cell r="L466">
            <v>35000</v>
          </cell>
          <cell r="M466">
            <v>35000</v>
          </cell>
        </row>
        <row r="467">
          <cell r="A467" t="str">
            <v>2-ExpenseO&amp;MOutside ServicesHR</v>
          </cell>
          <cell r="B467" t="str">
            <v>2-Expense</v>
          </cell>
          <cell r="C467">
            <v>0</v>
          </cell>
          <cell r="D467" t="str">
            <v>O&amp;M</v>
          </cell>
          <cell r="E467" t="str">
            <v>Outside Services</v>
          </cell>
          <cell r="F467" t="str">
            <v>HR</v>
          </cell>
          <cell r="G467">
            <v>0</v>
          </cell>
          <cell r="H467">
            <v>302938</v>
          </cell>
          <cell r="I467">
            <v>213000</v>
          </cell>
          <cell r="J467">
            <v>0</v>
          </cell>
          <cell r="K467">
            <v>1143972</v>
          </cell>
          <cell r="L467">
            <v>2467950</v>
          </cell>
          <cell r="M467">
            <v>2683692</v>
          </cell>
        </row>
        <row r="468">
          <cell r="A468" t="str">
            <v>2-ExpenseO&amp;MOutside ServicesInt Audit/ Control</v>
          </cell>
          <cell r="B468" t="str">
            <v>2-Expense</v>
          </cell>
          <cell r="C468">
            <v>0</v>
          </cell>
          <cell r="D468" t="str">
            <v>O&amp;M</v>
          </cell>
          <cell r="E468" t="str">
            <v>Outside Services</v>
          </cell>
          <cell r="F468" t="str">
            <v>Int Audit/ Control</v>
          </cell>
          <cell r="G468">
            <v>0</v>
          </cell>
          <cell r="H468">
            <v>26815</v>
          </cell>
          <cell r="I468">
            <v>36000</v>
          </cell>
          <cell r="J468">
            <v>0</v>
          </cell>
          <cell r="K468">
            <v>113913</v>
          </cell>
          <cell r="L468">
            <v>254801</v>
          </cell>
          <cell r="M468">
            <v>254801</v>
          </cell>
        </row>
        <row r="469">
          <cell r="A469" t="str">
            <v>2-ExpenseO&amp;MOutside ServicesInv Rel</v>
          </cell>
          <cell r="B469" t="str">
            <v>2-Expense</v>
          </cell>
          <cell r="C469">
            <v>0</v>
          </cell>
          <cell r="D469" t="str">
            <v>O&amp;M</v>
          </cell>
          <cell r="E469" t="str">
            <v>Outside Services</v>
          </cell>
          <cell r="F469" t="str">
            <v>Inv Rel</v>
          </cell>
          <cell r="G469">
            <v>0</v>
          </cell>
          <cell r="H469">
            <v>3000</v>
          </cell>
          <cell r="I469">
            <v>33000</v>
          </cell>
          <cell r="J469">
            <v>0</v>
          </cell>
          <cell r="K469">
            <v>63000</v>
          </cell>
          <cell r="L469">
            <v>160000</v>
          </cell>
          <cell r="M469">
            <v>146651</v>
          </cell>
        </row>
        <row r="470">
          <cell r="A470" t="str">
            <v>2-ExpenseO&amp;MOutside ServicesIT</v>
          </cell>
          <cell r="B470" t="str">
            <v>2-Expense</v>
          </cell>
          <cell r="C470">
            <v>0</v>
          </cell>
          <cell r="D470" t="str">
            <v>O&amp;M</v>
          </cell>
          <cell r="E470" t="str">
            <v>Outside Services</v>
          </cell>
          <cell r="F470" t="str">
            <v>IT</v>
          </cell>
          <cell r="G470">
            <v>0</v>
          </cell>
          <cell r="H470">
            <v>4204084</v>
          </cell>
          <cell r="I470">
            <v>3218841.69</v>
          </cell>
          <cell r="J470">
            <v>0</v>
          </cell>
          <cell r="K470">
            <v>20624505</v>
          </cell>
          <cell r="L470">
            <v>40604033</v>
          </cell>
          <cell r="M470">
            <v>49306266</v>
          </cell>
        </row>
        <row r="471">
          <cell r="A471" t="str">
            <v>2-ExpenseO&amp;MOutside ServicesLaw</v>
          </cell>
          <cell r="B471" t="str">
            <v>2-Expense</v>
          </cell>
          <cell r="C471">
            <v>0</v>
          </cell>
          <cell r="D471" t="str">
            <v>O&amp;M</v>
          </cell>
          <cell r="E471" t="str">
            <v>Outside Services</v>
          </cell>
          <cell r="F471" t="str">
            <v>Law</v>
          </cell>
          <cell r="G471">
            <v>0</v>
          </cell>
          <cell r="H471">
            <v>955582</v>
          </cell>
          <cell r="I471">
            <v>703259</v>
          </cell>
          <cell r="J471">
            <v>0</v>
          </cell>
          <cell r="K471">
            <v>8893498</v>
          </cell>
          <cell r="L471">
            <v>14352000</v>
          </cell>
          <cell r="M471">
            <v>13860246</v>
          </cell>
        </row>
        <row r="472">
          <cell r="A472" t="str">
            <v>2-ExpenseO&amp;MOutside ServicesMisc Acct</v>
          </cell>
          <cell r="B472" t="str">
            <v>2-Expense</v>
          </cell>
          <cell r="C472">
            <v>0</v>
          </cell>
          <cell r="D472" t="str">
            <v>O&amp;M</v>
          </cell>
          <cell r="E472" t="str">
            <v>Outside Services</v>
          </cell>
          <cell r="F472" t="str">
            <v>Misc Acct</v>
          </cell>
          <cell r="G472">
            <v>0</v>
          </cell>
          <cell r="J472">
            <v>0</v>
          </cell>
          <cell r="L472">
            <v>-23000</v>
          </cell>
          <cell r="M472">
            <v>-67490</v>
          </cell>
        </row>
        <row r="473">
          <cell r="A473" t="str">
            <v>2-ExpenseO&amp;MOutside ServicesPayroll AP</v>
          </cell>
          <cell r="B473" t="str">
            <v>2-Expense</v>
          </cell>
          <cell r="C473">
            <v>0</v>
          </cell>
          <cell r="D473" t="str">
            <v>O&amp;M</v>
          </cell>
          <cell r="E473" t="str">
            <v>Outside Services</v>
          </cell>
          <cell r="F473" t="str">
            <v>Payroll AP</v>
          </cell>
          <cell r="G473">
            <v>0</v>
          </cell>
          <cell r="H473">
            <v>-66124</v>
          </cell>
          <cell r="I473">
            <v>-68883</v>
          </cell>
          <cell r="J473">
            <v>0</v>
          </cell>
          <cell r="K473">
            <v>-32224</v>
          </cell>
          <cell r="L473">
            <v>-59200</v>
          </cell>
          <cell r="M473">
            <v>-92023</v>
          </cell>
        </row>
        <row r="474">
          <cell r="A474" t="str">
            <v>2-ExpenseO&amp;MOutside ServicesProcmt</v>
          </cell>
          <cell r="B474" t="str">
            <v>2-Expense</v>
          </cell>
          <cell r="C474">
            <v>0</v>
          </cell>
          <cell r="D474" t="str">
            <v>O&amp;M</v>
          </cell>
          <cell r="E474" t="str">
            <v>Outside Services</v>
          </cell>
          <cell r="F474" t="str">
            <v>Procmt</v>
          </cell>
          <cell r="G474">
            <v>0</v>
          </cell>
          <cell r="H474">
            <v>-86750</v>
          </cell>
          <cell r="I474">
            <v>30197</v>
          </cell>
          <cell r="J474">
            <v>0</v>
          </cell>
          <cell r="K474">
            <v>937756</v>
          </cell>
          <cell r="L474">
            <v>1134675</v>
          </cell>
          <cell r="M474">
            <v>1134675</v>
          </cell>
        </row>
        <row r="475">
          <cell r="A475" t="str">
            <v>2-ExpenseO&amp;MOutside ServicesPSE&amp;G Fin</v>
          </cell>
          <cell r="B475" t="str">
            <v>2-Expense</v>
          </cell>
          <cell r="C475">
            <v>0</v>
          </cell>
          <cell r="D475" t="str">
            <v>O&amp;M</v>
          </cell>
          <cell r="E475" t="str">
            <v>Outside Services</v>
          </cell>
          <cell r="F475" t="str">
            <v>PSE&amp;G Fin</v>
          </cell>
          <cell r="G475">
            <v>0</v>
          </cell>
          <cell r="H475">
            <v>32200</v>
          </cell>
          <cell r="I475">
            <v>32200</v>
          </cell>
          <cell r="J475">
            <v>0</v>
          </cell>
          <cell r="K475">
            <v>193200</v>
          </cell>
          <cell r="L475">
            <v>386758</v>
          </cell>
          <cell r="M475">
            <v>402337</v>
          </cell>
        </row>
        <row r="476">
          <cell r="A476" t="str">
            <v>2-ExpenseO&amp;MOutside ServicesPub Affr</v>
          </cell>
          <cell r="B476" t="str">
            <v>2-Expense</v>
          </cell>
          <cell r="C476">
            <v>0</v>
          </cell>
          <cell r="D476" t="str">
            <v>O&amp;M</v>
          </cell>
          <cell r="E476" t="str">
            <v>Outside Services</v>
          </cell>
          <cell r="F476" t="str">
            <v>Pub Affr</v>
          </cell>
          <cell r="G476">
            <v>0</v>
          </cell>
          <cell r="H476">
            <v>184591</v>
          </cell>
          <cell r="I476">
            <v>184591.35</v>
          </cell>
          <cell r="J476">
            <v>0</v>
          </cell>
          <cell r="K476">
            <v>1276333</v>
          </cell>
          <cell r="L476">
            <v>2553378</v>
          </cell>
          <cell r="M476">
            <v>2556926</v>
          </cell>
        </row>
        <row r="477">
          <cell r="A477" t="str">
            <v>2-ExpenseO&amp;MOutside ServicesPwr Fin</v>
          </cell>
          <cell r="B477" t="str">
            <v>2-Expense</v>
          </cell>
          <cell r="C477">
            <v>0</v>
          </cell>
          <cell r="D477" t="str">
            <v>O&amp;M</v>
          </cell>
          <cell r="E477" t="str">
            <v>Outside Services</v>
          </cell>
          <cell r="F477" t="str">
            <v>Pwr Fin</v>
          </cell>
          <cell r="G477">
            <v>0</v>
          </cell>
          <cell r="J477">
            <v>0</v>
          </cell>
          <cell r="M477">
            <v>1399</v>
          </cell>
        </row>
        <row r="478">
          <cell r="A478" t="str">
            <v>2-ExpenseO&amp;MOutside ServicesRec Mgmt</v>
          </cell>
          <cell r="B478" t="str">
            <v>2-Expense</v>
          </cell>
          <cell r="C478">
            <v>0</v>
          </cell>
          <cell r="D478" t="str">
            <v>O&amp;M</v>
          </cell>
          <cell r="E478" t="str">
            <v>Outside Services</v>
          </cell>
          <cell r="F478" t="str">
            <v>Rec Mgmt</v>
          </cell>
          <cell r="G478">
            <v>0</v>
          </cell>
          <cell r="H478">
            <v>46149</v>
          </cell>
          <cell r="I478">
            <v>35763</v>
          </cell>
          <cell r="J478">
            <v>0</v>
          </cell>
          <cell r="K478">
            <v>882008</v>
          </cell>
          <cell r="L478">
            <v>1294878</v>
          </cell>
          <cell r="M478">
            <v>1289864</v>
          </cell>
        </row>
        <row r="479">
          <cell r="A479" t="str">
            <v>2-ExpenseO&amp;MOutside ServicesSC Adj</v>
          </cell>
          <cell r="B479" t="str">
            <v>2-Expense</v>
          </cell>
          <cell r="C479">
            <v>0</v>
          </cell>
          <cell r="D479" t="str">
            <v>O&amp;M</v>
          </cell>
          <cell r="E479" t="str">
            <v>Outside Services</v>
          </cell>
          <cell r="F479" t="str">
            <v>SC Adj</v>
          </cell>
          <cell r="G479">
            <v>0</v>
          </cell>
          <cell r="I479">
            <v>-100000</v>
          </cell>
          <cell r="J479">
            <v>0</v>
          </cell>
        </row>
        <row r="480">
          <cell r="A480" t="str">
            <v>2-ExpenseO&amp;MOutside ServicesSC Fin</v>
          </cell>
          <cell r="B480" t="str">
            <v>2-Expense</v>
          </cell>
          <cell r="C480">
            <v>0</v>
          </cell>
          <cell r="D480" t="str">
            <v>O&amp;M</v>
          </cell>
          <cell r="E480" t="str">
            <v>Outside Services</v>
          </cell>
          <cell r="F480" t="str">
            <v>SC Fin</v>
          </cell>
          <cell r="G480">
            <v>0</v>
          </cell>
          <cell r="H480">
            <v>5100</v>
          </cell>
          <cell r="I480">
            <v>5000</v>
          </cell>
          <cell r="J480">
            <v>0</v>
          </cell>
          <cell r="K480">
            <v>34680</v>
          </cell>
          <cell r="L480">
            <v>62000</v>
          </cell>
          <cell r="M480">
            <v>63339</v>
          </cell>
        </row>
        <row r="481">
          <cell r="A481" t="str">
            <v>2-ExpenseO&amp;MOutside ServicesSC OH</v>
          </cell>
          <cell r="B481" t="str">
            <v>2-Expense</v>
          </cell>
          <cell r="C481">
            <v>0</v>
          </cell>
          <cell r="D481" t="str">
            <v>O&amp;M</v>
          </cell>
          <cell r="E481" t="str">
            <v>Outside Services</v>
          </cell>
          <cell r="F481" t="str">
            <v>SC OH</v>
          </cell>
          <cell r="G481">
            <v>0</v>
          </cell>
          <cell r="J481">
            <v>0</v>
          </cell>
          <cell r="M481">
            <v>-16876</v>
          </cell>
        </row>
        <row r="482">
          <cell r="A482" t="str">
            <v>2-ExpenseO&amp;MOutside ServicesTreas</v>
          </cell>
          <cell r="B482" t="str">
            <v>2-Expense</v>
          </cell>
          <cell r="C482">
            <v>0</v>
          </cell>
          <cell r="D482" t="str">
            <v>O&amp;M</v>
          </cell>
          <cell r="E482" t="str">
            <v>Outside Services</v>
          </cell>
          <cell r="F482" t="str">
            <v>Treas</v>
          </cell>
          <cell r="G482">
            <v>0</v>
          </cell>
          <cell r="H482">
            <v>465766</v>
          </cell>
          <cell r="I482">
            <v>442666.14</v>
          </cell>
          <cell r="J482">
            <v>0</v>
          </cell>
          <cell r="K482">
            <v>2799850</v>
          </cell>
          <cell r="L482">
            <v>5100860</v>
          </cell>
          <cell r="M482">
            <v>5205031</v>
          </cell>
        </row>
        <row r="483">
          <cell r="A483" t="str">
            <v>2-ExpenseO&amp;MOutside ServicesV&amp;P</v>
          </cell>
          <cell r="B483" t="str">
            <v>2-Expense</v>
          </cell>
          <cell r="C483">
            <v>0</v>
          </cell>
          <cell r="D483" t="str">
            <v>O&amp;M</v>
          </cell>
          <cell r="E483" t="str">
            <v>Outside Services</v>
          </cell>
          <cell r="F483" t="str">
            <v>V&amp;P</v>
          </cell>
          <cell r="G483">
            <v>0</v>
          </cell>
          <cell r="H483">
            <v>3638</v>
          </cell>
          <cell r="I483">
            <v>12638</v>
          </cell>
          <cell r="J483">
            <v>0</v>
          </cell>
          <cell r="K483">
            <v>57277</v>
          </cell>
          <cell r="L483">
            <v>89553</v>
          </cell>
          <cell r="M483">
            <v>89552</v>
          </cell>
        </row>
        <row r="484">
          <cell r="A484" t="str">
            <v>2-ExpenseO&amp;MReal Estate TaxesTreas</v>
          </cell>
          <cell r="B484" t="str">
            <v>2-Expense</v>
          </cell>
          <cell r="C484">
            <v>0</v>
          </cell>
          <cell r="D484" t="str">
            <v>O&amp;M</v>
          </cell>
          <cell r="E484" t="str">
            <v>Real Estate Taxes</v>
          </cell>
          <cell r="F484" t="str">
            <v>Treas</v>
          </cell>
          <cell r="G484">
            <v>0</v>
          </cell>
          <cell r="H484">
            <v>13333</v>
          </cell>
          <cell r="I484">
            <v>13333.33</v>
          </cell>
          <cell r="J484">
            <v>0</v>
          </cell>
          <cell r="K484">
            <v>80000</v>
          </cell>
          <cell r="L484">
            <v>160000</v>
          </cell>
          <cell r="M484">
            <v>162113</v>
          </cell>
        </row>
        <row r="485">
          <cell r="A485" t="str">
            <v>2-ExpenseO&amp;MSpaceASD</v>
          </cell>
          <cell r="B485" t="str">
            <v>2-Expense</v>
          </cell>
          <cell r="C485">
            <v>0</v>
          </cell>
          <cell r="D485" t="str">
            <v>O&amp;M</v>
          </cell>
          <cell r="E485" t="str">
            <v>Space</v>
          </cell>
          <cell r="F485" t="str">
            <v>ASD</v>
          </cell>
          <cell r="G485">
            <v>0</v>
          </cell>
          <cell r="H485">
            <v>139368</v>
          </cell>
          <cell r="I485">
            <v>139271</v>
          </cell>
          <cell r="J485">
            <v>0</v>
          </cell>
          <cell r="K485">
            <v>836207</v>
          </cell>
          <cell r="L485">
            <v>1672414</v>
          </cell>
          <cell r="M485">
            <v>1673928</v>
          </cell>
        </row>
        <row r="486">
          <cell r="A486" t="str">
            <v>2-ExpenseO&amp;MSpaceBAR</v>
          </cell>
          <cell r="B486" t="str">
            <v>2-Expense</v>
          </cell>
          <cell r="C486">
            <v>0</v>
          </cell>
          <cell r="D486" t="str">
            <v>O&amp;M</v>
          </cell>
          <cell r="E486" t="str">
            <v>Space</v>
          </cell>
          <cell r="F486" t="str">
            <v>BAR</v>
          </cell>
          <cell r="G486">
            <v>0</v>
          </cell>
          <cell r="H486">
            <v>49419</v>
          </cell>
          <cell r="I486">
            <v>49505</v>
          </cell>
          <cell r="J486">
            <v>0</v>
          </cell>
          <cell r="K486">
            <v>296514</v>
          </cell>
          <cell r="L486">
            <v>593028</v>
          </cell>
          <cell r="M486">
            <v>594972</v>
          </cell>
        </row>
        <row r="487">
          <cell r="A487" t="str">
            <v>2-ExpenseO&amp;MSpaceComm Adv</v>
          </cell>
          <cell r="B487" t="str">
            <v>2-Expense</v>
          </cell>
          <cell r="C487">
            <v>0</v>
          </cell>
          <cell r="D487" t="str">
            <v>O&amp;M</v>
          </cell>
          <cell r="E487" t="str">
            <v>Space</v>
          </cell>
          <cell r="F487" t="str">
            <v>Comm Adv</v>
          </cell>
          <cell r="G487">
            <v>0</v>
          </cell>
          <cell r="H487">
            <v>53945</v>
          </cell>
          <cell r="I487">
            <v>45218</v>
          </cell>
          <cell r="J487">
            <v>0</v>
          </cell>
          <cell r="K487">
            <v>323669</v>
          </cell>
          <cell r="L487">
            <v>647338</v>
          </cell>
          <cell r="M487">
            <v>543531</v>
          </cell>
        </row>
        <row r="488">
          <cell r="A488" t="str">
            <v>2-ExpenseO&amp;MSpaceCorp Dev</v>
          </cell>
          <cell r="B488" t="str">
            <v>2-Expense</v>
          </cell>
          <cell r="C488">
            <v>0</v>
          </cell>
          <cell r="D488" t="str">
            <v>O&amp;M</v>
          </cell>
          <cell r="E488" t="str">
            <v>Space</v>
          </cell>
          <cell r="F488" t="str">
            <v>Corp Dev</v>
          </cell>
          <cell r="G488">
            <v>0</v>
          </cell>
          <cell r="H488">
            <v>12996</v>
          </cell>
          <cell r="I488">
            <v>12882</v>
          </cell>
          <cell r="J488">
            <v>0</v>
          </cell>
          <cell r="K488">
            <v>77976</v>
          </cell>
          <cell r="L488">
            <v>155952</v>
          </cell>
          <cell r="M488">
            <v>154832</v>
          </cell>
        </row>
        <row r="489">
          <cell r="A489" t="str">
            <v>2-ExpenseO&amp;MSpaceCorp Secr</v>
          </cell>
          <cell r="B489" t="str">
            <v>2-Expense</v>
          </cell>
          <cell r="C489">
            <v>0</v>
          </cell>
          <cell r="D489" t="str">
            <v>O&amp;M</v>
          </cell>
          <cell r="E489" t="str">
            <v>Space</v>
          </cell>
          <cell r="F489" t="str">
            <v>Corp Secr</v>
          </cell>
          <cell r="G489">
            <v>0</v>
          </cell>
          <cell r="H489">
            <v>17311</v>
          </cell>
          <cell r="I489">
            <v>17305</v>
          </cell>
          <cell r="J489">
            <v>0</v>
          </cell>
          <cell r="K489">
            <v>103865</v>
          </cell>
          <cell r="L489">
            <v>207731</v>
          </cell>
          <cell r="M489">
            <v>207994</v>
          </cell>
        </row>
        <row r="490">
          <cell r="A490" t="str">
            <v>2-ExpenseO&amp;MSpaceCorp Strat</v>
          </cell>
          <cell r="B490" t="str">
            <v>2-Expense</v>
          </cell>
          <cell r="C490">
            <v>0</v>
          </cell>
          <cell r="D490" t="str">
            <v>O&amp;M</v>
          </cell>
          <cell r="E490" t="str">
            <v>Space</v>
          </cell>
          <cell r="F490" t="str">
            <v>Corp Strat</v>
          </cell>
          <cell r="G490">
            <v>0</v>
          </cell>
          <cell r="H490">
            <v>21700</v>
          </cell>
          <cell r="I490">
            <v>21699.9</v>
          </cell>
          <cell r="J490">
            <v>0</v>
          </cell>
          <cell r="K490">
            <v>130199</v>
          </cell>
          <cell r="L490">
            <v>260399</v>
          </cell>
          <cell r="M490">
            <v>260809</v>
          </cell>
        </row>
        <row r="491">
          <cell r="A491" t="str">
            <v>2-ExpenseO&amp;MSpaceERM</v>
          </cell>
          <cell r="B491" t="str">
            <v>2-Expense</v>
          </cell>
          <cell r="C491">
            <v>0</v>
          </cell>
          <cell r="D491" t="str">
            <v>O&amp;M</v>
          </cell>
          <cell r="E491" t="str">
            <v>Space</v>
          </cell>
          <cell r="F491" t="str">
            <v>ERM</v>
          </cell>
          <cell r="G491">
            <v>0</v>
          </cell>
          <cell r="H491">
            <v>26898</v>
          </cell>
          <cell r="I491">
            <v>26898.3</v>
          </cell>
          <cell r="J491">
            <v>0</v>
          </cell>
          <cell r="K491">
            <v>161390</v>
          </cell>
          <cell r="L491">
            <v>322780</v>
          </cell>
          <cell r="M491">
            <v>323045</v>
          </cell>
        </row>
        <row r="492">
          <cell r="A492" t="str">
            <v>2-ExpenseO&amp;MSpaceExec</v>
          </cell>
          <cell r="B492" t="str">
            <v>2-Expense</v>
          </cell>
          <cell r="C492">
            <v>0</v>
          </cell>
          <cell r="D492" t="str">
            <v>O&amp;M</v>
          </cell>
          <cell r="E492" t="str">
            <v>Space</v>
          </cell>
          <cell r="F492" t="str">
            <v>Exec</v>
          </cell>
          <cell r="G492">
            <v>0</v>
          </cell>
          <cell r="H492">
            <v>31270</v>
          </cell>
          <cell r="I492">
            <v>30934</v>
          </cell>
          <cell r="J492">
            <v>0</v>
          </cell>
          <cell r="K492">
            <v>187621</v>
          </cell>
          <cell r="L492">
            <v>375242</v>
          </cell>
          <cell r="M492">
            <v>371797</v>
          </cell>
        </row>
        <row r="493">
          <cell r="A493" t="str">
            <v>2-ExpenseO&amp;MSpaceFringe</v>
          </cell>
          <cell r="B493" t="str">
            <v>2-Expense</v>
          </cell>
          <cell r="C493">
            <v>0</v>
          </cell>
          <cell r="D493" t="str">
            <v>O&amp;M</v>
          </cell>
          <cell r="E493" t="str">
            <v>Space</v>
          </cell>
          <cell r="F493" t="str">
            <v>Fringe</v>
          </cell>
          <cell r="G493">
            <v>0</v>
          </cell>
          <cell r="H493">
            <v>37395</v>
          </cell>
          <cell r="I493">
            <v>37691</v>
          </cell>
          <cell r="J493">
            <v>0</v>
          </cell>
          <cell r="K493">
            <v>224369</v>
          </cell>
          <cell r="L493">
            <v>448738</v>
          </cell>
          <cell r="M493">
            <v>451828</v>
          </cell>
        </row>
        <row r="494">
          <cell r="A494" t="str">
            <v>2-ExpenseO&amp;MSpaceHoldg Fin</v>
          </cell>
          <cell r="B494" t="str">
            <v>2-Expense</v>
          </cell>
          <cell r="C494">
            <v>0</v>
          </cell>
          <cell r="D494" t="str">
            <v>O&amp;M</v>
          </cell>
          <cell r="E494" t="str">
            <v>Space</v>
          </cell>
          <cell r="F494" t="str">
            <v>Holdg Fin</v>
          </cell>
          <cell r="G494">
            <v>0</v>
          </cell>
          <cell r="H494">
            <v>5632</v>
          </cell>
          <cell r="I494">
            <v>5600</v>
          </cell>
          <cell r="J494">
            <v>0</v>
          </cell>
          <cell r="K494">
            <v>33790</v>
          </cell>
          <cell r="L494">
            <v>67579</v>
          </cell>
          <cell r="M494">
            <v>67304</v>
          </cell>
        </row>
        <row r="495">
          <cell r="A495" t="str">
            <v>2-ExpenseO&amp;MSpaceHR</v>
          </cell>
          <cell r="B495" t="str">
            <v>2-Expense</v>
          </cell>
          <cell r="C495">
            <v>0</v>
          </cell>
          <cell r="D495" t="str">
            <v>O&amp;M</v>
          </cell>
          <cell r="E495" t="str">
            <v>Space</v>
          </cell>
          <cell r="F495" t="str">
            <v>HR</v>
          </cell>
          <cell r="G495">
            <v>0</v>
          </cell>
          <cell r="H495">
            <v>151113</v>
          </cell>
          <cell r="I495">
            <v>151401</v>
          </cell>
          <cell r="J495">
            <v>0</v>
          </cell>
          <cell r="K495">
            <v>906676</v>
          </cell>
          <cell r="L495">
            <v>1813352</v>
          </cell>
          <cell r="M495">
            <v>1819708</v>
          </cell>
        </row>
        <row r="496">
          <cell r="A496" t="str">
            <v>2-ExpenseO&amp;MSpaceInt Audit/ Control</v>
          </cell>
          <cell r="B496" t="str">
            <v>2-Expense</v>
          </cell>
          <cell r="C496">
            <v>0</v>
          </cell>
          <cell r="D496" t="str">
            <v>O&amp;M</v>
          </cell>
          <cell r="E496" t="str">
            <v>Space</v>
          </cell>
          <cell r="F496" t="str">
            <v>Int Audit/ Control</v>
          </cell>
          <cell r="G496">
            <v>0</v>
          </cell>
          <cell r="H496">
            <v>40139</v>
          </cell>
          <cell r="I496">
            <v>40125</v>
          </cell>
          <cell r="J496">
            <v>0</v>
          </cell>
          <cell r="K496">
            <v>240836</v>
          </cell>
          <cell r="L496">
            <v>481673</v>
          </cell>
          <cell r="M496">
            <v>482538</v>
          </cell>
        </row>
        <row r="497">
          <cell r="A497" t="str">
            <v>2-ExpenseO&amp;MSpaceInv Rel</v>
          </cell>
          <cell r="B497" t="str">
            <v>2-Expense</v>
          </cell>
          <cell r="C497">
            <v>0</v>
          </cell>
          <cell r="D497" t="str">
            <v>O&amp;M</v>
          </cell>
          <cell r="E497" t="str">
            <v>Space</v>
          </cell>
          <cell r="F497" t="str">
            <v>Inv Rel</v>
          </cell>
          <cell r="G497">
            <v>0</v>
          </cell>
          <cell r="H497">
            <v>8034</v>
          </cell>
          <cell r="I497">
            <v>8034.15</v>
          </cell>
          <cell r="J497">
            <v>0</v>
          </cell>
          <cell r="K497">
            <v>48205</v>
          </cell>
          <cell r="L497">
            <v>96410</v>
          </cell>
          <cell r="M497">
            <v>96336</v>
          </cell>
        </row>
        <row r="498">
          <cell r="A498" t="str">
            <v>2-ExpenseO&amp;MSpaceIT</v>
          </cell>
          <cell r="B498" t="str">
            <v>2-Expense</v>
          </cell>
          <cell r="C498">
            <v>0</v>
          </cell>
          <cell r="D498" t="str">
            <v>O&amp;M</v>
          </cell>
          <cell r="E498" t="str">
            <v>Space</v>
          </cell>
          <cell r="F498" t="str">
            <v>IT</v>
          </cell>
          <cell r="G498">
            <v>0</v>
          </cell>
          <cell r="H498">
            <v>475950</v>
          </cell>
          <cell r="I498">
            <v>475725</v>
          </cell>
          <cell r="J498">
            <v>0</v>
          </cell>
          <cell r="K498">
            <v>2855700</v>
          </cell>
          <cell r="L498">
            <v>5711400</v>
          </cell>
          <cell r="M498">
            <v>5717848</v>
          </cell>
        </row>
        <row r="499">
          <cell r="A499" t="str">
            <v>2-ExpenseO&amp;MSpaceLaw</v>
          </cell>
          <cell r="B499" t="str">
            <v>2-Expense</v>
          </cell>
          <cell r="C499">
            <v>0</v>
          </cell>
          <cell r="D499" t="str">
            <v>O&amp;M</v>
          </cell>
          <cell r="E499" t="str">
            <v>Space</v>
          </cell>
          <cell r="F499" t="str">
            <v>Law</v>
          </cell>
          <cell r="G499">
            <v>0</v>
          </cell>
          <cell r="H499">
            <v>125560</v>
          </cell>
          <cell r="I499">
            <v>125477</v>
          </cell>
          <cell r="J499">
            <v>0</v>
          </cell>
          <cell r="K499">
            <v>753358</v>
          </cell>
          <cell r="L499">
            <v>1506715</v>
          </cell>
          <cell r="M499">
            <v>1508126</v>
          </cell>
        </row>
        <row r="500">
          <cell r="A500" t="str">
            <v>2-ExpenseO&amp;MSpacePayroll AP</v>
          </cell>
          <cell r="B500" t="str">
            <v>2-Expense</v>
          </cell>
          <cell r="C500">
            <v>0</v>
          </cell>
          <cell r="D500" t="str">
            <v>O&amp;M</v>
          </cell>
          <cell r="E500" t="str">
            <v>Space</v>
          </cell>
          <cell r="F500" t="str">
            <v>Payroll AP</v>
          </cell>
          <cell r="G500">
            <v>0</v>
          </cell>
          <cell r="H500">
            <v>50778</v>
          </cell>
          <cell r="I500">
            <v>50759</v>
          </cell>
          <cell r="J500">
            <v>0</v>
          </cell>
          <cell r="K500">
            <v>304671</v>
          </cell>
          <cell r="L500">
            <v>609341</v>
          </cell>
          <cell r="M500">
            <v>610080</v>
          </cell>
        </row>
        <row r="501">
          <cell r="A501" t="str">
            <v>2-ExpenseO&amp;MSpaceProcmt</v>
          </cell>
          <cell r="B501" t="str">
            <v>2-Expense</v>
          </cell>
          <cell r="C501">
            <v>0</v>
          </cell>
          <cell r="D501" t="str">
            <v>O&amp;M</v>
          </cell>
          <cell r="E501" t="str">
            <v>Space</v>
          </cell>
          <cell r="F501" t="str">
            <v>Procmt</v>
          </cell>
          <cell r="G501">
            <v>0</v>
          </cell>
          <cell r="H501">
            <v>94572</v>
          </cell>
          <cell r="I501">
            <v>113333</v>
          </cell>
          <cell r="J501">
            <v>0</v>
          </cell>
          <cell r="K501">
            <v>567429</v>
          </cell>
          <cell r="L501">
            <v>1134859</v>
          </cell>
          <cell r="M501">
            <v>1305422</v>
          </cell>
        </row>
        <row r="502">
          <cell r="A502" t="str">
            <v>2-ExpenseO&amp;MSpacePSE&amp;G Fin</v>
          </cell>
          <cell r="B502" t="str">
            <v>2-Expense</v>
          </cell>
          <cell r="C502">
            <v>0</v>
          </cell>
          <cell r="D502" t="str">
            <v>O&amp;M</v>
          </cell>
          <cell r="E502" t="str">
            <v>Space</v>
          </cell>
          <cell r="F502" t="str">
            <v>PSE&amp;G Fin</v>
          </cell>
          <cell r="G502">
            <v>0</v>
          </cell>
          <cell r="H502">
            <v>114308</v>
          </cell>
          <cell r="I502">
            <v>114307.8</v>
          </cell>
          <cell r="J502">
            <v>0</v>
          </cell>
          <cell r="K502">
            <v>685847</v>
          </cell>
          <cell r="L502">
            <v>1371694</v>
          </cell>
          <cell r="M502">
            <v>1373461</v>
          </cell>
        </row>
        <row r="503">
          <cell r="A503" t="str">
            <v>2-ExpenseO&amp;MSpacePub Affr</v>
          </cell>
          <cell r="B503" t="str">
            <v>2-Expense</v>
          </cell>
          <cell r="C503">
            <v>0</v>
          </cell>
          <cell r="D503" t="str">
            <v>O&amp;M</v>
          </cell>
          <cell r="E503" t="str">
            <v>Space</v>
          </cell>
          <cell r="F503" t="str">
            <v>Pub Affr</v>
          </cell>
          <cell r="G503">
            <v>0</v>
          </cell>
          <cell r="H503">
            <v>82721</v>
          </cell>
          <cell r="I503">
            <v>78694</v>
          </cell>
          <cell r="J503">
            <v>0</v>
          </cell>
          <cell r="K503">
            <v>496328</v>
          </cell>
          <cell r="L503">
            <v>992655</v>
          </cell>
          <cell r="M503">
            <v>945825</v>
          </cell>
        </row>
        <row r="504">
          <cell r="A504" t="str">
            <v>2-ExpenseO&amp;MSpacePwr Fin</v>
          </cell>
          <cell r="B504" t="str">
            <v>2-Expense</v>
          </cell>
          <cell r="C504">
            <v>0</v>
          </cell>
          <cell r="D504" t="str">
            <v>O&amp;M</v>
          </cell>
          <cell r="E504" t="str">
            <v>Space</v>
          </cell>
          <cell r="F504" t="str">
            <v>Pwr Fin</v>
          </cell>
          <cell r="G504">
            <v>0</v>
          </cell>
          <cell r="H504">
            <v>61318</v>
          </cell>
          <cell r="I504">
            <v>61317.75</v>
          </cell>
          <cell r="J504">
            <v>0</v>
          </cell>
          <cell r="K504">
            <v>367907</v>
          </cell>
          <cell r="L504">
            <v>735813</v>
          </cell>
          <cell r="M504">
            <v>736848</v>
          </cell>
        </row>
        <row r="505">
          <cell r="A505" t="str">
            <v>2-ExpenseO&amp;MSpaceRec Mgmt</v>
          </cell>
          <cell r="B505" t="str">
            <v>2-Expense</v>
          </cell>
          <cell r="C505">
            <v>0</v>
          </cell>
          <cell r="D505" t="str">
            <v>O&amp;M</v>
          </cell>
          <cell r="E505" t="str">
            <v>Space</v>
          </cell>
          <cell r="F505" t="str">
            <v>Rec Mgmt</v>
          </cell>
          <cell r="G505">
            <v>0</v>
          </cell>
          <cell r="H505">
            <v>13783</v>
          </cell>
          <cell r="I505">
            <v>13777</v>
          </cell>
          <cell r="J505">
            <v>0</v>
          </cell>
          <cell r="K505">
            <v>82696</v>
          </cell>
          <cell r="L505">
            <v>165391</v>
          </cell>
          <cell r="M505">
            <v>165589</v>
          </cell>
        </row>
        <row r="506">
          <cell r="A506" t="str">
            <v>2-ExpenseO&amp;MSpaceSC Fin</v>
          </cell>
          <cell r="B506" t="str">
            <v>2-Expense</v>
          </cell>
          <cell r="C506">
            <v>0</v>
          </cell>
          <cell r="D506" t="str">
            <v>O&amp;M</v>
          </cell>
          <cell r="E506" t="str">
            <v>Space</v>
          </cell>
          <cell r="F506" t="str">
            <v>SC Fin</v>
          </cell>
          <cell r="G506">
            <v>0</v>
          </cell>
          <cell r="H506">
            <v>38475</v>
          </cell>
          <cell r="I506">
            <v>37292</v>
          </cell>
          <cell r="J506">
            <v>0</v>
          </cell>
          <cell r="K506">
            <v>230850</v>
          </cell>
          <cell r="L506">
            <v>461700</v>
          </cell>
          <cell r="M506">
            <v>448223</v>
          </cell>
        </row>
        <row r="507">
          <cell r="A507" t="str">
            <v>2-ExpenseO&amp;MSpaceTreas</v>
          </cell>
          <cell r="B507" t="str">
            <v>2-Expense</v>
          </cell>
          <cell r="C507">
            <v>0</v>
          </cell>
          <cell r="D507" t="str">
            <v>O&amp;M</v>
          </cell>
          <cell r="E507" t="str">
            <v>Space</v>
          </cell>
          <cell r="F507" t="str">
            <v>Treas</v>
          </cell>
          <cell r="G507">
            <v>0</v>
          </cell>
          <cell r="H507">
            <v>152201</v>
          </cell>
          <cell r="I507">
            <v>152603.91</v>
          </cell>
          <cell r="J507">
            <v>0</v>
          </cell>
          <cell r="K507">
            <v>913208</v>
          </cell>
          <cell r="L507">
            <v>1826417</v>
          </cell>
          <cell r="M507">
            <v>1832626</v>
          </cell>
        </row>
        <row r="508">
          <cell r="A508" t="str">
            <v>2-ExpenseO&amp;MSpaceV&amp;P</v>
          </cell>
          <cell r="B508" t="str">
            <v>2-Expense</v>
          </cell>
          <cell r="C508">
            <v>0</v>
          </cell>
          <cell r="D508" t="str">
            <v>O&amp;M</v>
          </cell>
          <cell r="E508" t="str">
            <v>Space</v>
          </cell>
          <cell r="F508" t="str">
            <v>V&amp;P</v>
          </cell>
          <cell r="G508">
            <v>0</v>
          </cell>
          <cell r="H508">
            <v>23943</v>
          </cell>
          <cell r="I508">
            <v>23942.85</v>
          </cell>
          <cell r="J508">
            <v>0</v>
          </cell>
          <cell r="K508">
            <v>143657</v>
          </cell>
          <cell r="L508">
            <v>287314</v>
          </cell>
          <cell r="M508">
            <v>287733</v>
          </cell>
        </row>
        <row r="509">
          <cell r="A509" t="str">
            <v>2-ExpenseO&amp;MTaxesMisc Acct</v>
          </cell>
          <cell r="B509" t="str">
            <v>2-Expense</v>
          </cell>
          <cell r="C509">
            <v>0</v>
          </cell>
          <cell r="D509" t="str">
            <v>O&amp;M</v>
          </cell>
          <cell r="E509" t="str">
            <v>Taxes</v>
          </cell>
          <cell r="F509" t="str">
            <v>Misc Acct</v>
          </cell>
          <cell r="G509">
            <v>0</v>
          </cell>
          <cell r="H509">
            <v>218000</v>
          </cell>
          <cell r="I509">
            <v>179000</v>
          </cell>
          <cell r="J509">
            <v>0</v>
          </cell>
          <cell r="K509">
            <v>436000</v>
          </cell>
          <cell r="L509">
            <v>871912</v>
          </cell>
          <cell r="M509">
            <v>728982</v>
          </cell>
        </row>
        <row r="510">
          <cell r="A510" t="str">
            <v>2-ExpenseO&amp;MVP Office AssessmentsTreas</v>
          </cell>
          <cell r="B510" t="str">
            <v>2-Expense</v>
          </cell>
          <cell r="C510">
            <v>0</v>
          </cell>
          <cell r="D510" t="str">
            <v>O&amp;M</v>
          </cell>
          <cell r="E510" t="str">
            <v>VP Office Assessments</v>
          </cell>
          <cell r="F510" t="str">
            <v>Treas</v>
          </cell>
          <cell r="G510">
            <v>0</v>
          </cell>
          <cell r="H510">
            <v>0</v>
          </cell>
          <cell r="I510">
            <v>-2837.88</v>
          </cell>
          <cell r="J510">
            <v>0</v>
          </cell>
          <cell r="K510">
            <v>0</v>
          </cell>
          <cell r="L510">
            <v>0</v>
          </cell>
          <cell r="M510">
            <v>1772</v>
          </cell>
        </row>
        <row r="511">
          <cell r="A511" t="str">
            <v>3-ResidualO&amp;MResidual Sent to SC Asm CtrASD</v>
          </cell>
          <cell r="B511" t="str">
            <v>3-Residual</v>
          </cell>
          <cell r="C511">
            <v>0</v>
          </cell>
          <cell r="D511" t="str">
            <v>O&amp;M</v>
          </cell>
          <cell r="E511" t="str">
            <v>Residual Sent to SC Asm Ctr</v>
          </cell>
          <cell r="F511" t="str">
            <v>ASD</v>
          </cell>
          <cell r="G511">
            <v>0</v>
          </cell>
          <cell r="H511">
            <v>64254</v>
          </cell>
          <cell r="J511">
            <v>0</v>
          </cell>
          <cell r="K511">
            <v>371954</v>
          </cell>
          <cell r="L511">
            <v>652195</v>
          </cell>
        </row>
        <row r="512">
          <cell r="A512" t="str">
            <v>3-ResidualO&amp;MResidual Sent to SC Asm CtrBAR</v>
          </cell>
          <cell r="B512" t="str">
            <v>3-Residual</v>
          </cell>
          <cell r="C512">
            <v>0</v>
          </cell>
          <cell r="D512" t="str">
            <v>O&amp;M</v>
          </cell>
          <cell r="E512" t="str">
            <v>Residual Sent to SC Asm Ctr</v>
          </cell>
          <cell r="F512" t="str">
            <v>BAR</v>
          </cell>
          <cell r="G512">
            <v>0</v>
          </cell>
          <cell r="H512">
            <v>45643</v>
          </cell>
          <cell r="J512">
            <v>0</v>
          </cell>
          <cell r="K512">
            <v>163108</v>
          </cell>
          <cell r="L512">
            <v>208003</v>
          </cell>
        </row>
        <row r="513">
          <cell r="A513" t="str">
            <v>3-ResidualO&amp;MResidual Sent to SC Asm CtrComm Adv</v>
          </cell>
          <cell r="B513" t="str">
            <v>3-Residual</v>
          </cell>
          <cell r="C513">
            <v>0</v>
          </cell>
          <cell r="D513" t="str">
            <v>O&amp;M</v>
          </cell>
          <cell r="E513" t="str">
            <v>Residual Sent to SC Asm Ctr</v>
          </cell>
          <cell r="F513" t="str">
            <v>Comm Adv</v>
          </cell>
          <cell r="G513">
            <v>0</v>
          </cell>
          <cell r="H513">
            <v>41445</v>
          </cell>
          <cell r="J513">
            <v>0</v>
          </cell>
          <cell r="K513">
            <v>159174</v>
          </cell>
          <cell r="L513">
            <v>203756</v>
          </cell>
        </row>
        <row r="514">
          <cell r="A514" t="str">
            <v>3-ResidualO&amp;MResidual Sent to SC Asm CtrCorp Dev</v>
          </cell>
          <cell r="B514" t="str">
            <v>3-Residual</v>
          </cell>
          <cell r="C514">
            <v>0</v>
          </cell>
          <cell r="D514" t="str">
            <v>O&amp;M</v>
          </cell>
          <cell r="E514" t="str">
            <v>Residual Sent to SC Asm Ctr</v>
          </cell>
          <cell r="F514" t="str">
            <v>Corp Dev</v>
          </cell>
          <cell r="G514">
            <v>0</v>
          </cell>
          <cell r="H514">
            <v>10309</v>
          </cell>
          <cell r="J514">
            <v>0</v>
          </cell>
          <cell r="K514">
            <v>24054</v>
          </cell>
          <cell r="L514">
            <v>32951</v>
          </cell>
        </row>
        <row r="515">
          <cell r="A515" t="str">
            <v>3-ResidualO&amp;MResidual Sent to SC Asm CtrCorp Secr</v>
          </cell>
          <cell r="B515" t="str">
            <v>3-Residual</v>
          </cell>
          <cell r="C515">
            <v>0</v>
          </cell>
          <cell r="D515" t="str">
            <v>O&amp;M</v>
          </cell>
          <cell r="E515" t="str">
            <v>Residual Sent to SC Asm Ctr</v>
          </cell>
          <cell r="F515" t="str">
            <v>Corp Secr</v>
          </cell>
          <cell r="G515">
            <v>0</v>
          </cell>
          <cell r="H515">
            <v>330</v>
          </cell>
          <cell r="J515">
            <v>0</v>
          </cell>
          <cell r="K515">
            <v>15971</v>
          </cell>
          <cell r="L515">
            <v>25429</v>
          </cell>
        </row>
        <row r="516">
          <cell r="A516" t="str">
            <v>3-ResidualO&amp;MResidual Sent to SC Asm CtrCorp Strat</v>
          </cell>
          <cell r="B516" t="str">
            <v>3-Residual</v>
          </cell>
          <cell r="C516">
            <v>0</v>
          </cell>
          <cell r="D516" t="str">
            <v>O&amp;M</v>
          </cell>
          <cell r="E516" t="str">
            <v>Residual Sent to SC Asm Ctr</v>
          </cell>
          <cell r="F516" t="str">
            <v>Corp Strat</v>
          </cell>
          <cell r="G516">
            <v>0</v>
          </cell>
          <cell r="H516">
            <v>18689</v>
          </cell>
          <cell r="J516">
            <v>0</v>
          </cell>
          <cell r="K516">
            <v>62733</v>
          </cell>
          <cell r="L516">
            <v>74744</v>
          </cell>
        </row>
        <row r="517">
          <cell r="A517" t="str">
            <v>3-ResidualO&amp;MResidual Sent to SC Asm CtrERM</v>
          </cell>
          <cell r="B517" t="str">
            <v>3-Residual</v>
          </cell>
          <cell r="C517">
            <v>0</v>
          </cell>
          <cell r="D517" t="str">
            <v>O&amp;M</v>
          </cell>
          <cell r="E517" t="str">
            <v>Residual Sent to SC Asm Ctr</v>
          </cell>
          <cell r="F517" t="str">
            <v>ERM</v>
          </cell>
          <cell r="G517">
            <v>0</v>
          </cell>
          <cell r="H517">
            <v>55320</v>
          </cell>
          <cell r="J517">
            <v>0</v>
          </cell>
          <cell r="K517">
            <v>131958</v>
          </cell>
          <cell r="L517">
            <v>129071</v>
          </cell>
        </row>
        <row r="518">
          <cell r="A518" t="str">
            <v>3-ResidualO&amp;MResidual Sent to SC Asm CtrExec</v>
          </cell>
          <cell r="B518" t="str">
            <v>3-Residual</v>
          </cell>
          <cell r="C518">
            <v>0</v>
          </cell>
          <cell r="D518" t="str">
            <v>O&amp;M</v>
          </cell>
          <cell r="E518" t="str">
            <v>Residual Sent to SC Asm Ctr</v>
          </cell>
          <cell r="F518" t="str">
            <v>Exec</v>
          </cell>
          <cell r="G518">
            <v>0</v>
          </cell>
          <cell r="H518">
            <v>-101795</v>
          </cell>
          <cell r="J518">
            <v>0</v>
          </cell>
          <cell r="K518">
            <v>-150063</v>
          </cell>
          <cell r="L518">
            <v>-299120</v>
          </cell>
        </row>
        <row r="519">
          <cell r="A519" t="str">
            <v>3-ResidualO&amp;MResidual Sent to SC Asm CtrHoldg Fin</v>
          </cell>
          <cell r="B519" t="str">
            <v>3-Residual</v>
          </cell>
          <cell r="C519">
            <v>0</v>
          </cell>
          <cell r="D519" t="str">
            <v>O&amp;M</v>
          </cell>
          <cell r="E519" t="str">
            <v>Residual Sent to SC Asm Ctr</v>
          </cell>
          <cell r="F519" t="str">
            <v>Holdg Fin</v>
          </cell>
          <cell r="G519">
            <v>0</v>
          </cell>
          <cell r="H519">
            <v>567</v>
          </cell>
          <cell r="J519">
            <v>0</v>
          </cell>
          <cell r="K519">
            <v>18779</v>
          </cell>
          <cell r="L519">
            <v>25687</v>
          </cell>
        </row>
        <row r="520">
          <cell r="A520" t="str">
            <v>3-ResidualO&amp;MResidual Sent to SC Asm CtrHR</v>
          </cell>
          <cell r="B520" t="str">
            <v>3-Residual</v>
          </cell>
          <cell r="C520">
            <v>0</v>
          </cell>
          <cell r="D520" t="str">
            <v>O&amp;M</v>
          </cell>
          <cell r="E520" t="str">
            <v>Residual Sent to SC Asm Ctr</v>
          </cell>
          <cell r="F520" t="str">
            <v>HR</v>
          </cell>
          <cell r="G520">
            <v>0</v>
          </cell>
          <cell r="H520">
            <v>170734</v>
          </cell>
          <cell r="J520">
            <v>0</v>
          </cell>
          <cell r="K520">
            <v>680738</v>
          </cell>
          <cell r="L520">
            <v>647035</v>
          </cell>
        </row>
        <row r="521">
          <cell r="A521" t="str">
            <v>3-ResidualO&amp;MResidual Sent to SC Asm CtrInt Audit/ Control</v>
          </cell>
          <cell r="B521" t="str">
            <v>3-Residual</v>
          </cell>
          <cell r="C521">
            <v>0</v>
          </cell>
          <cell r="D521" t="str">
            <v>O&amp;M</v>
          </cell>
          <cell r="E521" t="str">
            <v>Residual Sent to SC Asm Ctr</v>
          </cell>
          <cell r="F521" t="str">
            <v>Int Audit/ Control</v>
          </cell>
          <cell r="G521">
            <v>0</v>
          </cell>
          <cell r="H521">
            <v>3837</v>
          </cell>
          <cell r="J521">
            <v>0</v>
          </cell>
          <cell r="K521">
            <v>91158</v>
          </cell>
          <cell r="L521">
            <v>199349</v>
          </cell>
        </row>
        <row r="522">
          <cell r="A522" t="str">
            <v>3-ResidualO&amp;MResidual Sent to SC Asm CtrInv Rel</v>
          </cell>
          <cell r="B522" t="str">
            <v>3-Residual</v>
          </cell>
          <cell r="C522">
            <v>0</v>
          </cell>
          <cell r="D522" t="str">
            <v>O&amp;M</v>
          </cell>
          <cell r="E522" t="str">
            <v>Residual Sent to SC Asm Ctr</v>
          </cell>
          <cell r="F522" t="str">
            <v>Inv Rel</v>
          </cell>
          <cell r="G522">
            <v>0</v>
          </cell>
          <cell r="H522">
            <v>20505</v>
          </cell>
          <cell r="J522">
            <v>0</v>
          </cell>
          <cell r="K522">
            <v>36419</v>
          </cell>
          <cell r="L522">
            <v>28162</v>
          </cell>
        </row>
        <row r="523">
          <cell r="A523" t="str">
            <v>3-ResidualO&amp;MResidual Sent to SC Asm CtrIT</v>
          </cell>
          <cell r="B523" t="str">
            <v>3-Residual</v>
          </cell>
          <cell r="C523">
            <v>0</v>
          </cell>
          <cell r="D523" t="str">
            <v>O&amp;M</v>
          </cell>
          <cell r="E523" t="str">
            <v>Residual Sent to SC Asm Ctr</v>
          </cell>
          <cell r="F523" t="str">
            <v>IT</v>
          </cell>
          <cell r="G523">
            <v>0</v>
          </cell>
          <cell r="H523">
            <v>524748</v>
          </cell>
          <cell r="J523">
            <v>0</v>
          </cell>
          <cell r="K523">
            <v>1584266</v>
          </cell>
          <cell r="L523">
            <v>1514663</v>
          </cell>
        </row>
        <row r="524">
          <cell r="A524" t="str">
            <v>3-ResidualO&amp;MResidual Sent to SC Asm CtrLaw</v>
          </cell>
          <cell r="B524" t="str">
            <v>3-Residual</v>
          </cell>
          <cell r="C524">
            <v>0</v>
          </cell>
          <cell r="D524" t="str">
            <v>O&amp;M</v>
          </cell>
          <cell r="E524" t="str">
            <v>Residual Sent to SC Asm Ctr</v>
          </cell>
          <cell r="F524" t="str">
            <v>Law</v>
          </cell>
          <cell r="G524">
            <v>0</v>
          </cell>
          <cell r="H524">
            <v>57017</v>
          </cell>
          <cell r="J524">
            <v>0</v>
          </cell>
          <cell r="K524">
            <v>-10124</v>
          </cell>
          <cell r="L524">
            <v>-244398</v>
          </cell>
        </row>
        <row r="525">
          <cell r="A525" t="str">
            <v>3-ResidualO&amp;MResidual Sent to SC Asm CtrNERC</v>
          </cell>
          <cell r="B525" t="str">
            <v>3-Residual</v>
          </cell>
          <cell r="C525">
            <v>0</v>
          </cell>
          <cell r="D525" t="str">
            <v>O&amp;M</v>
          </cell>
          <cell r="E525" t="str">
            <v>Residual Sent to SC Asm Ctr</v>
          </cell>
          <cell r="F525" t="str">
            <v>NERC</v>
          </cell>
          <cell r="G525">
            <v>0</v>
          </cell>
          <cell r="H525">
            <v>95405</v>
          </cell>
          <cell r="J525">
            <v>0</v>
          </cell>
          <cell r="K525">
            <v>326816</v>
          </cell>
          <cell r="L525">
            <v>803753</v>
          </cell>
        </row>
        <row r="526">
          <cell r="A526" t="str">
            <v>3-ResidualO&amp;MResidual Sent to SC Asm CtrPayroll AP</v>
          </cell>
          <cell r="B526" t="str">
            <v>3-Residual</v>
          </cell>
          <cell r="C526">
            <v>0</v>
          </cell>
          <cell r="D526" t="str">
            <v>O&amp;M</v>
          </cell>
          <cell r="E526" t="str">
            <v>Residual Sent to SC Asm Ctr</v>
          </cell>
          <cell r="F526" t="str">
            <v>Payroll AP</v>
          </cell>
          <cell r="G526">
            <v>0</v>
          </cell>
          <cell r="H526">
            <v>74986</v>
          </cell>
          <cell r="J526">
            <v>0</v>
          </cell>
          <cell r="K526">
            <v>54715</v>
          </cell>
          <cell r="L526">
            <v>119724</v>
          </cell>
        </row>
        <row r="527">
          <cell r="A527" t="str">
            <v>3-ResidualO&amp;MResidual Sent to SC Asm CtrProcmt</v>
          </cell>
          <cell r="B527" t="str">
            <v>3-Residual</v>
          </cell>
          <cell r="C527">
            <v>0</v>
          </cell>
          <cell r="D527" t="str">
            <v>O&amp;M</v>
          </cell>
          <cell r="E527" t="str">
            <v>Residual Sent to SC Asm Ctr</v>
          </cell>
          <cell r="F527" t="str">
            <v>Procmt</v>
          </cell>
          <cell r="G527">
            <v>0</v>
          </cell>
          <cell r="H527">
            <v>301289</v>
          </cell>
          <cell r="J527">
            <v>0</v>
          </cell>
          <cell r="K527">
            <v>92455</v>
          </cell>
          <cell r="L527">
            <v>520307</v>
          </cell>
        </row>
        <row r="528">
          <cell r="A528" t="str">
            <v>3-ResidualO&amp;MResidual Sent to SC Asm CtrPSE&amp;G Fin</v>
          </cell>
          <cell r="B528" t="str">
            <v>3-Residual</v>
          </cell>
          <cell r="C528">
            <v>0</v>
          </cell>
          <cell r="D528" t="str">
            <v>O&amp;M</v>
          </cell>
          <cell r="E528" t="str">
            <v>Residual Sent to SC Asm Ctr</v>
          </cell>
          <cell r="F528" t="str">
            <v>PSE&amp;G Fin</v>
          </cell>
          <cell r="G528">
            <v>0</v>
          </cell>
          <cell r="H528">
            <v>-69509</v>
          </cell>
          <cell r="J528">
            <v>0</v>
          </cell>
          <cell r="K528">
            <v>677647</v>
          </cell>
          <cell r="L528">
            <v>320772</v>
          </cell>
        </row>
        <row r="529">
          <cell r="A529" t="str">
            <v>3-ResidualO&amp;MResidual Sent to SC Asm CtrPub Affr</v>
          </cell>
          <cell r="B529" t="str">
            <v>3-Residual</v>
          </cell>
          <cell r="C529">
            <v>0</v>
          </cell>
          <cell r="D529" t="str">
            <v>O&amp;M</v>
          </cell>
          <cell r="E529" t="str">
            <v>Residual Sent to SC Asm Ctr</v>
          </cell>
          <cell r="F529" t="str">
            <v>Pub Affr</v>
          </cell>
          <cell r="G529">
            <v>0</v>
          </cell>
          <cell r="H529">
            <v>77304</v>
          </cell>
          <cell r="J529">
            <v>0</v>
          </cell>
          <cell r="K529">
            <v>327975</v>
          </cell>
          <cell r="L529">
            <v>385997</v>
          </cell>
        </row>
        <row r="530">
          <cell r="A530" t="str">
            <v>3-ResidualO&amp;MResidual Sent to SC Asm CtrPwr Fin</v>
          </cell>
          <cell r="B530" t="str">
            <v>3-Residual</v>
          </cell>
          <cell r="C530">
            <v>0</v>
          </cell>
          <cell r="D530" t="str">
            <v>O&amp;M</v>
          </cell>
          <cell r="E530" t="str">
            <v>Residual Sent to SC Asm Ctr</v>
          </cell>
          <cell r="F530" t="str">
            <v>Pwr Fin</v>
          </cell>
          <cell r="G530">
            <v>0</v>
          </cell>
          <cell r="H530">
            <v>32707</v>
          </cell>
          <cell r="J530">
            <v>0</v>
          </cell>
          <cell r="K530">
            <v>389111</v>
          </cell>
          <cell r="L530">
            <v>487403</v>
          </cell>
        </row>
        <row r="531">
          <cell r="A531" t="str">
            <v>3-ResidualO&amp;MResidual Sent to SC Asm CtrRec Mgmt</v>
          </cell>
          <cell r="B531" t="str">
            <v>3-Residual</v>
          </cell>
          <cell r="C531">
            <v>0</v>
          </cell>
          <cell r="D531" t="str">
            <v>O&amp;M</v>
          </cell>
          <cell r="E531" t="str">
            <v>Residual Sent to SC Asm Ctr</v>
          </cell>
          <cell r="F531" t="str">
            <v>Rec Mgmt</v>
          </cell>
          <cell r="G531">
            <v>0</v>
          </cell>
          <cell r="H531">
            <v>8581</v>
          </cell>
          <cell r="J531">
            <v>0</v>
          </cell>
          <cell r="K531">
            <v>17544</v>
          </cell>
          <cell r="L531">
            <v>20967</v>
          </cell>
        </row>
        <row r="532">
          <cell r="A532" t="str">
            <v>3-ResidualO&amp;MResidual Sent to SC Asm CtrResidual</v>
          </cell>
          <cell r="B532" t="str">
            <v>3-Residual</v>
          </cell>
          <cell r="C532">
            <v>0</v>
          </cell>
          <cell r="D532" t="str">
            <v>O&amp;M</v>
          </cell>
          <cell r="E532" t="str">
            <v>Residual Sent to SC Asm Ctr</v>
          </cell>
          <cell r="F532" t="str">
            <v>Residual</v>
          </cell>
          <cell r="G532">
            <v>0</v>
          </cell>
          <cell r="H532">
            <v>87549</v>
          </cell>
          <cell r="J532">
            <v>0</v>
          </cell>
          <cell r="K532">
            <v>-658895</v>
          </cell>
          <cell r="L532">
            <v>-71650</v>
          </cell>
        </row>
        <row r="533">
          <cell r="A533" t="str">
            <v>3-ResidualO&amp;MResidual Sent to SC Asm CtrSC Fin</v>
          </cell>
          <cell r="B533" t="str">
            <v>3-Residual</v>
          </cell>
          <cell r="C533">
            <v>0</v>
          </cell>
          <cell r="D533" t="str">
            <v>O&amp;M</v>
          </cell>
          <cell r="E533" t="str">
            <v>Residual Sent to SC Asm Ctr</v>
          </cell>
          <cell r="F533" t="str">
            <v>SC Fin</v>
          </cell>
          <cell r="G533">
            <v>0</v>
          </cell>
          <cell r="H533">
            <v>29341</v>
          </cell>
          <cell r="J533">
            <v>0</v>
          </cell>
          <cell r="K533">
            <v>106290</v>
          </cell>
          <cell r="L533">
            <v>134889</v>
          </cell>
        </row>
        <row r="534">
          <cell r="A534" t="str">
            <v>3-ResidualO&amp;MResidual Sent to SC Asm CtrTreas</v>
          </cell>
          <cell r="B534" t="str">
            <v>3-Residual</v>
          </cell>
          <cell r="C534">
            <v>0</v>
          </cell>
          <cell r="D534" t="str">
            <v>O&amp;M</v>
          </cell>
          <cell r="E534" t="str">
            <v>Residual Sent to SC Asm Ctr</v>
          </cell>
          <cell r="F534" t="str">
            <v>Treas</v>
          </cell>
          <cell r="G534">
            <v>0</v>
          </cell>
          <cell r="H534">
            <v>265440</v>
          </cell>
          <cell r="J534">
            <v>0</v>
          </cell>
          <cell r="K534">
            <v>-474022</v>
          </cell>
          <cell r="L534">
            <v>359207</v>
          </cell>
        </row>
        <row r="535">
          <cell r="A535" t="str">
            <v>3-ResidualO&amp;MResidual Sent to SC Asm CtrV&amp;P</v>
          </cell>
          <cell r="B535" t="str">
            <v>3-Residual</v>
          </cell>
          <cell r="C535">
            <v>0</v>
          </cell>
          <cell r="D535" t="str">
            <v>O&amp;M</v>
          </cell>
          <cell r="E535" t="str">
            <v>Residual Sent to SC Asm Ctr</v>
          </cell>
          <cell r="F535" t="str">
            <v>V&amp;P</v>
          </cell>
          <cell r="G535">
            <v>0</v>
          </cell>
          <cell r="H535">
            <v>13744</v>
          </cell>
          <cell r="J535">
            <v>0</v>
          </cell>
          <cell r="K535">
            <v>69402</v>
          </cell>
          <cell r="L535">
            <v>107200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out"/>
      <sheetName val="Summary"/>
      <sheetName val="Pivot"/>
      <sheetName val="Calc"/>
      <sheetName val="Inactive Codes"/>
      <sheetName val="Company Codes"/>
      <sheetName val="DC Info"/>
      <sheetName val="Split by compan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"/>
      <sheetName val="Comparisons"/>
      <sheetName val="Fossil 8&amp;4"/>
      <sheetName val="Fossil 6&amp;6"/>
      <sheetName val="Master"/>
      <sheetName val="Definition"/>
      <sheetName val="lineup bp vs fcst"/>
      <sheetName val="PMFosProj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utility plan"/>
      <sheetName val="2010 power plan"/>
      <sheetName val="2010 holdings plan"/>
      <sheetName val="2010 enterprise plan"/>
      <sheetName val="2010 Jan Residual report"/>
      <sheetName val="Ent1_10"/>
      <sheetName val="Ent1_10ytd"/>
      <sheetName val="Hold1_10"/>
      <sheetName val="Hold1_10ytd"/>
      <sheetName val="Pwr1_10"/>
      <sheetName val="Pwr1_10ytd"/>
      <sheetName val="Util1_10"/>
      <sheetName val="Util1_10ytd"/>
      <sheetName val="Total1"/>
      <sheetName val="OHPool1_10"/>
      <sheetName val="OHPool1_10ytd"/>
      <sheetName val="Jan 2010 pivot totals"/>
      <sheetName val="1DSM (info only-do not reclass)"/>
      <sheetName val="Ent2_10"/>
      <sheetName val="Ent2_10ytd"/>
      <sheetName val="Hold2_10"/>
      <sheetName val="Hold2_10ytd"/>
      <sheetName val="Pwr2_10"/>
      <sheetName val="Pwr2_10ytd"/>
      <sheetName val="Util2_10"/>
      <sheetName val="Util2_10ytd"/>
      <sheetName val="OHPool2_10"/>
      <sheetName val="OHPool2_10ytd"/>
      <sheetName val="2010 Residual plan"/>
      <sheetName val="2010 OH Pool Plan"/>
      <sheetName val="Ent3_10"/>
      <sheetName val="Ent3_10ytd"/>
      <sheetName val="Hold3_10"/>
      <sheetName val="Hold3_10ytd"/>
      <sheetName val="Pwr3_10"/>
      <sheetName val="Pwr3_10ytd"/>
      <sheetName val="Util3_10"/>
      <sheetName val="Util3_10ytd"/>
      <sheetName val="OHPool3_10"/>
      <sheetName val="OHPool3_10ytd"/>
      <sheetName val="Ent4_10"/>
      <sheetName val="Ent4_10ytd"/>
      <sheetName val="Hold4_10"/>
      <sheetName val="Hold4_10ytd"/>
      <sheetName val="Pwr4_10"/>
      <sheetName val="Pwr4_10ytd"/>
      <sheetName val="Util4_10"/>
      <sheetName val="Util4_10ytd"/>
      <sheetName val="OHPool4_10"/>
      <sheetName val="OHPool4_10ytd"/>
      <sheetName val="Summary Flash"/>
      <sheetName val="Summary Flash by OC"/>
      <sheetName val="Flash_SummaryAll"/>
      <sheetName val="Flash_Util_ByPA"/>
      <sheetName val="Flash_Pwr_ByPA"/>
      <sheetName val="Flash_Hold_ByPA"/>
      <sheetName val="Flash_Ent_ByPA"/>
      <sheetName val="Hold Flash"/>
      <sheetName val="PWR Flash"/>
      <sheetName val="Util Flash"/>
      <sheetName val="DSM"/>
      <sheetName val="ResidualByPA"/>
      <sheetName val="PA Residual"/>
      <sheetName val="Fcst lookups"/>
      <sheetName val="Contr O&amp;M"/>
      <sheetName val="Service Table 5-3-10"/>
      <sheetName val="Law look-up"/>
      <sheetName val="formulas"/>
      <sheetName val="2010 Total plan (by month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ESA"/>
      <sheetName val="STS"/>
      <sheetName val="FRONTEL"/>
      <sheetName val="EDELAYSEN"/>
      <sheetName val="COPEC"/>
      <sheetName val="resumen"/>
      <sheetName val="CREO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FRECU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"/>
      <sheetName val="Pivot (2)"/>
      <sheetName val="Recap2008"/>
      <sheetName val="Recap2007"/>
      <sheetName val="Summary1"/>
      <sheetName val="2008PlanSum"/>
      <sheetName val="Pivot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4">
          <cell r="N354" t="str">
            <v>Accounting Services Department</v>
          </cell>
        </row>
        <row r="355">
          <cell r="N355" t="str">
            <v>Accounting Services Department</v>
          </cell>
          <cell r="O355" t="str">
            <v>Labor</v>
          </cell>
          <cell r="P355">
            <v>75000</v>
          </cell>
          <cell r="Q355">
            <v>75000</v>
          </cell>
          <cell r="R355">
            <v>0</v>
          </cell>
          <cell r="S355">
            <v>0</v>
          </cell>
          <cell r="T355">
            <v>0</v>
          </cell>
        </row>
        <row r="356">
          <cell r="N356" t="str">
            <v>Accounting Services Department</v>
          </cell>
          <cell r="O356" t="str">
            <v>Outside Services</v>
          </cell>
          <cell r="P356">
            <v>480000</v>
          </cell>
          <cell r="Q356">
            <v>480000</v>
          </cell>
          <cell r="R356">
            <v>0</v>
          </cell>
          <cell r="S356">
            <v>0</v>
          </cell>
          <cell r="T356">
            <v>0</v>
          </cell>
        </row>
        <row r="357">
          <cell r="N357" t="str">
            <v>Accounting Services Department Total</v>
          </cell>
          <cell r="P357">
            <v>555000</v>
          </cell>
          <cell r="Q357">
            <v>555000</v>
          </cell>
          <cell r="R357">
            <v>0</v>
          </cell>
          <cell r="S357">
            <v>0</v>
          </cell>
          <cell r="T357">
            <v>0</v>
          </cell>
        </row>
        <row r="358">
          <cell r="N358" t="str">
            <v>Accounting Services Department Total</v>
          </cell>
        </row>
        <row r="359">
          <cell r="N359" t="str">
            <v xml:space="preserve">Business Center </v>
          </cell>
        </row>
        <row r="360">
          <cell r="N360" t="str">
            <v xml:space="preserve">Business Center </v>
          </cell>
          <cell r="O360" t="str">
            <v>Labor</v>
          </cell>
          <cell r="Q360">
            <v>0</v>
          </cell>
          <cell r="R360">
            <v>1064745</v>
          </cell>
          <cell r="T360">
            <v>2</v>
          </cell>
        </row>
        <row r="361">
          <cell r="N361" t="str">
            <v xml:space="preserve">Business Center </v>
          </cell>
          <cell r="O361" t="str">
            <v>Other</v>
          </cell>
          <cell r="Q361">
            <v>0</v>
          </cell>
          <cell r="R361">
            <v>26525</v>
          </cell>
          <cell r="T361">
            <v>0</v>
          </cell>
        </row>
        <row r="362">
          <cell r="N362" t="str">
            <v xml:space="preserve">Business Center </v>
          </cell>
          <cell r="O362" t="str">
            <v>Outside Services</v>
          </cell>
          <cell r="Q362">
            <v>0</v>
          </cell>
          <cell r="R362">
            <v>1326413</v>
          </cell>
          <cell r="T362">
            <v>0</v>
          </cell>
        </row>
        <row r="363">
          <cell r="N363" t="str">
            <v>Business Center  Total</v>
          </cell>
          <cell r="Q363">
            <v>0</v>
          </cell>
          <cell r="R363">
            <v>2417683</v>
          </cell>
          <cell r="T363">
            <v>2</v>
          </cell>
        </row>
        <row r="364">
          <cell r="N364" t="str">
            <v>Business Center  Total</v>
          </cell>
        </row>
        <row r="365">
          <cell r="N365" t="str">
            <v>Corp. Comm. &amp; Federal Affairs</v>
          </cell>
        </row>
        <row r="366">
          <cell r="N366" t="str">
            <v>Corp. Comm. &amp; Federal Affairs</v>
          </cell>
          <cell r="O366" t="str">
            <v>Labor</v>
          </cell>
          <cell r="P366">
            <v>2361700</v>
          </cell>
          <cell r="Q366">
            <v>1659307</v>
          </cell>
          <cell r="R366">
            <v>3023431.2213010322</v>
          </cell>
          <cell r="S366">
            <v>17</v>
          </cell>
          <cell r="T366">
            <v>20</v>
          </cell>
        </row>
        <row r="367">
          <cell r="N367" t="str">
            <v>Corp. Comm. &amp; Federal Affairs</v>
          </cell>
          <cell r="O367" t="str">
            <v>Other</v>
          </cell>
          <cell r="P367">
            <v>2179762</v>
          </cell>
          <cell r="Q367">
            <v>1189496</v>
          </cell>
          <cell r="R367">
            <v>2659322</v>
          </cell>
        </row>
        <row r="368">
          <cell r="N368" t="str">
            <v>Corp. Comm. &amp; Federal Affairs</v>
          </cell>
          <cell r="O368" t="str">
            <v>Outside Services</v>
          </cell>
          <cell r="P368">
            <v>1866000</v>
          </cell>
          <cell r="Q368">
            <v>1405139</v>
          </cell>
          <cell r="R368">
            <v>2021968</v>
          </cell>
        </row>
        <row r="369">
          <cell r="N369" t="str">
            <v>Corp. Comm. &amp; Federal Affairs Total</v>
          </cell>
          <cell r="P369">
            <v>6407462</v>
          </cell>
          <cell r="Q369">
            <v>4253942</v>
          </cell>
          <cell r="R369">
            <v>7704721.2213010322</v>
          </cell>
          <cell r="S369">
            <v>17</v>
          </cell>
          <cell r="T369">
            <v>20</v>
          </cell>
        </row>
        <row r="370">
          <cell r="N370" t="str">
            <v>Corp. Comm. &amp; Federal Affairs Total</v>
          </cell>
        </row>
        <row r="371">
          <cell r="N371" t="str">
            <v>Corporate Security Services</v>
          </cell>
        </row>
        <row r="372">
          <cell r="N372" t="str">
            <v>Corporate Security Services</v>
          </cell>
          <cell r="O372" t="str">
            <v>Labor</v>
          </cell>
          <cell r="P372">
            <v>120000</v>
          </cell>
          <cell r="Q372">
            <v>80000</v>
          </cell>
          <cell r="R372">
            <v>150000</v>
          </cell>
          <cell r="S372">
            <v>1</v>
          </cell>
          <cell r="T372">
            <v>1</v>
          </cell>
        </row>
        <row r="373">
          <cell r="N373" t="str">
            <v>Corporate Security Services Total</v>
          </cell>
          <cell r="P373">
            <v>120000</v>
          </cell>
          <cell r="Q373">
            <v>80000</v>
          </cell>
          <cell r="R373">
            <v>150000</v>
          </cell>
          <cell r="S373">
            <v>1</v>
          </cell>
          <cell r="T373">
            <v>1</v>
          </cell>
        </row>
        <row r="374">
          <cell r="N374" t="str">
            <v>Corporate Security Services Total</v>
          </cell>
        </row>
        <row r="375">
          <cell r="N375" t="str">
            <v>ERM</v>
          </cell>
        </row>
        <row r="376">
          <cell r="N376" t="str">
            <v>ERM</v>
          </cell>
          <cell r="O376" t="str">
            <v>Labor</v>
          </cell>
          <cell r="P376">
            <v>100000</v>
          </cell>
          <cell r="Q376">
            <v>100000</v>
          </cell>
        </row>
        <row r="377">
          <cell r="N377" t="str">
            <v>ERM Total</v>
          </cell>
          <cell r="P377">
            <v>100000</v>
          </cell>
          <cell r="Q377">
            <v>100000</v>
          </cell>
        </row>
        <row r="378">
          <cell r="N378" t="str">
            <v>ERM Total</v>
          </cell>
        </row>
        <row r="379">
          <cell r="N379" t="str">
            <v>Internal Auditing</v>
          </cell>
        </row>
        <row r="380">
          <cell r="N380" t="str">
            <v>Internal Auditing</v>
          </cell>
          <cell r="O380" t="str">
            <v>Other</v>
          </cell>
          <cell r="P380">
            <v>199700</v>
          </cell>
          <cell r="Q380">
            <v>199700</v>
          </cell>
          <cell r="R380">
            <v>0</v>
          </cell>
        </row>
        <row r="381">
          <cell r="N381" t="str">
            <v>Internal Auditing Total</v>
          </cell>
          <cell r="P381">
            <v>199700</v>
          </cell>
          <cell r="Q381">
            <v>199700</v>
          </cell>
          <cell r="R381">
            <v>0</v>
          </cell>
        </row>
        <row r="382">
          <cell r="N382" t="str">
            <v>Internal Auditing Total</v>
          </cell>
        </row>
        <row r="383">
          <cell r="N383" t="str">
            <v>PSEG Executive Office</v>
          </cell>
        </row>
        <row r="384">
          <cell r="N384" t="str">
            <v>PSEG Executive Office</v>
          </cell>
          <cell r="O384" t="str">
            <v>Labor</v>
          </cell>
          <cell r="P384">
            <v>680000</v>
          </cell>
          <cell r="Q384">
            <v>650000</v>
          </cell>
          <cell r="S384">
            <v>2</v>
          </cell>
          <cell r="T384">
            <v>2</v>
          </cell>
        </row>
        <row r="385">
          <cell r="N385" t="str">
            <v>PSEG Executive Office Total</v>
          </cell>
          <cell r="P385">
            <v>680000</v>
          </cell>
          <cell r="Q385">
            <v>650000</v>
          </cell>
          <cell r="S385">
            <v>2</v>
          </cell>
          <cell r="T385">
            <v>2</v>
          </cell>
        </row>
        <row r="386">
          <cell r="N386" t="str">
            <v>PSEG Executive Office Total</v>
          </cell>
        </row>
        <row r="387">
          <cell r="N387" t="str">
            <v>Treasury holdings</v>
          </cell>
        </row>
        <row r="388">
          <cell r="N388" t="str">
            <v>Treasury holdings</v>
          </cell>
          <cell r="O388" t="str">
            <v>Labor</v>
          </cell>
          <cell r="Q388">
            <v>0</v>
          </cell>
          <cell r="R388">
            <v>750575</v>
          </cell>
          <cell r="T388">
            <v>0</v>
          </cell>
        </row>
        <row r="389">
          <cell r="N389" t="str">
            <v>Treasury holdings</v>
          </cell>
          <cell r="O389" t="str">
            <v>Other</v>
          </cell>
          <cell r="Q389">
            <v>0</v>
          </cell>
          <cell r="R389">
            <v>89304</v>
          </cell>
          <cell r="T389">
            <v>0</v>
          </cell>
        </row>
        <row r="390">
          <cell r="N390" t="str">
            <v>Treasury holdings</v>
          </cell>
          <cell r="O390" t="str">
            <v>Outside Services</v>
          </cell>
          <cell r="Q390">
            <v>0</v>
          </cell>
          <cell r="R390">
            <v>92455</v>
          </cell>
          <cell r="T390">
            <v>0</v>
          </cell>
        </row>
        <row r="391">
          <cell r="N391" t="str">
            <v>Treasury holdings Total</v>
          </cell>
          <cell r="Q391">
            <v>0</v>
          </cell>
          <cell r="R391">
            <v>932334</v>
          </cell>
          <cell r="T391">
            <v>0</v>
          </cell>
        </row>
        <row r="393">
          <cell r="P393">
            <v>8062162</v>
          </cell>
          <cell r="Q393">
            <v>5838642</v>
          </cell>
          <cell r="R393">
            <v>11204738.221301032</v>
          </cell>
          <cell r="S393">
            <v>20</v>
          </cell>
          <cell r="T393">
            <v>25</v>
          </cell>
        </row>
        <row r="395">
          <cell r="P395">
            <v>8062162</v>
          </cell>
          <cell r="Q395">
            <v>5838642</v>
          </cell>
          <cell r="R395">
            <v>11204738.221301032</v>
          </cell>
          <cell r="S395">
            <v>20</v>
          </cell>
          <cell r="T395">
            <v>25</v>
          </cell>
        </row>
      </sheetData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"/>
      <sheetName val="Cindy"/>
      <sheetName val="Martin"/>
      <sheetName val="Recap2008"/>
      <sheetName val="Recap2007"/>
      <sheetName val="2008PlanSum"/>
      <sheetName val="Pivot"/>
      <sheetName val="Data"/>
      <sheetName val="Impact 2008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D5" t="str">
            <v>Accounting Services Department</v>
          </cell>
          <cell r="E5" t="str">
            <v xml:space="preserve">Business Center </v>
          </cell>
          <cell r="F5" t="str">
            <v>Corp. Comm. &amp; Federal Affairs</v>
          </cell>
          <cell r="G5" t="str">
            <v>Corporate Development</v>
          </cell>
          <cell r="H5" t="str">
            <v>Claims</v>
          </cell>
          <cell r="I5" t="str">
            <v>Commercial Operations Group</v>
          </cell>
          <cell r="J5" t="str">
            <v>Corporate Planning</v>
          </cell>
          <cell r="K5" t="str">
            <v>Corporate Secretary</v>
          </cell>
          <cell r="L5" t="str">
            <v>Corporate Security Services</v>
          </cell>
          <cell r="M5" t="str">
            <v>EH&amp;S</v>
          </cell>
          <cell r="N5" t="str">
            <v>ERM</v>
          </cell>
          <cell r="O5" t="str">
            <v>Federal Affairs &amp; Policy</v>
          </cell>
          <cell r="P5" t="str">
            <v>Holdings Finance</v>
          </cell>
          <cell r="Q5" t="str">
            <v>HR</v>
          </cell>
          <cell r="R5" t="str">
            <v>Internal Auditing</v>
          </cell>
          <cell r="S5" t="str">
            <v>IT</v>
          </cell>
          <cell r="T5" t="str">
            <v>Law</v>
          </cell>
          <cell r="U5" t="str">
            <v>Power Dedicated Finance</v>
          </cell>
          <cell r="V5" t="str">
            <v>PSE&amp;G Dedicated Finance</v>
          </cell>
          <cell r="W5" t="str">
            <v>PSEG Executive Office</v>
          </cell>
          <cell r="X5" t="str">
            <v>Records Management &amp; Library services</v>
          </cell>
          <cell r="Y5" t="str">
            <v>State Government Affairs</v>
          </cell>
          <cell r="Z5" t="str">
            <v>Supply Chain Mngmt</v>
          </cell>
          <cell r="AA5" t="str">
            <v>Treasury Holdings</v>
          </cell>
          <cell r="AB5" t="str">
            <v>Treasury Services</v>
          </cell>
          <cell r="AC5" t="str">
            <v>Fringe Benefits</v>
          </cell>
          <cell r="AD5" t="str">
            <v>Misc Acct / Svc Co Overhead</v>
          </cell>
        </row>
        <row r="7">
          <cell r="D7">
            <v>31976283.52</v>
          </cell>
          <cell r="E7">
            <v>27019332.870000001</v>
          </cell>
          <cell r="F7">
            <v>18525998.859999999</v>
          </cell>
          <cell r="G7">
            <v>1087265.04</v>
          </cell>
          <cell r="H7">
            <v>4024432.9</v>
          </cell>
          <cell r="I7">
            <v>353061.77</v>
          </cell>
          <cell r="J7">
            <v>4870771.1399999997</v>
          </cell>
          <cell r="K7">
            <v>1252833.08</v>
          </cell>
          <cell r="L7">
            <v>9135271.3000000007</v>
          </cell>
          <cell r="M7">
            <v>38309177.030000001</v>
          </cell>
          <cell r="N7">
            <v>3429229.88</v>
          </cell>
          <cell r="P7">
            <v>0</v>
          </cell>
          <cell r="Q7">
            <v>21177114.350000001</v>
          </cell>
          <cell r="R7">
            <v>6518785.3899999997</v>
          </cell>
          <cell r="S7">
            <v>113679946.45</v>
          </cell>
          <cell r="T7">
            <v>18787991.969999999</v>
          </cell>
          <cell r="V7">
            <v>0</v>
          </cell>
          <cell r="W7">
            <v>20768172</v>
          </cell>
          <cell r="Z7">
            <v>10274180.210000001</v>
          </cell>
          <cell r="AA7">
            <v>1031191.54</v>
          </cell>
          <cell r="AB7">
            <v>11413266.199999999</v>
          </cell>
          <cell r="AC7">
            <v>56674</v>
          </cell>
          <cell r="AD7">
            <v>23888888.359999999</v>
          </cell>
        </row>
        <row r="9">
          <cell r="D9">
            <v>-665654</v>
          </cell>
          <cell r="E9">
            <v>-903600</v>
          </cell>
          <cell r="F9">
            <v>313000</v>
          </cell>
          <cell r="G9">
            <v>525000</v>
          </cell>
          <cell r="H9">
            <v>-36000</v>
          </cell>
          <cell r="I9">
            <v>-367000</v>
          </cell>
          <cell r="J9">
            <v>42454</v>
          </cell>
          <cell r="K9">
            <v>-136067.5</v>
          </cell>
          <cell r="L9">
            <v>-295000</v>
          </cell>
          <cell r="M9">
            <v>-1788869</v>
          </cell>
          <cell r="N9">
            <v>0</v>
          </cell>
          <cell r="P9">
            <v>656950</v>
          </cell>
          <cell r="Q9">
            <v>1012645.0000000031</v>
          </cell>
          <cell r="R9">
            <v>416426</v>
          </cell>
          <cell r="S9">
            <v>-6455814.8571428563</v>
          </cell>
          <cell r="T9">
            <v>371552</v>
          </cell>
          <cell r="U9">
            <v>0</v>
          </cell>
          <cell r="V9">
            <v>480000</v>
          </cell>
          <cell r="W9">
            <v>1730671</v>
          </cell>
          <cell r="Y9">
            <v>0</v>
          </cell>
          <cell r="Z9">
            <v>-200000</v>
          </cell>
          <cell r="AA9">
            <v>-320000</v>
          </cell>
          <cell r="AB9">
            <v>-200000</v>
          </cell>
          <cell r="AC9">
            <v>-1515000</v>
          </cell>
        </row>
        <row r="11">
          <cell r="D11">
            <v>31310629.52</v>
          </cell>
          <cell r="E11">
            <v>26115732.870000001</v>
          </cell>
          <cell r="F11">
            <v>18838998.859999999</v>
          </cell>
          <cell r="G11">
            <v>1612265.04</v>
          </cell>
          <cell r="H11">
            <v>3988432.9</v>
          </cell>
          <cell r="I11">
            <v>-13938.229999999981</v>
          </cell>
          <cell r="J11">
            <v>4913225.1399999997</v>
          </cell>
          <cell r="K11">
            <v>1116765.58</v>
          </cell>
          <cell r="L11">
            <v>8840271.3000000007</v>
          </cell>
          <cell r="M11">
            <v>36520308.030000001</v>
          </cell>
          <cell r="N11">
            <v>3429229.88</v>
          </cell>
          <cell r="P11">
            <v>656950</v>
          </cell>
          <cell r="Q11">
            <v>22189759.350000005</v>
          </cell>
          <cell r="R11">
            <v>6935211.3899999997</v>
          </cell>
          <cell r="S11">
            <v>107224131.59285715</v>
          </cell>
          <cell r="T11">
            <v>19159543.969999999</v>
          </cell>
          <cell r="U11">
            <v>0</v>
          </cell>
          <cell r="V11">
            <v>480000</v>
          </cell>
          <cell r="W11">
            <v>22498843</v>
          </cell>
          <cell r="X11">
            <v>0</v>
          </cell>
          <cell r="Y11">
            <v>0</v>
          </cell>
          <cell r="Z11">
            <v>10074180.210000001</v>
          </cell>
          <cell r="AA11">
            <v>711191.54</v>
          </cell>
          <cell r="AB11">
            <v>11213266.199999999</v>
          </cell>
          <cell r="AC11">
            <v>-1458326</v>
          </cell>
          <cell r="AD11">
            <v>23888888.359999999</v>
          </cell>
        </row>
        <row r="13">
          <cell r="D13">
            <v>-555000</v>
          </cell>
          <cell r="E13">
            <v>0</v>
          </cell>
          <cell r="F13">
            <v>-3690004</v>
          </cell>
          <cell r="G13">
            <v>-126000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-80000</v>
          </cell>
          <cell r="M13">
            <v>0</v>
          </cell>
          <cell r="N13">
            <v>-100000</v>
          </cell>
          <cell r="O13">
            <v>0</v>
          </cell>
          <cell r="P13">
            <v>0</v>
          </cell>
          <cell r="Q13">
            <v>0</v>
          </cell>
          <cell r="R13">
            <v>-199700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-587500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D15">
            <v>400000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187500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1995197</v>
          </cell>
          <cell r="P15">
            <v>0</v>
          </cell>
          <cell r="Q15">
            <v>0</v>
          </cell>
          <cell r="R15">
            <v>0</v>
          </cell>
          <cell r="S15">
            <v>80000</v>
          </cell>
          <cell r="T15">
            <v>0</v>
          </cell>
          <cell r="U15">
            <v>126000</v>
          </cell>
          <cell r="V15">
            <v>0</v>
          </cell>
          <cell r="W15">
            <v>854700</v>
          </cell>
          <cell r="X15">
            <v>1467971</v>
          </cell>
          <cell r="Y15">
            <v>226836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ate Counsel"/>
      <sheetName val="Other CWC methods"/>
      <sheetName val="COS"/>
      <sheetName val="Rev"/>
      <sheetName val="wk billing lag"/>
      <sheetName val="TOC"/>
      <sheetName val="Expense Schedule reference"/>
      <sheetName val="Sampling"/>
      <sheetName val="electric supply costs"/>
      <sheetName val="wk elect supply cost"/>
      <sheetName val="Gas Supply Costs"/>
      <sheetName val="gas supply work"/>
      <sheetName val="Wages"/>
      <sheetName val="wk wages"/>
      <sheetName val="Pensions"/>
      <sheetName val="wk pensions"/>
      <sheetName val="OPEB"/>
      <sheetName val="wk opeb"/>
      <sheetName val="Medical"/>
      <sheetName val="wk medical"/>
      <sheetName val="Life Insurance - 10"/>
      <sheetName val="wk life insurance"/>
      <sheetName val="Thrift Plan"/>
      <sheetName val="wk thrift plan"/>
      <sheetName val="401K"/>
      <sheetName val="wk 401k"/>
      <sheetName val="Dental"/>
      <sheetName val="wk dental"/>
      <sheetName val="Short Term Disability"/>
      <sheetName val="wk STD"/>
      <sheetName val="Long Term Disability"/>
      <sheetName val="wk LTD"/>
      <sheetName val="Uncollectibles"/>
      <sheetName val="wk uncollectibles"/>
      <sheetName val="OUT Uncollectibles"/>
      <sheetName val="Service Comapny Expense"/>
      <sheetName val="wk service company "/>
      <sheetName val="Other O&amp;M"/>
      <sheetName val="wrk other O&amp;M"/>
      <sheetName val="Federal Income Tax"/>
      <sheetName val="State (CBT)"/>
      <sheetName val="Property Tax"/>
      <sheetName val="wk property tax"/>
      <sheetName val="Payroll Taxes"/>
      <sheetName val="wk payroll taxes"/>
      <sheetName val="Energy Sales Tax"/>
      <sheetName val="wk energy sales tax"/>
      <sheetName val="Sales and Use Tax"/>
      <sheetName val="wk sales and use tax"/>
      <sheetName val="OUT - Misc tax"/>
      <sheetName val="wk misc taxes"/>
      <sheetName val="Long Term Debt"/>
      <sheetName val="Preferred Stock"/>
      <sheetName val="Sheet11"/>
      <sheetName val="Sheet12"/>
      <sheetName val="Sheet13"/>
      <sheetName val="Sheet34"/>
      <sheetName val="END"/>
      <sheetName val="MISC TAX"/>
    </sheetNames>
    <sheetDataSet>
      <sheetData sheetId="0" refreshError="1"/>
      <sheetData sheetId="1" refreshError="1"/>
      <sheetData sheetId="2" refreshError="1"/>
      <sheetData sheetId="3" refreshError="1">
        <row r="12">
          <cell r="D12" t="str">
            <v>summ-1</v>
          </cell>
          <cell r="E12">
            <v>0</v>
          </cell>
          <cell r="F12" t="str">
            <v>summary</v>
          </cell>
          <cell r="G12">
            <v>0</v>
          </cell>
          <cell r="H12">
            <v>3675534.0585200004</v>
          </cell>
          <cell r="I12">
            <v>0</v>
          </cell>
          <cell r="J12">
            <v>1674923.8082499998</v>
          </cell>
          <cell r="K12">
            <v>0</v>
          </cell>
          <cell r="M12" t="str">
            <v>Summary</v>
          </cell>
          <cell r="N12">
            <v>1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>
            <v>0</v>
          </cell>
          <cell r="Q13">
            <v>0</v>
          </cell>
        </row>
        <row r="14">
          <cell r="D14" t="str">
            <v>R-1</v>
          </cell>
          <cell r="E14">
            <v>0</v>
          </cell>
          <cell r="F14" t="str">
            <v>Total Revenue Requirement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 t="str">
            <v>Total Revenue Requirement</v>
          </cell>
          <cell r="N14">
            <v>2</v>
          </cell>
          <cell r="P14">
            <v>0</v>
          </cell>
          <cell r="Q14">
            <v>0</v>
          </cell>
          <cell r="R14">
            <v>57.5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P15">
            <v>0</v>
          </cell>
          <cell r="Q15">
            <v>0</v>
          </cell>
        </row>
        <row r="16">
          <cell r="D16" t="str">
            <v>EDRS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 t="str">
            <v>Expense days sch ref &amp; sampling</v>
          </cell>
          <cell r="N16">
            <v>3</v>
          </cell>
        </row>
        <row r="17">
          <cell r="E17">
            <v>0</v>
          </cell>
          <cell r="F17" t="str">
            <v>Requirements: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 t="str">
            <v>ESC-1</v>
          </cell>
          <cell r="E19">
            <v>0</v>
          </cell>
          <cell r="F19" t="str">
            <v>Electric Supply Costs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 t="str">
            <v>Electric Supply Costs</v>
          </cell>
          <cell r="N19">
            <v>4</v>
          </cell>
          <cell r="P19" t="str">
            <v>Total Electric Supply Costs</v>
          </cell>
          <cell r="R19">
            <v>35.1</v>
          </cell>
          <cell r="T19">
            <v>2049429918.3910336</v>
          </cell>
          <cell r="V19">
            <v>71850045875.260666</v>
          </cell>
        </row>
        <row r="20">
          <cell r="D20" t="str">
            <v>GSC-1</v>
          </cell>
          <cell r="E20">
            <v>0</v>
          </cell>
          <cell r="F20" t="str">
            <v>Gas Supply Costs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 t="str">
            <v>Gas Supply Costs</v>
          </cell>
          <cell r="N20">
            <v>5</v>
          </cell>
          <cell r="P20" t="str">
            <v>Total Gas Supply Costs</v>
          </cell>
          <cell r="R20">
            <v>34.6</v>
          </cell>
          <cell r="T20">
            <v>706703623</v>
          </cell>
          <cell r="V20">
            <v>24458639732</v>
          </cell>
        </row>
        <row r="21">
          <cell r="D21" t="str">
            <v>SW-1</v>
          </cell>
          <cell r="E21">
            <v>0</v>
          </cell>
          <cell r="F21" t="str">
            <v>Salary and Wages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 t="str">
            <v>Salary and Wages</v>
          </cell>
          <cell r="N21">
            <v>6</v>
          </cell>
          <cell r="P21" t="str">
            <v>Total Salary And Wages</v>
          </cell>
          <cell r="R21">
            <v>14</v>
          </cell>
          <cell r="T21">
            <v>785176576.74000013</v>
          </cell>
          <cell r="V21">
            <v>11011781251.294998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</row>
        <row r="23">
          <cell r="E23">
            <v>0</v>
          </cell>
          <cell r="F23" t="str">
            <v>Pension and Benefits: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</row>
        <row r="24">
          <cell r="D24" t="str">
            <v>PB-1</v>
          </cell>
          <cell r="E24">
            <v>0</v>
          </cell>
          <cell r="F24" t="str">
            <v>Pensions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 t="str">
            <v>Pensions</v>
          </cell>
          <cell r="N24">
            <v>7</v>
          </cell>
          <cell r="P24" t="str">
            <v>Total Pensions</v>
          </cell>
          <cell r="Q24">
            <v>0</v>
          </cell>
          <cell r="R24">
            <v>-81.5</v>
          </cell>
          <cell r="S24">
            <v>0</v>
          </cell>
          <cell r="T24">
            <v>11025469.358616475</v>
          </cell>
          <cell r="U24">
            <v>0</v>
          </cell>
          <cell r="V24">
            <v>-898843581.20575285</v>
          </cell>
          <cell r="X24" t="str">
            <v>= ?</v>
          </cell>
        </row>
        <row r="25">
          <cell r="D25" t="str">
            <v>PB-2</v>
          </cell>
          <cell r="E25">
            <v>0</v>
          </cell>
          <cell r="F25" t="str">
            <v>OPEB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 t="str">
            <v>OPEB</v>
          </cell>
          <cell r="N25">
            <v>8</v>
          </cell>
          <cell r="P25" t="str">
            <v>Total OPEB</v>
          </cell>
          <cell r="Q25">
            <v>0</v>
          </cell>
          <cell r="R25">
            <v>-120</v>
          </cell>
          <cell r="S25">
            <v>0</v>
          </cell>
          <cell r="T25">
            <v>14000000</v>
          </cell>
          <cell r="U25">
            <v>0</v>
          </cell>
          <cell r="V25">
            <v>-1680000000</v>
          </cell>
          <cell r="X25" t="str">
            <v>= ?</v>
          </cell>
        </row>
        <row r="26">
          <cell r="D26" t="str">
            <v>PB-3</v>
          </cell>
          <cell r="E26">
            <v>0</v>
          </cell>
          <cell r="F26" t="str">
            <v>Medical Insurance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 t="str">
            <v>Medical Insurance</v>
          </cell>
          <cell r="N26">
            <v>9</v>
          </cell>
          <cell r="P26" t="str">
            <v>Total Medical Insurance</v>
          </cell>
          <cell r="R26">
            <v>16</v>
          </cell>
          <cell r="T26">
            <v>368870804.49599999</v>
          </cell>
          <cell r="V26">
            <v>5892646680.1469994</v>
          </cell>
        </row>
        <row r="27">
          <cell r="D27" t="str">
            <v>PB-4</v>
          </cell>
          <cell r="E27">
            <v>0</v>
          </cell>
          <cell r="F27" t="str">
            <v>Group Life Insurance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 t="str">
            <v>Group Life Insurance</v>
          </cell>
          <cell r="N27">
            <v>10</v>
          </cell>
          <cell r="P27" t="str">
            <v>Total Group Life Insurance</v>
          </cell>
          <cell r="R27">
            <v>10.4</v>
          </cell>
          <cell r="T27">
            <v>23313491.179999996</v>
          </cell>
          <cell r="V27">
            <v>241975372.63</v>
          </cell>
        </row>
        <row r="28">
          <cell r="D28" t="str">
            <v>PB-5</v>
          </cell>
          <cell r="E28">
            <v>0</v>
          </cell>
          <cell r="F28" t="str">
            <v>Thrift &amp; Savings Plan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 t="str">
            <v>Thrift &amp; Savings Plan</v>
          </cell>
          <cell r="N28">
            <v>11</v>
          </cell>
          <cell r="P28" t="str">
            <v>Total Thrift &amp; Savings Plan</v>
          </cell>
          <cell r="R28">
            <v>-114</v>
          </cell>
          <cell r="T28">
            <v>1226611.1499999999</v>
          </cell>
          <cell r="V28">
            <v>-139833671.09999999</v>
          </cell>
        </row>
        <row r="29">
          <cell r="D29" t="str">
            <v>PB-6</v>
          </cell>
          <cell r="E29">
            <v>0</v>
          </cell>
          <cell r="F29" t="str">
            <v>401K Matching Expense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 t="str">
            <v>401K Matching Expense</v>
          </cell>
          <cell r="N29">
            <v>12</v>
          </cell>
          <cell r="P29" t="str">
            <v>Total 401K Matching Expense</v>
          </cell>
          <cell r="R29">
            <v>11.4</v>
          </cell>
          <cell r="T29">
            <v>38736779.519999996</v>
          </cell>
          <cell r="V29">
            <v>442544395.06999999</v>
          </cell>
        </row>
        <row r="30">
          <cell r="D30" t="str">
            <v>PB-7</v>
          </cell>
          <cell r="E30">
            <v>0</v>
          </cell>
          <cell r="F30" t="str">
            <v>Dental Plan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 t="str">
            <v>Dental Plan</v>
          </cell>
          <cell r="N30">
            <v>13</v>
          </cell>
          <cell r="P30" t="str">
            <v>Total Dental Plan</v>
          </cell>
          <cell r="R30">
            <v>2.5</v>
          </cell>
          <cell r="T30">
            <v>11437767.900000002</v>
          </cell>
          <cell r="V30">
            <v>28676202.814999998</v>
          </cell>
        </row>
        <row r="31">
          <cell r="D31" t="str">
            <v>PB-8</v>
          </cell>
          <cell r="E31">
            <v>0</v>
          </cell>
          <cell r="F31" t="str">
            <v>Short Term Disability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 t="str">
            <v>Short Term Disability</v>
          </cell>
          <cell r="N31">
            <v>14</v>
          </cell>
          <cell r="P31" t="str">
            <v>Total Short Term Disability</v>
          </cell>
          <cell r="R31">
            <v>12.2</v>
          </cell>
          <cell r="T31">
            <v>1138207.3599999999</v>
          </cell>
          <cell r="V31">
            <v>13832674.060000002</v>
          </cell>
        </row>
        <row r="32">
          <cell r="D32" t="str">
            <v>PB-9</v>
          </cell>
          <cell r="E32">
            <v>0</v>
          </cell>
          <cell r="F32" t="str">
            <v>Long Term Disability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 t="str">
            <v>Long Term Disability</v>
          </cell>
          <cell r="N32">
            <v>15</v>
          </cell>
          <cell r="P32" t="str">
            <v>Total Long Term Disability</v>
          </cell>
          <cell r="R32">
            <v>10.4</v>
          </cell>
          <cell r="T32">
            <v>1131379.75</v>
          </cell>
          <cell r="V32">
            <v>11808087.545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</row>
        <row r="34">
          <cell r="D34" t="str">
            <v>GU-1</v>
          </cell>
          <cell r="E34">
            <v>0</v>
          </cell>
          <cell r="F34" t="str">
            <v>Gas Uncollectibles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 t="str">
            <v>Gas Uncollectibles</v>
          </cell>
          <cell r="N34">
            <v>16</v>
          </cell>
          <cell r="P34" t="str">
            <v>Total Gas Uncollectibles</v>
          </cell>
          <cell r="R34">
            <v>-180</v>
          </cell>
          <cell r="T34">
            <v>0</v>
          </cell>
          <cell r="V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</row>
        <row r="36">
          <cell r="D36">
            <v>0</v>
          </cell>
          <cell r="E36">
            <v>0</v>
          </cell>
          <cell r="F36" t="str">
            <v>Other O&amp;M Expenses: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</row>
        <row r="37">
          <cell r="D37">
            <v>0</v>
          </cell>
          <cell r="E37">
            <v>0</v>
          </cell>
          <cell r="F37" t="str">
            <v>Maintenance Expense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</row>
        <row r="38">
          <cell r="D38" t="str">
            <v>SC-1</v>
          </cell>
          <cell r="E38">
            <v>0</v>
          </cell>
          <cell r="F38" t="str">
            <v>Service Company Expense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 t="str">
            <v>Service Company Expense</v>
          </cell>
          <cell r="N38">
            <v>17</v>
          </cell>
          <cell r="P38" t="str">
            <v>Total Service Company Expense</v>
          </cell>
          <cell r="R38">
            <v>29.7</v>
          </cell>
          <cell r="T38">
            <v>340523698.47000009</v>
          </cell>
          <cell r="V38">
            <v>10109459091.550001</v>
          </cell>
        </row>
        <row r="39">
          <cell r="D39">
            <v>0</v>
          </cell>
          <cell r="E39">
            <v>0</v>
          </cell>
          <cell r="F39" t="str">
            <v>Outside Services (other than Service Co)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</row>
        <row r="40">
          <cell r="D40">
            <v>0</v>
          </cell>
          <cell r="E40">
            <v>0</v>
          </cell>
          <cell r="F40" t="str">
            <v>Regulatory Expenses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</row>
        <row r="41">
          <cell r="D41">
            <v>0</v>
          </cell>
          <cell r="E41">
            <v>0</v>
          </cell>
          <cell r="F41" t="str">
            <v>Insurance Other than Group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</row>
        <row r="42">
          <cell r="D42">
            <v>0</v>
          </cell>
          <cell r="E42">
            <v>0</v>
          </cell>
          <cell r="F42" t="str">
            <v>Customer Accounts &amp; Services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</row>
        <row r="43">
          <cell r="D43">
            <v>0</v>
          </cell>
          <cell r="E43">
            <v>0</v>
          </cell>
          <cell r="F43" t="str">
            <v>Rents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D44">
            <v>0</v>
          </cell>
          <cell r="E44">
            <v>0</v>
          </cell>
          <cell r="F44" t="str">
            <v>Office Supplies &amp; Expenses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</row>
        <row r="45">
          <cell r="D45">
            <v>0</v>
          </cell>
          <cell r="E45">
            <v>0</v>
          </cell>
          <cell r="F45" t="str">
            <v>General Advertising Expenses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</row>
        <row r="46">
          <cell r="D46" t="str">
            <v>OOM-1</v>
          </cell>
          <cell r="E46">
            <v>0</v>
          </cell>
          <cell r="F46" t="str">
            <v>Other O&amp;M Expenses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 t="str">
            <v>Other O&amp;M Expenses</v>
          </cell>
          <cell r="N46">
            <v>18</v>
          </cell>
          <cell r="P46" t="str">
            <v>Total Other O&amp;M Expenses</v>
          </cell>
          <cell r="R46">
            <v>29.3</v>
          </cell>
          <cell r="T46">
            <v>173736452.85999995</v>
          </cell>
          <cell r="V46">
            <v>5085849017.6350002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</row>
        <row r="48">
          <cell r="D48" t="str">
            <v>DEP-1</v>
          </cell>
          <cell r="E48">
            <v>0</v>
          </cell>
          <cell r="F48" t="str">
            <v>Depreciation &amp; Amortization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</row>
        <row r="50">
          <cell r="D50">
            <v>0</v>
          </cell>
          <cell r="E50">
            <v>0</v>
          </cell>
          <cell r="F50" t="str">
            <v>Income Taxes: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</row>
        <row r="51">
          <cell r="D51" t="str">
            <v>INCF-1</v>
          </cell>
          <cell r="E51">
            <v>0</v>
          </cell>
          <cell r="F51" t="str">
            <v>Current Federal Taxes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 t="str">
            <v>Current Federal Taxes</v>
          </cell>
          <cell r="N51">
            <v>19</v>
          </cell>
          <cell r="P51" t="str">
            <v>Total Federal Income Taxes (Current)</v>
          </cell>
          <cell r="R51">
            <v>36.5</v>
          </cell>
          <cell r="T51">
            <v>1</v>
          </cell>
          <cell r="V51">
            <v>36.5</v>
          </cell>
        </row>
        <row r="52">
          <cell r="D52" t="str">
            <v>INCS-2</v>
          </cell>
          <cell r="E52">
            <v>0</v>
          </cell>
          <cell r="F52" t="str">
            <v>Current State (CBT)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 t="str">
            <v>Current State (CBT)</v>
          </cell>
          <cell r="N52">
            <v>20</v>
          </cell>
          <cell r="P52" t="str">
            <v>Total Current State (CBT)</v>
          </cell>
          <cell r="R52">
            <v>13.5</v>
          </cell>
          <cell r="T52">
            <v>1</v>
          </cell>
          <cell r="V52">
            <v>13.5</v>
          </cell>
        </row>
        <row r="53">
          <cell r="D53" t="str">
            <v>INCD-3</v>
          </cell>
          <cell r="E53">
            <v>0</v>
          </cell>
          <cell r="F53" t="str">
            <v>Deferred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</row>
        <row r="54">
          <cell r="D54" t="str">
            <v>-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</row>
        <row r="55">
          <cell r="D55" t="str">
            <v>-</v>
          </cell>
          <cell r="E55">
            <v>0</v>
          </cell>
          <cell r="F55" t="str">
            <v>Taxes Other than Income Tax: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</row>
        <row r="56">
          <cell r="D56" t="str">
            <v>-</v>
          </cell>
          <cell r="E56">
            <v>0</v>
          </cell>
          <cell r="F56" t="str">
            <v>Transitional Energy Facilities Assessment (TEFA)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 t="str">
            <v>Transitional Energy Facilities Assessment (TEFA)</v>
          </cell>
          <cell r="N56" t="str">
            <v>NONE</v>
          </cell>
        </row>
        <row r="57">
          <cell r="D57" t="str">
            <v>TO-1</v>
          </cell>
          <cell r="E57">
            <v>0</v>
          </cell>
          <cell r="F57" t="str">
            <v>Real Estate Tax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 t="str">
            <v>Real Estate Tax</v>
          </cell>
          <cell r="N57">
            <v>21</v>
          </cell>
          <cell r="P57" t="str">
            <v>Total Real Estate Tax</v>
          </cell>
          <cell r="R57">
            <v>-187.6</v>
          </cell>
          <cell r="T57">
            <v>13625790.479999997</v>
          </cell>
          <cell r="V57">
            <v>-2555790969.9650002</v>
          </cell>
        </row>
        <row r="58">
          <cell r="D58" t="str">
            <v>TO-2</v>
          </cell>
          <cell r="E58">
            <v>0</v>
          </cell>
          <cell r="F58" t="str">
            <v>Payroll Taxes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 t="str">
            <v>Payroll Taxes</v>
          </cell>
          <cell r="N58">
            <v>22</v>
          </cell>
          <cell r="P58" t="str">
            <v>Total Payroll Taxes</v>
          </cell>
          <cell r="R58">
            <v>18.3</v>
          </cell>
          <cell r="T58">
            <v>55642656.609999999</v>
          </cell>
          <cell r="V58">
            <v>1020098842.8600001</v>
          </cell>
        </row>
        <row r="59">
          <cell r="D59" t="str">
            <v>TO-3</v>
          </cell>
          <cell r="E59">
            <v>0</v>
          </cell>
          <cell r="F59" t="str">
            <v>New Jersey Energy Sales Tax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 t="str">
            <v>New Jersey Energy Sales Tax</v>
          </cell>
          <cell r="N59">
            <v>23</v>
          </cell>
          <cell r="P59" t="str">
            <v>Total New Jersey Energy Sales Tax</v>
          </cell>
          <cell r="R59">
            <v>-43.3</v>
          </cell>
          <cell r="T59">
            <v>395843746</v>
          </cell>
          <cell r="V59">
            <v>-17131212602</v>
          </cell>
        </row>
        <row r="60">
          <cell r="D60" t="str">
            <v>TO-4</v>
          </cell>
          <cell r="E60">
            <v>0</v>
          </cell>
          <cell r="F60" t="str">
            <v>New Jersey Sales and Use Tax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 t="str">
            <v>New Jersey Sales and Use Tax</v>
          </cell>
          <cell r="N60">
            <v>24</v>
          </cell>
          <cell r="P60" t="str">
            <v>Total New Jersey Sales and Use Tax Payments</v>
          </cell>
          <cell r="R60">
            <v>34.200000000000003</v>
          </cell>
          <cell r="T60">
            <v>16271294.790000001</v>
          </cell>
          <cell r="V60">
            <v>556050863.65999997</v>
          </cell>
        </row>
        <row r="61">
          <cell r="D61" t="str">
            <v>-</v>
          </cell>
          <cell r="E61">
            <v>0</v>
          </cell>
          <cell r="F61" t="str">
            <v>Other-Misc.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O61" t="str">
            <v>****</v>
          </cell>
          <cell r="P61" t="str">
            <v>Total Other-Misc.</v>
          </cell>
          <cell r="Q61">
            <v>0</v>
          </cell>
          <cell r="R61">
            <v>88.3</v>
          </cell>
          <cell r="S61">
            <v>0</v>
          </cell>
          <cell r="T61">
            <v>571387.84</v>
          </cell>
          <cell r="U61">
            <v>0</v>
          </cell>
          <cell r="V61">
            <v>50476149.490000002</v>
          </cell>
          <cell r="X61" t="str">
            <v>= ?</v>
          </cell>
        </row>
        <row r="62">
          <cell r="D62" t="str">
            <v>-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</row>
        <row r="63">
          <cell r="D63" t="str">
            <v>-</v>
          </cell>
          <cell r="E63">
            <v>0</v>
          </cell>
          <cell r="F63" t="str">
            <v>Return on Investment: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</row>
        <row r="64">
          <cell r="D64" t="str">
            <v>0-1</v>
          </cell>
          <cell r="E64">
            <v>0</v>
          </cell>
          <cell r="F64" t="str">
            <v>Short-term Debt Interest Expense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 t="str">
            <v>Short-term Debt Interest Expense</v>
          </cell>
          <cell r="N64" t="str">
            <v>rate council did not use</v>
          </cell>
        </row>
        <row r="65">
          <cell r="D65" t="str">
            <v>LTD-2</v>
          </cell>
          <cell r="E65">
            <v>0</v>
          </cell>
          <cell r="F65" t="str">
            <v>Long-term Debt Interest Expense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 t="str">
            <v>Long-term Debt Interest Expense</v>
          </cell>
          <cell r="N65">
            <v>26</v>
          </cell>
          <cell r="P65" t="str">
            <v>Long-term Debt Interest Expense</v>
          </cell>
          <cell r="R65">
            <v>91.2</v>
          </cell>
          <cell r="T65">
            <v>1</v>
          </cell>
          <cell r="V65">
            <v>1</v>
          </cell>
        </row>
        <row r="66">
          <cell r="D66" t="str">
            <v>-3</v>
          </cell>
          <cell r="E66">
            <v>0</v>
          </cell>
          <cell r="F66" t="str">
            <v>Income Available for Common Equity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 t="str">
            <v>Income Available for Common Equity</v>
          </cell>
          <cell r="N66" t="str">
            <v>NONE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E68">
            <v>0</v>
          </cell>
          <cell r="F68" t="str">
            <v>Total Requirement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D70" t="str">
            <v>PREF-1</v>
          </cell>
          <cell r="F70" t="str">
            <v>Preferred stock dividends</v>
          </cell>
          <cell r="M70" t="str">
            <v>Preferred stock dividends</v>
          </cell>
          <cell r="N70">
            <v>27</v>
          </cell>
          <cell r="P70" t="str">
            <v>Preferred stock dividends</v>
          </cell>
          <cell r="Q70">
            <v>0</v>
          </cell>
          <cell r="R70">
            <v>45.6</v>
          </cell>
          <cell r="T70">
            <v>1</v>
          </cell>
          <cell r="V70">
            <v>1</v>
          </cell>
        </row>
        <row r="71">
          <cell r="D71">
            <v>0</v>
          </cell>
        </row>
        <row r="72">
          <cell r="D72" t="str">
            <v>summ-1</v>
          </cell>
          <cell r="M72" t="str">
            <v>Summary</v>
          </cell>
          <cell r="N72">
            <v>1</v>
          </cell>
        </row>
        <row r="73">
          <cell r="D73">
            <v>0</v>
          </cell>
        </row>
        <row r="74">
          <cell r="D74" t="str">
            <v>RC1</v>
          </cell>
          <cell r="M74" t="str">
            <v>Rate Counsel</v>
          </cell>
          <cell r="N74">
            <v>25</v>
          </cell>
        </row>
        <row r="75">
          <cell r="D75">
            <v>0</v>
          </cell>
        </row>
        <row r="76">
          <cell r="D76" t="str">
            <v>cwcac</v>
          </cell>
          <cell r="M76" t="str">
            <v>CASH WORKING CAPITAL ACROSS THE COUNTRY</v>
          </cell>
          <cell r="N76">
            <v>28</v>
          </cell>
        </row>
        <row r="77">
          <cell r="D77">
            <v>0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2">
          <cell r="D82">
            <v>0</v>
          </cell>
        </row>
        <row r="83">
          <cell r="M8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ate Counsel"/>
      <sheetName val="Other CWC methods"/>
      <sheetName val="COS"/>
      <sheetName val="Rev"/>
      <sheetName val="wk billing lag"/>
      <sheetName val="TOC"/>
      <sheetName val="Expense Schedule reference"/>
      <sheetName val="Sampling"/>
      <sheetName val="electric supply costs"/>
      <sheetName val="wk elect supply cost"/>
      <sheetName val="Gas Supply Costs"/>
      <sheetName val="gas supply work"/>
      <sheetName val="Wages"/>
      <sheetName val="wk wages"/>
      <sheetName val="Pensions"/>
      <sheetName val="wk pensions"/>
      <sheetName val="OPEB"/>
      <sheetName val="wk opeb"/>
      <sheetName val="Medical"/>
      <sheetName val="wk medical"/>
      <sheetName val="Life Insurance - 10"/>
      <sheetName val="wk life insurance"/>
      <sheetName val="Thrift Plan"/>
      <sheetName val="wk thrift plan"/>
      <sheetName val="401K"/>
      <sheetName val="wk 401k"/>
      <sheetName val="Dental"/>
      <sheetName val="wk dental"/>
      <sheetName val="Short Term Disability"/>
      <sheetName val="wk STD"/>
      <sheetName val="Long Term Disability"/>
      <sheetName val="wk LTD"/>
      <sheetName val="Uncollectibles"/>
      <sheetName val="wk uncollectibles"/>
      <sheetName val="OUT Uncollectibles"/>
      <sheetName val="Service Comapny Expense"/>
      <sheetName val="wk service company "/>
      <sheetName val="Other O&amp;M"/>
      <sheetName val="wrk other O&amp;M"/>
      <sheetName val="Federal Income Tax"/>
      <sheetName val="State (CBT)"/>
      <sheetName val="Property Tax"/>
      <sheetName val="wk property tax"/>
      <sheetName val="Payroll Taxes"/>
      <sheetName val="wk payroll taxes"/>
      <sheetName val="Energy Sales Tax"/>
      <sheetName val="wk energy sales tax"/>
      <sheetName val="Sales and Use Tax"/>
      <sheetName val="wk sales and use tax"/>
      <sheetName val="OUT - Misc tax"/>
      <sheetName val="wk misc taxes"/>
      <sheetName val="Long Term Debt"/>
      <sheetName val="Preferred Stock"/>
      <sheetName val="Sheet11"/>
      <sheetName val="Sheet12"/>
      <sheetName val="Sheet13"/>
      <sheetName val="Sheet34"/>
      <sheetName val="END"/>
      <sheetName val="MISC TAX"/>
    </sheetNames>
    <sheetDataSet>
      <sheetData sheetId="0"/>
      <sheetData sheetId="1"/>
      <sheetData sheetId="2"/>
      <sheetData sheetId="3">
        <row r="12">
          <cell r="D12" t="str">
            <v>summ-1</v>
          </cell>
          <cell r="E12">
            <v>0</v>
          </cell>
          <cell r="F12" t="str">
            <v>summary</v>
          </cell>
          <cell r="G12">
            <v>0</v>
          </cell>
          <cell r="H12">
            <v>3675534.0585200004</v>
          </cell>
          <cell r="I12">
            <v>0</v>
          </cell>
          <cell r="J12">
            <v>1674923.8082499998</v>
          </cell>
          <cell r="K12">
            <v>0</v>
          </cell>
          <cell r="M12" t="str">
            <v>Summary</v>
          </cell>
          <cell r="N12">
            <v>1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>
            <v>0</v>
          </cell>
          <cell r="Q13">
            <v>0</v>
          </cell>
        </row>
        <row r="14">
          <cell r="D14" t="str">
            <v>R-1</v>
          </cell>
          <cell r="E14">
            <v>0</v>
          </cell>
          <cell r="F14" t="str">
            <v>Total Revenue Requirement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 t="str">
            <v>Total Revenue Requirement</v>
          </cell>
          <cell r="N14">
            <v>2</v>
          </cell>
          <cell r="P14">
            <v>0</v>
          </cell>
          <cell r="Q14">
            <v>0</v>
          </cell>
          <cell r="R14">
            <v>57.5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P15">
            <v>0</v>
          </cell>
          <cell r="Q15">
            <v>0</v>
          </cell>
        </row>
        <row r="16">
          <cell r="D16" t="str">
            <v>EDRS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 t="str">
            <v>Expense days sch ref &amp; sampling</v>
          </cell>
          <cell r="N16">
            <v>3</v>
          </cell>
        </row>
        <row r="17">
          <cell r="E17">
            <v>0</v>
          </cell>
          <cell r="F17" t="str">
            <v>Requirements: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 t="str">
            <v>ESC-1</v>
          </cell>
          <cell r="E19">
            <v>0</v>
          </cell>
          <cell r="F19" t="str">
            <v>Electric Supply Costs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 t="str">
            <v>Electric Supply Costs</v>
          </cell>
          <cell r="N19">
            <v>4</v>
          </cell>
          <cell r="P19" t="str">
            <v>Total Electric Supply Costs</v>
          </cell>
          <cell r="R19">
            <v>35.1</v>
          </cell>
          <cell r="T19">
            <v>2049429918.3910336</v>
          </cell>
          <cell r="V19">
            <v>71850045875.260666</v>
          </cell>
        </row>
        <row r="20">
          <cell r="D20" t="str">
            <v>GSC-1</v>
          </cell>
          <cell r="E20">
            <v>0</v>
          </cell>
          <cell r="F20" t="str">
            <v>Gas Supply Costs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 t="str">
            <v>Gas Supply Costs</v>
          </cell>
          <cell r="N20">
            <v>5</v>
          </cell>
          <cell r="P20" t="str">
            <v>Total Gas Supply Costs</v>
          </cell>
          <cell r="R20">
            <v>34.6</v>
          </cell>
          <cell r="T20">
            <v>706703623</v>
          </cell>
          <cell r="V20">
            <v>24458639732</v>
          </cell>
        </row>
        <row r="21">
          <cell r="D21" t="str">
            <v>SW-1</v>
          </cell>
          <cell r="E21">
            <v>0</v>
          </cell>
          <cell r="F21" t="str">
            <v>Salary and Wages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 t="str">
            <v>Salary and Wages</v>
          </cell>
          <cell r="N21">
            <v>6</v>
          </cell>
          <cell r="P21" t="str">
            <v>Total Salary And Wages</v>
          </cell>
          <cell r="R21">
            <v>14</v>
          </cell>
          <cell r="T21">
            <v>785176576.74000013</v>
          </cell>
          <cell r="V21">
            <v>11011781251.294998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</row>
        <row r="23">
          <cell r="E23">
            <v>0</v>
          </cell>
          <cell r="F23" t="str">
            <v>Pension and Benefits: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</row>
        <row r="24">
          <cell r="D24" t="str">
            <v>PB-1</v>
          </cell>
          <cell r="E24">
            <v>0</v>
          </cell>
          <cell r="F24" t="str">
            <v>Pensions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 t="str">
            <v>Pensions</v>
          </cell>
          <cell r="N24">
            <v>7</v>
          </cell>
          <cell r="P24" t="str">
            <v>Total Pensions</v>
          </cell>
          <cell r="Q24">
            <v>0</v>
          </cell>
          <cell r="R24">
            <v>-81.5</v>
          </cell>
          <cell r="S24">
            <v>0</v>
          </cell>
          <cell r="T24">
            <v>11025469.358616475</v>
          </cell>
          <cell r="U24">
            <v>0</v>
          </cell>
          <cell r="V24">
            <v>-898843581.20575285</v>
          </cell>
          <cell r="X24" t="str">
            <v>= ?</v>
          </cell>
        </row>
        <row r="25">
          <cell r="D25" t="str">
            <v>PB-2</v>
          </cell>
          <cell r="E25">
            <v>0</v>
          </cell>
          <cell r="F25" t="str">
            <v>OPEB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 t="str">
            <v>OPEB</v>
          </cell>
          <cell r="N25">
            <v>8</v>
          </cell>
          <cell r="P25" t="str">
            <v>Total OPEB</v>
          </cell>
          <cell r="Q25">
            <v>0</v>
          </cell>
          <cell r="R25">
            <v>-120</v>
          </cell>
          <cell r="S25">
            <v>0</v>
          </cell>
          <cell r="T25">
            <v>14000000</v>
          </cell>
          <cell r="U25">
            <v>0</v>
          </cell>
          <cell r="V25">
            <v>-1680000000</v>
          </cell>
          <cell r="X25" t="str">
            <v>= ?</v>
          </cell>
        </row>
        <row r="26">
          <cell r="D26" t="str">
            <v>PB-3</v>
          </cell>
          <cell r="E26">
            <v>0</v>
          </cell>
          <cell r="F26" t="str">
            <v>Medical Insurance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 t="str">
            <v>Medical Insurance</v>
          </cell>
          <cell r="N26">
            <v>9</v>
          </cell>
          <cell r="P26" t="str">
            <v>Total Medical Insurance</v>
          </cell>
          <cell r="R26">
            <v>16</v>
          </cell>
          <cell r="T26">
            <v>368870804.49599999</v>
          </cell>
          <cell r="V26">
            <v>5892646680.1469994</v>
          </cell>
        </row>
        <row r="27">
          <cell r="D27" t="str">
            <v>PB-4</v>
          </cell>
          <cell r="E27">
            <v>0</v>
          </cell>
          <cell r="F27" t="str">
            <v>Group Life Insurance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 t="str">
            <v>Group Life Insurance</v>
          </cell>
          <cell r="N27">
            <v>10</v>
          </cell>
          <cell r="P27" t="str">
            <v>Total Group Life Insurance</v>
          </cell>
          <cell r="R27">
            <v>10.4</v>
          </cell>
          <cell r="T27">
            <v>23313491.179999996</v>
          </cell>
          <cell r="V27">
            <v>241975372.63</v>
          </cell>
        </row>
        <row r="28">
          <cell r="D28" t="str">
            <v>PB-5</v>
          </cell>
          <cell r="E28">
            <v>0</v>
          </cell>
          <cell r="F28" t="str">
            <v>Thrift &amp; Savings Plan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 t="str">
            <v>Thrift &amp; Savings Plan</v>
          </cell>
          <cell r="N28">
            <v>11</v>
          </cell>
          <cell r="P28" t="str">
            <v>Total Thrift &amp; Savings Plan</v>
          </cell>
          <cell r="R28">
            <v>-114</v>
          </cell>
          <cell r="T28">
            <v>1226611.1499999999</v>
          </cell>
          <cell r="V28">
            <v>-139833671.09999999</v>
          </cell>
        </row>
        <row r="29">
          <cell r="D29" t="str">
            <v>PB-6</v>
          </cell>
          <cell r="E29">
            <v>0</v>
          </cell>
          <cell r="F29" t="str">
            <v>401K Matching Expense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 t="str">
            <v>401K Matching Expense</v>
          </cell>
          <cell r="N29">
            <v>12</v>
          </cell>
          <cell r="P29" t="str">
            <v>Total 401K Matching Expense</v>
          </cell>
          <cell r="R29">
            <v>11.4</v>
          </cell>
          <cell r="T29">
            <v>38736779.519999996</v>
          </cell>
          <cell r="V29">
            <v>442544395.06999999</v>
          </cell>
        </row>
        <row r="30">
          <cell r="D30" t="str">
            <v>PB-7</v>
          </cell>
          <cell r="E30">
            <v>0</v>
          </cell>
          <cell r="F30" t="str">
            <v>Dental Plan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 t="str">
            <v>Dental Plan</v>
          </cell>
          <cell r="N30">
            <v>13</v>
          </cell>
          <cell r="P30" t="str">
            <v>Total Dental Plan</v>
          </cell>
          <cell r="R30">
            <v>2.5</v>
          </cell>
          <cell r="T30">
            <v>11437767.900000002</v>
          </cell>
          <cell r="V30">
            <v>28676202.814999998</v>
          </cell>
        </row>
        <row r="31">
          <cell r="D31" t="str">
            <v>PB-8</v>
          </cell>
          <cell r="E31">
            <v>0</v>
          </cell>
          <cell r="F31" t="str">
            <v>Short Term Disability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 t="str">
            <v>Short Term Disability</v>
          </cell>
          <cell r="N31">
            <v>14</v>
          </cell>
          <cell r="P31" t="str">
            <v>Total Short Term Disability</v>
          </cell>
          <cell r="R31">
            <v>12.2</v>
          </cell>
          <cell r="T31">
            <v>1138207.3599999999</v>
          </cell>
          <cell r="V31">
            <v>13832674.060000002</v>
          </cell>
        </row>
        <row r="32">
          <cell r="D32" t="str">
            <v>PB-9</v>
          </cell>
          <cell r="E32">
            <v>0</v>
          </cell>
          <cell r="F32" t="str">
            <v>Long Term Disability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 t="str">
            <v>Long Term Disability</v>
          </cell>
          <cell r="N32">
            <v>15</v>
          </cell>
          <cell r="P32" t="str">
            <v>Total Long Term Disability</v>
          </cell>
          <cell r="R32">
            <v>10.4</v>
          </cell>
          <cell r="T32">
            <v>1131379.75</v>
          </cell>
          <cell r="V32">
            <v>11808087.545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</row>
        <row r="34">
          <cell r="D34" t="str">
            <v>GU-1</v>
          </cell>
          <cell r="E34">
            <v>0</v>
          </cell>
          <cell r="F34" t="str">
            <v>Gas Uncollectibles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 t="str">
            <v>Gas Uncollectibles</v>
          </cell>
          <cell r="N34">
            <v>16</v>
          </cell>
          <cell r="P34" t="str">
            <v>Total Gas Uncollectibles</v>
          </cell>
          <cell r="R34">
            <v>-180</v>
          </cell>
          <cell r="T34">
            <v>0</v>
          </cell>
          <cell r="V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</row>
        <row r="36">
          <cell r="D36">
            <v>0</v>
          </cell>
          <cell r="E36">
            <v>0</v>
          </cell>
          <cell r="F36" t="str">
            <v>Other O&amp;M Expenses: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</row>
        <row r="37">
          <cell r="D37">
            <v>0</v>
          </cell>
          <cell r="E37">
            <v>0</v>
          </cell>
          <cell r="F37" t="str">
            <v>Maintenance Expense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</row>
        <row r="38">
          <cell r="D38" t="str">
            <v>SC-1</v>
          </cell>
          <cell r="E38">
            <v>0</v>
          </cell>
          <cell r="F38" t="str">
            <v>Service Company Expense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 t="str">
            <v>Service Company Expense</v>
          </cell>
          <cell r="N38">
            <v>17</v>
          </cell>
          <cell r="P38" t="str">
            <v>Total Service Company Expense</v>
          </cell>
          <cell r="R38">
            <v>29.7</v>
          </cell>
          <cell r="T38">
            <v>340523698.47000009</v>
          </cell>
          <cell r="V38">
            <v>10109459091.550001</v>
          </cell>
        </row>
        <row r="39">
          <cell r="D39">
            <v>0</v>
          </cell>
          <cell r="E39">
            <v>0</v>
          </cell>
          <cell r="F39" t="str">
            <v>Outside Services (other than Service Co)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</row>
        <row r="40">
          <cell r="D40">
            <v>0</v>
          </cell>
          <cell r="E40">
            <v>0</v>
          </cell>
          <cell r="F40" t="str">
            <v>Regulatory Expenses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</row>
        <row r="41">
          <cell r="D41">
            <v>0</v>
          </cell>
          <cell r="E41">
            <v>0</v>
          </cell>
          <cell r="F41" t="str">
            <v>Insurance Other than Group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</row>
        <row r="42">
          <cell r="D42">
            <v>0</v>
          </cell>
          <cell r="E42">
            <v>0</v>
          </cell>
          <cell r="F42" t="str">
            <v>Customer Accounts &amp; Services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</row>
        <row r="43">
          <cell r="D43">
            <v>0</v>
          </cell>
          <cell r="E43">
            <v>0</v>
          </cell>
          <cell r="F43" t="str">
            <v>Rents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D44">
            <v>0</v>
          </cell>
          <cell r="E44">
            <v>0</v>
          </cell>
          <cell r="F44" t="str">
            <v>Office Supplies &amp; Expenses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</row>
        <row r="45">
          <cell r="D45">
            <v>0</v>
          </cell>
          <cell r="E45">
            <v>0</v>
          </cell>
          <cell r="F45" t="str">
            <v>General Advertising Expenses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</row>
        <row r="46">
          <cell r="D46" t="str">
            <v>OOM-1</v>
          </cell>
          <cell r="E46">
            <v>0</v>
          </cell>
          <cell r="F46" t="str">
            <v>Other O&amp;M Expenses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 t="str">
            <v>Other O&amp;M Expenses</v>
          </cell>
          <cell r="N46">
            <v>18</v>
          </cell>
          <cell r="P46" t="str">
            <v>Total Other O&amp;M Expenses</v>
          </cell>
          <cell r="R46">
            <v>29.3</v>
          </cell>
          <cell r="T46">
            <v>173736452.85999995</v>
          </cell>
          <cell r="V46">
            <v>5085849017.6350002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</row>
        <row r="48">
          <cell r="D48" t="str">
            <v>DEP-1</v>
          </cell>
          <cell r="E48">
            <v>0</v>
          </cell>
          <cell r="F48" t="str">
            <v>Depreciation &amp; Amortization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</row>
        <row r="50">
          <cell r="D50">
            <v>0</v>
          </cell>
          <cell r="E50">
            <v>0</v>
          </cell>
          <cell r="F50" t="str">
            <v>Income Taxes: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</row>
        <row r="51">
          <cell r="D51" t="str">
            <v>INCF-1</v>
          </cell>
          <cell r="E51">
            <v>0</v>
          </cell>
          <cell r="F51" t="str">
            <v>Current Federal Taxes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 t="str">
            <v>Current Federal Taxes</v>
          </cell>
          <cell r="N51">
            <v>19</v>
          </cell>
          <cell r="P51" t="str">
            <v>Total Federal Income Taxes (Current)</v>
          </cell>
          <cell r="R51">
            <v>36.5</v>
          </cell>
          <cell r="T51">
            <v>1</v>
          </cell>
          <cell r="V51">
            <v>36.5</v>
          </cell>
        </row>
        <row r="52">
          <cell r="D52" t="str">
            <v>INCS-2</v>
          </cell>
          <cell r="E52">
            <v>0</v>
          </cell>
          <cell r="F52" t="str">
            <v>Current State (CBT)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 t="str">
            <v>Current State (CBT)</v>
          </cell>
          <cell r="N52">
            <v>20</v>
          </cell>
          <cell r="P52" t="str">
            <v>Total Current State (CBT)</v>
          </cell>
          <cell r="R52">
            <v>13.5</v>
          </cell>
          <cell r="T52">
            <v>1</v>
          </cell>
          <cell r="V52">
            <v>13.5</v>
          </cell>
        </row>
        <row r="53">
          <cell r="D53" t="str">
            <v>INCD-3</v>
          </cell>
          <cell r="E53">
            <v>0</v>
          </cell>
          <cell r="F53" t="str">
            <v>Deferred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</row>
        <row r="54">
          <cell r="D54" t="str">
            <v>-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</row>
        <row r="55">
          <cell r="D55" t="str">
            <v>-</v>
          </cell>
          <cell r="E55">
            <v>0</v>
          </cell>
          <cell r="F55" t="str">
            <v>Taxes Other than Income Tax: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</row>
        <row r="56">
          <cell r="D56" t="str">
            <v>-</v>
          </cell>
          <cell r="E56">
            <v>0</v>
          </cell>
          <cell r="F56" t="str">
            <v>Transitional Energy Facilities Assessment (TEFA)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 t="str">
            <v>Transitional Energy Facilities Assessment (TEFA)</v>
          </cell>
          <cell r="N56" t="str">
            <v>NONE</v>
          </cell>
        </row>
        <row r="57">
          <cell r="D57" t="str">
            <v>TO-1</v>
          </cell>
          <cell r="E57">
            <v>0</v>
          </cell>
          <cell r="F57" t="str">
            <v>Real Estate Tax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 t="str">
            <v>Real Estate Tax</v>
          </cell>
          <cell r="N57">
            <v>21</v>
          </cell>
          <cell r="P57" t="str">
            <v>Total Real Estate Tax</v>
          </cell>
          <cell r="R57">
            <v>-187.6</v>
          </cell>
          <cell r="T57">
            <v>13625790.479999997</v>
          </cell>
          <cell r="V57">
            <v>-2555790969.9650002</v>
          </cell>
        </row>
        <row r="58">
          <cell r="D58" t="str">
            <v>TO-2</v>
          </cell>
          <cell r="E58">
            <v>0</v>
          </cell>
          <cell r="F58" t="str">
            <v>Payroll Taxes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 t="str">
            <v>Payroll Taxes</v>
          </cell>
          <cell r="N58">
            <v>22</v>
          </cell>
          <cell r="P58" t="str">
            <v>Total Payroll Taxes</v>
          </cell>
          <cell r="R58">
            <v>18.3</v>
          </cell>
          <cell r="T58">
            <v>55642656.609999999</v>
          </cell>
          <cell r="V58">
            <v>1020098842.8600001</v>
          </cell>
        </row>
        <row r="59">
          <cell r="D59" t="str">
            <v>TO-3</v>
          </cell>
          <cell r="E59">
            <v>0</v>
          </cell>
          <cell r="F59" t="str">
            <v>New Jersey Energy Sales Tax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 t="str">
            <v>New Jersey Energy Sales Tax</v>
          </cell>
          <cell r="N59">
            <v>23</v>
          </cell>
          <cell r="P59" t="str">
            <v>Total New Jersey Energy Sales Tax</v>
          </cell>
          <cell r="R59">
            <v>-43.3</v>
          </cell>
          <cell r="T59">
            <v>395843746</v>
          </cell>
          <cell r="V59">
            <v>-17131212602</v>
          </cell>
        </row>
        <row r="60">
          <cell r="D60" t="str">
            <v>TO-4</v>
          </cell>
          <cell r="E60">
            <v>0</v>
          </cell>
          <cell r="F60" t="str">
            <v>New Jersey Sales and Use Tax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 t="str">
            <v>New Jersey Sales and Use Tax</v>
          </cell>
          <cell r="N60">
            <v>24</v>
          </cell>
          <cell r="P60" t="str">
            <v>Total New Jersey Sales and Use Tax Payments</v>
          </cell>
          <cell r="R60">
            <v>34.200000000000003</v>
          </cell>
          <cell r="T60">
            <v>16271294.790000001</v>
          </cell>
          <cell r="V60">
            <v>556050863.65999997</v>
          </cell>
        </row>
        <row r="61">
          <cell r="D61" t="str">
            <v>-</v>
          </cell>
          <cell r="E61">
            <v>0</v>
          </cell>
          <cell r="F61" t="str">
            <v>Other-Misc.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O61" t="str">
            <v>****</v>
          </cell>
          <cell r="P61" t="str">
            <v>Total Other-Misc.</v>
          </cell>
          <cell r="Q61">
            <v>0</v>
          </cell>
          <cell r="R61">
            <v>88.3</v>
          </cell>
          <cell r="S61">
            <v>0</v>
          </cell>
          <cell r="T61">
            <v>571387.84</v>
          </cell>
          <cell r="U61">
            <v>0</v>
          </cell>
          <cell r="V61">
            <v>50476149.490000002</v>
          </cell>
          <cell r="X61" t="str">
            <v>= ?</v>
          </cell>
        </row>
        <row r="62">
          <cell r="D62" t="str">
            <v>-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</row>
        <row r="63">
          <cell r="D63" t="str">
            <v>-</v>
          </cell>
          <cell r="E63">
            <v>0</v>
          </cell>
          <cell r="F63" t="str">
            <v>Return on Investment: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</row>
        <row r="64">
          <cell r="D64" t="str">
            <v>0-1</v>
          </cell>
          <cell r="E64">
            <v>0</v>
          </cell>
          <cell r="F64" t="str">
            <v>Short-term Debt Interest Expense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 t="str">
            <v>Short-term Debt Interest Expense</v>
          </cell>
          <cell r="N64" t="str">
            <v>rate council did not use</v>
          </cell>
        </row>
        <row r="65">
          <cell r="D65" t="str">
            <v>LTD-2</v>
          </cell>
          <cell r="E65">
            <v>0</v>
          </cell>
          <cell r="F65" t="str">
            <v>Long-term Debt Interest Expense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 t="str">
            <v>Long-term Debt Interest Expense</v>
          </cell>
          <cell r="N65">
            <v>26</v>
          </cell>
          <cell r="P65" t="str">
            <v>Long-term Debt Interest Expense</v>
          </cell>
          <cell r="R65">
            <v>91.2</v>
          </cell>
          <cell r="T65">
            <v>1</v>
          </cell>
          <cell r="V65">
            <v>1</v>
          </cell>
        </row>
        <row r="66">
          <cell r="D66" t="str">
            <v>-3</v>
          </cell>
          <cell r="E66">
            <v>0</v>
          </cell>
          <cell r="F66" t="str">
            <v>Income Available for Common Equity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 t="str">
            <v>Income Available for Common Equity</v>
          </cell>
          <cell r="N66" t="str">
            <v>NONE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E68">
            <v>0</v>
          </cell>
          <cell r="F68" t="str">
            <v>Total Requirement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D70" t="str">
            <v>PREF-1</v>
          </cell>
          <cell r="F70" t="str">
            <v>Preferred stock dividends</v>
          </cell>
          <cell r="M70" t="str">
            <v>Preferred stock dividends</v>
          </cell>
          <cell r="N70">
            <v>27</v>
          </cell>
          <cell r="P70" t="str">
            <v>Preferred stock dividends</v>
          </cell>
          <cell r="Q70">
            <v>0</v>
          </cell>
          <cell r="R70">
            <v>45.6</v>
          </cell>
          <cell r="T70">
            <v>1</v>
          </cell>
          <cell r="V70">
            <v>1</v>
          </cell>
        </row>
        <row r="71">
          <cell r="D71">
            <v>0</v>
          </cell>
        </row>
        <row r="72">
          <cell r="D72" t="str">
            <v>summ-1</v>
          </cell>
          <cell r="M72" t="str">
            <v>Summary</v>
          </cell>
          <cell r="N72">
            <v>1</v>
          </cell>
        </row>
        <row r="73">
          <cell r="D73">
            <v>0</v>
          </cell>
        </row>
        <row r="74">
          <cell r="D74" t="str">
            <v>RC1</v>
          </cell>
          <cell r="M74" t="str">
            <v>Rate Counsel</v>
          </cell>
          <cell r="N74">
            <v>25</v>
          </cell>
        </row>
        <row r="75">
          <cell r="D75">
            <v>0</v>
          </cell>
        </row>
        <row r="76">
          <cell r="D76" t="str">
            <v>cwcac</v>
          </cell>
          <cell r="M76" t="str">
            <v>CASH WORKING CAPITAL ACROSS THE COUNTRY</v>
          </cell>
          <cell r="N76">
            <v>28</v>
          </cell>
        </row>
        <row r="77">
          <cell r="D77">
            <v>0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2">
          <cell r="D82">
            <v>0</v>
          </cell>
        </row>
        <row r="83">
          <cell r="M8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° Empr"/>
      <sheetName val="N° Empr"/>
      <sheetName val="#Ger &amp; DPR"/>
      <sheetName val="cFolha R$"/>
      <sheetName val="Folha R$"/>
      <sheetName val="cTGA &amp; TFA"/>
      <sheetName val="TGA &amp; TFA"/>
      <sheetName val="PSE&amp;G-IS-MONTH"/>
      <sheetName val="Reset Dates All"/>
      <sheetName val="Enerquinta CL$"/>
      <sheetName val="Diario"/>
      <sheetName val="Newc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AH52"/>
  <sheetViews>
    <sheetView topLeftCell="A2" zoomScale="70" zoomScaleNormal="70" workbookViewId="0">
      <selection activeCell="C5" sqref="C5"/>
    </sheetView>
  </sheetViews>
  <sheetFormatPr defaultRowHeight="15"/>
  <cols>
    <col min="1" max="1" width="9.140625" style="23"/>
    <col min="2" max="2" width="15.85546875" style="23" bestFit="1" customWidth="1"/>
    <col min="3" max="3" width="35.28515625" style="23" bestFit="1" customWidth="1"/>
    <col min="4" max="4" width="12.85546875" style="23" bestFit="1" customWidth="1"/>
    <col min="5" max="6" width="10.140625" style="23" bestFit="1" customWidth="1"/>
    <col min="7" max="7" width="9.140625" style="23"/>
    <col min="8" max="8" width="8.28515625" style="23" bestFit="1" customWidth="1"/>
    <col min="9" max="9" width="18" style="23" customWidth="1"/>
    <col min="10" max="16" width="16.28515625" style="23" bestFit="1" customWidth="1"/>
    <col min="17" max="17" width="19.140625" style="23" bestFit="1" customWidth="1"/>
    <col min="18" max="18" width="24" style="23" bestFit="1" customWidth="1"/>
    <col min="19" max="21" width="16.28515625" style="23" bestFit="1" customWidth="1"/>
    <col min="22" max="22" width="9.140625" style="23"/>
    <col min="23" max="34" width="16.28515625" style="23" bestFit="1" customWidth="1"/>
    <col min="35" max="16384" width="9.140625" style="23"/>
  </cols>
  <sheetData>
    <row r="1" spans="2:30">
      <c r="H1" s="342"/>
      <c r="I1" s="342"/>
      <c r="J1" s="342"/>
      <c r="K1" s="342"/>
      <c r="L1" s="342"/>
      <c r="M1" s="342"/>
      <c r="N1" s="342"/>
      <c r="O1" s="342"/>
      <c r="P1" s="342"/>
      <c r="Q1" s="342"/>
    </row>
    <row r="2" spans="2:30">
      <c r="H2" s="342"/>
      <c r="I2" s="342"/>
      <c r="J2" s="342"/>
      <c r="K2" s="342"/>
      <c r="L2" s="342"/>
      <c r="M2" s="342"/>
      <c r="N2" s="342"/>
      <c r="O2" s="342"/>
      <c r="P2" s="342"/>
      <c r="Q2" s="342"/>
    </row>
    <row r="3" spans="2:30">
      <c r="B3" s="344" t="s">
        <v>442</v>
      </c>
      <c r="C3" s="345" t="s">
        <v>443</v>
      </c>
      <c r="H3" s="342"/>
      <c r="I3" s="342"/>
      <c r="J3" s="342"/>
      <c r="K3" s="342"/>
      <c r="L3" s="342"/>
      <c r="M3" s="342"/>
      <c r="N3" s="342"/>
      <c r="O3" s="342"/>
      <c r="P3" s="342"/>
      <c r="Q3" s="342"/>
    </row>
    <row r="4" spans="2:30">
      <c r="C4" s="345" t="s">
        <v>461</v>
      </c>
    </row>
    <row r="5" spans="2:30">
      <c r="C5" s="345" t="s">
        <v>444</v>
      </c>
      <c r="N5" s="341"/>
    </row>
    <row r="6" spans="2:30">
      <c r="J6" s="154" t="s">
        <v>452</v>
      </c>
      <c r="K6" s="154" t="s">
        <v>453</v>
      </c>
    </row>
    <row r="7" spans="2:30">
      <c r="D7" s="154" t="s">
        <v>452</v>
      </c>
      <c r="E7" s="154" t="s">
        <v>453</v>
      </c>
      <c r="H7" s="29"/>
      <c r="J7" s="389" t="s">
        <v>450</v>
      </c>
      <c r="K7" s="163" t="str">
        <f>J7</f>
        <v>RB</v>
      </c>
      <c r="L7" s="39"/>
      <c r="M7" s="39"/>
      <c r="N7" s="39"/>
      <c r="O7" s="39"/>
      <c r="P7" s="39"/>
      <c r="Q7" s="39"/>
      <c r="W7" s="39"/>
      <c r="X7" s="39"/>
      <c r="Y7" s="39"/>
      <c r="Z7" s="39"/>
      <c r="AA7" s="39"/>
      <c r="AB7" s="39"/>
      <c r="AC7" s="39"/>
      <c r="AD7" s="39"/>
    </row>
    <row r="8" spans="2:30">
      <c r="C8" s="386" t="s">
        <v>450</v>
      </c>
      <c r="H8" s="29"/>
      <c r="I8" s="23" t="s">
        <v>458</v>
      </c>
      <c r="J8" s="39">
        <f>INPUT!E71</f>
        <v>175104.53565395996</v>
      </c>
      <c r="K8" s="39">
        <f>INPUT!E81</f>
        <v>213929.30280120627</v>
      </c>
      <c r="L8" s="39"/>
      <c r="M8" s="39"/>
      <c r="N8" s="39"/>
      <c r="O8" s="39"/>
      <c r="P8" s="39"/>
      <c r="Q8" s="39"/>
      <c r="W8" s="39"/>
      <c r="X8" s="39"/>
      <c r="Y8" s="39"/>
      <c r="Z8" s="39"/>
      <c r="AA8" s="39"/>
      <c r="AB8" s="39"/>
      <c r="AC8" s="39"/>
      <c r="AD8" s="39"/>
    </row>
    <row r="9" spans="2:30">
      <c r="C9" s="23" t="s">
        <v>454</v>
      </c>
      <c r="D9" s="385">
        <f>J10</f>
        <v>219252.19192667244</v>
      </c>
      <c r="E9" s="385">
        <f>K10</f>
        <v>245460.08034697711</v>
      </c>
      <c r="H9" s="29"/>
      <c r="I9" s="23" t="s">
        <v>459</v>
      </c>
      <c r="J9" s="39">
        <f>SUM(INPUT!P72:AO72)</f>
        <v>44147.656272712476</v>
      </c>
      <c r="K9" s="39">
        <f>SUM(INPUT!P82:AO82)</f>
        <v>31530.777545770827</v>
      </c>
      <c r="L9" s="39"/>
      <c r="M9" s="39"/>
      <c r="N9" s="39"/>
      <c r="O9" s="39"/>
      <c r="P9" s="39"/>
      <c r="Q9" s="39"/>
      <c r="W9" s="39"/>
      <c r="X9" s="39"/>
      <c r="Y9" s="39"/>
      <c r="Z9" s="39"/>
      <c r="AA9" s="39"/>
      <c r="AB9" s="39"/>
      <c r="AC9" s="39"/>
      <c r="AD9" s="39"/>
    </row>
    <row r="10" spans="2:30">
      <c r="C10" s="386" t="s">
        <v>455</v>
      </c>
      <c r="D10" s="387">
        <f>SUM(INPUT!P77:AO77)</f>
        <v>-72280.494367011808</v>
      </c>
      <c r="E10" s="387">
        <f>SUM(INPUT!P87:AO87)</f>
        <v>-90635.874966330171</v>
      </c>
      <c r="H10" s="29"/>
      <c r="I10" s="23" t="s">
        <v>14</v>
      </c>
      <c r="J10" s="39">
        <f>+J8+J9</f>
        <v>219252.19192667244</v>
      </c>
      <c r="K10" s="39">
        <f>+K8+K9</f>
        <v>245460.08034697711</v>
      </c>
      <c r="L10" s="39"/>
      <c r="M10" s="39"/>
      <c r="N10" s="39"/>
      <c r="O10" s="39"/>
      <c r="P10" s="39"/>
      <c r="Q10" s="39"/>
      <c r="W10" s="39"/>
      <c r="X10" s="39"/>
      <c r="Y10" s="39"/>
      <c r="Z10" s="39"/>
      <c r="AA10" s="39"/>
      <c r="AB10" s="39"/>
      <c r="AC10" s="39"/>
      <c r="AD10" s="39"/>
    </row>
    <row r="11" spans="2:30">
      <c r="C11" s="23" t="s">
        <v>456</v>
      </c>
      <c r="D11" s="39">
        <f>+D9+D10</f>
        <v>146971.69755966065</v>
      </c>
      <c r="E11" s="39">
        <f>+E9+E10</f>
        <v>154824.20538064692</v>
      </c>
      <c r="H11" s="29"/>
      <c r="J11" s="39"/>
      <c r="K11" s="39"/>
      <c r="L11" s="39"/>
      <c r="M11" s="39"/>
      <c r="N11" s="39"/>
      <c r="O11" s="39"/>
      <c r="P11" s="39"/>
      <c r="Q11" s="39"/>
      <c r="W11" s="39"/>
      <c r="X11" s="39"/>
      <c r="Y11" s="39"/>
      <c r="Z11" s="39"/>
      <c r="AA11" s="39"/>
      <c r="AB11" s="39"/>
      <c r="AC11" s="39"/>
      <c r="AD11" s="39"/>
    </row>
    <row r="12" spans="2:30">
      <c r="H12" s="29"/>
      <c r="J12" s="389" t="s">
        <v>451</v>
      </c>
      <c r="K12" s="389" t="str">
        <f>J12</f>
        <v>NRB</v>
      </c>
      <c r="L12" s="39"/>
      <c r="M12" s="39"/>
      <c r="N12" s="39"/>
      <c r="O12" s="39"/>
      <c r="P12" s="39"/>
      <c r="Q12" s="39"/>
      <c r="W12" s="39"/>
      <c r="X12" s="39"/>
      <c r="Y12" s="39"/>
      <c r="Z12" s="39"/>
      <c r="AA12" s="39"/>
      <c r="AB12" s="39"/>
      <c r="AC12" s="39"/>
      <c r="AD12" s="39"/>
    </row>
    <row r="13" spans="2:30">
      <c r="C13" s="386" t="s">
        <v>451</v>
      </c>
      <c r="H13" s="29"/>
      <c r="I13" s="23" t="str">
        <f>I8</f>
        <v>Stip</v>
      </c>
      <c r="J13" s="39">
        <f>INPUT!E92</f>
        <v>56308.44757391703</v>
      </c>
      <c r="K13" s="39">
        <f>INPUT!E102</f>
        <v>59970.987516865738</v>
      </c>
      <c r="L13" s="39"/>
      <c r="M13" s="39"/>
      <c r="N13" s="39"/>
      <c r="O13" s="39"/>
      <c r="P13" s="39"/>
      <c r="Q13" s="39"/>
      <c r="W13" s="39"/>
      <c r="X13" s="39"/>
      <c r="Y13" s="39"/>
      <c r="Z13" s="39"/>
      <c r="AA13" s="39"/>
      <c r="AB13" s="39"/>
      <c r="AC13" s="39"/>
      <c r="AD13" s="39"/>
    </row>
    <row r="14" spans="2:30">
      <c r="C14" s="23" t="str">
        <f>C9</f>
        <v>ADJ Balance</v>
      </c>
      <c r="D14" s="385">
        <f>J15</f>
        <v>60174.490124896001</v>
      </c>
      <c r="E14" s="385">
        <f>K15</f>
        <v>59908.683265510583</v>
      </c>
      <c r="F14" s="163" t="s">
        <v>44</v>
      </c>
      <c r="H14" s="29"/>
      <c r="I14" s="23" t="str">
        <f>I9</f>
        <v>Adj - 12/31/2020</v>
      </c>
      <c r="J14" s="39">
        <f>SUM(INPUT!P93:AO93)</f>
        <v>3866.0425509789729</v>
      </c>
      <c r="K14" s="39">
        <f>SUM(INPUT!P103:AO103)</f>
        <v>-62.304251355155515</v>
      </c>
      <c r="L14" s="39"/>
      <c r="M14" s="39"/>
      <c r="N14" s="39"/>
      <c r="O14" s="39"/>
      <c r="P14" s="39"/>
      <c r="Q14" s="39"/>
      <c r="W14" s="39"/>
      <c r="X14" s="39"/>
      <c r="Y14" s="39"/>
      <c r="Z14" s="39"/>
      <c r="AA14" s="39"/>
      <c r="AB14" s="39"/>
      <c r="AC14" s="39"/>
      <c r="AD14" s="39"/>
    </row>
    <row r="15" spans="2:30">
      <c r="C15" s="386" t="str">
        <f t="shared" ref="C15:C16" si="0">C10</f>
        <v>Amort through 12/31/2020</v>
      </c>
      <c r="D15" s="388">
        <f>SUM(INPUT!P98:AO98)</f>
        <v>-21409.999124896</v>
      </c>
      <c r="E15" s="388">
        <f>SUM(INPUT!P108:AO108)</f>
        <v>-21551.104785511263</v>
      </c>
      <c r="H15" s="29"/>
      <c r="I15" s="23" t="str">
        <f>I10</f>
        <v>Total</v>
      </c>
      <c r="J15" s="39">
        <f>+J13+J14</f>
        <v>60174.490124896001</v>
      </c>
      <c r="K15" s="39">
        <f>+K13+K14</f>
        <v>59908.683265510583</v>
      </c>
      <c r="L15" s="39"/>
      <c r="M15" s="39"/>
      <c r="N15" s="39"/>
      <c r="O15" s="39"/>
      <c r="P15" s="39"/>
      <c r="Q15" s="39"/>
      <c r="W15" s="39"/>
      <c r="X15" s="39"/>
      <c r="Y15" s="39"/>
      <c r="Z15" s="39"/>
      <c r="AA15" s="39"/>
      <c r="AB15" s="39"/>
      <c r="AC15" s="39"/>
      <c r="AD15" s="39"/>
    </row>
    <row r="16" spans="2:30">
      <c r="C16" s="23" t="str">
        <f t="shared" si="0"/>
        <v>Remaining</v>
      </c>
      <c r="D16" s="39">
        <f>+D14+D15</f>
        <v>38764.491000000002</v>
      </c>
      <c r="E16" s="39">
        <f>+E14+E15</f>
        <v>38357.57847999932</v>
      </c>
      <c r="H16" s="29"/>
      <c r="I16" s="23" t="s">
        <v>460</v>
      </c>
      <c r="J16" s="163">
        <f>+J10+J15</f>
        <v>279426.68205156847</v>
      </c>
      <c r="K16" s="163">
        <f>+K10+K15</f>
        <v>305368.7636124877</v>
      </c>
      <c r="L16" s="39"/>
      <c r="M16" s="39"/>
      <c r="N16" s="39"/>
      <c r="O16" s="39"/>
      <c r="P16" s="39"/>
      <c r="Q16" s="39"/>
      <c r="W16" s="39"/>
      <c r="X16" s="39"/>
      <c r="Y16" s="39"/>
      <c r="Z16" s="39"/>
      <c r="AA16" s="39"/>
      <c r="AB16" s="39"/>
      <c r="AC16" s="39"/>
      <c r="AD16" s="39"/>
    </row>
    <row r="17" spans="3:34">
      <c r="C17" s="23" t="s">
        <v>44</v>
      </c>
      <c r="H17" s="29"/>
      <c r="J17" s="39" t="s">
        <v>44</v>
      </c>
      <c r="K17" s="39"/>
      <c r="L17" s="39"/>
      <c r="M17" s="39"/>
      <c r="N17" s="39"/>
      <c r="O17" s="39"/>
      <c r="P17" s="39"/>
      <c r="Q17" s="39"/>
      <c r="W17" s="39"/>
      <c r="X17" s="39"/>
      <c r="Y17" s="39"/>
      <c r="Z17" s="39"/>
      <c r="AA17" s="39"/>
      <c r="AB17" s="39"/>
      <c r="AC17" s="39"/>
      <c r="AD17" s="39"/>
    </row>
    <row r="18" spans="3:34">
      <c r="C18" s="23" t="s">
        <v>457</v>
      </c>
      <c r="D18" s="163">
        <f>+D11+D16</f>
        <v>185736.18855966066</v>
      </c>
      <c r="E18" s="163">
        <f>+E11+E16</f>
        <v>193181.78386064625</v>
      </c>
      <c r="H18" s="29"/>
      <c r="J18" s="39"/>
      <c r="K18" s="39"/>
      <c r="L18" s="39"/>
      <c r="M18" s="39"/>
      <c r="N18" s="39"/>
      <c r="O18" s="39"/>
      <c r="P18" s="39"/>
      <c r="Q18" s="39"/>
      <c r="W18" s="39"/>
      <c r="X18" s="39"/>
      <c r="Y18" s="39"/>
      <c r="Z18" s="39"/>
      <c r="AA18" s="39"/>
      <c r="AB18" s="39"/>
      <c r="AC18" s="39"/>
      <c r="AD18" s="39"/>
    </row>
    <row r="19" spans="3:34">
      <c r="H19" s="29"/>
      <c r="J19" s="39"/>
      <c r="K19" s="39"/>
      <c r="L19" s="39"/>
      <c r="M19" s="39"/>
      <c r="N19" s="39"/>
      <c r="O19" s="39"/>
      <c r="P19" s="39"/>
      <c r="Q19" s="39"/>
      <c r="W19" s="39"/>
      <c r="X19" s="39"/>
      <c r="Y19" s="39"/>
      <c r="Z19" s="39"/>
      <c r="AA19" s="39"/>
      <c r="AB19" s="39"/>
      <c r="AC19" s="39"/>
      <c r="AD19" s="39"/>
    </row>
    <row r="20" spans="3:34">
      <c r="J20" s="156"/>
      <c r="N20" s="163"/>
      <c r="W20" s="39"/>
      <c r="X20" s="39"/>
      <c r="Y20" s="39"/>
      <c r="Z20" s="39"/>
      <c r="AA20" s="39"/>
      <c r="AB20" s="39"/>
      <c r="AC20" s="39"/>
      <c r="AD20" s="39"/>
    </row>
    <row r="21" spans="3:34">
      <c r="D21" s="39">
        <f>'RevReq-E'!L49</f>
        <v>185736.18855966092</v>
      </c>
      <c r="E21" s="39">
        <f>'RevReq-G'!L49</f>
        <v>193181.7838606463</v>
      </c>
    </row>
    <row r="31" spans="3:34"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</row>
    <row r="32" spans="3:34"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</row>
    <row r="33" spans="9:34"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</row>
    <row r="34" spans="9:34"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</row>
    <row r="38" spans="9:34">
      <c r="I38" s="132"/>
      <c r="J38" s="343"/>
      <c r="K38" s="343"/>
      <c r="L38" s="132"/>
      <c r="M38" s="343"/>
      <c r="N38" s="343"/>
      <c r="O38" s="132"/>
      <c r="P38" s="132"/>
      <c r="Q38" s="132"/>
      <c r="R38" s="132"/>
      <c r="S38" s="132"/>
      <c r="T38" s="132"/>
      <c r="U38" s="132"/>
      <c r="V38" s="132"/>
    </row>
    <row r="39" spans="9:34"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</row>
    <row r="40" spans="9:34">
      <c r="I40" s="132"/>
      <c r="J40" s="209"/>
      <c r="K40" s="209"/>
      <c r="L40" s="132"/>
      <c r="M40" s="209"/>
      <c r="N40" s="209"/>
      <c r="O40" s="210"/>
      <c r="P40" s="132"/>
      <c r="Q40" s="132"/>
      <c r="R40" s="132"/>
      <c r="S40" s="132"/>
      <c r="T40" s="132"/>
      <c r="U40" s="132"/>
      <c r="V40" s="132"/>
    </row>
    <row r="41" spans="9:34">
      <c r="I41" s="132"/>
      <c r="J41" s="209"/>
      <c r="K41" s="209"/>
      <c r="L41" s="210"/>
      <c r="M41" s="209"/>
      <c r="N41" s="209"/>
      <c r="O41" s="210"/>
      <c r="P41" s="132"/>
      <c r="Q41" s="132"/>
      <c r="R41" s="132"/>
      <c r="S41" s="132"/>
      <c r="T41" s="132"/>
      <c r="U41" s="132"/>
      <c r="V41" s="132"/>
    </row>
    <row r="42" spans="9:34">
      <c r="I42" s="132"/>
      <c r="J42" s="209"/>
      <c r="K42" s="209"/>
      <c r="L42" s="132"/>
      <c r="M42" s="209"/>
      <c r="N42" s="209"/>
      <c r="O42" s="210"/>
      <c r="P42" s="132"/>
      <c r="Q42" s="132"/>
      <c r="R42" s="132"/>
      <c r="S42" s="132"/>
      <c r="T42" s="132"/>
      <c r="U42" s="132"/>
      <c r="V42" s="132"/>
    </row>
    <row r="43" spans="9:34">
      <c r="I43" s="132"/>
      <c r="J43" s="210"/>
      <c r="K43" s="210"/>
      <c r="L43" s="132"/>
      <c r="M43" s="210"/>
      <c r="N43" s="210"/>
      <c r="O43" s="210"/>
      <c r="P43" s="132"/>
      <c r="Q43" s="132"/>
      <c r="R43" s="132"/>
      <c r="S43" s="132"/>
      <c r="T43" s="132"/>
      <c r="U43" s="132"/>
      <c r="V43" s="132"/>
    </row>
    <row r="44" spans="9:34"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</row>
    <row r="45" spans="9:34"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</row>
    <row r="46" spans="9:34">
      <c r="I46" s="132"/>
      <c r="J46" s="132"/>
      <c r="K46" s="132"/>
      <c r="L46" s="132"/>
      <c r="M46" s="303"/>
      <c r="N46" s="209"/>
      <c r="O46" s="157"/>
      <c r="P46" s="132"/>
      <c r="Q46" s="132"/>
      <c r="R46" s="132"/>
      <c r="S46" s="132"/>
      <c r="T46" s="132"/>
      <c r="U46" s="132"/>
      <c r="V46" s="132"/>
    </row>
    <row r="47" spans="9:34">
      <c r="I47" s="132"/>
      <c r="J47" s="132"/>
      <c r="K47" s="132"/>
      <c r="L47" s="132"/>
      <c r="M47" s="303"/>
      <c r="N47" s="132"/>
      <c r="O47" s="132"/>
      <c r="P47" s="132"/>
      <c r="Q47" s="132"/>
      <c r="R47" s="132"/>
      <c r="S47" s="132"/>
      <c r="T47" s="132"/>
      <c r="U47" s="132"/>
      <c r="V47" s="132"/>
    </row>
    <row r="48" spans="9:34">
      <c r="I48" s="132"/>
      <c r="J48" s="132"/>
      <c r="K48" s="132"/>
      <c r="L48" s="132"/>
      <c r="M48" s="303"/>
      <c r="N48" s="303"/>
      <c r="O48" s="303"/>
      <c r="P48" s="303"/>
      <c r="Q48" s="303"/>
      <c r="R48" s="303"/>
      <c r="S48" s="157"/>
      <c r="T48" s="303"/>
      <c r="U48" s="132"/>
      <c r="V48" s="132"/>
    </row>
    <row r="49" spans="9:22">
      <c r="I49" s="132"/>
      <c r="J49" s="132"/>
      <c r="K49" s="132"/>
      <c r="L49" s="132"/>
      <c r="M49" s="303"/>
      <c r="N49" s="303"/>
      <c r="O49" s="303"/>
      <c r="P49" s="303"/>
      <c r="Q49" s="303"/>
      <c r="R49" s="303"/>
      <c r="S49" s="157"/>
      <c r="T49" s="303"/>
      <c r="U49" s="157"/>
      <c r="V49" s="132"/>
    </row>
    <row r="50" spans="9:22"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</row>
    <row r="51" spans="9:22">
      <c r="I51" s="132"/>
      <c r="J51" s="132"/>
      <c r="K51" s="132"/>
      <c r="L51" s="132"/>
      <c r="M51" s="157"/>
      <c r="N51" s="132"/>
      <c r="O51" s="132"/>
      <c r="P51" s="157"/>
      <c r="Q51" s="132"/>
      <c r="R51" s="132"/>
      <c r="S51" s="132"/>
      <c r="T51" s="132"/>
      <c r="U51" s="132"/>
      <c r="V51" s="132"/>
    </row>
    <row r="52" spans="9:22"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</row>
  </sheetData>
  <hyperlinks>
    <hyperlink ref="C3" location="INPUT!E7" display="INPUT!E7"/>
    <hyperlink ref="C4" location="INPUT!E204" display="INPUT!E204"/>
    <hyperlink ref="C5" location="INPUT!D195" display="INPUT!D195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autoPageBreaks="0" fitToPage="1"/>
  </sheetPr>
  <dimension ref="A1:AG476"/>
  <sheetViews>
    <sheetView view="pageBreakPreview" zoomScale="85" zoomScaleNormal="100" zoomScaleSheetLayoutView="85" workbookViewId="0">
      <pane xSplit="2" ySplit="9" topLeftCell="C40" activePane="bottomRight" state="frozen"/>
      <selection activeCell="E7" sqref="E7:E8"/>
      <selection pane="topRight" activeCell="E7" sqref="E7:E8"/>
      <selection pane="bottomLeft" activeCell="E7" sqref="E7:E8"/>
      <selection pane="bottomRight" activeCell="K51" sqref="K51"/>
    </sheetView>
  </sheetViews>
  <sheetFormatPr defaultColWidth="9.140625" defaultRowHeight="12.75" outlineLevelRow="1" outlineLevelCol="1"/>
  <cols>
    <col min="1" max="1" width="7.28515625" style="44" hidden="1" customWidth="1"/>
    <col min="2" max="2" width="11.28515625" style="44" customWidth="1"/>
    <col min="3" max="3" width="17.42578125" style="44" customWidth="1"/>
    <col min="4" max="4" width="16.28515625" style="54" bestFit="1" customWidth="1"/>
    <col min="5" max="5" width="16.7109375" style="45" customWidth="1"/>
    <col min="6" max="8" width="16.7109375" style="44" customWidth="1"/>
    <col min="9" max="9" width="15" style="44" customWidth="1"/>
    <col min="10" max="10" width="15.42578125" style="44" customWidth="1"/>
    <col min="11" max="11" width="12.7109375" style="44" customWidth="1"/>
    <col min="12" max="12" width="12.5703125" style="44" customWidth="1"/>
    <col min="13" max="13" width="8.5703125" style="44" hidden="1" customWidth="1" outlineLevel="1"/>
    <col min="14" max="14" width="12.28515625" style="44" hidden="1" customWidth="1" outlineLevel="1"/>
    <col min="15" max="15" width="12.7109375" style="44" hidden="1" customWidth="1" outlineLevel="1"/>
    <col min="16" max="16" width="8.85546875" style="44" hidden="1" customWidth="1" outlineLevel="1"/>
    <col min="17" max="18" width="14.28515625" style="44" hidden="1" customWidth="1" outlineLevel="1"/>
    <col min="19" max="19" width="11.5703125" style="44" hidden="1" customWidth="1" outlineLevel="1"/>
    <col min="20" max="20" width="11" style="44" hidden="1" customWidth="1" outlineLevel="1"/>
    <col min="21" max="21" width="14" style="44" hidden="1" customWidth="1" outlineLevel="1"/>
    <col min="22" max="22" width="12" style="44" hidden="1" customWidth="1" outlineLevel="1"/>
    <col min="23" max="23" width="9.140625" style="44" collapsed="1"/>
    <col min="24" max="16384" width="9.140625" style="44"/>
  </cols>
  <sheetData>
    <row r="1" spans="1:33" ht="18">
      <c r="A1" s="43"/>
      <c r="B1" s="43" t="str">
        <f>+INPUT!E14</f>
        <v>PSE&amp;G 2021 TAX ADJUSTMENT CREDIT</v>
      </c>
      <c r="L1" s="284" t="s">
        <v>433</v>
      </c>
      <c r="M1" s="82"/>
      <c r="AG1" s="54"/>
    </row>
    <row r="2" spans="1:33" ht="18">
      <c r="A2" s="43"/>
      <c r="B2" s="43" t="s">
        <v>373</v>
      </c>
      <c r="L2" s="238" t="s">
        <v>267</v>
      </c>
      <c r="M2" s="82"/>
      <c r="AG2" s="54"/>
    </row>
    <row r="3" spans="1:33">
      <c r="B3" s="122"/>
    </row>
    <row r="4" spans="1:33">
      <c r="C4" s="83"/>
      <c r="D4" s="84"/>
      <c r="E4" s="176" t="s">
        <v>75</v>
      </c>
      <c r="F4" s="177"/>
      <c r="G4" s="178">
        <f>INPUT!E44</f>
        <v>0.28110000000000002</v>
      </c>
      <c r="H4" s="85"/>
    </row>
    <row r="5" spans="1:33">
      <c r="E5" s="85"/>
      <c r="F5" s="51"/>
      <c r="G5" s="175"/>
      <c r="H5" s="85"/>
    </row>
    <row r="6" spans="1:33" hidden="1">
      <c r="E6" s="85"/>
      <c r="F6" s="51"/>
      <c r="G6" s="175"/>
      <c r="H6" s="85"/>
      <c r="N6" s="86"/>
    </row>
    <row r="7" spans="1:33" hidden="1">
      <c r="F7" s="87"/>
    </row>
    <row r="8" spans="1:33">
      <c r="C8" s="88">
        <v>-1</v>
      </c>
      <c r="D8" s="89">
        <f t="shared" ref="D8:L8" si="0">C8-1</f>
        <v>-2</v>
      </c>
      <c r="E8" s="90">
        <f t="shared" si="0"/>
        <v>-3</v>
      </c>
      <c r="F8" s="88">
        <f t="shared" si="0"/>
        <v>-4</v>
      </c>
      <c r="G8" s="88">
        <f t="shared" si="0"/>
        <v>-5</v>
      </c>
      <c r="H8" s="88">
        <f t="shared" si="0"/>
        <v>-6</v>
      </c>
      <c r="I8" s="88">
        <f t="shared" si="0"/>
        <v>-7</v>
      </c>
      <c r="J8" s="88">
        <f t="shared" si="0"/>
        <v>-8</v>
      </c>
      <c r="K8" s="88">
        <f t="shared" si="0"/>
        <v>-9</v>
      </c>
      <c r="L8" s="88">
        <f t="shared" si="0"/>
        <v>-10</v>
      </c>
      <c r="M8" s="88"/>
    </row>
    <row r="9" spans="1:33" s="91" customFormat="1" ht="60" customHeight="1">
      <c r="A9" s="91" t="s">
        <v>76</v>
      </c>
      <c r="C9" s="92" t="s">
        <v>77</v>
      </c>
      <c r="D9" s="93" t="s">
        <v>346</v>
      </c>
      <c r="E9" s="93" t="s">
        <v>79</v>
      </c>
      <c r="F9" s="92" t="s">
        <v>80</v>
      </c>
      <c r="G9" s="92" t="s">
        <v>81</v>
      </c>
      <c r="H9" s="92" t="s">
        <v>82</v>
      </c>
      <c r="I9" s="92" t="s">
        <v>83</v>
      </c>
      <c r="J9" s="92" t="s">
        <v>84</v>
      </c>
      <c r="K9" s="92" t="s">
        <v>85</v>
      </c>
      <c r="L9" s="92" t="s">
        <v>86</v>
      </c>
      <c r="M9" s="92"/>
      <c r="N9" s="94"/>
      <c r="O9" s="94" t="s">
        <v>44</v>
      </c>
      <c r="P9" s="94"/>
      <c r="Q9" s="95" t="s">
        <v>87</v>
      </c>
      <c r="R9" s="95" t="s">
        <v>88</v>
      </c>
      <c r="S9" s="95" t="s">
        <v>89</v>
      </c>
      <c r="T9" s="95" t="s">
        <v>182</v>
      </c>
      <c r="U9" s="95" t="s">
        <v>90</v>
      </c>
    </row>
    <row r="10" spans="1:33" s="91" customFormat="1" ht="24.75" customHeight="1">
      <c r="B10" s="96" t="s">
        <v>91</v>
      </c>
      <c r="D10" s="59"/>
      <c r="E10" s="97"/>
      <c r="J10" s="98"/>
    </row>
    <row r="11" spans="1:33" outlineLevel="1">
      <c r="A11" s="44">
        <f t="shared" ref="A11:A74" si="1">YEAR(B11)</f>
        <v>2018</v>
      </c>
      <c r="B11" s="99">
        <v>43344</v>
      </c>
      <c r="C11" s="100"/>
      <c r="D11" s="109"/>
      <c r="E11" s="100"/>
      <c r="F11" s="100"/>
      <c r="G11" s="79"/>
      <c r="H11" s="100"/>
      <c r="I11" s="102"/>
      <c r="J11" s="100"/>
      <c r="K11" s="103"/>
      <c r="L11" s="86"/>
      <c r="M11" s="104">
        <v>2</v>
      </c>
      <c r="N11" s="105"/>
      <c r="Q11" s="106"/>
      <c r="R11" s="107"/>
      <c r="S11" s="108"/>
      <c r="T11" s="108"/>
      <c r="U11" s="108"/>
      <c r="V11" s="220">
        <f>SUM(T12:T14)</f>
        <v>0.28931978256953372</v>
      </c>
    </row>
    <row r="12" spans="1:33" outlineLevel="1">
      <c r="A12" s="44">
        <f t="shared" si="1"/>
        <v>2018</v>
      </c>
      <c r="B12" s="99">
        <f>EDATE(B11,1)</f>
        <v>43374</v>
      </c>
      <c r="C12" s="100"/>
      <c r="D12" s="109"/>
      <c r="E12" s="100"/>
      <c r="F12" s="100"/>
      <c r="G12" s="79"/>
      <c r="H12" s="100"/>
      <c r="I12" s="102"/>
      <c r="J12" s="100"/>
      <c r="K12" s="103"/>
      <c r="L12" s="86"/>
      <c r="M12" s="104">
        <v>2</v>
      </c>
      <c r="N12" s="105"/>
      <c r="Q12" s="110"/>
      <c r="R12" s="107" t="str">
        <f>HLOOKUP(B12,INPUT!$N$7:$CK$8,2,FALSE)</f>
        <v>Actual</v>
      </c>
      <c r="S12" s="108">
        <f>SUMIF(INPUT!$F$7:$CK$7,$B12,INPUT!$F$192:$CK$192)+SUMIF(INPUT!$F$7:$CK$7,$B12,INPUT!$F$193:$CK$193)</f>
        <v>0</v>
      </c>
      <c r="T12" s="174">
        <f>SUMIF(INPUT!$F$7:$CK$7,$B12,INPUT!$F$264:$CK$264)</f>
        <v>5.4874328734673877E-2</v>
      </c>
      <c r="U12" s="217">
        <f>IF(OR(T12&lt;&gt;"-",T12&lt;&gt;"#N/A"),V12*'CreditCalc-G'!$L$32,0)</f>
        <v>-8682369.5354854781</v>
      </c>
      <c r="V12" s="168">
        <f>T12/$V$11</f>
        <v>0.18966670114058187</v>
      </c>
    </row>
    <row r="13" spans="1:33" outlineLevel="1">
      <c r="A13" s="44">
        <f t="shared" si="1"/>
        <v>2018</v>
      </c>
      <c r="B13" s="99">
        <f t="shared" ref="B13:B71" si="2">EDATE(B12,1)</f>
        <v>43405</v>
      </c>
      <c r="C13" s="100">
        <f t="shared" ref="C13:C71" si="3">G12+K13</f>
        <v>0</v>
      </c>
      <c r="D13" s="109">
        <f t="shared" ref="D13:D71" si="4">IF(R13="Actual",S13,U13)</f>
        <v>-19941444.93</v>
      </c>
      <c r="E13" s="100">
        <f>SUM('RevReq-G'!AG14:AG24)*1000</f>
        <v>-23083515.873418558</v>
      </c>
      <c r="F13" s="100">
        <f>D13-E13</f>
        <v>3142070.9434185587</v>
      </c>
      <c r="G13" s="79">
        <f t="shared" ref="G13:G18" si="5">C13+F13</f>
        <v>3142070.9434185587</v>
      </c>
      <c r="H13" s="100">
        <f>(C13+G13)/2</f>
        <v>1571035.4717092793</v>
      </c>
      <c r="I13" s="102">
        <f>'OverUnder E'!I13</f>
        <v>2.3599999999999999E-2</v>
      </c>
      <c r="J13" s="100">
        <f>H13*(I13/12)*(1-$G$4)</f>
        <v>2221.1875545365415</v>
      </c>
      <c r="K13" s="103">
        <v>0</v>
      </c>
      <c r="L13" s="86">
        <f t="shared" ref="L13:L18" si="6">L12+J13-K13</f>
        <v>2221.1875545365415</v>
      </c>
      <c r="M13" s="104">
        <v>2</v>
      </c>
      <c r="N13" s="105"/>
      <c r="O13" s="103"/>
      <c r="Q13" s="110"/>
      <c r="R13" s="107" t="str">
        <f>HLOOKUP(B13,INPUT!$N$7:$CK$8,2,FALSE)</f>
        <v>Actual</v>
      </c>
      <c r="S13" s="108">
        <f>SUMIF(INPUT!$F$7:$CK$7,$B13,INPUT!$F$192:$CK$192)+SUMIF(INPUT!$F$7:$CK$7,$B13,INPUT!$F$193:$CK$193)</f>
        <v>-19941444.93</v>
      </c>
      <c r="T13" s="174">
        <f>SUMIF(INPUT!$F$7:$CK$7,$B13,INPUT!$F$264:$CK$264)</f>
        <v>9.4152815437016299E-2</v>
      </c>
      <c r="U13" s="218">
        <f>IF(OR(T13&lt;&gt;"-",T13&lt;&gt;"#N/A"),V13*'CreditCalc-G'!$L$32,0)</f>
        <v>-14897121.391372869</v>
      </c>
      <c r="V13" s="168">
        <f t="shared" ref="V13:V14" si="7">T13/$V$11</f>
        <v>0.32542819782600957</v>
      </c>
    </row>
    <row r="14" spans="1:33" outlineLevel="1">
      <c r="A14" s="44">
        <f t="shared" si="1"/>
        <v>2018</v>
      </c>
      <c r="B14" s="99">
        <f t="shared" si="2"/>
        <v>43435</v>
      </c>
      <c r="C14" s="100">
        <f t="shared" si="3"/>
        <v>3142070.9434185587</v>
      </c>
      <c r="D14" s="109">
        <f t="shared" si="4"/>
        <v>-27781179.5</v>
      </c>
      <c r="E14" s="100">
        <f>'RevReq-G'!AG25*1000</f>
        <v>-28208646.449251808</v>
      </c>
      <c r="F14" s="100">
        <f t="shared" ref="F14:F71" si="8">D14-E14</f>
        <v>427466.94925180823</v>
      </c>
      <c r="G14" s="79">
        <f t="shared" si="5"/>
        <v>3569537.8926703669</v>
      </c>
      <c r="H14" s="100">
        <f t="shared" ref="H14:H71" si="9">(C14+G14)/2</f>
        <v>3355804.4180444628</v>
      </c>
      <c r="I14" s="102">
        <f>'OverUnder E'!I14</f>
        <v>2.4799999999999999E-2</v>
      </c>
      <c r="J14" s="100">
        <f t="shared" ref="J14:J71" si="10">H14*(I14/12)*(1-$G$4)</f>
        <v>4985.8081120064726</v>
      </c>
      <c r="K14" s="103">
        <v>0</v>
      </c>
      <c r="L14" s="86">
        <f t="shared" si="6"/>
        <v>7206.9956665430145</v>
      </c>
      <c r="M14" s="104">
        <v>1</v>
      </c>
      <c r="N14" s="105"/>
      <c r="O14" s="103"/>
      <c r="Q14" s="110"/>
      <c r="R14" s="107" t="str">
        <f>HLOOKUP(B14,INPUT!$N$7:$CK$8,2,FALSE)</f>
        <v>Actual</v>
      </c>
      <c r="S14" s="108">
        <f>SUMIF(INPUT!$F$7:$CK$7,$B14,INPUT!$F$192:$CK$192)+SUMIF(INPUT!$F$7:$CK$7,$B14,INPUT!$F$193:$CK$193)</f>
        <v>-27781179.5</v>
      </c>
      <c r="T14" s="174">
        <f>SUMIF(INPUT!$F$7:$CK$7,$B14,INPUT!$F$264:$CK$264)</f>
        <v>0.14029263839784359</v>
      </c>
      <c r="U14" s="219">
        <f>IF(OR(T14&lt;&gt;"-",T14&lt;&gt;"#N/A"),V14*'CreditCalc-G'!$L$32,0)</f>
        <v>-22197493.031174783</v>
      </c>
      <c r="V14" s="168">
        <f t="shared" si="7"/>
        <v>0.48490510103340873</v>
      </c>
    </row>
    <row r="15" spans="1:33" outlineLevel="1">
      <c r="A15" s="44">
        <f t="shared" si="1"/>
        <v>2019</v>
      </c>
      <c r="B15" s="99">
        <f t="shared" si="2"/>
        <v>43466</v>
      </c>
      <c r="C15" s="100">
        <f t="shared" si="3"/>
        <v>3569537.8926703669</v>
      </c>
      <c r="D15" s="109">
        <f t="shared" si="4"/>
        <v>-27101606.84032594</v>
      </c>
      <c r="E15" s="100">
        <f>'RevReq-G'!AG26*1000</f>
        <v>-12324389.890267706</v>
      </c>
      <c r="F15" s="100">
        <f t="shared" si="8"/>
        <v>-14777216.950058235</v>
      </c>
      <c r="G15" s="79">
        <f t="shared" si="5"/>
        <v>-11207679.057387868</v>
      </c>
      <c r="H15" s="100">
        <f t="shared" si="9"/>
        <v>-3819070.5823587505</v>
      </c>
      <c r="I15" s="102">
        <f>'OverUnder E'!I15</f>
        <v>2.92E-2</v>
      </c>
      <c r="J15" s="100">
        <f t="shared" si="10"/>
        <v>-6680.7892813670833</v>
      </c>
      <c r="K15" s="103">
        <v>0</v>
      </c>
      <c r="L15" s="86">
        <f t="shared" si="6"/>
        <v>526.20638517593125</v>
      </c>
      <c r="M15" s="104">
        <v>2</v>
      </c>
      <c r="N15" s="105"/>
      <c r="O15" s="103"/>
      <c r="Q15" s="110"/>
      <c r="R15" s="107" t="str">
        <f>HLOOKUP(B15,INPUT!$N$7:$CK$8,2,FALSE)</f>
        <v>Actual</v>
      </c>
      <c r="S15" s="108">
        <f>SUMIF(INPUT!$F$7:$CK$7,$B15,INPUT!$F$192:$CK$192)+SUMIF(INPUT!$F$7:$CK$7,$B15,INPUT!$F$193:$CK$193)</f>
        <v>-27101606.84032594</v>
      </c>
      <c r="T15" s="174">
        <f>SUMIF(INPUT!$F$7:$CK$7,$B15,INPUT!$F$264:$CK$264)</f>
        <v>0.1651252826009077</v>
      </c>
      <c r="U15" s="108">
        <f>IF(OR(T15&lt;&gt;"-",T15&lt;&gt;"#N/A"),T15*'CreditCalc-G'!$L$9,0)</f>
        <v>-23920317.255819261</v>
      </c>
    </row>
    <row r="16" spans="1:33" outlineLevel="1">
      <c r="A16" s="44">
        <f t="shared" si="1"/>
        <v>2019</v>
      </c>
      <c r="B16" s="99">
        <f t="shared" si="2"/>
        <v>43497</v>
      </c>
      <c r="C16" s="100">
        <f t="shared" si="3"/>
        <v>-11207679.057387868</v>
      </c>
      <c r="D16" s="109">
        <f t="shared" si="4"/>
        <v>-23608645.140000001</v>
      </c>
      <c r="E16" s="100">
        <f>'RevReq-G'!AG27*1000</f>
        <v>-12278063.450998636</v>
      </c>
      <c r="F16" s="100">
        <f t="shared" si="8"/>
        <v>-11330581.689001365</v>
      </c>
      <c r="G16" s="79">
        <f t="shared" si="5"/>
        <v>-22538260.746389233</v>
      </c>
      <c r="H16" s="100">
        <f t="shared" si="9"/>
        <v>-16872969.901888549</v>
      </c>
      <c r="I16" s="102">
        <f>'OverUnder E'!I16</f>
        <v>2.7799999999999998E-2</v>
      </c>
      <c r="J16" s="100">
        <f t="shared" si="10"/>
        <v>-28101.115844716784</v>
      </c>
      <c r="K16" s="103">
        <v>0</v>
      </c>
      <c r="L16" s="86">
        <f t="shared" si="6"/>
        <v>-27574.909459540853</v>
      </c>
      <c r="M16" s="104">
        <v>2</v>
      </c>
      <c r="N16" s="105"/>
      <c r="O16" s="103"/>
      <c r="Q16" s="110"/>
      <c r="R16" s="107" t="str">
        <f>HLOOKUP(B16,INPUT!$N$7:$CK$8,2,FALSE)</f>
        <v>Actual</v>
      </c>
      <c r="S16" s="108">
        <f>SUMIF(INPUT!$F$7:$CK$7,$B16,INPUT!$F$192:$CK$192)+SUMIF(INPUT!$F$7:$CK$7,$B16,INPUT!$F$193:$CK$193)</f>
        <v>-23608645.140000001</v>
      </c>
      <c r="T16" s="174">
        <f>SUMIF(INPUT!$F$7:$CK$7,$B16,INPUT!$F$264:$CK$264)</f>
        <v>0.14399843642232565</v>
      </c>
      <c r="U16" s="108">
        <f>IF(OR(T16&lt;&gt;"-",T16&lt;&gt;"#N/A"),T16*'CreditCalc-G'!$L$9,0)</f>
        <v>-20859847.924614631</v>
      </c>
    </row>
    <row r="17" spans="1:22" outlineLevel="1">
      <c r="A17" s="44">
        <f t="shared" si="1"/>
        <v>2019</v>
      </c>
      <c r="B17" s="99">
        <f t="shared" si="2"/>
        <v>43525</v>
      </c>
      <c r="C17" s="100">
        <f t="shared" si="3"/>
        <v>-22538260.746389233</v>
      </c>
      <c r="D17" s="109">
        <f t="shared" si="4"/>
        <v>-20816532</v>
      </c>
      <c r="E17" s="100">
        <f>'RevReq-G'!AG28*1000</f>
        <v>-13799356.063527001</v>
      </c>
      <c r="F17" s="100">
        <f t="shared" si="8"/>
        <v>-7017175.9364729989</v>
      </c>
      <c r="G17" s="79">
        <f t="shared" si="5"/>
        <v>-29555436.68286223</v>
      </c>
      <c r="H17" s="100">
        <f t="shared" si="9"/>
        <v>-26046848.714625731</v>
      </c>
      <c r="I17" s="102">
        <f>'OverUnder E'!I17</f>
        <v>2.76E-2</v>
      </c>
      <c r="J17" s="100">
        <f t="shared" si="10"/>
        <v>-43067.682944172207</v>
      </c>
      <c r="K17" s="103">
        <v>0</v>
      </c>
      <c r="L17" s="86">
        <f t="shared" si="6"/>
        <v>-70642.592403713061</v>
      </c>
      <c r="M17" s="104">
        <v>2</v>
      </c>
      <c r="N17" s="105"/>
      <c r="O17" s="103"/>
      <c r="Q17" s="110"/>
      <c r="R17" s="107" t="str">
        <f>HLOOKUP(B17,INPUT!$N$7:$CK$8,2,FALSE)</f>
        <v>Actual</v>
      </c>
      <c r="S17" s="108">
        <f>SUMIF(INPUT!$F$7:$CK$7,$B17,INPUT!$F$192:$CK$192)+SUMIF(INPUT!$F$7:$CK$7,$B17,INPUT!$F$193:$CK$193)</f>
        <v>-20816532</v>
      </c>
      <c r="T17" s="174">
        <f>SUMIF(INPUT!$F$7:$CK$7,$B17,INPUT!$F$264:$CK$264)</f>
        <v>0.13536394724771628</v>
      </c>
      <c r="U17" s="108">
        <f>IF(OR(T17&lt;&gt;"-",T17&lt;&gt;"#N/A"),T17*'CreditCalc-G'!$L$9,0)</f>
        <v>-19609041.766130831</v>
      </c>
    </row>
    <row r="18" spans="1:22" outlineLevel="1">
      <c r="A18" s="44">
        <f t="shared" si="1"/>
        <v>2019</v>
      </c>
      <c r="B18" s="99">
        <f t="shared" si="2"/>
        <v>43556</v>
      </c>
      <c r="C18" s="100">
        <f t="shared" si="3"/>
        <v>-29555436.68286223</v>
      </c>
      <c r="D18" s="109">
        <f t="shared" si="4"/>
        <v>-9479322</v>
      </c>
      <c r="E18" s="100">
        <f>'RevReq-G'!AG29*1000</f>
        <v>-12712401.715205124</v>
      </c>
      <c r="F18" s="100">
        <f t="shared" si="8"/>
        <v>3233079.7152051236</v>
      </c>
      <c r="G18" s="79">
        <f t="shared" si="5"/>
        <v>-26322356.967657104</v>
      </c>
      <c r="H18" s="100">
        <f t="shared" si="9"/>
        <v>-27938896.825259667</v>
      </c>
      <c r="I18" s="102">
        <f>'OverUnder E'!I18</f>
        <v>2.8799999999999999E-2</v>
      </c>
      <c r="J18" s="100">
        <f t="shared" si="10"/>
        <v>-48204.655026430017</v>
      </c>
      <c r="K18" s="103">
        <v>0</v>
      </c>
      <c r="L18" s="86">
        <f t="shared" si="6"/>
        <v>-118847.24743014308</v>
      </c>
      <c r="M18" s="104">
        <v>2</v>
      </c>
      <c r="N18" s="105"/>
      <c r="O18" s="103"/>
      <c r="Q18" s="110"/>
      <c r="R18" s="107" t="str">
        <f>HLOOKUP(B18,INPUT!$N$7:$CK$8,2,FALSE)</f>
        <v>Actual</v>
      </c>
      <c r="S18" s="108">
        <f>SUMIF(INPUT!$F$7:$CK$7,$B18,INPUT!$F$192:$CK$192)+SUMIF(INPUT!$F$7:$CK$7,$B18,INPUT!$F$193:$CK$193)</f>
        <v>-9479322</v>
      </c>
      <c r="T18" s="174">
        <f>SUMIF(INPUT!$F$7:$CK$7,$B18,INPUT!$F$264:$CK$264)</f>
        <v>8.1661348794092051E-2</v>
      </c>
      <c r="U18" s="108">
        <f>IF(OR(T18&lt;&gt;"-",T18&lt;&gt;"#N/A"),T18*'CreditCalc-G'!$L$9,0)</f>
        <v>-11829595.928165017</v>
      </c>
    </row>
    <row r="19" spans="1:22" outlineLevel="1">
      <c r="A19" s="44">
        <f t="shared" si="1"/>
        <v>2019</v>
      </c>
      <c r="B19" s="99">
        <f t="shared" si="2"/>
        <v>43586</v>
      </c>
      <c r="C19" s="100">
        <f t="shared" si="3"/>
        <v>-26322356.967657104</v>
      </c>
      <c r="D19" s="109">
        <f t="shared" si="4"/>
        <v>-5577600.8914862173</v>
      </c>
      <c r="E19" s="100">
        <f>'RevReq-G'!AG30*1000</f>
        <v>-12669779.960296748</v>
      </c>
      <c r="F19" s="100">
        <f t="shared" si="8"/>
        <v>7092179.0688105309</v>
      </c>
      <c r="G19" s="79">
        <f>C19+F19</f>
        <v>-19230177.898846574</v>
      </c>
      <c r="H19" s="100">
        <f t="shared" si="9"/>
        <v>-22776267.433251839</v>
      </c>
      <c r="I19" s="102">
        <f>'OverUnder E'!I19</f>
        <v>2.64E-2</v>
      </c>
      <c r="J19" s="100">
        <f t="shared" si="10"/>
        <v>-36022.489047082447</v>
      </c>
      <c r="K19" s="103">
        <v>0</v>
      </c>
      <c r="L19" s="86">
        <f>L18+J19-K19</f>
        <v>-154869.73647722552</v>
      </c>
      <c r="M19" s="104">
        <v>1</v>
      </c>
      <c r="N19" s="105"/>
      <c r="O19" s="103"/>
      <c r="Q19" s="110"/>
      <c r="R19" s="107" t="str">
        <f>HLOOKUP(B19,INPUT!$N$7:$CK$8,2,FALSE)</f>
        <v>Actual</v>
      </c>
      <c r="S19" s="108">
        <f>SUMIF(INPUT!$F$7:$CK$7,$B19,INPUT!$F$192:$CK$192)+SUMIF(INPUT!$F$7:$CK$7,$B19,INPUT!$F$193:$CK$193)</f>
        <v>-5577600.8914862173</v>
      </c>
      <c r="T19" s="174">
        <f>SUMIF(INPUT!$F$7:$CK$7,$B19,INPUT!$F$264:$CK$264)</f>
        <v>4.7528086885050176E-2</v>
      </c>
      <c r="U19" s="108">
        <f>IF(OR(T19&lt;&gt;"-",T19&lt;&gt;"#N/A"),T19*'CreditCalc-G'!$L$9,0)</f>
        <v>-6884996.040250794</v>
      </c>
    </row>
    <row r="20" spans="1:22" outlineLevel="1">
      <c r="A20" s="44">
        <f t="shared" si="1"/>
        <v>2019</v>
      </c>
      <c r="B20" s="99">
        <f t="shared" si="2"/>
        <v>43617</v>
      </c>
      <c r="C20" s="100">
        <f t="shared" si="3"/>
        <v>-19230177.898846574</v>
      </c>
      <c r="D20" s="109">
        <f t="shared" si="4"/>
        <v>-3812618.79</v>
      </c>
      <c r="E20" s="100">
        <f>'RevReq-G'!AG31*1000</f>
        <v>-12627553.710540202</v>
      </c>
      <c r="F20" s="100">
        <f t="shared" si="8"/>
        <v>8814934.9205402024</v>
      </c>
      <c r="G20" s="79">
        <f>C20+F20</f>
        <v>-10415242.978306372</v>
      </c>
      <c r="H20" s="100">
        <f t="shared" si="9"/>
        <v>-14822710.438576473</v>
      </c>
      <c r="I20" s="102">
        <f>'OverUnder E'!I20</f>
        <v>2.6100000000000002E-2</v>
      </c>
      <c r="J20" s="100">
        <f t="shared" si="10"/>
        <v>-23176.901212086465</v>
      </c>
      <c r="K20" s="103">
        <v>0</v>
      </c>
      <c r="L20" s="86">
        <f>L19+J20-K20</f>
        <v>-178046.63768931199</v>
      </c>
      <c r="M20" s="104">
        <v>2</v>
      </c>
      <c r="N20" s="105"/>
      <c r="O20" s="103"/>
      <c r="Q20" s="110"/>
      <c r="R20" s="107" t="str">
        <f>HLOOKUP(B20,INPUT!$N$7:$CK$8,2,FALSE)</f>
        <v>Actual</v>
      </c>
      <c r="S20" s="108">
        <f>SUMIF(INPUT!$F$7:$CK$7,$B20,INPUT!$F$192:$CK$192)+SUMIF(INPUT!$F$7:$CK$7,$B20,INPUT!$F$193:$CK$193)</f>
        <v>-3812618.79</v>
      </c>
      <c r="T20" s="174">
        <f>SUMIF(INPUT!$F$7:$CK$7,$B20,INPUT!$F$264:$CK$264)</f>
        <v>3.5766333489815026E-2</v>
      </c>
      <c r="U20" s="108">
        <f>IF(OR(T20&lt;&gt;"-",T20&lt;&gt;"#N/A"),T20*'CreditCalc-G'!$L$9,0)</f>
        <v>-5181169.2956891004</v>
      </c>
    </row>
    <row r="21" spans="1:22" outlineLevel="1">
      <c r="A21" s="44">
        <f t="shared" si="1"/>
        <v>2019</v>
      </c>
      <c r="B21" s="99">
        <f t="shared" si="2"/>
        <v>43647</v>
      </c>
      <c r="C21" s="100">
        <f>G20+K21</f>
        <v>-10415242.978306372</v>
      </c>
      <c r="D21" s="109">
        <f>IF(R21="Actual",S21,V21)</f>
        <v>-4026321.2885541506</v>
      </c>
      <c r="E21" s="100">
        <f>'RevReq-G'!AG32*1000</f>
        <v>-12586136.114528732</v>
      </c>
      <c r="F21" s="100">
        <f t="shared" si="8"/>
        <v>8559814.8259745818</v>
      </c>
      <c r="G21" s="79">
        <f>C21+F21</f>
        <v>-1855428.15233179</v>
      </c>
      <c r="H21" s="100">
        <f t="shared" si="9"/>
        <v>-6135335.5653190808</v>
      </c>
      <c r="I21" s="102">
        <f>'OverUnder E'!I21</f>
        <v>2.52E-2</v>
      </c>
      <c r="J21" s="100">
        <f t="shared" si="10"/>
        <v>-9262.4547496065625</v>
      </c>
      <c r="K21" s="103"/>
      <c r="L21" s="86">
        <f>L20+J21-K21</f>
        <v>-187309.09243891854</v>
      </c>
      <c r="M21" s="104">
        <v>2</v>
      </c>
      <c r="N21" s="105"/>
      <c r="O21" s="103"/>
      <c r="Q21" s="110"/>
      <c r="R21" s="107" t="str">
        <f>HLOOKUP(B21,INPUT!$N$7:$CK$8,2,FALSE)</f>
        <v>Actual</v>
      </c>
      <c r="S21" s="108">
        <f>SUMIF(INPUT!$F$7:$CK$7,$B21,INPUT!$F$192:$CK$192)+SUMIF(INPUT!$F$7:$CK$7,$B21,INPUT!$F$193:$CK$193)</f>
        <v>-4026321.2885541506</v>
      </c>
      <c r="T21" s="174">
        <f>SUMIF(INPUT!$F$7:$CK$7,$B21,INPUT!$F$264:$CK$264)</f>
        <v>3.6889142148437457E-2</v>
      </c>
      <c r="U21" s="108">
        <f>IF(OR(T21&lt;&gt;"-",T21&lt;&gt;"#N/A"),T21*'CreditCalc-G'!$L$9,0)</f>
        <v>-5343821.1858708272</v>
      </c>
      <c r="V21" s="108">
        <f>IFERROR(IF(R21="Forecast",HLOOKUP(B21,INPUT!$R$191:$ES$193,3,FALSE),0),0)</f>
        <v>0</v>
      </c>
    </row>
    <row r="22" spans="1:22" outlineLevel="1">
      <c r="A22" s="44">
        <f t="shared" si="1"/>
        <v>2019</v>
      </c>
      <c r="B22" s="99">
        <f t="shared" si="2"/>
        <v>43678</v>
      </c>
      <c r="C22" s="100">
        <f t="shared" si="3"/>
        <v>-1855428.15233179</v>
      </c>
      <c r="D22" s="109">
        <f t="shared" ref="D22:D26" si="11">IF(R22="Actual",S22,V22)</f>
        <v>-3258602.7540392797</v>
      </c>
      <c r="E22" s="100">
        <f>'RevReq-G'!AG33*1000</f>
        <v>-12544706.510863213</v>
      </c>
      <c r="F22" s="100">
        <f t="shared" si="8"/>
        <v>9286103.7568239328</v>
      </c>
      <c r="G22" s="79">
        <f>C22+F22</f>
        <v>7430675.6044921428</v>
      </c>
      <c r="H22" s="100">
        <f t="shared" si="9"/>
        <v>2787623.7260801764</v>
      </c>
      <c r="I22" s="102">
        <f>'OverUnder E'!I22</f>
        <v>2.5000000000000001E-2</v>
      </c>
      <c r="J22" s="100">
        <f t="shared" si="10"/>
        <v>4175.0472847479969</v>
      </c>
      <c r="K22" s="103">
        <v>0</v>
      </c>
      <c r="L22" s="86">
        <f>L21+J22-K22</f>
        <v>-183134.04515417054</v>
      </c>
      <c r="M22" s="104">
        <v>2</v>
      </c>
      <c r="N22" s="105"/>
      <c r="O22" s="103"/>
      <c r="Q22" s="110"/>
      <c r="R22" s="107" t="str">
        <f>HLOOKUP(B22,INPUT!$N$7:$CK$8,2,FALSE)</f>
        <v>Actual</v>
      </c>
      <c r="S22" s="108">
        <f>SUMIF(INPUT!$F$7:$CK$7,$B22,INPUT!$F$192:$CK$192)+SUMIF(INPUT!$F$7:$CK$7,$B22,INPUT!$F$193:$CK$193)</f>
        <v>-3258602.7540392797</v>
      </c>
      <c r="T22" s="174">
        <f>SUMIF(INPUT!$F$7:$CK$7,$B22,INPUT!$F$264:$CK$264)</f>
        <v>3.131472508442891E-2</v>
      </c>
      <c r="U22" s="108">
        <f>IF(OR(T22&lt;&gt;"-",T22&lt;&gt;"#N/A"),T22*'CreditCalc-G'!$L$9,0)</f>
        <v>-4536302.0550202737</v>
      </c>
      <c r="V22" s="108">
        <f>IFERROR(IF(R22="Forecast",HLOOKUP(B22,INPUT!$R$191:$ES$193,3,FALSE),0),0)</f>
        <v>0</v>
      </c>
    </row>
    <row r="23" spans="1:22" outlineLevel="1">
      <c r="A23" s="44">
        <f t="shared" si="1"/>
        <v>2019</v>
      </c>
      <c r="B23" s="99">
        <f t="shared" si="2"/>
        <v>43709</v>
      </c>
      <c r="C23" s="100">
        <f t="shared" si="3"/>
        <v>7430675.6044921428</v>
      </c>
      <c r="D23" s="109">
        <f t="shared" si="11"/>
        <v>-3301961.37</v>
      </c>
      <c r="E23" s="100">
        <f>'RevReq-G'!AG34*1000</f>
        <v>-12503672.599071989</v>
      </c>
      <c r="F23" s="100">
        <f t="shared" si="8"/>
        <v>9201711.2290719897</v>
      </c>
      <c r="G23" s="79">
        <f>C23+F23</f>
        <v>16632386.833564132</v>
      </c>
      <c r="H23" s="100">
        <f t="shared" si="9"/>
        <v>12031531.219028138</v>
      </c>
      <c r="I23" s="102">
        <f>'OverUnder E'!I23</f>
        <v>2.3E-2</v>
      </c>
      <c r="J23" s="100">
        <f t="shared" si="10"/>
        <v>16578.146603938709</v>
      </c>
      <c r="K23" s="103">
        <v>0</v>
      </c>
      <c r="L23" s="86">
        <f>L22+J23-K23</f>
        <v>-166555.89855023182</v>
      </c>
      <c r="M23" s="104">
        <v>2</v>
      </c>
      <c r="N23" s="105"/>
      <c r="O23" s="103"/>
      <c r="Q23" s="110"/>
      <c r="R23" s="107" t="str">
        <f>HLOOKUP(B23,INPUT!$N$7:$CK$8,2,FALSE)</f>
        <v>Actual</v>
      </c>
      <c r="S23" s="108">
        <f>SUMIF(INPUT!$F$7:$CK$7,$B23,INPUT!$F$192:$CK$192)+SUMIF(INPUT!$F$7:$CK$7,$B23,INPUT!$F$193:$CK$193)</f>
        <v>-3301961.37</v>
      </c>
      <c r="T23" s="174">
        <f>SUMIF(INPUT!$F$7:$CK$7,$B23,INPUT!$F$264:$CK$264)</f>
        <v>3.3032914757693127E-2</v>
      </c>
      <c r="U23" s="108">
        <f>IF(OR(T23&lt;&gt;"-",T23&lt;&gt;"#N/A"),T23*'CreditCalc-G'!$L$9,0)</f>
        <v>-4785201.8082427196</v>
      </c>
      <c r="V23" s="108">
        <f>IFERROR(IF(R23="Forecast",HLOOKUP(B23,INPUT!$R$191:$ES$193,3,FALSE),0),0)</f>
        <v>0</v>
      </c>
    </row>
    <row r="24" spans="1:22" outlineLevel="1">
      <c r="A24" s="44">
        <f t="shared" si="1"/>
        <v>2019</v>
      </c>
      <c r="B24" s="99">
        <f t="shared" si="2"/>
        <v>43739</v>
      </c>
      <c r="C24" s="100">
        <f t="shared" si="3"/>
        <v>16632386.833564132</v>
      </c>
      <c r="D24" s="109">
        <f t="shared" si="11"/>
        <v>-4655140</v>
      </c>
      <c r="E24" s="100">
        <f>'RevReq-G'!AG35*1000</f>
        <v>-12463034.379155064</v>
      </c>
      <c r="F24" s="100">
        <f t="shared" si="8"/>
        <v>7807894.379155064</v>
      </c>
      <c r="G24" s="79">
        <f t="shared" ref="G24:G71" si="12">C24+F24</f>
        <v>24440281.212719195</v>
      </c>
      <c r="H24" s="100">
        <f t="shared" si="9"/>
        <v>20536334.023141664</v>
      </c>
      <c r="I24" s="102">
        <f>'OverUnder E'!I24</f>
        <v>2.2100000000000002E-2</v>
      </c>
      <c r="J24" s="100">
        <f t="shared" si="10"/>
        <v>27189.575724677303</v>
      </c>
      <c r="K24" s="103">
        <v>0</v>
      </c>
      <c r="L24" s="86">
        <f t="shared" ref="L24:L71" si="13">L23+J24-K24</f>
        <v>-139366.32282555453</v>
      </c>
      <c r="M24" s="104">
        <v>1</v>
      </c>
      <c r="N24" s="105"/>
      <c r="O24" s="103"/>
      <c r="Q24" s="110"/>
      <c r="R24" s="107" t="str">
        <f>HLOOKUP(B24,INPUT!$N$7:$CK$8,2,FALSE)</f>
        <v>Actual</v>
      </c>
      <c r="S24" s="108">
        <f>SUMIF(INPUT!$F$7:$CK$7,$B24,INPUT!$F$192:$CK$192)+SUMIF(INPUT!$F$7:$CK$7,$B24,INPUT!$F$193:$CK$193)</f>
        <v>-4655140</v>
      </c>
      <c r="T24" s="174">
        <f>SUMIF(INPUT!$F$7:$CK$7,$B24,INPUT!$F$264:$CK$264)</f>
        <v>5.4874328734673877E-2</v>
      </c>
      <c r="U24" s="108">
        <f>IF(OR(T24&lt;&gt;"-",T24&lt;&gt;"#N/A"),T24*'CreditCalc-G'!$L$9,0)</f>
        <v>-7949184.5940150581</v>
      </c>
      <c r="V24" s="108">
        <f>IFERROR(IF(R24="Forecast",HLOOKUP(B24,INPUT!$R$191:$ES$193,3,FALSE),0),0)</f>
        <v>0</v>
      </c>
    </row>
    <row r="25" spans="1:22" outlineLevel="1">
      <c r="A25" s="44">
        <f t="shared" si="1"/>
        <v>2019</v>
      </c>
      <c r="B25" s="99">
        <f t="shared" si="2"/>
        <v>43770</v>
      </c>
      <c r="C25" s="100">
        <f t="shared" si="3"/>
        <v>24440281.212719195</v>
      </c>
      <c r="D25" s="109">
        <f t="shared" si="11"/>
        <v>-17889843</v>
      </c>
      <c r="E25" s="100">
        <f>'RevReq-G'!AG36*1000</f>
        <v>-12422791.851112435</v>
      </c>
      <c r="F25" s="100">
        <f t="shared" si="8"/>
        <v>-5467051.1488875654</v>
      </c>
      <c r="G25" s="79">
        <f>C25+F25</f>
        <v>18973230.063831627</v>
      </c>
      <c r="H25" s="100">
        <f t="shared" si="9"/>
        <v>21706755.638275411</v>
      </c>
      <c r="I25" s="102">
        <f>'OverUnder E'!I25</f>
        <v>2.0500000000000001E-2</v>
      </c>
      <c r="J25" s="100">
        <f t="shared" si="10"/>
        <v>26658.518823441831</v>
      </c>
      <c r="K25" s="103">
        <v>0</v>
      </c>
      <c r="L25" s="86">
        <f>L24+J25-K25</f>
        <v>-112707.80400211269</v>
      </c>
      <c r="M25" s="104">
        <v>2</v>
      </c>
      <c r="N25" s="105"/>
      <c r="O25" s="103"/>
      <c r="Q25" s="110"/>
      <c r="R25" s="107" t="str">
        <f>HLOOKUP(B25,INPUT!$N$7:$CK$8,2,FALSE)</f>
        <v>Actual</v>
      </c>
      <c r="S25" s="108">
        <f>SUMIF(INPUT!$F$7:$CK$7,$B25,INPUT!$F$192:$CK$192)+SUMIF(INPUT!$F$7:$CK$7,$B25,INPUT!$F$193:$CK$193)</f>
        <v>-17889843</v>
      </c>
      <c r="T25" s="174">
        <f>SUMIF(INPUT!$F$7:$CK$7,$B25,INPUT!$F$264:$CK$264)</f>
        <v>9.4152815437016299E-2</v>
      </c>
      <c r="U25" s="108">
        <f>IF(OR(T25&lt;&gt;"-",T25&lt;&gt;"#N/A"),T25*'CreditCalc-G'!$L$9,0)</f>
        <v>-13639130.121734893</v>
      </c>
      <c r="V25" s="108">
        <f>IFERROR(IF(R25="Forecast",HLOOKUP(B25,INPUT!$R$191:$ES$193,3,FALSE),0),0)</f>
        <v>0</v>
      </c>
    </row>
    <row r="26" spans="1:22" outlineLevel="1">
      <c r="A26" s="44">
        <f t="shared" si="1"/>
        <v>2019</v>
      </c>
      <c r="B26" s="99">
        <f t="shared" si="2"/>
        <v>43800</v>
      </c>
      <c r="C26" s="100">
        <f t="shared" si="3"/>
        <v>18973230.063831627</v>
      </c>
      <c r="D26" s="109">
        <f t="shared" si="11"/>
        <v>-22751192</v>
      </c>
      <c r="E26" s="100">
        <f>'RevReq-G'!AG37*1000</f>
        <v>-428083.81830393011</v>
      </c>
      <c r="F26" s="100">
        <f t="shared" si="8"/>
        <v>-22323108.181696068</v>
      </c>
      <c r="G26" s="79">
        <f>C26+F26</f>
        <v>-3349878.1178644411</v>
      </c>
      <c r="H26" s="100">
        <f t="shared" si="9"/>
        <v>7811675.9729835931</v>
      </c>
      <c r="I26" s="102">
        <f>'OverUnder E'!I26</f>
        <v>1.78E-2</v>
      </c>
      <c r="J26" s="100">
        <f t="shared" si="10"/>
        <v>8330.1238878505592</v>
      </c>
      <c r="K26" s="103">
        <v>0</v>
      </c>
      <c r="L26" s="86">
        <f>L25+J26-K26</f>
        <v>-104377.68011426214</v>
      </c>
      <c r="M26" s="104">
        <v>2</v>
      </c>
      <c r="N26" s="105"/>
      <c r="O26" s="103"/>
      <c r="Q26" s="110"/>
      <c r="R26" s="107" t="str">
        <f>HLOOKUP(B26,INPUT!$N$7:$CK$8,2,FALSE)</f>
        <v>Actual</v>
      </c>
      <c r="S26" s="108">
        <f>SUMIF(INPUT!$F$7:$CK$7,$B26,INPUT!$F$192:$CK$192)+SUMIF(INPUT!$F$7:$CK$7,$B26,INPUT!$F$193:$CK$193)</f>
        <v>-22751192</v>
      </c>
      <c r="T26" s="174">
        <f>SUMIF(INPUT!$F$7:$CK$7,$B26,INPUT!$F$264:$CK$264)</f>
        <v>0.14029263839784359</v>
      </c>
      <c r="U26" s="108">
        <f>IF(OR(T26&lt;&gt;"-",T26&lt;&gt;"#N/A"),T26*'CreditCalc-G'!$L$9,0)</f>
        <v>-20323019.989877082</v>
      </c>
      <c r="V26" s="108">
        <f>IFERROR(IF(R26="Forecast",HLOOKUP(B26,INPUT!$R$191:$ES$193,3,FALSE),0),0)</f>
        <v>0</v>
      </c>
    </row>
    <row r="27" spans="1:22" outlineLevel="1">
      <c r="A27" s="44">
        <f t="shared" si="1"/>
        <v>2020</v>
      </c>
      <c r="B27" s="99">
        <f t="shared" si="2"/>
        <v>43831</v>
      </c>
      <c r="C27" s="100">
        <f t="shared" si="3"/>
        <v>-3349878.1178644411</v>
      </c>
      <c r="D27" s="109">
        <f>S27</f>
        <v>-22715801</v>
      </c>
      <c r="E27" s="100">
        <f>'RevReq-G'!AG38*1000</f>
        <v>-11273998.758454461</v>
      </c>
      <c r="F27" s="100">
        <f t="shared" si="8"/>
        <v>-11441802.241545539</v>
      </c>
      <c r="G27" s="79">
        <f>C27+F27</f>
        <v>-14791680.35940998</v>
      </c>
      <c r="H27" s="100">
        <f t="shared" si="9"/>
        <v>-9070779.2386372108</v>
      </c>
      <c r="I27" s="102">
        <f>'OverUnder E'!I27</f>
        <v>1.95E-2</v>
      </c>
      <c r="J27" s="100">
        <f t="shared" si="10"/>
        <v>-10596.59769131647</v>
      </c>
      <c r="K27" s="103">
        <v>0</v>
      </c>
      <c r="L27" s="86">
        <f>L26+J27-K27</f>
        <v>-114974.2778055786</v>
      </c>
      <c r="M27" s="104">
        <v>2</v>
      </c>
      <c r="N27" s="105"/>
      <c r="O27" s="103"/>
      <c r="Q27" s="110"/>
      <c r="R27" s="107" t="str">
        <f>HLOOKUP(B27,INPUT!$N$7:$CK$8,2,FALSE)</f>
        <v>Actual</v>
      </c>
      <c r="S27" s="108">
        <f>SUMIF(INPUT!$F$7:$CK$7,$B27,INPUT!$F$192:$CK$192)+SUMIF(INPUT!$F$7:$CK$7,$B27,INPUT!$F$193:$CK$193)</f>
        <v>-22715801</v>
      </c>
      <c r="T27" s="174">
        <f>SUMIF(INPUT!$F$7:$CK$7,$B27,INPUT!$F$264:$CK$264)</f>
        <v>0</v>
      </c>
      <c r="U27" s="108">
        <f>IF(OR(T27&lt;&gt;"-",T27&lt;&gt;"#N/A"),T27*'CreditCalc-G'!$L$9,0)</f>
        <v>0</v>
      </c>
      <c r="V27" s="108">
        <f>IFERROR(IF(R27="Forecast",HLOOKUP(B27,INPUT!$R$191:$ES$193,3,FALSE),0),0)</f>
        <v>0</v>
      </c>
    </row>
    <row r="28" spans="1:22" outlineLevel="1">
      <c r="A28" s="44">
        <f t="shared" si="1"/>
        <v>2020</v>
      </c>
      <c r="B28" s="99">
        <f t="shared" si="2"/>
        <v>43862</v>
      </c>
      <c r="C28" s="100">
        <f t="shared" si="3"/>
        <v>-14906654.637215558</v>
      </c>
      <c r="D28" s="109">
        <f t="shared" ref="D28:D62" si="14">S28</f>
        <v>-22679057</v>
      </c>
      <c r="E28" s="100">
        <f>'RevReq-G'!AG39*1000</f>
        <v>-11200643.120459985</v>
      </c>
      <c r="F28" s="100">
        <f t="shared" si="8"/>
        <v>-11478413.879540015</v>
      </c>
      <c r="G28" s="79">
        <f>C28+F28</f>
        <v>-26385068.516755573</v>
      </c>
      <c r="H28" s="100">
        <f t="shared" si="9"/>
        <v>-20645861.576985568</v>
      </c>
      <c r="I28" s="102">
        <f>'OverUnder E'!I28</f>
        <v>1.7999999999999999E-2</v>
      </c>
      <c r="J28" s="100">
        <f t="shared" si="10"/>
        <v>-22263.464831542384</v>
      </c>
      <c r="K28" s="103">
        <f>L27</f>
        <v>-114974.2778055786</v>
      </c>
      <c r="L28" s="86">
        <f>L27+J28-K28</f>
        <v>-22263.464831542398</v>
      </c>
      <c r="M28" s="104">
        <v>2</v>
      </c>
      <c r="N28" s="105"/>
      <c r="O28" s="168"/>
      <c r="Q28" s="110"/>
      <c r="R28" s="107" t="str">
        <f>HLOOKUP(B28,INPUT!$N$7:$CK$8,2,FALSE)</f>
        <v>Actual</v>
      </c>
      <c r="S28" s="108">
        <f>SUMIF(INPUT!$F$7:$CK$7,$B28,INPUT!$F$192:$CK$192)+SUMIF(INPUT!$F$7:$CK$7,$B28,INPUT!$F$193:$CK$193)</f>
        <v>-22679057</v>
      </c>
      <c r="T28" s="174">
        <f>SUMIF(INPUT!$F$7:$CK$7,$B28,INPUT!$F$264:$CK$264)</f>
        <v>0</v>
      </c>
      <c r="U28" s="108">
        <f>IF(OR(T28&lt;&gt;"-",T28&lt;&gt;"#N/A"),T28*'CreditCalc-G'!$L$9,0)</f>
        <v>0</v>
      </c>
      <c r="V28" s="108">
        <f>IFERROR(IF(R28="Forecast",HLOOKUP(B28,INPUT!$R$191:$ES$193,3,FALSE),0),0)</f>
        <v>0</v>
      </c>
    </row>
    <row r="29" spans="1:22" outlineLevel="1">
      <c r="A29" s="44">
        <f t="shared" si="1"/>
        <v>2020</v>
      </c>
      <c r="B29" s="99">
        <f t="shared" si="2"/>
        <v>43891</v>
      </c>
      <c r="C29" s="100">
        <f t="shared" si="3"/>
        <v>-26385068.516755573</v>
      </c>
      <c r="D29" s="109">
        <f t="shared" si="14"/>
        <v>-16268706</v>
      </c>
      <c r="E29" s="100">
        <f>'RevReq-G'!AG40*1000</f>
        <v>23799.195181116844</v>
      </c>
      <c r="F29" s="100">
        <f t="shared" si="8"/>
        <v>-16292505.195181116</v>
      </c>
      <c r="G29" s="79">
        <f>C29+F29</f>
        <v>-42677573.71193669</v>
      </c>
      <c r="H29" s="100">
        <f t="shared" si="9"/>
        <v>-34531321.114346132</v>
      </c>
      <c r="I29" s="102">
        <f>'OverUnder E'!I29</f>
        <v>1.7999999999999999E-2</v>
      </c>
      <c r="J29" s="100">
        <f t="shared" si="10"/>
        <v>-37236.850123655146</v>
      </c>
      <c r="K29" s="103">
        <v>0</v>
      </c>
      <c r="L29" s="86">
        <f>L28+J29-K29</f>
        <v>-59500.314955197544</v>
      </c>
      <c r="M29" s="104">
        <v>1</v>
      </c>
      <c r="N29" s="105"/>
      <c r="Q29" s="110"/>
      <c r="R29" s="107" t="str">
        <f>HLOOKUP(B29,INPUT!$N$7:$CK$8,2,FALSE)</f>
        <v>Actual</v>
      </c>
      <c r="S29" s="108">
        <f>SUMIF(INPUT!$F$7:$CK$7,$B29,INPUT!$F$192:$CK$192)+SUMIF(INPUT!$F$7:$CK$7,$B29,INPUT!$F$193:$CK$193)</f>
        <v>-16268706</v>
      </c>
      <c r="T29" s="174">
        <f>SUMIF(INPUT!$F$7:$CK$7,$B29,INPUT!$F$264:$CK$264)</f>
        <v>0</v>
      </c>
      <c r="U29" s="108">
        <f>IF(OR(T29&lt;&gt;"-",T29&lt;&gt;"#N/A"),T29*'CreditCalc-G'!$L$9,0)</f>
        <v>0</v>
      </c>
      <c r="V29" s="108">
        <f>IFERROR(IF(R29="Forecast",HLOOKUP(B29,INPUT!$R$191:$ES$193,3,FALSE),0),0)</f>
        <v>0</v>
      </c>
    </row>
    <row r="30" spans="1:22" outlineLevel="1">
      <c r="A30" s="44">
        <f t="shared" si="1"/>
        <v>2020</v>
      </c>
      <c r="B30" s="99">
        <f t="shared" si="2"/>
        <v>43922</v>
      </c>
      <c r="C30" s="100">
        <f t="shared" si="3"/>
        <v>-42677573.71193669</v>
      </c>
      <c r="D30" s="109">
        <f t="shared" si="14"/>
        <v>-13506794</v>
      </c>
      <c r="E30" s="100">
        <f>'RevReq-G'!AG41*1000</f>
        <v>-11108550.101578491</v>
      </c>
      <c r="F30" s="100">
        <f t="shared" si="8"/>
        <v>-2398243.8984215092</v>
      </c>
      <c r="G30" s="79">
        <f t="shared" si="12"/>
        <v>-45075817.610358201</v>
      </c>
      <c r="H30" s="100">
        <f t="shared" si="9"/>
        <v>-43876695.661147445</v>
      </c>
      <c r="I30" s="102">
        <f>'OverUnder E'!I30</f>
        <v>1.7999999999999999E-2</v>
      </c>
      <c r="J30" s="100">
        <f t="shared" si="10"/>
        <v>-47314.434766198334</v>
      </c>
      <c r="K30" s="103">
        <v>0</v>
      </c>
      <c r="L30" s="86">
        <f t="shared" si="13"/>
        <v>-106814.74972139587</v>
      </c>
      <c r="M30" s="104">
        <v>2</v>
      </c>
      <c r="N30" s="105"/>
      <c r="Q30" s="110"/>
      <c r="R30" s="107" t="str">
        <f>HLOOKUP(B30,INPUT!$N$7:$CK$8,2,FALSE)</f>
        <v>Actual</v>
      </c>
      <c r="S30" s="108">
        <f>SUMIF(INPUT!$F$7:$CK$7,$B30,INPUT!$F$192:$CK$192)+SUMIF(INPUT!$F$7:$CK$7,$B30,INPUT!$F$193:$CK$193)</f>
        <v>-13506794</v>
      </c>
      <c r="T30" s="174">
        <f>SUMIF(INPUT!$F$7:$CK$7,$B30,INPUT!$F$264:$CK$264)</f>
        <v>0</v>
      </c>
      <c r="U30" s="108">
        <f>IF(OR(T30&lt;&gt;"-",T30&lt;&gt;"#N/A"),T30*'CreditCalc-G'!$L$9,0)</f>
        <v>0</v>
      </c>
      <c r="V30" s="108">
        <f>IFERROR(IF(R30="Forecast",HLOOKUP(B30,INPUT!$R$191:$ES$193,3,FALSE),0),0)</f>
        <v>0</v>
      </c>
    </row>
    <row r="31" spans="1:22" outlineLevel="1">
      <c r="A31" s="44">
        <f t="shared" si="1"/>
        <v>2020</v>
      </c>
      <c r="B31" s="99">
        <f t="shared" si="2"/>
        <v>43952</v>
      </c>
      <c r="C31" s="100">
        <f t="shared" si="3"/>
        <v>-45075817.610358201</v>
      </c>
      <c r="D31" s="109">
        <f t="shared" si="14"/>
        <v>-7516814.3945771214</v>
      </c>
      <c r="E31" s="100">
        <f>'RevReq-G'!AG42*1000</f>
        <v>-11063095.286159348</v>
      </c>
      <c r="F31" s="100">
        <f t="shared" si="8"/>
        <v>3546280.8915822264</v>
      </c>
      <c r="G31" s="79">
        <f t="shared" si="12"/>
        <v>-41529536.718775973</v>
      </c>
      <c r="H31" s="100">
        <f t="shared" si="9"/>
        <v>-43302677.164567083</v>
      </c>
      <c r="I31" s="102">
        <f>'OverUnder E'!I31</f>
        <v>2.47E-2</v>
      </c>
      <c r="J31" s="100">
        <f t="shared" si="10"/>
        <v>-64076.523079674975</v>
      </c>
      <c r="K31" s="103">
        <v>0</v>
      </c>
      <c r="L31" s="86">
        <f t="shared" si="13"/>
        <v>-170891.27280107085</v>
      </c>
      <c r="M31" s="104">
        <v>2</v>
      </c>
      <c r="N31" s="105"/>
      <c r="Q31" s="110"/>
      <c r="R31" s="107" t="str">
        <f>HLOOKUP(B31,INPUT!$N$7:$CK$8,2,FALSE)</f>
        <v>Actual</v>
      </c>
      <c r="S31" s="108">
        <f>SUMIF(INPUT!$F$7:$CK$7,$B31,INPUT!$F$192:$CK$192)+SUMIF(INPUT!$F$7:$CK$7,$B31,INPUT!$F$193:$CK$193)</f>
        <v>-7516814.3945771214</v>
      </c>
      <c r="T31" s="174">
        <f>SUMIF(INPUT!$F$7:$CK$7,$B31,INPUT!$F$264:$CK$264)</f>
        <v>0</v>
      </c>
      <c r="U31" s="108">
        <f>IF(OR(T31&lt;&gt;"-",T31&lt;&gt;"#N/A"),T31*'CreditCalc-G'!$L$9,0)</f>
        <v>0</v>
      </c>
      <c r="V31" s="108">
        <f>IFERROR(IF(R31="Forecast",HLOOKUP(B31,INPUT!$R$191:$ES$193,3,FALSE),0),0)</f>
        <v>0</v>
      </c>
    </row>
    <row r="32" spans="1:22" outlineLevel="1">
      <c r="A32" s="44">
        <f t="shared" si="1"/>
        <v>2020</v>
      </c>
      <c r="B32" s="99">
        <f t="shared" si="2"/>
        <v>43983</v>
      </c>
      <c r="C32" s="100">
        <f t="shared" si="3"/>
        <v>-41529536.718775973</v>
      </c>
      <c r="D32" s="109">
        <f t="shared" si="14"/>
        <v>-4690423</v>
      </c>
      <c r="E32" s="100">
        <f>'RevReq-G'!AG43*1000</f>
        <v>-11018034.933421267</v>
      </c>
      <c r="F32" s="100">
        <f t="shared" si="8"/>
        <v>6327611.9334212672</v>
      </c>
      <c r="G32" s="79">
        <f>C32+F32</f>
        <v>-35201924.785354704</v>
      </c>
      <c r="H32" s="100">
        <f t="shared" si="9"/>
        <v>-38365730.752065338</v>
      </c>
      <c r="I32" s="102">
        <f>'OverUnder E'!I32</f>
        <v>2.1399999999999999E-2</v>
      </c>
      <c r="J32" s="100">
        <f t="shared" si="10"/>
        <v>-49186.337510493257</v>
      </c>
      <c r="K32" s="103">
        <v>0</v>
      </c>
      <c r="L32" s="86">
        <f t="shared" si="13"/>
        <v>-220077.61031156412</v>
      </c>
      <c r="M32" s="104">
        <v>2</v>
      </c>
      <c r="N32" s="105"/>
      <c r="Q32" s="110"/>
      <c r="R32" s="107" t="str">
        <f>HLOOKUP(B32,INPUT!$N$7:$CK$8,2,FALSE)</f>
        <v>Actual</v>
      </c>
      <c r="S32" s="108">
        <f>SUMIF(INPUT!$F$7:$CK$7,$B32,INPUT!$F$192:$CK$192)+SUMIF(INPUT!$F$7:$CK$7,$B32,INPUT!$F$193:$CK$193)</f>
        <v>-4690423</v>
      </c>
      <c r="T32" s="174">
        <f>SUMIF(INPUT!$F$7:$CK$7,$B32,INPUT!$F$264:$CK$264)</f>
        <v>0</v>
      </c>
      <c r="U32" s="108">
        <f>IF(OR(T32&lt;&gt;"-",T32&lt;&gt;"#N/A"),T32*'CreditCalc-G'!$L$9,0)</f>
        <v>0</v>
      </c>
      <c r="V32" s="108">
        <f>IFERROR(IF(R32="Forecast",HLOOKUP(B32,INPUT!$R$191:$ES$193,3,FALSE),0),0)</f>
        <v>0</v>
      </c>
    </row>
    <row r="33" spans="1:22">
      <c r="A33" s="44">
        <f t="shared" si="1"/>
        <v>2020</v>
      </c>
      <c r="B33" s="99">
        <f t="shared" si="2"/>
        <v>44013</v>
      </c>
      <c r="C33" s="100">
        <f t="shared" si="3"/>
        <v>-35422002.395666271</v>
      </c>
      <c r="D33" s="109">
        <f t="shared" si="14"/>
        <v>-3818148.9236317091</v>
      </c>
      <c r="E33" s="100">
        <f>'RevReq-G'!AG44*1000</f>
        <v>-14201501.686700504</v>
      </c>
      <c r="F33" s="100">
        <f t="shared" si="8"/>
        <v>10383352.763068795</v>
      </c>
      <c r="G33" s="79">
        <f t="shared" si="12"/>
        <v>-25038649.632597476</v>
      </c>
      <c r="H33" s="100">
        <f t="shared" si="9"/>
        <v>-30230326.014131874</v>
      </c>
      <c r="I33" s="102">
        <f>'OverUnder E'!I33</f>
        <v>2.1399999999999999E-2</v>
      </c>
      <c r="J33" s="100">
        <f t="shared" si="10"/>
        <v>-38756.436779280935</v>
      </c>
      <c r="K33" s="103">
        <f>L32</f>
        <v>-220077.61031156412</v>
      </c>
      <c r="L33" s="86">
        <f t="shared" si="13"/>
        <v>-38756.43677928095</v>
      </c>
      <c r="M33" s="104">
        <v>2</v>
      </c>
      <c r="N33" s="105"/>
      <c r="Q33" s="110"/>
      <c r="R33" s="107" t="str">
        <f>HLOOKUP(B33,INPUT!$N$7:$CK$8,2,FALSE)</f>
        <v>Actual</v>
      </c>
      <c r="S33" s="108">
        <f>SUMIF(INPUT!$F$7:$CK$7,$B33,INPUT!$F$192:$CK$192)+SUMIF(INPUT!$F$7:$CK$7,$B33,INPUT!$F$193:$CK$193)</f>
        <v>-3818148.9236317091</v>
      </c>
      <c r="T33" s="174">
        <f>SUMIF(INPUT!$F$7:$CK$7,$B33,INPUT!$F$264:$CK$264)</f>
        <v>0</v>
      </c>
      <c r="U33" s="108">
        <f>IF(OR(T33&lt;&gt;"-",T33&lt;&gt;"#N/A"),T33*'CreditCalc-G'!$L$9,0)</f>
        <v>0</v>
      </c>
      <c r="V33" s="108">
        <f>IFERROR(IF(R33="Forecast",HLOOKUP(B33,INPUT!$R$191:$ES$193,3,FALSE),0),0)</f>
        <v>0</v>
      </c>
    </row>
    <row r="34" spans="1:22">
      <c r="A34" s="44">
        <f t="shared" si="1"/>
        <v>2020</v>
      </c>
      <c r="B34" s="99">
        <f t="shared" si="2"/>
        <v>44044</v>
      </c>
      <c r="C34" s="100">
        <f t="shared" si="3"/>
        <v>-25038649.632597476</v>
      </c>
      <c r="D34" s="109">
        <f t="shared" si="14"/>
        <v>-3956016.902254947</v>
      </c>
      <c r="E34" s="100">
        <f>'RevReq-G'!AG45*1000</f>
        <v>-14139749.772426799</v>
      </c>
      <c r="F34" s="100">
        <f t="shared" si="8"/>
        <v>10183732.870171852</v>
      </c>
      <c r="G34" s="79">
        <f t="shared" si="12"/>
        <v>-14854916.762425624</v>
      </c>
      <c r="H34" s="100">
        <f t="shared" si="9"/>
        <v>-19946783.19751155</v>
      </c>
      <c r="I34" s="102">
        <f>'OverUnder E'!I34</f>
        <v>2.1399999999999999E-2</v>
      </c>
      <c r="J34" s="100">
        <f t="shared" si="10"/>
        <v>-25572.540685899043</v>
      </c>
      <c r="K34" s="103">
        <v>0</v>
      </c>
      <c r="L34" s="86">
        <f t="shared" si="13"/>
        <v>-64328.977465179996</v>
      </c>
      <c r="M34" s="104">
        <v>1</v>
      </c>
      <c r="N34" s="105"/>
      <c r="Q34" s="110"/>
      <c r="R34" s="107" t="str">
        <f>HLOOKUP(B34,INPUT!$N$7:$CK$8,2,FALSE)</f>
        <v>Actual</v>
      </c>
      <c r="S34" s="108">
        <f>SUMIF(INPUT!$F$7:$CK$7,$B34,INPUT!$F$192:$CK$192)+SUMIF(INPUT!$F$7:$CK$7,$B34,INPUT!$F$193:$CK$193)</f>
        <v>-3956016.902254947</v>
      </c>
      <c r="T34" s="174">
        <f>SUMIF(INPUT!$F$7:$CK$7,$B34,INPUT!$F$264:$CK$264)</f>
        <v>0</v>
      </c>
      <c r="U34" s="108">
        <f>IF(OR(T34&lt;&gt;"-",T34&lt;&gt;"#N/A"),T34*'CreditCalc-G'!$L$9,0)</f>
        <v>0</v>
      </c>
      <c r="V34" s="108">
        <f>IFERROR(IF(R34="Forecast",HLOOKUP(B34,INPUT!$R$191:$ES$193,3,FALSE),0),0)</f>
        <v>0</v>
      </c>
    </row>
    <row r="35" spans="1:22">
      <c r="A35" s="44">
        <f t="shared" si="1"/>
        <v>2020</v>
      </c>
      <c r="B35" s="99">
        <f t="shared" si="2"/>
        <v>44075</v>
      </c>
      <c r="C35" s="100">
        <f t="shared" si="3"/>
        <v>-14854916.762425624</v>
      </c>
      <c r="D35" s="109">
        <f t="shared" si="14"/>
        <v>-4092973</v>
      </c>
      <c r="E35" s="100">
        <f>'RevReq-G'!AG46*1000</f>
        <v>-14078392.320834165</v>
      </c>
      <c r="F35" s="100">
        <f t="shared" si="8"/>
        <v>9985419.3208341654</v>
      </c>
      <c r="G35" s="79">
        <f t="shared" si="12"/>
        <v>-4869497.4415914584</v>
      </c>
      <c r="H35" s="100">
        <f t="shared" si="9"/>
        <v>-9862207.1020085402</v>
      </c>
      <c r="I35" s="102">
        <f>'OverUnder E'!I35</f>
        <v>2.1399999999999999E-2</v>
      </c>
      <c r="J35" s="100">
        <f t="shared" si="10"/>
        <v>-12643.727556047192</v>
      </c>
      <c r="K35" s="103">
        <v>0</v>
      </c>
      <c r="L35" s="86">
        <f t="shared" si="13"/>
        <v>-76972.705021227186</v>
      </c>
      <c r="M35" s="104">
        <v>2</v>
      </c>
      <c r="N35" s="105"/>
      <c r="Q35" s="110"/>
      <c r="R35" s="107" t="str">
        <f>HLOOKUP(B35,INPUT!$N$7:$CK$8,2,FALSE)</f>
        <v>Actual</v>
      </c>
      <c r="S35" s="108">
        <f>SUMIF(INPUT!$F$7:$CK$7,$B35,INPUT!$F$192:$CK$192)+SUMIF(INPUT!$F$7:$CK$7,$B35,INPUT!$F$193:$CK$193)</f>
        <v>-4092973</v>
      </c>
      <c r="T35" s="174">
        <f>SUMIF(INPUT!$F$7:$CK$7,$B35,INPUT!$F$264:$CK$264)</f>
        <v>0</v>
      </c>
      <c r="U35" s="108">
        <f>IF(OR(T35&lt;&gt;"-",T35&lt;&gt;"#N/A"),T35*'CreditCalc-G'!$L$9,0)</f>
        <v>0</v>
      </c>
      <c r="V35" s="108">
        <f>IFERROR(IF(R35="Forecast",HLOOKUP(B35,INPUT!$R$191:$ES$193,3,FALSE),0),0)</f>
        <v>0</v>
      </c>
    </row>
    <row r="36" spans="1:22">
      <c r="A36" s="44">
        <f t="shared" si="1"/>
        <v>2020</v>
      </c>
      <c r="B36" s="99">
        <f t="shared" si="2"/>
        <v>44105</v>
      </c>
      <c r="C36" s="100">
        <f t="shared" si="3"/>
        <v>-4869497.4415914584</v>
      </c>
      <c r="D36" s="109">
        <f t="shared" si="14"/>
        <v>-8050849</v>
      </c>
      <c r="E36" s="100">
        <f>'RevReq-G'!AG47*1000</f>
        <v>-14017429.331922598</v>
      </c>
      <c r="F36" s="100">
        <f t="shared" si="8"/>
        <v>5966580.3319225982</v>
      </c>
      <c r="G36" s="79">
        <f t="shared" si="12"/>
        <v>1097082.8903311398</v>
      </c>
      <c r="H36" s="100">
        <f t="shared" si="9"/>
        <v>-1886207.2756301593</v>
      </c>
      <c r="I36" s="102">
        <f>'OverUnder E'!I36</f>
        <v>2.1399999999999999E-2</v>
      </c>
      <c r="J36" s="100">
        <f t="shared" si="10"/>
        <v>-2418.1900319700962</v>
      </c>
      <c r="K36" s="103">
        <v>0</v>
      </c>
      <c r="L36" s="86">
        <f t="shared" si="13"/>
        <v>-79390.895053197281</v>
      </c>
      <c r="M36" s="104">
        <v>2</v>
      </c>
      <c r="N36" s="105"/>
      <c r="Q36" s="110"/>
      <c r="R36" s="107" t="str">
        <f>HLOOKUP(B36,INPUT!$N$7:$CK$8,2,FALSE)</f>
        <v>Actual</v>
      </c>
      <c r="S36" s="108">
        <f>SUMIF(INPUT!$F$7:$CK$7,$B36,INPUT!$F$192:$CK$192)+SUMIF(INPUT!$F$7:$CK$7,$B36,INPUT!$F$193:$CK$193)</f>
        <v>-8050849</v>
      </c>
      <c r="T36" s="174">
        <f>SUMIF(INPUT!$F$7:$CK$7,$B36,INPUT!$F$264:$CK$264)</f>
        <v>0</v>
      </c>
      <c r="U36" s="108">
        <f>IF(OR(T36&lt;&gt;"-",T36&lt;&gt;"#N/A"),T36*'CreditCalc-G'!$L$9,0)</f>
        <v>0</v>
      </c>
      <c r="V36" s="108">
        <f>IFERROR(IF(R36="Forecast",HLOOKUP(B36,INPUT!$R$191:$ES$193,3,FALSE),0),0)</f>
        <v>0</v>
      </c>
    </row>
    <row r="37" spans="1:22">
      <c r="A37" s="44">
        <f t="shared" si="1"/>
        <v>2020</v>
      </c>
      <c r="B37" s="99">
        <f t="shared" si="2"/>
        <v>44136</v>
      </c>
      <c r="C37" s="100">
        <f t="shared" si="3"/>
        <v>1097082.8903311398</v>
      </c>
      <c r="D37" s="109">
        <f t="shared" si="14"/>
        <v>-14570537</v>
      </c>
      <c r="E37" s="100">
        <f>'RevReq-G'!AG48*1000</f>
        <v>-13956860.805692095</v>
      </c>
      <c r="F37" s="100">
        <f t="shared" si="8"/>
        <v>-613676.19430790469</v>
      </c>
      <c r="G37" s="79">
        <f t="shared" si="12"/>
        <v>483406.6960232351</v>
      </c>
      <c r="H37" s="100">
        <f t="shared" si="9"/>
        <v>790244.79317718744</v>
      </c>
      <c r="I37" s="102">
        <f>'OverUnder E'!I37</f>
        <v>2.1399999999999999E-2</v>
      </c>
      <c r="J37" s="100">
        <f t="shared" si="10"/>
        <v>1013.124117570226</v>
      </c>
      <c r="K37" s="103">
        <v>0</v>
      </c>
      <c r="L37" s="86">
        <f t="shared" si="13"/>
        <v>-78377.77093562705</v>
      </c>
      <c r="M37" s="104">
        <v>2</v>
      </c>
      <c r="N37" s="105"/>
      <c r="Q37" s="110"/>
      <c r="R37" s="107" t="str">
        <f>HLOOKUP(B37,INPUT!$N$7:$CK$8,2,FALSE)</f>
        <v>Actual</v>
      </c>
      <c r="S37" s="108">
        <f>SUMIF(INPUT!$F$7:$CK$7,$B37,INPUT!$F$192:$CK$192)+SUMIF(INPUT!$F$7:$CK$7,$B37,INPUT!$F$193:$CK$193)</f>
        <v>-14570537</v>
      </c>
      <c r="T37" s="174">
        <f>SUMIF(INPUT!$F$7:$CK$7,$B37,INPUT!$F$264:$CK$264)</f>
        <v>0</v>
      </c>
      <c r="U37" s="108">
        <f>IF(OR(T37&lt;&gt;"-",T37&lt;&gt;"#N/A"),T37*'CreditCalc-G'!$L$9,0)</f>
        <v>0</v>
      </c>
      <c r="V37" s="108">
        <f>IFERROR(IF(R37="Forecast",HLOOKUP(B37,INPUT!$R$191:$ES$193,3,FALSE),0),0)</f>
        <v>0</v>
      </c>
    </row>
    <row r="38" spans="1:22">
      <c r="A38" s="44">
        <f t="shared" si="1"/>
        <v>2020</v>
      </c>
      <c r="B38" s="99">
        <f t="shared" si="2"/>
        <v>44166</v>
      </c>
      <c r="C38" s="100">
        <f t="shared" si="3"/>
        <v>483406.6960232351</v>
      </c>
      <c r="D38" s="109">
        <f t="shared" si="14"/>
        <v>-27055681.600000001</v>
      </c>
      <c r="E38" s="100">
        <f>'RevReq-G'!AG49*1000</f>
        <v>-13311687.119656835</v>
      </c>
      <c r="F38" s="100">
        <f t="shared" si="8"/>
        <v>-13743994.480343167</v>
      </c>
      <c r="G38" s="79">
        <f t="shared" si="12"/>
        <v>-13260587.784319932</v>
      </c>
      <c r="H38" s="100">
        <f t="shared" si="9"/>
        <v>-6388590.5441483483</v>
      </c>
      <c r="I38" s="102">
        <f>'OverUnder E'!I38</f>
        <v>2.1399999999999999E-2</v>
      </c>
      <c r="J38" s="100">
        <f t="shared" si="10"/>
        <v>-8190.4179735690414</v>
      </c>
      <c r="K38" s="103">
        <v>0</v>
      </c>
      <c r="L38" s="86">
        <f t="shared" si="13"/>
        <v>-86568.188909196091</v>
      </c>
      <c r="M38" s="104">
        <v>2</v>
      </c>
      <c r="N38" s="105"/>
      <c r="Q38" s="110"/>
      <c r="R38" s="107" t="str">
        <f>HLOOKUP(B38,INPUT!$N$7:$CK$8,2,FALSE)</f>
        <v>Actual</v>
      </c>
      <c r="S38" s="108">
        <f>SUMIF(INPUT!$F$7:$CK$7,$B38,INPUT!$F$192:$CK$192)+SUMIF(INPUT!$F$7:$CK$7,$B38,INPUT!$F$193:$CK$193)</f>
        <v>-27055681.600000001</v>
      </c>
      <c r="T38" s="174">
        <f>SUMIF(INPUT!$F$7:$CK$7,$B38,INPUT!$F$264:$CK$264)</f>
        <v>0</v>
      </c>
      <c r="U38" s="108">
        <f>IF(OR(T38&lt;&gt;"-",T38&lt;&gt;"#N/A"),T38*'CreditCalc-G'!$L$9,0)</f>
        <v>0</v>
      </c>
      <c r="V38" s="108">
        <f>IFERROR(IF(R38="Forecast",HLOOKUP(B38,INPUT!$R$191:$ES$193,3,FALSE),0),0)</f>
        <v>0</v>
      </c>
    </row>
    <row r="39" spans="1:22">
      <c r="A39" s="44">
        <f t="shared" si="1"/>
        <v>2021</v>
      </c>
      <c r="B39" s="99">
        <f t="shared" si="2"/>
        <v>44197</v>
      </c>
      <c r="C39" s="100">
        <f t="shared" si="3"/>
        <v>-13260587.784319932</v>
      </c>
      <c r="D39" s="109">
        <f t="shared" si="14"/>
        <v>-28703759.055534121</v>
      </c>
      <c r="E39" s="100">
        <f>'RevReq-G'!AG50*1000</f>
        <v>-11362093.499474747</v>
      </c>
      <c r="F39" s="100">
        <f t="shared" si="8"/>
        <v>-17341665.556059375</v>
      </c>
      <c r="G39" s="79">
        <f t="shared" si="12"/>
        <v>-30602253.340379305</v>
      </c>
      <c r="H39" s="100">
        <f t="shared" si="9"/>
        <v>-21931420.562349617</v>
      </c>
      <c r="I39" s="102">
        <f>'OverUnder E'!I39</f>
        <v>2.8E-3</v>
      </c>
      <c r="J39" s="100">
        <f t="shared" si="10"/>
        <v>-3678.8495898637325</v>
      </c>
      <c r="K39" s="103">
        <v>0</v>
      </c>
      <c r="L39" s="86">
        <f t="shared" si="13"/>
        <v>-90247.038499059825</v>
      </c>
      <c r="M39" s="104">
        <v>1</v>
      </c>
      <c r="N39" s="105"/>
      <c r="Q39" s="110"/>
      <c r="R39" s="107" t="str">
        <f>HLOOKUP(B39,INPUT!$N$7:$CK$8,2,FALSE)</f>
        <v>Actual</v>
      </c>
      <c r="S39" s="108">
        <f>SUMIF(INPUT!$F$7:$CK$7,$B39,INPUT!$F$192:$CK$192)+SUMIF(INPUT!$F$7:$CK$7,$B39,INPUT!$F$193:$CK$193)</f>
        <v>-28703759.055534121</v>
      </c>
      <c r="T39" s="174">
        <f>SUMIF(INPUT!$F$7:$CK$7,$B39,INPUT!$F$264:$CK$264)</f>
        <v>0</v>
      </c>
      <c r="U39" s="108">
        <f>IF(OR(T39&lt;&gt;"-",T39&lt;&gt;"#N/A"),T39*'CreditCalc-G'!$L$9,0)</f>
        <v>0</v>
      </c>
      <c r="V39" s="108">
        <f>IFERROR(IF(R39="Forecast",HLOOKUP(B39,INPUT!$R$191:$ES$193,3,FALSE),0),0)</f>
        <v>0</v>
      </c>
    </row>
    <row r="40" spans="1:22">
      <c r="A40" s="44">
        <f t="shared" si="1"/>
        <v>2021</v>
      </c>
      <c r="B40" s="99">
        <f t="shared" si="2"/>
        <v>44228</v>
      </c>
      <c r="C40" s="100">
        <f t="shared" si="3"/>
        <v>-30602253.340379305</v>
      </c>
      <c r="D40" s="109">
        <f t="shared" si="14"/>
        <v>-30158064.643146385</v>
      </c>
      <c r="E40" s="100">
        <f>'RevReq-G'!AG51*1000</f>
        <v>-11302150.240837092</v>
      </c>
      <c r="F40" s="100">
        <f t="shared" si="8"/>
        <v>-18855914.402309291</v>
      </c>
      <c r="G40" s="79">
        <f t="shared" si="12"/>
        <v>-49458167.742688596</v>
      </c>
      <c r="H40" s="100">
        <f t="shared" si="9"/>
        <v>-40030210.541533947</v>
      </c>
      <c r="I40" s="102">
        <f>'OverUnder E'!I40</f>
        <v>1.8E-3</v>
      </c>
      <c r="J40" s="100">
        <f t="shared" si="10"/>
        <v>-4316.6577537463127</v>
      </c>
      <c r="K40" s="103">
        <v>0</v>
      </c>
      <c r="L40" s="86">
        <f t="shared" si="13"/>
        <v>-94563.696252806141</v>
      </c>
      <c r="M40" s="104">
        <v>2</v>
      </c>
      <c r="N40" s="105"/>
      <c r="Q40" s="110"/>
      <c r="R40" s="107" t="str">
        <f>HLOOKUP(B40,INPUT!$N$7:$CK$8,2,FALSE)</f>
        <v>Actual</v>
      </c>
      <c r="S40" s="108">
        <f>SUMIF(INPUT!$F$7:$CK$7,$B40,INPUT!$F$192:$CK$192)+SUMIF(INPUT!$F$7:$CK$7,$B40,INPUT!$F$193:$CK$193)</f>
        <v>-30158064.643146385</v>
      </c>
      <c r="T40" s="174">
        <f>SUMIF(INPUT!$F$7:$CK$7,$B40,INPUT!$F$264:$CK$264)</f>
        <v>0</v>
      </c>
      <c r="U40" s="108">
        <f>IF(OR(T40&lt;&gt;"-",T40&lt;&gt;"#N/A"),T40*'CreditCalc-G'!$L$9,0)</f>
        <v>0</v>
      </c>
      <c r="V40" s="108">
        <f>IFERROR(IF(R40="Forecast",HLOOKUP(B40,INPUT!$R$191:$ES$193,3,FALSE),0),0)</f>
        <v>0</v>
      </c>
    </row>
    <row r="41" spans="1:22">
      <c r="A41" s="44">
        <f t="shared" si="1"/>
        <v>2021</v>
      </c>
      <c r="B41" s="99">
        <f t="shared" si="2"/>
        <v>44256</v>
      </c>
      <c r="C41" s="100">
        <f t="shared" si="3"/>
        <v>-49458167.742688596</v>
      </c>
      <c r="D41" s="109">
        <f t="shared" si="14"/>
        <v>-21422683.687152579</v>
      </c>
      <c r="E41" s="100">
        <f>'RevReq-G'!AG52*1000</f>
        <v>-11250030.226113606</v>
      </c>
      <c r="F41" s="100">
        <f t="shared" si="8"/>
        <v>-10172653.461038973</v>
      </c>
      <c r="G41" s="79">
        <f t="shared" si="12"/>
        <v>-59630821.203727573</v>
      </c>
      <c r="H41" s="100">
        <f t="shared" si="9"/>
        <v>-54544494.473208085</v>
      </c>
      <c r="I41" s="102">
        <f>'OverUnder E'!I41</f>
        <v>1.8E-3</v>
      </c>
      <c r="J41" s="100">
        <f t="shared" si="10"/>
        <v>-5881.805561518393</v>
      </c>
      <c r="K41" s="103">
        <v>0</v>
      </c>
      <c r="L41" s="86">
        <f t="shared" si="13"/>
        <v>-100445.50181432454</v>
      </c>
      <c r="M41" s="104">
        <v>2</v>
      </c>
      <c r="N41" s="105"/>
      <c r="Q41" s="110"/>
      <c r="R41" s="107" t="str">
        <f>HLOOKUP(B41,INPUT!$N$7:$CK$8,2,FALSE)</f>
        <v>Actual</v>
      </c>
      <c r="S41" s="108">
        <f>SUMIF(INPUT!$F$7:$CK$7,$B41,INPUT!$F$192:$CK$192)+SUMIF(INPUT!$F$7:$CK$7,$B41,INPUT!$F$193:$CK$193)</f>
        <v>-21422683.687152579</v>
      </c>
      <c r="T41" s="174">
        <f>SUMIF(INPUT!$F$7:$CK$7,$B41,INPUT!$F$264:$CK$264)</f>
        <v>0</v>
      </c>
      <c r="U41" s="108">
        <f>IF(OR(T41&lt;&gt;"-",T41&lt;&gt;"#N/A"),T41*'CreditCalc-G'!$L$9,0)</f>
        <v>0</v>
      </c>
      <c r="V41" s="108">
        <f>IFERROR(IF(R41="Forecast",HLOOKUP(B41,INPUT!$R$191:$ES$193,3,FALSE),0),0)</f>
        <v>0</v>
      </c>
    </row>
    <row r="42" spans="1:22">
      <c r="A42" s="44">
        <f t="shared" si="1"/>
        <v>2021</v>
      </c>
      <c r="B42" s="99">
        <f t="shared" si="2"/>
        <v>44287</v>
      </c>
      <c r="C42" s="100">
        <f t="shared" si="3"/>
        <v>-59630821.203727573</v>
      </c>
      <c r="D42" s="109">
        <f t="shared" si="14"/>
        <v>-12834320.46605853</v>
      </c>
      <c r="E42" s="100">
        <f>'RevReq-G'!AG53*1000</f>
        <v>-11198305.810607329</v>
      </c>
      <c r="F42" s="100">
        <f t="shared" si="8"/>
        <v>-1636014.6554512009</v>
      </c>
      <c r="G42" s="79">
        <f t="shared" si="12"/>
        <v>-61266835.859178774</v>
      </c>
      <c r="H42" s="100">
        <f t="shared" si="9"/>
        <v>-60448828.531453177</v>
      </c>
      <c r="I42" s="102">
        <f>'OverUnder E'!I42</f>
        <v>1.9E-3</v>
      </c>
      <c r="J42" s="100">
        <f t="shared" si="10"/>
        <v>-6880.6382816164341</v>
      </c>
      <c r="K42" s="103">
        <v>0</v>
      </c>
      <c r="L42" s="86">
        <f t="shared" si="13"/>
        <v>-107326.14009594098</v>
      </c>
      <c r="M42" s="104">
        <v>2</v>
      </c>
      <c r="N42" s="105"/>
      <c r="Q42" s="110"/>
      <c r="R42" s="107" t="str">
        <f>HLOOKUP(B42,INPUT!$N$7:$CK$8,2,FALSE)</f>
        <v>Actual</v>
      </c>
      <c r="S42" s="108">
        <f>SUMIF(INPUT!$F$7:$CK$7,$B42,INPUT!$F$192:$CK$192)+SUMIF(INPUT!$F$7:$CK$7,$B42,INPUT!$F$193:$CK$193)</f>
        <v>-12834320.46605853</v>
      </c>
      <c r="T42" s="174">
        <f>SUMIF(INPUT!$F$7:$CK$7,$B42,INPUT!$F$264:$CK$264)</f>
        <v>0</v>
      </c>
      <c r="U42" s="108">
        <f>IF(OR(T42&lt;&gt;"-",T42&lt;&gt;"#N/A"),T42*'CreditCalc-G'!$L$9,0)</f>
        <v>0</v>
      </c>
      <c r="V42" s="108">
        <f>IFERROR(IF(R42="Forecast",HLOOKUP(B42,INPUT!$R$191:$ES$193,3,FALSE),0),0)</f>
        <v>0</v>
      </c>
    </row>
    <row r="43" spans="1:22">
      <c r="A43" s="44">
        <f t="shared" si="1"/>
        <v>2021</v>
      </c>
      <c r="B43" s="99">
        <f t="shared" si="2"/>
        <v>44317</v>
      </c>
      <c r="C43" s="100">
        <f t="shared" si="3"/>
        <v>-61266835.859178774</v>
      </c>
      <c r="D43" s="109">
        <f t="shared" si="14"/>
        <v>-7553303.8981525218</v>
      </c>
      <c r="E43" s="100">
        <f>'RevReq-G'!AG54*1000</f>
        <v>-11146976.994318262</v>
      </c>
      <c r="F43" s="100">
        <f t="shared" si="8"/>
        <v>3593673.0961657399</v>
      </c>
      <c r="G43" s="79">
        <f t="shared" si="12"/>
        <v>-57673162.763013035</v>
      </c>
      <c r="H43" s="100">
        <f t="shared" si="9"/>
        <v>-59469999.311095908</v>
      </c>
      <c r="I43" s="102">
        <f>'OverUnder E'!I43</f>
        <v>1.9E-3</v>
      </c>
      <c r="J43" s="100">
        <f t="shared" si="10"/>
        <v>-6769.2222299182513</v>
      </c>
      <c r="K43" s="103">
        <v>0</v>
      </c>
      <c r="L43" s="86">
        <f t="shared" si="13"/>
        <v>-114095.36232585923</v>
      </c>
      <c r="M43" s="104">
        <v>2</v>
      </c>
      <c r="N43" s="105"/>
      <c r="Q43" s="110"/>
      <c r="R43" s="107" t="str">
        <f>HLOOKUP(B43,INPUT!$N$7:$CK$8,2,FALSE)</f>
        <v>Actual</v>
      </c>
      <c r="S43" s="108">
        <f>SUMIF(INPUT!$F$7:$CK$7,$B43,INPUT!$F$192:$CK$192)+SUMIF(INPUT!$F$7:$CK$7,$B43,INPUT!$F$193:$CK$193)</f>
        <v>-7553303.8981525218</v>
      </c>
      <c r="T43" s="174">
        <f>SUMIF(INPUT!$F$7:$CK$7,$B43,INPUT!$F$264:$CK$264)</f>
        <v>0</v>
      </c>
      <c r="U43" s="108">
        <f>IF(OR(T43&lt;&gt;"-",T43&lt;&gt;"#N/A"),T43*'CreditCalc-G'!$L$9,0)</f>
        <v>0</v>
      </c>
      <c r="V43" s="108">
        <f>IFERROR(IF(R43="Forecast",HLOOKUP(B43,INPUT!$R$191:$ES$193,3,FALSE),0),0)</f>
        <v>0</v>
      </c>
    </row>
    <row r="44" spans="1:22">
      <c r="A44" s="44">
        <f t="shared" si="1"/>
        <v>2021</v>
      </c>
      <c r="B44" s="99">
        <f t="shared" si="2"/>
        <v>44348</v>
      </c>
      <c r="C44" s="100">
        <f t="shared" si="3"/>
        <v>-57673162.763013035</v>
      </c>
      <c r="D44" s="109">
        <f t="shared" si="14"/>
        <v>-4926153.1378349727</v>
      </c>
      <c r="E44" s="100">
        <f>'RevReq-G'!AG55*1000</f>
        <v>-11096043.777246403</v>
      </c>
      <c r="F44" s="100">
        <f t="shared" si="8"/>
        <v>6169890.6394114299</v>
      </c>
      <c r="G44" s="79">
        <f t="shared" si="12"/>
        <v>-51503272.123601608</v>
      </c>
      <c r="H44" s="100">
        <f t="shared" si="9"/>
        <v>-54588217.443307325</v>
      </c>
      <c r="I44" s="102">
        <f>'OverUnder E'!I44</f>
        <v>1.9E-3</v>
      </c>
      <c r="J44" s="100">
        <f t="shared" si="10"/>
        <v>-6213.5493406656587</v>
      </c>
      <c r="K44" s="103">
        <v>0</v>
      </c>
      <c r="L44" s="86">
        <f t="shared" si="13"/>
        <v>-120308.91166652489</v>
      </c>
      <c r="M44" s="104">
        <v>1</v>
      </c>
      <c r="N44" s="105"/>
      <c r="Q44" s="110"/>
      <c r="R44" s="107" t="str">
        <f>HLOOKUP(B44,INPUT!$N$7:$CK$8,2,FALSE)</f>
        <v>Actual</v>
      </c>
      <c r="S44" s="108">
        <f>SUMIF(INPUT!$F$7:$CK$7,$B44,INPUT!$F$192:$CK$192)+SUMIF(INPUT!$F$7:$CK$7,$B44,INPUT!$F$193:$CK$193)</f>
        <v>-4926153.1378349727</v>
      </c>
      <c r="T44" s="174">
        <f>SUMIF(INPUT!$F$7:$CK$7,$B44,INPUT!$F$264:$CK$264)</f>
        <v>0</v>
      </c>
      <c r="U44" s="108">
        <f>IF(OR(T44&lt;&gt;"-",T44&lt;&gt;"#N/A"),T44*'CreditCalc-G'!$L$9,0)</f>
        <v>0</v>
      </c>
      <c r="V44" s="108">
        <f>IFERROR(IF(R44="Forecast",HLOOKUP(B44,INPUT!$R$191:$ES$193,3,FALSE),0),0)</f>
        <v>0</v>
      </c>
    </row>
    <row r="45" spans="1:22">
      <c r="A45" s="44">
        <f t="shared" si="1"/>
        <v>2021</v>
      </c>
      <c r="B45" s="99">
        <f t="shared" si="2"/>
        <v>44378</v>
      </c>
      <c r="C45" s="100">
        <f t="shared" si="3"/>
        <v>-51503272.123601608</v>
      </c>
      <c r="D45" s="109">
        <f t="shared" si="14"/>
        <v>-4146466.0933425003</v>
      </c>
      <c r="E45" s="100">
        <f>'RevReq-G'!AG56*1000</f>
        <v>-11045506.159391757</v>
      </c>
      <c r="F45" s="100">
        <f t="shared" si="8"/>
        <v>6899040.0660492573</v>
      </c>
      <c r="G45" s="79">
        <f t="shared" si="12"/>
        <v>-44604232.057552353</v>
      </c>
      <c r="H45" s="100">
        <f t="shared" si="9"/>
        <v>-48053752.090576977</v>
      </c>
      <c r="I45" s="102">
        <f>'OverUnder E'!I45</f>
        <v>1.9E-3</v>
      </c>
      <c r="J45" s="100">
        <f t="shared" si="10"/>
        <v>-5469.7583765033323</v>
      </c>
      <c r="K45" s="103">
        <v>0</v>
      </c>
      <c r="L45" s="86">
        <f t="shared" si="13"/>
        <v>-125778.67004302822</v>
      </c>
      <c r="M45" s="104">
        <v>2</v>
      </c>
      <c r="N45" s="105"/>
      <c r="Q45" s="110"/>
      <c r="R45" s="107" t="str">
        <f>HLOOKUP(B45,INPUT!$N$7:$CK$8,2,FALSE)</f>
        <v>Forecast</v>
      </c>
      <c r="S45" s="108">
        <f>SUMIF(INPUT!$F$7:$CK$7,$B45,INPUT!$F$192:$CK$192)+SUMIF(INPUT!$F$7:$CK$7,$B45,INPUT!$F$193:$CK$193)</f>
        <v>-4146466.0933425003</v>
      </c>
      <c r="T45" s="174">
        <f>SUMIF(INPUT!$F$7:$CK$7,$B45,INPUT!$F$264:$CK$264)</f>
        <v>0</v>
      </c>
      <c r="U45" s="108">
        <f>IF(OR(T45&lt;&gt;"-",T45&lt;&gt;"#N/A"),T45*'CreditCalc-G'!$L$9,0)</f>
        <v>0</v>
      </c>
      <c r="V45" s="108">
        <f>IFERROR(IF(R45="Forecast",HLOOKUP(B45,INPUT!$R$191:$ES$193,3,FALSE),0),0)</f>
        <v>-4146466.0933425003</v>
      </c>
    </row>
    <row r="46" spans="1:22">
      <c r="A46" s="44">
        <f t="shared" si="1"/>
        <v>2021</v>
      </c>
      <c r="B46" s="99">
        <f t="shared" si="2"/>
        <v>44409</v>
      </c>
      <c r="C46" s="100">
        <f t="shared" si="3"/>
        <v>-44604232.057552353</v>
      </c>
      <c r="D46" s="109">
        <f t="shared" si="14"/>
        <v>-3794130.1108584898</v>
      </c>
      <c r="E46" s="100">
        <f>'RevReq-G'!AG57*1000</f>
        <v>-9722849.8830344547</v>
      </c>
      <c r="F46" s="100">
        <f t="shared" si="8"/>
        <v>5928719.7721759649</v>
      </c>
      <c r="G46" s="79">
        <f t="shared" si="12"/>
        <v>-38675512.285376385</v>
      </c>
      <c r="H46" s="100">
        <f t="shared" si="9"/>
        <v>-41639872.171464369</v>
      </c>
      <c r="I46" s="102">
        <f>'OverUnder E'!I46</f>
        <v>1.9E-3</v>
      </c>
      <c r="J46" s="100">
        <f t="shared" si="10"/>
        <v>-4739.6931498104077</v>
      </c>
      <c r="K46" s="103">
        <v>0</v>
      </c>
      <c r="L46" s="86">
        <f t="shared" si="13"/>
        <v>-130518.36319283863</v>
      </c>
      <c r="M46" s="104">
        <v>2</v>
      </c>
      <c r="N46" s="105"/>
      <c r="Q46" s="110"/>
      <c r="R46" s="107" t="str">
        <f>HLOOKUP(B46,INPUT!$N$7:$CK$8,2,FALSE)</f>
        <v>Forecast</v>
      </c>
      <c r="S46" s="108">
        <f>SUMIF(INPUT!$F$7:$CK$7,$B46,INPUT!$F$192:$CK$192)+SUMIF(INPUT!$F$7:$CK$7,$B46,INPUT!$F$193:$CK$193)</f>
        <v>-3794130.1108584898</v>
      </c>
      <c r="T46" s="174">
        <f>SUMIF(INPUT!$F$7:$CK$7,$B46,INPUT!$F$264:$CK$264)</f>
        <v>0</v>
      </c>
      <c r="U46" s="108">
        <f>IF(OR(T46&lt;&gt;"-",T46&lt;&gt;"#N/A"),T46*'CreditCalc-G'!$L$9,0)</f>
        <v>0</v>
      </c>
      <c r="V46" s="108">
        <f>IFERROR(IF(R46="Forecast",HLOOKUP(B46,INPUT!$R$191:$ES$193,3,FALSE),0),0)</f>
        <v>-3794130.1108584898</v>
      </c>
    </row>
    <row r="47" spans="1:22">
      <c r="A47" s="44">
        <f t="shared" si="1"/>
        <v>2021</v>
      </c>
      <c r="B47" s="99">
        <f t="shared" si="2"/>
        <v>44440</v>
      </c>
      <c r="C47" s="100">
        <f t="shared" si="3"/>
        <v>-38806030.648569226</v>
      </c>
      <c r="D47" s="109">
        <f t="shared" si="14"/>
        <v>-2567662.3875246001</v>
      </c>
      <c r="E47" s="100">
        <f>'RevReq-G'!AG58*1000</f>
        <v>-9690199.0965457428</v>
      </c>
      <c r="F47" s="100">
        <f t="shared" si="8"/>
        <v>7122536.7090211427</v>
      </c>
      <c r="G47" s="79">
        <f t="shared" si="12"/>
        <v>-31683493.939548083</v>
      </c>
      <c r="H47" s="100">
        <f t="shared" si="9"/>
        <v>-35244762.294058651</v>
      </c>
      <c r="I47" s="102">
        <f>'OverUnder E'!I47</f>
        <v>1.9E-3</v>
      </c>
      <c r="J47" s="100">
        <f t="shared" si="10"/>
        <v>-4011.7644387564706</v>
      </c>
      <c r="K47" s="103">
        <f>L46</f>
        <v>-130518.36319283863</v>
      </c>
      <c r="L47" s="86">
        <f t="shared" si="13"/>
        <v>-4011.7644387564651</v>
      </c>
      <c r="M47" s="104">
        <v>2</v>
      </c>
      <c r="N47" s="105"/>
      <c r="Q47" s="110"/>
      <c r="R47" s="107" t="str">
        <f>HLOOKUP(B47,INPUT!$N$7:$CK$8,2,FALSE)</f>
        <v>Forecast</v>
      </c>
      <c r="S47" s="108">
        <f>SUMIF(INPUT!$F$7:$CK$7,$B47,INPUT!$F$192:$CK$192)+SUMIF(INPUT!$F$7:$CK$7,$B47,INPUT!$F$193:$CK$193)</f>
        <v>-2567662.3875246001</v>
      </c>
      <c r="T47" s="174">
        <f>SUMIF(INPUT!$F$7:$CK$7,$B47,INPUT!$F$264:$CK$264)</f>
        <v>0</v>
      </c>
      <c r="U47" s="108">
        <f>IF(OR(T47&lt;&gt;"-",T47&lt;&gt;"#N/A"),T47*'CreditCalc-G'!$L$9,0)</f>
        <v>0</v>
      </c>
      <c r="V47" s="108">
        <f>IFERROR(IF(R47="Forecast",HLOOKUP(B47,INPUT!$R$191:$ES$193,3,FALSE),0),0)</f>
        <v>-2567662.3875246001</v>
      </c>
    </row>
    <row r="48" spans="1:22">
      <c r="A48" s="44">
        <f t="shared" si="1"/>
        <v>2021</v>
      </c>
      <c r="B48" s="99">
        <f t="shared" si="2"/>
        <v>44470</v>
      </c>
      <c r="C48" s="100">
        <f t="shared" si="3"/>
        <v>-31683493.939548083</v>
      </c>
      <c r="D48" s="109">
        <f t="shared" si="14"/>
        <v>-5444832.0721601304</v>
      </c>
      <c r="E48" s="100">
        <f>'RevReq-G'!AG59*1000</f>
        <v>-9641578.7952153832</v>
      </c>
      <c r="F48" s="100">
        <f t="shared" si="8"/>
        <v>4196746.7230552528</v>
      </c>
      <c r="G48" s="79">
        <f t="shared" si="12"/>
        <v>-27486747.216492832</v>
      </c>
      <c r="H48" s="100">
        <f t="shared" si="9"/>
        <v>-29585120.578020457</v>
      </c>
      <c r="I48" s="102">
        <f>'OverUnder E'!I48</f>
        <v>1.9E-3</v>
      </c>
      <c r="J48" s="100">
        <f t="shared" si="10"/>
        <v>-3367.5510040603267</v>
      </c>
      <c r="K48" s="103">
        <v>0</v>
      </c>
      <c r="L48" s="86">
        <f t="shared" si="13"/>
        <v>-7379.3154428167918</v>
      </c>
      <c r="M48" s="104">
        <v>2</v>
      </c>
      <c r="N48" s="105"/>
      <c r="Q48" s="110"/>
      <c r="R48" s="107" t="str">
        <f>HLOOKUP(B48,INPUT!$N$7:$CK$8,2,FALSE)</f>
        <v>Forecast</v>
      </c>
      <c r="S48" s="108">
        <f>SUMIF(INPUT!$F$7:$CK$7,$B48,INPUT!$F$192:$CK$192)+SUMIF(INPUT!$F$7:$CK$7,$B48,INPUT!$F$193:$CK$193)</f>
        <v>-5444832.0721601304</v>
      </c>
      <c r="T48" s="174">
        <f>SUMIF(INPUT!$F$7:$CK$7,$B48,INPUT!$F$264:$CK$264)</f>
        <v>0</v>
      </c>
      <c r="U48" s="108">
        <f>IF(OR(T48&lt;&gt;"-",T48&lt;&gt;"#N/A"),T48*'CreditCalc-G'!$L$9,0)</f>
        <v>0</v>
      </c>
      <c r="V48" s="108">
        <f>IFERROR(IF(R48="Forecast",HLOOKUP(B48,INPUT!$R$191:$ES$193,3,FALSE),0),0)</f>
        <v>-5444832.0721601304</v>
      </c>
    </row>
    <row r="49" spans="1:22">
      <c r="A49" s="44">
        <f t="shared" si="1"/>
        <v>2021</v>
      </c>
      <c r="B49" s="99">
        <f t="shared" si="2"/>
        <v>44501</v>
      </c>
      <c r="C49" s="100">
        <f t="shared" si="3"/>
        <v>-27486747.216492832</v>
      </c>
      <c r="D49" s="109">
        <f t="shared" si="14"/>
        <v>-12055310.8891229</v>
      </c>
      <c r="E49" s="100">
        <f>'RevReq-G'!AG60*1000</f>
        <v>-9593354.0931022335</v>
      </c>
      <c r="F49" s="100">
        <f t="shared" si="8"/>
        <v>-2461956.7960206661</v>
      </c>
      <c r="G49" s="79">
        <f t="shared" si="12"/>
        <v>-29948704.012513496</v>
      </c>
      <c r="H49" s="100">
        <f t="shared" si="9"/>
        <v>-28717725.614503164</v>
      </c>
      <c r="I49" s="102">
        <f>'OverUnder E'!I49</f>
        <v>1.9E-3</v>
      </c>
      <c r="J49" s="100">
        <f t="shared" si="10"/>
        <v>-3268.8190495088343</v>
      </c>
      <c r="K49" s="103">
        <v>0</v>
      </c>
      <c r="L49" s="86">
        <f t="shared" si="13"/>
        <v>-10648.134492325626</v>
      </c>
      <c r="M49" s="104">
        <v>1</v>
      </c>
      <c r="N49" s="105"/>
      <c r="Q49" s="110"/>
      <c r="R49" s="107" t="str">
        <f>HLOOKUP(B49,INPUT!$N$7:$CK$8,2,FALSE)</f>
        <v>Forecast</v>
      </c>
      <c r="S49" s="108">
        <f>SUMIF(INPUT!$F$7:$CK$7,$B49,INPUT!$F$192:$CK$192)+SUMIF(INPUT!$F$7:$CK$7,$B49,INPUT!$F$193:$CK$193)</f>
        <v>-12055310.8891229</v>
      </c>
      <c r="T49" s="174">
        <f>SUMIF(INPUT!$F$7:$CK$7,$B49,INPUT!$F$264:$CK$264)</f>
        <v>0</v>
      </c>
      <c r="U49" s="108">
        <f>IF(OR(T49&lt;&gt;"-",T49&lt;&gt;"#N/A"),T49*'CreditCalc-G'!$L$9,0)</f>
        <v>0</v>
      </c>
      <c r="V49" s="108">
        <f>IFERROR(IF(R49="Forecast",HLOOKUP(B49,INPUT!$R$191:$ES$193,3,FALSE),0),0)</f>
        <v>-12055310.8891229</v>
      </c>
    </row>
    <row r="50" spans="1:22">
      <c r="A50" s="44">
        <f t="shared" si="1"/>
        <v>2021</v>
      </c>
      <c r="B50" s="99">
        <f t="shared" si="2"/>
        <v>44531</v>
      </c>
      <c r="C50" s="100">
        <f t="shared" si="3"/>
        <v>-29948704.012513496</v>
      </c>
      <c r="D50" s="109">
        <f t="shared" si="14"/>
        <v>-20211298.208070699</v>
      </c>
      <c r="E50" s="100">
        <f>'RevReq-G'!AG61*1000</f>
        <v>-9545524.9902062956</v>
      </c>
      <c r="F50" s="100">
        <f t="shared" si="8"/>
        <v>-10665773.217864404</v>
      </c>
      <c r="G50" s="79">
        <f t="shared" si="12"/>
        <v>-40614477.230377898</v>
      </c>
      <c r="H50" s="100">
        <f t="shared" si="9"/>
        <v>-35281590.621445701</v>
      </c>
      <c r="I50" s="102">
        <f>'OverUnder E'!I50</f>
        <v>1.9E-3</v>
      </c>
      <c r="J50" s="100">
        <f t="shared" si="10"/>
        <v>-4015.9564538115746</v>
      </c>
      <c r="K50" s="103">
        <v>0</v>
      </c>
      <c r="L50" s="86">
        <f t="shared" si="13"/>
        <v>-14664.090946137199</v>
      </c>
      <c r="M50" s="104">
        <v>2</v>
      </c>
      <c r="N50" s="105"/>
      <c r="Q50" s="110"/>
      <c r="R50" s="107" t="str">
        <f>HLOOKUP(B50,INPUT!$N$7:$CK$8,2,FALSE)</f>
        <v>Forecast</v>
      </c>
      <c r="S50" s="108">
        <f>SUMIF(INPUT!$F$7:$CK$7,$B50,INPUT!$F$192:$CK$192)+SUMIF(INPUT!$F$7:$CK$7,$B50,INPUT!$F$193:$CK$193)</f>
        <v>-20211298.208070699</v>
      </c>
      <c r="T50" s="174">
        <f>SUMIF(INPUT!$F$7:$CK$7,$B50,INPUT!$F$264:$CK$264)</f>
        <v>0</v>
      </c>
      <c r="U50" s="108">
        <f>IF(OR(T50&lt;&gt;"-",T50&lt;&gt;"#N/A"),T50*'CreditCalc-G'!$L$9,0)</f>
        <v>0</v>
      </c>
      <c r="V50" s="108">
        <f>IFERROR(IF(R50="Forecast",HLOOKUP(B50,INPUT!$R$191:$ES$193,3,FALSE),0),0)</f>
        <v>-20211298.208070699</v>
      </c>
    </row>
    <row r="51" spans="1:22">
      <c r="A51" s="44">
        <f t="shared" si="1"/>
        <v>2022</v>
      </c>
      <c r="B51" s="99">
        <f t="shared" si="2"/>
        <v>44562</v>
      </c>
      <c r="C51" s="100">
        <f t="shared" si="3"/>
        <v>-40629141.321324036</v>
      </c>
      <c r="D51" s="109">
        <f t="shared" si="14"/>
        <v>-17372988.354023274</v>
      </c>
      <c r="E51" s="100">
        <f>'RevReq-G'!AG62*1000</f>
        <v>-11770744.175581777</v>
      </c>
      <c r="F51" s="100">
        <f t="shared" si="8"/>
        <v>-5602244.1784414966</v>
      </c>
      <c r="G51" s="79">
        <f t="shared" si="12"/>
        <v>-46231385.49976553</v>
      </c>
      <c r="H51" s="100">
        <f t="shared" si="9"/>
        <v>-43430263.410544783</v>
      </c>
      <c r="I51" s="102">
        <f>'OverUnder E'!I51</f>
        <v>1.9E-3</v>
      </c>
      <c r="J51" s="100">
        <f t="shared" si="10"/>
        <v>-4943.4859245914349</v>
      </c>
      <c r="K51" s="103">
        <f>L50</f>
        <v>-14664.090946137199</v>
      </c>
      <c r="L51" s="86">
        <f t="shared" si="13"/>
        <v>-4943.485924591434</v>
      </c>
      <c r="M51" s="104">
        <v>2</v>
      </c>
      <c r="N51" s="105"/>
      <c r="Q51" s="110"/>
      <c r="R51" s="107" t="str">
        <f>HLOOKUP(B51,INPUT!$N$7:$CK$8,2,FALSE)</f>
        <v>Forecast</v>
      </c>
      <c r="S51" s="108">
        <f>SUMIF(INPUT!$F$7:$CK$7,$B51,INPUT!$F$192:$CK$192)+SUMIF(INPUT!$F$7:$CK$7,$B51,INPUT!$F$193:$CK$193)</f>
        <v>-17372988.354023274</v>
      </c>
      <c r="T51" s="174">
        <f>SUMIF(INPUT!$F$7:$CK$7,$B51,INPUT!$F$264:$CK$264)</f>
        <v>0</v>
      </c>
      <c r="U51" s="108">
        <f>IF(OR(T51&lt;&gt;"-",T51&lt;&gt;"#N/A"),T51*'CreditCalc-G'!$L$9,0)</f>
        <v>0</v>
      </c>
      <c r="V51" s="108">
        <f>IFERROR(IF(R51="Forecast",HLOOKUP(B51,INPUT!$R$191:$ES$193,3,FALSE),0),0)</f>
        <v>-17372988.354023274</v>
      </c>
    </row>
    <row r="52" spans="1:22">
      <c r="A52" s="44">
        <f t="shared" si="1"/>
        <v>2022</v>
      </c>
      <c r="B52" s="99">
        <f t="shared" si="2"/>
        <v>44593</v>
      </c>
      <c r="C52" s="100">
        <f t="shared" si="3"/>
        <v>-46231385.49976553</v>
      </c>
      <c r="D52" s="109">
        <f t="shared" si="14"/>
        <v>-15340834.787958382</v>
      </c>
      <c r="E52" s="100">
        <f>'RevReq-G'!AG63*1000</f>
        <v>-11700374.314031446</v>
      </c>
      <c r="F52" s="100">
        <f t="shared" si="8"/>
        <v>-3640460.4739269353</v>
      </c>
      <c r="G52" s="79">
        <f t="shared" si="12"/>
        <v>-49871845.973692462</v>
      </c>
      <c r="H52" s="100">
        <f t="shared" si="9"/>
        <v>-48051615.736728996</v>
      </c>
      <c r="I52" s="102">
        <f>'OverUnder E'!I52</f>
        <v>1.9E-3</v>
      </c>
      <c r="J52" s="100">
        <f t="shared" si="10"/>
        <v>-5469.5152042462914</v>
      </c>
      <c r="K52" s="103">
        <v>0</v>
      </c>
      <c r="L52" s="86">
        <f t="shared" si="13"/>
        <v>-10413.001128837725</v>
      </c>
      <c r="M52" s="104">
        <v>2</v>
      </c>
      <c r="N52" s="105"/>
      <c r="Q52" s="110"/>
      <c r="R52" s="107" t="str">
        <f>HLOOKUP(B52,INPUT!$N$7:$CK$8,2,FALSE)</f>
        <v>Forecast</v>
      </c>
      <c r="S52" s="108">
        <f>SUMIF(INPUT!$F$7:$CK$7,$B52,INPUT!$F$192:$CK$192)+SUMIF(INPUT!$F$7:$CK$7,$B52,INPUT!$F$193:$CK$193)</f>
        <v>-15340834.787958382</v>
      </c>
      <c r="T52" s="174">
        <f>SUMIF(INPUT!$F$7:$CK$7,$B52,INPUT!$F$264:$CK$264)</f>
        <v>0</v>
      </c>
      <c r="U52" s="108">
        <f>IF(OR(T52&lt;&gt;"-",T52&lt;&gt;"#N/A"),T52*'CreditCalc-G'!$L$9,0)</f>
        <v>0</v>
      </c>
      <c r="V52" s="108">
        <f>IFERROR(IF(R52="Forecast",HLOOKUP(B52,INPUT!$R$191:$ES$193,3,FALSE),0),0)</f>
        <v>-15340834.787958382</v>
      </c>
    </row>
    <row r="53" spans="1:22">
      <c r="A53" s="44">
        <f t="shared" si="1"/>
        <v>2022</v>
      </c>
      <c r="B53" s="99">
        <f t="shared" si="2"/>
        <v>44621</v>
      </c>
      <c r="C53" s="100">
        <f t="shared" si="3"/>
        <v>-49871845.973692462</v>
      </c>
      <c r="D53" s="109">
        <f t="shared" si="14"/>
        <v>-12763909.76345838</v>
      </c>
      <c r="E53" s="100">
        <f>'RevReq-G'!AG64*1000</f>
        <v>-11645633.864177411</v>
      </c>
      <c r="F53" s="100">
        <f t="shared" si="8"/>
        <v>-1118275.8992809691</v>
      </c>
      <c r="G53" s="79">
        <f t="shared" si="12"/>
        <v>-50990121.872973427</v>
      </c>
      <c r="H53" s="100">
        <f t="shared" si="9"/>
        <v>-50430983.923332945</v>
      </c>
      <c r="I53" s="102">
        <f>'OverUnder E'!I53</f>
        <v>1.9E-3</v>
      </c>
      <c r="J53" s="100">
        <f t="shared" si="10"/>
        <v>-5740.348770893308</v>
      </c>
      <c r="K53" s="103">
        <v>0</v>
      </c>
      <c r="L53" s="86">
        <f t="shared" si="13"/>
        <v>-16153.349899731033</v>
      </c>
      <c r="M53" s="104">
        <v>2</v>
      </c>
      <c r="N53" s="105"/>
      <c r="Q53" s="110"/>
      <c r="R53" s="107" t="str">
        <f>HLOOKUP(B53,INPUT!$N$7:$CK$8,2,FALSE)</f>
        <v>Forecast</v>
      </c>
      <c r="S53" s="108">
        <f>SUMIF(INPUT!$F$7:$CK$7,$B53,INPUT!$F$192:$CK$192)+SUMIF(INPUT!$F$7:$CK$7,$B53,INPUT!$F$193:$CK$193)</f>
        <v>-12763909.76345838</v>
      </c>
      <c r="T53" s="174">
        <f>SUMIF(INPUT!$F$7:$CK$7,$B53,INPUT!$F$264:$CK$264)</f>
        <v>0</v>
      </c>
      <c r="U53" s="108">
        <f>IF(OR(T53&lt;&gt;"-",T53&lt;&gt;"#N/A"),T53*'CreditCalc-G'!$L$9,0)</f>
        <v>0</v>
      </c>
      <c r="V53" s="108">
        <f>IFERROR(IF(R53="Forecast",HLOOKUP(B53,INPUT!$R$191:$ES$193,3,FALSE),0),0)</f>
        <v>-12763909.76345838</v>
      </c>
    </row>
    <row r="54" spans="1:22">
      <c r="A54" s="44">
        <f t="shared" si="1"/>
        <v>2022</v>
      </c>
      <c r="B54" s="99">
        <f t="shared" si="2"/>
        <v>44652</v>
      </c>
      <c r="C54" s="100">
        <f t="shared" si="3"/>
        <v>-50990121.872973427</v>
      </c>
      <c r="D54" s="109">
        <f t="shared" si="14"/>
        <v>-7676958.9139308585</v>
      </c>
      <c r="E54" s="100">
        <f>'RevReq-G'!AG65*1000</f>
        <v>-11591289.01354059</v>
      </c>
      <c r="F54" s="100">
        <f t="shared" si="8"/>
        <v>3914330.0996097317</v>
      </c>
      <c r="G54" s="79">
        <f t="shared" si="12"/>
        <v>-47075791.773363695</v>
      </c>
      <c r="H54" s="100">
        <f t="shared" si="9"/>
        <v>-49032956.823168561</v>
      </c>
      <c r="I54" s="102">
        <f>'OverUnder E'!I54</f>
        <v>1.9E-3</v>
      </c>
      <c r="J54" s="100">
        <f t="shared" si="10"/>
        <v>-5581.2171711945139</v>
      </c>
      <c r="K54" s="103">
        <v>0</v>
      </c>
      <c r="L54" s="86">
        <f t="shared" si="13"/>
        <v>-21734.567070925546</v>
      </c>
      <c r="M54" s="104">
        <v>1</v>
      </c>
      <c r="N54" s="105"/>
      <c r="Q54" s="110"/>
      <c r="R54" s="107" t="str">
        <f>HLOOKUP(B54,INPUT!$N$7:$CK$8,2,FALSE)</f>
        <v>Forecast</v>
      </c>
      <c r="S54" s="108">
        <f>SUMIF(INPUT!$F$7:$CK$7,$B54,INPUT!$F$192:$CK$192)+SUMIF(INPUT!$F$7:$CK$7,$B54,INPUT!$F$193:$CK$193)</f>
        <v>-7676958.9139308585</v>
      </c>
      <c r="T54" s="174">
        <f>SUMIF(INPUT!$F$7:$CK$7,$B54,INPUT!$F$264:$CK$264)</f>
        <v>0</v>
      </c>
      <c r="U54" s="108">
        <f>IF(OR(T54&lt;&gt;"-",T54&lt;&gt;"#N/A"),T54*'CreditCalc-G'!$L$9,0)</f>
        <v>0</v>
      </c>
      <c r="V54" s="108">
        <f>IFERROR(IF(R54="Forecast",HLOOKUP(B54,INPUT!$R$191:$ES$193,3,FALSE),0),0)</f>
        <v>-7676958.9139308585</v>
      </c>
    </row>
    <row r="55" spans="1:22">
      <c r="A55" s="44">
        <f t="shared" si="1"/>
        <v>2022</v>
      </c>
      <c r="B55" s="99">
        <f t="shared" si="2"/>
        <v>44682</v>
      </c>
      <c r="C55" s="100">
        <f t="shared" si="3"/>
        <v>-47075791.773363695</v>
      </c>
      <c r="D55" s="109">
        <f t="shared" si="14"/>
        <v>-4010569.9207004961</v>
      </c>
      <c r="E55" s="100">
        <f>'RevReq-G'!AG66*1000</f>
        <v>-11537339.762120975</v>
      </c>
      <c r="F55" s="100">
        <f t="shared" si="8"/>
        <v>7526769.8414204791</v>
      </c>
      <c r="G55" s="79">
        <f t="shared" si="12"/>
        <v>-39549021.931943215</v>
      </c>
      <c r="H55" s="100">
        <f t="shared" si="9"/>
        <v>-43312406.852653459</v>
      </c>
      <c r="I55" s="102">
        <f>'OverUnder E'!I55</f>
        <v>1.9E-3</v>
      </c>
      <c r="J55" s="100">
        <f t="shared" si="10"/>
        <v>-4930.0708036756569</v>
      </c>
      <c r="K55" s="103">
        <v>0</v>
      </c>
      <c r="L55" s="86">
        <f t="shared" si="13"/>
        <v>-26664.637874601205</v>
      </c>
      <c r="M55" s="104">
        <v>2</v>
      </c>
      <c r="N55" s="105"/>
      <c r="Q55" s="110"/>
      <c r="R55" s="107" t="str">
        <f>HLOOKUP(B55,INPUT!$N$7:$CK$8,2,FALSE)</f>
        <v>Forecast</v>
      </c>
      <c r="S55" s="108">
        <f>SUMIF(INPUT!$F$7:$CK$7,$B55,INPUT!$F$192:$CK$192)+SUMIF(INPUT!$F$7:$CK$7,$B55,INPUT!$F$193:$CK$193)</f>
        <v>-4010569.9207004961</v>
      </c>
      <c r="T55" s="174">
        <f>SUMIF(INPUT!$F$7:$CK$7,$B55,INPUT!$F$264:$CK$264)</f>
        <v>0</v>
      </c>
      <c r="U55" s="108">
        <f>IF(OR(T55&lt;&gt;"-",T55&lt;&gt;"#N/A"),T55*'CreditCalc-G'!$L$9,0)</f>
        <v>0</v>
      </c>
      <c r="V55" s="108">
        <f>IFERROR(IF(R55="Forecast",HLOOKUP(B55,INPUT!$R$191:$ES$193,3,FALSE),0),0)</f>
        <v>-4010569.9207004961</v>
      </c>
    </row>
    <row r="56" spans="1:22">
      <c r="A56" s="44">
        <f t="shared" si="1"/>
        <v>2022</v>
      </c>
      <c r="B56" s="99">
        <f t="shared" si="2"/>
        <v>44713</v>
      </c>
      <c r="C56" s="100">
        <f t="shared" si="3"/>
        <v>-39549021.931943215</v>
      </c>
      <c r="D56" s="109">
        <f t="shared" si="14"/>
        <v>-3051164.6710685715</v>
      </c>
      <c r="E56" s="100">
        <f>'RevReq-G'!AG67*1000</f>
        <v>-11483786.109918572</v>
      </c>
      <c r="F56" s="100">
        <f t="shared" si="8"/>
        <v>8432621.4388500005</v>
      </c>
      <c r="G56" s="79">
        <f t="shared" si="12"/>
        <v>-31116400.493093215</v>
      </c>
      <c r="H56" s="100">
        <f t="shared" si="9"/>
        <v>-35332711.212518215</v>
      </c>
      <c r="I56" s="102">
        <f>'OverUnder E'!I56</f>
        <v>1.9E-3</v>
      </c>
      <c r="J56" s="100">
        <f t="shared" si="10"/>
        <v>-4021.775297690896</v>
      </c>
      <c r="K56" s="103">
        <v>0</v>
      </c>
      <c r="L56" s="86">
        <f t="shared" si="13"/>
        <v>-30686.413172292101</v>
      </c>
      <c r="M56" s="104">
        <v>2</v>
      </c>
      <c r="N56" s="105"/>
      <c r="Q56" s="110"/>
      <c r="R56" s="107" t="str">
        <f>HLOOKUP(B56,INPUT!$N$7:$CK$8,2,FALSE)</f>
        <v>Forecast</v>
      </c>
      <c r="S56" s="108">
        <f>SUMIF(INPUT!$F$7:$CK$7,$B56,INPUT!$F$192:$CK$192)+SUMIF(INPUT!$F$7:$CK$7,$B56,INPUT!$F$193:$CK$193)</f>
        <v>-3051164.6710685715</v>
      </c>
      <c r="T56" s="174">
        <f>SUMIF(INPUT!$F$7:$CK$7,$B56,INPUT!$F$264:$CK$264)</f>
        <v>0</v>
      </c>
      <c r="U56" s="108">
        <f>IF(OR(T56&lt;&gt;"-",T56&lt;&gt;"#N/A"),T56*'CreditCalc-G'!$L$9,0)</f>
        <v>0</v>
      </c>
      <c r="V56" s="108">
        <f>IFERROR(IF(R56="Forecast",HLOOKUP(B56,INPUT!$R$191:$ES$193,3,FALSE),0),0)</f>
        <v>-3051164.6710685715</v>
      </c>
    </row>
    <row r="57" spans="1:22">
      <c r="A57" s="44">
        <f t="shared" si="1"/>
        <v>2022</v>
      </c>
      <c r="B57" s="99">
        <f t="shared" si="2"/>
        <v>44743</v>
      </c>
      <c r="C57" s="100">
        <f t="shared" si="3"/>
        <v>-31116400.493093215</v>
      </c>
      <c r="D57" s="109">
        <f t="shared" si="14"/>
        <v>-2773981.7685797811</v>
      </c>
      <c r="E57" s="100">
        <f>'RevReq-G'!AG68*1000</f>
        <v>-11430628.056933377</v>
      </c>
      <c r="F57" s="100">
        <f t="shared" si="8"/>
        <v>8656646.2883535959</v>
      </c>
      <c r="G57" s="79">
        <f t="shared" si="12"/>
        <v>-22459754.204739619</v>
      </c>
      <c r="H57" s="100">
        <f t="shared" si="9"/>
        <v>-26788077.348916419</v>
      </c>
      <c r="I57" s="102">
        <f>'OverUnder E'!I57</f>
        <v>1.9E-3</v>
      </c>
      <c r="J57" s="100">
        <f t="shared" si="10"/>
        <v>-3049.1752276382017</v>
      </c>
      <c r="K57" s="103">
        <v>0</v>
      </c>
      <c r="L57" s="86">
        <f t="shared" si="13"/>
        <v>-33735.588399930304</v>
      </c>
      <c r="M57" s="104">
        <v>2</v>
      </c>
      <c r="N57" s="105"/>
      <c r="Q57" s="110"/>
      <c r="R57" s="107" t="str">
        <f>HLOOKUP(B57,INPUT!$N$7:$CK$8,2,FALSE)</f>
        <v>Forecast</v>
      </c>
      <c r="S57" s="108">
        <f>SUMIF(INPUT!$F$7:$CK$7,$B57,INPUT!$F$192:$CK$192)+SUMIF(INPUT!$F$7:$CK$7,$B57,INPUT!$F$193:$CK$193)</f>
        <v>-2773981.7685797811</v>
      </c>
      <c r="T57" s="174">
        <f>SUMIF(INPUT!$F$7:$CK$7,$B57,INPUT!$F$264:$CK$264)</f>
        <v>0</v>
      </c>
      <c r="U57" s="108">
        <f>IF(OR(T57&lt;&gt;"-",T57&lt;&gt;"#N/A"),T57*'CreditCalc-G'!$L$9,0)</f>
        <v>0</v>
      </c>
      <c r="V57" s="108">
        <f>IFERROR(IF(R57="Forecast",HLOOKUP(B57,INPUT!$R$191:$ES$193,3,FALSE),0),0)</f>
        <v>-2773981.7685797811</v>
      </c>
    </row>
    <row r="58" spans="1:22">
      <c r="A58" s="44">
        <f t="shared" si="1"/>
        <v>2022</v>
      </c>
      <c r="B58" s="99">
        <f t="shared" si="2"/>
        <v>44774</v>
      </c>
      <c r="C58" s="100">
        <f t="shared" si="3"/>
        <v>-22459754.204739619</v>
      </c>
      <c r="D58" s="109">
        <f t="shared" si="14"/>
        <v>-2594092.6853097058</v>
      </c>
      <c r="E58" s="100">
        <f>'RevReq-G'!AG69*1000</f>
        <v>-11377872.088398464</v>
      </c>
      <c r="F58" s="100">
        <f t="shared" si="8"/>
        <v>8783779.4030887578</v>
      </c>
      <c r="G58" s="79">
        <f t="shared" si="12"/>
        <v>-13675974.801650861</v>
      </c>
      <c r="H58" s="100">
        <f t="shared" si="9"/>
        <v>-18067864.503195241</v>
      </c>
      <c r="I58" s="102">
        <f>'OverUnder E'!I58</f>
        <v>1.9E-3</v>
      </c>
      <c r="J58" s="100">
        <f t="shared" si="10"/>
        <v>-2056.5897336299508</v>
      </c>
      <c r="K58" s="103">
        <v>0</v>
      </c>
      <c r="L58" s="86">
        <f t="shared" si="13"/>
        <v>-35792.178133560257</v>
      </c>
      <c r="M58" s="104">
        <v>2</v>
      </c>
      <c r="N58" s="105"/>
      <c r="Q58" s="110"/>
      <c r="R58" s="107" t="str">
        <f>HLOOKUP(B58,INPUT!$N$7:$CK$8,2,FALSE)</f>
        <v>Forecast</v>
      </c>
      <c r="S58" s="108">
        <f>SUMIF(INPUT!$F$7:$CK$7,$B58,INPUT!$F$192:$CK$192)+SUMIF(INPUT!$F$7:$CK$7,$B58,INPUT!$F$193:$CK$193)</f>
        <v>-2594092.6853097058</v>
      </c>
      <c r="T58" s="174">
        <f>SUMIF(INPUT!$F$7:$CK$7,$B58,INPUT!$F$264:$CK$264)</f>
        <v>0</v>
      </c>
      <c r="U58" s="108">
        <f>IF(OR(T58&lt;&gt;"-",T58&lt;&gt;"#N/A"),T58*'CreditCalc-G'!$L$9,0)</f>
        <v>0</v>
      </c>
      <c r="V58" s="108">
        <f>IFERROR(IF(R58="Forecast",HLOOKUP(B58,INPUT!$R$191:$ES$193,3,FALSE),0),0)</f>
        <v>-2594092.6853097058</v>
      </c>
    </row>
    <row r="59" spans="1:22">
      <c r="A59" s="44">
        <f t="shared" si="1"/>
        <v>2022</v>
      </c>
      <c r="B59" s="99">
        <f t="shared" si="2"/>
        <v>44805</v>
      </c>
      <c r="C59" s="100">
        <f t="shared" si="3"/>
        <v>-13675974.801650861</v>
      </c>
      <c r="D59" s="109">
        <f t="shared" si="14"/>
        <v>-2835378.1913130726</v>
      </c>
      <c r="E59" s="100">
        <f>'RevReq-G'!AG70*1000</f>
        <v>-11325511.719080757</v>
      </c>
      <c r="F59" s="100">
        <f t="shared" si="8"/>
        <v>8490133.5277676843</v>
      </c>
      <c r="G59" s="79">
        <f t="shared" si="12"/>
        <v>-5185841.273883177</v>
      </c>
      <c r="H59" s="100">
        <f t="shared" si="9"/>
        <v>-9430908.0377670191</v>
      </c>
      <c r="I59" s="102">
        <f>'OverUnder E'!I59</f>
        <v>1.9E-3</v>
      </c>
      <c r="J59" s="100">
        <f t="shared" si="10"/>
        <v>-1073.4809664888624</v>
      </c>
      <c r="K59" s="103">
        <v>0</v>
      </c>
      <c r="L59" s="86">
        <f t="shared" si="13"/>
        <v>-36865.659100049117</v>
      </c>
      <c r="M59" s="104">
        <v>1</v>
      </c>
      <c r="N59" s="105"/>
      <c r="Q59" s="110"/>
      <c r="R59" s="107" t="str">
        <f>HLOOKUP(B59,INPUT!$N$7:$CK$8,2,FALSE)</f>
        <v>Forecast</v>
      </c>
      <c r="S59" s="108">
        <f>SUMIF(INPUT!$F$7:$CK$7,$B59,INPUT!$F$192:$CK$192)+SUMIF(INPUT!$F$7:$CK$7,$B59,INPUT!$F$193:$CK$193)</f>
        <v>-2835378.1913130726</v>
      </c>
      <c r="T59" s="174">
        <f>SUMIF(INPUT!$F$7:$CK$7,$B59,INPUT!$F$264:$CK$264)</f>
        <v>0</v>
      </c>
      <c r="U59" s="108">
        <f>IF(OR(T59&lt;&gt;"-",T59&lt;&gt;"#N/A"),T59*'CreditCalc-G'!$L$9,0)</f>
        <v>0</v>
      </c>
      <c r="V59" s="108">
        <f>IFERROR(IF(R59="Forecast",HLOOKUP(B59,INPUT!$R$191:$ES$193,3,FALSE),0),0)</f>
        <v>-2835378.1913130726</v>
      </c>
    </row>
    <row r="60" spans="1:22">
      <c r="A60" s="44">
        <f t="shared" si="1"/>
        <v>2022</v>
      </c>
      <c r="B60" s="99">
        <f t="shared" si="2"/>
        <v>44835</v>
      </c>
      <c r="C60" s="100">
        <f t="shared" si="3"/>
        <v>-5185841.273883177</v>
      </c>
      <c r="D60" s="109">
        <f t="shared" si="14"/>
        <v>-4657602.7534780605</v>
      </c>
      <c r="E60" s="100">
        <f>'RevReq-G'!AG71*1000</f>
        <v>-11273546.948980259</v>
      </c>
      <c r="F60" s="100">
        <f t="shared" si="8"/>
        <v>6615944.1955021983</v>
      </c>
      <c r="G60" s="79">
        <f t="shared" si="12"/>
        <v>1430102.9216190213</v>
      </c>
      <c r="H60" s="100">
        <f t="shared" si="9"/>
        <v>-1877869.1761320778</v>
      </c>
      <c r="I60" s="102">
        <f>'OverUnder E'!I60</f>
        <v>1.9E-3</v>
      </c>
      <c r="J60" s="100">
        <f t="shared" si="10"/>
        <v>-213.75002386421386</v>
      </c>
      <c r="K60" s="103">
        <v>0</v>
      </c>
      <c r="L60" s="86">
        <f t="shared" si="13"/>
        <v>-37079.409123913334</v>
      </c>
      <c r="M60" s="104">
        <v>2</v>
      </c>
      <c r="N60" s="105"/>
      <c r="Q60" s="110"/>
      <c r="R60" s="107" t="str">
        <f>HLOOKUP(B60,INPUT!$N$7:$CK$8,2,FALSE)</f>
        <v>Forecast</v>
      </c>
      <c r="S60" s="108">
        <f>SUMIF(INPUT!$F$7:$CK$7,$B60,INPUT!$F$192:$CK$192)+SUMIF(INPUT!$F$7:$CK$7,$B60,INPUT!$F$193:$CK$193)</f>
        <v>-4657602.7534780605</v>
      </c>
      <c r="T60" s="174">
        <f>SUMIF(INPUT!$F$7:$CK$7,$B60,INPUT!$F$264:$CK$264)</f>
        <v>0</v>
      </c>
      <c r="U60" s="108">
        <f>IF(OR(T60&lt;&gt;"-",T60&lt;&gt;"#N/A"),T60*'CreditCalc-G'!$L$9,0)</f>
        <v>0</v>
      </c>
      <c r="V60" s="108">
        <f>IFERROR(IF(R60="Forecast",HLOOKUP(B60,INPUT!$R$191:$ES$193,3,FALSE),0),0)</f>
        <v>-4657602.7534780605</v>
      </c>
    </row>
    <row r="61" spans="1:22">
      <c r="A61" s="44">
        <f t="shared" si="1"/>
        <v>2022</v>
      </c>
      <c r="B61" s="99">
        <f t="shared" si="2"/>
        <v>44866</v>
      </c>
      <c r="C61" s="100">
        <f t="shared" si="3"/>
        <v>1430102.9216190213</v>
      </c>
      <c r="D61" s="109">
        <f t="shared" si="14"/>
        <v>-9069689.8820044715</v>
      </c>
      <c r="E61" s="100">
        <f>'RevReq-G'!AG72*1000</f>
        <v>-11221977.778096972</v>
      </c>
      <c r="F61" s="100">
        <f t="shared" si="8"/>
        <v>2152287.8960925005</v>
      </c>
      <c r="G61" s="79">
        <f t="shared" si="12"/>
        <v>3582390.8177115219</v>
      </c>
      <c r="H61" s="100">
        <f t="shared" si="9"/>
        <v>2506246.8696652716</v>
      </c>
      <c r="I61" s="102">
        <f>'OverUnder E'!I61</f>
        <v>1.9E-3</v>
      </c>
      <c r="J61" s="100">
        <f t="shared" si="10"/>
        <v>285.27563847870755</v>
      </c>
      <c r="K61" s="103">
        <v>0</v>
      </c>
      <c r="L61" s="86">
        <f t="shared" si="13"/>
        <v>-36794.133485434628</v>
      </c>
      <c r="M61" s="104">
        <v>2</v>
      </c>
      <c r="N61" s="105"/>
      <c r="Q61" s="110"/>
      <c r="R61" s="107" t="str">
        <f>HLOOKUP(B61,INPUT!$N$7:$CK$8,2,FALSE)</f>
        <v>Forecast</v>
      </c>
      <c r="S61" s="108">
        <f>SUMIF(INPUT!$F$7:$CK$7,$B61,INPUT!$F$192:$CK$192)+SUMIF(INPUT!$F$7:$CK$7,$B61,INPUT!$F$193:$CK$193)</f>
        <v>-9069689.8820044715</v>
      </c>
      <c r="T61" s="174">
        <f>SUMIF(INPUT!$F$7:$CK$7,$B61,INPUT!$F$264:$CK$264)</f>
        <v>0</v>
      </c>
      <c r="U61" s="108">
        <f>IF(OR(T61&lt;&gt;"-",T61&lt;&gt;"#N/A"),T61*'CreditCalc-G'!$L$9,0)</f>
        <v>0</v>
      </c>
      <c r="V61" s="108">
        <f>IFERROR(IF(R61="Forecast",HLOOKUP(B61,INPUT!$R$191:$ES$193,3,FALSE),0),0)</f>
        <v>-9069689.8820044715</v>
      </c>
    </row>
    <row r="62" spans="1:22">
      <c r="A62" s="44">
        <f t="shared" si="1"/>
        <v>2022</v>
      </c>
      <c r="B62" s="99">
        <f t="shared" si="2"/>
        <v>44896</v>
      </c>
      <c r="C62" s="100">
        <f t="shared" si="3"/>
        <v>3582390.8177115219</v>
      </c>
      <c r="D62" s="109">
        <f t="shared" si="14"/>
        <v>-14753195.024142422</v>
      </c>
      <c r="E62" s="100">
        <f>'RevReq-G'!AG73*1000</f>
        <v>-11170804.206430893</v>
      </c>
      <c r="F62" s="100">
        <f t="shared" si="8"/>
        <v>-3582390.8177115284</v>
      </c>
      <c r="G62" s="79">
        <f t="shared" si="12"/>
        <v>-6.5192580223083496E-9</v>
      </c>
      <c r="H62" s="100">
        <f t="shared" si="9"/>
        <v>1791195.4088557577</v>
      </c>
      <c r="I62" s="102">
        <f>'OverUnder E'!I62</f>
        <v>1.9E-3</v>
      </c>
      <c r="J62" s="100">
        <f t="shared" si="10"/>
        <v>203.88431007584731</v>
      </c>
      <c r="K62" s="103">
        <v>0</v>
      </c>
      <c r="L62" s="86">
        <f t="shared" si="13"/>
        <v>-36590.249175358782</v>
      </c>
      <c r="M62" s="104">
        <v>2</v>
      </c>
      <c r="N62" s="105"/>
      <c r="Q62" s="110"/>
      <c r="R62" s="107" t="str">
        <f>HLOOKUP(B62,INPUT!$N$7:$CK$8,2,FALSE)</f>
        <v>Forecast</v>
      </c>
      <c r="S62" s="108">
        <f>SUMIF(INPUT!$F$7:$CK$7,$B62,INPUT!$F$192:$CK$192)+SUMIF(INPUT!$F$7:$CK$7,$B62,INPUT!$F$193:$CK$193)</f>
        <v>-14753195.024142422</v>
      </c>
      <c r="T62" s="174">
        <f>SUMIF(INPUT!$F$7:$CK$7,$B62,INPUT!$F$264:$CK$264)</f>
        <v>0</v>
      </c>
      <c r="U62" s="108">
        <f>IF(OR(T62&lt;&gt;"-",T62&lt;&gt;"#N/A"),T62*'CreditCalc-G'!$L$9,0)</f>
        <v>0</v>
      </c>
      <c r="V62" s="108">
        <f>IFERROR(IF(R62="Forecast",HLOOKUP(B62,INPUT!$R$191:$ES$193,3,FALSE),0),0)</f>
        <v>-14753195.024142422</v>
      </c>
    </row>
    <row r="63" spans="1:22" hidden="1" outlineLevel="1">
      <c r="A63" s="44">
        <f t="shared" si="1"/>
        <v>2023</v>
      </c>
      <c r="B63" s="99">
        <f t="shared" si="2"/>
        <v>44927</v>
      </c>
      <c r="C63" s="100">
        <f t="shared" si="3"/>
        <v>-6.5192580223083496E-9</v>
      </c>
      <c r="D63" s="109">
        <f t="shared" si="4"/>
        <v>0</v>
      </c>
      <c r="E63" s="100" t="e">
        <f>'RevReq-G'!AG74*1000</f>
        <v>#VALUE!</v>
      </c>
      <c r="F63" s="100" t="e">
        <f t="shared" si="8"/>
        <v>#VALUE!</v>
      </c>
      <c r="G63" s="79" t="e">
        <f t="shared" si="12"/>
        <v>#VALUE!</v>
      </c>
      <c r="H63" s="100" t="e">
        <f t="shared" si="9"/>
        <v>#VALUE!</v>
      </c>
      <c r="I63" s="102" t="e">
        <f>'OverUnder E'!I63</f>
        <v>#VALUE!</v>
      </c>
      <c r="J63" s="100" t="e">
        <f t="shared" si="10"/>
        <v>#VALUE!</v>
      </c>
      <c r="K63" s="103">
        <v>0</v>
      </c>
      <c r="L63" s="86" t="e">
        <f t="shared" si="13"/>
        <v>#VALUE!</v>
      </c>
      <c r="M63" s="104">
        <v>2</v>
      </c>
      <c r="N63" s="105"/>
      <c r="Q63" s="110"/>
      <c r="R63" s="107" t="str">
        <f>HLOOKUP(B63,INPUT!$N$7:$CK$8,2,FALSE)</f>
        <v>Forecast</v>
      </c>
      <c r="S63" s="108">
        <f>SUMIF(INPUT!$F$7:$CK$7,$B63,INPUT!$F$192:$CK$192)+SUMIF(INPUT!$F$7:$CK$7,$B63,INPUT!$F$193:$CK$193)</f>
        <v>0</v>
      </c>
      <c r="T63" s="174">
        <f>SUMIF(INPUT!$F$7:$CK$7,$B63,INPUT!$F$264:$CK$264)</f>
        <v>0</v>
      </c>
      <c r="U63" s="108">
        <f>IF(OR(T63&lt;&gt;"-",T63&lt;&gt;"#N/A"),T63*'CreditCalc-G'!$L$9,0)</f>
        <v>0</v>
      </c>
      <c r="V63" s="108">
        <f>IFERROR(IF(R63="Forecast",HLOOKUP(B63,INPUT!$R$191:$ES$193,3,FALSE),0),0)</f>
        <v>0</v>
      </c>
    </row>
    <row r="64" spans="1:22" hidden="1" outlineLevel="1">
      <c r="A64" s="44">
        <f t="shared" si="1"/>
        <v>2023</v>
      </c>
      <c r="B64" s="99">
        <f t="shared" si="2"/>
        <v>44958</v>
      </c>
      <c r="C64" s="100" t="e">
        <f t="shared" si="3"/>
        <v>#VALUE!</v>
      </c>
      <c r="D64" s="109">
        <f t="shared" si="4"/>
        <v>0</v>
      </c>
      <c r="E64" s="100" t="e">
        <f>'RevReq-G'!AG75*1000</f>
        <v>#VALUE!</v>
      </c>
      <c r="F64" s="100" t="e">
        <f t="shared" si="8"/>
        <v>#VALUE!</v>
      </c>
      <c r="G64" s="79" t="e">
        <f t="shared" si="12"/>
        <v>#VALUE!</v>
      </c>
      <c r="H64" s="100" t="e">
        <f t="shared" si="9"/>
        <v>#VALUE!</v>
      </c>
      <c r="I64" s="102" t="e">
        <f>'OverUnder E'!I64</f>
        <v>#VALUE!</v>
      </c>
      <c r="J64" s="100" t="e">
        <f t="shared" si="10"/>
        <v>#VALUE!</v>
      </c>
      <c r="K64" s="103">
        <v>0</v>
      </c>
      <c r="L64" s="86" t="e">
        <f t="shared" si="13"/>
        <v>#VALUE!</v>
      </c>
      <c r="M64" s="104">
        <v>1</v>
      </c>
      <c r="N64" s="105"/>
      <c r="Q64" s="110"/>
      <c r="R64" s="107" t="str">
        <f>HLOOKUP(B64,INPUT!$N$7:$CK$8,2,FALSE)</f>
        <v>Forecast</v>
      </c>
      <c r="S64" s="108">
        <f>SUMIF(INPUT!$F$7:$CK$7,$B64,INPUT!$F$192:$CK$192)+SUMIF(INPUT!$F$7:$CK$7,$B64,INPUT!$F$193:$CK$193)</f>
        <v>0</v>
      </c>
      <c r="T64" s="174">
        <f>SUMIF(INPUT!$F$7:$CK$7,$B64,INPUT!$F$264:$CK$264)</f>
        <v>0</v>
      </c>
      <c r="U64" s="108">
        <f>IF(OR(T64&lt;&gt;"-",T64&lt;&gt;"#N/A"),T64*'CreditCalc-G'!$L$9,0)</f>
        <v>0</v>
      </c>
      <c r="V64" s="108">
        <f>IFERROR(IF(R64="Forecast",HLOOKUP(B64,INPUT!$R$191:$ES$193,3,FALSE),0),0)</f>
        <v>0</v>
      </c>
    </row>
    <row r="65" spans="1:22" hidden="1" outlineLevel="1">
      <c r="A65" s="44">
        <f t="shared" si="1"/>
        <v>2023</v>
      </c>
      <c r="B65" s="99">
        <f t="shared" si="2"/>
        <v>44986</v>
      </c>
      <c r="C65" s="100" t="e">
        <f t="shared" si="3"/>
        <v>#VALUE!</v>
      </c>
      <c r="D65" s="109">
        <f t="shared" si="4"/>
        <v>0</v>
      </c>
      <c r="E65" s="100" t="e">
        <f>'RevReq-G'!AG76*1000</f>
        <v>#VALUE!</v>
      </c>
      <c r="F65" s="100" t="e">
        <f t="shared" si="8"/>
        <v>#VALUE!</v>
      </c>
      <c r="G65" s="79" t="e">
        <f t="shared" si="12"/>
        <v>#VALUE!</v>
      </c>
      <c r="H65" s="100" t="e">
        <f t="shared" si="9"/>
        <v>#VALUE!</v>
      </c>
      <c r="I65" s="102" t="e">
        <f>'OverUnder E'!I65</f>
        <v>#VALUE!</v>
      </c>
      <c r="J65" s="100" t="e">
        <f t="shared" si="10"/>
        <v>#VALUE!</v>
      </c>
      <c r="K65" s="103">
        <v>0</v>
      </c>
      <c r="L65" s="86" t="e">
        <f t="shared" si="13"/>
        <v>#VALUE!</v>
      </c>
      <c r="M65" s="104">
        <v>2</v>
      </c>
      <c r="N65" s="105"/>
      <c r="Q65" s="110"/>
      <c r="R65" s="107" t="str">
        <f>HLOOKUP(B65,INPUT!$N$7:$CK$8,2,FALSE)</f>
        <v>Forecast</v>
      </c>
      <c r="S65" s="108">
        <f>SUMIF(INPUT!$F$7:$CK$7,$B65,INPUT!$F$192:$CK$192)+SUMIF(INPUT!$F$7:$CK$7,$B65,INPUT!$F$193:$CK$193)</f>
        <v>0</v>
      </c>
      <c r="T65" s="174">
        <f>SUMIF(INPUT!$F$7:$CK$7,$B65,INPUT!$F$264:$CK$264)</f>
        <v>0</v>
      </c>
      <c r="U65" s="108">
        <f>IF(OR(T65&lt;&gt;"-",T65&lt;&gt;"#N/A"),T65*'CreditCalc-G'!$L$9,0)</f>
        <v>0</v>
      </c>
      <c r="V65" s="108">
        <f>IFERROR(IF(R65="Forecast",HLOOKUP(B65,INPUT!$R$191:$ES$193,3,FALSE),0),0)</f>
        <v>0</v>
      </c>
    </row>
    <row r="66" spans="1:22" hidden="1" outlineLevel="1">
      <c r="A66" s="44">
        <f t="shared" si="1"/>
        <v>2023</v>
      </c>
      <c r="B66" s="99">
        <f t="shared" si="2"/>
        <v>45017</v>
      </c>
      <c r="C66" s="100" t="e">
        <f t="shared" si="3"/>
        <v>#VALUE!</v>
      </c>
      <c r="D66" s="109">
        <f t="shared" si="4"/>
        <v>0</v>
      </c>
      <c r="E66" s="100" t="e">
        <f>'RevReq-G'!AG77*1000</f>
        <v>#VALUE!</v>
      </c>
      <c r="F66" s="100" t="e">
        <f t="shared" si="8"/>
        <v>#VALUE!</v>
      </c>
      <c r="G66" s="79" t="e">
        <f t="shared" si="12"/>
        <v>#VALUE!</v>
      </c>
      <c r="H66" s="100" t="e">
        <f t="shared" si="9"/>
        <v>#VALUE!</v>
      </c>
      <c r="I66" s="102" t="e">
        <f>'OverUnder E'!I66</f>
        <v>#VALUE!</v>
      </c>
      <c r="J66" s="100" t="e">
        <f t="shared" si="10"/>
        <v>#VALUE!</v>
      </c>
      <c r="K66" s="103">
        <v>0</v>
      </c>
      <c r="L66" s="86" t="e">
        <f t="shared" si="13"/>
        <v>#VALUE!</v>
      </c>
      <c r="M66" s="104">
        <v>2</v>
      </c>
      <c r="N66" s="105"/>
      <c r="Q66" s="110"/>
      <c r="R66" s="107" t="str">
        <f>HLOOKUP(B66,INPUT!$N$7:$CK$8,2,FALSE)</f>
        <v>Forecast</v>
      </c>
      <c r="S66" s="108">
        <f>SUMIF(INPUT!$F$7:$CK$7,$B66,INPUT!$F$192:$CK$192)+SUMIF(INPUT!$F$7:$CK$7,$B66,INPUT!$F$193:$CK$193)</f>
        <v>0</v>
      </c>
      <c r="T66" s="174">
        <f>SUMIF(INPUT!$F$7:$CK$7,$B66,INPUT!$F$264:$CK$264)</f>
        <v>0</v>
      </c>
      <c r="U66" s="108">
        <f>IF(OR(T66&lt;&gt;"-",T66&lt;&gt;"#N/A"),T66*'CreditCalc-G'!$L$9,0)</f>
        <v>0</v>
      </c>
      <c r="V66" s="108">
        <f>IFERROR(IF(R66="Forecast",HLOOKUP(B66,INPUT!$R$191:$ES$193,3,FALSE),0),0)</f>
        <v>0</v>
      </c>
    </row>
    <row r="67" spans="1:22" hidden="1" outlineLevel="1">
      <c r="A67" s="44">
        <f t="shared" si="1"/>
        <v>2023</v>
      </c>
      <c r="B67" s="99">
        <f t="shared" si="2"/>
        <v>45047</v>
      </c>
      <c r="C67" s="100" t="e">
        <f t="shared" si="3"/>
        <v>#VALUE!</v>
      </c>
      <c r="D67" s="109">
        <f t="shared" si="4"/>
        <v>0</v>
      </c>
      <c r="E67" s="100" t="e">
        <f>'RevReq-G'!AG78*1000</f>
        <v>#VALUE!</v>
      </c>
      <c r="F67" s="100" t="e">
        <f t="shared" si="8"/>
        <v>#VALUE!</v>
      </c>
      <c r="G67" s="79" t="e">
        <f t="shared" si="12"/>
        <v>#VALUE!</v>
      </c>
      <c r="H67" s="100" t="e">
        <f t="shared" si="9"/>
        <v>#VALUE!</v>
      </c>
      <c r="I67" s="102" t="e">
        <f>'OverUnder E'!I67</f>
        <v>#VALUE!</v>
      </c>
      <c r="J67" s="100" t="e">
        <f t="shared" si="10"/>
        <v>#VALUE!</v>
      </c>
      <c r="K67" s="103">
        <v>0</v>
      </c>
      <c r="L67" s="86" t="e">
        <f t="shared" si="13"/>
        <v>#VALUE!</v>
      </c>
      <c r="M67" s="104">
        <v>2</v>
      </c>
      <c r="N67" s="105"/>
      <c r="Q67" s="110"/>
      <c r="R67" s="107" t="str">
        <f>HLOOKUP(B67,INPUT!$N$7:$CK$8,2,FALSE)</f>
        <v>Forecast</v>
      </c>
      <c r="S67" s="108">
        <f>SUMIF(INPUT!$F$7:$CK$7,$B67,INPUT!$F$192:$CK$192)+SUMIF(INPUT!$F$7:$CK$7,$B67,INPUT!$F$193:$CK$193)</f>
        <v>0</v>
      </c>
      <c r="T67" s="174">
        <f>SUMIF(INPUT!$F$7:$CK$7,$B67,INPUT!$F$264:$CK$264)</f>
        <v>0</v>
      </c>
      <c r="U67" s="108">
        <f>IF(OR(T67&lt;&gt;"-",T67&lt;&gt;"#N/A"),T67*'CreditCalc-G'!$L$9,0)</f>
        <v>0</v>
      </c>
      <c r="V67" s="108">
        <f>IFERROR(IF(R67="Forecast",HLOOKUP(B67,INPUT!$R$191:$ES$193,3,FALSE),0),0)</f>
        <v>0</v>
      </c>
    </row>
    <row r="68" spans="1:22" hidden="1" outlineLevel="1">
      <c r="A68" s="44">
        <f t="shared" si="1"/>
        <v>2023</v>
      </c>
      <c r="B68" s="99">
        <f t="shared" si="2"/>
        <v>45078</v>
      </c>
      <c r="C68" s="100" t="e">
        <f t="shared" si="3"/>
        <v>#VALUE!</v>
      </c>
      <c r="D68" s="109">
        <f t="shared" si="4"/>
        <v>0</v>
      </c>
      <c r="E68" s="100" t="e">
        <f>'RevReq-G'!AG79*1000</f>
        <v>#VALUE!</v>
      </c>
      <c r="F68" s="100" t="e">
        <f t="shared" si="8"/>
        <v>#VALUE!</v>
      </c>
      <c r="G68" s="79" t="e">
        <f t="shared" si="12"/>
        <v>#VALUE!</v>
      </c>
      <c r="H68" s="100" t="e">
        <f t="shared" si="9"/>
        <v>#VALUE!</v>
      </c>
      <c r="I68" s="102" t="e">
        <f>'OverUnder E'!I68</f>
        <v>#VALUE!</v>
      </c>
      <c r="J68" s="100" t="e">
        <f t="shared" si="10"/>
        <v>#VALUE!</v>
      </c>
      <c r="K68" s="103">
        <v>0</v>
      </c>
      <c r="L68" s="86" t="e">
        <f t="shared" si="13"/>
        <v>#VALUE!</v>
      </c>
      <c r="M68" s="104">
        <v>2</v>
      </c>
      <c r="N68" s="105"/>
      <c r="Q68" s="110"/>
      <c r="R68" s="107" t="str">
        <f>HLOOKUP(B68,INPUT!$N$7:$CK$8,2,FALSE)</f>
        <v>Forecast</v>
      </c>
      <c r="S68" s="108">
        <f>SUMIF(INPUT!$F$7:$CK$7,$B68,INPUT!$F$192:$CK$192)+SUMIF(INPUT!$F$7:$CK$7,$B68,INPUT!$F$193:$CK$193)</f>
        <v>0</v>
      </c>
      <c r="T68" s="174">
        <f>SUMIF(INPUT!$F$7:$CK$7,$B68,INPUT!$F$264:$CK$264)</f>
        <v>0</v>
      </c>
      <c r="U68" s="108">
        <f>IF(OR(T68&lt;&gt;"-",T68&lt;&gt;"#N/A"),T68*'CreditCalc-G'!$L$9,0)</f>
        <v>0</v>
      </c>
      <c r="V68" s="108">
        <f>IFERROR(IF(R68="Forecast",HLOOKUP(B68,INPUT!$R$191:$ES$193,3,FALSE),0),0)</f>
        <v>0</v>
      </c>
    </row>
    <row r="69" spans="1:22" hidden="1" outlineLevel="1">
      <c r="A69" s="44">
        <f t="shared" si="1"/>
        <v>2023</v>
      </c>
      <c r="B69" s="99">
        <f t="shared" si="2"/>
        <v>45108</v>
      </c>
      <c r="C69" s="100" t="e">
        <f t="shared" si="3"/>
        <v>#VALUE!</v>
      </c>
      <c r="D69" s="109">
        <f t="shared" si="4"/>
        <v>0</v>
      </c>
      <c r="E69" s="100" t="e">
        <f>'RevReq-G'!AG80*1000</f>
        <v>#VALUE!</v>
      </c>
      <c r="F69" s="100" t="e">
        <f t="shared" si="8"/>
        <v>#VALUE!</v>
      </c>
      <c r="G69" s="79" t="e">
        <f t="shared" si="12"/>
        <v>#VALUE!</v>
      </c>
      <c r="H69" s="100" t="e">
        <f t="shared" si="9"/>
        <v>#VALUE!</v>
      </c>
      <c r="I69" s="102" t="e">
        <f>'OverUnder E'!I69</f>
        <v>#VALUE!</v>
      </c>
      <c r="J69" s="100" t="e">
        <f t="shared" si="10"/>
        <v>#VALUE!</v>
      </c>
      <c r="K69" s="103">
        <v>0</v>
      </c>
      <c r="L69" s="86" t="e">
        <f t="shared" si="13"/>
        <v>#VALUE!</v>
      </c>
      <c r="M69" s="104">
        <v>1</v>
      </c>
      <c r="N69" s="105"/>
      <c r="Q69" s="110"/>
      <c r="R69" s="107" t="str">
        <f>HLOOKUP(B69,INPUT!$N$7:$CK$8,2,FALSE)</f>
        <v>Forecast</v>
      </c>
      <c r="S69" s="108">
        <f>SUMIF(INPUT!$F$7:$CK$7,$B69,INPUT!$F$192:$CK$192)+SUMIF(INPUT!$F$7:$CK$7,$B69,INPUT!$F$193:$CK$193)</f>
        <v>0</v>
      </c>
      <c r="T69" s="174">
        <f>SUMIF(INPUT!$F$7:$CK$7,$B69,INPUT!$F$264:$CK$264)</f>
        <v>0</v>
      </c>
      <c r="U69" s="108">
        <f>IF(OR(T69&lt;&gt;"-",T69&lt;&gt;"#N/A"),T69*'CreditCalc-G'!$L$9,0)</f>
        <v>0</v>
      </c>
      <c r="V69" s="108">
        <f>IFERROR(IF(R69="Forecast",HLOOKUP(B69,INPUT!$R$191:$ES$193,3,FALSE),0),0)</f>
        <v>0</v>
      </c>
    </row>
    <row r="70" spans="1:22" hidden="1" outlineLevel="1">
      <c r="A70" s="44">
        <f t="shared" si="1"/>
        <v>2023</v>
      </c>
      <c r="B70" s="99">
        <f t="shared" si="2"/>
        <v>45139</v>
      </c>
      <c r="C70" s="100" t="e">
        <f t="shared" si="3"/>
        <v>#VALUE!</v>
      </c>
      <c r="D70" s="109">
        <f t="shared" si="4"/>
        <v>0</v>
      </c>
      <c r="E70" s="100" t="e">
        <f>'RevReq-G'!AG81*1000</f>
        <v>#VALUE!</v>
      </c>
      <c r="F70" s="100" t="e">
        <f t="shared" si="8"/>
        <v>#VALUE!</v>
      </c>
      <c r="G70" s="79" t="e">
        <f t="shared" si="12"/>
        <v>#VALUE!</v>
      </c>
      <c r="H70" s="100" t="e">
        <f t="shared" si="9"/>
        <v>#VALUE!</v>
      </c>
      <c r="I70" s="102" t="e">
        <f>'OverUnder E'!I70</f>
        <v>#VALUE!</v>
      </c>
      <c r="J70" s="100" t="e">
        <f t="shared" si="10"/>
        <v>#VALUE!</v>
      </c>
      <c r="K70" s="103">
        <v>0</v>
      </c>
      <c r="L70" s="86" t="e">
        <f t="shared" si="13"/>
        <v>#VALUE!</v>
      </c>
      <c r="M70" s="104">
        <v>2</v>
      </c>
      <c r="N70" s="105"/>
      <c r="Q70" s="110"/>
      <c r="R70" s="107" t="str">
        <f>HLOOKUP(B70,INPUT!$N$7:$CK$8,2,FALSE)</f>
        <v>Forecast</v>
      </c>
      <c r="S70" s="108">
        <f>SUMIF(INPUT!$F$7:$CK$7,$B70,INPUT!$F$192:$CK$192)+SUMIF(INPUT!$F$7:$CK$7,$B70,INPUT!$F$193:$CK$193)</f>
        <v>0</v>
      </c>
      <c r="T70" s="174">
        <f>SUMIF(INPUT!$F$7:$CK$7,$B70,INPUT!$F$264:$CK$264)</f>
        <v>0</v>
      </c>
      <c r="U70" s="108">
        <f>IF(OR(T70&lt;&gt;"-",T70&lt;&gt;"#N/A"),T70*'CreditCalc-G'!$L$9,0)</f>
        <v>0</v>
      </c>
      <c r="V70" s="108">
        <f>IFERROR(IF(R70="Forecast",HLOOKUP(B70,INPUT!$R$191:$ES$193,3,FALSE),0),0)</f>
        <v>0</v>
      </c>
    </row>
    <row r="71" spans="1:22" hidden="1" outlineLevel="1">
      <c r="A71" s="44">
        <f t="shared" si="1"/>
        <v>2023</v>
      </c>
      <c r="B71" s="99">
        <f t="shared" si="2"/>
        <v>45170</v>
      </c>
      <c r="C71" s="100" t="e">
        <f t="shared" si="3"/>
        <v>#VALUE!</v>
      </c>
      <c r="D71" s="109">
        <f t="shared" si="4"/>
        <v>0</v>
      </c>
      <c r="E71" s="100" t="e">
        <f>'RevReq-G'!AG82*1000</f>
        <v>#VALUE!</v>
      </c>
      <c r="F71" s="100" t="e">
        <f t="shared" si="8"/>
        <v>#VALUE!</v>
      </c>
      <c r="G71" s="79" t="e">
        <f t="shared" si="12"/>
        <v>#VALUE!</v>
      </c>
      <c r="H71" s="100" t="e">
        <f t="shared" si="9"/>
        <v>#VALUE!</v>
      </c>
      <c r="I71" s="102" t="e">
        <f>'OverUnder E'!I71</f>
        <v>#VALUE!</v>
      </c>
      <c r="J71" s="100" t="e">
        <f t="shared" si="10"/>
        <v>#VALUE!</v>
      </c>
      <c r="K71" s="103">
        <v>0</v>
      </c>
      <c r="L71" s="86" t="e">
        <f t="shared" si="13"/>
        <v>#VALUE!</v>
      </c>
      <c r="M71" s="104">
        <v>2</v>
      </c>
      <c r="N71" s="105"/>
      <c r="Q71" s="110"/>
      <c r="R71" s="107" t="str">
        <f>HLOOKUP(B71,INPUT!$N$7:$CK$8,2,FALSE)</f>
        <v>Forecast</v>
      </c>
      <c r="S71" s="108">
        <f>SUMIF(INPUT!$F$7:$CK$7,$B71,INPUT!$F$192:$CK$192)+SUMIF(INPUT!$F$7:$CK$7,$B71,INPUT!$F$193:$CK$193)</f>
        <v>0</v>
      </c>
      <c r="T71" s="174">
        <f>SUMIF(INPUT!$F$7:$CK$7,$B71,INPUT!$F$264:$CK$264)</f>
        <v>0</v>
      </c>
      <c r="U71" s="108">
        <f>IF(OR(T71&lt;&gt;"-",T71&lt;&gt;"#N/A"),T71*'CreditCalc-G'!$L$9,0)</f>
        <v>0</v>
      </c>
      <c r="V71" s="108">
        <f>IFERROR(IF(R71="Forecast",HLOOKUP(B71,INPUT!$R$191:$ES$193,3,FALSE),0),0)</f>
        <v>0</v>
      </c>
    </row>
    <row r="72" spans="1:22" hidden="1" outlineLevel="1">
      <c r="A72" s="44">
        <f t="shared" si="1"/>
        <v>1900</v>
      </c>
      <c r="B72" s="99"/>
      <c r="C72" s="100"/>
      <c r="D72" s="101"/>
      <c r="E72" s="100"/>
      <c r="F72" s="100"/>
      <c r="G72" s="79"/>
      <c r="H72" s="100"/>
      <c r="I72" s="102" t="e">
        <f>'OverUnder E'!I72</f>
        <v>#VALUE!</v>
      </c>
      <c r="J72" s="100"/>
      <c r="K72" s="103"/>
      <c r="L72" s="86"/>
      <c r="M72" s="104">
        <v>2</v>
      </c>
      <c r="N72" s="105"/>
      <c r="Q72" s="110"/>
      <c r="R72" s="107" t="e">
        <f>HLOOKUP(B72,INPUT!$N$7:$CK$8,2,FALSE)</f>
        <v>#N/A</v>
      </c>
      <c r="S72" s="108">
        <f>SUMIF(INPUT!$F$7:$CK$7,$B72,INPUT!$F$192:$CK$192)+SUMIF(INPUT!$F$7:$CK$7,$B72,INPUT!$F$193:$CK$193)</f>
        <v>0</v>
      </c>
      <c r="T72" s="108"/>
      <c r="U72" s="108"/>
      <c r="V72" s="108">
        <f>IFERROR(IF(R72="Forecast",HLOOKUP(B72,INPUT!$R$191:$ES$193,3,FALSE),0),0)</f>
        <v>0</v>
      </c>
    </row>
    <row r="73" spans="1:22" hidden="1" outlineLevel="1">
      <c r="A73" s="44">
        <f t="shared" si="1"/>
        <v>1900</v>
      </c>
      <c r="B73" s="99"/>
      <c r="C73" s="100"/>
      <c r="D73" s="101"/>
      <c r="E73" s="100"/>
      <c r="F73" s="100"/>
      <c r="G73" s="79"/>
      <c r="H73" s="100"/>
      <c r="I73" s="102" t="e">
        <f>'OverUnder E'!I73</f>
        <v>#VALUE!</v>
      </c>
      <c r="J73" s="100"/>
      <c r="K73" s="103"/>
      <c r="L73" s="86"/>
      <c r="M73" s="104">
        <v>2</v>
      </c>
      <c r="N73" s="105"/>
      <c r="Q73" s="110"/>
      <c r="R73" s="107" t="e">
        <f>HLOOKUP(B73,INPUT!$N$7:$CK$8,2,FALSE)</f>
        <v>#N/A</v>
      </c>
      <c r="S73" s="108">
        <f>SUMIF(INPUT!$F$7:$CK$7,$B73,INPUT!$F$192:$CK$192)+SUMIF(INPUT!$F$7:$CK$7,$B73,INPUT!$F$193:$CK$193)</f>
        <v>0</v>
      </c>
      <c r="T73" s="108"/>
      <c r="U73" s="108"/>
      <c r="V73" s="108">
        <f>IFERROR(IF(R73="Forecast",HLOOKUP(B73,INPUT!$R$191:$ES$193,3,FALSE),0),0)</f>
        <v>0</v>
      </c>
    </row>
    <row r="74" spans="1:22" hidden="1" outlineLevel="1">
      <c r="A74" s="44">
        <f t="shared" si="1"/>
        <v>1900</v>
      </c>
      <c r="B74" s="99"/>
      <c r="C74" s="100"/>
      <c r="D74" s="109"/>
      <c r="E74" s="100"/>
      <c r="F74" s="100"/>
      <c r="G74" s="79"/>
      <c r="H74" s="100"/>
      <c r="I74" s="102" t="e">
        <f>'OverUnder E'!I74</f>
        <v>#VALUE!</v>
      </c>
      <c r="J74" s="100"/>
      <c r="K74" s="103"/>
      <c r="L74" s="86"/>
      <c r="M74" s="104">
        <v>2</v>
      </c>
      <c r="N74" s="105"/>
      <c r="Q74" s="110"/>
      <c r="R74" s="107" t="e">
        <f>HLOOKUP(B74,INPUT!$N$7:$CK$8,2,FALSE)</f>
        <v>#N/A</v>
      </c>
      <c r="S74" s="108">
        <f>SUMIF(INPUT!$F$7:$CK$7,$B74,INPUT!$F$192:$CK$192)+SUMIF(INPUT!$F$7:$CK$7,$B74,INPUT!$F$193:$CK$193)</f>
        <v>0</v>
      </c>
      <c r="T74" s="108"/>
      <c r="U74" s="108"/>
      <c r="V74" s="108">
        <f>IFERROR(IF(R74="Forecast",HLOOKUP(B74,INPUT!$R$191:$ES$193,3,FALSE),0),0)</f>
        <v>0</v>
      </c>
    </row>
    <row r="75" spans="1:22" hidden="1" outlineLevel="1">
      <c r="A75" s="44">
        <f t="shared" ref="A75:A138" si="15">YEAR(B75)</f>
        <v>1900</v>
      </c>
      <c r="B75" s="99"/>
      <c r="C75" s="100"/>
      <c r="D75" s="109"/>
      <c r="E75" s="100"/>
      <c r="F75" s="100"/>
      <c r="G75" s="79"/>
      <c r="H75" s="100"/>
      <c r="I75" s="102" t="e">
        <f>'OverUnder E'!I75</f>
        <v>#VALUE!</v>
      </c>
      <c r="J75" s="100"/>
      <c r="K75" s="103"/>
      <c r="L75" s="86"/>
      <c r="M75" s="104">
        <v>2</v>
      </c>
      <c r="N75" s="105"/>
      <c r="Q75" s="110"/>
      <c r="R75" s="107" t="e">
        <f>HLOOKUP(B75,INPUT!$N$7:$CK$8,2,FALSE)</f>
        <v>#N/A</v>
      </c>
      <c r="S75" s="108">
        <f>SUMIF(INPUT!$F$7:$CK$7,$B75,INPUT!$F$192:$CK$192)+SUMIF(INPUT!$F$7:$CK$7,$B75,INPUT!$F$193:$CK$193)</f>
        <v>0</v>
      </c>
      <c r="T75" s="108"/>
      <c r="U75" s="108"/>
      <c r="V75" s="108">
        <f>IFERROR(IF(R75="Forecast",HLOOKUP(B75,INPUT!$R$191:$ES$193,3,FALSE),0),0)</f>
        <v>0</v>
      </c>
    </row>
    <row r="76" spans="1:22" hidden="1" outlineLevel="1">
      <c r="A76" s="44">
        <f t="shared" si="15"/>
        <v>1900</v>
      </c>
      <c r="B76" s="99"/>
      <c r="C76" s="100"/>
      <c r="D76" s="109"/>
      <c r="E76" s="100"/>
      <c r="F76" s="100"/>
      <c r="G76" s="79"/>
      <c r="H76" s="100"/>
      <c r="I76" s="102" t="e">
        <f>'OverUnder E'!I76</f>
        <v>#VALUE!</v>
      </c>
      <c r="J76" s="100"/>
      <c r="K76" s="103"/>
      <c r="L76" s="86"/>
      <c r="M76" s="104">
        <v>1</v>
      </c>
      <c r="N76" s="105"/>
      <c r="Q76" s="110"/>
      <c r="R76" s="107" t="e">
        <f>HLOOKUP(B76,INPUT!$N$7:$CK$8,2,FALSE)</f>
        <v>#N/A</v>
      </c>
      <c r="S76" s="108">
        <f>SUMIF(INPUT!$F$7:$CK$7,$B76,INPUT!$F$192:$CK$192)+SUMIF(INPUT!$F$7:$CK$7,$B76,INPUT!$F$193:$CK$193)</f>
        <v>0</v>
      </c>
      <c r="T76" s="108"/>
      <c r="U76" s="108"/>
      <c r="V76" s="108">
        <f>IFERROR(IF(R76="Forecast",HLOOKUP(B76,INPUT!$R$191:$ES$193,3,FALSE),0),0)</f>
        <v>0</v>
      </c>
    </row>
    <row r="77" spans="1:22" hidden="1" outlineLevel="1">
      <c r="A77" s="44">
        <f t="shared" si="15"/>
        <v>1900</v>
      </c>
      <c r="B77" s="99"/>
      <c r="C77" s="100"/>
      <c r="D77" s="109"/>
      <c r="E77" s="100"/>
      <c r="F77" s="100"/>
      <c r="G77" s="79"/>
      <c r="H77" s="100"/>
      <c r="I77" s="102" t="e">
        <f>'OverUnder E'!I77</f>
        <v>#VALUE!</v>
      </c>
      <c r="J77" s="100"/>
      <c r="K77" s="103"/>
      <c r="L77" s="86"/>
      <c r="M77" s="104">
        <v>2</v>
      </c>
      <c r="N77" s="105"/>
      <c r="Q77" s="110"/>
      <c r="R77" s="107" t="e">
        <f>HLOOKUP(B77,INPUT!$N$7:$CK$8,2,FALSE)</f>
        <v>#N/A</v>
      </c>
      <c r="S77" s="108">
        <f>SUMIF(INPUT!$F$7:$CK$7,$B77,INPUT!$F$192:$CK$192)+SUMIF(INPUT!$F$7:$CK$7,$B77,INPUT!$F$193:$CK$193)</f>
        <v>0</v>
      </c>
      <c r="T77" s="108"/>
      <c r="U77" s="108"/>
      <c r="V77" s="108">
        <f>IFERROR(IF(R77="Forecast",HLOOKUP(B77,INPUT!$R$191:$ES$193,3,FALSE),0),0)</f>
        <v>0</v>
      </c>
    </row>
    <row r="78" spans="1:22" hidden="1" outlineLevel="1">
      <c r="A78" s="44">
        <f t="shared" si="15"/>
        <v>1900</v>
      </c>
      <c r="B78" s="99"/>
      <c r="C78" s="100"/>
      <c r="D78" s="109"/>
      <c r="E78" s="100"/>
      <c r="F78" s="100"/>
      <c r="G78" s="79"/>
      <c r="H78" s="100"/>
      <c r="I78" s="102" t="e">
        <f>'OverUnder E'!I78</f>
        <v>#VALUE!</v>
      </c>
      <c r="J78" s="100"/>
      <c r="K78" s="103"/>
      <c r="L78" s="86"/>
      <c r="M78" s="104">
        <v>2</v>
      </c>
      <c r="N78" s="105"/>
      <c r="Q78" s="110"/>
      <c r="R78" s="107" t="e">
        <f>HLOOKUP(B78,INPUT!$N$7:$CK$8,2,FALSE)</f>
        <v>#N/A</v>
      </c>
      <c r="S78" s="108">
        <f>SUMIF(INPUT!$F$7:$CK$7,$B78,INPUT!$F$192:$CK$192)+SUMIF(INPUT!$F$7:$CK$7,$B78,INPUT!$F$193:$CK$193)</f>
        <v>0</v>
      </c>
      <c r="T78" s="108"/>
      <c r="U78" s="108"/>
      <c r="V78" s="108">
        <f>IFERROR(IF(R78="Forecast",HLOOKUP(B78,INPUT!$R$191:$ES$193,3,FALSE),0),0)</f>
        <v>0</v>
      </c>
    </row>
    <row r="79" spans="1:22" hidden="1" outlineLevel="1">
      <c r="A79" s="44">
        <f t="shared" si="15"/>
        <v>1900</v>
      </c>
      <c r="B79" s="99"/>
      <c r="C79" s="100"/>
      <c r="D79" s="109"/>
      <c r="E79" s="100"/>
      <c r="F79" s="100"/>
      <c r="G79" s="79"/>
      <c r="H79" s="100"/>
      <c r="I79" s="102" t="e">
        <f>'OverUnder E'!I79</f>
        <v>#VALUE!</v>
      </c>
      <c r="J79" s="100"/>
      <c r="K79" s="103"/>
      <c r="L79" s="86"/>
      <c r="M79" s="104">
        <v>2</v>
      </c>
      <c r="N79" s="105"/>
      <c r="Q79" s="110"/>
      <c r="R79" s="107" t="e">
        <f>HLOOKUP(B79,INPUT!$N$7:$CK$8,2,FALSE)</f>
        <v>#N/A</v>
      </c>
      <c r="S79" s="108">
        <f>SUMIF(INPUT!$F$7:$CK$7,$B79,INPUT!$F$192:$CK$192)+SUMIF(INPUT!$F$7:$CK$7,$B79,INPUT!$F$193:$CK$193)</f>
        <v>0</v>
      </c>
      <c r="T79" s="108"/>
      <c r="U79" s="108"/>
      <c r="V79" s="108">
        <f>IFERROR(IF(R79="Forecast",HLOOKUP(B79,INPUT!$R$191:$ES$193,3,FALSE),0),0)</f>
        <v>0</v>
      </c>
    </row>
    <row r="80" spans="1:22" hidden="1" outlineLevel="1">
      <c r="A80" s="44">
        <f t="shared" si="15"/>
        <v>1900</v>
      </c>
      <c r="B80" s="99"/>
      <c r="C80" s="100"/>
      <c r="D80" s="109"/>
      <c r="E80" s="100"/>
      <c r="F80" s="100"/>
      <c r="G80" s="79"/>
      <c r="H80" s="100"/>
      <c r="I80" s="102" t="e">
        <f>'OverUnder E'!I80</f>
        <v>#VALUE!</v>
      </c>
      <c r="J80" s="100"/>
      <c r="K80" s="103"/>
      <c r="L80" s="86"/>
      <c r="M80" s="104">
        <v>2</v>
      </c>
      <c r="N80" s="105"/>
      <c r="Q80" s="110"/>
      <c r="R80" s="107" t="e">
        <f>HLOOKUP(B80,INPUT!$N$7:$CK$8,2,FALSE)</f>
        <v>#N/A</v>
      </c>
      <c r="S80" s="108">
        <f>SUMIF(INPUT!$F$7:$CK$7,$B80,INPUT!$F$192:$CK$192)+SUMIF(INPUT!$F$7:$CK$7,$B80,INPUT!$F$193:$CK$193)</f>
        <v>0</v>
      </c>
      <c r="T80" s="108"/>
      <c r="U80" s="108"/>
      <c r="V80" s="108">
        <f>IFERROR(IF(R80="Forecast",HLOOKUP(B80,INPUT!$R$191:$ES$193,3,FALSE),0),0)</f>
        <v>0</v>
      </c>
    </row>
    <row r="81" spans="1:22" hidden="1" outlineLevel="1">
      <c r="A81" s="44">
        <f t="shared" si="15"/>
        <v>1900</v>
      </c>
      <c r="B81" s="99"/>
      <c r="C81" s="100"/>
      <c r="D81" s="109"/>
      <c r="E81" s="100"/>
      <c r="F81" s="100"/>
      <c r="G81" s="79"/>
      <c r="H81" s="100"/>
      <c r="I81" s="102" t="e">
        <f>'OverUnder E'!I81</f>
        <v>#VALUE!</v>
      </c>
      <c r="J81" s="100"/>
      <c r="K81" s="103"/>
      <c r="L81" s="86"/>
      <c r="M81" s="104">
        <v>1</v>
      </c>
      <c r="N81" s="105"/>
      <c r="Q81" s="110"/>
      <c r="R81" s="107" t="e">
        <f>HLOOKUP(B81,INPUT!$N$7:$CK$8,2,FALSE)</f>
        <v>#N/A</v>
      </c>
      <c r="S81" s="108">
        <f>SUMIF(INPUT!$F$7:$CK$7,$B81,INPUT!$F$192:$CK$192)+SUMIF(INPUT!$F$7:$CK$7,$B81,INPUT!$F$193:$CK$193)</f>
        <v>0</v>
      </c>
      <c r="T81" s="108"/>
      <c r="U81" s="108"/>
      <c r="V81" s="108">
        <f>IFERROR(IF(R81="Forecast",HLOOKUP(B81,INPUT!$R$191:$ES$193,3,FALSE),0),0)</f>
        <v>0</v>
      </c>
    </row>
    <row r="82" spans="1:22" hidden="1" outlineLevel="1">
      <c r="A82" s="44">
        <f t="shared" si="15"/>
        <v>1900</v>
      </c>
      <c r="B82" s="99"/>
      <c r="C82" s="100"/>
      <c r="D82" s="109"/>
      <c r="E82" s="100"/>
      <c r="F82" s="100"/>
      <c r="G82" s="79"/>
      <c r="H82" s="100"/>
      <c r="I82" s="102" t="e">
        <f>'OverUnder E'!I82</f>
        <v>#VALUE!</v>
      </c>
      <c r="J82" s="100"/>
      <c r="K82" s="103"/>
      <c r="L82" s="86"/>
      <c r="M82" s="104">
        <v>2</v>
      </c>
      <c r="N82" s="105"/>
      <c r="Q82" s="110"/>
      <c r="R82" s="107" t="e">
        <f>HLOOKUP(B82,INPUT!$N$7:$CK$8,2,FALSE)</f>
        <v>#N/A</v>
      </c>
      <c r="S82" s="108">
        <f>SUMIF(INPUT!$F$7:$CK$7,$B82,INPUT!$F$192:$CK$192)+SUMIF(INPUT!$F$7:$CK$7,$B82,INPUT!$F$193:$CK$193)</f>
        <v>0</v>
      </c>
      <c r="T82" s="108"/>
      <c r="U82" s="108"/>
      <c r="V82" s="108">
        <f>IFERROR(IF(R82="Forecast",HLOOKUP(B82,INPUT!$R$191:$ES$193,3,FALSE),0),0)</f>
        <v>0</v>
      </c>
    </row>
    <row r="83" spans="1:22" hidden="1" outlineLevel="1">
      <c r="A83" s="44">
        <f t="shared" si="15"/>
        <v>1900</v>
      </c>
      <c r="B83" s="99"/>
      <c r="C83" s="100"/>
      <c r="D83" s="109"/>
      <c r="E83" s="100"/>
      <c r="F83" s="100"/>
      <c r="G83" s="79"/>
      <c r="H83" s="100"/>
      <c r="I83" s="102" t="e">
        <f>'OverUnder E'!I83</f>
        <v>#VALUE!</v>
      </c>
      <c r="J83" s="100"/>
      <c r="K83" s="103"/>
      <c r="L83" s="86"/>
      <c r="M83" s="104">
        <v>2</v>
      </c>
      <c r="N83" s="105"/>
      <c r="Q83" s="110"/>
      <c r="R83" s="107" t="e">
        <f>HLOOKUP(B83,INPUT!$N$7:$CK$8,2,FALSE)</f>
        <v>#N/A</v>
      </c>
      <c r="S83" s="108">
        <f>SUMIF(INPUT!$F$7:$CK$7,$B83,INPUT!$F$192:$CK$192)+SUMIF(INPUT!$F$7:$CK$7,$B83,INPUT!$F$193:$CK$193)</f>
        <v>0</v>
      </c>
      <c r="T83" s="108"/>
      <c r="U83" s="108"/>
      <c r="V83" s="108">
        <f>IFERROR(IF(R83="Forecast",HLOOKUP(B83,INPUT!$R$191:$ES$193,3,FALSE),0),0)</f>
        <v>0</v>
      </c>
    </row>
    <row r="84" spans="1:22" hidden="1" outlineLevel="1">
      <c r="A84" s="44">
        <f t="shared" si="15"/>
        <v>1900</v>
      </c>
      <c r="B84" s="99"/>
      <c r="C84" s="100"/>
      <c r="D84" s="109"/>
      <c r="E84" s="100"/>
      <c r="F84" s="100"/>
      <c r="G84" s="79"/>
      <c r="H84" s="100"/>
      <c r="I84" s="102" t="e">
        <f>'OverUnder E'!I84</f>
        <v>#VALUE!</v>
      </c>
      <c r="J84" s="100"/>
      <c r="K84" s="103"/>
      <c r="L84" s="86"/>
      <c r="M84" s="104">
        <v>2</v>
      </c>
      <c r="N84" s="105"/>
      <c r="Q84" s="110"/>
      <c r="R84" s="107" t="e">
        <f>HLOOKUP(B84,INPUT!$N$7:$CK$8,2,FALSE)</f>
        <v>#N/A</v>
      </c>
      <c r="S84" s="108">
        <f>SUMIF(INPUT!$F$7:$CK$7,$B84,INPUT!$F$192:$CK$192)+SUMIF(INPUT!$F$7:$CK$7,$B84,INPUT!$F$193:$CK$193)</f>
        <v>0</v>
      </c>
      <c r="T84" s="108"/>
      <c r="U84" s="108"/>
      <c r="V84" s="108">
        <f>IFERROR(IF(R84="Forecast",HLOOKUP(B84,INPUT!$R$191:$ES$193,3,FALSE),0),0)</f>
        <v>0</v>
      </c>
    </row>
    <row r="85" spans="1:22" hidden="1" outlineLevel="1">
      <c r="A85" s="44">
        <f t="shared" si="15"/>
        <v>1900</v>
      </c>
      <c r="B85" s="99"/>
      <c r="C85" s="111"/>
      <c r="D85" s="109"/>
      <c r="E85" s="100"/>
      <c r="F85" s="100"/>
      <c r="G85" s="79"/>
      <c r="H85" s="111"/>
      <c r="I85" s="102" t="e">
        <f>'OverUnder E'!I85</f>
        <v>#VALUE!</v>
      </c>
      <c r="J85" s="111"/>
      <c r="K85" s="103"/>
      <c r="L85" s="86"/>
      <c r="M85" s="104">
        <v>2</v>
      </c>
      <c r="N85" s="105"/>
      <c r="Q85" s="110"/>
      <c r="R85" s="107" t="e">
        <f>HLOOKUP(B85,INPUT!$N$7:$CK$8,2,FALSE)</f>
        <v>#N/A</v>
      </c>
      <c r="S85" s="108">
        <f>SUMIF(INPUT!$F$7:$CK$7,$B85,INPUT!$F$192:$CK$192)+SUMIF(INPUT!$F$7:$CK$7,$B85,INPUT!$F$193:$CK$193)</f>
        <v>0</v>
      </c>
      <c r="T85" s="108"/>
      <c r="U85" s="108"/>
      <c r="V85" s="108">
        <f>IFERROR(IF(R85="Forecast",HLOOKUP(B85,INPUT!$R$191:$ES$193,3,FALSE),0),0)</f>
        <v>0</v>
      </c>
    </row>
    <row r="86" spans="1:22" hidden="1" outlineLevel="1">
      <c r="A86" s="44">
        <f t="shared" si="15"/>
        <v>1900</v>
      </c>
      <c r="B86" s="99"/>
      <c r="C86" s="111"/>
      <c r="D86" s="109"/>
      <c r="E86" s="100"/>
      <c r="F86" s="100"/>
      <c r="G86" s="79"/>
      <c r="H86" s="111"/>
      <c r="I86" s="102" t="e">
        <f>'OverUnder E'!I86</f>
        <v>#VALUE!</v>
      </c>
      <c r="J86" s="111"/>
      <c r="K86" s="103"/>
      <c r="L86" s="86"/>
      <c r="M86" s="104">
        <v>1</v>
      </c>
      <c r="N86" s="105"/>
      <c r="Q86" s="110"/>
      <c r="R86" s="107" t="e">
        <f>HLOOKUP(B86,INPUT!$N$7:$CK$8,2,FALSE)</f>
        <v>#N/A</v>
      </c>
      <c r="S86" s="108">
        <f>SUMIF(INPUT!$F$7:$CK$7,$B86,INPUT!$F$192:$CK$192)+SUMIF(INPUT!$F$7:$CK$7,$B86,INPUT!$F$193:$CK$193)</f>
        <v>0</v>
      </c>
      <c r="T86" s="108"/>
      <c r="U86" s="108"/>
      <c r="V86" s="108">
        <f>IFERROR(IF(R86="Forecast",HLOOKUP(B86,INPUT!$R$191:$ES$193,3,FALSE),0),0)</f>
        <v>0</v>
      </c>
    </row>
    <row r="87" spans="1:22" hidden="1" outlineLevel="1">
      <c r="A87" s="44">
        <f t="shared" si="15"/>
        <v>1900</v>
      </c>
      <c r="B87" s="99"/>
      <c r="C87" s="111"/>
      <c r="D87" s="109"/>
      <c r="E87" s="100"/>
      <c r="F87" s="100"/>
      <c r="G87" s="79"/>
      <c r="H87" s="111"/>
      <c r="I87" s="102" t="e">
        <f>'OverUnder E'!I87</f>
        <v>#VALUE!</v>
      </c>
      <c r="J87" s="111"/>
      <c r="K87" s="103"/>
      <c r="L87" s="86"/>
      <c r="M87" s="104">
        <v>2</v>
      </c>
      <c r="N87" s="105"/>
      <c r="Q87" s="110"/>
      <c r="R87" s="107" t="e">
        <f>HLOOKUP(B87,INPUT!$N$7:$CK$8,2,FALSE)</f>
        <v>#N/A</v>
      </c>
      <c r="S87" s="108">
        <f>SUMIF(INPUT!$F$7:$CK$7,$B87,INPUT!$F$192:$CK$192)+SUMIF(INPUT!$F$7:$CK$7,$B87,INPUT!$F$193:$CK$193)</f>
        <v>0</v>
      </c>
      <c r="T87" s="108"/>
      <c r="U87" s="108"/>
      <c r="V87" s="108">
        <f>IFERROR(IF(R87="Forecast",HLOOKUP(B87,INPUT!$R$191:$ES$193,3,FALSE),0),0)</f>
        <v>0</v>
      </c>
    </row>
    <row r="88" spans="1:22" hidden="1" outlineLevel="1">
      <c r="A88" s="44">
        <f t="shared" si="15"/>
        <v>1900</v>
      </c>
      <c r="B88" s="99"/>
      <c r="C88" s="111"/>
      <c r="D88" s="109"/>
      <c r="E88" s="100"/>
      <c r="F88" s="111"/>
      <c r="G88" s="79"/>
      <c r="H88" s="111"/>
      <c r="I88" s="102" t="e">
        <f>'OverUnder E'!I88</f>
        <v>#VALUE!</v>
      </c>
      <c r="J88" s="111"/>
      <c r="K88" s="103"/>
      <c r="L88" s="86"/>
      <c r="M88" s="104">
        <v>2</v>
      </c>
      <c r="N88" s="105"/>
      <c r="Q88" s="110"/>
      <c r="R88" s="107" t="e">
        <f>HLOOKUP(B88,INPUT!$N$7:$CK$8,2,FALSE)</f>
        <v>#N/A</v>
      </c>
      <c r="S88" s="108">
        <f>SUMIF(INPUT!$F$7:$CK$7,$B88,INPUT!$F$192:$CK$192)+SUMIF(INPUT!$F$7:$CK$7,$B88,INPUT!$F$193:$CK$193)</f>
        <v>0</v>
      </c>
      <c r="T88" s="108"/>
      <c r="U88" s="108"/>
      <c r="V88" s="108">
        <f>IFERROR(IF(R88="Forecast",HLOOKUP(B88,INPUT!$R$191:$ES$193,3,FALSE),0),0)</f>
        <v>0</v>
      </c>
    </row>
    <row r="89" spans="1:22" hidden="1" outlineLevel="1">
      <c r="A89" s="44">
        <f t="shared" si="15"/>
        <v>1900</v>
      </c>
      <c r="B89" s="99"/>
      <c r="C89" s="111"/>
      <c r="D89" s="109"/>
      <c r="E89" s="100"/>
      <c r="F89" s="111"/>
      <c r="G89" s="79"/>
      <c r="H89" s="111"/>
      <c r="I89" s="102" t="e">
        <f>'OverUnder E'!I89</f>
        <v>#VALUE!</v>
      </c>
      <c r="J89" s="111"/>
      <c r="K89" s="103"/>
      <c r="L89" s="86"/>
      <c r="M89" s="104">
        <v>2</v>
      </c>
      <c r="N89" s="105"/>
      <c r="Q89" s="110"/>
      <c r="R89" s="107" t="e">
        <f>HLOOKUP(B89,INPUT!$N$7:$CK$8,2,FALSE)</f>
        <v>#N/A</v>
      </c>
      <c r="S89" s="108">
        <f>SUMIF(INPUT!$F$7:$CK$7,$B89,INPUT!$F$192:$CK$192)+SUMIF(INPUT!$F$7:$CK$7,$B89,INPUT!$F$193:$CK$193)</f>
        <v>0</v>
      </c>
      <c r="T89" s="108"/>
      <c r="U89" s="108"/>
      <c r="V89" s="108">
        <f>IFERROR(IF(R89="Forecast",HLOOKUP(B89,INPUT!$R$191:$ES$193,3,FALSE),0),0)</f>
        <v>0</v>
      </c>
    </row>
    <row r="90" spans="1:22" hidden="1" outlineLevel="1">
      <c r="A90" s="44">
        <f t="shared" si="15"/>
        <v>1900</v>
      </c>
      <c r="B90" s="99"/>
      <c r="C90" s="111"/>
      <c r="D90" s="109"/>
      <c r="E90" s="100"/>
      <c r="F90" s="111"/>
      <c r="G90" s="79"/>
      <c r="H90" s="111"/>
      <c r="I90" s="102" t="e">
        <f>'OverUnder E'!I90</f>
        <v>#VALUE!</v>
      </c>
      <c r="J90" s="111"/>
      <c r="K90" s="103"/>
      <c r="L90" s="86"/>
      <c r="M90" s="104">
        <v>2</v>
      </c>
      <c r="N90" s="105"/>
      <c r="Q90" s="110"/>
      <c r="R90" s="107" t="e">
        <f>HLOOKUP(B90,INPUT!$N$7:$CK$8,2,FALSE)</f>
        <v>#N/A</v>
      </c>
      <c r="S90" s="108">
        <f>SUMIF(INPUT!$F$7:$CK$7,$B90,INPUT!$F$192:$CK$192)+SUMIF(INPUT!$F$7:$CK$7,$B90,INPUT!$F$193:$CK$193)</f>
        <v>0</v>
      </c>
      <c r="T90" s="108"/>
      <c r="U90" s="108"/>
      <c r="V90" s="108">
        <f>IFERROR(IF(R90="Forecast",HLOOKUP(B90,INPUT!$R$191:$ES$193,3,FALSE),0),0)</f>
        <v>0</v>
      </c>
    </row>
    <row r="91" spans="1:22" hidden="1" outlineLevel="1">
      <c r="A91" s="44">
        <f t="shared" si="15"/>
        <v>1900</v>
      </c>
      <c r="B91" s="99"/>
      <c r="C91" s="111"/>
      <c r="D91" s="109"/>
      <c r="E91" s="100"/>
      <c r="F91" s="111"/>
      <c r="G91" s="79"/>
      <c r="H91" s="111"/>
      <c r="I91" s="102" t="e">
        <f>'OverUnder E'!I91</f>
        <v>#VALUE!</v>
      </c>
      <c r="J91" s="111"/>
      <c r="K91" s="103"/>
      <c r="L91" s="86"/>
      <c r="M91" s="104">
        <v>1</v>
      </c>
      <c r="N91" s="105"/>
      <c r="Q91" s="110"/>
      <c r="R91" s="107" t="e">
        <f>HLOOKUP(B91,INPUT!$N$7:$CK$8,2,FALSE)</f>
        <v>#N/A</v>
      </c>
      <c r="S91" s="108">
        <f>SUMIF(INPUT!$F$7:$CK$7,$B91,INPUT!$F$192:$CK$192)+SUMIF(INPUT!$F$7:$CK$7,$B91,INPUT!$F$193:$CK$193)</f>
        <v>0</v>
      </c>
      <c r="T91" s="108"/>
      <c r="U91" s="108"/>
      <c r="V91" s="108">
        <f>IFERROR(IF(R91="Forecast",HLOOKUP(B91,INPUT!$R$191:$ES$193,3,FALSE),0),0)</f>
        <v>0</v>
      </c>
    </row>
    <row r="92" spans="1:22" hidden="1" outlineLevel="1">
      <c r="A92" s="44">
        <f t="shared" si="15"/>
        <v>1900</v>
      </c>
      <c r="B92" s="99"/>
      <c r="C92" s="111"/>
      <c r="D92" s="109"/>
      <c r="E92" s="100"/>
      <c r="F92" s="111"/>
      <c r="G92" s="79"/>
      <c r="H92" s="111"/>
      <c r="I92" s="102" t="e">
        <f>'OverUnder E'!I92</f>
        <v>#VALUE!</v>
      </c>
      <c r="J92" s="111"/>
      <c r="K92" s="103"/>
      <c r="L92" s="86"/>
      <c r="M92" s="104">
        <v>2</v>
      </c>
      <c r="N92" s="105"/>
      <c r="Q92" s="110"/>
      <c r="R92" s="107" t="e">
        <f>HLOOKUP(B92,INPUT!$N$7:$CK$8,2,FALSE)</f>
        <v>#N/A</v>
      </c>
      <c r="S92" s="108">
        <f>SUMIF(INPUT!$F$7:$CK$7,$B92,INPUT!$F$192:$CK$192)+SUMIF(INPUT!$F$7:$CK$7,$B92,INPUT!$F$193:$CK$193)</f>
        <v>0</v>
      </c>
      <c r="T92" s="108"/>
      <c r="U92" s="108"/>
      <c r="V92" s="108">
        <f>IFERROR(IF(R92="Forecast",HLOOKUP(B92,INPUT!$R$191:$ES$193,3,FALSE),0),0)</f>
        <v>0</v>
      </c>
    </row>
    <row r="93" spans="1:22" hidden="1" outlineLevel="1">
      <c r="A93" s="44">
        <f t="shared" si="15"/>
        <v>1900</v>
      </c>
      <c r="B93" s="99"/>
      <c r="C93" s="111"/>
      <c r="D93" s="109"/>
      <c r="E93" s="100"/>
      <c r="F93" s="111"/>
      <c r="G93" s="79"/>
      <c r="H93" s="111"/>
      <c r="I93" s="102" t="e">
        <f>'OverUnder E'!I93</f>
        <v>#VALUE!</v>
      </c>
      <c r="J93" s="111"/>
      <c r="K93" s="103"/>
      <c r="L93" s="86"/>
      <c r="M93" s="104">
        <v>2</v>
      </c>
      <c r="N93" s="105"/>
      <c r="Q93" s="110"/>
      <c r="R93" s="107" t="e">
        <f>HLOOKUP(B93,INPUT!$N$7:$CK$8,2,FALSE)</f>
        <v>#N/A</v>
      </c>
      <c r="S93" s="108">
        <f>SUMIF(INPUT!$F$7:$CK$7,$B93,INPUT!$F$192:$CK$192)+SUMIF(INPUT!$F$7:$CK$7,$B93,INPUT!$F$193:$CK$193)</f>
        <v>0</v>
      </c>
      <c r="T93" s="108"/>
      <c r="U93" s="108"/>
      <c r="V93" s="108">
        <f>IFERROR(IF(R93="Forecast",HLOOKUP(B93,INPUT!$R$191:$ES$193,3,FALSE),0),0)</f>
        <v>0</v>
      </c>
    </row>
    <row r="94" spans="1:22" hidden="1" outlineLevel="1">
      <c r="A94" s="44">
        <f t="shared" si="15"/>
        <v>1900</v>
      </c>
      <c r="B94" s="99"/>
      <c r="C94" s="111"/>
      <c r="D94" s="109"/>
      <c r="E94" s="100"/>
      <c r="F94" s="111"/>
      <c r="G94" s="79"/>
      <c r="H94" s="111"/>
      <c r="I94" s="102" t="e">
        <f>'OverUnder E'!I94</f>
        <v>#VALUE!</v>
      </c>
      <c r="J94" s="111"/>
      <c r="K94" s="103"/>
      <c r="L94" s="86"/>
      <c r="M94" s="104">
        <v>2</v>
      </c>
      <c r="N94" s="105"/>
      <c r="Q94" s="110"/>
      <c r="R94" s="107" t="e">
        <f>HLOOKUP(B94,INPUT!$N$7:$CK$8,2,FALSE)</f>
        <v>#N/A</v>
      </c>
      <c r="S94" s="108">
        <f>SUMIF(INPUT!$F$7:$CK$7,$B94,INPUT!$F$192:$CK$192)+SUMIF(INPUT!$F$7:$CK$7,$B94,INPUT!$F$193:$CK$193)</f>
        <v>0</v>
      </c>
      <c r="T94" s="108"/>
      <c r="U94" s="108"/>
      <c r="V94" s="108">
        <f>IFERROR(IF(R94="Forecast",HLOOKUP(B94,INPUT!$R$191:$ES$193,3,FALSE),0),0)</f>
        <v>0</v>
      </c>
    </row>
    <row r="95" spans="1:22" hidden="1" outlineLevel="1">
      <c r="A95" s="44">
        <f t="shared" si="15"/>
        <v>1900</v>
      </c>
      <c r="B95" s="99"/>
      <c r="C95" s="111"/>
      <c r="D95" s="109"/>
      <c r="E95" s="100"/>
      <c r="F95" s="111"/>
      <c r="G95" s="79"/>
      <c r="H95" s="111"/>
      <c r="I95" s="102" t="e">
        <f>'OverUnder E'!I95</f>
        <v>#VALUE!</v>
      </c>
      <c r="J95" s="111"/>
      <c r="K95" s="103"/>
      <c r="L95" s="86"/>
      <c r="M95" s="104">
        <v>2</v>
      </c>
      <c r="N95" s="105"/>
      <c r="Q95" s="110"/>
      <c r="R95" s="107" t="e">
        <f>HLOOKUP(B95,INPUT!$N$7:$CK$8,2,FALSE)</f>
        <v>#N/A</v>
      </c>
      <c r="S95" s="108">
        <f>SUMIF(INPUT!$F$7:$CK$7,$B95,INPUT!$F$192:$CK$192)+SUMIF(INPUT!$F$7:$CK$7,$B95,INPUT!$F$193:$CK$193)</f>
        <v>0</v>
      </c>
      <c r="T95" s="108"/>
      <c r="U95" s="108"/>
      <c r="V95" s="108">
        <f>IFERROR(IF(R95="Forecast",HLOOKUP(B95,INPUT!$R$191:$ES$193,3,FALSE),0),0)</f>
        <v>0</v>
      </c>
    </row>
    <row r="96" spans="1:22" hidden="1" outlineLevel="1">
      <c r="A96" s="44">
        <f t="shared" si="15"/>
        <v>1900</v>
      </c>
      <c r="B96" s="99"/>
      <c r="C96" s="111"/>
      <c r="D96" s="109"/>
      <c r="E96" s="100"/>
      <c r="F96" s="111"/>
      <c r="G96" s="79"/>
      <c r="H96" s="111"/>
      <c r="I96" s="102" t="e">
        <f>'OverUnder E'!I96</f>
        <v>#VALUE!</v>
      </c>
      <c r="J96" s="111"/>
      <c r="K96" s="103"/>
      <c r="L96" s="86"/>
      <c r="M96" s="104">
        <v>1</v>
      </c>
      <c r="N96" s="105"/>
      <c r="Q96" s="110"/>
      <c r="R96" s="107" t="e">
        <f>HLOOKUP(B96,INPUT!$N$7:$CK$8,2,FALSE)</f>
        <v>#N/A</v>
      </c>
      <c r="S96" s="108">
        <f>SUMIF(INPUT!$F$7:$CK$7,$B96,INPUT!$F$192:$CK$192)+SUMIF(INPUT!$F$7:$CK$7,$B96,INPUT!$F$193:$CK$193)</f>
        <v>0</v>
      </c>
      <c r="T96" s="108"/>
      <c r="U96" s="108"/>
      <c r="V96" s="108">
        <f>IFERROR(IF(R96="Forecast",HLOOKUP(B96,INPUT!$R$191:$ES$193,3,FALSE),0),0)</f>
        <v>0</v>
      </c>
    </row>
    <row r="97" spans="1:22" hidden="1" outlineLevel="1">
      <c r="A97" s="44">
        <f t="shared" si="15"/>
        <v>1900</v>
      </c>
      <c r="B97" s="99"/>
      <c r="C97" s="111"/>
      <c r="D97" s="109"/>
      <c r="E97" s="100"/>
      <c r="F97" s="111"/>
      <c r="G97" s="79"/>
      <c r="H97" s="111"/>
      <c r="I97" s="102" t="e">
        <f>'OverUnder E'!I97</f>
        <v>#VALUE!</v>
      </c>
      <c r="J97" s="111"/>
      <c r="K97" s="103"/>
      <c r="L97" s="86"/>
      <c r="M97" s="104">
        <v>2</v>
      </c>
      <c r="N97" s="105"/>
      <c r="Q97" s="110"/>
      <c r="R97" s="107" t="e">
        <f>HLOOKUP(B97,INPUT!$N$7:$CK$8,2,FALSE)</f>
        <v>#N/A</v>
      </c>
      <c r="S97" s="108">
        <f>SUMIF(INPUT!$F$7:$CK$7,$B97,INPUT!$F$192:$CK$192)+SUMIF(INPUT!$F$7:$CK$7,$B97,INPUT!$F$193:$CK$193)</f>
        <v>0</v>
      </c>
      <c r="T97" s="108"/>
      <c r="U97" s="108"/>
      <c r="V97" s="108">
        <f>IFERROR(IF(R97="Forecast",HLOOKUP(B97,INPUT!$R$191:$ES$193,3,FALSE),0),0)</f>
        <v>0</v>
      </c>
    </row>
    <row r="98" spans="1:22" hidden="1" outlineLevel="1">
      <c r="A98" s="44">
        <f t="shared" si="15"/>
        <v>1900</v>
      </c>
      <c r="B98" s="99"/>
      <c r="C98" s="111"/>
      <c r="D98" s="109"/>
      <c r="E98" s="100"/>
      <c r="F98" s="111"/>
      <c r="G98" s="79"/>
      <c r="H98" s="111"/>
      <c r="I98" s="102" t="e">
        <f>'OverUnder E'!I98</f>
        <v>#VALUE!</v>
      </c>
      <c r="J98" s="111"/>
      <c r="K98" s="103"/>
      <c r="L98" s="86"/>
      <c r="M98" s="104">
        <v>2</v>
      </c>
      <c r="N98" s="105"/>
      <c r="Q98" s="110"/>
      <c r="R98" s="107" t="e">
        <f>HLOOKUP(B98,INPUT!$N$7:$CK$8,2,FALSE)</f>
        <v>#N/A</v>
      </c>
      <c r="S98" s="108">
        <f>SUMIF(INPUT!$F$7:$CK$7,$B98,INPUT!$F$192:$CK$192)+SUMIF(INPUT!$F$7:$CK$7,$B98,INPUT!$F$193:$CK$193)</f>
        <v>0</v>
      </c>
      <c r="T98" s="108"/>
      <c r="U98" s="108"/>
      <c r="V98" s="108">
        <f>IFERROR(IF(R98="Forecast",HLOOKUP(B98,INPUT!$R$191:$ES$193,3,FALSE),0),0)</f>
        <v>0</v>
      </c>
    </row>
    <row r="99" spans="1:22" hidden="1" outlineLevel="1">
      <c r="A99" s="44">
        <f t="shared" si="15"/>
        <v>1900</v>
      </c>
      <c r="B99" s="99"/>
      <c r="C99" s="111"/>
      <c r="D99" s="109"/>
      <c r="E99" s="100"/>
      <c r="F99" s="111"/>
      <c r="G99" s="79"/>
      <c r="H99" s="111"/>
      <c r="I99" s="102" t="e">
        <f>'OverUnder E'!I99</f>
        <v>#VALUE!</v>
      </c>
      <c r="J99" s="111"/>
      <c r="K99" s="103"/>
      <c r="L99" s="86"/>
      <c r="M99" s="104">
        <v>2</v>
      </c>
      <c r="N99" s="105"/>
      <c r="Q99" s="110"/>
      <c r="R99" s="107" t="e">
        <f>HLOOKUP(B99,INPUT!$N$7:$CK$8,2,FALSE)</f>
        <v>#N/A</v>
      </c>
      <c r="S99" s="108">
        <f>SUMIF(INPUT!$F$7:$CK$7,$B99,INPUT!$F$192:$CK$192)+SUMIF(INPUT!$F$7:$CK$7,$B99,INPUT!$F$193:$CK$193)</f>
        <v>0</v>
      </c>
      <c r="T99" s="108"/>
      <c r="U99" s="108"/>
      <c r="V99" s="108">
        <f>IFERROR(IF(R99="Forecast",HLOOKUP(B99,INPUT!$R$191:$ES$193,3,FALSE),0),0)</f>
        <v>0</v>
      </c>
    </row>
    <row r="100" spans="1:22" hidden="1" outlineLevel="1">
      <c r="A100" s="44">
        <f t="shared" si="15"/>
        <v>1900</v>
      </c>
      <c r="B100" s="99"/>
      <c r="C100" s="111"/>
      <c r="D100" s="109"/>
      <c r="E100" s="100"/>
      <c r="F100" s="111"/>
      <c r="G100" s="79"/>
      <c r="H100" s="111"/>
      <c r="I100" s="102" t="e">
        <f>'OverUnder E'!I100</f>
        <v>#VALUE!</v>
      </c>
      <c r="J100" s="111"/>
      <c r="K100" s="103"/>
      <c r="L100" s="86"/>
      <c r="M100" s="104">
        <v>2</v>
      </c>
      <c r="N100" s="105"/>
      <c r="Q100" s="110"/>
      <c r="R100" s="107" t="e">
        <f>HLOOKUP(B100,INPUT!$N$7:$CK$8,2,FALSE)</f>
        <v>#N/A</v>
      </c>
      <c r="S100" s="108">
        <f>SUMIF(INPUT!$F$7:$CK$7,$B100,INPUT!$F$192:$CK$192)+SUMIF(INPUT!$F$7:$CK$7,$B100,INPUT!$F$193:$CK$193)</f>
        <v>0</v>
      </c>
      <c r="T100" s="108"/>
      <c r="U100" s="108"/>
      <c r="V100" s="108">
        <f>IFERROR(IF(R100="Forecast",HLOOKUP(B100,INPUT!$R$191:$ES$193,3,FALSE),0),0)</f>
        <v>0</v>
      </c>
    </row>
    <row r="101" spans="1:22" hidden="1" outlineLevel="1">
      <c r="A101" s="44">
        <f t="shared" si="15"/>
        <v>1900</v>
      </c>
      <c r="B101" s="99"/>
      <c r="C101" s="111"/>
      <c r="D101" s="109"/>
      <c r="E101" s="100"/>
      <c r="F101" s="111"/>
      <c r="G101" s="79"/>
      <c r="H101" s="111"/>
      <c r="I101" s="102" t="e">
        <f>'OverUnder E'!I101</f>
        <v>#VALUE!</v>
      </c>
      <c r="J101" s="111"/>
      <c r="K101" s="103"/>
      <c r="L101" s="86"/>
      <c r="M101" s="104">
        <v>1</v>
      </c>
      <c r="N101" s="105"/>
      <c r="Q101" s="110"/>
      <c r="R101" s="107" t="e">
        <f>HLOOKUP(B101,INPUT!$N$7:$CK$8,2,FALSE)</f>
        <v>#N/A</v>
      </c>
      <c r="S101" s="108">
        <f>SUMIF(INPUT!$F$7:$CK$7,$B101,INPUT!$F$192:$CK$192)+SUMIF(INPUT!$F$7:$CK$7,$B101,INPUT!$F$193:$CK$193)</f>
        <v>0</v>
      </c>
      <c r="T101" s="108"/>
      <c r="U101" s="108"/>
      <c r="V101" s="108">
        <f>IFERROR(IF(R101="Forecast",HLOOKUP(B101,INPUT!$R$191:$ES$193,3,FALSE),0),0)</f>
        <v>0</v>
      </c>
    </row>
    <row r="102" spans="1:22" hidden="1" outlineLevel="1">
      <c r="A102" s="44">
        <f t="shared" si="15"/>
        <v>1900</v>
      </c>
      <c r="B102" s="99"/>
      <c r="C102" s="111"/>
      <c r="D102" s="109"/>
      <c r="E102" s="100"/>
      <c r="F102" s="111"/>
      <c r="G102" s="79"/>
      <c r="H102" s="111"/>
      <c r="I102" s="102" t="e">
        <f>'OverUnder E'!I102</f>
        <v>#VALUE!</v>
      </c>
      <c r="J102" s="111"/>
      <c r="K102" s="103"/>
      <c r="L102" s="86"/>
      <c r="M102" s="104">
        <v>2</v>
      </c>
      <c r="N102" s="105"/>
      <c r="Q102" s="110"/>
      <c r="R102" s="107" t="e">
        <f>HLOOKUP(B102,INPUT!$N$7:$CK$8,2,FALSE)</f>
        <v>#N/A</v>
      </c>
      <c r="S102" s="108">
        <f>SUMIF(INPUT!$F$7:$CK$7,$B102,INPUT!$F$192:$CK$192)+SUMIF(INPUT!$F$7:$CK$7,$B102,INPUT!$F$193:$CK$193)</f>
        <v>0</v>
      </c>
      <c r="T102" s="108"/>
      <c r="U102" s="108"/>
      <c r="V102" s="108">
        <f>IFERROR(IF(R102="Forecast",HLOOKUP(B102,INPUT!$R$191:$ES$193,3,FALSE),0),0)</f>
        <v>0</v>
      </c>
    </row>
    <row r="103" spans="1:22" hidden="1" outlineLevel="1">
      <c r="A103" s="44">
        <f t="shared" si="15"/>
        <v>1900</v>
      </c>
      <c r="B103" s="99"/>
      <c r="C103" s="111"/>
      <c r="D103" s="109"/>
      <c r="E103" s="100"/>
      <c r="F103" s="111"/>
      <c r="G103" s="79"/>
      <c r="H103" s="111"/>
      <c r="I103" s="102" t="e">
        <f>'OverUnder E'!I103</f>
        <v>#VALUE!</v>
      </c>
      <c r="J103" s="111"/>
      <c r="K103" s="103"/>
      <c r="L103" s="86"/>
      <c r="M103" s="104">
        <v>2</v>
      </c>
      <c r="N103" s="105"/>
      <c r="Q103" s="110"/>
      <c r="R103" s="107" t="e">
        <f>HLOOKUP(B103,INPUT!$N$7:$CK$8,2,FALSE)</f>
        <v>#N/A</v>
      </c>
      <c r="S103" s="108">
        <f>SUMIF(INPUT!$F$7:$CK$7,$B103,INPUT!$F$192:$CK$192)+SUMIF(INPUT!$F$7:$CK$7,$B103,INPUT!$F$193:$CK$193)</f>
        <v>0</v>
      </c>
      <c r="T103" s="108"/>
      <c r="U103" s="108"/>
      <c r="V103" s="108">
        <f>IFERROR(IF(R103="Forecast",HLOOKUP(B103,INPUT!$R$191:$ES$193,3,FALSE),0),0)</f>
        <v>0</v>
      </c>
    </row>
    <row r="104" spans="1:22" hidden="1" outlineLevel="1">
      <c r="A104" s="44">
        <f t="shared" si="15"/>
        <v>1900</v>
      </c>
      <c r="B104" s="99"/>
      <c r="C104" s="111"/>
      <c r="D104" s="109"/>
      <c r="E104" s="100"/>
      <c r="F104" s="111"/>
      <c r="G104" s="79"/>
      <c r="H104" s="111"/>
      <c r="I104" s="102" t="e">
        <f>'OverUnder E'!I104</f>
        <v>#VALUE!</v>
      </c>
      <c r="J104" s="111"/>
      <c r="K104" s="103"/>
      <c r="L104" s="86"/>
      <c r="M104" s="104">
        <v>2</v>
      </c>
      <c r="N104" s="105"/>
      <c r="Q104" s="110"/>
      <c r="R104" s="107" t="e">
        <f>HLOOKUP(B104,INPUT!$N$7:$CK$8,2,FALSE)</f>
        <v>#N/A</v>
      </c>
      <c r="S104" s="108">
        <f>SUMIF(INPUT!$F$7:$CK$7,$B104,INPUT!$F$192:$CK$192)+SUMIF(INPUT!$F$7:$CK$7,$B104,INPUT!$F$193:$CK$193)</f>
        <v>0</v>
      </c>
      <c r="T104" s="108"/>
      <c r="U104" s="108"/>
      <c r="V104" s="108">
        <f>IFERROR(IF(R104="Forecast",HLOOKUP(B104,INPUT!$R$191:$ES$193,3,FALSE),0),0)</f>
        <v>0</v>
      </c>
    </row>
    <row r="105" spans="1:22" hidden="1" outlineLevel="1">
      <c r="A105" s="44">
        <f t="shared" si="15"/>
        <v>1900</v>
      </c>
      <c r="B105" s="99"/>
      <c r="C105" s="111"/>
      <c r="D105" s="109"/>
      <c r="E105" s="100"/>
      <c r="F105" s="111"/>
      <c r="G105" s="79"/>
      <c r="H105" s="111"/>
      <c r="I105" s="102" t="e">
        <f>'OverUnder E'!I105</f>
        <v>#VALUE!</v>
      </c>
      <c r="J105" s="111"/>
      <c r="K105" s="103"/>
      <c r="L105" s="86"/>
      <c r="M105" s="104">
        <v>2</v>
      </c>
      <c r="N105" s="105"/>
      <c r="Q105" s="110"/>
      <c r="R105" s="107" t="e">
        <f>HLOOKUP(B105,INPUT!$N$7:$CK$8,2,FALSE)</f>
        <v>#N/A</v>
      </c>
      <c r="S105" s="108">
        <f>SUMIF(INPUT!$F$7:$CK$7,$B105,INPUT!$F$192:$CK$192)+SUMIF(INPUT!$F$7:$CK$7,$B105,INPUT!$F$193:$CK$193)</f>
        <v>0</v>
      </c>
      <c r="T105" s="108"/>
      <c r="U105" s="108"/>
      <c r="V105" s="108">
        <f>IFERROR(IF(R105="Forecast",HLOOKUP(B105,INPUT!$R$191:$ES$193,3,FALSE),0),0)</f>
        <v>0</v>
      </c>
    </row>
    <row r="106" spans="1:22" hidden="1" outlineLevel="1">
      <c r="A106" s="44">
        <f t="shared" si="15"/>
        <v>1900</v>
      </c>
      <c r="B106" s="99"/>
      <c r="C106" s="111"/>
      <c r="D106" s="109"/>
      <c r="E106" s="100"/>
      <c r="F106" s="111"/>
      <c r="G106" s="79"/>
      <c r="H106" s="111"/>
      <c r="I106" s="102" t="e">
        <f>'OverUnder E'!I106</f>
        <v>#VALUE!</v>
      </c>
      <c r="J106" s="111"/>
      <c r="K106" s="103"/>
      <c r="L106" s="86"/>
      <c r="M106" s="104">
        <v>1</v>
      </c>
      <c r="N106" s="105"/>
      <c r="Q106" s="110"/>
      <c r="R106" s="107" t="e">
        <f>HLOOKUP(B106,INPUT!$N$7:$CK$8,2,FALSE)</f>
        <v>#N/A</v>
      </c>
      <c r="S106" s="108">
        <f>SUMIF(INPUT!$F$7:$CK$7,$B106,INPUT!$F$192:$CK$192)+SUMIF(INPUT!$F$7:$CK$7,$B106,INPUT!$F$193:$CK$193)</f>
        <v>0</v>
      </c>
      <c r="T106" s="108"/>
      <c r="U106" s="108"/>
      <c r="V106" s="108">
        <f>IFERROR(IF(R106="Forecast",HLOOKUP(B106,INPUT!$R$191:$ES$193,3,FALSE),0),0)</f>
        <v>0</v>
      </c>
    </row>
    <row r="107" spans="1:22" hidden="1" outlineLevel="1">
      <c r="A107" s="44">
        <f t="shared" si="15"/>
        <v>1900</v>
      </c>
      <c r="B107" s="99"/>
      <c r="C107" s="111"/>
      <c r="D107" s="109"/>
      <c r="E107" s="100"/>
      <c r="F107" s="111"/>
      <c r="G107" s="79"/>
      <c r="H107" s="111"/>
      <c r="I107" s="102" t="e">
        <f>'OverUnder E'!I107</f>
        <v>#VALUE!</v>
      </c>
      <c r="J107" s="111"/>
      <c r="K107" s="103"/>
      <c r="L107" s="86"/>
      <c r="M107" s="104">
        <v>2</v>
      </c>
      <c r="N107" s="105"/>
      <c r="Q107" s="110"/>
      <c r="R107" s="107" t="e">
        <f>HLOOKUP(B107,INPUT!$N$7:$CK$8,2,FALSE)</f>
        <v>#N/A</v>
      </c>
      <c r="S107" s="108">
        <f>SUMIF(INPUT!$F$7:$CK$7,$B107,INPUT!$F$192:$CK$192)+SUMIF(INPUT!$F$7:$CK$7,$B107,INPUT!$F$193:$CK$193)</f>
        <v>0</v>
      </c>
      <c r="T107" s="108"/>
      <c r="U107" s="108"/>
      <c r="V107" s="108">
        <f>IFERROR(IF(R107="Forecast",HLOOKUP(B107,INPUT!$R$191:$ES$193,3,FALSE),0),0)</f>
        <v>0</v>
      </c>
    </row>
    <row r="108" spans="1:22" hidden="1" outlineLevel="1">
      <c r="A108" s="44">
        <f t="shared" si="15"/>
        <v>1900</v>
      </c>
      <c r="B108" s="99"/>
      <c r="C108" s="111"/>
      <c r="D108" s="109"/>
      <c r="E108" s="100"/>
      <c r="F108" s="111"/>
      <c r="G108" s="79"/>
      <c r="H108" s="111"/>
      <c r="I108" s="102" t="e">
        <f>'OverUnder E'!I108</f>
        <v>#VALUE!</v>
      </c>
      <c r="J108" s="111"/>
      <c r="K108" s="103"/>
      <c r="L108" s="86"/>
      <c r="M108" s="104">
        <v>2</v>
      </c>
      <c r="N108" s="105"/>
      <c r="Q108" s="110"/>
      <c r="R108" s="107" t="e">
        <f>HLOOKUP(B108,INPUT!$N$7:$CK$8,2,FALSE)</f>
        <v>#N/A</v>
      </c>
      <c r="S108" s="108">
        <f>SUMIF(INPUT!$F$7:$CK$7,$B108,INPUT!$F$192:$CK$192)+SUMIF(INPUT!$F$7:$CK$7,$B108,INPUT!$F$193:$CK$193)</f>
        <v>0</v>
      </c>
      <c r="T108" s="108"/>
      <c r="U108" s="108"/>
      <c r="V108" s="108">
        <f>IFERROR(IF(R108="Forecast",HLOOKUP(B108,INPUT!$R$191:$ES$193,3,FALSE),0),0)</f>
        <v>0</v>
      </c>
    </row>
    <row r="109" spans="1:22" hidden="1" outlineLevel="1">
      <c r="A109" s="44">
        <f t="shared" si="15"/>
        <v>1900</v>
      </c>
      <c r="B109" s="99"/>
      <c r="C109" s="111"/>
      <c r="D109" s="109"/>
      <c r="E109" s="100"/>
      <c r="F109" s="111"/>
      <c r="G109" s="79"/>
      <c r="H109" s="111"/>
      <c r="I109" s="102" t="e">
        <f>'OverUnder E'!I109</f>
        <v>#VALUE!</v>
      </c>
      <c r="J109" s="111"/>
      <c r="K109" s="103"/>
      <c r="L109" s="86"/>
      <c r="M109" s="104">
        <v>2</v>
      </c>
      <c r="N109" s="105"/>
      <c r="Q109" s="110"/>
      <c r="R109" s="107" t="e">
        <f>HLOOKUP(B109,INPUT!$N$7:$CK$8,2,FALSE)</f>
        <v>#N/A</v>
      </c>
      <c r="S109" s="108">
        <f>SUMIF(INPUT!$F$7:$CK$7,$B109,INPUT!$F$192:$CK$192)+SUMIF(INPUT!$F$7:$CK$7,$B109,INPUT!$F$193:$CK$193)</f>
        <v>0</v>
      </c>
      <c r="T109" s="108"/>
      <c r="U109" s="108"/>
      <c r="V109" s="108">
        <f>IFERROR(IF(R109="Forecast",HLOOKUP(B109,INPUT!$R$191:$ES$193,3,FALSE),0),0)</f>
        <v>0</v>
      </c>
    </row>
    <row r="110" spans="1:22" hidden="1" outlineLevel="1">
      <c r="A110" s="44">
        <f t="shared" si="15"/>
        <v>1900</v>
      </c>
      <c r="B110" s="99"/>
      <c r="C110" s="111"/>
      <c r="D110" s="109"/>
      <c r="E110" s="100"/>
      <c r="F110" s="111"/>
      <c r="G110" s="79"/>
      <c r="H110" s="111"/>
      <c r="I110" s="102" t="e">
        <f>'OverUnder E'!I110</f>
        <v>#VALUE!</v>
      </c>
      <c r="J110" s="111"/>
      <c r="K110" s="103"/>
      <c r="L110" s="86"/>
      <c r="M110" s="104">
        <v>2</v>
      </c>
      <c r="N110" s="105"/>
      <c r="Q110" s="110"/>
      <c r="R110" s="107" t="e">
        <f>HLOOKUP(B110,INPUT!$N$7:$CK$8,2,FALSE)</f>
        <v>#N/A</v>
      </c>
      <c r="S110" s="108">
        <f>SUMIF(INPUT!$F$7:$CK$7,$B110,INPUT!$F$192:$CK$192)+SUMIF(INPUT!$F$7:$CK$7,$B110,INPUT!$F$193:$CK$193)</f>
        <v>0</v>
      </c>
      <c r="T110" s="108"/>
      <c r="U110" s="108"/>
      <c r="V110" s="108">
        <f>IFERROR(IF(R110="Forecast",HLOOKUP(B110,INPUT!$R$191:$ES$193,3,FALSE),0),0)</f>
        <v>0</v>
      </c>
    </row>
    <row r="111" spans="1:22" hidden="1" outlineLevel="1">
      <c r="A111" s="44">
        <f t="shared" si="15"/>
        <v>1900</v>
      </c>
      <c r="B111" s="99"/>
      <c r="C111" s="111"/>
      <c r="D111" s="109"/>
      <c r="E111" s="100"/>
      <c r="F111" s="111"/>
      <c r="G111" s="79"/>
      <c r="H111" s="111"/>
      <c r="I111" s="102" t="e">
        <f>'OverUnder E'!I111</f>
        <v>#VALUE!</v>
      </c>
      <c r="J111" s="111"/>
      <c r="K111" s="103"/>
      <c r="L111" s="86"/>
      <c r="M111" s="104">
        <v>1</v>
      </c>
      <c r="N111" s="105"/>
      <c r="Q111" s="110"/>
      <c r="R111" s="107" t="e">
        <f>HLOOKUP(B111,INPUT!$N$7:$CK$8,2,FALSE)</f>
        <v>#N/A</v>
      </c>
      <c r="S111" s="108">
        <f>SUMIF(INPUT!$F$7:$CK$7,$B111,INPUT!$F$192:$CK$192)+SUMIF(INPUT!$F$7:$CK$7,$B111,INPUT!$F$193:$CK$193)</f>
        <v>0</v>
      </c>
      <c r="T111" s="108"/>
      <c r="U111" s="108"/>
      <c r="V111" s="108">
        <f>IFERROR(IF(R111="Forecast",HLOOKUP(B111,INPUT!$R$191:$ES$193,3,FALSE),0),0)</f>
        <v>0</v>
      </c>
    </row>
    <row r="112" spans="1:22" hidden="1" outlineLevel="1">
      <c r="A112" s="44">
        <f t="shared" si="15"/>
        <v>1900</v>
      </c>
      <c r="B112" s="99"/>
      <c r="C112" s="111"/>
      <c r="D112" s="109"/>
      <c r="E112" s="100"/>
      <c r="F112" s="111"/>
      <c r="G112" s="79"/>
      <c r="H112" s="111"/>
      <c r="I112" s="102" t="e">
        <f>'OverUnder E'!I112</f>
        <v>#VALUE!</v>
      </c>
      <c r="J112" s="111"/>
      <c r="K112" s="103"/>
      <c r="L112" s="86"/>
      <c r="M112" s="104">
        <v>2</v>
      </c>
      <c r="N112" s="105"/>
      <c r="Q112" s="110"/>
      <c r="R112" s="107" t="e">
        <f>HLOOKUP(B112,INPUT!$N$7:$CK$8,2,FALSE)</f>
        <v>#N/A</v>
      </c>
      <c r="S112" s="108">
        <f>SUMIF(INPUT!$F$7:$CK$7,$B112,INPUT!$F$192:$CK$192)+SUMIF(INPUT!$F$7:$CK$7,$B112,INPUT!$F$193:$CK$193)</f>
        <v>0</v>
      </c>
      <c r="T112" s="108"/>
      <c r="U112" s="108"/>
      <c r="V112" s="108">
        <f>IFERROR(IF(R112="Forecast",HLOOKUP(B112,INPUT!$R$191:$ES$193,3,FALSE),0),0)</f>
        <v>0</v>
      </c>
    </row>
    <row r="113" spans="1:22" hidden="1" outlineLevel="1">
      <c r="A113" s="44">
        <f t="shared" si="15"/>
        <v>1900</v>
      </c>
      <c r="B113" s="99"/>
      <c r="C113" s="111"/>
      <c r="D113" s="109"/>
      <c r="E113" s="100"/>
      <c r="F113" s="111"/>
      <c r="G113" s="79"/>
      <c r="H113" s="111"/>
      <c r="I113" s="102" t="e">
        <f>'OverUnder E'!I113</f>
        <v>#VALUE!</v>
      </c>
      <c r="J113" s="111"/>
      <c r="K113" s="103"/>
      <c r="L113" s="86"/>
      <c r="M113" s="104">
        <v>2</v>
      </c>
      <c r="N113" s="105"/>
      <c r="Q113" s="110"/>
      <c r="R113" s="107" t="e">
        <f>HLOOKUP(B113,INPUT!$N$7:$CK$8,2,FALSE)</f>
        <v>#N/A</v>
      </c>
      <c r="S113" s="108">
        <f>SUMIF(INPUT!$F$7:$CK$7,$B113,INPUT!$F$192:$CK$192)+SUMIF(INPUT!$F$7:$CK$7,$B113,INPUT!$F$193:$CK$193)</f>
        <v>0</v>
      </c>
      <c r="T113" s="108"/>
      <c r="U113" s="108"/>
      <c r="V113" s="108">
        <f>IFERROR(IF(R113="Forecast",HLOOKUP(B113,INPUT!$R$191:$ES$193,3,FALSE),0),0)</f>
        <v>0</v>
      </c>
    </row>
    <row r="114" spans="1:22" hidden="1" outlineLevel="1">
      <c r="A114" s="44">
        <f t="shared" si="15"/>
        <v>1900</v>
      </c>
      <c r="B114" s="99"/>
      <c r="C114" s="111"/>
      <c r="D114" s="109"/>
      <c r="E114" s="100"/>
      <c r="F114" s="111"/>
      <c r="G114" s="79"/>
      <c r="H114" s="111"/>
      <c r="I114" s="102" t="e">
        <f>'OverUnder E'!I114</f>
        <v>#VALUE!</v>
      </c>
      <c r="J114" s="111"/>
      <c r="K114" s="103"/>
      <c r="L114" s="86"/>
      <c r="M114" s="104">
        <v>2</v>
      </c>
      <c r="N114" s="105"/>
      <c r="Q114" s="110"/>
      <c r="R114" s="107" t="e">
        <f>HLOOKUP(B114,INPUT!$N$7:$CK$8,2,FALSE)</f>
        <v>#N/A</v>
      </c>
      <c r="S114" s="108">
        <f>SUMIF(INPUT!$F$7:$CK$7,$B114,INPUT!$F$192:$CK$192)+SUMIF(INPUT!$F$7:$CK$7,$B114,INPUT!$F$193:$CK$193)</f>
        <v>0</v>
      </c>
      <c r="T114" s="108"/>
      <c r="U114" s="108"/>
      <c r="V114" s="108">
        <f>IFERROR(IF(R114="Forecast",HLOOKUP(B114,INPUT!$R$191:$ES$193,3,FALSE),0),0)</f>
        <v>0</v>
      </c>
    </row>
    <row r="115" spans="1:22" hidden="1" outlineLevel="1">
      <c r="A115" s="44">
        <f t="shared" si="15"/>
        <v>1900</v>
      </c>
      <c r="B115" s="99"/>
      <c r="C115" s="111"/>
      <c r="D115" s="109"/>
      <c r="E115" s="100"/>
      <c r="F115" s="111"/>
      <c r="G115" s="79"/>
      <c r="H115" s="111"/>
      <c r="I115" s="102" t="e">
        <f>'OverUnder E'!I115</f>
        <v>#VALUE!</v>
      </c>
      <c r="J115" s="111"/>
      <c r="K115" s="103"/>
      <c r="L115" s="86"/>
      <c r="M115" s="104">
        <v>2</v>
      </c>
      <c r="N115" s="105"/>
      <c r="Q115" s="110"/>
      <c r="R115" s="107" t="e">
        <f>HLOOKUP(B115,INPUT!$N$7:$CK$8,2,FALSE)</f>
        <v>#N/A</v>
      </c>
      <c r="S115" s="108">
        <f>SUMIF(INPUT!$F$7:$CK$7,$B115,INPUT!$F$192:$CK$192)+SUMIF(INPUT!$F$7:$CK$7,$B115,INPUT!$F$193:$CK$193)</f>
        <v>0</v>
      </c>
      <c r="T115" s="108"/>
      <c r="U115" s="108"/>
      <c r="V115" s="108">
        <f>IFERROR(IF(R115="Forecast",HLOOKUP(B115,INPUT!$R$191:$ES$193,3,FALSE),0),0)</f>
        <v>0</v>
      </c>
    </row>
    <row r="116" spans="1:22" hidden="1" outlineLevel="1">
      <c r="A116" s="44">
        <f t="shared" si="15"/>
        <v>1900</v>
      </c>
      <c r="B116" s="99"/>
      <c r="C116" s="111"/>
      <c r="D116" s="109"/>
      <c r="E116" s="100"/>
      <c r="F116" s="111"/>
      <c r="G116" s="79"/>
      <c r="H116" s="111"/>
      <c r="I116" s="102" t="e">
        <f>'OverUnder E'!I116</f>
        <v>#VALUE!</v>
      </c>
      <c r="J116" s="111"/>
      <c r="K116" s="103"/>
      <c r="L116" s="86"/>
      <c r="M116" s="104">
        <v>1</v>
      </c>
      <c r="N116" s="105"/>
      <c r="Q116" s="110"/>
      <c r="R116" s="107" t="e">
        <f>HLOOKUP(B116,INPUT!$N$7:$CK$8,2,FALSE)</f>
        <v>#N/A</v>
      </c>
      <c r="S116" s="108">
        <f>SUMIF(INPUT!$F$7:$CK$7,$B116,INPUT!$F$192:$CK$192)+SUMIF(INPUT!$F$7:$CK$7,$B116,INPUT!$F$193:$CK$193)</f>
        <v>0</v>
      </c>
      <c r="T116" s="108"/>
      <c r="U116" s="108"/>
      <c r="V116" s="108">
        <f>IFERROR(IF(R116="Forecast",HLOOKUP(B116,INPUT!$R$191:$ES$193,3,FALSE),0),0)</f>
        <v>0</v>
      </c>
    </row>
    <row r="117" spans="1:22" hidden="1" outlineLevel="1">
      <c r="A117" s="44">
        <f t="shared" si="15"/>
        <v>1900</v>
      </c>
      <c r="B117" s="99"/>
      <c r="C117" s="111"/>
      <c r="D117" s="109"/>
      <c r="E117" s="100"/>
      <c r="F117" s="111"/>
      <c r="G117" s="79"/>
      <c r="H117" s="111"/>
      <c r="I117" s="102" t="e">
        <f>'OverUnder E'!I117</f>
        <v>#VALUE!</v>
      </c>
      <c r="J117" s="111"/>
      <c r="K117" s="103"/>
      <c r="L117" s="86"/>
      <c r="M117" s="104">
        <v>2</v>
      </c>
      <c r="N117" s="105"/>
      <c r="Q117" s="110"/>
      <c r="R117" s="107" t="e">
        <f>HLOOKUP(B117,INPUT!$N$7:$CK$8,2,FALSE)</f>
        <v>#N/A</v>
      </c>
      <c r="S117" s="108">
        <f>SUMIF(INPUT!$F$7:$CK$7,$B117,INPUT!$F$192:$CK$192)+SUMIF(INPUT!$F$7:$CK$7,$B117,INPUT!$F$193:$CK$193)</f>
        <v>0</v>
      </c>
      <c r="T117" s="108"/>
      <c r="U117" s="108"/>
      <c r="V117" s="108">
        <f>IFERROR(IF(R117="Forecast",HLOOKUP(B117,INPUT!$R$191:$ES$193,3,FALSE),0),0)</f>
        <v>0</v>
      </c>
    </row>
    <row r="118" spans="1:22" hidden="1" outlineLevel="1">
      <c r="A118" s="44">
        <f t="shared" si="15"/>
        <v>1900</v>
      </c>
      <c r="B118" s="99"/>
      <c r="C118" s="111"/>
      <c r="D118" s="109"/>
      <c r="E118" s="100"/>
      <c r="F118" s="111"/>
      <c r="G118" s="79"/>
      <c r="H118" s="111"/>
      <c r="I118" s="102" t="e">
        <f>'OverUnder E'!I118</f>
        <v>#VALUE!</v>
      </c>
      <c r="J118" s="111"/>
      <c r="K118" s="103"/>
      <c r="L118" s="86"/>
      <c r="M118" s="104">
        <v>2</v>
      </c>
      <c r="N118" s="105"/>
      <c r="Q118" s="110"/>
      <c r="R118" s="107" t="e">
        <f>HLOOKUP(B118,INPUT!$N$7:$CK$8,2,FALSE)</f>
        <v>#N/A</v>
      </c>
      <c r="S118" s="108">
        <f>SUMIF(INPUT!$F$7:$CK$7,$B118,INPUT!$F$192:$CK$192)+SUMIF(INPUT!$F$7:$CK$7,$B118,INPUT!$F$193:$CK$193)</f>
        <v>0</v>
      </c>
      <c r="T118" s="108"/>
      <c r="U118" s="108"/>
      <c r="V118" s="108">
        <f>IFERROR(IF(R118="Forecast",HLOOKUP(B118,INPUT!$R$191:$ES$193,3,FALSE),0),0)</f>
        <v>0</v>
      </c>
    </row>
    <row r="119" spans="1:22" hidden="1" outlineLevel="1">
      <c r="A119" s="44">
        <f t="shared" si="15"/>
        <v>1900</v>
      </c>
      <c r="B119" s="99"/>
      <c r="C119" s="111"/>
      <c r="D119" s="109"/>
      <c r="E119" s="100"/>
      <c r="F119" s="111"/>
      <c r="G119" s="79"/>
      <c r="H119" s="111"/>
      <c r="I119" s="102" t="e">
        <f>'OverUnder E'!I119</f>
        <v>#VALUE!</v>
      </c>
      <c r="J119" s="111"/>
      <c r="K119" s="103"/>
      <c r="L119" s="86"/>
      <c r="M119" s="104">
        <v>2</v>
      </c>
      <c r="N119" s="105"/>
      <c r="Q119" s="110"/>
      <c r="R119" s="107" t="e">
        <f>HLOOKUP(B119,INPUT!$N$7:$CK$8,2,FALSE)</f>
        <v>#N/A</v>
      </c>
      <c r="S119" s="108">
        <f>SUMIF(INPUT!$F$7:$CK$7,$B119,INPUT!$F$192:$CK$192)+SUMIF(INPUT!$F$7:$CK$7,$B119,INPUT!$F$193:$CK$193)</f>
        <v>0</v>
      </c>
      <c r="T119" s="108"/>
      <c r="U119" s="108"/>
      <c r="V119" s="108">
        <f>IFERROR(IF(R119="Forecast",HLOOKUP(B119,INPUT!$R$191:$ES$193,3,FALSE),0),0)</f>
        <v>0</v>
      </c>
    </row>
    <row r="120" spans="1:22" hidden="1" outlineLevel="1">
      <c r="A120" s="44">
        <f t="shared" si="15"/>
        <v>1900</v>
      </c>
      <c r="B120" s="99"/>
      <c r="C120" s="111"/>
      <c r="D120" s="109"/>
      <c r="E120" s="100"/>
      <c r="F120" s="111"/>
      <c r="G120" s="79"/>
      <c r="H120" s="111"/>
      <c r="I120" s="102" t="e">
        <f>'OverUnder E'!I120</f>
        <v>#VALUE!</v>
      </c>
      <c r="J120" s="111"/>
      <c r="K120" s="103"/>
      <c r="L120" s="86"/>
      <c r="M120" s="104">
        <v>2</v>
      </c>
      <c r="N120" s="105"/>
      <c r="Q120" s="110"/>
      <c r="R120" s="107" t="e">
        <f>HLOOKUP(B120,INPUT!$N$7:$CK$8,2,FALSE)</f>
        <v>#N/A</v>
      </c>
      <c r="S120" s="108">
        <f>SUMIF(INPUT!$F$7:$CK$7,$B120,INPUT!$F$192:$CK$192)+SUMIF(INPUT!$F$7:$CK$7,$B120,INPUT!$F$193:$CK$193)</f>
        <v>0</v>
      </c>
      <c r="T120" s="108"/>
      <c r="U120" s="108"/>
      <c r="V120" s="108">
        <f>IFERROR(IF(R120="Forecast",HLOOKUP(B120,INPUT!$R$191:$ES$193,3,FALSE),0),0)</f>
        <v>0</v>
      </c>
    </row>
    <row r="121" spans="1:22" hidden="1" outlineLevel="1">
      <c r="A121" s="44">
        <f t="shared" si="15"/>
        <v>1900</v>
      </c>
      <c r="B121" s="99"/>
      <c r="C121" s="111"/>
      <c r="D121" s="109"/>
      <c r="E121" s="100"/>
      <c r="F121" s="111"/>
      <c r="G121" s="79"/>
      <c r="H121" s="111"/>
      <c r="I121" s="102" t="e">
        <f>'OverUnder E'!I121</f>
        <v>#VALUE!</v>
      </c>
      <c r="J121" s="111"/>
      <c r="K121" s="103"/>
      <c r="L121" s="86"/>
      <c r="M121" s="104">
        <v>1</v>
      </c>
      <c r="N121" s="105"/>
      <c r="Q121" s="110"/>
      <c r="R121" s="107" t="e">
        <f>HLOOKUP(B121,INPUT!$N$7:$CK$8,2,FALSE)</f>
        <v>#N/A</v>
      </c>
      <c r="S121" s="108">
        <f>SUMIF(INPUT!$F$7:$CK$7,$B121,INPUT!$F$192:$CK$192)+SUMIF(INPUT!$F$7:$CK$7,$B121,INPUT!$F$193:$CK$193)</f>
        <v>0</v>
      </c>
      <c r="T121" s="108"/>
      <c r="U121" s="108"/>
      <c r="V121" s="108">
        <f>IFERROR(IF(R121="Forecast",HLOOKUP(B121,INPUT!$R$191:$ES$193,3,FALSE),0),0)</f>
        <v>0</v>
      </c>
    </row>
    <row r="122" spans="1:22" hidden="1" outlineLevel="1">
      <c r="A122" s="44">
        <f t="shared" si="15"/>
        <v>1900</v>
      </c>
      <c r="B122" s="99"/>
      <c r="C122" s="111"/>
      <c r="D122" s="109"/>
      <c r="E122" s="100"/>
      <c r="F122" s="111"/>
      <c r="G122" s="79"/>
      <c r="H122" s="111"/>
      <c r="I122" s="102" t="e">
        <f>'OverUnder E'!I122</f>
        <v>#VALUE!</v>
      </c>
      <c r="J122" s="111"/>
      <c r="K122" s="103"/>
      <c r="L122" s="86"/>
      <c r="M122" s="104">
        <v>2</v>
      </c>
      <c r="N122" s="105"/>
      <c r="Q122" s="110"/>
      <c r="R122" s="107" t="e">
        <f>HLOOKUP(B122,INPUT!$N$7:$CK$8,2,FALSE)</f>
        <v>#N/A</v>
      </c>
      <c r="S122" s="108">
        <f>SUMIF(INPUT!$F$7:$CK$7,$B122,INPUT!$F$192:$CK$192)+SUMIF(INPUT!$F$7:$CK$7,$B122,INPUT!$F$193:$CK$193)</f>
        <v>0</v>
      </c>
      <c r="T122" s="108"/>
      <c r="U122" s="108"/>
      <c r="V122" s="108">
        <f>IFERROR(IF(R122="Forecast",HLOOKUP(B122,INPUT!$R$191:$ES$193,3,FALSE),0),0)</f>
        <v>0</v>
      </c>
    </row>
    <row r="123" spans="1:22" hidden="1" outlineLevel="1">
      <c r="A123" s="44">
        <f t="shared" si="15"/>
        <v>1900</v>
      </c>
      <c r="B123" s="99"/>
      <c r="C123" s="111"/>
      <c r="D123" s="109"/>
      <c r="E123" s="100"/>
      <c r="F123" s="111"/>
      <c r="G123" s="79"/>
      <c r="H123" s="111"/>
      <c r="I123" s="102" t="e">
        <f>'OverUnder E'!I123</f>
        <v>#VALUE!</v>
      </c>
      <c r="J123" s="111"/>
      <c r="K123" s="103"/>
      <c r="L123" s="86"/>
      <c r="M123" s="104">
        <v>2</v>
      </c>
      <c r="N123" s="105"/>
      <c r="Q123" s="110"/>
      <c r="R123" s="107" t="e">
        <f>HLOOKUP(B123,INPUT!$N$7:$CK$8,2,FALSE)</f>
        <v>#N/A</v>
      </c>
      <c r="S123" s="108">
        <f>SUMIF(INPUT!$F$7:$CK$7,$B123,INPUT!$F$192:$CK$192)+SUMIF(INPUT!$F$7:$CK$7,$B123,INPUT!$F$193:$CK$193)</f>
        <v>0</v>
      </c>
      <c r="T123" s="108"/>
      <c r="U123" s="108"/>
      <c r="V123" s="108">
        <f>IFERROR(IF(R123="Forecast",HLOOKUP(B123,INPUT!$R$191:$ES$193,3,FALSE),0),0)</f>
        <v>0</v>
      </c>
    </row>
    <row r="124" spans="1:22" hidden="1" outlineLevel="1">
      <c r="A124" s="44">
        <f t="shared" si="15"/>
        <v>1900</v>
      </c>
      <c r="B124" s="99"/>
      <c r="C124" s="111"/>
      <c r="D124" s="109"/>
      <c r="E124" s="100"/>
      <c r="F124" s="111"/>
      <c r="G124" s="79"/>
      <c r="H124" s="111"/>
      <c r="I124" s="102" t="e">
        <f>'OverUnder E'!I124</f>
        <v>#VALUE!</v>
      </c>
      <c r="J124" s="111"/>
      <c r="K124" s="103"/>
      <c r="L124" s="86"/>
      <c r="M124" s="104">
        <v>2</v>
      </c>
      <c r="N124" s="105"/>
      <c r="Q124" s="110"/>
      <c r="R124" s="107" t="e">
        <f>HLOOKUP(B124,INPUT!$N$7:$CK$8,2,FALSE)</f>
        <v>#N/A</v>
      </c>
      <c r="S124" s="108">
        <f>SUMIF(INPUT!$F$7:$CK$7,$B124,INPUT!$F$192:$CK$192)+SUMIF(INPUT!$F$7:$CK$7,$B124,INPUT!$F$193:$CK$193)</f>
        <v>0</v>
      </c>
      <c r="T124" s="108"/>
      <c r="U124" s="108"/>
      <c r="V124" s="108">
        <f>IFERROR(IF(R124="Forecast",HLOOKUP(B124,INPUT!$R$191:$ES$193,3,FALSE),0),0)</f>
        <v>0</v>
      </c>
    </row>
    <row r="125" spans="1:22" hidden="1" outlineLevel="1">
      <c r="A125" s="44">
        <f t="shared" si="15"/>
        <v>1900</v>
      </c>
      <c r="B125" s="99"/>
      <c r="C125" s="111"/>
      <c r="D125" s="109"/>
      <c r="E125" s="100"/>
      <c r="F125" s="111"/>
      <c r="G125" s="79"/>
      <c r="H125" s="111"/>
      <c r="I125" s="102" t="e">
        <f>'OverUnder E'!I125</f>
        <v>#VALUE!</v>
      </c>
      <c r="J125" s="111"/>
      <c r="K125" s="103"/>
      <c r="L125" s="86"/>
      <c r="M125" s="104">
        <v>2</v>
      </c>
      <c r="N125" s="105"/>
      <c r="Q125" s="110"/>
      <c r="R125" s="107" t="e">
        <f>HLOOKUP(B125,INPUT!$N$7:$CK$8,2,FALSE)</f>
        <v>#N/A</v>
      </c>
      <c r="S125" s="108">
        <f>SUMIF(INPUT!$F$7:$CK$7,$B125,INPUT!$F$192:$CK$192)+SUMIF(INPUT!$F$7:$CK$7,$B125,INPUT!$F$193:$CK$193)</f>
        <v>0</v>
      </c>
      <c r="T125" s="108"/>
      <c r="U125" s="108"/>
      <c r="V125" s="108">
        <f>IFERROR(IF(R125="Forecast",HLOOKUP(B125,INPUT!$R$191:$ES$193,3,FALSE),0),0)</f>
        <v>0</v>
      </c>
    </row>
    <row r="126" spans="1:22" hidden="1" outlineLevel="1">
      <c r="A126" s="44">
        <f t="shared" si="15"/>
        <v>1900</v>
      </c>
      <c r="B126" s="99"/>
      <c r="C126" s="111"/>
      <c r="D126" s="109"/>
      <c r="E126" s="100"/>
      <c r="F126" s="111"/>
      <c r="G126" s="79"/>
      <c r="H126" s="111"/>
      <c r="I126" s="102" t="e">
        <f>'OverUnder E'!I126</f>
        <v>#VALUE!</v>
      </c>
      <c r="J126" s="111"/>
      <c r="K126" s="103"/>
      <c r="L126" s="86"/>
      <c r="M126" s="104">
        <v>1</v>
      </c>
      <c r="N126" s="105"/>
      <c r="Q126" s="110"/>
      <c r="R126" s="107" t="e">
        <f>HLOOKUP(B126,INPUT!$N$7:$CK$8,2,FALSE)</f>
        <v>#N/A</v>
      </c>
      <c r="S126" s="108">
        <f>SUMIF(INPUT!$F$7:$CK$7,$B126,INPUT!$F$192:$CK$192)+SUMIF(INPUT!$F$7:$CK$7,$B126,INPUT!$F$193:$CK$193)</f>
        <v>0</v>
      </c>
      <c r="T126" s="108"/>
      <c r="U126" s="108"/>
      <c r="V126" s="108">
        <f>IFERROR(IF(R126="Forecast",HLOOKUP(B126,INPUT!$R$191:$ES$193,3,FALSE),0),0)</f>
        <v>0</v>
      </c>
    </row>
    <row r="127" spans="1:22" hidden="1" outlineLevel="1">
      <c r="A127" s="44">
        <f t="shared" si="15"/>
        <v>1900</v>
      </c>
      <c r="B127" s="99"/>
      <c r="C127" s="111"/>
      <c r="D127" s="109"/>
      <c r="E127" s="100"/>
      <c r="F127" s="111"/>
      <c r="G127" s="79"/>
      <c r="H127" s="111"/>
      <c r="I127" s="102" t="e">
        <f>'OverUnder E'!I127</f>
        <v>#VALUE!</v>
      </c>
      <c r="J127" s="111"/>
      <c r="K127" s="103"/>
      <c r="L127" s="86"/>
      <c r="M127" s="104">
        <v>2</v>
      </c>
      <c r="N127" s="105"/>
      <c r="Q127" s="110"/>
      <c r="R127" s="107" t="e">
        <f>HLOOKUP(B127,INPUT!$N$7:$CK$8,2,FALSE)</f>
        <v>#N/A</v>
      </c>
      <c r="S127" s="108">
        <f>SUMIF(INPUT!$F$7:$CK$7,$B127,INPUT!$F$192:$CK$192)+SUMIF(INPUT!$F$7:$CK$7,$B127,INPUT!$F$193:$CK$193)</f>
        <v>0</v>
      </c>
      <c r="T127" s="108"/>
      <c r="U127" s="108"/>
      <c r="V127" s="108">
        <f>IFERROR(IF(R127="Forecast",HLOOKUP(B127,INPUT!$R$191:$ES$193,3,FALSE),0),0)</f>
        <v>0</v>
      </c>
    </row>
    <row r="128" spans="1:22" hidden="1" outlineLevel="1">
      <c r="A128" s="44">
        <f t="shared" si="15"/>
        <v>1900</v>
      </c>
      <c r="B128" s="99"/>
      <c r="C128" s="111"/>
      <c r="D128" s="109"/>
      <c r="E128" s="100"/>
      <c r="F128" s="111"/>
      <c r="G128" s="79"/>
      <c r="H128" s="111"/>
      <c r="I128" s="102" t="e">
        <f>'OverUnder E'!I128</f>
        <v>#VALUE!</v>
      </c>
      <c r="J128" s="111"/>
      <c r="K128" s="103"/>
      <c r="L128" s="86"/>
      <c r="M128" s="104">
        <v>2</v>
      </c>
      <c r="N128" s="105"/>
      <c r="Q128" s="110"/>
      <c r="R128" s="107" t="e">
        <f>HLOOKUP(B128,INPUT!$N$7:$CK$8,2,FALSE)</f>
        <v>#N/A</v>
      </c>
      <c r="S128" s="108">
        <f>SUMIF(INPUT!$F$7:$CK$7,$B128,INPUT!$F$192:$CK$192)+SUMIF(INPUT!$F$7:$CK$7,$B128,INPUT!$F$193:$CK$193)</f>
        <v>0</v>
      </c>
      <c r="T128" s="108"/>
      <c r="U128" s="108"/>
      <c r="V128" s="108">
        <f>IFERROR(IF(R128="Forecast",HLOOKUP(B128,INPUT!$R$191:$ES$193,3,FALSE),0),0)</f>
        <v>0</v>
      </c>
    </row>
    <row r="129" spans="1:22" hidden="1" outlineLevel="1">
      <c r="A129" s="44">
        <f t="shared" si="15"/>
        <v>1900</v>
      </c>
      <c r="B129" s="99"/>
      <c r="C129" s="111"/>
      <c r="D129" s="109"/>
      <c r="E129" s="100"/>
      <c r="F129" s="111"/>
      <c r="G129" s="79"/>
      <c r="H129" s="111"/>
      <c r="I129" s="102" t="e">
        <f>'OverUnder E'!I129</f>
        <v>#VALUE!</v>
      </c>
      <c r="J129" s="111"/>
      <c r="K129" s="103"/>
      <c r="L129" s="86"/>
      <c r="M129" s="104">
        <v>2</v>
      </c>
      <c r="N129" s="105"/>
      <c r="Q129" s="110"/>
      <c r="R129" s="107" t="e">
        <f>HLOOKUP(B129,INPUT!$N$7:$CK$8,2,FALSE)</f>
        <v>#N/A</v>
      </c>
      <c r="S129" s="108">
        <f>SUMIF(INPUT!$F$7:$CK$7,$B129,INPUT!$F$192:$CK$192)+SUMIF(INPUT!$F$7:$CK$7,$B129,INPUT!$F$193:$CK$193)</f>
        <v>0</v>
      </c>
      <c r="T129" s="108"/>
      <c r="U129" s="108"/>
      <c r="V129" s="108">
        <f>IFERROR(IF(R129="Forecast",HLOOKUP(B129,INPUT!$R$191:$ES$193,3,FALSE),0),0)</f>
        <v>0</v>
      </c>
    </row>
    <row r="130" spans="1:22" hidden="1" outlineLevel="1">
      <c r="A130" s="44">
        <f t="shared" si="15"/>
        <v>1900</v>
      </c>
      <c r="B130" s="99"/>
      <c r="C130" s="111"/>
      <c r="D130" s="109"/>
      <c r="E130" s="100"/>
      <c r="F130" s="111"/>
      <c r="G130" s="79"/>
      <c r="H130" s="111"/>
      <c r="I130" s="102" t="e">
        <f>'OverUnder E'!I130</f>
        <v>#VALUE!</v>
      </c>
      <c r="J130" s="111"/>
      <c r="K130" s="103"/>
      <c r="L130" s="86"/>
      <c r="M130" s="104">
        <v>2</v>
      </c>
      <c r="N130" s="105"/>
      <c r="Q130" s="110"/>
      <c r="R130" s="107" t="e">
        <f>HLOOKUP(B130,INPUT!$N$7:$CK$8,2,FALSE)</f>
        <v>#N/A</v>
      </c>
      <c r="S130" s="108">
        <f>SUMIF(INPUT!$F$7:$CK$7,$B130,INPUT!$F$192:$CK$192)+SUMIF(INPUT!$F$7:$CK$7,$B130,INPUT!$F$193:$CK$193)</f>
        <v>0</v>
      </c>
      <c r="T130" s="108"/>
      <c r="U130" s="108"/>
      <c r="V130" s="108">
        <f>IFERROR(IF(R130="Forecast",HLOOKUP(B130,INPUT!$R$191:$ES$193,3,FALSE),0),0)</f>
        <v>0</v>
      </c>
    </row>
    <row r="131" spans="1:22" hidden="1" outlineLevel="1">
      <c r="A131" s="44">
        <f t="shared" si="15"/>
        <v>1900</v>
      </c>
      <c r="B131" s="99"/>
      <c r="C131" s="111"/>
      <c r="D131" s="109"/>
      <c r="E131" s="100"/>
      <c r="F131" s="111"/>
      <c r="G131" s="79"/>
      <c r="H131" s="111"/>
      <c r="I131" s="102" t="e">
        <f>'OverUnder E'!I131</f>
        <v>#VALUE!</v>
      </c>
      <c r="J131" s="111"/>
      <c r="K131" s="103"/>
      <c r="M131" s="104">
        <v>1</v>
      </c>
      <c r="N131" s="105"/>
      <c r="Q131" s="110"/>
      <c r="R131" s="107" t="e">
        <f>HLOOKUP(B131,INPUT!$N$7:$CK$8,2,FALSE)</f>
        <v>#N/A</v>
      </c>
      <c r="S131" s="108">
        <f>SUMIF(INPUT!$F$7:$CK$7,$B131,INPUT!$F$192:$CK$192)+SUMIF(INPUT!$F$7:$CK$7,$B131,INPUT!$F$193:$CK$193)</f>
        <v>0</v>
      </c>
      <c r="T131" s="108"/>
      <c r="U131" s="108"/>
      <c r="V131" s="108">
        <f>IFERROR(IF(R131="Forecast",HLOOKUP(B131,INPUT!$R$191:$ES$193,3,FALSE),0),0)</f>
        <v>0</v>
      </c>
    </row>
    <row r="132" spans="1:22" hidden="1" outlineLevel="1">
      <c r="A132" s="44">
        <f t="shared" si="15"/>
        <v>1900</v>
      </c>
      <c r="B132" s="99"/>
      <c r="C132" s="111"/>
      <c r="D132" s="109"/>
      <c r="E132" s="100"/>
      <c r="F132" s="111"/>
      <c r="G132" s="79"/>
      <c r="H132" s="111"/>
      <c r="I132" s="102" t="e">
        <f>'OverUnder E'!I132</f>
        <v>#VALUE!</v>
      </c>
      <c r="J132" s="111"/>
      <c r="K132" s="103"/>
      <c r="M132" s="104">
        <v>2</v>
      </c>
      <c r="N132" s="105"/>
      <c r="Q132" s="110"/>
      <c r="R132" s="107" t="e">
        <f>HLOOKUP(B132,INPUT!$N$7:$CK$8,2,FALSE)</f>
        <v>#N/A</v>
      </c>
      <c r="S132" s="108">
        <f>SUMIF(INPUT!$F$7:$CK$7,$B132,INPUT!$F$192:$CK$192)+SUMIF(INPUT!$F$7:$CK$7,$B132,INPUT!$F$193:$CK$193)</f>
        <v>0</v>
      </c>
      <c r="T132" s="108"/>
      <c r="U132" s="108"/>
      <c r="V132" s="108">
        <f>IFERROR(IF(R132="Forecast",HLOOKUP(B132,INPUT!$R$191:$ES$193,3,FALSE),0),0)</f>
        <v>0</v>
      </c>
    </row>
    <row r="133" spans="1:22" hidden="1" outlineLevel="1">
      <c r="A133" s="44">
        <f t="shared" si="15"/>
        <v>1900</v>
      </c>
      <c r="B133" s="99"/>
      <c r="C133" s="111"/>
      <c r="D133" s="109"/>
      <c r="E133" s="100"/>
      <c r="F133" s="111"/>
      <c r="G133" s="79"/>
      <c r="H133" s="111"/>
      <c r="I133" s="102" t="e">
        <f>'OverUnder E'!I133</f>
        <v>#VALUE!</v>
      </c>
      <c r="J133" s="111"/>
      <c r="K133" s="103"/>
      <c r="M133" s="104">
        <v>2</v>
      </c>
      <c r="N133" s="105"/>
      <c r="Q133" s="110"/>
      <c r="R133" s="107" t="e">
        <f>HLOOKUP(B133,INPUT!$N$7:$CK$8,2,FALSE)</f>
        <v>#N/A</v>
      </c>
      <c r="S133" s="108">
        <f>SUMIF(INPUT!$F$7:$CK$7,$B133,INPUT!$F$192:$CK$192)+SUMIF(INPUT!$F$7:$CK$7,$B133,INPUT!$F$193:$CK$193)</f>
        <v>0</v>
      </c>
      <c r="T133" s="108"/>
      <c r="U133" s="108"/>
      <c r="V133" s="108">
        <f>IFERROR(IF(R133="Forecast",HLOOKUP(B133,INPUT!$R$191:$ES$193,3,FALSE),0),0)</f>
        <v>0</v>
      </c>
    </row>
    <row r="134" spans="1:22" hidden="1" outlineLevel="1">
      <c r="A134" s="44">
        <f t="shared" si="15"/>
        <v>1900</v>
      </c>
      <c r="B134" s="99"/>
      <c r="C134" s="111"/>
      <c r="D134" s="109"/>
      <c r="E134" s="100"/>
      <c r="F134" s="111"/>
      <c r="G134" s="79"/>
      <c r="H134" s="111"/>
      <c r="I134" s="102" t="e">
        <f>'OverUnder E'!I134</f>
        <v>#VALUE!</v>
      </c>
      <c r="J134" s="111"/>
      <c r="K134" s="103"/>
      <c r="M134" s="104">
        <v>2</v>
      </c>
      <c r="N134" s="105"/>
      <c r="Q134" s="110"/>
      <c r="R134" s="107" t="e">
        <f>HLOOKUP(B134,INPUT!$N$7:$CK$8,2,FALSE)</f>
        <v>#N/A</v>
      </c>
      <c r="S134" s="108">
        <f>SUMIF(INPUT!$F$7:$CK$7,$B134,INPUT!$F$192:$CK$192)+SUMIF(INPUT!$F$7:$CK$7,$B134,INPUT!$F$193:$CK$193)</f>
        <v>0</v>
      </c>
      <c r="T134" s="108"/>
      <c r="U134" s="108"/>
      <c r="V134" s="108">
        <f>IFERROR(IF(R134="Forecast",HLOOKUP(B134,INPUT!$R$191:$ES$193,3,FALSE),0),0)</f>
        <v>0</v>
      </c>
    </row>
    <row r="135" spans="1:22" hidden="1" outlineLevel="1">
      <c r="A135" s="44">
        <f t="shared" si="15"/>
        <v>1900</v>
      </c>
      <c r="B135" s="99"/>
      <c r="C135" s="111"/>
      <c r="D135" s="109"/>
      <c r="E135" s="100"/>
      <c r="F135" s="111"/>
      <c r="G135" s="79"/>
      <c r="H135" s="111"/>
      <c r="I135" s="102" t="e">
        <f>'OverUnder E'!I135</f>
        <v>#VALUE!</v>
      </c>
      <c r="J135" s="111"/>
      <c r="K135" s="103"/>
      <c r="M135" s="104">
        <v>2</v>
      </c>
      <c r="N135" s="105"/>
      <c r="Q135" s="110"/>
      <c r="R135" s="107" t="e">
        <f>HLOOKUP(B135,INPUT!$N$7:$CK$8,2,FALSE)</f>
        <v>#N/A</v>
      </c>
      <c r="S135" s="108">
        <f>SUMIF(INPUT!$F$7:$CK$7,$B135,INPUT!$F$192:$CK$192)+SUMIF(INPUT!$F$7:$CK$7,$B135,INPUT!$F$193:$CK$193)</f>
        <v>0</v>
      </c>
      <c r="T135" s="108"/>
      <c r="U135" s="108"/>
      <c r="V135" s="108">
        <f>IFERROR(IF(R135="Forecast",HLOOKUP(B135,INPUT!$R$191:$ES$193,3,FALSE),0),0)</f>
        <v>0</v>
      </c>
    </row>
    <row r="136" spans="1:22" hidden="1" outlineLevel="1">
      <c r="A136" s="44">
        <f t="shared" si="15"/>
        <v>1900</v>
      </c>
      <c r="B136" s="99"/>
      <c r="C136" s="111"/>
      <c r="D136" s="109"/>
      <c r="E136" s="100"/>
      <c r="F136" s="111"/>
      <c r="G136" s="79"/>
      <c r="H136" s="111"/>
      <c r="I136" s="102" t="e">
        <f>'OverUnder E'!I136</f>
        <v>#VALUE!</v>
      </c>
      <c r="J136" s="111"/>
      <c r="K136" s="103"/>
      <c r="M136" s="104">
        <v>1</v>
      </c>
      <c r="N136" s="105"/>
      <c r="Q136" s="110"/>
      <c r="R136" s="107" t="e">
        <f>HLOOKUP(B136,INPUT!$N$7:$CK$8,2,FALSE)</f>
        <v>#N/A</v>
      </c>
      <c r="S136" s="108">
        <f>SUMIF(INPUT!$F$7:$CK$7,$B136,INPUT!$F$192:$CK$192)+SUMIF(INPUT!$F$7:$CK$7,$B136,INPUT!$F$193:$CK$193)</f>
        <v>0</v>
      </c>
      <c r="T136" s="108"/>
      <c r="U136" s="108"/>
      <c r="V136" s="108">
        <f>IFERROR(IF(R136="Forecast",HLOOKUP(B136,INPUT!$R$191:$ES$193,3,FALSE),0),0)</f>
        <v>0</v>
      </c>
    </row>
    <row r="137" spans="1:22" hidden="1" outlineLevel="1">
      <c r="A137" s="44">
        <f t="shared" si="15"/>
        <v>1900</v>
      </c>
      <c r="B137" s="99"/>
      <c r="C137" s="111"/>
      <c r="D137" s="109"/>
      <c r="E137" s="100"/>
      <c r="F137" s="111"/>
      <c r="G137" s="79"/>
      <c r="H137" s="111"/>
      <c r="I137" s="102" t="e">
        <f>'OverUnder E'!I137</f>
        <v>#VALUE!</v>
      </c>
      <c r="J137" s="111"/>
      <c r="K137" s="103"/>
      <c r="M137" s="104">
        <v>2</v>
      </c>
      <c r="N137" s="105"/>
      <c r="Q137" s="110"/>
      <c r="R137" s="107" t="e">
        <f>HLOOKUP(B137,INPUT!$N$7:$CK$8,2,FALSE)</f>
        <v>#N/A</v>
      </c>
      <c r="S137" s="108">
        <f>SUMIF(INPUT!$F$7:$CK$7,$B137,INPUT!$F$192:$CK$192)+SUMIF(INPUT!$F$7:$CK$7,$B137,INPUT!$F$193:$CK$193)</f>
        <v>0</v>
      </c>
      <c r="T137" s="108"/>
      <c r="U137" s="108"/>
      <c r="V137" s="108">
        <f>IFERROR(IF(R137="Forecast",HLOOKUP(B137,INPUT!$R$191:$ES$193,3,FALSE),0),0)</f>
        <v>0</v>
      </c>
    </row>
    <row r="138" spans="1:22" hidden="1" outlineLevel="1">
      <c r="A138" s="44">
        <f t="shared" si="15"/>
        <v>1900</v>
      </c>
      <c r="B138" s="99"/>
      <c r="C138" s="111"/>
      <c r="D138" s="109"/>
      <c r="E138" s="100"/>
      <c r="F138" s="111"/>
      <c r="G138" s="79"/>
      <c r="H138" s="111"/>
      <c r="I138" s="102" t="e">
        <f>'OverUnder E'!I138</f>
        <v>#VALUE!</v>
      </c>
      <c r="J138" s="111"/>
      <c r="K138" s="103"/>
      <c r="M138" s="104">
        <v>2</v>
      </c>
      <c r="N138" s="105"/>
      <c r="Q138" s="110"/>
      <c r="R138" s="107" t="e">
        <f>HLOOKUP(B138,INPUT!$N$7:$CK$8,2,FALSE)</f>
        <v>#N/A</v>
      </c>
      <c r="S138" s="108">
        <f>SUMIF(INPUT!$F$7:$CK$7,$B138,INPUT!$F$192:$CK$192)+SUMIF(INPUT!$F$7:$CK$7,$B138,INPUT!$F$193:$CK$193)</f>
        <v>0</v>
      </c>
      <c r="T138" s="108"/>
      <c r="U138" s="108"/>
      <c r="V138" s="108">
        <f>IFERROR(IF(R138="Forecast",HLOOKUP(B138,INPUT!$R$191:$ES$193,3,FALSE),0),0)</f>
        <v>0</v>
      </c>
    </row>
    <row r="139" spans="1:22" hidden="1" outlineLevel="1">
      <c r="A139" s="44">
        <f t="shared" ref="A139:A202" si="16">YEAR(B139)</f>
        <v>1900</v>
      </c>
      <c r="B139" s="99"/>
      <c r="C139" s="111"/>
      <c r="D139" s="109"/>
      <c r="E139" s="100"/>
      <c r="F139" s="111"/>
      <c r="G139" s="79"/>
      <c r="H139" s="111"/>
      <c r="I139" s="102" t="e">
        <f>'OverUnder E'!I139</f>
        <v>#VALUE!</v>
      </c>
      <c r="J139" s="111"/>
      <c r="K139" s="103"/>
      <c r="M139" s="104">
        <v>2</v>
      </c>
      <c r="N139" s="105"/>
      <c r="Q139" s="110"/>
      <c r="R139" s="107" t="e">
        <f>HLOOKUP(B139,INPUT!$N$7:$CK$8,2,FALSE)</f>
        <v>#N/A</v>
      </c>
      <c r="S139" s="108">
        <f>SUMIF(INPUT!$F$7:$CK$7,$B139,INPUT!$F$192:$CK$192)+SUMIF(INPUT!$F$7:$CK$7,$B139,INPUT!$F$193:$CK$193)</f>
        <v>0</v>
      </c>
      <c r="T139" s="108"/>
      <c r="U139" s="108"/>
      <c r="V139" s="108">
        <f>IFERROR(IF(R139="Forecast",HLOOKUP(B139,INPUT!$R$191:$ES$193,3,FALSE),0),0)</f>
        <v>0</v>
      </c>
    </row>
    <row r="140" spans="1:22" hidden="1" outlineLevel="1">
      <c r="A140" s="44">
        <f t="shared" si="16"/>
        <v>1900</v>
      </c>
      <c r="B140" s="99"/>
      <c r="C140" s="111"/>
      <c r="D140" s="109"/>
      <c r="E140" s="100"/>
      <c r="F140" s="111"/>
      <c r="G140" s="79"/>
      <c r="H140" s="111"/>
      <c r="I140" s="102" t="e">
        <f>'OverUnder E'!I140</f>
        <v>#VALUE!</v>
      </c>
      <c r="J140" s="111"/>
      <c r="K140" s="103"/>
      <c r="M140" s="104">
        <v>2</v>
      </c>
      <c r="N140" s="105"/>
      <c r="Q140" s="110"/>
      <c r="R140" s="107" t="e">
        <f>HLOOKUP(B140,INPUT!$N$7:$CK$8,2,FALSE)</f>
        <v>#N/A</v>
      </c>
      <c r="S140" s="108">
        <f>SUMIF(INPUT!$F$7:$CK$7,$B140,INPUT!$F$192:$CK$192)+SUMIF(INPUT!$F$7:$CK$7,$B140,INPUT!$F$193:$CK$193)</f>
        <v>0</v>
      </c>
      <c r="T140" s="108"/>
      <c r="U140" s="108"/>
      <c r="V140" s="108">
        <f>IFERROR(IF(R140="Forecast",HLOOKUP(B140,INPUT!$R$191:$ES$193,3,FALSE),0),0)</f>
        <v>0</v>
      </c>
    </row>
    <row r="141" spans="1:22" hidden="1" outlineLevel="1">
      <c r="A141" s="44">
        <f t="shared" si="16"/>
        <v>1900</v>
      </c>
      <c r="B141" s="99"/>
      <c r="C141" s="111"/>
      <c r="D141" s="109"/>
      <c r="E141" s="100"/>
      <c r="F141" s="111"/>
      <c r="G141" s="79"/>
      <c r="H141" s="111"/>
      <c r="I141" s="102" t="e">
        <f>'OverUnder E'!I141</f>
        <v>#VALUE!</v>
      </c>
      <c r="J141" s="111"/>
      <c r="K141" s="103"/>
      <c r="M141" s="104">
        <v>1</v>
      </c>
      <c r="N141" s="105"/>
      <c r="Q141" s="110"/>
      <c r="R141" s="107" t="e">
        <f>HLOOKUP(B141,INPUT!$N$7:$CK$8,2,FALSE)</f>
        <v>#N/A</v>
      </c>
      <c r="S141" s="108">
        <f>SUMIF(INPUT!$F$7:$CK$7,$B141,INPUT!$F$192:$CK$192)+SUMIF(INPUT!$F$7:$CK$7,$B141,INPUT!$F$193:$CK$193)</f>
        <v>0</v>
      </c>
      <c r="T141" s="108"/>
      <c r="U141" s="108"/>
      <c r="V141" s="108">
        <f>IFERROR(IF(R141="Forecast",HLOOKUP(B141,INPUT!$R$191:$ES$193,3,FALSE),0),0)</f>
        <v>0</v>
      </c>
    </row>
    <row r="142" spans="1:22" hidden="1" outlineLevel="1">
      <c r="A142" s="44">
        <f t="shared" si="16"/>
        <v>1900</v>
      </c>
      <c r="B142" s="99"/>
      <c r="C142" s="111"/>
      <c r="D142" s="109"/>
      <c r="E142" s="100"/>
      <c r="F142" s="111"/>
      <c r="G142" s="79"/>
      <c r="H142" s="111"/>
      <c r="I142" s="102" t="e">
        <f>'OverUnder E'!I142</f>
        <v>#VALUE!</v>
      </c>
      <c r="J142" s="111"/>
      <c r="K142" s="103"/>
      <c r="M142" s="104">
        <v>2</v>
      </c>
      <c r="N142" s="105"/>
      <c r="Q142" s="110"/>
      <c r="R142" s="107" t="e">
        <f>HLOOKUP(B142,INPUT!$N$7:$CK$8,2,FALSE)</f>
        <v>#N/A</v>
      </c>
      <c r="S142" s="108">
        <f>SUMIF(INPUT!$F$7:$CK$7,$B142,INPUT!$F$192:$CK$192)+SUMIF(INPUT!$F$7:$CK$7,$B142,INPUT!$F$193:$CK$193)</f>
        <v>0</v>
      </c>
      <c r="T142" s="108"/>
      <c r="U142" s="108"/>
      <c r="V142" s="108">
        <f>IFERROR(IF(R142="Forecast",HLOOKUP(B142,INPUT!$R$191:$ES$193,3,FALSE),0),0)</f>
        <v>0</v>
      </c>
    </row>
    <row r="143" spans="1:22" hidden="1" outlineLevel="1">
      <c r="A143" s="44">
        <f t="shared" si="16"/>
        <v>1900</v>
      </c>
      <c r="B143" s="99"/>
      <c r="C143" s="111"/>
      <c r="D143" s="109"/>
      <c r="E143" s="100"/>
      <c r="F143" s="111"/>
      <c r="G143" s="79"/>
      <c r="H143" s="111"/>
      <c r="I143" s="102" t="e">
        <f>'OverUnder E'!I143</f>
        <v>#VALUE!</v>
      </c>
      <c r="J143" s="111"/>
      <c r="K143" s="103"/>
      <c r="M143" s="104">
        <v>2</v>
      </c>
      <c r="N143" s="105"/>
      <c r="Q143" s="110"/>
      <c r="R143" s="107" t="e">
        <f>HLOOKUP(B143,INPUT!$N$7:$CK$8,2,FALSE)</f>
        <v>#N/A</v>
      </c>
      <c r="S143" s="108">
        <f>SUMIF(INPUT!$F$7:$CK$7,$B143,INPUT!$F$192:$CK$192)+SUMIF(INPUT!$F$7:$CK$7,$B143,INPUT!$F$193:$CK$193)</f>
        <v>0</v>
      </c>
      <c r="T143" s="108"/>
      <c r="U143" s="108"/>
      <c r="V143" s="108">
        <f>IFERROR(IF(R143="Forecast",HLOOKUP(B143,INPUT!$R$191:$ES$193,3,FALSE),0),0)</f>
        <v>0</v>
      </c>
    </row>
    <row r="144" spans="1:22" hidden="1" outlineLevel="1">
      <c r="A144" s="44">
        <f t="shared" si="16"/>
        <v>1900</v>
      </c>
      <c r="B144" s="99"/>
      <c r="C144" s="111"/>
      <c r="D144" s="109"/>
      <c r="E144" s="100"/>
      <c r="F144" s="111"/>
      <c r="G144" s="79"/>
      <c r="H144" s="111"/>
      <c r="I144" s="102" t="e">
        <f>'OverUnder E'!I144</f>
        <v>#VALUE!</v>
      </c>
      <c r="J144" s="111"/>
      <c r="K144" s="103"/>
      <c r="M144" s="104">
        <v>2</v>
      </c>
      <c r="N144" s="105"/>
      <c r="Q144" s="110"/>
      <c r="R144" s="107" t="e">
        <f>HLOOKUP(B144,INPUT!$N$7:$CK$8,2,FALSE)</f>
        <v>#N/A</v>
      </c>
      <c r="S144" s="108">
        <f>SUMIF(INPUT!$F$7:$CK$7,$B144,INPUT!$F$192:$CK$192)+SUMIF(INPUT!$F$7:$CK$7,$B144,INPUT!$F$193:$CK$193)</f>
        <v>0</v>
      </c>
      <c r="T144" s="108"/>
      <c r="U144" s="108"/>
      <c r="V144" s="108">
        <f>IFERROR(IF(R144="Forecast",HLOOKUP(B144,INPUT!$R$191:$ES$193,3,FALSE),0),0)</f>
        <v>0</v>
      </c>
    </row>
    <row r="145" spans="1:22" hidden="1" outlineLevel="1">
      <c r="A145" s="44">
        <f t="shared" si="16"/>
        <v>1900</v>
      </c>
      <c r="B145" s="99"/>
      <c r="C145" s="111"/>
      <c r="D145" s="109"/>
      <c r="E145" s="100"/>
      <c r="F145" s="111"/>
      <c r="G145" s="79"/>
      <c r="H145" s="111"/>
      <c r="I145" s="102" t="e">
        <f>'OverUnder E'!I145</f>
        <v>#VALUE!</v>
      </c>
      <c r="J145" s="111"/>
      <c r="K145" s="103"/>
      <c r="M145" s="104">
        <v>2</v>
      </c>
      <c r="N145" s="105"/>
      <c r="Q145" s="110"/>
      <c r="R145" s="107" t="e">
        <f>HLOOKUP(B145,INPUT!$N$7:$CK$8,2,FALSE)</f>
        <v>#N/A</v>
      </c>
      <c r="S145" s="108">
        <f>SUMIF(INPUT!$F$7:$CK$7,$B145,INPUT!$F$192:$CK$192)+SUMIF(INPUT!$F$7:$CK$7,$B145,INPUT!$F$193:$CK$193)</f>
        <v>0</v>
      </c>
      <c r="T145" s="108"/>
      <c r="U145" s="108"/>
      <c r="V145" s="108">
        <f>IFERROR(IF(R145="Forecast",HLOOKUP(B145,INPUT!$R$191:$ES$193,3,FALSE),0),0)</f>
        <v>0</v>
      </c>
    </row>
    <row r="146" spans="1:22" hidden="1" outlineLevel="1">
      <c r="A146" s="44">
        <f t="shared" si="16"/>
        <v>1900</v>
      </c>
      <c r="B146" s="99"/>
      <c r="C146" s="111"/>
      <c r="D146" s="109"/>
      <c r="E146" s="100"/>
      <c r="F146" s="111"/>
      <c r="G146" s="79"/>
      <c r="H146" s="111"/>
      <c r="I146" s="102" t="e">
        <f>'OverUnder E'!I146</f>
        <v>#VALUE!</v>
      </c>
      <c r="J146" s="111"/>
      <c r="K146" s="103"/>
      <c r="M146" s="104">
        <v>1</v>
      </c>
      <c r="N146" s="105"/>
      <c r="Q146" s="110"/>
      <c r="R146" s="107" t="e">
        <f>HLOOKUP(B146,INPUT!$N$7:$CK$8,2,FALSE)</f>
        <v>#N/A</v>
      </c>
      <c r="S146" s="108">
        <f>SUMIF(INPUT!$F$7:$CK$7,$B146,INPUT!$F$192:$CK$192)+SUMIF(INPUT!$F$7:$CK$7,$B146,INPUT!$F$193:$CK$193)</f>
        <v>0</v>
      </c>
      <c r="T146" s="108"/>
      <c r="U146" s="108"/>
      <c r="V146" s="108">
        <f>IFERROR(IF(R146="Forecast",HLOOKUP(B146,INPUT!$R$191:$ES$193,3,FALSE),0),0)</f>
        <v>0</v>
      </c>
    </row>
    <row r="147" spans="1:22" hidden="1" outlineLevel="1">
      <c r="A147" s="44">
        <f t="shared" si="16"/>
        <v>1900</v>
      </c>
      <c r="B147" s="99"/>
      <c r="C147" s="111"/>
      <c r="D147" s="109"/>
      <c r="E147" s="100"/>
      <c r="F147" s="111"/>
      <c r="G147" s="79"/>
      <c r="H147" s="111"/>
      <c r="I147" s="102">
        <f>'OverUnder E'!I147</f>
        <v>0</v>
      </c>
      <c r="J147" s="111"/>
      <c r="K147" s="103"/>
      <c r="M147" s="104">
        <v>2</v>
      </c>
      <c r="N147" s="105"/>
      <c r="Q147" s="110"/>
      <c r="R147" s="107" t="e">
        <f>HLOOKUP(B147,INPUT!$N$7:$CK$8,2,FALSE)</f>
        <v>#N/A</v>
      </c>
      <c r="S147" s="108">
        <f>SUMIF(INPUT!$F$7:$CK$7,$B147,INPUT!$F$192:$CK$192)+SUMIF(INPUT!$F$7:$CK$7,$B147,INPUT!$F$193:$CK$193)</f>
        <v>0</v>
      </c>
      <c r="T147" s="108"/>
      <c r="U147" s="108"/>
      <c r="V147" s="108">
        <f>IFERROR(IF(R147="Forecast",HLOOKUP(B147,INPUT!$R$191:$ES$193,3,FALSE),0),0)</f>
        <v>0</v>
      </c>
    </row>
    <row r="148" spans="1:22" hidden="1" outlineLevel="1">
      <c r="A148" s="44">
        <f t="shared" si="16"/>
        <v>1900</v>
      </c>
      <c r="B148" s="99"/>
      <c r="C148" s="111"/>
      <c r="D148" s="109"/>
      <c r="E148" s="100"/>
      <c r="F148" s="111"/>
      <c r="G148" s="79"/>
      <c r="H148" s="111"/>
      <c r="I148" s="102">
        <f>'OverUnder E'!I148</f>
        <v>0</v>
      </c>
      <c r="J148" s="111"/>
      <c r="K148" s="103"/>
      <c r="M148" s="104">
        <v>2</v>
      </c>
      <c r="N148" s="105"/>
      <c r="Q148" s="110"/>
      <c r="R148" s="107" t="e">
        <f>HLOOKUP(B148,INPUT!$N$7:$CK$8,2,FALSE)</f>
        <v>#N/A</v>
      </c>
      <c r="S148" s="108">
        <f>SUMIF(INPUT!$F$7:$CK$7,$B148,INPUT!$F$192:$CK$192)+SUMIF(INPUT!$F$7:$CK$7,$B148,INPUT!$F$193:$CK$193)</f>
        <v>0</v>
      </c>
      <c r="T148" s="108"/>
      <c r="U148" s="108"/>
      <c r="V148" s="108">
        <f>IFERROR(IF(R148="Forecast",HLOOKUP(B148,INPUT!$R$191:$ES$193,3,FALSE),0),0)</f>
        <v>0</v>
      </c>
    </row>
    <row r="149" spans="1:22" hidden="1" outlineLevel="1">
      <c r="A149" s="44">
        <f t="shared" si="16"/>
        <v>1900</v>
      </c>
      <c r="B149" s="99"/>
      <c r="C149" s="111"/>
      <c r="D149" s="109"/>
      <c r="E149" s="100"/>
      <c r="F149" s="111"/>
      <c r="G149" s="79"/>
      <c r="H149" s="111"/>
      <c r="I149" s="102">
        <f>'OverUnder E'!I149</f>
        <v>0</v>
      </c>
      <c r="J149" s="111"/>
      <c r="K149" s="103"/>
      <c r="M149" s="104">
        <v>2</v>
      </c>
      <c r="N149" s="105"/>
      <c r="Q149" s="110"/>
      <c r="R149" s="107" t="e">
        <f>HLOOKUP(B149,INPUT!$N$7:$CK$8,2,FALSE)</f>
        <v>#N/A</v>
      </c>
      <c r="S149" s="108">
        <f>SUMIF(INPUT!$F$7:$CK$7,$B149,INPUT!$F$192:$CK$192)+SUMIF(INPUT!$F$7:$CK$7,$B149,INPUT!$F$193:$CK$193)</f>
        <v>0</v>
      </c>
      <c r="T149" s="108"/>
      <c r="U149" s="108"/>
      <c r="V149" s="108">
        <f>IFERROR(IF(R149="Forecast",HLOOKUP(B149,INPUT!$R$191:$ES$193,3,FALSE),0),0)</f>
        <v>0</v>
      </c>
    </row>
    <row r="150" spans="1:22" hidden="1" outlineLevel="1">
      <c r="A150" s="44">
        <f t="shared" si="16"/>
        <v>1900</v>
      </c>
      <c r="B150" s="99"/>
      <c r="C150" s="111"/>
      <c r="D150" s="109"/>
      <c r="E150" s="100"/>
      <c r="F150" s="111"/>
      <c r="G150" s="79"/>
      <c r="H150" s="111"/>
      <c r="I150" s="102">
        <f>'OverUnder E'!I150</f>
        <v>0</v>
      </c>
      <c r="J150" s="111"/>
      <c r="K150" s="103"/>
      <c r="M150" s="104">
        <v>2</v>
      </c>
      <c r="N150" s="105"/>
      <c r="Q150" s="110"/>
      <c r="R150" s="107" t="e">
        <f>HLOOKUP(B150,INPUT!$N$7:$CK$8,2,FALSE)</f>
        <v>#N/A</v>
      </c>
      <c r="S150" s="108">
        <f>SUMIF(INPUT!$F$7:$CK$7,$B150,INPUT!$F$192:$CK$192)+SUMIF(INPUT!$F$7:$CK$7,$B150,INPUT!$F$193:$CK$193)</f>
        <v>0</v>
      </c>
      <c r="T150" s="108"/>
      <c r="U150" s="108"/>
      <c r="V150" s="108">
        <f>IFERROR(IF(R150="Forecast",HLOOKUP(B150,INPUT!$R$191:$ES$193,3,FALSE),0),0)</f>
        <v>0</v>
      </c>
    </row>
    <row r="151" spans="1:22" hidden="1" outlineLevel="1">
      <c r="A151" s="44">
        <f t="shared" si="16"/>
        <v>1900</v>
      </c>
      <c r="B151" s="99"/>
      <c r="C151" s="111"/>
      <c r="D151" s="109"/>
      <c r="E151" s="100"/>
      <c r="F151" s="111"/>
      <c r="G151" s="79"/>
      <c r="H151" s="111"/>
      <c r="I151" s="102">
        <f>'OverUnder E'!I151</f>
        <v>0</v>
      </c>
      <c r="J151" s="111"/>
      <c r="K151" s="103"/>
      <c r="M151" s="104">
        <v>1</v>
      </c>
      <c r="N151" s="105"/>
      <c r="Q151" s="110"/>
      <c r="R151" s="107" t="e">
        <f>HLOOKUP(B151,INPUT!$N$7:$CK$8,2,FALSE)</f>
        <v>#N/A</v>
      </c>
      <c r="S151" s="108">
        <f>SUMIF(INPUT!$F$7:$CK$7,$B151,INPUT!$F$192:$CK$192)+SUMIF(INPUT!$F$7:$CK$7,$B151,INPUT!$F$193:$CK$193)</f>
        <v>0</v>
      </c>
      <c r="T151" s="108"/>
      <c r="U151" s="108"/>
      <c r="V151" s="108">
        <f>IFERROR(IF(R151="Forecast",HLOOKUP(B151,INPUT!$R$191:$ES$193,3,FALSE),0),0)</f>
        <v>0</v>
      </c>
    </row>
    <row r="152" spans="1:22" hidden="1" outlineLevel="1">
      <c r="A152" s="44">
        <f t="shared" si="16"/>
        <v>1900</v>
      </c>
      <c r="B152" s="99"/>
      <c r="C152" s="111"/>
      <c r="D152" s="109"/>
      <c r="E152" s="100"/>
      <c r="F152" s="111"/>
      <c r="G152" s="79"/>
      <c r="H152" s="111"/>
      <c r="I152" s="102">
        <f>'OverUnder E'!I152</f>
        <v>0</v>
      </c>
      <c r="J152" s="111"/>
      <c r="K152" s="103"/>
      <c r="M152" s="104">
        <v>2</v>
      </c>
      <c r="N152" s="105"/>
      <c r="Q152" s="110"/>
      <c r="R152" s="107" t="e">
        <f>HLOOKUP(B152,INPUT!$N$7:$CK$8,2,FALSE)</f>
        <v>#N/A</v>
      </c>
      <c r="S152" s="108">
        <f>SUMIF(INPUT!$F$7:$CK$7,$B152,INPUT!$F$192:$CK$192)+SUMIF(INPUT!$F$7:$CK$7,$B152,INPUT!$F$193:$CK$193)</f>
        <v>0</v>
      </c>
      <c r="T152" s="108"/>
      <c r="U152" s="108"/>
      <c r="V152" s="108">
        <f>IFERROR(IF(R152="Forecast",HLOOKUP(B152,INPUT!$R$191:$ES$193,3,FALSE),0),0)</f>
        <v>0</v>
      </c>
    </row>
    <row r="153" spans="1:22" hidden="1" outlineLevel="1">
      <c r="A153" s="44">
        <f t="shared" si="16"/>
        <v>1900</v>
      </c>
      <c r="B153" s="99"/>
      <c r="C153" s="111"/>
      <c r="D153" s="109"/>
      <c r="E153" s="100"/>
      <c r="F153" s="111"/>
      <c r="G153" s="79"/>
      <c r="H153" s="111"/>
      <c r="I153" s="102">
        <f>'OverUnder E'!I153</f>
        <v>0</v>
      </c>
      <c r="J153" s="111"/>
      <c r="K153" s="103"/>
      <c r="M153" s="104">
        <v>2</v>
      </c>
      <c r="N153" s="105"/>
      <c r="Q153" s="110"/>
      <c r="R153" s="107" t="e">
        <f>HLOOKUP(B153,INPUT!$N$7:$CK$8,2,FALSE)</f>
        <v>#N/A</v>
      </c>
      <c r="S153" s="108">
        <f>SUMIF(INPUT!$F$7:$CK$7,$B153,INPUT!$F$192:$CK$192)+SUMIF(INPUT!$F$7:$CK$7,$B153,INPUT!$F$193:$CK$193)</f>
        <v>0</v>
      </c>
      <c r="T153" s="108"/>
      <c r="U153" s="108"/>
      <c r="V153" s="108">
        <f>IFERROR(IF(R153="Forecast",HLOOKUP(B153,INPUT!$R$191:$ES$193,3,FALSE),0),0)</f>
        <v>0</v>
      </c>
    </row>
    <row r="154" spans="1:22" hidden="1" outlineLevel="1">
      <c r="A154" s="44">
        <f t="shared" si="16"/>
        <v>1900</v>
      </c>
      <c r="B154" s="99"/>
      <c r="C154" s="111"/>
      <c r="D154" s="109"/>
      <c r="E154" s="100"/>
      <c r="F154" s="111"/>
      <c r="G154" s="79"/>
      <c r="H154" s="111"/>
      <c r="I154" s="102">
        <f>'OverUnder E'!I154</f>
        <v>0</v>
      </c>
      <c r="J154" s="111"/>
      <c r="K154" s="103"/>
      <c r="M154" s="104">
        <v>2</v>
      </c>
      <c r="N154" s="105"/>
      <c r="Q154" s="110"/>
      <c r="R154" s="107" t="e">
        <f>HLOOKUP(B154,INPUT!$N$7:$CK$8,2,FALSE)</f>
        <v>#N/A</v>
      </c>
      <c r="S154" s="108">
        <f>SUMIF(INPUT!$F$7:$CK$7,$B154,INPUT!$F$192:$CK$192)+SUMIF(INPUT!$F$7:$CK$7,$B154,INPUT!$F$193:$CK$193)</f>
        <v>0</v>
      </c>
      <c r="T154" s="108"/>
      <c r="U154" s="108"/>
      <c r="V154" s="108">
        <f>IFERROR(IF(R154="Forecast",HLOOKUP(B154,INPUT!$R$191:$ES$193,3,FALSE),0),0)</f>
        <v>0</v>
      </c>
    </row>
    <row r="155" spans="1:22" hidden="1" outlineLevel="1">
      <c r="A155" s="44">
        <f t="shared" si="16"/>
        <v>1900</v>
      </c>
      <c r="B155" s="99"/>
      <c r="C155" s="111"/>
      <c r="D155" s="109"/>
      <c r="E155" s="100"/>
      <c r="F155" s="111"/>
      <c r="G155" s="79"/>
      <c r="H155" s="111"/>
      <c r="I155" s="102">
        <f>'OverUnder E'!I155</f>
        <v>0</v>
      </c>
      <c r="J155" s="111"/>
      <c r="K155" s="103"/>
      <c r="M155" s="104">
        <v>2</v>
      </c>
      <c r="N155" s="105"/>
      <c r="Q155" s="110"/>
      <c r="R155" s="107" t="e">
        <f>HLOOKUP(B155,INPUT!$N$7:$CK$8,2,FALSE)</f>
        <v>#N/A</v>
      </c>
      <c r="S155" s="108">
        <f>SUMIF(INPUT!$F$7:$CK$7,$B155,INPUT!$F$192:$CK$192)+SUMIF(INPUT!$F$7:$CK$7,$B155,INPUT!$F$193:$CK$193)</f>
        <v>0</v>
      </c>
      <c r="T155" s="108"/>
      <c r="U155" s="108"/>
      <c r="V155" s="108">
        <f>IFERROR(IF(R155="Forecast",HLOOKUP(B155,INPUT!$R$191:$ES$193,3,FALSE),0),0)</f>
        <v>0</v>
      </c>
    </row>
    <row r="156" spans="1:22" hidden="1" outlineLevel="1">
      <c r="A156" s="44">
        <f t="shared" si="16"/>
        <v>1900</v>
      </c>
      <c r="B156" s="99"/>
      <c r="C156" s="111"/>
      <c r="D156" s="109"/>
      <c r="E156" s="100"/>
      <c r="F156" s="111"/>
      <c r="G156" s="79"/>
      <c r="H156" s="111"/>
      <c r="I156" s="102">
        <f>'OverUnder E'!I156</f>
        <v>0</v>
      </c>
      <c r="J156" s="111"/>
      <c r="K156" s="103"/>
      <c r="M156" s="104">
        <v>1</v>
      </c>
      <c r="N156" s="105"/>
      <c r="Q156" s="110"/>
      <c r="R156" s="107" t="e">
        <f>HLOOKUP(B156,INPUT!$N$7:$CK$8,2,FALSE)</f>
        <v>#N/A</v>
      </c>
      <c r="S156" s="108">
        <f>SUMIF(INPUT!$F$7:$CK$7,$B156,INPUT!$F$192:$CK$192)+SUMIF(INPUT!$F$7:$CK$7,$B156,INPUT!$F$193:$CK$193)</f>
        <v>0</v>
      </c>
      <c r="T156" s="108"/>
      <c r="U156" s="108"/>
      <c r="V156" s="108">
        <f>IFERROR(IF(R156="Forecast",HLOOKUP(B156,INPUT!$R$191:$ES$193,3,FALSE),0),0)</f>
        <v>0</v>
      </c>
    </row>
    <row r="157" spans="1:22" hidden="1" outlineLevel="1">
      <c r="A157" s="44">
        <f t="shared" si="16"/>
        <v>1900</v>
      </c>
      <c r="B157" s="99"/>
      <c r="C157" s="111"/>
      <c r="D157" s="109"/>
      <c r="E157" s="100"/>
      <c r="F157" s="111"/>
      <c r="G157" s="79"/>
      <c r="H157" s="111"/>
      <c r="I157" s="102">
        <f>'OverUnder E'!I157</f>
        <v>0</v>
      </c>
      <c r="J157" s="111"/>
      <c r="K157" s="103"/>
      <c r="M157" s="104">
        <v>2</v>
      </c>
      <c r="N157" s="105"/>
      <c r="Q157" s="110"/>
      <c r="R157" s="107" t="e">
        <f>HLOOKUP(B157,INPUT!$N$7:$CK$8,2,FALSE)</f>
        <v>#N/A</v>
      </c>
      <c r="S157" s="108">
        <f>SUMIF(INPUT!$F$7:$CK$7,$B157,INPUT!$F$192:$CK$192)+SUMIF(INPUT!$F$7:$CK$7,$B157,INPUT!$F$193:$CK$193)</f>
        <v>0</v>
      </c>
      <c r="T157" s="108"/>
      <c r="U157" s="108"/>
      <c r="V157" s="108">
        <f>IFERROR(IF(R157="Forecast",HLOOKUP(B157,INPUT!$R$191:$ES$193,3,FALSE),0),0)</f>
        <v>0</v>
      </c>
    </row>
    <row r="158" spans="1:22" hidden="1" outlineLevel="1">
      <c r="A158" s="44">
        <f t="shared" si="16"/>
        <v>1900</v>
      </c>
      <c r="B158" s="99"/>
      <c r="C158" s="111"/>
      <c r="D158" s="109"/>
      <c r="E158" s="100"/>
      <c r="F158" s="111"/>
      <c r="G158" s="79"/>
      <c r="H158" s="111"/>
      <c r="I158" s="102">
        <f>'OverUnder E'!I158</f>
        <v>0</v>
      </c>
      <c r="J158" s="111"/>
      <c r="K158" s="103"/>
      <c r="M158" s="104">
        <v>2</v>
      </c>
      <c r="N158" s="105"/>
      <c r="Q158" s="110"/>
      <c r="R158" s="107" t="e">
        <f>HLOOKUP(B158,INPUT!$N$7:$CK$8,2,FALSE)</f>
        <v>#N/A</v>
      </c>
      <c r="S158" s="108">
        <f>SUMIF(INPUT!$F$7:$CK$7,$B158,INPUT!$F$192:$CK$192)+SUMIF(INPUT!$F$7:$CK$7,$B158,INPUT!$F$193:$CK$193)</f>
        <v>0</v>
      </c>
      <c r="T158" s="108"/>
      <c r="U158" s="108"/>
      <c r="V158" s="108">
        <f>IFERROR(IF(R158="Forecast",HLOOKUP(B158,INPUT!$R$191:$ES$193,3,FALSE),0),0)</f>
        <v>0</v>
      </c>
    </row>
    <row r="159" spans="1:22" hidden="1" outlineLevel="1">
      <c r="A159" s="44">
        <f t="shared" si="16"/>
        <v>1900</v>
      </c>
      <c r="B159" s="99"/>
      <c r="C159" s="111"/>
      <c r="D159" s="109"/>
      <c r="E159" s="100"/>
      <c r="F159" s="111"/>
      <c r="G159" s="79"/>
      <c r="H159" s="111"/>
      <c r="I159" s="102">
        <f>'OverUnder E'!I159</f>
        <v>0</v>
      </c>
      <c r="J159" s="111"/>
      <c r="K159" s="103"/>
      <c r="M159" s="104">
        <v>2</v>
      </c>
      <c r="N159" s="105"/>
      <c r="Q159" s="110"/>
      <c r="R159" s="107" t="e">
        <f>HLOOKUP(B159,INPUT!$N$7:$CK$8,2,FALSE)</f>
        <v>#N/A</v>
      </c>
      <c r="S159" s="108">
        <f>SUMIF(INPUT!$F$7:$CK$7,$B159,INPUT!$F$192:$CK$192)+SUMIF(INPUT!$F$7:$CK$7,$B159,INPUT!$F$193:$CK$193)</f>
        <v>0</v>
      </c>
      <c r="T159" s="108"/>
      <c r="U159" s="108"/>
      <c r="V159" s="108">
        <f>IFERROR(IF(R159="Forecast",HLOOKUP(B159,INPUT!$R$191:$ES$193,3,FALSE),0),0)</f>
        <v>0</v>
      </c>
    </row>
    <row r="160" spans="1:22" hidden="1" outlineLevel="1">
      <c r="A160" s="44">
        <f t="shared" si="16"/>
        <v>1900</v>
      </c>
      <c r="B160" s="99"/>
      <c r="C160" s="111"/>
      <c r="D160" s="109"/>
      <c r="E160" s="100"/>
      <c r="F160" s="111"/>
      <c r="G160" s="79"/>
      <c r="H160" s="111"/>
      <c r="I160" s="102">
        <f>'OverUnder E'!I160</f>
        <v>0</v>
      </c>
      <c r="J160" s="111"/>
      <c r="K160" s="103"/>
      <c r="M160" s="104">
        <v>2</v>
      </c>
      <c r="N160" s="105"/>
      <c r="Q160" s="110"/>
      <c r="R160" s="107" t="e">
        <f>HLOOKUP(B160,INPUT!$N$7:$CK$8,2,FALSE)</f>
        <v>#N/A</v>
      </c>
      <c r="S160" s="108">
        <f>SUMIF(INPUT!$F$7:$CK$7,$B160,INPUT!$F$192:$CK$192)+SUMIF(INPUT!$F$7:$CK$7,$B160,INPUT!$F$193:$CK$193)</f>
        <v>0</v>
      </c>
      <c r="T160" s="108"/>
      <c r="U160" s="108"/>
      <c r="V160" s="108">
        <f>IFERROR(IF(R160="Forecast",HLOOKUP(B160,INPUT!$R$191:$ES$193,3,FALSE),0),0)</f>
        <v>0</v>
      </c>
    </row>
    <row r="161" spans="1:22" hidden="1" outlineLevel="1">
      <c r="A161" s="44">
        <f t="shared" si="16"/>
        <v>1900</v>
      </c>
      <c r="B161" s="99"/>
      <c r="C161" s="111"/>
      <c r="D161" s="109"/>
      <c r="E161" s="100"/>
      <c r="F161" s="111"/>
      <c r="G161" s="79"/>
      <c r="H161" s="111"/>
      <c r="I161" s="102">
        <f>'OverUnder E'!I161</f>
        <v>0</v>
      </c>
      <c r="J161" s="111"/>
      <c r="K161" s="103"/>
      <c r="M161" s="104">
        <v>1</v>
      </c>
      <c r="N161" s="105"/>
      <c r="Q161" s="110"/>
      <c r="R161" s="107" t="e">
        <f>HLOOKUP(B161,INPUT!$N$7:$CK$8,2,FALSE)</f>
        <v>#N/A</v>
      </c>
      <c r="S161" s="108">
        <f>SUMIF(INPUT!$F$7:$CK$7,$B161,INPUT!$F$192:$CK$192)+SUMIF(INPUT!$F$7:$CK$7,$B161,INPUT!$F$193:$CK$193)</f>
        <v>0</v>
      </c>
      <c r="T161" s="108"/>
      <c r="U161" s="108"/>
      <c r="V161" s="108">
        <f>IFERROR(IF(R161="Forecast",HLOOKUP(B161,INPUT!$R$191:$ES$193,3,FALSE),0),0)</f>
        <v>0</v>
      </c>
    </row>
    <row r="162" spans="1:22" hidden="1" outlineLevel="1">
      <c r="A162" s="44">
        <f t="shared" si="16"/>
        <v>1900</v>
      </c>
      <c r="B162" s="99"/>
      <c r="C162" s="111"/>
      <c r="D162" s="109"/>
      <c r="E162" s="100"/>
      <c r="F162" s="111"/>
      <c r="G162" s="79"/>
      <c r="H162" s="111"/>
      <c r="I162" s="102">
        <f>'OverUnder E'!I162</f>
        <v>0</v>
      </c>
      <c r="J162" s="111"/>
      <c r="K162" s="103"/>
      <c r="M162" s="104">
        <v>2</v>
      </c>
      <c r="N162" s="105"/>
      <c r="Q162" s="110"/>
      <c r="R162" s="107" t="e">
        <f>HLOOKUP(B162,INPUT!$N$7:$CK$8,2,FALSE)</f>
        <v>#N/A</v>
      </c>
      <c r="S162" s="108">
        <f>SUMIF(INPUT!$F$7:$CK$7,$B162,INPUT!$F$192:$CK$192)+SUMIF(INPUT!$F$7:$CK$7,$B162,INPUT!$F$193:$CK$193)</f>
        <v>0</v>
      </c>
      <c r="T162" s="108"/>
      <c r="U162" s="108"/>
      <c r="V162" s="108">
        <f>IFERROR(IF(R162="Forecast",HLOOKUP(B162,INPUT!$R$191:$ES$193,3,FALSE),0),0)</f>
        <v>0</v>
      </c>
    </row>
    <row r="163" spans="1:22" hidden="1" outlineLevel="1">
      <c r="A163" s="44">
        <f t="shared" si="16"/>
        <v>1900</v>
      </c>
      <c r="B163" s="99"/>
      <c r="C163" s="111"/>
      <c r="D163" s="109"/>
      <c r="E163" s="100"/>
      <c r="F163" s="111"/>
      <c r="G163" s="79"/>
      <c r="H163" s="111"/>
      <c r="I163" s="102">
        <f>'OverUnder E'!I163</f>
        <v>0</v>
      </c>
      <c r="J163" s="111"/>
      <c r="K163" s="103"/>
      <c r="M163" s="104">
        <v>2</v>
      </c>
      <c r="N163" s="105"/>
      <c r="Q163" s="110"/>
      <c r="R163" s="107" t="e">
        <f>HLOOKUP(B163,INPUT!$N$7:$CK$8,2,FALSE)</f>
        <v>#N/A</v>
      </c>
      <c r="S163" s="108">
        <f>SUMIF(INPUT!$F$7:$CK$7,$B163,INPUT!$F$192:$CK$192)+SUMIF(INPUT!$F$7:$CK$7,$B163,INPUT!$F$193:$CK$193)</f>
        <v>0</v>
      </c>
      <c r="T163" s="108"/>
      <c r="U163" s="108"/>
      <c r="V163" s="108">
        <f>IFERROR(IF(R163="Forecast",HLOOKUP(B163,INPUT!$R$191:$ES$193,3,FALSE),0),0)</f>
        <v>0</v>
      </c>
    </row>
    <row r="164" spans="1:22" hidden="1" outlineLevel="1">
      <c r="A164" s="44">
        <f t="shared" si="16"/>
        <v>1900</v>
      </c>
      <c r="B164" s="99"/>
      <c r="C164" s="111"/>
      <c r="D164" s="109"/>
      <c r="E164" s="100"/>
      <c r="F164" s="111"/>
      <c r="G164" s="79"/>
      <c r="H164" s="111"/>
      <c r="I164" s="102">
        <f>'OverUnder E'!I164</f>
        <v>0</v>
      </c>
      <c r="J164" s="111"/>
      <c r="K164" s="103"/>
      <c r="M164" s="104">
        <v>2</v>
      </c>
      <c r="N164" s="105"/>
      <c r="Q164" s="110"/>
      <c r="R164" s="107" t="e">
        <f>HLOOKUP(B164,INPUT!$N$7:$CK$8,2,FALSE)</f>
        <v>#N/A</v>
      </c>
      <c r="S164" s="108">
        <f>SUMIF(INPUT!$F$7:$CK$7,$B164,INPUT!$F$192:$CK$192)+SUMIF(INPUT!$F$7:$CK$7,$B164,INPUT!$F$193:$CK$193)</f>
        <v>0</v>
      </c>
      <c r="T164" s="108"/>
      <c r="U164" s="108"/>
      <c r="V164" s="108">
        <f>IFERROR(IF(R164="Forecast",HLOOKUP(B164,INPUT!$R$191:$ES$193,3,FALSE),0),0)</f>
        <v>0</v>
      </c>
    </row>
    <row r="165" spans="1:22" hidden="1" outlineLevel="1">
      <c r="A165" s="44">
        <f t="shared" si="16"/>
        <v>1900</v>
      </c>
      <c r="B165" s="99"/>
      <c r="C165" s="111"/>
      <c r="D165" s="109"/>
      <c r="E165" s="100"/>
      <c r="F165" s="111"/>
      <c r="G165" s="79"/>
      <c r="H165" s="111"/>
      <c r="I165" s="102">
        <f>'OverUnder E'!I165</f>
        <v>0</v>
      </c>
      <c r="J165" s="111"/>
      <c r="K165" s="103"/>
      <c r="M165" s="104">
        <v>2</v>
      </c>
      <c r="N165" s="105"/>
      <c r="Q165" s="110"/>
      <c r="R165" s="107" t="e">
        <f>HLOOKUP(B165,INPUT!$N$7:$CK$8,2,FALSE)</f>
        <v>#N/A</v>
      </c>
      <c r="S165" s="108">
        <f>SUMIF(INPUT!$F$7:$CK$7,$B165,INPUT!$F$192:$CK$192)+SUMIF(INPUT!$F$7:$CK$7,$B165,INPUT!$F$193:$CK$193)</f>
        <v>0</v>
      </c>
      <c r="T165" s="108"/>
      <c r="U165" s="108"/>
      <c r="V165" s="108">
        <f>IFERROR(IF(R165="Forecast",HLOOKUP(B165,INPUT!$R$191:$ES$193,3,FALSE),0),0)</f>
        <v>0</v>
      </c>
    </row>
    <row r="166" spans="1:22" hidden="1" outlineLevel="1">
      <c r="A166" s="44">
        <f t="shared" si="16"/>
        <v>1900</v>
      </c>
      <c r="B166" s="99"/>
      <c r="C166" s="111"/>
      <c r="D166" s="109"/>
      <c r="E166" s="100"/>
      <c r="F166" s="111"/>
      <c r="G166" s="79"/>
      <c r="H166" s="111"/>
      <c r="I166" s="102">
        <f>'OverUnder E'!I166</f>
        <v>0</v>
      </c>
      <c r="J166" s="111"/>
      <c r="K166" s="103"/>
      <c r="M166" s="104">
        <v>1</v>
      </c>
      <c r="N166" s="105"/>
      <c r="Q166" s="110"/>
      <c r="R166" s="107" t="e">
        <f>HLOOKUP(B166,INPUT!$N$7:$CK$8,2,FALSE)</f>
        <v>#N/A</v>
      </c>
      <c r="S166" s="108">
        <f>SUMIF(INPUT!$F$7:$CK$7,$B166,INPUT!$F$192:$CK$192)+SUMIF(INPUT!$F$7:$CK$7,$B166,INPUT!$F$193:$CK$193)</f>
        <v>0</v>
      </c>
      <c r="T166" s="108"/>
      <c r="U166" s="108"/>
      <c r="V166" s="108">
        <f>IFERROR(IF(R166="Forecast",HLOOKUP(B166,INPUT!$R$191:$ES$193,3,FALSE),0),0)</f>
        <v>0</v>
      </c>
    </row>
    <row r="167" spans="1:22" hidden="1" outlineLevel="1">
      <c r="A167" s="44">
        <f t="shared" si="16"/>
        <v>1900</v>
      </c>
      <c r="B167" s="99"/>
      <c r="C167" s="111"/>
      <c r="D167" s="109"/>
      <c r="E167" s="100"/>
      <c r="F167" s="111"/>
      <c r="G167" s="79"/>
      <c r="H167" s="111"/>
      <c r="I167" s="102">
        <f>'OverUnder E'!I167</f>
        <v>0</v>
      </c>
      <c r="J167" s="111"/>
      <c r="K167" s="103"/>
      <c r="M167" s="104">
        <v>2</v>
      </c>
      <c r="N167" s="105"/>
      <c r="Q167" s="110"/>
      <c r="R167" s="107" t="e">
        <f>HLOOKUP(B167,INPUT!$N$7:$CK$8,2,FALSE)</f>
        <v>#N/A</v>
      </c>
      <c r="S167" s="108">
        <f>SUMIF(INPUT!$F$7:$CK$7,$B167,INPUT!$F$192:$CK$192)+SUMIF(INPUT!$F$7:$CK$7,$B167,INPUT!$F$193:$CK$193)</f>
        <v>0</v>
      </c>
      <c r="T167" s="108"/>
      <c r="U167" s="108"/>
      <c r="V167" s="108">
        <f>IFERROR(IF(R167="Forecast",HLOOKUP(B167,INPUT!$R$191:$ES$193,3,FALSE),0),0)</f>
        <v>0</v>
      </c>
    </row>
    <row r="168" spans="1:22" hidden="1" outlineLevel="1">
      <c r="A168" s="44">
        <f t="shared" si="16"/>
        <v>1900</v>
      </c>
      <c r="B168" s="99"/>
      <c r="C168" s="111"/>
      <c r="D168" s="109"/>
      <c r="E168" s="100"/>
      <c r="F168" s="111"/>
      <c r="G168" s="79"/>
      <c r="H168" s="111"/>
      <c r="I168" s="102">
        <f>'OverUnder E'!I168</f>
        <v>0</v>
      </c>
      <c r="J168" s="111"/>
      <c r="K168" s="103"/>
      <c r="M168" s="104">
        <v>2</v>
      </c>
      <c r="N168" s="105"/>
      <c r="Q168" s="110"/>
      <c r="R168" s="107" t="e">
        <f>HLOOKUP(B168,INPUT!$N$7:$CK$8,2,FALSE)</f>
        <v>#N/A</v>
      </c>
      <c r="S168" s="108">
        <f>SUMIF(INPUT!$F$7:$CK$7,$B168,INPUT!$F$192:$CK$192)+SUMIF(INPUT!$F$7:$CK$7,$B168,INPUT!$F$193:$CK$193)</f>
        <v>0</v>
      </c>
      <c r="T168" s="108"/>
      <c r="U168" s="108"/>
      <c r="V168" s="108">
        <f>IFERROR(IF(R168="Forecast",HLOOKUP(B168,INPUT!$R$191:$ES$193,3,FALSE),0),0)</f>
        <v>0</v>
      </c>
    </row>
    <row r="169" spans="1:22" hidden="1" outlineLevel="1">
      <c r="A169" s="44">
        <f t="shared" si="16"/>
        <v>1900</v>
      </c>
      <c r="B169" s="99"/>
      <c r="C169" s="111"/>
      <c r="D169" s="109"/>
      <c r="E169" s="100"/>
      <c r="F169" s="111"/>
      <c r="G169" s="79"/>
      <c r="H169" s="111"/>
      <c r="I169" s="102">
        <f>'OverUnder E'!I169</f>
        <v>0</v>
      </c>
      <c r="J169" s="111"/>
      <c r="K169" s="103"/>
      <c r="M169" s="104">
        <v>2</v>
      </c>
      <c r="N169" s="105"/>
      <c r="Q169" s="110"/>
      <c r="R169" s="107" t="e">
        <f>HLOOKUP(B169,INPUT!$N$7:$CK$8,2,FALSE)</f>
        <v>#N/A</v>
      </c>
      <c r="S169" s="108">
        <f>SUMIF(INPUT!$F$7:$CK$7,$B169,INPUT!$F$192:$CK$192)+SUMIF(INPUT!$F$7:$CK$7,$B169,INPUT!$F$193:$CK$193)</f>
        <v>0</v>
      </c>
      <c r="T169" s="108"/>
      <c r="U169" s="108"/>
      <c r="V169" s="108">
        <f>IFERROR(IF(R169="Forecast",HLOOKUP(B169,INPUT!$R$191:$ES$193,3,FALSE),0),0)</f>
        <v>0</v>
      </c>
    </row>
    <row r="170" spans="1:22" hidden="1" outlineLevel="1">
      <c r="A170" s="44">
        <f t="shared" si="16"/>
        <v>1900</v>
      </c>
      <c r="B170" s="99"/>
      <c r="C170" s="111"/>
      <c r="D170" s="109"/>
      <c r="E170" s="100"/>
      <c r="F170" s="111"/>
      <c r="G170" s="79"/>
      <c r="H170" s="111"/>
      <c r="I170" s="102">
        <f>'OverUnder E'!I170</f>
        <v>0</v>
      </c>
      <c r="J170" s="111"/>
      <c r="K170" s="103"/>
      <c r="M170" s="104">
        <v>2</v>
      </c>
      <c r="N170" s="105"/>
      <c r="Q170" s="110"/>
      <c r="R170" s="107" t="e">
        <f>HLOOKUP(B170,INPUT!$N$7:$CK$8,2,FALSE)</f>
        <v>#N/A</v>
      </c>
      <c r="S170" s="108">
        <f>SUMIF(INPUT!$F$7:$CK$7,$B170,INPUT!$F$192:$CK$192)+SUMIF(INPUT!$F$7:$CK$7,$B170,INPUT!$F$193:$CK$193)</f>
        <v>0</v>
      </c>
      <c r="T170" s="108"/>
      <c r="U170" s="108"/>
      <c r="V170" s="108">
        <f>IFERROR(IF(R170="Forecast",HLOOKUP(B170,INPUT!$R$191:$ES$193,3,FALSE),0),0)</f>
        <v>0</v>
      </c>
    </row>
    <row r="171" spans="1:22" hidden="1" outlineLevel="1">
      <c r="A171" s="44">
        <f t="shared" si="16"/>
        <v>1900</v>
      </c>
      <c r="B171" s="99"/>
      <c r="C171" s="111"/>
      <c r="D171" s="109"/>
      <c r="E171" s="100"/>
      <c r="F171" s="111"/>
      <c r="G171" s="79"/>
      <c r="H171" s="111"/>
      <c r="I171" s="102">
        <f>'OverUnder E'!I171</f>
        <v>0</v>
      </c>
      <c r="J171" s="111"/>
      <c r="K171" s="103"/>
      <c r="M171" s="104">
        <v>1</v>
      </c>
      <c r="N171" s="105"/>
      <c r="Q171" s="110"/>
      <c r="R171" s="107" t="e">
        <f>HLOOKUP(B171,INPUT!$N$7:$CK$8,2,FALSE)</f>
        <v>#N/A</v>
      </c>
      <c r="S171" s="108">
        <f>SUMIF(INPUT!$F$7:$CK$7,$B171,INPUT!$F$192:$CK$192)+SUMIF(INPUT!$F$7:$CK$7,$B171,INPUT!$F$193:$CK$193)</f>
        <v>0</v>
      </c>
      <c r="T171" s="108"/>
      <c r="U171" s="108"/>
      <c r="V171" s="108">
        <f>IFERROR(IF(R171="Forecast",HLOOKUP(B171,INPUT!$R$191:$ES$193,3,FALSE),0),0)</f>
        <v>0</v>
      </c>
    </row>
    <row r="172" spans="1:22" hidden="1" outlineLevel="1">
      <c r="A172" s="44">
        <f t="shared" si="16"/>
        <v>1900</v>
      </c>
      <c r="B172" s="99"/>
      <c r="C172" s="111"/>
      <c r="D172" s="109"/>
      <c r="E172" s="100"/>
      <c r="F172" s="111"/>
      <c r="G172" s="79"/>
      <c r="H172" s="111"/>
      <c r="I172" s="102">
        <f>'OverUnder E'!I172</f>
        <v>0</v>
      </c>
      <c r="J172" s="111"/>
      <c r="K172" s="103"/>
      <c r="M172" s="104">
        <v>2</v>
      </c>
      <c r="N172" s="105"/>
      <c r="Q172" s="110"/>
      <c r="R172" s="107" t="e">
        <f>HLOOKUP(B172,INPUT!$N$7:$CK$8,2,FALSE)</f>
        <v>#N/A</v>
      </c>
      <c r="S172" s="108">
        <f>SUMIF(INPUT!$F$7:$CK$7,$B172,INPUT!$F$192:$CK$192)+SUMIF(INPUT!$F$7:$CK$7,$B172,INPUT!$F$193:$CK$193)</f>
        <v>0</v>
      </c>
      <c r="T172" s="108"/>
      <c r="U172" s="108"/>
      <c r="V172" s="108">
        <f>IFERROR(IF(R172="Forecast",HLOOKUP(B172,INPUT!$R$191:$ES$193,3,FALSE),0),0)</f>
        <v>0</v>
      </c>
    </row>
    <row r="173" spans="1:22" hidden="1" outlineLevel="1">
      <c r="A173" s="44">
        <f t="shared" si="16"/>
        <v>1900</v>
      </c>
      <c r="B173" s="99"/>
      <c r="C173" s="111"/>
      <c r="D173" s="109"/>
      <c r="E173" s="100"/>
      <c r="F173" s="111"/>
      <c r="G173" s="79"/>
      <c r="H173" s="111"/>
      <c r="I173" s="102">
        <f>'OverUnder E'!I173</f>
        <v>0</v>
      </c>
      <c r="J173" s="111"/>
      <c r="K173" s="103"/>
      <c r="M173" s="104">
        <v>2</v>
      </c>
      <c r="N173" s="105"/>
      <c r="Q173" s="110"/>
      <c r="R173" s="107" t="e">
        <f>HLOOKUP(B173,INPUT!$N$7:$CK$8,2,FALSE)</f>
        <v>#N/A</v>
      </c>
      <c r="S173" s="108">
        <f>SUMIF(INPUT!$F$7:$CK$7,$B173,INPUT!$F$192:$CK$192)+SUMIF(INPUT!$F$7:$CK$7,$B173,INPUT!$F$193:$CK$193)</f>
        <v>0</v>
      </c>
      <c r="T173" s="108"/>
      <c r="U173" s="108"/>
      <c r="V173" s="108">
        <f>IFERROR(IF(R173="Forecast",HLOOKUP(B173,INPUT!$R$191:$ES$193,3,FALSE),0),0)</f>
        <v>0</v>
      </c>
    </row>
    <row r="174" spans="1:22" hidden="1" outlineLevel="1">
      <c r="A174" s="44">
        <f t="shared" si="16"/>
        <v>1900</v>
      </c>
      <c r="B174" s="99"/>
      <c r="C174" s="111"/>
      <c r="D174" s="109"/>
      <c r="E174" s="100"/>
      <c r="F174" s="111"/>
      <c r="G174" s="79"/>
      <c r="H174" s="111"/>
      <c r="I174" s="102">
        <f>'OverUnder E'!I174</f>
        <v>0</v>
      </c>
      <c r="J174" s="111"/>
      <c r="K174" s="103"/>
      <c r="M174" s="104">
        <v>2</v>
      </c>
      <c r="N174" s="105"/>
      <c r="Q174" s="110"/>
      <c r="R174" s="107" t="e">
        <f>HLOOKUP(B174,INPUT!$N$7:$CK$8,2,FALSE)</f>
        <v>#N/A</v>
      </c>
      <c r="S174" s="108">
        <f>SUMIF(INPUT!$F$7:$CK$7,$B174,INPUT!$F$192:$CK$192)+SUMIF(INPUT!$F$7:$CK$7,$B174,INPUT!$F$193:$CK$193)</f>
        <v>0</v>
      </c>
      <c r="T174" s="108"/>
      <c r="U174" s="108"/>
      <c r="V174" s="108">
        <f>IFERROR(IF(R174="Forecast",HLOOKUP(B174,INPUT!$R$191:$ES$193,3,FALSE),0),0)</f>
        <v>0</v>
      </c>
    </row>
    <row r="175" spans="1:22" hidden="1" outlineLevel="1">
      <c r="A175" s="44">
        <f t="shared" si="16"/>
        <v>1900</v>
      </c>
      <c r="B175" s="99"/>
      <c r="C175" s="111"/>
      <c r="D175" s="109"/>
      <c r="E175" s="100"/>
      <c r="F175" s="111"/>
      <c r="G175" s="79"/>
      <c r="H175" s="111"/>
      <c r="I175" s="102">
        <f>'OverUnder E'!I175</f>
        <v>0</v>
      </c>
      <c r="J175" s="111"/>
      <c r="K175" s="103"/>
      <c r="M175" s="104">
        <v>2</v>
      </c>
      <c r="N175" s="105"/>
      <c r="Q175" s="110"/>
      <c r="R175" s="107" t="e">
        <f>HLOOKUP(B175,INPUT!$N$7:$CK$8,2,FALSE)</f>
        <v>#N/A</v>
      </c>
      <c r="S175" s="108">
        <f>SUMIF(INPUT!$F$7:$CK$7,$B175,INPUT!$F$192:$CK$192)+SUMIF(INPUT!$F$7:$CK$7,$B175,INPUT!$F$193:$CK$193)</f>
        <v>0</v>
      </c>
      <c r="T175" s="108"/>
      <c r="U175" s="108"/>
      <c r="V175" s="108">
        <f>IFERROR(IF(R175="Forecast",HLOOKUP(B175,INPUT!$R$191:$ES$193,3,FALSE),0),0)</f>
        <v>0</v>
      </c>
    </row>
    <row r="176" spans="1:22" hidden="1" outlineLevel="1">
      <c r="A176" s="44">
        <f t="shared" si="16"/>
        <v>1900</v>
      </c>
      <c r="B176" s="99"/>
      <c r="C176" s="111"/>
      <c r="D176" s="109"/>
      <c r="E176" s="100"/>
      <c r="F176" s="111"/>
      <c r="G176" s="79"/>
      <c r="H176" s="111"/>
      <c r="I176" s="102">
        <f>'OverUnder E'!I176</f>
        <v>0</v>
      </c>
      <c r="J176" s="111"/>
      <c r="K176" s="103"/>
      <c r="M176" s="104">
        <v>1</v>
      </c>
      <c r="N176" s="105"/>
      <c r="Q176" s="110"/>
      <c r="R176" s="107" t="e">
        <f>HLOOKUP(B176,INPUT!$N$7:$CK$8,2,FALSE)</f>
        <v>#N/A</v>
      </c>
      <c r="S176" s="108">
        <f>SUMIF(INPUT!$F$7:$CK$7,$B176,INPUT!$F$192:$CK$192)+SUMIF(INPUT!$F$7:$CK$7,$B176,INPUT!$F$193:$CK$193)</f>
        <v>0</v>
      </c>
      <c r="T176" s="108"/>
      <c r="U176" s="108"/>
      <c r="V176" s="108">
        <f>IFERROR(IF(R176="Forecast",HLOOKUP(B176,INPUT!$R$191:$ES$193,3,FALSE),0),0)</f>
        <v>0</v>
      </c>
    </row>
    <row r="177" spans="1:22" hidden="1" outlineLevel="1">
      <c r="A177" s="44">
        <f t="shared" si="16"/>
        <v>1900</v>
      </c>
      <c r="B177" s="99"/>
      <c r="C177" s="111"/>
      <c r="D177" s="109"/>
      <c r="E177" s="100"/>
      <c r="F177" s="111"/>
      <c r="G177" s="79"/>
      <c r="H177" s="111"/>
      <c r="I177" s="102">
        <f>'OverUnder E'!I177</f>
        <v>0</v>
      </c>
      <c r="J177" s="111"/>
      <c r="K177" s="103"/>
      <c r="M177" s="104">
        <v>2</v>
      </c>
      <c r="N177" s="105"/>
      <c r="Q177" s="110"/>
      <c r="R177" s="107" t="e">
        <f>HLOOKUP(B177,INPUT!$N$7:$CK$8,2,FALSE)</f>
        <v>#N/A</v>
      </c>
      <c r="S177" s="108">
        <f>SUMIF(INPUT!$F$7:$CK$7,$B177,INPUT!$F$192:$CK$192)+SUMIF(INPUT!$F$7:$CK$7,$B177,INPUT!$F$193:$CK$193)</f>
        <v>0</v>
      </c>
      <c r="T177" s="108"/>
      <c r="U177" s="108"/>
      <c r="V177" s="108">
        <f>IFERROR(IF(R177="Forecast",HLOOKUP(B177,INPUT!$R$191:$ES$193,3,FALSE),0),0)</f>
        <v>0</v>
      </c>
    </row>
    <row r="178" spans="1:22" hidden="1" outlineLevel="1">
      <c r="A178" s="44">
        <f t="shared" si="16"/>
        <v>1900</v>
      </c>
      <c r="B178" s="99"/>
      <c r="C178" s="111"/>
      <c r="D178" s="109"/>
      <c r="E178" s="100"/>
      <c r="F178" s="111"/>
      <c r="G178" s="79"/>
      <c r="H178" s="111"/>
      <c r="I178" s="102">
        <f>'OverUnder E'!I178</f>
        <v>0</v>
      </c>
      <c r="J178" s="111"/>
      <c r="K178" s="103"/>
      <c r="M178" s="104">
        <v>2</v>
      </c>
      <c r="N178" s="105"/>
      <c r="Q178" s="110"/>
      <c r="R178" s="107" t="e">
        <f>HLOOKUP(B178,INPUT!$N$7:$CK$8,2,FALSE)</f>
        <v>#N/A</v>
      </c>
      <c r="S178" s="108">
        <f>SUMIF(INPUT!$F$7:$CK$7,$B178,INPUT!$F$192:$CK$192)+SUMIF(INPUT!$F$7:$CK$7,$B178,INPUT!$F$193:$CK$193)</f>
        <v>0</v>
      </c>
      <c r="T178" s="108"/>
      <c r="U178" s="108"/>
      <c r="V178" s="108">
        <f>IFERROR(IF(R178="Forecast",HLOOKUP(B178,INPUT!$R$191:$ES$193,3,FALSE),0),0)</f>
        <v>0</v>
      </c>
    </row>
    <row r="179" spans="1:22" hidden="1" outlineLevel="1">
      <c r="A179" s="44">
        <f t="shared" si="16"/>
        <v>1900</v>
      </c>
      <c r="B179" s="99"/>
      <c r="C179" s="111"/>
      <c r="D179" s="109"/>
      <c r="E179" s="100"/>
      <c r="F179" s="111"/>
      <c r="G179" s="79"/>
      <c r="H179" s="111"/>
      <c r="I179" s="102">
        <f>'OverUnder E'!I179</f>
        <v>0</v>
      </c>
      <c r="J179" s="111"/>
      <c r="K179" s="103"/>
      <c r="M179" s="104">
        <v>2</v>
      </c>
      <c r="N179" s="105"/>
      <c r="Q179" s="110"/>
      <c r="R179" s="107" t="e">
        <f>HLOOKUP(B179,INPUT!$N$7:$CK$8,2,FALSE)</f>
        <v>#N/A</v>
      </c>
      <c r="S179" s="108">
        <f>SUMIF(INPUT!$F$7:$CK$7,$B179,INPUT!$F$192:$CK$192)+SUMIF(INPUT!$F$7:$CK$7,$B179,INPUT!$F$193:$CK$193)</f>
        <v>0</v>
      </c>
      <c r="T179" s="108"/>
      <c r="U179" s="108"/>
      <c r="V179" s="108">
        <f>IFERROR(IF(R179="Forecast",HLOOKUP(B179,INPUT!$R$191:$ES$193,3,FALSE),0),0)</f>
        <v>0</v>
      </c>
    </row>
    <row r="180" spans="1:22" hidden="1" outlineLevel="1">
      <c r="A180" s="44">
        <f t="shared" si="16"/>
        <v>1900</v>
      </c>
      <c r="B180" s="99"/>
      <c r="C180" s="111"/>
      <c r="D180" s="109"/>
      <c r="E180" s="100"/>
      <c r="F180" s="111"/>
      <c r="G180" s="79"/>
      <c r="H180" s="111"/>
      <c r="I180" s="102">
        <f>'OverUnder E'!I180</f>
        <v>0</v>
      </c>
      <c r="J180" s="111"/>
      <c r="K180" s="103"/>
      <c r="M180" s="104">
        <v>2</v>
      </c>
      <c r="N180" s="105"/>
      <c r="Q180" s="110"/>
      <c r="R180" s="107" t="e">
        <f>HLOOKUP(B180,INPUT!$N$7:$CK$8,2,FALSE)</f>
        <v>#N/A</v>
      </c>
      <c r="S180" s="108">
        <f>SUMIF(INPUT!$F$7:$CK$7,$B180,INPUT!$F$192:$CK$192)+SUMIF(INPUT!$F$7:$CK$7,$B180,INPUT!$F$193:$CK$193)</f>
        <v>0</v>
      </c>
      <c r="T180" s="108"/>
      <c r="U180" s="108"/>
      <c r="V180" s="108">
        <f>IFERROR(IF(R180="Forecast",HLOOKUP(B180,INPUT!$R$191:$ES$193,3,FALSE),0),0)</f>
        <v>0</v>
      </c>
    </row>
    <row r="181" spans="1:22" hidden="1" outlineLevel="1">
      <c r="A181" s="44">
        <f t="shared" si="16"/>
        <v>1900</v>
      </c>
      <c r="B181" s="99"/>
      <c r="C181" s="111"/>
      <c r="D181" s="109"/>
      <c r="E181" s="100"/>
      <c r="F181" s="111"/>
      <c r="G181" s="79"/>
      <c r="H181" s="111"/>
      <c r="I181" s="102">
        <f>'OverUnder E'!I181</f>
        <v>0</v>
      </c>
      <c r="J181" s="111"/>
      <c r="K181" s="103"/>
      <c r="M181" s="104">
        <v>1</v>
      </c>
      <c r="N181" s="105"/>
      <c r="Q181" s="110"/>
      <c r="R181" s="107" t="e">
        <f>HLOOKUP(B181,INPUT!$N$7:$CK$8,2,FALSE)</f>
        <v>#N/A</v>
      </c>
      <c r="S181" s="108">
        <f>SUMIF(INPUT!$F$7:$CK$7,$B181,INPUT!$F$192:$CK$192)+SUMIF(INPUT!$F$7:$CK$7,$B181,INPUT!$F$193:$CK$193)</f>
        <v>0</v>
      </c>
      <c r="T181" s="108"/>
      <c r="U181" s="108"/>
      <c r="V181" s="108">
        <f>IFERROR(IF(R181="Forecast",HLOOKUP(B181,INPUT!$R$191:$ES$193,3,FALSE),0),0)</f>
        <v>0</v>
      </c>
    </row>
    <row r="182" spans="1:22" hidden="1" outlineLevel="1">
      <c r="A182" s="44">
        <f t="shared" si="16"/>
        <v>1900</v>
      </c>
      <c r="B182" s="99"/>
      <c r="C182" s="111"/>
      <c r="D182" s="109"/>
      <c r="E182" s="100"/>
      <c r="F182" s="111"/>
      <c r="G182" s="79"/>
      <c r="H182" s="111"/>
      <c r="I182" s="102">
        <f>'OverUnder E'!I182</f>
        <v>0</v>
      </c>
      <c r="J182" s="111"/>
      <c r="K182" s="103"/>
      <c r="M182" s="104">
        <v>2</v>
      </c>
      <c r="N182" s="105"/>
      <c r="Q182" s="110"/>
      <c r="R182" s="107" t="e">
        <f>HLOOKUP(B182,INPUT!$N$7:$CK$8,2,FALSE)</f>
        <v>#N/A</v>
      </c>
      <c r="S182" s="108">
        <f>SUMIF(INPUT!$F$7:$CK$7,$B182,INPUT!$F$192:$CK$192)+SUMIF(INPUT!$F$7:$CK$7,$B182,INPUT!$F$193:$CK$193)</f>
        <v>0</v>
      </c>
      <c r="T182" s="108"/>
      <c r="U182" s="108"/>
      <c r="V182" s="108">
        <f>IFERROR(IF(R182="Forecast",HLOOKUP(B182,INPUT!$R$191:$ES$193,3,FALSE),0),0)</f>
        <v>0</v>
      </c>
    </row>
    <row r="183" spans="1:22" hidden="1" outlineLevel="1">
      <c r="A183" s="44">
        <f t="shared" si="16"/>
        <v>1900</v>
      </c>
      <c r="B183" s="99"/>
      <c r="C183" s="111"/>
      <c r="D183" s="109"/>
      <c r="E183" s="100"/>
      <c r="F183" s="111"/>
      <c r="G183" s="79"/>
      <c r="H183" s="111"/>
      <c r="I183" s="102">
        <f>'OverUnder E'!I183</f>
        <v>0</v>
      </c>
      <c r="J183" s="111"/>
      <c r="K183" s="103"/>
      <c r="M183" s="104">
        <v>2</v>
      </c>
      <c r="N183" s="105"/>
      <c r="Q183" s="110"/>
      <c r="R183" s="107" t="e">
        <f>HLOOKUP(B183,INPUT!$N$7:$CK$8,2,FALSE)</f>
        <v>#N/A</v>
      </c>
      <c r="S183" s="108">
        <f>SUMIF(INPUT!$F$7:$CK$7,$B183,INPUT!$F$192:$CK$192)+SUMIF(INPUT!$F$7:$CK$7,$B183,INPUT!$F$193:$CK$193)</f>
        <v>0</v>
      </c>
      <c r="T183" s="108"/>
      <c r="U183" s="108"/>
      <c r="V183" s="108">
        <f>IFERROR(IF(R183="Forecast",HLOOKUP(B183,INPUT!$R$191:$ES$193,3,FALSE),0),0)</f>
        <v>0</v>
      </c>
    </row>
    <row r="184" spans="1:22" hidden="1" outlineLevel="1">
      <c r="A184" s="44">
        <f t="shared" si="16"/>
        <v>1900</v>
      </c>
      <c r="B184" s="99"/>
      <c r="C184" s="111"/>
      <c r="D184" s="109"/>
      <c r="E184" s="100"/>
      <c r="F184" s="111"/>
      <c r="G184" s="79"/>
      <c r="H184" s="111"/>
      <c r="I184" s="102">
        <f>'OverUnder E'!I184</f>
        <v>0</v>
      </c>
      <c r="J184" s="111"/>
      <c r="K184" s="103"/>
      <c r="M184" s="104">
        <v>2</v>
      </c>
      <c r="N184" s="105"/>
      <c r="Q184" s="110"/>
      <c r="R184" s="107" t="e">
        <f>HLOOKUP(B184,INPUT!$N$7:$CK$8,2,FALSE)</f>
        <v>#N/A</v>
      </c>
      <c r="S184" s="108">
        <f>SUMIF(INPUT!$F$7:$CK$7,$B184,INPUT!$F$192:$CK$192)+SUMIF(INPUT!$F$7:$CK$7,$B184,INPUT!$F$193:$CK$193)</f>
        <v>0</v>
      </c>
      <c r="T184" s="108"/>
      <c r="U184" s="108"/>
      <c r="V184" s="108">
        <f>IFERROR(IF(R184="Forecast",HLOOKUP(B184,INPUT!$R$191:$ES$193,3,FALSE),0),0)</f>
        <v>0</v>
      </c>
    </row>
    <row r="185" spans="1:22" hidden="1" outlineLevel="1">
      <c r="A185" s="44">
        <f t="shared" si="16"/>
        <v>1900</v>
      </c>
      <c r="B185" s="99"/>
      <c r="C185" s="111"/>
      <c r="D185" s="109"/>
      <c r="E185" s="100"/>
      <c r="F185" s="111"/>
      <c r="G185" s="79"/>
      <c r="H185" s="111"/>
      <c r="I185" s="102">
        <f>'OverUnder E'!I185</f>
        <v>0</v>
      </c>
      <c r="J185" s="111"/>
      <c r="K185" s="103"/>
      <c r="M185" s="104">
        <v>2</v>
      </c>
      <c r="N185" s="105"/>
      <c r="Q185" s="110"/>
      <c r="R185" s="107" t="e">
        <f>HLOOKUP(B185,INPUT!$N$7:$CK$8,2,FALSE)</f>
        <v>#N/A</v>
      </c>
      <c r="S185" s="108">
        <f>SUMIF(INPUT!$F$7:$CK$7,$B185,INPUT!$F$192:$CK$192)+SUMIF(INPUT!$F$7:$CK$7,$B185,INPUT!$F$193:$CK$193)</f>
        <v>0</v>
      </c>
      <c r="T185" s="108"/>
      <c r="U185" s="108"/>
      <c r="V185" s="108">
        <f>IFERROR(IF(R185="Forecast",HLOOKUP(B185,INPUT!$R$191:$ES$193,3,FALSE),0),0)</f>
        <v>0</v>
      </c>
    </row>
    <row r="186" spans="1:22" hidden="1" outlineLevel="1">
      <c r="A186" s="45">
        <f t="shared" si="16"/>
        <v>1900</v>
      </c>
      <c r="B186" s="99"/>
      <c r="C186" s="111"/>
      <c r="D186" s="109"/>
      <c r="E186" s="100"/>
      <c r="F186" s="111"/>
      <c r="G186" s="79"/>
      <c r="H186" s="111"/>
      <c r="I186" s="102">
        <f>'OverUnder E'!I186</f>
        <v>0</v>
      </c>
      <c r="J186" s="111"/>
      <c r="K186" s="103"/>
      <c r="M186" s="104">
        <v>1</v>
      </c>
      <c r="N186" s="105"/>
      <c r="Q186" s="110"/>
      <c r="R186" s="107" t="e">
        <f>HLOOKUP(B186,INPUT!$N$7:$CK$8,2,FALSE)</f>
        <v>#N/A</v>
      </c>
      <c r="S186" s="108">
        <f>SUMIF(INPUT!$F$7:$CK$7,$B186,INPUT!$F$192:$CK$192)+SUMIF(INPUT!$F$7:$CK$7,$B186,INPUT!$F$193:$CK$193)</f>
        <v>0</v>
      </c>
      <c r="T186" s="108"/>
      <c r="U186" s="108"/>
      <c r="V186" s="108">
        <f>IFERROR(IF(R186="Forecast",HLOOKUP(B186,INPUT!$R$191:$ES$193,3,FALSE),0),0)</f>
        <v>0</v>
      </c>
    </row>
    <row r="187" spans="1:22" hidden="1" outlineLevel="1">
      <c r="A187" s="45">
        <f t="shared" si="16"/>
        <v>1900</v>
      </c>
      <c r="B187" s="99"/>
      <c r="C187" s="111"/>
      <c r="D187" s="109"/>
      <c r="E187" s="100"/>
      <c r="F187" s="111"/>
      <c r="G187" s="79"/>
      <c r="H187" s="111"/>
      <c r="I187" s="102">
        <f>'OverUnder E'!I187</f>
        <v>0</v>
      </c>
      <c r="J187" s="111"/>
      <c r="K187" s="103"/>
      <c r="M187" s="104">
        <v>2</v>
      </c>
      <c r="N187" s="105"/>
      <c r="Q187" s="110"/>
      <c r="R187" s="107" t="e">
        <f>HLOOKUP(B187,INPUT!$N$7:$CK$8,2,FALSE)</f>
        <v>#N/A</v>
      </c>
      <c r="S187" s="108">
        <f>SUMIF(INPUT!$F$7:$CK$7,$B187,INPUT!$F$192:$CK$192)+SUMIF(INPUT!$F$7:$CK$7,$B187,INPUT!$F$193:$CK$193)</f>
        <v>0</v>
      </c>
      <c r="T187" s="108"/>
      <c r="U187" s="108"/>
      <c r="V187" s="108">
        <f>IFERROR(IF(R187="Forecast",HLOOKUP(B187,INPUT!$R$191:$ES$193,3,FALSE),0),0)</f>
        <v>0</v>
      </c>
    </row>
    <row r="188" spans="1:22" hidden="1" outlineLevel="1">
      <c r="A188" s="45">
        <f t="shared" si="16"/>
        <v>1900</v>
      </c>
      <c r="B188" s="99"/>
      <c r="C188" s="111"/>
      <c r="D188" s="109"/>
      <c r="E188" s="100"/>
      <c r="F188" s="111"/>
      <c r="G188" s="79"/>
      <c r="H188" s="111"/>
      <c r="I188" s="102">
        <f>'OverUnder E'!I188</f>
        <v>0</v>
      </c>
      <c r="J188" s="111"/>
      <c r="K188" s="103"/>
      <c r="M188" s="104">
        <v>2</v>
      </c>
      <c r="N188" s="105"/>
      <c r="Q188" s="110"/>
      <c r="R188" s="107" t="e">
        <f>HLOOKUP(B188,INPUT!$N$7:$CK$8,2,FALSE)</f>
        <v>#N/A</v>
      </c>
      <c r="S188" s="108">
        <f>SUMIF(INPUT!$F$7:$CK$7,$B188,INPUT!$F$192:$CK$192)+SUMIF(INPUT!$F$7:$CK$7,$B188,INPUT!$F$193:$CK$193)</f>
        <v>0</v>
      </c>
      <c r="T188" s="108"/>
      <c r="U188" s="108"/>
      <c r="V188" s="108">
        <f>IFERROR(IF(R188="Forecast",HLOOKUP(B188,INPUT!$R$191:$ES$193,3,FALSE),0),0)</f>
        <v>0</v>
      </c>
    </row>
    <row r="189" spans="1:22" hidden="1" outlineLevel="1">
      <c r="A189" s="45">
        <f t="shared" si="16"/>
        <v>1900</v>
      </c>
      <c r="B189" s="99"/>
      <c r="C189" s="111"/>
      <c r="D189" s="109"/>
      <c r="E189" s="100"/>
      <c r="F189" s="111"/>
      <c r="G189" s="79"/>
      <c r="H189" s="111"/>
      <c r="I189" s="102">
        <f>'OverUnder E'!I189</f>
        <v>0</v>
      </c>
      <c r="J189" s="111"/>
      <c r="K189" s="103"/>
      <c r="M189" s="104">
        <v>2</v>
      </c>
      <c r="N189" s="105"/>
      <c r="Q189" s="110"/>
      <c r="R189" s="107" t="e">
        <f>HLOOKUP(B189,INPUT!$N$7:$CK$8,2,FALSE)</f>
        <v>#N/A</v>
      </c>
      <c r="S189" s="108">
        <f>SUMIF(INPUT!$F$7:$CK$7,$B189,INPUT!$F$192:$CK$192)+SUMIF(INPUT!$F$7:$CK$7,$B189,INPUT!$F$193:$CK$193)</f>
        <v>0</v>
      </c>
      <c r="T189" s="108"/>
      <c r="U189" s="108"/>
      <c r="V189" s="108">
        <f>IFERROR(IF(R189="Forecast",HLOOKUP(B189,INPUT!$R$191:$ES$193,3,FALSE),0),0)</f>
        <v>0</v>
      </c>
    </row>
    <row r="190" spans="1:22" hidden="1" outlineLevel="1">
      <c r="A190" s="45">
        <f t="shared" si="16"/>
        <v>1900</v>
      </c>
      <c r="B190" s="99"/>
      <c r="C190" s="111"/>
      <c r="D190" s="109"/>
      <c r="E190" s="100"/>
      <c r="F190" s="111"/>
      <c r="G190" s="79"/>
      <c r="H190" s="111"/>
      <c r="I190" s="102">
        <f>'OverUnder E'!I190</f>
        <v>0</v>
      </c>
      <c r="J190" s="111"/>
      <c r="K190" s="103"/>
      <c r="M190" s="104">
        <v>2</v>
      </c>
      <c r="N190" s="105"/>
      <c r="Q190" s="110"/>
      <c r="R190" s="107" t="e">
        <f>HLOOKUP(B190,INPUT!$N$7:$CK$8,2,FALSE)</f>
        <v>#N/A</v>
      </c>
      <c r="S190" s="108">
        <f>SUMIF(INPUT!$F$7:$CK$7,$B190,INPUT!$F$192:$CK$192)+SUMIF(INPUT!$F$7:$CK$7,$B190,INPUT!$F$193:$CK$193)</f>
        <v>0</v>
      </c>
      <c r="T190" s="108"/>
      <c r="U190" s="108"/>
      <c r="V190" s="108">
        <f>IFERROR(IF(R190="Forecast",HLOOKUP(B190,INPUT!$R$191:$ES$193,3,FALSE),0),0)</f>
        <v>0</v>
      </c>
    </row>
    <row r="191" spans="1:22" ht="15" hidden="1" outlineLevel="1">
      <c r="A191" s="45">
        <f t="shared" si="16"/>
        <v>1900</v>
      </c>
      <c r="B191" s="99"/>
      <c r="C191" s="111"/>
      <c r="D191" s="109"/>
      <c r="E191" s="100"/>
      <c r="F191" s="111"/>
      <c r="G191" s="79"/>
      <c r="H191" s="111"/>
      <c r="I191" s="102">
        <f>'OverUnder E'!I191</f>
        <v>0</v>
      </c>
      <c r="J191" s="111"/>
      <c r="K191" s="103"/>
      <c r="M191" s="104">
        <v>1</v>
      </c>
      <c r="N191" s="105"/>
      <c r="Q191" s="112"/>
      <c r="R191" s="107" t="e">
        <f>HLOOKUP(B191,INPUT!$N$7:$CK$8,2,FALSE)</f>
        <v>#N/A</v>
      </c>
      <c r="S191" s="108">
        <f>SUMIF(INPUT!$F$7:$CK$7,$B191,INPUT!$F$192:$CK$192)+SUMIF(INPUT!$F$7:$CK$7,$B191,INPUT!$F$193:$CK$193)</f>
        <v>0</v>
      </c>
      <c r="T191" s="113"/>
      <c r="U191" s="108"/>
      <c r="V191" s="108">
        <f>IFERROR(IF(R191="Forecast",HLOOKUP(B191,INPUT!$R$191:$ES$193,3,FALSE),0),0)</f>
        <v>0</v>
      </c>
    </row>
    <row r="192" spans="1:22" ht="15" hidden="1" outlineLevel="1">
      <c r="A192" s="45">
        <f t="shared" si="16"/>
        <v>1900</v>
      </c>
      <c r="B192" s="99"/>
      <c r="C192" s="111"/>
      <c r="D192" s="109"/>
      <c r="E192" s="100"/>
      <c r="F192" s="111"/>
      <c r="G192" s="79"/>
      <c r="H192" s="111"/>
      <c r="I192" s="102">
        <f>'OverUnder E'!I192</f>
        <v>0</v>
      </c>
      <c r="J192" s="111"/>
      <c r="K192" s="103"/>
      <c r="M192" s="104">
        <v>2</v>
      </c>
      <c r="N192" s="105"/>
      <c r="Q192" s="112"/>
      <c r="R192" s="107" t="e">
        <f>HLOOKUP(B192,INPUT!$N$7:$CK$8,2,FALSE)</f>
        <v>#N/A</v>
      </c>
      <c r="S192" s="108">
        <f>SUMIF(INPUT!$F$7:$CK$7,$B192,INPUT!$F$192:$CK$192)+SUMIF(INPUT!$F$7:$CK$7,$B192,INPUT!$F$193:$CK$193)</f>
        <v>0</v>
      </c>
      <c r="T192" s="113"/>
      <c r="U192" s="108"/>
      <c r="V192" s="108">
        <f>IFERROR(IF(R192="Forecast",HLOOKUP(B192,INPUT!$R$191:$ES$193,3,FALSE),0),0)</f>
        <v>0</v>
      </c>
    </row>
    <row r="193" spans="1:22" ht="15" hidden="1" outlineLevel="1">
      <c r="A193" s="45">
        <f t="shared" si="16"/>
        <v>1900</v>
      </c>
      <c r="B193" s="99"/>
      <c r="C193" s="111"/>
      <c r="D193" s="109"/>
      <c r="E193" s="100"/>
      <c r="F193" s="111"/>
      <c r="G193" s="79"/>
      <c r="H193" s="111"/>
      <c r="I193" s="102">
        <f>'OverUnder E'!I193</f>
        <v>0</v>
      </c>
      <c r="J193" s="111"/>
      <c r="K193" s="103"/>
      <c r="M193" s="104">
        <v>2</v>
      </c>
      <c r="N193" s="105"/>
      <c r="Q193" s="112"/>
      <c r="R193" s="107" t="e">
        <f>HLOOKUP(B193,INPUT!$N$7:$CK$8,2,FALSE)</f>
        <v>#N/A</v>
      </c>
      <c r="S193" s="108">
        <f>SUMIF(INPUT!$F$7:$CK$7,$B193,INPUT!$F$192:$CK$192)+SUMIF(INPUT!$F$7:$CK$7,$B193,INPUT!$F$193:$CK$193)</f>
        <v>0</v>
      </c>
      <c r="T193" s="113"/>
      <c r="U193" s="108"/>
      <c r="V193" s="108">
        <f>IFERROR(IF(R193="Forecast",HLOOKUP(B193,INPUT!$R$191:$ES$193,3,FALSE),0),0)</f>
        <v>0</v>
      </c>
    </row>
    <row r="194" spans="1:22" ht="15" hidden="1" outlineLevel="1">
      <c r="A194" s="45">
        <f t="shared" si="16"/>
        <v>1900</v>
      </c>
      <c r="B194" s="99"/>
      <c r="C194" s="111"/>
      <c r="D194" s="109"/>
      <c r="E194" s="100"/>
      <c r="F194" s="111"/>
      <c r="G194" s="79"/>
      <c r="H194" s="111"/>
      <c r="I194" s="102">
        <f>'OverUnder E'!I194</f>
        <v>0</v>
      </c>
      <c r="J194" s="111"/>
      <c r="K194" s="103"/>
      <c r="M194" s="104">
        <v>2</v>
      </c>
      <c r="N194" s="105"/>
      <c r="Q194" s="112"/>
      <c r="R194" s="107" t="e">
        <f>HLOOKUP(B194,INPUT!$N$7:$CK$8,2,FALSE)</f>
        <v>#N/A</v>
      </c>
      <c r="S194" s="108">
        <f>SUMIF(INPUT!$F$7:$CK$7,$B194,INPUT!$F$192:$CK$192)+SUMIF(INPUT!$F$7:$CK$7,$B194,INPUT!$F$193:$CK$193)</f>
        <v>0</v>
      </c>
      <c r="T194" s="113"/>
      <c r="U194" s="108"/>
      <c r="V194" s="108">
        <f>IFERROR(IF(R194="Forecast",HLOOKUP(B194,INPUT!$R$191:$ES$193,3,FALSE),0),0)</f>
        <v>0</v>
      </c>
    </row>
    <row r="195" spans="1:22" ht="15" hidden="1" outlineLevel="1">
      <c r="A195" s="45">
        <f t="shared" si="16"/>
        <v>1900</v>
      </c>
      <c r="B195" s="99"/>
      <c r="C195" s="111"/>
      <c r="D195" s="109"/>
      <c r="E195" s="100"/>
      <c r="F195" s="111"/>
      <c r="G195" s="79"/>
      <c r="H195" s="111"/>
      <c r="I195" s="102">
        <f>'OverUnder E'!I195</f>
        <v>0</v>
      </c>
      <c r="J195" s="111"/>
      <c r="K195" s="103"/>
      <c r="M195" s="104">
        <v>2</v>
      </c>
      <c r="N195" s="105"/>
      <c r="Q195" s="112"/>
      <c r="R195" s="107" t="e">
        <f>HLOOKUP(B195,INPUT!$N$7:$CK$8,2,FALSE)</f>
        <v>#N/A</v>
      </c>
      <c r="S195" s="108">
        <f>SUMIF(INPUT!$F$7:$CK$7,$B195,INPUT!$F$192:$CK$192)+SUMIF(INPUT!$F$7:$CK$7,$B195,INPUT!$F$193:$CK$193)</f>
        <v>0</v>
      </c>
      <c r="T195" s="113"/>
      <c r="U195" s="108"/>
      <c r="V195" s="108">
        <f>IFERROR(IF(R195="Forecast",HLOOKUP(B195,INPUT!$R$191:$ES$193,3,FALSE),0),0)</f>
        <v>0</v>
      </c>
    </row>
    <row r="196" spans="1:22" ht="15" hidden="1" outlineLevel="1">
      <c r="A196" s="45">
        <f t="shared" si="16"/>
        <v>1900</v>
      </c>
      <c r="B196" s="99"/>
      <c r="C196" s="111"/>
      <c r="D196" s="109"/>
      <c r="E196" s="100"/>
      <c r="F196" s="111"/>
      <c r="G196" s="79"/>
      <c r="H196" s="111"/>
      <c r="I196" s="102">
        <f>'OverUnder E'!I196</f>
        <v>0</v>
      </c>
      <c r="J196" s="111"/>
      <c r="K196" s="103"/>
      <c r="M196" s="104">
        <v>1</v>
      </c>
      <c r="N196" s="105"/>
      <c r="Q196" s="112"/>
      <c r="R196" s="107" t="e">
        <f>HLOOKUP(B196,INPUT!$N$7:$CK$8,2,FALSE)</f>
        <v>#N/A</v>
      </c>
      <c r="S196" s="108">
        <f>SUMIF(INPUT!$F$7:$CK$7,$B196,INPUT!$F$192:$CK$192)+SUMIF(INPUT!$F$7:$CK$7,$B196,INPUT!$F$193:$CK$193)</f>
        <v>0</v>
      </c>
      <c r="T196" s="113"/>
      <c r="U196" s="108"/>
      <c r="V196" s="108">
        <f>IFERROR(IF(R196="Forecast",HLOOKUP(B196,INPUT!$R$191:$ES$193,3,FALSE),0),0)</f>
        <v>0</v>
      </c>
    </row>
    <row r="197" spans="1:22" ht="15" hidden="1" outlineLevel="1">
      <c r="A197" s="45">
        <f t="shared" si="16"/>
        <v>1900</v>
      </c>
      <c r="B197" s="99"/>
      <c r="C197" s="111"/>
      <c r="D197" s="109"/>
      <c r="E197" s="100"/>
      <c r="F197" s="111"/>
      <c r="G197" s="79"/>
      <c r="H197" s="111"/>
      <c r="I197" s="102">
        <f>'OverUnder E'!I197</f>
        <v>0</v>
      </c>
      <c r="J197" s="111"/>
      <c r="K197" s="103"/>
      <c r="M197" s="104">
        <v>2</v>
      </c>
      <c r="N197" s="105"/>
      <c r="Q197" s="112"/>
      <c r="R197" s="107" t="e">
        <f>HLOOKUP(B197,INPUT!$N$7:$CK$8,2,FALSE)</f>
        <v>#N/A</v>
      </c>
      <c r="S197" s="108">
        <f>SUMIF(INPUT!$F$7:$CK$7,$B197,INPUT!$F$192:$CK$192)+SUMIF(INPUT!$F$7:$CK$7,$B197,INPUT!$F$193:$CK$193)</f>
        <v>0</v>
      </c>
      <c r="T197" s="113"/>
      <c r="U197" s="108"/>
      <c r="V197" s="108">
        <f>IFERROR(IF(R197="Forecast",HLOOKUP(B197,INPUT!$R$191:$ES$193,3,FALSE),0),0)</f>
        <v>0</v>
      </c>
    </row>
    <row r="198" spans="1:22" ht="15" hidden="1" outlineLevel="1">
      <c r="A198" s="45">
        <f t="shared" si="16"/>
        <v>1900</v>
      </c>
      <c r="B198" s="99"/>
      <c r="C198" s="111"/>
      <c r="D198" s="109"/>
      <c r="E198" s="100"/>
      <c r="F198" s="111"/>
      <c r="G198" s="79"/>
      <c r="H198" s="111"/>
      <c r="I198" s="102">
        <f>'OverUnder E'!I198</f>
        <v>0</v>
      </c>
      <c r="J198" s="111"/>
      <c r="K198" s="103"/>
      <c r="M198" s="104">
        <v>2</v>
      </c>
      <c r="N198" s="105"/>
      <c r="Q198" s="112"/>
      <c r="R198" s="107" t="e">
        <f>HLOOKUP(B198,INPUT!$N$7:$CK$8,2,FALSE)</f>
        <v>#N/A</v>
      </c>
      <c r="S198" s="108">
        <f>SUMIF(INPUT!$F$7:$CK$7,$B198,INPUT!$F$192:$CK$192)+SUMIF(INPUT!$F$7:$CK$7,$B198,INPUT!$F$193:$CK$193)</f>
        <v>0</v>
      </c>
      <c r="T198" s="113"/>
      <c r="U198" s="108"/>
      <c r="V198" s="108">
        <f>IFERROR(IF(R198="Forecast",HLOOKUP(B198,INPUT!$R$191:$ES$193,3,FALSE),0),0)</f>
        <v>0</v>
      </c>
    </row>
    <row r="199" spans="1:22" ht="15" hidden="1" outlineLevel="1">
      <c r="A199" s="45">
        <f t="shared" si="16"/>
        <v>1900</v>
      </c>
      <c r="B199" s="99"/>
      <c r="C199" s="111"/>
      <c r="D199" s="109"/>
      <c r="E199" s="100"/>
      <c r="F199" s="111"/>
      <c r="G199" s="79"/>
      <c r="H199" s="111"/>
      <c r="I199" s="102">
        <f>'OverUnder E'!I199</f>
        <v>0</v>
      </c>
      <c r="J199" s="111"/>
      <c r="K199" s="103"/>
      <c r="M199" s="104">
        <v>2</v>
      </c>
      <c r="N199" s="105"/>
      <c r="Q199" s="112"/>
      <c r="R199" s="107" t="e">
        <f>HLOOKUP(B199,INPUT!$N$7:$CK$8,2,FALSE)</f>
        <v>#N/A</v>
      </c>
      <c r="S199" s="108">
        <f>SUMIF(INPUT!$F$7:$CK$7,$B199,INPUT!$F$192:$CK$192)+SUMIF(INPUT!$F$7:$CK$7,$B199,INPUT!$F$193:$CK$193)</f>
        <v>0</v>
      </c>
      <c r="T199" s="113"/>
      <c r="U199" s="108"/>
      <c r="V199" s="108">
        <f>IFERROR(IF(R199="Forecast",HLOOKUP(B199,INPUT!$R$191:$ES$193,3,FALSE),0),0)</f>
        <v>0</v>
      </c>
    </row>
    <row r="200" spans="1:22" ht="15" hidden="1" outlineLevel="1">
      <c r="A200" s="45">
        <f t="shared" si="16"/>
        <v>1900</v>
      </c>
      <c r="B200" s="99"/>
      <c r="C200" s="111"/>
      <c r="D200" s="109"/>
      <c r="E200" s="100"/>
      <c r="F200" s="111"/>
      <c r="G200" s="79"/>
      <c r="H200" s="111"/>
      <c r="I200" s="102">
        <f>'OverUnder E'!I200</f>
        <v>0</v>
      </c>
      <c r="J200" s="111"/>
      <c r="K200" s="103"/>
      <c r="M200" s="104">
        <v>2</v>
      </c>
      <c r="N200" s="105"/>
      <c r="Q200" s="112"/>
      <c r="R200" s="107" t="e">
        <f>HLOOKUP(B200,INPUT!$N$7:$CK$8,2,FALSE)</f>
        <v>#N/A</v>
      </c>
      <c r="S200" s="108">
        <f>SUMIF(INPUT!$F$7:$CK$7,$B200,INPUT!$F$192:$CK$192)+SUMIF(INPUT!$F$7:$CK$7,$B200,INPUT!$F$193:$CK$193)</f>
        <v>0</v>
      </c>
      <c r="T200" s="113"/>
      <c r="U200" s="108"/>
      <c r="V200" s="108">
        <f>IFERROR(IF(R200="Forecast",HLOOKUP(B200,INPUT!$R$191:$ES$193,3,FALSE),0),0)</f>
        <v>0</v>
      </c>
    </row>
    <row r="201" spans="1:22" ht="15" hidden="1" outlineLevel="1">
      <c r="A201" s="45">
        <f t="shared" si="16"/>
        <v>1900</v>
      </c>
      <c r="B201" s="99"/>
      <c r="C201" s="111"/>
      <c r="D201" s="109"/>
      <c r="E201" s="100"/>
      <c r="F201" s="111"/>
      <c r="G201" s="79"/>
      <c r="H201" s="111"/>
      <c r="I201" s="102">
        <f>'OverUnder E'!I201</f>
        <v>0</v>
      </c>
      <c r="J201" s="111"/>
      <c r="K201" s="103"/>
      <c r="M201" s="104">
        <v>1</v>
      </c>
      <c r="N201" s="105"/>
      <c r="Q201" s="112"/>
      <c r="R201" s="107" t="e">
        <f>HLOOKUP(B201,INPUT!$N$7:$CK$8,2,FALSE)</f>
        <v>#N/A</v>
      </c>
      <c r="S201" s="108">
        <f>SUMIF(INPUT!$F$7:$CK$7,$B201,INPUT!$F$192:$CK$192)+SUMIF(INPUT!$F$7:$CK$7,$B201,INPUT!$F$193:$CK$193)</f>
        <v>0</v>
      </c>
      <c r="T201" s="113"/>
      <c r="U201" s="108"/>
      <c r="V201" s="108">
        <f>IFERROR(IF(R201="Forecast",HLOOKUP(B201,INPUT!$R$191:$ES$193,3,FALSE),0),0)</f>
        <v>0</v>
      </c>
    </row>
    <row r="202" spans="1:22" ht="15" hidden="1" outlineLevel="1">
      <c r="A202" s="45">
        <f t="shared" si="16"/>
        <v>1900</v>
      </c>
      <c r="B202" s="99"/>
      <c r="C202" s="111"/>
      <c r="D202" s="109"/>
      <c r="E202" s="100"/>
      <c r="F202" s="111"/>
      <c r="G202" s="79"/>
      <c r="H202" s="111"/>
      <c r="I202" s="102">
        <f>'OverUnder E'!I202</f>
        <v>0</v>
      </c>
      <c r="J202" s="111"/>
      <c r="K202" s="103"/>
      <c r="M202" s="104">
        <v>2</v>
      </c>
      <c r="N202" s="105"/>
      <c r="Q202" s="112"/>
      <c r="R202" s="107" t="e">
        <f>HLOOKUP(B202,INPUT!$N$7:$CK$8,2,FALSE)</f>
        <v>#N/A</v>
      </c>
      <c r="S202" s="108">
        <f>SUMIF(INPUT!$F$7:$CK$7,$B202,INPUT!$F$192:$CK$192)+SUMIF(INPUT!$F$7:$CK$7,$B202,INPUT!$F$193:$CK$193)</f>
        <v>0</v>
      </c>
      <c r="T202" s="113"/>
      <c r="U202" s="108"/>
      <c r="V202" s="108">
        <f>IFERROR(IF(R202="Forecast",HLOOKUP(B202,INPUT!$R$191:$ES$193,3,FALSE),0),0)</f>
        <v>0</v>
      </c>
    </row>
    <row r="203" spans="1:22" ht="15" hidden="1" outlineLevel="1">
      <c r="A203" s="45">
        <f t="shared" ref="A203:A214" si="17">YEAR(B203)</f>
        <v>1900</v>
      </c>
      <c r="B203" s="99"/>
      <c r="C203" s="111"/>
      <c r="D203" s="109"/>
      <c r="E203" s="100"/>
      <c r="F203" s="111"/>
      <c r="G203" s="79"/>
      <c r="H203" s="111"/>
      <c r="I203" s="102">
        <f>'OverUnder E'!I203</f>
        <v>0</v>
      </c>
      <c r="J203" s="111"/>
      <c r="K203" s="103"/>
      <c r="M203" s="104">
        <v>2</v>
      </c>
      <c r="N203" s="105"/>
      <c r="Q203" s="112"/>
      <c r="R203" s="107" t="e">
        <f>HLOOKUP(B203,INPUT!$N$7:$CK$8,2,FALSE)</f>
        <v>#N/A</v>
      </c>
      <c r="S203" s="108">
        <f>SUMIF(INPUT!$F$7:$CK$7,$B203,INPUT!$F$192:$CK$192)+SUMIF(INPUT!$F$7:$CK$7,$B203,INPUT!$F$193:$CK$193)</f>
        <v>0</v>
      </c>
      <c r="T203" s="113"/>
      <c r="U203" s="108"/>
      <c r="V203" s="108">
        <f>IFERROR(IF(R203="Forecast",HLOOKUP(B203,INPUT!$R$191:$ES$193,3,FALSE),0),0)</f>
        <v>0</v>
      </c>
    </row>
    <row r="204" spans="1:22" ht="15" hidden="1" outlineLevel="1">
      <c r="A204" s="45">
        <f t="shared" si="17"/>
        <v>1900</v>
      </c>
      <c r="B204" s="99"/>
      <c r="C204" s="111"/>
      <c r="D204" s="109"/>
      <c r="E204" s="100"/>
      <c r="F204" s="111"/>
      <c r="G204" s="79"/>
      <c r="H204" s="111"/>
      <c r="I204" s="102">
        <f>'OverUnder E'!I204</f>
        <v>0</v>
      </c>
      <c r="J204" s="111"/>
      <c r="K204" s="103"/>
      <c r="M204" s="104">
        <v>2</v>
      </c>
      <c r="N204" s="105"/>
      <c r="Q204" s="112"/>
      <c r="R204" s="107" t="e">
        <f>HLOOKUP(B204,INPUT!$N$7:$CK$8,2,FALSE)</f>
        <v>#N/A</v>
      </c>
      <c r="S204" s="108">
        <f>SUMIF(INPUT!$F$7:$CK$7,$B204,INPUT!$F$192:$CK$192)+SUMIF(INPUT!$F$7:$CK$7,$B204,INPUT!$F$193:$CK$193)</f>
        <v>0</v>
      </c>
      <c r="T204" s="113"/>
      <c r="U204" s="108"/>
      <c r="V204" s="108">
        <f>IFERROR(IF(R204="Forecast",HLOOKUP(B204,INPUT!$R$191:$ES$193,3,FALSE),0),0)</f>
        <v>0</v>
      </c>
    </row>
    <row r="205" spans="1:22" ht="15" hidden="1" outlineLevel="1">
      <c r="A205" s="45">
        <f t="shared" si="17"/>
        <v>1900</v>
      </c>
      <c r="B205" s="99"/>
      <c r="C205" s="111"/>
      <c r="D205" s="109"/>
      <c r="E205" s="100"/>
      <c r="F205" s="111"/>
      <c r="G205" s="79"/>
      <c r="H205" s="111"/>
      <c r="I205" s="102">
        <f>'OverUnder E'!I205</f>
        <v>0</v>
      </c>
      <c r="J205" s="111"/>
      <c r="K205" s="103"/>
      <c r="M205" s="104">
        <v>2</v>
      </c>
      <c r="N205" s="105"/>
      <c r="Q205" s="112"/>
      <c r="R205" s="107" t="e">
        <f>HLOOKUP(B205,INPUT!$N$7:$CK$8,2,FALSE)</f>
        <v>#N/A</v>
      </c>
      <c r="S205" s="108">
        <f>SUMIF(INPUT!$F$7:$CK$7,$B205,INPUT!$F$192:$CK$192)+SUMIF(INPUT!$F$7:$CK$7,$B205,INPUT!$F$193:$CK$193)</f>
        <v>0</v>
      </c>
      <c r="T205" s="113"/>
      <c r="U205" s="108"/>
      <c r="V205" s="108">
        <f>IFERROR(IF(R205="Forecast",HLOOKUP(B205,INPUT!$R$191:$ES$193,3,FALSE),0),0)</f>
        <v>0</v>
      </c>
    </row>
    <row r="206" spans="1:22" ht="15" hidden="1" outlineLevel="1">
      <c r="A206" s="45">
        <f t="shared" si="17"/>
        <v>1900</v>
      </c>
      <c r="B206" s="99"/>
      <c r="C206" s="111"/>
      <c r="D206" s="109"/>
      <c r="E206" s="100"/>
      <c r="F206" s="111"/>
      <c r="G206" s="79"/>
      <c r="H206" s="111"/>
      <c r="I206" s="102">
        <f>'OverUnder E'!I206</f>
        <v>0</v>
      </c>
      <c r="J206" s="111"/>
      <c r="K206" s="103"/>
      <c r="M206" s="104">
        <v>1</v>
      </c>
      <c r="N206" s="105"/>
      <c r="Q206" s="112"/>
      <c r="R206" s="107" t="e">
        <f>HLOOKUP(B206,INPUT!$N$7:$CK$8,2,FALSE)</f>
        <v>#N/A</v>
      </c>
      <c r="S206" s="108">
        <f>SUMIF(INPUT!$F$7:$CK$7,$B206,INPUT!$F$192:$CK$192)+SUMIF(INPUT!$F$7:$CK$7,$B206,INPUT!$F$193:$CK$193)</f>
        <v>0</v>
      </c>
      <c r="T206" s="113"/>
      <c r="U206" s="108"/>
      <c r="V206" s="108">
        <f>IFERROR(IF(R206="Forecast",HLOOKUP(B206,INPUT!$R$191:$ES$193,3,FALSE),0),0)</f>
        <v>0</v>
      </c>
    </row>
    <row r="207" spans="1:22" ht="15" hidden="1" outlineLevel="1">
      <c r="A207" s="45">
        <f t="shared" si="17"/>
        <v>1900</v>
      </c>
      <c r="B207" s="99"/>
      <c r="C207" s="111"/>
      <c r="D207" s="109"/>
      <c r="E207" s="100"/>
      <c r="F207" s="111"/>
      <c r="G207" s="79"/>
      <c r="H207" s="111"/>
      <c r="I207" s="102">
        <f>'OverUnder E'!I207</f>
        <v>0</v>
      </c>
      <c r="J207" s="111"/>
      <c r="K207" s="103"/>
      <c r="M207" s="104">
        <v>2</v>
      </c>
      <c r="N207" s="105"/>
      <c r="Q207" s="112"/>
      <c r="R207" s="107" t="e">
        <f>HLOOKUP(B207,INPUT!$N$7:$CK$8,2,FALSE)</f>
        <v>#N/A</v>
      </c>
      <c r="S207" s="108">
        <f>SUMIF(INPUT!$F$7:$CK$7,$B207,INPUT!$F$192:$CK$192)+SUMIF(INPUT!$F$7:$CK$7,$B207,INPUT!$F$193:$CK$193)</f>
        <v>0</v>
      </c>
      <c r="T207" s="113"/>
      <c r="U207" s="108"/>
      <c r="V207" s="108">
        <f>IFERROR(IF(R207="Forecast",HLOOKUP(B207,INPUT!$R$191:$ES$193,3,FALSE),0),0)</f>
        <v>0</v>
      </c>
    </row>
    <row r="208" spans="1:22" ht="15" hidden="1" outlineLevel="1">
      <c r="A208" s="45">
        <f t="shared" si="17"/>
        <v>1900</v>
      </c>
      <c r="B208" s="99"/>
      <c r="C208" s="111"/>
      <c r="D208" s="109"/>
      <c r="E208" s="100"/>
      <c r="F208" s="111"/>
      <c r="G208" s="79"/>
      <c r="H208" s="111"/>
      <c r="I208" s="102">
        <f>'OverUnder E'!I208</f>
        <v>0</v>
      </c>
      <c r="J208" s="111"/>
      <c r="K208" s="103"/>
      <c r="M208" s="104">
        <v>2</v>
      </c>
      <c r="N208" s="105"/>
      <c r="Q208" s="112"/>
      <c r="R208" s="107" t="e">
        <f>HLOOKUP(B208,INPUT!$N$7:$CK$8,2,FALSE)</f>
        <v>#N/A</v>
      </c>
      <c r="S208" s="108">
        <f>SUMIF(INPUT!$F$7:$CK$7,$B208,INPUT!$F$192:$CK$192)+SUMIF(INPUT!$F$7:$CK$7,$B208,INPUT!$F$193:$CK$193)</f>
        <v>0</v>
      </c>
      <c r="T208" s="113"/>
      <c r="U208" s="108"/>
      <c r="V208" s="108">
        <f>IFERROR(IF(R208="Forecast",HLOOKUP(B208,INPUT!$R$191:$ES$193,3,FALSE),0),0)</f>
        <v>0</v>
      </c>
    </row>
    <row r="209" spans="1:22" ht="15" hidden="1" outlineLevel="1">
      <c r="A209" s="45">
        <f t="shared" si="17"/>
        <v>1900</v>
      </c>
      <c r="B209" s="99"/>
      <c r="C209" s="111"/>
      <c r="D209" s="109"/>
      <c r="E209" s="100"/>
      <c r="F209" s="111"/>
      <c r="G209" s="79"/>
      <c r="H209" s="111"/>
      <c r="I209" s="102">
        <f>'OverUnder E'!I209</f>
        <v>0</v>
      </c>
      <c r="J209" s="111"/>
      <c r="K209" s="103"/>
      <c r="M209" s="104">
        <v>2</v>
      </c>
      <c r="N209" s="105"/>
      <c r="Q209" s="112"/>
      <c r="R209" s="107" t="e">
        <f>HLOOKUP(B209,INPUT!$N$7:$CK$8,2,FALSE)</f>
        <v>#N/A</v>
      </c>
      <c r="S209" s="108">
        <f>SUMIF(INPUT!$F$7:$CK$7,$B209,INPUT!$F$192:$CK$192)+SUMIF(INPUT!$F$7:$CK$7,$B209,INPUT!$F$193:$CK$193)</f>
        <v>0</v>
      </c>
      <c r="T209" s="113"/>
      <c r="U209" s="108"/>
      <c r="V209" s="108">
        <f>IFERROR(IF(R209="Forecast",HLOOKUP(B209,INPUT!$R$191:$ES$193,3,FALSE),0),0)</f>
        <v>0</v>
      </c>
    </row>
    <row r="210" spans="1:22" ht="15" hidden="1" outlineLevel="1">
      <c r="A210" s="45">
        <f t="shared" si="17"/>
        <v>1900</v>
      </c>
      <c r="B210" s="99"/>
      <c r="C210" s="111"/>
      <c r="D210" s="109"/>
      <c r="E210" s="100"/>
      <c r="F210" s="111"/>
      <c r="G210" s="79"/>
      <c r="H210" s="111"/>
      <c r="I210" s="102">
        <f>'OverUnder E'!I210</f>
        <v>0</v>
      </c>
      <c r="J210" s="111"/>
      <c r="K210" s="103"/>
      <c r="M210" s="104">
        <v>2</v>
      </c>
      <c r="N210" s="105"/>
      <c r="Q210" s="112"/>
      <c r="R210" s="107" t="e">
        <f>HLOOKUP(B210,INPUT!$N$7:$CK$8,2,FALSE)</f>
        <v>#N/A</v>
      </c>
      <c r="S210" s="108">
        <f>SUMIF(INPUT!$F$7:$CK$7,$B210,INPUT!$F$192:$CK$192)+SUMIF(INPUT!$F$7:$CK$7,$B210,INPUT!$F$193:$CK$193)</f>
        <v>0</v>
      </c>
      <c r="T210" s="113"/>
      <c r="U210" s="108"/>
      <c r="V210" s="108">
        <f>IFERROR(IF(R210="Forecast",HLOOKUP(B210,INPUT!$R$191:$ES$193,3,FALSE),0),0)</f>
        <v>0</v>
      </c>
    </row>
    <row r="211" spans="1:22" ht="15" hidden="1" outlineLevel="1">
      <c r="A211" s="45">
        <f t="shared" si="17"/>
        <v>1900</v>
      </c>
      <c r="B211" s="99"/>
      <c r="C211" s="111"/>
      <c r="D211" s="109"/>
      <c r="E211" s="100"/>
      <c r="F211" s="111"/>
      <c r="G211" s="79"/>
      <c r="H211" s="111"/>
      <c r="I211" s="102">
        <f>'OverUnder E'!I211</f>
        <v>0</v>
      </c>
      <c r="J211" s="111"/>
      <c r="K211" s="103"/>
      <c r="M211" s="104">
        <v>1</v>
      </c>
      <c r="N211" s="105"/>
      <c r="Q211" s="112"/>
      <c r="R211" s="107" t="e">
        <f>HLOOKUP(B211,INPUT!$N$7:$CK$8,2,FALSE)</f>
        <v>#N/A</v>
      </c>
      <c r="S211" s="108">
        <f>SUMIF(INPUT!$F$7:$CK$7,$B211,INPUT!$F$192:$CK$192)+SUMIF(INPUT!$F$7:$CK$7,$B211,INPUT!$F$193:$CK$193)</f>
        <v>0</v>
      </c>
      <c r="T211" s="113"/>
      <c r="U211" s="108"/>
      <c r="V211" s="108">
        <f>IFERROR(IF(R211="Forecast",HLOOKUP(B211,INPUT!$R$191:$ES$193,3,FALSE),0),0)</f>
        <v>0</v>
      </c>
    </row>
    <row r="212" spans="1:22" ht="15" hidden="1" outlineLevel="1">
      <c r="A212" s="45">
        <f t="shared" si="17"/>
        <v>1900</v>
      </c>
      <c r="B212" s="99"/>
      <c r="C212" s="111"/>
      <c r="D212" s="109"/>
      <c r="E212" s="100"/>
      <c r="F212" s="111"/>
      <c r="G212" s="79"/>
      <c r="H212" s="111"/>
      <c r="I212" s="102">
        <f>'OverUnder E'!I212</f>
        <v>0</v>
      </c>
      <c r="J212" s="111"/>
      <c r="K212" s="103"/>
      <c r="M212" s="104">
        <v>2</v>
      </c>
      <c r="N212" s="105"/>
      <c r="Q212" s="112"/>
      <c r="R212" s="107" t="e">
        <f>HLOOKUP(B212,INPUT!$N$7:$CK$8,2,FALSE)</f>
        <v>#N/A</v>
      </c>
      <c r="S212" s="108">
        <f>SUMIF(INPUT!$F$7:$CK$7,$B212,INPUT!$F$192:$CK$192)+SUMIF(INPUT!$F$7:$CK$7,$B212,INPUT!$F$193:$CK$193)</f>
        <v>0</v>
      </c>
      <c r="T212" s="113"/>
      <c r="U212" s="108"/>
      <c r="V212" s="108">
        <f>IFERROR(IF(R212="Forecast",HLOOKUP(B212,INPUT!$R$191:$ES$193,3,FALSE),0),0)</f>
        <v>0</v>
      </c>
    </row>
    <row r="213" spans="1:22" ht="15" hidden="1" outlineLevel="1">
      <c r="A213" s="45">
        <f t="shared" si="17"/>
        <v>1900</v>
      </c>
      <c r="B213" s="99"/>
      <c r="C213" s="111"/>
      <c r="D213" s="109"/>
      <c r="E213" s="100"/>
      <c r="F213" s="111"/>
      <c r="G213" s="79"/>
      <c r="H213" s="111"/>
      <c r="I213" s="102">
        <f>'OverUnder E'!I213</f>
        <v>0</v>
      </c>
      <c r="J213" s="111"/>
      <c r="K213" s="103"/>
      <c r="M213" s="104">
        <v>2</v>
      </c>
      <c r="N213" s="105"/>
      <c r="Q213" s="112"/>
      <c r="R213" s="107" t="e">
        <f>HLOOKUP(B213,INPUT!$N$7:$CK$8,2,FALSE)</f>
        <v>#N/A</v>
      </c>
      <c r="S213" s="108">
        <f>SUMIF(INPUT!$F$7:$CK$7,$B213,INPUT!$F$192:$CK$192)+SUMIF(INPUT!$F$7:$CK$7,$B213,INPUT!$F$193:$CK$193)</f>
        <v>0</v>
      </c>
      <c r="T213" s="113"/>
      <c r="U213" s="108"/>
      <c r="V213" s="108">
        <f>IFERROR(IF(R213="Forecast",HLOOKUP(B213,INPUT!$R$191:$ES$193,3,FALSE),0),0)</f>
        <v>0</v>
      </c>
    </row>
    <row r="214" spans="1:22" ht="15" hidden="1" outlineLevel="1">
      <c r="A214" s="45">
        <f t="shared" si="17"/>
        <v>1900</v>
      </c>
      <c r="B214" s="99"/>
      <c r="C214" s="111"/>
      <c r="D214" s="109"/>
      <c r="E214" s="100"/>
      <c r="F214" s="111"/>
      <c r="G214" s="79"/>
      <c r="H214" s="111"/>
      <c r="I214" s="102">
        <f>'OverUnder E'!I214</f>
        <v>0</v>
      </c>
      <c r="J214" s="111"/>
      <c r="K214" s="103"/>
      <c r="M214" s="104">
        <v>2</v>
      </c>
      <c r="N214" s="105"/>
      <c r="Q214" s="112"/>
      <c r="R214" s="107" t="e">
        <f>HLOOKUP(B214,INPUT!$N$7:$CK$8,2,FALSE)</f>
        <v>#N/A</v>
      </c>
      <c r="S214" s="108">
        <f>SUMIF(INPUT!$F$7:$CK$7,$B214,INPUT!$F$192:$CK$192)+SUMIF(INPUT!$F$7:$CK$7,$B214,INPUT!$F$193:$CK$193)</f>
        <v>0</v>
      </c>
      <c r="T214" s="113"/>
      <c r="U214" s="108"/>
      <c r="V214" s="108">
        <f>IFERROR(IF(R214="Forecast",HLOOKUP(B214,INPUT!$R$191:$ES$193,3,FALSE),0),0)</f>
        <v>0</v>
      </c>
    </row>
    <row r="215" spans="1:22" ht="15" hidden="1" outlineLevel="1">
      <c r="A215" s="45"/>
      <c r="B215" s="99"/>
      <c r="C215" s="111"/>
      <c r="D215" s="109"/>
      <c r="E215" s="100">
        <f>'RevReq-G'!AG290*1000</f>
        <v>0</v>
      </c>
      <c r="F215" s="111"/>
      <c r="G215" s="79"/>
      <c r="H215" s="111"/>
      <c r="I215" s="102">
        <f>'OverUnder E'!I215</f>
        <v>0</v>
      </c>
      <c r="J215" s="111"/>
      <c r="K215" s="103"/>
      <c r="M215" s="104"/>
      <c r="N215" s="105"/>
      <c r="Q215" s="112"/>
      <c r="R215" s="107" t="e">
        <f>HLOOKUP(B215,INPUT!$N$7:$CK$8,2,FALSE)</f>
        <v>#N/A</v>
      </c>
      <c r="S215" s="108">
        <f>SUMIF(INPUT!$F$7:$CK$7,$B215,INPUT!$F$192:$CK$192)+SUMIF(INPUT!$F$7:$CK$7,$B215,INPUT!$F$193:$CK$193)</f>
        <v>0</v>
      </c>
      <c r="T215" s="113"/>
      <c r="U215" s="108"/>
      <c r="V215" s="108">
        <f>IFERROR(IF(R215="Forecast",HLOOKUP(B215,INPUT!$R$191:$ES$193,3,FALSE),0),0)</f>
        <v>0</v>
      </c>
    </row>
    <row r="216" spans="1:22" s="114" customFormat="1" ht="77.25" customHeight="1" collapsed="1">
      <c r="B216" s="115"/>
      <c r="C216" s="116" t="s">
        <v>92</v>
      </c>
      <c r="D216" s="116" t="s">
        <v>93</v>
      </c>
      <c r="E216" s="117" t="s">
        <v>94</v>
      </c>
      <c r="F216" s="116" t="s">
        <v>95</v>
      </c>
      <c r="G216" s="116" t="s">
        <v>96</v>
      </c>
      <c r="H216" s="118" t="s">
        <v>97</v>
      </c>
      <c r="I216" s="116" t="s">
        <v>6</v>
      </c>
      <c r="J216" s="116" t="s">
        <v>98</v>
      </c>
      <c r="L216" s="114" t="s">
        <v>99</v>
      </c>
      <c r="M216" s="104"/>
      <c r="N216" s="105"/>
      <c r="V216" s="108">
        <f>IFERROR(IF(R216="Forecast",HLOOKUP(B216,INPUT!$R$191:$ES$193,3,FALSE),0),0)</f>
        <v>0</v>
      </c>
    </row>
    <row r="217" spans="1:22">
      <c r="C217" s="86"/>
      <c r="D217" s="120"/>
      <c r="E217" s="121"/>
      <c r="F217" s="86"/>
      <c r="G217" s="86"/>
      <c r="H217" s="86"/>
      <c r="I217" s="119"/>
      <c r="J217" s="86"/>
      <c r="V217" s="108">
        <f>IFERROR(IF(R217="Forecast",HLOOKUP(B217,INPUT!$R$191:$ES$193,3,FALSE),0),0)</f>
        <v>0</v>
      </c>
    </row>
    <row r="218" spans="1:22" s="91" customFormat="1" ht="60" customHeight="1">
      <c r="C218" s="92"/>
      <c r="D218" s="93"/>
      <c r="E218" s="93"/>
      <c r="F218" s="92"/>
      <c r="G218" s="92"/>
      <c r="H218" s="92"/>
      <c r="I218" s="119"/>
      <c r="J218" s="92"/>
      <c r="K218" s="92"/>
      <c r="L218" s="92"/>
      <c r="M218" s="92"/>
      <c r="N218" s="94"/>
      <c r="V218" s="108">
        <f>IFERROR(IF(R218="Forecast",HLOOKUP(B218,INPUT!$R$191:$ES$193,3,FALSE),0),0)</f>
        <v>0</v>
      </c>
    </row>
    <row r="219" spans="1:22">
      <c r="B219" s="99"/>
      <c r="C219" s="86"/>
      <c r="D219" s="86"/>
      <c r="E219" s="121"/>
      <c r="F219" s="86"/>
      <c r="G219" s="86"/>
      <c r="H219" s="86"/>
      <c r="I219" s="119"/>
      <c r="J219" s="86"/>
      <c r="K219" s="86"/>
      <c r="L219" s="86"/>
      <c r="M219" s="86"/>
      <c r="N219" s="86"/>
      <c r="V219" s="108">
        <f>IFERROR(IF(R219="Forecast",HLOOKUP(B219,INPUT!$R$191:$ES$193,3,FALSE),0),0)</f>
        <v>0</v>
      </c>
    </row>
    <row r="220" spans="1:22">
      <c r="B220" s="99"/>
      <c r="C220" s="86"/>
      <c r="D220" s="86"/>
      <c r="E220" s="121"/>
      <c r="F220" s="86"/>
      <c r="G220" s="86"/>
      <c r="H220" s="86"/>
      <c r="I220" s="119"/>
      <c r="J220" s="86"/>
      <c r="K220" s="86"/>
      <c r="L220" s="86"/>
      <c r="V220" s="108">
        <f>IFERROR(IF(R220="Forecast",HLOOKUP(B220,INPUT!$R$191:$ES$193,3,FALSE),0),0)</f>
        <v>0</v>
      </c>
    </row>
    <row r="221" spans="1:22">
      <c r="B221" s="99"/>
      <c r="C221" s="86"/>
      <c r="D221" s="86"/>
      <c r="E221" s="121"/>
      <c r="F221" s="86"/>
      <c r="G221" s="86"/>
      <c r="H221" s="86"/>
      <c r="I221" s="119"/>
      <c r="J221" s="86"/>
      <c r="K221" s="86"/>
      <c r="L221" s="86"/>
      <c r="V221" s="108">
        <f>IFERROR(IF(R221="Forecast",HLOOKUP(B221,INPUT!$R$191:$ES$193,3,FALSE),0),0)</f>
        <v>0</v>
      </c>
    </row>
    <row r="222" spans="1:22">
      <c r="B222" s="99"/>
      <c r="C222" s="86"/>
      <c r="D222" s="86"/>
      <c r="E222" s="121"/>
      <c r="F222" s="86"/>
      <c r="G222" s="86"/>
      <c r="H222" s="86"/>
      <c r="I222" s="119"/>
      <c r="J222" s="86"/>
      <c r="K222" s="86"/>
      <c r="L222" s="86"/>
      <c r="V222" s="108">
        <f>IFERROR(IF(R222="Forecast",HLOOKUP(B222,INPUT!$R$191:$ES$193,3,FALSE),0),0)</f>
        <v>0</v>
      </c>
    </row>
    <row r="223" spans="1:22">
      <c r="B223" s="99"/>
      <c r="C223" s="86"/>
      <c r="D223" s="86"/>
      <c r="E223" s="121"/>
      <c r="F223" s="86"/>
      <c r="G223" s="86"/>
      <c r="H223" s="86"/>
      <c r="I223" s="119"/>
      <c r="J223" s="86"/>
      <c r="K223" s="86"/>
      <c r="L223" s="86"/>
      <c r="V223" s="108">
        <f>IFERROR(IF(R223="Forecast",HLOOKUP(B223,INPUT!$R$191:$ES$193,3,FALSE),0),0)</f>
        <v>0</v>
      </c>
    </row>
    <row r="224" spans="1:22">
      <c r="B224" s="99"/>
      <c r="C224" s="86"/>
      <c r="D224" s="86"/>
      <c r="E224" s="121"/>
      <c r="F224" s="86"/>
      <c r="G224" s="86"/>
      <c r="H224" s="86"/>
      <c r="I224" s="119"/>
      <c r="J224" s="86"/>
      <c r="K224" s="86"/>
      <c r="L224" s="86"/>
      <c r="V224" s="108">
        <f>IFERROR(IF(R224="Forecast",HLOOKUP(B224,INPUT!$R$191:$ES$193,3,FALSE),0),0)</f>
        <v>0</v>
      </c>
    </row>
    <row r="225" spans="2:22">
      <c r="B225" s="99"/>
      <c r="C225" s="86"/>
      <c r="D225" s="86"/>
      <c r="E225" s="121"/>
      <c r="F225" s="86"/>
      <c r="G225" s="86"/>
      <c r="H225" s="86"/>
      <c r="I225" s="119"/>
      <c r="J225" s="86"/>
      <c r="K225" s="86"/>
      <c r="L225" s="86"/>
      <c r="V225" s="108">
        <f>IFERROR(IF(R225="Forecast",HLOOKUP(B225,INPUT!$R$191:$ES$193,3,FALSE),0),0)</f>
        <v>0</v>
      </c>
    </row>
    <row r="226" spans="2:22">
      <c r="B226" s="99"/>
      <c r="C226" s="86"/>
      <c r="D226" s="86"/>
      <c r="E226" s="121"/>
      <c r="F226" s="86"/>
      <c r="G226" s="86"/>
      <c r="H226" s="86"/>
      <c r="I226" s="119"/>
      <c r="J226" s="86"/>
      <c r="K226" s="86"/>
      <c r="L226" s="86"/>
      <c r="V226" s="108">
        <f>IFERROR(IF(R226="Forecast",HLOOKUP(B226,INPUT!$R$191:$ES$193,3,FALSE),0),0)</f>
        <v>0</v>
      </c>
    </row>
    <row r="227" spans="2:22">
      <c r="B227" s="99"/>
      <c r="C227" s="86"/>
      <c r="D227" s="86"/>
      <c r="E227" s="121"/>
      <c r="F227" s="86"/>
      <c r="G227" s="86"/>
      <c r="H227" s="86"/>
      <c r="I227" s="119"/>
      <c r="J227" s="86"/>
      <c r="K227" s="86"/>
      <c r="L227" s="86"/>
      <c r="V227" s="108">
        <f>IFERROR(IF(R227="Forecast",HLOOKUP(B227,INPUT!$R$191:$ES$193,3,FALSE),0),0)</f>
        <v>0</v>
      </c>
    </row>
    <row r="228" spans="2:22">
      <c r="B228" s="99"/>
      <c r="C228" s="86"/>
      <c r="D228" s="86"/>
      <c r="E228" s="121"/>
      <c r="F228" s="86"/>
      <c r="G228" s="86"/>
      <c r="H228" s="86"/>
      <c r="I228" s="119"/>
      <c r="J228" s="86"/>
      <c r="K228" s="86"/>
      <c r="L228" s="86"/>
      <c r="V228" s="108">
        <f>IFERROR(IF(R228="Forecast",HLOOKUP(B228,INPUT!$R$191:$ES$193,3,FALSE),0),0)</f>
        <v>0</v>
      </c>
    </row>
    <row r="229" spans="2:22">
      <c r="B229" s="99"/>
      <c r="C229" s="86"/>
      <c r="D229" s="86"/>
      <c r="E229" s="121"/>
      <c r="F229" s="86"/>
      <c r="G229" s="86"/>
      <c r="H229" s="86"/>
      <c r="I229" s="119"/>
      <c r="J229" s="86"/>
      <c r="K229" s="86"/>
      <c r="L229" s="86"/>
    </row>
    <row r="230" spans="2:22">
      <c r="B230" s="99"/>
      <c r="C230" s="86"/>
      <c r="D230" s="86"/>
      <c r="E230" s="121"/>
      <c r="F230" s="86"/>
      <c r="G230" s="86"/>
      <c r="H230" s="86"/>
      <c r="I230" s="119"/>
      <c r="J230" s="86"/>
      <c r="K230" s="86"/>
      <c r="L230" s="86"/>
    </row>
    <row r="231" spans="2:22">
      <c r="B231" s="99"/>
      <c r="C231" s="86"/>
      <c r="D231" s="86"/>
      <c r="E231" s="121"/>
      <c r="F231" s="86"/>
      <c r="G231" s="86"/>
      <c r="H231" s="86"/>
      <c r="I231" s="119"/>
      <c r="J231" s="86"/>
      <c r="K231" s="86"/>
      <c r="L231" s="86"/>
    </row>
    <row r="232" spans="2:22">
      <c r="B232" s="99"/>
      <c r="C232" s="86"/>
      <c r="D232" s="86"/>
      <c r="E232" s="121"/>
      <c r="F232" s="86"/>
      <c r="G232" s="86"/>
      <c r="H232" s="86"/>
      <c r="I232" s="119"/>
      <c r="J232" s="86"/>
      <c r="K232" s="86"/>
      <c r="L232" s="86"/>
    </row>
    <row r="233" spans="2:22">
      <c r="B233" s="99"/>
      <c r="C233" s="86"/>
      <c r="D233" s="86"/>
      <c r="E233" s="121"/>
      <c r="F233" s="86"/>
      <c r="G233" s="86"/>
      <c r="H233" s="86"/>
      <c r="I233" s="119"/>
      <c r="J233" s="86"/>
      <c r="K233" s="86"/>
      <c r="L233" s="86"/>
    </row>
    <row r="234" spans="2:22">
      <c r="B234" s="99"/>
      <c r="C234" s="86"/>
      <c r="D234" s="86"/>
      <c r="E234" s="121"/>
      <c r="F234" s="86"/>
      <c r="G234" s="86"/>
      <c r="H234" s="86"/>
      <c r="I234" s="119"/>
      <c r="J234" s="86"/>
      <c r="K234" s="86"/>
      <c r="L234" s="86"/>
    </row>
    <row r="235" spans="2:22">
      <c r="B235" s="99"/>
      <c r="C235" s="86"/>
      <c r="D235" s="86"/>
      <c r="E235" s="121"/>
      <c r="F235" s="86"/>
      <c r="G235" s="86"/>
      <c r="H235" s="86"/>
      <c r="I235" s="119"/>
      <c r="J235" s="86"/>
      <c r="K235" s="86"/>
      <c r="L235" s="86"/>
    </row>
    <row r="236" spans="2:22">
      <c r="B236" s="99"/>
      <c r="C236" s="86"/>
      <c r="D236" s="86"/>
      <c r="E236" s="121"/>
      <c r="F236" s="86"/>
      <c r="G236" s="86"/>
      <c r="H236" s="86"/>
      <c r="I236" s="119"/>
      <c r="J236" s="86"/>
      <c r="K236" s="86"/>
      <c r="L236" s="86"/>
    </row>
    <row r="237" spans="2:22">
      <c r="B237" s="99"/>
      <c r="C237" s="86"/>
      <c r="D237" s="86"/>
      <c r="E237" s="121"/>
      <c r="F237" s="86"/>
      <c r="G237" s="86"/>
      <c r="H237" s="86"/>
      <c r="I237" s="119"/>
      <c r="J237" s="86"/>
      <c r="K237" s="86"/>
      <c r="L237" s="86"/>
    </row>
    <row r="238" spans="2:22">
      <c r="B238" s="99"/>
      <c r="C238" s="86"/>
      <c r="D238" s="86"/>
      <c r="E238" s="121"/>
      <c r="F238" s="86"/>
      <c r="G238" s="86"/>
      <c r="H238" s="86"/>
      <c r="I238" s="119"/>
      <c r="J238" s="86"/>
      <c r="K238" s="86"/>
      <c r="L238" s="86"/>
    </row>
    <row r="239" spans="2:22">
      <c r="B239" s="99"/>
      <c r="C239" s="86"/>
      <c r="D239" s="86"/>
      <c r="E239" s="121"/>
      <c r="F239" s="86"/>
      <c r="G239" s="86"/>
      <c r="H239" s="86"/>
      <c r="I239" s="119"/>
      <c r="J239" s="86"/>
      <c r="K239" s="86"/>
      <c r="L239" s="86"/>
    </row>
    <row r="240" spans="2:22">
      <c r="B240" s="99"/>
      <c r="C240" s="86"/>
      <c r="D240" s="86"/>
      <c r="E240" s="121"/>
      <c r="F240" s="86"/>
      <c r="G240" s="86"/>
      <c r="H240" s="86"/>
      <c r="I240" s="119"/>
      <c r="J240" s="86"/>
      <c r="K240" s="86"/>
      <c r="L240" s="86"/>
    </row>
    <row r="241" spans="2:12">
      <c r="B241" s="99"/>
      <c r="C241" s="86"/>
      <c r="D241" s="86"/>
      <c r="E241" s="121"/>
      <c r="F241" s="86"/>
      <c r="G241" s="86"/>
      <c r="H241" s="86"/>
      <c r="I241" s="119"/>
      <c r="J241" s="86"/>
      <c r="K241" s="86"/>
      <c r="L241" s="86"/>
    </row>
    <row r="242" spans="2:12">
      <c r="B242" s="99"/>
      <c r="C242" s="86"/>
      <c r="D242" s="86"/>
      <c r="E242" s="121"/>
      <c r="F242" s="86"/>
      <c r="G242" s="86"/>
      <c r="H242" s="86"/>
      <c r="I242" s="119"/>
      <c r="J242" s="86"/>
      <c r="K242" s="86"/>
      <c r="L242" s="86"/>
    </row>
    <row r="243" spans="2:12">
      <c r="B243" s="99"/>
      <c r="C243" s="86"/>
      <c r="D243" s="86"/>
      <c r="E243" s="121"/>
      <c r="F243" s="86"/>
      <c r="G243" s="86"/>
      <c r="H243" s="86"/>
      <c r="I243" s="119"/>
      <c r="J243" s="86"/>
      <c r="K243" s="86"/>
      <c r="L243" s="86"/>
    </row>
    <row r="244" spans="2:12">
      <c r="B244" s="99"/>
      <c r="C244" s="86"/>
      <c r="D244" s="86"/>
      <c r="E244" s="121"/>
      <c r="F244" s="86"/>
      <c r="G244" s="86"/>
      <c r="H244" s="86"/>
      <c r="I244" s="119"/>
      <c r="J244" s="86"/>
      <c r="K244" s="86"/>
      <c r="L244" s="86"/>
    </row>
    <row r="245" spans="2:12">
      <c r="B245" s="99"/>
      <c r="C245" s="86"/>
      <c r="D245" s="86"/>
      <c r="E245" s="121"/>
      <c r="F245" s="86"/>
      <c r="G245" s="86"/>
      <c r="H245" s="86"/>
      <c r="I245" s="119"/>
      <c r="J245" s="86"/>
      <c r="K245" s="86"/>
      <c r="L245" s="86"/>
    </row>
    <row r="246" spans="2:12">
      <c r="B246" s="99"/>
      <c r="C246" s="86"/>
      <c r="D246" s="86"/>
      <c r="E246" s="121"/>
      <c r="F246" s="86"/>
      <c r="G246" s="86"/>
      <c r="H246" s="86"/>
      <c r="I246" s="119"/>
      <c r="J246" s="86"/>
      <c r="K246" s="86"/>
      <c r="L246" s="86"/>
    </row>
    <row r="247" spans="2:12">
      <c r="B247" s="99"/>
      <c r="C247" s="86"/>
      <c r="D247" s="86"/>
      <c r="E247" s="121"/>
      <c r="F247" s="86"/>
      <c r="G247" s="86"/>
      <c r="H247" s="86"/>
      <c r="I247" s="119"/>
      <c r="J247" s="86"/>
      <c r="K247" s="86"/>
      <c r="L247" s="86"/>
    </row>
    <row r="248" spans="2:12">
      <c r="B248" s="99"/>
      <c r="C248" s="86"/>
      <c r="D248" s="86"/>
      <c r="E248" s="121"/>
      <c r="F248" s="86"/>
      <c r="G248" s="86"/>
      <c r="H248" s="86"/>
      <c r="I248" s="119"/>
      <c r="J248" s="86"/>
      <c r="K248" s="86"/>
      <c r="L248" s="86"/>
    </row>
    <row r="249" spans="2:12">
      <c r="B249" s="99"/>
      <c r="C249" s="86"/>
      <c r="D249" s="86"/>
      <c r="E249" s="121"/>
      <c r="F249" s="86"/>
      <c r="G249" s="86"/>
      <c r="H249" s="86"/>
      <c r="I249" s="119"/>
      <c r="J249" s="86"/>
      <c r="K249" s="86"/>
      <c r="L249" s="86"/>
    </row>
    <row r="250" spans="2:12">
      <c r="B250" s="99"/>
      <c r="C250" s="86"/>
      <c r="D250" s="86"/>
      <c r="E250" s="121"/>
      <c r="F250" s="86"/>
      <c r="G250" s="86"/>
      <c r="H250" s="86"/>
      <c r="I250" s="119"/>
      <c r="J250" s="86"/>
      <c r="K250" s="86"/>
      <c r="L250" s="86"/>
    </row>
    <row r="251" spans="2:12">
      <c r="B251" s="99"/>
      <c r="C251" s="86"/>
      <c r="D251" s="86"/>
      <c r="E251" s="121"/>
      <c r="F251" s="86"/>
      <c r="G251" s="86"/>
      <c r="H251" s="86"/>
      <c r="I251" s="119"/>
      <c r="J251" s="86"/>
      <c r="K251" s="86"/>
      <c r="L251" s="86"/>
    </row>
    <row r="252" spans="2:12">
      <c r="B252" s="99"/>
      <c r="C252" s="86"/>
      <c r="D252" s="86"/>
      <c r="E252" s="121"/>
      <c r="F252" s="86"/>
      <c r="G252" s="86"/>
      <c r="H252" s="86"/>
      <c r="I252" s="119"/>
      <c r="J252" s="86"/>
      <c r="K252" s="86"/>
      <c r="L252" s="86"/>
    </row>
    <row r="253" spans="2:12">
      <c r="B253" s="99"/>
      <c r="C253" s="86"/>
      <c r="D253" s="86"/>
      <c r="E253" s="121"/>
      <c r="F253" s="86"/>
      <c r="G253" s="86"/>
      <c r="H253" s="86"/>
      <c r="I253" s="119"/>
      <c r="J253" s="86"/>
      <c r="K253" s="86"/>
      <c r="L253" s="86"/>
    </row>
    <row r="254" spans="2:12">
      <c r="B254" s="99"/>
      <c r="C254" s="86"/>
      <c r="D254" s="86"/>
      <c r="E254" s="121"/>
      <c r="F254" s="86"/>
      <c r="G254" s="86"/>
      <c r="H254" s="86"/>
      <c r="I254" s="119"/>
      <c r="J254" s="86"/>
      <c r="K254" s="86"/>
      <c r="L254" s="86"/>
    </row>
    <row r="255" spans="2:12">
      <c r="B255" s="99"/>
      <c r="C255" s="86"/>
      <c r="D255" s="86"/>
      <c r="E255" s="121"/>
      <c r="F255" s="86"/>
      <c r="G255" s="86"/>
      <c r="H255" s="86"/>
      <c r="I255" s="119"/>
      <c r="J255" s="86"/>
      <c r="K255" s="86"/>
      <c r="L255" s="86"/>
    </row>
    <row r="256" spans="2:12">
      <c r="B256" s="99"/>
      <c r="C256" s="86"/>
      <c r="D256" s="86"/>
      <c r="E256" s="121"/>
      <c r="F256" s="86"/>
      <c r="G256" s="86"/>
      <c r="H256" s="86"/>
      <c r="I256" s="119"/>
      <c r="J256" s="86"/>
      <c r="K256" s="86"/>
      <c r="L256" s="86"/>
    </row>
    <row r="257" spans="2:12">
      <c r="B257" s="99"/>
      <c r="C257" s="86"/>
      <c r="D257" s="86"/>
      <c r="E257" s="121"/>
      <c r="F257" s="86"/>
      <c r="G257" s="86"/>
      <c r="H257" s="86"/>
      <c r="I257" s="119"/>
      <c r="J257" s="86"/>
      <c r="K257" s="86"/>
      <c r="L257" s="86"/>
    </row>
    <row r="258" spans="2:12">
      <c r="B258" s="99"/>
      <c r="C258" s="86"/>
      <c r="D258" s="86"/>
      <c r="E258" s="121"/>
      <c r="F258" s="86"/>
      <c r="G258" s="86"/>
      <c r="H258" s="86"/>
      <c r="I258" s="119"/>
      <c r="J258" s="86"/>
      <c r="K258" s="86"/>
      <c r="L258" s="86"/>
    </row>
    <row r="259" spans="2:12">
      <c r="B259" s="99"/>
      <c r="C259" s="86"/>
      <c r="D259" s="86"/>
      <c r="E259" s="121"/>
      <c r="F259" s="86"/>
      <c r="G259" s="86"/>
      <c r="H259" s="86"/>
      <c r="I259" s="119"/>
      <c r="J259" s="86"/>
      <c r="K259" s="86"/>
      <c r="L259" s="86"/>
    </row>
    <row r="260" spans="2:12">
      <c r="B260" s="99"/>
      <c r="C260" s="86"/>
      <c r="D260" s="86"/>
      <c r="E260" s="121"/>
      <c r="F260" s="86"/>
      <c r="G260" s="86"/>
      <c r="H260" s="86"/>
      <c r="I260" s="119"/>
      <c r="J260" s="86"/>
      <c r="K260" s="86"/>
      <c r="L260" s="86"/>
    </row>
    <row r="261" spans="2:12">
      <c r="B261" s="99"/>
      <c r="C261" s="86"/>
      <c r="D261" s="86"/>
      <c r="E261" s="121"/>
      <c r="F261" s="86"/>
      <c r="G261" s="86"/>
      <c r="H261" s="86"/>
      <c r="I261" s="119"/>
      <c r="J261" s="86"/>
      <c r="K261" s="86"/>
      <c r="L261" s="86"/>
    </row>
    <row r="262" spans="2:12">
      <c r="B262" s="99"/>
      <c r="C262" s="86"/>
      <c r="D262" s="86"/>
      <c r="E262" s="121"/>
      <c r="F262" s="86"/>
      <c r="G262" s="86"/>
      <c r="H262" s="86"/>
      <c r="I262" s="119"/>
      <c r="J262" s="86"/>
      <c r="K262" s="86"/>
      <c r="L262" s="86"/>
    </row>
    <row r="263" spans="2:12">
      <c r="B263" s="99"/>
      <c r="C263" s="86"/>
      <c r="D263" s="86"/>
      <c r="E263" s="121"/>
      <c r="F263" s="86"/>
      <c r="G263" s="86"/>
      <c r="H263" s="86"/>
      <c r="I263" s="119"/>
      <c r="J263" s="86"/>
      <c r="K263" s="86"/>
      <c r="L263" s="86"/>
    </row>
    <row r="264" spans="2:12">
      <c r="B264" s="99"/>
      <c r="C264" s="86"/>
      <c r="D264" s="86"/>
      <c r="E264" s="121"/>
      <c r="F264" s="86"/>
      <c r="G264" s="86"/>
      <c r="H264" s="86"/>
      <c r="I264" s="119"/>
      <c r="J264" s="86"/>
      <c r="K264" s="86"/>
      <c r="L264" s="86"/>
    </row>
    <row r="265" spans="2:12">
      <c r="B265" s="99"/>
      <c r="C265" s="86"/>
      <c r="D265" s="86"/>
      <c r="E265" s="121"/>
      <c r="F265" s="86"/>
      <c r="G265" s="86"/>
      <c r="H265" s="86"/>
      <c r="I265" s="119"/>
      <c r="J265" s="86"/>
      <c r="K265" s="86"/>
      <c r="L265" s="86"/>
    </row>
    <row r="266" spans="2:12">
      <c r="B266" s="99"/>
      <c r="C266" s="86"/>
      <c r="D266" s="86"/>
      <c r="E266" s="121"/>
      <c r="F266" s="86"/>
      <c r="G266" s="86"/>
      <c r="H266" s="86"/>
      <c r="I266" s="119"/>
      <c r="J266" s="86"/>
      <c r="K266" s="86"/>
      <c r="L266" s="86"/>
    </row>
    <row r="267" spans="2:12">
      <c r="B267" s="99"/>
      <c r="C267" s="86"/>
      <c r="D267" s="86"/>
      <c r="E267" s="121"/>
      <c r="F267" s="86"/>
      <c r="G267" s="86"/>
      <c r="H267" s="86"/>
      <c r="I267" s="119"/>
      <c r="J267" s="86"/>
      <c r="K267" s="86"/>
      <c r="L267" s="86"/>
    </row>
    <row r="268" spans="2:12">
      <c r="B268" s="99"/>
      <c r="C268" s="86"/>
      <c r="D268" s="86"/>
      <c r="E268" s="121"/>
      <c r="F268" s="86"/>
      <c r="G268" s="86"/>
      <c r="H268" s="86"/>
      <c r="I268" s="119"/>
      <c r="J268" s="86"/>
      <c r="K268" s="86"/>
      <c r="L268" s="86"/>
    </row>
    <row r="269" spans="2:12">
      <c r="B269" s="99"/>
      <c r="C269" s="86"/>
      <c r="D269" s="86"/>
      <c r="E269" s="121"/>
      <c r="F269" s="86"/>
      <c r="G269" s="86"/>
      <c r="H269" s="86"/>
      <c r="I269" s="119"/>
      <c r="J269" s="86"/>
      <c r="K269" s="86"/>
      <c r="L269" s="86"/>
    </row>
    <row r="270" spans="2:12">
      <c r="B270" s="99"/>
      <c r="C270" s="86"/>
      <c r="D270" s="86"/>
      <c r="E270" s="121"/>
      <c r="F270" s="86"/>
      <c r="G270" s="86"/>
      <c r="H270" s="86"/>
      <c r="I270" s="119"/>
      <c r="J270" s="86"/>
      <c r="K270" s="86"/>
      <c r="L270" s="86"/>
    </row>
    <row r="271" spans="2:12">
      <c r="B271" s="99"/>
      <c r="C271" s="86"/>
      <c r="D271" s="86"/>
      <c r="E271" s="121"/>
      <c r="F271" s="86"/>
      <c r="G271" s="86"/>
      <c r="H271" s="86"/>
      <c r="I271" s="119"/>
      <c r="J271" s="86"/>
      <c r="K271" s="86"/>
      <c r="L271" s="86"/>
    </row>
    <row r="272" spans="2:12">
      <c r="B272" s="99"/>
      <c r="C272" s="86"/>
      <c r="D272" s="86"/>
      <c r="E272" s="121"/>
      <c r="F272" s="86"/>
      <c r="G272" s="86"/>
      <c r="H272" s="86"/>
      <c r="I272" s="119"/>
      <c r="J272" s="86"/>
      <c r="K272" s="86"/>
      <c r="L272" s="86"/>
    </row>
    <row r="273" spans="2:12">
      <c r="B273" s="99"/>
      <c r="C273" s="86"/>
      <c r="D273" s="86"/>
      <c r="E273" s="121"/>
      <c r="F273" s="86"/>
      <c r="G273" s="86"/>
      <c r="H273" s="86"/>
      <c r="I273" s="119"/>
      <c r="J273" s="86"/>
      <c r="K273" s="86"/>
      <c r="L273" s="86"/>
    </row>
    <row r="274" spans="2:12">
      <c r="B274" s="99"/>
      <c r="C274" s="86"/>
      <c r="D274" s="86"/>
      <c r="E274" s="121"/>
      <c r="F274" s="86"/>
      <c r="G274" s="86"/>
      <c r="H274" s="86"/>
      <c r="I274" s="119"/>
      <c r="J274" s="86"/>
      <c r="K274" s="86"/>
      <c r="L274" s="86"/>
    </row>
    <row r="275" spans="2:12">
      <c r="B275" s="99"/>
      <c r="C275" s="86"/>
      <c r="D275" s="86"/>
      <c r="E275" s="121"/>
      <c r="F275" s="86"/>
      <c r="G275" s="86"/>
      <c r="H275" s="86"/>
      <c r="I275" s="119"/>
      <c r="J275" s="86"/>
      <c r="K275" s="86"/>
      <c r="L275" s="86"/>
    </row>
    <row r="276" spans="2:12">
      <c r="B276" s="99"/>
      <c r="C276" s="86"/>
      <c r="D276" s="86"/>
      <c r="E276" s="121"/>
      <c r="F276" s="86"/>
      <c r="G276" s="86"/>
      <c r="H276" s="86"/>
      <c r="I276" s="119"/>
      <c r="J276" s="86"/>
      <c r="K276" s="86"/>
      <c r="L276" s="86"/>
    </row>
    <row r="277" spans="2:12">
      <c r="B277" s="99"/>
      <c r="C277" s="86"/>
      <c r="D277" s="86"/>
      <c r="E277" s="121"/>
      <c r="F277" s="86"/>
      <c r="G277" s="86"/>
      <c r="H277" s="86"/>
      <c r="I277" s="119"/>
      <c r="J277" s="86"/>
      <c r="K277" s="86"/>
      <c r="L277" s="86"/>
    </row>
    <row r="278" spans="2:12">
      <c r="B278" s="99"/>
      <c r="C278" s="86"/>
      <c r="D278" s="86"/>
      <c r="E278" s="121"/>
      <c r="F278" s="86"/>
      <c r="G278" s="86"/>
      <c r="H278" s="86"/>
      <c r="I278" s="119"/>
      <c r="J278" s="86"/>
      <c r="K278" s="86"/>
      <c r="L278" s="86"/>
    </row>
    <row r="279" spans="2:12">
      <c r="B279" s="99"/>
      <c r="C279" s="86"/>
      <c r="D279" s="86"/>
      <c r="E279" s="121"/>
      <c r="F279" s="86"/>
      <c r="G279" s="86"/>
      <c r="H279" s="86"/>
      <c r="I279" s="119"/>
      <c r="J279" s="86"/>
      <c r="K279" s="86"/>
      <c r="L279" s="86"/>
    </row>
    <row r="280" spans="2:12">
      <c r="B280" s="99"/>
      <c r="C280" s="86"/>
      <c r="D280" s="86"/>
      <c r="E280" s="121"/>
      <c r="F280" s="86"/>
      <c r="G280" s="86"/>
      <c r="H280" s="86"/>
      <c r="I280" s="119"/>
      <c r="J280" s="86"/>
      <c r="K280" s="86"/>
      <c r="L280" s="86"/>
    </row>
    <row r="281" spans="2:12">
      <c r="B281" s="99"/>
      <c r="C281" s="86"/>
      <c r="D281" s="86"/>
      <c r="E281" s="121"/>
      <c r="F281" s="86"/>
      <c r="G281" s="86"/>
      <c r="H281" s="86"/>
      <c r="I281" s="119"/>
      <c r="J281" s="86"/>
      <c r="K281" s="86"/>
      <c r="L281" s="86"/>
    </row>
    <row r="282" spans="2:12">
      <c r="B282" s="99"/>
      <c r="C282" s="86"/>
      <c r="D282" s="86"/>
      <c r="E282" s="121"/>
      <c r="F282" s="86"/>
      <c r="G282" s="86"/>
      <c r="H282" s="86"/>
      <c r="I282" s="119"/>
      <c r="J282" s="86"/>
      <c r="K282" s="86"/>
      <c r="L282" s="86"/>
    </row>
    <row r="283" spans="2:12">
      <c r="B283" s="99"/>
      <c r="C283" s="86"/>
      <c r="D283" s="86"/>
      <c r="E283" s="121"/>
      <c r="F283" s="86"/>
      <c r="G283" s="86"/>
      <c r="H283" s="86"/>
      <c r="I283" s="119"/>
      <c r="J283" s="86"/>
      <c r="K283" s="86"/>
      <c r="L283" s="86"/>
    </row>
    <row r="284" spans="2:12">
      <c r="B284" s="99"/>
      <c r="C284" s="86"/>
      <c r="D284" s="86"/>
      <c r="E284" s="121"/>
      <c r="F284" s="86"/>
      <c r="G284" s="86"/>
      <c r="H284" s="86"/>
      <c r="I284" s="119"/>
      <c r="J284" s="86"/>
      <c r="K284" s="86"/>
      <c r="L284" s="86"/>
    </row>
    <row r="285" spans="2:12">
      <c r="B285" s="99"/>
      <c r="C285" s="86"/>
      <c r="D285" s="86"/>
      <c r="E285" s="121"/>
      <c r="F285" s="86"/>
      <c r="G285" s="86"/>
      <c r="H285" s="86"/>
      <c r="I285" s="119"/>
      <c r="J285" s="86"/>
      <c r="K285" s="86"/>
      <c r="L285" s="86"/>
    </row>
    <row r="286" spans="2:12">
      <c r="B286" s="99"/>
      <c r="C286" s="86"/>
      <c r="D286" s="86"/>
      <c r="E286" s="121"/>
      <c r="F286" s="86"/>
      <c r="G286" s="86"/>
      <c r="H286" s="86"/>
      <c r="I286" s="119"/>
      <c r="J286" s="86"/>
      <c r="K286" s="86"/>
      <c r="L286" s="86"/>
    </row>
    <row r="287" spans="2:12">
      <c r="B287" s="99"/>
      <c r="C287" s="86"/>
      <c r="D287" s="86"/>
      <c r="E287" s="121"/>
      <c r="F287" s="86"/>
      <c r="G287" s="86"/>
      <c r="H287" s="86"/>
      <c r="I287" s="119"/>
      <c r="J287" s="86"/>
      <c r="K287" s="86"/>
      <c r="L287" s="86"/>
    </row>
    <row r="288" spans="2:12">
      <c r="B288" s="99"/>
      <c r="I288" s="119"/>
    </row>
    <row r="289" spans="1:24">
      <c r="B289" s="99"/>
      <c r="I289" s="119"/>
    </row>
    <row r="290" spans="1:24">
      <c r="B290" s="99"/>
    </row>
    <row r="291" spans="1:24">
      <c r="B291" s="99"/>
    </row>
    <row r="292" spans="1:24">
      <c r="B292" s="99"/>
    </row>
    <row r="293" spans="1:24">
      <c r="B293" s="99"/>
    </row>
    <row r="294" spans="1:24">
      <c r="B294" s="99"/>
    </row>
    <row r="295" spans="1:24">
      <c r="B295" s="99"/>
    </row>
    <row r="296" spans="1:24">
      <c r="B296" s="99"/>
    </row>
    <row r="297" spans="1:24" s="45" customFormat="1">
      <c r="A297" s="44"/>
      <c r="B297" s="99"/>
      <c r="C297" s="44"/>
      <c r="D297" s="5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</row>
    <row r="298" spans="1:24" s="45" customFormat="1">
      <c r="A298" s="44"/>
      <c r="B298" s="99"/>
      <c r="C298" s="44"/>
      <c r="D298" s="5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</row>
    <row r="299" spans="1:24" s="45" customFormat="1">
      <c r="A299" s="44"/>
      <c r="B299" s="99"/>
      <c r="C299" s="44"/>
      <c r="D299" s="5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</row>
    <row r="300" spans="1:24" s="45" customFormat="1">
      <c r="A300" s="44"/>
      <c r="B300" s="99"/>
      <c r="C300" s="44"/>
      <c r="D300" s="5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</row>
    <row r="301" spans="1:24" s="45" customFormat="1">
      <c r="A301" s="44"/>
      <c r="B301" s="99"/>
      <c r="C301" s="44"/>
      <c r="D301" s="5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</row>
    <row r="302" spans="1:24" s="45" customFormat="1">
      <c r="A302" s="44"/>
      <c r="B302" s="99"/>
      <c r="C302" s="44"/>
      <c r="D302" s="5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</row>
    <row r="303" spans="1:24" s="45" customFormat="1">
      <c r="A303" s="44"/>
      <c r="B303" s="99"/>
      <c r="C303" s="44"/>
      <c r="D303" s="5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</row>
    <row r="304" spans="1:24" s="45" customFormat="1">
      <c r="A304" s="44"/>
      <c r="B304" s="99"/>
      <c r="C304" s="44"/>
      <c r="D304" s="5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</row>
    <row r="305" spans="1:24" s="45" customFormat="1">
      <c r="A305" s="44"/>
      <c r="B305" s="99"/>
      <c r="C305" s="44"/>
      <c r="D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</row>
    <row r="306" spans="1:24" s="45" customFormat="1">
      <c r="A306" s="44"/>
      <c r="B306" s="99"/>
      <c r="C306" s="44"/>
      <c r="D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</row>
    <row r="307" spans="1:24" s="45" customFormat="1">
      <c r="A307" s="44"/>
      <c r="B307" s="99"/>
      <c r="C307" s="44"/>
      <c r="D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</row>
    <row r="308" spans="1:24" s="45" customFormat="1">
      <c r="A308" s="44"/>
      <c r="B308" s="99"/>
      <c r="C308" s="44"/>
      <c r="D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</row>
    <row r="309" spans="1:24" s="45" customFormat="1">
      <c r="A309" s="44"/>
      <c r="B309" s="99"/>
      <c r="C309" s="44"/>
      <c r="D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</row>
    <row r="310" spans="1:24" s="45" customFormat="1">
      <c r="A310" s="44"/>
      <c r="B310" s="99"/>
      <c r="C310" s="44"/>
      <c r="D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</row>
    <row r="311" spans="1:24" s="45" customFormat="1">
      <c r="A311" s="44"/>
      <c r="B311" s="99"/>
      <c r="C311" s="44"/>
      <c r="D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</row>
    <row r="312" spans="1:24" s="45" customFormat="1">
      <c r="A312" s="44"/>
      <c r="B312" s="99"/>
      <c r="C312" s="44"/>
      <c r="D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</row>
    <row r="313" spans="1:24" s="45" customFormat="1">
      <c r="A313" s="44"/>
      <c r="B313" s="99"/>
      <c r="C313" s="44"/>
      <c r="D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</row>
    <row r="314" spans="1:24" s="45" customFormat="1">
      <c r="A314" s="44"/>
      <c r="B314" s="99"/>
      <c r="C314" s="44"/>
      <c r="D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</row>
    <row r="315" spans="1:24" s="45" customFormat="1">
      <c r="A315" s="44"/>
      <c r="B315" s="99"/>
      <c r="C315" s="44"/>
      <c r="D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</row>
    <row r="316" spans="1:24" s="45" customFormat="1">
      <c r="A316" s="44"/>
      <c r="B316" s="99"/>
      <c r="C316" s="44"/>
      <c r="D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</row>
    <row r="317" spans="1:24" s="45" customFormat="1">
      <c r="A317" s="44"/>
      <c r="B317" s="99"/>
      <c r="C317" s="44"/>
      <c r="D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</row>
    <row r="318" spans="1:24" s="45" customFormat="1">
      <c r="A318" s="44"/>
      <c r="B318" s="99"/>
      <c r="C318" s="44"/>
      <c r="D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</row>
    <row r="319" spans="1:24" s="45" customFormat="1">
      <c r="A319" s="44"/>
      <c r="B319" s="99"/>
      <c r="C319" s="44"/>
      <c r="D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</row>
    <row r="320" spans="1:24" s="45" customFormat="1">
      <c r="A320" s="44"/>
      <c r="B320" s="99"/>
      <c r="C320" s="44"/>
      <c r="D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</row>
    <row r="321" spans="1:24" s="45" customFormat="1">
      <c r="A321" s="44"/>
      <c r="B321" s="99"/>
      <c r="C321" s="44"/>
      <c r="D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</row>
    <row r="322" spans="1:24" s="45" customFormat="1">
      <c r="A322" s="44"/>
      <c r="B322" s="99"/>
      <c r="C322" s="44"/>
      <c r="D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</row>
    <row r="323" spans="1:24" s="45" customFormat="1">
      <c r="A323" s="44"/>
      <c r="B323" s="99"/>
      <c r="C323" s="44"/>
      <c r="D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</row>
    <row r="324" spans="1:24" s="45" customFormat="1">
      <c r="A324" s="44"/>
      <c r="B324" s="99"/>
      <c r="C324" s="44"/>
      <c r="D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</row>
    <row r="325" spans="1:24" s="45" customFormat="1">
      <c r="A325" s="44"/>
      <c r="B325" s="99"/>
      <c r="C325" s="44"/>
      <c r="D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</row>
    <row r="326" spans="1:24" s="45" customFormat="1">
      <c r="A326" s="44"/>
      <c r="B326" s="99"/>
      <c r="C326" s="44"/>
      <c r="D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</row>
    <row r="327" spans="1:24" s="45" customFormat="1">
      <c r="A327" s="44"/>
      <c r="B327" s="99"/>
      <c r="C327" s="44"/>
      <c r="D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</row>
    <row r="328" spans="1:24" s="45" customFormat="1">
      <c r="A328" s="44"/>
      <c r="B328" s="99"/>
      <c r="C328" s="44"/>
      <c r="D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</row>
    <row r="329" spans="1:24" s="45" customFormat="1">
      <c r="A329" s="44"/>
      <c r="B329" s="99"/>
      <c r="C329" s="44"/>
      <c r="D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</row>
    <row r="330" spans="1:24" s="45" customFormat="1">
      <c r="A330" s="44"/>
      <c r="B330" s="99"/>
      <c r="C330" s="44"/>
      <c r="D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</row>
    <row r="331" spans="1:24" s="45" customFormat="1">
      <c r="A331" s="44"/>
      <c r="B331" s="99"/>
      <c r="C331" s="44"/>
      <c r="D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</row>
    <row r="332" spans="1:24" s="45" customFormat="1">
      <c r="A332" s="44"/>
      <c r="B332" s="99"/>
      <c r="C332" s="44"/>
      <c r="D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</row>
    <row r="333" spans="1:24" s="45" customFormat="1">
      <c r="A333" s="44"/>
      <c r="B333" s="99"/>
      <c r="C333" s="44"/>
      <c r="D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</row>
    <row r="334" spans="1:24" s="45" customFormat="1">
      <c r="A334" s="44"/>
      <c r="B334" s="99"/>
      <c r="C334" s="44"/>
      <c r="D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</row>
    <row r="335" spans="1:24" s="45" customFormat="1">
      <c r="A335" s="44"/>
      <c r="B335" s="99"/>
      <c r="C335" s="44"/>
      <c r="D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</row>
    <row r="336" spans="1:24" s="45" customFormat="1">
      <c r="A336" s="44"/>
      <c r="B336" s="99"/>
      <c r="C336" s="44"/>
      <c r="D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</row>
    <row r="337" spans="1:24" s="45" customFormat="1">
      <c r="A337" s="44"/>
      <c r="B337" s="99"/>
      <c r="C337" s="44"/>
      <c r="D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</row>
    <row r="338" spans="1:24" s="45" customFormat="1">
      <c r="A338" s="44"/>
      <c r="B338" s="99"/>
      <c r="C338" s="44"/>
      <c r="D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</row>
    <row r="339" spans="1:24" s="45" customFormat="1">
      <c r="A339" s="44"/>
      <c r="B339" s="99"/>
      <c r="C339" s="44"/>
      <c r="D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</row>
    <row r="340" spans="1:24" s="45" customFormat="1">
      <c r="A340" s="44"/>
      <c r="B340" s="99"/>
      <c r="C340" s="44"/>
      <c r="D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</row>
    <row r="341" spans="1:24" s="45" customFormat="1">
      <c r="A341" s="44"/>
      <c r="B341" s="99"/>
      <c r="C341" s="44"/>
      <c r="D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</row>
    <row r="342" spans="1:24" s="45" customFormat="1">
      <c r="A342" s="44"/>
      <c r="B342" s="99"/>
      <c r="C342" s="44"/>
      <c r="D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</row>
    <row r="343" spans="1:24" s="45" customFormat="1">
      <c r="A343" s="44"/>
      <c r="B343" s="99"/>
      <c r="C343" s="44"/>
      <c r="D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</row>
    <row r="344" spans="1:24" s="45" customFormat="1">
      <c r="A344" s="44"/>
      <c r="B344" s="99"/>
      <c r="C344" s="44"/>
      <c r="D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</row>
    <row r="345" spans="1:24" s="45" customFormat="1">
      <c r="A345" s="44"/>
      <c r="B345" s="99"/>
      <c r="C345" s="44"/>
      <c r="D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</row>
    <row r="346" spans="1:24" s="45" customFormat="1">
      <c r="A346" s="44"/>
      <c r="B346" s="99"/>
      <c r="C346" s="44"/>
      <c r="D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</row>
    <row r="347" spans="1:24" s="45" customFormat="1">
      <c r="A347" s="44"/>
      <c r="B347" s="99"/>
      <c r="C347" s="44"/>
      <c r="D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</row>
    <row r="348" spans="1:24" s="45" customFormat="1">
      <c r="A348" s="44"/>
      <c r="B348" s="99"/>
      <c r="C348" s="44"/>
      <c r="D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</row>
    <row r="349" spans="1:24" s="45" customFormat="1">
      <c r="A349" s="44"/>
      <c r="B349" s="99"/>
      <c r="C349" s="44"/>
      <c r="D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</row>
    <row r="350" spans="1:24" s="45" customFormat="1">
      <c r="A350" s="44"/>
      <c r="B350" s="99"/>
      <c r="C350" s="44"/>
      <c r="D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</row>
    <row r="351" spans="1:24" s="45" customFormat="1">
      <c r="A351" s="44"/>
      <c r="B351" s="99"/>
      <c r="C351" s="44"/>
      <c r="D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</row>
    <row r="352" spans="1:24" s="45" customFormat="1">
      <c r="A352" s="44"/>
      <c r="B352" s="99"/>
      <c r="C352" s="44"/>
      <c r="D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</row>
    <row r="353" spans="1:24" s="45" customFormat="1">
      <c r="A353" s="44"/>
      <c r="B353" s="99"/>
      <c r="C353" s="44"/>
      <c r="D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</row>
    <row r="354" spans="1:24" s="45" customFormat="1">
      <c r="A354" s="44"/>
      <c r="B354" s="99"/>
      <c r="C354" s="44"/>
      <c r="D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</row>
    <row r="355" spans="1:24" s="45" customFormat="1">
      <c r="A355" s="44"/>
      <c r="B355" s="99"/>
      <c r="C355" s="44"/>
      <c r="D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</row>
    <row r="356" spans="1:24" s="45" customFormat="1">
      <c r="A356" s="44"/>
      <c r="B356" s="99"/>
      <c r="C356" s="44"/>
      <c r="D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</row>
    <row r="357" spans="1:24" s="45" customFormat="1">
      <c r="A357" s="44"/>
      <c r="B357" s="99"/>
      <c r="C357" s="44"/>
      <c r="D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</row>
    <row r="358" spans="1:24" s="45" customFormat="1">
      <c r="A358" s="44"/>
      <c r="B358" s="99"/>
      <c r="C358" s="44"/>
      <c r="D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</row>
    <row r="359" spans="1:24" s="45" customFormat="1">
      <c r="A359" s="44"/>
      <c r="B359" s="99"/>
      <c r="C359" s="44"/>
      <c r="D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</row>
    <row r="360" spans="1:24" s="45" customFormat="1">
      <c r="A360" s="44"/>
      <c r="B360" s="99"/>
      <c r="C360" s="44"/>
      <c r="D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</row>
    <row r="361" spans="1:24" s="45" customFormat="1">
      <c r="A361" s="44"/>
      <c r="B361" s="99"/>
      <c r="C361" s="44"/>
      <c r="D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</row>
    <row r="362" spans="1:24" s="45" customFormat="1">
      <c r="A362" s="44"/>
      <c r="B362" s="99"/>
      <c r="C362" s="44"/>
      <c r="D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</row>
    <row r="363" spans="1:24" s="45" customFormat="1">
      <c r="A363" s="44"/>
      <c r="B363" s="99"/>
      <c r="C363" s="44"/>
      <c r="D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</row>
    <row r="364" spans="1:24" s="45" customFormat="1">
      <c r="A364" s="44"/>
      <c r="B364" s="99"/>
      <c r="C364" s="44"/>
      <c r="D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</row>
    <row r="365" spans="1:24" s="45" customFormat="1">
      <c r="A365" s="44"/>
      <c r="B365" s="99"/>
      <c r="C365" s="44"/>
      <c r="D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</row>
    <row r="366" spans="1:24" s="45" customFormat="1">
      <c r="A366" s="44"/>
      <c r="B366" s="99"/>
      <c r="C366" s="44"/>
      <c r="D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</row>
    <row r="367" spans="1:24" s="45" customFormat="1">
      <c r="A367" s="44"/>
      <c r="B367" s="99"/>
      <c r="C367" s="44"/>
      <c r="D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</row>
    <row r="368" spans="1:24" s="45" customFormat="1">
      <c r="A368" s="44"/>
      <c r="B368" s="99"/>
      <c r="C368" s="44"/>
      <c r="D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</row>
    <row r="369" spans="1:24" s="45" customFormat="1">
      <c r="A369" s="44"/>
      <c r="B369" s="99"/>
      <c r="C369" s="44"/>
      <c r="D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</row>
    <row r="370" spans="1:24" s="45" customFormat="1">
      <c r="A370" s="44"/>
      <c r="B370" s="99"/>
      <c r="C370" s="44"/>
      <c r="D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</row>
    <row r="371" spans="1:24" s="45" customFormat="1">
      <c r="A371" s="44"/>
      <c r="B371" s="99"/>
      <c r="C371" s="44"/>
      <c r="D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</row>
    <row r="372" spans="1:24" s="45" customFormat="1">
      <c r="A372" s="44"/>
      <c r="B372" s="99"/>
      <c r="C372" s="44"/>
      <c r="D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</row>
    <row r="373" spans="1:24" s="45" customFormat="1">
      <c r="A373" s="44"/>
      <c r="B373" s="99"/>
      <c r="C373" s="44"/>
      <c r="D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</row>
    <row r="374" spans="1:24" s="45" customFormat="1">
      <c r="A374" s="44"/>
      <c r="B374" s="99"/>
      <c r="C374" s="44"/>
      <c r="D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</row>
    <row r="375" spans="1:24" s="45" customFormat="1">
      <c r="A375" s="44"/>
      <c r="B375" s="99"/>
      <c r="C375" s="44"/>
      <c r="D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</row>
    <row r="376" spans="1:24" s="45" customFormat="1">
      <c r="A376" s="44"/>
      <c r="B376" s="99"/>
      <c r="C376" s="44"/>
      <c r="D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</row>
    <row r="377" spans="1:24" s="45" customFormat="1">
      <c r="A377" s="44"/>
      <c r="B377" s="99"/>
      <c r="C377" s="44"/>
      <c r="D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</row>
    <row r="378" spans="1:24" s="45" customFormat="1">
      <c r="A378" s="44"/>
      <c r="B378" s="99"/>
      <c r="C378" s="44"/>
      <c r="D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</row>
    <row r="379" spans="1:24" s="45" customFormat="1">
      <c r="A379" s="44"/>
      <c r="B379" s="99"/>
      <c r="C379" s="44"/>
      <c r="D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</row>
    <row r="380" spans="1:24" s="45" customFormat="1">
      <c r="A380" s="44"/>
      <c r="B380" s="99"/>
      <c r="C380" s="44"/>
      <c r="D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</row>
    <row r="381" spans="1:24" s="45" customFormat="1">
      <c r="A381" s="44"/>
      <c r="B381" s="99"/>
      <c r="C381" s="44"/>
      <c r="D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</row>
    <row r="382" spans="1:24" s="45" customFormat="1">
      <c r="A382" s="44"/>
      <c r="B382" s="99"/>
      <c r="C382" s="44"/>
      <c r="D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</row>
    <row r="383" spans="1:24" s="45" customFormat="1">
      <c r="A383" s="44"/>
      <c r="B383" s="99"/>
      <c r="C383" s="44"/>
      <c r="D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</row>
    <row r="384" spans="1:24" s="45" customFormat="1">
      <c r="A384" s="44"/>
      <c r="B384" s="99"/>
      <c r="C384" s="44"/>
      <c r="D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</row>
    <row r="385" spans="1:24" s="45" customFormat="1">
      <c r="A385" s="44"/>
      <c r="B385" s="99"/>
      <c r="C385" s="44"/>
      <c r="D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</row>
    <row r="386" spans="1:24" s="45" customFormat="1">
      <c r="A386" s="44"/>
      <c r="B386" s="99"/>
      <c r="C386" s="44"/>
      <c r="D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</row>
    <row r="387" spans="1:24" s="45" customFormat="1">
      <c r="A387" s="44"/>
      <c r="B387" s="99"/>
      <c r="C387" s="44"/>
      <c r="D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</row>
    <row r="388" spans="1:24" s="45" customFormat="1">
      <c r="A388" s="44"/>
      <c r="B388" s="99"/>
      <c r="C388" s="44"/>
      <c r="D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</row>
    <row r="389" spans="1:24" s="45" customFormat="1">
      <c r="A389" s="44"/>
      <c r="B389" s="99"/>
      <c r="C389" s="44"/>
      <c r="D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</row>
    <row r="390" spans="1:24" s="45" customFormat="1">
      <c r="A390" s="44"/>
      <c r="B390" s="99"/>
      <c r="C390" s="44"/>
      <c r="D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</row>
    <row r="391" spans="1:24" s="45" customFormat="1">
      <c r="A391" s="44"/>
      <c r="B391" s="99"/>
      <c r="C391" s="44"/>
      <c r="D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</row>
    <row r="392" spans="1:24" s="45" customFormat="1">
      <c r="A392" s="44"/>
      <c r="B392" s="99"/>
      <c r="C392" s="44"/>
      <c r="D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</row>
    <row r="393" spans="1:24" s="45" customFormat="1">
      <c r="A393" s="44"/>
      <c r="B393" s="99"/>
      <c r="C393" s="44"/>
      <c r="D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</row>
    <row r="394" spans="1:24" s="45" customFormat="1">
      <c r="A394" s="44"/>
      <c r="B394" s="99"/>
      <c r="C394" s="44"/>
      <c r="D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</row>
    <row r="395" spans="1:24" s="45" customFormat="1">
      <c r="A395" s="44"/>
      <c r="B395" s="99"/>
      <c r="C395" s="44"/>
      <c r="D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</row>
    <row r="396" spans="1:24" s="45" customFormat="1">
      <c r="A396" s="44"/>
      <c r="B396" s="99"/>
      <c r="C396" s="44"/>
      <c r="D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</row>
    <row r="397" spans="1:24" s="45" customFormat="1">
      <c r="A397" s="44"/>
      <c r="B397" s="99"/>
      <c r="C397" s="44"/>
      <c r="D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</row>
    <row r="398" spans="1:24" s="45" customFormat="1">
      <c r="A398" s="44"/>
      <c r="B398" s="99"/>
      <c r="C398" s="44"/>
      <c r="D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</row>
    <row r="399" spans="1:24" s="45" customFormat="1">
      <c r="A399" s="44"/>
      <c r="B399" s="99"/>
      <c r="C399" s="44"/>
      <c r="D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</row>
    <row r="400" spans="1:24" s="45" customFormat="1">
      <c r="A400" s="44"/>
      <c r="B400" s="99"/>
      <c r="C400" s="44"/>
      <c r="D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</row>
    <row r="401" spans="1:24" s="45" customFormat="1">
      <c r="A401" s="44"/>
      <c r="B401" s="99"/>
      <c r="C401" s="44"/>
      <c r="D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</row>
    <row r="402" spans="1:24" s="45" customFormat="1">
      <c r="A402" s="44"/>
      <c r="B402" s="99"/>
      <c r="C402" s="44"/>
      <c r="D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</row>
    <row r="403" spans="1:24" s="45" customFormat="1">
      <c r="A403" s="44"/>
      <c r="B403" s="99"/>
      <c r="C403" s="44"/>
      <c r="D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</row>
    <row r="404" spans="1:24" s="45" customFormat="1">
      <c r="A404" s="44"/>
      <c r="B404" s="99"/>
      <c r="C404" s="44"/>
      <c r="D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</row>
    <row r="405" spans="1:24" s="45" customFormat="1">
      <c r="A405" s="44"/>
      <c r="B405" s="99"/>
      <c r="C405" s="44"/>
      <c r="D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</row>
    <row r="406" spans="1:24" s="45" customFormat="1">
      <c r="A406" s="44"/>
      <c r="B406" s="99"/>
      <c r="C406" s="44"/>
      <c r="D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</row>
    <row r="407" spans="1:24" s="45" customFormat="1">
      <c r="A407" s="44"/>
      <c r="B407" s="99"/>
      <c r="C407" s="44"/>
      <c r="D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</row>
    <row r="408" spans="1:24" s="45" customFormat="1">
      <c r="A408" s="44"/>
      <c r="B408" s="99"/>
      <c r="C408" s="44"/>
      <c r="D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</row>
    <row r="409" spans="1:24" s="45" customFormat="1">
      <c r="A409" s="44"/>
      <c r="B409" s="99"/>
      <c r="C409" s="44"/>
      <c r="D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</row>
    <row r="410" spans="1:24" s="45" customFormat="1">
      <c r="A410" s="44"/>
      <c r="B410" s="99"/>
      <c r="C410" s="44"/>
      <c r="D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</row>
    <row r="411" spans="1:24" s="45" customFormat="1">
      <c r="A411" s="44"/>
      <c r="B411" s="99"/>
      <c r="C411" s="44"/>
      <c r="D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</row>
    <row r="412" spans="1:24" s="45" customFormat="1">
      <c r="A412" s="44"/>
      <c r="B412" s="99"/>
      <c r="C412" s="44"/>
      <c r="D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</row>
    <row r="413" spans="1:24" s="45" customFormat="1">
      <c r="A413" s="44"/>
      <c r="B413" s="99"/>
      <c r="C413" s="44"/>
      <c r="D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</row>
    <row r="414" spans="1:24" s="45" customFormat="1">
      <c r="A414" s="44"/>
      <c r="B414" s="99"/>
      <c r="C414" s="44"/>
      <c r="D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</row>
    <row r="415" spans="1:24" s="45" customFormat="1">
      <c r="A415" s="44"/>
      <c r="B415" s="99"/>
      <c r="C415" s="44"/>
      <c r="D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</row>
    <row r="416" spans="1:24" s="45" customFormat="1">
      <c r="A416" s="44"/>
      <c r="B416" s="99"/>
      <c r="C416" s="44"/>
      <c r="D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</row>
    <row r="417" spans="1:24" s="45" customFormat="1">
      <c r="A417" s="44"/>
      <c r="B417" s="99"/>
      <c r="C417" s="44"/>
      <c r="D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</row>
    <row r="418" spans="1:24" s="45" customFormat="1">
      <c r="A418" s="44"/>
      <c r="B418" s="99"/>
      <c r="C418" s="44"/>
      <c r="D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</row>
    <row r="419" spans="1:24" s="45" customFormat="1">
      <c r="A419" s="44"/>
      <c r="B419" s="99"/>
      <c r="C419" s="44"/>
      <c r="D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</row>
    <row r="420" spans="1:24" s="45" customFormat="1">
      <c r="A420" s="44"/>
      <c r="B420" s="99"/>
      <c r="C420" s="44"/>
      <c r="D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</row>
    <row r="421" spans="1:24" s="45" customFormat="1">
      <c r="A421" s="44"/>
      <c r="B421" s="99"/>
      <c r="C421" s="44"/>
      <c r="D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</row>
    <row r="422" spans="1:24" s="45" customFormat="1">
      <c r="A422" s="44"/>
      <c r="B422" s="99"/>
      <c r="C422" s="44"/>
      <c r="D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</row>
    <row r="423" spans="1:24" s="45" customFormat="1">
      <c r="A423" s="44"/>
      <c r="B423" s="99"/>
      <c r="C423" s="44"/>
      <c r="D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</row>
    <row r="424" spans="1:24" s="45" customFormat="1">
      <c r="A424" s="44"/>
      <c r="B424" s="99"/>
      <c r="C424" s="44"/>
      <c r="D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</row>
    <row r="425" spans="1:24" s="45" customFormat="1">
      <c r="A425" s="44"/>
      <c r="B425" s="99"/>
      <c r="C425" s="44"/>
      <c r="D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</row>
    <row r="426" spans="1:24" s="45" customFormat="1">
      <c r="A426" s="44"/>
      <c r="B426" s="99"/>
      <c r="C426" s="44"/>
      <c r="D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</row>
    <row r="427" spans="1:24" s="45" customFormat="1">
      <c r="A427" s="44"/>
      <c r="B427" s="99"/>
      <c r="C427" s="44"/>
      <c r="D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</row>
    <row r="428" spans="1:24" s="45" customFormat="1">
      <c r="A428" s="44"/>
      <c r="B428" s="99"/>
      <c r="C428" s="44"/>
      <c r="D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</row>
    <row r="429" spans="1:24" s="45" customFormat="1">
      <c r="A429" s="44"/>
      <c r="B429" s="99"/>
      <c r="C429" s="44"/>
      <c r="D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</row>
    <row r="430" spans="1:24" s="45" customFormat="1">
      <c r="A430" s="44"/>
      <c r="B430" s="99"/>
      <c r="C430" s="44"/>
      <c r="D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</row>
    <row r="431" spans="1:24" s="45" customFormat="1">
      <c r="A431" s="44"/>
      <c r="B431" s="99"/>
      <c r="C431" s="44"/>
      <c r="D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</row>
    <row r="432" spans="1:24" s="45" customFormat="1">
      <c r="A432" s="44"/>
      <c r="B432" s="99"/>
      <c r="C432" s="44"/>
      <c r="D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</row>
    <row r="433" spans="1:24" s="45" customFormat="1">
      <c r="A433" s="44"/>
      <c r="B433" s="99"/>
      <c r="C433" s="44"/>
      <c r="D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</row>
    <row r="434" spans="1:24" s="45" customFormat="1">
      <c r="A434" s="44"/>
      <c r="B434" s="99"/>
      <c r="C434" s="44"/>
      <c r="D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</row>
    <row r="435" spans="1:24" s="45" customFormat="1">
      <c r="A435" s="44"/>
      <c r="B435" s="99"/>
      <c r="C435" s="44"/>
      <c r="D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</row>
    <row r="436" spans="1:24" s="45" customFormat="1">
      <c r="A436" s="44"/>
      <c r="B436" s="99"/>
      <c r="C436" s="44"/>
      <c r="D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</row>
    <row r="437" spans="1:24" s="45" customFormat="1">
      <c r="A437" s="44"/>
      <c r="B437" s="99"/>
      <c r="C437" s="44"/>
      <c r="D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</row>
    <row r="438" spans="1:24" s="45" customFormat="1">
      <c r="A438" s="44"/>
      <c r="B438" s="99"/>
      <c r="C438" s="44"/>
      <c r="D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</row>
    <row r="439" spans="1:24" s="45" customFormat="1">
      <c r="A439" s="44"/>
      <c r="B439" s="99"/>
      <c r="C439" s="44"/>
      <c r="D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</row>
    <row r="440" spans="1:24" s="45" customFormat="1">
      <c r="A440" s="44"/>
      <c r="B440" s="99"/>
      <c r="C440" s="44"/>
      <c r="D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</row>
    <row r="441" spans="1:24" s="45" customFormat="1">
      <c r="A441" s="44"/>
      <c r="B441" s="99"/>
      <c r="C441" s="44"/>
      <c r="D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</row>
    <row r="442" spans="1:24" s="45" customFormat="1">
      <c r="A442" s="44"/>
      <c r="B442" s="99"/>
      <c r="C442" s="44"/>
      <c r="D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</row>
    <row r="443" spans="1:24" s="45" customFormat="1">
      <c r="A443" s="44"/>
      <c r="B443" s="99"/>
      <c r="C443" s="44"/>
      <c r="D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</row>
    <row r="444" spans="1:24" s="45" customFormat="1">
      <c r="A444" s="44"/>
      <c r="B444" s="99"/>
      <c r="C444" s="44"/>
      <c r="D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</row>
    <row r="445" spans="1:24" s="45" customFormat="1">
      <c r="A445" s="44"/>
      <c r="B445" s="99"/>
      <c r="C445" s="44"/>
      <c r="D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</row>
    <row r="446" spans="1:24" s="45" customFormat="1">
      <c r="A446" s="44"/>
      <c r="B446" s="99"/>
      <c r="C446" s="44"/>
      <c r="D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</row>
    <row r="447" spans="1:24" s="45" customFormat="1">
      <c r="A447" s="44"/>
      <c r="B447" s="99"/>
      <c r="C447" s="44"/>
      <c r="D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</row>
    <row r="448" spans="1:24" s="45" customFormat="1">
      <c r="A448" s="44"/>
      <c r="B448" s="99"/>
      <c r="C448" s="44"/>
      <c r="D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</row>
    <row r="449" spans="1:24" s="45" customFormat="1">
      <c r="A449" s="44"/>
      <c r="B449" s="99"/>
      <c r="C449" s="44"/>
      <c r="D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</row>
    <row r="450" spans="1:24" s="45" customFormat="1">
      <c r="A450" s="44"/>
      <c r="B450" s="99"/>
      <c r="C450" s="44"/>
      <c r="D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</row>
    <row r="451" spans="1:24" s="45" customFormat="1">
      <c r="A451" s="44"/>
      <c r="B451" s="99"/>
      <c r="C451" s="44"/>
      <c r="D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</row>
    <row r="452" spans="1:24" s="45" customFormat="1">
      <c r="A452" s="44"/>
      <c r="B452" s="99"/>
      <c r="C452" s="44"/>
      <c r="D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</row>
    <row r="453" spans="1:24" s="45" customFormat="1">
      <c r="A453" s="44"/>
      <c r="B453" s="44"/>
      <c r="C453" s="44"/>
      <c r="D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</row>
    <row r="454" spans="1:24" s="45" customFormat="1">
      <c r="A454" s="44"/>
      <c r="B454" s="44"/>
      <c r="C454" s="44"/>
      <c r="D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</row>
    <row r="455" spans="1:24" s="45" customFormat="1">
      <c r="A455" s="44"/>
      <c r="B455" s="44"/>
      <c r="C455" s="44"/>
      <c r="D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</row>
    <row r="456" spans="1:24" s="45" customFormat="1">
      <c r="A456" s="44"/>
      <c r="B456" s="44"/>
      <c r="C456" s="44"/>
      <c r="D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</row>
    <row r="457" spans="1:24" s="45" customFormat="1">
      <c r="A457" s="44"/>
      <c r="B457" s="44"/>
      <c r="C457" s="44"/>
      <c r="D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</row>
    <row r="458" spans="1:24" s="45" customFormat="1">
      <c r="A458" s="44"/>
      <c r="B458" s="44"/>
      <c r="C458" s="44"/>
      <c r="D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</row>
    <row r="459" spans="1:24" s="45" customFormat="1">
      <c r="A459" s="44"/>
      <c r="B459" s="44"/>
      <c r="C459" s="44"/>
      <c r="D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</row>
    <row r="460" spans="1:24" s="45" customFormat="1">
      <c r="A460" s="44"/>
      <c r="B460" s="44"/>
      <c r="C460" s="44"/>
      <c r="D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</row>
    <row r="461" spans="1:24" s="45" customFormat="1">
      <c r="A461" s="44"/>
      <c r="B461" s="44"/>
      <c r="C461" s="44"/>
      <c r="D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</row>
    <row r="462" spans="1:24" s="45" customFormat="1">
      <c r="A462" s="44"/>
      <c r="B462" s="44"/>
      <c r="C462" s="44"/>
      <c r="D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</row>
    <row r="463" spans="1:24" s="45" customFormat="1">
      <c r="A463" s="44"/>
      <c r="B463" s="44"/>
      <c r="C463" s="44"/>
      <c r="D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</row>
    <row r="464" spans="1:24" s="45" customFormat="1">
      <c r="A464" s="44"/>
      <c r="B464" s="44"/>
      <c r="C464" s="44"/>
      <c r="D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</row>
    <row r="465" spans="1:24" s="45" customFormat="1">
      <c r="A465" s="44"/>
      <c r="B465" s="44"/>
      <c r="C465" s="44"/>
      <c r="D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</row>
    <row r="466" spans="1:24" s="45" customFormat="1">
      <c r="A466" s="44"/>
      <c r="B466" s="44"/>
      <c r="C466" s="44"/>
      <c r="D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</row>
    <row r="467" spans="1:24" s="45" customFormat="1">
      <c r="A467" s="44"/>
      <c r="B467" s="44"/>
      <c r="C467" s="44"/>
      <c r="D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</row>
    <row r="468" spans="1:24" s="45" customFormat="1">
      <c r="A468" s="44"/>
      <c r="B468" s="44"/>
      <c r="C468" s="44"/>
      <c r="D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</row>
    <row r="469" spans="1:24" s="45" customFormat="1">
      <c r="A469" s="44"/>
      <c r="B469" s="44"/>
      <c r="C469" s="44"/>
      <c r="D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</row>
    <row r="470" spans="1:24" s="45" customFormat="1">
      <c r="A470" s="44"/>
      <c r="B470" s="44"/>
      <c r="C470" s="44"/>
      <c r="D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</row>
    <row r="471" spans="1:24" s="45" customFormat="1">
      <c r="A471" s="44"/>
      <c r="B471" s="44"/>
      <c r="C471" s="44"/>
      <c r="D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</row>
    <row r="472" spans="1:24" s="45" customFormat="1">
      <c r="A472" s="44"/>
      <c r="B472" s="44"/>
      <c r="C472" s="44"/>
      <c r="D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</row>
    <row r="473" spans="1:24" s="45" customFormat="1">
      <c r="A473" s="44"/>
      <c r="B473" s="44"/>
      <c r="C473" s="44"/>
      <c r="D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</row>
    <row r="474" spans="1:24" s="45" customFormat="1">
      <c r="A474" s="44"/>
      <c r="B474" s="44"/>
      <c r="C474" s="44"/>
      <c r="D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</row>
    <row r="475" spans="1:24" s="45" customFormat="1">
      <c r="A475" s="44"/>
      <c r="B475" s="44"/>
      <c r="C475" s="44"/>
      <c r="D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</row>
    <row r="476" spans="1:24" s="45" customFormat="1">
      <c r="A476" s="44"/>
      <c r="B476" s="44"/>
      <c r="C476" s="44"/>
      <c r="D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</row>
  </sheetData>
  <conditionalFormatting sqref="B11:L11 B12:D215 F12:L215">
    <cfRule type="expression" dxfId="5" priority="2">
      <formula>$M11=1</formula>
    </cfRule>
  </conditionalFormatting>
  <conditionalFormatting sqref="E12:E215">
    <cfRule type="expression" dxfId="4" priority="1">
      <formula>$M12=1</formula>
    </cfRule>
  </conditionalFormatting>
  <printOptions horizontalCentered="1"/>
  <pageMargins left="0.75" right="0.75" top="1" bottom="1" header="0.5" footer="0.5"/>
  <pageSetup scale="5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22"/>
  <sheetViews>
    <sheetView view="pageBreakPreview" zoomScale="60" zoomScaleNormal="100" workbookViewId="0">
      <selection activeCell="E7" sqref="E7:E8"/>
    </sheetView>
  </sheetViews>
  <sheetFormatPr defaultColWidth="9.140625" defaultRowHeight="16.5"/>
  <cols>
    <col min="1" max="1" width="43.5703125" style="3" customWidth="1"/>
    <col min="2" max="2" width="9.140625" style="3"/>
    <col min="3" max="3" width="15.140625" style="3" customWidth="1"/>
    <col min="4" max="4" width="3.140625" style="3" customWidth="1"/>
    <col min="5" max="5" width="13.85546875" style="3" bestFit="1" customWidth="1"/>
    <col min="6" max="6" width="2.140625" style="3" customWidth="1"/>
    <col min="7" max="7" width="12.42578125" style="3" bestFit="1" customWidth="1"/>
    <col min="8" max="8" width="2.140625" style="3" customWidth="1"/>
    <col min="9" max="9" width="12.42578125" style="3" bestFit="1" customWidth="1"/>
    <col min="10" max="10" width="2.28515625" style="3" customWidth="1"/>
    <col min="11" max="11" width="14.42578125" style="3" customWidth="1"/>
    <col min="12" max="12" width="3.85546875" style="3" customWidth="1"/>
    <col min="13" max="13" width="17.140625" style="3" customWidth="1"/>
    <col min="14" max="16384" width="9.140625" style="3"/>
  </cols>
  <sheetData>
    <row r="1" spans="1:13" ht="20.25">
      <c r="A1" s="37" t="str">
        <f>INPUT!$E$11</f>
        <v>PSE&amp;G 2021 TAX ADJUSTMENT CREDIT</v>
      </c>
      <c r="H1" s="4"/>
      <c r="I1" s="4"/>
      <c r="K1" s="291" t="s">
        <v>434</v>
      </c>
    </row>
    <row r="2" spans="1:13">
      <c r="A2" s="38" t="s">
        <v>59</v>
      </c>
      <c r="G2" s="4"/>
      <c r="H2" s="4"/>
      <c r="I2" s="4"/>
    </row>
    <row r="4" spans="1:13">
      <c r="I4" s="5" t="s">
        <v>143</v>
      </c>
      <c r="K4" s="5" t="s">
        <v>142</v>
      </c>
    </row>
    <row r="5" spans="1:13">
      <c r="C5" s="5"/>
      <c r="D5" s="5"/>
      <c r="E5" s="5" t="s">
        <v>7</v>
      </c>
      <c r="F5" s="5"/>
      <c r="G5" s="5" t="s">
        <v>8</v>
      </c>
      <c r="H5" s="5"/>
      <c r="I5" s="5" t="s">
        <v>8</v>
      </c>
      <c r="K5" s="5" t="s">
        <v>8</v>
      </c>
    </row>
    <row r="6" spans="1:13">
      <c r="C6" s="6" t="s">
        <v>9</v>
      </c>
      <c r="D6" s="6"/>
      <c r="E6" s="6" t="s">
        <v>10</v>
      </c>
      <c r="F6" s="6"/>
      <c r="G6" s="6" t="s">
        <v>10</v>
      </c>
      <c r="H6" s="145"/>
      <c r="I6" s="6" t="s">
        <v>10</v>
      </c>
      <c r="K6" s="6" t="s">
        <v>10</v>
      </c>
    </row>
    <row r="7" spans="1:13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>
      <c r="A8" s="7" t="s">
        <v>11</v>
      </c>
      <c r="B8" s="7"/>
      <c r="C8" s="8">
        <f>INPUT!E45</f>
        <v>0.45534581894892456</v>
      </c>
      <c r="D8" s="8"/>
      <c r="E8" s="8">
        <f>INPUT!E48</f>
        <v>3.9567166424796046E-2</v>
      </c>
      <c r="F8" s="8"/>
      <c r="G8" s="8">
        <f>ROUND(C8*E8,6)</f>
        <v>1.8016999999999998E-2</v>
      </c>
      <c r="H8" s="8"/>
      <c r="I8" s="10">
        <f>G8</f>
        <v>1.8016999999999998E-2</v>
      </c>
      <c r="J8" s="7"/>
      <c r="K8" s="10">
        <f>ROUND(G8*(1-$B$22),6)</f>
        <v>1.2952E-2</v>
      </c>
      <c r="L8" s="7"/>
      <c r="M8" s="7"/>
    </row>
    <row r="9" spans="1:13">
      <c r="A9" s="7" t="s">
        <v>12</v>
      </c>
      <c r="B9" s="7"/>
      <c r="C9" s="8">
        <f>INPUT!E46</f>
        <v>4.6978827843320503E-3</v>
      </c>
      <c r="D9" s="8"/>
      <c r="E9" s="8">
        <f>INPUT!E49</f>
        <v>8.6999999999999994E-3</v>
      </c>
      <c r="F9" s="8"/>
      <c r="G9" s="8">
        <f>ROUND(C9*E9,6)</f>
        <v>4.1E-5</v>
      </c>
      <c r="H9" s="8"/>
      <c r="I9" s="10">
        <f>G9</f>
        <v>4.1E-5</v>
      </c>
      <c r="J9" s="7"/>
      <c r="K9" s="10">
        <f>G9</f>
        <v>4.1E-5</v>
      </c>
      <c r="L9" s="7"/>
      <c r="M9" s="7"/>
    </row>
    <row r="10" spans="1:13">
      <c r="A10" s="7" t="s">
        <v>13</v>
      </c>
      <c r="B10" s="7"/>
      <c r="C10" s="8">
        <f>INPUT!E47</f>
        <v>0.5399562982667433</v>
      </c>
      <c r="D10" s="9"/>
      <c r="E10" s="8">
        <f>INPUT!E50</f>
        <v>9.6000000000000002E-2</v>
      </c>
      <c r="F10" s="9"/>
      <c r="G10" s="9">
        <f>ROUND(C10*E10,6)</f>
        <v>5.1836E-2</v>
      </c>
      <c r="H10" s="9"/>
      <c r="I10" s="10">
        <f>ROUND(G10/(1-$B$22),6)</f>
        <v>7.2105000000000002E-2</v>
      </c>
      <c r="J10" s="7"/>
      <c r="K10" s="10">
        <f>G10</f>
        <v>5.1836E-2</v>
      </c>
      <c r="L10" s="7"/>
      <c r="M10" s="7"/>
    </row>
    <row r="11" spans="1:13">
      <c r="A11" s="7"/>
      <c r="B11" s="7"/>
      <c r="C11" s="8"/>
      <c r="D11" s="8"/>
      <c r="E11" s="8"/>
      <c r="F11" s="8"/>
      <c r="G11" s="8"/>
      <c r="H11" s="8"/>
      <c r="I11" s="7"/>
      <c r="J11" s="7"/>
      <c r="K11" s="7"/>
      <c r="L11" s="7"/>
      <c r="M11" s="7"/>
    </row>
    <row r="12" spans="1:13" ht="17.25" thickBot="1">
      <c r="A12" s="7" t="s">
        <v>14</v>
      </c>
      <c r="B12" s="7"/>
      <c r="C12" s="11">
        <f>SUM(C8:C10)</f>
        <v>0.99999999999999989</v>
      </c>
      <c r="D12" s="8"/>
      <c r="E12" s="8"/>
      <c r="F12" s="8"/>
      <c r="G12" s="11">
        <f>SUM(G8:G10)</f>
        <v>6.9893999999999998E-2</v>
      </c>
      <c r="H12" s="9"/>
      <c r="I12" s="11">
        <f>SUM(I8:I10)</f>
        <v>9.0162999999999993E-2</v>
      </c>
      <c r="J12" s="7"/>
      <c r="K12" s="11">
        <f>SUM(K8:K10)</f>
        <v>6.4828999999999998E-2</v>
      </c>
      <c r="L12" s="7"/>
      <c r="M12" s="7"/>
    </row>
    <row r="13" spans="1:13" ht="17.25" thickTop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</row>
    <row r="14" spans="1:13" hidden="1">
      <c r="A14" s="3" t="s">
        <v>15</v>
      </c>
    </row>
    <row r="15" spans="1:13" hidden="1">
      <c r="A15" s="12" t="s">
        <v>16</v>
      </c>
    </row>
    <row r="16" spans="1:13" hidden="1">
      <c r="A16" s="12" t="s">
        <v>17</v>
      </c>
    </row>
    <row r="17" spans="1:11" hidden="1">
      <c r="A17" s="12" t="s">
        <v>18</v>
      </c>
    </row>
    <row r="18" spans="1:11" hidden="1">
      <c r="A18" s="12" t="s">
        <v>19</v>
      </c>
    </row>
    <row r="19" spans="1:11">
      <c r="A19" s="3" t="s">
        <v>2</v>
      </c>
      <c r="B19" s="147">
        <f>INPUT!E42</f>
        <v>0.21</v>
      </c>
      <c r="K19" s="230">
        <f>K12/12</f>
        <v>5.4024166666666665E-3</v>
      </c>
    </row>
    <row r="20" spans="1:11">
      <c r="A20" s="3" t="s">
        <v>50</v>
      </c>
      <c r="B20" s="147">
        <f>INPUT!E43</f>
        <v>0.09</v>
      </c>
    </row>
    <row r="21" spans="1:11">
      <c r="A21" s="7" t="s">
        <v>273</v>
      </c>
      <c r="B21" s="146">
        <f>-B19*B20</f>
        <v>-1.89E-2</v>
      </c>
    </row>
    <row r="22" spans="1:11">
      <c r="A22" s="3" t="s">
        <v>51</v>
      </c>
      <c r="B22" s="144">
        <f>B19+B20-B19*B20</f>
        <v>0.28110000000000002</v>
      </c>
    </row>
  </sheetData>
  <pageMargins left="0.45" right="0.45" top="0.75" bottom="0.75" header="0.3" footer="0.3"/>
  <pageSetup scale="9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32"/>
  <sheetViews>
    <sheetView view="pageBreakPreview" zoomScale="60" zoomScaleNormal="100" workbookViewId="0">
      <selection activeCell="E7" sqref="E7:E8"/>
    </sheetView>
  </sheetViews>
  <sheetFormatPr defaultRowHeight="15"/>
  <cols>
    <col min="1" max="1" width="42.7109375" customWidth="1"/>
    <col min="2" max="2" width="6.42578125" customWidth="1"/>
    <col min="3" max="3" width="18.28515625" customWidth="1"/>
    <col min="4" max="4" width="9" customWidth="1"/>
    <col min="5" max="5" width="18.28515625" customWidth="1"/>
  </cols>
  <sheetData>
    <row r="1" spans="1:5" ht="20.25">
      <c r="A1" s="37" t="str">
        <f>INPUT!$E$11</f>
        <v>PSE&amp;G 2021 TAX ADJUSTMENT CREDIT</v>
      </c>
      <c r="E1" s="291" t="s">
        <v>435</v>
      </c>
    </row>
    <row r="2" spans="1:5" ht="16.5" customHeight="1">
      <c r="A2" s="38" t="s">
        <v>4</v>
      </c>
      <c r="E2" s="4"/>
    </row>
    <row r="3" spans="1:5" ht="16.5">
      <c r="A3" s="13"/>
      <c r="B3" s="13"/>
      <c r="C3" s="13"/>
      <c r="D3" s="13"/>
      <c r="E3" s="13"/>
    </row>
    <row r="4" spans="1:5" ht="16.5">
      <c r="A4" s="7"/>
      <c r="B4" s="7"/>
      <c r="C4" s="14" t="s">
        <v>20</v>
      </c>
      <c r="D4" s="15"/>
      <c r="E4" s="14" t="s">
        <v>21</v>
      </c>
    </row>
    <row r="5" spans="1:5" ht="16.5">
      <c r="A5" s="7"/>
      <c r="B5" s="7"/>
      <c r="C5" s="7"/>
      <c r="D5" s="7"/>
      <c r="E5" s="7"/>
    </row>
    <row r="6" spans="1:5" ht="16.5">
      <c r="A6" s="16" t="s">
        <v>22</v>
      </c>
      <c r="B6" s="7"/>
      <c r="C6" s="17">
        <v>100</v>
      </c>
      <c r="D6" s="7"/>
      <c r="E6" s="17">
        <f>C6</f>
        <v>100</v>
      </c>
    </row>
    <row r="7" spans="1:5" ht="16.5">
      <c r="A7" s="16"/>
      <c r="B7" s="7"/>
      <c r="C7" s="17"/>
      <c r="D7" s="7"/>
      <c r="E7" s="17"/>
    </row>
    <row r="8" spans="1:5" ht="16.5">
      <c r="A8" s="16" t="s">
        <v>23</v>
      </c>
      <c r="B8" s="7"/>
      <c r="C8" s="17"/>
      <c r="D8" s="7"/>
      <c r="E8" s="17">
        <f>INPUT!E56*100</f>
        <v>1.6</v>
      </c>
    </row>
    <row r="9" spans="1:5" ht="16.5">
      <c r="A9" s="16" t="s">
        <v>24</v>
      </c>
      <c r="B9" s="16"/>
      <c r="C9" s="17">
        <f>E9</f>
        <v>0.202592078304</v>
      </c>
      <c r="D9" s="7"/>
      <c r="E9" s="17">
        <f>INPUT!G54*100</f>
        <v>0.202592078304</v>
      </c>
    </row>
    <row r="10" spans="1:5" ht="16.5">
      <c r="A10" s="16" t="s">
        <v>25</v>
      </c>
      <c r="B10" s="16"/>
      <c r="C10" s="18">
        <f>E10</f>
        <v>5.4298699164299996E-2</v>
      </c>
      <c r="D10" s="7"/>
      <c r="E10" s="18">
        <f>INPUT!G55*100</f>
        <v>5.4298699164299996E-2</v>
      </c>
    </row>
    <row r="11" spans="1:5" ht="16.5">
      <c r="A11" s="16"/>
      <c r="B11" s="16"/>
      <c r="C11" s="17"/>
      <c r="D11" s="7"/>
      <c r="E11" s="17"/>
    </row>
    <row r="12" spans="1:5" ht="16.5">
      <c r="A12" s="16" t="s">
        <v>26</v>
      </c>
      <c r="B12" s="16"/>
      <c r="C12" s="17">
        <f>+C6-C9-C10</f>
        <v>99.7431092225317</v>
      </c>
      <c r="D12" s="7"/>
      <c r="E12" s="17">
        <f>+E6-E8-E9-E10</f>
        <v>98.143109222531706</v>
      </c>
    </row>
    <row r="13" spans="1:5" ht="16.5">
      <c r="A13" s="16"/>
      <c r="B13" s="16"/>
      <c r="C13" s="17"/>
      <c r="D13" s="7"/>
      <c r="E13" s="17"/>
    </row>
    <row r="14" spans="1:5" ht="16.5">
      <c r="A14" s="16" t="s">
        <v>27</v>
      </c>
      <c r="B14" s="16"/>
      <c r="C14" s="18">
        <f>+C12*INPUT!$E$43</f>
        <v>8.9768798300278529</v>
      </c>
      <c r="D14" s="7"/>
      <c r="E14" s="18">
        <f>+E12*INPUT!$E$43</f>
        <v>8.8328798300278528</v>
      </c>
    </row>
    <row r="15" spans="1:5" ht="16.5">
      <c r="A15" s="16"/>
      <c r="B15" s="16"/>
      <c r="C15" s="17"/>
      <c r="D15" s="7"/>
      <c r="E15" s="17"/>
    </row>
    <row r="16" spans="1:5" ht="16.5">
      <c r="A16" s="16" t="s">
        <v>28</v>
      </c>
      <c r="B16" s="16"/>
      <c r="C16" s="17">
        <f>+C12-C14</f>
        <v>90.766229392503845</v>
      </c>
      <c r="D16" s="7"/>
      <c r="E16" s="17">
        <f>+E12-E14</f>
        <v>89.310229392503857</v>
      </c>
    </row>
    <row r="17" spans="1:5" ht="16.5">
      <c r="A17" s="16"/>
      <c r="B17" s="16"/>
      <c r="C17" s="17"/>
      <c r="D17" s="7"/>
      <c r="E17" s="17"/>
    </row>
    <row r="18" spans="1:5" ht="17.25" thickBot="1">
      <c r="A18" s="16" t="s">
        <v>29</v>
      </c>
      <c r="B18" s="19"/>
      <c r="C18" s="20">
        <f>+C16*INPUT!$E$42</f>
        <v>19.060908172425808</v>
      </c>
      <c r="D18" s="7"/>
      <c r="E18" s="20">
        <f>+E16*INPUT!$E$42</f>
        <v>18.755148172425809</v>
      </c>
    </row>
    <row r="19" spans="1:5" ht="16.5">
      <c r="A19" s="16"/>
      <c r="B19" s="16"/>
      <c r="C19" s="17"/>
      <c r="D19" s="7"/>
      <c r="E19" s="17"/>
    </row>
    <row r="20" spans="1:5" ht="17.25" thickBot="1">
      <c r="A20" s="16" t="s">
        <v>30</v>
      </c>
      <c r="B20" s="16"/>
      <c r="C20" s="20">
        <f>+C16-C18</f>
        <v>71.705321220078034</v>
      </c>
      <c r="D20" s="7"/>
      <c r="E20" s="20">
        <f>+E16-E18</f>
        <v>70.555081220078051</v>
      </c>
    </row>
    <row r="21" spans="1:5" ht="16.5">
      <c r="A21" s="21"/>
      <c r="B21" s="21"/>
      <c r="C21" s="17"/>
      <c r="D21" s="21"/>
      <c r="E21" s="17"/>
    </row>
    <row r="22" spans="1:5" ht="17.25" thickBot="1">
      <c r="A22" s="22" t="s">
        <v>4</v>
      </c>
      <c r="B22" s="23"/>
      <c r="C22" s="24">
        <f>ROUND(C6/C20,4)</f>
        <v>1.3946000000000001</v>
      </c>
      <c r="D22" s="22"/>
      <c r="E22" s="24">
        <f>ROUND(E6/E20,4)</f>
        <v>1.4173</v>
      </c>
    </row>
    <row r="23" spans="1:5" ht="17.25" thickTop="1">
      <c r="A23" s="21"/>
      <c r="B23" s="21"/>
      <c r="C23" s="17"/>
      <c r="D23" s="21"/>
      <c r="E23" s="17"/>
    </row>
    <row r="24" spans="1:5" hidden="1">
      <c r="A24" s="25" t="s">
        <v>15</v>
      </c>
      <c r="B24" s="23"/>
      <c r="C24" s="23"/>
      <c r="D24" s="23"/>
      <c r="E24" s="23"/>
    </row>
    <row r="25" spans="1:5" hidden="1">
      <c r="A25" s="26" t="s">
        <v>31</v>
      </c>
      <c r="B25" s="23"/>
      <c r="C25" s="23"/>
      <c r="D25" s="23"/>
      <c r="E25" s="23"/>
    </row>
    <row r="26" spans="1:5" hidden="1">
      <c r="A26" s="26" t="s">
        <v>32</v>
      </c>
    </row>
    <row r="29" spans="1:5">
      <c r="B29" s="23"/>
    </row>
    <row r="30" spans="1:5">
      <c r="A30" s="23"/>
      <c r="B30" s="23"/>
      <c r="C30" s="23"/>
      <c r="D30" s="23"/>
      <c r="E30" s="23"/>
    </row>
    <row r="31" spans="1:5">
      <c r="A31" s="23"/>
      <c r="B31" s="23"/>
      <c r="C31" s="23"/>
      <c r="D31" s="23"/>
      <c r="E31" s="23"/>
    </row>
    <row r="32" spans="1:5">
      <c r="A32" s="23"/>
      <c r="B32" s="23"/>
      <c r="C32" s="23"/>
      <c r="D32" s="23"/>
      <c r="E32" s="23"/>
    </row>
  </sheetData>
  <pageMargins left="0.45" right="0.45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autoPageBreaks="0" fitToPage="1"/>
  </sheetPr>
  <dimension ref="A1:AG88"/>
  <sheetViews>
    <sheetView view="pageBreakPreview" topLeftCell="B5" zoomScale="80" zoomScaleNormal="75" zoomScaleSheetLayoutView="80" workbookViewId="0">
      <selection activeCell="C38" sqref="C38"/>
    </sheetView>
  </sheetViews>
  <sheetFormatPr defaultColWidth="9.140625" defaultRowHeight="12.75" outlineLevelRow="1"/>
  <cols>
    <col min="1" max="1" width="6" style="44" customWidth="1"/>
    <col min="2" max="2" width="7.85546875" style="44" customWidth="1"/>
    <col min="3" max="3" width="40.28515625" style="44" customWidth="1"/>
    <col min="4" max="4" width="19.5703125" style="44" bestFit="1" customWidth="1"/>
    <col min="5" max="5" width="10.7109375" style="44" bestFit="1" customWidth="1"/>
    <col min="6" max="6" width="13.85546875" style="44" customWidth="1"/>
    <col min="7" max="9" width="10.7109375" style="44" bestFit="1" customWidth="1"/>
    <col min="10" max="11" width="12.28515625" style="44" bestFit="1" customWidth="1"/>
    <col min="12" max="13" width="11.28515625" style="44" bestFit="1" customWidth="1"/>
    <col min="14" max="14" width="10.7109375" style="44" bestFit="1" customWidth="1"/>
    <col min="15" max="15" width="10" style="44" bestFit="1" customWidth="1"/>
    <col min="16" max="16" width="10.7109375" style="44" bestFit="1" customWidth="1"/>
    <col min="17" max="17" width="10" style="44" bestFit="1" customWidth="1"/>
    <col min="18" max="18" width="14.28515625" style="44" customWidth="1"/>
    <col min="19" max="19" width="37.28515625" style="44" customWidth="1"/>
    <col min="20" max="20" width="14.140625" style="44" hidden="1" customWidth="1"/>
    <col min="21" max="21" width="19.7109375" style="44" hidden="1" customWidth="1"/>
    <col min="22" max="22" width="14.85546875" style="44" hidden="1" customWidth="1"/>
    <col min="23" max="25" width="7.85546875" style="44" bestFit="1" customWidth="1"/>
    <col min="26" max="26" width="13.140625" style="44" customWidth="1"/>
    <col min="27" max="27" width="15.85546875" style="44" bestFit="1" customWidth="1"/>
    <col min="28" max="16384" width="9.140625" style="44"/>
  </cols>
  <sheetData>
    <row r="1" spans="1:33" ht="20.25">
      <c r="A1" s="46" t="str">
        <f>INPUT!$E$11</f>
        <v>PSE&amp;G 2021 TAX ADJUSTMENT CREDIT</v>
      </c>
      <c r="L1" s="233"/>
      <c r="S1" s="292" t="s">
        <v>436</v>
      </c>
      <c r="U1" s="166"/>
      <c r="AG1" s="54"/>
    </row>
    <row r="2" spans="1:33" ht="18">
      <c r="A2" s="43" t="s">
        <v>199</v>
      </c>
      <c r="L2" s="233"/>
      <c r="S2" s="238"/>
      <c r="U2" s="167"/>
      <c r="Z2" s="294"/>
      <c r="AG2" s="54"/>
    </row>
    <row r="3" spans="1:33" ht="19.5" customHeight="1">
      <c r="A3" s="44" t="s">
        <v>65</v>
      </c>
      <c r="S3" s="238" t="s">
        <v>264</v>
      </c>
      <c r="T3" s="47"/>
      <c r="U3" s="169"/>
      <c r="Z3" s="295"/>
    </row>
    <row r="4" spans="1:33" ht="19.899999999999999" customHeight="1">
      <c r="D4" s="48" t="s">
        <v>66</v>
      </c>
      <c r="E4" s="49">
        <f>INPUT!$E$19</f>
        <v>6.6250000000000003E-2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50"/>
      <c r="T4" s="51"/>
      <c r="U4" s="168"/>
      <c r="V4" s="168"/>
      <c r="W4" s="168"/>
      <c r="X4" s="168"/>
      <c r="Y4" s="168"/>
    </row>
    <row r="5" spans="1:33">
      <c r="A5" s="52" t="s">
        <v>67</v>
      </c>
      <c r="B5" s="53" t="s">
        <v>68</v>
      </c>
      <c r="C5" s="54"/>
      <c r="D5" s="482" t="s">
        <v>0</v>
      </c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  <c r="R5" s="482"/>
      <c r="S5" s="56" t="s">
        <v>69</v>
      </c>
      <c r="T5" s="57"/>
      <c r="U5" s="52"/>
    </row>
    <row r="6" spans="1:33" ht="27" customHeight="1">
      <c r="A6" s="52"/>
      <c r="B6" s="53"/>
      <c r="C6" s="54"/>
      <c r="D6" s="55" t="s">
        <v>107</v>
      </c>
      <c r="E6" s="55" t="s">
        <v>108</v>
      </c>
      <c r="F6" s="55" t="s">
        <v>109</v>
      </c>
      <c r="G6" s="55" t="s">
        <v>133</v>
      </c>
      <c r="H6" s="55" t="s">
        <v>131</v>
      </c>
      <c r="I6" s="55" t="s">
        <v>132</v>
      </c>
      <c r="J6" s="135" t="s">
        <v>110</v>
      </c>
      <c r="K6" s="135" t="s">
        <v>111</v>
      </c>
      <c r="L6" s="135" t="s">
        <v>112</v>
      </c>
      <c r="M6" s="135" t="s">
        <v>113</v>
      </c>
      <c r="N6" s="135" t="s">
        <v>134</v>
      </c>
      <c r="O6" s="135" t="s">
        <v>135</v>
      </c>
      <c r="P6" s="135" t="s">
        <v>136</v>
      </c>
      <c r="Q6" s="135" t="s">
        <v>137</v>
      </c>
      <c r="R6" s="55" t="s">
        <v>14</v>
      </c>
      <c r="S6" s="56"/>
      <c r="T6" s="57"/>
      <c r="U6" s="52"/>
    </row>
    <row r="7" spans="1:33" ht="28.5" customHeight="1" thickBot="1">
      <c r="A7" s="53">
        <v>1</v>
      </c>
      <c r="B7" s="63"/>
      <c r="C7" s="214" t="str">
        <f>INPUT!E204</f>
        <v>2022 Billing Determinants (MWh)</v>
      </c>
      <c r="D7" s="212">
        <f>INPUT!F204</f>
        <v>12952240.479786521</v>
      </c>
      <c r="E7" s="212">
        <f>INPUT!G204</f>
        <v>85815.748911280898</v>
      </c>
      <c r="F7" s="212">
        <f>INPUT!H204</f>
        <v>175243.83230141984</v>
      </c>
      <c r="G7" s="212">
        <f>INPUT!I204</f>
        <v>834.57415365461998</v>
      </c>
      <c r="H7" s="212">
        <f>INPUT!J204</f>
        <v>12.941999999999998</v>
      </c>
      <c r="I7" s="212">
        <f>INPUT!K204</f>
        <v>10124.584727128709</v>
      </c>
      <c r="J7" s="212">
        <f>INPUT!L204</f>
        <v>7420066.366913124</v>
      </c>
      <c r="K7" s="212">
        <f>INPUT!M204</f>
        <v>10339467.287826996</v>
      </c>
      <c r="L7" s="212">
        <f>INPUT!N204</f>
        <v>2940898.7890320318</v>
      </c>
      <c r="M7" s="212">
        <f>INPUT!O204</f>
        <v>4549334.1222321335</v>
      </c>
      <c r="N7" s="212">
        <f>INPUT!P204</f>
        <v>805345.72711064504</v>
      </c>
      <c r="O7" s="212">
        <f>INPUT!Q204</f>
        <v>277523.77951219532</v>
      </c>
      <c r="P7" s="212">
        <f>INPUT!R204</f>
        <v>14333.965</v>
      </c>
      <c r="Q7" s="212">
        <f>INPUT!S204</f>
        <v>145288.07054563856</v>
      </c>
      <c r="R7" s="179">
        <f>SUM(D7:Q7)</f>
        <v>39716530.270052768</v>
      </c>
      <c r="S7" s="64" t="s">
        <v>6</v>
      </c>
      <c r="T7" s="62"/>
      <c r="U7" s="170"/>
      <c r="V7" s="62"/>
    </row>
    <row r="8" spans="1:33" ht="28.5" hidden="1" customHeight="1" outlineLevel="1">
      <c r="A8" s="53">
        <f>A7+1</f>
        <v>2</v>
      </c>
      <c r="B8" s="148">
        <v>2019</v>
      </c>
      <c r="C8" s="67" t="s">
        <v>268</v>
      </c>
      <c r="D8" s="235">
        <f>71.1515865276781%</f>
        <v>0.71151586527678101</v>
      </c>
      <c r="E8" s="235">
        <f>0.625557820213305%</f>
        <v>6.2555782021330494E-3</v>
      </c>
      <c r="F8" s="235">
        <f>0.900405291917361%</f>
        <v>9.004052919173609E-3</v>
      </c>
      <c r="G8" s="235">
        <v>0</v>
      </c>
      <c r="H8" s="235">
        <v>0</v>
      </c>
      <c r="I8" s="235">
        <f>0.0348223041073013%</f>
        <v>3.4822304107301298E-4</v>
      </c>
      <c r="J8" s="235">
        <f>+R8-SUM(D8:I8,K8:Q8)</f>
        <v>0.12263047487501522</v>
      </c>
      <c r="K8" s="235">
        <f>10.4379856561636%</f>
        <v>0.10437985656163599</v>
      </c>
      <c r="L8" s="235">
        <f>1.81822173588837%</f>
        <v>1.8182217358883701E-2</v>
      </c>
      <c r="M8" s="235">
        <f>2.63903318984619%</f>
        <v>2.6390331898461898E-2</v>
      </c>
      <c r="N8" s="235">
        <f>0.109441527194375%</f>
        <v>1.0944152719437499E-3</v>
      </c>
      <c r="O8" s="235">
        <v>0</v>
      </c>
      <c r="P8" s="235">
        <f>0.0198984594898864%</f>
        <v>1.9898459489886398E-4</v>
      </c>
      <c r="Q8" s="235">
        <v>0</v>
      </c>
      <c r="R8" s="183">
        <v>1</v>
      </c>
      <c r="S8" s="192" t="s">
        <v>375</v>
      </c>
      <c r="T8" s="62"/>
      <c r="U8" s="483" t="s">
        <v>198</v>
      </c>
      <c r="V8" s="483"/>
    </row>
    <row r="9" spans="1:33" ht="28.5" hidden="1" customHeight="1" outlineLevel="1">
      <c r="A9" s="53">
        <f>A8+1</f>
        <v>3</v>
      </c>
      <c r="C9" s="191" t="s">
        <v>70</v>
      </c>
      <c r="D9" s="197">
        <v>-57211734.658226401</v>
      </c>
      <c r="E9" s="197">
        <v>-503000.00000000012</v>
      </c>
      <c r="F9" s="197">
        <v>-724000.00000000012</v>
      </c>
      <c r="G9" s="197">
        <v>-3000.0000000000005</v>
      </c>
      <c r="H9" s="197">
        <v>-1500.0000000000002</v>
      </c>
      <c r="I9" s="197">
        <v>-28000.000000000007</v>
      </c>
      <c r="J9" s="197">
        <v>-9856000.0000000019</v>
      </c>
      <c r="K9" s="197">
        <v>-8393000.0000000019</v>
      </c>
      <c r="L9" s="197">
        <v>-1462000.0000000002</v>
      </c>
      <c r="M9" s="197">
        <v>-2122000.0000000005</v>
      </c>
      <c r="N9" s="197">
        <v>-88000.000000000015</v>
      </c>
      <c r="O9" s="197">
        <v>0</v>
      </c>
      <c r="P9" s="197">
        <v>-16000.000000000004</v>
      </c>
      <c r="Q9" s="197">
        <v>0</v>
      </c>
      <c r="R9" s="138">
        <v>-80408234.658226401</v>
      </c>
      <c r="S9" s="192" t="s">
        <v>376</v>
      </c>
      <c r="T9" s="61"/>
      <c r="U9" s="74">
        <f>(SUM('RevReq-E'!$AG$14:$AG$34))*1000</f>
        <v>-86593914.96147579</v>
      </c>
      <c r="V9" s="74">
        <f>+U9-R9</f>
        <v>-6185680.3032493889</v>
      </c>
      <c r="AA9" s="236"/>
    </row>
    <row r="10" spans="1:33" ht="28.5" hidden="1" customHeight="1" outlineLevel="1">
      <c r="A10" s="53">
        <f t="shared" ref="A10:A28" si="0">A9+1</f>
        <v>4</v>
      </c>
      <c r="B10" s="65"/>
      <c r="C10" s="191" t="s">
        <v>139</v>
      </c>
      <c r="D10" s="137">
        <v>-4.4229999999999998E-3</v>
      </c>
      <c r="E10" s="137">
        <v>-3.9740000000000001E-3</v>
      </c>
      <c r="F10" s="137">
        <v>-3.418E-3</v>
      </c>
      <c r="G10" s="137">
        <v>-2.7620000000000001E-3</v>
      </c>
      <c r="H10" s="137">
        <v>-9.3168000000000001E-2</v>
      </c>
      <c r="I10" s="137">
        <v>-1.7340000000000001E-3</v>
      </c>
      <c r="J10" s="137">
        <v>-1.2689999999999999E-3</v>
      </c>
      <c r="K10" s="137">
        <v>-7.4399999999999998E-4</v>
      </c>
      <c r="L10" s="137">
        <v>-4.5199999999999998E-4</v>
      </c>
      <c r="M10" s="137">
        <v>-4.6500000000000003E-4</v>
      </c>
      <c r="N10" s="137">
        <v>-2.1100000000000001E-4</v>
      </c>
      <c r="O10" s="137">
        <v>0</v>
      </c>
      <c r="P10" s="137">
        <v>-1.1069999999999999E-3</v>
      </c>
      <c r="Q10" s="137">
        <v>0</v>
      </c>
      <c r="R10" s="137"/>
      <c r="S10" s="192" t="s">
        <v>377</v>
      </c>
      <c r="T10" s="62"/>
      <c r="U10" s="62"/>
      <c r="V10" s="62"/>
    </row>
    <row r="11" spans="1:33" ht="28.5" hidden="1" customHeight="1" outlineLevel="1">
      <c r="A11" s="53">
        <f t="shared" si="0"/>
        <v>5</v>
      </c>
      <c r="C11" s="67" t="s">
        <v>42</v>
      </c>
      <c r="D11" s="137">
        <v>-4.4229999999999998E-3</v>
      </c>
      <c r="E11" s="137">
        <v>-3.9740000000000001E-3</v>
      </c>
      <c r="F11" s="137">
        <v>-3.418E-3</v>
      </c>
      <c r="G11" s="137">
        <v>-2.7620000000000001E-3</v>
      </c>
      <c r="H11" s="137">
        <v>-9.3168000000000001E-2</v>
      </c>
      <c r="I11" s="137">
        <v>-1.7340000000000001E-3</v>
      </c>
      <c r="J11" s="137">
        <v>-1.2689999999999999E-3</v>
      </c>
      <c r="K11" s="137">
        <v>-7.4399999999999998E-4</v>
      </c>
      <c r="L11" s="137">
        <v>-4.5199999999999998E-4</v>
      </c>
      <c r="M11" s="137">
        <v>-4.6500000000000003E-4</v>
      </c>
      <c r="N11" s="137">
        <v>-2.1100000000000001E-4</v>
      </c>
      <c r="O11" s="137">
        <v>0</v>
      </c>
      <c r="P11" s="137">
        <v>-1.1069999999999999E-3</v>
      </c>
      <c r="Q11" s="137">
        <v>0</v>
      </c>
      <c r="R11" s="137"/>
      <c r="S11" s="192" t="s">
        <v>378</v>
      </c>
      <c r="T11" s="62"/>
      <c r="U11" s="62"/>
      <c r="V11" s="62"/>
    </row>
    <row r="12" spans="1:33" ht="28.5" hidden="1" customHeight="1" outlineLevel="1" thickBot="1">
      <c r="A12" s="53">
        <f t="shared" si="0"/>
        <v>6</v>
      </c>
      <c r="B12" s="68"/>
      <c r="C12" s="193" t="s">
        <v>140</v>
      </c>
      <c r="D12" s="139">
        <v>-4.7159999999999997E-3</v>
      </c>
      <c r="E12" s="139">
        <v>-4.2370000000000003E-3</v>
      </c>
      <c r="F12" s="139">
        <v>-3.6440000000000001E-3</v>
      </c>
      <c r="G12" s="139">
        <v>-2.9450000000000001E-3</v>
      </c>
      <c r="H12" s="139">
        <v>-9.9339999999999998E-2</v>
      </c>
      <c r="I12" s="139">
        <v>-1.8489999999999999E-3</v>
      </c>
      <c r="J12" s="139">
        <v>-1.353E-3</v>
      </c>
      <c r="K12" s="139">
        <v>-7.9299999999999998E-4</v>
      </c>
      <c r="L12" s="139">
        <v>-4.8200000000000001E-4</v>
      </c>
      <c r="M12" s="139">
        <v>-4.9600000000000002E-4</v>
      </c>
      <c r="N12" s="139">
        <v>-2.2499999999999999E-4</v>
      </c>
      <c r="O12" s="139">
        <v>0</v>
      </c>
      <c r="P12" s="139">
        <v>-1.1800000000000001E-3</v>
      </c>
      <c r="Q12" s="139">
        <v>0</v>
      </c>
      <c r="R12" s="195"/>
      <c r="S12" s="192" t="s">
        <v>379</v>
      </c>
      <c r="T12" s="62"/>
      <c r="U12" s="62"/>
      <c r="V12" s="62"/>
    </row>
    <row r="13" spans="1:33" ht="28.5" customHeight="1" collapsed="1">
      <c r="A13" s="53">
        <v>2</v>
      </c>
      <c r="B13" s="70">
        <v>2021</v>
      </c>
      <c r="C13" s="67" t="s">
        <v>197</v>
      </c>
      <c r="D13" s="237">
        <f>D8</f>
        <v>0.71151586527678101</v>
      </c>
      <c r="E13" s="237">
        <f t="shared" ref="E13:Q13" si="1">E8</f>
        <v>6.2555782021330494E-3</v>
      </c>
      <c r="F13" s="237">
        <f t="shared" si="1"/>
        <v>9.004052919173609E-3</v>
      </c>
      <c r="G13" s="237">
        <f t="shared" si="1"/>
        <v>0</v>
      </c>
      <c r="H13" s="237">
        <f t="shared" si="1"/>
        <v>0</v>
      </c>
      <c r="I13" s="237">
        <f t="shared" si="1"/>
        <v>3.4822304107301298E-4</v>
      </c>
      <c r="J13" s="237">
        <f t="shared" si="1"/>
        <v>0.12263047487501522</v>
      </c>
      <c r="K13" s="237">
        <f t="shared" si="1"/>
        <v>0.10437985656163599</v>
      </c>
      <c r="L13" s="237">
        <f t="shared" si="1"/>
        <v>1.8182217358883701E-2</v>
      </c>
      <c r="M13" s="237">
        <f t="shared" si="1"/>
        <v>2.6390331898461898E-2</v>
      </c>
      <c r="N13" s="237">
        <f t="shared" si="1"/>
        <v>1.0944152719437499E-3</v>
      </c>
      <c r="O13" s="237">
        <f t="shared" si="1"/>
        <v>0</v>
      </c>
      <c r="P13" s="237">
        <f t="shared" si="1"/>
        <v>1.9898459489886398E-4</v>
      </c>
      <c r="Q13" s="237">
        <f t="shared" si="1"/>
        <v>0</v>
      </c>
      <c r="R13" s="183">
        <f>SUM(D13:Q13)</f>
        <v>1</v>
      </c>
      <c r="S13" s="192" t="s">
        <v>266</v>
      </c>
      <c r="T13" s="62"/>
      <c r="U13" s="62"/>
      <c r="V13" s="62"/>
      <c r="X13" s="234">
        <f>+D8-D13</f>
        <v>0</v>
      </c>
    </row>
    <row r="14" spans="1:33" ht="28.5" customHeight="1">
      <c r="A14" s="53">
        <f t="shared" si="0"/>
        <v>3</v>
      </c>
      <c r="C14" s="67" t="s">
        <v>70</v>
      </c>
      <c r="D14" s="197">
        <f>$R$14*D13</f>
        <v>-79728784.435109973</v>
      </c>
      <c r="E14" s="197">
        <f t="shared" ref="E14:Q14" si="2">$R$14*E13</f>
        <v>-700967.7089924399</v>
      </c>
      <c r="F14" s="197">
        <f t="shared" si="2"/>
        <v>-1008947.5572773881</v>
      </c>
      <c r="G14" s="197">
        <f t="shared" si="2"/>
        <v>0</v>
      </c>
      <c r="H14" s="197">
        <f t="shared" si="2"/>
        <v>0</v>
      </c>
      <c r="I14" s="197">
        <f t="shared" si="2"/>
        <v>-39020.071275921138</v>
      </c>
      <c r="J14" s="197">
        <f t="shared" si="2"/>
        <v>-13741336.172007797</v>
      </c>
      <c r="K14" s="197">
        <f t="shared" si="2"/>
        <v>-11696266.364957402</v>
      </c>
      <c r="L14" s="197">
        <f t="shared" si="2"/>
        <v>-2037405.1501927341</v>
      </c>
      <c r="M14" s="197">
        <f t="shared" si="2"/>
        <v>-2957163.9731251649</v>
      </c>
      <c r="N14" s="197">
        <f t="shared" si="2"/>
        <v>-122634.509724323</v>
      </c>
      <c r="O14" s="197">
        <f t="shared" si="2"/>
        <v>0</v>
      </c>
      <c r="P14" s="197">
        <f t="shared" si="2"/>
        <v>-22297.183586240586</v>
      </c>
      <c r="Q14" s="197">
        <f t="shared" si="2"/>
        <v>0</v>
      </c>
      <c r="R14" s="184">
        <f>'RateCalc '!D9</f>
        <v>-112054823.12624937</v>
      </c>
      <c r="S14" s="60" t="s">
        <v>415</v>
      </c>
      <c r="T14" s="73"/>
      <c r="U14" s="74">
        <f>(SUM('RevReq-E'!$AG$35:$AG$46)*1000)</f>
        <v>-100825237.36965498</v>
      </c>
      <c r="V14" s="71">
        <f>+U14-R14</f>
        <v>11229585.75659439</v>
      </c>
    </row>
    <row r="15" spans="1:33" ht="28.5" customHeight="1">
      <c r="A15" s="53">
        <f t="shared" si="0"/>
        <v>4</v>
      </c>
      <c r="B15" s="70"/>
      <c r="C15" s="191" t="s">
        <v>139</v>
      </c>
      <c r="D15" s="137">
        <f>IF(D7=0,0,ROUND((D14/D7)/1000,6))</f>
        <v>-6.156E-3</v>
      </c>
      <c r="E15" s="137">
        <f t="shared" ref="E15:Q15" si="3">IF(E7=0,0,ROUND((E14/E7)/1000,6))</f>
        <v>-8.1679999999999999E-3</v>
      </c>
      <c r="F15" s="137">
        <f t="shared" si="3"/>
        <v>-5.757E-3</v>
      </c>
      <c r="G15" s="137">
        <f t="shared" si="3"/>
        <v>0</v>
      </c>
      <c r="H15" s="137">
        <f t="shared" si="3"/>
        <v>0</v>
      </c>
      <c r="I15" s="137">
        <f t="shared" si="3"/>
        <v>-3.8539999999999998E-3</v>
      </c>
      <c r="J15" s="137">
        <f t="shared" si="3"/>
        <v>-1.8519999999999999E-3</v>
      </c>
      <c r="K15" s="137">
        <f t="shared" si="3"/>
        <v>-1.1310000000000001E-3</v>
      </c>
      <c r="L15" s="137">
        <f t="shared" si="3"/>
        <v>-6.9300000000000004E-4</v>
      </c>
      <c r="M15" s="137">
        <f t="shared" si="3"/>
        <v>-6.4999999999999997E-4</v>
      </c>
      <c r="N15" s="137">
        <f t="shared" si="3"/>
        <v>-1.5200000000000001E-4</v>
      </c>
      <c r="O15" s="137">
        <f t="shared" si="3"/>
        <v>0</v>
      </c>
      <c r="P15" s="137">
        <f t="shared" si="3"/>
        <v>-1.5560000000000001E-3</v>
      </c>
      <c r="Q15" s="137">
        <f t="shared" si="3"/>
        <v>0</v>
      </c>
      <c r="R15" s="185"/>
      <c r="S15" s="66" t="s">
        <v>413</v>
      </c>
      <c r="T15" s="73"/>
      <c r="U15" s="74"/>
      <c r="V15" s="71"/>
    </row>
    <row r="16" spans="1:33" ht="28.5" customHeight="1" thickBot="1">
      <c r="A16" s="53">
        <f t="shared" si="0"/>
        <v>5</v>
      </c>
      <c r="B16" s="70"/>
      <c r="C16" s="193" t="s">
        <v>140</v>
      </c>
      <c r="D16" s="139">
        <f>ROUND(D15*(1+$E$4),6)</f>
        <v>-6.5640000000000004E-3</v>
      </c>
      <c r="E16" s="139">
        <f t="shared" ref="E16:Q16" si="4">ROUND(E15*(1+$E$4),6)</f>
        <v>-8.7089999999999997E-3</v>
      </c>
      <c r="F16" s="139">
        <f t="shared" si="4"/>
        <v>-6.1380000000000002E-3</v>
      </c>
      <c r="G16" s="139">
        <f t="shared" si="4"/>
        <v>0</v>
      </c>
      <c r="H16" s="139">
        <f t="shared" si="4"/>
        <v>0</v>
      </c>
      <c r="I16" s="139">
        <f t="shared" si="4"/>
        <v>-4.1089999999999998E-3</v>
      </c>
      <c r="J16" s="139">
        <f t="shared" si="4"/>
        <v>-1.9750000000000002E-3</v>
      </c>
      <c r="K16" s="139">
        <f t="shared" si="4"/>
        <v>-1.206E-3</v>
      </c>
      <c r="L16" s="139">
        <f t="shared" si="4"/>
        <v>-7.3899999999999997E-4</v>
      </c>
      <c r="M16" s="139">
        <f t="shared" si="4"/>
        <v>-6.9300000000000004E-4</v>
      </c>
      <c r="N16" s="139">
        <f t="shared" si="4"/>
        <v>-1.6200000000000001E-4</v>
      </c>
      <c r="O16" s="139">
        <f t="shared" si="4"/>
        <v>0</v>
      </c>
      <c r="P16" s="139">
        <f t="shared" si="4"/>
        <v>-1.6590000000000001E-3</v>
      </c>
      <c r="Q16" s="139">
        <f t="shared" si="4"/>
        <v>0</v>
      </c>
      <c r="R16" s="195"/>
      <c r="S16" s="69" t="s">
        <v>414</v>
      </c>
      <c r="T16" s="73"/>
      <c r="U16" s="74"/>
      <c r="V16" s="71"/>
    </row>
    <row r="17" spans="1:24" ht="28.5" hidden="1" customHeight="1" outlineLevel="1">
      <c r="A17" s="53">
        <f t="shared" si="0"/>
        <v>6</v>
      </c>
      <c r="B17" s="70">
        <v>2021</v>
      </c>
      <c r="C17" s="67" t="s">
        <v>197</v>
      </c>
      <c r="D17" s="237">
        <f>D13</f>
        <v>0.71151586527678101</v>
      </c>
      <c r="E17" s="237">
        <f t="shared" ref="E17:Q17" si="5">E13</f>
        <v>6.2555782021330494E-3</v>
      </c>
      <c r="F17" s="237">
        <f t="shared" si="5"/>
        <v>9.004052919173609E-3</v>
      </c>
      <c r="G17" s="237">
        <f t="shared" si="5"/>
        <v>0</v>
      </c>
      <c r="H17" s="237">
        <f t="shared" si="5"/>
        <v>0</v>
      </c>
      <c r="I17" s="237">
        <f t="shared" si="5"/>
        <v>3.4822304107301298E-4</v>
      </c>
      <c r="J17" s="237">
        <f t="shared" si="5"/>
        <v>0.12263047487501522</v>
      </c>
      <c r="K17" s="237">
        <f t="shared" si="5"/>
        <v>0.10437985656163599</v>
      </c>
      <c r="L17" s="237">
        <f t="shared" si="5"/>
        <v>1.8182217358883701E-2</v>
      </c>
      <c r="M17" s="237">
        <f t="shared" si="5"/>
        <v>2.6390331898461898E-2</v>
      </c>
      <c r="N17" s="237">
        <f t="shared" si="5"/>
        <v>1.0944152719437499E-3</v>
      </c>
      <c r="O17" s="237">
        <f t="shared" si="5"/>
        <v>0</v>
      </c>
      <c r="P17" s="237">
        <f t="shared" si="5"/>
        <v>1.9898459489886398E-4</v>
      </c>
      <c r="Q17" s="237">
        <f t="shared" si="5"/>
        <v>0</v>
      </c>
      <c r="R17" s="183">
        <f>SUM(D17:Q17)</f>
        <v>1</v>
      </c>
      <c r="S17" s="192" t="s">
        <v>266</v>
      </c>
      <c r="T17" s="73"/>
      <c r="U17" s="74"/>
      <c r="V17" s="71"/>
      <c r="X17" s="234">
        <f>+D13-D17</f>
        <v>0</v>
      </c>
    </row>
    <row r="18" spans="1:24" ht="28.5" hidden="1" customHeight="1" outlineLevel="1">
      <c r="A18" s="53">
        <f t="shared" si="0"/>
        <v>7</v>
      </c>
      <c r="C18" s="67" t="s">
        <v>70</v>
      </c>
      <c r="D18" s="197">
        <f>SUMIF('RevReq-E'!$C$160:$C$172,$B17,'RevReq-E'!$AG$160:$AG$172)*D17*1000</f>
        <v>-75334182.600969926</v>
      </c>
      <c r="E18" s="197">
        <f>SUMIF('RevReq-E'!$C$160:$C$172,$B17,'RevReq-E'!$AG$160:$AG$172)*E17*1000</f>
        <v>-662330.79760044103</v>
      </c>
      <c r="F18" s="197">
        <f>SUMIF('RevReq-E'!$C$160:$C$172,$B17,'RevReq-E'!$AG$160:$AG$172)*F17*1000</f>
        <v>-953334.98501534597</v>
      </c>
      <c r="G18" s="197">
        <f>SUMIF('RevReq-E'!$C$160:$C$172,$B17,'RevReq-E'!$AG$160:$AG$172)*G17*1000</f>
        <v>0</v>
      </c>
      <c r="H18" s="197">
        <f>SUMIF('RevReq-E'!$C$160:$C$172,$B17,'RevReq-E'!$AG$160:$AG$172)*H17*1000</f>
        <v>0</v>
      </c>
      <c r="I18" s="197">
        <f>SUMIF('RevReq-E'!$C$160:$C$172,$B17,'RevReq-E'!$AG$160:$AG$172)*I17*1000</f>
        <v>-36869.308812748233</v>
      </c>
      <c r="J18" s="197">
        <f>SUMIF('RevReq-E'!$C$160:$C$172,$B17,'RevReq-E'!$AG$160:$AG$172)*J17*1000</f>
        <v>-12983922.126717931</v>
      </c>
      <c r="K18" s="197">
        <f>SUMIF('RevReq-E'!$C$160:$C$172,$B17,'RevReq-E'!$AG$160:$AG$172)*K17*1000</f>
        <v>-11051575.316621322</v>
      </c>
      <c r="L18" s="197">
        <f>SUMIF('RevReq-E'!$C$160:$C$172,$B17,'RevReq-E'!$AG$160:$AG$172)*L17*1000</f>
        <v>-1925104.6244370637</v>
      </c>
      <c r="M18" s="197">
        <f>SUMIF('RevReq-E'!$C$160:$C$172,$B17,'RevReq-E'!$AG$160:$AG$172)*M17*1000</f>
        <v>-2794166.9035947043</v>
      </c>
      <c r="N18" s="197">
        <f>SUMIF('RevReq-E'!$C$160:$C$172,$B17,'RevReq-E'!$AG$160:$AG$172)*N17*1000</f>
        <v>-115874.97055435106</v>
      </c>
      <c r="O18" s="197">
        <f>SUMIF('RevReq-E'!$C$160:$C$172,$B17,'RevReq-E'!$AG$160:$AG$172)*O17*1000</f>
        <v>0</v>
      </c>
      <c r="P18" s="197">
        <f>SUMIF('RevReq-E'!$C$160:$C$172,$B17,'RevReq-E'!$AG$160:$AG$172)*P17*1000</f>
        <v>-21068.176464427503</v>
      </c>
      <c r="Q18" s="197">
        <f>SUMIF('RevReq-E'!$C$160:$C$172,$B17,'RevReq-E'!$AG$160:$AG$172)*Q17*1000</f>
        <v>0</v>
      </c>
      <c r="R18" s="184">
        <f>SUM(D18:Q18)</f>
        <v>-105878429.81078826</v>
      </c>
      <c r="S18" s="60" t="s">
        <v>397</v>
      </c>
      <c r="T18" s="62"/>
      <c r="U18" s="62">
        <f>(SUM('RevReq-E'!$AG$47:$AG$58)*1000)</f>
        <v>-112909862.7013012</v>
      </c>
      <c r="V18" s="72">
        <f>+R18-U18</f>
        <v>7031432.8905129433</v>
      </c>
      <c r="W18" s="75"/>
    </row>
    <row r="19" spans="1:24" ht="28.5" hidden="1" customHeight="1" outlineLevel="1">
      <c r="A19" s="53">
        <f t="shared" si="0"/>
        <v>8</v>
      </c>
      <c r="B19" s="70"/>
      <c r="C19" s="191" t="s">
        <v>139</v>
      </c>
      <c r="D19" s="137">
        <f t="shared" ref="D19:Q19" si="6">IF(D7=0,0,ROUND((D18/D7)/1000,6))</f>
        <v>-5.816E-3</v>
      </c>
      <c r="E19" s="137">
        <f t="shared" si="6"/>
        <v>-7.718E-3</v>
      </c>
      <c r="F19" s="137">
        <f t="shared" si="6"/>
        <v>-5.4400000000000004E-3</v>
      </c>
      <c r="G19" s="137">
        <f t="shared" si="6"/>
        <v>0</v>
      </c>
      <c r="H19" s="137">
        <f t="shared" si="6"/>
        <v>0</v>
      </c>
      <c r="I19" s="137">
        <f t="shared" si="6"/>
        <v>-3.6419999999999998E-3</v>
      </c>
      <c r="J19" s="137">
        <f t="shared" si="6"/>
        <v>-1.75E-3</v>
      </c>
      <c r="K19" s="137">
        <f t="shared" si="6"/>
        <v>-1.0690000000000001E-3</v>
      </c>
      <c r="L19" s="137">
        <f t="shared" si="6"/>
        <v>-6.5499999999999998E-4</v>
      </c>
      <c r="M19" s="137">
        <f t="shared" si="6"/>
        <v>-6.1399999999999996E-4</v>
      </c>
      <c r="N19" s="137">
        <f t="shared" si="6"/>
        <v>-1.44E-4</v>
      </c>
      <c r="O19" s="137">
        <f t="shared" si="6"/>
        <v>0</v>
      </c>
      <c r="P19" s="137">
        <f t="shared" si="6"/>
        <v>-1.47E-3</v>
      </c>
      <c r="Q19" s="137">
        <f t="shared" si="6"/>
        <v>0</v>
      </c>
      <c r="R19" s="186"/>
      <c r="S19" s="66" t="s">
        <v>201</v>
      </c>
      <c r="T19" s="62"/>
      <c r="U19" s="62"/>
      <c r="V19" s="72"/>
      <c r="W19" s="75"/>
    </row>
    <row r="20" spans="1:24" ht="28.5" hidden="1" customHeight="1" outlineLevel="1" thickBot="1">
      <c r="A20" s="53">
        <f t="shared" si="0"/>
        <v>9</v>
      </c>
      <c r="B20" s="70"/>
      <c r="C20" s="193" t="s">
        <v>140</v>
      </c>
      <c r="D20" s="139">
        <f>ROUND(D19*(1+$E$4),6)</f>
        <v>-6.2009999999999999E-3</v>
      </c>
      <c r="E20" s="139">
        <f t="shared" ref="E20:Q20" si="7">ROUND(E19*(1+$E$4),6)</f>
        <v>-8.2290000000000002E-3</v>
      </c>
      <c r="F20" s="139">
        <f t="shared" si="7"/>
        <v>-5.7999999999999996E-3</v>
      </c>
      <c r="G20" s="139">
        <f t="shared" si="7"/>
        <v>0</v>
      </c>
      <c r="H20" s="139">
        <f t="shared" si="7"/>
        <v>0</v>
      </c>
      <c r="I20" s="139">
        <f t="shared" si="7"/>
        <v>-3.8830000000000002E-3</v>
      </c>
      <c r="J20" s="139">
        <f t="shared" si="7"/>
        <v>-1.866E-3</v>
      </c>
      <c r="K20" s="139">
        <f t="shared" si="7"/>
        <v>-1.14E-3</v>
      </c>
      <c r="L20" s="139">
        <f t="shared" si="7"/>
        <v>-6.9800000000000005E-4</v>
      </c>
      <c r="M20" s="139">
        <f t="shared" si="7"/>
        <v>-6.5499999999999998E-4</v>
      </c>
      <c r="N20" s="139">
        <f t="shared" si="7"/>
        <v>-1.54E-4</v>
      </c>
      <c r="O20" s="139">
        <f t="shared" si="7"/>
        <v>0</v>
      </c>
      <c r="P20" s="139">
        <f t="shared" si="7"/>
        <v>-1.567E-3</v>
      </c>
      <c r="Q20" s="139">
        <f t="shared" si="7"/>
        <v>0</v>
      </c>
      <c r="R20" s="195"/>
      <c r="S20" s="69" t="s">
        <v>202</v>
      </c>
      <c r="T20" s="62"/>
      <c r="U20" s="62"/>
      <c r="V20" s="72"/>
      <c r="W20" s="75"/>
    </row>
    <row r="21" spans="1:24" ht="28.5" hidden="1" customHeight="1" outlineLevel="1">
      <c r="A21" s="53">
        <f t="shared" si="0"/>
        <v>10</v>
      </c>
      <c r="B21" s="70">
        <v>2022</v>
      </c>
      <c r="C21" s="67" t="s">
        <v>197</v>
      </c>
      <c r="D21" s="237">
        <f>D17</f>
        <v>0.71151586527678101</v>
      </c>
      <c r="E21" s="237">
        <f t="shared" ref="E21:Q21" si="8">E17</f>
        <v>6.2555782021330494E-3</v>
      </c>
      <c r="F21" s="237">
        <f t="shared" si="8"/>
        <v>9.004052919173609E-3</v>
      </c>
      <c r="G21" s="237">
        <f t="shared" si="8"/>
        <v>0</v>
      </c>
      <c r="H21" s="237">
        <f t="shared" si="8"/>
        <v>0</v>
      </c>
      <c r="I21" s="237">
        <f t="shared" si="8"/>
        <v>3.4822304107301298E-4</v>
      </c>
      <c r="J21" s="237">
        <f t="shared" si="8"/>
        <v>0.12263047487501522</v>
      </c>
      <c r="K21" s="237">
        <f t="shared" si="8"/>
        <v>0.10437985656163599</v>
      </c>
      <c r="L21" s="237">
        <f t="shared" si="8"/>
        <v>1.8182217358883701E-2</v>
      </c>
      <c r="M21" s="237">
        <f t="shared" si="8"/>
        <v>2.6390331898461898E-2</v>
      </c>
      <c r="N21" s="237">
        <f t="shared" si="8"/>
        <v>1.0944152719437499E-3</v>
      </c>
      <c r="O21" s="237">
        <f t="shared" si="8"/>
        <v>0</v>
      </c>
      <c r="P21" s="237">
        <f t="shared" si="8"/>
        <v>1.9898459489886398E-4</v>
      </c>
      <c r="Q21" s="237">
        <f t="shared" si="8"/>
        <v>0</v>
      </c>
      <c r="R21" s="183">
        <f>SUM(D21:Q21)</f>
        <v>1</v>
      </c>
      <c r="S21" s="192" t="s">
        <v>266</v>
      </c>
      <c r="T21" s="62"/>
      <c r="U21" s="62"/>
      <c r="V21" s="72"/>
      <c r="W21" s="75"/>
      <c r="X21" s="234">
        <f>+D17-D21</f>
        <v>0</v>
      </c>
    </row>
    <row r="22" spans="1:24" ht="28.5" hidden="1" customHeight="1" outlineLevel="1">
      <c r="A22" s="53">
        <f t="shared" si="0"/>
        <v>11</v>
      </c>
      <c r="C22" s="67" t="s">
        <v>70</v>
      </c>
      <c r="D22" s="197">
        <f>SUMIF('RevReq-E'!$C$160:$C$172,$B21,'RevReq-E'!$AG$160:$AG$172)*D21*1000</f>
        <v>-73034308.62888509</v>
      </c>
      <c r="E22" s="197">
        <f>SUMIF('RevReq-E'!$C$160:$C$172,$B21,'RevReq-E'!$AG$160:$AG$172)*E21*1000</f>
        <v>-642110.52959302207</v>
      </c>
      <c r="F22" s="197">
        <f>SUMIF('RevReq-E'!$C$160:$C$172,$B21,'RevReq-E'!$AG$160:$AG$172)*F21*1000</f>
        <v>-924230.66287345474</v>
      </c>
      <c r="G22" s="197">
        <f>SUMIF('RevReq-E'!$C$160:$C$172,$B21,'RevReq-E'!$AG$160:$AG$172)*G21*1000</f>
        <v>0</v>
      </c>
      <c r="H22" s="197">
        <f>SUMIF('RevReq-E'!$C$160:$C$172,$B21,'RevReq-E'!$AG$160:$AG$172)*H21*1000</f>
        <v>0</v>
      </c>
      <c r="I22" s="197">
        <f>SUMIF('RevReq-E'!$C$160:$C$172,$B21,'RevReq-E'!$AG$160:$AG$172)*I21*1000</f>
        <v>-35743.727293448581</v>
      </c>
      <c r="J22" s="197">
        <f>SUMIF('RevReq-E'!$C$160:$C$172,$B21,'RevReq-E'!$AG$160:$AG$172)*J21*1000</f>
        <v>-12587536.534894563</v>
      </c>
      <c r="K22" s="197">
        <f>SUMIF('RevReq-E'!$C$160:$C$172,$B21,'RevReq-E'!$AG$160:$AG$172)*K21*1000</f>
        <v>-10714182.256211247</v>
      </c>
      <c r="L22" s="197">
        <f>SUMIF('RevReq-E'!$C$160:$C$172,$B21,'RevReq-E'!$AG$160:$AG$172)*L21*1000</f>
        <v>-1866333.1893936314</v>
      </c>
      <c r="M22" s="197">
        <f>SUMIF('RevReq-E'!$C$160:$C$172,$B21,'RevReq-E'!$AG$160:$AG$172)*M21*1000</f>
        <v>-2708863.9041677797</v>
      </c>
      <c r="N22" s="197">
        <f>SUMIF('RevReq-E'!$C$160:$C$172,$B21,'RevReq-E'!$AG$160:$AG$172)*N21*1000</f>
        <v>-112337.42863655213</v>
      </c>
      <c r="O22" s="197">
        <f>SUMIF('RevReq-E'!$C$160:$C$172,$B21,'RevReq-E'!$AG$160:$AG$172)*O21*1000</f>
        <v>0</v>
      </c>
      <c r="P22" s="197">
        <f>SUMIF('RevReq-E'!$C$160:$C$172,$B21,'RevReq-E'!$AG$160:$AG$172)*P21*1000</f>
        <v>-20424.987024827697</v>
      </c>
      <c r="Q22" s="197">
        <f>SUMIF('RevReq-E'!$C$160:$C$172,$B21,'RevReq-E'!$AG$160:$AG$172)*Q21*1000</f>
        <v>0</v>
      </c>
      <c r="R22" s="184">
        <f>SUM(D22:Q22)</f>
        <v>-102646071.84897362</v>
      </c>
      <c r="S22" s="60" t="s">
        <v>398</v>
      </c>
      <c r="T22" s="54"/>
      <c r="U22" s="62">
        <f>(SUM('RevReq-E'!$AG$59:$AG$70)*1000)</f>
        <v>-103567175.9609707</v>
      </c>
      <c r="V22" s="72">
        <f>+R22-U22</f>
        <v>921104.11199708283</v>
      </c>
    </row>
    <row r="23" spans="1:24" ht="28.5" hidden="1" customHeight="1" outlineLevel="1">
      <c r="A23" s="53">
        <f t="shared" si="0"/>
        <v>12</v>
      </c>
      <c r="B23" s="70"/>
      <c r="C23" s="191" t="s">
        <v>139</v>
      </c>
      <c r="D23" s="137">
        <f t="shared" ref="D23:Q23" si="9">IF(D7=0,0,ROUND((D22/D7)/1000,6))</f>
        <v>-5.6389999999999999E-3</v>
      </c>
      <c r="E23" s="137">
        <f t="shared" si="9"/>
        <v>-7.4819999999999999E-3</v>
      </c>
      <c r="F23" s="137">
        <f t="shared" si="9"/>
        <v>-5.274E-3</v>
      </c>
      <c r="G23" s="137">
        <f t="shared" si="9"/>
        <v>0</v>
      </c>
      <c r="H23" s="137">
        <f t="shared" si="9"/>
        <v>0</v>
      </c>
      <c r="I23" s="137">
        <f t="shared" si="9"/>
        <v>-3.5300000000000002E-3</v>
      </c>
      <c r="J23" s="137">
        <f t="shared" si="9"/>
        <v>-1.696E-3</v>
      </c>
      <c r="K23" s="137">
        <f t="shared" si="9"/>
        <v>-1.036E-3</v>
      </c>
      <c r="L23" s="137">
        <f t="shared" si="9"/>
        <v>-6.3500000000000004E-4</v>
      </c>
      <c r="M23" s="137">
        <f t="shared" si="9"/>
        <v>-5.9500000000000004E-4</v>
      </c>
      <c r="N23" s="137">
        <f t="shared" si="9"/>
        <v>-1.3899999999999999E-4</v>
      </c>
      <c r="O23" s="137">
        <f t="shared" si="9"/>
        <v>0</v>
      </c>
      <c r="P23" s="137">
        <f t="shared" si="9"/>
        <v>-1.4250000000000001E-3</v>
      </c>
      <c r="Q23" s="137">
        <f t="shared" si="9"/>
        <v>0</v>
      </c>
      <c r="R23" s="186"/>
      <c r="S23" s="66" t="s">
        <v>203</v>
      </c>
      <c r="T23" s="54"/>
      <c r="U23" s="62"/>
      <c r="V23" s="72"/>
    </row>
    <row r="24" spans="1:24" ht="28.5" hidden="1" customHeight="1" outlineLevel="1" thickBot="1">
      <c r="A24" s="53">
        <f t="shared" si="0"/>
        <v>13</v>
      </c>
      <c r="B24" s="70"/>
      <c r="C24" s="193" t="s">
        <v>140</v>
      </c>
      <c r="D24" s="139">
        <f>ROUND(D23*(1+$E$4),6)</f>
        <v>-6.0130000000000001E-3</v>
      </c>
      <c r="E24" s="139">
        <f t="shared" ref="E24:Q24" si="10">ROUND(E23*(1+$E$4),6)</f>
        <v>-7.9780000000000007E-3</v>
      </c>
      <c r="F24" s="139">
        <f t="shared" si="10"/>
        <v>-5.6230000000000004E-3</v>
      </c>
      <c r="G24" s="139">
        <f t="shared" si="10"/>
        <v>0</v>
      </c>
      <c r="H24" s="139">
        <f t="shared" si="10"/>
        <v>0</v>
      </c>
      <c r="I24" s="139">
        <f t="shared" si="10"/>
        <v>-3.764E-3</v>
      </c>
      <c r="J24" s="139">
        <f t="shared" si="10"/>
        <v>-1.8079999999999999E-3</v>
      </c>
      <c r="K24" s="139">
        <f t="shared" si="10"/>
        <v>-1.1050000000000001E-3</v>
      </c>
      <c r="L24" s="139">
        <f t="shared" si="10"/>
        <v>-6.7699999999999998E-4</v>
      </c>
      <c r="M24" s="139">
        <f t="shared" si="10"/>
        <v>-6.3400000000000001E-4</v>
      </c>
      <c r="N24" s="139">
        <f t="shared" si="10"/>
        <v>-1.4799999999999999E-4</v>
      </c>
      <c r="O24" s="139">
        <f t="shared" si="10"/>
        <v>0</v>
      </c>
      <c r="P24" s="139">
        <f t="shared" si="10"/>
        <v>-1.519E-3</v>
      </c>
      <c r="Q24" s="139">
        <f t="shared" si="10"/>
        <v>0</v>
      </c>
      <c r="R24" s="195"/>
      <c r="S24" s="69" t="s">
        <v>204</v>
      </c>
      <c r="T24" s="54"/>
      <c r="U24" s="62"/>
      <c r="V24" s="72"/>
    </row>
    <row r="25" spans="1:24" ht="28.5" hidden="1" customHeight="1" outlineLevel="1">
      <c r="A25" s="53">
        <f t="shared" si="0"/>
        <v>14</v>
      </c>
      <c r="B25" s="70">
        <v>2023</v>
      </c>
      <c r="C25" s="191" t="s">
        <v>228</v>
      </c>
      <c r="D25" s="237">
        <f>D21</f>
        <v>0.71151586527678101</v>
      </c>
      <c r="E25" s="237">
        <f t="shared" ref="E25:Q25" si="11">E21</f>
        <v>6.2555782021330494E-3</v>
      </c>
      <c r="F25" s="237">
        <f t="shared" si="11"/>
        <v>9.004052919173609E-3</v>
      </c>
      <c r="G25" s="237">
        <f t="shared" si="11"/>
        <v>0</v>
      </c>
      <c r="H25" s="237">
        <f t="shared" si="11"/>
        <v>0</v>
      </c>
      <c r="I25" s="237">
        <f t="shared" si="11"/>
        <v>3.4822304107301298E-4</v>
      </c>
      <c r="J25" s="237">
        <f t="shared" si="11"/>
        <v>0.12263047487501522</v>
      </c>
      <c r="K25" s="237">
        <f t="shared" si="11"/>
        <v>0.10437985656163599</v>
      </c>
      <c r="L25" s="237">
        <f t="shared" si="11"/>
        <v>1.8182217358883701E-2</v>
      </c>
      <c r="M25" s="237">
        <f t="shared" si="11"/>
        <v>2.6390331898461898E-2</v>
      </c>
      <c r="N25" s="237">
        <f t="shared" si="11"/>
        <v>1.0944152719437499E-3</v>
      </c>
      <c r="O25" s="237">
        <f t="shared" si="11"/>
        <v>0</v>
      </c>
      <c r="P25" s="237">
        <f t="shared" si="11"/>
        <v>1.9898459489886398E-4</v>
      </c>
      <c r="Q25" s="237">
        <f t="shared" si="11"/>
        <v>0</v>
      </c>
      <c r="R25" s="183">
        <f>SUM(D25:Q25)</f>
        <v>1</v>
      </c>
      <c r="S25" s="192" t="s">
        <v>266</v>
      </c>
      <c r="T25" s="54"/>
      <c r="U25" s="62"/>
      <c r="V25" s="72"/>
      <c r="W25" s="44" t="s">
        <v>6</v>
      </c>
      <c r="X25" s="234">
        <f>+D21-D25</f>
        <v>0</v>
      </c>
    </row>
    <row r="26" spans="1:24" ht="28.5" hidden="1" customHeight="1" outlineLevel="1">
      <c r="A26" s="53">
        <f t="shared" si="0"/>
        <v>15</v>
      </c>
      <c r="C26" s="67" t="s">
        <v>70</v>
      </c>
      <c r="D26" s="197" t="e">
        <f>SUMIF('RevReq-E'!$C$160:$C$172,$B25,'RevReq-E'!$AG$160:$AG$172)*D25*1000</f>
        <v>#VALUE!</v>
      </c>
      <c r="E26" s="197" t="e">
        <f>SUMIF('RevReq-E'!$C$160:$C$172,$B25,'RevReq-E'!$AG$160:$AG$172)*E25*1000</f>
        <v>#VALUE!</v>
      </c>
      <c r="F26" s="197" t="e">
        <f>SUMIF('RevReq-E'!$C$160:$C$172,$B25,'RevReq-E'!$AG$160:$AG$172)*F25*1000</f>
        <v>#VALUE!</v>
      </c>
      <c r="G26" s="197" t="e">
        <f>SUMIF('RevReq-E'!$C$160:$C$172,$B25,'RevReq-E'!$AG$160:$AG$172)*G25*1000</f>
        <v>#VALUE!</v>
      </c>
      <c r="H26" s="197" t="e">
        <f>SUMIF('RevReq-E'!$C$160:$C$172,$B25,'RevReq-E'!$AG$160:$AG$172)*H25*1000</f>
        <v>#VALUE!</v>
      </c>
      <c r="I26" s="197" t="e">
        <f>SUMIF('RevReq-E'!$C$160:$C$172,$B25,'RevReq-E'!$AG$160:$AG$172)*I25*1000</f>
        <v>#VALUE!</v>
      </c>
      <c r="J26" s="197" t="e">
        <f>SUMIF('RevReq-E'!$C$160:$C$172,$B25,'RevReq-E'!$AG$160:$AG$172)*J25*1000</f>
        <v>#VALUE!</v>
      </c>
      <c r="K26" s="197" t="e">
        <f>SUMIF('RevReq-E'!$C$160:$C$172,$B25,'RevReq-E'!$AG$160:$AG$172)*K25*1000</f>
        <v>#VALUE!</v>
      </c>
      <c r="L26" s="197" t="e">
        <f>SUMIF('RevReq-E'!$C$160:$C$172,$B25,'RevReq-E'!$AG$160:$AG$172)*L25*1000</f>
        <v>#VALUE!</v>
      </c>
      <c r="M26" s="197" t="e">
        <f>SUMIF('RevReq-E'!$C$160:$C$172,$B25,'RevReq-E'!$AG$160:$AG$172)*M25*1000</f>
        <v>#VALUE!</v>
      </c>
      <c r="N26" s="197" t="e">
        <f>SUMIF('RevReq-E'!$C$160:$C$172,$B25,'RevReq-E'!$AG$160:$AG$172)*N25*1000</f>
        <v>#VALUE!</v>
      </c>
      <c r="O26" s="197" t="e">
        <f>SUMIF('RevReq-E'!$C$160:$C$172,$B25,'RevReq-E'!$AG$160:$AG$172)*O25*1000</f>
        <v>#VALUE!</v>
      </c>
      <c r="P26" s="197" t="e">
        <f>SUMIF('RevReq-E'!$C$160:$C$172,$B25,'RevReq-E'!$AG$160:$AG$172)*P25*1000</f>
        <v>#VALUE!</v>
      </c>
      <c r="Q26" s="197" t="e">
        <f>SUMIF('RevReq-E'!$C$160:$C$172,$B25,'RevReq-E'!$AG$160:$AG$172)*Q25*1000</f>
        <v>#VALUE!</v>
      </c>
      <c r="R26" s="184" t="e">
        <f>SUM(D26:Q26)</f>
        <v>#VALUE!</v>
      </c>
      <c r="S26" s="60" t="s">
        <v>399</v>
      </c>
      <c r="T26" s="54"/>
      <c r="U26" s="62" t="e">
        <f>(SUM('RevReq-E'!$AG$71:$AG$82)*1000)</f>
        <v>#VALUE!</v>
      </c>
      <c r="V26" s="72" t="e">
        <f>+R26-U26</f>
        <v>#VALUE!</v>
      </c>
    </row>
    <row r="27" spans="1:24" ht="28.5" hidden="1" customHeight="1" outlineLevel="1">
      <c r="A27" s="53">
        <f t="shared" si="0"/>
        <v>16</v>
      </c>
      <c r="B27" s="70"/>
      <c r="C27" s="191" t="s">
        <v>139</v>
      </c>
      <c r="D27" s="137" t="e">
        <f t="shared" ref="D27:Q27" si="12">IF(D7=0,0,ROUND((D26/D7)/1000,6))</f>
        <v>#VALUE!</v>
      </c>
      <c r="E27" s="137" t="e">
        <f t="shared" si="12"/>
        <v>#VALUE!</v>
      </c>
      <c r="F27" s="137" t="e">
        <f t="shared" si="12"/>
        <v>#VALUE!</v>
      </c>
      <c r="G27" s="137" t="e">
        <f t="shared" si="12"/>
        <v>#VALUE!</v>
      </c>
      <c r="H27" s="137" t="e">
        <f t="shared" si="12"/>
        <v>#VALUE!</v>
      </c>
      <c r="I27" s="137" t="e">
        <f t="shared" si="12"/>
        <v>#VALUE!</v>
      </c>
      <c r="J27" s="137" t="e">
        <f t="shared" si="12"/>
        <v>#VALUE!</v>
      </c>
      <c r="K27" s="137" t="e">
        <f t="shared" si="12"/>
        <v>#VALUE!</v>
      </c>
      <c r="L27" s="137" t="e">
        <f t="shared" si="12"/>
        <v>#VALUE!</v>
      </c>
      <c r="M27" s="137" t="e">
        <f t="shared" si="12"/>
        <v>#VALUE!</v>
      </c>
      <c r="N27" s="137" t="e">
        <f t="shared" si="12"/>
        <v>#VALUE!</v>
      </c>
      <c r="O27" s="137" t="e">
        <f t="shared" si="12"/>
        <v>#VALUE!</v>
      </c>
      <c r="P27" s="137" t="e">
        <f t="shared" si="12"/>
        <v>#VALUE!</v>
      </c>
      <c r="Q27" s="137" t="e">
        <f t="shared" si="12"/>
        <v>#VALUE!</v>
      </c>
      <c r="R27" s="186"/>
      <c r="S27" s="66" t="s">
        <v>205</v>
      </c>
      <c r="T27" s="54"/>
      <c r="U27" s="72"/>
      <c r="V27" s="72"/>
    </row>
    <row r="28" spans="1:24" ht="28.5" hidden="1" customHeight="1" outlineLevel="1" thickBot="1">
      <c r="A28" s="53">
        <f t="shared" si="0"/>
        <v>17</v>
      </c>
      <c r="B28" s="70"/>
      <c r="C28" s="193" t="s">
        <v>140</v>
      </c>
      <c r="D28" s="139" t="e">
        <f>ROUND(D27*(1+$E$4),6)</f>
        <v>#VALUE!</v>
      </c>
      <c r="E28" s="139" t="e">
        <f t="shared" ref="E28:G28" si="13">ROUND(E27*(1+$E$4),6)</f>
        <v>#VALUE!</v>
      </c>
      <c r="F28" s="139" t="e">
        <f t="shared" si="13"/>
        <v>#VALUE!</v>
      </c>
      <c r="G28" s="139" t="e">
        <f t="shared" si="13"/>
        <v>#VALUE!</v>
      </c>
      <c r="H28" s="139" t="e">
        <f t="shared" ref="H28" si="14">ROUND(H27*(1+$E$4),6)</f>
        <v>#VALUE!</v>
      </c>
      <c r="I28" s="139" t="e">
        <f t="shared" ref="I28:J28" si="15">ROUND(I27*(1+$E$4),6)</f>
        <v>#VALUE!</v>
      </c>
      <c r="J28" s="139" t="e">
        <f t="shared" si="15"/>
        <v>#VALUE!</v>
      </c>
      <c r="K28" s="139" t="e">
        <f t="shared" ref="K28" si="16">ROUND(K27*(1+$E$4),6)</f>
        <v>#VALUE!</v>
      </c>
      <c r="L28" s="139" t="e">
        <f t="shared" ref="L28:M28" si="17">ROUND(L27*(1+$E$4),6)</f>
        <v>#VALUE!</v>
      </c>
      <c r="M28" s="139" t="e">
        <f t="shared" si="17"/>
        <v>#VALUE!</v>
      </c>
      <c r="N28" s="139" t="e">
        <f t="shared" ref="N28" si="18">ROUND(N27*(1+$E$4),6)</f>
        <v>#VALUE!</v>
      </c>
      <c r="O28" s="139" t="e">
        <f t="shared" ref="O28:P28" si="19">ROUND(O27*(1+$E$4),6)</f>
        <v>#VALUE!</v>
      </c>
      <c r="P28" s="139" t="e">
        <f t="shared" si="19"/>
        <v>#VALUE!</v>
      </c>
      <c r="Q28" s="139" t="e">
        <f t="shared" ref="Q28" si="20">ROUND(Q27*(1+$E$4),6)</f>
        <v>#VALUE!</v>
      </c>
      <c r="R28" s="195"/>
      <c r="S28" s="69" t="s">
        <v>206</v>
      </c>
      <c r="T28" s="54"/>
      <c r="U28" s="72"/>
      <c r="V28" s="72"/>
    </row>
    <row r="29" spans="1:24" ht="33.75" hidden="1" customHeight="1" outlineLevel="1">
      <c r="A29" s="53"/>
      <c r="C29" s="67"/>
    </row>
    <row r="30" spans="1:24" ht="28.5" hidden="1" customHeight="1" outlineLevel="1" thickBot="1">
      <c r="A30" s="53">
        <f>A28+1</f>
        <v>18</v>
      </c>
      <c r="B30" s="190"/>
      <c r="C30" s="191" t="s">
        <v>262</v>
      </c>
      <c r="D30" s="212">
        <v>1850562.5366023751</v>
      </c>
      <c r="E30" s="212">
        <v>23091.431827863678</v>
      </c>
      <c r="F30" s="212">
        <v>29664.159555569429</v>
      </c>
      <c r="G30" s="212">
        <v>166.75223109539101</v>
      </c>
      <c r="H30" s="213">
        <v>3.109</v>
      </c>
      <c r="I30" s="212">
        <v>2784.3478683617527</v>
      </c>
      <c r="J30" s="212">
        <v>1202117.9703463074</v>
      </c>
      <c r="K30" s="212">
        <v>1810446.0933032539</v>
      </c>
      <c r="L30" s="212">
        <v>508796.46238754957</v>
      </c>
      <c r="M30" s="212">
        <v>684890.77917894092</v>
      </c>
      <c r="N30" s="212">
        <v>56594.641075727865</v>
      </c>
      <c r="O30" s="212">
        <v>57102.375096000003</v>
      </c>
      <c r="P30" s="212">
        <v>2900.6099999999997</v>
      </c>
      <c r="Q30" s="212">
        <v>31352.807904117915</v>
      </c>
      <c r="R30" s="195">
        <v>6260474.0763771627</v>
      </c>
      <c r="S30" s="192" t="s">
        <v>380</v>
      </c>
      <c r="T30" s="62"/>
      <c r="U30" s="170"/>
      <c r="V30" s="62"/>
    </row>
    <row r="31" spans="1:24" ht="28.5" hidden="1" customHeight="1" outlineLevel="1">
      <c r="A31" s="53">
        <f>A30+1</f>
        <v>19</v>
      </c>
      <c r="B31" s="188">
        <v>2018</v>
      </c>
      <c r="C31" s="67" t="s">
        <v>197</v>
      </c>
      <c r="D31" s="237">
        <v>0.7115158652767809</v>
      </c>
      <c r="E31" s="237">
        <v>6.2555782021330476E-3</v>
      </c>
      <c r="F31" s="237">
        <v>9.0040529191736107E-3</v>
      </c>
      <c r="G31" s="237">
        <v>3.7309611543537061E-5</v>
      </c>
      <c r="H31" s="237">
        <v>1.865480577176853E-5</v>
      </c>
      <c r="I31" s="237">
        <v>3.482230410730126E-4</v>
      </c>
      <c r="J31" s="237">
        <v>0.12257451045770043</v>
      </c>
      <c r="K31" s="237">
        <v>0.10437985656163552</v>
      </c>
      <c r="L31" s="237">
        <v>1.8182217358883729E-2</v>
      </c>
      <c r="M31" s="237">
        <v>2.6390331898461881E-2</v>
      </c>
      <c r="N31" s="237">
        <v>1.0944152719437538E-3</v>
      </c>
      <c r="O31" s="237">
        <v>0</v>
      </c>
      <c r="P31" s="237">
        <v>1.9898459489886433E-4</v>
      </c>
      <c r="Q31" s="237">
        <v>0</v>
      </c>
      <c r="R31" s="183">
        <v>1</v>
      </c>
      <c r="S31" s="192" t="s">
        <v>381</v>
      </c>
      <c r="T31" s="62"/>
      <c r="U31" s="483" t="s">
        <v>198</v>
      </c>
      <c r="V31" s="483"/>
    </row>
    <row r="32" spans="1:24" ht="28.5" hidden="1" customHeight="1" outlineLevel="1">
      <c r="A32" s="53">
        <f>A31+1</f>
        <v>20</v>
      </c>
      <c r="C32" s="191" t="s">
        <v>70</v>
      </c>
      <c r="D32" s="197">
        <v>-13522314.915694606</v>
      </c>
      <c r="E32" s="197">
        <v>-118886.87597442701</v>
      </c>
      <c r="F32" s="197">
        <v>-171121.46760533823</v>
      </c>
      <c r="G32" s="197">
        <v>-709.06685471825233</v>
      </c>
      <c r="H32" s="197">
        <v>-354.53342735912616</v>
      </c>
      <c r="I32" s="197">
        <v>-6617.9573107036904</v>
      </c>
      <c r="J32" s="197">
        <v>-2329520.973367699</v>
      </c>
      <c r="K32" s="197">
        <v>-1983732.7038834309</v>
      </c>
      <c r="L32" s="197">
        <v>-345551.91386602836</v>
      </c>
      <c r="M32" s="197">
        <v>-501546.62190404389</v>
      </c>
      <c r="N32" s="197">
        <v>-20799.29440506874</v>
      </c>
      <c r="O32" s="197">
        <v>0</v>
      </c>
      <c r="P32" s="197">
        <v>-3781.6898918306797</v>
      </c>
      <c r="Q32" s="197">
        <v>0</v>
      </c>
      <c r="R32" s="197">
        <v>-19004938.014185257</v>
      </c>
      <c r="S32" s="192" t="s">
        <v>382</v>
      </c>
      <c r="T32" s="61"/>
      <c r="U32" s="74">
        <f>(SUM('RevReq-E'!$AG$14:$AG$34))*1000</f>
        <v>-86593914.96147579</v>
      </c>
      <c r="V32" s="74">
        <f>+U32-R32</f>
        <v>-67588976.94729054</v>
      </c>
    </row>
    <row r="33" spans="1:22" ht="28.5" hidden="1" customHeight="1" outlineLevel="1">
      <c r="A33" s="53">
        <f t="shared" ref="A33:A35" si="21">A32+1</f>
        <v>21</v>
      </c>
      <c r="B33" s="65"/>
      <c r="C33" s="191" t="s">
        <v>139</v>
      </c>
      <c r="D33" s="196">
        <v>-7.3070000000000001E-3</v>
      </c>
      <c r="E33" s="196">
        <v>-5.1489999999999999E-3</v>
      </c>
      <c r="F33" s="196">
        <v>-5.7689999999999998E-3</v>
      </c>
      <c r="G33" s="196">
        <v>-4.2519999999999997E-3</v>
      </c>
      <c r="H33" s="196">
        <v>-0.114035</v>
      </c>
      <c r="I33" s="196">
        <v>-2.3770000000000002E-3</v>
      </c>
      <c r="J33" s="196">
        <v>-1.9380000000000001E-3</v>
      </c>
      <c r="K33" s="196">
        <v>-1.096E-3</v>
      </c>
      <c r="L33" s="196">
        <v>-6.7900000000000002E-4</v>
      </c>
      <c r="M33" s="196">
        <v>-7.3200000000000001E-4</v>
      </c>
      <c r="N33" s="196">
        <v>-3.68E-4</v>
      </c>
      <c r="O33" s="196">
        <v>0</v>
      </c>
      <c r="P33" s="196">
        <v>-1.304E-3</v>
      </c>
      <c r="Q33" s="196">
        <v>0</v>
      </c>
      <c r="R33" s="196"/>
      <c r="S33" s="192" t="s">
        <v>383</v>
      </c>
      <c r="T33" s="62"/>
      <c r="U33" s="62"/>
      <c r="V33" s="62"/>
    </row>
    <row r="34" spans="1:22" ht="28.5" hidden="1" customHeight="1" outlineLevel="1">
      <c r="A34" s="53">
        <f t="shared" si="21"/>
        <v>22</v>
      </c>
      <c r="C34" s="67" t="s">
        <v>42</v>
      </c>
      <c r="D34" s="196">
        <v>-7.3070000000000001E-3</v>
      </c>
      <c r="E34" s="196">
        <v>-5.1489999999999999E-3</v>
      </c>
      <c r="F34" s="196">
        <v>-5.7689999999999998E-3</v>
      </c>
      <c r="G34" s="196">
        <v>-4.2519999999999997E-3</v>
      </c>
      <c r="H34" s="196">
        <v>-0.114035</v>
      </c>
      <c r="I34" s="196">
        <v>-2.3770000000000002E-3</v>
      </c>
      <c r="J34" s="196">
        <v>-1.9380000000000001E-3</v>
      </c>
      <c r="K34" s="196">
        <v>-1.096E-3</v>
      </c>
      <c r="L34" s="196">
        <v>-6.7900000000000002E-4</v>
      </c>
      <c r="M34" s="196">
        <v>-7.3200000000000001E-4</v>
      </c>
      <c r="N34" s="196">
        <v>-3.68E-4</v>
      </c>
      <c r="O34" s="196">
        <v>0</v>
      </c>
      <c r="P34" s="196">
        <v>-1.304E-3</v>
      </c>
      <c r="Q34" s="196">
        <v>0</v>
      </c>
      <c r="R34" s="196"/>
      <c r="S34" s="192" t="s">
        <v>384</v>
      </c>
      <c r="T34" s="62"/>
      <c r="U34" s="62"/>
      <c r="V34" s="62"/>
    </row>
    <row r="35" spans="1:22" ht="28.5" hidden="1" customHeight="1" outlineLevel="1" thickBot="1">
      <c r="A35" s="53">
        <f t="shared" si="21"/>
        <v>23</v>
      </c>
      <c r="B35" s="68"/>
      <c r="C35" s="193" t="s">
        <v>140</v>
      </c>
      <c r="D35" s="198">
        <v>-7.7910000000000002E-3</v>
      </c>
      <c r="E35" s="198">
        <v>-5.4900000000000001E-3</v>
      </c>
      <c r="F35" s="198">
        <v>-6.1510000000000002E-3</v>
      </c>
      <c r="G35" s="198">
        <v>-4.5339999999999998E-3</v>
      </c>
      <c r="H35" s="198">
        <v>-0.12159</v>
      </c>
      <c r="I35" s="198">
        <v>-2.5339999999999998E-3</v>
      </c>
      <c r="J35" s="198">
        <v>-2.0660000000000001E-3</v>
      </c>
      <c r="K35" s="198">
        <v>-1.1689999999999999E-3</v>
      </c>
      <c r="L35" s="198">
        <v>-7.2400000000000003E-4</v>
      </c>
      <c r="M35" s="198">
        <v>-7.7999999999999999E-4</v>
      </c>
      <c r="N35" s="198">
        <v>-3.9199999999999999E-4</v>
      </c>
      <c r="O35" s="198">
        <v>0</v>
      </c>
      <c r="P35" s="198">
        <v>-1.39E-3</v>
      </c>
      <c r="Q35" s="198">
        <v>0</v>
      </c>
      <c r="R35" s="195"/>
      <c r="S35" s="192" t="s">
        <v>385</v>
      </c>
      <c r="T35" s="62"/>
      <c r="U35" s="62"/>
      <c r="V35" s="62"/>
    </row>
    <row r="36" spans="1:22" ht="13.5" customHeight="1" collapsed="1">
      <c r="A36" s="53"/>
      <c r="B36" s="68"/>
      <c r="C36" s="239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1"/>
      <c r="S36" s="192"/>
      <c r="T36" s="62"/>
      <c r="U36" s="62"/>
      <c r="V36" s="62"/>
    </row>
    <row r="37" spans="1:22" ht="28.5" customHeight="1">
      <c r="A37" s="53">
        <v>6</v>
      </c>
      <c r="B37" s="68"/>
      <c r="C37" s="298" t="s">
        <v>427</v>
      </c>
      <c r="D37" s="297">
        <v>-7.0870000000000004E-3</v>
      </c>
      <c r="E37" s="297">
        <v>-8.0280000000000004E-3</v>
      </c>
      <c r="F37" s="297">
        <v>-6.0229999999999997E-3</v>
      </c>
      <c r="G37" s="297">
        <v>0</v>
      </c>
      <c r="H37" s="297">
        <v>0</v>
      </c>
      <c r="I37" s="297">
        <v>-3.5899999999999999E-3</v>
      </c>
      <c r="J37" s="297">
        <v>-2.0270000000000002E-3</v>
      </c>
      <c r="K37" s="297">
        <v>-1.1950000000000001E-3</v>
      </c>
      <c r="L37" s="297">
        <v>-7.2599999999999997E-4</v>
      </c>
      <c r="M37" s="297">
        <v>-7.3300000000000004E-4</v>
      </c>
      <c r="N37" s="297">
        <v>-3.1100000000000002E-4</v>
      </c>
      <c r="O37" s="297">
        <v>0</v>
      </c>
      <c r="P37" s="297">
        <v>-1.7290000000000001E-3</v>
      </c>
      <c r="Q37" s="297">
        <v>0</v>
      </c>
      <c r="R37" s="241"/>
      <c r="S37" s="192" t="s">
        <v>377</v>
      </c>
      <c r="T37" s="62"/>
      <c r="U37" s="62"/>
      <c r="V37" s="62"/>
    </row>
    <row r="38" spans="1:22" ht="28.5" customHeight="1">
      <c r="A38" s="53">
        <v>7</v>
      </c>
      <c r="B38" s="68"/>
      <c r="C38" s="239" t="s">
        <v>428</v>
      </c>
      <c r="D38" s="293">
        <f>D37*D7*1000</f>
        <v>-91792528.280247077</v>
      </c>
      <c r="E38" s="293">
        <f t="shared" ref="E38:Q38" si="22">E37*E7*1000</f>
        <v>-688928.83225976315</v>
      </c>
      <c r="F38" s="293">
        <f t="shared" si="22"/>
        <v>-1055493.6019514517</v>
      </c>
      <c r="G38" s="293">
        <f t="shared" si="22"/>
        <v>0</v>
      </c>
      <c r="H38" s="293">
        <f t="shared" si="22"/>
        <v>0</v>
      </c>
      <c r="I38" s="293">
        <f t="shared" si="22"/>
        <v>-36347.259170392063</v>
      </c>
      <c r="J38" s="293">
        <f t="shared" si="22"/>
        <v>-15040474.525732903</v>
      </c>
      <c r="K38" s="293">
        <f t="shared" si="22"/>
        <v>-12355663.408953262</v>
      </c>
      <c r="L38" s="293">
        <f t="shared" si="22"/>
        <v>-2135092.5208372548</v>
      </c>
      <c r="M38" s="293">
        <f t="shared" si="22"/>
        <v>-3334661.9115961539</v>
      </c>
      <c r="N38" s="293">
        <f t="shared" si="22"/>
        <v>-250462.52113141061</v>
      </c>
      <c r="O38" s="293">
        <f t="shared" si="22"/>
        <v>0</v>
      </c>
      <c r="P38" s="293">
        <f t="shared" si="22"/>
        <v>-24783.425485000003</v>
      </c>
      <c r="Q38" s="293">
        <f t="shared" si="22"/>
        <v>0</v>
      </c>
      <c r="R38" s="184">
        <f>SUM(D38:Q38)</f>
        <v>-126714436.28736466</v>
      </c>
      <c r="S38" s="192" t="s">
        <v>417</v>
      </c>
      <c r="T38" s="62"/>
      <c r="U38" s="62"/>
      <c r="V38" s="62"/>
    </row>
    <row r="39" spans="1:22" ht="11.25" customHeight="1">
      <c r="A39" s="53"/>
      <c r="B39" s="68"/>
      <c r="C39" s="239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1"/>
      <c r="S39" s="192"/>
      <c r="T39" s="62"/>
      <c r="U39" s="62"/>
      <c r="V39" s="62"/>
    </row>
    <row r="40" spans="1:22" ht="28.5" customHeight="1">
      <c r="A40" s="53">
        <v>8</v>
      </c>
      <c r="B40" s="68"/>
      <c r="C40" s="239" t="s">
        <v>416</v>
      </c>
      <c r="D40" s="293">
        <f>D14-D38</f>
        <v>12063743.845137104</v>
      </c>
      <c r="E40" s="293">
        <f t="shared" ref="E40:Q40" si="23">E14-E38</f>
        <v>-12038.876732676756</v>
      </c>
      <c r="F40" s="293">
        <f t="shared" si="23"/>
        <v>46546.044674063683</v>
      </c>
      <c r="G40" s="293">
        <f t="shared" si="23"/>
        <v>0</v>
      </c>
      <c r="H40" s="293">
        <f t="shared" si="23"/>
        <v>0</v>
      </c>
      <c r="I40" s="293">
        <f t="shared" si="23"/>
        <v>-2672.8121055290758</v>
      </c>
      <c r="J40" s="293">
        <f t="shared" si="23"/>
        <v>1299138.3537251055</v>
      </c>
      <c r="K40" s="293">
        <f t="shared" si="23"/>
        <v>659397.04399586096</v>
      </c>
      <c r="L40" s="293">
        <f t="shared" si="23"/>
        <v>97687.370644520735</v>
      </c>
      <c r="M40" s="293">
        <f t="shared" si="23"/>
        <v>377497.938470989</v>
      </c>
      <c r="N40" s="293">
        <f t="shared" si="23"/>
        <v>127828.01140708762</v>
      </c>
      <c r="O40" s="293">
        <f t="shared" si="23"/>
        <v>0</v>
      </c>
      <c r="P40" s="293">
        <f t="shared" si="23"/>
        <v>2486.2418987594174</v>
      </c>
      <c r="Q40" s="293">
        <f t="shared" si="23"/>
        <v>0</v>
      </c>
      <c r="R40" s="184">
        <f>SUM(D40:Q40)</f>
        <v>14659613.161115287</v>
      </c>
      <c r="S40" s="192" t="s">
        <v>418</v>
      </c>
      <c r="T40" s="62"/>
      <c r="U40" s="62"/>
      <c r="V40" s="62"/>
    </row>
    <row r="41" spans="1:22" ht="28.5" hidden="1" customHeight="1" outlineLevel="1">
      <c r="A41" s="52"/>
      <c r="B41" s="68"/>
      <c r="C41" s="239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1"/>
      <c r="S41" s="192"/>
      <c r="T41" s="62"/>
      <c r="U41" s="62"/>
      <c r="V41" s="62"/>
    </row>
    <row r="42" spans="1:22" ht="28.5" hidden="1" customHeight="1" outlineLevel="1">
      <c r="A42" s="52"/>
      <c r="B42" s="68"/>
      <c r="C42" s="239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1"/>
      <c r="S42" s="192"/>
      <c r="T42" s="62"/>
      <c r="U42" s="62"/>
      <c r="V42" s="62"/>
    </row>
    <row r="43" spans="1:22" ht="11.25" customHeight="1" collapsed="1">
      <c r="A43" s="52"/>
      <c r="B43" s="68"/>
      <c r="C43" s="239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1"/>
      <c r="S43" s="69"/>
      <c r="T43" s="62"/>
      <c r="U43" s="62"/>
      <c r="V43" s="62"/>
    </row>
    <row r="44" spans="1:22" ht="14.25">
      <c r="A44" s="44" t="s">
        <v>269</v>
      </c>
    </row>
    <row r="46" spans="1:22" hidden="1" outlineLevel="1"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</row>
    <row r="47" spans="1:22" hidden="1" outlineLevel="1"/>
    <row r="48" spans="1:22" collapsed="1"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05"/>
    </row>
    <row r="49" spans="4:18"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05"/>
    </row>
    <row r="50" spans="4:18"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</row>
    <row r="51" spans="4:18">
      <c r="D51" s="168"/>
    </row>
    <row r="55" spans="4:18">
      <c r="D55" s="244"/>
    </row>
    <row r="58" spans="4:18">
      <c r="D58" s="245"/>
    </row>
    <row r="82" spans="22:22">
      <c r="V82" s="76"/>
    </row>
    <row r="83" spans="22:22">
      <c r="V83" s="76"/>
    </row>
    <row r="84" spans="22:22">
      <c r="V84" s="76"/>
    </row>
    <row r="85" spans="22:22">
      <c r="V85" s="76"/>
    </row>
    <row r="86" spans="22:22">
      <c r="V86" s="76"/>
    </row>
    <row r="87" spans="22:22">
      <c r="V87" s="76"/>
    </row>
    <row r="88" spans="22:22">
      <c r="V88" s="76"/>
    </row>
  </sheetData>
  <mergeCells count="3">
    <mergeCell ref="D5:R5"/>
    <mergeCell ref="U8:V8"/>
    <mergeCell ref="U31:V31"/>
  </mergeCells>
  <conditionalFormatting sqref="B8">
    <cfRule type="expression" dxfId="3" priority="3" stopIfTrue="1">
      <formula>$AF9=1</formula>
    </cfRule>
  </conditionalFormatting>
  <conditionalFormatting sqref="B31">
    <cfRule type="expression" dxfId="2" priority="1" stopIfTrue="1">
      <formula>$AF32=1</formula>
    </cfRule>
  </conditionalFormatting>
  <printOptions horizontalCentered="1"/>
  <pageMargins left="0.25" right="0.25" top="1" bottom="0.5" header="0.5" footer="0.5"/>
  <pageSetup scale="4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autoPageBreaks="0" fitToPage="1"/>
  </sheetPr>
  <dimension ref="A1:AG85"/>
  <sheetViews>
    <sheetView view="pageBreakPreview" topLeftCell="A3" zoomScale="80" zoomScaleNormal="75" zoomScaleSheetLayoutView="80" workbookViewId="0">
      <selection activeCell="B13" sqref="B13"/>
    </sheetView>
  </sheetViews>
  <sheetFormatPr defaultColWidth="9.140625" defaultRowHeight="12.75" outlineLevelRow="1"/>
  <cols>
    <col min="1" max="1" width="9.140625" style="44"/>
    <col min="2" max="2" width="9.42578125" style="44" customWidth="1"/>
    <col min="3" max="3" width="44.28515625" style="44" customWidth="1"/>
    <col min="4" max="4" width="16.42578125" style="44" bestFit="1" customWidth="1"/>
    <col min="5" max="5" width="12.28515625" style="45" bestFit="1" customWidth="1"/>
    <col min="6" max="6" width="12.28515625" style="44" bestFit="1" customWidth="1"/>
    <col min="7" max="7" width="10.7109375" style="44" bestFit="1" customWidth="1"/>
    <col min="8" max="8" width="13" style="44" customWidth="1"/>
    <col min="9" max="9" width="12.28515625" style="44" bestFit="1" customWidth="1"/>
    <col min="10" max="10" width="11.28515625" style="44" bestFit="1" customWidth="1"/>
    <col min="11" max="11" width="12.85546875" style="44" customWidth="1"/>
    <col min="12" max="12" width="13.42578125" style="44" bestFit="1" customWidth="1"/>
    <col min="13" max="13" width="9.85546875" style="44" hidden="1" customWidth="1"/>
    <col min="14" max="14" width="33.42578125" style="44" customWidth="1"/>
    <col min="15" max="15" width="0" style="44" hidden="1" customWidth="1"/>
    <col min="16" max="16" width="22.140625" style="44" hidden="1" customWidth="1"/>
    <col min="17" max="17" width="9" style="44" hidden="1" customWidth="1"/>
    <col min="18" max="16384" width="9.140625" style="44"/>
  </cols>
  <sheetData>
    <row r="1" spans="1:33" ht="20.25">
      <c r="A1" s="46" t="str">
        <f>+INPUT!E14</f>
        <v>PSE&amp;G 2021 TAX ADJUSTMENT CREDIT</v>
      </c>
      <c r="L1" s="233"/>
      <c r="N1" s="292" t="s">
        <v>437</v>
      </c>
      <c r="P1" s="166"/>
      <c r="AG1" s="54"/>
    </row>
    <row r="2" spans="1:33" ht="18">
      <c r="A2" s="43" t="s">
        <v>138</v>
      </c>
      <c r="L2" s="233"/>
      <c r="N2" s="238"/>
      <c r="P2" s="167"/>
      <c r="AG2" s="54"/>
    </row>
    <row r="3" spans="1:33" ht="19.5" customHeight="1">
      <c r="A3" s="44" t="s">
        <v>65</v>
      </c>
      <c r="D3" s="136"/>
      <c r="E3" s="136"/>
      <c r="F3" s="136"/>
      <c r="G3" s="136"/>
      <c r="H3" s="136"/>
      <c r="I3" s="136"/>
      <c r="J3" s="136"/>
      <c r="P3" s="167"/>
    </row>
    <row r="4" spans="1:33" ht="19.899999999999999" customHeight="1">
      <c r="D4" s="48" t="s">
        <v>66</v>
      </c>
      <c r="E4" s="49">
        <f>INPUT!$E$19</f>
        <v>6.6250000000000003E-2</v>
      </c>
      <c r="F4" s="50"/>
      <c r="G4" s="51"/>
      <c r="K4" s="167"/>
      <c r="P4" s="171"/>
      <c r="Q4" s="171"/>
      <c r="R4" s="172"/>
      <c r="S4" s="172"/>
      <c r="T4" s="172"/>
    </row>
    <row r="5" spans="1:33">
      <c r="A5" s="52" t="s">
        <v>67</v>
      </c>
      <c r="B5" s="53" t="s">
        <v>68</v>
      </c>
      <c r="C5" s="54"/>
      <c r="D5" s="484" t="s">
        <v>47</v>
      </c>
      <c r="E5" s="484"/>
      <c r="F5" s="484"/>
      <c r="G5" s="484"/>
      <c r="H5" s="484"/>
      <c r="I5" s="484"/>
      <c r="J5" s="484"/>
      <c r="K5" s="484"/>
      <c r="L5" s="484"/>
      <c r="M5" s="181"/>
      <c r="N5" s="56" t="s">
        <v>69</v>
      </c>
    </row>
    <row r="6" spans="1:33" ht="25.5">
      <c r="A6" s="52"/>
      <c r="B6" s="53"/>
      <c r="C6" s="54"/>
      <c r="D6" s="155" t="s">
        <v>121</v>
      </c>
      <c r="E6" s="155" t="s">
        <v>122</v>
      </c>
      <c r="F6" s="155" t="s">
        <v>123</v>
      </c>
      <c r="G6" s="155" t="s">
        <v>167</v>
      </c>
      <c r="H6" s="155" t="s">
        <v>124</v>
      </c>
      <c r="I6" s="155" t="s">
        <v>125</v>
      </c>
      <c r="J6" s="155" t="s">
        <v>126</v>
      </c>
      <c r="K6" s="155" t="s">
        <v>168</v>
      </c>
      <c r="L6" s="155" t="s">
        <v>14</v>
      </c>
      <c r="M6" s="199" t="s">
        <v>200</v>
      </c>
    </row>
    <row r="7" spans="1:33" ht="28.5" customHeight="1" thickBot="1">
      <c r="A7" s="69">
        <v>1</v>
      </c>
      <c r="B7" s="67"/>
      <c r="C7" s="214" t="s">
        <v>446</v>
      </c>
      <c r="D7" s="212">
        <f>INPUT!F207</f>
        <v>1538687.2321605522</v>
      </c>
      <c r="E7" s="212">
        <f>INPUT!G207</f>
        <v>286339.140887202</v>
      </c>
      <c r="F7" s="212">
        <f>INPUT!H207</f>
        <v>750944.01322822296</v>
      </c>
      <c r="G7" s="212">
        <f>INPUT!I207</f>
        <v>623.09999999999991</v>
      </c>
      <c r="H7" s="212">
        <f>INPUT!J207</f>
        <v>23254.229000000003</v>
      </c>
      <c r="I7" s="212">
        <f>INPUT!K207</f>
        <v>157504.86500000002</v>
      </c>
      <c r="J7" s="212">
        <f>INPUT!L207</f>
        <v>24634.983</v>
      </c>
      <c r="K7" s="212">
        <f>INPUT!M207</f>
        <v>678997.53200000001</v>
      </c>
      <c r="L7" s="195">
        <f>SUM(D7:K7)</f>
        <v>3460985.0952759772</v>
      </c>
      <c r="M7" s="195"/>
      <c r="N7" s="192" t="s">
        <v>6</v>
      </c>
      <c r="P7" s="167"/>
    </row>
    <row r="8" spans="1:33" ht="28.5" hidden="1" customHeight="1" outlineLevel="1">
      <c r="A8" s="69">
        <f>A7+1</f>
        <v>2</v>
      </c>
      <c r="B8" s="188">
        <v>2019</v>
      </c>
      <c r="C8" s="67" t="s">
        <v>268</v>
      </c>
      <c r="D8" s="215">
        <v>0.71798023543062894</v>
      </c>
      <c r="E8" s="215">
        <v>0.11570989273955302</v>
      </c>
      <c r="F8" s="215">
        <v>0.14074037220995322</v>
      </c>
      <c r="G8" s="215">
        <v>4.8747629283122946E-4</v>
      </c>
      <c r="H8" s="215">
        <v>3.6842044764996032E-3</v>
      </c>
      <c r="I8" s="215">
        <v>1.1188638581900549E-2</v>
      </c>
      <c r="J8" s="215">
        <v>3.2038048522430649E-3</v>
      </c>
      <c r="K8" s="215">
        <v>7.0053754163904337E-3</v>
      </c>
      <c r="L8" s="187">
        <v>1</v>
      </c>
      <c r="M8" s="202"/>
      <c r="N8" s="192" t="s">
        <v>386</v>
      </c>
      <c r="P8" s="483" t="s">
        <v>198</v>
      </c>
      <c r="Q8" s="483"/>
    </row>
    <row r="9" spans="1:33" ht="28.5" hidden="1" customHeight="1" outlineLevel="1">
      <c r="A9" s="69">
        <f t="shared" ref="A9:A28" si="0">A8+1</f>
        <v>3</v>
      </c>
      <c r="B9" s="190"/>
      <c r="C9" s="191" t="s">
        <v>70</v>
      </c>
      <c r="D9" s="197">
        <v>-104007785.75148395</v>
      </c>
      <c r="E9" s="197">
        <v>-16761923.433956994</v>
      </c>
      <c r="F9" s="197">
        <v>-20387879.438794453</v>
      </c>
      <c r="G9" s="197">
        <v>-70616.609374084801</v>
      </c>
      <c r="H9" s="197">
        <v>-533699.85822325898</v>
      </c>
      <c r="I9" s="197">
        <v>-1620804.3996909389</v>
      </c>
      <c r="J9" s="197">
        <v>-464108.38657947583</v>
      </c>
      <c r="K9" s="197">
        <v>-1014810.0873273236</v>
      </c>
      <c r="L9" s="197">
        <v>-144861627.96543047</v>
      </c>
      <c r="M9" s="200"/>
      <c r="N9" s="192" t="s">
        <v>387</v>
      </c>
      <c r="P9" s="189">
        <f>SUM('RevReq-G'!AG14:AG34)*1000</f>
        <v>-165338222.33796969</v>
      </c>
      <c r="Q9" s="130">
        <f>+L9-P9</f>
        <v>20476594.372539222</v>
      </c>
    </row>
    <row r="10" spans="1:33" ht="28.5" hidden="1" customHeight="1" outlineLevel="1">
      <c r="A10" s="69">
        <f t="shared" si="0"/>
        <v>4</v>
      </c>
      <c r="B10" s="67"/>
      <c r="C10" s="191" t="s">
        <v>169</v>
      </c>
      <c r="D10" s="196">
        <v>-6.9573999999999997E-2</v>
      </c>
      <c r="E10" s="196">
        <v>-5.6346E-2</v>
      </c>
      <c r="F10" s="196">
        <v>-2.7546999999999999E-2</v>
      </c>
      <c r="G10" s="196">
        <v>-0.104035</v>
      </c>
      <c r="H10" s="196">
        <v>-2.0566000000000001E-2</v>
      </c>
      <c r="I10" s="196">
        <v>-9.0430000000000007E-3</v>
      </c>
      <c r="J10" s="196">
        <v>-1.0966E-2</v>
      </c>
      <c r="K10" s="196">
        <v>-1.2849999999999999E-3</v>
      </c>
      <c r="L10" s="67"/>
      <c r="M10" s="58"/>
      <c r="N10" s="192" t="s">
        <v>388</v>
      </c>
      <c r="P10" s="189"/>
    </row>
    <row r="11" spans="1:33" ht="28.5" hidden="1" customHeight="1" outlineLevel="1">
      <c r="A11" s="69">
        <f t="shared" si="0"/>
        <v>5</v>
      </c>
      <c r="B11" s="67"/>
      <c r="C11" s="67" t="s">
        <v>170</v>
      </c>
      <c r="D11" s="196">
        <v>-6.9573999999999997E-2</v>
      </c>
      <c r="E11" s="196">
        <v>-5.6346E-2</v>
      </c>
      <c r="F11" s="196">
        <v>-2.7546999999999999E-2</v>
      </c>
      <c r="G11" s="196">
        <v>-0.104035</v>
      </c>
      <c r="H11" s="196">
        <v>-2.0566000000000001E-2</v>
      </c>
      <c r="I11" s="196">
        <v>-9.0430000000000007E-3</v>
      </c>
      <c r="J11" s="196">
        <v>-1.0966E-2</v>
      </c>
      <c r="K11" s="196">
        <v>-1.2849999999999999E-3</v>
      </c>
      <c r="L11" s="67"/>
      <c r="M11" s="58"/>
      <c r="N11" s="192" t="s">
        <v>389</v>
      </c>
      <c r="P11" s="189"/>
    </row>
    <row r="12" spans="1:33" ht="28.5" hidden="1" customHeight="1" outlineLevel="1" thickBot="1">
      <c r="A12" s="69">
        <f t="shared" si="0"/>
        <v>6</v>
      </c>
      <c r="B12" s="68"/>
      <c r="C12" s="193" t="s">
        <v>171</v>
      </c>
      <c r="D12" s="198">
        <v>-7.4182999999999999E-2</v>
      </c>
      <c r="E12" s="198">
        <v>-6.0079E-2</v>
      </c>
      <c r="F12" s="198">
        <v>-2.9371999999999999E-2</v>
      </c>
      <c r="G12" s="198">
        <v>-0.110927</v>
      </c>
      <c r="H12" s="198">
        <v>-2.1928E-2</v>
      </c>
      <c r="I12" s="198">
        <v>-9.6419999999999995E-3</v>
      </c>
      <c r="J12" s="198">
        <v>-1.1691999999999999E-2</v>
      </c>
      <c r="K12" s="198">
        <v>-1.3699999999999999E-3</v>
      </c>
      <c r="L12" s="195"/>
      <c r="M12" s="201"/>
      <c r="N12" s="192" t="s">
        <v>390</v>
      </c>
      <c r="P12" s="189"/>
    </row>
    <row r="13" spans="1:33" ht="28.5" customHeight="1" collapsed="1">
      <c r="A13" s="69">
        <v>2</v>
      </c>
      <c r="B13" s="194">
        <v>2021</v>
      </c>
      <c r="C13" s="67" t="s">
        <v>197</v>
      </c>
      <c r="D13" s="182">
        <f>+D8</f>
        <v>0.71798023543062894</v>
      </c>
      <c r="E13" s="182">
        <f t="shared" ref="E13:K13" si="1">+E8</f>
        <v>0.11570989273955302</v>
      </c>
      <c r="F13" s="182">
        <f t="shared" si="1"/>
        <v>0.14074037220995322</v>
      </c>
      <c r="G13" s="182">
        <f t="shared" si="1"/>
        <v>4.8747629283122946E-4</v>
      </c>
      <c r="H13" s="182">
        <f t="shared" si="1"/>
        <v>3.6842044764996032E-3</v>
      </c>
      <c r="I13" s="182">
        <f t="shared" si="1"/>
        <v>1.1188638581900549E-2</v>
      </c>
      <c r="J13" s="182">
        <f t="shared" si="1"/>
        <v>3.2038048522430649E-3</v>
      </c>
      <c r="K13" s="182">
        <f t="shared" si="1"/>
        <v>7.0053754163904337E-3</v>
      </c>
      <c r="L13" s="187">
        <f>SUM(D13:K13)</f>
        <v>1</v>
      </c>
      <c r="M13" s="202">
        <v>0.25</v>
      </c>
      <c r="N13" s="58" t="s">
        <v>266</v>
      </c>
      <c r="P13" s="189"/>
    </row>
    <row r="14" spans="1:33" ht="28.5" customHeight="1">
      <c r="A14" s="69">
        <f t="shared" si="0"/>
        <v>3</v>
      </c>
      <c r="B14" s="67"/>
      <c r="C14" s="67" t="s">
        <v>70</v>
      </c>
      <c r="D14" s="197">
        <f>+$L$14*D13</f>
        <v>-69572548.108044595</v>
      </c>
      <c r="E14" s="197">
        <f t="shared" ref="E14:K14" si="2">+$L$14*E13</f>
        <v>-11212331.03912795</v>
      </c>
      <c r="F14" s="197">
        <f t="shared" si="2"/>
        <v>-13637793.678886224</v>
      </c>
      <c r="G14" s="197">
        <f t="shared" si="2"/>
        <v>-47236.631540686474</v>
      </c>
      <c r="H14" s="197">
        <f t="shared" si="2"/>
        <v>-357000.76482942048</v>
      </c>
      <c r="I14" s="197">
        <f t="shared" si="2"/>
        <v>-1084183.1816385854</v>
      </c>
      <c r="J14" s="197">
        <f t="shared" si="2"/>
        <v>-310449.86506874894</v>
      </c>
      <c r="K14" s="197">
        <f t="shared" si="2"/>
        <v>-678823.44683125627</v>
      </c>
      <c r="L14" s="197">
        <f>'RateCalc '!E9</f>
        <v>-96900366.715967461</v>
      </c>
      <c r="M14" s="200"/>
      <c r="N14" s="60" t="s">
        <v>412</v>
      </c>
      <c r="P14" s="189">
        <f>SUM('RevReq-G'!AG35:AG46)*1000</f>
        <v>-123374076.83342533</v>
      </c>
      <c r="Q14" s="130">
        <f>+L14-P14</f>
        <v>26473710.117457867</v>
      </c>
    </row>
    <row r="15" spans="1:33" ht="29.25" customHeight="1">
      <c r="A15" s="69">
        <f t="shared" si="0"/>
        <v>4</v>
      </c>
      <c r="B15" s="194"/>
      <c r="C15" s="191" t="s">
        <v>169</v>
      </c>
      <c r="D15" s="196">
        <f t="shared" ref="D15:K15" si="3">IF(D7=0,0,ROUND((D14/D7)/1000,6))</f>
        <v>-4.5215999999999999E-2</v>
      </c>
      <c r="E15" s="196">
        <f t="shared" si="3"/>
        <v>-3.9157999999999998E-2</v>
      </c>
      <c r="F15" s="196">
        <f t="shared" si="3"/>
        <v>-1.8161E-2</v>
      </c>
      <c r="G15" s="196">
        <f t="shared" si="3"/>
        <v>-7.5809000000000001E-2</v>
      </c>
      <c r="H15" s="196">
        <f t="shared" si="3"/>
        <v>-1.5351999999999999E-2</v>
      </c>
      <c r="I15" s="196">
        <f t="shared" si="3"/>
        <v>-6.8830000000000002E-3</v>
      </c>
      <c r="J15" s="196">
        <f t="shared" si="3"/>
        <v>-1.2602E-2</v>
      </c>
      <c r="K15" s="196">
        <f t="shared" si="3"/>
        <v>-1E-3</v>
      </c>
      <c r="L15" s="67"/>
      <c r="M15" s="58"/>
      <c r="N15" s="66" t="s">
        <v>413</v>
      </c>
      <c r="P15" s="189"/>
    </row>
    <row r="16" spans="1:33" ht="29.25" customHeight="1" thickBot="1">
      <c r="A16" s="69">
        <f t="shared" si="0"/>
        <v>5</v>
      </c>
      <c r="B16" s="194"/>
      <c r="C16" s="193" t="s">
        <v>171</v>
      </c>
      <c r="D16" s="198">
        <f>ROUND(D15*(1+$E$4),6)</f>
        <v>-4.8211999999999998E-2</v>
      </c>
      <c r="E16" s="198">
        <f t="shared" ref="E16:K16" si="4">ROUND(E15*(1+$E$4),6)</f>
        <v>-4.1751999999999997E-2</v>
      </c>
      <c r="F16" s="198">
        <f t="shared" si="4"/>
        <v>-1.9363999999999999E-2</v>
      </c>
      <c r="G16" s="198">
        <f t="shared" si="4"/>
        <v>-8.0831E-2</v>
      </c>
      <c r="H16" s="198">
        <f t="shared" si="4"/>
        <v>-1.6369000000000002E-2</v>
      </c>
      <c r="I16" s="198">
        <f t="shared" si="4"/>
        <v>-7.339E-3</v>
      </c>
      <c r="J16" s="198">
        <f t="shared" si="4"/>
        <v>-1.3436999999999999E-2</v>
      </c>
      <c r="K16" s="198">
        <f t="shared" si="4"/>
        <v>-1.0660000000000001E-3</v>
      </c>
      <c r="L16" s="195"/>
      <c r="M16" s="201"/>
      <c r="N16" s="69" t="s">
        <v>414</v>
      </c>
      <c r="P16" s="189"/>
    </row>
    <row r="17" spans="1:17" ht="28.5" hidden="1" customHeight="1" outlineLevel="1">
      <c r="A17" s="69">
        <f t="shared" si="0"/>
        <v>6</v>
      </c>
      <c r="B17" s="194">
        <v>2021</v>
      </c>
      <c r="C17" s="67" t="s">
        <v>197</v>
      </c>
      <c r="D17" s="182">
        <f>+D8</f>
        <v>0.71798023543062894</v>
      </c>
      <c r="E17" s="182">
        <f t="shared" ref="E17:K17" si="5">+E8</f>
        <v>0.11570989273955302</v>
      </c>
      <c r="F17" s="182">
        <f t="shared" si="5"/>
        <v>0.14074037220995322</v>
      </c>
      <c r="G17" s="182">
        <f t="shared" si="5"/>
        <v>4.8747629283122946E-4</v>
      </c>
      <c r="H17" s="182">
        <f t="shared" si="5"/>
        <v>3.6842044764996032E-3</v>
      </c>
      <c r="I17" s="182">
        <f t="shared" si="5"/>
        <v>1.1188638581900549E-2</v>
      </c>
      <c r="J17" s="182">
        <f t="shared" si="5"/>
        <v>3.2038048522430649E-3</v>
      </c>
      <c r="K17" s="182">
        <f t="shared" si="5"/>
        <v>7.0053754163904337E-3</v>
      </c>
      <c r="L17" s="187">
        <f>SUM(D17:K17)</f>
        <v>1</v>
      </c>
      <c r="M17" s="202">
        <v>0.5</v>
      </c>
      <c r="N17" s="58" t="s">
        <v>266</v>
      </c>
      <c r="P17" s="189"/>
    </row>
    <row r="18" spans="1:17" ht="28.5" hidden="1" customHeight="1" outlineLevel="1">
      <c r="A18" s="69">
        <f t="shared" si="0"/>
        <v>7</v>
      </c>
      <c r="B18" s="67"/>
      <c r="C18" s="67" t="s">
        <v>70</v>
      </c>
      <c r="D18" s="197">
        <f>+$L$14*D17</f>
        <v>-69572548.108044595</v>
      </c>
      <c r="E18" s="197">
        <f t="shared" ref="E18" si="6">+$L$14*E17</f>
        <v>-11212331.03912795</v>
      </c>
      <c r="F18" s="197">
        <f t="shared" ref="F18" si="7">+$L$14*F17</f>
        <v>-13637793.678886224</v>
      </c>
      <c r="G18" s="197">
        <f t="shared" ref="G18" si="8">+$L$14*G17</f>
        <v>-47236.631540686474</v>
      </c>
      <c r="H18" s="197">
        <f t="shared" ref="H18" si="9">+$L$14*H17</f>
        <v>-357000.76482942048</v>
      </c>
      <c r="I18" s="197">
        <f t="shared" ref="I18" si="10">+$L$14*I17</f>
        <v>-1084183.1816385854</v>
      </c>
      <c r="J18" s="197">
        <f t="shared" ref="J18" si="11">+$L$14*J17</f>
        <v>-310449.86506874894</v>
      </c>
      <c r="K18" s="197">
        <f t="shared" ref="K18" si="12">+$L$14*K17</f>
        <v>-678823.44683125627</v>
      </c>
      <c r="L18" s="197">
        <f>SUM(D18:K18)</f>
        <v>-96900366.715967461</v>
      </c>
      <c r="M18" s="200"/>
      <c r="N18" s="60" t="s">
        <v>400</v>
      </c>
      <c r="P18" s="189">
        <f>SUM('RevReq-G'!AG47:AG58)*1000</f>
        <v>-139100132.94484094</v>
      </c>
      <c r="Q18" s="130">
        <f>+L18-P18</f>
        <v>42199766.228873476</v>
      </c>
    </row>
    <row r="19" spans="1:17" ht="28.5" hidden="1" customHeight="1" outlineLevel="1">
      <c r="A19" s="69">
        <f t="shared" si="0"/>
        <v>8</v>
      </c>
      <c r="B19" s="194"/>
      <c r="C19" s="191" t="s">
        <v>169</v>
      </c>
      <c r="D19" s="196">
        <f t="shared" ref="D19:K19" si="13">IF(D7=0,0,ROUND((D18/D7)/1000,6))</f>
        <v>-4.5215999999999999E-2</v>
      </c>
      <c r="E19" s="196">
        <f t="shared" si="13"/>
        <v>-3.9157999999999998E-2</v>
      </c>
      <c r="F19" s="196">
        <f t="shared" si="13"/>
        <v>-1.8161E-2</v>
      </c>
      <c r="G19" s="196">
        <f t="shared" si="13"/>
        <v>-7.5809000000000001E-2</v>
      </c>
      <c r="H19" s="196">
        <f t="shared" si="13"/>
        <v>-1.5351999999999999E-2</v>
      </c>
      <c r="I19" s="196">
        <f t="shared" si="13"/>
        <v>-6.8830000000000002E-3</v>
      </c>
      <c r="J19" s="196">
        <f t="shared" si="13"/>
        <v>-1.2602E-2</v>
      </c>
      <c r="K19" s="196">
        <f t="shared" si="13"/>
        <v>-1E-3</v>
      </c>
      <c r="L19" s="67"/>
      <c r="M19" s="58"/>
      <c r="N19" s="66" t="s">
        <v>201</v>
      </c>
      <c r="P19" s="189"/>
    </row>
    <row r="20" spans="1:17" ht="28.5" hidden="1" customHeight="1" outlineLevel="1" thickBot="1">
      <c r="A20" s="69">
        <f t="shared" si="0"/>
        <v>9</v>
      </c>
      <c r="B20" s="194"/>
      <c r="C20" s="193" t="s">
        <v>171</v>
      </c>
      <c r="D20" s="198">
        <f>ROUND(D19*(1+$E$4),6)</f>
        <v>-4.8211999999999998E-2</v>
      </c>
      <c r="E20" s="198">
        <f t="shared" ref="E20:K20" si="14">ROUND(E19*(1+$E$4),6)</f>
        <v>-4.1751999999999997E-2</v>
      </c>
      <c r="F20" s="198">
        <f t="shared" si="14"/>
        <v>-1.9363999999999999E-2</v>
      </c>
      <c r="G20" s="198">
        <f t="shared" si="14"/>
        <v>-8.0831E-2</v>
      </c>
      <c r="H20" s="198">
        <f t="shared" si="14"/>
        <v>-1.6369000000000002E-2</v>
      </c>
      <c r="I20" s="198">
        <f t="shared" si="14"/>
        <v>-7.339E-3</v>
      </c>
      <c r="J20" s="198">
        <f t="shared" si="14"/>
        <v>-1.3436999999999999E-2</v>
      </c>
      <c r="K20" s="198">
        <f t="shared" si="14"/>
        <v>-1.0660000000000001E-3</v>
      </c>
      <c r="L20" s="195"/>
      <c r="M20" s="201"/>
      <c r="N20" s="69" t="s">
        <v>202</v>
      </c>
      <c r="P20" s="189"/>
    </row>
    <row r="21" spans="1:17" ht="28.5" hidden="1" customHeight="1" outlineLevel="1">
      <c r="A21" s="69">
        <f t="shared" si="0"/>
        <v>10</v>
      </c>
      <c r="B21" s="194">
        <v>2022</v>
      </c>
      <c r="C21" s="67" t="s">
        <v>197</v>
      </c>
      <c r="D21" s="182">
        <f>+D8</f>
        <v>0.71798023543062894</v>
      </c>
      <c r="E21" s="182">
        <f t="shared" ref="E21:K21" si="15">+E8</f>
        <v>0.11570989273955302</v>
      </c>
      <c r="F21" s="182">
        <f t="shared" si="15"/>
        <v>0.14074037220995322</v>
      </c>
      <c r="G21" s="182">
        <f t="shared" si="15"/>
        <v>4.8747629283122946E-4</v>
      </c>
      <c r="H21" s="182">
        <f t="shared" si="15"/>
        <v>3.6842044764996032E-3</v>
      </c>
      <c r="I21" s="182">
        <f t="shared" si="15"/>
        <v>1.1188638581900549E-2</v>
      </c>
      <c r="J21" s="182">
        <f t="shared" si="15"/>
        <v>3.2038048522430649E-3</v>
      </c>
      <c r="K21" s="182">
        <f t="shared" si="15"/>
        <v>7.0053754163904337E-3</v>
      </c>
      <c r="L21" s="187">
        <f>SUM(D21:K21)</f>
        <v>1</v>
      </c>
      <c r="M21" s="202">
        <v>0.75</v>
      </c>
      <c r="N21" s="58" t="s">
        <v>266</v>
      </c>
      <c r="P21" s="189"/>
    </row>
    <row r="22" spans="1:17" ht="28.5" hidden="1" customHeight="1" outlineLevel="1">
      <c r="A22" s="69">
        <f t="shared" si="0"/>
        <v>11</v>
      </c>
      <c r="B22" s="67"/>
      <c r="C22" s="67" t="s">
        <v>70</v>
      </c>
      <c r="D22" s="197">
        <f>+$L$14*D21</f>
        <v>-69572548.108044595</v>
      </c>
      <c r="E22" s="197">
        <f t="shared" ref="E22" si="16">+$L$14*E21</f>
        <v>-11212331.03912795</v>
      </c>
      <c r="F22" s="197">
        <f t="shared" ref="F22" si="17">+$L$14*F21</f>
        <v>-13637793.678886224</v>
      </c>
      <c r="G22" s="197">
        <f t="shared" ref="G22" si="18">+$L$14*G21</f>
        <v>-47236.631540686474</v>
      </c>
      <c r="H22" s="197">
        <f t="shared" ref="H22" si="19">+$L$14*H21</f>
        <v>-357000.76482942048</v>
      </c>
      <c r="I22" s="197">
        <f t="shared" ref="I22" si="20">+$L$14*I21</f>
        <v>-1084183.1816385854</v>
      </c>
      <c r="J22" s="197">
        <f t="shared" ref="J22" si="21">+$L$14*J21</f>
        <v>-310449.86506874894</v>
      </c>
      <c r="K22" s="197">
        <f t="shared" ref="K22" si="22">+$L$14*K21</f>
        <v>-678823.44683125627</v>
      </c>
      <c r="L22" s="197">
        <f>SUM(D22:K22)</f>
        <v>-96900366.715967461</v>
      </c>
      <c r="M22" s="200"/>
      <c r="N22" s="60" t="s">
        <v>401</v>
      </c>
      <c r="P22" s="189">
        <f>SUM('RevReq-G'!AG59:AG70)*1000</f>
        <v>-132643636.98230727</v>
      </c>
      <c r="Q22" s="130">
        <f>+L22-P22</f>
        <v>35743270.266339809</v>
      </c>
    </row>
    <row r="23" spans="1:17" ht="28.5" hidden="1" customHeight="1" outlineLevel="1">
      <c r="A23" s="69">
        <f t="shared" si="0"/>
        <v>12</v>
      </c>
      <c r="B23" s="194"/>
      <c r="C23" s="191" t="s">
        <v>169</v>
      </c>
      <c r="D23" s="196">
        <f t="shared" ref="D23:K23" si="23">IF(D7=0,0,ROUND((D22/D7)/1000,6))</f>
        <v>-4.5215999999999999E-2</v>
      </c>
      <c r="E23" s="196">
        <f t="shared" si="23"/>
        <v>-3.9157999999999998E-2</v>
      </c>
      <c r="F23" s="196">
        <f t="shared" si="23"/>
        <v>-1.8161E-2</v>
      </c>
      <c r="G23" s="196">
        <f t="shared" si="23"/>
        <v>-7.5809000000000001E-2</v>
      </c>
      <c r="H23" s="196">
        <f t="shared" si="23"/>
        <v>-1.5351999999999999E-2</v>
      </c>
      <c r="I23" s="196">
        <f t="shared" si="23"/>
        <v>-6.8830000000000002E-3</v>
      </c>
      <c r="J23" s="196">
        <f t="shared" si="23"/>
        <v>-1.2602E-2</v>
      </c>
      <c r="K23" s="196">
        <f t="shared" si="23"/>
        <v>-1E-3</v>
      </c>
      <c r="L23" s="67"/>
      <c r="M23" s="58"/>
      <c r="N23" s="66" t="s">
        <v>203</v>
      </c>
      <c r="P23" s="189"/>
    </row>
    <row r="24" spans="1:17" ht="28.5" hidden="1" customHeight="1" outlineLevel="1" thickBot="1">
      <c r="A24" s="69">
        <f t="shared" si="0"/>
        <v>13</v>
      </c>
      <c r="B24" s="194"/>
      <c r="C24" s="193" t="s">
        <v>171</v>
      </c>
      <c r="D24" s="198">
        <f>ROUND(D23*(1+$E$4),6)</f>
        <v>-4.8211999999999998E-2</v>
      </c>
      <c r="E24" s="198">
        <f t="shared" ref="E24:K24" si="24">ROUND(E23*(1+$E$4),6)</f>
        <v>-4.1751999999999997E-2</v>
      </c>
      <c r="F24" s="198">
        <f t="shared" si="24"/>
        <v>-1.9363999999999999E-2</v>
      </c>
      <c r="G24" s="198">
        <f t="shared" si="24"/>
        <v>-8.0831E-2</v>
      </c>
      <c r="H24" s="198">
        <f t="shared" si="24"/>
        <v>-1.6369000000000002E-2</v>
      </c>
      <c r="I24" s="198">
        <f t="shared" si="24"/>
        <v>-7.339E-3</v>
      </c>
      <c r="J24" s="198">
        <f t="shared" si="24"/>
        <v>-1.3436999999999999E-2</v>
      </c>
      <c r="K24" s="198">
        <f t="shared" si="24"/>
        <v>-1.0660000000000001E-3</v>
      </c>
      <c r="L24" s="195"/>
      <c r="M24" s="201"/>
      <c r="N24" s="69" t="s">
        <v>204</v>
      </c>
      <c r="P24" s="189"/>
    </row>
    <row r="25" spans="1:17" ht="28.5" hidden="1" customHeight="1" outlineLevel="1">
      <c r="A25" s="69">
        <f t="shared" si="0"/>
        <v>14</v>
      </c>
      <c r="B25" s="194">
        <v>2023</v>
      </c>
      <c r="C25" s="191" t="s">
        <v>228</v>
      </c>
      <c r="D25" s="182">
        <f>+D8</f>
        <v>0.71798023543062894</v>
      </c>
      <c r="E25" s="182">
        <f t="shared" ref="E25:K25" si="25">+E8</f>
        <v>0.11570989273955302</v>
      </c>
      <c r="F25" s="182">
        <f t="shared" si="25"/>
        <v>0.14074037220995322</v>
      </c>
      <c r="G25" s="182">
        <f t="shared" si="25"/>
        <v>4.8747629283122946E-4</v>
      </c>
      <c r="H25" s="182">
        <f t="shared" si="25"/>
        <v>3.6842044764996032E-3</v>
      </c>
      <c r="I25" s="182">
        <f t="shared" si="25"/>
        <v>1.1188638581900549E-2</v>
      </c>
      <c r="J25" s="182">
        <f t="shared" si="25"/>
        <v>3.2038048522430649E-3</v>
      </c>
      <c r="K25" s="182">
        <f t="shared" si="25"/>
        <v>7.0053754163904337E-3</v>
      </c>
      <c r="L25" s="187">
        <f>SUM(D25:K25)</f>
        <v>1</v>
      </c>
      <c r="M25" s="202"/>
      <c r="N25" s="58" t="s">
        <v>266</v>
      </c>
      <c r="P25" s="189"/>
    </row>
    <row r="26" spans="1:17" ht="28.5" hidden="1" customHeight="1" outlineLevel="1">
      <c r="A26" s="69">
        <f t="shared" si="0"/>
        <v>15</v>
      </c>
      <c r="B26" s="67"/>
      <c r="C26" s="67" t="s">
        <v>70</v>
      </c>
      <c r="D26" s="197">
        <f>+$L$14*D25</f>
        <v>-69572548.108044595</v>
      </c>
      <c r="E26" s="197">
        <f t="shared" ref="E26" si="26">+$L$14*E25</f>
        <v>-11212331.03912795</v>
      </c>
      <c r="F26" s="197">
        <f t="shared" ref="F26" si="27">+$L$14*F25</f>
        <v>-13637793.678886224</v>
      </c>
      <c r="G26" s="197">
        <f t="shared" ref="G26" si="28">+$L$14*G25</f>
        <v>-47236.631540686474</v>
      </c>
      <c r="H26" s="197">
        <f t="shared" ref="H26" si="29">+$L$14*H25</f>
        <v>-357000.76482942048</v>
      </c>
      <c r="I26" s="197">
        <f t="shared" ref="I26" si="30">+$L$14*I25</f>
        <v>-1084183.1816385854</v>
      </c>
      <c r="J26" s="197">
        <f t="shared" ref="J26" si="31">+$L$14*J25</f>
        <v>-310449.86506874894</v>
      </c>
      <c r="K26" s="197">
        <f t="shared" ref="K26" si="32">+$L$14*K25</f>
        <v>-678823.44683125627</v>
      </c>
      <c r="L26" s="197">
        <f>SUM(D26:K26)</f>
        <v>-96900366.715967461</v>
      </c>
      <c r="M26" s="197"/>
      <c r="N26" s="60" t="s">
        <v>402</v>
      </c>
      <c r="P26" s="189" t="e">
        <f>SUM('RevReq-G'!AG71:AG82)*1000</f>
        <v>#VALUE!</v>
      </c>
      <c r="Q26" s="130" t="e">
        <f>+L26-P26</f>
        <v>#VALUE!</v>
      </c>
    </row>
    <row r="27" spans="1:17" ht="28.5" hidden="1" customHeight="1" outlineLevel="1">
      <c r="A27" s="69">
        <f t="shared" si="0"/>
        <v>16</v>
      </c>
      <c r="B27" s="194"/>
      <c r="C27" s="191" t="s">
        <v>169</v>
      </c>
      <c r="D27" s="196">
        <f t="shared" ref="D27:K27" si="33">IF(D7=0,0,ROUND((D26/D7)/1000,6))</f>
        <v>-4.5215999999999999E-2</v>
      </c>
      <c r="E27" s="196">
        <f t="shared" si="33"/>
        <v>-3.9157999999999998E-2</v>
      </c>
      <c r="F27" s="196">
        <f t="shared" si="33"/>
        <v>-1.8161E-2</v>
      </c>
      <c r="G27" s="196">
        <f t="shared" si="33"/>
        <v>-7.5809000000000001E-2</v>
      </c>
      <c r="H27" s="196">
        <f t="shared" si="33"/>
        <v>-1.5351999999999999E-2</v>
      </c>
      <c r="I27" s="196">
        <f t="shared" si="33"/>
        <v>-6.8830000000000002E-3</v>
      </c>
      <c r="J27" s="196">
        <f t="shared" si="33"/>
        <v>-1.2602E-2</v>
      </c>
      <c r="K27" s="196">
        <f t="shared" si="33"/>
        <v>-1E-3</v>
      </c>
      <c r="L27" s="67"/>
      <c r="M27" s="67"/>
      <c r="N27" s="66" t="s">
        <v>205</v>
      </c>
      <c r="Q27" s="130"/>
    </row>
    <row r="28" spans="1:17" ht="28.5" hidden="1" customHeight="1" outlineLevel="1" thickBot="1">
      <c r="A28" s="69">
        <f t="shared" si="0"/>
        <v>17</v>
      </c>
      <c r="B28" s="194"/>
      <c r="C28" s="193" t="s">
        <v>171</v>
      </c>
      <c r="D28" s="198">
        <f>ROUND(D27*(1+$E$4),6)</f>
        <v>-4.8211999999999998E-2</v>
      </c>
      <c r="E28" s="198">
        <f t="shared" ref="E28:K28" si="34">ROUND(E27*(1+$E$4),6)</f>
        <v>-4.1751999999999997E-2</v>
      </c>
      <c r="F28" s="198">
        <f t="shared" si="34"/>
        <v>-1.9363999999999999E-2</v>
      </c>
      <c r="G28" s="198">
        <f t="shared" si="34"/>
        <v>-8.0831E-2</v>
      </c>
      <c r="H28" s="198">
        <f t="shared" si="34"/>
        <v>-1.6369000000000002E-2</v>
      </c>
      <c r="I28" s="198">
        <f t="shared" si="34"/>
        <v>-7.339E-3</v>
      </c>
      <c r="J28" s="198">
        <f t="shared" si="34"/>
        <v>-1.3436999999999999E-2</v>
      </c>
      <c r="K28" s="198">
        <f t="shared" si="34"/>
        <v>-1.0660000000000001E-3</v>
      </c>
      <c r="L28" s="195"/>
      <c r="M28" s="195"/>
      <c r="N28" s="69" t="s">
        <v>206</v>
      </c>
    </row>
    <row r="29" spans="1:17" ht="24.75" hidden="1" customHeight="1" outlineLevel="1">
      <c r="A29" s="54"/>
    </row>
    <row r="30" spans="1:17" ht="28.5" hidden="1" customHeight="1" outlineLevel="1" thickBot="1">
      <c r="A30" s="69">
        <v>23</v>
      </c>
      <c r="B30" s="67"/>
      <c r="C30" s="191" t="s">
        <v>263</v>
      </c>
      <c r="D30" s="212">
        <v>396660.0960823081</v>
      </c>
      <c r="E30" s="212">
        <v>68131.196867388993</v>
      </c>
      <c r="F30" s="212">
        <v>153296.61395653896</v>
      </c>
      <c r="G30" s="212">
        <v>116.788</v>
      </c>
      <c r="H30" s="213">
        <v>4047.3892798089996</v>
      </c>
      <c r="I30" s="212">
        <v>57824.276830169008</v>
      </c>
      <c r="J30" s="212">
        <v>6678.8540439499993</v>
      </c>
      <c r="K30" s="212">
        <v>70476.26999999999</v>
      </c>
      <c r="L30" s="195">
        <v>757231.48506016401</v>
      </c>
      <c r="M30" s="195"/>
      <c r="N30" s="192" t="s">
        <v>391</v>
      </c>
      <c r="P30" s="167"/>
    </row>
    <row r="31" spans="1:17" ht="28.5" hidden="1" customHeight="1" outlineLevel="1">
      <c r="A31" s="69">
        <f>A30+1</f>
        <v>24</v>
      </c>
      <c r="B31" s="188">
        <v>2018</v>
      </c>
      <c r="C31" s="67" t="s">
        <v>197</v>
      </c>
      <c r="D31" s="182">
        <v>0.71798023543062894</v>
      </c>
      <c r="E31" s="182">
        <v>0.11570989273955302</v>
      </c>
      <c r="F31" s="182">
        <v>0.14074037220995322</v>
      </c>
      <c r="G31" s="182">
        <v>4.8747629283122946E-4</v>
      </c>
      <c r="H31" s="182">
        <v>3.6842044764996032E-3</v>
      </c>
      <c r="I31" s="182">
        <v>1.1188638581900549E-2</v>
      </c>
      <c r="J31" s="182">
        <v>3.2038048522430649E-3</v>
      </c>
      <c r="K31" s="182">
        <v>7.0053754163904337E-3</v>
      </c>
      <c r="L31" s="187">
        <v>1</v>
      </c>
      <c r="M31" s="202"/>
      <c r="N31" s="192" t="s">
        <v>392</v>
      </c>
      <c r="P31" s="483" t="s">
        <v>198</v>
      </c>
      <c r="Q31" s="483"/>
    </row>
    <row r="32" spans="1:17" ht="28.5" hidden="1" customHeight="1" outlineLevel="1">
      <c r="A32" s="69">
        <f t="shared" ref="A32:A35" si="35">A31+1</f>
        <v>25</v>
      </c>
      <c r="B32" s="190"/>
      <c r="C32" s="191" t="s">
        <v>70</v>
      </c>
      <c r="D32" s="197">
        <v>-32866969.719492741</v>
      </c>
      <c r="E32" s="197">
        <v>-5296849.9037242513</v>
      </c>
      <c r="F32" s="197">
        <v>-6442669.7609026385</v>
      </c>
      <c r="G32" s="197">
        <v>-22315.194436856644</v>
      </c>
      <c r="H32" s="197">
        <v>-168651.76921883613</v>
      </c>
      <c r="I32" s="197">
        <v>-512182.12887589185</v>
      </c>
      <c r="J32" s="197">
        <v>-146660.52332579944</v>
      </c>
      <c r="K32" s="197">
        <v>-320684.95805610443</v>
      </c>
      <c r="L32" s="197">
        <v>-45776983.958033122</v>
      </c>
      <c r="M32" s="200"/>
      <c r="N32" s="192" t="s">
        <v>393</v>
      </c>
      <c r="P32" s="189">
        <f>SUM('RevReq-G'!AG38:AG58)*1000</f>
        <v>-237160299.72969481</v>
      </c>
      <c r="Q32" s="130">
        <f>+L32-P32</f>
        <v>191383315.7716617</v>
      </c>
    </row>
    <row r="33" spans="1:18" ht="28.5" hidden="1" customHeight="1" outlineLevel="1">
      <c r="A33" s="69">
        <f t="shared" si="35"/>
        <v>26</v>
      </c>
      <c r="B33" s="67"/>
      <c r="C33" s="191" t="s">
        <v>169</v>
      </c>
      <c r="D33" s="196">
        <v>-8.2859000000000002E-2</v>
      </c>
      <c r="E33" s="196">
        <v>-7.7744999999999995E-2</v>
      </c>
      <c r="F33" s="196">
        <v>-4.2027000000000002E-2</v>
      </c>
      <c r="G33" s="196">
        <v>-0.19107399999999999</v>
      </c>
      <c r="H33" s="196">
        <v>-4.1668999999999998E-2</v>
      </c>
      <c r="I33" s="196">
        <v>-8.8579999999999996E-3</v>
      </c>
      <c r="J33" s="196">
        <v>-2.1958999999999999E-2</v>
      </c>
      <c r="K33" s="196">
        <v>-4.5500000000000002E-3</v>
      </c>
      <c r="L33" s="67"/>
      <c r="M33" s="58"/>
      <c r="N33" s="192" t="s">
        <v>394</v>
      </c>
      <c r="P33" s="189"/>
    </row>
    <row r="34" spans="1:18" ht="28.5" hidden="1" customHeight="1" outlineLevel="1">
      <c r="A34" s="69">
        <f t="shared" si="35"/>
        <v>27</v>
      </c>
      <c r="B34" s="67"/>
      <c r="C34" s="67" t="s">
        <v>170</v>
      </c>
      <c r="D34" s="196">
        <v>-8.2859000000000002E-2</v>
      </c>
      <c r="E34" s="196">
        <v>-7.7744999999999995E-2</v>
      </c>
      <c r="F34" s="196">
        <v>-4.2027000000000002E-2</v>
      </c>
      <c r="G34" s="196">
        <v>-0.19107399999999999</v>
      </c>
      <c r="H34" s="196">
        <v>-4.1668999999999998E-2</v>
      </c>
      <c r="I34" s="196">
        <v>-8.8579999999999996E-3</v>
      </c>
      <c r="J34" s="196">
        <v>-2.1958999999999999E-2</v>
      </c>
      <c r="K34" s="196">
        <v>-4.5500000000000002E-3</v>
      </c>
      <c r="L34" s="67"/>
      <c r="M34" s="58"/>
      <c r="N34" s="192" t="s">
        <v>395</v>
      </c>
      <c r="P34" s="189"/>
    </row>
    <row r="35" spans="1:18" ht="28.5" hidden="1" customHeight="1" outlineLevel="1" thickBot="1">
      <c r="A35" s="69">
        <f t="shared" si="35"/>
        <v>28</v>
      </c>
      <c r="B35" s="68"/>
      <c r="C35" s="193" t="s">
        <v>171</v>
      </c>
      <c r="D35" s="198">
        <v>-8.8347999999999996E-2</v>
      </c>
      <c r="E35" s="198">
        <v>-8.2895999999999997E-2</v>
      </c>
      <c r="F35" s="198">
        <v>-4.4810999999999997E-2</v>
      </c>
      <c r="G35" s="198">
        <v>-0.203733</v>
      </c>
      <c r="H35" s="198">
        <v>-4.4429999999999997E-2</v>
      </c>
      <c r="I35" s="198">
        <v>-9.4450000000000003E-3</v>
      </c>
      <c r="J35" s="198">
        <v>-2.3414000000000001E-2</v>
      </c>
      <c r="K35" s="198">
        <v>-4.8510000000000003E-3</v>
      </c>
      <c r="L35" s="195"/>
      <c r="M35" s="201"/>
      <c r="N35" s="192" t="s">
        <v>396</v>
      </c>
      <c r="P35" s="189"/>
    </row>
    <row r="36" spans="1:18" ht="11.25" customHeight="1" collapsed="1">
      <c r="A36" s="69"/>
      <c r="B36" s="68"/>
      <c r="C36" s="239"/>
      <c r="D36" s="240"/>
      <c r="E36" s="240"/>
      <c r="F36" s="240"/>
      <c r="G36" s="240"/>
      <c r="H36" s="240"/>
      <c r="I36" s="240"/>
      <c r="J36" s="240"/>
      <c r="K36" s="240"/>
      <c r="L36" s="241"/>
      <c r="M36" s="242"/>
      <c r="N36" s="69"/>
      <c r="P36" s="189"/>
    </row>
    <row r="37" spans="1:18" ht="29.25" customHeight="1">
      <c r="A37" s="53">
        <v>6</v>
      </c>
      <c r="B37" s="68"/>
      <c r="C37" s="298" t="s">
        <v>427</v>
      </c>
      <c r="D37" s="297">
        <v>-6.0650000000000003E-2</v>
      </c>
      <c r="E37" s="297">
        <v>-5.0734000000000001E-2</v>
      </c>
      <c r="F37" s="297">
        <v>-2.3609000000000002E-2</v>
      </c>
      <c r="G37" s="297">
        <v>-9.4880999999999993E-2</v>
      </c>
      <c r="H37" s="297">
        <v>-1.8498000000000001E-2</v>
      </c>
      <c r="I37" s="297">
        <v>-6.4869999999999997E-3</v>
      </c>
      <c r="J37" s="297">
        <v>-7.7530000000000003E-3</v>
      </c>
      <c r="K37" s="297">
        <v>-8.4599999999999996E-4</v>
      </c>
      <c r="L37" s="240"/>
      <c r="M37" s="240"/>
      <c r="N37" s="192" t="s">
        <v>388</v>
      </c>
      <c r="O37" s="240">
        <f t="shared" ref="O37:Q37" si="36">O10</f>
        <v>0</v>
      </c>
      <c r="P37" s="240">
        <f t="shared" si="36"/>
        <v>0</v>
      </c>
      <c r="Q37" s="240">
        <f t="shared" si="36"/>
        <v>0</v>
      </c>
      <c r="R37" s="241"/>
    </row>
    <row r="38" spans="1:18" ht="29.25" customHeight="1">
      <c r="A38" s="53">
        <v>7</v>
      </c>
      <c r="B38" s="68"/>
      <c r="C38" s="239" t="s">
        <v>428</v>
      </c>
      <c r="D38" s="293">
        <f>D37*D7*1000</f>
        <v>-93321380.630537495</v>
      </c>
      <c r="E38" s="293">
        <f t="shared" ref="E38:K38" si="37">E37*E7*1000</f>
        <v>-14527129.973771308</v>
      </c>
      <c r="F38" s="293">
        <f t="shared" si="37"/>
        <v>-17729037.208305117</v>
      </c>
      <c r="G38" s="293">
        <f t="shared" si="37"/>
        <v>-59120.351099999985</v>
      </c>
      <c r="H38" s="293">
        <f t="shared" si="37"/>
        <v>-430156.72804200003</v>
      </c>
      <c r="I38" s="293">
        <f t="shared" si="37"/>
        <v>-1021734.0592550001</v>
      </c>
      <c r="J38" s="293">
        <f t="shared" si="37"/>
        <v>-190995.02319899999</v>
      </c>
      <c r="K38" s="293">
        <f t="shared" si="37"/>
        <v>-574431.91207199998</v>
      </c>
      <c r="L38" s="293">
        <f>SUM(D38:K38)</f>
        <v>-127853985.88628194</v>
      </c>
      <c r="M38" s="293"/>
      <c r="N38" s="192" t="s">
        <v>417</v>
      </c>
      <c r="O38" s="293"/>
      <c r="P38" s="293"/>
      <c r="Q38" s="293"/>
      <c r="R38" s="184"/>
    </row>
    <row r="39" spans="1:18" ht="11.25" customHeight="1">
      <c r="A39" s="53"/>
      <c r="B39" s="68"/>
      <c r="C39" s="239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192"/>
      <c r="O39" s="240"/>
      <c r="P39" s="240"/>
      <c r="Q39" s="240"/>
      <c r="R39" s="241"/>
    </row>
    <row r="40" spans="1:18" ht="29.25" customHeight="1">
      <c r="A40" s="53">
        <v>8</v>
      </c>
      <c r="B40" s="68"/>
      <c r="C40" s="239" t="s">
        <v>416</v>
      </c>
      <c r="D40" s="293">
        <f>D14-D38</f>
        <v>23748832.5224929</v>
      </c>
      <c r="E40" s="293">
        <f t="shared" ref="E40:K40" si="38">E14-E38</f>
        <v>3314798.934643358</v>
      </c>
      <c r="F40" s="293">
        <f t="shared" si="38"/>
        <v>4091243.5294188932</v>
      </c>
      <c r="G40" s="293">
        <f t="shared" si="38"/>
        <v>11883.719559313511</v>
      </c>
      <c r="H40" s="293">
        <f t="shared" si="38"/>
        <v>73155.963212579547</v>
      </c>
      <c r="I40" s="293">
        <f t="shared" si="38"/>
        <v>-62449.122383585316</v>
      </c>
      <c r="J40" s="293">
        <f t="shared" si="38"/>
        <v>-119454.84186974895</v>
      </c>
      <c r="K40" s="293">
        <f t="shared" si="38"/>
        <v>-104391.53475925629</v>
      </c>
      <c r="L40" s="293">
        <f>SUM(D40:K40)</f>
        <v>30953619.17031445</v>
      </c>
      <c r="M40" s="293"/>
      <c r="N40" s="192" t="s">
        <v>418</v>
      </c>
      <c r="O40" s="293"/>
      <c r="P40" s="293"/>
      <c r="Q40" s="293"/>
      <c r="R40" s="184"/>
    </row>
    <row r="41" spans="1:18" ht="11.25" hidden="1" customHeight="1">
      <c r="A41" s="53"/>
      <c r="B41" s="68"/>
      <c r="C41" s="239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184"/>
    </row>
    <row r="42" spans="1:18" ht="11.25" hidden="1" customHeight="1">
      <c r="A42" s="53"/>
      <c r="B42" s="68"/>
      <c r="C42" s="239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184"/>
    </row>
    <row r="43" spans="1:18" ht="11.25" customHeight="1">
      <c r="A43" s="69"/>
      <c r="B43" s="68"/>
      <c r="C43" s="239"/>
      <c r="D43" s="240"/>
      <c r="E43" s="240"/>
      <c r="F43" s="240"/>
      <c r="G43" s="240"/>
      <c r="H43" s="240"/>
      <c r="I43" s="240"/>
      <c r="J43" s="240"/>
      <c r="K43" s="240"/>
      <c r="L43" s="241"/>
      <c r="M43" s="242"/>
      <c r="N43" s="69"/>
      <c r="P43" s="189"/>
    </row>
    <row r="44" spans="1:18" ht="14.25">
      <c r="A44" s="54" t="s">
        <v>269</v>
      </c>
    </row>
    <row r="45" spans="1:18">
      <c r="A45" s="54"/>
    </row>
    <row r="46" spans="1:18" hidden="1" outlineLevel="1">
      <c r="A46" s="54"/>
      <c r="D46" s="105">
        <f t="shared" ref="D46:K46" si="39">D32+D26+D22+D18+D14+D9</f>
        <v>-415164947.90315509</v>
      </c>
      <c r="E46" s="105">
        <f t="shared" si="39"/>
        <v>-66908097.494193047</v>
      </c>
      <c r="F46" s="105">
        <f t="shared" si="39"/>
        <v>-81381723.915241972</v>
      </c>
      <c r="G46" s="105">
        <f t="shared" si="39"/>
        <v>-281878.32997368736</v>
      </c>
      <c r="H46" s="105">
        <f t="shared" si="39"/>
        <v>-2130354.6867597769</v>
      </c>
      <c r="I46" s="105">
        <f t="shared" si="39"/>
        <v>-6469719.2551211724</v>
      </c>
      <c r="J46" s="105">
        <f t="shared" si="39"/>
        <v>-1852568.3701802711</v>
      </c>
      <c r="K46" s="105">
        <f t="shared" si="39"/>
        <v>-4050788.8327084528</v>
      </c>
      <c r="L46" s="105">
        <f>SUM(D46:K46)</f>
        <v>-578240078.78733361</v>
      </c>
      <c r="M46" s="105"/>
      <c r="N46" s="105"/>
      <c r="O46" s="105"/>
      <c r="P46" s="105"/>
      <c r="Q46" s="105"/>
      <c r="R46" s="105"/>
    </row>
    <row r="47" spans="1:18" hidden="1" outlineLevel="1">
      <c r="A47" s="54"/>
      <c r="E47" s="44"/>
      <c r="L47" s="44" t="e">
        <f>L46-'RevReq-G'!AG172*1000</f>
        <v>#VALUE!</v>
      </c>
    </row>
    <row r="48" spans="1:18" collapsed="1">
      <c r="A48" s="54"/>
    </row>
    <row r="49" spans="1:14">
      <c r="A49" s="54"/>
    </row>
    <row r="50" spans="1:14">
      <c r="A50" s="54"/>
    </row>
    <row r="51" spans="1:14">
      <c r="A51" s="54"/>
      <c r="D51" s="244"/>
      <c r="E51" s="244"/>
      <c r="F51" s="244"/>
      <c r="G51" s="244"/>
      <c r="H51" s="244"/>
      <c r="I51" s="244"/>
      <c r="J51" s="244"/>
      <c r="K51" s="244"/>
      <c r="N51" s="45"/>
    </row>
    <row r="52" spans="1:14">
      <c r="A52" s="54"/>
      <c r="E52" s="44"/>
      <c r="N52" s="45"/>
    </row>
    <row r="53" spans="1:14">
      <c r="E53" s="44"/>
      <c r="N53" s="45"/>
    </row>
    <row r="54" spans="1:14">
      <c r="D54" s="245"/>
      <c r="E54" s="245"/>
      <c r="F54" s="245"/>
      <c r="G54" s="245"/>
      <c r="H54" s="245"/>
      <c r="I54" s="245"/>
      <c r="J54" s="245"/>
      <c r="K54" s="245"/>
      <c r="N54" s="45"/>
    </row>
    <row r="55" spans="1:14">
      <c r="N55" s="45"/>
    </row>
    <row r="79" spans="9:9">
      <c r="I79" s="76"/>
    </row>
    <row r="80" spans="9:9">
      <c r="I80" s="76"/>
    </row>
    <row r="81" spans="9:9">
      <c r="I81" s="76"/>
    </row>
    <row r="82" spans="9:9">
      <c r="I82" s="76"/>
    </row>
    <row r="83" spans="9:9">
      <c r="I83" s="76"/>
    </row>
    <row r="84" spans="9:9">
      <c r="I84" s="76"/>
    </row>
    <row r="85" spans="9:9">
      <c r="I85" s="76"/>
    </row>
  </sheetData>
  <mergeCells count="3">
    <mergeCell ref="D5:L5"/>
    <mergeCell ref="P8:Q8"/>
    <mergeCell ref="P31:Q31"/>
  </mergeCells>
  <conditionalFormatting sqref="B8">
    <cfRule type="expression" dxfId="1" priority="2" stopIfTrue="1">
      <formula>$AH9=1</formula>
    </cfRule>
  </conditionalFormatting>
  <conditionalFormatting sqref="B31">
    <cfRule type="expression" dxfId="0" priority="1" stopIfTrue="1">
      <formula>$AH32=1</formula>
    </cfRule>
  </conditionalFormatting>
  <printOptions horizontalCentered="1"/>
  <pageMargins left="0.25" right="0.25" top="1" bottom="0.5" header="0.5" footer="0.5"/>
  <pageSetup scale="6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35"/>
  <sheetViews>
    <sheetView view="pageBreakPreview" zoomScale="60" zoomScaleNormal="100" workbookViewId="0">
      <pane xSplit="2" ySplit="12" topLeftCell="C13" activePane="bottomRight" state="frozen"/>
      <selection sqref="A1:XFD1048576"/>
      <selection pane="topRight" sqref="A1:XFD1048576"/>
      <selection pane="bottomLeft" sqref="A1:XFD1048576"/>
      <selection pane="bottomRight" activeCell="C13" sqref="C13"/>
    </sheetView>
  </sheetViews>
  <sheetFormatPr defaultRowHeight="15" outlineLevelRow="1"/>
  <cols>
    <col min="1" max="1" width="2.42578125" customWidth="1"/>
    <col min="2" max="2" width="26.140625" customWidth="1"/>
    <col min="3" max="3" width="11.42578125" customWidth="1"/>
    <col min="4" max="7" width="11.7109375" customWidth="1"/>
    <col min="8" max="8" width="1.7109375" customWidth="1"/>
    <col min="9" max="9" width="12" customWidth="1"/>
    <col min="10" max="10" width="15.7109375" customWidth="1"/>
    <col min="11" max="11" width="13.5703125" customWidth="1"/>
    <col min="12" max="13" width="11.140625" customWidth="1"/>
    <col min="14" max="14" width="1.85546875" customWidth="1"/>
    <col min="15" max="15" width="12.42578125" customWidth="1"/>
    <col min="16" max="18" width="11.140625" customWidth="1"/>
    <col min="19" max="19" width="19.85546875" customWidth="1"/>
  </cols>
  <sheetData>
    <row r="1" spans="2:19" ht="18.75">
      <c r="B1" s="41" t="s">
        <v>316</v>
      </c>
    </row>
    <row r="2" spans="2:19" ht="18.75">
      <c r="B2" s="41" t="s">
        <v>421</v>
      </c>
    </row>
    <row r="4" spans="2:19">
      <c r="C4" s="134">
        <v>1</v>
      </c>
      <c r="D4" s="134">
        <v>2</v>
      </c>
      <c r="E4" s="134">
        <v>3</v>
      </c>
      <c r="F4" s="134">
        <v>4</v>
      </c>
      <c r="G4" s="134">
        <v>5</v>
      </c>
      <c r="I4" s="134">
        <f>G4+1</f>
        <v>6</v>
      </c>
      <c r="J4" s="134">
        <f>I4+1</f>
        <v>7</v>
      </c>
      <c r="K4" s="134">
        <f t="shared" ref="K4:M4" si="0">J4+1</f>
        <v>8</v>
      </c>
      <c r="L4" s="134">
        <f t="shared" si="0"/>
        <v>9</v>
      </c>
      <c r="M4" s="134">
        <f t="shared" si="0"/>
        <v>10</v>
      </c>
      <c r="N4" s="134"/>
      <c r="O4" s="134">
        <f>M4+1</f>
        <v>11</v>
      </c>
      <c r="P4" s="134">
        <f>O4+1</f>
        <v>12</v>
      </c>
      <c r="Q4" s="134">
        <f t="shared" ref="Q4:S4" si="1">P4+1</f>
        <v>13</v>
      </c>
      <c r="R4" s="134">
        <f t="shared" si="1"/>
        <v>14</v>
      </c>
      <c r="S4" s="134">
        <f t="shared" si="1"/>
        <v>15</v>
      </c>
    </row>
    <row r="5" spans="2:19">
      <c r="C5" s="485" t="s">
        <v>20</v>
      </c>
      <c r="D5" s="485"/>
      <c r="E5" s="485"/>
      <c r="F5" s="485"/>
      <c r="G5" s="485"/>
      <c r="H5" s="131"/>
      <c r="I5" s="485" t="s">
        <v>21</v>
      </c>
      <c r="J5" s="485"/>
      <c r="K5" s="485"/>
      <c r="L5" s="485"/>
      <c r="M5" s="485"/>
      <c r="N5" s="131"/>
      <c r="O5" s="485" t="s">
        <v>14</v>
      </c>
      <c r="P5" s="485"/>
      <c r="Q5" s="485"/>
      <c r="R5" s="485"/>
      <c r="S5" s="485"/>
    </row>
    <row r="6" spans="2:19" ht="60">
      <c r="B6" s="131" t="s">
        <v>323</v>
      </c>
      <c r="C6" s="259" t="s">
        <v>313</v>
      </c>
      <c r="D6" s="259" t="s">
        <v>312</v>
      </c>
      <c r="E6" s="259" t="s">
        <v>314</v>
      </c>
      <c r="F6" s="259" t="s">
        <v>281</v>
      </c>
      <c r="G6" s="152" t="s">
        <v>14</v>
      </c>
      <c r="I6" s="259" t="s">
        <v>313</v>
      </c>
      <c r="J6" s="259" t="s">
        <v>312</v>
      </c>
      <c r="K6" s="259" t="s">
        <v>314</v>
      </c>
      <c r="L6" s="259" t="s">
        <v>281</v>
      </c>
      <c r="M6" s="152" t="s">
        <v>14</v>
      </c>
      <c r="O6" s="259" t="s">
        <v>313</v>
      </c>
      <c r="P6" s="259" t="s">
        <v>312</v>
      </c>
      <c r="Q6" s="259" t="s">
        <v>314</v>
      </c>
      <c r="R6" s="259" t="s">
        <v>281</v>
      </c>
      <c r="S6" s="152" t="s">
        <v>14</v>
      </c>
    </row>
    <row r="7" spans="2:19">
      <c r="B7" t="s">
        <v>315</v>
      </c>
      <c r="C7" s="1">
        <f>INPUT!E92</f>
        <v>56308.44757391703</v>
      </c>
      <c r="D7" s="1">
        <f>INPUT!E71</f>
        <v>175104.53565395996</v>
      </c>
      <c r="E7" s="1">
        <f>INPUT!E113</f>
        <v>424258.65810018376</v>
      </c>
      <c r="F7" s="1">
        <f>INPUT!E134</f>
        <v>130493</v>
      </c>
      <c r="G7" s="40">
        <f>SUM(C7:F7)</f>
        <v>786164.64132806077</v>
      </c>
      <c r="H7" s="40"/>
      <c r="I7" s="1">
        <f>INPUT!E102</f>
        <v>59970.987516865738</v>
      </c>
      <c r="J7" s="1">
        <f>INPUT!E81</f>
        <v>213929.30280120627</v>
      </c>
      <c r="K7" s="1">
        <f>INPUT!E123</f>
        <v>326618.45328599378</v>
      </c>
      <c r="L7" s="1">
        <f>INPUT!E144</f>
        <v>287201</v>
      </c>
      <c r="M7" s="40">
        <f>SUM(I7:L7)</f>
        <v>887719.74360406585</v>
      </c>
      <c r="N7" s="40"/>
      <c r="O7" s="1">
        <f>C7+I7</f>
        <v>116279.43509078276</v>
      </c>
      <c r="P7" s="1">
        <f t="shared" ref="P7" si="2">D7+J7</f>
        <v>389033.8384551662</v>
      </c>
      <c r="Q7" s="1">
        <f t="shared" ref="Q7" si="3">E7+K7</f>
        <v>750877.1113861776</v>
      </c>
      <c r="R7" s="1">
        <f t="shared" ref="R7" si="4">F7+L7</f>
        <v>417694</v>
      </c>
      <c r="S7" s="40">
        <f>SUM(O7:R7)</f>
        <v>1673884.3849321266</v>
      </c>
    </row>
    <row r="8" spans="2:19">
      <c r="B8" t="s">
        <v>310</v>
      </c>
      <c r="C8" s="1">
        <f>SUM(C13:C134)</f>
        <v>3866.0425509789729</v>
      </c>
      <c r="D8" s="1">
        <f t="shared" ref="D8:G8" si="5">SUM(D13:D134)</f>
        <v>44147.656272712476</v>
      </c>
      <c r="E8" s="1">
        <f t="shared" si="5"/>
        <v>-28436.534813012673</v>
      </c>
      <c r="F8" s="1">
        <f t="shared" si="5"/>
        <v>0</v>
      </c>
      <c r="G8" s="1">
        <f t="shared" si="5"/>
        <v>19577.164010678778</v>
      </c>
      <c r="I8" s="1">
        <f>SUM(I13:I134)</f>
        <v>-62.304251355155515</v>
      </c>
      <c r="J8" s="1">
        <f t="shared" ref="J8:M8" si="6">SUM(J13:J134)</f>
        <v>31530.777545770827</v>
      </c>
      <c r="K8" s="1">
        <f t="shared" si="6"/>
        <v>-22478.770329879684</v>
      </c>
      <c r="L8" s="1">
        <f t="shared" si="6"/>
        <v>0</v>
      </c>
      <c r="M8" s="1">
        <f t="shared" si="6"/>
        <v>8989.7029645359817</v>
      </c>
      <c r="O8" s="1">
        <f>C8+I8</f>
        <v>3803.7382996238175</v>
      </c>
      <c r="P8" s="1">
        <f t="shared" ref="P8:S9" si="7">D8+J8</f>
        <v>75678.433818483303</v>
      </c>
      <c r="Q8" s="1">
        <f t="shared" si="7"/>
        <v>-50915.305142892357</v>
      </c>
      <c r="R8" s="1">
        <f t="shared" si="7"/>
        <v>0</v>
      </c>
      <c r="S8" s="1">
        <f t="shared" si="7"/>
        <v>28566.866975214762</v>
      </c>
    </row>
    <row r="9" spans="2:19" ht="18" customHeight="1" thickBot="1">
      <c r="B9" t="s">
        <v>422</v>
      </c>
      <c r="C9" s="211">
        <f>C7+C8</f>
        <v>60174.490124896001</v>
      </c>
      <c r="D9" s="211">
        <f t="shared" ref="D9:F9" si="8">D7+D8</f>
        <v>219252.19192667244</v>
      </c>
      <c r="E9" s="211">
        <f t="shared" si="8"/>
        <v>395822.12328717107</v>
      </c>
      <c r="F9" s="211">
        <f t="shared" si="8"/>
        <v>130493</v>
      </c>
      <c r="G9" s="260">
        <f t="shared" ref="G9" si="9">SUM(C9:F9)</f>
        <v>805741.80533873953</v>
      </c>
      <c r="I9" s="211">
        <f>I7+I8</f>
        <v>59908.683265510583</v>
      </c>
      <c r="J9" s="211">
        <f t="shared" ref="J9" si="10">J7+J8</f>
        <v>245460.08034697711</v>
      </c>
      <c r="K9" s="211">
        <f t="shared" ref="K9" si="11">K7+K8</f>
        <v>304139.68295611406</v>
      </c>
      <c r="L9" s="211">
        <f t="shared" ref="L9" si="12">L7+L8</f>
        <v>287201</v>
      </c>
      <c r="M9" s="260">
        <f t="shared" ref="M9" si="13">SUM(I9:L9)</f>
        <v>896709.44656860176</v>
      </c>
      <c r="O9" s="211">
        <f>C9+I9</f>
        <v>120083.17339040659</v>
      </c>
      <c r="P9" s="211">
        <f t="shared" si="7"/>
        <v>464712.27227364958</v>
      </c>
      <c r="Q9" s="211">
        <f t="shared" si="7"/>
        <v>699961.80624328507</v>
      </c>
      <c r="R9" s="211">
        <f t="shared" si="7"/>
        <v>417694</v>
      </c>
      <c r="S9" s="260">
        <f t="shared" si="7"/>
        <v>1702451.2519073412</v>
      </c>
    </row>
    <row r="10" spans="2:19" ht="15.75" thickTop="1"/>
    <row r="11" spans="2:19">
      <c r="C11" s="158"/>
      <c r="D11" s="158"/>
      <c r="E11" s="158"/>
      <c r="F11" s="158"/>
      <c r="G11" s="158"/>
      <c r="I11" s="158"/>
      <c r="J11" s="158"/>
      <c r="K11" s="158"/>
      <c r="L11" s="158"/>
      <c r="M11" s="158"/>
      <c r="O11" s="158"/>
      <c r="P11" s="158"/>
      <c r="Q11" s="158"/>
      <c r="R11" s="158"/>
      <c r="S11" s="158"/>
    </row>
    <row r="12" spans="2:19" ht="60">
      <c r="B12" s="131" t="s">
        <v>324</v>
      </c>
      <c r="C12" s="259" t="s">
        <v>313</v>
      </c>
      <c r="D12" s="259" t="s">
        <v>312</v>
      </c>
      <c r="E12" s="259" t="s">
        <v>314</v>
      </c>
      <c r="F12" s="259" t="s">
        <v>281</v>
      </c>
      <c r="G12" s="152" t="s">
        <v>14</v>
      </c>
      <c r="I12" s="259" t="s">
        <v>313</v>
      </c>
      <c r="J12" s="259" t="s">
        <v>312</v>
      </c>
      <c r="K12" s="259" t="s">
        <v>314</v>
      </c>
      <c r="L12" s="259" t="s">
        <v>281</v>
      </c>
      <c r="M12" s="152" t="s">
        <v>14</v>
      </c>
      <c r="O12" s="259" t="s">
        <v>313</v>
      </c>
      <c r="P12" s="259" t="s">
        <v>312</v>
      </c>
      <c r="Q12" s="259" t="s">
        <v>314</v>
      </c>
      <c r="R12" s="259" t="s">
        <v>281</v>
      </c>
      <c r="S12" s="152" t="s">
        <v>14</v>
      </c>
    </row>
    <row r="13" spans="2:19">
      <c r="B13" s="2">
        <v>43405</v>
      </c>
      <c r="C13" s="258">
        <f>SUMIF(INPUT!$F$7:$ES$7,$B13,INPUT!$F$93:$ES$93)</f>
        <v>3426.9723799999997</v>
      </c>
      <c r="D13" s="258">
        <f>SUMIF(INPUT!$F$7:$ES$7,$B13,INPUT!$F$72:$ES$72)</f>
        <v>191.2188925999701</v>
      </c>
      <c r="E13" s="258">
        <f>SUMIF(INPUT!$F$7:$ES$7,$B13,INPUT!$F$114:$ES$114)</f>
        <v>14644.2780345999</v>
      </c>
      <c r="F13" s="258">
        <f>SUMIF(INPUT!$F$7:$ES$7,$B13,INPUT!$F$135:$ES$135)</f>
        <v>0</v>
      </c>
      <c r="G13" s="133">
        <f>SUM(C13:F13)</f>
        <v>18262.46930719987</v>
      </c>
      <c r="I13" s="258">
        <f>SUMIF(INPUT!$F$7:$ES$7,$B13,INPUT!$F$103:$ES$103)</f>
        <v>172.67321000000007</v>
      </c>
      <c r="J13" s="258">
        <f>SUMIF(INPUT!$F$7:$ES$7,$B13,INPUT!$F$82:$ES$82)</f>
        <v>-1271.6684952000082</v>
      </c>
      <c r="K13" s="258">
        <f>SUMIF(INPUT!$F$7:$ES$7,$B13,INPUT!$F$124:$ES$124)</f>
        <v>9905.8744054000381</v>
      </c>
      <c r="L13" s="258">
        <f>SUMIF(INPUT!$F$7:$ES$7,$B13,INPUT!$F$145:$ES$145)</f>
        <v>0</v>
      </c>
      <c r="M13" s="133">
        <f>SUM(I13:L13)</f>
        <v>8806.8791202000302</v>
      </c>
      <c r="O13" s="258">
        <f>C13+I13</f>
        <v>3599.6455899999996</v>
      </c>
      <c r="P13" s="258">
        <f t="shared" ref="P13:R13" si="14">D13+J13</f>
        <v>-1080.4496026000381</v>
      </c>
      <c r="Q13" s="258">
        <f t="shared" si="14"/>
        <v>24550.15243999994</v>
      </c>
      <c r="R13" s="258">
        <f t="shared" si="14"/>
        <v>0</v>
      </c>
      <c r="S13" s="133">
        <f>SUM(O13:R13)</f>
        <v>27069.348427399902</v>
      </c>
    </row>
    <row r="14" spans="2:19">
      <c r="B14" s="2">
        <v>43435</v>
      </c>
      <c r="C14" s="258">
        <f>SUMIF(INPUT!$F$7:$ES$7,$B14,INPUT!$F$93:$ES$93)</f>
        <v>0</v>
      </c>
      <c r="D14" s="258">
        <f>SUMIF(INPUT!$F$7:$ES$7,$B14,INPUT!$F$72:$ES$72)</f>
        <v>4238.7114701124992</v>
      </c>
      <c r="E14" s="258">
        <f>SUMIF(INPUT!$F$7:$ES$7,$B14,INPUT!$F$114:$ES$114)</f>
        <v>-4238.7114701124992</v>
      </c>
      <c r="F14" s="258">
        <f>SUMIF(INPUT!$F$7:$ES$7,$B14,INPUT!$F$135:$ES$135)</f>
        <v>0</v>
      </c>
      <c r="G14" s="133">
        <f t="shared" ref="G14:G17" si="15">SUM(C14:F14)</f>
        <v>0</v>
      </c>
      <c r="I14" s="258">
        <f>SUMIF(INPUT!$F$7:$ES$7,$B14,INPUT!$F$103:$ES$103)</f>
        <v>0</v>
      </c>
      <c r="J14" s="258">
        <f>SUMIF(INPUT!$F$7:$ES$7,$B14,INPUT!$F$82:$ES$82)</f>
        <v>492.88183097083402</v>
      </c>
      <c r="K14" s="258">
        <f>SUMIF(INPUT!$F$7:$ES$7,$B14,INPUT!$F$124:$ES$124)</f>
        <v>-492.88183097083402</v>
      </c>
      <c r="L14" s="258">
        <f>SUMIF(INPUT!$F$7:$ES$7,$B14,INPUT!$F$145:$ES$145)</f>
        <v>0</v>
      </c>
      <c r="M14" s="133">
        <f t="shared" ref="M14:M17" si="16">SUM(I14:L14)</f>
        <v>0</v>
      </c>
      <c r="O14" s="258">
        <f t="shared" ref="O14:O17" si="17">C14+I14</f>
        <v>0</v>
      </c>
      <c r="P14" s="258">
        <f t="shared" ref="P14:P17" si="18">D14+J14</f>
        <v>4731.5933010833332</v>
      </c>
      <c r="Q14" s="258">
        <f t="shared" ref="Q14:Q17" si="19">E14+K14</f>
        <v>-4731.5933010833332</v>
      </c>
      <c r="R14" s="258">
        <f t="shared" ref="R14:R17" si="20">F14+L14</f>
        <v>0</v>
      </c>
      <c r="S14" s="133">
        <f t="shared" ref="S14:S17" si="21">SUM(O14:R14)</f>
        <v>0</v>
      </c>
    </row>
    <row r="15" spans="2:19">
      <c r="B15" s="2">
        <v>43466</v>
      </c>
      <c r="C15" s="258">
        <f>SUMIF(INPUT!$F$7:$ES$7,$B15,INPUT!$F$93:$ES$93)</f>
        <v>0</v>
      </c>
      <c r="D15" s="258">
        <f>SUMIF(INPUT!$F$7:$ES$7,$B15,INPUT!$F$72:$ES$72)</f>
        <v>0</v>
      </c>
      <c r="E15" s="258">
        <f>SUMIF(INPUT!$F$7:$ES$7,$B15,INPUT!$F$114:$ES$114)</f>
        <v>0</v>
      </c>
      <c r="F15" s="258">
        <f>SUMIF(INPUT!$F$7:$ES$7,$B15,INPUT!$F$135:$ES$135)</f>
        <v>0</v>
      </c>
      <c r="G15" s="133">
        <f t="shared" si="15"/>
        <v>0</v>
      </c>
      <c r="I15" s="258">
        <f>SUMIF(INPUT!$F$7:$ES$7,$B15,INPUT!$F$103:$ES$103)</f>
        <v>0</v>
      </c>
      <c r="J15" s="258">
        <f>SUMIF(INPUT!$F$7:$ES$7,$B15,INPUT!$F$82:$ES$82)</f>
        <v>0</v>
      </c>
      <c r="K15" s="258">
        <f>SUMIF(INPUT!$F$7:$ES$7,$B15,INPUT!$F$124:$ES$124)</f>
        <v>0</v>
      </c>
      <c r="L15" s="258">
        <f>SUMIF(INPUT!$F$7:$ES$7,$B15,INPUT!$F$145:$ES$145)</f>
        <v>0</v>
      </c>
      <c r="M15" s="133">
        <f t="shared" si="16"/>
        <v>0</v>
      </c>
      <c r="O15" s="258">
        <f t="shared" si="17"/>
        <v>0</v>
      </c>
      <c r="P15" s="258">
        <f t="shared" si="18"/>
        <v>0</v>
      </c>
      <c r="Q15" s="258">
        <f t="shared" si="19"/>
        <v>0</v>
      </c>
      <c r="R15" s="258">
        <f t="shared" si="20"/>
        <v>0</v>
      </c>
      <c r="S15" s="133">
        <f t="shared" si="21"/>
        <v>0</v>
      </c>
    </row>
    <row r="16" spans="2:19">
      <c r="B16" s="2">
        <v>43497</v>
      </c>
      <c r="C16" s="258">
        <f>SUMIF(INPUT!$F$7:$ES$7,$B16,INPUT!$F$93:$ES$93)</f>
        <v>0</v>
      </c>
      <c r="D16" s="258">
        <f>SUMIF(INPUT!$F$7:$ES$7,$B16,INPUT!$F$72:$ES$72)</f>
        <v>0</v>
      </c>
      <c r="E16" s="258">
        <f>SUMIF(INPUT!$F$7:$ES$7,$B16,INPUT!$F$114:$ES$114)</f>
        <v>0</v>
      </c>
      <c r="F16" s="258">
        <f>SUMIF(INPUT!$F$7:$ES$7,$B16,INPUT!$F$135:$ES$135)</f>
        <v>0</v>
      </c>
      <c r="G16" s="133">
        <f t="shared" si="15"/>
        <v>0</v>
      </c>
      <c r="I16" s="258">
        <f>SUMIF(INPUT!$F$7:$ES$7,$B16,INPUT!$F$103:$ES$103)</f>
        <v>0</v>
      </c>
      <c r="J16" s="258">
        <f>SUMIF(INPUT!$F$7:$ES$7,$B16,INPUT!$F$82:$ES$82)</f>
        <v>0</v>
      </c>
      <c r="K16" s="258">
        <f>SUMIF(INPUT!$F$7:$ES$7,$B16,INPUT!$F$124:$ES$124)</f>
        <v>0</v>
      </c>
      <c r="L16" s="258">
        <f>SUMIF(INPUT!$F$7:$ES$7,$B16,INPUT!$F$145:$ES$145)</f>
        <v>0</v>
      </c>
      <c r="M16" s="133">
        <f t="shared" si="16"/>
        <v>0</v>
      </c>
      <c r="O16" s="258">
        <f t="shared" si="17"/>
        <v>0</v>
      </c>
      <c r="P16" s="258">
        <f t="shared" si="18"/>
        <v>0</v>
      </c>
      <c r="Q16" s="258">
        <f t="shared" si="19"/>
        <v>0</v>
      </c>
      <c r="R16" s="258">
        <f t="shared" si="20"/>
        <v>0</v>
      </c>
      <c r="S16" s="133">
        <f t="shared" si="21"/>
        <v>0</v>
      </c>
    </row>
    <row r="17" spans="2:19">
      <c r="B17" s="2">
        <v>43525</v>
      </c>
      <c r="C17" s="258">
        <f>SUMIF(INPUT!$F$7:$ES$7,$B17,INPUT!$F$93:$ES$93)</f>
        <v>0</v>
      </c>
      <c r="D17" s="258">
        <f>SUMIF(INPUT!$F$7:$ES$7,$B17,INPUT!$F$72:$ES$72)</f>
        <v>0</v>
      </c>
      <c r="E17" s="258">
        <f>SUMIF(INPUT!$F$7:$ES$7,$B17,INPUT!$F$114:$ES$114)</f>
        <v>0</v>
      </c>
      <c r="F17" s="258">
        <f>SUMIF(INPUT!$F$7:$ES$7,$B17,INPUT!$F$135:$ES$135)</f>
        <v>0</v>
      </c>
      <c r="G17" s="133">
        <f t="shared" si="15"/>
        <v>0</v>
      </c>
      <c r="I17" s="258">
        <f>SUMIF(INPUT!$F$7:$ES$7,$B17,INPUT!$F$103:$ES$103)</f>
        <v>0</v>
      </c>
      <c r="J17" s="258">
        <f>SUMIF(INPUT!$F$7:$ES$7,$B17,INPUT!$F$82:$ES$82)</f>
        <v>0</v>
      </c>
      <c r="K17" s="258">
        <f>SUMIF(INPUT!$F$7:$ES$7,$B17,INPUT!$F$124:$ES$124)</f>
        <v>0</v>
      </c>
      <c r="L17" s="258">
        <f>SUMIF(INPUT!$F$7:$ES$7,$B17,INPUT!$F$145:$ES$145)</f>
        <v>0</v>
      </c>
      <c r="M17" s="133">
        <f t="shared" si="16"/>
        <v>0</v>
      </c>
      <c r="O17" s="258">
        <f t="shared" si="17"/>
        <v>0</v>
      </c>
      <c r="P17" s="258">
        <f t="shared" si="18"/>
        <v>0</v>
      </c>
      <c r="Q17" s="258">
        <f t="shared" si="19"/>
        <v>0</v>
      </c>
      <c r="R17" s="258">
        <f t="shared" si="20"/>
        <v>0</v>
      </c>
      <c r="S17" s="133">
        <f t="shared" si="21"/>
        <v>0</v>
      </c>
    </row>
    <row r="18" spans="2:19">
      <c r="B18" s="2">
        <v>43556</v>
      </c>
      <c r="C18" s="258">
        <f>SUMIF(INPUT!$F$7:$ES$7,$B18,INPUT!$F$93:$ES$93)</f>
        <v>0</v>
      </c>
      <c r="D18" s="258">
        <f>SUMIF(INPUT!$F$7:$ES$7,$B18,INPUT!$F$72:$ES$72)</f>
        <v>0</v>
      </c>
      <c r="E18" s="258">
        <f>SUMIF(INPUT!$F$7:$ES$7,$B18,INPUT!$F$114:$ES$114)</f>
        <v>0</v>
      </c>
      <c r="F18" s="258">
        <f>SUMIF(INPUT!$F$7:$ES$7,$B18,INPUT!$F$135:$ES$135)</f>
        <v>0</v>
      </c>
      <c r="G18" s="133">
        <f t="shared" ref="G18:G81" si="22">SUM(C18:F18)</f>
        <v>0</v>
      </c>
      <c r="I18" s="258">
        <f>SUMIF(INPUT!$F$7:$ES$7,$B18,INPUT!$F$103:$ES$103)</f>
        <v>0</v>
      </c>
      <c r="J18" s="258">
        <f>SUMIF(INPUT!$F$7:$ES$7,$B18,INPUT!$F$82:$ES$82)</f>
        <v>0</v>
      </c>
      <c r="K18" s="258">
        <f>SUMIF(INPUT!$F$7:$ES$7,$B18,INPUT!$F$124:$ES$124)</f>
        <v>0</v>
      </c>
      <c r="L18" s="258">
        <f>SUMIF(INPUT!$F$7:$ES$7,$B18,INPUT!$F$145:$ES$145)</f>
        <v>0</v>
      </c>
      <c r="M18" s="133">
        <f t="shared" ref="M18:M81" si="23">SUM(I18:L18)</f>
        <v>0</v>
      </c>
      <c r="O18" s="258">
        <f t="shared" ref="O18:O81" si="24">C18+I18</f>
        <v>0</v>
      </c>
      <c r="P18" s="258">
        <f t="shared" ref="P18:P81" si="25">D18+J18</f>
        <v>0</v>
      </c>
      <c r="Q18" s="258">
        <f t="shared" ref="Q18:Q81" si="26">E18+K18</f>
        <v>0</v>
      </c>
      <c r="R18" s="258">
        <f t="shared" ref="R18:R81" si="27">F18+L18</f>
        <v>0</v>
      </c>
      <c r="S18" s="133">
        <f t="shared" ref="S18:S81" si="28">SUM(O18:R18)</f>
        <v>0</v>
      </c>
    </row>
    <row r="19" spans="2:19">
      <c r="B19" s="2">
        <v>43586</v>
      </c>
      <c r="C19" s="258">
        <f>SUMIF(INPUT!$F$7:$ES$7,$B19,INPUT!$F$93:$ES$93)</f>
        <v>0</v>
      </c>
      <c r="D19" s="258">
        <f>SUMIF(INPUT!$F$7:$ES$7,$B19,INPUT!$F$72:$ES$72)</f>
        <v>0</v>
      </c>
      <c r="E19" s="258">
        <f>SUMIF(INPUT!$F$7:$ES$7,$B19,INPUT!$F$114:$ES$114)</f>
        <v>0</v>
      </c>
      <c r="F19" s="258">
        <f>SUMIF(INPUT!$F$7:$ES$7,$B19,INPUT!$F$135:$ES$135)</f>
        <v>0</v>
      </c>
      <c r="G19" s="133">
        <f t="shared" si="22"/>
        <v>0</v>
      </c>
      <c r="I19" s="258">
        <f>SUMIF(INPUT!$F$7:$ES$7,$B19,INPUT!$F$103:$ES$103)</f>
        <v>0</v>
      </c>
      <c r="J19" s="258">
        <f>SUMIF(INPUT!$F$7:$ES$7,$B19,INPUT!$F$82:$ES$82)</f>
        <v>0</v>
      </c>
      <c r="K19" s="258">
        <f>SUMIF(INPUT!$F$7:$ES$7,$B19,INPUT!$F$124:$ES$124)</f>
        <v>0</v>
      </c>
      <c r="L19" s="258">
        <f>SUMIF(INPUT!$F$7:$ES$7,$B19,INPUT!$F$145:$ES$145)</f>
        <v>0</v>
      </c>
      <c r="M19" s="133">
        <f t="shared" si="23"/>
        <v>0</v>
      </c>
      <c r="O19" s="258">
        <f t="shared" si="24"/>
        <v>0</v>
      </c>
      <c r="P19" s="258">
        <f t="shared" si="25"/>
        <v>0</v>
      </c>
      <c r="Q19" s="258">
        <f t="shared" si="26"/>
        <v>0</v>
      </c>
      <c r="R19" s="258">
        <f t="shared" si="27"/>
        <v>0</v>
      </c>
      <c r="S19" s="133">
        <f t="shared" si="28"/>
        <v>0</v>
      </c>
    </row>
    <row r="20" spans="2:19">
      <c r="B20" s="2">
        <v>43617</v>
      </c>
      <c r="C20" s="258">
        <f>SUMIF(INPUT!$F$7:$ES$7,$B20,INPUT!$F$93:$ES$93)</f>
        <v>0</v>
      </c>
      <c r="D20" s="258">
        <f>SUMIF(INPUT!$F$7:$ES$7,$B20,INPUT!$F$72:$ES$72)</f>
        <v>0</v>
      </c>
      <c r="E20" s="258">
        <f>SUMIF(INPUT!$F$7:$ES$7,$B20,INPUT!$F$114:$ES$114)</f>
        <v>0</v>
      </c>
      <c r="F20" s="258">
        <f>SUMIF(INPUT!$F$7:$ES$7,$B20,INPUT!$F$135:$ES$135)</f>
        <v>0</v>
      </c>
      <c r="G20" s="133">
        <f t="shared" si="22"/>
        <v>0</v>
      </c>
      <c r="I20" s="258">
        <f>SUMIF(INPUT!$F$7:$ES$7,$B20,INPUT!$F$103:$ES$103)</f>
        <v>0</v>
      </c>
      <c r="J20" s="258">
        <f>SUMIF(INPUT!$F$7:$ES$7,$B20,INPUT!$F$82:$ES$82)</f>
        <v>0</v>
      </c>
      <c r="K20" s="258">
        <f>SUMIF(INPUT!$F$7:$ES$7,$B20,INPUT!$F$124:$ES$124)</f>
        <v>0</v>
      </c>
      <c r="L20" s="258">
        <f>SUMIF(INPUT!$F$7:$ES$7,$B20,INPUT!$F$145:$ES$145)</f>
        <v>0</v>
      </c>
      <c r="M20" s="133">
        <f t="shared" si="23"/>
        <v>0</v>
      </c>
      <c r="O20" s="258">
        <f t="shared" si="24"/>
        <v>0</v>
      </c>
      <c r="P20" s="258">
        <f t="shared" si="25"/>
        <v>0</v>
      </c>
      <c r="Q20" s="258">
        <f t="shared" si="26"/>
        <v>0</v>
      </c>
      <c r="R20" s="258">
        <f t="shared" si="27"/>
        <v>0</v>
      </c>
      <c r="S20" s="133">
        <f t="shared" si="28"/>
        <v>0</v>
      </c>
    </row>
    <row r="21" spans="2:19">
      <c r="B21" s="2">
        <v>43647</v>
      </c>
      <c r="C21" s="258">
        <f>SUMIF(INPUT!$F$7:$ES$7,$B21,INPUT!$F$93:$ES$93)</f>
        <v>0</v>
      </c>
      <c r="D21" s="258">
        <f>SUMIF(INPUT!$F$7:$ES$7,$B21,INPUT!$F$72:$ES$72)</f>
        <v>0</v>
      </c>
      <c r="E21" s="258">
        <f>SUMIF(INPUT!$F$7:$ES$7,$B21,INPUT!$F$114:$ES$114)</f>
        <v>0</v>
      </c>
      <c r="F21" s="258">
        <f>SUMIF(INPUT!$F$7:$ES$7,$B21,INPUT!$F$135:$ES$135)</f>
        <v>0</v>
      </c>
      <c r="G21" s="133">
        <f t="shared" si="22"/>
        <v>0</v>
      </c>
      <c r="I21" s="258">
        <f>SUMIF(INPUT!$F$7:$ES$7,$B21,INPUT!$F$103:$ES$103)</f>
        <v>0</v>
      </c>
      <c r="J21" s="258">
        <f>SUMIF(INPUT!$F$7:$ES$7,$B21,INPUT!$F$82:$ES$82)</f>
        <v>0</v>
      </c>
      <c r="K21" s="258">
        <f>SUMIF(INPUT!$F$7:$ES$7,$B21,INPUT!$F$124:$ES$124)</f>
        <v>0</v>
      </c>
      <c r="L21" s="258">
        <f>SUMIF(INPUT!$F$7:$ES$7,$B21,INPUT!$F$145:$ES$145)</f>
        <v>0</v>
      </c>
      <c r="M21" s="133">
        <f t="shared" si="23"/>
        <v>0</v>
      </c>
      <c r="O21" s="258">
        <f t="shared" si="24"/>
        <v>0</v>
      </c>
      <c r="P21" s="258">
        <f t="shared" si="25"/>
        <v>0</v>
      </c>
      <c r="Q21" s="258">
        <f t="shared" si="26"/>
        <v>0</v>
      </c>
      <c r="R21" s="258">
        <f t="shared" si="27"/>
        <v>0</v>
      </c>
      <c r="S21" s="133">
        <f t="shared" si="28"/>
        <v>0</v>
      </c>
    </row>
    <row r="22" spans="2:19">
      <c r="B22" s="2">
        <v>43678</v>
      </c>
      <c r="C22" s="258">
        <f>SUMIF(INPUT!$F$7:$ES$7,$B22,INPUT!$F$93:$ES$93)</f>
        <v>0</v>
      </c>
      <c r="D22" s="258">
        <f>SUMIF(INPUT!$F$7:$ES$7,$B22,INPUT!$F$72:$ES$72)</f>
        <v>0</v>
      </c>
      <c r="E22" s="258">
        <f>SUMIF(INPUT!$F$7:$ES$7,$B22,INPUT!$F$114:$ES$114)</f>
        <v>0</v>
      </c>
      <c r="F22" s="258">
        <f>SUMIF(INPUT!$F$7:$ES$7,$B22,INPUT!$F$135:$ES$135)</f>
        <v>0</v>
      </c>
      <c r="G22" s="133">
        <f t="shared" si="22"/>
        <v>0</v>
      </c>
      <c r="I22" s="258">
        <f>SUMIF(INPUT!$F$7:$ES$7,$B22,INPUT!$F$103:$ES$103)</f>
        <v>0</v>
      </c>
      <c r="J22" s="258">
        <f>SUMIF(INPUT!$F$7:$ES$7,$B22,INPUT!$F$82:$ES$82)</f>
        <v>0</v>
      </c>
      <c r="K22" s="258">
        <f>SUMIF(INPUT!$F$7:$ES$7,$B22,INPUT!$F$124:$ES$124)</f>
        <v>0</v>
      </c>
      <c r="L22" s="258">
        <f>SUMIF(INPUT!$F$7:$ES$7,$B22,INPUT!$F$145:$ES$145)</f>
        <v>0</v>
      </c>
      <c r="M22" s="133">
        <f t="shared" si="23"/>
        <v>0</v>
      </c>
      <c r="O22" s="258">
        <f t="shared" si="24"/>
        <v>0</v>
      </c>
      <c r="P22" s="258">
        <f t="shared" si="25"/>
        <v>0</v>
      </c>
      <c r="Q22" s="258">
        <f t="shared" si="26"/>
        <v>0</v>
      </c>
      <c r="R22" s="258">
        <f t="shared" si="27"/>
        <v>0</v>
      </c>
      <c r="S22" s="133">
        <f t="shared" si="28"/>
        <v>0</v>
      </c>
    </row>
    <row r="23" spans="2:19">
      <c r="B23" s="2">
        <v>43709</v>
      </c>
      <c r="C23" s="258">
        <f>SUMIF(INPUT!$F$7:$ES$7,$B23,INPUT!$F$93:$ES$93)</f>
        <v>0</v>
      </c>
      <c r="D23" s="258">
        <f>SUMIF(INPUT!$F$7:$ES$7,$B23,INPUT!$F$72:$ES$72)</f>
        <v>0</v>
      </c>
      <c r="E23" s="258">
        <f>SUMIF(INPUT!$F$7:$ES$7,$B23,INPUT!$F$114:$ES$114)</f>
        <v>0</v>
      </c>
      <c r="F23" s="258">
        <f>SUMIF(INPUT!$F$7:$ES$7,$B23,INPUT!$F$135:$ES$135)</f>
        <v>0</v>
      </c>
      <c r="G23" s="133">
        <f t="shared" si="22"/>
        <v>0</v>
      </c>
      <c r="I23" s="258">
        <f>SUMIF(INPUT!$F$7:$ES$7,$B23,INPUT!$F$103:$ES$103)</f>
        <v>0</v>
      </c>
      <c r="J23" s="258">
        <f>SUMIF(INPUT!$F$7:$ES$7,$B23,INPUT!$F$82:$ES$82)</f>
        <v>0</v>
      </c>
      <c r="K23" s="258">
        <f>SUMIF(INPUT!$F$7:$ES$7,$B23,INPUT!$F$124:$ES$124)</f>
        <v>0</v>
      </c>
      <c r="L23" s="258">
        <f>SUMIF(INPUT!$F$7:$ES$7,$B23,INPUT!$F$145:$ES$145)</f>
        <v>0</v>
      </c>
      <c r="M23" s="133">
        <f t="shared" si="23"/>
        <v>0</v>
      </c>
      <c r="O23" s="258">
        <f t="shared" si="24"/>
        <v>0</v>
      </c>
      <c r="P23" s="258">
        <f t="shared" si="25"/>
        <v>0</v>
      </c>
      <c r="Q23" s="258">
        <f t="shared" si="26"/>
        <v>0</v>
      </c>
      <c r="R23" s="258">
        <f t="shared" si="27"/>
        <v>0</v>
      </c>
      <c r="S23" s="133">
        <f t="shared" si="28"/>
        <v>0</v>
      </c>
    </row>
    <row r="24" spans="2:19">
      <c r="B24" s="2">
        <v>43739</v>
      </c>
      <c r="C24" s="258">
        <f>SUMIF(INPUT!$F$7:$ES$7,$B24,INPUT!$F$93:$ES$93)</f>
        <v>0</v>
      </c>
      <c r="D24" s="258">
        <f>SUMIF(INPUT!$F$7:$ES$7,$B24,INPUT!$F$72:$ES$72)</f>
        <v>0</v>
      </c>
      <c r="E24" s="258">
        <f>SUMIF(INPUT!$F$7:$ES$7,$B24,INPUT!$F$114:$ES$114)</f>
        <v>0</v>
      </c>
      <c r="F24" s="258">
        <f>SUMIF(INPUT!$F$7:$ES$7,$B24,INPUT!$F$135:$ES$135)</f>
        <v>0</v>
      </c>
      <c r="G24" s="133">
        <f t="shared" si="22"/>
        <v>0</v>
      </c>
      <c r="I24" s="258">
        <f>SUMIF(INPUT!$F$7:$ES$7,$B24,INPUT!$F$103:$ES$103)</f>
        <v>0</v>
      </c>
      <c r="J24" s="258">
        <f>SUMIF(INPUT!$F$7:$ES$7,$B24,INPUT!$F$82:$ES$82)</f>
        <v>0</v>
      </c>
      <c r="K24" s="258">
        <f>SUMIF(INPUT!$F$7:$ES$7,$B24,INPUT!$F$124:$ES$124)</f>
        <v>0</v>
      </c>
      <c r="L24" s="258">
        <f>SUMIF(INPUT!$F$7:$ES$7,$B24,INPUT!$F$145:$ES$145)</f>
        <v>0</v>
      </c>
      <c r="M24" s="133">
        <f t="shared" si="23"/>
        <v>0</v>
      </c>
      <c r="O24" s="258">
        <f t="shared" si="24"/>
        <v>0</v>
      </c>
      <c r="P24" s="258">
        <f t="shared" si="25"/>
        <v>0</v>
      </c>
      <c r="Q24" s="258">
        <f t="shared" si="26"/>
        <v>0</v>
      </c>
      <c r="R24" s="258">
        <f t="shared" si="27"/>
        <v>0</v>
      </c>
      <c r="S24" s="133">
        <f t="shared" si="28"/>
        <v>0</v>
      </c>
    </row>
    <row r="25" spans="2:19">
      <c r="B25" s="2">
        <v>43770</v>
      </c>
      <c r="C25" s="258">
        <f>SUMIF(INPUT!$F$7:$ES$7,$B25,INPUT!$F$93:$ES$93)</f>
        <v>0</v>
      </c>
      <c r="D25" s="258">
        <f>SUMIF(INPUT!$F$7:$ES$7,$B25,INPUT!$F$72:$ES$72)</f>
        <v>0</v>
      </c>
      <c r="E25" s="258">
        <f>SUMIF(INPUT!$F$7:$ES$7,$B25,INPUT!$F$114:$ES$114)</f>
        <v>0</v>
      </c>
      <c r="F25" s="258">
        <f>SUMIF(INPUT!$F$7:$ES$7,$B25,INPUT!$F$135:$ES$135)</f>
        <v>0</v>
      </c>
      <c r="G25" s="133">
        <f t="shared" si="22"/>
        <v>0</v>
      </c>
      <c r="I25" s="258">
        <f>SUMIF(INPUT!$F$7:$ES$7,$B25,INPUT!$F$103:$ES$103)</f>
        <v>0</v>
      </c>
      <c r="J25" s="258">
        <f>SUMIF(INPUT!$F$7:$ES$7,$B25,INPUT!$F$82:$ES$82)</f>
        <v>0</v>
      </c>
      <c r="K25" s="258">
        <f>SUMIF(INPUT!$F$7:$ES$7,$B25,INPUT!$F$124:$ES$124)</f>
        <v>0</v>
      </c>
      <c r="L25" s="258">
        <f>SUMIF(INPUT!$F$7:$ES$7,$B25,INPUT!$F$145:$ES$145)</f>
        <v>0</v>
      </c>
      <c r="M25" s="133">
        <f t="shared" si="23"/>
        <v>0</v>
      </c>
      <c r="O25" s="258">
        <f t="shared" si="24"/>
        <v>0</v>
      </c>
      <c r="P25" s="258">
        <f t="shared" si="25"/>
        <v>0</v>
      </c>
      <c r="Q25" s="258">
        <f t="shared" si="26"/>
        <v>0</v>
      </c>
      <c r="R25" s="258">
        <f t="shared" si="27"/>
        <v>0</v>
      </c>
      <c r="S25" s="133">
        <f t="shared" si="28"/>
        <v>0</v>
      </c>
    </row>
    <row r="26" spans="2:19">
      <c r="B26" s="2">
        <v>43800</v>
      </c>
      <c r="C26" s="258">
        <f>SUMIF(INPUT!$F$7:$ES$7,$B26,INPUT!$F$93:$ES$93)</f>
        <v>0</v>
      </c>
      <c r="D26" s="258">
        <f>SUMIF(INPUT!$F$7:$ES$7,$B26,INPUT!$F$72:$ES$72)</f>
        <v>0</v>
      </c>
      <c r="E26" s="258">
        <f>SUMIF(INPUT!$F$7:$ES$7,$B26,INPUT!$F$114:$ES$114)</f>
        <v>0</v>
      </c>
      <c r="F26" s="258">
        <f>SUMIF(INPUT!$F$7:$ES$7,$B26,INPUT!$F$135:$ES$135)</f>
        <v>0</v>
      </c>
      <c r="G26" s="133">
        <f t="shared" si="22"/>
        <v>0</v>
      </c>
      <c r="I26" s="258">
        <f>SUMIF(INPUT!$F$7:$ES$7,$B26,INPUT!$F$103:$ES$103)</f>
        <v>0</v>
      </c>
      <c r="J26" s="258">
        <f>SUMIF(INPUT!$F$7:$ES$7,$B26,INPUT!$F$82:$ES$82)</f>
        <v>0</v>
      </c>
      <c r="K26" s="258">
        <f>SUMIF(INPUT!$F$7:$ES$7,$B26,INPUT!$F$124:$ES$124)</f>
        <v>0</v>
      </c>
      <c r="L26" s="258">
        <f>SUMIF(INPUT!$F$7:$ES$7,$B26,INPUT!$F$145:$ES$145)</f>
        <v>0</v>
      </c>
      <c r="M26" s="133">
        <f t="shared" si="23"/>
        <v>0</v>
      </c>
      <c r="O26" s="258">
        <f t="shared" si="24"/>
        <v>0</v>
      </c>
      <c r="P26" s="258">
        <f t="shared" si="25"/>
        <v>0</v>
      </c>
      <c r="Q26" s="258">
        <f t="shared" si="26"/>
        <v>0</v>
      </c>
      <c r="R26" s="258">
        <f t="shared" si="27"/>
        <v>0</v>
      </c>
      <c r="S26" s="133">
        <f t="shared" si="28"/>
        <v>0</v>
      </c>
    </row>
    <row r="27" spans="2:19">
      <c r="B27" s="2">
        <v>43831</v>
      </c>
      <c r="C27" s="258">
        <f>SUMIF(INPUT!$F$7:$ES$7,$B27,INPUT!$F$93:$ES$93)</f>
        <v>0</v>
      </c>
      <c r="D27" s="258">
        <f>SUMIF(INPUT!$F$7:$ES$7,$B27,INPUT!$F$72:$ES$72)</f>
        <v>0</v>
      </c>
      <c r="E27" s="258">
        <f>SUMIF(INPUT!$F$7:$ES$7,$B27,INPUT!$F$114:$ES$114)</f>
        <v>0</v>
      </c>
      <c r="F27" s="258">
        <f>SUMIF(INPUT!$F$7:$ES$7,$B27,INPUT!$F$135:$ES$135)</f>
        <v>0</v>
      </c>
      <c r="G27" s="133">
        <f t="shared" si="22"/>
        <v>0</v>
      </c>
      <c r="I27" s="258">
        <f>SUMIF(INPUT!$F$7:$ES$7,$B27,INPUT!$F$103:$ES$103)</f>
        <v>0</v>
      </c>
      <c r="J27" s="258">
        <f>SUMIF(INPUT!$F$7:$ES$7,$B27,INPUT!$F$82:$ES$82)</f>
        <v>0</v>
      </c>
      <c r="K27" s="258">
        <f>SUMIF(INPUT!$F$7:$ES$7,$B27,INPUT!$F$124:$ES$124)</f>
        <v>0</v>
      </c>
      <c r="L27" s="258">
        <f>SUMIF(INPUT!$F$7:$ES$7,$B27,INPUT!$F$145:$ES$145)</f>
        <v>0</v>
      </c>
      <c r="M27" s="133">
        <f t="shared" si="23"/>
        <v>0</v>
      </c>
      <c r="O27" s="258">
        <f t="shared" si="24"/>
        <v>0</v>
      </c>
      <c r="P27" s="258">
        <f t="shared" si="25"/>
        <v>0</v>
      </c>
      <c r="Q27" s="258">
        <f t="shared" si="26"/>
        <v>0</v>
      </c>
      <c r="R27" s="258">
        <f t="shared" si="27"/>
        <v>0</v>
      </c>
      <c r="S27" s="133">
        <f t="shared" si="28"/>
        <v>0</v>
      </c>
    </row>
    <row r="28" spans="2:19">
      <c r="B28" s="2">
        <v>43862</v>
      </c>
      <c r="C28" s="258">
        <f>SUMIF(INPUT!$F$7:$ES$7,$B28,INPUT!$F$93:$ES$93)</f>
        <v>0</v>
      </c>
      <c r="D28" s="258">
        <f>SUMIF(INPUT!$F$7:$ES$7,$B28,INPUT!$F$72:$ES$72)</f>
        <v>0</v>
      </c>
      <c r="E28" s="258">
        <f>SUMIF(INPUT!$F$7:$ES$7,$B28,INPUT!$F$114:$ES$114)</f>
        <v>0</v>
      </c>
      <c r="F28" s="258">
        <f>SUMIF(INPUT!$F$7:$ES$7,$B28,INPUT!$F$135:$ES$135)</f>
        <v>0</v>
      </c>
      <c r="G28" s="133">
        <f t="shared" si="22"/>
        <v>0</v>
      </c>
      <c r="I28" s="258">
        <f>SUMIF(INPUT!$F$7:$ES$7,$B28,INPUT!$F$103:$ES$103)</f>
        <v>0</v>
      </c>
      <c r="J28" s="258">
        <f>SUMIF(INPUT!$F$7:$ES$7,$B28,INPUT!$F$82:$ES$82)</f>
        <v>0</v>
      </c>
      <c r="K28" s="258">
        <f>SUMIF(INPUT!$F$7:$ES$7,$B28,INPUT!$F$124:$ES$124)</f>
        <v>0</v>
      </c>
      <c r="L28" s="258">
        <f>SUMIF(INPUT!$F$7:$ES$7,$B28,INPUT!$F$145:$ES$145)</f>
        <v>0</v>
      </c>
      <c r="M28" s="133">
        <f t="shared" si="23"/>
        <v>0</v>
      </c>
      <c r="O28" s="258">
        <f t="shared" si="24"/>
        <v>0</v>
      </c>
      <c r="P28" s="258">
        <f t="shared" si="25"/>
        <v>0</v>
      </c>
      <c r="Q28" s="258">
        <f t="shared" si="26"/>
        <v>0</v>
      </c>
      <c r="R28" s="258">
        <f t="shared" si="27"/>
        <v>0</v>
      </c>
      <c r="S28" s="133">
        <f t="shared" si="28"/>
        <v>0</v>
      </c>
    </row>
    <row r="29" spans="2:19">
      <c r="B29" s="2">
        <v>43891</v>
      </c>
      <c r="C29" s="258">
        <f>SUMIF(INPUT!$F$7:$ES$7,$B29,INPUT!$F$93:$ES$93)</f>
        <v>0</v>
      </c>
      <c r="D29" s="258">
        <f>SUMIF(INPUT!$F$7:$ES$7,$B29,INPUT!$F$72:$ES$72)</f>
        <v>0</v>
      </c>
      <c r="E29" s="258">
        <f>SUMIF(INPUT!$F$7:$ES$7,$B29,INPUT!$F$114:$ES$114)</f>
        <v>0</v>
      </c>
      <c r="F29" s="258">
        <f>SUMIF(INPUT!$F$7:$ES$7,$B29,INPUT!$F$135:$ES$135)</f>
        <v>0</v>
      </c>
      <c r="G29" s="133">
        <f t="shared" si="22"/>
        <v>0</v>
      </c>
      <c r="I29" s="258">
        <f>SUMIF(INPUT!$F$7:$ES$7,$B29,INPUT!$F$103:$ES$103)</f>
        <v>0</v>
      </c>
      <c r="J29" s="258">
        <f>SUMIF(INPUT!$F$7:$ES$7,$B29,INPUT!$F$82:$ES$82)</f>
        <v>0</v>
      </c>
      <c r="K29" s="258">
        <f>SUMIF(INPUT!$F$7:$ES$7,$B29,INPUT!$F$124:$ES$124)</f>
        <v>0</v>
      </c>
      <c r="L29" s="258">
        <f>SUMIF(INPUT!$F$7:$ES$7,$B29,INPUT!$F$145:$ES$145)</f>
        <v>0</v>
      </c>
      <c r="M29" s="133">
        <f t="shared" si="23"/>
        <v>0</v>
      </c>
      <c r="O29" s="258">
        <f t="shared" si="24"/>
        <v>0</v>
      </c>
      <c r="P29" s="258">
        <f t="shared" si="25"/>
        <v>0</v>
      </c>
      <c r="Q29" s="258">
        <f t="shared" si="26"/>
        <v>0</v>
      </c>
      <c r="R29" s="258">
        <f t="shared" si="27"/>
        <v>0</v>
      </c>
      <c r="S29" s="133">
        <f t="shared" si="28"/>
        <v>0</v>
      </c>
    </row>
    <row r="30" spans="2:19">
      <c r="B30" s="2">
        <v>43922</v>
      </c>
      <c r="C30" s="258">
        <f>SUMIF(INPUT!$F$7:$ES$7,$B30,INPUT!$F$93:$ES$93)</f>
        <v>0</v>
      </c>
      <c r="D30" s="258">
        <f>SUMIF(INPUT!$F$7:$ES$7,$B30,INPUT!$F$72:$ES$72)</f>
        <v>0</v>
      </c>
      <c r="E30" s="258">
        <f>SUMIF(INPUT!$F$7:$ES$7,$B30,INPUT!$F$114:$ES$114)</f>
        <v>0</v>
      </c>
      <c r="F30" s="258">
        <f>SUMIF(INPUT!$F$7:$ES$7,$B30,INPUT!$F$135:$ES$135)</f>
        <v>0</v>
      </c>
      <c r="G30" s="133">
        <f t="shared" si="22"/>
        <v>0</v>
      </c>
      <c r="I30" s="258">
        <f>SUMIF(INPUT!$F$7:$ES$7,$B30,INPUT!$F$103:$ES$103)</f>
        <v>0</v>
      </c>
      <c r="J30" s="258">
        <f>SUMIF(INPUT!$F$7:$ES$7,$B30,INPUT!$F$82:$ES$82)</f>
        <v>0</v>
      </c>
      <c r="K30" s="258">
        <f>SUMIF(INPUT!$F$7:$ES$7,$B30,INPUT!$F$124:$ES$124)</f>
        <v>0</v>
      </c>
      <c r="L30" s="258">
        <f>SUMIF(INPUT!$F$7:$ES$7,$B30,INPUT!$F$145:$ES$145)</f>
        <v>0</v>
      </c>
      <c r="M30" s="133">
        <f t="shared" si="23"/>
        <v>0</v>
      </c>
      <c r="O30" s="258">
        <f t="shared" si="24"/>
        <v>0</v>
      </c>
      <c r="P30" s="258">
        <f t="shared" si="25"/>
        <v>0</v>
      </c>
      <c r="Q30" s="258">
        <f t="shared" si="26"/>
        <v>0</v>
      </c>
      <c r="R30" s="258">
        <f t="shared" si="27"/>
        <v>0</v>
      </c>
      <c r="S30" s="133">
        <f t="shared" si="28"/>
        <v>0</v>
      </c>
    </row>
    <row r="31" spans="2:19">
      <c r="B31" s="2">
        <v>43952</v>
      </c>
      <c r="C31" s="258">
        <f>SUMIF(INPUT!$F$7:$ES$7,$B31,INPUT!$F$93:$ES$93)</f>
        <v>0</v>
      </c>
      <c r="D31" s="258">
        <f>SUMIF(INPUT!$F$7:$ES$7,$B31,INPUT!$F$72:$ES$72)</f>
        <v>0</v>
      </c>
      <c r="E31" s="258">
        <f>SUMIF(INPUT!$F$7:$ES$7,$B31,INPUT!$F$114:$ES$114)</f>
        <v>0</v>
      </c>
      <c r="F31" s="258">
        <f>SUMIF(INPUT!$F$7:$ES$7,$B31,INPUT!$F$135:$ES$135)</f>
        <v>0</v>
      </c>
      <c r="G31" s="133">
        <f t="shared" si="22"/>
        <v>0</v>
      </c>
      <c r="I31" s="258">
        <f>SUMIF(INPUT!$F$7:$ES$7,$B31,INPUT!$F$103:$ES$103)</f>
        <v>0</v>
      </c>
      <c r="J31" s="258">
        <f>SUMIF(INPUT!$F$7:$ES$7,$B31,INPUT!$F$82:$ES$82)</f>
        <v>0</v>
      </c>
      <c r="K31" s="258">
        <f>SUMIF(INPUT!$F$7:$ES$7,$B31,INPUT!$F$124:$ES$124)</f>
        <v>0</v>
      </c>
      <c r="L31" s="258">
        <f>SUMIF(INPUT!$F$7:$ES$7,$B31,INPUT!$F$145:$ES$145)</f>
        <v>0</v>
      </c>
      <c r="M31" s="133">
        <f t="shared" si="23"/>
        <v>0</v>
      </c>
      <c r="O31" s="258">
        <f t="shared" si="24"/>
        <v>0</v>
      </c>
      <c r="P31" s="258">
        <f t="shared" si="25"/>
        <v>0</v>
      </c>
      <c r="Q31" s="258">
        <f t="shared" si="26"/>
        <v>0</v>
      </c>
      <c r="R31" s="258">
        <f t="shared" si="27"/>
        <v>0</v>
      </c>
      <c r="S31" s="133">
        <f t="shared" si="28"/>
        <v>0</v>
      </c>
    </row>
    <row r="32" spans="2:19">
      <c r="B32" s="2">
        <v>43983</v>
      </c>
      <c r="C32" s="258">
        <f>SUMIF(INPUT!$F$7:$ES$7,$B32,INPUT!$F$93:$ES$93)</f>
        <v>0</v>
      </c>
      <c r="D32" s="258">
        <f>SUMIF(INPUT!$F$7:$ES$7,$B32,INPUT!$F$72:$ES$72)</f>
        <v>0</v>
      </c>
      <c r="E32" s="258">
        <f>SUMIF(INPUT!$F$7:$ES$7,$B32,INPUT!$F$114:$ES$114)</f>
        <v>0</v>
      </c>
      <c r="F32" s="258">
        <f>SUMIF(INPUT!$F$7:$ES$7,$B32,INPUT!$F$135:$ES$135)</f>
        <v>0</v>
      </c>
      <c r="G32" s="133">
        <f t="shared" si="22"/>
        <v>0</v>
      </c>
      <c r="I32" s="258">
        <f>SUMIF(INPUT!$F$7:$ES$7,$B32,INPUT!$F$103:$ES$103)</f>
        <v>0</v>
      </c>
      <c r="J32" s="258">
        <f>SUMIF(INPUT!$F$7:$ES$7,$B32,INPUT!$F$82:$ES$82)</f>
        <v>0</v>
      </c>
      <c r="K32" s="258">
        <f>SUMIF(INPUT!$F$7:$ES$7,$B32,INPUT!$F$124:$ES$124)</f>
        <v>0</v>
      </c>
      <c r="L32" s="258">
        <f>SUMIF(INPUT!$F$7:$ES$7,$B32,INPUT!$F$145:$ES$145)</f>
        <v>0</v>
      </c>
      <c r="M32" s="133">
        <f t="shared" si="23"/>
        <v>0</v>
      </c>
      <c r="O32" s="258">
        <f t="shared" si="24"/>
        <v>0</v>
      </c>
      <c r="P32" s="258">
        <f t="shared" si="25"/>
        <v>0</v>
      </c>
      <c r="Q32" s="258">
        <f t="shared" si="26"/>
        <v>0</v>
      </c>
      <c r="R32" s="258">
        <f t="shared" si="27"/>
        <v>0</v>
      </c>
      <c r="S32" s="133">
        <f t="shared" si="28"/>
        <v>0</v>
      </c>
    </row>
    <row r="33" spans="2:19">
      <c r="B33" s="2">
        <v>44013</v>
      </c>
      <c r="C33" s="258">
        <f>SUMIF(INPUT!$F$7:$ES$7,$B33,INPUT!$F$93:$ES$93)</f>
        <v>0</v>
      </c>
      <c r="D33" s="258">
        <f>SUMIF(INPUT!$F$7:$ES$7,$B33,INPUT!$F$72:$ES$72)</f>
        <v>36181.991137411715</v>
      </c>
      <c r="E33" s="258">
        <f>SUMIF(INPUT!$F$7:$ES$7,$B33,INPUT!$F$114:$ES$114)</f>
        <v>-36181.991137411715</v>
      </c>
      <c r="F33" s="258">
        <f>SUMIF(INPUT!$F$7:$ES$7,$B33,INPUT!$F$135:$ES$135)</f>
        <v>0</v>
      </c>
      <c r="G33" s="133">
        <f t="shared" si="22"/>
        <v>0</v>
      </c>
      <c r="I33" s="258">
        <f>SUMIF(INPUT!$F$7:$ES$7,$B33,INPUT!$F$103:$ES$103)</f>
        <v>0</v>
      </c>
      <c r="J33" s="258">
        <f>SUMIF(INPUT!$F$7:$ES$7,$B33,INPUT!$F$82:$ES$82)</f>
        <v>33068.409985606129</v>
      </c>
      <c r="K33" s="258">
        <f>SUMIF(INPUT!$F$7:$ES$7,$B33,INPUT!$F$124:$ES$124)</f>
        <v>-33068.409985606129</v>
      </c>
      <c r="L33" s="258">
        <f>SUMIF(INPUT!$F$7:$ES$7,$B33,INPUT!$F$145:$ES$145)</f>
        <v>0</v>
      </c>
      <c r="M33" s="133">
        <f t="shared" si="23"/>
        <v>0</v>
      </c>
      <c r="O33" s="258">
        <f t="shared" si="24"/>
        <v>0</v>
      </c>
      <c r="P33" s="258">
        <f t="shared" si="25"/>
        <v>69250.401123017844</v>
      </c>
      <c r="Q33" s="258">
        <f t="shared" si="26"/>
        <v>-69250.401123017844</v>
      </c>
      <c r="R33" s="258">
        <f t="shared" si="27"/>
        <v>0</v>
      </c>
      <c r="S33" s="133">
        <f t="shared" si="28"/>
        <v>0</v>
      </c>
    </row>
    <row r="34" spans="2:19">
      <c r="B34" s="2">
        <v>44044</v>
      </c>
      <c r="C34" s="258">
        <f>SUMIF(INPUT!$F$7:$ES$7,$B34,INPUT!$F$93:$ES$93)</f>
        <v>0</v>
      </c>
      <c r="D34" s="258">
        <f>SUMIF(INPUT!$F$7:$ES$7,$B34,INPUT!$F$72:$ES$72)</f>
        <v>0</v>
      </c>
      <c r="E34" s="258">
        <f>SUMIF(INPUT!$F$7:$ES$7,$B34,INPUT!$F$114:$ES$114)</f>
        <v>0</v>
      </c>
      <c r="F34" s="258">
        <f>SUMIF(INPUT!$F$7:$ES$7,$B34,INPUT!$F$135:$ES$135)</f>
        <v>0</v>
      </c>
      <c r="G34" s="133">
        <f t="shared" si="22"/>
        <v>0</v>
      </c>
      <c r="I34" s="258">
        <f>SUMIF(INPUT!$F$7:$ES$7,$B34,INPUT!$F$103:$ES$103)</f>
        <v>0</v>
      </c>
      <c r="J34" s="258">
        <f>SUMIF(INPUT!$F$7:$ES$7,$B34,INPUT!$F$82:$ES$82)</f>
        <v>0</v>
      </c>
      <c r="K34" s="258">
        <f>SUMIF(INPUT!$F$7:$ES$7,$B34,INPUT!$F$124:$ES$124)</f>
        <v>0</v>
      </c>
      <c r="L34" s="258">
        <f>SUMIF(INPUT!$F$7:$ES$7,$B34,INPUT!$F$145:$ES$145)</f>
        <v>0</v>
      </c>
      <c r="M34" s="133">
        <f t="shared" si="23"/>
        <v>0</v>
      </c>
      <c r="O34" s="258">
        <f t="shared" si="24"/>
        <v>0</v>
      </c>
      <c r="P34" s="258">
        <f t="shared" si="25"/>
        <v>0</v>
      </c>
      <c r="Q34" s="258">
        <f t="shared" si="26"/>
        <v>0</v>
      </c>
      <c r="R34" s="258">
        <f t="shared" si="27"/>
        <v>0</v>
      </c>
      <c r="S34" s="133">
        <f t="shared" si="28"/>
        <v>0</v>
      </c>
    </row>
    <row r="35" spans="2:19">
      <c r="B35" s="2">
        <v>44075</v>
      </c>
      <c r="C35" s="258">
        <f>SUMIF(INPUT!$F$7:$ES$7,$B35,INPUT!$F$93:$ES$93)</f>
        <v>0</v>
      </c>
      <c r="D35" s="258">
        <f>SUMIF(INPUT!$F$7:$ES$7,$B35,INPUT!$F$72:$ES$72)</f>
        <v>0</v>
      </c>
      <c r="E35" s="258">
        <f>SUMIF(INPUT!$F$7:$ES$7,$B35,INPUT!$F$114:$ES$114)</f>
        <v>0</v>
      </c>
      <c r="F35" s="258">
        <f>SUMIF(INPUT!$F$7:$ES$7,$B35,INPUT!$F$135:$ES$135)</f>
        <v>0</v>
      </c>
      <c r="G35" s="133">
        <f t="shared" si="22"/>
        <v>0</v>
      </c>
      <c r="I35" s="258">
        <f>SUMIF(INPUT!$F$7:$ES$7,$B35,INPUT!$F$103:$ES$103)</f>
        <v>0</v>
      </c>
      <c r="J35" s="258">
        <f>SUMIF(INPUT!$F$7:$ES$7,$B35,INPUT!$F$82:$ES$82)</f>
        <v>0</v>
      </c>
      <c r="K35" s="258">
        <f>SUMIF(INPUT!$F$7:$ES$7,$B35,INPUT!$F$124:$ES$124)</f>
        <v>0</v>
      </c>
      <c r="L35" s="258">
        <f>SUMIF(INPUT!$F$7:$ES$7,$B35,INPUT!$F$145:$ES$145)</f>
        <v>0</v>
      </c>
      <c r="M35" s="133">
        <f t="shared" si="23"/>
        <v>0</v>
      </c>
      <c r="O35" s="258">
        <f t="shared" si="24"/>
        <v>0</v>
      </c>
      <c r="P35" s="258">
        <f t="shared" si="25"/>
        <v>0</v>
      </c>
      <c r="Q35" s="258">
        <f t="shared" si="26"/>
        <v>0</v>
      </c>
      <c r="R35" s="258">
        <f t="shared" si="27"/>
        <v>0</v>
      </c>
      <c r="S35" s="133">
        <f t="shared" si="28"/>
        <v>0</v>
      </c>
    </row>
    <row r="36" spans="2:19">
      <c r="B36" s="2">
        <v>44105</v>
      </c>
      <c r="C36" s="258">
        <f>SUMIF(INPUT!$F$7:$ES$7,$B36,INPUT!$F$93:$ES$93)</f>
        <v>0</v>
      </c>
      <c r="D36" s="258">
        <f>SUMIF(INPUT!$F$7:$ES$7,$B36,INPUT!$F$72:$ES$72)</f>
        <v>0</v>
      </c>
      <c r="E36" s="258">
        <f>SUMIF(INPUT!$F$7:$ES$7,$B36,INPUT!$F$114:$ES$114)</f>
        <v>0</v>
      </c>
      <c r="F36" s="258">
        <f>SUMIF(INPUT!$F$7:$ES$7,$B36,INPUT!$F$135:$ES$135)</f>
        <v>0</v>
      </c>
      <c r="G36" s="133">
        <f t="shared" si="22"/>
        <v>0</v>
      </c>
      <c r="I36" s="258">
        <f>SUMIF(INPUT!$F$7:$ES$7,$B36,INPUT!$F$103:$ES$103)</f>
        <v>0</v>
      </c>
      <c r="J36" s="258">
        <f>SUMIF(INPUT!$F$7:$ES$7,$B36,INPUT!$F$82:$ES$82)</f>
        <v>0</v>
      </c>
      <c r="K36" s="258">
        <f>SUMIF(INPUT!$F$7:$ES$7,$B36,INPUT!$F$124:$ES$124)</f>
        <v>0</v>
      </c>
      <c r="L36" s="258">
        <f>SUMIF(INPUT!$F$7:$ES$7,$B36,INPUT!$F$145:$ES$145)</f>
        <v>0</v>
      </c>
      <c r="M36" s="133">
        <f t="shared" si="23"/>
        <v>0</v>
      </c>
      <c r="O36" s="258">
        <f t="shared" si="24"/>
        <v>0</v>
      </c>
      <c r="P36" s="258">
        <f t="shared" si="25"/>
        <v>0</v>
      </c>
      <c r="Q36" s="258">
        <f t="shared" si="26"/>
        <v>0</v>
      </c>
      <c r="R36" s="258">
        <f t="shared" si="27"/>
        <v>0</v>
      </c>
      <c r="S36" s="133">
        <f t="shared" si="28"/>
        <v>0</v>
      </c>
    </row>
    <row r="37" spans="2:19">
      <c r="B37" s="2">
        <v>44136</v>
      </c>
      <c r="C37" s="258">
        <f>SUMIF(INPUT!$F$7:$ES$7,$B37,INPUT!$F$93:$ES$93)</f>
        <v>694.18853999999999</v>
      </c>
      <c r="D37" s="258">
        <f>SUMIF(INPUT!$F$7:$ES$7,$B37,INPUT!$F$72:$ES$72)</f>
        <v>-1423.6025500000001</v>
      </c>
      <c r="E37" s="258">
        <f>SUMIF(INPUT!$F$7:$ES$7,$B37,INPUT!$F$114:$ES$114)</f>
        <v>258.93901999999997</v>
      </c>
      <c r="F37" s="258">
        <f>SUMIF(INPUT!$F$7:$ES$7,$B37,INPUT!$F$135:$ES$135)</f>
        <v>0</v>
      </c>
      <c r="G37" s="133">
        <f t="shared" si="22"/>
        <v>-470.4749900000001</v>
      </c>
      <c r="I37" s="258">
        <f>SUMIF(INPUT!$F$7:$ES$7,$B37,INPUT!$F$103:$ES$103)</f>
        <v>0</v>
      </c>
      <c r="J37" s="258">
        <f>SUMIF(INPUT!$F$7:$ES$7,$B37,INPUT!$F$82:$ES$82)</f>
        <v>-1590.9137900000001</v>
      </c>
      <c r="K37" s="258">
        <f>SUMIF(INPUT!$F$7:$ES$7,$B37,INPUT!$F$124:$ES$124)</f>
        <v>2063.46515</v>
      </c>
      <c r="L37" s="258">
        <f>SUMIF(INPUT!$F$7:$ES$7,$B37,INPUT!$F$145:$ES$145)</f>
        <v>0</v>
      </c>
      <c r="M37" s="133">
        <f t="shared" si="23"/>
        <v>472.55135999999993</v>
      </c>
      <c r="O37" s="258">
        <f t="shared" si="24"/>
        <v>694.18853999999999</v>
      </c>
      <c r="P37" s="258">
        <f t="shared" si="25"/>
        <v>-3014.5163400000001</v>
      </c>
      <c r="Q37" s="258">
        <f t="shared" si="26"/>
        <v>2322.4041699999998</v>
      </c>
      <c r="R37" s="258">
        <f t="shared" si="27"/>
        <v>0</v>
      </c>
      <c r="S37" s="133">
        <f t="shared" si="28"/>
        <v>2.0763699999997698</v>
      </c>
    </row>
    <row r="38" spans="2:19">
      <c r="B38" s="2">
        <v>44166</v>
      </c>
      <c r="C38" s="258">
        <f>SUMIF(INPUT!$F$7:$ES$7,$B38,INPUT!$F$93:$ES$93)</f>
        <v>-255.11836902102641</v>
      </c>
      <c r="D38" s="258">
        <f>SUMIF(INPUT!$F$7:$ES$7,$B38,INPUT!$F$72:$ES$72)</f>
        <v>4959.337322588296</v>
      </c>
      <c r="E38" s="258">
        <f>SUMIF(INPUT!$F$7:$ES$7,$B38,INPUT!$F$114:$ES$114)</f>
        <v>-2919.0492600883636</v>
      </c>
      <c r="F38" s="258">
        <f>SUMIF(INPUT!$F$7:$ES$7,$B38,INPUT!$F$135:$ES$135)</f>
        <v>0</v>
      </c>
      <c r="G38" s="133">
        <f t="shared" si="22"/>
        <v>1785.1696934789061</v>
      </c>
      <c r="I38" s="258">
        <f>SUMIF(INPUT!$F$7:$ES$7,$B38,INPUT!$F$103:$ES$103)</f>
        <v>-234.97746135515558</v>
      </c>
      <c r="J38" s="258">
        <f>SUMIF(INPUT!$F$7:$ES$7,$B38,INPUT!$F$82:$ES$82)</f>
        <v>832.068014393868</v>
      </c>
      <c r="K38" s="258">
        <f>SUMIF(INPUT!$F$7:$ES$7,$B38,INPUT!$F$124:$ES$124)</f>
        <v>-886.81806870276102</v>
      </c>
      <c r="L38" s="258">
        <f>SUMIF(INPUT!$F$7:$ES$7,$B38,INPUT!$F$145:$ES$145)</f>
        <v>0</v>
      </c>
      <c r="M38" s="133">
        <f t="shared" si="23"/>
        <v>-289.72751566404861</v>
      </c>
      <c r="O38" s="258">
        <f t="shared" si="24"/>
        <v>-490.09583037618199</v>
      </c>
      <c r="P38" s="258">
        <f t="shared" si="25"/>
        <v>5791.405336982164</v>
      </c>
      <c r="Q38" s="258">
        <f t="shared" si="26"/>
        <v>-3805.8673287911247</v>
      </c>
      <c r="R38" s="258">
        <f t="shared" si="27"/>
        <v>0</v>
      </c>
      <c r="S38" s="133">
        <f t="shared" si="28"/>
        <v>1495.4421778148576</v>
      </c>
    </row>
    <row r="39" spans="2:19">
      <c r="B39" s="2">
        <v>44197</v>
      </c>
      <c r="C39" s="258">
        <f>SUMIF(INPUT!$F$7:$ES$7,$B39,INPUT!$F$93:$ES$93)</f>
        <v>0</v>
      </c>
      <c r="D39" s="258">
        <f>SUMIF(INPUT!$F$7:$ES$7,$B39,INPUT!$F$72:$ES$72)</f>
        <v>0</v>
      </c>
      <c r="E39" s="258">
        <f>SUMIF(INPUT!$F$7:$ES$7,$B39,INPUT!$F$114:$ES$114)</f>
        <v>0</v>
      </c>
      <c r="F39" s="258">
        <f>SUMIF(INPUT!$F$7:$ES$7,$B39,INPUT!$F$135:$ES$135)</f>
        <v>0</v>
      </c>
      <c r="G39" s="133">
        <f t="shared" si="22"/>
        <v>0</v>
      </c>
      <c r="I39" s="258">
        <f>SUMIF(INPUT!$F$7:$ES$7,$B39,INPUT!$F$103:$ES$103)</f>
        <v>0</v>
      </c>
      <c r="J39" s="258">
        <f>SUMIF(INPUT!$F$7:$ES$7,$B39,INPUT!$F$82:$ES$82)</f>
        <v>0</v>
      </c>
      <c r="K39" s="258">
        <f>SUMIF(INPUT!$F$7:$ES$7,$B39,INPUT!$F$124:$ES$124)</f>
        <v>0</v>
      </c>
      <c r="L39" s="258">
        <f>SUMIF(INPUT!$F$7:$ES$7,$B39,INPUT!$F$145:$ES$145)</f>
        <v>0</v>
      </c>
      <c r="M39" s="133">
        <f t="shared" si="23"/>
        <v>0</v>
      </c>
      <c r="O39" s="258">
        <f t="shared" si="24"/>
        <v>0</v>
      </c>
      <c r="P39" s="258">
        <f t="shared" si="25"/>
        <v>0</v>
      </c>
      <c r="Q39" s="258">
        <f t="shared" si="26"/>
        <v>0</v>
      </c>
      <c r="R39" s="258">
        <f t="shared" si="27"/>
        <v>0</v>
      </c>
      <c r="S39" s="133">
        <f t="shared" si="28"/>
        <v>0</v>
      </c>
    </row>
    <row r="40" spans="2:19">
      <c r="B40" s="2">
        <v>44228</v>
      </c>
      <c r="C40" s="258">
        <f>SUMIF(INPUT!$F$7:$ES$7,$B40,INPUT!$F$93:$ES$93)</f>
        <v>0</v>
      </c>
      <c r="D40" s="258">
        <f>SUMIF(INPUT!$F$7:$ES$7,$B40,INPUT!$F$72:$ES$72)</f>
        <v>0</v>
      </c>
      <c r="E40" s="258">
        <f>SUMIF(INPUT!$F$7:$ES$7,$B40,INPUT!$F$114:$ES$114)</f>
        <v>0</v>
      </c>
      <c r="F40" s="258">
        <f>SUMIF(INPUT!$F$7:$ES$7,$B40,INPUT!$F$135:$ES$135)</f>
        <v>0</v>
      </c>
      <c r="G40" s="133">
        <f t="shared" si="22"/>
        <v>0</v>
      </c>
      <c r="I40" s="258">
        <f>SUMIF(INPUT!$F$7:$ES$7,$B40,INPUT!$F$103:$ES$103)</f>
        <v>0</v>
      </c>
      <c r="J40" s="258">
        <f>SUMIF(INPUT!$F$7:$ES$7,$B40,INPUT!$F$82:$ES$82)</f>
        <v>0</v>
      </c>
      <c r="K40" s="258">
        <f>SUMIF(INPUT!$F$7:$ES$7,$B40,INPUT!$F$124:$ES$124)</f>
        <v>0</v>
      </c>
      <c r="L40" s="258">
        <f>SUMIF(INPUT!$F$7:$ES$7,$B40,INPUT!$F$145:$ES$145)</f>
        <v>0</v>
      </c>
      <c r="M40" s="133">
        <f t="shared" si="23"/>
        <v>0</v>
      </c>
      <c r="O40" s="258">
        <f t="shared" si="24"/>
        <v>0</v>
      </c>
      <c r="P40" s="258">
        <f t="shared" si="25"/>
        <v>0</v>
      </c>
      <c r="Q40" s="258">
        <f t="shared" si="26"/>
        <v>0</v>
      </c>
      <c r="R40" s="258">
        <f t="shared" si="27"/>
        <v>0</v>
      </c>
      <c r="S40" s="133">
        <f t="shared" si="28"/>
        <v>0</v>
      </c>
    </row>
    <row r="41" spans="2:19">
      <c r="B41" s="2">
        <v>44256</v>
      </c>
      <c r="C41" s="258">
        <f>SUMIF(INPUT!$F$7:$ES$7,$B41,INPUT!$F$93:$ES$93)</f>
        <v>0</v>
      </c>
      <c r="D41" s="258">
        <f>SUMIF(INPUT!$F$7:$ES$7,$B41,INPUT!$F$72:$ES$72)</f>
        <v>0</v>
      </c>
      <c r="E41" s="258">
        <f>SUMIF(INPUT!$F$7:$ES$7,$B41,INPUT!$F$114:$ES$114)</f>
        <v>0</v>
      </c>
      <c r="F41" s="258">
        <f>SUMIF(INPUT!$F$7:$ES$7,$B41,INPUT!$F$135:$ES$135)</f>
        <v>0</v>
      </c>
      <c r="G41" s="133">
        <f t="shared" si="22"/>
        <v>0</v>
      </c>
      <c r="I41" s="258">
        <f>SUMIF(INPUT!$F$7:$ES$7,$B41,INPUT!$F$103:$ES$103)</f>
        <v>0</v>
      </c>
      <c r="J41" s="258">
        <f>SUMIF(INPUT!$F$7:$ES$7,$B41,INPUT!$F$82:$ES$82)</f>
        <v>0</v>
      </c>
      <c r="K41" s="258">
        <f>SUMIF(INPUT!$F$7:$ES$7,$B41,INPUT!$F$124:$ES$124)</f>
        <v>0</v>
      </c>
      <c r="L41" s="258">
        <f>SUMIF(INPUT!$F$7:$ES$7,$B41,INPUT!$F$145:$ES$145)</f>
        <v>0</v>
      </c>
      <c r="M41" s="133">
        <f t="shared" si="23"/>
        <v>0</v>
      </c>
      <c r="O41" s="258">
        <f t="shared" si="24"/>
        <v>0</v>
      </c>
      <c r="P41" s="258">
        <f t="shared" si="25"/>
        <v>0</v>
      </c>
      <c r="Q41" s="258">
        <f t="shared" si="26"/>
        <v>0</v>
      </c>
      <c r="R41" s="258">
        <f t="shared" si="27"/>
        <v>0</v>
      </c>
      <c r="S41" s="133">
        <f t="shared" si="28"/>
        <v>0</v>
      </c>
    </row>
    <row r="42" spans="2:19">
      <c r="B42" s="2">
        <v>44287</v>
      </c>
      <c r="C42" s="258">
        <f>SUMIF(INPUT!$F$7:$ES$7,$B42,INPUT!$F$93:$ES$93)</f>
        <v>0</v>
      </c>
      <c r="D42" s="258">
        <f>SUMIF(INPUT!$F$7:$ES$7,$B42,INPUT!$F$72:$ES$72)</f>
        <v>0</v>
      </c>
      <c r="E42" s="258">
        <f>SUMIF(INPUT!$F$7:$ES$7,$B42,INPUT!$F$114:$ES$114)</f>
        <v>0</v>
      </c>
      <c r="F42" s="258">
        <f>SUMIF(INPUT!$F$7:$ES$7,$B42,INPUT!$F$135:$ES$135)</f>
        <v>0</v>
      </c>
      <c r="G42" s="133">
        <f t="shared" si="22"/>
        <v>0</v>
      </c>
      <c r="I42" s="258">
        <f>SUMIF(INPUT!$F$7:$ES$7,$B42,INPUT!$F$103:$ES$103)</f>
        <v>0</v>
      </c>
      <c r="J42" s="258">
        <f>SUMIF(INPUT!$F$7:$ES$7,$B42,INPUT!$F$82:$ES$82)</f>
        <v>0</v>
      </c>
      <c r="K42" s="258">
        <f>SUMIF(INPUT!$F$7:$ES$7,$B42,INPUT!$F$124:$ES$124)</f>
        <v>0</v>
      </c>
      <c r="L42" s="258">
        <f>SUMIF(INPUT!$F$7:$ES$7,$B42,INPUT!$F$145:$ES$145)</f>
        <v>0</v>
      </c>
      <c r="M42" s="133">
        <f t="shared" si="23"/>
        <v>0</v>
      </c>
      <c r="O42" s="258">
        <f t="shared" si="24"/>
        <v>0</v>
      </c>
      <c r="P42" s="258">
        <f t="shared" si="25"/>
        <v>0</v>
      </c>
      <c r="Q42" s="258">
        <f t="shared" si="26"/>
        <v>0</v>
      </c>
      <c r="R42" s="258">
        <f t="shared" si="27"/>
        <v>0</v>
      </c>
      <c r="S42" s="133">
        <f t="shared" si="28"/>
        <v>0</v>
      </c>
    </row>
    <row r="43" spans="2:19">
      <c r="B43" s="2">
        <v>44317</v>
      </c>
      <c r="C43" s="258">
        <f>SUMIF(INPUT!$F$7:$ES$7,$B43,INPUT!$F$93:$ES$93)</f>
        <v>0</v>
      </c>
      <c r="D43" s="258">
        <f>SUMIF(INPUT!$F$7:$ES$7,$B43,INPUT!$F$72:$ES$72)</f>
        <v>0</v>
      </c>
      <c r="E43" s="258">
        <f>SUMIF(INPUT!$F$7:$ES$7,$B43,INPUT!$F$114:$ES$114)</f>
        <v>0</v>
      </c>
      <c r="F43" s="258">
        <f>SUMIF(INPUT!$F$7:$ES$7,$B43,INPUT!$F$135:$ES$135)</f>
        <v>0</v>
      </c>
      <c r="G43" s="133">
        <f t="shared" si="22"/>
        <v>0</v>
      </c>
      <c r="I43" s="258">
        <f>SUMIF(INPUT!$F$7:$ES$7,$B43,INPUT!$F$103:$ES$103)</f>
        <v>0</v>
      </c>
      <c r="J43" s="258">
        <f>SUMIF(INPUT!$F$7:$ES$7,$B43,INPUT!$F$82:$ES$82)</f>
        <v>0</v>
      </c>
      <c r="K43" s="258">
        <f>SUMIF(INPUT!$F$7:$ES$7,$B43,INPUT!$F$124:$ES$124)</f>
        <v>0</v>
      </c>
      <c r="L43" s="258">
        <f>SUMIF(INPUT!$F$7:$ES$7,$B43,INPUT!$F$145:$ES$145)</f>
        <v>0</v>
      </c>
      <c r="M43" s="133">
        <f t="shared" si="23"/>
        <v>0</v>
      </c>
      <c r="O43" s="258">
        <f t="shared" si="24"/>
        <v>0</v>
      </c>
      <c r="P43" s="258">
        <f t="shared" si="25"/>
        <v>0</v>
      </c>
      <c r="Q43" s="258">
        <f t="shared" si="26"/>
        <v>0</v>
      </c>
      <c r="R43" s="258">
        <f t="shared" si="27"/>
        <v>0</v>
      </c>
      <c r="S43" s="133">
        <f t="shared" si="28"/>
        <v>0</v>
      </c>
    </row>
    <row r="44" spans="2:19">
      <c r="B44" s="2">
        <v>44348</v>
      </c>
      <c r="C44" s="258">
        <f>SUMIF(INPUT!$F$7:$ES$7,$B44,INPUT!$F$93:$ES$93)</f>
        <v>0</v>
      </c>
      <c r="D44" s="258">
        <f>SUMIF(INPUT!$F$7:$ES$7,$B44,INPUT!$F$72:$ES$72)</f>
        <v>0</v>
      </c>
      <c r="E44" s="258">
        <f>SUMIF(INPUT!$F$7:$ES$7,$B44,INPUT!$F$114:$ES$114)</f>
        <v>0</v>
      </c>
      <c r="F44" s="258">
        <f>SUMIF(INPUT!$F$7:$ES$7,$B44,INPUT!$F$135:$ES$135)</f>
        <v>0</v>
      </c>
      <c r="G44" s="133">
        <f t="shared" si="22"/>
        <v>0</v>
      </c>
      <c r="I44" s="258">
        <f>SUMIF(INPUT!$F$7:$ES$7,$B44,INPUT!$F$103:$ES$103)</f>
        <v>0</v>
      </c>
      <c r="J44" s="258">
        <f>SUMIF(INPUT!$F$7:$ES$7,$B44,INPUT!$F$82:$ES$82)</f>
        <v>0</v>
      </c>
      <c r="K44" s="258">
        <f>SUMIF(INPUT!$F$7:$ES$7,$B44,INPUT!$F$124:$ES$124)</f>
        <v>0</v>
      </c>
      <c r="L44" s="258">
        <f>SUMIF(INPUT!$F$7:$ES$7,$B44,INPUT!$F$145:$ES$145)</f>
        <v>0</v>
      </c>
      <c r="M44" s="133">
        <f t="shared" si="23"/>
        <v>0</v>
      </c>
      <c r="O44" s="258">
        <f t="shared" si="24"/>
        <v>0</v>
      </c>
      <c r="P44" s="258">
        <f t="shared" si="25"/>
        <v>0</v>
      </c>
      <c r="Q44" s="258">
        <f t="shared" si="26"/>
        <v>0</v>
      </c>
      <c r="R44" s="258">
        <f t="shared" si="27"/>
        <v>0</v>
      </c>
      <c r="S44" s="133">
        <f t="shared" si="28"/>
        <v>0</v>
      </c>
    </row>
    <row r="45" spans="2:19">
      <c r="B45" s="2">
        <v>44378</v>
      </c>
      <c r="C45" s="258">
        <f>SUMIF(INPUT!$F$7:$ES$7,$B45,INPUT!$F$93:$ES$93)</f>
        <v>0</v>
      </c>
      <c r="D45" s="258">
        <f>SUMIF(INPUT!$F$7:$ES$7,$B45,INPUT!$F$72:$ES$72)</f>
        <v>0</v>
      </c>
      <c r="E45" s="258">
        <f>SUMIF(INPUT!$F$7:$ES$7,$B45,INPUT!$F$114:$ES$114)</f>
        <v>0</v>
      </c>
      <c r="F45" s="258">
        <f>SUMIF(INPUT!$F$7:$ES$7,$B45,INPUT!$F$135:$ES$135)</f>
        <v>0</v>
      </c>
      <c r="G45" s="133">
        <f t="shared" si="22"/>
        <v>0</v>
      </c>
      <c r="I45" s="258">
        <f>SUMIF(INPUT!$F$7:$ES$7,$B45,INPUT!$F$103:$ES$103)</f>
        <v>0</v>
      </c>
      <c r="J45" s="258">
        <f>SUMIF(INPUT!$F$7:$ES$7,$B45,INPUT!$F$82:$ES$82)</f>
        <v>0</v>
      </c>
      <c r="K45" s="258">
        <f>SUMIF(INPUT!$F$7:$ES$7,$B45,INPUT!$F$124:$ES$124)</f>
        <v>0</v>
      </c>
      <c r="L45" s="258">
        <f>SUMIF(INPUT!$F$7:$ES$7,$B45,INPUT!$F$145:$ES$145)</f>
        <v>0</v>
      </c>
      <c r="M45" s="133">
        <f t="shared" si="23"/>
        <v>0</v>
      </c>
      <c r="O45" s="258">
        <f t="shared" si="24"/>
        <v>0</v>
      </c>
      <c r="P45" s="258">
        <f t="shared" si="25"/>
        <v>0</v>
      </c>
      <c r="Q45" s="258">
        <f t="shared" si="26"/>
        <v>0</v>
      </c>
      <c r="R45" s="258">
        <f t="shared" si="27"/>
        <v>0</v>
      </c>
      <c r="S45" s="133">
        <f t="shared" si="28"/>
        <v>0</v>
      </c>
    </row>
    <row r="46" spans="2:19">
      <c r="B46" s="2">
        <v>44409</v>
      </c>
      <c r="C46" s="258">
        <f>SUMIF(INPUT!$F$7:$ES$7,$B46,INPUT!$F$93:$ES$93)</f>
        <v>0</v>
      </c>
      <c r="D46" s="258">
        <f>SUMIF(INPUT!$F$7:$ES$7,$B46,INPUT!$F$72:$ES$72)</f>
        <v>0</v>
      </c>
      <c r="E46" s="258">
        <f>SUMIF(INPUT!$F$7:$ES$7,$B46,INPUT!$F$114:$ES$114)</f>
        <v>0</v>
      </c>
      <c r="F46" s="258">
        <f>SUMIF(INPUT!$F$7:$ES$7,$B46,INPUT!$F$135:$ES$135)</f>
        <v>0</v>
      </c>
      <c r="G46" s="133">
        <f t="shared" si="22"/>
        <v>0</v>
      </c>
      <c r="I46" s="258">
        <f>SUMIF(INPUT!$F$7:$ES$7,$B46,INPUT!$F$103:$ES$103)</f>
        <v>0</v>
      </c>
      <c r="J46" s="258">
        <f>SUMIF(INPUT!$F$7:$ES$7,$B46,INPUT!$F$82:$ES$82)</f>
        <v>0</v>
      </c>
      <c r="K46" s="258">
        <f>SUMIF(INPUT!$F$7:$ES$7,$B46,INPUT!$F$124:$ES$124)</f>
        <v>0</v>
      </c>
      <c r="L46" s="258">
        <f>SUMIF(INPUT!$F$7:$ES$7,$B46,INPUT!$F$145:$ES$145)</f>
        <v>0</v>
      </c>
      <c r="M46" s="133">
        <f t="shared" si="23"/>
        <v>0</v>
      </c>
      <c r="O46" s="258">
        <f t="shared" si="24"/>
        <v>0</v>
      </c>
      <c r="P46" s="258">
        <f t="shared" si="25"/>
        <v>0</v>
      </c>
      <c r="Q46" s="258">
        <f t="shared" si="26"/>
        <v>0</v>
      </c>
      <c r="R46" s="258">
        <f t="shared" si="27"/>
        <v>0</v>
      </c>
      <c r="S46" s="133">
        <f t="shared" si="28"/>
        <v>0</v>
      </c>
    </row>
    <row r="47" spans="2:19">
      <c r="B47" s="2">
        <v>44440</v>
      </c>
      <c r="C47" s="258">
        <f>SUMIF(INPUT!$F$7:$ES$7,$B47,INPUT!$F$93:$ES$93)</f>
        <v>0</v>
      </c>
      <c r="D47" s="258">
        <f>SUMIF(INPUT!$F$7:$ES$7,$B47,INPUT!$F$72:$ES$72)</f>
        <v>0</v>
      </c>
      <c r="E47" s="258">
        <f>SUMIF(INPUT!$F$7:$ES$7,$B47,INPUT!$F$114:$ES$114)</f>
        <v>0</v>
      </c>
      <c r="F47" s="258">
        <f>SUMIF(INPUT!$F$7:$ES$7,$B47,INPUT!$F$135:$ES$135)</f>
        <v>0</v>
      </c>
      <c r="G47" s="133">
        <f t="shared" si="22"/>
        <v>0</v>
      </c>
      <c r="I47" s="258">
        <f>SUMIF(INPUT!$F$7:$ES$7,$B47,INPUT!$F$103:$ES$103)</f>
        <v>0</v>
      </c>
      <c r="J47" s="258">
        <f>SUMIF(INPUT!$F$7:$ES$7,$B47,INPUT!$F$82:$ES$82)</f>
        <v>0</v>
      </c>
      <c r="K47" s="258">
        <f>SUMIF(INPUT!$F$7:$ES$7,$B47,INPUT!$F$124:$ES$124)</f>
        <v>0</v>
      </c>
      <c r="L47" s="258">
        <f>SUMIF(INPUT!$F$7:$ES$7,$B47,INPUT!$F$145:$ES$145)</f>
        <v>0</v>
      </c>
      <c r="M47" s="133">
        <f t="shared" si="23"/>
        <v>0</v>
      </c>
      <c r="O47" s="258">
        <f t="shared" si="24"/>
        <v>0</v>
      </c>
      <c r="P47" s="258">
        <f t="shared" si="25"/>
        <v>0</v>
      </c>
      <c r="Q47" s="258">
        <f t="shared" si="26"/>
        <v>0</v>
      </c>
      <c r="R47" s="258">
        <f t="shared" si="27"/>
        <v>0</v>
      </c>
      <c r="S47" s="133">
        <f t="shared" si="28"/>
        <v>0</v>
      </c>
    </row>
    <row r="48" spans="2:19">
      <c r="B48" s="2">
        <v>44470</v>
      </c>
      <c r="C48" s="258">
        <f>SUMIF(INPUT!$F$7:$ES$7,$B48,INPUT!$F$93:$ES$93)</f>
        <v>0</v>
      </c>
      <c r="D48" s="258">
        <f>SUMIF(INPUT!$F$7:$ES$7,$B48,INPUT!$F$72:$ES$72)</f>
        <v>0</v>
      </c>
      <c r="E48" s="258">
        <f>SUMIF(INPUT!$F$7:$ES$7,$B48,INPUT!$F$114:$ES$114)</f>
        <v>0</v>
      </c>
      <c r="F48" s="258">
        <f>SUMIF(INPUT!$F$7:$ES$7,$B48,INPUT!$F$135:$ES$135)</f>
        <v>0</v>
      </c>
      <c r="G48" s="133">
        <f t="shared" si="22"/>
        <v>0</v>
      </c>
      <c r="I48" s="258">
        <f>SUMIF(INPUT!$F$7:$ES$7,$B48,INPUT!$F$103:$ES$103)</f>
        <v>0</v>
      </c>
      <c r="J48" s="258">
        <f>SUMIF(INPUT!$F$7:$ES$7,$B48,INPUT!$F$82:$ES$82)</f>
        <v>0</v>
      </c>
      <c r="K48" s="258">
        <f>SUMIF(INPUT!$F$7:$ES$7,$B48,INPUT!$F$124:$ES$124)</f>
        <v>0</v>
      </c>
      <c r="L48" s="258">
        <f>SUMIF(INPUT!$F$7:$ES$7,$B48,INPUT!$F$145:$ES$145)</f>
        <v>0</v>
      </c>
      <c r="M48" s="133">
        <f t="shared" si="23"/>
        <v>0</v>
      </c>
      <c r="O48" s="258">
        <f t="shared" si="24"/>
        <v>0</v>
      </c>
      <c r="P48" s="258">
        <f t="shared" si="25"/>
        <v>0</v>
      </c>
      <c r="Q48" s="258">
        <f t="shared" si="26"/>
        <v>0</v>
      </c>
      <c r="R48" s="258">
        <f t="shared" si="27"/>
        <v>0</v>
      </c>
      <c r="S48" s="133">
        <f t="shared" si="28"/>
        <v>0</v>
      </c>
    </row>
    <row r="49" spans="2:19">
      <c r="B49" s="2">
        <v>44501</v>
      </c>
      <c r="C49" s="258">
        <f>SUMIF(INPUT!$F$7:$ES$7,$B49,INPUT!$F$93:$ES$93)</f>
        <v>0</v>
      </c>
      <c r="D49" s="258">
        <f>SUMIF(INPUT!$F$7:$ES$7,$B49,INPUT!$F$72:$ES$72)</f>
        <v>0</v>
      </c>
      <c r="E49" s="258">
        <f>SUMIF(INPUT!$F$7:$ES$7,$B49,INPUT!$F$114:$ES$114)</f>
        <v>0</v>
      </c>
      <c r="F49" s="258">
        <f>SUMIF(INPUT!$F$7:$ES$7,$B49,INPUT!$F$135:$ES$135)</f>
        <v>0</v>
      </c>
      <c r="G49" s="133">
        <f t="shared" si="22"/>
        <v>0</v>
      </c>
      <c r="I49" s="258">
        <f>SUMIF(INPUT!$F$7:$ES$7,$B49,INPUT!$F$103:$ES$103)</f>
        <v>0</v>
      </c>
      <c r="J49" s="258">
        <f>SUMIF(INPUT!$F$7:$ES$7,$B49,INPUT!$F$82:$ES$82)</f>
        <v>0</v>
      </c>
      <c r="K49" s="258">
        <f>SUMIF(INPUT!$F$7:$ES$7,$B49,INPUT!$F$124:$ES$124)</f>
        <v>0</v>
      </c>
      <c r="L49" s="258">
        <f>SUMIF(INPUT!$F$7:$ES$7,$B49,INPUT!$F$145:$ES$145)</f>
        <v>0</v>
      </c>
      <c r="M49" s="133">
        <f t="shared" si="23"/>
        <v>0</v>
      </c>
      <c r="O49" s="258">
        <f t="shared" si="24"/>
        <v>0</v>
      </c>
      <c r="P49" s="258">
        <f t="shared" si="25"/>
        <v>0</v>
      </c>
      <c r="Q49" s="258">
        <f t="shared" si="26"/>
        <v>0</v>
      </c>
      <c r="R49" s="258">
        <f t="shared" si="27"/>
        <v>0</v>
      </c>
      <c r="S49" s="133">
        <f t="shared" si="28"/>
        <v>0</v>
      </c>
    </row>
    <row r="50" spans="2:19">
      <c r="B50" s="2">
        <v>44531</v>
      </c>
      <c r="C50" s="258">
        <f>SUMIF(INPUT!$F$7:$ES$7,$B50,INPUT!$F$93:$ES$93)</f>
        <v>0</v>
      </c>
      <c r="D50" s="258">
        <f>SUMIF(INPUT!$F$7:$ES$7,$B50,INPUT!$F$72:$ES$72)</f>
        <v>0</v>
      </c>
      <c r="E50" s="258">
        <f>SUMIF(INPUT!$F$7:$ES$7,$B50,INPUT!$F$114:$ES$114)</f>
        <v>0</v>
      </c>
      <c r="F50" s="258">
        <f>SUMIF(INPUT!$F$7:$ES$7,$B50,INPUT!$F$135:$ES$135)</f>
        <v>0</v>
      </c>
      <c r="G50" s="133">
        <f t="shared" si="22"/>
        <v>0</v>
      </c>
      <c r="I50" s="258">
        <f>SUMIF(INPUT!$F$7:$ES$7,$B50,INPUT!$F$103:$ES$103)</f>
        <v>0</v>
      </c>
      <c r="J50" s="258">
        <f>SUMIF(INPUT!$F$7:$ES$7,$B50,INPUT!$F$82:$ES$82)</f>
        <v>0</v>
      </c>
      <c r="K50" s="258">
        <f>SUMIF(INPUT!$F$7:$ES$7,$B50,INPUT!$F$124:$ES$124)</f>
        <v>0</v>
      </c>
      <c r="L50" s="258">
        <f>SUMIF(INPUT!$F$7:$ES$7,$B50,INPUT!$F$145:$ES$145)</f>
        <v>0</v>
      </c>
      <c r="M50" s="133">
        <f t="shared" si="23"/>
        <v>0</v>
      </c>
      <c r="O50" s="258">
        <f t="shared" si="24"/>
        <v>0</v>
      </c>
      <c r="P50" s="258">
        <f t="shared" si="25"/>
        <v>0</v>
      </c>
      <c r="Q50" s="258">
        <f t="shared" si="26"/>
        <v>0</v>
      </c>
      <c r="R50" s="258">
        <f t="shared" si="27"/>
        <v>0</v>
      </c>
      <c r="S50" s="133">
        <f t="shared" si="28"/>
        <v>0</v>
      </c>
    </row>
    <row r="51" spans="2:19" hidden="1" outlineLevel="1">
      <c r="B51" s="2">
        <v>44562</v>
      </c>
      <c r="C51" s="258">
        <f>SUMIF(INPUT!$F$7:$ES$7,$B51,INPUT!$F$93:$ES$93)</f>
        <v>0</v>
      </c>
      <c r="D51" s="258">
        <f>SUMIF(INPUT!$F$7:$ES$7,$B51,INPUT!$F$72:$ES$72)</f>
        <v>0</v>
      </c>
      <c r="E51" s="258">
        <f>SUMIF(INPUT!$F$7:$ES$7,$B51,INPUT!$F$114:$ES$114)</f>
        <v>0</v>
      </c>
      <c r="F51" s="258">
        <f>SUMIF(INPUT!$F$7:$ES$7,$B51,INPUT!$F$135:$ES$135)</f>
        <v>0</v>
      </c>
      <c r="G51" s="133">
        <f t="shared" si="22"/>
        <v>0</v>
      </c>
      <c r="I51" s="258">
        <f>SUMIF(INPUT!$F$7:$ES$7,$B51,INPUT!$F$103:$ES$103)</f>
        <v>0</v>
      </c>
      <c r="J51" s="258">
        <f>SUMIF(INPUT!$F$7:$ES$7,$B51,INPUT!$F$82:$ES$82)</f>
        <v>0</v>
      </c>
      <c r="K51" s="258">
        <f>SUMIF(INPUT!$F$7:$ES$7,$B51,INPUT!$F$124:$ES$124)</f>
        <v>0</v>
      </c>
      <c r="L51" s="258">
        <f>SUMIF(INPUT!$F$7:$ES$7,$B51,INPUT!$F$145:$ES$145)</f>
        <v>0</v>
      </c>
      <c r="M51" s="133">
        <f t="shared" si="23"/>
        <v>0</v>
      </c>
      <c r="O51" s="258">
        <f t="shared" si="24"/>
        <v>0</v>
      </c>
      <c r="P51" s="258">
        <f t="shared" si="25"/>
        <v>0</v>
      </c>
      <c r="Q51" s="258">
        <f t="shared" si="26"/>
        <v>0</v>
      </c>
      <c r="R51" s="258">
        <f t="shared" si="27"/>
        <v>0</v>
      </c>
      <c r="S51" s="133">
        <f t="shared" si="28"/>
        <v>0</v>
      </c>
    </row>
    <row r="52" spans="2:19" hidden="1" outlineLevel="1">
      <c r="B52" s="2">
        <v>44593</v>
      </c>
      <c r="C52" s="258">
        <f>SUMIF(INPUT!$F$7:$ES$7,$B52,INPUT!$F$93:$ES$93)</f>
        <v>0</v>
      </c>
      <c r="D52" s="258">
        <f>SUMIF(INPUT!$F$7:$ES$7,$B52,INPUT!$F$72:$ES$72)</f>
        <v>0</v>
      </c>
      <c r="E52" s="258">
        <f>SUMIF(INPUT!$F$7:$ES$7,$B52,INPUT!$F$114:$ES$114)</f>
        <v>0</v>
      </c>
      <c r="F52" s="258">
        <f>SUMIF(INPUT!$F$7:$ES$7,$B52,INPUT!$F$135:$ES$135)</f>
        <v>0</v>
      </c>
      <c r="G52" s="133">
        <f t="shared" si="22"/>
        <v>0</v>
      </c>
      <c r="I52" s="258">
        <f>SUMIF(INPUT!$F$7:$ES$7,$B52,INPUT!$F$103:$ES$103)</f>
        <v>0</v>
      </c>
      <c r="J52" s="258">
        <f>SUMIF(INPUT!$F$7:$ES$7,$B52,INPUT!$F$82:$ES$82)</f>
        <v>0</v>
      </c>
      <c r="K52" s="258">
        <f>SUMIF(INPUT!$F$7:$ES$7,$B52,INPUT!$F$124:$ES$124)</f>
        <v>0</v>
      </c>
      <c r="L52" s="258">
        <f>SUMIF(INPUT!$F$7:$ES$7,$B52,INPUT!$F$145:$ES$145)</f>
        <v>0</v>
      </c>
      <c r="M52" s="133">
        <f t="shared" si="23"/>
        <v>0</v>
      </c>
      <c r="O52" s="258">
        <f t="shared" si="24"/>
        <v>0</v>
      </c>
      <c r="P52" s="258">
        <f t="shared" si="25"/>
        <v>0</v>
      </c>
      <c r="Q52" s="258">
        <f t="shared" si="26"/>
        <v>0</v>
      </c>
      <c r="R52" s="258">
        <f t="shared" si="27"/>
        <v>0</v>
      </c>
      <c r="S52" s="133">
        <f t="shared" si="28"/>
        <v>0</v>
      </c>
    </row>
    <row r="53" spans="2:19" hidden="1" outlineLevel="1">
      <c r="B53" s="2">
        <v>44621</v>
      </c>
      <c r="C53" s="258">
        <f>SUMIF(INPUT!$F$7:$ES$7,$B53,INPUT!$F$93:$ES$93)</f>
        <v>0</v>
      </c>
      <c r="D53" s="258">
        <f>SUMIF(INPUT!$F$7:$ES$7,$B53,INPUT!$F$72:$ES$72)</f>
        <v>0</v>
      </c>
      <c r="E53" s="258">
        <f>SUMIF(INPUT!$F$7:$ES$7,$B53,INPUT!$F$114:$ES$114)</f>
        <v>0</v>
      </c>
      <c r="F53" s="258">
        <f>SUMIF(INPUT!$F$7:$ES$7,$B53,INPUT!$F$135:$ES$135)</f>
        <v>0</v>
      </c>
      <c r="G53" s="133">
        <f t="shared" si="22"/>
        <v>0</v>
      </c>
      <c r="I53" s="258">
        <f>SUMIF(INPUT!$F$7:$ES$7,$B53,INPUT!$F$103:$ES$103)</f>
        <v>0</v>
      </c>
      <c r="J53" s="258">
        <f>SUMIF(INPUT!$F$7:$ES$7,$B53,INPUT!$F$82:$ES$82)</f>
        <v>0</v>
      </c>
      <c r="K53" s="258">
        <f>SUMIF(INPUT!$F$7:$ES$7,$B53,INPUT!$F$124:$ES$124)</f>
        <v>0</v>
      </c>
      <c r="L53" s="258">
        <f>SUMIF(INPUT!$F$7:$ES$7,$B53,INPUT!$F$145:$ES$145)</f>
        <v>0</v>
      </c>
      <c r="M53" s="133">
        <f t="shared" si="23"/>
        <v>0</v>
      </c>
      <c r="O53" s="258">
        <f t="shared" si="24"/>
        <v>0</v>
      </c>
      <c r="P53" s="258">
        <f t="shared" si="25"/>
        <v>0</v>
      </c>
      <c r="Q53" s="258">
        <f t="shared" si="26"/>
        <v>0</v>
      </c>
      <c r="R53" s="258">
        <f t="shared" si="27"/>
        <v>0</v>
      </c>
      <c r="S53" s="133">
        <f t="shared" si="28"/>
        <v>0</v>
      </c>
    </row>
    <row r="54" spans="2:19" hidden="1" outlineLevel="1">
      <c r="B54" s="2">
        <v>44652</v>
      </c>
      <c r="C54" s="258">
        <f>SUMIF(INPUT!$F$7:$ES$7,$B54,INPUT!$F$93:$ES$93)</f>
        <v>0</v>
      </c>
      <c r="D54" s="258">
        <f>SUMIF(INPUT!$F$7:$ES$7,$B54,INPUT!$F$72:$ES$72)</f>
        <v>0</v>
      </c>
      <c r="E54" s="258">
        <f>SUMIF(INPUT!$F$7:$ES$7,$B54,INPUT!$F$114:$ES$114)</f>
        <v>0</v>
      </c>
      <c r="F54" s="258">
        <f>SUMIF(INPUT!$F$7:$ES$7,$B54,INPUT!$F$135:$ES$135)</f>
        <v>0</v>
      </c>
      <c r="G54" s="133">
        <f t="shared" si="22"/>
        <v>0</v>
      </c>
      <c r="I54" s="258">
        <f>SUMIF(INPUT!$F$7:$ES$7,$B54,INPUT!$F$103:$ES$103)</f>
        <v>0</v>
      </c>
      <c r="J54" s="258">
        <f>SUMIF(INPUT!$F$7:$ES$7,$B54,INPUT!$F$82:$ES$82)</f>
        <v>0</v>
      </c>
      <c r="K54" s="258">
        <f>SUMIF(INPUT!$F$7:$ES$7,$B54,INPUT!$F$124:$ES$124)</f>
        <v>0</v>
      </c>
      <c r="L54" s="258">
        <f>SUMIF(INPUT!$F$7:$ES$7,$B54,INPUT!$F$145:$ES$145)</f>
        <v>0</v>
      </c>
      <c r="M54" s="133">
        <f t="shared" si="23"/>
        <v>0</v>
      </c>
      <c r="O54" s="258">
        <f t="shared" si="24"/>
        <v>0</v>
      </c>
      <c r="P54" s="258">
        <f t="shared" si="25"/>
        <v>0</v>
      </c>
      <c r="Q54" s="258">
        <f t="shared" si="26"/>
        <v>0</v>
      </c>
      <c r="R54" s="258">
        <f t="shared" si="27"/>
        <v>0</v>
      </c>
      <c r="S54" s="133">
        <f t="shared" si="28"/>
        <v>0</v>
      </c>
    </row>
    <row r="55" spans="2:19" hidden="1" outlineLevel="1">
      <c r="B55" s="2">
        <v>44682</v>
      </c>
      <c r="C55" s="258">
        <f>SUMIF(INPUT!$F$7:$ES$7,$B55,INPUT!$F$93:$ES$93)</f>
        <v>0</v>
      </c>
      <c r="D55" s="258">
        <f>SUMIF(INPUT!$F$7:$ES$7,$B55,INPUT!$F$72:$ES$72)</f>
        <v>0</v>
      </c>
      <c r="E55" s="258">
        <f>SUMIF(INPUT!$F$7:$ES$7,$B55,INPUT!$F$114:$ES$114)</f>
        <v>0</v>
      </c>
      <c r="F55" s="258">
        <f>SUMIF(INPUT!$F$7:$ES$7,$B55,INPUT!$F$135:$ES$135)</f>
        <v>0</v>
      </c>
      <c r="G55" s="133">
        <f t="shared" si="22"/>
        <v>0</v>
      </c>
      <c r="I55" s="258">
        <f>SUMIF(INPUT!$F$7:$ES$7,$B55,INPUT!$F$103:$ES$103)</f>
        <v>0</v>
      </c>
      <c r="J55" s="258">
        <f>SUMIF(INPUT!$F$7:$ES$7,$B55,INPUT!$F$82:$ES$82)</f>
        <v>0</v>
      </c>
      <c r="K55" s="258">
        <f>SUMIF(INPUT!$F$7:$ES$7,$B55,INPUT!$F$124:$ES$124)</f>
        <v>0</v>
      </c>
      <c r="L55" s="258">
        <f>SUMIF(INPUT!$F$7:$ES$7,$B55,INPUT!$F$145:$ES$145)</f>
        <v>0</v>
      </c>
      <c r="M55" s="133">
        <f t="shared" si="23"/>
        <v>0</v>
      </c>
      <c r="O55" s="258">
        <f t="shared" si="24"/>
        <v>0</v>
      </c>
      <c r="P55" s="258">
        <f t="shared" si="25"/>
        <v>0</v>
      </c>
      <c r="Q55" s="258">
        <f t="shared" si="26"/>
        <v>0</v>
      </c>
      <c r="R55" s="258">
        <f t="shared" si="27"/>
        <v>0</v>
      </c>
      <c r="S55" s="133">
        <f t="shared" si="28"/>
        <v>0</v>
      </c>
    </row>
    <row r="56" spans="2:19" hidden="1" outlineLevel="1">
      <c r="B56" s="2">
        <v>44713</v>
      </c>
      <c r="C56" s="258">
        <f>SUMIF(INPUT!$F$7:$ES$7,$B56,INPUT!$F$93:$ES$93)</f>
        <v>0</v>
      </c>
      <c r="D56" s="258">
        <f>SUMIF(INPUT!$F$7:$ES$7,$B56,INPUT!$F$72:$ES$72)</f>
        <v>0</v>
      </c>
      <c r="E56" s="258">
        <f>SUMIF(INPUT!$F$7:$ES$7,$B56,INPUT!$F$114:$ES$114)</f>
        <v>0</v>
      </c>
      <c r="F56" s="258">
        <f>SUMIF(INPUT!$F$7:$ES$7,$B56,INPUT!$F$135:$ES$135)</f>
        <v>0</v>
      </c>
      <c r="G56" s="133">
        <f t="shared" si="22"/>
        <v>0</v>
      </c>
      <c r="I56" s="258">
        <f>SUMIF(INPUT!$F$7:$ES$7,$B56,INPUT!$F$103:$ES$103)</f>
        <v>0</v>
      </c>
      <c r="J56" s="258">
        <f>SUMIF(INPUT!$F$7:$ES$7,$B56,INPUT!$F$82:$ES$82)</f>
        <v>0</v>
      </c>
      <c r="K56" s="258">
        <f>SUMIF(INPUT!$F$7:$ES$7,$B56,INPUT!$F$124:$ES$124)</f>
        <v>0</v>
      </c>
      <c r="L56" s="258">
        <f>SUMIF(INPUT!$F$7:$ES$7,$B56,INPUT!$F$145:$ES$145)</f>
        <v>0</v>
      </c>
      <c r="M56" s="133">
        <f t="shared" si="23"/>
        <v>0</v>
      </c>
      <c r="O56" s="258">
        <f t="shared" si="24"/>
        <v>0</v>
      </c>
      <c r="P56" s="258">
        <f t="shared" si="25"/>
        <v>0</v>
      </c>
      <c r="Q56" s="258">
        <f t="shared" si="26"/>
        <v>0</v>
      </c>
      <c r="R56" s="258">
        <f t="shared" si="27"/>
        <v>0</v>
      </c>
      <c r="S56" s="133">
        <f t="shared" si="28"/>
        <v>0</v>
      </c>
    </row>
    <row r="57" spans="2:19" hidden="1" outlineLevel="1">
      <c r="B57" s="2">
        <v>44743</v>
      </c>
      <c r="C57" s="258">
        <f>SUMIF(INPUT!$F$7:$ES$7,$B57,INPUT!$F$93:$ES$93)</f>
        <v>0</v>
      </c>
      <c r="D57" s="258">
        <f>SUMIF(INPUT!$F$7:$ES$7,$B57,INPUT!$F$72:$ES$72)</f>
        <v>0</v>
      </c>
      <c r="E57" s="258">
        <f>SUMIF(INPUT!$F$7:$ES$7,$B57,INPUT!$F$114:$ES$114)</f>
        <v>0</v>
      </c>
      <c r="F57" s="258">
        <f>SUMIF(INPUT!$F$7:$ES$7,$B57,INPUT!$F$135:$ES$135)</f>
        <v>0</v>
      </c>
      <c r="G57" s="133">
        <f t="shared" si="22"/>
        <v>0</v>
      </c>
      <c r="I57" s="258">
        <f>SUMIF(INPUT!$F$7:$ES$7,$B57,INPUT!$F$103:$ES$103)</f>
        <v>0</v>
      </c>
      <c r="J57" s="258">
        <f>SUMIF(INPUT!$F$7:$ES$7,$B57,INPUT!$F$82:$ES$82)</f>
        <v>0</v>
      </c>
      <c r="K57" s="258">
        <f>SUMIF(INPUT!$F$7:$ES$7,$B57,INPUT!$F$124:$ES$124)</f>
        <v>0</v>
      </c>
      <c r="L57" s="258">
        <f>SUMIF(INPUT!$F$7:$ES$7,$B57,INPUT!$F$145:$ES$145)</f>
        <v>0</v>
      </c>
      <c r="M57" s="133">
        <f t="shared" si="23"/>
        <v>0</v>
      </c>
      <c r="O57" s="258">
        <f t="shared" si="24"/>
        <v>0</v>
      </c>
      <c r="P57" s="258">
        <f t="shared" si="25"/>
        <v>0</v>
      </c>
      <c r="Q57" s="258">
        <f t="shared" si="26"/>
        <v>0</v>
      </c>
      <c r="R57" s="258">
        <f t="shared" si="27"/>
        <v>0</v>
      </c>
      <c r="S57" s="133">
        <f t="shared" si="28"/>
        <v>0</v>
      </c>
    </row>
    <row r="58" spans="2:19" hidden="1" outlineLevel="1">
      <c r="B58" s="2">
        <v>44774</v>
      </c>
      <c r="C58" s="258">
        <f>SUMIF(INPUT!$F$7:$ES$7,$B58,INPUT!$F$93:$ES$93)</f>
        <v>0</v>
      </c>
      <c r="D58" s="258">
        <f>SUMIF(INPUT!$F$7:$ES$7,$B58,INPUT!$F$72:$ES$72)</f>
        <v>0</v>
      </c>
      <c r="E58" s="258">
        <f>SUMIF(INPUT!$F$7:$ES$7,$B58,INPUT!$F$114:$ES$114)</f>
        <v>0</v>
      </c>
      <c r="F58" s="258">
        <f>SUMIF(INPUT!$F$7:$ES$7,$B58,INPUT!$F$135:$ES$135)</f>
        <v>0</v>
      </c>
      <c r="G58" s="133">
        <f t="shared" si="22"/>
        <v>0</v>
      </c>
      <c r="I58" s="258">
        <f>SUMIF(INPUT!$F$7:$ES$7,$B58,INPUT!$F$103:$ES$103)</f>
        <v>0</v>
      </c>
      <c r="J58" s="258">
        <f>SUMIF(INPUT!$F$7:$ES$7,$B58,INPUT!$F$82:$ES$82)</f>
        <v>0</v>
      </c>
      <c r="K58" s="258">
        <f>SUMIF(INPUT!$F$7:$ES$7,$B58,INPUT!$F$124:$ES$124)</f>
        <v>0</v>
      </c>
      <c r="L58" s="258">
        <f>SUMIF(INPUT!$F$7:$ES$7,$B58,INPUT!$F$145:$ES$145)</f>
        <v>0</v>
      </c>
      <c r="M58" s="133">
        <f t="shared" si="23"/>
        <v>0</v>
      </c>
      <c r="O58" s="258">
        <f t="shared" si="24"/>
        <v>0</v>
      </c>
      <c r="P58" s="258">
        <f t="shared" si="25"/>
        <v>0</v>
      </c>
      <c r="Q58" s="258">
        <f t="shared" si="26"/>
        <v>0</v>
      </c>
      <c r="R58" s="258">
        <f t="shared" si="27"/>
        <v>0</v>
      </c>
      <c r="S58" s="133">
        <f t="shared" si="28"/>
        <v>0</v>
      </c>
    </row>
    <row r="59" spans="2:19" hidden="1" outlineLevel="1">
      <c r="B59" s="2">
        <v>44805</v>
      </c>
      <c r="C59" s="258">
        <f>SUMIF(INPUT!$F$7:$ES$7,$B59,INPUT!$F$93:$ES$93)</f>
        <v>0</v>
      </c>
      <c r="D59" s="258">
        <f>SUMIF(INPUT!$F$7:$ES$7,$B59,INPUT!$F$72:$ES$72)</f>
        <v>0</v>
      </c>
      <c r="E59" s="258">
        <f>SUMIF(INPUT!$F$7:$ES$7,$B59,INPUT!$F$114:$ES$114)</f>
        <v>0</v>
      </c>
      <c r="F59" s="258">
        <f>SUMIF(INPUT!$F$7:$ES$7,$B59,INPUT!$F$135:$ES$135)</f>
        <v>0</v>
      </c>
      <c r="G59" s="133">
        <f t="shared" si="22"/>
        <v>0</v>
      </c>
      <c r="I59" s="258">
        <f>SUMIF(INPUT!$F$7:$ES$7,$B59,INPUT!$F$103:$ES$103)</f>
        <v>0</v>
      </c>
      <c r="J59" s="258">
        <f>SUMIF(INPUT!$F$7:$ES$7,$B59,INPUT!$F$82:$ES$82)</f>
        <v>0</v>
      </c>
      <c r="K59" s="258">
        <f>SUMIF(INPUT!$F$7:$ES$7,$B59,INPUT!$F$124:$ES$124)</f>
        <v>0</v>
      </c>
      <c r="L59" s="258">
        <f>SUMIF(INPUT!$F$7:$ES$7,$B59,INPUT!$F$145:$ES$145)</f>
        <v>0</v>
      </c>
      <c r="M59" s="133">
        <f t="shared" si="23"/>
        <v>0</v>
      </c>
      <c r="O59" s="258">
        <f t="shared" si="24"/>
        <v>0</v>
      </c>
      <c r="P59" s="258">
        <f t="shared" si="25"/>
        <v>0</v>
      </c>
      <c r="Q59" s="258">
        <f t="shared" si="26"/>
        <v>0</v>
      </c>
      <c r="R59" s="258">
        <f t="shared" si="27"/>
        <v>0</v>
      </c>
      <c r="S59" s="133">
        <f t="shared" si="28"/>
        <v>0</v>
      </c>
    </row>
    <row r="60" spans="2:19" hidden="1" outlineLevel="1">
      <c r="B60" s="2">
        <v>44835</v>
      </c>
      <c r="C60" s="258">
        <f>SUMIF(INPUT!$F$7:$ES$7,$B60,INPUT!$F$93:$ES$93)</f>
        <v>0</v>
      </c>
      <c r="D60" s="258">
        <f>SUMIF(INPUT!$F$7:$ES$7,$B60,INPUT!$F$72:$ES$72)</f>
        <v>0</v>
      </c>
      <c r="E60" s="258">
        <f>SUMIF(INPUT!$F$7:$ES$7,$B60,INPUT!$F$114:$ES$114)</f>
        <v>0</v>
      </c>
      <c r="F60" s="258">
        <f>SUMIF(INPUT!$F$7:$ES$7,$B60,INPUT!$F$135:$ES$135)</f>
        <v>0</v>
      </c>
      <c r="G60" s="133">
        <f t="shared" si="22"/>
        <v>0</v>
      </c>
      <c r="I60" s="258">
        <f>SUMIF(INPUT!$F$7:$ES$7,$B60,INPUT!$F$103:$ES$103)</f>
        <v>0</v>
      </c>
      <c r="J60" s="258">
        <f>SUMIF(INPUT!$F$7:$ES$7,$B60,INPUT!$F$82:$ES$82)</f>
        <v>0</v>
      </c>
      <c r="K60" s="258">
        <f>SUMIF(INPUT!$F$7:$ES$7,$B60,INPUT!$F$124:$ES$124)</f>
        <v>0</v>
      </c>
      <c r="L60" s="258">
        <f>SUMIF(INPUT!$F$7:$ES$7,$B60,INPUT!$F$145:$ES$145)</f>
        <v>0</v>
      </c>
      <c r="M60" s="133">
        <f t="shared" si="23"/>
        <v>0</v>
      </c>
      <c r="O60" s="258">
        <f t="shared" si="24"/>
        <v>0</v>
      </c>
      <c r="P60" s="258">
        <f t="shared" si="25"/>
        <v>0</v>
      </c>
      <c r="Q60" s="258">
        <f t="shared" si="26"/>
        <v>0</v>
      </c>
      <c r="R60" s="258">
        <f t="shared" si="27"/>
        <v>0</v>
      </c>
      <c r="S60" s="133">
        <f t="shared" si="28"/>
        <v>0</v>
      </c>
    </row>
    <row r="61" spans="2:19" hidden="1" outlineLevel="1">
      <c r="B61" s="2">
        <v>44866</v>
      </c>
      <c r="C61" s="258">
        <f>SUMIF(INPUT!$F$7:$ES$7,$B61,INPUT!$F$93:$ES$93)</f>
        <v>0</v>
      </c>
      <c r="D61" s="258">
        <f>SUMIF(INPUT!$F$7:$ES$7,$B61,INPUT!$F$72:$ES$72)</f>
        <v>0</v>
      </c>
      <c r="E61" s="258">
        <f>SUMIF(INPUT!$F$7:$ES$7,$B61,INPUT!$F$114:$ES$114)</f>
        <v>0</v>
      </c>
      <c r="F61" s="258">
        <f>SUMIF(INPUT!$F$7:$ES$7,$B61,INPUT!$F$135:$ES$135)</f>
        <v>0</v>
      </c>
      <c r="G61" s="133">
        <f t="shared" si="22"/>
        <v>0</v>
      </c>
      <c r="I61" s="258">
        <f>SUMIF(INPUT!$F$7:$ES$7,$B61,INPUT!$F$103:$ES$103)</f>
        <v>0</v>
      </c>
      <c r="J61" s="258">
        <f>SUMIF(INPUT!$F$7:$ES$7,$B61,INPUT!$F$82:$ES$82)</f>
        <v>0</v>
      </c>
      <c r="K61" s="258">
        <f>SUMIF(INPUT!$F$7:$ES$7,$B61,INPUT!$F$124:$ES$124)</f>
        <v>0</v>
      </c>
      <c r="L61" s="258">
        <f>SUMIF(INPUT!$F$7:$ES$7,$B61,INPUT!$F$145:$ES$145)</f>
        <v>0</v>
      </c>
      <c r="M61" s="133">
        <f t="shared" si="23"/>
        <v>0</v>
      </c>
      <c r="O61" s="258">
        <f t="shared" si="24"/>
        <v>0</v>
      </c>
      <c r="P61" s="258">
        <f t="shared" si="25"/>
        <v>0</v>
      </c>
      <c r="Q61" s="258">
        <f t="shared" si="26"/>
        <v>0</v>
      </c>
      <c r="R61" s="258">
        <f t="shared" si="27"/>
        <v>0</v>
      </c>
      <c r="S61" s="133">
        <f t="shared" si="28"/>
        <v>0</v>
      </c>
    </row>
    <row r="62" spans="2:19" hidden="1" outlineLevel="1">
      <c r="B62" s="2">
        <v>44896</v>
      </c>
      <c r="C62" s="258">
        <f>SUMIF(INPUT!$F$7:$ES$7,$B62,INPUT!$F$93:$ES$93)</f>
        <v>0</v>
      </c>
      <c r="D62" s="258">
        <f>SUMIF(INPUT!$F$7:$ES$7,$B62,INPUT!$F$72:$ES$72)</f>
        <v>0</v>
      </c>
      <c r="E62" s="258">
        <f>SUMIF(INPUT!$F$7:$ES$7,$B62,INPUT!$F$114:$ES$114)</f>
        <v>0</v>
      </c>
      <c r="F62" s="258">
        <f>SUMIF(INPUT!$F$7:$ES$7,$B62,INPUT!$F$135:$ES$135)</f>
        <v>0</v>
      </c>
      <c r="G62" s="133">
        <f t="shared" si="22"/>
        <v>0</v>
      </c>
      <c r="I62" s="258">
        <f>SUMIF(INPUT!$F$7:$ES$7,$B62,INPUT!$F$103:$ES$103)</f>
        <v>0</v>
      </c>
      <c r="J62" s="258">
        <f>SUMIF(INPUT!$F$7:$ES$7,$B62,INPUT!$F$82:$ES$82)</f>
        <v>0</v>
      </c>
      <c r="K62" s="258">
        <f>SUMIF(INPUT!$F$7:$ES$7,$B62,INPUT!$F$124:$ES$124)</f>
        <v>0</v>
      </c>
      <c r="L62" s="258">
        <f>SUMIF(INPUT!$F$7:$ES$7,$B62,INPUT!$F$145:$ES$145)</f>
        <v>0</v>
      </c>
      <c r="M62" s="133">
        <f t="shared" si="23"/>
        <v>0</v>
      </c>
      <c r="O62" s="258">
        <f t="shared" si="24"/>
        <v>0</v>
      </c>
      <c r="P62" s="258">
        <f t="shared" si="25"/>
        <v>0</v>
      </c>
      <c r="Q62" s="258">
        <f t="shared" si="26"/>
        <v>0</v>
      </c>
      <c r="R62" s="258">
        <f t="shared" si="27"/>
        <v>0</v>
      </c>
      <c r="S62" s="133">
        <f t="shared" si="28"/>
        <v>0</v>
      </c>
    </row>
    <row r="63" spans="2:19" hidden="1" outlineLevel="1">
      <c r="B63" s="2">
        <v>44927</v>
      </c>
      <c r="C63" s="258">
        <f>SUMIF(INPUT!$F$7:$ES$7,$B63,INPUT!$F$93:$ES$93)</f>
        <v>0</v>
      </c>
      <c r="D63" s="258">
        <f>SUMIF(INPUT!$F$7:$ES$7,$B63,INPUT!$F$72:$ES$72)</f>
        <v>0</v>
      </c>
      <c r="E63" s="258">
        <f>SUMIF(INPUT!$F$7:$ES$7,$B63,INPUT!$F$114:$ES$114)</f>
        <v>0</v>
      </c>
      <c r="F63" s="258">
        <f>SUMIF(INPUT!$F$7:$ES$7,$B63,INPUT!$F$135:$ES$135)</f>
        <v>0</v>
      </c>
      <c r="G63" s="133">
        <f t="shared" si="22"/>
        <v>0</v>
      </c>
      <c r="I63" s="258">
        <f>SUMIF(INPUT!$F$7:$ES$7,$B63,INPUT!$F$103:$ES$103)</f>
        <v>0</v>
      </c>
      <c r="J63" s="258">
        <f>SUMIF(INPUT!$F$7:$ES$7,$B63,INPUT!$F$82:$ES$82)</f>
        <v>0</v>
      </c>
      <c r="K63" s="258">
        <f>SUMIF(INPUT!$F$7:$ES$7,$B63,INPUT!$F$124:$ES$124)</f>
        <v>0</v>
      </c>
      <c r="L63" s="258">
        <f>SUMIF(INPUT!$F$7:$ES$7,$B63,INPUT!$F$145:$ES$145)</f>
        <v>0</v>
      </c>
      <c r="M63" s="133">
        <f t="shared" si="23"/>
        <v>0</v>
      </c>
      <c r="O63" s="258">
        <f t="shared" si="24"/>
        <v>0</v>
      </c>
      <c r="P63" s="258">
        <f t="shared" si="25"/>
        <v>0</v>
      </c>
      <c r="Q63" s="258">
        <f t="shared" si="26"/>
        <v>0</v>
      </c>
      <c r="R63" s="258">
        <f t="shared" si="27"/>
        <v>0</v>
      </c>
      <c r="S63" s="133">
        <f t="shared" si="28"/>
        <v>0</v>
      </c>
    </row>
    <row r="64" spans="2:19" hidden="1" outlineLevel="1">
      <c r="B64" s="2">
        <v>44958</v>
      </c>
      <c r="C64" s="258">
        <f>SUMIF(INPUT!$F$7:$ES$7,$B64,INPUT!$F$93:$ES$93)</f>
        <v>0</v>
      </c>
      <c r="D64" s="258">
        <f>SUMIF(INPUT!$F$7:$ES$7,$B64,INPUT!$F$72:$ES$72)</f>
        <v>0</v>
      </c>
      <c r="E64" s="258">
        <f>SUMIF(INPUT!$F$7:$ES$7,$B64,INPUT!$F$114:$ES$114)</f>
        <v>0</v>
      </c>
      <c r="F64" s="258">
        <f>SUMIF(INPUT!$F$7:$ES$7,$B64,INPUT!$F$135:$ES$135)</f>
        <v>0</v>
      </c>
      <c r="G64" s="133">
        <f t="shared" si="22"/>
        <v>0</v>
      </c>
      <c r="I64" s="258">
        <f>SUMIF(INPUT!$F$7:$ES$7,$B64,INPUT!$F$103:$ES$103)</f>
        <v>0</v>
      </c>
      <c r="J64" s="258">
        <f>SUMIF(INPUT!$F$7:$ES$7,$B64,INPUT!$F$82:$ES$82)</f>
        <v>0</v>
      </c>
      <c r="K64" s="258">
        <f>SUMIF(INPUT!$F$7:$ES$7,$B64,INPUT!$F$124:$ES$124)</f>
        <v>0</v>
      </c>
      <c r="L64" s="258">
        <f>SUMIF(INPUT!$F$7:$ES$7,$B64,INPUT!$F$145:$ES$145)</f>
        <v>0</v>
      </c>
      <c r="M64" s="133">
        <f t="shared" si="23"/>
        <v>0</v>
      </c>
      <c r="O64" s="258">
        <f t="shared" si="24"/>
        <v>0</v>
      </c>
      <c r="P64" s="258">
        <f t="shared" si="25"/>
        <v>0</v>
      </c>
      <c r="Q64" s="258">
        <f t="shared" si="26"/>
        <v>0</v>
      </c>
      <c r="R64" s="258">
        <f t="shared" si="27"/>
        <v>0</v>
      </c>
      <c r="S64" s="133">
        <f t="shared" si="28"/>
        <v>0</v>
      </c>
    </row>
    <row r="65" spans="2:19" hidden="1" outlineLevel="1">
      <c r="B65" s="2">
        <v>44986</v>
      </c>
      <c r="C65" s="258">
        <f>SUMIF(INPUT!$F$7:$ES$7,$B65,INPUT!$F$93:$ES$93)</f>
        <v>0</v>
      </c>
      <c r="D65" s="258">
        <f>SUMIF(INPUT!$F$7:$ES$7,$B65,INPUT!$F$72:$ES$72)</f>
        <v>0</v>
      </c>
      <c r="E65" s="258">
        <f>SUMIF(INPUT!$F$7:$ES$7,$B65,INPUT!$F$114:$ES$114)</f>
        <v>0</v>
      </c>
      <c r="F65" s="258">
        <f>SUMIF(INPUT!$F$7:$ES$7,$B65,INPUT!$F$135:$ES$135)</f>
        <v>0</v>
      </c>
      <c r="G65" s="133">
        <f t="shared" si="22"/>
        <v>0</v>
      </c>
      <c r="I65" s="258">
        <f>SUMIF(INPUT!$F$7:$ES$7,$B65,INPUT!$F$103:$ES$103)</f>
        <v>0</v>
      </c>
      <c r="J65" s="258">
        <f>SUMIF(INPUT!$F$7:$ES$7,$B65,INPUT!$F$82:$ES$82)</f>
        <v>0</v>
      </c>
      <c r="K65" s="258">
        <f>SUMIF(INPUT!$F$7:$ES$7,$B65,INPUT!$F$124:$ES$124)</f>
        <v>0</v>
      </c>
      <c r="L65" s="258">
        <f>SUMIF(INPUT!$F$7:$ES$7,$B65,INPUT!$F$145:$ES$145)</f>
        <v>0</v>
      </c>
      <c r="M65" s="133">
        <f t="shared" si="23"/>
        <v>0</v>
      </c>
      <c r="O65" s="258">
        <f t="shared" si="24"/>
        <v>0</v>
      </c>
      <c r="P65" s="258">
        <f t="shared" si="25"/>
        <v>0</v>
      </c>
      <c r="Q65" s="258">
        <f t="shared" si="26"/>
        <v>0</v>
      </c>
      <c r="R65" s="258">
        <f t="shared" si="27"/>
        <v>0</v>
      </c>
      <c r="S65" s="133">
        <f t="shared" si="28"/>
        <v>0</v>
      </c>
    </row>
    <row r="66" spans="2:19" hidden="1" outlineLevel="1">
      <c r="B66" s="2">
        <v>45017</v>
      </c>
      <c r="C66" s="258">
        <f>SUMIF(INPUT!$F$7:$ES$7,$B66,INPUT!$F$93:$ES$93)</f>
        <v>0</v>
      </c>
      <c r="D66" s="258">
        <f>SUMIF(INPUT!$F$7:$ES$7,$B66,INPUT!$F$72:$ES$72)</f>
        <v>0</v>
      </c>
      <c r="E66" s="258">
        <f>SUMIF(INPUT!$F$7:$ES$7,$B66,INPUT!$F$114:$ES$114)</f>
        <v>0</v>
      </c>
      <c r="F66" s="258">
        <f>SUMIF(INPUT!$F$7:$ES$7,$B66,INPUT!$F$135:$ES$135)</f>
        <v>0</v>
      </c>
      <c r="G66" s="133">
        <f t="shared" si="22"/>
        <v>0</v>
      </c>
      <c r="I66" s="258">
        <f>SUMIF(INPUT!$F$7:$ES$7,$B66,INPUT!$F$103:$ES$103)</f>
        <v>0</v>
      </c>
      <c r="J66" s="258">
        <f>SUMIF(INPUT!$F$7:$ES$7,$B66,INPUT!$F$82:$ES$82)</f>
        <v>0</v>
      </c>
      <c r="K66" s="258">
        <f>SUMIF(INPUT!$F$7:$ES$7,$B66,INPUT!$F$124:$ES$124)</f>
        <v>0</v>
      </c>
      <c r="L66" s="258">
        <f>SUMIF(INPUT!$F$7:$ES$7,$B66,INPUT!$F$145:$ES$145)</f>
        <v>0</v>
      </c>
      <c r="M66" s="133">
        <f t="shared" si="23"/>
        <v>0</v>
      </c>
      <c r="O66" s="258">
        <f t="shared" si="24"/>
        <v>0</v>
      </c>
      <c r="P66" s="258">
        <f t="shared" si="25"/>
        <v>0</v>
      </c>
      <c r="Q66" s="258">
        <f t="shared" si="26"/>
        <v>0</v>
      </c>
      <c r="R66" s="258">
        <f t="shared" si="27"/>
        <v>0</v>
      </c>
      <c r="S66" s="133">
        <f t="shared" si="28"/>
        <v>0</v>
      </c>
    </row>
    <row r="67" spans="2:19" hidden="1" outlineLevel="1">
      <c r="B67" s="2">
        <v>45047</v>
      </c>
      <c r="C67" s="258">
        <f>SUMIF(INPUT!$F$7:$ES$7,$B67,INPUT!$F$93:$ES$93)</f>
        <v>0</v>
      </c>
      <c r="D67" s="258">
        <f>SUMIF(INPUT!$F$7:$ES$7,$B67,INPUT!$F$72:$ES$72)</f>
        <v>0</v>
      </c>
      <c r="E67" s="258">
        <f>SUMIF(INPUT!$F$7:$ES$7,$B67,INPUT!$F$114:$ES$114)</f>
        <v>0</v>
      </c>
      <c r="F67" s="258">
        <f>SUMIF(INPUT!$F$7:$ES$7,$B67,INPUT!$F$135:$ES$135)</f>
        <v>0</v>
      </c>
      <c r="G67" s="133">
        <f t="shared" si="22"/>
        <v>0</v>
      </c>
      <c r="I67" s="258">
        <f>SUMIF(INPUT!$F$7:$ES$7,$B67,INPUT!$F$103:$ES$103)</f>
        <v>0</v>
      </c>
      <c r="J67" s="258">
        <f>SUMIF(INPUT!$F$7:$ES$7,$B67,INPUT!$F$82:$ES$82)</f>
        <v>0</v>
      </c>
      <c r="K67" s="258">
        <f>SUMIF(INPUT!$F$7:$ES$7,$B67,INPUT!$F$124:$ES$124)</f>
        <v>0</v>
      </c>
      <c r="L67" s="258">
        <f>SUMIF(INPUT!$F$7:$ES$7,$B67,INPUT!$F$145:$ES$145)</f>
        <v>0</v>
      </c>
      <c r="M67" s="133">
        <f t="shared" si="23"/>
        <v>0</v>
      </c>
      <c r="O67" s="258">
        <f t="shared" si="24"/>
        <v>0</v>
      </c>
      <c r="P67" s="258">
        <f t="shared" si="25"/>
        <v>0</v>
      </c>
      <c r="Q67" s="258">
        <f t="shared" si="26"/>
        <v>0</v>
      </c>
      <c r="R67" s="258">
        <f t="shared" si="27"/>
        <v>0</v>
      </c>
      <c r="S67" s="133">
        <f t="shared" si="28"/>
        <v>0</v>
      </c>
    </row>
    <row r="68" spans="2:19" hidden="1" outlineLevel="1">
      <c r="B68" s="2">
        <v>45078</v>
      </c>
      <c r="C68" s="258">
        <f>SUMIF(INPUT!$F$7:$ES$7,$B68,INPUT!$F$93:$ES$93)</f>
        <v>0</v>
      </c>
      <c r="D68" s="258">
        <f>SUMIF(INPUT!$F$7:$ES$7,$B68,INPUT!$F$72:$ES$72)</f>
        <v>0</v>
      </c>
      <c r="E68" s="258">
        <f>SUMIF(INPUT!$F$7:$ES$7,$B68,INPUT!$F$114:$ES$114)</f>
        <v>0</v>
      </c>
      <c r="F68" s="258">
        <f>SUMIF(INPUT!$F$7:$ES$7,$B68,INPUT!$F$135:$ES$135)</f>
        <v>0</v>
      </c>
      <c r="G68" s="133">
        <f t="shared" si="22"/>
        <v>0</v>
      </c>
      <c r="I68" s="258">
        <f>SUMIF(INPUT!$F$7:$ES$7,$B68,INPUT!$F$103:$ES$103)</f>
        <v>0</v>
      </c>
      <c r="J68" s="258">
        <f>SUMIF(INPUT!$F$7:$ES$7,$B68,INPUT!$F$82:$ES$82)</f>
        <v>0</v>
      </c>
      <c r="K68" s="258">
        <f>SUMIF(INPUT!$F$7:$ES$7,$B68,INPUT!$F$124:$ES$124)</f>
        <v>0</v>
      </c>
      <c r="L68" s="258">
        <f>SUMIF(INPUT!$F$7:$ES$7,$B68,INPUT!$F$145:$ES$145)</f>
        <v>0</v>
      </c>
      <c r="M68" s="133">
        <f t="shared" si="23"/>
        <v>0</v>
      </c>
      <c r="O68" s="258">
        <f t="shared" si="24"/>
        <v>0</v>
      </c>
      <c r="P68" s="258">
        <f t="shared" si="25"/>
        <v>0</v>
      </c>
      <c r="Q68" s="258">
        <f t="shared" si="26"/>
        <v>0</v>
      </c>
      <c r="R68" s="258">
        <f t="shared" si="27"/>
        <v>0</v>
      </c>
      <c r="S68" s="133">
        <f t="shared" si="28"/>
        <v>0</v>
      </c>
    </row>
    <row r="69" spans="2:19" hidden="1" outlineLevel="1">
      <c r="B69" s="2">
        <v>45108</v>
      </c>
      <c r="C69" s="258">
        <f>SUMIF(INPUT!$F$7:$ES$7,$B69,INPUT!$F$93:$ES$93)</f>
        <v>0</v>
      </c>
      <c r="D69" s="258">
        <f>SUMIF(INPUT!$F$7:$ES$7,$B69,INPUT!$F$72:$ES$72)</f>
        <v>0</v>
      </c>
      <c r="E69" s="258">
        <f>SUMIF(INPUT!$F$7:$ES$7,$B69,INPUT!$F$114:$ES$114)</f>
        <v>0</v>
      </c>
      <c r="F69" s="258">
        <f>SUMIF(INPUT!$F$7:$ES$7,$B69,INPUT!$F$135:$ES$135)</f>
        <v>0</v>
      </c>
      <c r="G69" s="133">
        <f t="shared" si="22"/>
        <v>0</v>
      </c>
      <c r="I69" s="258">
        <f>SUMIF(INPUT!$F$7:$ES$7,$B69,INPUT!$F$103:$ES$103)</f>
        <v>0</v>
      </c>
      <c r="J69" s="258">
        <f>SUMIF(INPUT!$F$7:$ES$7,$B69,INPUT!$F$82:$ES$82)</f>
        <v>0</v>
      </c>
      <c r="K69" s="258">
        <f>SUMIF(INPUT!$F$7:$ES$7,$B69,INPUT!$F$124:$ES$124)</f>
        <v>0</v>
      </c>
      <c r="L69" s="258">
        <f>SUMIF(INPUT!$F$7:$ES$7,$B69,INPUT!$F$145:$ES$145)</f>
        <v>0</v>
      </c>
      <c r="M69" s="133">
        <f t="shared" si="23"/>
        <v>0</v>
      </c>
      <c r="O69" s="258">
        <f t="shared" si="24"/>
        <v>0</v>
      </c>
      <c r="P69" s="258">
        <f t="shared" si="25"/>
        <v>0</v>
      </c>
      <c r="Q69" s="258">
        <f t="shared" si="26"/>
        <v>0</v>
      </c>
      <c r="R69" s="258">
        <f t="shared" si="27"/>
        <v>0</v>
      </c>
      <c r="S69" s="133">
        <f t="shared" si="28"/>
        <v>0</v>
      </c>
    </row>
    <row r="70" spans="2:19" hidden="1" outlineLevel="1">
      <c r="B70" s="2">
        <v>45139</v>
      </c>
      <c r="C70" s="258">
        <f>SUMIF(INPUT!$F$7:$ES$7,$B70,INPUT!$F$93:$ES$93)</f>
        <v>0</v>
      </c>
      <c r="D70" s="258">
        <f>SUMIF(INPUT!$F$7:$ES$7,$B70,INPUT!$F$72:$ES$72)</f>
        <v>0</v>
      </c>
      <c r="E70" s="258">
        <f>SUMIF(INPUT!$F$7:$ES$7,$B70,INPUT!$F$114:$ES$114)</f>
        <v>0</v>
      </c>
      <c r="F70" s="258">
        <f>SUMIF(INPUT!$F$7:$ES$7,$B70,INPUT!$F$135:$ES$135)</f>
        <v>0</v>
      </c>
      <c r="G70" s="133">
        <f t="shared" si="22"/>
        <v>0</v>
      </c>
      <c r="I70" s="258">
        <f>SUMIF(INPUT!$F$7:$ES$7,$B70,INPUT!$F$103:$ES$103)</f>
        <v>0</v>
      </c>
      <c r="J70" s="258">
        <f>SUMIF(INPUT!$F$7:$ES$7,$B70,INPUT!$F$82:$ES$82)</f>
        <v>0</v>
      </c>
      <c r="K70" s="258">
        <f>SUMIF(INPUT!$F$7:$ES$7,$B70,INPUT!$F$124:$ES$124)</f>
        <v>0</v>
      </c>
      <c r="L70" s="258">
        <f>SUMIF(INPUT!$F$7:$ES$7,$B70,INPUT!$F$145:$ES$145)</f>
        <v>0</v>
      </c>
      <c r="M70" s="133">
        <f t="shared" si="23"/>
        <v>0</v>
      </c>
      <c r="O70" s="258">
        <f t="shared" si="24"/>
        <v>0</v>
      </c>
      <c r="P70" s="258">
        <f t="shared" si="25"/>
        <v>0</v>
      </c>
      <c r="Q70" s="258">
        <f t="shared" si="26"/>
        <v>0</v>
      </c>
      <c r="R70" s="258">
        <f t="shared" si="27"/>
        <v>0</v>
      </c>
      <c r="S70" s="133">
        <f t="shared" si="28"/>
        <v>0</v>
      </c>
    </row>
    <row r="71" spans="2:19" hidden="1" outlineLevel="1">
      <c r="B71" s="2">
        <v>45170</v>
      </c>
      <c r="C71" s="258">
        <f>SUMIF(INPUT!$F$7:$ES$7,$B71,INPUT!$F$93:$ES$93)</f>
        <v>0</v>
      </c>
      <c r="D71" s="258">
        <f>SUMIF(INPUT!$F$7:$ES$7,$B71,INPUT!$F$72:$ES$72)</f>
        <v>0</v>
      </c>
      <c r="E71" s="258">
        <f>SUMIF(INPUT!$F$7:$ES$7,$B71,INPUT!$F$114:$ES$114)</f>
        <v>0</v>
      </c>
      <c r="F71" s="258">
        <f>SUMIF(INPUT!$F$7:$ES$7,$B71,INPUT!$F$135:$ES$135)</f>
        <v>0</v>
      </c>
      <c r="G71" s="133">
        <f t="shared" si="22"/>
        <v>0</v>
      </c>
      <c r="I71" s="258">
        <f>SUMIF(INPUT!$F$7:$ES$7,$B71,INPUT!$F$103:$ES$103)</f>
        <v>0</v>
      </c>
      <c r="J71" s="258">
        <f>SUMIF(INPUT!$F$7:$ES$7,$B71,INPUT!$F$82:$ES$82)</f>
        <v>0</v>
      </c>
      <c r="K71" s="258">
        <f>SUMIF(INPUT!$F$7:$ES$7,$B71,INPUT!$F$124:$ES$124)</f>
        <v>0</v>
      </c>
      <c r="L71" s="258">
        <f>SUMIF(INPUT!$F$7:$ES$7,$B71,INPUT!$F$145:$ES$145)</f>
        <v>0</v>
      </c>
      <c r="M71" s="133">
        <f t="shared" si="23"/>
        <v>0</v>
      </c>
      <c r="O71" s="258">
        <f t="shared" si="24"/>
        <v>0</v>
      </c>
      <c r="P71" s="258">
        <f t="shared" si="25"/>
        <v>0</v>
      </c>
      <c r="Q71" s="258">
        <f t="shared" si="26"/>
        <v>0</v>
      </c>
      <c r="R71" s="258">
        <f t="shared" si="27"/>
        <v>0</v>
      </c>
      <c r="S71" s="133">
        <f t="shared" si="28"/>
        <v>0</v>
      </c>
    </row>
    <row r="72" spans="2:19" hidden="1" outlineLevel="1">
      <c r="B72" s="2">
        <v>45200</v>
      </c>
      <c r="C72" s="258">
        <f>SUMIF(INPUT!$F$7:$ES$7,$B72,INPUT!$F$93:$ES$93)</f>
        <v>0</v>
      </c>
      <c r="D72" s="258">
        <f>SUMIF(INPUT!$F$7:$ES$7,$B72,INPUT!$F$72:$ES$72)</f>
        <v>0</v>
      </c>
      <c r="E72" s="258">
        <f>SUMIF(INPUT!$F$7:$ES$7,$B72,INPUT!$F$114:$ES$114)</f>
        <v>0</v>
      </c>
      <c r="F72" s="258">
        <f>SUMIF(INPUT!$F$7:$ES$7,$B72,INPUT!$F$135:$ES$135)</f>
        <v>0</v>
      </c>
      <c r="G72" s="133">
        <f t="shared" si="22"/>
        <v>0</v>
      </c>
      <c r="I72" s="258">
        <f>SUMIF(INPUT!$F$7:$ES$7,$B72,INPUT!$F$103:$ES$103)</f>
        <v>0</v>
      </c>
      <c r="J72" s="258">
        <f>SUMIF(INPUT!$F$7:$ES$7,$B72,INPUT!$F$82:$ES$82)</f>
        <v>0</v>
      </c>
      <c r="K72" s="258">
        <f>SUMIF(INPUT!$F$7:$ES$7,$B72,INPUT!$F$124:$ES$124)</f>
        <v>0</v>
      </c>
      <c r="L72" s="258">
        <f>SUMIF(INPUT!$F$7:$ES$7,$B72,INPUT!$F$145:$ES$145)</f>
        <v>0</v>
      </c>
      <c r="M72" s="133">
        <f t="shared" si="23"/>
        <v>0</v>
      </c>
      <c r="O72" s="258">
        <f t="shared" si="24"/>
        <v>0</v>
      </c>
      <c r="P72" s="258">
        <f t="shared" si="25"/>
        <v>0</v>
      </c>
      <c r="Q72" s="258">
        <f t="shared" si="26"/>
        <v>0</v>
      </c>
      <c r="R72" s="258">
        <f t="shared" si="27"/>
        <v>0</v>
      </c>
      <c r="S72" s="133">
        <f t="shared" si="28"/>
        <v>0</v>
      </c>
    </row>
    <row r="73" spans="2:19" hidden="1" outlineLevel="1">
      <c r="B73" s="2">
        <v>45231</v>
      </c>
      <c r="C73" s="258">
        <f>SUMIF(INPUT!$F$7:$ES$7,$B73,INPUT!$F$93:$ES$93)</f>
        <v>0</v>
      </c>
      <c r="D73" s="258">
        <f>SUMIF(INPUT!$F$7:$ES$7,$B73,INPUT!$F$72:$ES$72)</f>
        <v>0</v>
      </c>
      <c r="E73" s="258">
        <f>SUMIF(INPUT!$F$7:$ES$7,$B73,INPUT!$F$114:$ES$114)</f>
        <v>0</v>
      </c>
      <c r="F73" s="258">
        <f>SUMIF(INPUT!$F$7:$ES$7,$B73,INPUT!$F$135:$ES$135)</f>
        <v>0</v>
      </c>
      <c r="G73" s="133">
        <f t="shared" si="22"/>
        <v>0</v>
      </c>
      <c r="I73" s="258">
        <f>SUMIF(INPUT!$F$7:$ES$7,$B73,INPUT!$F$103:$ES$103)</f>
        <v>0</v>
      </c>
      <c r="J73" s="258">
        <f>SUMIF(INPUT!$F$7:$ES$7,$B73,INPUT!$F$82:$ES$82)</f>
        <v>0</v>
      </c>
      <c r="K73" s="258">
        <f>SUMIF(INPUT!$F$7:$ES$7,$B73,INPUT!$F$124:$ES$124)</f>
        <v>0</v>
      </c>
      <c r="L73" s="258">
        <f>SUMIF(INPUT!$F$7:$ES$7,$B73,INPUT!$F$145:$ES$145)</f>
        <v>0</v>
      </c>
      <c r="M73" s="133">
        <f t="shared" si="23"/>
        <v>0</v>
      </c>
      <c r="O73" s="258">
        <f t="shared" si="24"/>
        <v>0</v>
      </c>
      <c r="P73" s="258">
        <f t="shared" si="25"/>
        <v>0</v>
      </c>
      <c r="Q73" s="258">
        <f t="shared" si="26"/>
        <v>0</v>
      </c>
      <c r="R73" s="258">
        <f t="shared" si="27"/>
        <v>0</v>
      </c>
      <c r="S73" s="133">
        <f t="shared" si="28"/>
        <v>0</v>
      </c>
    </row>
    <row r="74" spans="2:19" hidden="1" outlineLevel="1">
      <c r="B74" s="2">
        <v>45261</v>
      </c>
      <c r="C74" s="258">
        <f>SUMIF(INPUT!$F$7:$ES$7,$B74,INPUT!$F$93:$ES$93)</f>
        <v>0</v>
      </c>
      <c r="D74" s="258">
        <f>SUMIF(INPUT!$F$7:$ES$7,$B74,INPUT!$F$72:$ES$72)</f>
        <v>0</v>
      </c>
      <c r="E74" s="258">
        <f>SUMIF(INPUT!$F$7:$ES$7,$B74,INPUT!$F$114:$ES$114)</f>
        <v>0</v>
      </c>
      <c r="F74" s="258">
        <f>SUMIF(INPUT!$F$7:$ES$7,$B74,INPUT!$F$135:$ES$135)</f>
        <v>0</v>
      </c>
      <c r="G74" s="133">
        <f t="shared" si="22"/>
        <v>0</v>
      </c>
      <c r="I74" s="258">
        <f>SUMIF(INPUT!$F$7:$ES$7,$B74,INPUT!$F$103:$ES$103)</f>
        <v>0</v>
      </c>
      <c r="J74" s="258">
        <f>SUMIF(INPUT!$F$7:$ES$7,$B74,INPUT!$F$82:$ES$82)</f>
        <v>0</v>
      </c>
      <c r="K74" s="258">
        <f>SUMIF(INPUT!$F$7:$ES$7,$B74,INPUT!$F$124:$ES$124)</f>
        <v>0</v>
      </c>
      <c r="L74" s="258">
        <f>SUMIF(INPUT!$F$7:$ES$7,$B74,INPUT!$F$145:$ES$145)</f>
        <v>0</v>
      </c>
      <c r="M74" s="133">
        <f t="shared" si="23"/>
        <v>0</v>
      </c>
      <c r="O74" s="258">
        <f t="shared" si="24"/>
        <v>0</v>
      </c>
      <c r="P74" s="258">
        <f t="shared" si="25"/>
        <v>0</v>
      </c>
      <c r="Q74" s="258">
        <f t="shared" si="26"/>
        <v>0</v>
      </c>
      <c r="R74" s="258">
        <f t="shared" si="27"/>
        <v>0</v>
      </c>
      <c r="S74" s="133">
        <f t="shared" si="28"/>
        <v>0</v>
      </c>
    </row>
    <row r="75" spans="2:19" ht="14.45" hidden="1" customHeight="1" outlineLevel="1">
      <c r="B75" s="2">
        <v>45292</v>
      </c>
      <c r="C75" s="258">
        <f>SUMIF(INPUT!$F$7:$ES$7,$B75,INPUT!$F$93:$ES$93)</f>
        <v>0</v>
      </c>
      <c r="D75" s="258">
        <f>SUMIF(INPUT!$F$7:$ES$7,$B75,INPUT!$F$72:$ES$72)</f>
        <v>0</v>
      </c>
      <c r="E75" s="258">
        <f>SUMIF(INPUT!$F$7:$ES$7,$B75,INPUT!$F$114:$ES$114)</f>
        <v>0</v>
      </c>
      <c r="F75" s="258">
        <f>SUMIF(INPUT!$F$7:$ES$7,$B75,INPUT!$F$135:$ES$135)</f>
        <v>0</v>
      </c>
      <c r="G75" s="133">
        <f t="shared" si="22"/>
        <v>0</v>
      </c>
      <c r="I75" s="258">
        <f>SUMIF(INPUT!$F$7:$ES$7,$B75,INPUT!$F$103:$ES$103)</f>
        <v>0</v>
      </c>
      <c r="J75" s="258">
        <f>SUMIF(INPUT!$F$7:$ES$7,$B75,INPUT!$F$82:$ES$82)</f>
        <v>0</v>
      </c>
      <c r="K75" s="258">
        <f>SUMIF(INPUT!$F$7:$ES$7,$B75,INPUT!$F$124:$ES$124)</f>
        <v>0</v>
      </c>
      <c r="L75" s="258">
        <f>SUMIF(INPUT!$F$7:$ES$7,$B75,INPUT!$F$145:$ES$145)</f>
        <v>0</v>
      </c>
      <c r="M75" s="133">
        <f t="shared" si="23"/>
        <v>0</v>
      </c>
      <c r="O75" s="258">
        <f t="shared" si="24"/>
        <v>0</v>
      </c>
      <c r="P75" s="258">
        <f t="shared" si="25"/>
        <v>0</v>
      </c>
      <c r="Q75" s="258">
        <f t="shared" si="26"/>
        <v>0</v>
      </c>
      <c r="R75" s="258">
        <f t="shared" si="27"/>
        <v>0</v>
      </c>
      <c r="S75" s="133">
        <f t="shared" si="28"/>
        <v>0</v>
      </c>
    </row>
    <row r="76" spans="2:19" ht="14.45" hidden="1" customHeight="1" outlineLevel="1">
      <c r="B76" s="2">
        <v>45323</v>
      </c>
      <c r="C76" s="258">
        <f>SUMIF(INPUT!$F$7:$ES$7,$B76,INPUT!$F$93:$ES$93)</f>
        <v>0</v>
      </c>
      <c r="D76" s="258">
        <f>SUMIF(INPUT!$F$7:$ES$7,$B76,INPUT!$F$72:$ES$72)</f>
        <v>0</v>
      </c>
      <c r="E76" s="258">
        <f>SUMIF(INPUT!$F$7:$ES$7,$B76,INPUT!$F$114:$ES$114)</f>
        <v>0</v>
      </c>
      <c r="F76" s="258">
        <f>SUMIF(INPUT!$F$7:$ES$7,$B76,INPUT!$F$135:$ES$135)</f>
        <v>0</v>
      </c>
      <c r="G76" s="133">
        <f t="shared" si="22"/>
        <v>0</v>
      </c>
      <c r="I76" s="258">
        <f>SUMIF(INPUT!$F$7:$ES$7,$B76,INPUT!$F$103:$ES$103)</f>
        <v>0</v>
      </c>
      <c r="J76" s="258">
        <f>SUMIF(INPUT!$F$7:$ES$7,$B76,INPUT!$F$82:$ES$82)</f>
        <v>0</v>
      </c>
      <c r="K76" s="258">
        <f>SUMIF(INPUT!$F$7:$ES$7,$B76,INPUT!$F$124:$ES$124)</f>
        <v>0</v>
      </c>
      <c r="L76" s="258">
        <f>SUMIF(INPUT!$F$7:$ES$7,$B76,INPUT!$F$145:$ES$145)</f>
        <v>0</v>
      </c>
      <c r="M76" s="133">
        <f t="shared" si="23"/>
        <v>0</v>
      </c>
      <c r="O76" s="258">
        <f t="shared" si="24"/>
        <v>0</v>
      </c>
      <c r="P76" s="258">
        <f t="shared" si="25"/>
        <v>0</v>
      </c>
      <c r="Q76" s="258">
        <f t="shared" si="26"/>
        <v>0</v>
      </c>
      <c r="R76" s="258">
        <f t="shared" si="27"/>
        <v>0</v>
      </c>
      <c r="S76" s="133">
        <f t="shared" si="28"/>
        <v>0</v>
      </c>
    </row>
    <row r="77" spans="2:19" ht="14.45" hidden="1" customHeight="1" outlineLevel="1">
      <c r="B77" s="2">
        <v>45352</v>
      </c>
      <c r="C77" s="258">
        <f>SUMIF(INPUT!$F$7:$ES$7,$B77,INPUT!$F$93:$ES$93)</f>
        <v>0</v>
      </c>
      <c r="D77" s="258">
        <f>SUMIF(INPUT!$F$7:$ES$7,$B77,INPUT!$F$72:$ES$72)</f>
        <v>0</v>
      </c>
      <c r="E77" s="258">
        <f>SUMIF(INPUT!$F$7:$ES$7,$B77,INPUT!$F$114:$ES$114)</f>
        <v>0</v>
      </c>
      <c r="F77" s="258">
        <f>SUMIF(INPUT!$F$7:$ES$7,$B77,INPUT!$F$135:$ES$135)</f>
        <v>0</v>
      </c>
      <c r="G77" s="133">
        <f t="shared" si="22"/>
        <v>0</v>
      </c>
      <c r="I77" s="258">
        <f>SUMIF(INPUT!$F$7:$ES$7,$B77,INPUT!$F$103:$ES$103)</f>
        <v>0</v>
      </c>
      <c r="J77" s="258">
        <f>SUMIF(INPUT!$F$7:$ES$7,$B77,INPUT!$F$82:$ES$82)</f>
        <v>0</v>
      </c>
      <c r="K77" s="258">
        <f>SUMIF(INPUT!$F$7:$ES$7,$B77,INPUT!$F$124:$ES$124)</f>
        <v>0</v>
      </c>
      <c r="L77" s="258">
        <f>SUMIF(INPUT!$F$7:$ES$7,$B77,INPUT!$F$145:$ES$145)</f>
        <v>0</v>
      </c>
      <c r="M77" s="133">
        <f t="shared" si="23"/>
        <v>0</v>
      </c>
      <c r="O77" s="258">
        <f t="shared" si="24"/>
        <v>0</v>
      </c>
      <c r="P77" s="258">
        <f t="shared" si="25"/>
        <v>0</v>
      </c>
      <c r="Q77" s="258">
        <f t="shared" si="26"/>
        <v>0</v>
      </c>
      <c r="R77" s="258">
        <f t="shared" si="27"/>
        <v>0</v>
      </c>
      <c r="S77" s="133">
        <f t="shared" si="28"/>
        <v>0</v>
      </c>
    </row>
    <row r="78" spans="2:19" ht="14.45" hidden="1" customHeight="1" outlineLevel="1">
      <c r="B78" s="2">
        <v>45383</v>
      </c>
      <c r="C78" s="258">
        <f>SUMIF(INPUT!$F$7:$ES$7,$B78,INPUT!$F$93:$ES$93)</f>
        <v>0</v>
      </c>
      <c r="D78" s="258">
        <f>SUMIF(INPUT!$F$7:$ES$7,$B78,INPUT!$F$72:$ES$72)</f>
        <v>0</v>
      </c>
      <c r="E78" s="258">
        <f>SUMIF(INPUT!$F$7:$ES$7,$B78,INPUT!$F$114:$ES$114)</f>
        <v>0</v>
      </c>
      <c r="F78" s="258">
        <f>SUMIF(INPUT!$F$7:$ES$7,$B78,INPUT!$F$135:$ES$135)</f>
        <v>0</v>
      </c>
      <c r="G78" s="133">
        <f t="shared" si="22"/>
        <v>0</v>
      </c>
      <c r="I78" s="258">
        <f>SUMIF(INPUT!$F$7:$ES$7,$B78,INPUT!$F$103:$ES$103)</f>
        <v>0</v>
      </c>
      <c r="J78" s="258">
        <f>SUMIF(INPUT!$F$7:$ES$7,$B78,INPUT!$F$82:$ES$82)</f>
        <v>0</v>
      </c>
      <c r="K78" s="258">
        <f>SUMIF(INPUT!$F$7:$ES$7,$B78,INPUT!$F$124:$ES$124)</f>
        <v>0</v>
      </c>
      <c r="L78" s="258">
        <f>SUMIF(INPUT!$F$7:$ES$7,$B78,INPUT!$F$145:$ES$145)</f>
        <v>0</v>
      </c>
      <c r="M78" s="133">
        <f t="shared" si="23"/>
        <v>0</v>
      </c>
      <c r="O78" s="258">
        <f t="shared" si="24"/>
        <v>0</v>
      </c>
      <c r="P78" s="258">
        <f t="shared" si="25"/>
        <v>0</v>
      </c>
      <c r="Q78" s="258">
        <f t="shared" si="26"/>
        <v>0</v>
      </c>
      <c r="R78" s="258">
        <f t="shared" si="27"/>
        <v>0</v>
      </c>
      <c r="S78" s="133">
        <f t="shared" si="28"/>
        <v>0</v>
      </c>
    </row>
    <row r="79" spans="2:19" ht="14.45" hidden="1" customHeight="1" outlineLevel="1">
      <c r="B79" s="2">
        <v>45413</v>
      </c>
      <c r="C79" s="258">
        <f>SUMIF(INPUT!$F$7:$ES$7,$B79,INPUT!$F$93:$ES$93)</f>
        <v>0</v>
      </c>
      <c r="D79" s="258">
        <f>SUMIF(INPUT!$F$7:$ES$7,$B79,INPUT!$F$72:$ES$72)</f>
        <v>0</v>
      </c>
      <c r="E79" s="258">
        <f>SUMIF(INPUT!$F$7:$ES$7,$B79,INPUT!$F$114:$ES$114)</f>
        <v>0</v>
      </c>
      <c r="F79" s="258">
        <f>SUMIF(INPUT!$F$7:$ES$7,$B79,INPUT!$F$135:$ES$135)</f>
        <v>0</v>
      </c>
      <c r="G79" s="133">
        <f t="shared" si="22"/>
        <v>0</v>
      </c>
      <c r="I79" s="258">
        <f>SUMIF(INPUT!$F$7:$ES$7,$B79,INPUT!$F$103:$ES$103)</f>
        <v>0</v>
      </c>
      <c r="J79" s="258">
        <f>SUMIF(INPUT!$F$7:$ES$7,$B79,INPUT!$F$82:$ES$82)</f>
        <v>0</v>
      </c>
      <c r="K79" s="258">
        <f>SUMIF(INPUT!$F$7:$ES$7,$B79,INPUT!$F$124:$ES$124)</f>
        <v>0</v>
      </c>
      <c r="L79" s="258">
        <f>SUMIF(INPUT!$F$7:$ES$7,$B79,INPUT!$F$145:$ES$145)</f>
        <v>0</v>
      </c>
      <c r="M79" s="133">
        <f t="shared" si="23"/>
        <v>0</v>
      </c>
      <c r="O79" s="258">
        <f t="shared" si="24"/>
        <v>0</v>
      </c>
      <c r="P79" s="258">
        <f t="shared" si="25"/>
        <v>0</v>
      </c>
      <c r="Q79" s="258">
        <f t="shared" si="26"/>
        <v>0</v>
      </c>
      <c r="R79" s="258">
        <f t="shared" si="27"/>
        <v>0</v>
      </c>
      <c r="S79" s="133">
        <f t="shared" si="28"/>
        <v>0</v>
      </c>
    </row>
    <row r="80" spans="2:19" ht="14.45" hidden="1" customHeight="1" outlineLevel="1">
      <c r="B80" s="2">
        <v>45444</v>
      </c>
      <c r="C80" s="258">
        <f>SUMIF(INPUT!$F$7:$ES$7,$B80,INPUT!$F$93:$ES$93)</f>
        <v>0</v>
      </c>
      <c r="D80" s="258">
        <f>SUMIF(INPUT!$F$7:$ES$7,$B80,INPUT!$F$72:$ES$72)</f>
        <v>0</v>
      </c>
      <c r="E80" s="258">
        <f>SUMIF(INPUT!$F$7:$ES$7,$B80,INPUT!$F$114:$ES$114)</f>
        <v>0</v>
      </c>
      <c r="F80" s="258">
        <f>SUMIF(INPUT!$F$7:$ES$7,$B80,INPUT!$F$135:$ES$135)</f>
        <v>0</v>
      </c>
      <c r="G80" s="133">
        <f t="shared" si="22"/>
        <v>0</v>
      </c>
      <c r="I80" s="258">
        <f>SUMIF(INPUT!$F$7:$ES$7,$B80,INPUT!$F$103:$ES$103)</f>
        <v>0</v>
      </c>
      <c r="J80" s="258">
        <f>SUMIF(INPUT!$F$7:$ES$7,$B80,INPUT!$F$82:$ES$82)</f>
        <v>0</v>
      </c>
      <c r="K80" s="258">
        <f>SUMIF(INPUT!$F$7:$ES$7,$B80,INPUT!$F$124:$ES$124)</f>
        <v>0</v>
      </c>
      <c r="L80" s="258">
        <f>SUMIF(INPUT!$F$7:$ES$7,$B80,INPUT!$F$145:$ES$145)</f>
        <v>0</v>
      </c>
      <c r="M80" s="133">
        <f t="shared" si="23"/>
        <v>0</v>
      </c>
      <c r="O80" s="258">
        <f t="shared" si="24"/>
        <v>0</v>
      </c>
      <c r="P80" s="258">
        <f t="shared" si="25"/>
        <v>0</v>
      </c>
      <c r="Q80" s="258">
        <f t="shared" si="26"/>
        <v>0</v>
      </c>
      <c r="R80" s="258">
        <f t="shared" si="27"/>
        <v>0</v>
      </c>
      <c r="S80" s="133">
        <f t="shared" si="28"/>
        <v>0</v>
      </c>
    </row>
    <row r="81" spans="2:19" ht="14.45" hidden="1" customHeight="1" outlineLevel="1">
      <c r="B81" s="2">
        <v>45474</v>
      </c>
      <c r="C81" s="258">
        <f>SUMIF(INPUT!$F$7:$ES$7,$B81,INPUT!$F$93:$ES$93)</f>
        <v>0</v>
      </c>
      <c r="D81" s="258">
        <f>SUMIF(INPUT!$F$7:$ES$7,$B81,INPUT!$F$72:$ES$72)</f>
        <v>0</v>
      </c>
      <c r="E81" s="258">
        <f>SUMIF(INPUT!$F$7:$ES$7,$B81,INPUT!$F$114:$ES$114)</f>
        <v>0</v>
      </c>
      <c r="F81" s="258">
        <f>SUMIF(INPUT!$F$7:$ES$7,$B81,INPUT!$F$135:$ES$135)</f>
        <v>0</v>
      </c>
      <c r="G81" s="133">
        <f t="shared" si="22"/>
        <v>0</v>
      </c>
      <c r="I81" s="258">
        <f>SUMIF(INPUT!$F$7:$ES$7,$B81,INPUT!$F$103:$ES$103)</f>
        <v>0</v>
      </c>
      <c r="J81" s="258">
        <f>SUMIF(INPUT!$F$7:$ES$7,$B81,INPUT!$F$82:$ES$82)</f>
        <v>0</v>
      </c>
      <c r="K81" s="258">
        <f>SUMIF(INPUT!$F$7:$ES$7,$B81,INPUT!$F$124:$ES$124)</f>
        <v>0</v>
      </c>
      <c r="L81" s="258">
        <f>SUMIF(INPUT!$F$7:$ES$7,$B81,INPUT!$F$145:$ES$145)</f>
        <v>0</v>
      </c>
      <c r="M81" s="133">
        <f t="shared" si="23"/>
        <v>0</v>
      </c>
      <c r="O81" s="258">
        <f t="shared" si="24"/>
        <v>0</v>
      </c>
      <c r="P81" s="258">
        <f t="shared" si="25"/>
        <v>0</v>
      </c>
      <c r="Q81" s="258">
        <f t="shared" si="26"/>
        <v>0</v>
      </c>
      <c r="R81" s="258">
        <f t="shared" si="27"/>
        <v>0</v>
      </c>
      <c r="S81" s="133">
        <f t="shared" si="28"/>
        <v>0</v>
      </c>
    </row>
    <row r="82" spans="2:19" ht="14.45" hidden="1" customHeight="1" outlineLevel="1">
      <c r="B82" s="2">
        <v>45505</v>
      </c>
      <c r="C82" s="258">
        <f>SUMIF(INPUT!$F$7:$ES$7,$B82,INPUT!$F$93:$ES$93)</f>
        <v>0</v>
      </c>
      <c r="D82" s="258">
        <f>SUMIF(INPUT!$F$7:$ES$7,$B82,INPUT!$F$72:$ES$72)</f>
        <v>0</v>
      </c>
      <c r="E82" s="258">
        <f>SUMIF(INPUT!$F$7:$ES$7,$B82,INPUT!$F$114:$ES$114)</f>
        <v>0</v>
      </c>
      <c r="F82" s="258">
        <f>SUMIF(INPUT!$F$7:$ES$7,$B82,INPUT!$F$135:$ES$135)</f>
        <v>0</v>
      </c>
      <c r="G82" s="133">
        <f t="shared" ref="G82:G134" si="29">SUM(C82:F82)</f>
        <v>0</v>
      </c>
      <c r="I82" s="258">
        <f>SUMIF(INPUT!$F$7:$ES$7,$B82,INPUT!$F$103:$ES$103)</f>
        <v>0</v>
      </c>
      <c r="J82" s="258">
        <f>SUMIF(INPUT!$F$7:$ES$7,$B82,INPUT!$F$82:$ES$82)</f>
        <v>0</v>
      </c>
      <c r="K82" s="258">
        <f>SUMIF(INPUT!$F$7:$ES$7,$B82,INPUT!$F$124:$ES$124)</f>
        <v>0</v>
      </c>
      <c r="L82" s="258">
        <f>SUMIF(INPUT!$F$7:$ES$7,$B82,INPUT!$F$145:$ES$145)</f>
        <v>0</v>
      </c>
      <c r="M82" s="133">
        <f t="shared" ref="M82:M134" si="30">SUM(I82:L82)</f>
        <v>0</v>
      </c>
      <c r="O82" s="258">
        <f t="shared" ref="O82:O134" si="31">C82+I82</f>
        <v>0</v>
      </c>
      <c r="P82" s="258">
        <f t="shared" ref="P82:P134" si="32">D82+J82</f>
        <v>0</v>
      </c>
      <c r="Q82" s="258">
        <f t="shared" ref="Q82:Q134" si="33">E82+K82</f>
        <v>0</v>
      </c>
      <c r="R82" s="258">
        <f t="shared" ref="R82:R134" si="34">F82+L82</f>
        <v>0</v>
      </c>
      <c r="S82" s="133">
        <f t="shared" ref="S82:S134" si="35">SUM(O82:R82)</f>
        <v>0</v>
      </c>
    </row>
    <row r="83" spans="2:19" ht="14.45" hidden="1" customHeight="1" outlineLevel="1">
      <c r="B83" s="2">
        <v>45536</v>
      </c>
      <c r="C83" s="258">
        <f>SUMIF(INPUT!$F$7:$ES$7,$B83,INPUT!$F$93:$ES$93)</f>
        <v>0</v>
      </c>
      <c r="D83" s="258">
        <f>SUMIF(INPUT!$F$7:$ES$7,$B83,INPUT!$F$72:$ES$72)</f>
        <v>0</v>
      </c>
      <c r="E83" s="258">
        <f>SUMIF(INPUT!$F$7:$ES$7,$B83,INPUT!$F$114:$ES$114)</f>
        <v>0</v>
      </c>
      <c r="F83" s="258">
        <f>SUMIF(INPUT!$F$7:$ES$7,$B83,INPUT!$F$135:$ES$135)</f>
        <v>0</v>
      </c>
      <c r="G83" s="133">
        <f t="shared" si="29"/>
        <v>0</v>
      </c>
      <c r="I83" s="258">
        <f>SUMIF(INPUT!$F$7:$ES$7,$B83,INPUT!$F$103:$ES$103)</f>
        <v>0</v>
      </c>
      <c r="J83" s="258">
        <f>SUMIF(INPUT!$F$7:$ES$7,$B83,INPUT!$F$82:$ES$82)</f>
        <v>0</v>
      </c>
      <c r="K83" s="258">
        <f>SUMIF(INPUT!$F$7:$ES$7,$B83,INPUT!$F$124:$ES$124)</f>
        <v>0</v>
      </c>
      <c r="L83" s="258">
        <f>SUMIF(INPUT!$F$7:$ES$7,$B83,INPUT!$F$145:$ES$145)</f>
        <v>0</v>
      </c>
      <c r="M83" s="133">
        <f t="shared" si="30"/>
        <v>0</v>
      </c>
      <c r="O83" s="258">
        <f t="shared" si="31"/>
        <v>0</v>
      </c>
      <c r="P83" s="258">
        <f t="shared" si="32"/>
        <v>0</v>
      </c>
      <c r="Q83" s="258">
        <f t="shared" si="33"/>
        <v>0</v>
      </c>
      <c r="R83" s="258">
        <f t="shared" si="34"/>
        <v>0</v>
      </c>
      <c r="S83" s="133">
        <f t="shared" si="35"/>
        <v>0</v>
      </c>
    </row>
    <row r="84" spans="2:19" ht="14.45" hidden="1" customHeight="1" outlineLevel="1">
      <c r="B84" s="2">
        <v>45566</v>
      </c>
      <c r="C84" s="258">
        <f>SUMIF(INPUT!$F$7:$ES$7,$B84,INPUT!$F$93:$ES$93)</f>
        <v>0</v>
      </c>
      <c r="D84" s="258">
        <f>SUMIF(INPUT!$F$7:$ES$7,$B84,INPUT!$F$72:$ES$72)</f>
        <v>0</v>
      </c>
      <c r="E84" s="258">
        <f>SUMIF(INPUT!$F$7:$ES$7,$B84,INPUT!$F$114:$ES$114)</f>
        <v>0</v>
      </c>
      <c r="F84" s="258">
        <f>SUMIF(INPUT!$F$7:$ES$7,$B84,INPUT!$F$135:$ES$135)</f>
        <v>0</v>
      </c>
      <c r="G84" s="133">
        <f t="shared" si="29"/>
        <v>0</v>
      </c>
      <c r="I84" s="258">
        <f>SUMIF(INPUT!$F$7:$ES$7,$B84,INPUT!$F$103:$ES$103)</f>
        <v>0</v>
      </c>
      <c r="J84" s="258">
        <f>SUMIF(INPUT!$F$7:$ES$7,$B84,INPUT!$F$82:$ES$82)</f>
        <v>0</v>
      </c>
      <c r="K84" s="258">
        <f>SUMIF(INPUT!$F$7:$ES$7,$B84,INPUT!$F$124:$ES$124)</f>
        <v>0</v>
      </c>
      <c r="L84" s="258">
        <f>SUMIF(INPUT!$F$7:$ES$7,$B84,INPUT!$F$145:$ES$145)</f>
        <v>0</v>
      </c>
      <c r="M84" s="133">
        <f t="shared" si="30"/>
        <v>0</v>
      </c>
      <c r="O84" s="258">
        <f t="shared" si="31"/>
        <v>0</v>
      </c>
      <c r="P84" s="258">
        <f t="shared" si="32"/>
        <v>0</v>
      </c>
      <c r="Q84" s="258">
        <f t="shared" si="33"/>
        <v>0</v>
      </c>
      <c r="R84" s="258">
        <f t="shared" si="34"/>
        <v>0</v>
      </c>
      <c r="S84" s="133">
        <f t="shared" si="35"/>
        <v>0</v>
      </c>
    </row>
    <row r="85" spans="2:19" ht="14.45" hidden="1" customHeight="1" outlineLevel="1">
      <c r="B85" s="2">
        <v>45597</v>
      </c>
      <c r="C85" s="258">
        <f>SUMIF(INPUT!$F$7:$ES$7,$B85,INPUT!$F$93:$ES$93)</f>
        <v>0</v>
      </c>
      <c r="D85" s="258">
        <f>SUMIF(INPUT!$F$7:$ES$7,$B85,INPUT!$F$72:$ES$72)</f>
        <v>0</v>
      </c>
      <c r="E85" s="258">
        <f>SUMIF(INPUT!$F$7:$ES$7,$B85,INPUT!$F$114:$ES$114)</f>
        <v>0</v>
      </c>
      <c r="F85" s="258">
        <f>SUMIF(INPUT!$F$7:$ES$7,$B85,INPUT!$F$135:$ES$135)</f>
        <v>0</v>
      </c>
      <c r="G85" s="133">
        <f t="shared" si="29"/>
        <v>0</v>
      </c>
      <c r="I85" s="258">
        <f>SUMIF(INPUT!$F$7:$ES$7,$B85,INPUT!$F$103:$ES$103)</f>
        <v>0</v>
      </c>
      <c r="J85" s="258">
        <f>SUMIF(INPUT!$F$7:$ES$7,$B85,INPUT!$F$82:$ES$82)</f>
        <v>0</v>
      </c>
      <c r="K85" s="258">
        <f>SUMIF(INPUT!$F$7:$ES$7,$B85,INPUT!$F$124:$ES$124)</f>
        <v>0</v>
      </c>
      <c r="L85" s="258">
        <f>SUMIF(INPUT!$F$7:$ES$7,$B85,INPUT!$F$145:$ES$145)</f>
        <v>0</v>
      </c>
      <c r="M85" s="133">
        <f t="shared" si="30"/>
        <v>0</v>
      </c>
      <c r="O85" s="258">
        <f t="shared" si="31"/>
        <v>0</v>
      </c>
      <c r="P85" s="258">
        <f t="shared" si="32"/>
        <v>0</v>
      </c>
      <c r="Q85" s="258">
        <f t="shared" si="33"/>
        <v>0</v>
      </c>
      <c r="R85" s="258">
        <f t="shared" si="34"/>
        <v>0</v>
      </c>
      <c r="S85" s="133">
        <f t="shared" si="35"/>
        <v>0</v>
      </c>
    </row>
    <row r="86" spans="2:19" ht="14.45" hidden="1" customHeight="1" outlineLevel="1">
      <c r="B86" s="2">
        <v>45627</v>
      </c>
      <c r="C86" s="258">
        <f>SUMIF(INPUT!$F$7:$ES$7,$B86,INPUT!$F$93:$ES$93)</f>
        <v>0</v>
      </c>
      <c r="D86" s="258">
        <f>SUMIF(INPUT!$F$7:$ES$7,$B86,INPUT!$F$72:$ES$72)</f>
        <v>0</v>
      </c>
      <c r="E86" s="258">
        <f>SUMIF(INPUT!$F$7:$ES$7,$B86,INPUT!$F$114:$ES$114)</f>
        <v>0</v>
      </c>
      <c r="F86" s="258">
        <f>SUMIF(INPUT!$F$7:$ES$7,$B86,INPUT!$F$135:$ES$135)</f>
        <v>0</v>
      </c>
      <c r="G86" s="133">
        <f t="shared" si="29"/>
        <v>0</v>
      </c>
      <c r="I86" s="258">
        <f>SUMIF(INPUT!$F$7:$ES$7,$B86,INPUT!$F$103:$ES$103)</f>
        <v>0</v>
      </c>
      <c r="J86" s="258">
        <f>SUMIF(INPUT!$F$7:$ES$7,$B86,INPUT!$F$82:$ES$82)</f>
        <v>0</v>
      </c>
      <c r="K86" s="258">
        <f>SUMIF(INPUT!$F$7:$ES$7,$B86,INPUT!$F$124:$ES$124)</f>
        <v>0</v>
      </c>
      <c r="L86" s="258">
        <f>SUMIF(INPUT!$F$7:$ES$7,$B86,INPUT!$F$145:$ES$145)</f>
        <v>0</v>
      </c>
      <c r="M86" s="133">
        <f t="shared" si="30"/>
        <v>0</v>
      </c>
      <c r="O86" s="258">
        <f t="shared" si="31"/>
        <v>0</v>
      </c>
      <c r="P86" s="258">
        <f t="shared" si="32"/>
        <v>0</v>
      </c>
      <c r="Q86" s="258">
        <f t="shared" si="33"/>
        <v>0</v>
      </c>
      <c r="R86" s="258">
        <f t="shared" si="34"/>
        <v>0</v>
      </c>
      <c r="S86" s="133">
        <f t="shared" si="35"/>
        <v>0</v>
      </c>
    </row>
    <row r="87" spans="2:19" ht="14.45" hidden="1" customHeight="1" outlineLevel="1">
      <c r="B87" s="2">
        <v>45658</v>
      </c>
      <c r="C87" s="258">
        <f>SUMIF(INPUT!$F$7:$ES$7,$B87,INPUT!$F$93:$ES$93)</f>
        <v>0</v>
      </c>
      <c r="D87" s="258">
        <f>SUMIF(INPUT!$F$7:$ES$7,$B87,INPUT!$F$72:$ES$72)</f>
        <v>0</v>
      </c>
      <c r="E87" s="258">
        <f>SUMIF(INPUT!$F$7:$ES$7,$B87,INPUT!$F$114:$ES$114)</f>
        <v>0</v>
      </c>
      <c r="F87" s="258">
        <f>SUMIF(INPUT!$F$7:$ES$7,$B87,INPUT!$F$135:$ES$135)</f>
        <v>0</v>
      </c>
      <c r="G87" s="133">
        <f t="shared" si="29"/>
        <v>0</v>
      </c>
      <c r="I87" s="258">
        <f>SUMIF(INPUT!$F$7:$ES$7,$B87,INPUT!$F$103:$ES$103)</f>
        <v>0</v>
      </c>
      <c r="J87" s="258">
        <f>SUMIF(INPUT!$F$7:$ES$7,$B87,INPUT!$F$82:$ES$82)</f>
        <v>0</v>
      </c>
      <c r="K87" s="258">
        <f>SUMIF(INPUT!$F$7:$ES$7,$B87,INPUT!$F$124:$ES$124)</f>
        <v>0</v>
      </c>
      <c r="L87" s="258">
        <f>SUMIF(INPUT!$F$7:$ES$7,$B87,INPUT!$F$145:$ES$145)</f>
        <v>0</v>
      </c>
      <c r="M87" s="133">
        <f t="shared" si="30"/>
        <v>0</v>
      </c>
      <c r="O87" s="258">
        <f t="shared" si="31"/>
        <v>0</v>
      </c>
      <c r="P87" s="258">
        <f t="shared" si="32"/>
        <v>0</v>
      </c>
      <c r="Q87" s="258">
        <f t="shared" si="33"/>
        <v>0</v>
      </c>
      <c r="R87" s="258">
        <f t="shared" si="34"/>
        <v>0</v>
      </c>
      <c r="S87" s="133">
        <f t="shared" si="35"/>
        <v>0</v>
      </c>
    </row>
    <row r="88" spans="2:19" ht="14.45" hidden="1" customHeight="1" outlineLevel="1">
      <c r="B88" s="2">
        <v>45689</v>
      </c>
      <c r="C88" s="258">
        <f>SUMIF(INPUT!$F$7:$ES$7,$B88,INPUT!$F$93:$ES$93)</f>
        <v>0</v>
      </c>
      <c r="D88" s="258">
        <f>SUMIF(INPUT!$F$7:$ES$7,$B88,INPUT!$F$72:$ES$72)</f>
        <v>0</v>
      </c>
      <c r="E88" s="258">
        <f>SUMIF(INPUT!$F$7:$ES$7,$B88,INPUT!$F$114:$ES$114)</f>
        <v>0</v>
      </c>
      <c r="F88" s="258">
        <f>SUMIF(INPUT!$F$7:$ES$7,$B88,INPUT!$F$135:$ES$135)</f>
        <v>0</v>
      </c>
      <c r="G88" s="133">
        <f t="shared" si="29"/>
        <v>0</v>
      </c>
      <c r="I88" s="258">
        <f>SUMIF(INPUT!$F$7:$ES$7,$B88,INPUT!$F$103:$ES$103)</f>
        <v>0</v>
      </c>
      <c r="J88" s="258">
        <f>SUMIF(INPUT!$F$7:$ES$7,$B88,INPUT!$F$82:$ES$82)</f>
        <v>0</v>
      </c>
      <c r="K88" s="258">
        <f>SUMIF(INPUT!$F$7:$ES$7,$B88,INPUT!$F$124:$ES$124)</f>
        <v>0</v>
      </c>
      <c r="L88" s="258">
        <f>SUMIF(INPUT!$F$7:$ES$7,$B88,INPUT!$F$145:$ES$145)</f>
        <v>0</v>
      </c>
      <c r="M88" s="133">
        <f t="shared" si="30"/>
        <v>0</v>
      </c>
      <c r="O88" s="258">
        <f t="shared" si="31"/>
        <v>0</v>
      </c>
      <c r="P88" s="258">
        <f t="shared" si="32"/>
        <v>0</v>
      </c>
      <c r="Q88" s="258">
        <f t="shared" si="33"/>
        <v>0</v>
      </c>
      <c r="R88" s="258">
        <f t="shared" si="34"/>
        <v>0</v>
      </c>
      <c r="S88" s="133">
        <f t="shared" si="35"/>
        <v>0</v>
      </c>
    </row>
    <row r="89" spans="2:19" ht="14.45" hidden="1" customHeight="1" outlineLevel="1">
      <c r="B89" s="2">
        <v>45717</v>
      </c>
      <c r="C89" s="258">
        <f>SUMIF(INPUT!$F$7:$ES$7,$B89,INPUT!$F$93:$ES$93)</f>
        <v>0</v>
      </c>
      <c r="D89" s="258">
        <f>SUMIF(INPUT!$F$7:$ES$7,$B89,INPUT!$F$72:$ES$72)</f>
        <v>0</v>
      </c>
      <c r="E89" s="258">
        <f>SUMIF(INPUT!$F$7:$ES$7,$B89,INPUT!$F$114:$ES$114)</f>
        <v>0</v>
      </c>
      <c r="F89" s="258">
        <f>SUMIF(INPUT!$F$7:$ES$7,$B89,INPUT!$F$135:$ES$135)</f>
        <v>0</v>
      </c>
      <c r="G89" s="133">
        <f t="shared" si="29"/>
        <v>0</v>
      </c>
      <c r="I89" s="258">
        <f>SUMIF(INPUT!$F$7:$ES$7,$B89,INPUT!$F$103:$ES$103)</f>
        <v>0</v>
      </c>
      <c r="J89" s="258">
        <f>SUMIF(INPUT!$F$7:$ES$7,$B89,INPUT!$F$82:$ES$82)</f>
        <v>0</v>
      </c>
      <c r="K89" s="258">
        <f>SUMIF(INPUT!$F$7:$ES$7,$B89,INPUT!$F$124:$ES$124)</f>
        <v>0</v>
      </c>
      <c r="L89" s="258">
        <f>SUMIF(INPUT!$F$7:$ES$7,$B89,INPUT!$F$145:$ES$145)</f>
        <v>0</v>
      </c>
      <c r="M89" s="133">
        <f t="shared" si="30"/>
        <v>0</v>
      </c>
      <c r="O89" s="258">
        <f t="shared" si="31"/>
        <v>0</v>
      </c>
      <c r="P89" s="258">
        <f t="shared" si="32"/>
        <v>0</v>
      </c>
      <c r="Q89" s="258">
        <f t="shared" si="33"/>
        <v>0</v>
      </c>
      <c r="R89" s="258">
        <f t="shared" si="34"/>
        <v>0</v>
      </c>
      <c r="S89" s="133">
        <f t="shared" si="35"/>
        <v>0</v>
      </c>
    </row>
    <row r="90" spans="2:19" ht="14.45" hidden="1" customHeight="1" outlineLevel="1">
      <c r="B90" s="2">
        <v>45748</v>
      </c>
      <c r="C90" s="258">
        <f>SUMIF(INPUT!$F$7:$ES$7,$B90,INPUT!$F$93:$ES$93)</f>
        <v>0</v>
      </c>
      <c r="D90" s="258">
        <f>SUMIF(INPUT!$F$7:$ES$7,$B90,INPUT!$F$72:$ES$72)</f>
        <v>0</v>
      </c>
      <c r="E90" s="258">
        <f>SUMIF(INPUT!$F$7:$ES$7,$B90,INPUT!$F$114:$ES$114)</f>
        <v>0</v>
      </c>
      <c r="F90" s="258">
        <f>SUMIF(INPUT!$F$7:$ES$7,$B90,INPUT!$F$135:$ES$135)</f>
        <v>0</v>
      </c>
      <c r="G90" s="133">
        <f t="shared" si="29"/>
        <v>0</v>
      </c>
      <c r="I90" s="258">
        <f>SUMIF(INPUT!$F$7:$ES$7,$B90,INPUT!$F$103:$ES$103)</f>
        <v>0</v>
      </c>
      <c r="J90" s="258">
        <f>SUMIF(INPUT!$F$7:$ES$7,$B90,INPUT!$F$82:$ES$82)</f>
        <v>0</v>
      </c>
      <c r="K90" s="258">
        <f>SUMIF(INPUT!$F$7:$ES$7,$B90,INPUT!$F$124:$ES$124)</f>
        <v>0</v>
      </c>
      <c r="L90" s="258">
        <f>SUMIF(INPUT!$F$7:$ES$7,$B90,INPUT!$F$145:$ES$145)</f>
        <v>0</v>
      </c>
      <c r="M90" s="133">
        <f t="shared" si="30"/>
        <v>0</v>
      </c>
      <c r="O90" s="258">
        <f t="shared" si="31"/>
        <v>0</v>
      </c>
      <c r="P90" s="258">
        <f t="shared" si="32"/>
        <v>0</v>
      </c>
      <c r="Q90" s="258">
        <f t="shared" si="33"/>
        <v>0</v>
      </c>
      <c r="R90" s="258">
        <f t="shared" si="34"/>
        <v>0</v>
      </c>
      <c r="S90" s="133">
        <f t="shared" si="35"/>
        <v>0</v>
      </c>
    </row>
    <row r="91" spans="2:19" ht="14.45" hidden="1" customHeight="1" outlineLevel="1">
      <c r="B91" s="2">
        <v>45778</v>
      </c>
      <c r="C91" s="258">
        <f>SUMIF(INPUT!$F$7:$ES$7,$B91,INPUT!$F$93:$ES$93)</f>
        <v>0</v>
      </c>
      <c r="D91" s="258">
        <f>SUMIF(INPUT!$F$7:$ES$7,$B91,INPUT!$F$72:$ES$72)</f>
        <v>0</v>
      </c>
      <c r="E91" s="258">
        <f>SUMIF(INPUT!$F$7:$ES$7,$B91,INPUT!$F$114:$ES$114)</f>
        <v>0</v>
      </c>
      <c r="F91" s="258">
        <f>SUMIF(INPUT!$F$7:$ES$7,$B91,INPUT!$F$135:$ES$135)</f>
        <v>0</v>
      </c>
      <c r="G91" s="133">
        <f t="shared" si="29"/>
        <v>0</v>
      </c>
      <c r="I91" s="258">
        <f>SUMIF(INPUT!$F$7:$ES$7,$B91,INPUT!$F$103:$ES$103)</f>
        <v>0</v>
      </c>
      <c r="J91" s="258">
        <f>SUMIF(INPUT!$F$7:$ES$7,$B91,INPUT!$F$82:$ES$82)</f>
        <v>0</v>
      </c>
      <c r="K91" s="258">
        <f>SUMIF(INPUT!$F$7:$ES$7,$B91,INPUT!$F$124:$ES$124)</f>
        <v>0</v>
      </c>
      <c r="L91" s="258">
        <f>SUMIF(INPUT!$F$7:$ES$7,$B91,INPUT!$F$145:$ES$145)</f>
        <v>0</v>
      </c>
      <c r="M91" s="133">
        <f t="shared" si="30"/>
        <v>0</v>
      </c>
      <c r="O91" s="258">
        <f t="shared" si="31"/>
        <v>0</v>
      </c>
      <c r="P91" s="258">
        <f t="shared" si="32"/>
        <v>0</v>
      </c>
      <c r="Q91" s="258">
        <f t="shared" si="33"/>
        <v>0</v>
      </c>
      <c r="R91" s="258">
        <f t="shared" si="34"/>
        <v>0</v>
      </c>
      <c r="S91" s="133">
        <f t="shared" si="35"/>
        <v>0</v>
      </c>
    </row>
    <row r="92" spans="2:19" ht="14.45" hidden="1" customHeight="1" outlineLevel="1">
      <c r="B92" s="2">
        <v>45809</v>
      </c>
      <c r="C92" s="258">
        <f>SUMIF(INPUT!$F$7:$ES$7,$B92,INPUT!$F$93:$ES$93)</f>
        <v>0</v>
      </c>
      <c r="D92" s="258">
        <f>SUMIF(INPUT!$F$7:$ES$7,$B92,INPUT!$F$72:$ES$72)</f>
        <v>0</v>
      </c>
      <c r="E92" s="258">
        <f>SUMIF(INPUT!$F$7:$ES$7,$B92,INPUT!$F$114:$ES$114)</f>
        <v>0</v>
      </c>
      <c r="F92" s="258">
        <f>SUMIF(INPUT!$F$7:$ES$7,$B92,INPUT!$F$135:$ES$135)</f>
        <v>0</v>
      </c>
      <c r="G92" s="133">
        <f t="shared" si="29"/>
        <v>0</v>
      </c>
      <c r="I92" s="258">
        <f>SUMIF(INPUT!$F$7:$ES$7,$B92,INPUT!$F$103:$ES$103)</f>
        <v>0</v>
      </c>
      <c r="J92" s="258">
        <f>SUMIF(INPUT!$F$7:$ES$7,$B92,INPUT!$F$82:$ES$82)</f>
        <v>0</v>
      </c>
      <c r="K92" s="258">
        <f>SUMIF(INPUT!$F$7:$ES$7,$B92,INPUT!$F$124:$ES$124)</f>
        <v>0</v>
      </c>
      <c r="L92" s="258">
        <f>SUMIF(INPUT!$F$7:$ES$7,$B92,INPUT!$F$145:$ES$145)</f>
        <v>0</v>
      </c>
      <c r="M92" s="133">
        <f t="shared" si="30"/>
        <v>0</v>
      </c>
      <c r="O92" s="258">
        <f t="shared" si="31"/>
        <v>0</v>
      </c>
      <c r="P92" s="258">
        <f t="shared" si="32"/>
        <v>0</v>
      </c>
      <c r="Q92" s="258">
        <f t="shared" si="33"/>
        <v>0</v>
      </c>
      <c r="R92" s="258">
        <f t="shared" si="34"/>
        <v>0</v>
      </c>
      <c r="S92" s="133">
        <f t="shared" si="35"/>
        <v>0</v>
      </c>
    </row>
    <row r="93" spans="2:19" ht="14.45" hidden="1" customHeight="1" outlineLevel="1">
      <c r="B93" s="2">
        <v>45839</v>
      </c>
      <c r="C93" s="258">
        <f>SUMIF(INPUT!$F$7:$ES$7,$B93,INPUT!$F$93:$ES$93)</f>
        <v>0</v>
      </c>
      <c r="D93" s="258">
        <f>SUMIF(INPUT!$F$7:$ES$7,$B93,INPUT!$F$72:$ES$72)</f>
        <v>0</v>
      </c>
      <c r="E93" s="258">
        <f>SUMIF(INPUT!$F$7:$ES$7,$B93,INPUT!$F$114:$ES$114)</f>
        <v>0</v>
      </c>
      <c r="F93" s="258">
        <f>SUMIF(INPUT!$F$7:$ES$7,$B93,INPUT!$F$135:$ES$135)</f>
        <v>0</v>
      </c>
      <c r="G93" s="133">
        <f t="shared" si="29"/>
        <v>0</v>
      </c>
      <c r="I93" s="258">
        <f>SUMIF(INPUT!$F$7:$ES$7,$B93,INPUT!$F$103:$ES$103)</f>
        <v>0</v>
      </c>
      <c r="J93" s="258">
        <f>SUMIF(INPUT!$F$7:$ES$7,$B93,INPUT!$F$82:$ES$82)</f>
        <v>0</v>
      </c>
      <c r="K93" s="258">
        <f>SUMIF(INPUT!$F$7:$ES$7,$B93,INPUT!$F$124:$ES$124)</f>
        <v>0</v>
      </c>
      <c r="L93" s="258">
        <f>SUMIF(INPUT!$F$7:$ES$7,$B93,INPUT!$F$145:$ES$145)</f>
        <v>0</v>
      </c>
      <c r="M93" s="133">
        <f t="shared" si="30"/>
        <v>0</v>
      </c>
      <c r="O93" s="258">
        <f t="shared" si="31"/>
        <v>0</v>
      </c>
      <c r="P93" s="258">
        <f t="shared" si="32"/>
        <v>0</v>
      </c>
      <c r="Q93" s="258">
        <f t="shared" si="33"/>
        <v>0</v>
      </c>
      <c r="R93" s="258">
        <f t="shared" si="34"/>
        <v>0</v>
      </c>
      <c r="S93" s="133">
        <f t="shared" si="35"/>
        <v>0</v>
      </c>
    </row>
    <row r="94" spans="2:19" ht="14.45" hidden="1" customHeight="1" outlineLevel="1">
      <c r="B94" s="2">
        <v>45870</v>
      </c>
      <c r="C94" s="258">
        <f>SUMIF(INPUT!$F$7:$ES$7,$B94,INPUT!$F$93:$ES$93)</f>
        <v>0</v>
      </c>
      <c r="D94" s="258">
        <f>SUMIF(INPUT!$F$7:$ES$7,$B94,INPUT!$F$72:$ES$72)</f>
        <v>0</v>
      </c>
      <c r="E94" s="258">
        <f>SUMIF(INPUT!$F$7:$ES$7,$B94,INPUT!$F$114:$ES$114)</f>
        <v>0</v>
      </c>
      <c r="F94" s="258">
        <f>SUMIF(INPUT!$F$7:$ES$7,$B94,INPUT!$F$135:$ES$135)</f>
        <v>0</v>
      </c>
      <c r="G94" s="133">
        <f t="shared" si="29"/>
        <v>0</v>
      </c>
      <c r="I94" s="258">
        <f>SUMIF(INPUT!$F$7:$ES$7,$B94,INPUT!$F$103:$ES$103)</f>
        <v>0</v>
      </c>
      <c r="J94" s="258">
        <f>SUMIF(INPUT!$F$7:$ES$7,$B94,INPUT!$F$82:$ES$82)</f>
        <v>0</v>
      </c>
      <c r="K94" s="258">
        <f>SUMIF(INPUT!$F$7:$ES$7,$B94,INPUT!$F$124:$ES$124)</f>
        <v>0</v>
      </c>
      <c r="L94" s="258">
        <f>SUMIF(INPUT!$F$7:$ES$7,$B94,INPUT!$F$145:$ES$145)</f>
        <v>0</v>
      </c>
      <c r="M94" s="133">
        <f t="shared" si="30"/>
        <v>0</v>
      </c>
      <c r="O94" s="258">
        <f t="shared" si="31"/>
        <v>0</v>
      </c>
      <c r="P94" s="258">
        <f t="shared" si="32"/>
        <v>0</v>
      </c>
      <c r="Q94" s="258">
        <f t="shared" si="33"/>
        <v>0</v>
      </c>
      <c r="R94" s="258">
        <f t="shared" si="34"/>
        <v>0</v>
      </c>
      <c r="S94" s="133">
        <f t="shared" si="35"/>
        <v>0</v>
      </c>
    </row>
    <row r="95" spans="2:19" ht="14.45" hidden="1" customHeight="1" outlineLevel="1">
      <c r="B95" s="2">
        <v>45901</v>
      </c>
      <c r="C95" s="258">
        <f>SUMIF(INPUT!$F$7:$ES$7,$B95,INPUT!$F$93:$ES$93)</f>
        <v>0</v>
      </c>
      <c r="D95" s="258">
        <f>SUMIF(INPUT!$F$7:$ES$7,$B95,INPUT!$F$72:$ES$72)</f>
        <v>0</v>
      </c>
      <c r="E95" s="258">
        <f>SUMIF(INPUT!$F$7:$ES$7,$B95,INPUT!$F$114:$ES$114)</f>
        <v>0</v>
      </c>
      <c r="F95" s="258">
        <f>SUMIF(INPUT!$F$7:$ES$7,$B95,INPUT!$F$135:$ES$135)</f>
        <v>0</v>
      </c>
      <c r="G95" s="133">
        <f t="shared" si="29"/>
        <v>0</v>
      </c>
      <c r="I95" s="258">
        <f>SUMIF(INPUT!$F$7:$ES$7,$B95,INPUT!$F$103:$ES$103)</f>
        <v>0</v>
      </c>
      <c r="J95" s="258">
        <f>SUMIF(INPUT!$F$7:$ES$7,$B95,INPUT!$F$82:$ES$82)</f>
        <v>0</v>
      </c>
      <c r="K95" s="258">
        <f>SUMIF(INPUT!$F$7:$ES$7,$B95,INPUT!$F$124:$ES$124)</f>
        <v>0</v>
      </c>
      <c r="L95" s="258">
        <f>SUMIF(INPUT!$F$7:$ES$7,$B95,INPUT!$F$145:$ES$145)</f>
        <v>0</v>
      </c>
      <c r="M95" s="133">
        <f t="shared" si="30"/>
        <v>0</v>
      </c>
      <c r="O95" s="258">
        <f t="shared" si="31"/>
        <v>0</v>
      </c>
      <c r="P95" s="258">
        <f t="shared" si="32"/>
        <v>0</v>
      </c>
      <c r="Q95" s="258">
        <f t="shared" si="33"/>
        <v>0</v>
      </c>
      <c r="R95" s="258">
        <f t="shared" si="34"/>
        <v>0</v>
      </c>
      <c r="S95" s="133">
        <f t="shared" si="35"/>
        <v>0</v>
      </c>
    </row>
    <row r="96" spans="2:19" ht="14.45" hidden="1" customHeight="1" outlineLevel="1">
      <c r="B96" s="2">
        <v>45931</v>
      </c>
      <c r="C96" s="258">
        <f>SUMIF(INPUT!$F$7:$ES$7,$B96,INPUT!$F$93:$ES$93)</f>
        <v>0</v>
      </c>
      <c r="D96" s="258">
        <f>SUMIF(INPUT!$F$7:$ES$7,$B96,INPUT!$F$72:$ES$72)</f>
        <v>0</v>
      </c>
      <c r="E96" s="258">
        <f>SUMIF(INPUT!$F$7:$ES$7,$B96,INPUT!$F$114:$ES$114)</f>
        <v>0</v>
      </c>
      <c r="F96" s="258">
        <f>SUMIF(INPUT!$F$7:$ES$7,$B96,INPUT!$F$135:$ES$135)</f>
        <v>0</v>
      </c>
      <c r="G96" s="133">
        <f t="shared" si="29"/>
        <v>0</v>
      </c>
      <c r="I96" s="258">
        <f>SUMIF(INPUT!$F$7:$ES$7,$B96,INPUT!$F$103:$ES$103)</f>
        <v>0</v>
      </c>
      <c r="J96" s="258">
        <f>SUMIF(INPUT!$F$7:$ES$7,$B96,INPUT!$F$82:$ES$82)</f>
        <v>0</v>
      </c>
      <c r="K96" s="258">
        <f>SUMIF(INPUT!$F$7:$ES$7,$B96,INPUT!$F$124:$ES$124)</f>
        <v>0</v>
      </c>
      <c r="L96" s="258">
        <f>SUMIF(INPUT!$F$7:$ES$7,$B96,INPUT!$F$145:$ES$145)</f>
        <v>0</v>
      </c>
      <c r="M96" s="133">
        <f t="shared" si="30"/>
        <v>0</v>
      </c>
      <c r="O96" s="258">
        <f t="shared" si="31"/>
        <v>0</v>
      </c>
      <c r="P96" s="258">
        <f t="shared" si="32"/>
        <v>0</v>
      </c>
      <c r="Q96" s="258">
        <f t="shared" si="33"/>
        <v>0</v>
      </c>
      <c r="R96" s="258">
        <f t="shared" si="34"/>
        <v>0</v>
      </c>
      <c r="S96" s="133">
        <f t="shared" si="35"/>
        <v>0</v>
      </c>
    </row>
    <row r="97" spans="2:19" ht="14.45" hidden="1" customHeight="1" outlineLevel="1">
      <c r="B97" s="2">
        <v>45962</v>
      </c>
      <c r="C97" s="258">
        <f>SUMIF(INPUT!$F$7:$ES$7,$B97,INPUT!$F$93:$ES$93)</f>
        <v>0</v>
      </c>
      <c r="D97" s="258">
        <f>SUMIF(INPUT!$F$7:$ES$7,$B97,INPUT!$F$72:$ES$72)</f>
        <v>0</v>
      </c>
      <c r="E97" s="258">
        <f>SUMIF(INPUT!$F$7:$ES$7,$B97,INPUT!$F$114:$ES$114)</f>
        <v>0</v>
      </c>
      <c r="F97" s="258">
        <f>SUMIF(INPUT!$F$7:$ES$7,$B97,INPUT!$F$135:$ES$135)</f>
        <v>0</v>
      </c>
      <c r="G97" s="133">
        <f t="shared" si="29"/>
        <v>0</v>
      </c>
      <c r="I97" s="258">
        <f>SUMIF(INPUT!$F$7:$ES$7,$B97,INPUT!$F$103:$ES$103)</f>
        <v>0</v>
      </c>
      <c r="J97" s="258">
        <f>SUMIF(INPUT!$F$7:$ES$7,$B97,INPUT!$F$82:$ES$82)</f>
        <v>0</v>
      </c>
      <c r="K97" s="258">
        <f>SUMIF(INPUT!$F$7:$ES$7,$B97,INPUT!$F$124:$ES$124)</f>
        <v>0</v>
      </c>
      <c r="L97" s="258">
        <f>SUMIF(INPUT!$F$7:$ES$7,$B97,INPUT!$F$145:$ES$145)</f>
        <v>0</v>
      </c>
      <c r="M97" s="133">
        <f t="shared" si="30"/>
        <v>0</v>
      </c>
      <c r="O97" s="258">
        <f t="shared" si="31"/>
        <v>0</v>
      </c>
      <c r="P97" s="258">
        <f t="shared" si="32"/>
        <v>0</v>
      </c>
      <c r="Q97" s="258">
        <f t="shared" si="33"/>
        <v>0</v>
      </c>
      <c r="R97" s="258">
        <f t="shared" si="34"/>
        <v>0</v>
      </c>
      <c r="S97" s="133">
        <f t="shared" si="35"/>
        <v>0</v>
      </c>
    </row>
    <row r="98" spans="2:19" ht="14.45" hidden="1" customHeight="1" outlineLevel="1">
      <c r="B98" s="2">
        <v>45992</v>
      </c>
      <c r="C98" s="258">
        <f>SUMIF(INPUT!$F$7:$ES$7,$B98,INPUT!$F$93:$ES$93)</f>
        <v>0</v>
      </c>
      <c r="D98" s="258">
        <f>SUMIF(INPUT!$F$7:$ES$7,$B98,INPUT!$F$72:$ES$72)</f>
        <v>0</v>
      </c>
      <c r="E98" s="258">
        <f>SUMIF(INPUT!$F$7:$ES$7,$B98,INPUT!$F$114:$ES$114)</f>
        <v>0</v>
      </c>
      <c r="F98" s="258">
        <f>SUMIF(INPUT!$F$7:$ES$7,$B98,INPUT!$F$135:$ES$135)</f>
        <v>0</v>
      </c>
      <c r="G98" s="133">
        <f t="shared" si="29"/>
        <v>0</v>
      </c>
      <c r="I98" s="258">
        <f>SUMIF(INPUT!$F$7:$ES$7,$B98,INPUT!$F$103:$ES$103)</f>
        <v>0</v>
      </c>
      <c r="J98" s="258">
        <f>SUMIF(INPUT!$F$7:$ES$7,$B98,INPUT!$F$82:$ES$82)</f>
        <v>0</v>
      </c>
      <c r="K98" s="258">
        <f>SUMIF(INPUT!$F$7:$ES$7,$B98,INPUT!$F$124:$ES$124)</f>
        <v>0</v>
      </c>
      <c r="L98" s="258">
        <f>SUMIF(INPUT!$F$7:$ES$7,$B98,INPUT!$F$145:$ES$145)</f>
        <v>0</v>
      </c>
      <c r="M98" s="133">
        <f t="shared" si="30"/>
        <v>0</v>
      </c>
      <c r="O98" s="258">
        <f t="shared" si="31"/>
        <v>0</v>
      </c>
      <c r="P98" s="258">
        <f t="shared" si="32"/>
        <v>0</v>
      </c>
      <c r="Q98" s="258">
        <f t="shared" si="33"/>
        <v>0</v>
      </c>
      <c r="R98" s="258">
        <f t="shared" si="34"/>
        <v>0</v>
      </c>
      <c r="S98" s="133">
        <f t="shared" si="35"/>
        <v>0</v>
      </c>
    </row>
    <row r="99" spans="2:19" ht="14.45" hidden="1" customHeight="1" outlineLevel="1">
      <c r="B99" s="2">
        <v>46023</v>
      </c>
      <c r="C99" s="258">
        <f>SUMIF(INPUT!$F$7:$ES$7,$B99,INPUT!$F$93:$ES$93)</f>
        <v>0</v>
      </c>
      <c r="D99" s="258">
        <f>SUMIF(INPUT!$F$7:$ES$7,$B99,INPUT!$F$72:$ES$72)</f>
        <v>0</v>
      </c>
      <c r="E99" s="258">
        <f>SUMIF(INPUT!$F$7:$ES$7,$B99,INPUT!$F$114:$ES$114)</f>
        <v>0</v>
      </c>
      <c r="F99" s="258">
        <f>SUMIF(INPUT!$F$7:$ES$7,$B99,INPUT!$F$135:$ES$135)</f>
        <v>0</v>
      </c>
      <c r="G99" s="133">
        <f t="shared" si="29"/>
        <v>0</v>
      </c>
      <c r="I99" s="258">
        <f>SUMIF(INPUT!$F$7:$ES$7,$B99,INPUT!$F$103:$ES$103)</f>
        <v>0</v>
      </c>
      <c r="J99" s="258">
        <f>SUMIF(INPUT!$F$7:$ES$7,$B99,INPUT!$F$82:$ES$82)</f>
        <v>0</v>
      </c>
      <c r="K99" s="258">
        <f>SUMIF(INPUT!$F$7:$ES$7,$B99,INPUT!$F$124:$ES$124)</f>
        <v>0</v>
      </c>
      <c r="L99" s="258">
        <f>SUMIF(INPUT!$F$7:$ES$7,$B99,INPUT!$F$145:$ES$145)</f>
        <v>0</v>
      </c>
      <c r="M99" s="133">
        <f t="shared" si="30"/>
        <v>0</v>
      </c>
      <c r="O99" s="258">
        <f t="shared" si="31"/>
        <v>0</v>
      </c>
      <c r="P99" s="258">
        <f t="shared" si="32"/>
        <v>0</v>
      </c>
      <c r="Q99" s="258">
        <f t="shared" si="33"/>
        <v>0</v>
      </c>
      <c r="R99" s="258">
        <f t="shared" si="34"/>
        <v>0</v>
      </c>
      <c r="S99" s="133">
        <f t="shared" si="35"/>
        <v>0</v>
      </c>
    </row>
    <row r="100" spans="2:19" ht="14.45" hidden="1" customHeight="1" outlineLevel="1">
      <c r="B100" s="2">
        <v>46054</v>
      </c>
      <c r="C100" s="258">
        <f>SUMIF(INPUT!$F$7:$ES$7,$B100,INPUT!$F$93:$ES$93)</f>
        <v>0</v>
      </c>
      <c r="D100" s="258">
        <f>SUMIF(INPUT!$F$7:$ES$7,$B100,INPUT!$F$72:$ES$72)</f>
        <v>0</v>
      </c>
      <c r="E100" s="258">
        <f>SUMIF(INPUT!$F$7:$ES$7,$B100,INPUT!$F$114:$ES$114)</f>
        <v>0</v>
      </c>
      <c r="F100" s="258">
        <f>SUMIF(INPUT!$F$7:$ES$7,$B100,INPUT!$F$135:$ES$135)</f>
        <v>0</v>
      </c>
      <c r="G100" s="133">
        <f t="shared" si="29"/>
        <v>0</v>
      </c>
      <c r="I100" s="258">
        <f>SUMIF(INPUT!$F$7:$ES$7,$B100,INPUT!$F$103:$ES$103)</f>
        <v>0</v>
      </c>
      <c r="J100" s="258">
        <f>SUMIF(INPUT!$F$7:$ES$7,$B100,INPUT!$F$82:$ES$82)</f>
        <v>0</v>
      </c>
      <c r="K100" s="258">
        <f>SUMIF(INPUT!$F$7:$ES$7,$B100,INPUT!$F$124:$ES$124)</f>
        <v>0</v>
      </c>
      <c r="L100" s="258">
        <f>SUMIF(INPUT!$F$7:$ES$7,$B100,INPUT!$F$145:$ES$145)</f>
        <v>0</v>
      </c>
      <c r="M100" s="133">
        <f t="shared" si="30"/>
        <v>0</v>
      </c>
      <c r="O100" s="258">
        <f t="shared" si="31"/>
        <v>0</v>
      </c>
      <c r="P100" s="258">
        <f t="shared" si="32"/>
        <v>0</v>
      </c>
      <c r="Q100" s="258">
        <f t="shared" si="33"/>
        <v>0</v>
      </c>
      <c r="R100" s="258">
        <f t="shared" si="34"/>
        <v>0</v>
      </c>
      <c r="S100" s="133">
        <f t="shared" si="35"/>
        <v>0</v>
      </c>
    </row>
    <row r="101" spans="2:19" ht="14.45" hidden="1" customHeight="1" outlineLevel="1">
      <c r="B101" s="2">
        <v>46082</v>
      </c>
      <c r="C101" s="258">
        <f>SUMIF(INPUT!$F$7:$ES$7,$B101,INPUT!$F$93:$ES$93)</f>
        <v>0</v>
      </c>
      <c r="D101" s="258">
        <f>SUMIF(INPUT!$F$7:$ES$7,$B101,INPUT!$F$72:$ES$72)</f>
        <v>0</v>
      </c>
      <c r="E101" s="258">
        <f>SUMIF(INPUT!$F$7:$ES$7,$B101,INPUT!$F$114:$ES$114)</f>
        <v>0</v>
      </c>
      <c r="F101" s="258">
        <f>SUMIF(INPUT!$F$7:$ES$7,$B101,INPUT!$F$135:$ES$135)</f>
        <v>0</v>
      </c>
      <c r="G101" s="133">
        <f t="shared" si="29"/>
        <v>0</v>
      </c>
      <c r="I101" s="258">
        <f>SUMIF(INPUT!$F$7:$ES$7,$B101,INPUT!$F$103:$ES$103)</f>
        <v>0</v>
      </c>
      <c r="J101" s="258">
        <f>SUMIF(INPUT!$F$7:$ES$7,$B101,INPUT!$F$82:$ES$82)</f>
        <v>0</v>
      </c>
      <c r="K101" s="258">
        <f>SUMIF(INPUT!$F$7:$ES$7,$B101,INPUT!$F$124:$ES$124)</f>
        <v>0</v>
      </c>
      <c r="L101" s="258">
        <f>SUMIF(INPUT!$F$7:$ES$7,$B101,INPUT!$F$145:$ES$145)</f>
        <v>0</v>
      </c>
      <c r="M101" s="133">
        <f t="shared" si="30"/>
        <v>0</v>
      </c>
      <c r="O101" s="258">
        <f t="shared" si="31"/>
        <v>0</v>
      </c>
      <c r="P101" s="258">
        <f t="shared" si="32"/>
        <v>0</v>
      </c>
      <c r="Q101" s="258">
        <f t="shared" si="33"/>
        <v>0</v>
      </c>
      <c r="R101" s="258">
        <f t="shared" si="34"/>
        <v>0</v>
      </c>
      <c r="S101" s="133">
        <f t="shared" si="35"/>
        <v>0</v>
      </c>
    </row>
    <row r="102" spans="2:19" ht="14.45" hidden="1" customHeight="1" outlineLevel="1">
      <c r="B102" s="2">
        <v>46113</v>
      </c>
      <c r="C102" s="258">
        <f>SUMIF(INPUT!$F$7:$ES$7,$B102,INPUT!$F$93:$ES$93)</f>
        <v>0</v>
      </c>
      <c r="D102" s="258">
        <f>SUMIF(INPUT!$F$7:$ES$7,$B102,INPUT!$F$72:$ES$72)</f>
        <v>0</v>
      </c>
      <c r="E102" s="258">
        <f>SUMIF(INPUT!$F$7:$ES$7,$B102,INPUT!$F$114:$ES$114)</f>
        <v>0</v>
      </c>
      <c r="F102" s="258">
        <f>SUMIF(INPUT!$F$7:$ES$7,$B102,INPUT!$F$135:$ES$135)</f>
        <v>0</v>
      </c>
      <c r="G102" s="133">
        <f t="shared" si="29"/>
        <v>0</v>
      </c>
      <c r="I102" s="258">
        <f>SUMIF(INPUT!$F$7:$ES$7,$B102,INPUT!$F$103:$ES$103)</f>
        <v>0</v>
      </c>
      <c r="J102" s="258">
        <f>SUMIF(INPUT!$F$7:$ES$7,$B102,INPUT!$F$82:$ES$82)</f>
        <v>0</v>
      </c>
      <c r="K102" s="258">
        <f>SUMIF(INPUT!$F$7:$ES$7,$B102,INPUT!$F$124:$ES$124)</f>
        <v>0</v>
      </c>
      <c r="L102" s="258">
        <f>SUMIF(INPUT!$F$7:$ES$7,$B102,INPUT!$F$145:$ES$145)</f>
        <v>0</v>
      </c>
      <c r="M102" s="133">
        <f t="shared" si="30"/>
        <v>0</v>
      </c>
      <c r="O102" s="258">
        <f t="shared" si="31"/>
        <v>0</v>
      </c>
      <c r="P102" s="258">
        <f t="shared" si="32"/>
        <v>0</v>
      </c>
      <c r="Q102" s="258">
        <f t="shared" si="33"/>
        <v>0</v>
      </c>
      <c r="R102" s="258">
        <f t="shared" si="34"/>
        <v>0</v>
      </c>
      <c r="S102" s="133">
        <f t="shared" si="35"/>
        <v>0</v>
      </c>
    </row>
    <row r="103" spans="2:19" ht="14.45" hidden="1" customHeight="1" outlineLevel="1">
      <c r="B103" s="2">
        <v>46143</v>
      </c>
      <c r="C103" s="258">
        <f>SUMIF(INPUT!$F$7:$ES$7,$B103,INPUT!$F$93:$ES$93)</f>
        <v>0</v>
      </c>
      <c r="D103" s="258">
        <f>SUMIF(INPUT!$F$7:$ES$7,$B103,INPUT!$F$72:$ES$72)</f>
        <v>0</v>
      </c>
      <c r="E103" s="258">
        <f>SUMIF(INPUT!$F$7:$ES$7,$B103,INPUT!$F$114:$ES$114)</f>
        <v>0</v>
      </c>
      <c r="F103" s="258">
        <f>SUMIF(INPUT!$F$7:$ES$7,$B103,INPUT!$F$135:$ES$135)</f>
        <v>0</v>
      </c>
      <c r="G103" s="133">
        <f t="shared" si="29"/>
        <v>0</v>
      </c>
      <c r="I103" s="258">
        <f>SUMIF(INPUT!$F$7:$ES$7,$B103,INPUT!$F$103:$ES$103)</f>
        <v>0</v>
      </c>
      <c r="J103" s="258">
        <f>SUMIF(INPUT!$F$7:$ES$7,$B103,INPUT!$F$82:$ES$82)</f>
        <v>0</v>
      </c>
      <c r="K103" s="258">
        <f>SUMIF(INPUT!$F$7:$ES$7,$B103,INPUT!$F$124:$ES$124)</f>
        <v>0</v>
      </c>
      <c r="L103" s="258">
        <f>SUMIF(INPUT!$F$7:$ES$7,$B103,INPUT!$F$145:$ES$145)</f>
        <v>0</v>
      </c>
      <c r="M103" s="133">
        <f t="shared" si="30"/>
        <v>0</v>
      </c>
      <c r="O103" s="258">
        <f t="shared" si="31"/>
        <v>0</v>
      </c>
      <c r="P103" s="258">
        <f t="shared" si="32"/>
        <v>0</v>
      </c>
      <c r="Q103" s="258">
        <f t="shared" si="33"/>
        <v>0</v>
      </c>
      <c r="R103" s="258">
        <f t="shared" si="34"/>
        <v>0</v>
      </c>
      <c r="S103" s="133">
        <f t="shared" si="35"/>
        <v>0</v>
      </c>
    </row>
    <row r="104" spans="2:19" ht="14.45" hidden="1" customHeight="1" outlineLevel="1">
      <c r="B104" s="2">
        <v>46174</v>
      </c>
      <c r="C104" s="258">
        <f>SUMIF(INPUT!$F$7:$ES$7,$B104,INPUT!$F$93:$ES$93)</f>
        <v>0</v>
      </c>
      <c r="D104" s="258">
        <f>SUMIF(INPUT!$F$7:$ES$7,$B104,INPUT!$F$72:$ES$72)</f>
        <v>0</v>
      </c>
      <c r="E104" s="258">
        <f>SUMIF(INPUT!$F$7:$ES$7,$B104,INPUT!$F$114:$ES$114)</f>
        <v>0</v>
      </c>
      <c r="F104" s="258">
        <f>SUMIF(INPUT!$F$7:$ES$7,$B104,INPUT!$F$135:$ES$135)</f>
        <v>0</v>
      </c>
      <c r="G104" s="133">
        <f t="shared" si="29"/>
        <v>0</v>
      </c>
      <c r="I104" s="258">
        <f>SUMIF(INPUT!$F$7:$ES$7,$B104,INPUT!$F$103:$ES$103)</f>
        <v>0</v>
      </c>
      <c r="J104" s="258">
        <f>SUMIF(INPUT!$F$7:$ES$7,$B104,INPUT!$F$82:$ES$82)</f>
        <v>0</v>
      </c>
      <c r="K104" s="258">
        <f>SUMIF(INPUT!$F$7:$ES$7,$B104,INPUT!$F$124:$ES$124)</f>
        <v>0</v>
      </c>
      <c r="L104" s="258">
        <f>SUMIF(INPUT!$F$7:$ES$7,$B104,INPUT!$F$145:$ES$145)</f>
        <v>0</v>
      </c>
      <c r="M104" s="133">
        <f t="shared" si="30"/>
        <v>0</v>
      </c>
      <c r="O104" s="258">
        <f t="shared" si="31"/>
        <v>0</v>
      </c>
      <c r="P104" s="258">
        <f t="shared" si="32"/>
        <v>0</v>
      </c>
      <c r="Q104" s="258">
        <f t="shared" si="33"/>
        <v>0</v>
      </c>
      <c r="R104" s="258">
        <f t="shared" si="34"/>
        <v>0</v>
      </c>
      <c r="S104" s="133">
        <f t="shared" si="35"/>
        <v>0</v>
      </c>
    </row>
    <row r="105" spans="2:19" ht="14.45" hidden="1" customHeight="1" outlineLevel="1">
      <c r="B105" s="2">
        <v>46204</v>
      </c>
      <c r="C105" s="258">
        <f>SUMIF(INPUT!$F$7:$ES$7,$B105,INPUT!$F$93:$ES$93)</f>
        <v>0</v>
      </c>
      <c r="D105" s="258">
        <f>SUMIF(INPUT!$F$7:$ES$7,$B105,INPUT!$F$72:$ES$72)</f>
        <v>0</v>
      </c>
      <c r="E105" s="258">
        <f>SUMIF(INPUT!$F$7:$ES$7,$B105,INPUT!$F$114:$ES$114)</f>
        <v>0</v>
      </c>
      <c r="F105" s="258">
        <f>SUMIF(INPUT!$F$7:$ES$7,$B105,INPUT!$F$135:$ES$135)</f>
        <v>0</v>
      </c>
      <c r="G105" s="133">
        <f t="shared" si="29"/>
        <v>0</v>
      </c>
      <c r="I105" s="258">
        <f>SUMIF(INPUT!$F$7:$ES$7,$B105,INPUT!$F$103:$ES$103)</f>
        <v>0</v>
      </c>
      <c r="J105" s="258">
        <f>SUMIF(INPUT!$F$7:$ES$7,$B105,INPUT!$F$82:$ES$82)</f>
        <v>0</v>
      </c>
      <c r="K105" s="258">
        <f>SUMIF(INPUT!$F$7:$ES$7,$B105,INPUT!$F$124:$ES$124)</f>
        <v>0</v>
      </c>
      <c r="L105" s="258">
        <f>SUMIF(INPUT!$F$7:$ES$7,$B105,INPUT!$F$145:$ES$145)</f>
        <v>0</v>
      </c>
      <c r="M105" s="133">
        <f t="shared" si="30"/>
        <v>0</v>
      </c>
      <c r="O105" s="258">
        <f t="shared" si="31"/>
        <v>0</v>
      </c>
      <c r="P105" s="258">
        <f t="shared" si="32"/>
        <v>0</v>
      </c>
      <c r="Q105" s="258">
        <f t="shared" si="33"/>
        <v>0</v>
      </c>
      <c r="R105" s="258">
        <f t="shared" si="34"/>
        <v>0</v>
      </c>
      <c r="S105" s="133">
        <f t="shared" si="35"/>
        <v>0</v>
      </c>
    </row>
    <row r="106" spans="2:19" ht="14.45" hidden="1" customHeight="1" outlineLevel="1">
      <c r="B106" s="2">
        <v>46235</v>
      </c>
      <c r="C106" s="258">
        <f>SUMIF(INPUT!$F$7:$ES$7,$B106,INPUT!$F$93:$ES$93)</f>
        <v>0</v>
      </c>
      <c r="D106" s="258">
        <f>SUMIF(INPUT!$F$7:$ES$7,$B106,INPUT!$F$72:$ES$72)</f>
        <v>0</v>
      </c>
      <c r="E106" s="258">
        <f>SUMIF(INPUT!$F$7:$ES$7,$B106,INPUT!$F$114:$ES$114)</f>
        <v>0</v>
      </c>
      <c r="F106" s="258">
        <f>SUMIF(INPUT!$F$7:$ES$7,$B106,INPUT!$F$135:$ES$135)</f>
        <v>0</v>
      </c>
      <c r="G106" s="133">
        <f t="shared" si="29"/>
        <v>0</v>
      </c>
      <c r="I106" s="258">
        <f>SUMIF(INPUT!$F$7:$ES$7,$B106,INPUT!$F$103:$ES$103)</f>
        <v>0</v>
      </c>
      <c r="J106" s="258">
        <f>SUMIF(INPUT!$F$7:$ES$7,$B106,INPUT!$F$82:$ES$82)</f>
        <v>0</v>
      </c>
      <c r="K106" s="258">
        <f>SUMIF(INPUT!$F$7:$ES$7,$B106,INPUT!$F$124:$ES$124)</f>
        <v>0</v>
      </c>
      <c r="L106" s="258">
        <f>SUMIF(INPUT!$F$7:$ES$7,$B106,INPUT!$F$145:$ES$145)</f>
        <v>0</v>
      </c>
      <c r="M106" s="133">
        <f t="shared" si="30"/>
        <v>0</v>
      </c>
      <c r="O106" s="258">
        <f t="shared" si="31"/>
        <v>0</v>
      </c>
      <c r="P106" s="258">
        <f t="shared" si="32"/>
        <v>0</v>
      </c>
      <c r="Q106" s="258">
        <f t="shared" si="33"/>
        <v>0</v>
      </c>
      <c r="R106" s="258">
        <f t="shared" si="34"/>
        <v>0</v>
      </c>
      <c r="S106" s="133">
        <f t="shared" si="35"/>
        <v>0</v>
      </c>
    </row>
    <row r="107" spans="2:19" ht="14.45" hidden="1" customHeight="1" outlineLevel="1">
      <c r="B107" s="2">
        <v>46266</v>
      </c>
      <c r="C107" s="258">
        <f>SUMIF(INPUT!$F$7:$ES$7,$B107,INPUT!$F$93:$ES$93)</f>
        <v>0</v>
      </c>
      <c r="D107" s="258">
        <f>SUMIF(INPUT!$F$7:$ES$7,$B107,INPUT!$F$72:$ES$72)</f>
        <v>0</v>
      </c>
      <c r="E107" s="258">
        <f>SUMIF(INPUT!$F$7:$ES$7,$B107,INPUT!$F$114:$ES$114)</f>
        <v>0</v>
      </c>
      <c r="F107" s="258">
        <f>SUMIF(INPUT!$F$7:$ES$7,$B107,INPUT!$F$135:$ES$135)</f>
        <v>0</v>
      </c>
      <c r="G107" s="133">
        <f t="shared" si="29"/>
        <v>0</v>
      </c>
      <c r="I107" s="258">
        <f>SUMIF(INPUT!$F$7:$ES$7,$B107,INPUT!$F$103:$ES$103)</f>
        <v>0</v>
      </c>
      <c r="J107" s="258">
        <f>SUMIF(INPUT!$F$7:$ES$7,$B107,INPUT!$F$82:$ES$82)</f>
        <v>0</v>
      </c>
      <c r="K107" s="258">
        <f>SUMIF(INPUT!$F$7:$ES$7,$B107,INPUT!$F$124:$ES$124)</f>
        <v>0</v>
      </c>
      <c r="L107" s="258">
        <f>SUMIF(INPUT!$F$7:$ES$7,$B107,INPUT!$F$145:$ES$145)</f>
        <v>0</v>
      </c>
      <c r="M107" s="133">
        <f t="shared" si="30"/>
        <v>0</v>
      </c>
      <c r="O107" s="258">
        <f t="shared" si="31"/>
        <v>0</v>
      </c>
      <c r="P107" s="258">
        <f t="shared" si="32"/>
        <v>0</v>
      </c>
      <c r="Q107" s="258">
        <f t="shared" si="33"/>
        <v>0</v>
      </c>
      <c r="R107" s="258">
        <f t="shared" si="34"/>
        <v>0</v>
      </c>
      <c r="S107" s="133">
        <f t="shared" si="35"/>
        <v>0</v>
      </c>
    </row>
    <row r="108" spans="2:19" ht="14.45" hidden="1" customHeight="1" outlineLevel="1">
      <c r="B108" s="2">
        <v>46296</v>
      </c>
      <c r="C108" s="258">
        <f>SUMIF(INPUT!$F$7:$ES$7,$B108,INPUT!$F$93:$ES$93)</f>
        <v>0</v>
      </c>
      <c r="D108" s="258">
        <f>SUMIF(INPUT!$F$7:$ES$7,$B108,INPUT!$F$72:$ES$72)</f>
        <v>0</v>
      </c>
      <c r="E108" s="258">
        <f>SUMIF(INPUT!$F$7:$ES$7,$B108,INPUT!$F$114:$ES$114)</f>
        <v>0</v>
      </c>
      <c r="F108" s="258">
        <f>SUMIF(INPUT!$F$7:$ES$7,$B108,INPUT!$F$135:$ES$135)</f>
        <v>0</v>
      </c>
      <c r="G108" s="133">
        <f t="shared" si="29"/>
        <v>0</v>
      </c>
      <c r="I108" s="258">
        <f>SUMIF(INPUT!$F$7:$ES$7,$B108,INPUT!$F$103:$ES$103)</f>
        <v>0</v>
      </c>
      <c r="J108" s="258">
        <f>SUMIF(INPUT!$F$7:$ES$7,$B108,INPUT!$F$82:$ES$82)</f>
        <v>0</v>
      </c>
      <c r="K108" s="258">
        <f>SUMIF(INPUT!$F$7:$ES$7,$B108,INPUT!$F$124:$ES$124)</f>
        <v>0</v>
      </c>
      <c r="L108" s="258">
        <f>SUMIF(INPUT!$F$7:$ES$7,$B108,INPUT!$F$145:$ES$145)</f>
        <v>0</v>
      </c>
      <c r="M108" s="133">
        <f t="shared" si="30"/>
        <v>0</v>
      </c>
      <c r="O108" s="258">
        <f t="shared" si="31"/>
        <v>0</v>
      </c>
      <c r="P108" s="258">
        <f t="shared" si="32"/>
        <v>0</v>
      </c>
      <c r="Q108" s="258">
        <f t="shared" si="33"/>
        <v>0</v>
      </c>
      <c r="R108" s="258">
        <f t="shared" si="34"/>
        <v>0</v>
      </c>
      <c r="S108" s="133">
        <f t="shared" si="35"/>
        <v>0</v>
      </c>
    </row>
    <row r="109" spans="2:19" ht="14.45" hidden="1" customHeight="1" outlineLevel="1">
      <c r="B109" s="2">
        <v>46327</v>
      </c>
      <c r="C109" s="258">
        <f>SUMIF(INPUT!$F$7:$ES$7,$B109,INPUT!$F$93:$ES$93)</f>
        <v>0</v>
      </c>
      <c r="D109" s="258">
        <f>SUMIF(INPUT!$F$7:$ES$7,$B109,INPUT!$F$72:$ES$72)</f>
        <v>0</v>
      </c>
      <c r="E109" s="258">
        <f>SUMIF(INPUT!$F$7:$ES$7,$B109,INPUT!$F$114:$ES$114)</f>
        <v>0</v>
      </c>
      <c r="F109" s="258">
        <f>SUMIF(INPUT!$F$7:$ES$7,$B109,INPUT!$F$135:$ES$135)</f>
        <v>0</v>
      </c>
      <c r="G109" s="133">
        <f t="shared" si="29"/>
        <v>0</v>
      </c>
      <c r="I109" s="258">
        <f>SUMIF(INPUT!$F$7:$ES$7,$B109,INPUT!$F$103:$ES$103)</f>
        <v>0</v>
      </c>
      <c r="J109" s="258">
        <f>SUMIF(INPUT!$F$7:$ES$7,$B109,INPUT!$F$82:$ES$82)</f>
        <v>0</v>
      </c>
      <c r="K109" s="258">
        <f>SUMIF(INPUT!$F$7:$ES$7,$B109,INPUT!$F$124:$ES$124)</f>
        <v>0</v>
      </c>
      <c r="L109" s="258">
        <f>SUMIF(INPUT!$F$7:$ES$7,$B109,INPUT!$F$145:$ES$145)</f>
        <v>0</v>
      </c>
      <c r="M109" s="133">
        <f t="shared" si="30"/>
        <v>0</v>
      </c>
      <c r="O109" s="258">
        <f t="shared" si="31"/>
        <v>0</v>
      </c>
      <c r="P109" s="258">
        <f t="shared" si="32"/>
        <v>0</v>
      </c>
      <c r="Q109" s="258">
        <f t="shared" si="33"/>
        <v>0</v>
      </c>
      <c r="R109" s="258">
        <f t="shared" si="34"/>
        <v>0</v>
      </c>
      <c r="S109" s="133">
        <f t="shared" si="35"/>
        <v>0</v>
      </c>
    </row>
    <row r="110" spans="2:19" ht="14.45" hidden="1" customHeight="1" outlineLevel="1">
      <c r="B110" s="2">
        <v>46357</v>
      </c>
      <c r="C110" s="258">
        <f>SUMIF(INPUT!$F$7:$ES$7,$B110,INPUT!$F$93:$ES$93)</f>
        <v>0</v>
      </c>
      <c r="D110" s="258">
        <f>SUMIF(INPUT!$F$7:$ES$7,$B110,INPUT!$F$72:$ES$72)</f>
        <v>0</v>
      </c>
      <c r="E110" s="258">
        <f>SUMIF(INPUT!$F$7:$ES$7,$B110,INPUT!$F$114:$ES$114)</f>
        <v>0</v>
      </c>
      <c r="F110" s="258">
        <f>SUMIF(INPUT!$F$7:$ES$7,$B110,INPUT!$F$135:$ES$135)</f>
        <v>0</v>
      </c>
      <c r="G110" s="133">
        <f t="shared" si="29"/>
        <v>0</v>
      </c>
      <c r="I110" s="258">
        <f>SUMIF(INPUT!$F$7:$ES$7,$B110,INPUT!$F$103:$ES$103)</f>
        <v>0</v>
      </c>
      <c r="J110" s="258">
        <f>SUMIF(INPUT!$F$7:$ES$7,$B110,INPUT!$F$82:$ES$82)</f>
        <v>0</v>
      </c>
      <c r="K110" s="258">
        <f>SUMIF(INPUT!$F$7:$ES$7,$B110,INPUT!$F$124:$ES$124)</f>
        <v>0</v>
      </c>
      <c r="L110" s="258">
        <f>SUMIF(INPUT!$F$7:$ES$7,$B110,INPUT!$F$145:$ES$145)</f>
        <v>0</v>
      </c>
      <c r="M110" s="133">
        <f t="shared" si="30"/>
        <v>0</v>
      </c>
      <c r="O110" s="258">
        <f t="shared" si="31"/>
        <v>0</v>
      </c>
      <c r="P110" s="258">
        <f t="shared" si="32"/>
        <v>0</v>
      </c>
      <c r="Q110" s="258">
        <f t="shared" si="33"/>
        <v>0</v>
      </c>
      <c r="R110" s="258">
        <f t="shared" si="34"/>
        <v>0</v>
      </c>
      <c r="S110" s="133">
        <f t="shared" si="35"/>
        <v>0</v>
      </c>
    </row>
    <row r="111" spans="2:19" ht="14.45" hidden="1" customHeight="1" outlineLevel="1">
      <c r="B111" s="2">
        <v>46388</v>
      </c>
      <c r="C111" s="258">
        <f>SUMIF(INPUT!$F$7:$ES$7,$B111,INPUT!$F$93:$ES$93)</f>
        <v>0</v>
      </c>
      <c r="D111" s="258">
        <f>SUMIF(INPUT!$F$7:$ES$7,$B111,INPUT!$F$72:$ES$72)</f>
        <v>0</v>
      </c>
      <c r="E111" s="258">
        <f>SUMIF(INPUT!$F$7:$ES$7,$B111,INPUT!$F$114:$ES$114)</f>
        <v>0</v>
      </c>
      <c r="F111" s="258">
        <f>SUMIF(INPUT!$F$7:$ES$7,$B111,INPUT!$F$135:$ES$135)</f>
        <v>0</v>
      </c>
      <c r="G111" s="133">
        <f t="shared" si="29"/>
        <v>0</v>
      </c>
      <c r="I111" s="258">
        <f>SUMIF(INPUT!$F$7:$ES$7,$B111,INPUT!$F$103:$ES$103)</f>
        <v>0</v>
      </c>
      <c r="J111" s="258">
        <f>SUMIF(INPUT!$F$7:$ES$7,$B111,INPUT!$F$82:$ES$82)</f>
        <v>0</v>
      </c>
      <c r="K111" s="258">
        <f>SUMIF(INPUT!$F$7:$ES$7,$B111,INPUT!$F$124:$ES$124)</f>
        <v>0</v>
      </c>
      <c r="L111" s="258">
        <f>SUMIF(INPUT!$F$7:$ES$7,$B111,INPUT!$F$145:$ES$145)</f>
        <v>0</v>
      </c>
      <c r="M111" s="133">
        <f t="shared" si="30"/>
        <v>0</v>
      </c>
      <c r="O111" s="258">
        <f t="shared" si="31"/>
        <v>0</v>
      </c>
      <c r="P111" s="258">
        <f t="shared" si="32"/>
        <v>0</v>
      </c>
      <c r="Q111" s="258">
        <f t="shared" si="33"/>
        <v>0</v>
      </c>
      <c r="R111" s="258">
        <f t="shared" si="34"/>
        <v>0</v>
      </c>
      <c r="S111" s="133">
        <f t="shared" si="35"/>
        <v>0</v>
      </c>
    </row>
    <row r="112" spans="2:19" ht="14.45" hidden="1" customHeight="1" outlineLevel="1">
      <c r="B112" s="2">
        <v>46419</v>
      </c>
      <c r="C112" s="258">
        <f>SUMIF(INPUT!$F$7:$ES$7,$B112,INPUT!$F$93:$ES$93)</f>
        <v>0</v>
      </c>
      <c r="D112" s="258">
        <f>SUMIF(INPUT!$F$7:$ES$7,$B112,INPUT!$F$72:$ES$72)</f>
        <v>0</v>
      </c>
      <c r="E112" s="258">
        <f>SUMIF(INPUT!$F$7:$ES$7,$B112,INPUT!$F$114:$ES$114)</f>
        <v>0</v>
      </c>
      <c r="F112" s="258">
        <f>SUMIF(INPUT!$F$7:$ES$7,$B112,INPUT!$F$135:$ES$135)</f>
        <v>0</v>
      </c>
      <c r="G112" s="133">
        <f t="shared" si="29"/>
        <v>0</v>
      </c>
      <c r="I112" s="258">
        <f>SUMIF(INPUT!$F$7:$ES$7,$B112,INPUT!$F$103:$ES$103)</f>
        <v>0</v>
      </c>
      <c r="J112" s="258">
        <f>SUMIF(INPUT!$F$7:$ES$7,$B112,INPUT!$F$82:$ES$82)</f>
        <v>0</v>
      </c>
      <c r="K112" s="258">
        <f>SUMIF(INPUT!$F$7:$ES$7,$B112,INPUT!$F$124:$ES$124)</f>
        <v>0</v>
      </c>
      <c r="L112" s="258">
        <f>SUMIF(INPUT!$F$7:$ES$7,$B112,INPUT!$F$145:$ES$145)</f>
        <v>0</v>
      </c>
      <c r="M112" s="133">
        <f t="shared" si="30"/>
        <v>0</v>
      </c>
      <c r="O112" s="258">
        <f t="shared" si="31"/>
        <v>0</v>
      </c>
      <c r="P112" s="258">
        <f t="shared" si="32"/>
        <v>0</v>
      </c>
      <c r="Q112" s="258">
        <f t="shared" si="33"/>
        <v>0</v>
      </c>
      <c r="R112" s="258">
        <f t="shared" si="34"/>
        <v>0</v>
      </c>
      <c r="S112" s="133">
        <f t="shared" si="35"/>
        <v>0</v>
      </c>
    </row>
    <row r="113" spans="2:19" ht="14.45" hidden="1" customHeight="1" outlineLevel="1">
      <c r="B113" s="2">
        <v>46447</v>
      </c>
      <c r="C113" s="258">
        <f>SUMIF(INPUT!$F$7:$ES$7,$B113,INPUT!$F$93:$ES$93)</f>
        <v>0</v>
      </c>
      <c r="D113" s="258">
        <f>SUMIF(INPUT!$F$7:$ES$7,$B113,INPUT!$F$72:$ES$72)</f>
        <v>0</v>
      </c>
      <c r="E113" s="258">
        <f>SUMIF(INPUT!$F$7:$ES$7,$B113,INPUT!$F$114:$ES$114)</f>
        <v>0</v>
      </c>
      <c r="F113" s="258">
        <f>SUMIF(INPUT!$F$7:$ES$7,$B113,INPUT!$F$135:$ES$135)</f>
        <v>0</v>
      </c>
      <c r="G113" s="133">
        <f t="shared" si="29"/>
        <v>0</v>
      </c>
      <c r="I113" s="258">
        <f>SUMIF(INPUT!$F$7:$ES$7,$B113,INPUT!$F$103:$ES$103)</f>
        <v>0</v>
      </c>
      <c r="J113" s="258">
        <f>SUMIF(INPUT!$F$7:$ES$7,$B113,INPUT!$F$82:$ES$82)</f>
        <v>0</v>
      </c>
      <c r="K113" s="258">
        <f>SUMIF(INPUT!$F$7:$ES$7,$B113,INPUT!$F$124:$ES$124)</f>
        <v>0</v>
      </c>
      <c r="L113" s="258">
        <f>SUMIF(INPUT!$F$7:$ES$7,$B113,INPUT!$F$145:$ES$145)</f>
        <v>0</v>
      </c>
      <c r="M113" s="133">
        <f t="shared" si="30"/>
        <v>0</v>
      </c>
      <c r="O113" s="258">
        <f t="shared" si="31"/>
        <v>0</v>
      </c>
      <c r="P113" s="258">
        <f t="shared" si="32"/>
        <v>0</v>
      </c>
      <c r="Q113" s="258">
        <f t="shared" si="33"/>
        <v>0</v>
      </c>
      <c r="R113" s="258">
        <f t="shared" si="34"/>
        <v>0</v>
      </c>
      <c r="S113" s="133">
        <f t="shared" si="35"/>
        <v>0</v>
      </c>
    </row>
    <row r="114" spans="2:19" ht="14.45" hidden="1" customHeight="1" outlineLevel="1">
      <c r="B114" s="2">
        <v>46478</v>
      </c>
      <c r="C114" s="258">
        <f>SUMIF(INPUT!$F$7:$ES$7,$B114,INPUT!$F$93:$ES$93)</f>
        <v>0</v>
      </c>
      <c r="D114" s="258">
        <f>SUMIF(INPUT!$F$7:$ES$7,$B114,INPUT!$F$72:$ES$72)</f>
        <v>0</v>
      </c>
      <c r="E114" s="258">
        <f>SUMIF(INPUT!$F$7:$ES$7,$B114,INPUT!$F$114:$ES$114)</f>
        <v>0</v>
      </c>
      <c r="F114" s="258">
        <f>SUMIF(INPUT!$F$7:$ES$7,$B114,INPUT!$F$135:$ES$135)</f>
        <v>0</v>
      </c>
      <c r="G114" s="133">
        <f t="shared" si="29"/>
        <v>0</v>
      </c>
      <c r="I114" s="258">
        <f>SUMIF(INPUT!$F$7:$ES$7,$B114,INPUT!$F$103:$ES$103)</f>
        <v>0</v>
      </c>
      <c r="J114" s="258">
        <f>SUMIF(INPUT!$F$7:$ES$7,$B114,INPUT!$F$82:$ES$82)</f>
        <v>0</v>
      </c>
      <c r="K114" s="258">
        <f>SUMIF(INPUT!$F$7:$ES$7,$B114,INPUT!$F$124:$ES$124)</f>
        <v>0</v>
      </c>
      <c r="L114" s="258">
        <f>SUMIF(INPUT!$F$7:$ES$7,$B114,INPUT!$F$145:$ES$145)</f>
        <v>0</v>
      </c>
      <c r="M114" s="133">
        <f t="shared" si="30"/>
        <v>0</v>
      </c>
      <c r="O114" s="258">
        <f t="shared" si="31"/>
        <v>0</v>
      </c>
      <c r="P114" s="258">
        <f t="shared" si="32"/>
        <v>0</v>
      </c>
      <c r="Q114" s="258">
        <f t="shared" si="33"/>
        <v>0</v>
      </c>
      <c r="R114" s="258">
        <f t="shared" si="34"/>
        <v>0</v>
      </c>
      <c r="S114" s="133">
        <f t="shared" si="35"/>
        <v>0</v>
      </c>
    </row>
    <row r="115" spans="2:19" ht="14.45" hidden="1" customHeight="1" outlineLevel="1">
      <c r="B115" s="2">
        <v>46508</v>
      </c>
      <c r="C115" s="258">
        <f>SUMIF(INPUT!$F$7:$ES$7,$B115,INPUT!$F$93:$ES$93)</f>
        <v>0</v>
      </c>
      <c r="D115" s="258">
        <f>SUMIF(INPUT!$F$7:$ES$7,$B115,INPUT!$F$72:$ES$72)</f>
        <v>0</v>
      </c>
      <c r="E115" s="258">
        <f>SUMIF(INPUT!$F$7:$ES$7,$B115,INPUT!$F$114:$ES$114)</f>
        <v>0</v>
      </c>
      <c r="F115" s="258">
        <f>SUMIF(INPUT!$F$7:$ES$7,$B115,INPUT!$F$135:$ES$135)</f>
        <v>0</v>
      </c>
      <c r="G115" s="133">
        <f t="shared" si="29"/>
        <v>0</v>
      </c>
      <c r="I115" s="258">
        <f>SUMIF(INPUT!$F$7:$ES$7,$B115,INPUT!$F$103:$ES$103)</f>
        <v>0</v>
      </c>
      <c r="J115" s="258">
        <f>SUMIF(INPUT!$F$7:$ES$7,$B115,INPUT!$F$82:$ES$82)</f>
        <v>0</v>
      </c>
      <c r="K115" s="258">
        <f>SUMIF(INPUT!$F$7:$ES$7,$B115,INPUT!$F$124:$ES$124)</f>
        <v>0</v>
      </c>
      <c r="L115" s="258">
        <f>SUMIF(INPUT!$F$7:$ES$7,$B115,INPUT!$F$145:$ES$145)</f>
        <v>0</v>
      </c>
      <c r="M115" s="133">
        <f t="shared" si="30"/>
        <v>0</v>
      </c>
      <c r="O115" s="258">
        <f t="shared" si="31"/>
        <v>0</v>
      </c>
      <c r="P115" s="258">
        <f t="shared" si="32"/>
        <v>0</v>
      </c>
      <c r="Q115" s="258">
        <f t="shared" si="33"/>
        <v>0</v>
      </c>
      <c r="R115" s="258">
        <f t="shared" si="34"/>
        <v>0</v>
      </c>
      <c r="S115" s="133">
        <f t="shared" si="35"/>
        <v>0</v>
      </c>
    </row>
    <row r="116" spans="2:19" ht="14.45" hidden="1" customHeight="1" outlineLevel="1">
      <c r="B116" s="2">
        <v>46539</v>
      </c>
      <c r="C116" s="258">
        <f>SUMIF(INPUT!$F$7:$ES$7,$B116,INPUT!$F$93:$ES$93)</f>
        <v>0</v>
      </c>
      <c r="D116" s="258">
        <f>SUMIF(INPUT!$F$7:$ES$7,$B116,INPUT!$F$72:$ES$72)</f>
        <v>0</v>
      </c>
      <c r="E116" s="258">
        <f>SUMIF(INPUT!$F$7:$ES$7,$B116,INPUT!$F$114:$ES$114)</f>
        <v>0</v>
      </c>
      <c r="F116" s="258">
        <f>SUMIF(INPUT!$F$7:$ES$7,$B116,INPUT!$F$135:$ES$135)</f>
        <v>0</v>
      </c>
      <c r="G116" s="133">
        <f t="shared" si="29"/>
        <v>0</v>
      </c>
      <c r="I116" s="258">
        <f>SUMIF(INPUT!$F$7:$ES$7,$B116,INPUT!$F$103:$ES$103)</f>
        <v>0</v>
      </c>
      <c r="J116" s="258">
        <f>SUMIF(INPUT!$F$7:$ES$7,$B116,INPUT!$F$82:$ES$82)</f>
        <v>0</v>
      </c>
      <c r="K116" s="258">
        <f>SUMIF(INPUT!$F$7:$ES$7,$B116,INPUT!$F$124:$ES$124)</f>
        <v>0</v>
      </c>
      <c r="L116" s="258">
        <f>SUMIF(INPUT!$F$7:$ES$7,$B116,INPUT!$F$145:$ES$145)</f>
        <v>0</v>
      </c>
      <c r="M116" s="133">
        <f t="shared" si="30"/>
        <v>0</v>
      </c>
      <c r="O116" s="258">
        <f t="shared" si="31"/>
        <v>0</v>
      </c>
      <c r="P116" s="258">
        <f t="shared" si="32"/>
        <v>0</v>
      </c>
      <c r="Q116" s="258">
        <f t="shared" si="33"/>
        <v>0</v>
      </c>
      <c r="R116" s="258">
        <f t="shared" si="34"/>
        <v>0</v>
      </c>
      <c r="S116" s="133">
        <f t="shared" si="35"/>
        <v>0</v>
      </c>
    </row>
    <row r="117" spans="2:19" ht="14.45" hidden="1" customHeight="1" outlineLevel="1">
      <c r="B117" s="2">
        <v>46569</v>
      </c>
      <c r="C117" s="258">
        <f>SUMIF(INPUT!$F$7:$ES$7,$B117,INPUT!$F$93:$ES$93)</f>
        <v>0</v>
      </c>
      <c r="D117" s="258">
        <f>SUMIF(INPUT!$F$7:$ES$7,$B117,INPUT!$F$72:$ES$72)</f>
        <v>0</v>
      </c>
      <c r="E117" s="258">
        <f>SUMIF(INPUT!$F$7:$ES$7,$B117,INPUT!$F$114:$ES$114)</f>
        <v>0</v>
      </c>
      <c r="F117" s="258">
        <f>SUMIF(INPUT!$F$7:$ES$7,$B117,INPUT!$F$135:$ES$135)</f>
        <v>0</v>
      </c>
      <c r="G117" s="133">
        <f t="shared" si="29"/>
        <v>0</v>
      </c>
      <c r="I117" s="258">
        <f>SUMIF(INPUT!$F$7:$ES$7,$B117,INPUT!$F$103:$ES$103)</f>
        <v>0</v>
      </c>
      <c r="J117" s="258">
        <f>SUMIF(INPUT!$F$7:$ES$7,$B117,INPUT!$F$82:$ES$82)</f>
        <v>0</v>
      </c>
      <c r="K117" s="258">
        <f>SUMIF(INPUT!$F$7:$ES$7,$B117,INPUT!$F$124:$ES$124)</f>
        <v>0</v>
      </c>
      <c r="L117" s="258">
        <f>SUMIF(INPUT!$F$7:$ES$7,$B117,INPUT!$F$145:$ES$145)</f>
        <v>0</v>
      </c>
      <c r="M117" s="133">
        <f t="shared" si="30"/>
        <v>0</v>
      </c>
      <c r="O117" s="258">
        <f t="shared" si="31"/>
        <v>0</v>
      </c>
      <c r="P117" s="258">
        <f t="shared" si="32"/>
        <v>0</v>
      </c>
      <c r="Q117" s="258">
        <f t="shared" si="33"/>
        <v>0</v>
      </c>
      <c r="R117" s="258">
        <f t="shared" si="34"/>
        <v>0</v>
      </c>
      <c r="S117" s="133">
        <f t="shared" si="35"/>
        <v>0</v>
      </c>
    </row>
    <row r="118" spans="2:19" ht="14.45" hidden="1" customHeight="1" outlineLevel="1">
      <c r="B118" s="2">
        <v>46600</v>
      </c>
      <c r="C118" s="258">
        <f>SUMIF(INPUT!$F$7:$ES$7,$B118,INPUT!$F$93:$ES$93)</f>
        <v>0</v>
      </c>
      <c r="D118" s="258">
        <f>SUMIF(INPUT!$F$7:$ES$7,$B118,INPUT!$F$72:$ES$72)</f>
        <v>0</v>
      </c>
      <c r="E118" s="258">
        <f>SUMIF(INPUT!$F$7:$ES$7,$B118,INPUT!$F$114:$ES$114)</f>
        <v>0</v>
      </c>
      <c r="F118" s="258">
        <f>SUMIF(INPUT!$F$7:$ES$7,$B118,INPUT!$F$135:$ES$135)</f>
        <v>0</v>
      </c>
      <c r="G118" s="133">
        <f t="shared" si="29"/>
        <v>0</v>
      </c>
      <c r="I118" s="258">
        <f>SUMIF(INPUT!$F$7:$ES$7,$B118,INPUT!$F$103:$ES$103)</f>
        <v>0</v>
      </c>
      <c r="J118" s="258">
        <f>SUMIF(INPUT!$F$7:$ES$7,$B118,INPUT!$F$82:$ES$82)</f>
        <v>0</v>
      </c>
      <c r="K118" s="258">
        <f>SUMIF(INPUT!$F$7:$ES$7,$B118,INPUT!$F$124:$ES$124)</f>
        <v>0</v>
      </c>
      <c r="L118" s="258">
        <f>SUMIF(INPUT!$F$7:$ES$7,$B118,INPUT!$F$145:$ES$145)</f>
        <v>0</v>
      </c>
      <c r="M118" s="133">
        <f t="shared" si="30"/>
        <v>0</v>
      </c>
      <c r="O118" s="258">
        <f t="shared" si="31"/>
        <v>0</v>
      </c>
      <c r="P118" s="258">
        <f t="shared" si="32"/>
        <v>0</v>
      </c>
      <c r="Q118" s="258">
        <f t="shared" si="33"/>
        <v>0</v>
      </c>
      <c r="R118" s="258">
        <f t="shared" si="34"/>
        <v>0</v>
      </c>
      <c r="S118" s="133">
        <f t="shared" si="35"/>
        <v>0</v>
      </c>
    </row>
    <row r="119" spans="2:19" ht="14.45" hidden="1" customHeight="1" outlineLevel="1">
      <c r="B119" s="2">
        <v>46631</v>
      </c>
      <c r="C119" s="258">
        <f>SUMIF(INPUT!$F$7:$ES$7,$B119,INPUT!$F$93:$ES$93)</f>
        <v>0</v>
      </c>
      <c r="D119" s="258">
        <f>SUMIF(INPUT!$F$7:$ES$7,$B119,INPUT!$F$72:$ES$72)</f>
        <v>0</v>
      </c>
      <c r="E119" s="258">
        <f>SUMIF(INPUT!$F$7:$ES$7,$B119,INPUT!$F$114:$ES$114)</f>
        <v>0</v>
      </c>
      <c r="F119" s="258">
        <f>SUMIF(INPUT!$F$7:$ES$7,$B119,INPUT!$F$135:$ES$135)</f>
        <v>0</v>
      </c>
      <c r="G119" s="133">
        <f t="shared" si="29"/>
        <v>0</v>
      </c>
      <c r="I119" s="258">
        <f>SUMIF(INPUT!$F$7:$ES$7,$B119,INPUT!$F$103:$ES$103)</f>
        <v>0</v>
      </c>
      <c r="J119" s="258">
        <f>SUMIF(INPUT!$F$7:$ES$7,$B119,INPUT!$F$82:$ES$82)</f>
        <v>0</v>
      </c>
      <c r="K119" s="258">
        <f>SUMIF(INPUT!$F$7:$ES$7,$B119,INPUT!$F$124:$ES$124)</f>
        <v>0</v>
      </c>
      <c r="L119" s="258">
        <f>SUMIF(INPUT!$F$7:$ES$7,$B119,INPUT!$F$145:$ES$145)</f>
        <v>0</v>
      </c>
      <c r="M119" s="133">
        <f t="shared" si="30"/>
        <v>0</v>
      </c>
      <c r="O119" s="258">
        <f t="shared" si="31"/>
        <v>0</v>
      </c>
      <c r="P119" s="258">
        <f t="shared" si="32"/>
        <v>0</v>
      </c>
      <c r="Q119" s="258">
        <f t="shared" si="33"/>
        <v>0</v>
      </c>
      <c r="R119" s="258">
        <f t="shared" si="34"/>
        <v>0</v>
      </c>
      <c r="S119" s="133">
        <f t="shared" si="35"/>
        <v>0</v>
      </c>
    </row>
    <row r="120" spans="2:19" ht="14.45" hidden="1" customHeight="1" outlineLevel="1">
      <c r="B120" s="2">
        <v>46661</v>
      </c>
      <c r="C120" s="258">
        <f>SUMIF(INPUT!$F$7:$ES$7,$B120,INPUT!$F$93:$ES$93)</f>
        <v>0</v>
      </c>
      <c r="D120" s="258">
        <f>SUMIF(INPUT!$F$7:$ES$7,$B120,INPUT!$F$72:$ES$72)</f>
        <v>0</v>
      </c>
      <c r="E120" s="258">
        <f>SUMIF(INPUT!$F$7:$ES$7,$B120,INPUT!$F$114:$ES$114)</f>
        <v>0</v>
      </c>
      <c r="F120" s="258">
        <f>SUMIF(INPUT!$F$7:$ES$7,$B120,INPUT!$F$135:$ES$135)</f>
        <v>0</v>
      </c>
      <c r="G120" s="133">
        <f t="shared" si="29"/>
        <v>0</v>
      </c>
      <c r="I120" s="258">
        <f>SUMIF(INPUT!$F$7:$ES$7,$B120,INPUT!$F$103:$ES$103)</f>
        <v>0</v>
      </c>
      <c r="J120" s="258">
        <f>SUMIF(INPUT!$F$7:$ES$7,$B120,INPUT!$F$82:$ES$82)</f>
        <v>0</v>
      </c>
      <c r="K120" s="258">
        <f>SUMIF(INPUT!$F$7:$ES$7,$B120,INPUT!$F$124:$ES$124)</f>
        <v>0</v>
      </c>
      <c r="L120" s="258">
        <f>SUMIF(INPUT!$F$7:$ES$7,$B120,INPUT!$F$145:$ES$145)</f>
        <v>0</v>
      </c>
      <c r="M120" s="133">
        <f t="shared" si="30"/>
        <v>0</v>
      </c>
      <c r="O120" s="258">
        <f t="shared" si="31"/>
        <v>0</v>
      </c>
      <c r="P120" s="258">
        <f t="shared" si="32"/>
        <v>0</v>
      </c>
      <c r="Q120" s="258">
        <f t="shared" si="33"/>
        <v>0</v>
      </c>
      <c r="R120" s="258">
        <f t="shared" si="34"/>
        <v>0</v>
      </c>
      <c r="S120" s="133">
        <f t="shared" si="35"/>
        <v>0</v>
      </c>
    </row>
    <row r="121" spans="2:19" ht="14.45" hidden="1" customHeight="1" outlineLevel="1">
      <c r="B121" s="2">
        <v>46692</v>
      </c>
      <c r="C121" s="258">
        <f>SUMIF(INPUT!$F$7:$ES$7,$B121,INPUT!$F$93:$ES$93)</f>
        <v>0</v>
      </c>
      <c r="D121" s="258">
        <f>SUMIF(INPUT!$F$7:$ES$7,$B121,INPUT!$F$72:$ES$72)</f>
        <v>0</v>
      </c>
      <c r="E121" s="258">
        <f>SUMIF(INPUT!$F$7:$ES$7,$B121,INPUT!$F$114:$ES$114)</f>
        <v>0</v>
      </c>
      <c r="F121" s="258">
        <f>SUMIF(INPUT!$F$7:$ES$7,$B121,INPUT!$F$135:$ES$135)</f>
        <v>0</v>
      </c>
      <c r="G121" s="133">
        <f t="shared" si="29"/>
        <v>0</v>
      </c>
      <c r="I121" s="258">
        <f>SUMIF(INPUT!$F$7:$ES$7,$B121,INPUT!$F$103:$ES$103)</f>
        <v>0</v>
      </c>
      <c r="J121" s="258">
        <f>SUMIF(INPUT!$F$7:$ES$7,$B121,INPUT!$F$82:$ES$82)</f>
        <v>0</v>
      </c>
      <c r="K121" s="258">
        <f>SUMIF(INPUT!$F$7:$ES$7,$B121,INPUT!$F$124:$ES$124)</f>
        <v>0</v>
      </c>
      <c r="L121" s="258">
        <f>SUMIF(INPUT!$F$7:$ES$7,$B121,INPUT!$F$145:$ES$145)</f>
        <v>0</v>
      </c>
      <c r="M121" s="133">
        <f t="shared" si="30"/>
        <v>0</v>
      </c>
      <c r="O121" s="258">
        <f t="shared" si="31"/>
        <v>0</v>
      </c>
      <c r="P121" s="258">
        <f t="shared" si="32"/>
        <v>0</v>
      </c>
      <c r="Q121" s="258">
        <f t="shared" si="33"/>
        <v>0</v>
      </c>
      <c r="R121" s="258">
        <f t="shared" si="34"/>
        <v>0</v>
      </c>
      <c r="S121" s="133">
        <f t="shared" si="35"/>
        <v>0</v>
      </c>
    </row>
    <row r="122" spans="2:19" ht="14.45" hidden="1" customHeight="1" outlineLevel="1">
      <c r="B122" s="2">
        <v>46722</v>
      </c>
      <c r="C122" s="258">
        <f>SUMIF(INPUT!$F$7:$ES$7,$B122,INPUT!$F$93:$ES$93)</f>
        <v>0</v>
      </c>
      <c r="D122" s="258">
        <f>SUMIF(INPUT!$F$7:$ES$7,$B122,INPUT!$F$72:$ES$72)</f>
        <v>0</v>
      </c>
      <c r="E122" s="258">
        <f>SUMIF(INPUT!$F$7:$ES$7,$B122,INPUT!$F$114:$ES$114)</f>
        <v>0</v>
      </c>
      <c r="F122" s="258">
        <f>SUMIF(INPUT!$F$7:$ES$7,$B122,INPUT!$F$135:$ES$135)</f>
        <v>0</v>
      </c>
      <c r="G122" s="133">
        <f t="shared" si="29"/>
        <v>0</v>
      </c>
      <c r="I122" s="258">
        <f>SUMIF(INPUT!$F$7:$ES$7,$B122,INPUT!$F$103:$ES$103)</f>
        <v>0</v>
      </c>
      <c r="J122" s="258">
        <f>SUMIF(INPUT!$F$7:$ES$7,$B122,INPUT!$F$82:$ES$82)</f>
        <v>0</v>
      </c>
      <c r="K122" s="258">
        <f>SUMIF(INPUT!$F$7:$ES$7,$B122,INPUT!$F$124:$ES$124)</f>
        <v>0</v>
      </c>
      <c r="L122" s="258">
        <f>SUMIF(INPUT!$F$7:$ES$7,$B122,INPUT!$F$145:$ES$145)</f>
        <v>0</v>
      </c>
      <c r="M122" s="133">
        <f t="shared" si="30"/>
        <v>0</v>
      </c>
      <c r="O122" s="258">
        <f t="shared" si="31"/>
        <v>0</v>
      </c>
      <c r="P122" s="258">
        <f t="shared" si="32"/>
        <v>0</v>
      </c>
      <c r="Q122" s="258">
        <f t="shared" si="33"/>
        <v>0</v>
      </c>
      <c r="R122" s="258">
        <f t="shared" si="34"/>
        <v>0</v>
      </c>
      <c r="S122" s="133">
        <f t="shared" si="35"/>
        <v>0</v>
      </c>
    </row>
    <row r="123" spans="2:19" ht="14.45" hidden="1" customHeight="1" outlineLevel="1">
      <c r="B123" s="2">
        <v>46753</v>
      </c>
      <c r="C123" s="258">
        <f>SUMIF(INPUT!$F$7:$ES$7,$B123,INPUT!$F$93:$ES$93)</f>
        <v>0</v>
      </c>
      <c r="D123" s="258">
        <f>SUMIF(INPUT!$F$7:$ES$7,$B123,INPUT!$F$72:$ES$72)</f>
        <v>0</v>
      </c>
      <c r="E123" s="258">
        <f>SUMIF(INPUT!$F$7:$ES$7,$B123,INPUT!$F$114:$ES$114)</f>
        <v>0</v>
      </c>
      <c r="F123" s="258">
        <f>SUMIF(INPUT!$F$7:$ES$7,$B123,INPUT!$F$135:$ES$135)</f>
        <v>0</v>
      </c>
      <c r="G123" s="133">
        <f t="shared" si="29"/>
        <v>0</v>
      </c>
      <c r="I123" s="258">
        <f>SUMIF(INPUT!$F$7:$ES$7,$B123,INPUT!$F$103:$ES$103)</f>
        <v>0</v>
      </c>
      <c r="J123" s="258">
        <f>SUMIF(INPUT!$F$7:$ES$7,$B123,INPUT!$F$82:$ES$82)</f>
        <v>0</v>
      </c>
      <c r="K123" s="258">
        <f>SUMIF(INPUT!$F$7:$ES$7,$B123,INPUT!$F$124:$ES$124)</f>
        <v>0</v>
      </c>
      <c r="L123" s="258">
        <f>SUMIF(INPUT!$F$7:$ES$7,$B123,INPUT!$F$145:$ES$145)</f>
        <v>0</v>
      </c>
      <c r="M123" s="133">
        <f t="shared" si="30"/>
        <v>0</v>
      </c>
      <c r="O123" s="258">
        <f t="shared" si="31"/>
        <v>0</v>
      </c>
      <c r="P123" s="258">
        <f t="shared" si="32"/>
        <v>0</v>
      </c>
      <c r="Q123" s="258">
        <f t="shared" si="33"/>
        <v>0</v>
      </c>
      <c r="R123" s="258">
        <f t="shared" si="34"/>
        <v>0</v>
      </c>
      <c r="S123" s="133">
        <f t="shared" si="35"/>
        <v>0</v>
      </c>
    </row>
    <row r="124" spans="2:19" ht="14.45" hidden="1" customHeight="1" outlineLevel="1">
      <c r="B124" s="2">
        <v>46784</v>
      </c>
      <c r="C124" s="258">
        <f>SUMIF(INPUT!$F$7:$ES$7,$B124,INPUT!$F$93:$ES$93)</f>
        <v>0</v>
      </c>
      <c r="D124" s="258">
        <f>SUMIF(INPUT!$F$7:$ES$7,$B124,INPUT!$F$72:$ES$72)</f>
        <v>0</v>
      </c>
      <c r="E124" s="258">
        <f>SUMIF(INPUT!$F$7:$ES$7,$B124,INPUT!$F$114:$ES$114)</f>
        <v>0</v>
      </c>
      <c r="F124" s="258">
        <f>SUMIF(INPUT!$F$7:$ES$7,$B124,INPUT!$F$135:$ES$135)</f>
        <v>0</v>
      </c>
      <c r="G124" s="133">
        <f t="shared" si="29"/>
        <v>0</v>
      </c>
      <c r="I124" s="258">
        <f>SUMIF(INPUT!$F$7:$ES$7,$B124,INPUT!$F$103:$ES$103)</f>
        <v>0</v>
      </c>
      <c r="J124" s="258">
        <f>SUMIF(INPUT!$F$7:$ES$7,$B124,INPUT!$F$82:$ES$82)</f>
        <v>0</v>
      </c>
      <c r="K124" s="258">
        <f>SUMIF(INPUT!$F$7:$ES$7,$B124,INPUT!$F$124:$ES$124)</f>
        <v>0</v>
      </c>
      <c r="L124" s="258">
        <f>SUMIF(INPUT!$F$7:$ES$7,$B124,INPUT!$F$145:$ES$145)</f>
        <v>0</v>
      </c>
      <c r="M124" s="133">
        <f t="shared" si="30"/>
        <v>0</v>
      </c>
      <c r="O124" s="258">
        <f t="shared" si="31"/>
        <v>0</v>
      </c>
      <c r="P124" s="258">
        <f t="shared" si="32"/>
        <v>0</v>
      </c>
      <c r="Q124" s="258">
        <f t="shared" si="33"/>
        <v>0</v>
      </c>
      <c r="R124" s="258">
        <f t="shared" si="34"/>
        <v>0</v>
      </c>
      <c r="S124" s="133">
        <f t="shared" si="35"/>
        <v>0</v>
      </c>
    </row>
    <row r="125" spans="2:19" ht="14.45" hidden="1" customHeight="1" outlineLevel="1">
      <c r="B125" s="2">
        <v>46813</v>
      </c>
      <c r="C125" s="258">
        <f>SUMIF(INPUT!$F$7:$ES$7,$B125,INPUT!$F$93:$ES$93)</f>
        <v>0</v>
      </c>
      <c r="D125" s="258">
        <f>SUMIF(INPUT!$F$7:$ES$7,$B125,INPUT!$F$72:$ES$72)</f>
        <v>0</v>
      </c>
      <c r="E125" s="258">
        <f>SUMIF(INPUT!$F$7:$ES$7,$B125,INPUT!$F$114:$ES$114)</f>
        <v>0</v>
      </c>
      <c r="F125" s="258">
        <f>SUMIF(INPUT!$F$7:$ES$7,$B125,INPUT!$F$135:$ES$135)</f>
        <v>0</v>
      </c>
      <c r="G125" s="133">
        <f t="shared" si="29"/>
        <v>0</v>
      </c>
      <c r="I125" s="258">
        <f>SUMIF(INPUT!$F$7:$ES$7,$B125,INPUT!$F$103:$ES$103)</f>
        <v>0</v>
      </c>
      <c r="J125" s="258">
        <f>SUMIF(INPUT!$F$7:$ES$7,$B125,INPUT!$F$82:$ES$82)</f>
        <v>0</v>
      </c>
      <c r="K125" s="258">
        <f>SUMIF(INPUT!$F$7:$ES$7,$B125,INPUT!$F$124:$ES$124)</f>
        <v>0</v>
      </c>
      <c r="L125" s="258">
        <f>SUMIF(INPUT!$F$7:$ES$7,$B125,INPUT!$F$145:$ES$145)</f>
        <v>0</v>
      </c>
      <c r="M125" s="133">
        <f t="shared" si="30"/>
        <v>0</v>
      </c>
      <c r="O125" s="258">
        <f t="shared" si="31"/>
        <v>0</v>
      </c>
      <c r="P125" s="258">
        <f t="shared" si="32"/>
        <v>0</v>
      </c>
      <c r="Q125" s="258">
        <f t="shared" si="33"/>
        <v>0</v>
      </c>
      <c r="R125" s="258">
        <f t="shared" si="34"/>
        <v>0</v>
      </c>
      <c r="S125" s="133">
        <f t="shared" si="35"/>
        <v>0</v>
      </c>
    </row>
    <row r="126" spans="2:19" ht="14.45" hidden="1" customHeight="1" outlineLevel="1">
      <c r="B126" s="2">
        <v>46844</v>
      </c>
      <c r="C126" s="258">
        <f>SUMIF(INPUT!$F$7:$ES$7,$B126,INPUT!$F$93:$ES$93)</f>
        <v>0</v>
      </c>
      <c r="D126" s="258">
        <f>SUMIF(INPUT!$F$7:$ES$7,$B126,INPUT!$F$72:$ES$72)</f>
        <v>0</v>
      </c>
      <c r="E126" s="258">
        <f>SUMIF(INPUT!$F$7:$ES$7,$B126,INPUT!$F$114:$ES$114)</f>
        <v>0</v>
      </c>
      <c r="F126" s="258">
        <f>SUMIF(INPUT!$F$7:$ES$7,$B126,INPUT!$F$135:$ES$135)</f>
        <v>0</v>
      </c>
      <c r="G126" s="133">
        <f t="shared" si="29"/>
        <v>0</v>
      </c>
      <c r="I126" s="258">
        <f>SUMIF(INPUT!$F$7:$ES$7,$B126,INPUT!$F$103:$ES$103)</f>
        <v>0</v>
      </c>
      <c r="J126" s="258">
        <f>SUMIF(INPUT!$F$7:$ES$7,$B126,INPUT!$F$82:$ES$82)</f>
        <v>0</v>
      </c>
      <c r="K126" s="258">
        <f>SUMIF(INPUT!$F$7:$ES$7,$B126,INPUT!$F$124:$ES$124)</f>
        <v>0</v>
      </c>
      <c r="L126" s="258">
        <f>SUMIF(INPUT!$F$7:$ES$7,$B126,INPUT!$F$145:$ES$145)</f>
        <v>0</v>
      </c>
      <c r="M126" s="133">
        <f t="shared" si="30"/>
        <v>0</v>
      </c>
      <c r="O126" s="258">
        <f t="shared" si="31"/>
        <v>0</v>
      </c>
      <c r="P126" s="258">
        <f t="shared" si="32"/>
        <v>0</v>
      </c>
      <c r="Q126" s="258">
        <f t="shared" si="33"/>
        <v>0</v>
      </c>
      <c r="R126" s="258">
        <f t="shared" si="34"/>
        <v>0</v>
      </c>
      <c r="S126" s="133">
        <f t="shared" si="35"/>
        <v>0</v>
      </c>
    </row>
    <row r="127" spans="2:19" ht="14.45" hidden="1" customHeight="1" outlineLevel="1">
      <c r="B127" s="2">
        <v>46874</v>
      </c>
      <c r="C127" s="258">
        <f>SUMIF(INPUT!$F$7:$ES$7,$B127,INPUT!$F$93:$ES$93)</f>
        <v>0</v>
      </c>
      <c r="D127" s="258">
        <f>SUMIF(INPUT!$F$7:$ES$7,$B127,INPUT!$F$72:$ES$72)</f>
        <v>0</v>
      </c>
      <c r="E127" s="258">
        <f>SUMIF(INPUT!$F$7:$ES$7,$B127,INPUT!$F$114:$ES$114)</f>
        <v>0</v>
      </c>
      <c r="F127" s="258">
        <f>SUMIF(INPUT!$F$7:$ES$7,$B127,INPUT!$F$135:$ES$135)</f>
        <v>0</v>
      </c>
      <c r="G127" s="133">
        <f t="shared" si="29"/>
        <v>0</v>
      </c>
      <c r="I127" s="258">
        <f>SUMIF(INPUT!$F$7:$ES$7,$B127,INPUT!$F$103:$ES$103)</f>
        <v>0</v>
      </c>
      <c r="J127" s="258">
        <f>SUMIF(INPUT!$F$7:$ES$7,$B127,INPUT!$F$82:$ES$82)</f>
        <v>0</v>
      </c>
      <c r="K127" s="258">
        <f>SUMIF(INPUT!$F$7:$ES$7,$B127,INPUT!$F$124:$ES$124)</f>
        <v>0</v>
      </c>
      <c r="L127" s="258">
        <f>SUMIF(INPUT!$F$7:$ES$7,$B127,INPUT!$F$145:$ES$145)</f>
        <v>0</v>
      </c>
      <c r="M127" s="133">
        <f t="shared" si="30"/>
        <v>0</v>
      </c>
      <c r="O127" s="258">
        <f t="shared" si="31"/>
        <v>0</v>
      </c>
      <c r="P127" s="258">
        <f t="shared" si="32"/>
        <v>0</v>
      </c>
      <c r="Q127" s="258">
        <f t="shared" si="33"/>
        <v>0</v>
      </c>
      <c r="R127" s="258">
        <f t="shared" si="34"/>
        <v>0</v>
      </c>
      <c r="S127" s="133">
        <f t="shared" si="35"/>
        <v>0</v>
      </c>
    </row>
    <row r="128" spans="2:19" ht="14.45" hidden="1" customHeight="1" outlineLevel="1">
      <c r="B128" s="2">
        <v>46905</v>
      </c>
      <c r="C128" s="258">
        <f>SUMIF(INPUT!$F$7:$ES$7,$B128,INPUT!$F$93:$ES$93)</f>
        <v>0</v>
      </c>
      <c r="D128" s="258">
        <f>SUMIF(INPUT!$F$7:$ES$7,$B128,INPUT!$F$72:$ES$72)</f>
        <v>0</v>
      </c>
      <c r="E128" s="258">
        <f>SUMIF(INPUT!$F$7:$ES$7,$B128,INPUT!$F$114:$ES$114)</f>
        <v>0</v>
      </c>
      <c r="F128" s="258">
        <f>SUMIF(INPUT!$F$7:$ES$7,$B128,INPUT!$F$135:$ES$135)</f>
        <v>0</v>
      </c>
      <c r="G128" s="133">
        <f t="shared" si="29"/>
        <v>0</v>
      </c>
      <c r="I128" s="258">
        <f>SUMIF(INPUT!$F$7:$ES$7,$B128,INPUT!$F$103:$ES$103)</f>
        <v>0</v>
      </c>
      <c r="J128" s="258">
        <f>SUMIF(INPUT!$F$7:$ES$7,$B128,INPUT!$F$82:$ES$82)</f>
        <v>0</v>
      </c>
      <c r="K128" s="258">
        <f>SUMIF(INPUT!$F$7:$ES$7,$B128,INPUT!$F$124:$ES$124)</f>
        <v>0</v>
      </c>
      <c r="L128" s="258">
        <f>SUMIF(INPUT!$F$7:$ES$7,$B128,INPUT!$F$145:$ES$145)</f>
        <v>0</v>
      </c>
      <c r="M128" s="133">
        <f t="shared" si="30"/>
        <v>0</v>
      </c>
      <c r="O128" s="258">
        <f t="shared" si="31"/>
        <v>0</v>
      </c>
      <c r="P128" s="258">
        <f t="shared" si="32"/>
        <v>0</v>
      </c>
      <c r="Q128" s="258">
        <f t="shared" si="33"/>
        <v>0</v>
      </c>
      <c r="R128" s="258">
        <f t="shared" si="34"/>
        <v>0</v>
      </c>
      <c r="S128" s="133">
        <f t="shared" si="35"/>
        <v>0</v>
      </c>
    </row>
    <row r="129" spans="2:19" ht="14.45" hidden="1" customHeight="1" outlineLevel="1">
      <c r="B129" s="2">
        <v>46935</v>
      </c>
      <c r="C129" s="258">
        <f>SUMIF(INPUT!$F$7:$ES$7,$B129,INPUT!$F$93:$ES$93)</f>
        <v>0</v>
      </c>
      <c r="D129" s="258">
        <f>SUMIF(INPUT!$F$7:$ES$7,$B129,INPUT!$F$72:$ES$72)</f>
        <v>0</v>
      </c>
      <c r="E129" s="258">
        <f>SUMIF(INPUT!$F$7:$ES$7,$B129,INPUT!$F$114:$ES$114)</f>
        <v>0</v>
      </c>
      <c r="F129" s="258">
        <f>SUMIF(INPUT!$F$7:$ES$7,$B129,INPUT!$F$135:$ES$135)</f>
        <v>0</v>
      </c>
      <c r="G129" s="133">
        <f t="shared" si="29"/>
        <v>0</v>
      </c>
      <c r="I129" s="258">
        <f>SUMIF(INPUT!$F$7:$ES$7,$B129,INPUT!$F$103:$ES$103)</f>
        <v>0</v>
      </c>
      <c r="J129" s="258">
        <f>SUMIF(INPUT!$F$7:$ES$7,$B129,INPUT!$F$82:$ES$82)</f>
        <v>0</v>
      </c>
      <c r="K129" s="258">
        <f>SUMIF(INPUT!$F$7:$ES$7,$B129,INPUT!$F$124:$ES$124)</f>
        <v>0</v>
      </c>
      <c r="L129" s="258">
        <f>SUMIF(INPUT!$F$7:$ES$7,$B129,INPUT!$F$145:$ES$145)</f>
        <v>0</v>
      </c>
      <c r="M129" s="133">
        <f t="shared" si="30"/>
        <v>0</v>
      </c>
      <c r="O129" s="258">
        <f t="shared" si="31"/>
        <v>0</v>
      </c>
      <c r="P129" s="258">
        <f t="shared" si="32"/>
        <v>0</v>
      </c>
      <c r="Q129" s="258">
        <f t="shared" si="33"/>
        <v>0</v>
      </c>
      <c r="R129" s="258">
        <f t="shared" si="34"/>
        <v>0</v>
      </c>
      <c r="S129" s="133">
        <f t="shared" si="35"/>
        <v>0</v>
      </c>
    </row>
    <row r="130" spans="2:19" ht="14.45" hidden="1" customHeight="1" outlineLevel="1">
      <c r="B130" s="2">
        <v>46966</v>
      </c>
      <c r="C130" s="258">
        <f>SUMIF(INPUT!$F$7:$ES$7,$B130,INPUT!$F$93:$ES$93)</f>
        <v>0</v>
      </c>
      <c r="D130" s="258">
        <f>SUMIF(INPUT!$F$7:$ES$7,$B130,INPUT!$F$72:$ES$72)</f>
        <v>0</v>
      </c>
      <c r="E130" s="258">
        <f>SUMIF(INPUT!$F$7:$ES$7,$B130,INPUT!$F$114:$ES$114)</f>
        <v>0</v>
      </c>
      <c r="F130" s="258">
        <f>SUMIF(INPUT!$F$7:$ES$7,$B130,INPUT!$F$135:$ES$135)</f>
        <v>0</v>
      </c>
      <c r="G130" s="133">
        <f t="shared" si="29"/>
        <v>0</v>
      </c>
      <c r="I130" s="258">
        <f>SUMIF(INPUT!$F$7:$ES$7,$B130,INPUT!$F$103:$ES$103)</f>
        <v>0</v>
      </c>
      <c r="J130" s="258">
        <f>SUMIF(INPUT!$F$7:$ES$7,$B130,INPUT!$F$82:$ES$82)</f>
        <v>0</v>
      </c>
      <c r="K130" s="258">
        <f>SUMIF(INPUT!$F$7:$ES$7,$B130,INPUT!$F$124:$ES$124)</f>
        <v>0</v>
      </c>
      <c r="L130" s="258">
        <f>SUMIF(INPUT!$F$7:$ES$7,$B130,INPUT!$F$145:$ES$145)</f>
        <v>0</v>
      </c>
      <c r="M130" s="133">
        <f t="shared" si="30"/>
        <v>0</v>
      </c>
      <c r="O130" s="258">
        <f t="shared" si="31"/>
        <v>0</v>
      </c>
      <c r="P130" s="258">
        <f t="shared" si="32"/>
        <v>0</v>
      </c>
      <c r="Q130" s="258">
        <f t="shared" si="33"/>
        <v>0</v>
      </c>
      <c r="R130" s="258">
        <f t="shared" si="34"/>
        <v>0</v>
      </c>
      <c r="S130" s="133">
        <f t="shared" si="35"/>
        <v>0</v>
      </c>
    </row>
    <row r="131" spans="2:19" ht="14.45" hidden="1" customHeight="1" outlineLevel="1">
      <c r="B131" s="2">
        <v>46997</v>
      </c>
      <c r="C131" s="258">
        <f>SUMIF(INPUT!$F$7:$ES$7,$B131,INPUT!$F$93:$ES$93)</f>
        <v>0</v>
      </c>
      <c r="D131" s="258">
        <f>SUMIF(INPUT!$F$7:$ES$7,$B131,INPUT!$F$72:$ES$72)</f>
        <v>0</v>
      </c>
      <c r="E131" s="258">
        <f>SUMIF(INPUT!$F$7:$ES$7,$B131,INPUT!$F$114:$ES$114)</f>
        <v>0</v>
      </c>
      <c r="F131" s="258">
        <f>SUMIF(INPUT!$F$7:$ES$7,$B131,INPUT!$F$135:$ES$135)</f>
        <v>0</v>
      </c>
      <c r="G131" s="133">
        <f t="shared" si="29"/>
        <v>0</v>
      </c>
      <c r="I131" s="258">
        <f>SUMIF(INPUT!$F$7:$ES$7,$B131,INPUT!$F$103:$ES$103)</f>
        <v>0</v>
      </c>
      <c r="J131" s="258">
        <f>SUMIF(INPUT!$F$7:$ES$7,$B131,INPUT!$F$82:$ES$82)</f>
        <v>0</v>
      </c>
      <c r="K131" s="258">
        <f>SUMIF(INPUT!$F$7:$ES$7,$B131,INPUT!$F$124:$ES$124)</f>
        <v>0</v>
      </c>
      <c r="L131" s="258">
        <f>SUMIF(INPUT!$F$7:$ES$7,$B131,INPUT!$F$145:$ES$145)</f>
        <v>0</v>
      </c>
      <c r="M131" s="133">
        <f t="shared" si="30"/>
        <v>0</v>
      </c>
      <c r="O131" s="258">
        <f t="shared" si="31"/>
        <v>0</v>
      </c>
      <c r="P131" s="258">
        <f t="shared" si="32"/>
        <v>0</v>
      </c>
      <c r="Q131" s="258">
        <f t="shared" si="33"/>
        <v>0</v>
      </c>
      <c r="R131" s="258">
        <f t="shared" si="34"/>
        <v>0</v>
      </c>
      <c r="S131" s="133">
        <f t="shared" si="35"/>
        <v>0</v>
      </c>
    </row>
    <row r="132" spans="2:19" ht="14.45" hidden="1" customHeight="1" outlineLevel="1">
      <c r="B132" s="2">
        <v>47027</v>
      </c>
      <c r="C132" s="258">
        <f>SUMIF(INPUT!$F$7:$ES$7,$B132,INPUT!$F$93:$ES$93)</f>
        <v>0</v>
      </c>
      <c r="D132" s="258">
        <f>SUMIF(INPUT!$F$7:$ES$7,$B132,INPUT!$F$72:$ES$72)</f>
        <v>0</v>
      </c>
      <c r="E132" s="258">
        <f>SUMIF(INPUT!$F$7:$ES$7,$B132,INPUT!$F$114:$ES$114)</f>
        <v>0</v>
      </c>
      <c r="F132" s="258">
        <f>SUMIF(INPUT!$F$7:$ES$7,$B132,INPUT!$F$135:$ES$135)</f>
        <v>0</v>
      </c>
      <c r="G132" s="133">
        <f t="shared" si="29"/>
        <v>0</v>
      </c>
      <c r="I132" s="258">
        <f>SUMIF(INPUT!$F$7:$ES$7,$B132,INPUT!$F$103:$ES$103)</f>
        <v>0</v>
      </c>
      <c r="J132" s="258">
        <f>SUMIF(INPUT!$F$7:$ES$7,$B132,INPUT!$F$82:$ES$82)</f>
        <v>0</v>
      </c>
      <c r="K132" s="258">
        <f>SUMIF(INPUT!$F$7:$ES$7,$B132,INPUT!$F$124:$ES$124)</f>
        <v>0</v>
      </c>
      <c r="L132" s="258">
        <f>SUMIF(INPUT!$F$7:$ES$7,$B132,INPUT!$F$145:$ES$145)</f>
        <v>0</v>
      </c>
      <c r="M132" s="133">
        <f t="shared" si="30"/>
        <v>0</v>
      </c>
      <c r="O132" s="258">
        <f t="shared" si="31"/>
        <v>0</v>
      </c>
      <c r="P132" s="258">
        <f t="shared" si="32"/>
        <v>0</v>
      </c>
      <c r="Q132" s="258">
        <f t="shared" si="33"/>
        <v>0</v>
      </c>
      <c r="R132" s="258">
        <f t="shared" si="34"/>
        <v>0</v>
      </c>
      <c r="S132" s="133">
        <f t="shared" si="35"/>
        <v>0</v>
      </c>
    </row>
    <row r="133" spans="2:19" ht="14.45" hidden="1" customHeight="1" outlineLevel="1">
      <c r="B133" s="2">
        <v>47058</v>
      </c>
      <c r="C133" s="258">
        <f>SUMIF(INPUT!$F$7:$ES$7,$B133,INPUT!$F$93:$ES$93)</f>
        <v>0</v>
      </c>
      <c r="D133" s="258">
        <f>SUMIF(INPUT!$F$7:$ES$7,$B133,INPUT!$F$72:$ES$72)</f>
        <v>0</v>
      </c>
      <c r="E133" s="258">
        <f>SUMIF(INPUT!$F$7:$ES$7,$B133,INPUT!$F$114:$ES$114)</f>
        <v>0</v>
      </c>
      <c r="F133" s="258">
        <f>SUMIF(INPUT!$F$7:$ES$7,$B133,INPUT!$F$135:$ES$135)</f>
        <v>0</v>
      </c>
      <c r="G133" s="133">
        <f t="shared" si="29"/>
        <v>0</v>
      </c>
      <c r="I133" s="258">
        <f>SUMIF(INPUT!$F$7:$ES$7,$B133,INPUT!$F$103:$ES$103)</f>
        <v>0</v>
      </c>
      <c r="J133" s="258">
        <f>SUMIF(INPUT!$F$7:$ES$7,$B133,INPUT!$F$82:$ES$82)</f>
        <v>0</v>
      </c>
      <c r="K133" s="258">
        <f>SUMIF(INPUT!$F$7:$ES$7,$B133,INPUT!$F$124:$ES$124)</f>
        <v>0</v>
      </c>
      <c r="L133" s="258">
        <f>SUMIF(INPUT!$F$7:$ES$7,$B133,INPUT!$F$145:$ES$145)</f>
        <v>0</v>
      </c>
      <c r="M133" s="133">
        <f t="shared" si="30"/>
        <v>0</v>
      </c>
      <c r="O133" s="258">
        <f t="shared" si="31"/>
        <v>0</v>
      </c>
      <c r="P133" s="258">
        <f t="shared" si="32"/>
        <v>0</v>
      </c>
      <c r="Q133" s="258">
        <f t="shared" si="33"/>
        <v>0</v>
      </c>
      <c r="R133" s="258">
        <f t="shared" si="34"/>
        <v>0</v>
      </c>
      <c r="S133" s="133">
        <f t="shared" si="35"/>
        <v>0</v>
      </c>
    </row>
    <row r="134" spans="2:19" ht="14.45" hidden="1" customHeight="1" outlineLevel="1">
      <c r="B134" s="2">
        <v>47088</v>
      </c>
      <c r="C134" s="258">
        <f>SUMIF(INPUT!$F$7:$ES$7,$B134,INPUT!$F$93:$ES$93)</f>
        <v>0</v>
      </c>
      <c r="D134" s="258">
        <f>SUMIF(INPUT!$F$7:$ES$7,$B134,INPUT!$F$72:$ES$72)</f>
        <v>0</v>
      </c>
      <c r="E134" s="258">
        <f>SUMIF(INPUT!$F$7:$ES$7,$B134,INPUT!$F$114:$ES$114)</f>
        <v>0</v>
      </c>
      <c r="F134" s="258">
        <f>SUMIF(INPUT!$F$7:$ES$7,$B134,INPUT!$F$135:$ES$135)</f>
        <v>0</v>
      </c>
      <c r="G134" s="133">
        <f t="shared" si="29"/>
        <v>0</v>
      </c>
      <c r="I134" s="258">
        <f>SUMIF(INPUT!$F$7:$ES$7,$B134,INPUT!$F$103:$ES$103)</f>
        <v>0</v>
      </c>
      <c r="J134" s="258">
        <f>SUMIF(INPUT!$F$7:$ES$7,$B134,INPUT!$F$82:$ES$82)</f>
        <v>0</v>
      </c>
      <c r="K134" s="258">
        <f>SUMIF(INPUT!$F$7:$ES$7,$B134,INPUT!$F$124:$ES$124)</f>
        <v>0</v>
      </c>
      <c r="L134" s="258">
        <f>SUMIF(INPUT!$F$7:$ES$7,$B134,INPUT!$F$145:$ES$145)</f>
        <v>0</v>
      </c>
      <c r="M134" s="133">
        <f t="shared" si="30"/>
        <v>0</v>
      </c>
      <c r="O134" s="258">
        <f t="shared" si="31"/>
        <v>0</v>
      </c>
      <c r="P134" s="258">
        <f t="shared" si="32"/>
        <v>0</v>
      </c>
      <c r="Q134" s="258">
        <f t="shared" si="33"/>
        <v>0</v>
      </c>
      <c r="R134" s="258">
        <f t="shared" si="34"/>
        <v>0</v>
      </c>
      <c r="S134" s="133">
        <f t="shared" si="35"/>
        <v>0</v>
      </c>
    </row>
    <row r="135" spans="2:19" collapsed="1"/>
  </sheetData>
  <mergeCells count="3">
    <mergeCell ref="C5:G5"/>
    <mergeCell ref="I5:M5"/>
    <mergeCell ref="O5:S5"/>
  </mergeCells>
  <pageMargins left="0.2" right="0.2" top="0.75" bottom="0.75" header="0.3" footer="0.3"/>
  <pageSetup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0"/>
  <sheetViews>
    <sheetView workbookViewId="0">
      <pane xSplit="2" ySplit="6" topLeftCell="C23" activePane="bottomRight" state="frozen"/>
      <selection sqref="A1:XFD1048576"/>
      <selection pane="topRight" sqref="A1:XFD1048576"/>
      <selection pane="bottomLeft" sqref="A1:XFD1048576"/>
      <selection pane="bottomRight" activeCell="A23" sqref="A23"/>
    </sheetView>
  </sheetViews>
  <sheetFormatPr defaultRowHeight="15" outlineLevelRow="1"/>
  <cols>
    <col min="1" max="1" width="2.42578125" customWidth="1"/>
    <col min="2" max="2" width="9.85546875" customWidth="1"/>
    <col min="3" max="3" width="14.42578125" customWidth="1"/>
    <col min="4" max="4" width="16.7109375" customWidth="1"/>
    <col min="5" max="6" width="14.28515625" customWidth="1"/>
    <col min="7" max="7" width="5.28515625" customWidth="1"/>
    <col min="8" max="9" width="13.7109375" customWidth="1"/>
    <col min="10" max="10" width="13.42578125" customWidth="1"/>
    <col min="11" max="11" width="4.140625" customWidth="1"/>
    <col min="12" max="12" width="13.7109375" customWidth="1"/>
    <col min="13" max="13" width="13.42578125" customWidth="1"/>
    <col min="14" max="14" width="26.42578125" customWidth="1"/>
  </cols>
  <sheetData>
    <row r="1" spans="1:14" ht="18.75">
      <c r="B1" s="41" t="s">
        <v>316</v>
      </c>
      <c r="C1" s="41"/>
      <c r="D1" s="41"/>
      <c r="E1" s="41"/>
      <c r="F1" s="41"/>
      <c r="G1" s="41"/>
    </row>
    <row r="2" spans="1:14" ht="18.75">
      <c r="B2" s="41" t="s">
        <v>352</v>
      </c>
      <c r="C2" s="41"/>
      <c r="D2" s="41"/>
      <c r="E2" s="41"/>
      <c r="F2" s="41"/>
      <c r="G2" s="41"/>
    </row>
    <row r="4" spans="1:14">
      <c r="C4" s="134">
        <v>1</v>
      </c>
      <c r="D4" s="134">
        <f>C4+1</f>
        <v>2</v>
      </c>
      <c r="E4" s="134">
        <f t="shared" ref="E4:F4" si="0">D4+1</f>
        <v>3</v>
      </c>
      <c r="F4" s="134">
        <f t="shared" si="0"/>
        <v>4</v>
      </c>
      <c r="G4" s="134"/>
      <c r="H4" s="134">
        <f>F4+1</f>
        <v>5</v>
      </c>
      <c r="I4" s="134">
        <f>H4+1</f>
        <v>6</v>
      </c>
      <c r="J4" s="134">
        <f>I4+1</f>
        <v>7</v>
      </c>
      <c r="K4" s="134"/>
      <c r="L4" s="134">
        <f>J4+1</f>
        <v>8</v>
      </c>
      <c r="M4" s="261"/>
    </row>
    <row r="5" spans="1:14" s="149" customFormat="1" ht="60">
      <c r="A5"/>
      <c r="B5"/>
      <c r="C5" s="264" t="s">
        <v>338</v>
      </c>
      <c r="D5" s="264" t="s">
        <v>336</v>
      </c>
      <c r="E5" s="265" t="s">
        <v>6</v>
      </c>
      <c r="F5" s="264" t="s">
        <v>337</v>
      </c>
      <c r="G5" s="265"/>
      <c r="H5" s="264" t="s">
        <v>339</v>
      </c>
      <c r="I5" s="264" t="s">
        <v>340</v>
      </c>
      <c r="J5" s="267" t="s">
        <v>341</v>
      </c>
      <c r="K5" s="266"/>
      <c r="L5" s="267" t="s">
        <v>342</v>
      </c>
    </row>
    <row r="6" spans="1:14" ht="105">
      <c r="C6" s="263" t="s">
        <v>329</v>
      </c>
      <c r="D6" s="263" t="s">
        <v>332</v>
      </c>
      <c r="E6" s="263" t="s">
        <v>322</v>
      </c>
      <c r="F6" s="263" t="s">
        <v>331</v>
      </c>
      <c r="G6" s="259"/>
      <c r="H6" s="263" t="s">
        <v>334</v>
      </c>
      <c r="I6" s="263" t="s">
        <v>333</v>
      </c>
      <c r="J6" s="263" t="s">
        <v>335</v>
      </c>
      <c r="L6" s="263" t="s">
        <v>330</v>
      </c>
      <c r="N6" s="257"/>
    </row>
    <row r="7" spans="1:14">
      <c r="C7" s="262"/>
      <c r="D7" s="262"/>
      <c r="E7" s="262"/>
      <c r="F7" s="262"/>
      <c r="G7" s="262"/>
      <c r="H7" s="262"/>
      <c r="I7" s="262"/>
      <c r="J7" s="262"/>
      <c r="L7" s="262"/>
      <c r="N7" s="257"/>
    </row>
    <row r="8" spans="1:14">
      <c r="B8" s="2">
        <v>43405</v>
      </c>
      <c r="C8" s="1">
        <f>-'RevReq-E'!N24</f>
        <v>572.61677281558332</v>
      </c>
      <c r="D8" s="1">
        <f>C8+D7</f>
        <v>572.61677281558332</v>
      </c>
      <c r="E8" s="248">
        <f>SUMIF(INPUT!$F$7:$ES$7,B8,INPUT!$F$200:$ES$200)</f>
        <v>0.52459016393442626</v>
      </c>
      <c r="F8" s="1">
        <f t="shared" ref="F8:F39" si="1">C8*E8</f>
        <v>300.38912672292895</v>
      </c>
      <c r="G8" s="207"/>
      <c r="H8" s="1">
        <f>-'RevReq-E'!T24+H7</f>
        <v>2207.3606585058883</v>
      </c>
      <c r="I8" s="1">
        <f>-'RevReq-E'!Q24+I7</f>
        <v>701.57526881720423</v>
      </c>
      <c r="J8" s="1">
        <f>IF(MONTH(B8)=1,D7+F8,F8+J7)</f>
        <v>300.38912672292895</v>
      </c>
      <c r="L8" s="1">
        <f>SUM(H8:J8)</f>
        <v>3209.3250540460213</v>
      </c>
      <c r="M8" s="1"/>
      <c r="N8" s="40"/>
    </row>
    <row r="9" spans="1:14">
      <c r="B9" s="2">
        <v>43435</v>
      </c>
      <c r="C9" s="1">
        <f>-'RevReq-E'!N25</f>
        <v>1253.6167728155833</v>
      </c>
      <c r="D9" s="1">
        <f t="shared" ref="D9:D72" si="2">C9+D8</f>
        <v>1826.2335456311666</v>
      </c>
      <c r="E9" s="248">
        <f>SUMIF(INPUT!$F$7:$ES$7,B9,INPUT!$F$200:$ES$200)</f>
        <v>1.6393442622950821E-2</v>
      </c>
      <c r="F9" s="1">
        <f t="shared" si="1"/>
        <v>20.551094636321039</v>
      </c>
      <c r="G9" s="2"/>
      <c r="H9" s="1">
        <f>-'RevReq-E'!T25+H8</f>
        <v>4414.7213170117766</v>
      </c>
      <c r="I9" s="1">
        <f>-'RevReq-E'!Q25+I8</f>
        <v>1403.1505376344085</v>
      </c>
      <c r="J9" s="1">
        <f t="shared" ref="J9:J72" si="3">IF(MONTH(B9)=1,D8+F9,F9+J8)</f>
        <v>320.94022135925002</v>
      </c>
      <c r="L9" s="1">
        <f t="shared" ref="L9:L72" si="4">SUM(H9:J9)</f>
        <v>6138.8120760054353</v>
      </c>
      <c r="M9" s="1"/>
      <c r="N9" s="40"/>
    </row>
    <row r="10" spans="1:14">
      <c r="B10" s="2">
        <v>43466</v>
      </c>
      <c r="C10" s="1">
        <f>-'RevReq-E'!N26</f>
        <v>572.61677281558332</v>
      </c>
      <c r="D10" s="1">
        <f t="shared" si="2"/>
        <v>2398.85031844675</v>
      </c>
      <c r="E10" s="248">
        <f>SUMIF(INPUT!$F$7:$ES$7,B10,INPUT!$F$200:$ES$200)</f>
        <v>0.9178082191780822</v>
      </c>
      <c r="F10" s="1">
        <f t="shared" si="1"/>
        <v>525.55238052937102</v>
      </c>
      <c r="G10" s="2"/>
      <c r="H10" s="1">
        <f>-'RevReq-E'!T26+H9</f>
        <v>6782.3328452707028</v>
      </c>
      <c r="I10" s="1">
        <f>-'RevReq-E'!Q26+I9</f>
        <v>2104.7258064516127</v>
      </c>
      <c r="J10" s="1">
        <f t="shared" si="3"/>
        <v>2351.7859261605377</v>
      </c>
      <c r="L10" s="1">
        <f t="shared" si="4"/>
        <v>11238.844577882854</v>
      </c>
      <c r="M10" s="1"/>
      <c r="N10" s="40"/>
    </row>
    <row r="11" spans="1:14">
      <c r="B11" s="2">
        <v>43497</v>
      </c>
      <c r="C11" s="1">
        <f>-'RevReq-E'!N27</f>
        <v>572.61677281558332</v>
      </c>
      <c r="D11" s="1">
        <f t="shared" si="2"/>
        <v>2971.4670912623333</v>
      </c>
      <c r="E11" s="248">
        <f>SUMIF(INPUT!$F$7:$ES$7,B11,INPUT!$F$200:$ES$200)</f>
        <v>0.84109589041095889</v>
      </c>
      <c r="F11" s="1">
        <f t="shared" si="1"/>
        <v>481.62561439557282</v>
      </c>
      <c r="G11" s="2"/>
      <c r="H11" s="1">
        <f>-'RevReq-E'!T27+H10</f>
        <v>9149.94437352963</v>
      </c>
      <c r="I11" s="1">
        <f>-'RevReq-E'!Q27+I10</f>
        <v>2806.3010752688169</v>
      </c>
      <c r="J11" s="1">
        <f t="shared" si="3"/>
        <v>2833.4115405561106</v>
      </c>
      <c r="L11" s="1">
        <f t="shared" si="4"/>
        <v>14789.656989354557</v>
      </c>
      <c r="M11" s="1"/>
      <c r="N11" s="40"/>
    </row>
    <row r="12" spans="1:14">
      <c r="B12" s="2">
        <v>43525</v>
      </c>
      <c r="C12" s="1">
        <f>-'RevReq-E'!N28</f>
        <v>1396.6167728155833</v>
      </c>
      <c r="D12" s="1">
        <f t="shared" si="2"/>
        <v>4368.0838640779166</v>
      </c>
      <c r="E12" s="248">
        <f>SUMIF(INPUT!$F$7:$ES$7,B12,INPUT!$F$200:$ES$200)</f>
        <v>0.75616438356164384</v>
      </c>
      <c r="F12" s="1">
        <f t="shared" si="1"/>
        <v>1056.071861087948</v>
      </c>
      <c r="G12" s="2"/>
      <c r="H12" s="1">
        <f>-'RevReq-E'!T28+H11</f>
        <v>11517.555901788557</v>
      </c>
      <c r="I12" s="1">
        <f>-'RevReq-E'!Q28+I11</f>
        <v>3507.8763440860212</v>
      </c>
      <c r="J12" s="1">
        <f t="shared" si="3"/>
        <v>3889.4834016440586</v>
      </c>
      <c r="L12" s="1">
        <f t="shared" si="4"/>
        <v>18914.915647518636</v>
      </c>
      <c r="M12" s="1"/>
      <c r="N12" s="40"/>
    </row>
    <row r="13" spans="1:14">
      <c r="B13" s="2">
        <v>43556</v>
      </c>
      <c r="C13" s="1">
        <f>-'RevReq-E'!N29</f>
        <v>847.61677281558332</v>
      </c>
      <c r="D13" s="1">
        <f t="shared" si="2"/>
        <v>5215.7006368934999</v>
      </c>
      <c r="E13" s="248">
        <f>SUMIF(INPUT!$F$7:$ES$7,B13,INPUT!$F$200:$ES$200)</f>
        <v>0.67397260273972603</v>
      </c>
      <c r="F13" s="1">
        <f t="shared" si="1"/>
        <v>571.2704825003658</v>
      </c>
      <c r="G13" s="2"/>
      <c r="H13" s="1">
        <f>-'RevReq-E'!T29+H12</f>
        <v>13885.167430047484</v>
      </c>
      <c r="I13" s="1">
        <f>-'RevReq-E'!Q29+I12</f>
        <v>4209.4516129032254</v>
      </c>
      <c r="J13" s="1">
        <f t="shared" si="3"/>
        <v>4460.7538841444248</v>
      </c>
      <c r="L13" s="1">
        <f t="shared" si="4"/>
        <v>22555.372927095137</v>
      </c>
      <c r="M13" s="1"/>
      <c r="N13" s="40"/>
    </row>
    <row r="14" spans="1:14">
      <c r="B14" s="2">
        <v>43586</v>
      </c>
      <c r="C14" s="1">
        <f>-'RevReq-E'!N30</f>
        <v>847.61677281558332</v>
      </c>
      <c r="D14" s="1">
        <f t="shared" si="2"/>
        <v>6063.3174097090832</v>
      </c>
      <c r="E14" s="248">
        <f>SUMIF(INPUT!$F$7:$ES$7,B14,INPUT!$F$200:$ES$200)</f>
        <v>0.58904109589041098</v>
      </c>
      <c r="F14" s="1">
        <f t="shared" si="1"/>
        <v>499.28111275438471</v>
      </c>
      <c r="G14" s="2"/>
      <c r="H14" s="1">
        <f>-'RevReq-E'!T30+H13</f>
        <v>16252.778958306411</v>
      </c>
      <c r="I14" s="1">
        <f>-'RevReq-E'!Q30+I13</f>
        <v>4911.0268817204296</v>
      </c>
      <c r="J14" s="1">
        <f t="shared" si="3"/>
        <v>4960.0349968988094</v>
      </c>
      <c r="L14" s="1">
        <f t="shared" si="4"/>
        <v>26123.84083692565</v>
      </c>
      <c r="M14" s="1"/>
      <c r="N14" s="40"/>
    </row>
    <row r="15" spans="1:14">
      <c r="B15" s="2">
        <v>43617</v>
      </c>
      <c r="C15" s="1">
        <f>-'RevReq-E'!N31</f>
        <v>845.61677281558332</v>
      </c>
      <c r="D15" s="1">
        <f t="shared" si="2"/>
        <v>6908.9341825246665</v>
      </c>
      <c r="E15" s="248">
        <f>SUMIF(INPUT!$F$7:$ES$7,B15,INPUT!$F$200:$ES$200)</f>
        <v>0.50684931506849318</v>
      </c>
      <c r="F15" s="1">
        <f t="shared" si="1"/>
        <v>428.60028211200802</v>
      </c>
      <c r="G15" s="2"/>
      <c r="H15" s="1">
        <f>-'RevReq-E'!T31+H14</f>
        <v>18620.390486565339</v>
      </c>
      <c r="I15" s="1">
        <f>-'RevReq-E'!Q31+I14</f>
        <v>5612.6021505376339</v>
      </c>
      <c r="J15" s="1">
        <f t="shared" si="3"/>
        <v>5388.6352790108176</v>
      </c>
      <c r="L15" s="1">
        <f t="shared" si="4"/>
        <v>29621.62791611379</v>
      </c>
      <c r="M15" s="1"/>
      <c r="N15" s="40"/>
    </row>
    <row r="16" spans="1:14">
      <c r="B16" s="2">
        <v>43647</v>
      </c>
      <c r="C16" s="1">
        <f>-'RevReq-E'!N32</f>
        <v>847.21237933458337</v>
      </c>
      <c r="D16" s="1">
        <f t="shared" si="2"/>
        <v>7756.1465618592501</v>
      </c>
      <c r="E16" s="248">
        <f>SUMIF(INPUT!$F$7:$ES$7,B16,INPUT!$F$200:$ES$200)</f>
        <v>0.42191780821917807</v>
      </c>
      <c r="F16" s="1">
        <f t="shared" si="1"/>
        <v>357.45399018500228</v>
      </c>
      <c r="G16" s="2"/>
      <c r="H16" s="1">
        <f>-'RevReq-E'!T32+H15</f>
        <v>20988.002014824266</v>
      </c>
      <c r="I16" s="1">
        <f>-'RevReq-E'!Q32+I15</f>
        <v>6314.1774193548381</v>
      </c>
      <c r="J16" s="1">
        <f t="shared" si="3"/>
        <v>5746.0892691958197</v>
      </c>
      <c r="L16" s="1">
        <f t="shared" si="4"/>
        <v>33048.268703374924</v>
      </c>
      <c r="M16" s="1"/>
      <c r="N16" s="40"/>
    </row>
    <row r="17" spans="2:14">
      <c r="B17" s="2">
        <v>43678</v>
      </c>
      <c r="C17" s="1">
        <f>-'RevReq-E'!N33</f>
        <v>847.21237933458337</v>
      </c>
      <c r="D17" s="1">
        <f t="shared" si="2"/>
        <v>8603.3589411938337</v>
      </c>
      <c r="E17" s="248">
        <f>SUMIF(INPUT!$F$7:$ES$7,B17,INPUT!$F$200:$ES$200)</f>
        <v>0.33698630136986302</v>
      </c>
      <c r="F17" s="1">
        <f t="shared" si="1"/>
        <v>285.49896618672261</v>
      </c>
      <c r="G17" s="2"/>
      <c r="H17" s="1">
        <f>-'RevReq-E'!T33+H16</f>
        <v>23355.613543083193</v>
      </c>
      <c r="I17" s="1">
        <f>-'RevReq-E'!Q33+I16</f>
        <v>7015.7526881720423</v>
      </c>
      <c r="J17" s="1">
        <f t="shared" si="3"/>
        <v>6031.5882353825427</v>
      </c>
      <c r="L17" s="1">
        <f t="shared" si="4"/>
        <v>36402.954466637777</v>
      </c>
      <c r="M17" s="1"/>
      <c r="N17" s="40"/>
    </row>
    <row r="18" spans="2:14">
      <c r="B18" s="2">
        <v>43709</v>
      </c>
      <c r="C18" s="1">
        <f>-'RevReq-E'!N34</f>
        <v>847.21237933458337</v>
      </c>
      <c r="D18" s="1">
        <f t="shared" si="2"/>
        <v>9450.5713205284173</v>
      </c>
      <c r="E18" s="248">
        <f>SUMIF(INPUT!$F$7:$ES$7,B18,INPUT!$F$200:$ES$200)</f>
        <v>0.25479452054794521</v>
      </c>
      <c r="F18" s="1">
        <f t="shared" si="1"/>
        <v>215.86507199483907</v>
      </c>
      <c r="G18" s="2"/>
      <c r="H18" s="1">
        <f>-'RevReq-E'!T34+H17</f>
        <v>25723.22507134212</v>
      </c>
      <c r="I18" s="1">
        <f>-'RevReq-E'!Q34+I17</f>
        <v>7717.3279569892466</v>
      </c>
      <c r="J18" s="1">
        <f t="shared" si="3"/>
        <v>6247.4533073773819</v>
      </c>
      <c r="L18" s="1">
        <f t="shared" si="4"/>
        <v>39688.006335708749</v>
      </c>
      <c r="M18" s="1"/>
      <c r="N18" s="40"/>
    </row>
    <row r="19" spans="2:14">
      <c r="B19" s="2">
        <v>43739</v>
      </c>
      <c r="C19" s="1">
        <f>-'RevReq-E'!N35</f>
        <v>847.21237933458337</v>
      </c>
      <c r="D19" s="1">
        <f t="shared" si="2"/>
        <v>10297.783699863001</v>
      </c>
      <c r="E19" s="248">
        <f>SUMIF(INPUT!$F$7:$ES$7,B19,INPUT!$F$200:$ES$200)</f>
        <v>0.16986301369863013</v>
      </c>
      <c r="F19" s="1">
        <f t="shared" si="1"/>
        <v>143.91004799655937</v>
      </c>
      <c r="G19" s="2"/>
      <c r="H19" s="1">
        <f>-'RevReq-E'!T35+H18</f>
        <v>28090.836599601047</v>
      </c>
      <c r="I19" s="1">
        <f>-'RevReq-E'!Q35+I18</f>
        <v>8418.9032258064508</v>
      </c>
      <c r="J19" s="1">
        <f t="shared" si="3"/>
        <v>6391.363355373941</v>
      </c>
      <c r="L19" s="1">
        <f t="shared" si="4"/>
        <v>42901.103180781436</v>
      </c>
      <c r="M19" s="1"/>
      <c r="N19" s="40"/>
    </row>
    <row r="20" spans="2:14">
      <c r="B20" s="2">
        <v>43770</v>
      </c>
      <c r="C20" s="1">
        <f>-'RevReq-E'!N36</f>
        <v>847.21237933458337</v>
      </c>
      <c r="D20" s="1">
        <f t="shared" si="2"/>
        <v>11144.996079197585</v>
      </c>
      <c r="E20" s="248">
        <f>SUMIF(INPUT!$F$7:$ES$7,B20,INPUT!$F$200:$ES$200)</f>
        <v>8.7671232876712329E-2</v>
      </c>
      <c r="F20" s="1">
        <f t="shared" si="1"/>
        <v>74.276153804675801</v>
      </c>
      <c r="G20" s="2"/>
      <c r="H20" s="1">
        <f>-'RevReq-E'!T36+H19</f>
        <v>30458.448127859974</v>
      </c>
      <c r="I20" s="1">
        <f>-'RevReq-E'!Q36+I19</f>
        <v>9120.4784946236541</v>
      </c>
      <c r="J20" s="1">
        <f t="shared" si="3"/>
        <v>6465.6395091786171</v>
      </c>
      <c r="L20" s="1">
        <f t="shared" si="4"/>
        <v>46044.56613166225</v>
      </c>
      <c r="M20" s="1"/>
      <c r="N20" s="40"/>
    </row>
    <row r="21" spans="2:14">
      <c r="B21" s="2">
        <v>43800</v>
      </c>
      <c r="C21" s="1">
        <f>-'RevReq-E'!N37</f>
        <v>9.0324973945822649</v>
      </c>
      <c r="D21" s="1">
        <f t="shared" si="2"/>
        <v>11154.028576592167</v>
      </c>
      <c r="E21" s="248">
        <f>SUMIF(INPUT!$F$7:$ES$7,B21,INPUT!$F$200:$ES$200)</f>
        <v>2.7397260273972603E-3</v>
      </c>
      <c r="F21" s="1">
        <f t="shared" si="1"/>
        <v>2.4746568204334973E-2</v>
      </c>
      <c r="G21" s="2"/>
      <c r="H21" s="1">
        <f>-'RevReq-E'!T37+H20</f>
        <v>32825.619667011779</v>
      </c>
      <c r="I21" s="1">
        <f>-'RevReq-E'!Q37+I20</f>
        <v>9822.0535376344087</v>
      </c>
      <c r="J21" s="1">
        <f t="shared" si="3"/>
        <v>6465.6642557468213</v>
      </c>
      <c r="L21" s="1">
        <f t="shared" si="4"/>
        <v>49113.337460393006</v>
      </c>
      <c r="M21" s="1"/>
      <c r="N21" s="40"/>
    </row>
    <row r="22" spans="2:14">
      <c r="B22" s="2">
        <v>43831</v>
      </c>
      <c r="C22" s="1">
        <f>-'RevReq-E'!N38</f>
        <v>847.21237933458326</v>
      </c>
      <c r="D22" s="1">
        <f t="shared" si="2"/>
        <v>12001.240955926751</v>
      </c>
      <c r="E22" s="248">
        <f>SUMIF(INPUT!$F$7:$ES$7,B22,INPUT!$F$200:$ES$200)</f>
        <v>0.91803278688524592</v>
      </c>
      <c r="F22" s="1">
        <f t="shared" si="1"/>
        <v>777.76874168420761</v>
      </c>
      <c r="G22" s="2"/>
      <c r="H22" s="1">
        <f>-'RevReq-E'!T38+H21</f>
        <v>35416.385306260119</v>
      </c>
      <c r="I22" s="1">
        <f>-'RevReq-E'!Q38+I21</f>
        <v>10523.628806451612</v>
      </c>
      <c r="J22" s="1">
        <f t="shared" si="3"/>
        <v>11931.797318276374</v>
      </c>
      <c r="L22" s="1">
        <f t="shared" si="4"/>
        <v>57871.811430988106</v>
      </c>
      <c r="M22" s="1"/>
      <c r="N22" s="40"/>
    </row>
    <row r="23" spans="2:14">
      <c r="B23" s="2">
        <v>43862</v>
      </c>
      <c r="C23" s="1">
        <f>-'RevReq-E'!N39</f>
        <v>847.21237933458326</v>
      </c>
      <c r="D23" s="1">
        <f t="shared" si="2"/>
        <v>12848.453335261334</v>
      </c>
      <c r="E23" s="248">
        <f>SUMIF(INPUT!$F$7:$ES$7,B23,INPUT!$F$200:$ES$200)</f>
        <v>0.83879781420765032</v>
      </c>
      <c r="F23" s="1">
        <f t="shared" si="1"/>
        <v>710.63989195551119</v>
      </c>
      <c r="G23" s="2"/>
      <c r="H23" s="1">
        <f>-'RevReq-E'!T39+H22</f>
        <v>38107.831181024652</v>
      </c>
      <c r="I23" s="1">
        <f>-'RevReq-E'!Q39+I22</f>
        <v>11225.204075268815</v>
      </c>
      <c r="J23" s="1">
        <f t="shared" si="3"/>
        <v>12642.437210231885</v>
      </c>
      <c r="L23" s="1">
        <f t="shared" si="4"/>
        <v>61975.47246652536</v>
      </c>
      <c r="M23" s="1"/>
      <c r="N23" s="40"/>
    </row>
    <row r="24" spans="2:14">
      <c r="B24" s="2">
        <v>43891</v>
      </c>
      <c r="C24" s="1">
        <f>-'RevReq-E'!N40</f>
        <v>847.21237933458326</v>
      </c>
      <c r="D24" s="1">
        <f t="shared" si="2"/>
        <v>13695.665714595918</v>
      </c>
      <c r="E24" s="248">
        <f>SUMIF(INPUT!$F$7:$ES$7,B24,INPUT!$F$200:$ES$200)</f>
        <v>0.75409836065573765</v>
      </c>
      <c r="F24" s="1">
        <f t="shared" si="1"/>
        <v>638.8814663834562</v>
      </c>
      <c r="G24" s="2"/>
      <c r="H24" s="1">
        <f>-'RevReq-E'!T40+H23</f>
        <v>40799.277055789185</v>
      </c>
      <c r="I24" s="1">
        <f>-'RevReq-E'!Q40+I23</f>
        <v>11926.779344086019</v>
      </c>
      <c r="J24" s="1">
        <f t="shared" si="3"/>
        <v>13281.318676615341</v>
      </c>
      <c r="L24" s="1">
        <f t="shared" si="4"/>
        <v>66007.375076490542</v>
      </c>
      <c r="M24" s="1"/>
      <c r="N24" s="40"/>
    </row>
    <row r="25" spans="2:14">
      <c r="B25" s="2">
        <v>43922</v>
      </c>
      <c r="C25" s="1">
        <f>-'RevReq-E'!N41</f>
        <v>847.21237933458326</v>
      </c>
      <c r="D25" s="1">
        <f t="shared" si="2"/>
        <v>14542.878093930502</v>
      </c>
      <c r="E25" s="248">
        <f>SUMIF(INPUT!$F$7:$ES$7,B25,INPUT!$F$200:$ES$200)</f>
        <v>0.67213114754098358</v>
      </c>
      <c r="F25" s="1">
        <f t="shared" si="1"/>
        <v>569.43782873308055</v>
      </c>
      <c r="G25" s="2"/>
      <c r="H25" s="1">
        <f>-'RevReq-E'!T41+H24</f>
        <v>43490.722930553718</v>
      </c>
      <c r="I25" s="1">
        <f>-'RevReq-E'!Q41+I24</f>
        <v>12628.354612903222</v>
      </c>
      <c r="J25" s="1">
        <f t="shared" si="3"/>
        <v>13850.756505348421</v>
      </c>
      <c r="L25" s="1">
        <f t="shared" si="4"/>
        <v>69969.834048805351</v>
      </c>
      <c r="M25" s="1"/>
      <c r="N25" s="40"/>
    </row>
    <row r="26" spans="2:14">
      <c r="B26" s="2">
        <v>43952</v>
      </c>
      <c r="C26" s="1">
        <f>-'RevReq-E'!N42</f>
        <v>847.21237933458326</v>
      </c>
      <c r="D26" s="1">
        <f t="shared" si="2"/>
        <v>15390.090473265085</v>
      </c>
      <c r="E26" s="248">
        <f>SUMIF(INPUT!$F$7:$ES$7,B26,INPUT!$F$200:$ES$200)</f>
        <v>0.58743169398907102</v>
      </c>
      <c r="F26" s="1">
        <f t="shared" si="1"/>
        <v>497.67940316102568</v>
      </c>
      <c r="G26" s="2"/>
      <c r="H26" s="1">
        <f>-'RevReq-E'!T42+H25</f>
        <v>46182.168805318252</v>
      </c>
      <c r="I26" s="1">
        <f>-'RevReq-E'!Q42+I25</f>
        <v>13329.929881720425</v>
      </c>
      <c r="J26" s="1">
        <f t="shared" si="3"/>
        <v>14348.435908509447</v>
      </c>
      <c r="L26" s="1">
        <f t="shared" si="4"/>
        <v>73860.534595548117</v>
      </c>
      <c r="M26" s="1"/>
      <c r="N26" s="40"/>
    </row>
    <row r="27" spans="2:14">
      <c r="B27" s="2">
        <v>43983</v>
      </c>
      <c r="C27" s="1">
        <f>-'RevReq-E'!N43</f>
        <v>847.21237933458326</v>
      </c>
      <c r="D27" s="1">
        <f t="shared" si="2"/>
        <v>16237.302852599669</v>
      </c>
      <c r="E27" s="248">
        <f>SUMIF(INPUT!$F$7:$ES$7,B27,INPUT!$F$200:$ES$200)</f>
        <v>0.50546448087431695</v>
      </c>
      <c r="F27" s="1">
        <f t="shared" si="1"/>
        <v>428.23576551065003</v>
      </c>
      <c r="G27" s="2"/>
      <c r="H27" s="1">
        <f>-'RevReq-E'!T43+H26</f>
        <v>48873.614680082785</v>
      </c>
      <c r="I27" s="1">
        <f>-'RevReq-E'!Q43+I26</f>
        <v>14031.505150537629</v>
      </c>
      <c r="J27" s="1">
        <f t="shared" si="3"/>
        <v>14776.671674020097</v>
      </c>
      <c r="L27" s="1">
        <f t="shared" si="4"/>
        <v>77681.791504640511</v>
      </c>
      <c r="M27" s="1"/>
      <c r="N27" s="40"/>
    </row>
    <row r="28" spans="2:14">
      <c r="B28" s="2">
        <v>44013</v>
      </c>
      <c r="C28" s="1">
        <f>-'RevReq-E'!N44</f>
        <v>847.21237933458326</v>
      </c>
      <c r="D28" s="1">
        <f t="shared" si="2"/>
        <v>17084.515231934252</v>
      </c>
      <c r="E28" s="248">
        <f>SUMIF(INPUT!$F$7:$ES$7,B28,INPUT!$F$200:$ES$200)</f>
        <v>0.42076502732240439</v>
      </c>
      <c r="F28" s="1">
        <f t="shared" si="1"/>
        <v>356.47733993859515</v>
      </c>
      <c r="G28" s="2"/>
      <c r="H28" s="1">
        <f>-'RevReq-E'!T44+H27</f>
        <v>52752.891823518643</v>
      </c>
      <c r="I28" s="1">
        <f>-'RevReq-E'!Q44+I27</f>
        <v>14733.080419354832</v>
      </c>
      <c r="J28" s="1">
        <f t="shared" si="3"/>
        <v>15133.149013958693</v>
      </c>
      <c r="L28" s="1">
        <f t="shared" si="4"/>
        <v>82619.121256832179</v>
      </c>
      <c r="M28" s="1"/>
      <c r="N28" s="40"/>
    </row>
    <row r="29" spans="2:14">
      <c r="B29" s="2">
        <v>44044</v>
      </c>
      <c r="C29" s="1">
        <f>-'RevReq-E'!N45</f>
        <v>847.21237933458326</v>
      </c>
      <c r="D29" s="1">
        <f t="shared" si="2"/>
        <v>17931.727611268834</v>
      </c>
      <c r="E29" s="248">
        <f>SUMIF(INPUT!$F$7:$ES$7,B29,INPUT!$F$200:$ES$200)</f>
        <v>0.33606557377049179</v>
      </c>
      <c r="F29" s="1">
        <f t="shared" si="1"/>
        <v>284.71891436654028</v>
      </c>
      <c r="G29" s="2"/>
      <c r="H29" s="1">
        <f>-'RevReq-E'!T45+H28</f>
        <v>56632.168966954501</v>
      </c>
      <c r="I29" s="1">
        <f>-'RevReq-E'!Q45+I28</f>
        <v>15434.655688172035</v>
      </c>
      <c r="J29" s="1">
        <f t="shared" si="3"/>
        <v>15417.867928325233</v>
      </c>
      <c r="L29" s="1">
        <f t="shared" si="4"/>
        <v>87484.692583451761</v>
      </c>
      <c r="M29" s="1"/>
      <c r="N29" s="40"/>
    </row>
    <row r="30" spans="2:14">
      <c r="B30" s="2">
        <v>44075</v>
      </c>
      <c r="C30" s="1">
        <f>-'RevReq-E'!N46</f>
        <v>847.21237933458326</v>
      </c>
      <c r="D30" s="1">
        <f t="shared" si="2"/>
        <v>18778.939990603416</v>
      </c>
      <c r="E30" s="248">
        <f>SUMIF(INPUT!$F$7:$ES$7,B30,INPUT!$F$200:$ES$200)</f>
        <v>0.25409836065573771</v>
      </c>
      <c r="F30" s="1">
        <f t="shared" si="1"/>
        <v>215.2752767161646</v>
      </c>
      <c r="G30" s="2"/>
      <c r="H30" s="1">
        <f>-'RevReq-E'!T46+H29</f>
        <v>60511.44611039036</v>
      </c>
      <c r="I30" s="1">
        <f>-'RevReq-E'!Q46+I29</f>
        <v>16136.230956989239</v>
      </c>
      <c r="J30" s="1">
        <f t="shared" si="3"/>
        <v>15633.143205041397</v>
      </c>
      <c r="L30" s="1">
        <f t="shared" si="4"/>
        <v>92280.820272420999</v>
      </c>
      <c r="M30" s="1"/>
      <c r="N30" s="40"/>
    </row>
    <row r="31" spans="2:14">
      <c r="B31" s="2">
        <v>44105</v>
      </c>
      <c r="C31" s="1">
        <f>-'RevReq-E'!N47</f>
        <v>847.21237933458326</v>
      </c>
      <c r="D31" s="1">
        <f t="shared" si="2"/>
        <v>19626.152369937998</v>
      </c>
      <c r="E31" s="248">
        <f>SUMIF(INPUT!$F$7:$ES$7,B31,INPUT!$F$200:$ES$200)</f>
        <v>0.16939890710382513</v>
      </c>
      <c r="F31" s="1">
        <f t="shared" si="1"/>
        <v>143.51685114410972</v>
      </c>
      <c r="G31" s="2"/>
      <c r="H31" s="1">
        <f>-'RevReq-E'!T47+H30</f>
        <v>64390.723253826218</v>
      </c>
      <c r="I31" s="1">
        <f>-'RevReq-E'!Q47+I30</f>
        <v>16837.806225806442</v>
      </c>
      <c r="J31" s="1">
        <f t="shared" si="3"/>
        <v>15776.660056185507</v>
      </c>
      <c r="L31" s="1">
        <f t="shared" si="4"/>
        <v>97005.189535818165</v>
      </c>
      <c r="M31" s="1"/>
      <c r="N31" s="40"/>
    </row>
    <row r="32" spans="2:14">
      <c r="B32" s="2">
        <v>44136</v>
      </c>
      <c r="C32" s="1">
        <f>-'RevReq-E'!N48</f>
        <v>847.21237933458326</v>
      </c>
      <c r="D32" s="1">
        <f t="shared" si="2"/>
        <v>20473.36474927258</v>
      </c>
      <c r="E32" s="248">
        <f>SUMIF(INPUT!$F$7:$ES$7,B32,INPUT!$F$200:$ES$200)</f>
        <v>8.7431693989071038E-2</v>
      </c>
      <c r="F32" s="1">
        <f t="shared" si="1"/>
        <v>74.073213493734059</v>
      </c>
      <c r="G32" s="2"/>
      <c r="H32" s="1">
        <f>-'RevReq-E'!T48+H31</f>
        <v>68270.000397262076</v>
      </c>
      <c r="I32" s="1">
        <f>-'RevReq-E'!Q48+I31</f>
        <v>17539.381494623645</v>
      </c>
      <c r="J32" s="1">
        <f t="shared" si="3"/>
        <v>15850.73326967924</v>
      </c>
      <c r="L32" s="1">
        <f t="shared" si="4"/>
        <v>101660.11516156496</v>
      </c>
      <c r="M32" s="1"/>
      <c r="N32" s="40"/>
    </row>
    <row r="33" spans="2:14">
      <c r="B33" s="2">
        <v>44166</v>
      </c>
      <c r="C33" s="1">
        <f>-'RevReq-E'!N49</f>
        <v>1984.1226661695766</v>
      </c>
      <c r="D33" s="1">
        <f t="shared" si="2"/>
        <v>22457.487415442156</v>
      </c>
      <c r="E33" s="248">
        <f>SUMIF(INPUT!$F$7:$ES$7,B33,INPUT!$F$200:$ES$200)</f>
        <v>2.7322404371584699E-3</v>
      </c>
      <c r="F33" s="1">
        <f t="shared" si="1"/>
        <v>5.4211001807911927</v>
      </c>
      <c r="G33" s="2"/>
      <c r="H33" s="1">
        <f>-'RevReq-E'!T49+H32</f>
        <v>72280.494367011808</v>
      </c>
      <c r="I33" s="1">
        <f>-'RevReq-E'!Q49+I32</f>
        <v>18240.956763440849</v>
      </c>
      <c r="J33" s="1">
        <f t="shared" si="3"/>
        <v>15856.154369860031</v>
      </c>
      <c r="L33" s="1">
        <f t="shared" si="4"/>
        <v>106377.60550031268</v>
      </c>
      <c r="M33" s="1"/>
      <c r="N33" s="40"/>
    </row>
    <row r="34" spans="2:14" hidden="1" outlineLevel="1">
      <c r="B34" s="2">
        <v>44197</v>
      </c>
      <c r="C34" s="1">
        <f>-'RevReq-E'!N50</f>
        <v>847.21237933458326</v>
      </c>
      <c r="D34" s="1">
        <f t="shared" si="2"/>
        <v>23304.699794776738</v>
      </c>
      <c r="E34" s="248">
        <f>SUMIF(INPUT!$F$7:$ES$7,B34,INPUT!$F$200:$ES$200)</f>
        <v>0.9178082191780822</v>
      </c>
      <c r="F34" s="1">
        <f t="shared" si="1"/>
        <v>777.57848514269972</v>
      </c>
      <c r="G34" s="2"/>
      <c r="H34" s="1">
        <f>-'RevReq-E'!T50+H33</f>
        <v>75898.795114579771</v>
      </c>
      <c r="I34" s="1">
        <f>-'RevReq-E'!Q50+I33</f>
        <v>18942.532032258052</v>
      </c>
      <c r="J34" s="1">
        <f t="shared" si="3"/>
        <v>23235.065900584857</v>
      </c>
      <c r="L34" s="1">
        <f t="shared" si="4"/>
        <v>118076.39304742268</v>
      </c>
      <c r="M34" s="1"/>
      <c r="N34" s="40"/>
    </row>
    <row r="35" spans="2:14" hidden="1" outlineLevel="1">
      <c r="B35" s="2">
        <v>44228</v>
      </c>
      <c r="C35" s="1">
        <f>-'RevReq-E'!N51</f>
        <v>847.21237933458326</v>
      </c>
      <c r="D35" s="1">
        <f t="shared" si="2"/>
        <v>24151.912174111319</v>
      </c>
      <c r="E35" s="248">
        <f>SUMIF(INPUT!$F$7:$ES$7,B35,INPUT!$F$200:$ES$200)</f>
        <v>0.84109589041095889</v>
      </c>
      <c r="F35" s="1">
        <f t="shared" si="1"/>
        <v>712.58685056360832</v>
      </c>
      <c r="G35" s="2"/>
      <c r="H35" s="1">
        <f>-'RevReq-E'!T51+H34</f>
        <v>79517.095862147733</v>
      </c>
      <c r="I35" s="1">
        <f>-'RevReq-E'!Q51+I34</f>
        <v>19644.107301075255</v>
      </c>
      <c r="J35" s="1">
        <f t="shared" si="3"/>
        <v>23947.652751148467</v>
      </c>
      <c r="L35" s="1">
        <f t="shared" si="4"/>
        <v>123108.85591437147</v>
      </c>
      <c r="M35" s="1"/>
      <c r="N35" s="40"/>
    </row>
    <row r="36" spans="2:14" hidden="1" outlineLevel="1">
      <c r="B36" s="2">
        <v>44256</v>
      </c>
      <c r="C36" s="1">
        <f>-'RevReq-E'!N52</f>
        <v>847.21237933458326</v>
      </c>
      <c r="D36" s="1">
        <f t="shared" si="2"/>
        <v>24999.124553445901</v>
      </c>
      <c r="E36" s="248">
        <f>SUMIF(INPUT!$F$7:$ES$7,B36,INPUT!$F$200:$ES$200)</f>
        <v>0.75616438356164384</v>
      </c>
      <c r="F36" s="1">
        <f t="shared" si="1"/>
        <v>640.63182656532877</v>
      </c>
      <c r="G36" s="2"/>
      <c r="H36" s="1">
        <f>-'RevReq-E'!T52+H35</f>
        <v>83135.396609715695</v>
      </c>
      <c r="I36" s="1">
        <f>-'RevReq-E'!Q52+I35</f>
        <v>20345.682569892459</v>
      </c>
      <c r="J36" s="1">
        <f t="shared" si="3"/>
        <v>24588.284577713795</v>
      </c>
      <c r="L36" s="1">
        <f t="shared" si="4"/>
        <v>128069.36375732195</v>
      </c>
      <c r="M36" s="1"/>
      <c r="N36" s="40"/>
    </row>
    <row r="37" spans="2:14" hidden="1" outlineLevel="1">
      <c r="B37" s="2">
        <v>44287</v>
      </c>
      <c r="C37" s="1">
        <f>-'RevReq-E'!N53</f>
        <v>847.21237933458326</v>
      </c>
      <c r="D37" s="1">
        <f t="shared" si="2"/>
        <v>25846.336932780483</v>
      </c>
      <c r="E37" s="248">
        <f>SUMIF(INPUT!$F$7:$ES$7,B37,INPUT!$F$200:$ES$200)</f>
        <v>0.67397260273972603</v>
      </c>
      <c r="F37" s="1">
        <f t="shared" si="1"/>
        <v>570.99793237344511</v>
      </c>
      <c r="G37" s="2"/>
      <c r="H37" s="1">
        <f>-'RevReq-E'!T53+H36</f>
        <v>86753.697357283658</v>
      </c>
      <c r="I37" s="1">
        <f>-'RevReq-E'!Q53+I36</f>
        <v>21047.257838709662</v>
      </c>
      <c r="J37" s="1">
        <f t="shared" si="3"/>
        <v>25159.28251008724</v>
      </c>
      <c r="L37" s="1">
        <f t="shared" si="4"/>
        <v>132960.23770608054</v>
      </c>
      <c r="M37" s="1"/>
      <c r="N37" s="40"/>
    </row>
    <row r="38" spans="2:14" hidden="1" outlineLevel="1">
      <c r="B38" s="2">
        <v>44317</v>
      </c>
      <c r="C38" s="1">
        <f>-'RevReq-E'!N54</f>
        <v>847.21237933458326</v>
      </c>
      <c r="D38" s="1">
        <f t="shared" si="2"/>
        <v>26693.549312115065</v>
      </c>
      <c r="E38" s="248">
        <f>SUMIF(INPUT!$F$7:$ES$7,B38,INPUT!$F$200:$ES$200)</f>
        <v>0.58904109589041098</v>
      </c>
      <c r="F38" s="1">
        <f t="shared" si="1"/>
        <v>499.0429083751655</v>
      </c>
      <c r="G38" s="2"/>
      <c r="H38" s="1">
        <f>-'RevReq-E'!T54+H37</f>
        <v>90371.99810485162</v>
      </c>
      <c r="I38" s="1">
        <f>-'RevReq-E'!Q54+I37</f>
        <v>21748.833107526865</v>
      </c>
      <c r="J38" s="1">
        <f t="shared" si="3"/>
        <v>25658.325418462406</v>
      </c>
      <c r="L38" s="1">
        <f t="shared" si="4"/>
        <v>137779.15663084088</v>
      </c>
      <c r="M38" s="1"/>
      <c r="N38" s="40"/>
    </row>
    <row r="39" spans="2:14" hidden="1" outlineLevel="1">
      <c r="B39" s="2">
        <v>44348</v>
      </c>
      <c r="C39" s="1">
        <f>-'RevReq-E'!N55</f>
        <v>847.21237933458326</v>
      </c>
      <c r="D39" s="1">
        <f t="shared" si="2"/>
        <v>27540.761691449647</v>
      </c>
      <c r="E39" s="248">
        <f>SUMIF(INPUT!$F$7:$ES$7,B39,INPUT!$F$200:$ES$200)</f>
        <v>0.50684931506849318</v>
      </c>
      <c r="F39" s="1">
        <f t="shared" si="1"/>
        <v>429.40901418328195</v>
      </c>
      <c r="G39" s="2"/>
      <c r="H39" s="1">
        <f>-'RevReq-E'!T55+H38</f>
        <v>93990.298852419583</v>
      </c>
      <c r="I39" s="1">
        <f>-'RevReq-E'!Q55+I38</f>
        <v>22450.408376344069</v>
      </c>
      <c r="J39" s="1">
        <f t="shared" si="3"/>
        <v>26087.734432645688</v>
      </c>
      <c r="L39" s="1">
        <f t="shared" si="4"/>
        <v>142528.44166140934</v>
      </c>
      <c r="M39" s="1"/>
      <c r="N39" s="40"/>
    </row>
    <row r="40" spans="2:14" hidden="1" outlineLevel="1">
      <c r="B40" s="2">
        <v>44378</v>
      </c>
      <c r="C40" s="1">
        <f>-'RevReq-E'!N56</f>
        <v>847.21237933458326</v>
      </c>
      <c r="D40" s="1">
        <f t="shared" si="2"/>
        <v>28387.974070784228</v>
      </c>
      <c r="E40" s="248">
        <f>SUMIF(INPUT!$F$7:$ES$7,B40,INPUT!$F$200:$ES$200)</f>
        <v>0.42191780821917807</v>
      </c>
      <c r="F40" s="1">
        <f t="shared" ref="F40:F71" si="5">C40*E40</f>
        <v>357.45399018500223</v>
      </c>
      <c r="G40" s="2"/>
      <c r="H40" s="1">
        <f>-'RevReq-E'!T56+H39</f>
        <v>97608.599599987545</v>
      </c>
      <c r="I40" s="1">
        <f>-'RevReq-E'!Q56+I39</f>
        <v>23151.983645161272</v>
      </c>
      <c r="J40" s="1">
        <f t="shared" si="3"/>
        <v>26445.188422830692</v>
      </c>
      <c r="L40" s="1">
        <f t="shared" si="4"/>
        <v>147205.77166797951</v>
      </c>
      <c r="M40" s="1"/>
      <c r="N40" s="40"/>
    </row>
    <row r="41" spans="2:14" hidden="1" outlineLevel="1">
      <c r="B41" s="2">
        <v>44409</v>
      </c>
      <c r="C41" s="1">
        <f>-'RevReq-E'!N57</f>
        <v>847.21237933458326</v>
      </c>
      <c r="D41" s="1">
        <f t="shared" si="2"/>
        <v>29235.18645011881</v>
      </c>
      <c r="E41" s="248">
        <f>SUMIF(INPUT!$F$7:$ES$7,B41,INPUT!$F$200:$ES$200)</f>
        <v>0.33698630136986302</v>
      </c>
      <c r="F41" s="1">
        <f t="shared" si="5"/>
        <v>285.49896618672255</v>
      </c>
      <c r="G41" s="2"/>
      <c r="H41" s="1">
        <f>-'RevReq-E'!T57+H40</f>
        <v>101131.99351074296</v>
      </c>
      <c r="I41" s="1">
        <f>-'RevReq-E'!Q57+I40</f>
        <v>23853.558913978475</v>
      </c>
      <c r="J41" s="1">
        <f t="shared" si="3"/>
        <v>26730.687389017414</v>
      </c>
      <c r="L41" s="1">
        <f t="shared" si="4"/>
        <v>151716.23981373885</v>
      </c>
      <c r="M41" s="1"/>
      <c r="N41" s="40"/>
    </row>
    <row r="42" spans="2:14" hidden="1" outlineLevel="1">
      <c r="B42" s="2">
        <v>44440</v>
      </c>
      <c r="C42" s="1">
        <f>-'RevReq-E'!N58</f>
        <v>847.21237933458326</v>
      </c>
      <c r="D42" s="1">
        <f t="shared" si="2"/>
        <v>30082.398829453392</v>
      </c>
      <c r="E42" s="248">
        <f>SUMIF(INPUT!$F$7:$ES$7,B42,INPUT!$F$200:$ES$200)</f>
        <v>0.25479452054794521</v>
      </c>
      <c r="F42" s="1">
        <f t="shared" si="5"/>
        <v>215.86507199483904</v>
      </c>
      <c r="G42" s="2"/>
      <c r="H42" s="1">
        <f>-'RevReq-E'!T58+H41</f>
        <v>104747.82396406216</v>
      </c>
      <c r="I42" s="1">
        <f>-'RevReq-E'!Q58+I41</f>
        <v>24555.134182795678</v>
      </c>
      <c r="J42" s="1">
        <f t="shared" si="3"/>
        <v>26946.552461012252</v>
      </c>
      <c r="L42" s="1">
        <f t="shared" si="4"/>
        <v>156249.51060787009</v>
      </c>
      <c r="M42" s="1"/>
      <c r="N42" s="40"/>
    </row>
    <row r="43" spans="2:14" hidden="1" outlineLevel="1">
      <c r="B43" s="2">
        <v>44470</v>
      </c>
      <c r="C43" s="1">
        <f>-'RevReq-E'!N59</f>
        <v>847.21237933458326</v>
      </c>
      <c r="D43" s="1">
        <f t="shared" si="2"/>
        <v>30929.611208787974</v>
      </c>
      <c r="E43" s="248">
        <f>SUMIF(INPUT!$F$7:$ES$7,B43,INPUT!$F$200:$ES$200)</f>
        <v>0.16986301369863013</v>
      </c>
      <c r="F43" s="1">
        <f t="shared" si="5"/>
        <v>143.91004799655934</v>
      </c>
      <c r="G43" s="2"/>
      <c r="H43" s="1">
        <f>-'RevReq-E'!T59+H42</f>
        <v>108363.65441738136</v>
      </c>
      <c r="I43" s="1">
        <f>-'RevReq-E'!Q59+I42</f>
        <v>25256.709451612882</v>
      </c>
      <c r="J43" s="1">
        <f t="shared" si="3"/>
        <v>27090.462509008812</v>
      </c>
      <c r="L43" s="1">
        <f t="shared" si="4"/>
        <v>160710.82637800305</v>
      </c>
      <c r="M43" s="1"/>
      <c r="N43" s="40"/>
    </row>
    <row r="44" spans="2:14" hidden="1" outlineLevel="1">
      <c r="B44" s="2">
        <v>44501</v>
      </c>
      <c r="C44" s="1">
        <f>-'RevReq-E'!N60</f>
        <v>847.21237933458326</v>
      </c>
      <c r="D44" s="1">
        <f t="shared" si="2"/>
        <v>31776.823588122556</v>
      </c>
      <c r="E44" s="248">
        <f>SUMIF(INPUT!$F$7:$ES$7,B44,INPUT!$F$200:$ES$200)</f>
        <v>8.7671232876712329E-2</v>
      </c>
      <c r="F44" s="1">
        <f t="shared" si="5"/>
        <v>74.276153804675786</v>
      </c>
      <c r="G44" s="2"/>
      <c r="H44" s="1">
        <f>-'RevReq-E'!T60+H43</f>
        <v>111979.48487070056</v>
      </c>
      <c r="I44" s="1">
        <f>-'RevReq-E'!Q60+I43</f>
        <v>25958.284720430085</v>
      </c>
      <c r="J44" s="1">
        <f t="shared" si="3"/>
        <v>27164.738662813488</v>
      </c>
      <c r="L44" s="1">
        <f t="shared" si="4"/>
        <v>165102.50825394414</v>
      </c>
      <c r="M44" s="1"/>
      <c r="N44" s="40"/>
    </row>
    <row r="45" spans="2:14" hidden="1" outlineLevel="1">
      <c r="B45" s="2">
        <v>44531</v>
      </c>
      <c r="C45" s="1">
        <f>-'RevReq-E'!N61</f>
        <v>847.21237933458326</v>
      </c>
      <c r="D45" s="1">
        <f t="shared" si="2"/>
        <v>32624.035967457137</v>
      </c>
      <c r="E45" s="248">
        <f>SUMIF(INPUT!$F$7:$ES$7,B45,INPUT!$F$200:$ES$200)</f>
        <v>2.7397260273972603E-3</v>
      </c>
      <c r="F45" s="1">
        <f t="shared" si="5"/>
        <v>2.3211298063961183</v>
      </c>
      <c r="G45" s="2"/>
      <c r="H45" s="1">
        <f>-'RevReq-E'!T61+H44</f>
        <v>115595.31532401976</v>
      </c>
      <c r="I45" s="1">
        <f>-'RevReq-E'!Q61+I44</f>
        <v>26659.859989247288</v>
      </c>
      <c r="J45" s="1">
        <f t="shared" si="3"/>
        <v>27167.059792619883</v>
      </c>
      <c r="L45" s="1">
        <f t="shared" si="4"/>
        <v>169422.23510588694</v>
      </c>
      <c r="M45" s="1"/>
      <c r="N45" s="40"/>
    </row>
    <row r="46" spans="2:14" hidden="1" outlineLevel="1">
      <c r="B46" s="2">
        <v>44562</v>
      </c>
      <c r="C46" s="1">
        <f>-'RevReq-E'!N62</f>
        <v>847.21237933458326</v>
      </c>
      <c r="D46" s="1">
        <f t="shared" si="2"/>
        <v>33471.248346791719</v>
      </c>
      <c r="E46" s="248">
        <f>SUMIF(INPUT!$F$7:$ES$7,B46,INPUT!$F$200:$ES$200)</f>
        <v>0.9178082191780822</v>
      </c>
      <c r="F46" s="1">
        <f t="shared" si="5"/>
        <v>777.57848514269972</v>
      </c>
      <c r="G46" s="2"/>
      <c r="H46" s="1">
        <f>-'RevReq-E'!T62+H45</f>
        <v>119458.74120646247</v>
      </c>
      <c r="I46" s="1">
        <f>-'RevReq-E'!Q62+I45</f>
        <v>27361.435258064492</v>
      </c>
      <c r="J46" s="1">
        <f t="shared" si="3"/>
        <v>33401.614452599839</v>
      </c>
      <c r="L46" s="1">
        <f t="shared" si="4"/>
        <v>180221.79091712681</v>
      </c>
      <c r="M46" s="1"/>
      <c r="N46" s="40"/>
    </row>
    <row r="47" spans="2:14" hidden="1" outlineLevel="1">
      <c r="B47" s="2">
        <v>44593</v>
      </c>
      <c r="C47" s="1">
        <f>-'RevReq-E'!N63</f>
        <v>847.21237933458326</v>
      </c>
      <c r="D47" s="1">
        <f t="shared" si="2"/>
        <v>34318.460726126301</v>
      </c>
      <c r="E47" s="248">
        <f>SUMIF(INPUT!$F$7:$ES$7,B47,INPUT!$F$200:$ES$200)</f>
        <v>0.84109589041095889</v>
      </c>
      <c r="F47" s="1">
        <f t="shared" si="5"/>
        <v>712.58685056360832</v>
      </c>
      <c r="G47" s="2"/>
      <c r="H47" s="1">
        <f>-'RevReq-E'!T63+H46</f>
        <v>123322.16708890517</v>
      </c>
      <c r="I47" s="1">
        <f>-'RevReq-E'!Q63+I46</f>
        <v>28063.010526881695</v>
      </c>
      <c r="J47" s="1">
        <f t="shared" si="3"/>
        <v>34114.201303163449</v>
      </c>
      <c r="L47" s="1">
        <f t="shared" si="4"/>
        <v>185499.37891895033</v>
      </c>
      <c r="M47" s="1"/>
      <c r="N47" s="40"/>
    </row>
    <row r="48" spans="2:14" hidden="1" outlineLevel="1">
      <c r="B48" s="2">
        <v>44621</v>
      </c>
      <c r="C48" s="1">
        <f>-'RevReq-E'!N64</f>
        <v>847.21237933458326</v>
      </c>
      <c r="D48" s="1">
        <f t="shared" si="2"/>
        <v>35165.673105460883</v>
      </c>
      <c r="E48" s="248">
        <f>SUMIF(INPUT!$F$7:$ES$7,B48,INPUT!$F$200:$ES$200)</f>
        <v>0.75616438356164384</v>
      </c>
      <c r="F48" s="1">
        <f t="shared" si="5"/>
        <v>640.63182656532877</v>
      </c>
      <c r="G48" s="2"/>
      <c r="H48" s="1">
        <f>-'RevReq-E'!T64+H47</f>
        <v>127185.59297134788</v>
      </c>
      <c r="I48" s="1">
        <f>-'RevReq-E'!Q64+I47</f>
        <v>28764.585795698898</v>
      </c>
      <c r="J48" s="1">
        <f t="shared" si="3"/>
        <v>34754.83312972878</v>
      </c>
      <c r="L48" s="1">
        <f t="shared" si="4"/>
        <v>190705.01189677557</v>
      </c>
      <c r="M48" s="1"/>
      <c r="N48" s="40"/>
    </row>
    <row r="49" spans="2:14" hidden="1" outlineLevel="1">
      <c r="B49" s="2">
        <v>44652</v>
      </c>
      <c r="C49" s="1">
        <f>-'RevReq-E'!N65</f>
        <v>847.21237933458326</v>
      </c>
      <c r="D49" s="1">
        <f t="shared" si="2"/>
        <v>36012.885484795464</v>
      </c>
      <c r="E49" s="248">
        <f>SUMIF(INPUT!$F$7:$ES$7,B49,INPUT!$F$200:$ES$200)</f>
        <v>0.67397260273972603</v>
      </c>
      <c r="F49" s="1">
        <f t="shared" si="5"/>
        <v>570.99793237344511</v>
      </c>
      <c r="G49" s="2"/>
      <c r="H49" s="1">
        <f>-'RevReq-E'!T65+H48</f>
        <v>131049.01885379059</v>
      </c>
      <c r="I49" s="1">
        <f>-'RevReq-E'!Q65+I48</f>
        <v>29466.161064516102</v>
      </c>
      <c r="J49" s="1">
        <f t="shared" si="3"/>
        <v>35325.831062102225</v>
      </c>
      <c r="L49" s="1">
        <f t="shared" si="4"/>
        <v>195841.01098040893</v>
      </c>
      <c r="M49" s="1"/>
      <c r="N49" s="40"/>
    </row>
    <row r="50" spans="2:14" hidden="1" outlineLevel="1">
      <c r="B50" s="2">
        <v>44682</v>
      </c>
      <c r="C50" s="1">
        <f>-'RevReq-E'!N66</f>
        <v>847.21237933458326</v>
      </c>
      <c r="D50" s="1">
        <f t="shared" si="2"/>
        <v>36860.097864130046</v>
      </c>
      <c r="E50" s="248">
        <f>SUMIF(INPUT!$F$7:$ES$7,B50,INPUT!$F$200:$ES$200)</f>
        <v>0.58904109589041098</v>
      </c>
      <c r="F50" s="1">
        <f t="shared" si="5"/>
        <v>499.0429083751655</v>
      </c>
      <c r="G50" s="2"/>
      <c r="H50" s="1">
        <f>-'RevReq-E'!T66+H49</f>
        <v>134912.4447362333</v>
      </c>
      <c r="I50" s="1">
        <f>-'RevReq-E'!Q66+I49</f>
        <v>30167.736333333305</v>
      </c>
      <c r="J50" s="1">
        <f t="shared" si="3"/>
        <v>35824.873970477391</v>
      </c>
      <c r="L50" s="1">
        <f t="shared" si="4"/>
        <v>200905.05504004401</v>
      </c>
      <c r="M50" s="1"/>
      <c r="N50" s="40"/>
    </row>
    <row r="51" spans="2:14" hidden="1" outlineLevel="1">
      <c r="B51" s="2">
        <v>44713</v>
      </c>
      <c r="C51" s="1">
        <f>-'RevReq-E'!N67</f>
        <v>847.21237933458326</v>
      </c>
      <c r="D51" s="1">
        <f t="shared" si="2"/>
        <v>37707.310243464628</v>
      </c>
      <c r="E51" s="248">
        <f>SUMIF(INPUT!$F$7:$ES$7,B51,INPUT!$F$200:$ES$200)</f>
        <v>0.50684931506849318</v>
      </c>
      <c r="F51" s="1">
        <f t="shared" si="5"/>
        <v>429.40901418328195</v>
      </c>
      <c r="G51" s="2"/>
      <c r="H51" s="1">
        <f>-'RevReq-E'!T67+H50</f>
        <v>138775.87061867601</v>
      </c>
      <c r="I51" s="1">
        <f>-'RevReq-E'!Q67+I50</f>
        <v>30869.311602150508</v>
      </c>
      <c r="J51" s="1">
        <f t="shared" si="3"/>
        <v>36254.282984660669</v>
      </c>
      <c r="L51" s="1">
        <f t="shared" si="4"/>
        <v>205899.46520548718</v>
      </c>
      <c r="M51" s="1"/>
      <c r="N51" s="40"/>
    </row>
    <row r="52" spans="2:14" hidden="1" outlineLevel="1">
      <c r="B52" s="2">
        <v>44743</v>
      </c>
      <c r="C52" s="1">
        <f>-'RevReq-E'!N68</f>
        <v>847.21237933458326</v>
      </c>
      <c r="D52" s="1">
        <f t="shared" si="2"/>
        <v>38554.52262279921</v>
      </c>
      <c r="E52" s="248">
        <f>SUMIF(INPUT!$F$7:$ES$7,B52,INPUT!$F$200:$ES$200)</f>
        <v>0.42191780821917807</v>
      </c>
      <c r="F52" s="1">
        <f t="shared" si="5"/>
        <v>357.45399018500223</v>
      </c>
      <c r="G52" s="2"/>
      <c r="H52" s="1">
        <f>-'RevReq-E'!T68+H51</f>
        <v>142639.29650111872</v>
      </c>
      <c r="I52" s="1">
        <f>-'RevReq-E'!Q68+I51</f>
        <v>31570.886870967712</v>
      </c>
      <c r="J52" s="1">
        <f t="shared" si="3"/>
        <v>36611.736974845669</v>
      </c>
      <c r="L52" s="1">
        <f t="shared" si="4"/>
        <v>210821.92034693211</v>
      </c>
      <c r="M52" s="1"/>
      <c r="N52" s="40"/>
    </row>
    <row r="53" spans="2:14" hidden="1" outlineLevel="1">
      <c r="B53" s="2">
        <v>44774</v>
      </c>
      <c r="C53" s="1">
        <f>-'RevReq-E'!N69</f>
        <v>847.21237933458326</v>
      </c>
      <c r="D53" s="1">
        <f t="shared" si="2"/>
        <v>39401.735002133792</v>
      </c>
      <c r="E53" s="248">
        <f>SUMIF(INPUT!$F$7:$ES$7,B53,INPUT!$F$200:$ES$200)</f>
        <v>0.33698630136986302</v>
      </c>
      <c r="F53" s="1">
        <f t="shared" si="5"/>
        <v>285.49896618672255</v>
      </c>
      <c r="G53" s="2"/>
      <c r="H53" s="1">
        <f>-'RevReq-E'!T69+H52</f>
        <v>146502.72238356143</v>
      </c>
      <c r="I53" s="1">
        <f>-'RevReq-E'!Q69+I52</f>
        <v>32272.462139784915</v>
      </c>
      <c r="J53" s="1">
        <f t="shared" si="3"/>
        <v>36897.235941032392</v>
      </c>
      <c r="L53" s="1">
        <f t="shared" si="4"/>
        <v>215672.42046437872</v>
      </c>
      <c r="M53" s="1"/>
      <c r="N53" s="40"/>
    </row>
    <row r="54" spans="2:14" hidden="1" outlineLevel="1">
      <c r="B54" s="2">
        <v>44805</v>
      </c>
      <c r="C54" s="1">
        <f>-'RevReq-E'!N70</f>
        <v>847.21237933458326</v>
      </c>
      <c r="D54" s="1">
        <f t="shared" si="2"/>
        <v>40248.947381468373</v>
      </c>
      <c r="E54" s="248">
        <f>SUMIF(INPUT!$F$7:$ES$7,B54,INPUT!$F$200:$ES$200)</f>
        <v>0.25479452054794521</v>
      </c>
      <c r="F54" s="1">
        <f t="shared" si="5"/>
        <v>215.86507199483904</v>
      </c>
      <c r="G54" s="2"/>
      <c r="H54" s="1">
        <f>-'RevReq-E'!T70+H53</f>
        <v>150366.14826600414</v>
      </c>
      <c r="I54" s="1">
        <f>-'RevReq-E'!Q70+I53</f>
        <v>32974.037408602118</v>
      </c>
      <c r="J54" s="1">
        <f t="shared" si="3"/>
        <v>37113.101013027233</v>
      </c>
      <c r="L54" s="1">
        <f t="shared" si="4"/>
        <v>220453.28668763349</v>
      </c>
      <c r="M54" s="1"/>
      <c r="N54" s="40"/>
    </row>
    <row r="55" spans="2:14" hidden="1" outlineLevel="1">
      <c r="B55" s="2">
        <v>44835</v>
      </c>
      <c r="C55" s="1">
        <f>-'RevReq-E'!N71</f>
        <v>847.21237933458326</v>
      </c>
      <c r="D55" s="1">
        <f t="shared" si="2"/>
        <v>41096.159760802955</v>
      </c>
      <c r="E55" s="248">
        <f>SUMIF(INPUT!$F$7:$ES$7,B55,INPUT!$F$200:$ES$200)</f>
        <v>0.16986301369863013</v>
      </c>
      <c r="F55" s="1">
        <f t="shared" si="5"/>
        <v>143.91004799655934</v>
      </c>
      <c r="G55" s="2"/>
      <c r="H55" s="1">
        <f>-'RevReq-E'!T71+H54</f>
        <v>154229.57414844685</v>
      </c>
      <c r="I55" s="1">
        <f>-'RevReq-E'!Q71+I54</f>
        <v>33675.612677419325</v>
      </c>
      <c r="J55" s="1">
        <f t="shared" si="3"/>
        <v>37257.01106102379</v>
      </c>
      <c r="L55" s="1">
        <f t="shared" si="4"/>
        <v>225162.19788688998</v>
      </c>
      <c r="M55" s="1"/>
      <c r="N55" s="40"/>
    </row>
    <row r="56" spans="2:14" hidden="1" outlineLevel="1">
      <c r="B56" s="2">
        <v>44866</v>
      </c>
      <c r="C56" s="1">
        <f>-'RevReq-E'!N72</f>
        <v>847.21237933458326</v>
      </c>
      <c r="D56" s="1">
        <f t="shared" si="2"/>
        <v>41943.372140137537</v>
      </c>
      <c r="E56" s="248">
        <f>SUMIF(INPUT!$F$7:$ES$7,B56,INPUT!$F$200:$ES$200)</f>
        <v>8.7671232876712329E-2</v>
      </c>
      <c r="F56" s="1">
        <f t="shared" si="5"/>
        <v>74.276153804675786</v>
      </c>
      <c r="G56" s="2"/>
      <c r="H56" s="1">
        <f>-'RevReq-E'!T72+H55</f>
        <v>158093.00003088955</v>
      </c>
      <c r="I56" s="1">
        <f>-'RevReq-E'!Q72+I55</f>
        <v>34377.187946236532</v>
      </c>
      <c r="J56" s="1">
        <f t="shared" si="3"/>
        <v>37331.287214828466</v>
      </c>
      <c r="L56" s="1">
        <f t="shared" si="4"/>
        <v>229801.47519195458</v>
      </c>
      <c r="M56" s="1"/>
      <c r="N56" s="40"/>
    </row>
    <row r="57" spans="2:14" hidden="1" outlineLevel="1">
      <c r="B57" s="2">
        <v>44896</v>
      </c>
      <c r="C57" s="1">
        <f>-'RevReq-E'!N73</f>
        <v>847.21237933458326</v>
      </c>
      <c r="D57" s="1">
        <f t="shared" si="2"/>
        <v>42790.584519472119</v>
      </c>
      <c r="E57" s="248">
        <f>SUMIF(INPUT!$F$7:$ES$7,B57,INPUT!$F$200:$ES$200)</f>
        <v>2.7397260273972603E-3</v>
      </c>
      <c r="F57" s="1">
        <f t="shared" si="5"/>
        <v>2.3211298063961183</v>
      </c>
      <c r="G57" s="2"/>
      <c r="H57" s="1">
        <f>-'RevReq-E'!T73+H56</f>
        <v>161956.42591333226</v>
      </c>
      <c r="I57" s="1">
        <f>-'RevReq-E'!Q73+I56</f>
        <v>35078.763215053739</v>
      </c>
      <c r="J57" s="1">
        <f t="shared" si="3"/>
        <v>37333.608344634864</v>
      </c>
      <c r="L57" s="1">
        <f t="shared" si="4"/>
        <v>234368.79747302085</v>
      </c>
      <c r="M57" s="1"/>
      <c r="N57" s="40"/>
    </row>
    <row r="58" spans="2:14" hidden="1" outlineLevel="1">
      <c r="B58" s="2">
        <v>44927</v>
      </c>
      <c r="C58" s="1">
        <f>-'RevReq-E'!N74</f>
        <v>0</v>
      </c>
      <c r="D58" s="1">
        <f t="shared" si="2"/>
        <v>42790.584519472119</v>
      </c>
      <c r="E58" s="248">
        <f>SUMIF(INPUT!$F$7:$ES$7,B58,INPUT!$F$200:$ES$200)</f>
        <v>0.9178082191780822</v>
      </c>
      <c r="F58" s="1">
        <f t="shared" si="5"/>
        <v>0</v>
      </c>
      <c r="G58" s="2"/>
      <c r="H58" s="1">
        <f>-'RevReq-E'!T74+H57</f>
        <v>166091.57741333227</v>
      </c>
      <c r="I58" s="1">
        <f>-'RevReq-E'!Q74+I57</f>
        <v>35780.338483870946</v>
      </c>
      <c r="J58" s="1">
        <f t="shared" si="3"/>
        <v>42790.584519472119</v>
      </c>
      <c r="L58" s="1">
        <f t="shared" si="4"/>
        <v>244662.50041667532</v>
      </c>
      <c r="M58" s="1"/>
      <c r="N58" s="40"/>
    </row>
    <row r="59" spans="2:14" hidden="1" outlineLevel="1">
      <c r="B59" s="2">
        <v>44958</v>
      </c>
      <c r="C59" s="1">
        <f>-'RevReq-E'!N75</f>
        <v>0</v>
      </c>
      <c r="D59" s="1">
        <f t="shared" si="2"/>
        <v>42790.584519472119</v>
      </c>
      <c r="E59" s="248">
        <f>SUMIF(INPUT!$F$7:$ES$7,B59,INPUT!$F$200:$ES$200)</f>
        <v>0.84109589041095889</v>
      </c>
      <c r="F59" s="1">
        <f t="shared" si="5"/>
        <v>0</v>
      </c>
      <c r="G59" s="2"/>
      <c r="H59" s="1">
        <f>-'RevReq-E'!T75+H58</f>
        <v>170226.72891333228</v>
      </c>
      <c r="I59" s="1">
        <f>-'RevReq-E'!Q75+I58</f>
        <v>36481.913752688153</v>
      </c>
      <c r="J59" s="1">
        <f t="shared" si="3"/>
        <v>42790.584519472119</v>
      </c>
      <c r="L59" s="1">
        <f t="shared" si="4"/>
        <v>249499.22718549255</v>
      </c>
      <c r="M59" s="1"/>
      <c r="N59" s="40"/>
    </row>
    <row r="60" spans="2:14" hidden="1" outlineLevel="1">
      <c r="B60" s="2">
        <v>44986</v>
      </c>
      <c r="C60" s="1">
        <f>-'RevReq-E'!N76</f>
        <v>0</v>
      </c>
      <c r="D60" s="1">
        <f t="shared" si="2"/>
        <v>42790.584519472119</v>
      </c>
      <c r="E60" s="248">
        <f>SUMIF(INPUT!$F$7:$ES$7,B60,INPUT!$F$200:$ES$200)</f>
        <v>0.75616438356164384</v>
      </c>
      <c r="F60" s="1">
        <f t="shared" si="5"/>
        <v>0</v>
      </c>
      <c r="G60" s="2"/>
      <c r="H60" s="1">
        <f>-'RevReq-E'!T76+H59</f>
        <v>174361.88041333228</v>
      </c>
      <c r="I60" s="1">
        <f>-'RevReq-E'!Q76+I59</f>
        <v>37183.48902150536</v>
      </c>
      <c r="J60" s="1">
        <f t="shared" si="3"/>
        <v>42790.584519472119</v>
      </c>
      <c r="L60" s="1">
        <f t="shared" si="4"/>
        <v>254335.95395430978</v>
      </c>
      <c r="M60" s="1"/>
      <c r="N60" s="40"/>
    </row>
    <row r="61" spans="2:14" hidden="1" outlineLevel="1">
      <c r="B61" s="2">
        <v>45017</v>
      </c>
      <c r="C61" s="1">
        <f>-'RevReq-E'!N77</f>
        <v>0</v>
      </c>
      <c r="D61" s="1">
        <f t="shared" si="2"/>
        <v>42790.584519472119</v>
      </c>
      <c r="E61" s="248">
        <f>SUMIF(INPUT!$F$7:$ES$7,B61,INPUT!$F$200:$ES$200)</f>
        <v>0.67397260273972603</v>
      </c>
      <c r="F61" s="1">
        <f t="shared" si="5"/>
        <v>0</v>
      </c>
      <c r="G61" s="2"/>
      <c r="H61" s="1">
        <f>-'RevReq-E'!T77+H60</f>
        <v>178497.03191333229</v>
      </c>
      <c r="I61" s="1">
        <f>-'RevReq-E'!Q77+I60</f>
        <v>37885.064290322567</v>
      </c>
      <c r="J61" s="1">
        <f t="shared" si="3"/>
        <v>42790.584519472119</v>
      </c>
      <c r="L61" s="1">
        <f t="shared" si="4"/>
        <v>259172.68072312698</v>
      </c>
      <c r="M61" s="1"/>
      <c r="N61" s="40"/>
    </row>
    <row r="62" spans="2:14" hidden="1" outlineLevel="1">
      <c r="B62" s="2">
        <v>45047</v>
      </c>
      <c r="C62" s="1">
        <f>-'RevReq-E'!N78</f>
        <v>0</v>
      </c>
      <c r="D62" s="1">
        <f t="shared" si="2"/>
        <v>42790.584519472119</v>
      </c>
      <c r="E62" s="248">
        <f>SUMIF(INPUT!$F$7:$ES$7,B62,INPUT!$F$200:$ES$200)</f>
        <v>0.58904109589041098</v>
      </c>
      <c r="F62" s="1">
        <f t="shared" si="5"/>
        <v>0</v>
      </c>
      <c r="G62" s="2"/>
      <c r="H62" s="1">
        <f>-'RevReq-E'!T78+H61</f>
        <v>182632.1834133323</v>
      </c>
      <c r="I62" s="1">
        <f>-'RevReq-E'!Q78+I61</f>
        <v>38586.639559139774</v>
      </c>
      <c r="J62" s="1">
        <f t="shared" si="3"/>
        <v>42790.584519472119</v>
      </c>
      <c r="L62" s="1">
        <f t="shared" si="4"/>
        <v>264009.40749194415</v>
      </c>
      <c r="M62" s="1"/>
      <c r="N62" s="40"/>
    </row>
    <row r="63" spans="2:14" hidden="1" outlineLevel="1">
      <c r="B63" s="2">
        <v>45078</v>
      </c>
      <c r="C63" s="1">
        <f>-'RevReq-E'!N79</f>
        <v>0</v>
      </c>
      <c r="D63" s="1">
        <f t="shared" si="2"/>
        <v>42790.584519472119</v>
      </c>
      <c r="E63" s="248">
        <f>SUMIF(INPUT!$F$7:$ES$7,B63,INPUT!$F$200:$ES$200)</f>
        <v>0.50684931506849318</v>
      </c>
      <c r="F63" s="1">
        <f t="shared" si="5"/>
        <v>0</v>
      </c>
      <c r="G63" s="2"/>
      <c r="H63" s="1">
        <f>-'RevReq-E'!T79+H62</f>
        <v>186767.33491333231</v>
      </c>
      <c r="I63" s="1">
        <f>-'RevReq-E'!Q79+I62</f>
        <v>39288.214827956981</v>
      </c>
      <c r="J63" s="1">
        <f t="shared" si="3"/>
        <v>42790.584519472119</v>
      </c>
      <c r="L63" s="1">
        <f t="shared" si="4"/>
        <v>268846.13426076144</v>
      </c>
      <c r="M63" s="1"/>
      <c r="N63" s="40"/>
    </row>
    <row r="64" spans="2:14" hidden="1" outlineLevel="1">
      <c r="B64" s="2">
        <v>45108</v>
      </c>
      <c r="C64" s="1">
        <f>-'RevReq-E'!N80</f>
        <v>0</v>
      </c>
      <c r="D64" s="1">
        <f t="shared" si="2"/>
        <v>42790.584519472119</v>
      </c>
      <c r="E64" s="248">
        <f>SUMIF(INPUT!$F$7:$ES$7,B64,INPUT!$F$200:$ES$200)</f>
        <v>0.42191780821917807</v>
      </c>
      <c r="F64" s="1">
        <f t="shared" si="5"/>
        <v>0</v>
      </c>
      <c r="G64" s="2"/>
      <c r="H64" s="1">
        <f>-'RevReq-E'!T80+H63</f>
        <v>190902.48641333231</v>
      </c>
      <c r="I64" s="1">
        <f>-'RevReq-E'!Q80+I63</f>
        <v>39989.790096774188</v>
      </c>
      <c r="J64" s="1">
        <f t="shared" si="3"/>
        <v>42790.584519472119</v>
      </c>
      <c r="L64" s="1">
        <f t="shared" si="4"/>
        <v>273682.86102957861</v>
      </c>
      <c r="M64" s="1"/>
      <c r="N64" s="40"/>
    </row>
    <row r="65" spans="2:14" hidden="1" outlineLevel="1">
      <c r="B65" s="2">
        <v>45139</v>
      </c>
      <c r="C65" s="1">
        <f>-'RevReq-E'!N81</f>
        <v>0</v>
      </c>
      <c r="D65" s="1">
        <f t="shared" si="2"/>
        <v>42790.584519472119</v>
      </c>
      <c r="E65" s="248">
        <f>SUMIF(INPUT!$F$7:$ES$7,B65,INPUT!$F$200:$ES$200)</f>
        <v>0.33698630136986302</v>
      </c>
      <c r="F65" s="1">
        <f t="shared" si="5"/>
        <v>0</v>
      </c>
      <c r="G65" s="2"/>
      <c r="H65" s="1">
        <f>-'RevReq-E'!T81+H64</f>
        <v>195037.63791333232</v>
      </c>
      <c r="I65" s="1">
        <f>-'RevReq-E'!Q81+I64</f>
        <v>40691.365365591395</v>
      </c>
      <c r="J65" s="1">
        <f t="shared" si="3"/>
        <v>42790.584519472119</v>
      </c>
      <c r="L65" s="1">
        <f t="shared" si="4"/>
        <v>278519.58779839583</v>
      </c>
      <c r="M65" s="1"/>
      <c r="N65" s="40"/>
    </row>
    <row r="66" spans="2:14" hidden="1" outlineLevel="1">
      <c r="B66" s="2">
        <v>45170</v>
      </c>
      <c r="C66" s="1">
        <f>-'RevReq-E'!N82</f>
        <v>0</v>
      </c>
      <c r="D66" s="1">
        <f t="shared" si="2"/>
        <v>42790.584519472119</v>
      </c>
      <c r="E66" s="248">
        <f>SUMIF(INPUT!$F$7:$ES$7,B66,INPUT!$F$200:$ES$200)</f>
        <v>0.25479452054794521</v>
      </c>
      <c r="F66" s="1">
        <f t="shared" si="5"/>
        <v>0</v>
      </c>
      <c r="G66" s="2"/>
      <c r="H66" s="1">
        <f>-'RevReq-E'!T82+H65</f>
        <v>199172.78941333233</v>
      </c>
      <c r="I66" s="1">
        <f>-'RevReq-E'!Q82+I65</f>
        <v>41392.940634408602</v>
      </c>
      <c r="J66" s="1">
        <f t="shared" si="3"/>
        <v>42790.584519472119</v>
      </c>
      <c r="L66" s="1">
        <f t="shared" si="4"/>
        <v>283356.31456721306</v>
      </c>
      <c r="M66" s="1"/>
      <c r="N66" s="40"/>
    </row>
    <row r="67" spans="2:14" hidden="1" outlineLevel="1">
      <c r="B67" s="2">
        <v>45200</v>
      </c>
      <c r="C67" s="1">
        <f>-'RevReq-E'!N83</f>
        <v>0</v>
      </c>
      <c r="D67" s="1">
        <f t="shared" si="2"/>
        <v>42790.584519472119</v>
      </c>
      <c r="E67" s="248">
        <f>SUMIF(INPUT!$F$7:$ES$7,B67,INPUT!$F$200:$ES$200)</f>
        <v>0.16986301369863013</v>
      </c>
      <c r="F67" s="1">
        <f t="shared" si="5"/>
        <v>0</v>
      </c>
      <c r="G67" s="2"/>
      <c r="H67" s="1">
        <f>-'RevReq-E'!T83+H66</f>
        <v>203307.94091333234</v>
      </c>
      <c r="I67" s="1">
        <f>-'RevReq-E'!Q83+I66</f>
        <v>42094.515903225809</v>
      </c>
      <c r="J67" s="1">
        <f t="shared" si="3"/>
        <v>42790.584519472119</v>
      </c>
      <c r="L67" s="1">
        <f t="shared" si="4"/>
        <v>288193.04133603023</v>
      </c>
      <c r="M67" s="1"/>
      <c r="N67" s="40"/>
    </row>
    <row r="68" spans="2:14" hidden="1" outlineLevel="1">
      <c r="B68" s="2">
        <v>45231</v>
      </c>
      <c r="C68" s="1">
        <f>-'RevReq-E'!N84</f>
        <v>0</v>
      </c>
      <c r="D68" s="1">
        <f t="shared" si="2"/>
        <v>42790.584519472119</v>
      </c>
      <c r="E68" s="248">
        <f>SUMIF(INPUT!$F$7:$ES$7,B68,INPUT!$F$200:$ES$200)</f>
        <v>8.7671232876712329E-2</v>
      </c>
      <c r="F68" s="1">
        <f t="shared" si="5"/>
        <v>0</v>
      </c>
      <c r="G68" s="2"/>
      <c r="H68" s="1">
        <f>-'RevReq-E'!T84+H67</f>
        <v>207443.09241333234</v>
      </c>
      <c r="I68" s="1">
        <f>-'RevReq-E'!Q84+I67</f>
        <v>42796.091172043016</v>
      </c>
      <c r="J68" s="1">
        <f t="shared" si="3"/>
        <v>42790.584519472119</v>
      </c>
      <c r="L68" s="1">
        <f t="shared" si="4"/>
        <v>293029.76810484752</v>
      </c>
      <c r="M68" s="1"/>
      <c r="N68" s="40"/>
    </row>
    <row r="69" spans="2:14" hidden="1" outlineLevel="1">
      <c r="B69" s="2">
        <v>45261</v>
      </c>
      <c r="C69" s="1">
        <f>-'RevReq-E'!N85</f>
        <v>0</v>
      </c>
      <c r="D69" s="1">
        <f t="shared" si="2"/>
        <v>42790.584519472119</v>
      </c>
      <c r="E69" s="248">
        <f>SUMIF(INPUT!$F$7:$ES$7,B69,INPUT!$F$200:$ES$200)</f>
        <v>2.7397260273972603E-3</v>
      </c>
      <c r="F69" s="1">
        <f t="shared" si="5"/>
        <v>0</v>
      </c>
      <c r="G69" s="2"/>
      <c r="H69" s="1">
        <f>-'RevReq-E'!T85+H68</f>
        <v>211578.24391333235</v>
      </c>
      <c r="I69" s="1">
        <f>-'RevReq-E'!Q85+I68</f>
        <v>43497.666440860223</v>
      </c>
      <c r="J69" s="1">
        <f t="shared" si="3"/>
        <v>42790.584519472119</v>
      </c>
      <c r="L69" s="1">
        <f t="shared" si="4"/>
        <v>297866.49487366469</v>
      </c>
      <c r="M69" s="1"/>
      <c r="N69" s="40"/>
    </row>
    <row r="70" spans="2:14" hidden="1" outlineLevel="1">
      <c r="B70" s="2">
        <v>45292</v>
      </c>
      <c r="C70" s="1">
        <f>-'RevReq-E'!N86</f>
        <v>0</v>
      </c>
      <c r="D70" s="1">
        <f t="shared" si="2"/>
        <v>42790.584519472119</v>
      </c>
      <c r="E70" s="248">
        <f>SUMIF(INPUT!$F$7:$ES$7,B70,INPUT!$F$200:$ES$200)</f>
        <v>0.91803278688524592</v>
      </c>
      <c r="F70" s="1">
        <f t="shared" si="5"/>
        <v>0</v>
      </c>
      <c r="G70" s="2"/>
      <c r="H70" s="1">
        <f>-'RevReq-E'!T86+H69</f>
        <v>211578.24391333235</v>
      </c>
      <c r="I70" s="1">
        <f>-'RevReq-E'!Q86+I69</f>
        <v>44947.588663082446</v>
      </c>
      <c r="J70" s="1">
        <f t="shared" si="3"/>
        <v>42790.584519472119</v>
      </c>
      <c r="L70" s="1">
        <f t="shared" si="4"/>
        <v>299316.41709588689</v>
      </c>
      <c r="M70" s="1"/>
      <c r="N70" s="40"/>
    </row>
    <row r="71" spans="2:14" hidden="1" outlineLevel="1">
      <c r="B71" s="2">
        <v>45323</v>
      </c>
      <c r="C71" s="1">
        <f>-'RevReq-E'!N87</f>
        <v>0</v>
      </c>
      <c r="D71" s="1">
        <f t="shared" si="2"/>
        <v>42790.584519472119</v>
      </c>
      <c r="E71" s="248">
        <f>SUMIF(INPUT!$F$7:$ES$7,B71,INPUT!$F$200:$ES$200)</f>
        <v>0.83879781420765032</v>
      </c>
      <c r="F71" s="1">
        <f t="shared" si="5"/>
        <v>0</v>
      </c>
      <c r="G71" s="2"/>
      <c r="H71" s="1">
        <f>-'RevReq-E'!T87+H70</f>
        <v>211578.24391333235</v>
      </c>
      <c r="I71" s="1">
        <f>-'RevReq-E'!Q87+I70</f>
        <v>46397.51088530467</v>
      </c>
      <c r="J71" s="1">
        <f t="shared" si="3"/>
        <v>42790.584519472119</v>
      </c>
      <c r="L71" s="1">
        <f t="shared" si="4"/>
        <v>300766.33931810909</v>
      </c>
      <c r="M71" s="1"/>
      <c r="N71" s="40"/>
    </row>
    <row r="72" spans="2:14" hidden="1" outlineLevel="1">
      <c r="B72" s="2">
        <v>45352</v>
      </c>
      <c r="C72" s="1">
        <f>-'RevReq-E'!N88</f>
        <v>0</v>
      </c>
      <c r="D72" s="1">
        <f t="shared" si="2"/>
        <v>42790.584519472119</v>
      </c>
      <c r="E72" s="248">
        <f>SUMIF(INPUT!$F$7:$ES$7,B72,INPUT!$F$200:$ES$200)</f>
        <v>0.75409836065573765</v>
      </c>
      <c r="F72" s="1">
        <f t="shared" ref="F72:F103" si="6">C72*E72</f>
        <v>0</v>
      </c>
      <c r="G72" s="2"/>
      <c r="H72" s="1">
        <f>-'RevReq-E'!T88+H71</f>
        <v>211578.24391333235</v>
      </c>
      <c r="I72" s="1">
        <f>-'RevReq-E'!Q88+I71</f>
        <v>47847.433107526893</v>
      </c>
      <c r="J72" s="1">
        <f t="shared" si="3"/>
        <v>42790.584519472119</v>
      </c>
      <c r="L72" s="1">
        <f t="shared" si="4"/>
        <v>302216.26154033135</v>
      </c>
      <c r="M72" s="1"/>
      <c r="N72" s="40"/>
    </row>
    <row r="73" spans="2:14" hidden="1" outlineLevel="1">
      <c r="B73" s="2">
        <v>45383</v>
      </c>
      <c r="C73" s="1">
        <f>-'RevReq-E'!N89</f>
        <v>0</v>
      </c>
      <c r="D73" s="1">
        <f t="shared" ref="D73:D129" si="7">C73+D72</f>
        <v>42790.584519472119</v>
      </c>
      <c r="E73" s="248">
        <f>SUMIF(INPUT!$F$7:$ES$7,B73,INPUT!$F$200:$ES$200)</f>
        <v>0.67213114754098358</v>
      </c>
      <c r="F73" s="1">
        <f t="shared" si="6"/>
        <v>0</v>
      </c>
      <c r="G73" s="2"/>
      <c r="H73" s="1">
        <f>-'RevReq-E'!T89+H72</f>
        <v>211578.24391333235</v>
      </c>
      <c r="I73" s="1">
        <f>-'RevReq-E'!Q89+I72</f>
        <v>49297.355329749116</v>
      </c>
      <c r="J73" s="1">
        <f t="shared" ref="J73:J129" si="8">IF(MONTH(B73)=1,D72+F73,F73+J72)</f>
        <v>42790.584519472119</v>
      </c>
      <c r="L73" s="1">
        <f t="shared" ref="L73:L129" si="9">SUM(H73:J73)</f>
        <v>303666.18376255361</v>
      </c>
      <c r="M73" s="1"/>
      <c r="N73" s="40"/>
    </row>
    <row r="74" spans="2:14" hidden="1" outlineLevel="1">
      <c r="B74" s="2">
        <v>45413</v>
      </c>
      <c r="C74" s="1">
        <f>-'RevReq-E'!N90</f>
        <v>0</v>
      </c>
      <c r="D74" s="1">
        <f t="shared" si="7"/>
        <v>42790.584519472119</v>
      </c>
      <c r="E74" s="248">
        <f>SUMIF(INPUT!$F$7:$ES$7,B74,INPUT!$F$200:$ES$200)</f>
        <v>0.58743169398907102</v>
      </c>
      <c r="F74" s="1">
        <f t="shared" si="6"/>
        <v>0</v>
      </c>
      <c r="G74" s="2"/>
      <c r="H74" s="1">
        <f>-'RevReq-E'!T90+H73</f>
        <v>211578.24391333235</v>
      </c>
      <c r="I74" s="1">
        <f>-'RevReq-E'!Q90+I73</f>
        <v>50747.27755197134</v>
      </c>
      <c r="J74" s="1">
        <f t="shared" si="8"/>
        <v>42790.584519472119</v>
      </c>
      <c r="L74" s="1">
        <f t="shared" si="9"/>
        <v>305116.10598477582</v>
      </c>
      <c r="M74" s="1"/>
      <c r="N74" s="40"/>
    </row>
    <row r="75" spans="2:14" hidden="1" outlineLevel="1">
      <c r="B75" s="2">
        <v>45444</v>
      </c>
      <c r="C75" s="1">
        <f>-'RevReq-E'!N91</f>
        <v>0</v>
      </c>
      <c r="D75" s="1">
        <f t="shared" si="7"/>
        <v>42790.584519472119</v>
      </c>
      <c r="E75" s="248">
        <f>SUMIF(INPUT!$F$7:$ES$7,B75,INPUT!$F$200:$ES$200)</f>
        <v>0.50546448087431695</v>
      </c>
      <c r="F75" s="1">
        <f t="shared" si="6"/>
        <v>0</v>
      </c>
      <c r="G75" s="2"/>
      <c r="H75" s="1">
        <f>-'RevReq-E'!T91+H74</f>
        <v>211578.24391333235</v>
      </c>
      <c r="I75" s="1">
        <f>-'RevReq-E'!Q91+I74</f>
        <v>52197.199774193563</v>
      </c>
      <c r="J75" s="1">
        <f t="shared" si="8"/>
        <v>42790.584519472119</v>
      </c>
      <c r="L75" s="1">
        <f t="shared" si="9"/>
        <v>306566.02820699802</v>
      </c>
      <c r="M75" s="1"/>
      <c r="N75" s="40"/>
    </row>
    <row r="76" spans="2:14" hidden="1" outlineLevel="1">
      <c r="B76" s="2">
        <v>45474</v>
      </c>
      <c r="C76" s="1">
        <f>-'RevReq-E'!N92</f>
        <v>0</v>
      </c>
      <c r="D76" s="1">
        <f t="shared" si="7"/>
        <v>42790.584519472119</v>
      </c>
      <c r="E76" s="248">
        <f>SUMIF(INPUT!$F$7:$ES$7,B76,INPUT!$F$200:$ES$200)</f>
        <v>0.42076502732240439</v>
      </c>
      <c r="F76" s="1">
        <f t="shared" si="6"/>
        <v>0</v>
      </c>
      <c r="G76" s="2"/>
      <c r="H76" s="1">
        <f>-'RevReq-E'!T92+H75</f>
        <v>211578.24391333235</v>
      </c>
      <c r="I76" s="1">
        <f>-'RevReq-E'!Q92+I75</f>
        <v>53647.121996415786</v>
      </c>
      <c r="J76" s="1">
        <f t="shared" si="8"/>
        <v>42790.584519472119</v>
      </c>
      <c r="L76" s="1">
        <f t="shared" si="9"/>
        <v>308015.95042922022</v>
      </c>
      <c r="M76" s="1"/>
      <c r="N76" s="40"/>
    </row>
    <row r="77" spans="2:14" hidden="1" outlineLevel="1">
      <c r="B77" s="2">
        <v>45505</v>
      </c>
      <c r="C77" s="1">
        <f>-'RevReq-E'!N93</f>
        <v>0</v>
      </c>
      <c r="D77" s="1">
        <f t="shared" si="7"/>
        <v>42790.584519472119</v>
      </c>
      <c r="E77" s="248">
        <f>SUMIF(INPUT!$F$7:$ES$7,B77,INPUT!$F$200:$ES$200)</f>
        <v>0.33606557377049179</v>
      </c>
      <c r="F77" s="1">
        <f t="shared" si="6"/>
        <v>0</v>
      </c>
      <c r="G77" s="2"/>
      <c r="H77" s="1">
        <f>-'RevReq-E'!T93+H76</f>
        <v>211578.24391333235</v>
      </c>
      <c r="I77" s="1">
        <f>-'RevReq-E'!Q93+I76</f>
        <v>55097.04421863801</v>
      </c>
      <c r="J77" s="1">
        <f t="shared" si="8"/>
        <v>42790.584519472119</v>
      </c>
      <c r="L77" s="1">
        <f t="shared" si="9"/>
        <v>309465.87265144242</v>
      </c>
      <c r="M77" s="1"/>
      <c r="N77" s="40"/>
    </row>
    <row r="78" spans="2:14" hidden="1" outlineLevel="1">
      <c r="B78" s="2">
        <v>45536</v>
      </c>
      <c r="C78" s="1">
        <f>-'RevReq-E'!N94</f>
        <v>0</v>
      </c>
      <c r="D78" s="1">
        <f t="shared" si="7"/>
        <v>42790.584519472119</v>
      </c>
      <c r="E78" s="248">
        <f>SUMIF(INPUT!$F$7:$ES$7,B78,INPUT!$F$200:$ES$200)</f>
        <v>0.25409836065573771</v>
      </c>
      <c r="F78" s="1">
        <f t="shared" si="6"/>
        <v>0</v>
      </c>
      <c r="G78" s="2"/>
      <c r="H78" s="1">
        <f>-'RevReq-E'!T94+H77</f>
        <v>211578.24391333235</v>
      </c>
      <c r="I78" s="1">
        <f>-'RevReq-E'!Q94+I77</f>
        <v>56546.966440860233</v>
      </c>
      <c r="J78" s="1">
        <f t="shared" si="8"/>
        <v>42790.584519472119</v>
      </c>
      <c r="L78" s="1">
        <f t="shared" si="9"/>
        <v>310915.79487366474</v>
      </c>
      <c r="M78" s="1"/>
      <c r="N78" s="40"/>
    </row>
    <row r="79" spans="2:14" hidden="1" outlineLevel="1">
      <c r="B79" s="2">
        <v>45566</v>
      </c>
      <c r="C79" s="1">
        <f>-'RevReq-E'!N95</f>
        <v>0</v>
      </c>
      <c r="D79" s="1">
        <f t="shared" si="7"/>
        <v>42790.584519472119</v>
      </c>
      <c r="E79" s="248">
        <f>SUMIF(INPUT!$F$7:$ES$7,B79,INPUT!$F$200:$ES$200)</f>
        <v>0.16939890710382513</v>
      </c>
      <c r="F79" s="1">
        <f t="shared" si="6"/>
        <v>0</v>
      </c>
      <c r="G79" s="2"/>
      <c r="H79" s="1">
        <f>-'RevReq-E'!T95+H78</f>
        <v>211578.24391333235</v>
      </c>
      <c r="I79" s="1">
        <f>-'RevReq-E'!Q95+I78</f>
        <v>57996.888663082456</v>
      </c>
      <c r="J79" s="1">
        <f t="shared" si="8"/>
        <v>42790.584519472119</v>
      </c>
      <c r="L79" s="1">
        <f t="shared" si="9"/>
        <v>312365.71709588694</v>
      </c>
      <c r="M79" s="1"/>
      <c r="N79" s="40"/>
    </row>
    <row r="80" spans="2:14" hidden="1" outlineLevel="1">
      <c r="B80" s="2">
        <v>45597</v>
      </c>
      <c r="C80" s="1">
        <f>-'RevReq-E'!N96</f>
        <v>0</v>
      </c>
      <c r="D80" s="1">
        <f t="shared" si="7"/>
        <v>42790.584519472119</v>
      </c>
      <c r="E80" s="248">
        <f>SUMIF(INPUT!$F$7:$ES$7,B80,INPUT!$F$200:$ES$200)</f>
        <v>8.7431693989071038E-2</v>
      </c>
      <c r="F80" s="1">
        <f t="shared" si="6"/>
        <v>0</v>
      </c>
      <c r="G80" s="2"/>
      <c r="H80" s="1">
        <f>-'RevReq-E'!T96+H79</f>
        <v>211578.24391333235</v>
      </c>
      <c r="I80" s="1">
        <f>-'RevReq-E'!Q96+I79</f>
        <v>59446.81088530468</v>
      </c>
      <c r="J80" s="1">
        <f t="shared" si="8"/>
        <v>42790.584519472119</v>
      </c>
      <c r="L80" s="1">
        <f t="shared" si="9"/>
        <v>313815.63931810914</v>
      </c>
      <c r="M80" s="1"/>
      <c r="N80" s="40"/>
    </row>
    <row r="81" spans="2:14" hidden="1" outlineLevel="1">
      <c r="B81" s="2">
        <v>45627</v>
      </c>
      <c r="C81" s="1">
        <f>-'RevReq-E'!N97</f>
        <v>0</v>
      </c>
      <c r="D81" s="1">
        <f t="shared" si="7"/>
        <v>42790.584519472119</v>
      </c>
      <c r="E81" s="248">
        <f>SUMIF(INPUT!$F$7:$ES$7,B81,INPUT!$F$200:$ES$200)</f>
        <v>2.7322404371584699E-3</v>
      </c>
      <c r="F81" s="1">
        <f t="shared" si="6"/>
        <v>0</v>
      </c>
      <c r="G81" s="2"/>
      <c r="H81" s="1">
        <f>-'RevReq-E'!T97+H80</f>
        <v>211578.24391333235</v>
      </c>
      <c r="I81" s="1">
        <f>-'RevReq-E'!Q97+I80</f>
        <v>60896.733107526903</v>
      </c>
      <c r="J81" s="1">
        <f t="shared" si="8"/>
        <v>42790.584519472119</v>
      </c>
      <c r="L81" s="1">
        <f t="shared" si="9"/>
        <v>315265.56154033134</v>
      </c>
      <c r="M81" s="1"/>
      <c r="N81" s="40"/>
    </row>
    <row r="82" spans="2:14" hidden="1" outlineLevel="1">
      <c r="B82" s="2">
        <v>45658</v>
      </c>
      <c r="C82" s="1">
        <f>-'RevReq-E'!N98</f>
        <v>0</v>
      </c>
      <c r="D82" s="1">
        <f t="shared" si="7"/>
        <v>42790.584519472119</v>
      </c>
      <c r="E82" s="248">
        <f>SUMIF(INPUT!$F$7:$ES$7,B82,INPUT!$F$200:$ES$200)</f>
        <v>0.9178082191780822</v>
      </c>
      <c r="F82" s="1">
        <f t="shared" si="6"/>
        <v>0</v>
      </c>
      <c r="G82" s="2"/>
      <c r="H82" s="1">
        <f>-'RevReq-E'!T98+H81</f>
        <v>211578.24391333235</v>
      </c>
      <c r="I82" s="1">
        <f>-'RevReq-E'!Q98+I81</f>
        <v>62346.655329749126</v>
      </c>
      <c r="J82" s="1">
        <f t="shared" si="8"/>
        <v>42790.584519472119</v>
      </c>
      <c r="L82" s="1">
        <f t="shared" si="9"/>
        <v>316715.48376255354</v>
      </c>
      <c r="M82" s="1"/>
      <c r="N82" s="40"/>
    </row>
    <row r="83" spans="2:14" hidden="1" outlineLevel="1">
      <c r="B83" s="2">
        <v>45689</v>
      </c>
      <c r="C83" s="1">
        <f>-'RevReq-E'!N99</f>
        <v>0</v>
      </c>
      <c r="D83" s="1">
        <f t="shared" si="7"/>
        <v>42790.584519472119</v>
      </c>
      <c r="E83" s="248">
        <f>SUMIF(INPUT!$F$7:$ES$7,B83,INPUT!$F$200:$ES$200)</f>
        <v>0.84109589041095889</v>
      </c>
      <c r="F83" s="1">
        <f t="shared" si="6"/>
        <v>0</v>
      </c>
      <c r="G83" s="2"/>
      <c r="H83" s="1">
        <f>-'RevReq-E'!T99+H82</f>
        <v>211578.24391333235</v>
      </c>
      <c r="I83" s="1">
        <f>-'RevReq-E'!Q99+I82</f>
        <v>63796.57755197135</v>
      </c>
      <c r="J83" s="1">
        <f t="shared" si="8"/>
        <v>42790.584519472119</v>
      </c>
      <c r="L83" s="1">
        <f t="shared" si="9"/>
        <v>318165.40598477586</v>
      </c>
      <c r="M83" s="1"/>
      <c r="N83" s="40"/>
    </row>
    <row r="84" spans="2:14" hidden="1" outlineLevel="1">
      <c r="B84" s="2">
        <v>45717</v>
      </c>
      <c r="C84" s="1">
        <f>-'RevReq-E'!N100</f>
        <v>0</v>
      </c>
      <c r="D84" s="1">
        <f t="shared" si="7"/>
        <v>42790.584519472119</v>
      </c>
      <c r="E84" s="248">
        <f>SUMIF(INPUT!$F$7:$ES$7,B84,INPUT!$F$200:$ES$200)</f>
        <v>0.75616438356164384</v>
      </c>
      <c r="F84" s="1">
        <f t="shared" si="6"/>
        <v>0</v>
      </c>
      <c r="G84" s="2"/>
      <c r="H84" s="1">
        <f>-'RevReq-E'!T100+H83</f>
        <v>211578.24391333235</v>
      </c>
      <c r="I84" s="1">
        <f>-'RevReq-E'!Q100+I83</f>
        <v>65246.499774193573</v>
      </c>
      <c r="J84" s="1">
        <f t="shared" si="8"/>
        <v>42790.584519472119</v>
      </c>
      <c r="L84" s="1">
        <f t="shared" si="9"/>
        <v>319615.32820699806</v>
      </c>
      <c r="M84" s="1"/>
      <c r="N84" s="40"/>
    </row>
    <row r="85" spans="2:14" hidden="1" outlineLevel="1">
      <c r="B85" s="2">
        <v>45748</v>
      </c>
      <c r="C85" s="1">
        <f>-'RevReq-E'!N101</f>
        <v>0</v>
      </c>
      <c r="D85" s="1">
        <f t="shared" si="7"/>
        <v>42790.584519472119</v>
      </c>
      <c r="E85" s="248">
        <f>SUMIF(INPUT!$F$7:$ES$7,B85,INPUT!$F$200:$ES$200)</f>
        <v>0.67397260273972603</v>
      </c>
      <c r="F85" s="1">
        <f t="shared" si="6"/>
        <v>0</v>
      </c>
      <c r="G85" s="2"/>
      <c r="H85" s="1">
        <f>-'RevReq-E'!T101+H84</f>
        <v>211578.24391333235</v>
      </c>
      <c r="I85" s="1">
        <f>-'RevReq-E'!Q101+I84</f>
        <v>66696.421996415796</v>
      </c>
      <c r="J85" s="1">
        <f t="shared" si="8"/>
        <v>42790.584519472119</v>
      </c>
      <c r="L85" s="1">
        <f t="shared" si="9"/>
        <v>321065.25042922026</v>
      </c>
      <c r="M85" s="1"/>
      <c r="N85" s="40"/>
    </row>
    <row r="86" spans="2:14" hidden="1" outlineLevel="1">
      <c r="B86" s="2">
        <v>45778</v>
      </c>
      <c r="C86" s="1">
        <f>-'RevReq-E'!N102</f>
        <v>0</v>
      </c>
      <c r="D86" s="1">
        <f t="shared" si="7"/>
        <v>42790.584519472119</v>
      </c>
      <c r="E86" s="248">
        <f>SUMIF(INPUT!$F$7:$ES$7,B86,INPUT!$F$200:$ES$200)</f>
        <v>0.58904109589041098</v>
      </c>
      <c r="F86" s="1">
        <f t="shared" si="6"/>
        <v>0</v>
      </c>
      <c r="G86" s="2"/>
      <c r="H86" s="1">
        <f>-'RevReq-E'!T102+H85</f>
        <v>211578.24391333235</v>
      </c>
      <c r="I86" s="1">
        <f>-'RevReq-E'!Q102+I85</f>
        <v>68146.344218638013</v>
      </c>
      <c r="J86" s="1">
        <f t="shared" si="8"/>
        <v>42790.584519472119</v>
      </c>
      <c r="L86" s="1">
        <f t="shared" si="9"/>
        <v>322515.17265144247</v>
      </c>
      <c r="M86" s="1"/>
      <c r="N86" s="40"/>
    </row>
    <row r="87" spans="2:14" hidden="1" outlineLevel="1">
      <c r="B87" s="2">
        <v>45809</v>
      </c>
      <c r="C87" s="1">
        <f>-'RevReq-E'!N103</f>
        <v>0</v>
      </c>
      <c r="D87" s="1">
        <f t="shared" si="7"/>
        <v>42790.584519472119</v>
      </c>
      <c r="E87" s="248">
        <f>SUMIF(INPUT!$F$7:$ES$7,B87,INPUT!$F$200:$ES$200)</f>
        <v>0.50684931506849318</v>
      </c>
      <c r="F87" s="1">
        <f t="shared" si="6"/>
        <v>0</v>
      </c>
      <c r="G87" s="2"/>
      <c r="H87" s="1">
        <f>-'RevReq-E'!T103+H86</f>
        <v>211578.24391333235</v>
      </c>
      <c r="I87" s="1">
        <f>-'RevReq-E'!Q103+I86</f>
        <v>69596.266440860229</v>
      </c>
      <c r="J87" s="1">
        <f t="shared" si="8"/>
        <v>42790.584519472119</v>
      </c>
      <c r="L87" s="1">
        <f t="shared" si="9"/>
        <v>323965.09487366467</v>
      </c>
      <c r="M87" s="1"/>
      <c r="N87" s="40"/>
    </row>
    <row r="88" spans="2:14" hidden="1" outlineLevel="1">
      <c r="B88" s="2">
        <v>45839</v>
      </c>
      <c r="C88" s="1">
        <f>-'RevReq-E'!N104</f>
        <v>0</v>
      </c>
      <c r="D88" s="1">
        <f t="shared" si="7"/>
        <v>42790.584519472119</v>
      </c>
      <c r="E88" s="248">
        <f>SUMIF(INPUT!$F$7:$ES$7,B88,INPUT!$F$200:$ES$200)</f>
        <v>0.42191780821917807</v>
      </c>
      <c r="F88" s="1">
        <f t="shared" si="6"/>
        <v>0</v>
      </c>
      <c r="G88" s="2"/>
      <c r="H88" s="1">
        <f>-'RevReq-E'!T104+H87</f>
        <v>211578.24391333235</v>
      </c>
      <c r="I88" s="1">
        <f>-'RevReq-E'!Q104+I87</f>
        <v>71046.188663082445</v>
      </c>
      <c r="J88" s="1">
        <f t="shared" si="8"/>
        <v>42790.584519472119</v>
      </c>
      <c r="L88" s="1">
        <f t="shared" si="9"/>
        <v>325415.01709588687</v>
      </c>
      <c r="M88" s="1"/>
      <c r="N88" s="40"/>
    </row>
    <row r="89" spans="2:14" hidden="1" outlineLevel="1">
      <c r="B89" s="2">
        <v>45870</v>
      </c>
      <c r="C89" s="1">
        <f>-'RevReq-E'!N105</f>
        <v>0</v>
      </c>
      <c r="D89" s="1">
        <f t="shared" si="7"/>
        <v>42790.584519472119</v>
      </c>
      <c r="E89" s="248">
        <f>SUMIF(INPUT!$F$7:$ES$7,B89,INPUT!$F$200:$ES$200)</f>
        <v>0.33698630136986302</v>
      </c>
      <c r="F89" s="1">
        <f t="shared" si="6"/>
        <v>0</v>
      </c>
      <c r="G89" s="2"/>
      <c r="H89" s="1">
        <f>-'RevReq-E'!T105+H88</f>
        <v>211578.24391333235</v>
      </c>
      <c r="I89" s="1">
        <f>-'RevReq-E'!Q105+I88</f>
        <v>72496.110885304661</v>
      </c>
      <c r="J89" s="1">
        <f t="shared" si="8"/>
        <v>42790.584519472119</v>
      </c>
      <c r="L89" s="1">
        <f t="shared" si="9"/>
        <v>326864.93931810907</v>
      </c>
      <c r="M89" s="1"/>
      <c r="N89" s="40"/>
    </row>
    <row r="90" spans="2:14" hidden="1" outlineLevel="1">
      <c r="B90" s="2">
        <v>45901</v>
      </c>
      <c r="C90" s="1">
        <f>-'RevReq-E'!N106</f>
        <v>0</v>
      </c>
      <c r="D90" s="1">
        <f t="shared" si="7"/>
        <v>42790.584519472119</v>
      </c>
      <c r="E90" s="248">
        <f>SUMIF(INPUT!$F$7:$ES$7,B90,INPUT!$F$200:$ES$200)</f>
        <v>0.25479452054794521</v>
      </c>
      <c r="F90" s="1">
        <f t="shared" si="6"/>
        <v>0</v>
      </c>
      <c r="G90" s="2"/>
      <c r="H90" s="1">
        <f>-'RevReq-E'!T106+H89</f>
        <v>211578.24391333235</v>
      </c>
      <c r="I90" s="1">
        <f>-'RevReq-E'!Q106+I89</f>
        <v>73946.033107526877</v>
      </c>
      <c r="J90" s="1">
        <f t="shared" si="8"/>
        <v>42790.584519472119</v>
      </c>
      <c r="L90" s="1">
        <f t="shared" si="9"/>
        <v>328314.86154033139</v>
      </c>
      <c r="M90" s="1"/>
      <c r="N90" s="40"/>
    </row>
    <row r="91" spans="2:14" hidden="1" outlineLevel="1">
      <c r="B91" s="2">
        <v>45931</v>
      </c>
      <c r="C91" s="1">
        <f>-'RevReq-E'!N107</f>
        <v>0</v>
      </c>
      <c r="D91" s="1">
        <f t="shared" si="7"/>
        <v>42790.584519472119</v>
      </c>
      <c r="E91" s="248">
        <f>SUMIF(INPUT!$F$7:$ES$7,B91,INPUT!$F$200:$ES$200)</f>
        <v>0.16986301369863013</v>
      </c>
      <c r="F91" s="1">
        <f t="shared" si="6"/>
        <v>0</v>
      </c>
      <c r="G91" s="2"/>
      <c r="H91" s="1">
        <f>-'RevReq-E'!T107+H90</f>
        <v>211578.24391333235</v>
      </c>
      <c r="I91" s="1">
        <f>-'RevReq-E'!Q107+I90</f>
        <v>75395.955329749093</v>
      </c>
      <c r="J91" s="1">
        <f t="shared" si="8"/>
        <v>42790.584519472119</v>
      </c>
      <c r="L91" s="1">
        <f t="shared" si="9"/>
        <v>329764.78376255359</v>
      </c>
      <c r="M91" s="1"/>
      <c r="N91" s="40"/>
    </row>
    <row r="92" spans="2:14" hidden="1" outlineLevel="1">
      <c r="B92" s="2">
        <v>45962</v>
      </c>
      <c r="C92" s="1">
        <f>-'RevReq-E'!N108</f>
        <v>0</v>
      </c>
      <c r="D92" s="1">
        <f t="shared" si="7"/>
        <v>42790.584519472119</v>
      </c>
      <c r="E92" s="248">
        <f>SUMIF(INPUT!$F$7:$ES$7,B92,INPUT!$F$200:$ES$200)</f>
        <v>8.7671232876712329E-2</v>
      </c>
      <c r="F92" s="1">
        <f t="shared" si="6"/>
        <v>0</v>
      </c>
      <c r="G92" s="2"/>
      <c r="H92" s="1">
        <f>-'RevReq-E'!T108+H91</f>
        <v>211578.24391333235</v>
      </c>
      <c r="I92" s="1">
        <f>-'RevReq-E'!Q108+I91</f>
        <v>76845.877551971309</v>
      </c>
      <c r="J92" s="1">
        <f t="shared" si="8"/>
        <v>42790.584519472119</v>
      </c>
      <c r="L92" s="1">
        <f t="shared" si="9"/>
        <v>331214.70598477579</v>
      </c>
      <c r="M92" s="1"/>
      <c r="N92" s="40"/>
    </row>
    <row r="93" spans="2:14" hidden="1" outlineLevel="1">
      <c r="B93" s="2">
        <v>45992</v>
      </c>
      <c r="C93" s="1">
        <f>-'RevReq-E'!N109</f>
        <v>0</v>
      </c>
      <c r="D93" s="1">
        <f t="shared" si="7"/>
        <v>42790.584519472119</v>
      </c>
      <c r="E93" s="248">
        <f>SUMIF(INPUT!$F$7:$ES$7,B93,INPUT!$F$200:$ES$200)</f>
        <v>2.7397260273972603E-3</v>
      </c>
      <c r="F93" s="1">
        <f t="shared" si="6"/>
        <v>0</v>
      </c>
      <c r="G93" s="2"/>
      <c r="H93" s="1">
        <f>-'RevReq-E'!T109+H92</f>
        <v>211578.24391333235</v>
      </c>
      <c r="I93" s="1">
        <f>-'RevReq-E'!Q109+I92</f>
        <v>78295.799774193525</v>
      </c>
      <c r="J93" s="1">
        <f t="shared" si="8"/>
        <v>42790.584519472119</v>
      </c>
      <c r="L93" s="1">
        <f t="shared" si="9"/>
        <v>332664.62820699799</v>
      </c>
      <c r="M93" s="1"/>
      <c r="N93" s="40"/>
    </row>
    <row r="94" spans="2:14" hidden="1" outlineLevel="1">
      <c r="B94" s="2">
        <v>46023</v>
      </c>
      <c r="C94" s="1">
        <f>-'RevReq-E'!N110</f>
        <v>0</v>
      </c>
      <c r="D94" s="1">
        <f t="shared" si="7"/>
        <v>42790.584519472119</v>
      </c>
      <c r="E94" s="248">
        <f>SUMIF(INPUT!$F$7:$ES$7,B94,INPUT!$F$200:$ES$200)</f>
        <v>0.9178082191780822</v>
      </c>
      <c r="F94" s="1">
        <f t="shared" si="6"/>
        <v>0</v>
      </c>
      <c r="G94" s="2"/>
      <c r="H94" s="1">
        <f>-'RevReq-E'!T110+H93</f>
        <v>211578.24391333235</v>
      </c>
      <c r="I94" s="1">
        <f>-'RevReq-E'!Q110+I93</f>
        <v>79745.721996415741</v>
      </c>
      <c r="J94" s="1">
        <f t="shared" si="8"/>
        <v>42790.584519472119</v>
      </c>
      <c r="L94" s="1">
        <f t="shared" si="9"/>
        <v>334114.55042922019</v>
      </c>
      <c r="M94" s="1"/>
      <c r="N94" s="40"/>
    </row>
    <row r="95" spans="2:14" hidden="1" outlineLevel="1">
      <c r="B95" s="2">
        <v>46054</v>
      </c>
      <c r="C95" s="1">
        <f>-'RevReq-E'!N111</f>
        <v>0</v>
      </c>
      <c r="D95" s="1">
        <f t="shared" si="7"/>
        <v>42790.584519472119</v>
      </c>
      <c r="E95" s="248">
        <f>SUMIF(INPUT!$F$7:$ES$7,B95,INPUT!$F$200:$ES$200)</f>
        <v>0.84109589041095889</v>
      </c>
      <c r="F95" s="1">
        <f t="shared" si="6"/>
        <v>0</v>
      </c>
      <c r="G95" s="2"/>
      <c r="H95" s="1">
        <f>-'RevReq-E'!T111+H94</f>
        <v>211578.24391333235</v>
      </c>
      <c r="I95" s="1">
        <f>-'RevReq-E'!Q111+I94</f>
        <v>81195.644218637957</v>
      </c>
      <c r="J95" s="1">
        <f t="shared" si="8"/>
        <v>42790.584519472119</v>
      </c>
      <c r="L95" s="1">
        <f t="shared" si="9"/>
        <v>335564.4726514424</v>
      </c>
      <c r="M95" s="1"/>
      <c r="N95" s="40"/>
    </row>
    <row r="96" spans="2:14" hidden="1" outlineLevel="1">
      <c r="B96" s="2">
        <v>46082</v>
      </c>
      <c r="C96" s="1">
        <f>-'RevReq-E'!N112</f>
        <v>0</v>
      </c>
      <c r="D96" s="1">
        <f t="shared" si="7"/>
        <v>42790.584519472119</v>
      </c>
      <c r="E96" s="248">
        <f>SUMIF(INPUT!$F$7:$ES$7,B96,INPUT!$F$200:$ES$200)</f>
        <v>0.75616438356164384</v>
      </c>
      <c r="F96" s="1">
        <f t="shared" si="6"/>
        <v>0</v>
      </c>
      <c r="G96" s="2"/>
      <c r="H96" s="1">
        <f>-'RevReq-E'!T112+H95</f>
        <v>211578.24391333235</v>
      </c>
      <c r="I96" s="1">
        <f>-'RevReq-E'!Q112+I95</f>
        <v>82645.566440860173</v>
      </c>
      <c r="J96" s="1">
        <f t="shared" si="8"/>
        <v>42790.584519472119</v>
      </c>
      <c r="L96" s="1">
        <f t="shared" si="9"/>
        <v>337014.3948736646</v>
      </c>
      <c r="M96" s="1"/>
      <c r="N96" s="40"/>
    </row>
    <row r="97" spans="2:14" hidden="1" outlineLevel="1">
      <c r="B97" s="2">
        <v>46113</v>
      </c>
      <c r="C97" s="1">
        <f>-'RevReq-E'!N113</f>
        <v>0</v>
      </c>
      <c r="D97" s="1">
        <f t="shared" si="7"/>
        <v>42790.584519472119</v>
      </c>
      <c r="E97" s="248">
        <f>SUMIF(INPUT!$F$7:$ES$7,B97,INPUT!$F$200:$ES$200)</f>
        <v>0.67397260273972603</v>
      </c>
      <c r="F97" s="1">
        <f t="shared" si="6"/>
        <v>0</v>
      </c>
      <c r="G97" s="2"/>
      <c r="H97" s="1">
        <f>-'RevReq-E'!T113+H96</f>
        <v>211578.24391333235</v>
      </c>
      <c r="I97" s="1">
        <f>-'RevReq-E'!Q113+I96</f>
        <v>84095.488663082389</v>
      </c>
      <c r="J97" s="1">
        <f t="shared" si="8"/>
        <v>42790.584519472119</v>
      </c>
      <c r="L97" s="1">
        <f t="shared" si="9"/>
        <v>338464.3170958868</v>
      </c>
      <c r="M97" s="1"/>
      <c r="N97" s="40"/>
    </row>
    <row r="98" spans="2:14" hidden="1" outlineLevel="1">
      <c r="B98" s="2">
        <v>46143</v>
      </c>
      <c r="C98" s="1">
        <f>-'RevReq-E'!N114</f>
        <v>0</v>
      </c>
      <c r="D98" s="1">
        <f t="shared" si="7"/>
        <v>42790.584519472119</v>
      </c>
      <c r="E98" s="248">
        <f>SUMIF(INPUT!$F$7:$ES$7,B98,INPUT!$F$200:$ES$200)</f>
        <v>0.58904109589041098</v>
      </c>
      <c r="F98" s="1">
        <f t="shared" si="6"/>
        <v>0</v>
      </c>
      <c r="G98" s="2"/>
      <c r="H98" s="1">
        <f>-'RevReq-E'!T114+H97</f>
        <v>211578.24391333235</v>
      </c>
      <c r="I98" s="1">
        <f>-'RevReq-E'!Q114+I97</f>
        <v>85545.410885304605</v>
      </c>
      <c r="J98" s="1">
        <f t="shared" si="8"/>
        <v>42790.584519472119</v>
      </c>
      <c r="L98" s="1">
        <f t="shared" si="9"/>
        <v>339914.23931810912</v>
      </c>
      <c r="M98" s="1"/>
      <c r="N98" s="40"/>
    </row>
    <row r="99" spans="2:14" hidden="1" outlineLevel="1">
      <c r="B99" s="2">
        <v>46174</v>
      </c>
      <c r="C99" s="1">
        <f>-'RevReq-E'!N115</f>
        <v>0</v>
      </c>
      <c r="D99" s="1">
        <f t="shared" si="7"/>
        <v>42790.584519472119</v>
      </c>
      <c r="E99" s="248">
        <f>SUMIF(INPUT!$F$7:$ES$7,B99,INPUT!$F$200:$ES$200)</f>
        <v>0.50684931506849318</v>
      </c>
      <c r="F99" s="1">
        <f t="shared" si="6"/>
        <v>0</v>
      </c>
      <c r="G99" s="2"/>
      <c r="H99" s="1">
        <f>-'RevReq-E'!T115+H98</f>
        <v>211578.24391333235</v>
      </c>
      <c r="I99" s="1">
        <f>-'RevReq-E'!Q115+I98</f>
        <v>86995.333107526822</v>
      </c>
      <c r="J99" s="1">
        <f t="shared" si="8"/>
        <v>42790.584519472119</v>
      </c>
      <c r="L99" s="1">
        <f t="shared" si="9"/>
        <v>341364.16154033132</v>
      </c>
      <c r="M99" s="1"/>
      <c r="N99" s="40"/>
    </row>
    <row r="100" spans="2:14" hidden="1" outlineLevel="1">
      <c r="B100" s="2">
        <v>46204</v>
      </c>
      <c r="C100" s="1">
        <f>-'RevReq-E'!N116</f>
        <v>0</v>
      </c>
      <c r="D100" s="1">
        <f t="shared" si="7"/>
        <v>42790.584519472119</v>
      </c>
      <c r="E100" s="248">
        <f>SUMIF(INPUT!$F$7:$ES$7,B100,INPUT!$F$200:$ES$200)</f>
        <v>0.42191780821917807</v>
      </c>
      <c r="F100" s="1">
        <f t="shared" si="6"/>
        <v>0</v>
      </c>
      <c r="G100" s="2"/>
      <c r="H100" s="1">
        <f>-'RevReq-E'!T116+H99</f>
        <v>211578.24391333235</v>
      </c>
      <c r="I100" s="1">
        <f>-'RevReq-E'!Q116+I99</f>
        <v>88445.255329749038</v>
      </c>
      <c r="J100" s="1">
        <f t="shared" si="8"/>
        <v>42790.584519472119</v>
      </c>
      <c r="L100" s="1">
        <f t="shared" si="9"/>
        <v>342814.08376255352</v>
      </c>
      <c r="M100" s="1"/>
      <c r="N100" s="40"/>
    </row>
    <row r="101" spans="2:14" hidden="1" outlineLevel="1">
      <c r="B101" s="2">
        <v>46235</v>
      </c>
      <c r="C101" s="1">
        <f>-'RevReq-E'!N117</f>
        <v>0</v>
      </c>
      <c r="D101" s="1">
        <f t="shared" si="7"/>
        <v>42790.584519472119</v>
      </c>
      <c r="E101" s="248">
        <f>SUMIF(INPUT!$F$7:$ES$7,B101,INPUT!$F$200:$ES$200)</f>
        <v>0.33698630136986302</v>
      </c>
      <c r="F101" s="1">
        <f t="shared" si="6"/>
        <v>0</v>
      </c>
      <c r="G101" s="2"/>
      <c r="H101" s="1">
        <f>-'RevReq-E'!T117+H100</f>
        <v>211578.24391333235</v>
      </c>
      <c r="I101" s="1">
        <f>-'RevReq-E'!Q117+I100</f>
        <v>89895.177551971254</v>
      </c>
      <c r="J101" s="1">
        <f t="shared" si="8"/>
        <v>42790.584519472119</v>
      </c>
      <c r="L101" s="1">
        <f t="shared" si="9"/>
        <v>344264.00598477572</v>
      </c>
      <c r="M101" s="1"/>
      <c r="N101" s="40"/>
    </row>
    <row r="102" spans="2:14" hidden="1" outlineLevel="1">
      <c r="B102" s="2">
        <v>46266</v>
      </c>
      <c r="C102" s="1">
        <f>-'RevReq-E'!N118</f>
        <v>0</v>
      </c>
      <c r="D102" s="1">
        <f t="shared" si="7"/>
        <v>42790.584519472119</v>
      </c>
      <c r="E102" s="248">
        <f>SUMIF(INPUT!$F$7:$ES$7,B102,INPUT!$F$200:$ES$200)</f>
        <v>0.25479452054794521</v>
      </c>
      <c r="F102" s="1">
        <f t="shared" si="6"/>
        <v>0</v>
      </c>
      <c r="G102" s="2"/>
      <c r="H102" s="1">
        <f>-'RevReq-E'!T118+H101</f>
        <v>211578.24391333235</v>
      </c>
      <c r="I102" s="1">
        <f>-'RevReq-E'!Q118+I101</f>
        <v>91345.09977419347</v>
      </c>
      <c r="J102" s="1">
        <f t="shared" si="8"/>
        <v>42790.584519472119</v>
      </c>
      <c r="L102" s="1">
        <f t="shared" si="9"/>
        <v>345713.92820699792</v>
      </c>
      <c r="M102" s="1"/>
      <c r="N102" s="40"/>
    </row>
    <row r="103" spans="2:14" hidden="1" outlineLevel="1">
      <c r="B103" s="2">
        <v>46296</v>
      </c>
      <c r="C103" s="1">
        <f>-'RevReq-E'!N119</f>
        <v>0</v>
      </c>
      <c r="D103" s="1">
        <f t="shared" si="7"/>
        <v>42790.584519472119</v>
      </c>
      <c r="E103" s="248">
        <f>SUMIF(INPUT!$F$7:$ES$7,B103,INPUT!$F$200:$ES$200)</f>
        <v>0.16986301369863013</v>
      </c>
      <c r="F103" s="1">
        <f t="shared" si="6"/>
        <v>0</v>
      </c>
      <c r="G103" s="2"/>
      <c r="H103" s="1">
        <f>-'RevReq-E'!T119+H102</f>
        <v>211578.24391333235</v>
      </c>
      <c r="I103" s="1">
        <f>-'RevReq-E'!Q119+I102</f>
        <v>92795.021996415686</v>
      </c>
      <c r="J103" s="1">
        <f t="shared" si="8"/>
        <v>42790.584519472119</v>
      </c>
      <c r="L103" s="1">
        <f t="shared" si="9"/>
        <v>347163.85042922013</v>
      </c>
      <c r="M103" s="1"/>
      <c r="N103" s="40"/>
    </row>
    <row r="104" spans="2:14" hidden="1" outlineLevel="1">
      <c r="B104" s="2">
        <v>46327</v>
      </c>
      <c r="C104" s="1">
        <f>-'RevReq-E'!N120</f>
        <v>0</v>
      </c>
      <c r="D104" s="1">
        <f t="shared" si="7"/>
        <v>42790.584519472119</v>
      </c>
      <c r="E104" s="248">
        <f>SUMIF(INPUT!$F$7:$ES$7,B104,INPUT!$F$200:$ES$200)</f>
        <v>8.7671232876712329E-2</v>
      </c>
      <c r="F104" s="1">
        <f t="shared" ref="F104:F129" si="10">C104*E104</f>
        <v>0</v>
      </c>
      <c r="G104" s="2"/>
      <c r="H104" s="1">
        <f>-'RevReq-E'!T120+H103</f>
        <v>211578.24391333235</v>
      </c>
      <c r="I104" s="1">
        <f>-'RevReq-E'!Q120+I103</f>
        <v>94244.944218637902</v>
      </c>
      <c r="J104" s="1">
        <f t="shared" si="8"/>
        <v>42790.584519472119</v>
      </c>
      <c r="L104" s="1">
        <f t="shared" si="9"/>
        <v>348613.77265144233</v>
      </c>
      <c r="M104" s="1"/>
      <c r="N104" s="40"/>
    </row>
    <row r="105" spans="2:14" hidden="1" outlineLevel="1">
      <c r="B105" s="2">
        <v>46357</v>
      </c>
      <c r="C105" s="1">
        <f>-'RevReq-E'!N121</f>
        <v>0</v>
      </c>
      <c r="D105" s="1">
        <f t="shared" si="7"/>
        <v>42790.584519472119</v>
      </c>
      <c r="E105" s="248">
        <f>SUMIF(INPUT!$F$7:$ES$7,B105,INPUT!$F$200:$ES$200)</f>
        <v>2.7397260273972603E-3</v>
      </c>
      <c r="F105" s="1">
        <f t="shared" si="10"/>
        <v>0</v>
      </c>
      <c r="G105" s="2"/>
      <c r="H105" s="1">
        <f>-'RevReq-E'!T121+H104</f>
        <v>211578.24391333235</v>
      </c>
      <c r="I105" s="1">
        <f>-'RevReq-E'!Q121+I104</f>
        <v>95694.866440860118</v>
      </c>
      <c r="J105" s="1">
        <f t="shared" si="8"/>
        <v>42790.584519472119</v>
      </c>
      <c r="L105" s="1">
        <f t="shared" si="9"/>
        <v>350063.69487366453</v>
      </c>
      <c r="M105" s="1"/>
      <c r="N105" s="40"/>
    </row>
    <row r="106" spans="2:14" hidden="1" outlineLevel="1">
      <c r="B106" s="2">
        <v>46388</v>
      </c>
      <c r="C106" s="1">
        <f>-'RevReq-E'!N122</f>
        <v>0</v>
      </c>
      <c r="D106" s="1">
        <f t="shared" si="7"/>
        <v>42790.584519472119</v>
      </c>
      <c r="E106" s="248">
        <f>SUMIF(INPUT!$F$7:$ES$7,B106,INPUT!$F$200:$ES$200)</f>
        <v>0.9178082191780822</v>
      </c>
      <c r="F106" s="1">
        <f t="shared" si="10"/>
        <v>0</v>
      </c>
      <c r="G106" s="2"/>
      <c r="H106" s="1">
        <f>-'RevReq-E'!T122+H105</f>
        <v>211578.24391333235</v>
      </c>
      <c r="I106" s="1">
        <f>-'RevReq-E'!Q122+I105</f>
        <v>97144.788663082334</v>
      </c>
      <c r="J106" s="1">
        <f t="shared" si="8"/>
        <v>42790.584519472119</v>
      </c>
      <c r="L106" s="1">
        <f t="shared" si="9"/>
        <v>351513.61709588685</v>
      </c>
      <c r="M106" s="1"/>
      <c r="N106" s="40"/>
    </row>
    <row r="107" spans="2:14" hidden="1" outlineLevel="1">
      <c r="B107" s="2">
        <v>46419</v>
      </c>
      <c r="C107" s="1">
        <f>-'RevReq-E'!N123</f>
        <v>0</v>
      </c>
      <c r="D107" s="1">
        <f t="shared" si="7"/>
        <v>42790.584519472119</v>
      </c>
      <c r="E107" s="248">
        <f>SUMIF(INPUT!$F$7:$ES$7,B107,INPUT!$F$200:$ES$200)</f>
        <v>0.84109589041095889</v>
      </c>
      <c r="F107" s="1">
        <f t="shared" si="10"/>
        <v>0</v>
      </c>
      <c r="G107" s="2"/>
      <c r="H107" s="1">
        <f>-'RevReq-E'!T123+H106</f>
        <v>211578.24391333235</v>
      </c>
      <c r="I107" s="1">
        <f>-'RevReq-E'!Q123+I106</f>
        <v>98594.71088530455</v>
      </c>
      <c r="J107" s="1">
        <f t="shared" si="8"/>
        <v>42790.584519472119</v>
      </c>
      <c r="L107" s="1">
        <f t="shared" si="9"/>
        <v>352963.53931810905</v>
      </c>
      <c r="M107" s="1"/>
      <c r="N107" s="40"/>
    </row>
    <row r="108" spans="2:14" hidden="1" outlineLevel="1">
      <c r="B108" s="2">
        <v>46447</v>
      </c>
      <c r="C108" s="1">
        <f>-'RevReq-E'!N124</f>
        <v>0</v>
      </c>
      <c r="D108" s="1">
        <f t="shared" si="7"/>
        <v>42790.584519472119</v>
      </c>
      <c r="E108" s="248">
        <f>SUMIF(INPUT!$F$7:$ES$7,B108,INPUT!$F$200:$ES$200)</f>
        <v>0.75616438356164384</v>
      </c>
      <c r="F108" s="1">
        <f t="shared" si="10"/>
        <v>0</v>
      </c>
      <c r="G108" s="2"/>
      <c r="H108" s="1">
        <f>-'RevReq-E'!T124+H107</f>
        <v>211578.24391333235</v>
      </c>
      <c r="I108" s="1">
        <f>-'RevReq-E'!Q124+I107</f>
        <v>100044.63310752677</v>
      </c>
      <c r="J108" s="1">
        <f t="shared" si="8"/>
        <v>42790.584519472119</v>
      </c>
      <c r="L108" s="1">
        <f t="shared" si="9"/>
        <v>354413.46154033125</v>
      </c>
      <c r="M108" s="1"/>
      <c r="N108" s="40"/>
    </row>
    <row r="109" spans="2:14" hidden="1" outlineLevel="1">
      <c r="B109" s="2">
        <v>46478</v>
      </c>
      <c r="C109" s="1">
        <f>-'RevReq-E'!N125</f>
        <v>0</v>
      </c>
      <c r="D109" s="1">
        <f t="shared" si="7"/>
        <v>42790.584519472119</v>
      </c>
      <c r="E109" s="248">
        <f>SUMIF(INPUT!$F$7:$ES$7,B109,INPUT!$F$200:$ES$200)</f>
        <v>0.67397260273972603</v>
      </c>
      <c r="F109" s="1">
        <f t="shared" si="10"/>
        <v>0</v>
      </c>
      <c r="G109" s="2"/>
      <c r="H109" s="1">
        <f>-'RevReq-E'!T125+H108</f>
        <v>211578.24391333235</v>
      </c>
      <c r="I109" s="1">
        <f>-'RevReq-E'!Q125+I108</f>
        <v>101494.55532974898</v>
      </c>
      <c r="J109" s="1">
        <f t="shared" si="8"/>
        <v>42790.584519472119</v>
      </c>
      <c r="L109" s="1">
        <f t="shared" si="9"/>
        <v>355863.38376255345</v>
      </c>
      <c r="M109" s="1"/>
      <c r="N109" s="40"/>
    </row>
    <row r="110" spans="2:14" hidden="1" outlineLevel="1">
      <c r="B110" s="2">
        <v>46508</v>
      </c>
      <c r="C110" s="1">
        <f>-'RevReq-E'!N126</f>
        <v>0</v>
      </c>
      <c r="D110" s="1">
        <f t="shared" si="7"/>
        <v>42790.584519472119</v>
      </c>
      <c r="E110" s="248">
        <f>SUMIF(INPUT!$F$7:$ES$7,B110,INPUT!$F$200:$ES$200)</f>
        <v>0.58904109589041098</v>
      </c>
      <c r="F110" s="1">
        <f t="shared" si="10"/>
        <v>0</v>
      </c>
      <c r="G110" s="2"/>
      <c r="H110" s="1">
        <f>-'RevReq-E'!T126+H109</f>
        <v>211578.24391333235</v>
      </c>
      <c r="I110" s="1">
        <f>-'RevReq-E'!Q126+I109</f>
        <v>102944.4775519712</v>
      </c>
      <c r="J110" s="1">
        <f t="shared" si="8"/>
        <v>42790.584519472119</v>
      </c>
      <c r="L110" s="1">
        <f t="shared" si="9"/>
        <v>357313.30598477565</v>
      </c>
      <c r="M110" s="1"/>
      <c r="N110" s="40"/>
    </row>
    <row r="111" spans="2:14" hidden="1" outlineLevel="1">
      <c r="B111" s="2">
        <v>46539</v>
      </c>
      <c r="C111" s="1">
        <f>-'RevReq-E'!N127</f>
        <v>0</v>
      </c>
      <c r="D111" s="1">
        <f t="shared" si="7"/>
        <v>42790.584519472119</v>
      </c>
      <c r="E111" s="248">
        <f>SUMIF(INPUT!$F$7:$ES$7,B111,INPUT!$F$200:$ES$200)</f>
        <v>0.50684931506849318</v>
      </c>
      <c r="F111" s="1">
        <f t="shared" si="10"/>
        <v>0</v>
      </c>
      <c r="G111" s="2"/>
      <c r="H111" s="1">
        <f>-'RevReq-E'!T127+H110</f>
        <v>211578.24391333235</v>
      </c>
      <c r="I111" s="1">
        <f>-'RevReq-E'!Q127+I110</f>
        <v>104394.39977419341</v>
      </c>
      <c r="J111" s="1">
        <f t="shared" si="8"/>
        <v>42790.584519472119</v>
      </c>
      <c r="L111" s="1">
        <f t="shared" si="9"/>
        <v>358763.22820699785</v>
      </c>
      <c r="M111" s="1"/>
      <c r="N111" s="40"/>
    </row>
    <row r="112" spans="2:14" hidden="1" outlineLevel="1">
      <c r="B112" s="2">
        <v>46569</v>
      </c>
      <c r="C112" s="1">
        <f>-'RevReq-E'!N128</f>
        <v>0</v>
      </c>
      <c r="D112" s="1">
        <f t="shared" si="7"/>
        <v>42790.584519472119</v>
      </c>
      <c r="E112" s="248">
        <f>SUMIF(INPUT!$F$7:$ES$7,B112,INPUT!$F$200:$ES$200)</f>
        <v>0.42191780821917807</v>
      </c>
      <c r="F112" s="1">
        <f t="shared" si="10"/>
        <v>0</v>
      </c>
      <c r="G112" s="2"/>
      <c r="H112" s="1">
        <f>-'RevReq-E'!T128+H111</f>
        <v>211578.24391333235</v>
      </c>
      <c r="I112" s="1">
        <f>-'RevReq-E'!Q128+I111</f>
        <v>105844.32199641563</v>
      </c>
      <c r="J112" s="1">
        <f t="shared" si="8"/>
        <v>42790.584519472119</v>
      </c>
      <c r="L112" s="1">
        <f t="shared" si="9"/>
        <v>360213.15042922006</v>
      </c>
      <c r="M112" s="1"/>
      <c r="N112" s="40"/>
    </row>
    <row r="113" spans="2:14" hidden="1" outlineLevel="1">
      <c r="B113" s="2">
        <v>46600</v>
      </c>
      <c r="C113" s="1">
        <f>-'RevReq-E'!N129</f>
        <v>0</v>
      </c>
      <c r="D113" s="1">
        <f t="shared" si="7"/>
        <v>42790.584519472119</v>
      </c>
      <c r="E113" s="248">
        <f>SUMIF(INPUT!$F$7:$ES$7,B113,INPUT!$F$200:$ES$200)</f>
        <v>0.33698630136986302</v>
      </c>
      <c r="F113" s="1">
        <f t="shared" si="10"/>
        <v>0</v>
      </c>
      <c r="G113" s="2"/>
      <c r="H113" s="1">
        <f>-'RevReq-E'!T129+H112</f>
        <v>211578.24391333235</v>
      </c>
      <c r="I113" s="1">
        <f>-'RevReq-E'!Q129+I112</f>
        <v>107294.24421863785</v>
      </c>
      <c r="J113" s="1">
        <f t="shared" si="8"/>
        <v>42790.584519472119</v>
      </c>
      <c r="L113" s="1">
        <f t="shared" si="9"/>
        <v>361663.07265144226</v>
      </c>
      <c r="M113" s="1"/>
      <c r="N113" s="40"/>
    </row>
    <row r="114" spans="2:14" hidden="1" outlineLevel="1">
      <c r="B114" s="2">
        <v>46631</v>
      </c>
      <c r="C114" s="1">
        <f>-'RevReq-E'!N130</f>
        <v>0</v>
      </c>
      <c r="D114" s="1">
        <f t="shared" si="7"/>
        <v>42790.584519472119</v>
      </c>
      <c r="E114" s="248">
        <f>SUMIF(INPUT!$F$7:$ES$7,B114,INPUT!$F$200:$ES$200)</f>
        <v>0.25479452054794521</v>
      </c>
      <c r="F114" s="1">
        <f t="shared" si="10"/>
        <v>0</v>
      </c>
      <c r="G114" s="2"/>
      <c r="H114" s="1">
        <f>-'RevReq-E'!T130+H113</f>
        <v>211578.24391333235</v>
      </c>
      <c r="I114" s="1">
        <f>-'RevReq-E'!Q130+I113</f>
        <v>108744.16644086006</v>
      </c>
      <c r="J114" s="1">
        <f t="shared" si="8"/>
        <v>42790.584519472119</v>
      </c>
      <c r="L114" s="1">
        <f t="shared" si="9"/>
        <v>363112.99487366457</v>
      </c>
      <c r="M114" s="1"/>
      <c r="N114" s="40"/>
    </row>
    <row r="115" spans="2:14" hidden="1" outlineLevel="1">
      <c r="B115" s="2">
        <v>46661</v>
      </c>
      <c r="C115" s="1">
        <f>-'RevReq-E'!N131</f>
        <v>0</v>
      </c>
      <c r="D115" s="1">
        <f t="shared" si="7"/>
        <v>42790.584519472119</v>
      </c>
      <c r="E115" s="248">
        <f>SUMIF(INPUT!$F$7:$ES$7,B115,INPUT!$F$200:$ES$200)</f>
        <v>0.16986301369863013</v>
      </c>
      <c r="F115" s="1">
        <f t="shared" si="10"/>
        <v>0</v>
      </c>
      <c r="G115" s="2"/>
      <c r="H115" s="1">
        <f>-'RevReq-E'!T131+H114</f>
        <v>211578.24391333235</v>
      </c>
      <c r="I115" s="1">
        <f>-'RevReq-E'!Q131+I114</f>
        <v>110194.08866308228</v>
      </c>
      <c r="J115" s="1">
        <f t="shared" si="8"/>
        <v>42790.584519472119</v>
      </c>
      <c r="L115" s="1">
        <f t="shared" si="9"/>
        <v>364562.91709588678</v>
      </c>
      <c r="M115" s="1"/>
      <c r="N115" s="40"/>
    </row>
    <row r="116" spans="2:14" hidden="1" outlineLevel="1">
      <c r="B116" s="2">
        <v>46692</v>
      </c>
      <c r="C116" s="1">
        <f>-'RevReq-E'!N132</f>
        <v>0</v>
      </c>
      <c r="D116" s="1">
        <f t="shared" si="7"/>
        <v>42790.584519472119</v>
      </c>
      <c r="E116" s="248">
        <f>SUMIF(INPUT!$F$7:$ES$7,B116,INPUT!$F$200:$ES$200)</f>
        <v>8.7671232876712329E-2</v>
      </c>
      <c r="F116" s="1">
        <f t="shared" si="10"/>
        <v>0</v>
      </c>
      <c r="G116" s="2"/>
      <c r="H116" s="1">
        <f>-'RevReq-E'!T132+H115</f>
        <v>211578.24391333235</v>
      </c>
      <c r="I116" s="1">
        <f>-'RevReq-E'!Q132+I115</f>
        <v>111644.01088530449</v>
      </c>
      <c r="J116" s="1">
        <f t="shared" si="8"/>
        <v>42790.584519472119</v>
      </c>
      <c r="L116" s="1">
        <f t="shared" si="9"/>
        <v>366012.83931810898</v>
      </c>
      <c r="M116" s="1"/>
      <c r="N116" s="40"/>
    </row>
    <row r="117" spans="2:14" hidden="1" outlineLevel="1">
      <c r="B117" s="2">
        <v>46722</v>
      </c>
      <c r="C117" s="1">
        <f>-'RevReq-E'!N133</f>
        <v>0</v>
      </c>
      <c r="D117" s="1">
        <f t="shared" si="7"/>
        <v>42790.584519472119</v>
      </c>
      <c r="E117" s="248">
        <f>SUMIF(INPUT!$F$7:$ES$7,B117,INPUT!$F$200:$ES$200)</f>
        <v>2.7397260273972603E-3</v>
      </c>
      <c r="F117" s="1">
        <f t="shared" si="10"/>
        <v>0</v>
      </c>
      <c r="G117" s="2"/>
      <c r="H117" s="1">
        <f>-'RevReq-E'!T133+H116</f>
        <v>211578.24391333235</v>
      </c>
      <c r="I117" s="1">
        <f>-'RevReq-E'!Q133+I116</f>
        <v>113093.93310752671</v>
      </c>
      <c r="J117" s="1">
        <f t="shared" si="8"/>
        <v>42790.584519472119</v>
      </c>
      <c r="L117" s="1">
        <f t="shared" si="9"/>
        <v>367462.76154033118</v>
      </c>
      <c r="M117" s="1"/>
      <c r="N117" s="40"/>
    </row>
    <row r="118" spans="2:14" hidden="1" outlineLevel="1">
      <c r="B118" s="2">
        <v>46753</v>
      </c>
      <c r="C118" s="1">
        <f>-'RevReq-E'!N134</f>
        <v>0</v>
      </c>
      <c r="D118" s="1">
        <f t="shared" si="7"/>
        <v>42790.584519472119</v>
      </c>
      <c r="E118" s="248">
        <f>SUMIF(INPUT!$F$7:$ES$7,B118,INPUT!$F$200:$ES$200)</f>
        <v>0.91803278688524592</v>
      </c>
      <c r="F118" s="1">
        <f t="shared" si="10"/>
        <v>0</v>
      </c>
      <c r="G118" s="2"/>
      <c r="H118" s="1">
        <f>-'RevReq-E'!T134+H117</f>
        <v>211578.24391333235</v>
      </c>
      <c r="I118" s="1">
        <f>-'RevReq-E'!Q134+I117</f>
        <v>114543.85532974893</v>
      </c>
      <c r="J118" s="1">
        <f t="shared" si="8"/>
        <v>42790.584519472119</v>
      </c>
      <c r="L118" s="1">
        <f t="shared" si="9"/>
        <v>368912.68376255338</v>
      </c>
      <c r="M118" s="1"/>
      <c r="N118" s="40"/>
    </row>
    <row r="119" spans="2:14" hidden="1" outlineLevel="1">
      <c r="B119" s="2">
        <v>46784</v>
      </c>
      <c r="C119" s="1">
        <f>-'RevReq-E'!N135</f>
        <v>0</v>
      </c>
      <c r="D119" s="1">
        <f t="shared" si="7"/>
        <v>42790.584519472119</v>
      </c>
      <c r="E119" s="248">
        <f>SUMIF(INPUT!$F$7:$ES$7,B119,INPUT!$F$200:$ES$200)</f>
        <v>0.83879781420765032</v>
      </c>
      <c r="F119" s="1">
        <f t="shared" si="10"/>
        <v>0</v>
      </c>
      <c r="G119" s="2"/>
      <c r="H119" s="1">
        <f>-'RevReq-E'!T135+H118</f>
        <v>211578.24391333235</v>
      </c>
      <c r="I119" s="1">
        <f>-'RevReq-E'!Q135+I118</f>
        <v>115993.77755197114</v>
      </c>
      <c r="J119" s="1">
        <f t="shared" si="8"/>
        <v>42790.584519472119</v>
      </c>
      <c r="L119" s="1">
        <f t="shared" si="9"/>
        <v>370362.60598477558</v>
      </c>
      <c r="M119" s="1"/>
      <c r="N119" s="40"/>
    </row>
    <row r="120" spans="2:14" hidden="1" outlineLevel="1">
      <c r="B120" s="2">
        <v>46813</v>
      </c>
      <c r="C120" s="1">
        <f>-'RevReq-E'!N136</f>
        <v>0</v>
      </c>
      <c r="D120" s="1">
        <f t="shared" si="7"/>
        <v>42790.584519472119</v>
      </c>
      <c r="E120" s="248">
        <f>SUMIF(INPUT!$F$7:$ES$7,B120,INPUT!$F$200:$ES$200)</f>
        <v>0.75409836065573765</v>
      </c>
      <c r="F120" s="1">
        <f t="shared" si="10"/>
        <v>0</v>
      </c>
      <c r="G120" s="2"/>
      <c r="H120" s="1">
        <f>-'RevReq-E'!T136+H119</f>
        <v>211578.24391333235</v>
      </c>
      <c r="I120" s="1">
        <f>-'RevReq-E'!Q136+I119</f>
        <v>117443.69977419336</v>
      </c>
      <c r="J120" s="1">
        <f t="shared" si="8"/>
        <v>42790.584519472119</v>
      </c>
      <c r="L120" s="1">
        <f t="shared" si="9"/>
        <v>371812.52820699778</v>
      </c>
      <c r="M120" s="1"/>
      <c r="N120" s="40"/>
    </row>
    <row r="121" spans="2:14" hidden="1" outlineLevel="1">
      <c r="B121" s="2">
        <v>46844</v>
      </c>
      <c r="C121" s="1">
        <f>-'RevReq-E'!N137</f>
        <v>0</v>
      </c>
      <c r="D121" s="1">
        <f t="shared" si="7"/>
        <v>42790.584519472119</v>
      </c>
      <c r="E121" s="248">
        <f>SUMIF(INPUT!$F$7:$ES$7,B121,INPUT!$F$200:$ES$200)</f>
        <v>0.67213114754098358</v>
      </c>
      <c r="F121" s="1">
        <f t="shared" si="10"/>
        <v>0</v>
      </c>
      <c r="G121" s="2"/>
      <c r="H121" s="1">
        <f>-'RevReq-E'!T137+H120</f>
        <v>211578.24391333235</v>
      </c>
      <c r="I121" s="1">
        <f>-'RevReq-E'!Q137+I120</f>
        <v>118893.62199641558</v>
      </c>
      <c r="J121" s="1">
        <f t="shared" si="8"/>
        <v>42790.584519472119</v>
      </c>
      <c r="L121" s="1">
        <f t="shared" si="9"/>
        <v>373262.45042921999</v>
      </c>
      <c r="M121" s="1"/>
      <c r="N121" s="40"/>
    </row>
    <row r="122" spans="2:14" hidden="1" outlineLevel="1">
      <c r="B122" s="2">
        <v>46874</v>
      </c>
      <c r="C122" s="1">
        <f>-'RevReq-E'!N138</f>
        <v>0</v>
      </c>
      <c r="D122" s="1">
        <f t="shared" si="7"/>
        <v>42790.584519472119</v>
      </c>
      <c r="E122" s="248">
        <f>SUMIF(INPUT!$F$7:$ES$7,B122,INPUT!$F$200:$ES$200)</f>
        <v>0.58743169398907102</v>
      </c>
      <c r="F122" s="1">
        <f t="shared" si="10"/>
        <v>0</v>
      </c>
      <c r="G122" s="2"/>
      <c r="H122" s="1">
        <f>-'RevReq-E'!T138+H121</f>
        <v>211578.24391333235</v>
      </c>
      <c r="I122" s="1">
        <f>-'RevReq-E'!Q138+I121</f>
        <v>120343.54421863779</v>
      </c>
      <c r="J122" s="1">
        <f t="shared" si="8"/>
        <v>42790.584519472119</v>
      </c>
      <c r="L122" s="1">
        <f t="shared" si="9"/>
        <v>374712.3726514423</v>
      </c>
      <c r="M122" s="1"/>
      <c r="N122" s="40"/>
    </row>
    <row r="123" spans="2:14" hidden="1" outlineLevel="1">
      <c r="B123" s="2">
        <v>46905</v>
      </c>
      <c r="C123" s="1">
        <f>-'RevReq-E'!N139</f>
        <v>0</v>
      </c>
      <c r="D123" s="1">
        <f t="shared" si="7"/>
        <v>42790.584519472119</v>
      </c>
      <c r="E123" s="248">
        <f>SUMIF(INPUT!$F$7:$ES$7,B123,INPUT!$F$200:$ES$200)</f>
        <v>0.50546448087431695</v>
      </c>
      <c r="F123" s="1">
        <f t="shared" si="10"/>
        <v>0</v>
      </c>
      <c r="G123" s="2"/>
      <c r="H123" s="1">
        <f>-'RevReq-E'!T139+H122</f>
        <v>211578.24391333235</v>
      </c>
      <c r="I123" s="1">
        <f>-'RevReq-E'!Q139+I122</f>
        <v>121793.46644086001</v>
      </c>
      <c r="J123" s="1">
        <f t="shared" si="8"/>
        <v>42790.584519472119</v>
      </c>
      <c r="L123" s="1">
        <f t="shared" si="9"/>
        <v>376162.2948736645</v>
      </c>
      <c r="M123" s="1"/>
      <c r="N123" s="40"/>
    </row>
    <row r="124" spans="2:14" hidden="1" outlineLevel="1">
      <c r="B124" s="2">
        <v>46935</v>
      </c>
      <c r="C124" s="1">
        <f>-'RevReq-E'!N140</f>
        <v>0</v>
      </c>
      <c r="D124" s="1">
        <f t="shared" si="7"/>
        <v>42790.584519472119</v>
      </c>
      <c r="E124" s="248">
        <f>SUMIF(INPUT!$F$7:$ES$7,B124,INPUT!$F$200:$ES$200)</f>
        <v>0.42076502732240439</v>
      </c>
      <c r="F124" s="1">
        <f t="shared" si="10"/>
        <v>0</v>
      </c>
      <c r="G124" s="2"/>
      <c r="H124" s="1">
        <f>-'RevReq-E'!T140+H123</f>
        <v>211578.24391333235</v>
      </c>
      <c r="I124" s="1">
        <f>-'RevReq-E'!Q140+I123</f>
        <v>123243.38866308222</v>
      </c>
      <c r="J124" s="1">
        <f t="shared" si="8"/>
        <v>42790.584519472119</v>
      </c>
      <c r="L124" s="1">
        <f t="shared" si="9"/>
        <v>377612.21709588671</v>
      </c>
      <c r="M124" s="1"/>
      <c r="N124" s="40"/>
    </row>
    <row r="125" spans="2:14" hidden="1" outlineLevel="1">
      <c r="B125" s="2">
        <v>46966</v>
      </c>
      <c r="C125" s="1">
        <f>-'RevReq-E'!N141</f>
        <v>0</v>
      </c>
      <c r="D125" s="1">
        <f t="shared" si="7"/>
        <v>42790.584519472119</v>
      </c>
      <c r="E125" s="248">
        <f>SUMIF(INPUT!$F$7:$ES$7,B125,INPUT!$F$200:$ES$200)</f>
        <v>0.33606557377049179</v>
      </c>
      <c r="F125" s="1">
        <f t="shared" si="10"/>
        <v>0</v>
      </c>
      <c r="G125" s="2"/>
      <c r="H125" s="1">
        <f>-'RevReq-E'!T141+H124</f>
        <v>211578.24391333235</v>
      </c>
      <c r="I125" s="1">
        <f>-'RevReq-E'!Q141+I124</f>
        <v>124693.31088530444</v>
      </c>
      <c r="J125" s="1">
        <f t="shared" si="8"/>
        <v>42790.584519472119</v>
      </c>
      <c r="L125" s="1">
        <f t="shared" si="9"/>
        <v>379062.13931810891</v>
      </c>
      <c r="M125" s="1"/>
      <c r="N125" s="40"/>
    </row>
    <row r="126" spans="2:14" hidden="1" outlineLevel="1">
      <c r="B126" s="2">
        <v>46997</v>
      </c>
      <c r="C126" s="1">
        <f>-'RevReq-E'!N142</f>
        <v>0</v>
      </c>
      <c r="D126" s="1">
        <f t="shared" si="7"/>
        <v>42790.584519472119</v>
      </c>
      <c r="E126" s="248">
        <f>SUMIF(INPUT!$F$7:$ES$7,B126,INPUT!$F$200:$ES$200)</f>
        <v>0.25409836065573771</v>
      </c>
      <c r="F126" s="1">
        <f t="shared" si="10"/>
        <v>0</v>
      </c>
      <c r="G126" s="2"/>
      <c r="H126" s="1">
        <f>-'RevReq-E'!T142+H125</f>
        <v>211578.24391333235</v>
      </c>
      <c r="I126" s="1">
        <f>-'RevReq-E'!Q142+I125</f>
        <v>126143.23310752666</v>
      </c>
      <c r="J126" s="1">
        <f t="shared" si="8"/>
        <v>42790.584519472119</v>
      </c>
      <c r="L126" s="1">
        <f t="shared" si="9"/>
        <v>380512.06154033111</v>
      </c>
      <c r="M126" s="1"/>
      <c r="N126" s="40"/>
    </row>
    <row r="127" spans="2:14" hidden="1" outlineLevel="1">
      <c r="B127" s="2">
        <v>47027</v>
      </c>
      <c r="C127" s="1">
        <f>-'RevReq-E'!N143</f>
        <v>0</v>
      </c>
      <c r="D127" s="1">
        <f t="shared" si="7"/>
        <v>42790.584519472119</v>
      </c>
      <c r="E127" s="248">
        <f>SUMIF(INPUT!$F$7:$ES$7,B127,INPUT!$F$200:$ES$200)</f>
        <v>0.16939890710382513</v>
      </c>
      <c r="F127" s="1">
        <f t="shared" si="10"/>
        <v>0</v>
      </c>
      <c r="G127" s="2"/>
      <c r="H127" s="1">
        <f>-'RevReq-E'!T143+H126</f>
        <v>211578.24391333235</v>
      </c>
      <c r="I127" s="1">
        <f>-'RevReq-E'!Q143+I126</f>
        <v>127593.15532974887</v>
      </c>
      <c r="J127" s="1">
        <f t="shared" si="8"/>
        <v>42790.584519472119</v>
      </c>
      <c r="L127" s="1">
        <f t="shared" si="9"/>
        <v>381961.98376255331</v>
      </c>
      <c r="M127" s="1"/>
      <c r="N127" s="40"/>
    </row>
    <row r="128" spans="2:14" hidden="1" outlineLevel="1">
      <c r="B128" s="2">
        <v>47058</v>
      </c>
      <c r="C128" s="1">
        <f>-'RevReq-E'!N144</f>
        <v>0</v>
      </c>
      <c r="D128" s="1">
        <f t="shared" si="7"/>
        <v>42790.584519472119</v>
      </c>
      <c r="E128" s="248">
        <f>SUMIF(INPUT!$F$7:$ES$7,B128,INPUT!$F$200:$ES$200)</f>
        <v>8.7431693989071038E-2</v>
      </c>
      <c r="F128" s="1">
        <f t="shared" si="10"/>
        <v>0</v>
      </c>
      <c r="G128" s="2"/>
      <c r="H128" s="1">
        <f>-'RevReq-E'!T144+H127</f>
        <v>211578.24391333235</v>
      </c>
      <c r="I128" s="1">
        <f>-'RevReq-E'!Q144+I127</f>
        <v>129043.07755197109</v>
      </c>
      <c r="J128" s="1">
        <f t="shared" si="8"/>
        <v>42790.584519472119</v>
      </c>
      <c r="L128" s="1">
        <f t="shared" si="9"/>
        <v>383411.90598477551</v>
      </c>
      <c r="M128" s="1"/>
      <c r="N128" s="40"/>
    </row>
    <row r="129" spans="2:14" hidden="1" outlineLevel="1">
      <c r="B129" s="2">
        <v>47088</v>
      </c>
      <c r="C129" s="1">
        <f>-'RevReq-E'!N145</f>
        <v>0</v>
      </c>
      <c r="D129" s="1">
        <f t="shared" si="7"/>
        <v>42790.584519472119</v>
      </c>
      <c r="E129" s="248">
        <f>SUMIF(INPUT!$F$7:$ES$7,B129,INPUT!$F$200:$ES$200)</f>
        <v>2.7322404371584699E-3</v>
      </c>
      <c r="F129" s="1">
        <f t="shared" si="10"/>
        <v>0</v>
      </c>
      <c r="G129" s="2"/>
      <c r="H129" s="1">
        <f>-'RevReq-E'!T145+H128</f>
        <v>211578.24391333235</v>
      </c>
      <c r="I129" s="1">
        <f>-'RevReq-E'!Q145+I128</f>
        <v>130492.9997741933</v>
      </c>
      <c r="J129" s="1">
        <f t="shared" si="8"/>
        <v>42790.584519472119</v>
      </c>
      <c r="L129" s="1">
        <f t="shared" si="9"/>
        <v>384861.82820699771</v>
      </c>
      <c r="M129" s="1"/>
      <c r="N129" s="40"/>
    </row>
    <row r="130" spans="2:14" collapsed="1"/>
  </sheetData>
  <pageMargins left="0.2" right="0.2" top="0.75" bottom="0.75" header="0.3" footer="0.3"/>
  <pageSetup scale="8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0"/>
  <sheetViews>
    <sheetView workbookViewId="0">
      <selection activeCell="H19" sqref="H19"/>
    </sheetView>
  </sheetViews>
  <sheetFormatPr defaultRowHeight="15" outlineLevelRow="1"/>
  <cols>
    <col min="1" max="1" width="2.42578125" customWidth="1"/>
    <col min="2" max="2" width="9.85546875" customWidth="1"/>
    <col min="3" max="3" width="14.42578125" customWidth="1"/>
    <col min="4" max="4" width="16.7109375" customWidth="1"/>
    <col min="5" max="6" width="14.28515625" customWidth="1"/>
    <col min="7" max="7" width="5.28515625" customWidth="1"/>
    <col min="8" max="9" width="13.7109375" customWidth="1"/>
    <col min="10" max="10" width="13.42578125" customWidth="1"/>
    <col min="11" max="11" width="4.140625" customWidth="1"/>
    <col min="12" max="12" width="13.7109375" customWidth="1"/>
    <col min="13" max="13" width="13.42578125" customWidth="1"/>
    <col min="14" max="14" width="26.42578125" customWidth="1"/>
  </cols>
  <sheetData>
    <row r="1" spans="1:14" ht="18.75">
      <c r="B1" s="41" t="s">
        <v>316</v>
      </c>
      <c r="C1" s="41"/>
      <c r="D1" s="41"/>
      <c r="E1" s="41"/>
      <c r="F1" s="41"/>
      <c r="G1" s="41"/>
    </row>
    <row r="2" spans="1:14" ht="18.75">
      <c r="B2" s="41" t="s">
        <v>351</v>
      </c>
      <c r="C2" s="41"/>
      <c r="D2" s="41"/>
      <c r="E2" s="41"/>
      <c r="F2" s="41"/>
      <c r="G2" s="41"/>
    </row>
    <row r="4" spans="1:14">
      <c r="C4" s="134">
        <v>1</v>
      </c>
      <c r="D4" s="134">
        <f>C4+1</f>
        <v>2</v>
      </c>
      <c r="E4" s="134">
        <f t="shared" ref="E4:F4" si="0">D4+1</f>
        <v>3</v>
      </c>
      <c r="F4" s="134">
        <f t="shared" si="0"/>
        <v>4</v>
      </c>
      <c r="G4" s="134"/>
      <c r="H4" s="134">
        <f>F4+1</f>
        <v>5</v>
      </c>
      <c r="I4" s="134">
        <f>H4+1</f>
        <v>6</v>
      </c>
      <c r="J4" s="134">
        <f>I4+1</f>
        <v>7</v>
      </c>
      <c r="K4" s="134"/>
      <c r="L4" s="134">
        <f>J4+1</f>
        <v>8</v>
      </c>
      <c r="M4" s="261"/>
    </row>
    <row r="5" spans="1:14" s="149" customFormat="1" ht="60">
      <c r="A5"/>
      <c r="B5"/>
      <c r="C5" s="264" t="s">
        <v>338</v>
      </c>
      <c r="D5" s="264" t="s">
        <v>336</v>
      </c>
      <c r="E5" s="265" t="s">
        <v>6</v>
      </c>
      <c r="F5" s="264" t="s">
        <v>337</v>
      </c>
      <c r="G5" s="265"/>
      <c r="H5" s="264" t="s">
        <v>339</v>
      </c>
      <c r="I5" s="264" t="s">
        <v>340</v>
      </c>
      <c r="J5" s="267" t="s">
        <v>341</v>
      </c>
      <c r="K5" s="266"/>
      <c r="L5" s="267" t="s">
        <v>342</v>
      </c>
    </row>
    <row r="6" spans="1:14" ht="105">
      <c r="C6" s="263" t="s">
        <v>329</v>
      </c>
      <c r="D6" s="263" t="s">
        <v>332</v>
      </c>
      <c r="E6" s="263" t="s">
        <v>322</v>
      </c>
      <c r="F6" s="263" t="s">
        <v>331</v>
      </c>
      <c r="G6" s="259"/>
      <c r="H6" s="263" t="s">
        <v>334</v>
      </c>
      <c r="I6" s="263" t="s">
        <v>333</v>
      </c>
      <c r="J6" s="263" t="s">
        <v>335</v>
      </c>
      <c r="L6" s="263" t="s">
        <v>330</v>
      </c>
      <c r="N6" s="257"/>
    </row>
    <row r="7" spans="1:14">
      <c r="C7" s="262"/>
      <c r="D7" s="262"/>
      <c r="E7" s="262"/>
      <c r="F7" s="262"/>
      <c r="G7" s="262"/>
      <c r="H7" s="262"/>
      <c r="I7" s="262"/>
      <c r="J7" s="262"/>
      <c r="L7" s="262"/>
      <c r="N7" s="257"/>
    </row>
    <row r="8" spans="1:14">
      <c r="B8" s="2">
        <v>43405</v>
      </c>
      <c r="C8" s="1">
        <f>-'RevReq-G'!N24</f>
        <v>574.934042524917</v>
      </c>
      <c r="D8" s="1">
        <f>C8+D7</f>
        <v>574.934042524917</v>
      </c>
      <c r="E8" s="248">
        <f>SUMIF(INPUT!$F$7:$ES$7,B8,INPUT!$F$200:$ES$200)</f>
        <v>0.52459016393442626</v>
      </c>
      <c r="F8" s="1">
        <f t="shared" ref="F8:F71" si="1">C8*E8</f>
        <v>301.60474361962861</v>
      </c>
      <c r="G8" s="207"/>
      <c r="H8" s="1">
        <f>-'RevReq-G'!T24+H7</f>
        <v>2525.4337581650848</v>
      </c>
      <c r="I8" s="1">
        <f>-'RevReq-G'!Q24+I7</f>
        <v>1544.0913978494625</v>
      </c>
      <c r="J8" s="1">
        <f>IF(MONTH(B8)=1,D7+F8,F8+J7)</f>
        <v>301.60474361962861</v>
      </c>
      <c r="L8" s="1">
        <f>SUM(H8:J8)</f>
        <v>4371.1298996341757</v>
      </c>
      <c r="M8" s="1"/>
      <c r="N8" s="40"/>
    </row>
    <row r="9" spans="1:14">
      <c r="B9" s="2">
        <v>43435</v>
      </c>
      <c r="C9" s="1">
        <f>-'RevReq-G'!N25</f>
        <v>470.934042524917</v>
      </c>
      <c r="D9" s="1">
        <f t="shared" ref="D9:D72" si="2">C9+D8</f>
        <v>1045.868085049834</v>
      </c>
      <c r="E9" s="248">
        <f>SUMIF(INPUT!$F$7:$ES$7,B9,INPUT!$F$200:$ES$200)</f>
        <v>1.6393442622950821E-2</v>
      </c>
      <c r="F9" s="1">
        <f t="shared" si="1"/>
        <v>7.7202302053265086</v>
      </c>
      <c r="G9" s="2"/>
      <c r="H9" s="1">
        <f>-'RevReq-G'!T25+H8</f>
        <v>5050.8675163301696</v>
      </c>
      <c r="I9" s="1">
        <f>-'RevReq-G'!Q25+I8</f>
        <v>3088.182795698925</v>
      </c>
      <c r="J9" s="1">
        <f t="shared" ref="J9:J72" si="3">IF(MONTH(B9)=1,D8+F9,F9+J8)</f>
        <v>309.32497382495512</v>
      </c>
      <c r="L9" s="1">
        <f t="shared" ref="L9:L72" si="4">SUM(H9:J9)</f>
        <v>8448.3752858540502</v>
      </c>
      <c r="M9" s="1"/>
      <c r="N9" s="40"/>
    </row>
    <row r="10" spans="1:14">
      <c r="B10" s="2">
        <v>43466</v>
      </c>
      <c r="C10" s="1">
        <f>-'RevReq-G'!N26</f>
        <v>574.934042524917</v>
      </c>
      <c r="D10" s="1">
        <f t="shared" si="2"/>
        <v>1620.802127574751</v>
      </c>
      <c r="E10" s="248">
        <f>SUMIF(INPUT!$F$7:$ES$7,B10,INPUT!$F$200:$ES$200)</f>
        <v>0.9178082191780822</v>
      </c>
      <c r="F10" s="1">
        <f t="shared" si="1"/>
        <v>527.67918971464985</v>
      </c>
      <c r="G10" s="2"/>
      <c r="H10" s="1">
        <f>-'RevReq-G'!T26+H9</f>
        <v>7886.2333000616754</v>
      </c>
      <c r="I10" s="1">
        <f>-'RevReq-G'!Q26+I9</f>
        <v>4632.2741935483873</v>
      </c>
      <c r="J10" s="1">
        <f t="shared" si="3"/>
        <v>1573.547274764484</v>
      </c>
      <c r="L10" s="1">
        <f t="shared" si="4"/>
        <v>14092.054768374546</v>
      </c>
      <c r="M10" s="1"/>
      <c r="N10" s="40"/>
    </row>
    <row r="11" spans="1:14">
      <c r="B11" s="2">
        <v>43497</v>
      </c>
      <c r="C11" s="1">
        <f>-'RevReq-G'!N27</f>
        <v>574.934042524917</v>
      </c>
      <c r="D11" s="1">
        <f t="shared" si="2"/>
        <v>2195.736170099668</v>
      </c>
      <c r="E11" s="248">
        <f>SUMIF(INPUT!$F$7:$ES$7,B11,INPUT!$F$200:$ES$200)</f>
        <v>0.84109589041095889</v>
      </c>
      <c r="F11" s="1">
        <f t="shared" si="1"/>
        <v>483.57466042506718</v>
      </c>
      <c r="G11" s="2"/>
      <c r="H11" s="1">
        <f>-'RevReq-G'!T27+H10</f>
        <v>10721.599083793182</v>
      </c>
      <c r="I11" s="1">
        <f>-'RevReq-G'!Q27+I10</f>
        <v>6176.36559139785</v>
      </c>
      <c r="J11" s="1">
        <f t="shared" si="3"/>
        <v>2057.1219351895511</v>
      </c>
      <c r="L11" s="1">
        <f t="shared" si="4"/>
        <v>18955.086610380586</v>
      </c>
      <c r="M11" s="1"/>
      <c r="N11" s="40"/>
    </row>
    <row r="12" spans="1:14">
      <c r="B12" s="2">
        <v>43525</v>
      </c>
      <c r="C12" s="1">
        <f>-'RevReq-G'!N28</f>
        <v>704.934042524917</v>
      </c>
      <c r="D12" s="1">
        <f t="shared" si="2"/>
        <v>2900.670212624585</v>
      </c>
      <c r="E12" s="248">
        <f>SUMIF(INPUT!$F$7:$ES$7,B12,INPUT!$F$200:$ES$200)</f>
        <v>0.75616438356164384</v>
      </c>
      <c r="F12" s="1">
        <f t="shared" si="1"/>
        <v>533.04601571747151</v>
      </c>
      <c r="G12" s="2"/>
      <c r="H12" s="1">
        <f>-'RevReq-G'!T28+H11</f>
        <v>13556.964867524688</v>
      </c>
      <c r="I12" s="1">
        <f>-'RevReq-G'!Q28+I11</f>
        <v>7720.4569892473128</v>
      </c>
      <c r="J12" s="1">
        <f t="shared" si="3"/>
        <v>2590.1679509070227</v>
      </c>
      <c r="L12" s="1">
        <f t="shared" si="4"/>
        <v>23867.589807679025</v>
      </c>
      <c r="M12" s="1"/>
      <c r="N12" s="40"/>
    </row>
    <row r="13" spans="1:14">
      <c r="B13" s="2">
        <v>43556</v>
      </c>
      <c r="C13" s="1">
        <f>-'RevReq-G'!N29</f>
        <v>617.934042524917</v>
      </c>
      <c r="D13" s="1">
        <f t="shared" si="2"/>
        <v>3518.604255149502</v>
      </c>
      <c r="E13" s="248">
        <f>SUMIF(INPUT!$F$7:$ES$7,B13,INPUT!$F$200:$ES$200)</f>
        <v>0.67397260273972603</v>
      </c>
      <c r="F13" s="1">
        <f t="shared" si="1"/>
        <v>416.47061496199888</v>
      </c>
      <c r="G13" s="2"/>
      <c r="H13" s="1">
        <f>-'RevReq-G'!T29+H12</f>
        <v>16392.330651256194</v>
      </c>
      <c r="I13" s="1">
        <f>-'RevReq-G'!Q29+I12</f>
        <v>9264.5483870967746</v>
      </c>
      <c r="J13" s="1">
        <f t="shared" si="3"/>
        <v>3006.6385658690215</v>
      </c>
      <c r="L13" s="1">
        <f t="shared" si="4"/>
        <v>28663.51760422199</v>
      </c>
      <c r="M13" s="1"/>
      <c r="N13" s="40"/>
    </row>
    <row r="14" spans="1:14">
      <c r="B14" s="2">
        <v>43586</v>
      </c>
      <c r="C14" s="1">
        <f>-'RevReq-G'!N30</f>
        <v>617.934042524917</v>
      </c>
      <c r="D14" s="1">
        <f t="shared" si="2"/>
        <v>4136.5382976744186</v>
      </c>
      <c r="E14" s="248">
        <f>SUMIF(INPUT!$F$7:$ES$7,B14,INPUT!$F$200:$ES$200)</f>
        <v>0.58904109589041098</v>
      </c>
      <c r="F14" s="1">
        <f t="shared" si="1"/>
        <v>363.98854559686896</v>
      </c>
      <c r="G14" s="2"/>
      <c r="H14" s="1">
        <f>-'RevReq-G'!T30+H13</f>
        <v>19227.696434987702</v>
      </c>
      <c r="I14" s="1">
        <f>-'RevReq-G'!Q30+I13</f>
        <v>10808.639784946237</v>
      </c>
      <c r="J14" s="1">
        <f t="shared" si="3"/>
        <v>3370.6271114658903</v>
      </c>
      <c r="L14" s="1">
        <f t="shared" si="4"/>
        <v>33406.963331399827</v>
      </c>
      <c r="M14" s="1"/>
      <c r="N14" s="40"/>
    </row>
    <row r="15" spans="1:14">
      <c r="B15" s="2">
        <v>43617</v>
      </c>
      <c r="C15" s="1">
        <f>-'RevReq-G'!N31</f>
        <v>617.934042524917</v>
      </c>
      <c r="D15" s="1">
        <f t="shared" si="2"/>
        <v>4754.472340199336</v>
      </c>
      <c r="E15" s="248">
        <f>SUMIF(INPUT!$F$7:$ES$7,B15,INPUT!$F$200:$ES$200)</f>
        <v>0.50684931506849318</v>
      </c>
      <c r="F15" s="1">
        <f t="shared" si="1"/>
        <v>313.19944621125933</v>
      </c>
      <c r="G15" s="2"/>
      <c r="H15" s="1">
        <f>-'RevReq-G'!T31+H14</f>
        <v>22063.062218719206</v>
      </c>
      <c r="I15" s="1">
        <f>-'RevReq-G'!Q31+I14</f>
        <v>12352.7311827957</v>
      </c>
      <c r="J15" s="1">
        <f t="shared" si="3"/>
        <v>3683.8265576771496</v>
      </c>
      <c r="L15" s="1">
        <f t="shared" si="4"/>
        <v>38099.619959192059</v>
      </c>
      <c r="M15" s="1"/>
      <c r="N15" s="40"/>
    </row>
    <row r="16" spans="1:14">
      <c r="B16" s="2">
        <v>43647</v>
      </c>
      <c r="C16" s="1">
        <f>-'RevReq-G'!N32</f>
        <v>618.22577619041681</v>
      </c>
      <c r="D16" s="1">
        <f t="shared" si="2"/>
        <v>5372.6981163897526</v>
      </c>
      <c r="E16" s="248">
        <f>SUMIF(INPUT!$F$7:$ES$7,B16,INPUT!$F$200:$ES$200)</f>
        <v>0.42191780821917807</v>
      </c>
      <c r="F16" s="1">
        <f t="shared" si="1"/>
        <v>260.84046447486077</v>
      </c>
      <c r="G16" s="2"/>
      <c r="H16" s="1">
        <f>-'RevReq-G'!T32+H15</f>
        <v>24898.42800245071</v>
      </c>
      <c r="I16" s="1">
        <f>-'RevReq-G'!Q32+I15</f>
        <v>13896.822580645163</v>
      </c>
      <c r="J16" s="1">
        <f t="shared" si="3"/>
        <v>3944.6670221520103</v>
      </c>
      <c r="L16" s="1">
        <f t="shared" si="4"/>
        <v>42739.91760524788</v>
      </c>
      <c r="M16" s="1"/>
      <c r="N16" s="40"/>
    </row>
    <row r="17" spans="2:14">
      <c r="B17" s="2">
        <v>43678</v>
      </c>
      <c r="C17" s="1">
        <f>-'RevReq-G'!N33</f>
        <v>618.22577619041681</v>
      </c>
      <c r="D17" s="1">
        <f t="shared" si="2"/>
        <v>5990.9238925801692</v>
      </c>
      <c r="E17" s="248">
        <f>SUMIF(INPUT!$F$7:$ES$7,B17,INPUT!$F$200:$ES$200)</f>
        <v>0.33698630136986302</v>
      </c>
      <c r="F17" s="1">
        <f t="shared" si="1"/>
        <v>208.33361772992129</v>
      </c>
      <c r="G17" s="2"/>
      <c r="H17" s="1">
        <f>-'RevReq-G'!T33+H16</f>
        <v>27733.793786182214</v>
      </c>
      <c r="I17" s="1">
        <f>-'RevReq-G'!Q33+I16</f>
        <v>15440.913978494626</v>
      </c>
      <c r="J17" s="1">
        <f t="shared" si="3"/>
        <v>4153.0006398819314</v>
      </c>
      <c r="L17" s="1">
        <f t="shared" si="4"/>
        <v>47327.708404558769</v>
      </c>
      <c r="M17" s="1"/>
      <c r="N17" s="40"/>
    </row>
    <row r="18" spans="2:14">
      <c r="B18" s="2">
        <v>43709</v>
      </c>
      <c r="C18" s="1">
        <f>-'RevReq-G'!N34</f>
        <v>618.22577619041681</v>
      </c>
      <c r="D18" s="1">
        <f t="shared" si="2"/>
        <v>6609.1496687705858</v>
      </c>
      <c r="E18" s="248">
        <f>SUMIF(INPUT!$F$7:$ES$7,B18,INPUT!$F$200:$ES$200)</f>
        <v>0.25479452054794521</v>
      </c>
      <c r="F18" s="1">
        <f t="shared" si="1"/>
        <v>157.52054023481853</v>
      </c>
      <c r="G18" s="2"/>
      <c r="H18" s="1">
        <f>-'RevReq-G'!T34+H17</f>
        <v>30569.159569913718</v>
      </c>
      <c r="I18" s="1">
        <f>-'RevReq-G'!Q34+I17</f>
        <v>16985.005376344088</v>
      </c>
      <c r="J18" s="1">
        <f t="shared" si="3"/>
        <v>4310.5211801167497</v>
      </c>
      <c r="L18" s="1">
        <f t="shared" si="4"/>
        <v>51864.686126374552</v>
      </c>
      <c r="M18" s="1"/>
      <c r="N18" s="40"/>
    </row>
    <row r="19" spans="2:14">
      <c r="B19" s="2">
        <v>43739</v>
      </c>
      <c r="C19" s="1">
        <f>-'RevReq-G'!N35</f>
        <v>618.22577619041681</v>
      </c>
      <c r="D19" s="1">
        <f t="shared" si="2"/>
        <v>7227.3754449610024</v>
      </c>
      <c r="E19" s="248">
        <f>SUMIF(INPUT!$F$7:$ES$7,B19,INPUT!$F$200:$ES$200)</f>
        <v>0.16986301369863013</v>
      </c>
      <c r="F19" s="1">
        <f t="shared" si="1"/>
        <v>105.01369348987902</v>
      </c>
      <c r="G19" s="2"/>
      <c r="H19" s="1">
        <f>-'RevReq-G'!T35+H18</f>
        <v>33404.525353645222</v>
      </c>
      <c r="I19" s="1">
        <f>-'RevReq-G'!Q35+I18</f>
        <v>18529.096774193549</v>
      </c>
      <c r="J19" s="1">
        <f t="shared" si="3"/>
        <v>4415.5348736066289</v>
      </c>
      <c r="L19" s="1">
        <f t="shared" si="4"/>
        <v>56349.157001445397</v>
      </c>
      <c r="M19" s="1"/>
      <c r="N19" s="40"/>
    </row>
    <row r="20" spans="2:14">
      <c r="B20" s="2">
        <v>43770</v>
      </c>
      <c r="C20" s="1">
        <f>-'RevReq-G'!N36</f>
        <v>618.22577619041681</v>
      </c>
      <c r="D20" s="1">
        <f t="shared" si="2"/>
        <v>7845.6012211514189</v>
      </c>
      <c r="E20" s="248">
        <f>SUMIF(INPUT!$F$7:$ES$7,B20,INPUT!$F$200:$ES$200)</f>
        <v>8.7671232876712329E-2</v>
      </c>
      <c r="F20" s="1">
        <f t="shared" si="1"/>
        <v>54.200615994776271</v>
      </c>
      <c r="G20" s="2"/>
      <c r="H20" s="1">
        <f>-'RevReq-G'!T36+H19</f>
        <v>36239.891137376726</v>
      </c>
      <c r="I20" s="1">
        <f>-'RevReq-G'!Q36+I19</f>
        <v>20073.18817204301</v>
      </c>
      <c r="J20" s="1">
        <f t="shared" si="3"/>
        <v>4469.7354896014049</v>
      </c>
      <c r="L20" s="1">
        <f t="shared" si="4"/>
        <v>60782.814799021144</v>
      </c>
      <c r="M20" s="1"/>
      <c r="N20" s="40"/>
    </row>
    <row r="21" spans="2:14">
      <c r="B21" s="2">
        <v>43800</v>
      </c>
      <c r="C21" s="1">
        <f>-'RevReq-G'!N37</f>
        <v>-1513.0744508695834</v>
      </c>
      <c r="D21" s="1">
        <f t="shared" si="2"/>
        <v>6332.5267702818355</v>
      </c>
      <c r="E21" s="248">
        <f>SUMIF(INPUT!$F$7:$ES$7,B21,INPUT!$F$200:$ES$200)</f>
        <v>2.7397260273972603E-3</v>
      </c>
      <c r="F21" s="1">
        <f t="shared" si="1"/>
        <v>-4.1454094544372149</v>
      </c>
      <c r="G21" s="2"/>
      <c r="H21" s="1">
        <f>-'RevReq-G'!T37+H20</f>
        <v>39075.696166330163</v>
      </c>
      <c r="I21" s="1">
        <f>-'RevReq-G'!Q37+I20</f>
        <v>21617.279795698923</v>
      </c>
      <c r="J21" s="1">
        <f t="shared" si="3"/>
        <v>4465.5900801469679</v>
      </c>
      <c r="L21" s="1">
        <f t="shared" si="4"/>
        <v>65158.566042176055</v>
      </c>
      <c r="M21" s="1"/>
      <c r="N21" s="40"/>
    </row>
    <row r="22" spans="2:14">
      <c r="B22" s="2">
        <v>43831</v>
      </c>
      <c r="C22" s="1">
        <f>-'RevReq-G'!N38</f>
        <v>618.21182030269495</v>
      </c>
      <c r="D22" s="1">
        <f t="shared" si="2"/>
        <v>6950.7385905845304</v>
      </c>
      <c r="E22" s="248">
        <f>SUMIF(INPUT!$F$7:$ES$7,B22,INPUT!$F$200:$ES$200)</f>
        <v>0.91803278688524592</v>
      </c>
      <c r="F22" s="1">
        <f t="shared" si="1"/>
        <v>567.53872027788395</v>
      </c>
      <c r="G22" s="2"/>
      <c r="H22" s="1">
        <f>-'RevReq-G'!T38+H21</f>
        <v>42213.041135059371</v>
      </c>
      <c r="I22" s="1">
        <f>-'RevReq-G'!Q38+I21</f>
        <v>23161.371193548384</v>
      </c>
      <c r="J22" s="1">
        <f t="shared" si="3"/>
        <v>6900.0654905597194</v>
      </c>
      <c r="L22" s="1">
        <f t="shared" si="4"/>
        <v>72274.47781916747</v>
      </c>
      <c r="M22" s="1"/>
      <c r="N22" s="40"/>
    </row>
    <row r="23" spans="2:14">
      <c r="B23" s="2">
        <v>43862</v>
      </c>
      <c r="C23" s="1">
        <f>-'RevReq-G'!N39</f>
        <v>618.21182030269495</v>
      </c>
      <c r="D23" s="1">
        <f t="shared" si="2"/>
        <v>7568.9504108872252</v>
      </c>
      <c r="E23" s="248">
        <f>SUMIF(INPUT!$F$7:$ES$7,B23,INPUT!$F$200:$ES$200)</f>
        <v>0.83879781420765032</v>
      </c>
      <c r="F23" s="1">
        <f t="shared" si="1"/>
        <v>518.55472358723318</v>
      </c>
      <c r="G23" s="2"/>
      <c r="H23" s="1">
        <f>-'RevReq-G'!T39+H22</f>
        <v>45332.68640687428</v>
      </c>
      <c r="I23" s="1">
        <f>-'RevReq-G'!Q39+I22</f>
        <v>24705.462591397845</v>
      </c>
      <c r="J23" s="1">
        <f t="shared" si="3"/>
        <v>7418.620214146953</v>
      </c>
      <c r="L23" s="1">
        <f t="shared" si="4"/>
        <v>77456.76921241908</v>
      </c>
      <c r="M23" s="1"/>
      <c r="N23" s="40"/>
    </row>
    <row r="24" spans="2:14">
      <c r="B24" s="2">
        <v>43891</v>
      </c>
      <c r="C24" s="1">
        <f>-'RevReq-G'!N40</f>
        <v>618.21182030269495</v>
      </c>
      <c r="D24" s="1">
        <f t="shared" si="2"/>
        <v>8187.16223118992</v>
      </c>
      <c r="E24" s="248">
        <f>SUMIF(INPUT!$F$7:$ES$7,B24,INPUT!$F$200:$ES$200)</f>
        <v>0.75409836065573765</v>
      </c>
      <c r="F24" s="1">
        <f t="shared" si="1"/>
        <v>466.19252022826174</v>
      </c>
      <c r="G24" s="2"/>
      <c r="H24" s="1">
        <f>-'RevReq-G'!T40+H23</f>
        <v>48452.331678689188</v>
      </c>
      <c r="I24" s="1">
        <f>-'RevReq-G'!Q40+I23</f>
        <v>26249.553989247306</v>
      </c>
      <c r="J24" s="1">
        <f t="shared" si="3"/>
        <v>7884.8127343752149</v>
      </c>
      <c r="L24" s="1">
        <f t="shared" si="4"/>
        <v>82586.698402311711</v>
      </c>
      <c r="M24" s="1"/>
      <c r="N24" s="40"/>
    </row>
    <row r="25" spans="2:14">
      <c r="B25" s="2">
        <v>43922</v>
      </c>
      <c r="C25" s="1">
        <f>-'RevReq-G'!N41</f>
        <v>618.21182030269495</v>
      </c>
      <c r="D25" s="1">
        <f t="shared" si="2"/>
        <v>8805.3740514926158</v>
      </c>
      <c r="E25" s="248">
        <f>SUMIF(INPUT!$F$7:$ES$7,B25,INPUT!$F$200:$ES$200)</f>
        <v>0.67213114754098358</v>
      </c>
      <c r="F25" s="1">
        <f t="shared" si="1"/>
        <v>415.51942020345069</v>
      </c>
      <c r="G25" s="2"/>
      <c r="H25" s="1">
        <f>-'RevReq-G'!T41+H24</f>
        <v>51571.976950504097</v>
      </c>
      <c r="I25" s="1">
        <f>-'RevReq-G'!Q41+I24</f>
        <v>27793.645387096767</v>
      </c>
      <c r="J25" s="1">
        <f t="shared" si="3"/>
        <v>8300.3321545786657</v>
      </c>
      <c r="L25" s="1">
        <f t="shared" si="4"/>
        <v>87665.954492179517</v>
      </c>
      <c r="M25" s="1"/>
      <c r="N25" s="40"/>
    </row>
    <row r="26" spans="2:14">
      <c r="B26" s="2">
        <v>43952</v>
      </c>
      <c r="C26" s="1">
        <f>-'RevReq-G'!N42</f>
        <v>618.21182030269495</v>
      </c>
      <c r="D26" s="1">
        <f t="shared" si="2"/>
        <v>9423.5858717953106</v>
      </c>
      <c r="E26" s="248">
        <f>SUMIF(INPUT!$F$7:$ES$7,B26,INPUT!$F$200:$ES$200)</f>
        <v>0.58743169398907102</v>
      </c>
      <c r="F26" s="1">
        <f t="shared" si="1"/>
        <v>363.15721684447925</v>
      </c>
      <c r="G26" s="2"/>
      <c r="H26" s="1">
        <f>-'RevReq-G'!T42+H25</f>
        <v>54691.622222319005</v>
      </c>
      <c r="I26" s="1">
        <f>-'RevReq-G'!Q42+I25</f>
        <v>29337.736784946228</v>
      </c>
      <c r="J26" s="1">
        <f t="shared" si="3"/>
        <v>8663.4893714231457</v>
      </c>
      <c r="L26" s="1">
        <f t="shared" si="4"/>
        <v>92692.848378688373</v>
      </c>
      <c r="M26" s="1"/>
      <c r="N26" s="40"/>
    </row>
    <row r="27" spans="2:14">
      <c r="B27" s="2">
        <v>43983</v>
      </c>
      <c r="C27" s="1">
        <f>-'RevReq-G'!N43</f>
        <v>618.21182030269495</v>
      </c>
      <c r="D27" s="1">
        <f t="shared" si="2"/>
        <v>10041.797692098005</v>
      </c>
      <c r="E27" s="248">
        <f>SUMIF(INPUT!$F$7:$ES$7,B27,INPUT!$F$200:$ES$200)</f>
        <v>0.50546448087431695</v>
      </c>
      <c r="F27" s="1">
        <f t="shared" si="1"/>
        <v>312.4841168196682</v>
      </c>
      <c r="G27" s="2"/>
      <c r="H27" s="1">
        <f>-'RevReq-G'!T43+H26</f>
        <v>57811.267494133914</v>
      </c>
      <c r="I27" s="1">
        <f>-'RevReq-G'!Q43+I26</f>
        <v>30881.828182795689</v>
      </c>
      <c r="J27" s="1">
        <f t="shared" si="3"/>
        <v>8975.9734882428147</v>
      </c>
      <c r="L27" s="1">
        <f t="shared" si="4"/>
        <v>97669.069165172419</v>
      </c>
      <c r="M27" s="1"/>
      <c r="N27" s="40"/>
    </row>
    <row r="28" spans="2:14">
      <c r="B28" s="2">
        <v>44013</v>
      </c>
      <c r="C28" s="1">
        <f>-'RevReq-G'!N44</f>
        <v>618.21182030269495</v>
      </c>
      <c r="D28" s="1">
        <f t="shared" si="2"/>
        <v>10660.0095124007</v>
      </c>
      <c r="E28" s="248">
        <f>SUMIF(INPUT!$F$7:$ES$7,B28,INPUT!$F$200:$ES$200)</f>
        <v>0.42076502732240439</v>
      </c>
      <c r="F28" s="1">
        <f t="shared" si="1"/>
        <v>260.12191346069682</v>
      </c>
      <c r="G28" s="2"/>
      <c r="H28" s="1">
        <f>-'RevReq-G'!T44+H27</f>
        <v>63214.74549020324</v>
      </c>
      <c r="I28" s="1">
        <f>-'RevReq-G'!Q44+I27</f>
        <v>32425.91958064515</v>
      </c>
      <c r="J28" s="1">
        <f t="shared" si="3"/>
        <v>9236.095401703511</v>
      </c>
      <c r="L28" s="1">
        <f t="shared" si="4"/>
        <v>104876.7604725519</v>
      </c>
      <c r="M28" s="1"/>
      <c r="N28" s="40"/>
    </row>
    <row r="29" spans="2:14">
      <c r="B29" s="2">
        <v>44044</v>
      </c>
      <c r="C29" s="1">
        <f>-'RevReq-G'!N45</f>
        <v>618.21182030269495</v>
      </c>
      <c r="D29" s="1">
        <f t="shared" si="2"/>
        <v>11278.221332703395</v>
      </c>
      <c r="E29" s="248">
        <f>SUMIF(INPUT!$F$7:$ES$7,B29,INPUT!$F$200:$ES$200)</f>
        <v>0.33606557377049179</v>
      </c>
      <c r="F29" s="1">
        <f t="shared" si="1"/>
        <v>207.75971010172535</v>
      </c>
      <c r="G29" s="2"/>
      <c r="H29" s="1">
        <f>-'RevReq-G'!T45+H28</f>
        <v>68618.223486272575</v>
      </c>
      <c r="I29" s="1">
        <f>-'RevReq-G'!Q45+I28</f>
        <v>33970.010978494611</v>
      </c>
      <c r="J29" s="1">
        <f t="shared" si="3"/>
        <v>9443.8551118052364</v>
      </c>
      <c r="L29" s="1">
        <f t="shared" si="4"/>
        <v>112032.08957657243</v>
      </c>
      <c r="M29" s="1"/>
      <c r="N29" s="40"/>
    </row>
    <row r="30" spans="2:14">
      <c r="B30" s="2">
        <v>44075</v>
      </c>
      <c r="C30" s="1">
        <f>-'RevReq-G'!N46</f>
        <v>618.21182030269495</v>
      </c>
      <c r="D30" s="1">
        <f t="shared" si="2"/>
        <v>11896.43315300609</v>
      </c>
      <c r="E30" s="248">
        <f>SUMIF(INPUT!$F$7:$ES$7,B30,INPUT!$F$200:$ES$200)</f>
        <v>0.25409836065573771</v>
      </c>
      <c r="F30" s="1">
        <f t="shared" si="1"/>
        <v>157.0866100769143</v>
      </c>
      <c r="G30" s="2"/>
      <c r="H30" s="1">
        <f>-'RevReq-G'!T46+H29</f>
        <v>74021.701482341901</v>
      </c>
      <c r="I30" s="1">
        <f>-'RevReq-G'!Q46+I29</f>
        <v>35514.102376344075</v>
      </c>
      <c r="J30" s="1">
        <f t="shared" si="3"/>
        <v>9600.9417218821509</v>
      </c>
      <c r="L30" s="1">
        <f t="shared" si="4"/>
        <v>119136.74558056812</v>
      </c>
      <c r="M30" s="1"/>
      <c r="N30" s="40"/>
    </row>
    <row r="31" spans="2:14">
      <c r="B31" s="2">
        <v>44105</v>
      </c>
      <c r="C31" s="1">
        <f>-'RevReq-G'!N47</f>
        <v>618.21182030269495</v>
      </c>
      <c r="D31" s="1">
        <f t="shared" si="2"/>
        <v>12514.644973308785</v>
      </c>
      <c r="E31" s="248">
        <f>SUMIF(INPUT!$F$7:$ES$7,B31,INPUT!$F$200:$ES$200)</f>
        <v>0.16939890710382513</v>
      </c>
      <c r="F31" s="1">
        <f t="shared" si="1"/>
        <v>104.72440671794286</v>
      </c>
      <c r="G31" s="2"/>
      <c r="H31" s="1">
        <f>-'RevReq-G'!T47+H30</f>
        <v>79425.179478411228</v>
      </c>
      <c r="I31" s="1">
        <f>-'RevReq-G'!Q47+I30</f>
        <v>37058.19377419354</v>
      </c>
      <c r="J31" s="1">
        <f t="shared" si="3"/>
        <v>9705.6661286000945</v>
      </c>
      <c r="L31" s="1">
        <f t="shared" si="4"/>
        <v>126189.03938120486</v>
      </c>
      <c r="M31" s="1"/>
      <c r="N31" s="40"/>
    </row>
    <row r="32" spans="2:14">
      <c r="B32" s="2">
        <v>44136</v>
      </c>
      <c r="C32" s="1">
        <f>-'RevReq-G'!N48</f>
        <v>618.21182030269495</v>
      </c>
      <c r="D32" s="1">
        <f t="shared" si="2"/>
        <v>13132.85679361148</v>
      </c>
      <c r="E32" s="248">
        <f>SUMIF(INPUT!$F$7:$ES$7,B32,INPUT!$F$200:$ES$200)</f>
        <v>8.7431693989071038E-2</v>
      </c>
      <c r="F32" s="1">
        <f t="shared" si="1"/>
        <v>54.051306693131799</v>
      </c>
      <c r="G32" s="2"/>
      <c r="H32" s="1">
        <f>-'RevReq-G'!T48+H31</f>
        <v>84828.657474480555</v>
      </c>
      <c r="I32" s="1">
        <f>-'RevReq-G'!Q48+I31</f>
        <v>38602.285172043004</v>
      </c>
      <c r="J32" s="1">
        <f t="shared" si="3"/>
        <v>9759.717435293227</v>
      </c>
      <c r="L32" s="1">
        <f t="shared" si="4"/>
        <v>133190.66008181678</v>
      </c>
      <c r="M32" s="1"/>
      <c r="N32" s="40"/>
    </row>
    <row r="33" spans="2:14">
      <c r="B33" s="2">
        <v>44166</v>
      </c>
      <c r="C33" s="1">
        <f>-'RevReq-G'!N49</f>
        <v>-1433.8112688796527</v>
      </c>
      <c r="D33" s="1">
        <f t="shared" si="2"/>
        <v>11699.045524731828</v>
      </c>
      <c r="E33" s="248">
        <f>SUMIF(INPUT!$F$7:$ES$7,B33,INPUT!$F$200:$ES$200)</f>
        <v>2.7322404371584699E-3</v>
      </c>
      <c r="F33" s="1">
        <f t="shared" si="1"/>
        <v>-3.9175171280864829</v>
      </c>
      <c r="G33" s="2"/>
      <c r="H33" s="1">
        <f>-'RevReq-G'!T49+H32</f>
        <v>90635.874966330171</v>
      </c>
      <c r="I33" s="1">
        <f>-'RevReq-G'!Q49+I32</f>
        <v>40146.376569892469</v>
      </c>
      <c r="J33" s="1">
        <f t="shared" si="3"/>
        <v>9755.7999181651412</v>
      </c>
      <c r="L33" s="1">
        <f t="shared" si="4"/>
        <v>140538.05145438778</v>
      </c>
      <c r="M33" s="1"/>
      <c r="N33" s="40"/>
    </row>
    <row r="34" spans="2:14" hidden="1" outlineLevel="1">
      <c r="B34" s="2">
        <v>44197</v>
      </c>
      <c r="C34" s="1">
        <f>-'RevReq-G'!N50</f>
        <v>618.21182030269495</v>
      </c>
      <c r="D34" s="1">
        <f t="shared" si="2"/>
        <v>12317.257345034523</v>
      </c>
      <c r="E34" s="248">
        <f>SUMIF(INPUT!$F$7:$ES$7,B34,INPUT!$F$200:$ES$200)</f>
        <v>0.9178082191780822</v>
      </c>
      <c r="F34" s="1">
        <f t="shared" si="1"/>
        <v>567.39988986685705</v>
      </c>
      <c r="G34" s="2"/>
      <c r="H34" s="1">
        <f>-'RevReq-G'!T50+H33</f>
        <v>94430.80460241939</v>
      </c>
      <c r="I34" s="1">
        <f>-'RevReq-G'!Q50+I33</f>
        <v>41690.467967741934</v>
      </c>
      <c r="J34" s="1">
        <f t="shared" si="3"/>
        <v>12266.445414598686</v>
      </c>
      <c r="L34" s="1">
        <f t="shared" si="4"/>
        <v>148387.71798476001</v>
      </c>
      <c r="M34" s="1"/>
      <c r="N34" s="40"/>
    </row>
    <row r="35" spans="2:14" hidden="1" outlineLevel="1">
      <c r="B35" s="2">
        <v>44228</v>
      </c>
      <c r="C35" s="1">
        <f>-'RevReq-G'!N51</f>
        <v>618.21182030269495</v>
      </c>
      <c r="D35" s="1">
        <f t="shared" si="2"/>
        <v>12935.469165337217</v>
      </c>
      <c r="E35" s="248">
        <f>SUMIF(INPUT!$F$7:$ES$7,B35,INPUT!$F$200:$ES$200)</f>
        <v>0.84109589041095889</v>
      </c>
      <c r="F35" s="1">
        <f t="shared" si="1"/>
        <v>519.97542146007493</v>
      </c>
      <c r="G35" s="2"/>
      <c r="H35" s="1">
        <f>-'RevReq-G'!T51+H34</f>
        <v>98225.734238508609</v>
      </c>
      <c r="I35" s="1">
        <f>-'RevReq-G'!Q51+I34</f>
        <v>43234.559365591398</v>
      </c>
      <c r="J35" s="1">
        <f t="shared" si="3"/>
        <v>12786.42083605876</v>
      </c>
      <c r="L35" s="1">
        <f t="shared" si="4"/>
        <v>154246.71444015877</v>
      </c>
      <c r="M35" s="1"/>
      <c r="N35" s="40"/>
    </row>
    <row r="36" spans="2:14" hidden="1" outlineLevel="1">
      <c r="B36" s="2">
        <v>44256</v>
      </c>
      <c r="C36" s="1">
        <f>-'RevReq-G'!N52</f>
        <v>618.21182030269495</v>
      </c>
      <c r="D36" s="1">
        <f t="shared" si="2"/>
        <v>13553.680985639912</v>
      </c>
      <c r="E36" s="248">
        <f>SUMIF(INPUT!$F$7:$ES$7,B36,INPUT!$F$200:$ES$200)</f>
        <v>0.75616438356164384</v>
      </c>
      <c r="F36" s="1">
        <f t="shared" si="1"/>
        <v>467.46976000970903</v>
      </c>
      <c r="G36" s="2"/>
      <c r="H36" s="1">
        <f>-'RevReq-G'!T52+H35</f>
        <v>102020.66387459783</v>
      </c>
      <c r="I36" s="1">
        <f>-'RevReq-G'!Q52+I35</f>
        <v>44778.650763440863</v>
      </c>
      <c r="J36" s="1">
        <f t="shared" si="3"/>
        <v>13253.89059606847</v>
      </c>
      <c r="L36" s="1">
        <f t="shared" si="4"/>
        <v>160053.20523410715</v>
      </c>
      <c r="M36" s="1"/>
      <c r="N36" s="40"/>
    </row>
    <row r="37" spans="2:14" hidden="1" outlineLevel="1">
      <c r="B37" s="2">
        <v>44287</v>
      </c>
      <c r="C37" s="1">
        <f>-'RevReq-G'!N53</f>
        <v>618.21182030269495</v>
      </c>
      <c r="D37" s="1">
        <f t="shared" si="2"/>
        <v>14171.892805942607</v>
      </c>
      <c r="E37" s="248">
        <f>SUMIF(INPUT!$F$7:$ES$7,B37,INPUT!$F$200:$ES$200)</f>
        <v>0.67397260273972603</v>
      </c>
      <c r="F37" s="1">
        <f t="shared" si="1"/>
        <v>416.65782957387114</v>
      </c>
      <c r="G37" s="2"/>
      <c r="H37" s="1">
        <f>-'RevReq-G'!T53+H36</f>
        <v>105815.59351068705</v>
      </c>
      <c r="I37" s="1">
        <f>-'RevReq-G'!Q53+I36</f>
        <v>46322.742161290327</v>
      </c>
      <c r="J37" s="1">
        <f t="shared" si="3"/>
        <v>13670.548425642341</v>
      </c>
      <c r="L37" s="1">
        <f t="shared" si="4"/>
        <v>165808.88409761971</v>
      </c>
      <c r="M37" s="1"/>
      <c r="N37" s="40"/>
    </row>
    <row r="38" spans="2:14" hidden="1" outlineLevel="1">
      <c r="B38" s="2">
        <v>44317</v>
      </c>
      <c r="C38" s="1">
        <f>-'RevReq-G'!N54</f>
        <v>618.21182030269495</v>
      </c>
      <c r="D38" s="1">
        <f t="shared" si="2"/>
        <v>14790.104626245302</v>
      </c>
      <c r="E38" s="248">
        <f>SUMIF(INPUT!$F$7:$ES$7,B38,INPUT!$F$200:$ES$200)</f>
        <v>0.58904109589041098</v>
      </c>
      <c r="F38" s="1">
        <f t="shared" si="1"/>
        <v>364.15216812350525</v>
      </c>
      <c r="G38" s="2"/>
      <c r="H38" s="1">
        <f>-'RevReq-G'!T54+H37</f>
        <v>109610.52314677626</v>
      </c>
      <c r="I38" s="1">
        <f>-'RevReq-G'!Q54+I37</f>
        <v>47866.833559139792</v>
      </c>
      <c r="J38" s="1">
        <f t="shared" si="3"/>
        <v>14034.700593765845</v>
      </c>
      <c r="L38" s="1">
        <f t="shared" si="4"/>
        <v>171512.05729968191</v>
      </c>
      <c r="M38" s="1"/>
      <c r="N38" s="40"/>
    </row>
    <row r="39" spans="2:14" hidden="1" outlineLevel="1">
      <c r="B39" s="2">
        <v>44348</v>
      </c>
      <c r="C39" s="1">
        <f>-'RevReq-G'!N55</f>
        <v>618.21182030269495</v>
      </c>
      <c r="D39" s="1">
        <f t="shared" si="2"/>
        <v>15408.316446547997</v>
      </c>
      <c r="E39" s="248">
        <f>SUMIF(INPUT!$F$7:$ES$7,B39,INPUT!$F$200:$ES$200)</f>
        <v>0.50684931506849318</v>
      </c>
      <c r="F39" s="1">
        <f t="shared" si="1"/>
        <v>313.3402376876673</v>
      </c>
      <c r="G39" s="2"/>
      <c r="H39" s="1">
        <f>-'RevReq-G'!T55+H38</f>
        <v>113405.45278286548</v>
      </c>
      <c r="I39" s="1">
        <f>-'RevReq-G'!Q55+I38</f>
        <v>49410.924956989256</v>
      </c>
      <c r="J39" s="1">
        <f t="shared" si="3"/>
        <v>14348.040831453513</v>
      </c>
      <c r="L39" s="1">
        <f t="shared" si="4"/>
        <v>177164.41857130826</v>
      </c>
      <c r="M39" s="1"/>
      <c r="N39" s="40"/>
    </row>
    <row r="40" spans="2:14" hidden="1" outlineLevel="1">
      <c r="B40" s="2">
        <v>44378</v>
      </c>
      <c r="C40" s="1">
        <f>-'RevReq-G'!N56</f>
        <v>618.21182030269495</v>
      </c>
      <c r="D40" s="1">
        <f t="shared" si="2"/>
        <v>16026.528266850692</v>
      </c>
      <c r="E40" s="248">
        <f>SUMIF(INPUT!$F$7:$ES$7,B40,INPUT!$F$200:$ES$200)</f>
        <v>0.42191780821917807</v>
      </c>
      <c r="F40" s="1">
        <f t="shared" si="1"/>
        <v>260.83457623730141</v>
      </c>
      <c r="G40" s="2"/>
      <c r="H40" s="1">
        <f>-'RevReq-G'!T56+H39</f>
        <v>117200.3824189547</v>
      </c>
      <c r="I40" s="1">
        <f>-'RevReq-G'!Q56+I39</f>
        <v>50955.016354838721</v>
      </c>
      <c r="J40" s="1">
        <f t="shared" si="3"/>
        <v>14608.875407690814</v>
      </c>
      <c r="L40" s="1">
        <f t="shared" si="4"/>
        <v>182764.27418148424</v>
      </c>
      <c r="M40" s="1"/>
      <c r="N40" s="40"/>
    </row>
    <row r="41" spans="2:14" hidden="1" outlineLevel="1">
      <c r="B41" s="2">
        <v>44409</v>
      </c>
      <c r="C41" s="1">
        <f>-'RevReq-G'!N57</f>
        <v>618.21182030269495</v>
      </c>
      <c r="D41" s="1">
        <f t="shared" si="2"/>
        <v>16644.740087153386</v>
      </c>
      <c r="E41" s="248">
        <f>SUMIF(INPUT!$F$7:$ES$7,B41,INPUT!$F$200:$ES$200)</f>
        <v>0.33698630136986302</v>
      </c>
      <c r="F41" s="1">
        <f t="shared" si="1"/>
        <v>208.32891478693557</v>
      </c>
      <c r="G41" s="2"/>
      <c r="H41" s="1">
        <f>-'RevReq-G'!T57+H40</f>
        <v>120889.25113584858</v>
      </c>
      <c r="I41" s="1">
        <f>-'RevReq-G'!Q57+I40</f>
        <v>52499.107752688185</v>
      </c>
      <c r="J41" s="1">
        <f t="shared" si="3"/>
        <v>14817.20432247775</v>
      </c>
      <c r="L41" s="1">
        <f t="shared" si="4"/>
        <v>188205.56321101449</v>
      </c>
      <c r="M41" s="1"/>
      <c r="N41" s="40"/>
    </row>
    <row r="42" spans="2:14" hidden="1" outlineLevel="1">
      <c r="B42" s="2">
        <v>44440</v>
      </c>
      <c r="C42" s="1">
        <f>-'RevReq-G'!N58</f>
        <v>618.21182030269495</v>
      </c>
      <c r="D42" s="1">
        <f t="shared" si="2"/>
        <v>17262.951907456081</v>
      </c>
      <c r="E42" s="248">
        <f>SUMIF(INPUT!$F$7:$ES$7,B42,INPUT!$F$200:$ES$200)</f>
        <v>0.25479452054794521</v>
      </c>
      <c r="F42" s="1">
        <f t="shared" si="1"/>
        <v>157.51698435109762</v>
      </c>
      <c r="G42" s="2"/>
      <c r="H42" s="1">
        <f>-'RevReq-G'!T58+H41</f>
        <v>124626.79401925678</v>
      </c>
      <c r="I42" s="1">
        <f>-'RevReq-G'!Q58+I41</f>
        <v>54043.19915053765</v>
      </c>
      <c r="J42" s="1">
        <f t="shared" si="3"/>
        <v>14974.721306828847</v>
      </c>
      <c r="L42" s="1">
        <f t="shared" si="4"/>
        <v>193644.71447662328</v>
      </c>
      <c r="M42" s="1"/>
      <c r="N42" s="40"/>
    </row>
    <row r="43" spans="2:14" hidden="1" outlineLevel="1">
      <c r="B43" s="2">
        <v>44470</v>
      </c>
      <c r="C43" s="1">
        <f>-'RevReq-G'!N59</f>
        <v>618.21182030269495</v>
      </c>
      <c r="D43" s="1">
        <f t="shared" si="2"/>
        <v>17881.163727758776</v>
      </c>
      <c r="E43" s="248">
        <f>SUMIF(INPUT!$F$7:$ES$7,B43,INPUT!$F$200:$ES$200)</f>
        <v>0.16986301369863013</v>
      </c>
      <c r="F43" s="1">
        <f t="shared" si="1"/>
        <v>105.01132290073174</v>
      </c>
      <c r="G43" s="2"/>
      <c r="H43" s="1">
        <f>-'RevReq-G'!T59+H42</f>
        <v>128364.33690266497</v>
      </c>
      <c r="I43" s="1">
        <f>-'RevReq-G'!Q59+I42</f>
        <v>55587.290548387115</v>
      </c>
      <c r="J43" s="1">
        <f t="shared" si="3"/>
        <v>15079.732629729579</v>
      </c>
      <c r="L43" s="1">
        <f t="shared" si="4"/>
        <v>199031.36008078165</v>
      </c>
      <c r="M43" s="1"/>
      <c r="N43" s="40"/>
    </row>
    <row r="44" spans="2:14" hidden="1" outlineLevel="1">
      <c r="B44" s="2">
        <v>44501</v>
      </c>
      <c r="C44" s="1">
        <f>-'RevReq-G'!N60</f>
        <v>618.21182030269495</v>
      </c>
      <c r="D44" s="1">
        <f t="shared" si="2"/>
        <v>18499.375548061471</v>
      </c>
      <c r="E44" s="248">
        <f>SUMIF(INPUT!$F$7:$ES$7,B44,INPUT!$F$200:$ES$200)</f>
        <v>8.7671232876712329E-2</v>
      </c>
      <c r="F44" s="1">
        <f t="shared" si="1"/>
        <v>54.199392464893805</v>
      </c>
      <c r="G44" s="2"/>
      <c r="H44" s="1">
        <f>-'RevReq-G'!T60+H43</f>
        <v>132101.87978607317</v>
      </c>
      <c r="I44" s="1">
        <f>-'RevReq-G'!Q60+I43</f>
        <v>57131.381946236579</v>
      </c>
      <c r="J44" s="1">
        <f t="shared" si="3"/>
        <v>15133.932022194473</v>
      </c>
      <c r="L44" s="1">
        <f t="shared" si="4"/>
        <v>204367.19375450423</v>
      </c>
      <c r="M44" s="1"/>
      <c r="N44" s="40"/>
    </row>
    <row r="45" spans="2:14" hidden="1" outlineLevel="1">
      <c r="B45" s="2">
        <v>44531</v>
      </c>
      <c r="C45" s="1">
        <f>-'RevReq-G'!N61</f>
        <v>618.21182030269495</v>
      </c>
      <c r="D45" s="1">
        <f t="shared" si="2"/>
        <v>19117.587368364166</v>
      </c>
      <c r="E45" s="248">
        <f>SUMIF(INPUT!$F$7:$ES$7,B45,INPUT!$F$200:$ES$200)</f>
        <v>2.7397260273972603E-3</v>
      </c>
      <c r="F45" s="1">
        <f t="shared" si="1"/>
        <v>1.6937310145279314</v>
      </c>
      <c r="G45" s="2"/>
      <c r="H45" s="1">
        <f>-'RevReq-G'!T61+H44</f>
        <v>135839.42266948137</v>
      </c>
      <c r="I45" s="1">
        <f>-'RevReq-G'!Q61+I44</f>
        <v>58675.473344086044</v>
      </c>
      <c r="J45" s="1">
        <f t="shared" si="3"/>
        <v>15135.625753209</v>
      </c>
      <c r="L45" s="1">
        <f t="shared" si="4"/>
        <v>209650.52176677639</v>
      </c>
      <c r="M45" s="1"/>
      <c r="N45" s="40"/>
    </row>
    <row r="46" spans="2:14" hidden="1" outlineLevel="1">
      <c r="B46" s="2">
        <v>44562</v>
      </c>
      <c r="C46" s="1">
        <f>-'RevReq-G'!N62</f>
        <v>618.21182030269495</v>
      </c>
      <c r="D46" s="1">
        <f t="shared" si="2"/>
        <v>19735.799188666861</v>
      </c>
      <c r="E46" s="248">
        <f>SUMIF(INPUT!$F$7:$ES$7,B46,INPUT!$F$200:$ES$200)</f>
        <v>0.9178082191780822</v>
      </c>
      <c r="F46" s="1">
        <f t="shared" si="1"/>
        <v>567.39988986685705</v>
      </c>
      <c r="G46" s="2"/>
      <c r="H46" s="1">
        <f>-'RevReq-G'!T62+H45</f>
        <v>139884.06433054761</v>
      </c>
      <c r="I46" s="1">
        <f>-'RevReq-G'!Q62+I45</f>
        <v>60219.564741935508</v>
      </c>
      <c r="J46" s="1">
        <f t="shared" si="3"/>
        <v>19684.987258231024</v>
      </c>
      <c r="L46" s="1">
        <f t="shared" si="4"/>
        <v>219788.61633071414</v>
      </c>
      <c r="M46" s="1"/>
      <c r="N46" s="40"/>
    </row>
    <row r="47" spans="2:14" hidden="1" outlineLevel="1">
      <c r="B47" s="2">
        <v>44593</v>
      </c>
      <c r="C47" s="1">
        <f>-'RevReq-G'!N63</f>
        <v>618.21182030269495</v>
      </c>
      <c r="D47" s="1">
        <f t="shared" si="2"/>
        <v>20354.011008969555</v>
      </c>
      <c r="E47" s="248">
        <f>SUMIF(INPUT!$F$7:$ES$7,B47,INPUT!$F$200:$ES$200)</f>
        <v>0.84109589041095889</v>
      </c>
      <c r="F47" s="1">
        <f t="shared" si="1"/>
        <v>519.97542146007493</v>
      </c>
      <c r="G47" s="2"/>
      <c r="H47" s="1">
        <f>-'RevReq-G'!T63+H46</f>
        <v>143928.70599161385</v>
      </c>
      <c r="I47" s="1">
        <f>-'RevReq-G'!Q63+I46</f>
        <v>61763.656139784973</v>
      </c>
      <c r="J47" s="1">
        <f t="shared" si="3"/>
        <v>20204.9626796911</v>
      </c>
      <c r="L47" s="1">
        <f t="shared" si="4"/>
        <v>225897.3248110899</v>
      </c>
      <c r="M47" s="1"/>
      <c r="N47" s="40"/>
    </row>
    <row r="48" spans="2:14" hidden="1" outlineLevel="1">
      <c r="B48" s="2">
        <v>44621</v>
      </c>
      <c r="C48" s="1">
        <f>-'RevReq-G'!N64</f>
        <v>618.21182030269495</v>
      </c>
      <c r="D48" s="1">
        <f t="shared" si="2"/>
        <v>20972.22282927225</v>
      </c>
      <c r="E48" s="248">
        <f>SUMIF(INPUT!$F$7:$ES$7,B48,INPUT!$F$200:$ES$200)</f>
        <v>0.75616438356164384</v>
      </c>
      <c r="F48" s="1">
        <f t="shared" si="1"/>
        <v>467.46976000970903</v>
      </c>
      <c r="G48" s="2"/>
      <c r="H48" s="1">
        <f>-'RevReq-G'!T64+H47</f>
        <v>147973.3476526801</v>
      </c>
      <c r="I48" s="1">
        <f>-'RevReq-G'!Q64+I47</f>
        <v>63307.747537634437</v>
      </c>
      <c r="J48" s="1">
        <f t="shared" si="3"/>
        <v>20672.432439700809</v>
      </c>
      <c r="L48" s="1">
        <f t="shared" si="4"/>
        <v>231953.52763001533</v>
      </c>
      <c r="M48" s="1"/>
      <c r="N48" s="40"/>
    </row>
    <row r="49" spans="2:14" hidden="1" outlineLevel="1">
      <c r="B49" s="2">
        <v>44652</v>
      </c>
      <c r="C49" s="1">
        <f>-'RevReq-G'!N65</f>
        <v>618.21182030269495</v>
      </c>
      <c r="D49" s="1">
        <f t="shared" si="2"/>
        <v>21590.434649574945</v>
      </c>
      <c r="E49" s="248">
        <f>SUMIF(INPUT!$F$7:$ES$7,B49,INPUT!$F$200:$ES$200)</f>
        <v>0.67397260273972603</v>
      </c>
      <c r="F49" s="1">
        <f t="shared" si="1"/>
        <v>416.65782957387114</v>
      </c>
      <c r="G49" s="2"/>
      <c r="H49" s="1">
        <f>-'RevReq-G'!T65+H48</f>
        <v>152017.98931374634</v>
      </c>
      <c r="I49" s="1">
        <f>-'RevReq-G'!Q65+I48</f>
        <v>64851.838935483902</v>
      </c>
      <c r="J49" s="1">
        <f t="shared" si="3"/>
        <v>21089.090269274682</v>
      </c>
      <c r="L49" s="1">
        <f t="shared" si="4"/>
        <v>237958.91851850491</v>
      </c>
      <c r="M49" s="1"/>
      <c r="N49" s="40"/>
    </row>
    <row r="50" spans="2:14" hidden="1" outlineLevel="1">
      <c r="B50" s="2">
        <v>44682</v>
      </c>
      <c r="C50" s="1">
        <f>-'RevReq-G'!N66</f>
        <v>618.21182030269495</v>
      </c>
      <c r="D50" s="1">
        <f t="shared" si="2"/>
        <v>22208.64646987764</v>
      </c>
      <c r="E50" s="248">
        <f>SUMIF(INPUT!$F$7:$ES$7,B50,INPUT!$F$200:$ES$200)</f>
        <v>0.58904109589041098</v>
      </c>
      <c r="F50" s="1">
        <f t="shared" si="1"/>
        <v>364.15216812350525</v>
      </c>
      <c r="G50" s="2"/>
      <c r="H50" s="1">
        <f>-'RevReq-G'!T66+H49</f>
        <v>156062.63097481258</v>
      </c>
      <c r="I50" s="1">
        <f>-'RevReq-G'!Q66+I49</f>
        <v>66395.930333333366</v>
      </c>
      <c r="J50" s="1">
        <f t="shared" si="3"/>
        <v>21453.242437398188</v>
      </c>
      <c r="L50" s="1">
        <f t="shared" si="4"/>
        <v>243911.80374554411</v>
      </c>
      <c r="M50" s="1"/>
      <c r="N50" s="40"/>
    </row>
    <row r="51" spans="2:14" hidden="1" outlineLevel="1">
      <c r="B51" s="2">
        <v>44713</v>
      </c>
      <c r="C51" s="1">
        <f>-'RevReq-G'!N67</f>
        <v>618.21182030269495</v>
      </c>
      <c r="D51" s="1">
        <f t="shared" si="2"/>
        <v>22826.858290180335</v>
      </c>
      <c r="E51" s="248">
        <f>SUMIF(INPUT!$F$7:$ES$7,B51,INPUT!$F$200:$ES$200)</f>
        <v>0.50684931506849318</v>
      </c>
      <c r="F51" s="1">
        <f t="shared" si="1"/>
        <v>313.3402376876673</v>
      </c>
      <c r="G51" s="2"/>
      <c r="H51" s="1">
        <f>-'RevReq-G'!T67+H50</f>
        <v>160107.27263587882</v>
      </c>
      <c r="I51" s="1">
        <f>-'RevReq-G'!Q67+I50</f>
        <v>67940.021731182831</v>
      </c>
      <c r="J51" s="1">
        <f t="shared" si="3"/>
        <v>21766.582675085854</v>
      </c>
      <c r="L51" s="1">
        <f t="shared" si="4"/>
        <v>249813.87704214751</v>
      </c>
      <c r="M51" s="1"/>
      <c r="N51" s="40"/>
    </row>
    <row r="52" spans="2:14" hidden="1" outlineLevel="1">
      <c r="B52" s="2">
        <v>44743</v>
      </c>
      <c r="C52" s="1">
        <f>-'RevReq-G'!N68</f>
        <v>618.21182030269495</v>
      </c>
      <c r="D52" s="1">
        <f t="shared" si="2"/>
        <v>23445.07011048303</v>
      </c>
      <c r="E52" s="248">
        <f>SUMIF(INPUT!$F$7:$ES$7,B52,INPUT!$F$200:$ES$200)</f>
        <v>0.42191780821917807</v>
      </c>
      <c r="F52" s="1">
        <f t="shared" si="1"/>
        <v>260.83457623730141</v>
      </c>
      <c r="G52" s="2"/>
      <c r="H52" s="1">
        <f>-'RevReq-G'!T68+H51</f>
        <v>164151.91429694506</v>
      </c>
      <c r="I52" s="1">
        <f>-'RevReq-G'!Q68+I51</f>
        <v>69484.113129032296</v>
      </c>
      <c r="J52" s="1">
        <f t="shared" si="3"/>
        <v>22027.417251323157</v>
      </c>
      <c r="L52" s="1">
        <f t="shared" si="4"/>
        <v>255663.44467730049</v>
      </c>
      <c r="M52" s="1"/>
      <c r="N52" s="40"/>
    </row>
    <row r="53" spans="2:14" hidden="1" outlineLevel="1">
      <c r="B53" s="2">
        <v>44774</v>
      </c>
      <c r="C53" s="1">
        <f>-'RevReq-G'!N69</f>
        <v>618.21182030269495</v>
      </c>
      <c r="D53" s="1">
        <f t="shared" si="2"/>
        <v>24063.281930785724</v>
      </c>
      <c r="E53" s="248">
        <f>SUMIF(INPUT!$F$7:$ES$7,B53,INPUT!$F$200:$ES$200)</f>
        <v>0.33698630136986302</v>
      </c>
      <c r="F53" s="1">
        <f t="shared" si="1"/>
        <v>208.32891478693557</v>
      </c>
      <c r="G53" s="2"/>
      <c r="H53" s="1">
        <f>-'RevReq-G'!T69+H52</f>
        <v>168196.5559580113</v>
      </c>
      <c r="I53" s="1">
        <f>-'RevReq-G'!Q69+I52</f>
        <v>71028.20452688176</v>
      </c>
      <c r="J53" s="1">
        <f t="shared" si="3"/>
        <v>22235.746166110093</v>
      </c>
      <c r="L53" s="1">
        <f t="shared" si="4"/>
        <v>261460.50665100315</v>
      </c>
      <c r="M53" s="1"/>
      <c r="N53" s="40"/>
    </row>
    <row r="54" spans="2:14" hidden="1" outlineLevel="1">
      <c r="B54" s="2">
        <v>44805</v>
      </c>
      <c r="C54" s="1">
        <f>-'RevReq-G'!N70</f>
        <v>618.21182030269495</v>
      </c>
      <c r="D54" s="1">
        <f t="shared" si="2"/>
        <v>24681.493751088419</v>
      </c>
      <c r="E54" s="248">
        <f>SUMIF(INPUT!$F$7:$ES$7,B54,INPUT!$F$200:$ES$200)</f>
        <v>0.25479452054794521</v>
      </c>
      <c r="F54" s="1">
        <f t="shared" si="1"/>
        <v>157.51698435109762</v>
      </c>
      <c r="G54" s="2"/>
      <c r="H54" s="1">
        <f>-'RevReq-G'!T70+H53</f>
        <v>172241.19761907755</v>
      </c>
      <c r="I54" s="1">
        <f>-'RevReq-G'!Q70+I53</f>
        <v>72572.295924731225</v>
      </c>
      <c r="J54" s="1">
        <f t="shared" si="3"/>
        <v>22393.263150461193</v>
      </c>
      <c r="L54" s="1">
        <f t="shared" si="4"/>
        <v>267206.75669426995</v>
      </c>
      <c r="M54" s="1"/>
      <c r="N54" s="40"/>
    </row>
    <row r="55" spans="2:14" hidden="1" outlineLevel="1">
      <c r="B55" s="2">
        <v>44835</v>
      </c>
      <c r="C55" s="1">
        <f>-'RevReq-G'!N71</f>
        <v>618.21182030269495</v>
      </c>
      <c r="D55" s="1">
        <f t="shared" si="2"/>
        <v>25299.705571391114</v>
      </c>
      <c r="E55" s="248">
        <f>SUMIF(INPUT!$F$7:$ES$7,B55,INPUT!$F$200:$ES$200)</f>
        <v>0.16986301369863013</v>
      </c>
      <c r="F55" s="1">
        <f t="shared" si="1"/>
        <v>105.01132290073174</v>
      </c>
      <c r="G55" s="2"/>
      <c r="H55" s="1">
        <f>-'RevReq-G'!T71+H54</f>
        <v>176285.83928014379</v>
      </c>
      <c r="I55" s="1">
        <f>-'RevReq-G'!Q71+I54</f>
        <v>74116.387322580689</v>
      </c>
      <c r="J55" s="1">
        <f t="shared" si="3"/>
        <v>22498.274473361926</v>
      </c>
      <c r="L55" s="1">
        <f t="shared" si="4"/>
        <v>272900.50107608637</v>
      </c>
      <c r="M55" s="1"/>
      <c r="N55" s="40"/>
    </row>
    <row r="56" spans="2:14" hidden="1" outlineLevel="1">
      <c r="B56" s="2">
        <v>44866</v>
      </c>
      <c r="C56" s="1">
        <f>-'RevReq-G'!N72</f>
        <v>618.21182030269495</v>
      </c>
      <c r="D56" s="1">
        <f t="shared" si="2"/>
        <v>25917.917391693809</v>
      </c>
      <c r="E56" s="248">
        <f>SUMIF(INPUT!$F$7:$ES$7,B56,INPUT!$F$200:$ES$200)</f>
        <v>8.7671232876712329E-2</v>
      </c>
      <c r="F56" s="1">
        <f t="shared" si="1"/>
        <v>54.199392464893805</v>
      </c>
      <c r="G56" s="2"/>
      <c r="H56" s="1">
        <f>-'RevReq-G'!T72+H55</f>
        <v>180330.48094121003</v>
      </c>
      <c r="I56" s="1">
        <f>-'RevReq-G'!Q72+I55</f>
        <v>75660.478720430154</v>
      </c>
      <c r="J56" s="1">
        <f t="shared" si="3"/>
        <v>22552.473865826818</v>
      </c>
      <c r="L56" s="1">
        <f t="shared" si="4"/>
        <v>278543.43352746696</v>
      </c>
      <c r="M56" s="1"/>
      <c r="N56" s="40"/>
    </row>
    <row r="57" spans="2:14" hidden="1" outlineLevel="1">
      <c r="B57" s="2">
        <v>44896</v>
      </c>
      <c r="C57" s="1">
        <f>-'RevReq-G'!N73</f>
        <v>618.21182030269495</v>
      </c>
      <c r="D57" s="1">
        <f t="shared" si="2"/>
        <v>26536.129211996504</v>
      </c>
      <c r="E57" s="248">
        <f>SUMIF(INPUT!$F$7:$ES$7,B57,INPUT!$F$200:$ES$200)</f>
        <v>2.7397260273972603E-3</v>
      </c>
      <c r="F57" s="1">
        <f t="shared" si="1"/>
        <v>1.6937310145279314</v>
      </c>
      <c r="G57" s="2"/>
      <c r="H57" s="1">
        <f>-'RevReq-G'!T73+H56</f>
        <v>184375.12260227627</v>
      </c>
      <c r="I57" s="1">
        <f>-'RevReq-G'!Q73+I56</f>
        <v>77204.570118279618</v>
      </c>
      <c r="J57" s="1">
        <f t="shared" si="3"/>
        <v>22554.167596841347</v>
      </c>
      <c r="L57" s="1">
        <f t="shared" si="4"/>
        <v>284133.86031739722</v>
      </c>
      <c r="M57" s="1"/>
      <c r="N57" s="40"/>
    </row>
    <row r="58" spans="2:14" hidden="1" outlineLevel="1">
      <c r="B58" s="2">
        <v>44927</v>
      </c>
      <c r="C58" s="1">
        <f>-'RevReq-G'!N74</f>
        <v>0</v>
      </c>
      <c r="D58" s="1">
        <f t="shared" si="2"/>
        <v>26536.129211996504</v>
      </c>
      <c r="E58" s="248">
        <f>SUMIF(INPUT!$F$7:$ES$7,B58,INPUT!$F$200:$ES$200)</f>
        <v>0.9178082191780822</v>
      </c>
      <c r="F58" s="1">
        <f t="shared" si="1"/>
        <v>0</v>
      </c>
      <c r="G58" s="2"/>
      <c r="H58" s="1">
        <f>-'RevReq-G'!T74+H57</f>
        <v>188856.02018560961</v>
      </c>
      <c r="I58" s="1">
        <f>-'RevReq-G'!Q74+I57</f>
        <v>77204.570118279618</v>
      </c>
      <c r="J58" s="1">
        <f t="shared" si="3"/>
        <v>26536.129211996504</v>
      </c>
      <c r="L58" s="1">
        <f t="shared" si="4"/>
        <v>292596.71951588575</v>
      </c>
      <c r="M58" s="1"/>
      <c r="N58" s="40"/>
    </row>
    <row r="59" spans="2:14" hidden="1" outlineLevel="1">
      <c r="B59" s="2">
        <v>44958</v>
      </c>
      <c r="C59" s="1">
        <f>-'RevReq-G'!N75</f>
        <v>0</v>
      </c>
      <c r="D59" s="1">
        <f t="shared" si="2"/>
        <v>26536.129211996504</v>
      </c>
      <c r="E59" s="248">
        <f>SUMIF(INPUT!$F$7:$ES$7,B59,INPUT!$F$200:$ES$200)</f>
        <v>0.84109589041095889</v>
      </c>
      <c r="F59" s="1">
        <f t="shared" si="1"/>
        <v>0</v>
      </c>
      <c r="G59" s="2"/>
      <c r="H59" s="1">
        <f>-'RevReq-G'!T75+H58</f>
        <v>193336.91776894295</v>
      </c>
      <c r="I59" s="1">
        <f>-'RevReq-G'!Q75+I58</f>
        <v>77204.570118279618</v>
      </c>
      <c r="J59" s="1">
        <f t="shared" si="3"/>
        <v>26536.129211996504</v>
      </c>
      <c r="L59" s="1">
        <f t="shared" si="4"/>
        <v>297077.61709921906</v>
      </c>
      <c r="M59" s="1"/>
      <c r="N59" s="40"/>
    </row>
    <row r="60" spans="2:14" hidden="1" outlineLevel="1">
      <c r="B60" s="2">
        <v>44986</v>
      </c>
      <c r="C60" s="1">
        <f>-'RevReq-G'!N76</f>
        <v>0</v>
      </c>
      <c r="D60" s="1">
        <f t="shared" si="2"/>
        <v>26536.129211996504</v>
      </c>
      <c r="E60" s="248">
        <f>SUMIF(INPUT!$F$7:$ES$7,B60,INPUT!$F$200:$ES$200)</f>
        <v>0.75616438356164384</v>
      </c>
      <c r="F60" s="1">
        <f t="shared" si="1"/>
        <v>0</v>
      </c>
      <c r="G60" s="2"/>
      <c r="H60" s="1">
        <f>-'RevReq-G'!T76+H59</f>
        <v>197817.81535227629</v>
      </c>
      <c r="I60" s="1">
        <f>-'RevReq-G'!Q76+I59</f>
        <v>77204.570118279618</v>
      </c>
      <c r="J60" s="1">
        <f t="shared" si="3"/>
        <v>26536.129211996504</v>
      </c>
      <c r="L60" s="1">
        <f t="shared" si="4"/>
        <v>301558.51468255243</v>
      </c>
      <c r="M60" s="1"/>
      <c r="N60" s="40"/>
    </row>
    <row r="61" spans="2:14" hidden="1" outlineLevel="1">
      <c r="B61" s="2">
        <v>45017</v>
      </c>
      <c r="C61" s="1">
        <f>-'RevReq-G'!N77</f>
        <v>0</v>
      </c>
      <c r="D61" s="1">
        <f t="shared" si="2"/>
        <v>26536.129211996504</v>
      </c>
      <c r="E61" s="248">
        <f>SUMIF(INPUT!$F$7:$ES$7,B61,INPUT!$F$200:$ES$200)</f>
        <v>0.67397260273972603</v>
      </c>
      <c r="F61" s="1">
        <f t="shared" si="1"/>
        <v>0</v>
      </c>
      <c r="G61" s="2"/>
      <c r="H61" s="1">
        <f>-'RevReq-G'!T77+H60</f>
        <v>202298.71293560963</v>
      </c>
      <c r="I61" s="1">
        <f>-'RevReq-G'!Q77+I60</f>
        <v>77204.570118279618</v>
      </c>
      <c r="J61" s="1">
        <f t="shared" si="3"/>
        <v>26536.129211996504</v>
      </c>
      <c r="L61" s="1">
        <f t="shared" si="4"/>
        <v>306039.41226588574</v>
      </c>
      <c r="M61" s="1"/>
      <c r="N61" s="40"/>
    </row>
    <row r="62" spans="2:14" hidden="1" outlineLevel="1">
      <c r="B62" s="2">
        <v>45047</v>
      </c>
      <c r="C62" s="1">
        <f>-'RevReq-G'!N78</f>
        <v>0</v>
      </c>
      <c r="D62" s="1">
        <f t="shared" si="2"/>
        <v>26536.129211996504</v>
      </c>
      <c r="E62" s="248">
        <f>SUMIF(INPUT!$F$7:$ES$7,B62,INPUT!$F$200:$ES$200)</f>
        <v>0.58904109589041098</v>
      </c>
      <c r="F62" s="1">
        <f t="shared" si="1"/>
        <v>0</v>
      </c>
      <c r="G62" s="2"/>
      <c r="H62" s="1">
        <f>-'RevReq-G'!T78+H61</f>
        <v>206779.61051894297</v>
      </c>
      <c r="I62" s="1">
        <f>-'RevReq-G'!Q78+I61</f>
        <v>77204.570118279618</v>
      </c>
      <c r="J62" s="1">
        <f t="shared" si="3"/>
        <v>26536.129211996504</v>
      </c>
      <c r="L62" s="1">
        <f t="shared" si="4"/>
        <v>310520.30984921911</v>
      </c>
      <c r="M62" s="1"/>
      <c r="N62" s="40"/>
    </row>
    <row r="63" spans="2:14" hidden="1" outlineLevel="1">
      <c r="B63" s="2">
        <v>45078</v>
      </c>
      <c r="C63" s="1">
        <f>-'RevReq-G'!N79</f>
        <v>0</v>
      </c>
      <c r="D63" s="1">
        <f t="shared" si="2"/>
        <v>26536.129211996504</v>
      </c>
      <c r="E63" s="248">
        <f>SUMIF(INPUT!$F$7:$ES$7,B63,INPUT!$F$200:$ES$200)</f>
        <v>0.50684931506849318</v>
      </c>
      <c r="F63" s="1">
        <f t="shared" si="1"/>
        <v>0</v>
      </c>
      <c r="G63" s="2"/>
      <c r="H63" s="1">
        <f>-'RevReq-G'!T79+H62</f>
        <v>211260.5081022763</v>
      </c>
      <c r="I63" s="1">
        <f>-'RevReq-G'!Q79+I62</f>
        <v>77204.570118279618</v>
      </c>
      <c r="J63" s="1">
        <f t="shared" si="3"/>
        <v>26536.129211996504</v>
      </c>
      <c r="L63" s="1">
        <f t="shared" si="4"/>
        <v>315001.20743255242</v>
      </c>
      <c r="M63" s="1"/>
      <c r="N63" s="40"/>
    </row>
    <row r="64" spans="2:14" hidden="1" outlineLevel="1">
      <c r="B64" s="2">
        <v>45108</v>
      </c>
      <c r="C64" s="1">
        <f>-'RevReq-G'!N80</f>
        <v>0</v>
      </c>
      <c r="D64" s="1">
        <f t="shared" si="2"/>
        <v>26536.129211996504</v>
      </c>
      <c r="E64" s="248">
        <f>SUMIF(INPUT!$F$7:$ES$7,B64,INPUT!$F$200:$ES$200)</f>
        <v>0.42191780821917807</v>
      </c>
      <c r="F64" s="1">
        <f t="shared" si="1"/>
        <v>0</v>
      </c>
      <c r="G64" s="2"/>
      <c r="H64" s="1">
        <f>-'RevReq-G'!T80+H63</f>
        <v>215741.40568560964</v>
      </c>
      <c r="I64" s="1">
        <f>-'RevReq-G'!Q80+I63</f>
        <v>77204.570118279618</v>
      </c>
      <c r="J64" s="1">
        <f t="shared" si="3"/>
        <v>26536.129211996504</v>
      </c>
      <c r="L64" s="1">
        <f t="shared" si="4"/>
        <v>319482.10501588578</v>
      </c>
      <c r="M64" s="1"/>
      <c r="N64" s="40"/>
    </row>
    <row r="65" spans="2:14" hidden="1" outlineLevel="1">
      <c r="B65" s="2">
        <v>45139</v>
      </c>
      <c r="C65" s="1">
        <f>-'RevReq-G'!N81</f>
        <v>0</v>
      </c>
      <c r="D65" s="1">
        <f t="shared" si="2"/>
        <v>26536.129211996504</v>
      </c>
      <c r="E65" s="248">
        <f>SUMIF(INPUT!$F$7:$ES$7,B65,INPUT!$F$200:$ES$200)</f>
        <v>0.33698630136986302</v>
      </c>
      <c r="F65" s="1">
        <f t="shared" si="1"/>
        <v>0</v>
      </c>
      <c r="G65" s="2"/>
      <c r="H65" s="1">
        <f>-'RevReq-G'!T81+H64</f>
        <v>220222.30326894298</v>
      </c>
      <c r="I65" s="1">
        <f>-'RevReq-G'!Q81+I64</f>
        <v>77204.570118279618</v>
      </c>
      <c r="J65" s="1">
        <f t="shared" si="3"/>
        <v>26536.129211996504</v>
      </c>
      <c r="L65" s="1">
        <f t="shared" si="4"/>
        <v>323963.00259921909</v>
      </c>
      <c r="M65" s="1"/>
      <c r="N65" s="40"/>
    </row>
    <row r="66" spans="2:14" hidden="1" outlineLevel="1">
      <c r="B66" s="2">
        <v>45170</v>
      </c>
      <c r="C66" s="1">
        <f>-'RevReq-G'!N82</f>
        <v>0</v>
      </c>
      <c r="D66" s="1">
        <f t="shared" si="2"/>
        <v>26536.129211996504</v>
      </c>
      <c r="E66" s="248">
        <f>SUMIF(INPUT!$F$7:$ES$7,B66,INPUT!$F$200:$ES$200)</f>
        <v>0.25479452054794521</v>
      </c>
      <c r="F66" s="1">
        <f t="shared" si="1"/>
        <v>0</v>
      </c>
      <c r="G66" s="2"/>
      <c r="H66" s="1">
        <f>-'RevReq-G'!T82+H65</f>
        <v>224703.20085227632</v>
      </c>
      <c r="I66" s="1">
        <f>-'RevReq-G'!Q82+I65</f>
        <v>77204.570118279618</v>
      </c>
      <c r="J66" s="1">
        <f t="shared" si="3"/>
        <v>26536.129211996504</v>
      </c>
      <c r="L66" s="1">
        <f t="shared" si="4"/>
        <v>328443.90018255246</v>
      </c>
      <c r="M66" s="1"/>
      <c r="N66" s="40"/>
    </row>
    <row r="67" spans="2:14" hidden="1" outlineLevel="1">
      <c r="B67" s="2">
        <v>45200</v>
      </c>
      <c r="C67" s="1">
        <f>-'RevReq-G'!N83</f>
        <v>0</v>
      </c>
      <c r="D67" s="1">
        <f t="shared" si="2"/>
        <v>26536.129211996504</v>
      </c>
      <c r="E67" s="248">
        <f>SUMIF(INPUT!$F$7:$ES$7,B67,INPUT!$F$200:$ES$200)</f>
        <v>0.16986301369863013</v>
      </c>
      <c r="F67" s="1">
        <f t="shared" si="1"/>
        <v>0</v>
      </c>
      <c r="G67" s="2"/>
      <c r="H67" s="1">
        <f>-'RevReq-G'!T83+H66</f>
        <v>229184.09843560966</v>
      </c>
      <c r="I67" s="1">
        <f>-'RevReq-G'!Q83+I66</f>
        <v>77204.570118279618</v>
      </c>
      <c r="J67" s="1">
        <f t="shared" si="3"/>
        <v>26536.129211996504</v>
      </c>
      <c r="L67" s="1">
        <f t="shared" si="4"/>
        <v>332924.79776588577</v>
      </c>
      <c r="M67" s="1"/>
      <c r="N67" s="40"/>
    </row>
    <row r="68" spans="2:14" hidden="1" outlineLevel="1">
      <c r="B68" s="2">
        <v>45231</v>
      </c>
      <c r="C68" s="1">
        <f>-'RevReq-G'!N84</f>
        <v>0</v>
      </c>
      <c r="D68" s="1">
        <f t="shared" si="2"/>
        <v>26536.129211996504</v>
      </c>
      <c r="E68" s="248">
        <f>SUMIF(INPUT!$F$7:$ES$7,B68,INPUT!$F$200:$ES$200)</f>
        <v>8.7671232876712329E-2</v>
      </c>
      <c r="F68" s="1">
        <f t="shared" si="1"/>
        <v>0</v>
      </c>
      <c r="G68" s="2"/>
      <c r="H68" s="1">
        <f>-'RevReq-G'!T84+H67</f>
        <v>233664.996018943</v>
      </c>
      <c r="I68" s="1">
        <f>-'RevReq-G'!Q84+I67</f>
        <v>77204.570118279618</v>
      </c>
      <c r="J68" s="1">
        <f t="shared" si="3"/>
        <v>26536.129211996504</v>
      </c>
      <c r="L68" s="1">
        <f t="shared" si="4"/>
        <v>337405.69534921914</v>
      </c>
      <c r="M68" s="1"/>
      <c r="N68" s="40"/>
    </row>
    <row r="69" spans="2:14" hidden="1" outlineLevel="1">
      <c r="B69" s="2">
        <v>45261</v>
      </c>
      <c r="C69" s="1">
        <f>-'RevReq-G'!N85</f>
        <v>0</v>
      </c>
      <c r="D69" s="1">
        <f t="shared" si="2"/>
        <v>26536.129211996504</v>
      </c>
      <c r="E69" s="248">
        <f>SUMIF(INPUT!$F$7:$ES$7,B69,INPUT!$F$200:$ES$200)</f>
        <v>2.7397260273972603E-3</v>
      </c>
      <c r="F69" s="1">
        <f t="shared" si="1"/>
        <v>0</v>
      </c>
      <c r="G69" s="2"/>
      <c r="H69" s="1">
        <f>-'RevReq-G'!T85+H68</f>
        <v>238145.89360227634</v>
      </c>
      <c r="I69" s="1">
        <f>-'RevReq-G'!Q85+I68</f>
        <v>77204.570118279618</v>
      </c>
      <c r="J69" s="1">
        <f t="shared" si="3"/>
        <v>26536.129211996504</v>
      </c>
      <c r="L69" s="1">
        <f t="shared" si="4"/>
        <v>341886.59293255245</v>
      </c>
      <c r="M69" s="1"/>
      <c r="N69" s="40"/>
    </row>
    <row r="70" spans="2:14" hidden="1" outlineLevel="1">
      <c r="B70" s="2">
        <v>45292</v>
      </c>
      <c r="C70" s="1">
        <f>-'RevReq-G'!N86</f>
        <v>574.934042524917</v>
      </c>
      <c r="D70" s="1">
        <f t="shared" si="2"/>
        <v>27111.063254521421</v>
      </c>
      <c r="E70" s="248">
        <f>SUMIF(INPUT!$F$7:$ES$7,B70,INPUT!$F$200:$ES$200)</f>
        <v>0.91803278688524592</v>
      </c>
      <c r="F70" s="1">
        <f t="shared" si="1"/>
        <v>527.80830133435006</v>
      </c>
      <c r="G70" s="2"/>
      <c r="H70" s="1">
        <f>-'RevReq-G'!T86+H69</f>
        <v>238145.89360227634</v>
      </c>
      <c r="I70" s="1">
        <f>-'RevReq-G'!Q86+I69</f>
        <v>80395.692340501846</v>
      </c>
      <c r="J70" s="1">
        <f t="shared" si="3"/>
        <v>27063.937513330853</v>
      </c>
      <c r="L70" s="1">
        <f t="shared" si="4"/>
        <v>345605.52345610899</v>
      </c>
      <c r="M70" s="1"/>
      <c r="N70" s="40"/>
    </row>
    <row r="71" spans="2:14" hidden="1" outlineLevel="1">
      <c r="B71" s="2">
        <v>45323</v>
      </c>
      <c r="C71" s="1">
        <f>-'RevReq-G'!N87</f>
        <v>574.934042524917</v>
      </c>
      <c r="D71" s="1">
        <f t="shared" si="2"/>
        <v>27685.997297046339</v>
      </c>
      <c r="E71" s="248">
        <f>SUMIF(INPUT!$F$7:$ES$7,B71,INPUT!$F$200:$ES$200)</f>
        <v>0.83879781420765032</v>
      </c>
      <c r="F71" s="1">
        <f t="shared" si="1"/>
        <v>482.25341818346868</v>
      </c>
      <c r="G71" s="2"/>
      <c r="H71" s="1">
        <f>-'RevReq-G'!T87+H70</f>
        <v>238145.89360227634</v>
      </c>
      <c r="I71" s="1">
        <f>-'RevReq-G'!Q87+I70</f>
        <v>83586.814562724074</v>
      </c>
      <c r="J71" s="1">
        <f t="shared" si="3"/>
        <v>27546.19093151432</v>
      </c>
      <c r="L71" s="1">
        <f t="shared" si="4"/>
        <v>349278.89909651474</v>
      </c>
      <c r="M71" s="1"/>
      <c r="N71" s="40"/>
    </row>
    <row r="72" spans="2:14" hidden="1" outlineLevel="1">
      <c r="B72" s="2">
        <v>45352</v>
      </c>
      <c r="C72" s="1">
        <f>-'RevReq-G'!N88</f>
        <v>574.934042524917</v>
      </c>
      <c r="D72" s="1">
        <f t="shared" si="2"/>
        <v>28260.931339571256</v>
      </c>
      <c r="E72" s="248">
        <f>SUMIF(INPUT!$F$7:$ES$7,B72,INPUT!$F$200:$ES$200)</f>
        <v>0.75409836065573765</v>
      </c>
      <c r="F72" s="1">
        <f t="shared" ref="F72:F129" si="5">C72*E72</f>
        <v>433.55681895321607</v>
      </c>
      <c r="G72" s="2"/>
      <c r="H72" s="1">
        <f>-'RevReq-G'!T88+H71</f>
        <v>238145.89360227634</v>
      </c>
      <c r="I72" s="1">
        <f>-'RevReq-G'!Q88+I71</f>
        <v>86777.936784946301</v>
      </c>
      <c r="J72" s="1">
        <f t="shared" si="3"/>
        <v>27979.747750467537</v>
      </c>
      <c r="L72" s="1">
        <f t="shared" si="4"/>
        <v>352903.5781376902</v>
      </c>
      <c r="M72" s="1"/>
      <c r="N72" s="40"/>
    </row>
    <row r="73" spans="2:14" hidden="1" outlineLevel="1">
      <c r="B73" s="2">
        <v>45383</v>
      </c>
      <c r="C73" s="1">
        <f>-'RevReq-G'!N89</f>
        <v>574.934042524917</v>
      </c>
      <c r="D73" s="1">
        <f t="shared" ref="D73:D129" si="6">C73+D72</f>
        <v>28835.865382096174</v>
      </c>
      <c r="E73" s="248">
        <f>SUMIF(INPUT!$F$7:$ES$7,B73,INPUT!$F$200:$ES$200)</f>
        <v>0.67213114754098358</v>
      </c>
      <c r="F73" s="1">
        <f t="shared" si="5"/>
        <v>386.43107776264912</v>
      </c>
      <c r="G73" s="2"/>
      <c r="H73" s="1">
        <f>-'RevReq-G'!T89+H72</f>
        <v>238145.89360227634</v>
      </c>
      <c r="I73" s="1">
        <f>-'RevReq-G'!Q89+I72</f>
        <v>89969.059007168529</v>
      </c>
      <c r="J73" s="1">
        <f t="shared" ref="J73:J129" si="7">IF(MONTH(B73)=1,D72+F73,F73+J72)</f>
        <v>28366.178828230186</v>
      </c>
      <c r="L73" s="1">
        <f t="shared" ref="L73:L129" si="8">SUM(H73:J73)</f>
        <v>356481.13143767504</v>
      </c>
      <c r="M73" s="1"/>
      <c r="N73" s="40"/>
    </row>
    <row r="74" spans="2:14" hidden="1" outlineLevel="1">
      <c r="B74" s="2">
        <v>45413</v>
      </c>
      <c r="C74" s="1">
        <f>-'RevReq-G'!N90</f>
        <v>574.934042524917</v>
      </c>
      <c r="D74" s="1">
        <f t="shared" si="6"/>
        <v>29410.799424621091</v>
      </c>
      <c r="E74" s="248">
        <f>SUMIF(INPUT!$F$7:$ES$7,B74,INPUT!$F$200:$ES$200)</f>
        <v>0.58743169398907102</v>
      </c>
      <c r="F74" s="1">
        <f t="shared" si="5"/>
        <v>337.73447853239657</v>
      </c>
      <c r="G74" s="2"/>
      <c r="H74" s="1">
        <f>-'RevReq-G'!T90+H73</f>
        <v>238145.89360227634</v>
      </c>
      <c r="I74" s="1">
        <f>-'RevReq-G'!Q90+I73</f>
        <v>93160.181229390757</v>
      </c>
      <c r="J74" s="1">
        <f t="shared" si="7"/>
        <v>28703.913306762581</v>
      </c>
      <c r="L74" s="1">
        <f t="shared" si="8"/>
        <v>360009.9881384297</v>
      </c>
      <c r="M74" s="1"/>
      <c r="N74" s="40"/>
    </row>
    <row r="75" spans="2:14" hidden="1" outlineLevel="1">
      <c r="B75" s="2">
        <v>45444</v>
      </c>
      <c r="C75" s="1">
        <f>-'RevReq-G'!N91</f>
        <v>574.934042524917</v>
      </c>
      <c r="D75" s="1">
        <f t="shared" si="6"/>
        <v>29985.733467146008</v>
      </c>
      <c r="E75" s="248">
        <f>SUMIF(INPUT!$F$7:$ES$7,B75,INPUT!$F$200:$ES$200)</f>
        <v>0.50546448087431695</v>
      </c>
      <c r="F75" s="1">
        <f t="shared" si="5"/>
        <v>290.60873734182962</v>
      </c>
      <c r="G75" s="2"/>
      <c r="H75" s="1">
        <f>-'RevReq-G'!T91+H74</f>
        <v>238145.89360227634</v>
      </c>
      <c r="I75" s="1">
        <f>-'RevReq-G'!Q91+I74</f>
        <v>96351.303451612985</v>
      </c>
      <c r="J75" s="1">
        <f t="shared" si="7"/>
        <v>28994.522044104411</v>
      </c>
      <c r="L75" s="1">
        <f t="shared" si="8"/>
        <v>363491.71909799374</v>
      </c>
      <c r="M75" s="1"/>
      <c r="N75" s="40"/>
    </row>
    <row r="76" spans="2:14" hidden="1" outlineLevel="1">
      <c r="B76" s="2">
        <v>45474</v>
      </c>
      <c r="C76" s="1">
        <f>-'RevReq-G'!N92</f>
        <v>574.934042524917</v>
      </c>
      <c r="D76" s="1">
        <f t="shared" si="6"/>
        <v>30560.667509670926</v>
      </c>
      <c r="E76" s="248">
        <f>SUMIF(INPUT!$F$7:$ES$7,B76,INPUT!$F$200:$ES$200)</f>
        <v>0.42076502732240439</v>
      </c>
      <c r="F76" s="1">
        <f t="shared" si="5"/>
        <v>241.91213811157712</v>
      </c>
      <c r="G76" s="2"/>
      <c r="H76" s="1">
        <f>-'RevReq-G'!T92+H75</f>
        <v>238145.89360227634</v>
      </c>
      <c r="I76" s="1">
        <f>-'RevReq-G'!Q92+I75</f>
        <v>99542.425673835212</v>
      </c>
      <c r="J76" s="1">
        <f t="shared" si="7"/>
        <v>29236.434182215988</v>
      </c>
      <c r="L76" s="1">
        <f t="shared" si="8"/>
        <v>366924.75345832756</v>
      </c>
      <c r="M76" s="1"/>
      <c r="N76" s="40"/>
    </row>
    <row r="77" spans="2:14" hidden="1" outlineLevel="1">
      <c r="B77" s="2">
        <v>45505</v>
      </c>
      <c r="C77" s="1">
        <f>-'RevReq-G'!N93</f>
        <v>574.934042524917</v>
      </c>
      <c r="D77" s="1">
        <f t="shared" si="6"/>
        <v>31135.601552195843</v>
      </c>
      <c r="E77" s="248">
        <f>SUMIF(INPUT!$F$7:$ES$7,B77,INPUT!$F$200:$ES$200)</f>
        <v>0.33606557377049179</v>
      </c>
      <c r="F77" s="1">
        <f t="shared" si="5"/>
        <v>193.21553888132456</v>
      </c>
      <c r="G77" s="2"/>
      <c r="H77" s="1">
        <f>-'RevReq-G'!T93+H76</f>
        <v>238145.89360227634</v>
      </c>
      <c r="I77" s="1">
        <f>-'RevReq-G'!Q93+I76</f>
        <v>102733.54789605744</v>
      </c>
      <c r="J77" s="1">
        <f t="shared" si="7"/>
        <v>29429.649721097314</v>
      </c>
      <c r="L77" s="1">
        <f t="shared" si="8"/>
        <v>370309.09121943108</v>
      </c>
      <c r="M77" s="1"/>
      <c r="N77" s="40"/>
    </row>
    <row r="78" spans="2:14" hidden="1" outlineLevel="1">
      <c r="B78" s="2">
        <v>45536</v>
      </c>
      <c r="C78" s="1">
        <f>-'RevReq-G'!N94</f>
        <v>574.934042524917</v>
      </c>
      <c r="D78" s="1">
        <f t="shared" si="6"/>
        <v>31710.535594720761</v>
      </c>
      <c r="E78" s="248">
        <f>SUMIF(INPUT!$F$7:$ES$7,B78,INPUT!$F$200:$ES$200)</f>
        <v>0.25409836065573771</v>
      </c>
      <c r="F78" s="1">
        <f t="shared" si="5"/>
        <v>146.08979769075759</v>
      </c>
      <c r="G78" s="2"/>
      <c r="H78" s="1">
        <f>-'RevReq-G'!T94+H77</f>
        <v>238145.89360227634</v>
      </c>
      <c r="I78" s="1">
        <f>-'RevReq-G'!Q94+I77</f>
        <v>105924.67011827967</v>
      </c>
      <c r="J78" s="1">
        <f t="shared" si="7"/>
        <v>29575.739518788072</v>
      </c>
      <c r="L78" s="1">
        <f t="shared" si="8"/>
        <v>373646.30323934404</v>
      </c>
      <c r="M78" s="1"/>
      <c r="N78" s="40"/>
    </row>
    <row r="79" spans="2:14" hidden="1" outlineLevel="1">
      <c r="B79" s="2">
        <v>45566</v>
      </c>
      <c r="C79" s="1">
        <f>-'RevReq-G'!N95</f>
        <v>574.934042524917</v>
      </c>
      <c r="D79" s="1">
        <f t="shared" si="6"/>
        <v>32285.469637245678</v>
      </c>
      <c r="E79" s="248">
        <f>SUMIF(INPUT!$F$7:$ES$7,B79,INPUT!$F$200:$ES$200)</f>
        <v>0.16939890710382513</v>
      </c>
      <c r="F79" s="1">
        <f t="shared" si="5"/>
        <v>97.393198460505062</v>
      </c>
      <c r="G79" s="2"/>
      <c r="H79" s="1">
        <f>-'RevReq-G'!T95+H78</f>
        <v>238145.89360227634</v>
      </c>
      <c r="I79" s="1">
        <f>-'RevReq-G'!Q95+I78</f>
        <v>109115.7923405019</v>
      </c>
      <c r="J79" s="1">
        <f t="shared" si="7"/>
        <v>29673.132717248576</v>
      </c>
      <c r="L79" s="1">
        <f t="shared" si="8"/>
        <v>376934.81866002682</v>
      </c>
      <c r="M79" s="1"/>
      <c r="N79" s="40"/>
    </row>
    <row r="80" spans="2:14" hidden="1" outlineLevel="1">
      <c r="B80" s="2">
        <v>45597</v>
      </c>
      <c r="C80" s="1">
        <f>-'RevReq-G'!N96</f>
        <v>574.934042524917</v>
      </c>
      <c r="D80" s="1">
        <f t="shared" si="6"/>
        <v>32860.403679770592</v>
      </c>
      <c r="E80" s="248">
        <f>SUMIF(INPUT!$F$7:$ES$7,B80,INPUT!$F$200:$ES$200)</f>
        <v>8.7431693989071038E-2</v>
      </c>
      <c r="F80" s="1">
        <f t="shared" si="5"/>
        <v>50.267457269938099</v>
      </c>
      <c r="G80" s="2"/>
      <c r="H80" s="1">
        <f>-'RevReq-G'!T96+H79</f>
        <v>238145.89360227634</v>
      </c>
      <c r="I80" s="1">
        <f>-'RevReq-G'!Q96+I79</f>
        <v>112306.91456272412</v>
      </c>
      <c r="J80" s="1">
        <f t="shared" si="7"/>
        <v>29723.400174518516</v>
      </c>
      <c r="L80" s="1">
        <f t="shared" si="8"/>
        <v>380176.20833951898</v>
      </c>
      <c r="M80" s="1"/>
      <c r="N80" s="40"/>
    </row>
    <row r="81" spans="2:14" hidden="1" outlineLevel="1">
      <c r="B81" s="2">
        <v>45627</v>
      </c>
      <c r="C81" s="1">
        <f>-'RevReq-G'!N97</f>
        <v>574.934042524917</v>
      </c>
      <c r="D81" s="1">
        <f t="shared" si="6"/>
        <v>33435.33772229551</v>
      </c>
      <c r="E81" s="248">
        <f>SUMIF(INPUT!$F$7:$ES$7,B81,INPUT!$F$200:$ES$200)</f>
        <v>2.7322404371584699E-3</v>
      </c>
      <c r="F81" s="1">
        <f t="shared" si="5"/>
        <v>1.5708580396855656</v>
      </c>
      <c r="G81" s="2"/>
      <c r="H81" s="1">
        <f>-'RevReq-G'!T97+H80</f>
        <v>238145.89360227634</v>
      </c>
      <c r="I81" s="1">
        <f>-'RevReq-G'!Q97+I80</f>
        <v>115498.03678494635</v>
      </c>
      <c r="J81" s="1">
        <f t="shared" si="7"/>
        <v>29724.971032558202</v>
      </c>
      <c r="L81" s="1">
        <f t="shared" si="8"/>
        <v>383368.90141978086</v>
      </c>
      <c r="M81" s="1"/>
      <c r="N81" s="40"/>
    </row>
    <row r="82" spans="2:14" hidden="1" outlineLevel="1">
      <c r="B82" s="2">
        <v>45658</v>
      </c>
      <c r="C82" s="1">
        <f>-'RevReq-G'!N98</f>
        <v>574.934042524917</v>
      </c>
      <c r="D82" s="1">
        <f t="shared" si="6"/>
        <v>34010.271764820427</v>
      </c>
      <c r="E82" s="248">
        <f>SUMIF(INPUT!$F$7:$ES$7,B82,INPUT!$F$200:$ES$200)</f>
        <v>0.9178082191780822</v>
      </c>
      <c r="F82" s="1">
        <f t="shared" si="5"/>
        <v>527.67918971464985</v>
      </c>
      <c r="G82" s="2"/>
      <c r="H82" s="1">
        <f>-'RevReq-G'!T98+H81</f>
        <v>238145.89360227634</v>
      </c>
      <c r="I82" s="1">
        <f>-'RevReq-G'!Q98+I81</f>
        <v>118689.15900716858</v>
      </c>
      <c r="J82" s="1">
        <f t="shared" si="7"/>
        <v>33963.016912010156</v>
      </c>
      <c r="L82" s="1">
        <f t="shared" si="8"/>
        <v>390798.06952145509</v>
      </c>
      <c r="M82" s="1"/>
      <c r="N82" s="40"/>
    </row>
    <row r="83" spans="2:14" hidden="1" outlineLevel="1">
      <c r="B83" s="2">
        <v>45689</v>
      </c>
      <c r="C83" s="1">
        <f>-'RevReq-G'!N99</f>
        <v>574.934042524917</v>
      </c>
      <c r="D83" s="1">
        <f t="shared" si="6"/>
        <v>34585.205807345345</v>
      </c>
      <c r="E83" s="248">
        <f>SUMIF(INPUT!$F$7:$ES$7,B83,INPUT!$F$200:$ES$200)</f>
        <v>0.84109589041095889</v>
      </c>
      <c r="F83" s="1">
        <f t="shared" si="5"/>
        <v>483.57466042506718</v>
      </c>
      <c r="G83" s="2"/>
      <c r="H83" s="1">
        <f>-'RevReq-G'!T99+H82</f>
        <v>238145.89360227634</v>
      </c>
      <c r="I83" s="1">
        <f>-'RevReq-G'!Q99+I82</f>
        <v>121880.28122939081</v>
      </c>
      <c r="J83" s="1">
        <f t="shared" si="7"/>
        <v>34446.591572435223</v>
      </c>
      <c r="L83" s="1">
        <f t="shared" si="8"/>
        <v>394472.76640410238</v>
      </c>
      <c r="M83" s="1"/>
      <c r="N83" s="40"/>
    </row>
    <row r="84" spans="2:14" hidden="1" outlineLevel="1">
      <c r="B84" s="2">
        <v>45717</v>
      </c>
      <c r="C84" s="1">
        <f>-'RevReq-G'!N100</f>
        <v>574.934042524917</v>
      </c>
      <c r="D84" s="1">
        <f t="shared" si="6"/>
        <v>35160.139849870262</v>
      </c>
      <c r="E84" s="248">
        <f>SUMIF(INPUT!$F$7:$ES$7,B84,INPUT!$F$200:$ES$200)</f>
        <v>0.75616438356164384</v>
      </c>
      <c r="F84" s="1">
        <f t="shared" si="5"/>
        <v>434.74464585445781</v>
      </c>
      <c r="G84" s="2"/>
      <c r="H84" s="1">
        <f>-'RevReq-G'!T100+H83</f>
        <v>238145.89360227634</v>
      </c>
      <c r="I84" s="1">
        <f>-'RevReq-G'!Q100+I83</f>
        <v>125071.40345161303</v>
      </c>
      <c r="J84" s="1">
        <f t="shared" si="7"/>
        <v>34881.336218289682</v>
      </c>
      <c r="L84" s="1">
        <f t="shared" si="8"/>
        <v>398098.63327217905</v>
      </c>
      <c r="M84" s="1"/>
      <c r="N84" s="40"/>
    </row>
    <row r="85" spans="2:14" hidden="1" outlineLevel="1">
      <c r="B85" s="2">
        <v>45748</v>
      </c>
      <c r="C85" s="1">
        <f>-'RevReq-G'!N101</f>
        <v>574.934042524917</v>
      </c>
      <c r="D85" s="1">
        <f t="shared" si="6"/>
        <v>35735.073892395179</v>
      </c>
      <c r="E85" s="248">
        <f>SUMIF(INPUT!$F$7:$ES$7,B85,INPUT!$F$200:$ES$200)</f>
        <v>0.67397260273972603</v>
      </c>
      <c r="F85" s="1">
        <f t="shared" si="5"/>
        <v>387.48979304419066</v>
      </c>
      <c r="G85" s="2"/>
      <c r="H85" s="1">
        <f>-'RevReq-G'!T101+H84</f>
        <v>238145.89360227634</v>
      </c>
      <c r="I85" s="1">
        <f>-'RevReq-G'!Q101+I84</f>
        <v>128262.52567383526</v>
      </c>
      <c r="J85" s="1">
        <f t="shared" si="7"/>
        <v>35268.826011333869</v>
      </c>
      <c r="L85" s="1">
        <f t="shared" si="8"/>
        <v>401677.24528744543</v>
      </c>
      <c r="M85" s="1"/>
      <c r="N85" s="40"/>
    </row>
    <row r="86" spans="2:14" hidden="1" outlineLevel="1">
      <c r="B86" s="2">
        <v>45778</v>
      </c>
      <c r="C86" s="1">
        <f>-'RevReq-G'!N102</f>
        <v>574.934042524917</v>
      </c>
      <c r="D86" s="1">
        <f t="shared" si="6"/>
        <v>36310.007934920097</v>
      </c>
      <c r="E86" s="248">
        <f>SUMIF(INPUT!$F$7:$ES$7,B86,INPUT!$F$200:$ES$200)</f>
        <v>0.58904109589041098</v>
      </c>
      <c r="F86" s="1">
        <f t="shared" si="5"/>
        <v>338.65977847358124</v>
      </c>
      <c r="G86" s="2"/>
      <c r="H86" s="1">
        <f>-'RevReq-G'!T102+H85</f>
        <v>238145.89360227634</v>
      </c>
      <c r="I86" s="1">
        <f>-'RevReq-G'!Q102+I85</f>
        <v>131453.64789605749</v>
      </c>
      <c r="J86" s="1">
        <f t="shared" si="7"/>
        <v>35607.485789807448</v>
      </c>
      <c r="L86" s="1">
        <f t="shared" si="8"/>
        <v>405207.02728814125</v>
      </c>
      <c r="M86" s="1"/>
      <c r="N86" s="40"/>
    </row>
    <row r="87" spans="2:14" hidden="1" outlineLevel="1">
      <c r="B87" s="2">
        <v>45809</v>
      </c>
      <c r="C87" s="1">
        <f>-'RevReq-G'!N103</f>
        <v>574.934042524917</v>
      </c>
      <c r="D87" s="1">
        <f t="shared" si="6"/>
        <v>36884.941977445014</v>
      </c>
      <c r="E87" s="248">
        <f>SUMIF(INPUT!$F$7:$ES$7,B87,INPUT!$F$200:$ES$200)</f>
        <v>0.50684931506849318</v>
      </c>
      <c r="F87" s="1">
        <f t="shared" si="5"/>
        <v>291.40492566331409</v>
      </c>
      <c r="G87" s="2"/>
      <c r="H87" s="1">
        <f>-'RevReq-G'!T103+H86</f>
        <v>238145.89360227634</v>
      </c>
      <c r="I87" s="1">
        <f>-'RevReq-G'!Q103+I86</f>
        <v>134644.7701182797</v>
      </c>
      <c r="J87" s="1">
        <f t="shared" si="7"/>
        <v>35898.890715470763</v>
      </c>
      <c r="L87" s="1">
        <f t="shared" si="8"/>
        <v>408689.55443602684</v>
      </c>
      <c r="M87" s="1"/>
      <c r="N87" s="40"/>
    </row>
    <row r="88" spans="2:14" hidden="1" outlineLevel="1">
      <c r="B88" s="2">
        <v>45839</v>
      </c>
      <c r="C88" s="1">
        <f>-'RevReq-G'!N104</f>
        <v>574.934042524917</v>
      </c>
      <c r="D88" s="1">
        <f t="shared" si="6"/>
        <v>37459.876019969932</v>
      </c>
      <c r="E88" s="248">
        <f>SUMIF(INPUT!$F$7:$ES$7,B88,INPUT!$F$200:$ES$200)</f>
        <v>0.42191780821917807</v>
      </c>
      <c r="F88" s="1">
        <f t="shared" si="5"/>
        <v>242.5749110927047</v>
      </c>
      <c r="G88" s="2"/>
      <c r="H88" s="1">
        <f>-'RevReq-G'!T104+H87</f>
        <v>238145.89360227634</v>
      </c>
      <c r="I88" s="1">
        <f>-'RevReq-G'!Q104+I87</f>
        <v>137835.89234050192</v>
      </c>
      <c r="J88" s="1">
        <f t="shared" si="7"/>
        <v>36141.465626563469</v>
      </c>
      <c r="L88" s="1">
        <f t="shared" si="8"/>
        <v>412123.25156934169</v>
      </c>
      <c r="M88" s="1"/>
      <c r="N88" s="40"/>
    </row>
    <row r="89" spans="2:14" hidden="1" outlineLevel="1">
      <c r="B89" s="2">
        <v>45870</v>
      </c>
      <c r="C89" s="1">
        <f>-'RevReq-G'!N105</f>
        <v>574.934042524917</v>
      </c>
      <c r="D89" s="1">
        <f t="shared" si="6"/>
        <v>38034.810062494849</v>
      </c>
      <c r="E89" s="248">
        <f>SUMIF(INPUT!$F$7:$ES$7,B89,INPUT!$F$200:$ES$200)</f>
        <v>0.33698630136986302</v>
      </c>
      <c r="F89" s="1">
        <f t="shared" si="5"/>
        <v>193.74489652209533</v>
      </c>
      <c r="G89" s="2"/>
      <c r="H89" s="1">
        <f>-'RevReq-G'!T105+H88</f>
        <v>238145.89360227634</v>
      </c>
      <c r="I89" s="1">
        <f>-'RevReq-G'!Q105+I88</f>
        <v>141027.01456272413</v>
      </c>
      <c r="J89" s="1">
        <f t="shared" si="7"/>
        <v>36335.210523085567</v>
      </c>
      <c r="L89" s="1">
        <f t="shared" si="8"/>
        <v>415508.11868808605</v>
      </c>
      <c r="M89" s="1"/>
      <c r="N89" s="40"/>
    </row>
    <row r="90" spans="2:14" hidden="1" outlineLevel="1">
      <c r="B90" s="2">
        <v>45901</v>
      </c>
      <c r="C90" s="1">
        <f>-'RevReq-G'!N106</f>
        <v>574.934042524917</v>
      </c>
      <c r="D90" s="1">
        <f t="shared" si="6"/>
        <v>38609.744105019767</v>
      </c>
      <c r="E90" s="248">
        <f>SUMIF(INPUT!$F$7:$ES$7,B90,INPUT!$F$200:$ES$200)</f>
        <v>0.25479452054794521</v>
      </c>
      <c r="F90" s="1">
        <f t="shared" si="5"/>
        <v>146.49004371182818</v>
      </c>
      <c r="G90" s="2"/>
      <c r="H90" s="1">
        <f>-'RevReq-G'!T106+H89</f>
        <v>238145.89360227634</v>
      </c>
      <c r="I90" s="1">
        <f>-'RevReq-G'!Q106+I89</f>
        <v>144218.13678494634</v>
      </c>
      <c r="J90" s="1">
        <f t="shared" si="7"/>
        <v>36481.700566797394</v>
      </c>
      <c r="L90" s="1">
        <f t="shared" si="8"/>
        <v>418845.73095402005</v>
      </c>
      <c r="M90" s="1"/>
      <c r="N90" s="40"/>
    </row>
    <row r="91" spans="2:14" hidden="1" outlineLevel="1">
      <c r="B91" s="2">
        <v>45931</v>
      </c>
      <c r="C91" s="1">
        <f>-'RevReq-G'!N107</f>
        <v>574.934042524917</v>
      </c>
      <c r="D91" s="1">
        <f t="shared" si="6"/>
        <v>39184.678147544684</v>
      </c>
      <c r="E91" s="248">
        <f>SUMIF(INPUT!$F$7:$ES$7,B91,INPUT!$F$200:$ES$200)</f>
        <v>0.16986301369863013</v>
      </c>
      <c r="F91" s="1">
        <f t="shared" si="5"/>
        <v>97.660029141218772</v>
      </c>
      <c r="G91" s="2"/>
      <c r="H91" s="1">
        <f>-'RevReq-G'!T107+H90</f>
        <v>238145.89360227634</v>
      </c>
      <c r="I91" s="1">
        <f>-'RevReq-G'!Q107+I90</f>
        <v>147409.25900716856</v>
      </c>
      <c r="J91" s="1">
        <f t="shared" si="7"/>
        <v>36579.360595938611</v>
      </c>
      <c r="L91" s="1">
        <f t="shared" si="8"/>
        <v>422134.51320538356</v>
      </c>
      <c r="M91" s="1"/>
      <c r="N91" s="40"/>
    </row>
    <row r="92" spans="2:14" hidden="1" outlineLevel="1">
      <c r="B92" s="2">
        <v>45962</v>
      </c>
      <c r="C92" s="1">
        <f>-'RevReq-G'!N108</f>
        <v>574.934042524917</v>
      </c>
      <c r="D92" s="1">
        <f t="shared" si="6"/>
        <v>39759.612190069602</v>
      </c>
      <c r="E92" s="248">
        <f>SUMIF(INPUT!$F$7:$ES$7,B92,INPUT!$F$200:$ES$200)</f>
        <v>8.7671232876712329E-2</v>
      </c>
      <c r="F92" s="1">
        <f t="shared" si="5"/>
        <v>50.405176330951626</v>
      </c>
      <c r="G92" s="2"/>
      <c r="H92" s="1">
        <f>-'RevReq-G'!T108+H91</f>
        <v>238145.89360227634</v>
      </c>
      <c r="I92" s="1">
        <f>-'RevReq-G'!Q108+I91</f>
        <v>150600.38122939077</v>
      </c>
      <c r="J92" s="1">
        <f t="shared" si="7"/>
        <v>36629.765772269566</v>
      </c>
      <c r="L92" s="1">
        <f t="shared" si="8"/>
        <v>425376.04060393665</v>
      </c>
      <c r="M92" s="1"/>
      <c r="N92" s="40"/>
    </row>
    <row r="93" spans="2:14" hidden="1" outlineLevel="1">
      <c r="B93" s="2">
        <v>45992</v>
      </c>
      <c r="C93" s="1">
        <f>-'RevReq-G'!N109</f>
        <v>574.934042524917</v>
      </c>
      <c r="D93" s="1">
        <f t="shared" si="6"/>
        <v>40334.546232594519</v>
      </c>
      <c r="E93" s="248">
        <f>SUMIF(INPUT!$F$7:$ES$7,B93,INPUT!$F$200:$ES$200)</f>
        <v>2.7397260273972603E-3</v>
      </c>
      <c r="F93" s="1">
        <f t="shared" si="5"/>
        <v>1.5751617603422383</v>
      </c>
      <c r="G93" s="2"/>
      <c r="H93" s="1">
        <f>-'RevReq-G'!T109+H92</f>
        <v>238145.89360227634</v>
      </c>
      <c r="I93" s="1">
        <f>-'RevReq-G'!Q109+I92</f>
        <v>153791.50345161298</v>
      </c>
      <c r="J93" s="1">
        <f t="shared" si="7"/>
        <v>36631.340934029911</v>
      </c>
      <c r="L93" s="1">
        <f t="shared" si="8"/>
        <v>428568.73798791924</v>
      </c>
      <c r="M93" s="1"/>
      <c r="N93" s="40"/>
    </row>
    <row r="94" spans="2:14" hidden="1" outlineLevel="1">
      <c r="B94" s="2">
        <v>46023</v>
      </c>
      <c r="C94" s="1">
        <f>-'RevReq-G'!N110</f>
        <v>574.934042524917</v>
      </c>
      <c r="D94" s="1">
        <f t="shared" si="6"/>
        <v>40909.480275119437</v>
      </c>
      <c r="E94" s="248">
        <f>SUMIF(INPUT!$F$7:$ES$7,B94,INPUT!$F$200:$ES$200)</f>
        <v>0.9178082191780822</v>
      </c>
      <c r="F94" s="1">
        <f t="shared" si="5"/>
        <v>527.67918971464985</v>
      </c>
      <c r="G94" s="2"/>
      <c r="H94" s="1">
        <f>-'RevReq-G'!T110+H93</f>
        <v>238145.89360227634</v>
      </c>
      <c r="I94" s="1">
        <f>-'RevReq-G'!Q110+I93</f>
        <v>156982.62567383519</v>
      </c>
      <c r="J94" s="1">
        <f t="shared" si="7"/>
        <v>40862.225422309166</v>
      </c>
      <c r="L94" s="1">
        <f t="shared" si="8"/>
        <v>435990.74469842069</v>
      </c>
      <c r="M94" s="1"/>
      <c r="N94" s="40"/>
    </row>
    <row r="95" spans="2:14" hidden="1" outlineLevel="1">
      <c r="B95" s="2">
        <v>46054</v>
      </c>
      <c r="C95" s="1">
        <f>-'RevReq-G'!N111</f>
        <v>574.934042524917</v>
      </c>
      <c r="D95" s="1">
        <f t="shared" si="6"/>
        <v>41484.414317644354</v>
      </c>
      <c r="E95" s="248">
        <f>SUMIF(INPUT!$F$7:$ES$7,B95,INPUT!$F$200:$ES$200)</f>
        <v>0.84109589041095889</v>
      </c>
      <c r="F95" s="1">
        <f t="shared" si="5"/>
        <v>483.57466042506718</v>
      </c>
      <c r="G95" s="2"/>
      <c r="H95" s="1">
        <f>-'RevReq-G'!T111+H94</f>
        <v>238145.89360227634</v>
      </c>
      <c r="I95" s="1">
        <f>-'RevReq-G'!Q111+I94</f>
        <v>160173.74789605741</v>
      </c>
      <c r="J95" s="1">
        <f t="shared" si="7"/>
        <v>41345.800082734233</v>
      </c>
      <c r="L95" s="1">
        <f t="shared" si="8"/>
        <v>439665.44158106798</v>
      </c>
      <c r="M95" s="1"/>
      <c r="N95" s="40"/>
    </row>
    <row r="96" spans="2:14" hidden="1" outlineLevel="1">
      <c r="B96" s="2">
        <v>46082</v>
      </c>
      <c r="C96" s="1">
        <f>-'RevReq-G'!N112</f>
        <v>574.934042524917</v>
      </c>
      <c r="D96" s="1">
        <f t="shared" si="6"/>
        <v>42059.348360169271</v>
      </c>
      <c r="E96" s="248">
        <f>SUMIF(INPUT!$F$7:$ES$7,B96,INPUT!$F$200:$ES$200)</f>
        <v>0.75616438356164384</v>
      </c>
      <c r="F96" s="1">
        <f t="shared" si="5"/>
        <v>434.74464585445781</v>
      </c>
      <c r="G96" s="2"/>
      <c r="H96" s="1">
        <f>-'RevReq-G'!T112+H95</f>
        <v>238145.89360227634</v>
      </c>
      <c r="I96" s="1">
        <f>-'RevReq-G'!Q112+I95</f>
        <v>163364.87011827962</v>
      </c>
      <c r="J96" s="1">
        <f t="shared" si="7"/>
        <v>41780.544728588691</v>
      </c>
      <c r="L96" s="1">
        <f t="shared" si="8"/>
        <v>443291.30844914459</v>
      </c>
      <c r="M96" s="1"/>
      <c r="N96" s="40"/>
    </row>
    <row r="97" spans="2:14" hidden="1" outlineLevel="1">
      <c r="B97" s="2">
        <v>46113</v>
      </c>
      <c r="C97" s="1">
        <f>-'RevReq-G'!N113</f>
        <v>574.934042524917</v>
      </c>
      <c r="D97" s="1">
        <f t="shared" si="6"/>
        <v>42634.282402694189</v>
      </c>
      <c r="E97" s="248">
        <f>SUMIF(INPUT!$F$7:$ES$7,B97,INPUT!$F$200:$ES$200)</f>
        <v>0.67397260273972603</v>
      </c>
      <c r="F97" s="1">
        <f t="shared" si="5"/>
        <v>387.48979304419066</v>
      </c>
      <c r="G97" s="2"/>
      <c r="H97" s="1">
        <f>-'RevReq-G'!T113+H96</f>
        <v>238145.89360227634</v>
      </c>
      <c r="I97" s="1">
        <f>-'RevReq-G'!Q113+I96</f>
        <v>166555.99234050183</v>
      </c>
      <c r="J97" s="1">
        <f t="shared" si="7"/>
        <v>42168.034521632879</v>
      </c>
      <c r="L97" s="1">
        <f t="shared" si="8"/>
        <v>446869.92046441109</v>
      </c>
      <c r="M97" s="1"/>
      <c r="N97" s="40"/>
    </row>
    <row r="98" spans="2:14" hidden="1" outlineLevel="1">
      <c r="B98" s="2">
        <v>46143</v>
      </c>
      <c r="C98" s="1">
        <f>-'RevReq-G'!N114</f>
        <v>574.934042524917</v>
      </c>
      <c r="D98" s="1">
        <f t="shared" si="6"/>
        <v>43209.216445219106</v>
      </c>
      <c r="E98" s="248">
        <f>SUMIF(INPUT!$F$7:$ES$7,B98,INPUT!$F$200:$ES$200)</f>
        <v>0.58904109589041098</v>
      </c>
      <c r="F98" s="1">
        <f t="shared" si="5"/>
        <v>338.65977847358124</v>
      </c>
      <c r="G98" s="2"/>
      <c r="H98" s="1">
        <f>-'RevReq-G'!T114+H97</f>
        <v>238145.89360227634</v>
      </c>
      <c r="I98" s="1">
        <f>-'RevReq-G'!Q114+I97</f>
        <v>169747.11456272405</v>
      </c>
      <c r="J98" s="1">
        <f t="shared" si="7"/>
        <v>42506.694300106457</v>
      </c>
      <c r="L98" s="1">
        <f t="shared" si="8"/>
        <v>450399.70246510679</v>
      </c>
      <c r="M98" s="1"/>
      <c r="N98" s="40"/>
    </row>
    <row r="99" spans="2:14" hidden="1" outlineLevel="1">
      <c r="B99" s="2">
        <v>46174</v>
      </c>
      <c r="C99" s="1">
        <f>-'RevReq-G'!N115</f>
        <v>574.934042524917</v>
      </c>
      <c r="D99" s="1">
        <f t="shared" si="6"/>
        <v>43784.150487744024</v>
      </c>
      <c r="E99" s="248">
        <f>SUMIF(INPUT!$F$7:$ES$7,B99,INPUT!$F$200:$ES$200)</f>
        <v>0.50684931506849318</v>
      </c>
      <c r="F99" s="1">
        <f t="shared" si="5"/>
        <v>291.40492566331409</v>
      </c>
      <c r="G99" s="2"/>
      <c r="H99" s="1">
        <f>-'RevReq-G'!T115+H98</f>
        <v>238145.89360227634</v>
      </c>
      <c r="I99" s="1">
        <f>-'RevReq-G'!Q115+I98</f>
        <v>172938.23678494626</v>
      </c>
      <c r="J99" s="1">
        <f t="shared" si="7"/>
        <v>42798.099225769773</v>
      </c>
      <c r="L99" s="1">
        <f t="shared" si="8"/>
        <v>453882.22961299238</v>
      </c>
      <c r="M99" s="1"/>
      <c r="N99" s="40"/>
    </row>
    <row r="100" spans="2:14" hidden="1" outlineLevel="1">
      <c r="B100" s="2">
        <v>46204</v>
      </c>
      <c r="C100" s="1">
        <f>-'RevReq-G'!N116</f>
        <v>574.934042524917</v>
      </c>
      <c r="D100" s="1">
        <f t="shared" si="6"/>
        <v>44359.084530268941</v>
      </c>
      <c r="E100" s="248">
        <f>SUMIF(INPUT!$F$7:$ES$7,B100,INPUT!$F$200:$ES$200)</f>
        <v>0.42191780821917807</v>
      </c>
      <c r="F100" s="1">
        <f t="shared" si="5"/>
        <v>242.5749110927047</v>
      </c>
      <c r="G100" s="2"/>
      <c r="H100" s="1">
        <f>-'RevReq-G'!T116+H99</f>
        <v>238145.89360227634</v>
      </c>
      <c r="I100" s="1">
        <f>-'RevReq-G'!Q116+I99</f>
        <v>176129.35900716847</v>
      </c>
      <c r="J100" s="1">
        <f t="shared" si="7"/>
        <v>43040.674136862479</v>
      </c>
      <c r="L100" s="1">
        <f t="shared" si="8"/>
        <v>457315.92674630729</v>
      </c>
      <c r="M100" s="1"/>
      <c r="N100" s="40"/>
    </row>
    <row r="101" spans="2:14" hidden="1" outlineLevel="1">
      <c r="B101" s="2">
        <v>46235</v>
      </c>
      <c r="C101" s="1">
        <f>-'RevReq-G'!N117</f>
        <v>574.934042524917</v>
      </c>
      <c r="D101" s="1">
        <f t="shared" si="6"/>
        <v>44934.018572793859</v>
      </c>
      <c r="E101" s="248">
        <f>SUMIF(INPUT!$F$7:$ES$7,B101,INPUT!$F$200:$ES$200)</f>
        <v>0.33698630136986302</v>
      </c>
      <c r="F101" s="1">
        <f t="shared" si="5"/>
        <v>193.74489652209533</v>
      </c>
      <c r="G101" s="2"/>
      <c r="H101" s="1">
        <f>-'RevReq-G'!T117+H100</f>
        <v>238145.89360227634</v>
      </c>
      <c r="I101" s="1">
        <f>-'RevReq-G'!Q117+I100</f>
        <v>179320.48122939069</v>
      </c>
      <c r="J101" s="1">
        <f t="shared" si="7"/>
        <v>43234.419033384576</v>
      </c>
      <c r="L101" s="1">
        <f t="shared" si="8"/>
        <v>460700.79386505164</v>
      </c>
      <c r="M101" s="1"/>
      <c r="N101" s="40"/>
    </row>
    <row r="102" spans="2:14" hidden="1" outlineLevel="1">
      <c r="B102" s="2">
        <v>46266</v>
      </c>
      <c r="C102" s="1">
        <f>-'RevReq-G'!N118</f>
        <v>574.934042524917</v>
      </c>
      <c r="D102" s="1">
        <f t="shared" si="6"/>
        <v>45508.952615318776</v>
      </c>
      <c r="E102" s="248">
        <f>SUMIF(INPUT!$F$7:$ES$7,B102,INPUT!$F$200:$ES$200)</f>
        <v>0.25479452054794521</v>
      </c>
      <c r="F102" s="1">
        <f t="shared" si="5"/>
        <v>146.49004371182818</v>
      </c>
      <c r="G102" s="2"/>
      <c r="H102" s="1">
        <f>-'RevReq-G'!T118+H101</f>
        <v>238145.89360227634</v>
      </c>
      <c r="I102" s="1">
        <f>-'RevReq-G'!Q118+I101</f>
        <v>182511.6034516129</v>
      </c>
      <c r="J102" s="1">
        <f t="shared" si="7"/>
        <v>43380.909077096403</v>
      </c>
      <c r="L102" s="1">
        <f t="shared" si="8"/>
        <v>464038.40613098559</v>
      </c>
      <c r="M102" s="1"/>
      <c r="N102" s="40"/>
    </row>
    <row r="103" spans="2:14" hidden="1" outlineLevel="1">
      <c r="B103" s="2">
        <v>46296</v>
      </c>
      <c r="C103" s="1">
        <f>-'RevReq-G'!N119</f>
        <v>574.934042524917</v>
      </c>
      <c r="D103" s="1">
        <f t="shared" si="6"/>
        <v>46083.886657843694</v>
      </c>
      <c r="E103" s="248">
        <f>SUMIF(INPUT!$F$7:$ES$7,B103,INPUT!$F$200:$ES$200)</f>
        <v>0.16986301369863013</v>
      </c>
      <c r="F103" s="1">
        <f t="shared" si="5"/>
        <v>97.660029141218772</v>
      </c>
      <c r="G103" s="2"/>
      <c r="H103" s="1">
        <f>-'RevReq-G'!T119+H102</f>
        <v>238145.89360227634</v>
      </c>
      <c r="I103" s="1">
        <f>-'RevReq-G'!Q119+I102</f>
        <v>185702.72567383511</v>
      </c>
      <c r="J103" s="1">
        <f t="shared" si="7"/>
        <v>43478.569106237621</v>
      </c>
      <c r="L103" s="1">
        <f t="shared" si="8"/>
        <v>467327.18838234909</v>
      </c>
      <c r="M103" s="1"/>
      <c r="N103" s="40"/>
    </row>
    <row r="104" spans="2:14" hidden="1" outlineLevel="1">
      <c r="B104" s="2">
        <v>46327</v>
      </c>
      <c r="C104" s="1">
        <f>-'RevReq-G'!N120</f>
        <v>574.934042524917</v>
      </c>
      <c r="D104" s="1">
        <f t="shared" si="6"/>
        <v>46658.820700368611</v>
      </c>
      <c r="E104" s="248">
        <f>SUMIF(INPUT!$F$7:$ES$7,B104,INPUT!$F$200:$ES$200)</f>
        <v>8.7671232876712329E-2</v>
      </c>
      <c r="F104" s="1">
        <f t="shared" si="5"/>
        <v>50.405176330951626</v>
      </c>
      <c r="G104" s="2"/>
      <c r="H104" s="1">
        <f>-'RevReq-G'!T120+H103</f>
        <v>238145.89360227634</v>
      </c>
      <c r="I104" s="1">
        <f>-'RevReq-G'!Q120+I103</f>
        <v>188893.84789605733</v>
      </c>
      <c r="J104" s="1">
        <f t="shared" si="7"/>
        <v>43528.974282568575</v>
      </c>
      <c r="L104" s="1">
        <f t="shared" si="8"/>
        <v>470568.71578090219</v>
      </c>
      <c r="M104" s="1"/>
      <c r="N104" s="40"/>
    </row>
    <row r="105" spans="2:14" hidden="1" outlineLevel="1">
      <c r="B105" s="2">
        <v>46357</v>
      </c>
      <c r="C105" s="1">
        <f>-'RevReq-G'!N121</f>
        <v>574.934042524917</v>
      </c>
      <c r="D105" s="1">
        <f t="shared" si="6"/>
        <v>47233.754742893529</v>
      </c>
      <c r="E105" s="248">
        <f>SUMIF(INPUT!$F$7:$ES$7,B105,INPUT!$F$200:$ES$200)</f>
        <v>2.7397260273972603E-3</v>
      </c>
      <c r="F105" s="1">
        <f t="shared" si="5"/>
        <v>1.5751617603422383</v>
      </c>
      <c r="G105" s="2"/>
      <c r="H105" s="1">
        <f>-'RevReq-G'!T121+H104</f>
        <v>238145.89360227634</v>
      </c>
      <c r="I105" s="1">
        <f>-'RevReq-G'!Q121+I104</f>
        <v>192084.97011827954</v>
      </c>
      <c r="J105" s="1">
        <f t="shared" si="7"/>
        <v>43530.549444328921</v>
      </c>
      <c r="L105" s="1">
        <f t="shared" si="8"/>
        <v>473761.41316488484</v>
      </c>
      <c r="M105" s="1"/>
      <c r="N105" s="40"/>
    </row>
    <row r="106" spans="2:14" hidden="1" outlineLevel="1">
      <c r="B106" s="2">
        <v>46388</v>
      </c>
      <c r="C106" s="1">
        <f>-'RevReq-G'!N122</f>
        <v>574.934042524917</v>
      </c>
      <c r="D106" s="1">
        <f t="shared" si="6"/>
        <v>47808.688785418446</v>
      </c>
      <c r="E106" s="248">
        <f>SUMIF(INPUT!$F$7:$ES$7,B106,INPUT!$F$200:$ES$200)</f>
        <v>0.9178082191780822</v>
      </c>
      <c r="F106" s="1">
        <f t="shared" si="5"/>
        <v>527.67918971464985</v>
      </c>
      <c r="G106" s="2"/>
      <c r="H106" s="1">
        <f>-'RevReq-G'!T122+H105</f>
        <v>238145.89360227634</v>
      </c>
      <c r="I106" s="1">
        <f>-'RevReq-G'!Q122+I105</f>
        <v>195276.09234050175</v>
      </c>
      <c r="J106" s="1">
        <f t="shared" si="7"/>
        <v>47761.433932608175</v>
      </c>
      <c r="L106" s="1">
        <f t="shared" si="8"/>
        <v>481183.41987538623</v>
      </c>
      <c r="M106" s="1"/>
      <c r="N106" s="40"/>
    </row>
    <row r="107" spans="2:14" hidden="1" outlineLevel="1">
      <c r="B107" s="2">
        <v>46419</v>
      </c>
      <c r="C107" s="1">
        <f>-'RevReq-G'!N123</f>
        <v>574.934042524917</v>
      </c>
      <c r="D107" s="1">
        <f t="shared" si="6"/>
        <v>48383.622827943364</v>
      </c>
      <c r="E107" s="248">
        <f>SUMIF(INPUT!$F$7:$ES$7,B107,INPUT!$F$200:$ES$200)</f>
        <v>0.84109589041095889</v>
      </c>
      <c r="F107" s="1">
        <f t="shared" si="5"/>
        <v>483.57466042506718</v>
      </c>
      <c r="G107" s="2"/>
      <c r="H107" s="1">
        <f>-'RevReq-G'!T123+H106</f>
        <v>238145.89360227634</v>
      </c>
      <c r="I107" s="1">
        <f>-'RevReq-G'!Q123+I106</f>
        <v>198467.21456272397</v>
      </c>
      <c r="J107" s="1">
        <f t="shared" si="7"/>
        <v>48245.008593033243</v>
      </c>
      <c r="L107" s="1">
        <f t="shared" si="8"/>
        <v>484858.11675803358</v>
      </c>
      <c r="M107" s="1"/>
      <c r="N107" s="40"/>
    </row>
    <row r="108" spans="2:14" hidden="1" outlineLevel="1">
      <c r="B108" s="2">
        <v>46447</v>
      </c>
      <c r="C108" s="1">
        <f>-'RevReq-G'!N124</f>
        <v>574.934042524917</v>
      </c>
      <c r="D108" s="1">
        <f t="shared" si="6"/>
        <v>48958.556870468281</v>
      </c>
      <c r="E108" s="248">
        <f>SUMIF(INPUT!$F$7:$ES$7,B108,INPUT!$F$200:$ES$200)</f>
        <v>0.75616438356164384</v>
      </c>
      <c r="F108" s="1">
        <f t="shared" si="5"/>
        <v>434.74464585445781</v>
      </c>
      <c r="G108" s="2"/>
      <c r="H108" s="1">
        <f>-'RevReq-G'!T124+H107</f>
        <v>238145.89360227634</v>
      </c>
      <c r="I108" s="1">
        <f>-'RevReq-G'!Q124+I107</f>
        <v>201658.33678494618</v>
      </c>
      <c r="J108" s="1">
        <f t="shared" si="7"/>
        <v>48679.753238887701</v>
      </c>
      <c r="L108" s="1">
        <f t="shared" si="8"/>
        <v>488483.98362611019</v>
      </c>
      <c r="M108" s="1"/>
      <c r="N108" s="40"/>
    </row>
    <row r="109" spans="2:14" hidden="1" outlineLevel="1">
      <c r="B109" s="2">
        <v>46478</v>
      </c>
      <c r="C109" s="1">
        <f>-'RevReq-G'!N125</f>
        <v>574.934042524917</v>
      </c>
      <c r="D109" s="1">
        <f t="shared" si="6"/>
        <v>49533.490912993198</v>
      </c>
      <c r="E109" s="248">
        <f>SUMIF(INPUT!$F$7:$ES$7,B109,INPUT!$F$200:$ES$200)</f>
        <v>0.67397260273972603</v>
      </c>
      <c r="F109" s="1">
        <f t="shared" si="5"/>
        <v>387.48979304419066</v>
      </c>
      <c r="G109" s="2"/>
      <c r="H109" s="1">
        <f>-'RevReq-G'!T125+H108</f>
        <v>238145.89360227634</v>
      </c>
      <c r="I109" s="1">
        <f>-'RevReq-G'!Q125+I108</f>
        <v>204849.45900716839</v>
      </c>
      <c r="J109" s="1">
        <f t="shared" si="7"/>
        <v>49067.243031931888</v>
      </c>
      <c r="L109" s="1">
        <f t="shared" si="8"/>
        <v>492062.59564137663</v>
      </c>
      <c r="M109" s="1"/>
      <c r="N109" s="40"/>
    </row>
    <row r="110" spans="2:14" hidden="1" outlineLevel="1">
      <c r="B110" s="2">
        <v>46508</v>
      </c>
      <c r="C110" s="1">
        <f>-'RevReq-G'!N126</f>
        <v>574.934042524917</v>
      </c>
      <c r="D110" s="1">
        <f t="shared" si="6"/>
        <v>50108.424955518116</v>
      </c>
      <c r="E110" s="248">
        <f>SUMIF(INPUT!$F$7:$ES$7,B110,INPUT!$F$200:$ES$200)</f>
        <v>0.58904109589041098</v>
      </c>
      <c r="F110" s="1">
        <f t="shared" si="5"/>
        <v>338.65977847358124</v>
      </c>
      <c r="G110" s="2"/>
      <c r="H110" s="1">
        <f>-'RevReq-G'!T126+H109</f>
        <v>238145.89360227634</v>
      </c>
      <c r="I110" s="1">
        <f>-'RevReq-G'!Q126+I109</f>
        <v>208040.58122939061</v>
      </c>
      <c r="J110" s="1">
        <f t="shared" si="7"/>
        <v>49405.902810405467</v>
      </c>
      <c r="L110" s="1">
        <f t="shared" si="8"/>
        <v>495592.37764207239</v>
      </c>
      <c r="M110" s="1"/>
      <c r="N110" s="40"/>
    </row>
    <row r="111" spans="2:14" hidden="1" outlineLevel="1">
      <c r="B111" s="2">
        <v>46539</v>
      </c>
      <c r="C111" s="1">
        <f>-'RevReq-G'!N127</f>
        <v>574.934042524917</v>
      </c>
      <c r="D111" s="1">
        <f t="shared" si="6"/>
        <v>50683.358998043033</v>
      </c>
      <c r="E111" s="248">
        <f>SUMIF(INPUT!$F$7:$ES$7,B111,INPUT!$F$200:$ES$200)</f>
        <v>0.50684931506849318</v>
      </c>
      <c r="F111" s="1">
        <f t="shared" si="5"/>
        <v>291.40492566331409</v>
      </c>
      <c r="G111" s="2"/>
      <c r="H111" s="1">
        <f>-'RevReq-G'!T127+H110</f>
        <v>238145.89360227634</v>
      </c>
      <c r="I111" s="1">
        <f>-'RevReq-G'!Q127+I110</f>
        <v>211231.70345161282</v>
      </c>
      <c r="J111" s="1">
        <f t="shared" si="7"/>
        <v>49697.307736068782</v>
      </c>
      <c r="L111" s="1">
        <f t="shared" si="8"/>
        <v>499074.90478995797</v>
      </c>
      <c r="M111" s="1"/>
      <c r="N111" s="40"/>
    </row>
    <row r="112" spans="2:14" hidden="1" outlineLevel="1">
      <c r="B112" s="2">
        <v>46569</v>
      </c>
      <c r="C112" s="1">
        <f>-'RevReq-G'!N128</f>
        <v>574.934042524917</v>
      </c>
      <c r="D112" s="1">
        <f t="shared" si="6"/>
        <v>51258.293040567951</v>
      </c>
      <c r="E112" s="248">
        <f>SUMIF(INPUT!$F$7:$ES$7,B112,INPUT!$F$200:$ES$200)</f>
        <v>0.42191780821917807</v>
      </c>
      <c r="F112" s="1">
        <f t="shared" si="5"/>
        <v>242.5749110927047</v>
      </c>
      <c r="G112" s="2"/>
      <c r="H112" s="1">
        <f>-'RevReq-G'!T128+H111</f>
        <v>238145.89360227634</v>
      </c>
      <c r="I112" s="1">
        <f>-'RevReq-G'!Q128+I111</f>
        <v>214422.82567383503</v>
      </c>
      <c r="J112" s="1">
        <f t="shared" si="7"/>
        <v>49939.882647161488</v>
      </c>
      <c r="L112" s="1">
        <f t="shared" si="8"/>
        <v>502508.60192327283</v>
      </c>
      <c r="M112" s="1"/>
      <c r="N112" s="40"/>
    </row>
    <row r="113" spans="2:14" hidden="1" outlineLevel="1">
      <c r="B113" s="2">
        <v>46600</v>
      </c>
      <c r="C113" s="1">
        <f>-'RevReq-G'!N129</f>
        <v>574.934042524917</v>
      </c>
      <c r="D113" s="1">
        <f t="shared" si="6"/>
        <v>51833.227083092868</v>
      </c>
      <c r="E113" s="248">
        <f>SUMIF(INPUT!$F$7:$ES$7,B113,INPUT!$F$200:$ES$200)</f>
        <v>0.33698630136986302</v>
      </c>
      <c r="F113" s="1">
        <f t="shared" si="5"/>
        <v>193.74489652209533</v>
      </c>
      <c r="G113" s="2"/>
      <c r="H113" s="1">
        <f>-'RevReq-G'!T129+H112</f>
        <v>238145.89360227634</v>
      </c>
      <c r="I113" s="1">
        <f>-'RevReq-G'!Q129+I112</f>
        <v>217613.94789605725</v>
      </c>
      <c r="J113" s="1">
        <f t="shared" si="7"/>
        <v>50133.627543683586</v>
      </c>
      <c r="L113" s="1">
        <f t="shared" si="8"/>
        <v>505893.46904201718</v>
      </c>
      <c r="M113" s="1"/>
      <c r="N113" s="40"/>
    </row>
    <row r="114" spans="2:14" hidden="1" outlineLevel="1">
      <c r="B114" s="2">
        <v>46631</v>
      </c>
      <c r="C114" s="1">
        <f>-'RevReq-G'!N130</f>
        <v>574.934042524917</v>
      </c>
      <c r="D114" s="1">
        <f t="shared" si="6"/>
        <v>52408.161125617786</v>
      </c>
      <c r="E114" s="248">
        <f>SUMIF(INPUT!$F$7:$ES$7,B114,INPUT!$F$200:$ES$200)</f>
        <v>0.25479452054794521</v>
      </c>
      <c r="F114" s="1">
        <f t="shared" si="5"/>
        <v>146.49004371182818</v>
      </c>
      <c r="G114" s="2"/>
      <c r="H114" s="1">
        <f>-'RevReq-G'!T130+H113</f>
        <v>238145.89360227634</v>
      </c>
      <c r="I114" s="1">
        <f>-'RevReq-G'!Q130+I113</f>
        <v>220805.07011827946</v>
      </c>
      <c r="J114" s="1">
        <f t="shared" si="7"/>
        <v>50280.117587395413</v>
      </c>
      <c r="L114" s="1">
        <f t="shared" si="8"/>
        <v>509231.08130795119</v>
      </c>
      <c r="M114" s="1"/>
      <c r="N114" s="40"/>
    </row>
    <row r="115" spans="2:14" hidden="1" outlineLevel="1">
      <c r="B115" s="2">
        <v>46661</v>
      </c>
      <c r="C115" s="1">
        <f>-'RevReq-G'!N131</f>
        <v>574.934042524917</v>
      </c>
      <c r="D115" s="1">
        <f t="shared" si="6"/>
        <v>52983.095168142703</v>
      </c>
      <c r="E115" s="248">
        <f>SUMIF(INPUT!$F$7:$ES$7,B115,INPUT!$F$200:$ES$200)</f>
        <v>0.16986301369863013</v>
      </c>
      <c r="F115" s="1">
        <f t="shared" si="5"/>
        <v>97.660029141218772</v>
      </c>
      <c r="G115" s="2"/>
      <c r="H115" s="1">
        <f>-'RevReq-G'!T131+H114</f>
        <v>238145.89360227634</v>
      </c>
      <c r="I115" s="1">
        <f>-'RevReq-G'!Q131+I114</f>
        <v>223996.19234050167</v>
      </c>
      <c r="J115" s="1">
        <f t="shared" si="7"/>
        <v>50377.77761653663</v>
      </c>
      <c r="L115" s="1">
        <f t="shared" si="8"/>
        <v>512519.86355931469</v>
      </c>
      <c r="M115" s="1"/>
      <c r="N115" s="40"/>
    </row>
    <row r="116" spans="2:14" hidden="1" outlineLevel="1">
      <c r="B116" s="2">
        <v>46692</v>
      </c>
      <c r="C116" s="1">
        <f>-'RevReq-G'!N132</f>
        <v>574.934042524917</v>
      </c>
      <c r="D116" s="1">
        <f t="shared" si="6"/>
        <v>53558.029210667621</v>
      </c>
      <c r="E116" s="248">
        <f>SUMIF(INPUT!$F$7:$ES$7,B116,INPUT!$F$200:$ES$200)</f>
        <v>8.7671232876712329E-2</v>
      </c>
      <c r="F116" s="1">
        <f t="shared" si="5"/>
        <v>50.405176330951626</v>
      </c>
      <c r="G116" s="2"/>
      <c r="H116" s="1">
        <f>-'RevReq-G'!T132+H115</f>
        <v>238145.89360227634</v>
      </c>
      <c r="I116" s="1">
        <f>-'RevReq-G'!Q132+I115</f>
        <v>227187.31456272388</v>
      </c>
      <c r="J116" s="1">
        <f t="shared" si="7"/>
        <v>50428.182792867585</v>
      </c>
      <c r="L116" s="1">
        <f t="shared" si="8"/>
        <v>515761.39095786778</v>
      </c>
      <c r="M116" s="1"/>
      <c r="N116" s="40"/>
    </row>
    <row r="117" spans="2:14" hidden="1" outlineLevel="1">
      <c r="B117" s="2">
        <v>46722</v>
      </c>
      <c r="C117" s="1">
        <f>-'RevReq-G'!N133</f>
        <v>574.934042524917</v>
      </c>
      <c r="D117" s="1">
        <f t="shared" si="6"/>
        <v>54132.963253192538</v>
      </c>
      <c r="E117" s="248">
        <f>SUMIF(INPUT!$F$7:$ES$7,B117,INPUT!$F$200:$ES$200)</f>
        <v>2.7397260273972603E-3</v>
      </c>
      <c r="F117" s="1">
        <f t="shared" si="5"/>
        <v>1.5751617603422383</v>
      </c>
      <c r="G117" s="2"/>
      <c r="H117" s="1">
        <f>-'RevReq-G'!T133+H116</f>
        <v>238145.89360227634</v>
      </c>
      <c r="I117" s="1">
        <f>-'RevReq-G'!Q133+I116</f>
        <v>230378.4367849461</v>
      </c>
      <c r="J117" s="1">
        <f t="shared" si="7"/>
        <v>50429.75795462793</v>
      </c>
      <c r="L117" s="1">
        <f t="shared" si="8"/>
        <v>518954.08834185038</v>
      </c>
      <c r="M117" s="1"/>
      <c r="N117" s="40"/>
    </row>
    <row r="118" spans="2:14" hidden="1" outlineLevel="1">
      <c r="B118" s="2">
        <v>46753</v>
      </c>
      <c r="C118" s="1">
        <f>-'RevReq-G'!N134</f>
        <v>574.934042524917</v>
      </c>
      <c r="D118" s="1">
        <f t="shared" si="6"/>
        <v>54707.897295717456</v>
      </c>
      <c r="E118" s="248">
        <f>SUMIF(INPUT!$F$7:$ES$7,B118,INPUT!$F$200:$ES$200)</f>
        <v>0.91803278688524592</v>
      </c>
      <c r="F118" s="1">
        <f t="shared" si="5"/>
        <v>527.80830133435006</v>
      </c>
      <c r="G118" s="2"/>
      <c r="H118" s="1">
        <f>-'RevReq-G'!T134+H117</f>
        <v>238145.89360227634</v>
      </c>
      <c r="I118" s="1">
        <f>-'RevReq-G'!Q134+I117</f>
        <v>233569.55900716831</v>
      </c>
      <c r="J118" s="1">
        <f t="shared" si="7"/>
        <v>54660.771554526887</v>
      </c>
      <c r="L118" s="1">
        <f t="shared" si="8"/>
        <v>526376.22416397149</v>
      </c>
      <c r="M118" s="1"/>
      <c r="N118" s="40"/>
    </row>
    <row r="119" spans="2:14" hidden="1" outlineLevel="1">
      <c r="B119" s="2">
        <v>46784</v>
      </c>
      <c r="C119" s="1">
        <f>-'RevReq-G'!N135</f>
        <v>574.934042524917</v>
      </c>
      <c r="D119" s="1">
        <f t="shared" si="6"/>
        <v>55282.831338242373</v>
      </c>
      <c r="E119" s="248">
        <f>SUMIF(INPUT!$F$7:$ES$7,B119,INPUT!$F$200:$ES$200)</f>
        <v>0.83879781420765032</v>
      </c>
      <c r="F119" s="1">
        <f t="shared" si="5"/>
        <v>482.25341818346868</v>
      </c>
      <c r="G119" s="2"/>
      <c r="H119" s="1">
        <f>-'RevReq-G'!T135+H118</f>
        <v>238145.89360227634</v>
      </c>
      <c r="I119" s="1">
        <f>-'RevReq-G'!Q135+I118</f>
        <v>236760.68122939052</v>
      </c>
      <c r="J119" s="1">
        <f t="shared" si="7"/>
        <v>55143.024972710358</v>
      </c>
      <c r="L119" s="1">
        <f t="shared" si="8"/>
        <v>530049.5998043773</v>
      </c>
      <c r="M119" s="1"/>
      <c r="N119" s="40"/>
    </row>
    <row r="120" spans="2:14" hidden="1" outlineLevel="1">
      <c r="B120" s="2">
        <v>46813</v>
      </c>
      <c r="C120" s="1">
        <f>-'RevReq-G'!N136</f>
        <v>574.934042524917</v>
      </c>
      <c r="D120" s="1">
        <f t="shared" si="6"/>
        <v>55857.76538076729</v>
      </c>
      <c r="E120" s="248">
        <f>SUMIF(INPUT!$F$7:$ES$7,B120,INPUT!$F$200:$ES$200)</f>
        <v>0.75409836065573765</v>
      </c>
      <c r="F120" s="1">
        <f t="shared" si="5"/>
        <v>433.55681895321607</v>
      </c>
      <c r="G120" s="2"/>
      <c r="H120" s="1">
        <f>-'RevReq-G'!T136+H119</f>
        <v>238145.89360227634</v>
      </c>
      <c r="I120" s="1">
        <f>-'RevReq-G'!Q136+I119</f>
        <v>239951.80345161274</v>
      </c>
      <c r="J120" s="1">
        <f t="shared" si="7"/>
        <v>55576.581791663571</v>
      </c>
      <c r="L120" s="1">
        <f t="shared" si="8"/>
        <v>533674.27884555259</v>
      </c>
      <c r="M120" s="1"/>
      <c r="N120" s="40"/>
    </row>
    <row r="121" spans="2:14" hidden="1" outlineLevel="1">
      <c r="B121" s="2">
        <v>46844</v>
      </c>
      <c r="C121" s="1">
        <f>-'RevReq-G'!N137</f>
        <v>574.934042524917</v>
      </c>
      <c r="D121" s="1">
        <f t="shared" si="6"/>
        <v>56432.699423292208</v>
      </c>
      <c r="E121" s="248">
        <f>SUMIF(INPUT!$F$7:$ES$7,B121,INPUT!$F$200:$ES$200)</f>
        <v>0.67213114754098358</v>
      </c>
      <c r="F121" s="1">
        <f t="shared" si="5"/>
        <v>386.43107776264912</v>
      </c>
      <c r="G121" s="2"/>
      <c r="H121" s="1">
        <f>-'RevReq-G'!T137+H120</f>
        <v>238145.89360227634</v>
      </c>
      <c r="I121" s="1">
        <f>-'RevReq-G'!Q137+I120</f>
        <v>243142.92567383495</v>
      </c>
      <c r="J121" s="1">
        <f t="shared" si="7"/>
        <v>55963.012869426224</v>
      </c>
      <c r="L121" s="1">
        <f t="shared" si="8"/>
        <v>537251.83214553748</v>
      </c>
      <c r="M121" s="1"/>
      <c r="N121" s="40"/>
    </row>
    <row r="122" spans="2:14" hidden="1" outlineLevel="1">
      <c r="B122" s="2">
        <v>46874</v>
      </c>
      <c r="C122" s="1">
        <f>-'RevReq-G'!N138</f>
        <v>574.934042524917</v>
      </c>
      <c r="D122" s="1">
        <f t="shared" si="6"/>
        <v>57007.633465817125</v>
      </c>
      <c r="E122" s="248">
        <f>SUMIF(INPUT!$F$7:$ES$7,B122,INPUT!$F$200:$ES$200)</f>
        <v>0.58743169398907102</v>
      </c>
      <c r="F122" s="1">
        <f t="shared" si="5"/>
        <v>337.73447853239657</v>
      </c>
      <c r="G122" s="2"/>
      <c r="H122" s="1">
        <f>-'RevReq-G'!T138+H121</f>
        <v>238145.89360227634</v>
      </c>
      <c r="I122" s="1">
        <f>-'RevReq-G'!Q138+I121</f>
        <v>246334.04789605716</v>
      </c>
      <c r="J122" s="1">
        <f t="shared" si="7"/>
        <v>56300.747347958619</v>
      </c>
      <c r="L122" s="1">
        <f t="shared" si="8"/>
        <v>540780.68884629209</v>
      </c>
      <c r="M122" s="1"/>
      <c r="N122" s="40"/>
    </row>
    <row r="123" spans="2:14" hidden="1" outlineLevel="1">
      <c r="B123" s="2">
        <v>46905</v>
      </c>
      <c r="C123" s="1">
        <f>-'RevReq-G'!N139</f>
        <v>574.934042524917</v>
      </c>
      <c r="D123" s="1">
        <f t="shared" si="6"/>
        <v>57582.567508342043</v>
      </c>
      <c r="E123" s="248">
        <f>SUMIF(INPUT!$F$7:$ES$7,B123,INPUT!$F$200:$ES$200)</f>
        <v>0.50546448087431695</v>
      </c>
      <c r="F123" s="1">
        <f t="shared" si="5"/>
        <v>290.60873734182962</v>
      </c>
      <c r="G123" s="2"/>
      <c r="H123" s="1">
        <f>-'RevReq-G'!T139+H122</f>
        <v>238145.89360227634</v>
      </c>
      <c r="I123" s="1">
        <f>-'RevReq-G'!Q139+I122</f>
        <v>249525.17011827938</v>
      </c>
      <c r="J123" s="1">
        <f t="shared" si="7"/>
        <v>56591.356085300446</v>
      </c>
      <c r="L123" s="1">
        <f t="shared" si="8"/>
        <v>544262.41980585619</v>
      </c>
      <c r="M123" s="1"/>
      <c r="N123" s="40"/>
    </row>
    <row r="124" spans="2:14" hidden="1" outlineLevel="1">
      <c r="B124" s="2">
        <v>46935</v>
      </c>
      <c r="C124" s="1">
        <f>-'RevReq-G'!N140</f>
        <v>574.934042524917</v>
      </c>
      <c r="D124" s="1">
        <f t="shared" si="6"/>
        <v>58157.50155086696</v>
      </c>
      <c r="E124" s="248">
        <f>SUMIF(INPUT!$F$7:$ES$7,B124,INPUT!$F$200:$ES$200)</f>
        <v>0.42076502732240439</v>
      </c>
      <c r="F124" s="1">
        <f t="shared" si="5"/>
        <v>241.91213811157712</v>
      </c>
      <c r="G124" s="2"/>
      <c r="H124" s="1">
        <f>-'RevReq-G'!T140+H123</f>
        <v>238145.89360227634</v>
      </c>
      <c r="I124" s="1">
        <f>-'RevReq-G'!Q140+I123</f>
        <v>252716.29234050159</v>
      </c>
      <c r="J124" s="1">
        <f t="shared" si="7"/>
        <v>56833.268223412022</v>
      </c>
      <c r="L124" s="1">
        <f t="shared" si="8"/>
        <v>547695.45416618988</v>
      </c>
      <c r="M124" s="1"/>
      <c r="N124" s="40"/>
    </row>
    <row r="125" spans="2:14" hidden="1" outlineLevel="1">
      <c r="B125" s="2">
        <v>46966</v>
      </c>
      <c r="C125" s="1">
        <f>-'RevReq-G'!N141</f>
        <v>574.934042524917</v>
      </c>
      <c r="D125" s="1">
        <f t="shared" si="6"/>
        <v>58732.435593391878</v>
      </c>
      <c r="E125" s="248">
        <f>SUMIF(INPUT!$F$7:$ES$7,B125,INPUT!$F$200:$ES$200)</f>
        <v>0.33606557377049179</v>
      </c>
      <c r="F125" s="1">
        <f t="shared" si="5"/>
        <v>193.21553888132456</v>
      </c>
      <c r="G125" s="2"/>
      <c r="H125" s="1">
        <f>-'RevReq-G'!T141+H124</f>
        <v>238145.89360227634</v>
      </c>
      <c r="I125" s="1">
        <f>-'RevReq-G'!Q141+I124</f>
        <v>255907.4145627238</v>
      </c>
      <c r="J125" s="1">
        <f t="shared" si="7"/>
        <v>57026.483762293348</v>
      </c>
      <c r="L125" s="1">
        <f t="shared" si="8"/>
        <v>551079.79192729353</v>
      </c>
      <c r="M125" s="1"/>
      <c r="N125" s="40"/>
    </row>
    <row r="126" spans="2:14" hidden="1" outlineLevel="1">
      <c r="B126" s="2">
        <v>46997</v>
      </c>
      <c r="C126" s="1">
        <f>-'RevReq-G'!N142</f>
        <v>574.934042524917</v>
      </c>
      <c r="D126" s="1">
        <f t="shared" si="6"/>
        <v>59307.369635916795</v>
      </c>
      <c r="E126" s="248">
        <f>SUMIF(INPUT!$F$7:$ES$7,B126,INPUT!$F$200:$ES$200)</f>
        <v>0.25409836065573771</v>
      </c>
      <c r="F126" s="1">
        <f t="shared" si="5"/>
        <v>146.08979769075759</v>
      </c>
      <c r="G126" s="2"/>
      <c r="H126" s="1">
        <f>-'RevReq-G'!T142+H125</f>
        <v>238145.89360227634</v>
      </c>
      <c r="I126" s="1">
        <f>-'RevReq-G'!Q142+I125</f>
        <v>259098.53678494602</v>
      </c>
      <c r="J126" s="1">
        <f t="shared" si="7"/>
        <v>57172.573559984106</v>
      </c>
      <c r="L126" s="1">
        <f t="shared" si="8"/>
        <v>554417.00394720642</v>
      </c>
      <c r="M126" s="1"/>
      <c r="N126" s="40"/>
    </row>
    <row r="127" spans="2:14" hidden="1" outlineLevel="1">
      <c r="B127" s="2">
        <v>47027</v>
      </c>
      <c r="C127" s="1">
        <f>-'RevReq-G'!N143</f>
        <v>574.934042524917</v>
      </c>
      <c r="D127" s="1">
        <f t="shared" si="6"/>
        <v>59882.303678441713</v>
      </c>
      <c r="E127" s="248">
        <f>SUMIF(INPUT!$F$7:$ES$7,B127,INPUT!$F$200:$ES$200)</f>
        <v>0.16939890710382513</v>
      </c>
      <c r="F127" s="1">
        <f t="shared" si="5"/>
        <v>97.393198460505062</v>
      </c>
      <c r="G127" s="2"/>
      <c r="H127" s="1">
        <f>-'RevReq-G'!T143+H126</f>
        <v>238145.89360227634</v>
      </c>
      <c r="I127" s="1">
        <f>-'RevReq-G'!Q143+I126</f>
        <v>262289.65900716826</v>
      </c>
      <c r="J127" s="1">
        <f t="shared" si="7"/>
        <v>57269.966758444614</v>
      </c>
      <c r="L127" s="1">
        <f t="shared" si="8"/>
        <v>557705.51936788927</v>
      </c>
      <c r="M127" s="1"/>
      <c r="N127" s="40"/>
    </row>
    <row r="128" spans="2:14" hidden="1" outlineLevel="1">
      <c r="B128" s="2">
        <v>47058</v>
      </c>
      <c r="C128" s="1">
        <f>-'RevReq-G'!N144</f>
        <v>574.934042524917</v>
      </c>
      <c r="D128" s="1">
        <f t="shared" si="6"/>
        <v>60457.23772096663</v>
      </c>
      <c r="E128" s="248">
        <f>SUMIF(INPUT!$F$7:$ES$7,B128,INPUT!$F$200:$ES$200)</f>
        <v>8.7431693989071038E-2</v>
      </c>
      <c r="F128" s="1">
        <f t="shared" si="5"/>
        <v>50.267457269938099</v>
      </c>
      <c r="G128" s="2"/>
      <c r="H128" s="1">
        <f>-'RevReq-G'!T144+H127</f>
        <v>238145.89360227634</v>
      </c>
      <c r="I128" s="1">
        <f>-'RevReq-G'!Q144+I127</f>
        <v>265480.78122939047</v>
      </c>
      <c r="J128" s="1">
        <f t="shared" si="7"/>
        <v>57320.234215714554</v>
      </c>
      <c r="L128" s="1">
        <f t="shared" si="8"/>
        <v>560946.90904738137</v>
      </c>
      <c r="M128" s="1"/>
      <c r="N128" s="40"/>
    </row>
    <row r="129" spans="2:14" hidden="1" outlineLevel="1">
      <c r="B129" s="2">
        <v>47088</v>
      </c>
      <c r="C129" s="1">
        <f>-'RevReq-G'!N145</f>
        <v>574.934042524917</v>
      </c>
      <c r="D129" s="1">
        <f t="shared" si="6"/>
        <v>61032.171763491548</v>
      </c>
      <c r="E129" s="248">
        <f>SUMIF(INPUT!$F$7:$ES$7,B129,INPUT!$F$200:$ES$200)</f>
        <v>2.7322404371584699E-3</v>
      </c>
      <c r="F129" s="1">
        <f t="shared" si="5"/>
        <v>1.5708580396855656</v>
      </c>
      <c r="G129" s="2"/>
      <c r="H129" s="1">
        <f>-'RevReq-G'!T145+H128</f>
        <v>238145.89360227634</v>
      </c>
      <c r="I129" s="1">
        <f>-'RevReq-G'!Q145+I128</f>
        <v>268671.90345161268</v>
      </c>
      <c r="J129" s="1">
        <f t="shared" si="7"/>
        <v>57321.805073754236</v>
      </c>
      <c r="L129" s="1">
        <f t="shared" si="8"/>
        <v>564139.6021276433</v>
      </c>
      <c r="M129" s="1"/>
      <c r="N129" s="40"/>
    </row>
    <row r="130" spans="2:14" collapsed="1"/>
  </sheetData>
  <pageMargins left="0.2" right="0.2" top="0.75" bottom="0.75" header="0.3" footer="0.3"/>
  <pageSetup scale="8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1"/>
  <sheetViews>
    <sheetView showGridLines="0" workbookViewId="0">
      <selection activeCell="G1" sqref="G1"/>
    </sheetView>
  </sheetViews>
  <sheetFormatPr defaultRowHeight="15"/>
  <cols>
    <col min="6" max="6" width="11.28515625" bestFit="1" customWidth="1"/>
    <col min="7" max="7" width="12.140625" customWidth="1"/>
    <col min="8" max="8" width="14.42578125" bestFit="1" customWidth="1"/>
    <col min="9" max="9" width="14.42578125" customWidth="1"/>
    <col min="10" max="12" width="11.85546875" customWidth="1"/>
    <col min="13" max="13" width="15.42578125" bestFit="1" customWidth="1"/>
    <col min="15" max="15" width="15.42578125" customWidth="1"/>
  </cols>
  <sheetData>
    <row r="4" spans="2:15" ht="15.75" thickBot="1"/>
    <row r="5" spans="2:15">
      <c r="B5" s="320" t="str">
        <f>INPUT!A69</f>
        <v>Unprotected Excess - Rate Base Related</v>
      </c>
      <c r="C5" s="321"/>
      <c r="D5" s="321"/>
      <c r="E5" s="321"/>
      <c r="F5" s="321"/>
      <c r="G5" s="322">
        <f>INPUT!P7</f>
        <v>43405</v>
      </c>
      <c r="H5" s="322">
        <f>INPUT!Q7</f>
        <v>43435</v>
      </c>
      <c r="I5" s="322"/>
      <c r="J5" s="322"/>
      <c r="K5" s="322"/>
      <c r="L5" s="322"/>
      <c r="M5" s="322">
        <f>INPUT!AJ7</f>
        <v>44013</v>
      </c>
      <c r="N5" s="321"/>
      <c r="O5" s="323" t="s">
        <v>14</v>
      </c>
    </row>
    <row r="6" spans="2:15">
      <c r="B6" s="324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325"/>
    </row>
    <row r="7" spans="2:15">
      <c r="B7" s="324"/>
      <c r="C7" s="149"/>
      <c r="D7" s="149"/>
      <c r="E7" s="149"/>
      <c r="F7" s="326" t="s">
        <v>0</v>
      </c>
      <c r="G7" s="149"/>
      <c r="H7" s="149"/>
      <c r="I7" s="149"/>
      <c r="J7" s="149"/>
      <c r="K7" s="149"/>
      <c r="L7" s="149"/>
      <c r="M7" s="149"/>
      <c r="N7" s="149"/>
      <c r="O7" s="325"/>
    </row>
    <row r="8" spans="2:15">
      <c r="B8" s="324"/>
      <c r="C8" s="149"/>
      <c r="D8" s="149"/>
      <c r="E8" s="149"/>
      <c r="F8" s="327" t="s">
        <v>439</v>
      </c>
      <c r="G8" s="338">
        <f>INPUT!P72</f>
        <v>191.2188925999701</v>
      </c>
      <c r="H8" s="338">
        <f>INPUT!Q72</f>
        <v>4238.7114701124992</v>
      </c>
      <c r="I8" s="338"/>
      <c r="J8" s="338"/>
      <c r="K8" s="338"/>
      <c r="L8" s="338"/>
      <c r="M8" s="338">
        <f>INPUT!AJ72</f>
        <v>36181.991137411715</v>
      </c>
      <c r="N8" s="149"/>
      <c r="O8" s="329">
        <f>+SUM(G8:M8)</f>
        <v>40611.921500124183</v>
      </c>
    </row>
    <row r="9" spans="2:15">
      <c r="B9" s="324"/>
      <c r="C9" s="149"/>
      <c r="D9" s="149"/>
      <c r="E9" s="149"/>
      <c r="F9" s="327" t="s">
        <v>440</v>
      </c>
      <c r="G9" s="338"/>
      <c r="H9" s="338">
        <f>INPUT!Q77</f>
        <v>-2207.3606585058883</v>
      </c>
      <c r="I9" s="338"/>
      <c r="J9" s="338"/>
      <c r="K9" s="338"/>
      <c r="L9" s="338"/>
      <c r="M9" s="338"/>
      <c r="N9" s="149"/>
      <c r="O9" s="329"/>
    </row>
    <row r="10" spans="2:15">
      <c r="B10" s="324"/>
      <c r="C10" s="149"/>
      <c r="D10" s="149"/>
      <c r="E10" s="149"/>
      <c r="F10" s="327" t="s">
        <v>441</v>
      </c>
      <c r="G10" s="338"/>
      <c r="H10" s="338">
        <f>INPUT!Q78</f>
        <v>0</v>
      </c>
      <c r="I10" s="338"/>
      <c r="J10" s="338"/>
      <c r="K10" s="338"/>
      <c r="L10" s="338"/>
      <c r="M10" s="338"/>
      <c r="N10" s="149"/>
      <c r="O10" s="329"/>
    </row>
    <row r="11" spans="2:15">
      <c r="B11" s="324"/>
      <c r="C11" s="149"/>
      <c r="D11" s="149"/>
      <c r="E11" s="149"/>
      <c r="F11" s="149"/>
      <c r="G11" s="338"/>
      <c r="H11" s="338"/>
      <c r="I11" s="338"/>
      <c r="J11" s="338"/>
      <c r="K11" s="338"/>
      <c r="L11" s="338"/>
      <c r="M11" s="338"/>
      <c r="N11" s="149"/>
      <c r="O11" s="329"/>
    </row>
    <row r="12" spans="2:15">
      <c r="B12" s="324"/>
      <c r="C12" s="149"/>
      <c r="D12" s="149"/>
      <c r="E12" s="149"/>
      <c r="F12" s="326" t="s">
        <v>47</v>
      </c>
      <c r="G12" s="338"/>
      <c r="H12" s="338"/>
      <c r="I12" s="338"/>
      <c r="J12" s="338"/>
      <c r="K12" s="338"/>
      <c r="L12" s="338"/>
      <c r="M12" s="338"/>
      <c r="N12" s="149"/>
      <c r="O12" s="329"/>
    </row>
    <row r="13" spans="2:15">
      <c r="B13" s="324"/>
      <c r="C13" s="149"/>
      <c r="D13" s="149"/>
      <c r="E13" s="149"/>
      <c r="F13" s="327" t="str">
        <f>F8</f>
        <v>Balance</v>
      </c>
      <c r="G13" s="338">
        <f>INPUT!P82</f>
        <v>-1271.6684952000082</v>
      </c>
      <c r="H13" s="338">
        <f>INPUT!Q82</f>
        <v>492.88183097083402</v>
      </c>
      <c r="I13" s="338"/>
      <c r="J13" s="338"/>
      <c r="K13" s="338"/>
      <c r="L13" s="338"/>
      <c r="M13" s="338">
        <f>INPUT!AJ82</f>
        <v>33068.409985606129</v>
      </c>
      <c r="N13" s="149"/>
      <c r="O13" s="329">
        <f>+SUM(G13:M13)</f>
        <v>32289.623321376956</v>
      </c>
    </row>
    <row r="14" spans="2:15">
      <c r="B14" s="324"/>
      <c r="C14" s="149"/>
      <c r="D14" s="149"/>
      <c r="E14" s="149"/>
      <c r="F14" s="327" t="str">
        <f t="shared" ref="F14:F15" si="0">F9</f>
        <v>Amort Acct</v>
      </c>
      <c r="G14" s="330"/>
      <c r="H14" s="330"/>
      <c r="I14" s="330"/>
      <c r="J14" s="330"/>
      <c r="K14" s="330"/>
      <c r="L14" s="330"/>
      <c r="M14" s="330"/>
      <c r="N14" s="149"/>
      <c r="O14" s="325"/>
    </row>
    <row r="15" spans="2:15" ht="15.75" thickBot="1">
      <c r="B15" s="331"/>
      <c r="C15" s="332"/>
      <c r="D15" s="332"/>
      <c r="E15" s="332"/>
      <c r="F15" s="333" t="str">
        <f t="shared" si="0"/>
        <v>Amort Tax</v>
      </c>
      <c r="G15" s="334"/>
      <c r="H15" s="334"/>
      <c r="I15" s="334"/>
      <c r="J15" s="334"/>
      <c r="K15" s="334"/>
      <c r="L15" s="334"/>
      <c r="M15" s="334"/>
      <c r="N15" s="332"/>
      <c r="O15" s="335"/>
    </row>
    <row r="18" spans="2:15">
      <c r="B18" t="str">
        <f>INPUT!A90</f>
        <v>Unprotected Excess - Non-Rate Base Related</v>
      </c>
      <c r="G18" s="319">
        <f>G5</f>
        <v>43405</v>
      </c>
      <c r="H18" s="319">
        <f t="shared" ref="H18:O18" si="1">H5</f>
        <v>43435</v>
      </c>
      <c r="I18" s="319"/>
      <c r="J18" s="319"/>
      <c r="K18" s="319"/>
      <c r="L18" s="319"/>
      <c r="M18" s="319">
        <f t="shared" si="1"/>
        <v>44013</v>
      </c>
      <c r="N18" s="2" t="s">
        <v>44</v>
      </c>
      <c r="O18" s="2" t="str">
        <f t="shared" si="1"/>
        <v>Total</v>
      </c>
    </row>
    <row r="20" spans="2:15">
      <c r="F20" s="131" t="str">
        <f>F7</f>
        <v>Electric</v>
      </c>
    </row>
    <row r="21" spans="2:15">
      <c r="F21" s="317" t="s">
        <v>439</v>
      </c>
      <c r="G21" s="338">
        <f>INPUT!P93</f>
        <v>3426.9723799999997</v>
      </c>
      <c r="H21" s="299"/>
      <c r="I21" s="299"/>
      <c r="J21" s="299"/>
      <c r="K21" s="299"/>
      <c r="L21" s="299"/>
      <c r="M21" s="299"/>
      <c r="O21" s="300">
        <f>+SUM(G21:M21)</f>
        <v>3426.9723799999997</v>
      </c>
    </row>
    <row r="22" spans="2:15">
      <c r="F22" s="317" t="s">
        <v>440</v>
      </c>
      <c r="G22" s="318"/>
      <c r="H22" s="318"/>
      <c r="I22" s="318"/>
      <c r="J22" s="318"/>
      <c r="K22" s="318"/>
      <c r="L22" s="318"/>
      <c r="M22" s="318"/>
      <c r="O22" s="300"/>
    </row>
    <row r="23" spans="2:15">
      <c r="F23" s="317" t="s">
        <v>441</v>
      </c>
      <c r="G23" s="318"/>
      <c r="H23" s="318"/>
      <c r="I23" s="318"/>
      <c r="J23" s="318"/>
      <c r="K23" s="318"/>
      <c r="L23" s="318"/>
      <c r="M23" s="318"/>
      <c r="O23" s="300"/>
    </row>
    <row r="24" spans="2:15">
      <c r="O24" s="300"/>
    </row>
    <row r="25" spans="2:15">
      <c r="F25" s="131" t="s">
        <v>47</v>
      </c>
      <c r="O25" s="300"/>
    </row>
    <row r="26" spans="2:15">
      <c r="F26" s="317" t="str">
        <f>F21</f>
        <v>Balance</v>
      </c>
      <c r="G26" s="338">
        <f>INPUT!P103</f>
        <v>172.67321000000007</v>
      </c>
      <c r="O26" s="300">
        <f>+SUM(G26:M26)</f>
        <v>172.67321000000007</v>
      </c>
    </row>
    <row r="27" spans="2:15">
      <c r="F27" s="317" t="str">
        <f t="shared" ref="F27:F28" si="2">F22</f>
        <v>Amort Acct</v>
      </c>
      <c r="G27" s="318"/>
      <c r="H27" s="318"/>
      <c r="I27" s="318"/>
      <c r="J27" s="318"/>
      <c r="K27" s="318"/>
      <c r="L27" s="318"/>
      <c r="M27" s="318"/>
    </row>
    <row r="28" spans="2:15">
      <c r="F28" s="317" t="str">
        <f t="shared" si="2"/>
        <v>Amort Tax</v>
      </c>
      <c r="G28" s="318"/>
      <c r="H28" s="318"/>
      <c r="I28" s="318"/>
      <c r="J28" s="318"/>
      <c r="K28" s="318"/>
      <c r="L28" s="318"/>
      <c r="M28" s="318"/>
    </row>
    <row r="30" spans="2:15" ht="15.75" thickBot="1"/>
    <row r="31" spans="2:15">
      <c r="B31" s="320" t="str">
        <f>INPUT!A111</f>
        <v>Protected Excess</v>
      </c>
      <c r="C31" s="321"/>
      <c r="D31" s="321"/>
      <c r="E31" s="321"/>
      <c r="F31" s="321"/>
      <c r="G31" s="322">
        <f>G18</f>
        <v>43405</v>
      </c>
      <c r="H31" s="322">
        <f t="shared" ref="H31:M31" si="3">H18</f>
        <v>43435</v>
      </c>
      <c r="I31" s="322">
        <f>INPUT!T7</f>
        <v>43525</v>
      </c>
      <c r="J31" s="322">
        <f>INPUT!U7</f>
        <v>43556</v>
      </c>
      <c r="K31" s="322">
        <f>INPUT!V7</f>
        <v>43586</v>
      </c>
      <c r="L31" s="322">
        <f>INPUT!W7</f>
        <v>43617</v>
      </c>
      <c r="M31" s="322">
        <f t="shared" si="3"/>
        <v>44013</v>
      </c>
      <c r="N31" s="336" t="s">
        <v>44</v>
      </c>
      <c r="O31" s="337" t="str">
        <f t="shared" ref="O31" si="4">O18</f>
        <v>Total</v>
      </c>
    </row>
    <row r="32" spans="2:15">
      <c r="B32" s="324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325"/>
    </row>
    <row r="33" spans="2:15">
      <c r="B33" s="324"/>
      <c r="C33" s="149"/>
      <c r="D33" s="149"/>
      <c r="E33" s="149"/>
      <c r="F33" s="326" t="str">
        <f>F20</f>
        <v>Electric</v>
      </c>
      <c r="G33" s="328"/>
      <c r="H33" s="328"/>
      <c r="I33" s="328"/>
      <c r="J33" s="328"/>
      <c r="K33" s="328"/>
      <c r="L33" s="328"/>
      <c r="M33" s="328"/>
      <c r="N33" s="149"/>
      <c r="O33" s="325"/>
    </row>
    <row r="34" spans="2:15">
      <c r="B34" s="324"/>
      <c r="C34" s="149"/>
      <c r="D34" s="149"/>
      <c r="E34" s="149"/>
      <c r="F34" s="327" t="s">
        <v>439</v>
      </c>
      <c r="G34" s="328">
        <f>INPUT!P114</f>
        <v>14644.2780345999</v>
      </c>
      <c r="H34" s="328">
        <f>INPUT!Q114</f>
        <v>-4238.7114701124992</v>
      </c>
      <c r="I34" s="328"/>
      <c r="J34" s="328"/>
      <c r="K34" s="328"/>
      <c r="L34" s="328"/>
      <c r="M34" s="328">
        <f>INPUT!AJ114</f>
        <v>-36181.991137411715</v>
      </c>
      <c r="N34" s="149"/>
      <c r="O34" s="329">
        <f>+SUM(G34:M34)</f>
        <v>-25776.424572924312</v>
      </c>
    </row>
    <row r="35" spans="2:15">
      <c r="B35" s="324"/>
      <c r="C35" s="149"/>
      <c r="D35" s="149"/>
      <c r="E35" s="149"/>
      <c r="F35" s="327" t="s">
        <v>440</v>
      </c>
      <c r="G35" s="328"/>
      <c r="H35" s="328">
        <f>INPUT!Q119</f>
        <v>-1253.6167728155833</v>
      </c>
      <c r="I35" s="328">
        <f>INPUT!T119</f>
        <v>-1396.6167728155833</v>
      </c>
      <c r="J35" s="328">
        <f>INPUT!U119</f>
        <v>-847.61677281558332</v>
      </c>
      <c r="K35" s="328">
        <f>INPUT!V119</f>
        <v>-847.61677281558332</v>
      </c>
      <c r="L35" s="328">
        <f>INPUT!W119</f>
        <v>-845.61677281558332</v>
      </c>
      <c r="M35" s="328"/>
      <c r="N35" s="149"/>
      <c r="O35" s="329"/>
    </row>
    <row r="36" spans="2:15">
      <c r="B36" s="324"/>
      <c r="C36" s="149"/>
      <c r="D36" s="149"/>
      <c r="E36" s="149"/>
      <c r="F36" s="327" t="s">
        <v>441</v>
      </c>
      <c r="G36" s="328"/>
      <c r="H36" s="328">
        <f>INPUT!Q120</f>
        <v>0</v>
      </c>
      <c r="I36" s="328">
        <f>INPUT!T120</f>
        <v>0</v>
      </c>
      <c r="J36" s="328">
        <f>INPUT!U120</f>
        <v>0</v>
      </c>
      <c r="K36" s="328">
        <f>INPUT!V120</f>
        <v>0</v>
      </c>
      <c r="L36" s="328">
        <f>INPUT!W120</f>
        <v>0</v>
      </c>
      <c r="M36" s="328"/>
      <c r="N36" s="149"/>
      <c r="O36" s="329"/>
    </row>
    <row r="37" spans="2:15">
      <c r="B37" s="324"/>
      <c r="C37" s="149"/>
      <c r="D37" s="149"/>
      <c r="E37" s="149"/>
      <c r="F37" s="149"/>
      <c r="G37" s="328"/>
      <c r="H37" s="328"/>
      <c r="I37" s="328"/>
      <c r="J37" s="328"/>
      <c r="K37" s="328"/>
      <c r="L37" s="328"/>
      <c r="M37" s="328"/>
      <c r="N37" s="149"/>
      <c r="O37" s="329"/>
    </row>
    <row r="38" spans="2:15">
      <c r="B38" s="324"/>
      <c r="C38" s="149"/>
      <c r="D38" s="149"/>
      <c r="E38" s="149"/>
      <c r="F38" s="326" t="s">
        <v>47</v>
      </c>
      <c r="G38" s="328"/>
      <c r="H38" s="328"/>
      <c r="I38" s="328"/>
      <c r="J38" s="328"/>
      <c r="K38" s="328"/>
      <c r="L38" s="328"/>
      <c r="M38" s="328"/>
      <c r="N38" s="149"/>
      <c r="O38" s="329"/>
    </row>
    <row r="39" spans="2:15">
      <c r="B39" s="324"/>
      <c r="C39" s="149"/>
      <c r="D39" s="149"/>
      <c r="E39" s="149"/>
      <c r="F39" s="327" t="str">
        <f>F34</f>
        <v>Balance</v>
      </c>
      <c r="G39" s="328">
        <f>INPUT!P124</f>
        <v>9905.8744054000381</v>
      </c>
      <c r="H39" s="328">
        <f>INPUT!Q124</f>
        <v>-492.88183097083402</v>
      </c>
      <c r="I39" s="328"/>
      <c r="J39" s="328"/>
      <c r="K39" s="328"/>
      <c r="L39" s="328"/>
      <c r="M39" s="328">
        <f>INPUT!AJ124</f>
        <v>-33068.409985606129</v>
      </c>
      <c r="N39" s="149"/>
      <c r="O39" s="329">
        <f>+SUM(G39:M39)</f>
        <v>-23655.417411176924</v>
      </c>
    </row>
    <row r="40" spans="2:15">
      <c r="B40" s="324"/>
      <c r="C40" s="149"/>
      <c r="D40" s="149"/>
      <c r="E40" s="149"/>
      <c r="F40" s="327" t="str">
        <f t="shared" ref="F40:F41" si="5">F35</f>
        <v>Amort Acct</v>
      </c>
      <c r="G40" s="328"/>
      <c r="H40" s="328">
        <f>INPUT!Q129</f>
        <v>-470.934042524917</v>
      </c>
      <c r="I40" s="328">
        <f>INPUT!T129</f>
        <v>-704.934042524917</v>
      </c>
      <c r="J40" s="328">
        <f>INPUT!U129</f>
        <v>-617.934042524917</v>
      </c>
      <c r="K40" s="328">
        <f>INPUT!V129</f>
        <v>-617.934042524917</v>
      </c>
      <c r="L40" s="328">
        <f>INPUT!W129</f>
        <v>-617.934042524917</v>
      </c>
      <c r="M40" s="328"/>
      <c r="N40" s="149"/>
      <c r="O40" s="325"/>
    </row>
    <row r="41" spans="2:15" ht="15.75" thickBot="1">
      <c r="B41" s="331"/>
      <c r="C41" s="332"/>
      <c r="D41" s="332"/>
      <c r="E41" s="332"/>
      <c r="F41" s="333" t="str">
        <f t="shared" si="5"/>
        <v>Amort Tax</v>
      </c>
      <c r="G41" s="339"/>
      <c r="H41" s="339">
        <f>INPUT!Q130</f>
        <v>0</v>
      </c>
      <c r="I41" s="339">
        <f>INPUT!T130</f>
        <v>0</v>
      </c>
      <c r="J41" s="339">
        <f>INPUT!U130</f>
        <v>0</v>
      </c>
      <c r="K41" s="339">
        <f>INPUT!V130</f>
        <v>0</v>
      </c>
      <c r="L41" s="339">
        <f>INPUT!W130</f>
        <v>0</v>
      </c>
      <c r="M41" s="339"/>
      <c r="N41" s="332"/>
      <c r="O41" s="33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I22"/>
  <sheetViews>
    <sheetView workbookViewId="0">
      <selection activeCell="C7" sqref="C7:I21"/>
    </sheetView>
  </sheetViews>
  <sheetFormatPr defaultRowHeight="15"/>
  <cols>
    <col min="3" max="3" width="32.7109375" customWidth="1"/>
  </cols>
  <sheetData>
    <row r="7" spans="3:9" ht="15.75">
      <c r="C7" s="249" t="s">
        <v>438</v>
      </c>
      <c r="E7" s="296">
        <v>2020</v>
      </c>
      <c r="F7" s="296">
        <v>2021</v>
      </c>
      <c r="G7" s="296">
        <v>2022</v>
      </c>
      <c r="H7" s="296">
        <v>2023</v>
      </c>
      <c r="I7" s="296">
        <v>2024</v>
      </c>
    </row>
    <row r="8" spans="3:9" ht="15.75">
      <c r="C8" s="250" t="s">
        <v>0</v>
      </c>
      <c r="E8" s="1"/>
      <c r="F8" s="1"/>
      <c r="G8" s="1"/>
      <c r="H8" s="1"/>
    </row>
    <row r="9" spans="3:9">
      <c r="C9" s="42" t="s">
        <v>424</v>
      </c>
      <c r="D9" s="1">
        <v>2188.2123090882897</v>
      </c>
      <c r="E9" s="209">
        <v>547.05307727207241</v>
      </c>
      <c r="F9" s="209">
        <v>547.05307727207241</v>
      </c>
      <c r="G9" s="209">
        <v>547.05307727207241</v>
      </c>
      <c r="H9" s="209">
        <v>547.05307727207241</v>
      </c>
      <c r="I9" s="210">
        <v>0</v>
      </c>
    </row>
    <row r="10" spans="3:9">
      <c r="C10" s="42" t="s">
        <v>425</v>
      </c>
      <c r="D10" s="254">
        <v>-38370.203446500003</v>
      </c>
      <c r="E10" s="205">
        <v>-7674.0406893000008</v>
      </c>
      <c r="F10" s="205">
        <v>-7674.0406893000008</v>
      </c>
      <c r="G10" s="205">
        <v>-7674.0406893000008</v>
      </c>
      <c r="H10" s="205">
        <v>-7674.0406893000008</v>
      </c>
      <c r="I10" s="314">
        <v>-7674.0406892999999</v>
      </c>
    </row>
    <row r="11" spans="3:9">
      <c r="C11" s="42" t="s">
        <v>426</v>
      </c>
      <c r="D11" s="1">
        <v>-36181.991137411715</v>
      </c>
      <c r="E11" s="39">
        <v>-7126.9876120279287</v>
      </c>
      <c r="F11" s="39">
        <v>-7126.9876120279287</v>
      </c>
      <c r="G11" s="39">
        <v>-7126.9876120279287</v>
      </c>
      <c r="H11" s="39">
        <v>-7126.9876120279287</v>
      </c>
      <c r="I11" s="39">
        <v>-7674.0406892999999</v>
      </c>
    </row>
    <row r="12" spans="3:9">
      <c r="D12" s="1"/>
      <c r="E12" s="39"/>
      <c r="F12" s="39"/>
      <c r="G12" s="39"/>
      <c r="H12" s="39"/>
      <c r="I12" s="23"/>
    </row>
    <row r="13" spans="3:9" ht="15.75">
      <c r="C13" s="250" t="s">
        <v>47</v>
      </c>
      <c r="E13" s="39"/>
      <c r="F13" s="39"/>
      <c r="G13" s="39"/>
      <c r="H13" s="39"/>
      <c r="I13" s="23"/>
    </row>
    <row r="14" spans="3:9">
      <c r="C14" s="42" t="s">
        <v>424</v>
      </c>
      <c r="D14" s="1">
        <v>13188.014617893865</v>
      </c>
      <c r="E14" s="209">
        <v>3297.0036544734662</v>
      </c>
      <c r="F14" s="209">
        <v>3297.0036544734662</v>
      </c>
      <c r="G14" s="209">
        <v>3297.0036544734662</v>
      </c>
      <c r="H14" s="209">
        <v>3297.0036544734662</v>
      </c>
      <c r="I14" s="210">
        <v>0</v>
      </c>
    </row>
    <row r="15" spans="3:9">
      <c r="C15" s="42" t="s">
        <v>425</v>
      </c>
      <c r="D15" s="254">
        <v>-46256.424603499996</v>
      </c>
      <c r="E15" s="205">
        <v>-17000</v>
      </c>
      <c r="F15" s="205">
        <v>-7314.106150874999</v>
      </c>
      <c r="G15" s="205">
        <v>-7314.106150874999</v>
      </c>
      <c r="H15" s="205">
        <v>-7314.106150874999</v>
      </c>
      <c r="I15" s="314">
        <v>-7314.106150874999</v>
      </c>
    </row>
    <row r="16" spans="3:9">
      <c r="C16" s="42" t="s">
        <v>426</v>
      </c>
      <c r="D16" s="1">
        <v>-33068.409985606129</v>
      </c>
      <c r="E16" s="1">
        <v>-13702.996345526533</v>
      </c>
      <c r="F16" s="1">
        <v>-4017.1024964015328</v>
      </c>
      <c r="G16" s="1">
        <v>-4017.1024964015328</v>
      </c>
      <c r="H16" s="1">
        <v>-4017.1024964015328</v>
      </c>
      <c r="I16" s="1">
        <v>-7314.106150874999</v>
      </c>
    </row>
    <row r="17" spans="3:9">
      <c r="D17" s="1"/>
      <c r="E17" s="1"/>
      <c r="F17" s="1"/>
      <c r="G17" s="1"/>
      <c r="H17" s="1"/>
    </row>
    <row r="18" spans="3:9" ht="15.75">
      <c r="C18" s="250" t="s">
        <v>14</v>
      </c>
      <c r="E18" s="1"/>
      <c r="F18" s="1"/>
      <c r="G18" s="1"/>
      <c r="H18" s="1"/>
    </row>
    <row r="19" spans="3:9">
      <c r="C19" s="42" t="s">
        <v>424</v>
      </c>
      <c r="D19" s="206">
        <v>15376.226926982155</v>
      </c>
      <c r="E19" s="206">
        <v>3844.0567317455389</v>
      </c>
      <c r="F19" s="206">
        <v>3844.0567317455389</v>
      </c>
      <c r="G19" s="206">
        <v>3844.0567317455389</v>
      </c>
      <c r="H19" s="206">
        <v>3844.0567317455389</v>
      </c>
      <c r="I19" s="206">
        <v>0</v>
      </c>
    </row>
    <row r="20" spans="3:9">
      <c r="C20" s="42" t="s">
        <v>425</v>
      </c>
      <c r="D20" s="254">
        <v>-84626.628049999999</v>
      </c>
      <c r="E20" s="254">
        <v>-24674.0406893</v>
      </c>
      <c r="F20" s="254">
        <v>-14988.146840174999</v>
      </c>
      <c r="G20" s="254">
        <v>-14988.146840174999</v>
      </c>
      <c r="H20" s="254">
        <v>-14988.146840174999</v>
      </c>
      <c r="I20" s="254">
        <v>-14988.146840174999</v>
      </c>
    </row>
    <row r="21" spans="3:9">
      <c r="C21" s="42" t="s">
        <v>426</v>
      </c>
      <c r="D21" s="1">
        <v>-69250.401123017844</v>
      </c>
      <c r="E21" s="1">
        <v>-20829.983957554461</v>
      </c>
      <c r="F21" s="1">
        <v>-11144.09010842946</v>
      </c>
      <c r="G21" s="1">
        <v>-11144.09010842946</v>
      </c>
      <c r="H21" s="1">
        <v>-11144.09010842946</v>
      </c>
      <c r="I21" s="1">
        <v>-14988.146840174999</v>
      </c>
    </row>
    <row r="22" spans="3:9">
      <c r="E22" s="1"/>
      <c r="F22" s="1"/>
      <c r="G22" s="1"/>
      <c r="H22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3:ES657"/>
  <sheetViews>
    <sheetView zoomScale="50" zoomScaleNormal="50" workbookViewId="0">
      <pane xSplit="5" ySplit="8" topLeftCell="F153" activePane="bottomRight" state="frozen"/>
      <selection pane="topRight" activeCell="F1" sqref="F1"/>
      <selection pane="bottomLeft" activeCell="A9" sqref="A9"/>
      <selection pane="bottomRight" activeCell="P163" sqref="P163"/>
    </sheetView>
  </sheetViews>
  <sheetFormatPr defaultRowHeight="15.75" outlineLevelRow="1" outlineLevelCol="1"/>
  <cols>
    <col min="1" max="1" width="9.140625" style="251"/>
    <col min="2" max="2" width="11.5703125" style="23" customWidth="1"/>
    <col min="3" max="3" width="21.5703125" style="23" bestFit="1" customWidth="1"/>
    <col min="4" max="4" width="63.42578125" style="23" bestFit="1" customWidth="1"/>
    <col min="5" max="5" width="33.140625" style="23" customWidth="1"/>
    <col min="6" max="12" width="16" style="23" customWidth="1" outlineLevel="1"/>
    <col min="13" max="13" width="14.7109375" style="23" bestFit="1" customWidth="1" outlineLevel="1"/>
    <col min="14" max="14" width="12.85546875" style="23" customWidth="1" outlineLevel="1"/>
    <col min="15" max="15" width="25.42578125" style="23" customWidth="1" outlineLevel="1"/>
    <col min="16" max="16" width="15.28515625" style="23" customWidth="1" outlineLevel="1"/>
    <col min="17" max="17" width="13.140625" style="23" customWidth="1" outlineLevel="1"/>
    <col min="18" max="23" width="14.5703125" style="23" customWidth="1" outlineLevel="1"/>
    <col min="24" max="27" width="13.140625" style="23" customWidth="1" outlineLevel="1"/>
    <col min="28" max="28" width="14.5703125" style="23" customWidth="1" outlineLevel="1"/>
    <col min="29" max="29" width="18" style="23" customWidth="1" outlineLevel="1"/>
    <col min="30" max="32" width="15.42578125" style="23" customWidth="1" outlineLevel="1"/>
    <col min="33" max="39" width="13.140625" style="23" customWidth="1" outlineLevel="1"/>
    <col min="40" max="40" width="13.7109375" style="23" customWidth="1" outlineLevel="1"/>
    <col min="41" max="41" width="14" style="23" customWidth="1" outlineLevel="1"/>
    <col min="42" max="42" width="15.85546875" style="23" customWidth="1"/>
    <col min="43" max="47" width="14.28515625" style="23" customWidth="1"/>
    <col min="48" max="48" width="17.85546875" style="23" customWidth="1"/>
    <col min="49" max="54" width="14.28515625" style="23" customWidth="1"/>
    <col min="55" max="62" width="10.85546875" style="23" customWidth="1"/>
    <col min="63" max="63" width="12.140625" style="23" customWidth="1"/>
    <col min="64" max="65" width="10.85546875" style="23" customWidth="1"/>
    <col min="66" max="66" width="11.140625" style="23" customWidth="1"/>
    <col min="67" max="74" width="10.140625" style="23" customWidth="1"/>
    <col min="75" max="75" width="11.140625" style="23" customWidth="1"/>
    <col min="76" max="77" width="10.140625" style="23" customWidth="1"/>
    <col min="78" max="86" width="10.140625" style="23" customWidth="1" outlineLevel="1"/>
    <col min="87" max="87" width="11.7109375" style="23" customWidth="1" outlineLevel="1"/>
    <col min="88" max="92" width="10.140625" style="23" customWidth="1" outlineLevel="1"/>
    <col min="93" max="93" width="11.7109375" style="23" customWidth="1" outlineLevel="1"/>
    <col min="94" max="94" width="10.28515625" style="23" customWidth="1" outlineLevel="1"/>
    <col min="95" max="149" width="10.140625" style="23" customWidth="1" outlineLevel="1"/>
    <col min="150" max="16384" width="9.140625" style="23"/>
  </cols>
  <sheetData>
    <row r="3" spans="1:149" hidden="1" outlineLevel="1">
      <c r="A3" s="427" t="s">
        <v>33</v>
      </c>
      <c r="B3" s="25"/>
      <c r="C3" s="25"/>
      <c r="F3" s="367" t="s">
        <v>172</v>
      </c>
      <c r="G3" s="367" t="str">
        <f>F3</f>
        <v>2018-19</v>
      </c>
      <c r="H3" s="367" t="str">
        <f t="shared" ref="H3:AC3" si="0">G3</f>
        <v>2018-19</v>
      </c>
      <c r="I3" s="367" t="str">
        <f t="shared" si="0"/>
        <v>2018-19</v>
      </c>
      <c r="J3" s="367" t="str">
        <f t="shared" si="0"/>
        <v>2018-19</v>
      </c>
      <c r="K3" s="367" t="str">
        <f t="shared" si="0"/>
        <v>2018-19</v>
      </c>
      <c r="L3" s="367" t="str">
        <f t="shared" si="0"/>
        <v>2018-19</v>
      </c>
      <c r="M3" s="367" t="str">
        <f t="shared" si="0"/>
        <v>2018-19</v>
      </c>
      <c r="N3" s="367" t="str">
        <f t="shared" si="0"/>
        <v>2018-19</v>
      </c>
      <c r="O3" s="367" t="str">
        <f t="shared" si="0"/>
        <v>2018-19</v>
      </c>
      <c r="P3" s="367" t="str">
        <f t="shared" si="0"/>
        <v>2018-19</v>
      </c>
      <c r="Q3" s="367" t="str">
        <f t="shared" si="0"/>
        <v>2018-19</v>
      </c>
      <c r="R3" s="367" t="str">
        <f t="shared" si="0"/>
        <v>2018-19</v>
      </c>
      <c r="S3" s="367" t="str">
        <f t="shared" si="0"/>
        <v>2018-19</v>
      </c>
      <c r="T3" s="367" t="str">
        <f t="shared" si="0"/>
        <v>2018-19</v>
      </c>
      <c r="U3" s="367" t="str">
        <f t="shared" si="0"/>
        <v>2018-19</v>
      </c>
      <c r="V3" s="367" t="str">
        <f t="shared" si="0"/>
        <v>2018-19</v>
      </c>
      <c r="W3" s="367" t="str">
        <f t="shared" si="0"/>
        <v>2018-19</v>
      </c>
      <c r="X3" s="161" t="str">
        <f t="shared" si="0"/>
        <v>2018-19</v>
      </c>
      <c r="Y3" s="161" t="str">
        <f t="shared" si="0"/>
        <v>2018-19</v>
      </c>
      <c r="Z3" s="161" t="str">
        <f t="shared" si="0"/>
        <v>2018-19</v>
      </c>
      <c r="AA3" s="161" t="str">
        <f t="shared" si="0"/>
        <v>2018-19</v>
      </c>
      <c r="AB3" s="161" t="str">
        <f t="shared" si="0"/>
        <v>2018-19</v>
      </c>
      <c r="AC3" s="161" t="str">
        <f t="shared" si="0"/>
        <v>2018-19</v>
      </c>
      <c r="AD3" s="161">
        <f>AD5</f>
        <v>2020</v>
      </c>
      <c r="AE3" s="161">
        <f t="shared" ref="AE3:CK3" si="1">AE5</f>
        <v>2020</v>
      </c>
      <c r="AF3" s="161">
        <f t="shared" si="1"/>
        <v>2020</v>
      </c>
      <c r="AG3" s="161">
        <f t="shared" si="1"/>
        <v>2020</v>
      </c>
      <c r="AH3" s="161">
        <f t="shared" si="1"/>
        <v>2020</v>
      </c>
      <c r="AI3" s="161">
        <f t="shared" si="1"/>
        <v>2020</v>
      </c>
      <c r="AJ3" s="161">
        <f t="shared" si="1"/>
        <v>2020</v>
      </c>
      <c r="AK3" s="161">
        <f t="shared" si="1"/>
        <v>2020</v>
      </c>
      <c r="AL3" s="161">
        <f t="shared" si="1"/>
        <v>2020</v>
      </c>
      <c r="AM3" s="161">
        <f t="shared" si="1"/>
        <v>2020</v>
      </c>
      <c r="AN3" s="161">
        <f t="shared" si="1"/>
        <v>2020</v>
      </c>
      <c r="AO3" s="161">
        <f t="shared" si="1"/>
        <v>2020</v>
      </c>
      <c r="AP3" s="161">
        <f t="shared" si="1"/>
        <v>2021</v>
      </c>
      <c r="AQ3" s="161">
        <f t="shared" si="1"/>
        <v>2021</v>
      </c>
      <c r="AR3" s="161">
        <f t="shared" si="1"/>
        <v>2021</v>
      </c>
      <c r="AS3" s="161">
        <f t="shared" si="1"/>
        <v>2021</v>
      </c>
      <c r="AT3" s="161">
        <f t="shared" si="1"/>
        <v>2021</v>
      </c>
      <c r="AU3" s="161">
        <f t="shared" si="1"/>
        <v>2021</v>
      </c>
      <c r="AV3" s="161">
        <f t="shared" si="1"/>
        <v>2021</v>
      </c>
      <c r="AW3" s="161">
        <f t="shared" si="1"/>
        <v>2021</v>
      </c>
      <c r="AX3" s="161">
        <f t="shared" si="1"/>
        <v>2021</v>
      </c>
      <c r="AY3" s="161">
        <f t="shared" si="1"/>
        <v>2021</v>
      </c>
      <c r="AZ3" s="161">
        <f t="shared" si="1"/>
        <v>2021</v>
      </c>
      <c r="BA3" s="161">
        <f t="shared" si="1"/>
        <v>2021</v>
      </c>
      <c r="BB3" s="161">
        <f t="shared" si="1"/>
        <v>2022</v>
      </c>
      <c r="BC3" s="161">
        <f t="shared" si="1"/>
        <v>2022</v>
      </c>
      <c r="BD3" s="161">
        <f t="shared" si="1"/>
        <v>2022</v>
      </c>
      <c r="BE3" s="161">
        <f t="shared" si="1"/>
        <v>2022</v>
      </c>
      <c r="BF3" s="161">
        <f t="shared" si="1"/>
        <v>2022</v>
      </c>
      <c r="BG3" s="161">
        <f t="shared" si="1"/>
        <v>2022</v>
      </c>
      <c r="BH3" s="161">
        <f t="shared" si="1"/>
        <v>2022</v>
      </c>
      <c r="BI3" s="161">
        <f t="shared" si="1"/>
        <v>2022</v>
      </c>
      <c r="BJ3" s="161">
        <f t="shared" si="1"/>
        <v>2022</v>
      </c>
      <c r="BK3" s="161">
        <f t="shared" si="1"/>
        <v>2022</v>
      </c>
      <c r="BL3" s="161">
        <f t="shared" si="1"/>
        <v>2022</v>
      </c>
      <c r="BM3" s="161">
        <f t="shared" si="1"/>
        <v>2022</v>
      </c>
      <c r="BN3" s="161">
        <f t="shared" si="1"/>
        <v>2023</v>
      </c>
      <c r="BO3" s="161">
        <f t="shared" si="1"/>
        <v>2023</v>
      </c>
      <c r="BP3" s="161">
        <f t="shared" si="1"/>
        <v>2023</v>
      </c>
      <c r="BQ3" s="161">
        <f t="shared" si="1"/>
        <v>2023</v>
      </c>
      <c r="BR3" s="161">
        <f t="shared" si="1"/>
        <v>2023</v>
      </c>
      <c r="BS3" s="161">
        <f t="shared" si="1"/>
        <v>2023</v>
      </c>
      <c r="BT3" s="161">
        <f t="shared" si="1"/>
        <v>2023</v>
      </c>
      <c r="BU3" s="161">
        <f t="shared" si="1"/>
        <v>2023</v>
      </c>
      <c r="BV3" s="161">
        <f t="shared" si="1"/>
        <v>2023</v>
      </c>
      <c r="BW3" s="161">
        <f t="shared" si="1"/>
        <v>2023</v>
      </c>
      <c r="BX3" s="161">
        <f t="shared" si="1"/>
        <v>2023</v>
      </c>
      <c r="BY3" s="161">
        <f t="shared" si="1"/>
        <v>2023</v>
      </c>
      <c r="BZ3" s="161">
        <f t="shared" si="1"/>
        <v>2024</v>
      </c>
      <c r="CA3" s="161">
        <f t="shared" si="1"/>
        <v>2024</v>
      </c>
      <c r="CB3" s="161">
        <f t="shared" si="1"/>
        <v>2024</v>
      </c>
      <c r="CC3" s="161">
        <f t="shared" si="1"/>
        <v>2024</v>
      </c>
      <c r="CD3" s="161">
        <f t="shared" si="1"/>
        <v>2024</v>
      </c>
      <c r="CE3" s="161">
        <f t="shared" si="1"/>
        <v>2024</v>
      </c>
      <c r="CF3" s="161">
        <f t="shared" si="1"/>
        <v>2024</v>
      </c>
      <c r="CG3" s="161">
        <f t="shared" si="1"/>
        <v>2024</v>
      </c>
      <c r="CH3" s="161">
        <f t="shared" si="1"/>
        <v>2024</v>
      </c>
      <c r="CI3" s="161">
        <f t="shared" si="1"/>
        <v>2024</v>
      </c>
      <c r="CJ3" s="161">
        <f t="shared" si="1"/>
        <v>2024</v>
      </c>
      <c r="CK3" s="161">
        <f t="shared" si="1"/>
        <v>2024</v>
      </c>
      <c r="CL3" s="161">
        <f t="shared" ref="CL3:CP3" si="2">CL5</f>
        <v>2025</v>
      </c>
      <c r="CM3" s="161">
        <f t="shared" si="2"/>
        <v>2025</v>
      </c>
      <c r="CN3" s="161">
        <f t="shared" si="2"/>
        <v>2025</v>
      </c>
      <c r="CO3" s="161">
        <f t="shared" si="2"/>
        <v>2025</v>
      </c>
      <c r="CP3" s="161">
        <f t="shared" si="2"/>
        <v>2025</v>
      </c>
      <c r="CQ3" s="161">
        <f t="shared" ref="CQ3:ES3" si="3">CQ5</f>
        <v>2025</v>
      </c>
      <c r="CR3" s="161">
        <f t="shared" si="3"/>
        <v>2025</v>
      </c>
      <c r="CS3" s="161">
        <f t="shared" si="3"/>
        <v>2025</v>
      </c>
      <c r="CT3" s="161">
        <f t="shared" si="3"/>
        <v>2025</v>
      </c>
      <c r="CU3" s="161">
        <f t="shared" si="3"/>
        <v>2025</v>
      </c>
      <c r="CV3" s="161">
        <f t="shared" si="3"/>
        <v>2025</v>
      </c>
      <c r="CW3" s="161">
        <f t="shared" si="3"/>
        <v>2025</v>
      </c>
      <c r="CX3" s="161">
        <f t="shared" si="3"/>
        <v>2026</v>
      </c>
      <c r="CY3" s="161">
        <f t="shared" si="3"/>
        <v>2026</v>
      </c>
      <c r="CZ3" s="161">
        <f t="shared" si="3"/>
        <v>2026</v>
      </c>
      <c r="DA3" s="161">
        <f t="shared" si="3"/>
        <v>2026</v>
      </c>
      <c r="DB3" s="161">
        <f t="shared" si="3"/>
        <v>2026</v>
      </c>
      <c r="DC3" s="161">
        <f t="shared" si="3"/>
        <v>2026</v>
      </c>
      <c r="DD3" s="161">
        <f t="shared" si="3"/>
        <v>2026</v>
      </c>
      <c r="DE3" s="161">
        <f t="shared" si="3"/>
        <v>2026</v>
      </c>
      <c r="DF3" s="161">
        <f t="shared" si="3"/>
        <v>2026</v>
      </c>
      <c r="DG3" s="161">
        <f t="shared" si="3"/>
        <v>2026</v>
      </c>
      <c r="DH3" s="161">
        <f t="shared" si="3"/>
        <v>2026</v>
      </c>
      <c r="DI3" s="161">
        <f t="shared" si="3"/>
        <v>2026</v>
      </c>
      <c r="DJ3" s="161">
        <f t="shared" si="3"/>
        <v>2027</v>
      </c>
      <c r="DK3" s="161">
        <f t="shared" si="3"/>
        <v>2027</v>
      </c>
      <c r="DL3" s="161">
        <f t="shared" si="3"/>
        <v>2027</v>
      </c>
      <c r="DM3" s="161">
        <f t="shared" si="3"/>
        <v>2027</v>
      </c>
      <c r="DN3" s="161">
        <f t="shared" si="3"/>
        <v>2027</v>
      </c>
      <c r="DO3" s="161">
        <f t="shared" si="3"/>
        <v>2027</v>
      </c>
      <c r="DP3" s="161">
        <f t="shared" si="3"/>
        <v>2027</v>
      </c>
      <c r="DQ3" s="161">
        <f t="shared" si="3"/>
        <v>2027</v>
      </c>
      <c r="DR3" s="161">
        <f t="shared" si="3"/>
        <v>2027</v>
      </c>
      <c r="DS3" s="161">
        <f t="shared" si="3"/>
        <v>2027</v>
      </c>
      <c r="DT3" s="161">
        <f t="shared" si="3"/>
        <v>2027</v>
      </c>
      <c r="DU3" s="161">
        <f t="shared" si="3"/>
        <v>2027</v>
      </c>
      <c r="DV3" s="161">
        <f t="shared" si="3"/>
        <v>2028</v>
      </c>
      <c r="DW3" s="161">
        <f t="shared" si="3"/>
        <v>2028</v>
      </c>
      <c r="DX3" s="161">
        <f t="shared" si="3"/>
        <v>2028</v>
      </c>
      <c r="DY3" s="161">
        <f t="shared" si="3"/>
        <v>2028</v>
      </c>
      <c r="DZ3" s="161">
        <f t="shared" si="3"/>
        <v>2028</v>
      </c>
      <c r="EA3" s="161">
        <f t="shared" si="3"/>
        <v>2028</v>
      </c>
      <c r="EB3" s="161">
        <f t="shared" si="3"/>
        <v>2028</v>
      </c>
      <c r="EC3" s="161">
        <f t="shared" si="3"/>
        <v>2028</v>
      </c>
      <c r="ED3" s="161">
        <f t="shared" si="3"/>
        <v>2028</v>
      </c>
      <c r="EE3" s="161">
        <f t="shared" si="3"/>
        <v>2028</v>
      </c>
      <c r="EF3" s="161">
        <f t="shared" si="3"/>
        <v>2028</v>
      </c>
      <c r="EG3" s="161">
        <f t="shared" si="3"/>
        <v>2028</v>
      </c>
      <c r="EH3" s="161">
        <f t="shared" si="3"/>
        <v>2029</v>
      </c>
      <c r="EI3" s="161">
        <f t="shared" si="3"/>
        <v>2029</v>
      </c>
      <c r="EJ3" s="161">
        <f t="shared" si="3"/>
        <v>2029</v>
      </c>
      <c r="EK3" s="161">
        <f t="shared" si="3"/>
        <v>2029</v>
      </c>
      <c r="EL3" s="161">
        <f t="shared" si="3"/>
        <v>2029</v>
      </c>
      <c r="EM3" s="161">
        <f t="shared" si="3"/>
        <v>2029</v>
      </c>
      <c r="EN3" s="161">
        <f t="shared" si="3"/>
        <v>2029</v>
      </c>
      <c r="EO3" s="161">
        <f t="shared" si="3"/>
        <v>2029</v>
      </c>
      <c r="EP3" s="161">
        <f t="shared" si="3"/>
        <v>2029</v>
      </c>
      <c r="EQ3" s="161">
        <f t="shared" si="3"/>
        <v>2029</v>
      </c>
      <c r="ER3" s="161">
        <f t="shared" si="3"/>
        <v>2029</v>
      </c>
      <c r="ES3" s="161">
        <f t="shared" si="3"/>
        <v>2029</v>
      </c>
    </row>
    <row r="4" spans="1:149" hidden="1" outlineLevel="1">
      <c r="A4" s="427"/>
      <c r="B4" s="25"/>
      <c r="C4" s="25"/>
      <c r="D4" s="428" t="s">
        <v>34</v>
      </c>
      <c r="F4" s="23">
        <f t="shared" ref="F4:M4" si="4">+F5-2016</f>
        <v>2</v>
      </c>
      <c r="G4" s="23">
        <f t="shared" si="4"/>
        <v>2</v>
      </c>
      <c r="H4" s="23">
        <f t="shared" si="4"/>
        <v>2</v>
      </c>
      <c r="I4" s="23">
        <f t="shared" si="4"/>
        <v>2</v>
      </c>
      <c r="J4" s="23">
        <f t="shared" si="4"/>
        <v>2</v>
      </c>
      <c r="K4" s="23">
        <f t="shared" si="4"/>
        <v>2</v>
      </c>
      <c r="L4" s="23">
        <f t="shared" si="4"/>
        <v>2</v>
      </c>
      <c r="M4" s="23">
        <f t="shared" si="4"/>
        <v>2</v>
      </c>
      <c r="N4" s="23">
        <f>+N5-2016</f>
        <v>2</v>
      </c>
      <c r="O4" s="23">
        <f t="shared" ref="O4:BZ4" si="5">+O5-2016</f>
        <v>2</v>
      </c>
      <c r="P4" s="23">
        <f t="shared" si="5"/>
        <v>2</v>
      </c>
      <c r="Q4" s="23">
        <f t="shared" si="5"/>
        <v>2</v>
      </c>
      <c r="R4" s="23">
        <f t="shared" si="5"/>
        <v>3</v>
      </c>
      <c r="S4" s="23">
        <f t="shared" si="5"/>
        <v>3</v>
      </c>
      <c r="T4" s="23">
        <f t="shared" si="5"/>
        <v>3</v>
      </c>
      <c r="U4" s="23">
        <f t="shared" si="5"/>
        <v>3</v>
      </c>
      <c r="V4" s="23">
        <f t="shared" si="5"/>
        <v>3</v>
      </c>
      <c r="W4" s="23">
        <f t="shared" si="5"/>
        <v>3</v>
      </c>
      <c r="X4" s="23">
        <f t="shared" si="5"/>
        <v>3</v>
      </c>
      <c r="Y4" s="23">
        <f t="shared" si="5"/>
        <v>3</v>
      </c>
      <c r="Z4" s="23">
        <f t="shared" si="5"/>
        <v>3</v>
      </c>
      <c r="AA4" s="23">
        <f t="shared" si="5"/>
        <v>3</v>
      </c>
      <c r="AB4" s="23">
        <f t="shared" si="5"/>
        <v>3</v>
      </c>
      <c r="AC4" s="23">
        <f t="shared" si="5"/>
        <v>3</v>
      </c>
      <c r="AD4" s="23">
        <f t="shared" si="5"/>
        <v>4</v>
      </c>
      <c r="AE4" s="23">
        <f t="shared" si="5"/>
        <v>4</v>
      </c>
      <c r="AF4" s="23">
        <f t="shared" si="5"/>
        <v>4</v>
      </c>
      <c r="AG4" s="23">
        <f t="shared" si="5"/>
        <v>4</v>
      </c>
      <c r="AH4" s="23">
        <f t="shared" si="5"/>
        <v>4</v>
      </c>
      <c r="AI4" s="23">
        <f t="shared" si="5"/>
        <v>4</v>
      </c>
      <c r="AJ4" s="23">
        <f t="shared" si="5"/>
        <v>4</v>
      </c>
      <c r="AK4" s="23">
        <f t="shared" si="5"/>
        <v>4</v>
      </c>
      <c r="AL4" s="23">
        <f t="shared" si="5"/>
        <v>4</v>
      </c>
      <c r="AM4" s="23">
        <f t="shared" si="5"/>
        <v>4</v>
      </c>
      <c r="AN4" s="23">
        <f t="shared" si="5"/>
        <v>4</v>
      </c>
      <c r="AO4" s="23">
        <f t="shared" si="5"/>
        <v>4</v>
      </c>
      <c r="AP4" s="23">
        <f t="shared" si="5"/>
        <v>5</v>
      </c>
      <c r="AQ4" s="23">
        <f t="shared" si="5"/>
        <v>5</v>
      </c>
      <c r="AR4" s="23">
        <f t="shared" si="5"/>
        <v>5</v>
      </c>
      <c r="AS4" s="23">
        <f t="shared" si="5"/>
        <v>5</v>
      </c>
      <c r="AT4" s="23">
        <f t="shared" si="5"/>
        <v>5</v>
      </c>
      <c r="AU4" s="23">
        <f t="shared" si="5"/>
        <v>5</v>
      </c>
      <c r="AV4" s="23">
        <f t="shared" si="5"/>
        <v>5</v>
      </c>
      <c r="AW4" s="23">
        <f t="shared" si="5"/>
        <v>5</v>
      </c>
      <c r="AX4" s="23">
        <f t="shared" si="5"/>
        <v>5</v>
      </c>
      <c r="AY4" s="23">
        <f t="shared" si="5"/>
        <v>5</v>
      </c>
      <c r="AZ4" s="23">
        <f t="shared" si="5"/>
        <v>5</v>
      </c>
      <c r="BA4" s="23">
        <f t="shared" si="5"/>
        <v>5</v>
      </c>
      <c r="BB4" s="23">
        <f t="shared" si="5"/>
        <v>6</v>
      </c>
      <c r="BC4" s="23">
        <f t="shared" si="5"/>
        <v>6</v>
      </c>
      <c r="BD4" s="23">
        <f t="shared" si="5"/>
        <v>6</v>
      </c>
      <c r="BE4" s="23">
        <f t="shared" si="5"/>
        <v>6</v>
      </c>
      <c r="BF4" s="23">
        <f t="shared" si="5"/>
        <v>6</v>
      </c>
      <c r="BG4" s="23">
        <f t="shared" si="5"/>
        <v>6</v>
      </c>
      <c r="BH4" s="23">
        <f t="shared" si="5"/>
        <v>6</v>
      </c>
      <c r="BI4" s="23">
        <f t="shared" si="5"/>
        <v>6</v>
      </c>
      <c r="BJ4" s="23">
        <f t="shared" si="5"/>
        <v>6</v>
      </c>
      <c r="BK4" s="23">
        <f t="shared" si="5"/>
        <v>6</v>
      </c>
      <c r="BL4" s="23">
        <f t="shared" si="5"/>
        <v>6</v>
      </c>
      <c r="BM4" s="23">
        <f t="shared" si="5"/>
        <v>6</v>
      </c>
      <c r="BN4" s="23">
        <f t="shared" si="5"/>
        <v>7</v>
      </c>
      <c r="BO4" s="23">
        <f t="shared" si="5"/>
        <v>7</v>
      </c>
      <c r="BP4" s="23">
        <f t="shared" si="5"/>
        <v>7</v>
      </c>
      <c r="BQ4" s="23">
        <f t="shared" si="5"/>
        <v>7</v>
      </c>
      <c r="BR4" s="23">
        <f t="shared" si="5"/>
        <v>7</v>
      </c>
      <c r="BS4" s="23">
        <f t="shared" si="5"/>
        <v>7</v>
      </c>
      <c r="BT4" s="23">
        <f t="shared" si="5"/>
        <v>7</v>
      </c>
      <c r="BU4" s="23">
        <f t="shared" si="5"/>
        <v>7</v>
      </c>
      <c r="BV4" s="23">
        <f t="shared" si="5"/>
        <v>7</v>
      </c>
      <c r="BW4" s="23">
        <f t="shared" si="5"/>
        <v>7</v>
      </c>
      <c r="BX4" s="23">
        <f t="shared" si="5"/>
        <v>7</v>
      </c>
      <c r="BY4" s="23">
        <f t="shared" si="5"/>
        <v>7</v>
      </c>
      <c r="BZ4" s="23">
        <f t="shared" si="5"/>
        <v>8</v>
      </c>
      <c r="CA4" s="23">
        <f t="shared" ref="CA4:EL4" si="6">+CA5-2016</f>
        <v>8</v>
      </c>
      <c r="CB4" s="23">
        <f t="shared" si="6"/>
        <v>8</v>
      </c>
      <c r="CC4" s="23">
        <f t="shared" si="6"/>
        <v>8</v>
      </c>
      <c r="CD4" s="23">
        <f t="shared" si="6"/>
        <v>8</v>
      </c>
      <c r="CE4" s="23">
        <f t="shared" si="6"/>
        <v>8</v>
      </c>
      <c r="CF4" s="23">
        <f t="shared" si="6"/>
        <v>8</v>
      </c>
      <c r="CG4" s="23">
        <f t="shared" si="6"/>
        <v>8</v>
      </c>
      <c r="CH4" s="23">
        <f t="shared" si="6"/>
        <v>8</v>
      </c>
      <c r="CI4" s="23">
        <f t="shared" si="6"/>
        <v>8</v>
      </c>
      <c r="CJ4" s="23">
        <f t="shared" si="6"/>
        <v>8</v>
      </c>
      <c r="CK4" s="23">
        <f t="shared" si="6"/>
        <v>8</v>
      </c>
      <c r="CL4" s="23">
        <f t="shared" si="6"/>
        <v>9</v>
      </c>
      <c r="CM4" s="23">
        <f t="shared" si="6"/>
        <v>9</v>
      </c>
      <c r="CN4" s="23">
        <f t="shared" si="6"/>
        <v>9</v>
      </c>
      <c r="CO4" s="23">
        <f t="shared" si="6"/>
        <v>9</v>
      </c>
      <c r="CP4" s="23">
        <f t="shared" si="6"/>
        <v>9</v>
      </c>
      <c r="CQ4" s="23">
        <f t="shared" si="6"/>
        <v>9</v>
      </c>
      <c r="CR4" s="23">
        <f t="shared" si="6"/>
        <v>9</v>
      </c>
      <c r="CS4" s="23">
        <f t="shared" si="6"/>
        <v>9</v>
      </c>
      <c r="CT4" s="23">
        <f t="shared" si="6"/>
        <v>9</v>
      </c>
      <c r="CU4" s="23">
        <f t="shared" si="6"/>
        <v>9</v>
      </c>
      <c r="CV4" s="23">
        <f t="shared" si="6"/>
        <v>9</v>
      </c>
      <c r="CW4" s="23">
        <f t="shared" si="6"/>
        <v>9</v>
      </c>
      <c r="CX4" s="23">
        <f t="shared" si="6"/>
        <v>10</v>
      </c>
      <c r="CY4" s="23">
        <f t="shared" si="6"/>
        <v>10</v>
      </c>
      <c r="CZ4" s="23">
        <f t="shared" si="6"/>
        <v>10</v>
      </c>
      <c r="DA4" s="23">
        <f t="shared" si="6"/>
        <v>10</v>
      </c>
      <c r="DB4" s="23">
        <f t="shared" si="6"/>
        <v>10</v>
      </c>
      <c r="DC4" s="23">
        <f t="shared" si="6"/>
        <v>10</v>
      </c>
      <c r="DD4" s="23">
        <f t="shared" si="6"/>
        <v>10</v>
      </c>
      <c r="DE4" s="23">
        <f t="shared" si="6"/>
        <v>10</v>
      </c>
      <c r="DF4" s="23">
        <f t="shared" si="6"/>
        <v>10</v>
      </c>
      <c r="DG4" s="23">
        <f t="shared" si="6"/>
        <v>10</v>
      </c>
      <c r="DH4" s="23">
        <f t="shared" si="6"/>
        <v>10</v>
      </c>
      <c r="DI4" s="23">
        <f t="shared" si="6"/>
        <v>10</v>
      </c>
      <c r="DJ4" s="23">
        <f t="shared" si="6"/>
        <v>11</v>
      </c>
      <c r="DK4" s="23">
        <f t="shared" si="6"/>
        <v>11</v>
      </c>
      <c r="DL4" s="23">
        <f t="shared" si="6"/>
        <v>11</v>
      </c>
      <c r="DM4" s="23">
        <f t="shared" si="6"/>
        <v>11</v>
      </c>
      <c r="DN4" s="23">
        <f t="shared" si="6"/>
        <v>11</v>
      </c>
      <c r="DO4" s="23">
        <f t="shared" si="6"/>
        <v>11</v>
      </c>
      <c r="DP4" s="23">
        <f t="shared" si="6"/>
        <v>11</v>
      </c>
      <c r="DQ4" s="23">
        <f t="shared" si="6"/>
        <v>11</v>
      </c>
      <c r="DR4" s="23">
        <f t="shared" si="6"/>
        <v>11</v>
      </c>
      <c r="DS4" s="23">
        <f t="shared" si="6"/>
        <v>11</v>
      </c>
      <c r="DT4" s="23">
        <f t="shared" si="6"/>
        <v>11</v>
      </c>
      <c r="DU4" s="23">
        <f t="shared" si="6"/>
        <v>11</v>
      </c>
      <c r="DV4" s="23">
        <f t="shared" si="6"/>
        <v>12</v>
      </c>
      <c r="DW4" s="23">
        <f t="shared" si="6"/>
        <v>12</v>
      </c>
      <c r="DX4" s="23">
        <f t="shared" si="6"/>
        <v>12</v>
      </c>
      <c r="DY4" s="23">
        <f t="shared" si="6"/>
        <v>12</v>
      </c>
      <c r="DZ4" s="23">
        <f t="shared" si="6"/>
        <v>12</v>
      </c>
      <c r="EA4" s="23">
        <f t="shared" si="6"/>
        <v>12</v>
      </c>
      <c r="EB4" s="23">
        <f t="shared" si="6"/>
        <v>12</v>
      </c>
      <c r="EC4" s="23">
        <f t="shared" si="6"/>
        <v>12</v>
      </c>
      <c r="ED4" s="23">
        <f t="shared" si="6"/>
        <v>12</v>
      </c>
      <c r="EE4" s="23">
        <f t="shared" si="6"/>
        <v>12</v>
      </c>
      <c r="EF4" s="23">
        <f t="shared" si="6"/>
        <v>12</v>
      </c>
      <c r="EG4" s="23">
        <f t="shared" si="6"/>
        <v>12</v>
      </c>
      <c r="EH4" s="23">
        <f t="shared" si="6"/>
        <v>13</v>
      </c>
      <c r="EI4" s="23">
        <f t="shared" si="6"/>
        <v>13</v>
      </c>
      <c r="EJ4" s="23">
        <f t="shared" si="6"/>
        <v>13</v>
      </c>
      <c r="EK4" s="23">
        <f t="shared" si="6"/>
        <v>13</v>
      </c>
      <c r="EL4" s="23">
        <f t="shared" si="6"/>
        <v>13</v>
      </c>
      <c r="EM4" s="23">
        <f t="shared" ref="EM4:ES4" si="7">+EM5-2016</f>
        <v>13</v>
      </c>
      <c r="EN4" s="23">
        <f t="shared" si="7"/>
        <v>13</v>
      </c>
      <c r="EO4" s="23">
        <f t="shared" si="7"/>
        <v>13</v>
      </c>
      <c r="EP4" s="23">
        <f t="shared" si="7"/>
        <v>13</v>
      </c>
      <c r="EQ4" s="23">
        <f t="shared" si="7"/>
        <v>13</v>
      </c>
      <c r="ER4" s="23">
        <f t="shared" si="7"/>
        <v>13</v>
      </c>
      <c r="ES4" s="23">
        <f t="shared" si="7"/>
        <v>13</v>
      </c>
    </row>
    <row r="5" spans="1:149" hidden="1" outlineLevel="1">
      <c r="A5" s="427"/>
      <c r="B5" s="25"/>
      <c r="C5" s="25"/>
      <c r="D5" s="428"/>
      <c r="F5" s="23">
        <f t="shared" ref="F5:M5" si="8">YEAR(F7)</f>
        <v>2018</v>
      </c>
      <c r="G5" s="23">
        <f t="shared" si="8"/>
        <v>2018</v>
      </c>
      <c r="H5" s="23">
        <f t="shared" si="8"/>
        <v>2018</v>
      </c>
      <c r="I5" s="23">
        <f t="shared" si="8"/>
        <v>2018</v>
      </c>
      <c r="J5" s="23">
        <f t="shared" si="8"/>
        <v>2018</v>
      </c>
      <c r="K5" s="23">
        <f t="shared" si="8"/>
        <v>2018</v>
      </c>
      <c r="L5" s="23">
        <f t="shared" si="8"/>
        <v>2018</v>
      </c>
      <c r="M5" s="23">
        <f t="shared" si="8"/>
        <v>2018</v>
      </c>
      <c r="N5" s="23">
        <f>YEAR(N7)</f>
        <v>2018</v>
      </c>
      <c r="O5" s="23">
        <f t="shared" ref="O5:BZ5" si="9">YEAR(O7)</f>
        <v>2018</v>
      </c>
      <c r="P5" s="23">
        <f t="shared" si="9"/>
        <v>2018</v>
      </c>
      <c r="Q5" s="23">
        <f t="shared" si="9"/>
        <v>2018</v>
      </c>
      <c r="R5" s="23">
        <f t="shared" si="9"/>
        <v>2019</v>
      </c>
      <c r="S5" s="23">
        <f t="shared" si="9"/>
        <v>2019</v>
      </c>
      <c r="T5" s="23">
        <f t="shared" si="9"/>
        <v>2019</v>
      </c>
      <c r="U5" s="23">
        <f t="shared" si="9"/>
        <v>2019</v>
      </c>
      <c r="V5" s="23">
        <f t="shared" si="9"/>
        <v>2019</v>
      </c>
      <c r="W5" s="23">
        <f t="shared" si="9"/>
        <v>2019</v>
      </c>
      <c r="X5" s="23">
        <f t="shared" si="9"/>
        <v>2019</v>
      </c>
      <c r="Y5" s="23">
        <f t="shared" si="9"/>
        <v>2019</v>
      </c>
      <c r="Z5" s="23">
        <f t="shared" si="9"/>
        <v>2019</v>
      </c>
      <c r="AA5" s="23">
        <f t="shared" si="9"/>
        <v>2019</v>
      </c>
      <c r="AB5" s="23">
        <f t="shared" si="9"/>
        <v>2019</v>
      </c>
      <c r="AC5" s="23">
        <f t="shared" si="9"/>
        <v>2019</v>
      </c>
      <c r="AD5" s="23">
        <f t="shared" si="9"/>
        <v>2020</v>
      </c>
      <c r="AE5" s="23">
        <f t="shared" si="9"/>
        <v>2020</v>
      </c>
      <c r="AF5" s="23">
        <f t="shared" si="9"/>
        <v>2020</v>
      </c>
      <c r="AG5" s="23">
        <f t="shared" si="9"/>
        <v>2020</v>
      </c>
      <c r="AH5" s="23">
        <f t="shared" si="9"/>
        <v>2020</v>
      </c>
      <c r="AI5" s="23">
        <f t="shared" si="9"/>
        <v>2020</v>
      </c>
      <c r="AJ5" s="23">
        <f t="shared" si="9"/>
        <v>2020</v>
      </c>
      <c r="AK5" s="23">
        <f t="shared" si="9"/>
        <v>2020</v>
      </c>
      <c r="AL5" s="23">
        <f t="shared" si="9"/>
        <v>2020</v>
      </c>
      <c r="AM5" s="23">
        <f t="shared" si="9"/>
        <v>2020</v>
      </c>
      <c r="AN5" s="23">
        <f t="shared" si="9"/>
        <v>2020</v>
      </c>
      <c r="AO5" s="23">
        <f t="shared" si="9"/>
        <v>2020</v>
      </c>
      <c r="AP5" s="23">
        <f t="shared" si="9"/>
        <v>2021</v>
      </c>
      <c r="AQ5" s="23">
        <f t="shared" si="9"/>
        <v>2021</v>
      </c>
      <c r="AR5" s="23">
        <f t="shared" si="9"/>
        <v>2021</v>
      </c>
      <c r="AS5" s="23">
        <f t="shared" si="9"/>
        <v>2021</v>
      </c>
      <c r="AT5" s="23">
        <f t="shared" si="9"/>
        <v>2021</v>
      </c>
      <c r="AU5" s="23">
        <f t="shared" si="9"/>
        <v>2021</v>
      </c>
      <c r="AV5" s="23">
        <f t="shared" si="9"/>
        <v>2021</v>
      </c>
      <c r="AW5" s="23">
        <f t="shared" si="9"/>
        <v>2021</v>
      </c>
      <c r="AX5" s="23">
        <f t="shared" si="9"/>
        <v>2021</v>
      </c>
      <c r="AY5" s="23">
        <f t="shared" si="9"/>
        <v>2021</v>
      </c>
      <c r="AZ5" s="23">
        <f t="shared" si="9"/>
        <v>2021</v>
      </c>
      <c r="BA5" s="23">
        <f t="shared" si="9"/>
        <v>2021</v>
      </c>
      <c r="BB5" s="23">
        <f t="shared" si="9"/>
        <v>2022</v>
      </c>
      <c r="BC5" s="23">
        <f t="shared" si="9"/>
        <v>2022</v>
      </c>
      <c r="BD5" s="23">
        <f t="shared" si="9"/>
        <v>2022</v>
      </c>
      <c r="BE5" s="23">
        <f t="shared" si="9"/>
        <v>2022</v>
      </c>
      <c r="BF5" s="23">
        <f t="shared" si="9"/>
        <v>2022</v>
      </c>
      <c r="BG5" s="23">
        <f t="shared" si="9"/>
        <v>2022</v>
      </c>
      <c r="BH5" s="23">
        <f t="shared" si="9"/>
        <v>2022</v>
      </c>
      <c r="BI5" s="23">
        <f t="shared" si="9"/>
        <v>2022</v>
      </c>
      <c r="BJ5" s="23">
        <f t="shared" si="9"/>
        <v>2022</v>
      </c>
      <c r="BK5" s="23">
        <f t="shared" si="9"/>
        <v>2022</v>
      </c>
      <c r="BL5" s="23">
        <f t="shared" si="9"/>
        <v>2022</v>
      </c>
      <c r="BM5" s="23">
        <f t="shared" si="9"/>
        <v>2022</v>
      </c>
      <c r="BN5" s="23">
        <f t="shared" si="9"/>
        <v>2023</v>
      </c>
      <c r="BO5" s="23">
        <f t="shared" si="9"/>
        <v>2023</v>
      </c>
      <c r="BP5" s="23">
        <f t="shared" si="9"/>
        <v>2023</v>
      </c>
      <c r="BQ5" s="23">
        <f t="shared" si="9"/>
        <v>2023</v>
      </c>
      <c r="BR5" s="23">
        <f t="shared" si="9"/>
        <v>2023</v>
      </c>
      <c r="BS5" s="23">
        <f t="shared" si="9"/>
        <v>2023</v>
      </c>
      <c r="BT5" s="23">
        <f t="shared" si="9"/>
        <v>2023</v>
      </c>
      <c r="BU5" s="23">
        <f t="shared" si="9"/>
        <v>2023</v>
      </c>
      <c r="BV5" s="23">
        <f t="shared" si="9"/>
        <v>2023</v>
      </c>
      <c r="BW5" s="23">
        <f t="shared" si="9"/>
        <v>2023</v>
      </c>
      <c r="BX5" s="23">
        <f t="shared" si="9"/>
        <v>2023</v>
      </c>
      <c r="BY5" s="23">
        <f t="shared" si="9"/>
        <v>2023</v>
      </c>
      <c r="BZ5" s="23">
        <f t="shared" si="9"/>
        <v>2024</v>
      </c>
      <c r="CA5" s="23">
        <f t="shared" ref="CA5:CK5" si="10">YEAR(CA7)</f>
        <v>2024</v>
      </c>
      <c r="CB5" s="23">
        <f t="shared" si="10"/>
        <v>2024</v>
      </c>
      <c r="CC5" s="23">
        <f t="shared" si="10"/>
        <v>2024</v>
      </c>
      <c r="CD5" s="23">
        <f t="shared" si="10"/>
        <v>2024</v>
      </c>
      <c r="CE5" s="23">
        <f t="shared" si="10"/>
        <v>2024</v>
      </c>
      <c r="CF5" s="23">
        <f t="shared" si="10"/>
        <v>2024</v>
      </c>
      <c r="CG5" s="23">
        <f t="shared" si="10"/>
        <v>2024</v>
      </c>
      <c r="CH5" s="23">
        <f t="shared" si="10"/>
        <v>2024</v>
      </c>
      <c r="CI5" s="23">
        <f t="shared" si="10"/>
        <v>2024</v>
      </c>
      <c r="CJ5" s="23">
        <f t="shared" si="10"/>
        <v>2024</v>
      </c>
      <c r="CK5" s="23">
        <f t="shared" si="10"/>
        <v>2024</v>
      </c>
      <c r="CL5" s="23">
        <f t="shared" ref="CL5:CP5" si="11">YEAR(CL7)</f>
        <v>2025</v>
      </c>
      <c r="CM5" s="23">
        <f t="shared" si="11"/>
        <v>2025</v>
      </c>
      <c r="CN5" s="23">
        <f t="shared" si="11"/>
        <v>2025</v>
      </c>
      <c r="CO5" s="23">
        <f t="shared" si="11"/>
        <v>2025</v>
      </c>
      <c r="CP5" s="23">
        <f t="shared" si="11"/>
        <v>2025</v>
      </c>
      <c r="CQ5" s="23">
        <f t="shared" ref="CQ5:ES5" si="12">YEAR(CQ7)</f>
        <v>2025</v>
      </c>
      <c r="CR5" s="23">
        <f t="shared" si="12"/>
        <v>2025</v>
      </c>
      <c r="CS5" s="23">
        <f t="shared" si="12"/>
        <v>2025</v>
      </c>
      <c r="CT5" s="23">
        <f t="shared" si="12"/>
        <v>2025</v>
      </c>
      <c r="CU5" s="23">
        <f t="shared" si="12"/>
        <v>2025</v>
      </c>
      <c r="CV5" s="23">
        <f t="shared" si="12"/>
        <v>2025</v>
      </c>
      <c r="CW5" s="23">
        <f t="shared" si="12"/>
        <v>2025</v>
      </c>
      <c r="CX5" s="23">
        <f t="shared" si="12"/>
        <v>2026</v>
      </c>
      <c r="CY5" s="23">
        <f t="shared" si="12"/>
        <v>2026</v>
      </c>
      <c r="CZ5" s="23">
        <f t="shared" si="12"/>
        <v>2026</v>
      </c>
      <c r="DA5" s="23">
        <f t="shared" si="12"/>
        <v>2026</v>
      </c>
      <c r="DB5" s="23">
        <f t="shared" si="12"/>
        <v>2026</v>
      </c>
      <c r="DC5" s="23">
        <f t="shared" si="12"/>
        <v>2026</v>
      </c>
      <c r="DD5" s="23">
        <f t="shared" si="12"/>
        <v>2026</v>
      </c>
      <c r="DE5" s="23">
        <f t="shared" si="12"/>
        <v>2026</v>
      </c>
      <c r="DF5" s="23">
        <f t="shared" si="12"/>
        <v>2026</v>
      </c>
      <c r="DG5" s="23">
        <f t="shared" si="12"/>
        <v>2026</v>
      </c>
      <c r="DH5" s="23">
        <f t="shared" si="12"/>
        <v>2026</v>
      </c>
      <c r="DI5" s="23">
        <f t="shared" si="12"/>
        <v>2026</v>
      </c>
      <c r="DJ5" s="23">
        <f t="shared" si="12"/>
        <v>2027</v>
      </c>
      <c r="DK5" s="23">
        <f t="shared" si="12"/>
        <v>2027</v>
      </c>
      <c r="DL5" s="23">
        <f t="shared" si="12"/>
        <v>2027</v>
      </c>
      <c r="DM5" s="23">
        <f t="shared" si="12"/>
        <v>2027</v>
      </c>
      <c r="DN5" s="23">
        <f t="shared" si="12"/>
        <v>2027</v>
      </c>
      <c r="DO5" s="23">
        <f t="shared" si="12"/>
        <v>2027</v>
      </c>
      <c r="DP5" s="23">
        <f t="shared" si="12"/>
        <v>2027</v>
      </c>
      <c r="DQ5" s="23">
        <f t="shared" si="12"/>
        <v>2027</v>
      </c>
      <c r="DR5" s="23">
        <f t="shared" si="12"/>
        <v>2027</v>
      </c>
      <c r="DS5" s="23">
        <f t="shared" si="12"/>
        <v>2027</v>
      </c>
      <c r="DT5" s="23">
        <f t="shared" si="12"/>
        <v>2027</v>
      </c>
      <c r="DU5" s="23">
        <f t="shared" si="12"/>
        <v>2027</v>
      </c>
      <c r="DV5" s="23">
        <f t="shared" si="12"/>
        <v>2028</v>
      </c>
      <c r="DW5" s="23">
        <f t="shared" si="12"/>
        <v>2028</v>
      </c>
      <c r="DX5" s="23">
        <f t="shared" si="12"/>
        <v>2028</v>
      </c>
      <c r="DY5" s="23">
        <f t="shared" si="12"/>
        <v>2028</v>
      </c>
      <c r="DZ5" s="23">
        <f t="shared" si="12"/>
        <v>2028</v>
      </c>
      <c r="EA5" s="23">
        <f t="shared" si="12"/>
        <v>2028</v>
      </c>
      <c r="EB5" s="23">
        <f t="shared" si="12"/>
        <v>2028</v>
      </c>
      <c r="EC5" s="23">
        <f t="shared" si="12"/>
        <v>2028</v>
      </c>
      <c r="ED5" s="23">
        <f t="shared" si="12"/>
        <v>2028</v>
      </c>
      <c r="EE5" s="23">
        <f t="shared" si="12"/>
        <v>2028</v>
      </c>
      <c r="EF5" s="23">
        <f t="shared" si="12"/>
        <v>2028</v>
      </c>
      <c r="EG5" s="23">
        <f t="shared" si="12"/>
        <v>2028</v>
      </c>
      <c r="EH5" s="23">
        <f t="shared" si="12"/>
        <v>2029</v>
      </c>
      <c r="EI5" s="23">
        <f t="shared" si="12"/>
        <v>2029</v>
      </c>
      <c r="EJ5" s="23">
        <f t="shared" si="12"/>
        <v>2029</v>
      </c>
      <c r="EK5" s="23">
        <f t="shared" si="12"/>
        <v>2029</v>
      </c>
      <c r="EL5" s="23">
        <f t="shared" si="12"/>
        <v>2029</v>
      </c>
      <c r="EM5" s="23">
        <f t="shared" si="12"/>
        <v>2029</v>
      </c>
      <c r="EN5" s="23">
        <f t="shared" si="12"/>
        <v>2029</v>
      </c>
      <c r="EO5" s="23">
        <f t="shared" si="12"/>
        <v>2029</v>
      </c>
      <c r="EP5" s="23">
        <f t="shared" si="12"/>
        <v>2029</v>
      </c>
      <c r="EQ5" s="23">
        <f t="shared" si="12"/>
        <v>2029</v>
      </c>
      <c r="ER5" s="23">
        <f t="shared" si="12"/>
        <v>2029</v>
      </c>
      <c r="ES5" s="23">
        <f t="shared" si="12"/>
        <v>2029</v>
      </c>
    </row>
    <row r="6" spans="1:149" hidden="1" outlineLevel="1">
      <c r="A6" s="427"/>
      <c r="B6" s="25"/>
      <c r="C6" s="25"/>
      <c r="D6" s="27" t="s">
        <v>35</v>
      </c>
      <c r="F6" s="23" t="s">
        <v>223</v>
      </c>
      <c r="G6" s="23" t="s">
        <v>223</v>
      </c>
      <c r="H6" s="23" t="s">
        <v>223</v>
      </c>
      <c r="I6" s="23" t="s">
        <v>223</v>
      </c>
      <c r="J6" s="23" t="s">
        <v>223</v>
      </c>
      <c r="K6" s="23" t="s">
        <v>223</v>
      </c>
      <c r="L6" s="23" t="s">
        <v>223</v>
      </c>
      <c r="M6" s="23" t="s">
        <v>223</v>
      </c>
      <c r="N6" s="23" t="s">
        <v>404</v>
      </c>
      <c r="O6" s="23" t="str">
        <f>N6</f>
        <v>Jan18 - Dec18</v>
      </c>
      <c r="P6" s="23" t="str">
        <f>O6</f>
        <v>Jan18 - Dec18</v>
      </c>
      <c r="Q6" s="23" t="s">
        <v>405</v>
      </c>
      <c r="R6" s="23" t="s">
        <v>405</v>
      </c>
      <c r="S6" s="23" t="s">
        <v>405</v>
      </c>
      <c r="T6" s="23" t="s">
        <v>405</v>
      </c>
      <c r="U6" s="23" t="s">
        <v>405</v>
      </c>
      <c r="V6" s="23" t="s">
        <v>405</v>
      </c>
      <c r="W6" s="23" t="s">
        <v>405</v>
      </c>
      <c r="X6" s="23" t="s">
        <v>405</v>
      </c>
      <c r="Y6" s="23" t="s">
        <v>405</v>
      </c>
      <c r="Z6" s="23" t="s">
        <v>405</v>
      </c>
      <c r="AA6" s="23" t="s">
        <v>405</v>
      </c>
      <c r="AB6" s="23" t="s">
        <v>405</v>
      </c>
      <c r="AC6" s="23" t="s">
        <v>405</v>
      </c>
      <c r="AD6" s="23" t="s">
        <v>403</v>
      </c>
      <c r="AE6" s="23" t="s">
        <v>403</v>
      </c>
      <c r="AF6" s="23" t="s">
        <v>403</v>
      </c>
      <c r="AG6" s="23" t="s">
        <v>403</v>
      </c>
      <c r="AH6" s="23" t="s">
        <v>403</v>
      </c>
      <c r="AI6" s="23" t="s">
        <v>403</v>
      </c>
      <c r="AJ6" s="23" t="s">
        <v>403</v>
      </c>
      <c r="AK6" s="23" t="s">
        <v>403</v>
      </c>
      <c r="AL6" s="23" t="s">
        <v>403</v>
      </c>
      <c r="AM6" s="23" t="s">
        <v>403</v>
      </c>
      <c r="AN6" s="23" t="s">
        <v>403</v>
      </c>
      <c r="AO6" s="23" t="s">
        <v>403</v>
      </c>
      <c r="AP6" s="23" t="s">
        <v>406</v>
      </c>
      <c r="AQ6" s="23" t="s">
        <v>406</v>
      </c>
      <c r="AR6" s="23" t="s">
        <v>406</v>
      </c>
      <c r="AS6" s="23" t="s">
        <v>406</v>
      </c>
      <c r="AT6" s="23" t="s">
        <v>406</v>
      </c>
      <c r="AU6" s="23" t="s">
        <v>406</v>
      </c>
      <c r="AV6" s="23" t="s">
        <v>406</v>
      </c>
      <c r="AW6" s="23" t="s">
        <v>406</v>
      </c>
      <c r="AX6" s="23" t="s">
        <v>406</v>
      </c>
      <c r="AY6" s="23" t="s">
        <v>406</v>
      </c>
      <c r="AZ6" s="23" t="s">
        <v>406</v>
      </c>
      <c r="BA6" s="23" t="s">
        <v>406</v>
      </c>
      <c r="BB6" s="23" t="s">
        <v>407</v>
      </c>
      <c r="BC6" s="23" t="s">
        <v>407</v>
      </c>
      <c r="BD6" s="23" t="s">
        <v>407</v>
      </c>
      <c r="BE6" s="23" t="s">
        <v>407</v>
      </c>
      <c r="BF6" s="23" t="s">
        <v>407</v>
      </c>
      <c r="BG6" s="23" t="s">
        <v>407</v>
      </c>
      <c r="BH6" s="23" t="s">
        <v>407</v>
      </c>
      <c r="BI6" s="23" t="s">
        <v>407</v>
      </c>
      <c r="BJ6" s="23" t="s">
        <v>407</v>
      </c>
      <c r="BK6" s="23" t="s">
        <v>407</v>
      </c>
      <c r="BL6" s="23" t="s">
        <v>407</v>
      </c>
      <c r="BM6" s="23" t="s">
        <v>407</v>
      </c>
      <c r="BN6" s="23" t="s">
        <v>408</v>
      </c>
      <c r="BO6" s="23" t="s">
        <v>408</v>
      </c>
      <c r="BP6" s="23" t="s">
        <v>408</v>
      </c>
      <c r="BQ6" s="23" t="s">
        <v>408</v>
      </c>
      <c r="BR6" s="23" t="s">
        <v>408</v>
      </c>
      <c r="BS6" s="23" t="s">
        <v>408</v>
      </c>
      <c r="BT6" s="23" t="s">
        <v>408</v>
      </c>
      <c r="BU6" s="23" t="s">
        <v>408</v>
      </c>
      <c r="BV6" s="23" t="s">
        <v>408</v>
      </c>
      <c r="BW6" s="23" t="s">
        <v>408</v>
      </c>
      <c r="BX6" s="23" t="s">
        <v>408</v>
      </c>
      <c r="BY6" s="23" t="s">
        <v>408</v>
      </c>
      <c r="BZ6" s="23" t="s">
        <v>409</v>
      </c>
      <c r="CA6" s="23" t="s">
        <v>409</v>
      </c>
      <c r="CB6" s="23" t="s">
        <v>409</v>
      </c>
      <c r="CC6" s="23" t="s">
        <v>409</v>
      </c>
      <c r="CD6" s="23" t="s">
        <v>409</v>
      </c>
      <c r="CE6" s="23" t="s">
        <v>409</v>
      </c>
      <c r="CF6" s="23" t="s">
        <v>409</v>
      </c>
      <c r="CG6" s="23" t="s">
        <v>409</v>
      </c>
      <c r="CH6" s="23" t="s">
        <v>409</v>
      </c>
      <c r="CI6" s="23" t="s">
        <v>409</v>
      </c>
      <c r="CJ6" s="23" t="s">
        <v>409</v>
      </c>
      <c r="CK6" s="23" t="s">
        <v>409</v>
      </c>
      <c r="CL6" s="23" t="s">
        <v>410</v>
      </c>
      <c r="CM6" s="23" t="s">
        <v>410</v>
      </c>
      <c r="CN6" s="23" t="s">
        <v>410</v>
      </c>
      <c r="CO6" s="23" t="s">
        <v>410</v>
      </c>
      <c r="CP6" s="23" t="s">
        <v>410</v>
      </c>
      <c r="CQ6" s="23" t="s">
        <v>410</v>
      </c>
      <c r="CR6" s="23" t="s">
        <v>410</v>
      </c>
      <c r="CS6" s="23" t="s">
        <v>410</v>
      </c>
      <c r="CT6" s="23" t="s">
        <v>410</v>
      </c>
      <c r="CU6" s="23" t="s">
        <v>410</v>
      </c>
      <c r="CV6" s="23" t="s">
        <v>410</v>
      </c>
      <c r="CW6" s="23" t="s">
        <v>410</v>
      </c>
      <c r="CX6" s="23">
        <f t="shared" ref="CX6:ES6" si="13">CX5</f>
        <v>2026</v>
      </c>
      <c r="CY6" s="23">
        <f t="shared" si="13"/>
        <v>2026</v>
      </c>
      <c r="CZ6" s="23">
        <f t="shared" si="13"/>
        <v>2026</v>
      </c>
      <c r="DA6" s="23">
        <f t="shared" si="13"/>
        <v>2026</v>
      </c>
      <c r="DB6" s="23">
        <f t="shared" si="13"/>
        <v>2026</v>
      </c>
      <c r="DC6" s="23">
        <f t="shared" si="13"/>
        <v>2026</v>
      </c>
      <c r="DD6" s="23">
        <f t="shared" si="13"/>
        <v>2026</v>
      </c>
      <c r="DE6" s="23">
        <f t="shared" si="13"/>
        <v>2026</v>
      </c>
      <c r="DF6" s="23">
        <f t="shared" si="13"/>
        <v>2026</v>
      </c>
      <c r="DG6" s="23">
        <f t="shared" si="13"/>
        <v>2026</v>
      </c>
      <c r="DH6" s="23">
        <f t="shared" si="13"/>
        <v>2026</v>
      </c>
      <c r="DI6" s="23">
        <f t="shared" si="13"/>
        <v>2026</v>
      </c>
      <c r="DJ6" s="23">
        <f t="shared" si="13"/>
        <v>2027</v>
      </c>
      <c r="DK6" s="23">
        <f t="shared" si="13"/>
        <v>2027</v>
      </c>
      <c r="DL6" s="23">
        <f t="shared" si="13"/>
        <v>2027</v>
      </c>
      <c r="DM6" s="23">
        <f t="shared" si="13"/>
        <v>2027</v>
      </c>
      <c r="DN6" s="23">
        <f t="shared" si="13"/>
        <v>2027</v>
      </c>
      <c r="DO6" s="23">
        <f t="shared" si="13"/>
        <v>2027</v>
      </c>
      <c r="DP6" s="23">
        <f t="shared" si="13"/>
        <v>2027</v>
      </c>
      <c r="DQ6" s="23">
        <f t="shared" si="13"/>
        <v>2027</v>
      </c>
      <c r="DR6" s="23">
        <f t="shared" si="13"/>
        <v>2027</v>
      </c>
      <c r="DS6" s="23">
        <f t="shared" si="13"/>
        <v>2027</v>
      </c>
      <c r="DT6" s="23">
        <f t="shared" si="13"/>
        <v>2027</v>
      </c>
      <c r="DU6" s="23">
        <f t="shared" si="13"/>
        <v>2027</v>
      </c>
      <c r="DV6" s="23">
        <f t="shared" si="13"/>
        <v>2028</v>
      </c>
      <c r="DW6" s="23">
        <f t="shared" si="13"/>
        <v>2028</v>
      </c>
      <c r="DX6" s="23">
        <f t="shared" si="13"/>
        <v>2028</v>
      </c>
      <c r="DY6" s="23">
        <f t="shared" si="13"/>
        <v>2028</v>
      </c>
      <c r="DZ6" s="23">
        <f t="shared" si="13"/>
        <v>2028</v>
      </c>
      <c r="EA6" s="23">
        <f t="shared" si="13"/>
        <v>2028</v>
      </c>
      <c r="EB6" s="23">
        <f t="shared" si="13"/>
        <v>2028</v>
      </c>
      <c r="EC6" s="23">
        <f t="shared" si="13"/>
        <v>2028</v>
      </c>
      <c r="ED6" s="23">
        <f t="shared" si="13"/>
        <v>2028</v>
      </c>
      <c r="EE6" s="23">
        <f t="shared" si="13"/>
        <v>2028</v>
      </c>
      <c r="EF6" s="23">
        <f t="shared" si="13"/>
        <v>2028</v>
      </c>
      <c r="EG6" s="23">
        <f t="shared" si="13"/>
        <v>2028</v>
      </c>
      <c r="EH6" s="23">
        <f t="shared" si="13"/>
        <v>2029</v>
      </c>
      <c r="EI6" s="23">
        <f t="shared" si="13"/>
        <v>2029</v>
      </c>
      <c r="EJ6" s="23">
        <f t="shared" si="13"/>
        <v>2029</v>
      </c>
      <c r="EK6" s="23">
        <f t="shared" si="13"/>
        <v>2029</v>
      </c>
      <c r="EL6" s="23">
        <f t="shared" si="13"/>
        <v>2029</v>
      </c>
      <c r="EM6" s="23">
        <f t="shared" si="13"/>
        <v>2029</v>
      </c>
      <c r="EN6" s="23">
        <f t="shared" si="13"/>
        <v>2029</v>
      </c>
      <c r="EO6" s="23">
        <f t="shared" si="13"/>
        <v>2029</v>
      </c>
      <c r="EP6" s="23">
        <f t="shared" si="13"/>
        <v>2029</v>
      </c>
      <c r="EQ6" s="23">
        <f t="shared" si="13"/>
        <v>2029</v>
      </c>
      <c r="ER6" s="23">
        <f t="shared" si="13"/>
        <v>2029</v>
      </c>
      <c r="ES6" s="23">
        <f t="shared" si="13"/>
        <v>2029</v>
      </c>
    </row>
    <row r="7" spans="1:149" collapsed="1">
      <c r="D7" s="25" t="s">
        <v>36</v>
      </c>
      <c r="E7" s="429">
        <v>44377</v>
      </c>
      <c r="F7" s="153">
        <v>43101</v>
      </c>
      <c r="G7" s="153">
        <v>43132</v>
      </c>
      <c r="H7" s="153">
        <v>43160</v>
      </c>
      <c r="I7" s="153">
        <v>43191</v>
      </c>
      <c r="J7" s="153">
        <v>43221</v>
      </c>
      <c r="K7" s="153">
        <v>43252</v>
      </c>
      <c r="L7" s="153">
        <v>43282</v>
      </c>
      <c r="M7" s="153">
        <v>43313</v>
      </c>
      <c r="N7" s="153">
        <v>43344</v>
      </c>
      <c r="O7" s="153">
        <v>43374</v>
      </c>
      <c r="P7" s="153">
        <v>43405</v>
      </c>
      <c r="Q7" s="153">
        <v>43435</v>
      </c>
      <c r="R7" s="153">
        <v>43466</v>
      </c>
      <c r="S7" s="153">
        <v>43497</v>
      </c>
      <c r="T7" s="153">
        <v>43525</v>
      </c>
      <c r="U7" s="153">
        <v>43556</v>
      </c>
      <c r="V7" s="153">
        <v>43586</v>
      </c>
      <c r="W7" s="153">
        <v>43617</v>
      </c>
      <c r="X7" s="153">
        <v>43647</v>
      </c>
      <c r="Y7" s="153">
        <v>43678</v>
      </c>
      <c r="Z7" s="153">
        <v>43709</v>
      </c>
      <c r="AA7" s="153">
        <v>43739</v>
      </c>
      <c r="AB7" s="153">
        <v>43770</v>
      </c>
      <c r="AC7" s="153">
        <v>43800</v>
      </c>
      <c r="AD7" s="153">
        <v>43831</v>
      </c>
      <c r="AE7" s="153">
        <v>43862</v>
      </c>
      <c r="AF7" s="153">
        <v>43891</v>
      </c>
      <c r="AG7" s="153">
        <v>43922</v>
      </c>
      <c r="AH7" s="153">
        <v>43952</v>
      </c>
      <c r="AI7" s="153">
        <v>43983</v>
      </c>
      <c r="AJ7" s="153">
        <v>44013</v>
      </c>
      <c r="AK7" s="153">
        <v>44044</v>
      </c>
      <c r="AL7" s="153">
        <v>44075</v>
      </c>
      <c r="AM7" s="153">
        <v>44105</v>
      </c>
      <c r="AN7" s="153">
        <v>44136</v>
      </c>
      <c r="AO7" s="153">
        <v>44166</v>
      </c>
      <c r="AP7" s="153">
        <v>44197</v>
      </c>
      <c r="AQ7" s="153">
        <v>44228</v>
      </c>
      <c r="AR7" s="153">
        <v>44256</v>
      </c>
      <c r="AS7" s="153">
        <v>44287</v>
      </c>
      <c r="AT7" s="153">
        <v>44317</v>
      </c>
      <c r="AU7" s="153">
        <v>44348</v>
      </c>
      <c r="AV7" s="153">
        <v>44378</v>
      </c>
      <c r="AW7" s="153">
        <v>44409</v>
      </c>
      <c r="AX7" s="153">
        <v>44440</v>
      </c>
      <c r="AY7" s="153">
        <v>44470</v>
      </c>
      <c r="AZ7" s="153">
        <v>44501</v>
      </c>
      <c r="BA7" s="153">
        <v>44531</v>
      </c>
      <c r="BB7" s="153">
        <v>44562</v>
      </c>
      <c r="BC7" s="153">
        <v>44593</v>
      </c>
      <c r="BD7" s="153">
        <v>44621</v>
      </c>
      <c r="BE7" s="153">
        <v>44652</v>
      </c>
      <c r="BF7" s="153">
        <v>44682</v>
      </c>
      <c r="BG7" s="153">
        <v>44713</v>
      </c>
      <c r="BH7" s="153">
        <v>44743</v>
      </c>
      <c r="BI7" s="153">
        <v>44774</v>
      </c>
      <c r="BJ7" s="153">
        <v>44805</v>
      </c>
      <c r="BK7" s="153">
        <v>44835</v>
      </c>
      <c r="BL7" s="153">
        <v>44866</v>
      </c>
      <c r="BM7" s="153">
        <v>44896</v>
      </c>
      <c r="BN7" s="153">
        <v>44927</v>
      </c>
      <c r="BO7" s="153">
        <v>44958</v>
      </c>
      <c r="BP7" s="153">
        <v>44986</v>
      </c>
      <c r="BQ7" s="153">
        <v>45017</v>
      </c>
      <c r="BR7" s="153">
        <v>45047</v>
      </c>
      <c r="BS7" s="153">
        <v>45078</v>
      </c>
      <c r="BT7" s="153">
        <v>45108</v>
      </c>
      <c r="BU7" s="153">
        <v>45139</v>
      </c>
      <c r="BV7" s="153">
        <v>45170</v>
      </c>
      <c r="BW7" s="153">
        <v>45200</v>
      </c>
      <c r="BX7" s="153">
        <v>45231</v>
      </c>
      <c r="BY7" s="153">
        <v>45261</v>
      </c>
      <c r="BZ7" s="153">
        <v>45292</v>
      </c>
      <c r="CA7" s="153">
        <v>45323</v>
      </c>
      <c r="CB7" s="153">
        <v>45352</v>
      </c>
      <c r="CC7" s="153">
        <v>45383</v>
      </c>
      <c r="CD7" s="153">
        <v>45413</v>
      </c>
      <c r="CE7" s="153">
        <v>45444</v>
      </c>
      <c r="CF7" s="153">
        <v>45474</v>
      </c>
      <c r="CG7" s="153">
        <v>45505</v>
      </c>
      <c r="CH7" s="153">
        <v>45536</v>
      </c>
      <c r="CI7" s="153">
        <v>45566</v>
      </c>
      <c r="CJ7" s="153">
        <v>45597</v>
      </c>
      <c r="CK7" s="153">
        <v>45627</v>
      </c>
      <c r="CL7" s="153">
        <v>45658</v>
      </c>
      <c r="CM7" s="153">
        <v>45689</v>
      </c>
      <c r="CN7" s="153">
        <v>45717</v>
      </c>
      <c r="CO7" s="153">
        <v>45748</v>
      </c>
      <c r="CP7" s="153">
        <v>45778</v>
      </c>
      <c r="CQ7" s="153">
        <v>45809</v>
      </c>
      <c r="CR7" s="153">
        <v>45839</v>
      </c>
      <c r="CS7" s="153">
        <v>45870</v>
      </c>
      <c r="CT7" s="153">
        <v>45901</v>
      </c>
      <c r="CU7" s="153">
        <v>45931</v>
      </c>
      <c r="CV7" s="153">
        <v>45962</v>
      </c>
      <c r="CW7" s="153">
        <v>45992</v>
      </c>
      <c r="CX7" s="153">
        <v>46023</v>
      </c>
      <c r="CY7" s="153">
        <v>46054</v>
      </c>
      <c r="CZ7" s="153">
        <v>46082</v>
      </c>
      <c r="DA7" s="153">
        <v>46113</v>
      </c>
      <c r="DB7" s="153">
        <v>46143</v>
      </c>
      <c r="DC7" s="153">
        <v>46174</v>
      </c>
      <c r="DD7" s="153">
        <v>46204</v>
      </c>
      <c r="DE7" s="153">
        <v>46235</v>
      </c>
      <c r="DF7" s="153">
        <v>46266</v>
      </c>
      <c r="DG7" s="153">
        <v>46296</v>
      </c>
      <c r="DH7" s="153">
        <v>46327</v>
      </c>
      <c r="DI7" s="153">
        <v>46357</v>
      </c>
      <c r="DJ7" s="153">
        <v>46388</v>
      </c>
      <c r="DK7" s="153">
        <v>46419</v>
      </c>
      <c r="DL7" s="153">
        <v>46447</v>
      </c>
      <c r="DM7" s="153">
        <v>46478</v>
      </c>
      <c r="DN7" s="153">
        <v>46508</v>
      </c>
      <c r="DO7" s="153">
        <v>46539</v>
      </c>
      <c r="DP7" s="153">
        <v>46569</v>
      </c>
      <c r="DQ7" s="153">
        <v>46600</v>
      </c>
      <c r="DR7" s="153">
        <v>46631</v>
      </c>
      <c r="DS7" s="153">
        <v>46661</v>
      </c>
      <c r="DT7" s="153">
        <v>46692</v>
      </c>
      <c r="DU7" s="153">
        <v>46722</v>
      </c>
      <c r="DV7" s="153">
        <v>46753</v>
      </c>
      <c r="DW7" s="153">
        <v>46784</v>
      </c>
      <c r="DX7" s="153">
        <v>46813</v>
      </c>
      <c r="DY7" s="153">
        <v>46844</v>
      </c>
      <c r="DZ7" s="153">
        <v>46874</v>
      </c>
      <c r="EA7" s="153">
        <v>46905</v>
      </c>
      <c r="EB7" s="153">
        <v>46935</v>
      </c>
      <c r="EC7" s="153">
        <v>46966</v>
      </c>
      <c r="ED7" s="153">
        <v>46997</v>
      </c>
      <c r="EE7" s="153">
        <v>47027</v>
      </c>
      <c r="EF7" s="153">
        <v>47058</v>
      </c>
      <c r="EG7" s="153">
        <v>47088</v>
      </c>
      <c r="EH7" s="153">
        <v>47119</v>
      </c>
      <c r="EI7" s="153">
        <v>47150</v>
      </c>
      <c r="EJ7" s="153">
        <v>47178</v>
      </c>
      <c r="EK7" s="153">
        <v>47209</v>
      </c>
      <c r="EL7" s="153">
        <v>47239</v>
      </c>
      <c r="EM7" s="153">
        <v>47270</v>
      </c>
      <c r="EN7" s="153">
        <v>47300</v>
      </c>
      <c r="EO7" s="153">
        <v>47331</v>
      </c>
      <c r="EP7" s="153">
        <v>47362</v>
      </c>
      <c r="EQ7" s="153">
        <v>47392</v>
      </c>
      <c r="ER7" s="153">
        <v>47423</v>
      </c>
      <c r="ES7" s="153">
        <v>47453</v>
      </c>
    </row>
    <row r="8" spans="1:149" ht="30">
      <c r="B8" s="430" t="s">
        <v>290</v>
      </c>
      <c r="C8" s="430" t="s">
        <v>291</v>
      </c>
      <c r="D8" s="25" t="s">
        <v>37</v>
      </c>
      <c r="E8" s="77"/>
      <c r="F8" s="154" t="str">
        <f t="shared" ref="F8:AK8" si="14">IF(F7&gt;$E7,"Forecast","Actual")</f>
        <v>Actual</v>
      </c>
      <c r="G8" s="154" t="str">
        <f t="shared" si="14"/>
        <v>Actual</v>
      </c>
      <c r="H8" s="154" t="str">
        <f t="shared" si="14"/>
        <v>Actual</v>
      </c>
      <c r="I8" s="154" t="str">
        <f t="shared" si="14"/>
        <v>Actual</v>
      </c>
      <c r="J8" s="154" t="str">
        <f t="shared" si="14"/>
        <v>Actual</v>
      </c>
      <c r="K8" s="154" t="str">
        <f t="shared" si="14"/>
        <v>Actual</v>
      </c>
      <c r="L8" s="154" t="str">
        <f t="shared" si="14"/>
        <v>Actual</v>
      </c>
      <c r="M8" s="154" t="str">
        <f t="shared" si="14"/>
        <v>Actual</v>
      </c>
      <c r="N8" s="154" t="str">
        <f t="shared" si="14"/>
        <v>Actual</v>
      </c>
      <c r="O8" s="154" t="str">
        <f t="shared" si="14"/>
        <v>Actual</v>
      </c>
      <c r="P8" s="154" t="str">
        <f t="shared" si="14"/>
        <v>Actual</v>
      </c>
      <c r="Q8" s="154" t="str">
        <f t="shared" si="14"/>
        <v>Actual</v>
      </c>
      <c r="R8" s="154" t="str">
        <f t="shared" si="14"/>
        <v>Actual</v>
      </c>
      <c r="S8" s="154" t="str">
        <f t="shared" si="14"/>
        <v>Actual</v>
      </c>
      <c r="T8" s="154" t="str">
        <f t="shared" si="14"/>
        <v>Actual</v>
      </c>
      <c r="U8" s="154" t="str">
        <f t="shared" si="14"/>
        <v>Actual</v>
      </c>
      <c r="V8" s="154" t="str">
        <f t="shared" si="14"/>
        <v>Actual</v>
      </c>
      <c r="W8" s="154" t="str">
        <f t="shared" si="14"/>
        <v>Actual</v>
      </c>
      <c r="X8" s="154" t="str">
        <f t="shared" si="14"/>
        <v>Actual</v>
      </c>
      <c r="Y8" s="154" t="str">
        <f t="shared" si="14"/>
        <v>Actual</v>
      </c>
      <c r="Z8" s="154" t="str">
        <f t="shared" si="14"/>
        <v>Actual</v>
      </c>
      <c r="AA8" s="154" t="str">
        <f t="shared" si="14"/>
        <v>Actual</v>
      </c>
      <c r="AB8" s="154" t="str">
        <f t="shared" si="14"/>
        <v>Actual</v>
      </c>
      <c r="AC8" s="154" t="str">
        <f t="shared" si="14"/>
        <v>Actual</v>
      </c>
      <c r="AD8" s="154" t="str">
        <f t="shared" si="14"/>
        <v>Actual</v>
      </c>
      <c r="AE8" s="154" t="str">
        <f t="shared" si="14"/>
        <v>Actual</v>
      </c>
      <c r="AF8" s="154" t="str">
        <f t="shared" si="14"/>
        <v>Actual</v>
      </c>
      <c r="AG8" s="154" t="str">
        <f t="shared" si="14"/>
        <v>Actual</v>
      </c>
      <c r="AH8" s="154" t="str">
        <f t="shared" si="14"/>
        <v>Actual</v>
      </c>
      <c r="AI8" s="154" t="str">
        <f t="shared" si="14"/>
        <v>Actual</v>
      </c>
      <c r="AJ8" s="154" t="str">
        <f t="shared" si="14"/>
        <v>Actual</v>
      </c>
      <c r="AK8" s="154" t="str">
        <f t="shared" si="14"/>
        <v>Actual</v>
      </c>
      <c r="AL8" s="154" t="str">
        <f t="shared" ref="AL8:BQ8" si="15">IF(AL7&gt;$E7,"Forecast","Actual")</f>
        <v>Actual</v>
      </c>
      <c r="AM8" s="154" t="str">
        <f t="shared" si="15"/>
        <v>Actual</v>
      </c>
      <c r="AN8" s="154" t="str">
        <f t="shared" si="15"/>
        <v>Actual</v>
      </c>
      <c r="AO8" s="154" t="str">
        <f t="shared" si="15"/>
        <v>Actual</v>
      </c>
      <c r="AP8" s="154" t="str">
        <f t="shared" si="15"/>
        <v>Actual</v>
      </c>
      <c r="AQ8" s="154" t="str">
        <f t="shared" si="15"/>
        <v>Actual</v>
      </c>
      <c r="AR8" s="154" t="str">
        <f t="shared" si="15"/>
        <v>Actual</v>
      </c>
      <c r="AS8" s="154" t="str">
        <f t="shared" si="15"/>
        <v>Actual</v>
      </c>
      <c r="AT8" s="154" t="str">
        <f t="shared" si="15"/>
        <v>Actual</v>
      </c>
      <c r="AU8" s="154" t="str">
        <f t="shared" si="15"/>
        <v>Actual</v>
      </c>
      <c r="AV8" s="154" t="str">
        <f t="shared" si="15"/>
        <v>Forecast</v>
      </c>
      <c r="AW8" s="154" t="str">
        <f t="shared" si="15"/>
        <v>Forecast</v>
      </c>
      <c r="AX8" s="154" t="str">
        <f t="shared" si="15"/>
        <v>Forecast</v>
      </c>
      <c r="AY8" s="154" t="str">
        <f t="shared" si="15"/>
        <v>Forecast</v>
      </c>
      <c r="AZ8" s="154" t="str">
        <f t="shared" si="15"/>
        <v>Forecast</v>
      </c>
      <c r="BA8" s="154" t="str">
        <f t="shared" si="15"/>
        <v>Forecast</v>
      </c>
      <c r="BB8" s="154" t="str">
        <f t="shared" si="15"/>
        <v>Forecast</v>
      </c>
      <c r="BC8" s="154" t="str">
        <f t="shared" si="15"/>
        <v>Forecast</v>
      </c>
      <c r="BD8" s="154" t="str">
        <f t="shared" si="15"/>
        <v>Forecast</v>
      </c>
      <c r="BE8" s="154" t="str">
        <f t="shared" si="15"/>
        <v>Forecast</v>
      </c>
      <c r="BF8" s="154" t="str">
        <f t="shared" si="15"/>
        <v>Forecast</v>
      </c>
      <c r="BG8" s="154" t="str">
        <f t="shared" si="15"/>
        <v>Forecast</v>
      </c>
      <c r="BH8" s="154" t="str">
        <f t="shared" si="15"/>
        <v>Forecast</v>
      </c>
      <c r="BI8" s="154" t="str">
        <f t="shared" si="15"/>
        <v>Forecast</v>
      </c>
      <c r="BJ8" s="154" t="str">
        <f t="shared" si="15"/>
        <v>Forecast</v>
      </c>
      <c r="BK8" s="154" t="str">
        <f t="shared" si="15"/>
        <v>Forecast</v>
      </c>
      <c r="BL8" s="154" t="str">
        <f t="shared" si="15"/>
        <v>Forecast</v>
      </c>
      <c r="BM8" s="154" t="str">
        <f t="shared" si="15"/>
        <v>Forecast</v>
      </c>
      <c r="BN8" s="154" t="str">
        <f t="shared" si="15"/>
        <v>Forecast</v>
      </c>
      <c r="BO8" s="154" t="str">
        <f t="shared" si="15"/>
        <v>Forecast</v>
      </c>
      <c r="BP8" s="154" t="str">
        <f t="shared" si="15"/>
        <v>Forecast</v>
      </c>
      <c r="BQ8" s="154" t="str">
        <f t="shared" si="15"/>
        <v>Forecast</v>
      </c>
      <c r="BR8" s="154" t="str">
        <f t="shared" ref="BR8:CW8" si="16">IF(BR7&gt;$E7,"Forecast","Actual")</f>
        <v>Forecast</v>
      </c>
      <c r="BS8" s="154" t="str">
        <f t="shared" si="16"/>
        <v>Forecast</v>
      </c>
      <c r="BT8" s="154" t="str">
        <f t="shared" si="16"/>
        <v>Forecast</v>
      </c>
      <c r="BU8" s="154" t="str">
        <f t="shared" si="16"/>
        <v>Forecast</v>
      </c>
      <c r="BV8" s="154" t="str">
        <f t="shared" si="16"/>
        <v>Forecast</v>
      </c>
      <c r="BW8" s="154" t="str">
        <f t="shared" si="16"/>
        <v>Forecast</v>
      </c>
      <c r="BX8" s="154" t="str">
        <f t="shared" si="16"/>
        <v>Forecast</v>
      </c>
      <c r="BY8" s="154" t="str">
        <f t="shared" si="16"/>
        <v>Forecast</v>
      </c>
      <c r="BZ8" s="154" t="str">
        <f t="shared" si="16"/>
        <v>Forecast</v>
      </c>
      <c r="CA8" s="154" t="str">
        <f t="shared" si="16"/>
        <v>Forecast</v>
      </c>
      <c r="CB8" s="154" t="str">
        <f t="shared" si="16"/>
        <v>Forecast</v>
      </c>
      <c r="CC8" s="154" t="str">
        <f t="shared" si="16"/>
        <v>Forecast</v>
      </c>
      <c r="CD8" s="154" t="str">
        <f t="shared" si="16"/>
        <v>Forecast</v>
      </c>
      <c r="CE8" s="154" t="str">
        <f t="shared" si="16"/>
        <v>Forecast</v>
      </c>
      <c r="CF8" s="154" t="str">
        <f t="shared" si="16"/>
        <v>Forecast</v>
      </c>
      <c r="CG8" s="154" t="str">
        <f t="shared" si="16"/>
        <v>Forecast</v>
      </c>
      <c r="CH8" s="154" t="str">
        <f t="shared" si="16"/>
        <v>Forecast</v>
      </c>
      <c r="CI8" s="154" t="str">
        <f t="shared" si="16"/>
        <v>Forecast</v>
      </c>
      <c r="CJ8" s="154" t="str">
        <f t="shared" si="16"/>
        <v>Forecast</v>
      </c>
      <c r="CK8" s="154" t="str">
        <f t="shared" si="16"/>
        <v>Forecast</v>
      </c>
      <c r="CL8" s="154" t="str">
        <f t="shared" si="16"/>
        <v>Forecast</v>
      </c>
      <c r="CM8" s="154" t="str">
        <f t="shared" si="16"/>
        <v>Forecast</v>
      </c>
      <c r="CN8" s="154" t="str">
        <f t="shared" si="16"/>
        <v>Forecast</v>
      </c>
      <c r="CO8" s="154" t="str">
        <f t="shared" si="16"/>
        <v>Forecast</v>
      </c>
      <c r="CP8" s="154" t="str">
        <f t="shared" si="16"/>
        <v>Forecast</v>
      </c>
      <c r="CQ8" s="154" t="str">
        <f t="shared" si="16"/>
        <v>Forecast</v>
      </c>
      <c r="CR8" s="154" t="str">
        <f t="shared" si="16"/>
        <v>Forecast</v>
      </c>
      <c r="CS8" s="154" t="str">
        <f t="shared" si="16"/>
        <v>Forecast</v>
      </c>
      <c r="CT8" s="154" t="str">
        <f t="shared" si="16"/>
        <v>Forecast</v>
      </c>
      <c r="CU8" s="154" t="str">
        <f t="shared" si="16"/>
        <v>Forecast</v>
      </c>
      <c r="CV8" s="154" t="str">
        <f t="shared" si="16"/>
        <v>Forecast</v>
      </c>
      <c r="CW8" s="154" t="str">
        <f t="shared" si="16"/>
        <v>Forecast</v>
      </c>
      <c r="CX8" s="154" t="str">
        <f t="shared" ref="CX8:EC8" si="17">IF(CX7&gt;$E7,"Forecast","Actual")</f>
        <v>Forecast</v>
      </c>
      <c r="CY8" s="154" t="str">
        <f t="shared" si="17"/>
        <v>Forecast</v>
      </c>
      <c r="CZ8" s="154" t="str">
        <f t="shared" si="17"/>
        <v>Forecast</v>
      </c>
      <c r="DA8" s="154" t="str">
        <f t="shared" si="17"/>
        <v>Forecast</v>
      </c>
      <c r="DB8" s="154" t="str">
        <f t="shared" si="17"/>
        <v>Forecast</v>
      </c>
      <c r="DC8" s="154" t="str">
        <f t="shared" si="17"/>
        <v>Forecast</v>
      </c>
      <c r="DD8" s="154" t="str">
        <f t="shared" si="17"/>
        <v>Forecast</v>
      </c>
      <c r="DE8" s="154" t="str">
        <f t="shared" si="17"/>
        <v>Forecast</v>
      </c>
      <c r="DF8" s="154" t="str">
        <f t="shared" si="17"/>
        <v>Forecast</v>
      </c>
      <c r="DG8" s="154" t="str">
        <f t="shared" si="17"/>
        <v>Forecast</v>
      </c>
      <c r="DH8" s="154" t="str">
        <f t="shared" si="17"/>
        <v>Forecast</v>
      </c>
      <c r="DI8" s="154" t="str">
        <f t="shared" si="17"/>
        <v>Forecast</v>
      </c>
      <c r="DJ8" s="154" t="str">
        <f t="shared" si="17"/>
        <v>Forecast</v>
      </c>
      <c r="DK8" s="154" t="str">
        <f t="shared" si="17"/>
        <v>Forecast</v>
      </c>
      <c r="DL8" s="154" t="str">
        <f t="shared" si="17"/>
        <v>Forecast</v>
      </c>
      <c r="DM8" s="154" t="str">
        <f t="shared" si="17"/>
        <v>Forecast</v>
      </c>
      <c r="DN8" s="154" t="str">
        <f t="shared" si="17"/>
        <v>Forecast</v>
      </c>
      <c r="DO8" s="154" t="str">
        <f t="shared" si="17"/>
        <v>Forecast</v>
      </c>
      <c r="DP8" s="154" t="str">
        <f t="shared" si="17"/>
        <v>Forecast</v>
      </c>
      <c r="DQ8" s="154" t="str">
        <f t="shared" si="17"/>
        <v>Forecast</v>
      </c>
      <c r="DR8" s="154" t="str">
        <f t="shared" si="17"/>
        <v>Forecast</v>
      </c>
      <c r="DS8" s="154" t="str">
        <f t="shared" si="17"/>
        <v>Forecast</v>
      </c>
      <c r="DT8" s="154" t="str">
        <f t="shared" si="17"/>
        <v>Forecast</v>
      </c>
      <c r="DU8" s="154" t="str">
        <f t="shared" si="17"/>
        <v>Forecast</v>
      </c>
      <c r="DV8" s="154" t="str">
        <f t="shared" si="17"/>
        <v>Forecast</v>
      </c>
      <c r="DW8" s="154" t="str">
        <f t="shared" si="17"/>
        <v>Forecast</v>
      </c>
      <c r="DX8" s="154" t="str">
        <f t="shared" si="17"/>
        <v>Forecast</v>
      </c>
      <c r="DY8" s="154" t="str">
        <f t="shared" si="17"/>
        <v>Forecast</v>
      </c>
      <c r="DZ8" s="154" t="str">
        <f t="shared" si="17"/>
        <v>Forecast</v>
      </c>
      <c r="EA8" s="154" t="str">
        <f t="shared" si="17"/>
        <v>Forecast</v>
      </c>
      <c r="EB8" s="154" t="str">
        <f t="shared" si="17"/>
        <v>Forecast</v>
      </c>
      <c r="EC8" s="154" t="str">
        <f t="shared" si="17"/>
        <v>Forecast</v>
      </c>
      <c r="ED8" s="154" t="str">
        <f t="shared" ref="ED8:ES8" si="18">IF(ED7&gt;$E7,"Forecast","Actual")</f>
        <v>Forecast</v>
      </c>
      <c r="EE8" s="154" t="str">
        <f t="shared" si="18"/>
        <v>Forecast</v>
      </c>
      <c r="EF8" s="154" t="str">
        <f t="shared" si="18"/>
        <v>Forecast</v>
      </c>
      <c r="EG8" s="154" t="str">
        <f t="shared" si="18"/>
        <v>Forecast</v>
      </c>
      <c r="EH8" s="154" t="str">
        <f t="shared" si="18"/>
        <v>Forecast</v>
      </c>
      <c r="EI8" s="154" t="str">
        <f t="shared" si="18"/>
        <v>Forecast</v>
      </c>
      <c r="EJ8" s="154" t="str">
        <f t="shared" si="18"/>
        <v>Forecast</v>
      </c>
      <c r="EK8" s="154" t="str">
        <f t="shared" si="18"/>
        <v>Forecast</v>
      </c>
      <c r="EL8" s="154" t="str">
        <f t="shared" si="18"/>
        <v>Forecast</v>
      </c>
      <c r="EM8" s="154" t="str">
        <f t="shared" si="18"/>
        <v>Forecast</v>
      </c>
      <c r="EN8" s="154" t="str">
        <f t="shared" si="18"/>
        <v>Forecast</v>
      </c>
      <c r="EO8" s="154" t="str">
        <f t="shared" si="18"/>
        <v>Forecast</v>
      </c>
      <c r="EP8" s="154" t="str">
        <f t="shared" si="18"/>
        <v>Forecast</v>
      </c>
      <c r="EQ8" s="154" t="str">
        <f t="shared" si="18"/>
        <v>Forecast</v>
      </c>
      <c r="ER8" s="154" t="str">
        <f t="shared" si="18"/>
        <v>Forecast</v>
      </c>
      <c r="ES8" s="154" t="str">
        <f t="shared" si="18"/>
        <v>Forecast</v>
      </c>
    </row>
    <row r="10" spans="1:149" hidden="1" outlineLevel="1">
      <c r="A10" s="251" t="s">
        <v>56</v>
      </c>
      <c r="D10" s="23" t="s">
        <v>146</v>
      </c>
      <c r="E10" s="431" t="s">
        <v>261</v>
      </c>
      <c r="F10" s="431"/>
      <c r="G10" s="431"/>
      <c r="H10" s="431"/>
      <c r="I10" s="431"/>
      <c r="J10" s="431"/>
      <c r="K10" s="431"/>
      <c r="L10" s="431"/>
      <c r="M10" s="431"/>
    </row>
    <row r="11" spans="1:149" hidden="1" outlineLevel="1">
      <c r="D11" s="23" t="s">
        <v>57</v>
      </c>
      <c r="E11" s="431" t="s">
        <v>449</v>
      </c>
      <c r="F11" s="431"/>
      <c r="G11" s="431"/>
      <c r="H11" s="431"/>
      <c r="I11" s="431"/>
      <c r="J11" s="431"/>
      <c r="K11" s="431"/>
      <c r="L11" s="431"/>
      <c r="M11" s="431"/>
    </row>
    <row r="12" spans="1:149" hidden="1" outlineLevel="1">
      <c r="E12" s="431"/>
      <c r="F12" s="431"/>
      <c r="G12" s="431"/>
      <c r="H12" s="431"/>
      <c r="I12" s="431"/>
      <c r="J12" s="431"/>
      <c r="K12" s="431"/>
      <c r="L12" s="431"/>
      <c r="M12" s="431"/>
    </row>
    <row r="13" spans="1:149" hidden="1" outlineLevel="1">
      <c r="A13" s="251" t="s">
        <v>56</v>
      </c>
      <c r="D13" s="23" t="s">
        <v>146</v>
      </c>
      <c r="E13" s="431" t="s">
        <v>261</v>
      </c>
      <c r="F13" s="431"/>
      <c r="G13" s="431"/>
      <c r="H13" s="431"/>
      <c r="I13" s="431"/>
      <c r="J13" s="431"/>
      <c r="K13" s="431"/>
      <c r="L13" s="431"/>
      <c r="M13" s="431"/>
    </row>
    <row r="14" spans="1:149" hidden="1" outlineLevel="1">
      <c r="D14" s="23" t="s">
        <v>57</v>
      </c>
      <c r="E14" s="431" t="str">
        <f>E11</f>
        <v>PSE&amp;G 2021 TAX ADJUSTMENT CREDIT</v>
      </c>
      <c r="F14" s="431"/>
      <c r="G14" s="431"/>
      <c r="H14" s="431"/>
      <c r="I14" s="431"/>
      <c r="J14" s="431"/>
      <c r="K14" s="431"/>
      <c r="L14" s="431"/>
      <c r="M14" s="431"/>
    </row>
    <row r="15" spans="1:149" collapsed="1"/>
    <row r="16" spans="1:149">
      <c r="A16" s="432" t="s">
        <v>348</v>
      </c>
      <c r="B16" s="433"/>
      <c r="C16" s="433"/>
    </row>
    <row r="17" spans="1:14" hidden="1" outlineLevel="1">
      <c r="E17" s="23" t="s">
        <v>44</v>
      </c>
    </row>
    <row r="18" spans="1:14" hidden="1" outlineLevel="1">
      <c r="D18" s="23" t="s">
        <v>38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</row>
    <row r="19" spans="1:14" hidden="1" outlineLevel="1">
      <c r="B19" s="23" t="s">
        <v>293</v>
      </c>
      <c r="C19" s="23" t="s">
        <v>294</v>
      </c>
      <c r="D19" s="23" t="s">
        <v>39</v>
      </c>
      <c r="E19" s="30">
        <v>6.6250000000000003E-2</v>
      </c>
      <c r="F19" s="30"/>
      <c r="G19" s="30"/>
      <c r="H19" s="30"/>
      <c r="I19" s="30"/>
      <c r="J19" s="30"/>
      <c r="K19" s="30"/>
      <c r="L19" s="30"/>
      <c r="M19" s="30"/>
      <c r="N19" s="30"/>
    </row>
    <row r="20" spans="1:14" hidden="1" outlineLevel="1">
      <c r="B20" s="23" t="s">
        <v>293</v>
      </c>
      <c r="C20" s="23" t="s">
        <v>295</v>
      </c>
      <c r="D20" s="23" t="s">
        <v>40</v>
      </c>
      <c r="E20" s="32" t="s">
        <v>407</v>
      </c>
      <c r="F20" s="31"/>
      <c r="G20" s="31"/>
      <c r="H20" s="31"/>
      <c r="I20" s="31"/>
      <c r="J20" s="31"/>
      <c r="K20" s="31"/>
      <c r="L20" s="31"/>
      <c r="M20" s="31"/>
      <c r="N20" s="31"/>
    </row>
    <row r="21" spans="1:14" hidden="1" outlineLevel="1">
      <c r="D21" s="25" t="s">
        <v>41</v>
      </c>
      <c r="E21" s="32">
        <v>44531</v>
      </c>
      <c r="F21" s="32"/>
      <c r="H21" s="32"/>
      <c r="I21" s="32"/>
      <c r="J21" s="32"/>
      <c r="K21" s="32"/>
      <c r="L21" s="32"/>
      <c r="M21" s="32"/>
      <c r="N21" s="32"/>
    </row>
    <row r="22" spans="1:14" hidden="1" outlineLevel="1">
      <c r="D22" s="25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idden="1" outlineLevel="1">
      <c r="D23" s="25"/>
      <c r="E23" s="32"/>
      <c r="F23" s="32"/>
      <c r="G23" s="32"/>
      <c r="H23" s="32"/>
      <c r="I23" s="32"/>
      <c r="J23" s="32"/>
      <c r="K23" s="32"/>
      <c r="L23" s="32"/>
      <c r="M23" s="32"/>
      <c r="N23" s="32"/>
    </row>
    <row r="24" spans="1:14" hidden="1" outlineLevel="1">
      <c r="D24" s="25"/>
      <c r="E24" s="32"/>
      <c r="F24" s="32"/>
      <c r="G24" s="32"/>
      <c r="H24" s="32"/>
      <c r="I24" s="32"/>
      <c r="J24" s="32"/>
      <c r="K24" s="32"/>
      <c r="L24" s="32"/>
      <c r="M24" s="32"/>
      <c r="N24" s="32"/>
    </row>
    <row r="25" spans="1:14" hidden="1" outlineLevel="1">
      <c r="D25" s="428" t="s">
        <v>0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</row>
    <row r="26" spans="1:14" hidden="1" outlineLevel="1">
      <c r="A26" s="432"/>
      <c r="B26" s="23" t="s">
        <v>293</v>
      </c>
      <c r="C26" s="433" t="s">
        <v>296</v>
      </c>
      <c r="D26" s="23" t="s">
        <v>58</v>
      </c>
      <c r="E26" s="431" t="s">
        <v>224</v>
      </c>
      <c r="F26" s="431"/>
      <c r="G26" s="431"/>
      <c r="H26" s="431"/>
      <c r="I26" s="431"/>
      <c r="J26" s="431"/>
      <c r="K26" s="431"/>
      <c r="L26" s="431"/>
      <c r="M26" s="431"/>
    </row>
    <row r="27" spans="1:14" hidden="1" outlineLevel="1">
      <c r="A27" s="432"/>
      <c r="B27" s="23" t="s">
        <v>293</v>
      </c>
      <c r="C27" s="433" t="s">
        <v>296</v>
      </c>
      <c r="D27" s="23" t="s">
        <v>57</v>
      </c>
      <c r="E27" s="431" t="s">
        <v>199</v>
      </c>
      <c r="F27" s="431"/>
      <c r="G27" s="431"/>
      <c r="H27" s="431"/>
      <c r="I27" s="431"/>
      <c r="J27" s="431"/>
      <c r="K27" s="431"/>
      <c r="L27" s="431"/>
      <c r="M27" s="431"/>
    </row>
    <row r="28" spans="1:14" hidden="1" outlineLevel="1">
      <c r="B28" s="23" t="s">
        <v>293</v>
      </c>
      <c r="C28" s="433" t="s">
        <v>296</v>
      </c>
      <c r="D28" s="25" t="s">
        <v>42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</row>
    <row r="29" spans="1:14" hidden="1" outlineLevel="1">
      <c r="B29" s="23" t="s">
        <v>293</v>
      </c>
      <c r="C29" s="433" t="s">
        <v>296</v>
      </c>
      <c r="D29" s="25" t="s">
        <v>43</v>
      </c>
      <c r="E29" s="32" t="s">
        <v>44</v>
      </c>
      <c r="F29" s="32"/>
      <c r="G29" s="32"/>
      <c r="H29" s="32"/>
      <c r="I29" s="32"/>
      <c r="J29" s="32"/>
      <c r="K29" s="32"/>
      <c r="L29" s="32"/>
      <c r="M29" s="32"/>
      <c r="N29" s="32"/>
    </row>
    <row r="30" spans="1:14" hidden="1" outlineLevel="1">
      <c r="B30" s="23" t="s">
        <v>293</v>
      </c>
      <c r="C30" s="433" t="s">
        <v>296</v>
      </c>
      <c r="D30" s="23" t="s">
        <v>45</v>
      </c>
      <c r="E30" s="33">
        <v>0</v>
      </c>
      <c r="F30" s="33"/>
      <c r="G30" s="33"/>
      <c r="H30" s="33"/>
      <c r="I30" s="33"/>
      <c r="J30" s="33"/>
      <c r="K30" s="33"/>
      <c r="L30" s="33"/>
      <c r="M30" s="33"/>
      <c r="N30" s="33"/>
    </row>
    <row r="31" spans="1:14" hidden="1" outlineLevel="1">
      <c r="B31" s="23" t="s">
        <v>293</v>
      </c>
      <c r="C31" s="433" t="s">
        <v>296</v>
      </c>
      <c r="D31" s="25" t="s">
        <v>46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</row>
    <row r="32" spans="1:14" hidden="1" outlineLevel="1">
      <c r="D32" s="25"/>
      <c r="E32" s="31"/>
      <c r="F32" s="31"/>
      <c r="G32" s="31"/>
      <c r="H32" s="31"/>
      <c r="I32" s="31"/>
      <c r="J32" s="31"/>
      <c r="K32" s="31"/>
      <c r="L32" s="31"/>
      <c r="M32" s="31"/>
      <c r="N32" s="31"/>
    </row>
    <row r="33" spans="1:14" hidden="1" outlineLevel="1">
      <c r="D33" s="428" t="s">
        <v>47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</row>
    <row r="34" spans="1:14" hidden="1" outlineLevel="1">
      <c r="A34" s="432"/>
      <c r="B34" s="23" t="s">
        <v>293</v>
      </c>
      <c r="C34" s="433" t="s">
        <v>296</v>
      </c>
      <c r="D34" s="23" t="s">
        <v>58</v>
      </c>
      <c r="E34" s="431" t="s">
        <v>225</v>
      </c>
      <c r="F34" s="431"/>
      <c r="G34" s="431"/>
      <c r="H34" s="431"/>
      <c r="I34" s="431"/>
      <c r="J34" s="431"/>
      <c r="K34" s="431"/>
      <c r="L34" s="431"/>
      <c r="M34" s="431"/>
    </row>
    <row r="35" spans="1:14" hidden="1" outlineLevel="1">
      <c r="A35" s="432"/>
      <c r="B35" s="23" t="s">
        <v>293</v>
      </c>
      <c r="C35" s="433" t="s">
        <v>296</v>
      </c>
      <c r="D35" s="23" t="s">
        <v>57</v>
      </c>
      <c r="E35" s="431" t="s">
        <v>138</v>
      </c>
      <c r="F35" s="431"/>
      <c r="G35" s="431"/>
      <c r="H35" s="431"/>
      <c r="I35" s="431"/>
      <c r="J35" s="431"/>
      <c r="K35" s="431"/>
      <c r="L35" s="431"/>
      <c r="M35" s="431"/>
    </row>
    <row r="36" spans="1:14" hidden="1" outlineLevel="1">
      <c r="B36" s="23" t="s">
        <v>293</v>
      </c>
      <c r="C36" s="433" t="s">
        <v>296</v>
      </c>
      <c r="D36" s="25" t="s">
        <v>42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</row>
    <row r="37" spans="1:14" hidden="1" outlineLevel="1">
      <c r="B37" s="23" t="s">
        <v>293</v>
      </c>
      <c r="C37" s="433" t="s">
        <v>296</v>
      </c>
      <c r="D37" s="25" t="s">
        <v>43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</row>
    <row r="38" spans="1:14" hidden="1" outlineLevel="1">
      <c r="B38" s="23" t="s">
        <v>293</v>
      </c>
      <c r="C38" s="433" t="s">
        <v>296</v>
      </c>
      <c r="D38" s="23" t="s">
        <v>45</v>
      </c>
      <c r="E38" s="33">
        <v>0</v>
      </c>
      <c r="F38" s="33"/>
      <c r="G38" s="33"/>
      <c r="H38" s="33"/>
      <c r="I38" s="33"/>
      <c r="J38" s="33"/>
      <c r="K38" s="33"/>
      <c r="L38" s="33"/>
      <c r="M38" s="33"/>
      <c r="N38" s="31"/>
    </row>
    <row r="39" spans="1:14" hidden="1" outlineLevel="1">
      <c r="B39" s="23" t="s">
        <v>293</v>
      </c>
      <c r="C39" s="433" t="s">
        <v>296</v>
      </c>
      <c r="D39" s="25" t="s">
        <v>46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1:14" collapsed="1"/>
    <row r="41" spans="1:14">
      <c r="A41" s="427" t="s">
        <v>349</v>
      </c>
      <c r="B41" s="25"/>
      <c r="C41" s="25"/>
    </row>
    <row r="42" spans="1:14" outlineLevel="1">
      <c r="A42" s="427"/>
      <c r="B42" s="25" t="s">
        <v>292</v>
      </c>
      <c r="C42" s="25"/>
      <c r="D42" s="23" t="s">
        <v>2</v>
      </c>
      <c r="E42" s="34">
        <v>0.21</v>
      </c>
      <c r="F42" s="434"/>
      <c r="G42" s="34"/>
      <c r="H42" s="34"/>
      <c r="I42" s="34"/>
      <c r="J42" s="34"/>
      <c r="K42" s="34"/>
      <c r="L42" s="34"/>
      <c r="M42" s="34"/>
    </row>
    <row r="43" spans="1:14" outlineLevel="1">
      <c r="A43" s="427"/>
      <c r="B43" s="25" t="s">
        <v>292</v>
      </c>
      <c r="C43" s="25"/>
      <c r="D43" s="23" t="s">
        <v>50</v>
      </c>
      <c r="E43" s="34">
        <v>0.09</v>
      </c>
      <c r="F43" s="434"/>
      <c r="G43" s="34"/>
      <c r="H43" s="34"/>
      <c r="I43" s="34"/>
      <c r="J43" s="34"/>
      <c r="K43" s="34"/>
      <c r="L43" s="34"/>
      <c r="M43" s="34"/>
    </row>
    <row r="44" spans="1:14" outlineLevel="1">
      <c r="D44" s="25" t="s">
        <v>51</v>
      </c>
      <c r="E44" s="36">
        <f>E42+E43-E42*E43</f>
        <v>0.28110000000000002</v>
      </c>
      <c r="F44" s="36"/>
      <c r="G44" s="36"/>
      <c r="H44" s="36"/>
      <c r="I44" s="36"/>
      <c r="J44" s="36"/>
      <c r="K44" s="36"/>
      <c r="L44" s="36"/>
      <c r="M44" s="36"/>
      <c r="N44" s="35"/>
    </row>
    <row r="45" spans="1:14" outlineLevel="1">
      <c r="B45" s="23" t="s">
        <v>293</v>
      </c>
      <c r="C45" s="23" t="s">
        <v>297</v>
      </c>
      <c r="D45" s="25" t="s">
        <v>53</v>
      </c>
      <c r="E45" s="34">
        <v>0.45534581894892456</v>
      </c>
      <c r="F45" s="434" t="s">
        <v>274</v>
      </c>
      <c r="G45" s="34"/>
      <c r="H45" s="34"/>
      <c r="I45" s="34"/>
      <c r="J45" s="34"/>
      <c r="K45" s="34"/>
      <c r="L45" s="34"/>
      <c r="M45" s="34"/>
      <c r="N45" s="35"/>
    </row>
    <row r="46" spans="1:14" outlineLevel="1">
      <c r="B46" s="23" t="s">
        <v>293</v>
      </c>
      <c r="C46" s="23" t="s">
        <v>297</v>
      </c>
      <c r="D46" s="25" t="s">
        <v>54</v>
      </c>
      <c r="E46" s="34">
        <v>4.6978827843320503E-3</v>
      </c>
      <c r="F46" s="434" t="s">
        <v>274</v>
      </c>
      <c r="G46" s="34"/>
      <c r="H46" s="34"/>
      <c r="I46" s="34"/>
      <c r="J46" s="34"/>
      <c r="K46" s="34"/>
      <c r="L46" s="34"/>
      <c r="M46" s="34"/>
    </row>
    <row r="47" spans="1:14" outlineLevel="1">
      <c r="B47" s="23" t="s">
        <v>293</v>
      </c>
      <c r="C47" s="23" t="s">
        <v>297</v>
      </c>
      <c r="D47" s="25" t="s">
        <v>52</v>
      </c>
      <c r="E47" s="34">
        <v>0.5399562982667433</v>
      </c>
      <c r="F47" s="434" t="s">
        <v>274</v>
      </c>
      <c r="G47" s="34"/>
      <c r="H47" s="34"/>
      <c r="I47" s="34"/>
      <c r="J47" s="34"/>
      <c r="K47" s="34"/>
      <c r="L47" s="34"/>
      <c r="M47" s="34"/>
      <c r="N47" s="35"/>
    </row>
    <row r="48" spans="1:14" outlineLevel="1">
      <c r="B48" s="23" t="s">
        <v>293</v>
      </c>
      <c r="C48" s="23" t="s">
        <v>297</v>
      </c>
      <c r="D48" s="25" t="s">
        <v>49</v>
      </c>
      <c r="E48" s="34">
        <v>3.9567166424796046E-2</v>
      </c>
      <c r="F48" s="434" t="s">
        <v>274</v>
      </c>
      <c r="G48" s="34"/>
      <c r="H48" s="34"/>
      <c r="I48" s="34">
        <v>0.28110000000000002</v>
      </c>
      <c r="J48" s="34"/>
      <c r="K48" s="34"/>
      <c r="L48" s="34"/>
      <c r="M48" s="34"/>
      <c r="N48" s="25"/>
    </row>
    <row r="49" spans="1:93" outlineLevel="1">
      <c r="A49" s="427"/>
      <c r="B49" s="23" t="s">
        <v>293</v>
      </c>
      <c r="C49" s="23" t="s">
        <v>297</v>
      </c>
      <c r="D49" s="25" t="s">
        <v>55</v>
      </c>
      <c r="E49" s="34">
        <v>8.6999999999999994E-3</v>
      </c>
      <c r="F49" s="434" t="s">
        <v>274</v>
      </c>
      <c r="G49" s="34"/>
      <c r="H49" s="34"/>
      <c r="I49" s="34">
        <f>+I48+G54+G55+G56</f>
        <v>0.29966890777468302</v>
      </c>
      <c r="J49" s="34"/>
      <c r="K49" s="34"/>
      <c r="L49" s="34"/>
      <c r="M49" s="34"/>
    </row>
    <row r="50" spans="1:93" outlineLevel="1">
      <c r="B50" s="23" t="s">
        <v>293</v>
      </c>
      <c r="C50" s="23" t="s">
        <v>297</v>
      </c>
      <c r="D50" s="25" t="s">
        <v>48</v>
      </c>
      <c r="E50" s="34">
        <v>9.6000000000000002E-2</v>
      </c>
      <c r="F50" s="434" t="s">
        <v>274</v>
      </c>
      <c r="G50" s="34"/>
      <c r="H50" s="34"/>
      <c r="I50" s="34">
        <v>0.01</v>
      </c>
      <c r="J50" s="34"/>
      <c r="K50" s="34"/>
      <c r="L50" s="34"/>
      <c r="M50" s="34"/>
      <c r="N50" s="35"/>
    </row>
    <row r="51" spans="1:93">
      <c r="I51" s="23">
        <v>0.29970000000000002</v>
      </c>
      <c r="J51" s="23" t="s">
        <v>44</v>
      </c>
    </row>
    <row r="52" spans="1:93">
      <c r="A52" s="427" t="s">
        <v>347</v>
      </c>
    </row>
    <row r="53" spans="1:93" outlineLevel="1">
      <c r="E53" s="435">
        <v>2018</v>
      </c>
      <c r="F53" s="435">
        <v>2019</v>
      </c>
      <c r="G53" s="435">
        <v>2020</v>
      </c>
      <c r="H53" s="435">
        <v>2021</v>
      </c>
      <c r="I53" s="435">
        <v>2022</v>
      </c>
      <c r="J53" s="435">
        <v>2023</v>
      </c>
      <c r="K53" s="435">
        <v>2024</v>
      </c>
      <c r="L53" s="435">
        <v>2025</v>
      </c>
      <c r="M53" s="435">
        <v>2026</v>
      </c>
      <c r="N53" s="435">
        <v>2027</v>
      </c>
      <c r="O53" s="435">
        <v>2028</v>
      </c>
      <c r="P53" s="435">
        <v>2029</v>
      </c>
    </row>
    <row r="54" spans="1:93" outlineLevel="1">
      <c r="B54" s="23" t="s">
        <v>298</v>
      </c>
      <c r="C54" s="23" t="s">
        <v>299</v>
      </c>
      <c r="D54" s="25" t="s">
        <v>306</v>
      </c>
      <c r="E54" s="436">
        <v>1.9236059578699998E-3</v>
      </c>
      <c r="F54" s="436">
        <v>2.3113345788099999E-3</v>
      </c>
      <c r="G54" s="436">
        <v>2.0259207830400001E-3</v>
      </c>
      <c r="H54" s="436">
        <v>2.15354244314E-3</v>
      </c>
      <c r="I54" s="36">
        <f t="shared" ref="I54:O54" si="19">H54</f>
        <v>2.15354244314E-3</v>
      </c>
      <c r="J54" s="36">
        <f t="shared" si="19"/>
        <v>2.15354244314E-3</v>
      </c>
      <c r="K54" s="36">
        <f t="shared" si="19"/>
        <v>2.15354244314E-3</v>
      </c>
      <c r="L54" s="36">
        <f t="shared" si="19"/>
        <v>2.15354244314E-3</v>
      </c>
      <c r="M54" s="36">
        <f t="shared" si="19"/>
        <v>2.15354244314E-3</v>
      </c>
      <c r="N54" s="36">
        <f t="shared" si="19"/>
        <v>2.15354244314E-3</v>
      </c>
      <c r="O54" s="36">
        <f t="shared" si="19"/>
        <v>2.15354244314E-3</v>
      </c>
      <c r="P54" s="36">
        <f t="shared" ref="P54" si="20">O54</f>
        <v>2.15354244314E-3</v>
      </c>
    </row>
    <row r="55" spans="1:93" outlineLevel="1">
      <c r="B55" s="23" t="s">
        <v>298</v>
      </c>
      <c r="C55" s="23" t="s">
        <v>299</v>
      </c>
      <c r="D55" s="25" t="s">
        <v>307</v>
      </c>
      <c r="E55" s="436">
        <v>5.2845241971399999E-4</v>
      </c>
      <c r="F55" s="436">
        <v>5.5263948952599998E-4</v>
      </c>
      <c r="G55" s="436">
        <v>5.42986991643E-4</v>
      </c>
      <c r="H55" s="436">
        <v>5.3499999999999999E-4</v>
      </c>
      <c r="I55" s="36">
        <f t="shared" ref="H55:O56" si="21">H55</f>
        <v>5.3499999999999999E-4</v>
      </c>
      <c r="J55" s="36">
        <f t="shared" si="21"/>
        <v>5.3499999999999999E-4</v>
      </c>
      <c r="K55" s="36">
        <f t="shared" si="21"/>
        <v>5.3499999999999999E-4</v>
      </c>
      <c r="L55" s="36">
        <f t="shared" si="21"/>
        <v>5.3499999999999999E-4</v>
      </c>
      <c r="M55" s="36">
        <f t="shared" si="21"/>
        <v>5.3499999999999999E-4</v>
      </c>
      <c r="N55" s="36">
        <f t="shared" si="21"/>
        <v>5.3499999999999999E-4</v>
      </c>
      <c r="O55" s="36">
        <f t="shared" si="21"/>
        <v>5.3499999999999999E-4</v>
      </c>
      <c r="P55" s="36">
        <f t="shared" ref="P55" si="22">O55</f>
        <v>5.3499999999999999E-4</v>
      </c>
    </row>
    <row r="56" spans="1:93" outlineLevel="1">
      <c r="B56" s="23" t="s">
        <v>293</v>
      </c>
      <c r="C56" s="23" t="s">
        <v>297</v>
      </c>
      <c r="D56" s="25" t="s">
        <v>308</v>
      </c>
      <c r="E56" s="437">
        <v>1.6E-2</v>
      </c>
      <c r="F56" s="437">
        <v>1.6E-2</v>
      </c>
      <c r="G56" s="437">
        <v>1.6E-2</v>
      </c>
      <c r="H56" s="437">
        <f t="shared" si="21"/>
        <v>1.6E-2</v>
      </c>
      <c r="I56" s="438">
        <f t="shared" si="21"/>
        <v>1.6E-2</v>
      </c>
      <c r="J56" s="438">
        <f t="shared" si="21"/>
        <v>1.6E-2</v>
      </c>
      <c r="K56" s="438">
        <f t="shared" si="21"/>
        <v>1.6E-2</v>
      </c>
      <c r="L56" s="438">
        <f t="shared" si="21"/>
        <v>1.6E-2</v>
      </c>
      <c r="M56" s="438">
        <f t="shared" si="21"/>
        <v>1.6E-2</v>
      </c>
      <c r="N56" s="438">
        <f t="shared" si="21"/>
        <v>1.6E-2</v>
      </c>
      <c r="O56" s="438">
        <f t="shared" si="21"/>
        <v>1.6E-2</v>
      </c>
      <c r="P56" s="438">
        <f t="shared" ref="P56" si="23">O56</f>
        <v>1.6E-2</v>
      </c>
    </row>
    <row r="57" spans="1:93" outlineLevel="1">
      <c r="D57" s="25" t="s">
        <v>345</v>
      </c>
      <c r="E57" s="439">
        <f>ROUND(1/((1-SUM(E54:E55))*(1-$E$44)),4)</f>
        <v>1.3944000000000001</v>
      </c>
      <c r="F57" s="439">
        <f t="shared" ref="F57:O57" si="24">ROUND(1/((1-SUM(F54:F55))*(1-$E$44)),4)</f>
        <v>1.395</v>
      </c>
      <c r="G57" s="439">
        <f>ROUND(1/((1-SUM(G54:G55))*(1-$E$44)),4)</f>
        <v>1.3946000000000001</v>
      </c>
      <c r="H57" s="439">
        <f t="shared" si="24"/>
        <v>1.3948</v>
      </c>
      <c r="I57" s="439">
        <f t="shared" si="24"/>
        <v>1.3948</v>
      </c>
      <c r="J57" s="439">
        <f t="shared" si="24"/>
        <v>1.3948</v>
      </c>
      <c r="K57" s="439">
        <f t="shared" si="24"/>
        <v>1.3948</v>
      </c>
      <c r="L57" s="439">
        <f t="shared" si="24"/>
        <v>1.3948</v>
      </c>
      <c r="M57" s="439">
        <f t="shared" si="24"/>
        <v>1.3948</v>
      </c>
      <c r="N57" s="439">
        <f t="shared" si="24"/>
        <v>1.3948</v>
      </c>
      <c r="O57" s="439">
        <f t="shared" si="24"/>
        <v>1.3948</v>
      </c>
      <c r="P57" s="439">
        <f t="shared" ref="P57" si="25">ROUND(1/((1-SUM(P54:P55))*(1-$E$44)),4)</f>
        <v>1.3948</v>
      </c>
    </row>
    <row r="58" spans="1:93" outlineLevel="1">
      <c r="D58" s="25" t="s">
        <v>344</v>
      </c>
      <c r="E58" s="439">
        <f>ROUND(1/((1-SUM(E54:E56))*(1-$E$44)),4)</f>
        <v>1.4172</v>
      </c>
      <c r="F58" s="439">
        <f>ROUND(1/((1-SUM(F54:F56))*(1-$E$44)),4)</f>
        <v>1.4177999999999999</v>
      </c>
      <c r="G58" s="439">
        <f t="shared" ref="G58:P58" si="26">ROUND(1/((1-SUM(G54:G56))*(1-$E$44)),4)</f>
        <v>1.4173</v>
      </c>
      <c r="H58" s="439">
        <f t="shared" si="26"/>
        <v>1.4175</v>
      </c>
      <c r="I58" s="439">
        <f t="shared" si="26"/>
        <v>1.4175</v>
      </c>
      <c r="J58" s="439">
        <f t="shared" si="26"/>
        <v>1.4175</v>
      </c>
      <c r="K58" s="439">
        <f t="shared" si="26"/>
        <v>1.4175</v>
      </c>
      <c r="L58" s="439">
        <f t="shared" si="26"/>
        <v>1.4175</v>
      </c>
      <c r="M58" s="439">
        <f t="shared" si="26"/>
        <v>1.4175</v>
      </c>
      <c r="N58" s="439">
        <f t="shared" si="26"/>
        <v>1.4175</v>
      </c>
      <c r="O58" s="439">
        <f t="shared" si="26"/>
        <v>1.4175</v>
      </c>
      <c r="P58" s="439">
        <f t="shared" si="26"/>
        <v>1.4175</v>
      </c>
    </row>
    <row r="59" spans="1:93">
      <c r="D59" s="25"/>
      <c r="E59" s="439"/>
      <c r="F59" s="439"/>
      <c r="G59" s="439"/>
      <c r="H59" s="439"/>
      <c r="I59" s="439"/>
      <c r="J59" s="439"/>
      <c r="K59" s="439"/>
      <c r="L59" s="439"/>
      <c r="M59" s="439"/>
      <c r="N59" s="439"/>
      <c r="O59" s="439"/>
      <c r="P59" s="439"/>
    </row>
    <row r="60" spans="1:93">
      <c r="A60" s="427" t="s">
        <v>278</v>
      </c>
    </row>
    <row r="61" spans="1:93" hidden="1" outlineLevel="1">
      <c r="D61" s="246" t="s">
        <v>0</v>
      </c>
    </row>
    <row r="62" spans="1:93" hidden="1" outlineLevel="1">
      <c r="B62" s="23" t="s">
        <v>298</v>
      </c>
      <c r="C62" s="23" t="s">
        <v>300</v>
      </c>
      <c r="D62" s="25" t="s">
        <v>276</v>
      </c>
      <c r="E62" s="39">
        <f>SUM(F62:H62)</f>
        <v>5641.1419999999998</v>
      </c>
      <c r="F62" s="39">
        <v>1962.9960000000001</v>
      </c>
      <c r="G62" s="39">
        <v>1831.2429999999999</v>
      </c>
      <c r="H62" s="39">
        <v>1846.903</v>
      </c>
      <c r="I62" s="162"/>
      <c r="J62" s="162"/>
      <c r="K62" s="162"/>
      <c r="L62" s="162"/>
      <c r="M62" s="162"/>
      <c r="O62" s="156"/>
      <c r="CN62" s="39"/>
      <c r="CO62" s="163"/>
    </row>
    <row r="63" spans="1:93" hidden="1" outlineLevel="1">
      <c r="B63" s="23" t="s">
        <v>293</v>
      </c>
      <c r="C63" s="23" t="s">
        <v>300</v>
      </c>
      <c r="D63" s="25" t="s">
        <v>277</v>
      </c>
      <c r="E63" s="39">
        <f>E62</f>
        <v>5641.1419999999998</v>
      </c>
      <c r="F63" s="162"/>
      <c r="G63" s="162"/>
      <c r="H63" s="162"/>
      <c r="I63" s="162"/>
      <c r="J63" s="162"/>
      <c r="K63" s="162"/>
      <c r="L63" s="162"/>
      <c r="M63" s="162"/>
      <c r="O63" s="39" t="s">
        <v>44</v>
      </c>
      <c r="P63" s="39">
        <f>$E$63/2</f>
        <v>2820.5709999999999</v>
      </c>
      <c r="Q63" s="39">
        <f>$E$63/2</f>
        <v>2820.5709999999999</v>
      </c>
      <c r="CN63" s="39"/>
      <c r="CO63" s="163"/>
    </row>
    <row r="64" spans="1:93" hidden="1" outlineLevel="1"/>
    <row r="65" spans="1:149" hidden="1" outlineLevel="1">
      <c r="D65" s="246" t="s">
        <v>47</v>
      </c>
    </row>
    <row r="66" spans="1:149" hidden="1" outlineLevel="1">
      <c r="B66" s="23" t="s">
        <v>298</v>
      </c>
      <c r="C66" s="23" t="s">
        <v>300</v>
      </c>
      <c r="D66" s="25" t="s">
        <v>276</v>
      </c>
      <c r="E66" s="39">
        <f>SUM(F66:H66)</f>
        <v>21789.378000000001</v>
      </c>
      <c r="F66" s="39">
        <v>8831.7759999999998</v>
      </c>
      <c r="G66" s="39">
        <v>6323.3389999999999</v>
      </c>
      <c r="H66" s="39">
        <v>6634.2629999999999</v>
      </c>
      <c r="I66" s="162"/>
      <c r="J66" s="162"/>
      <c r="K66" s="162"/>
      <c r="L66" s="162"/>
      <c r="M66" s="162"/>
      <c r="O66" s="156"/>
      <c r="CN66" s="39"/>
      <c r="CO66" s="163"/>
    </row>
    <row r="67" spans="1:149" hidden="1" outlineLevel="1">
      <c r="B67" s="23" t="s">
        <v>293</v>
      </c>
      <c r="C67" s="23" t="s">
        <v>300</v>
      </c>
      <c r="D67" s="25" t="s">
        <v>277</v>
      </c>
      <c r="E67" s="39">
        <f>E66</f>
        <v>21789.378000000001</v>
      </c>
      <c r="F67" s="162"/>
      <c r="G67" s="162"/>
      <c r="H67" s="162"/>
      <c r="I67" s="162"/>
      <c r="J67" s="162"/>
      <c r="K67" s="162"/>
      <c r="L67" s="162"/>
      <c r="M67" s="162"/>
      <c r="O67" s="39" t="s">
        <v>44</v>
      </c>
      <c r="P67" s="39">
        <f>$E$67/2</f>
        <v>10894.689</v>
      </c>
      <c r="Q67" s="39">
        <f>$E$67/2</f>
        <v>10894.689</v>
      </c>
      <c r="R67" s="39"/>
      <c r="S67" s="39"/>
      <c r="T67" s="39"/>
      <c r="U67" s="39"/>
      <c r="V67" s="39"/>
      <c r="W67" s="39"/>
      <c r="CN67" s="39"/>
      <c r="CO67" s="163"/>
    </row>
    <row r="68" spans="1:149" collapsed="1"/>
    <row r="69" spans="1:149">
      <c r="A69" s="427" t="s">
        <v>311</v>
      </c>
    </row>
    <row r="70" spans="1:149" outlineLevel="1">
      <c r="D70" s="255" t="s">
        <v>0</v>
      </c>
    </row>
    <row r="71" spans="1:149" outlineLevel="1">
      <c r="D71" s="25" t="s">
        <v>279</v>
      </c>
      <c r="E71" s="39">
        <f>231412.983227877*75.6675503731487%</f>
        <v>175104.53565395996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</row>
    <row r="72" spans="1:149" outlineLevel="1">
      <c r="B72" s="23" t="s">
        <v>292</v>
      </c>
      <c r="C72" s="426" t="s">
        <v>305</v>
      </c>
      <c r="D72" s="23" t="s">
        <v>303</v>
      </c>
      <c r="E72" s="205">
        <f>SUM(F72:ES72)</f>
        <v>44147.656272712476</v>
      </c>
      <c r="I72" s="355"/>
      <c r="J72" s="355"/>
      <c r="K72" s="355"/>
      <c r="L72" s="355"/>
      <c r="M72" s="355"/>
      <c r="N72" s="205"/>
      <c r="O72" s="205"/>
      <c r="P72" s="205">
        <v>191.2188925999701</v>
      </c>
      <c r="Q72" s="205">
        <v>4238.7114701124992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0</v>
      </c>
      <c r="AH72" s="205">
        <v>0</v>
      </c>
      <c r="AI72" s="205">
        <v>0</v>
      </c>
      <c r="AJ72" s="205">
        <v>36181.991137411715</v>
      </c>
      <c r="AK72" s="205">
        <v>0</v>
      </c>
      <c r="AL72" s="205">
        <v>0</v>
      </c>
      <c r="AM72" s="205">
        <v>0</v>
      </c>
      <c r="AN72" s="205">
        <v>-1423.6025500000001</v>
      </c>
      <c r="AO72" s="205">
        <v>4959.337322588296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  <c r="AU72" s="205">
        <v>0</v>
      </c>
      <c r="AV72" s="205">
        <v>0</v>
      </c>
      <c r="AW72" s="205">
        <v>0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205">
        <v>0</v>
      </c>
      <c r="BD72" s="205">
        <v>0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205">
        <v>0</v>
      </c>
      <c r="BK72" s="205">
        <v>0</v>
      </c>
      <c r="BL72" s="205">
        <v>0</v>
      </c>
      <c r="BM72" s="205">
        <v>0</v>
      </c>
      <c r="BN72" s="205">
        <v>0</v>
      </c>
      <c r="BO72" s="205">
        <v>0</v>
      </c>
      <c r="BP72" s="205">
        <v>0</v>
      </c>
      <c r="BQ72" s="205">
        <v>0</v>
      </c>
      <c r="BR72" s="205">
        <v>0</v>
      </c>
      <c r="BS72" s="205">
        <v>0</v>
      </c>
      <c r="BT72" s="205">
        <v>0</v>
      </c>
      <c r="BU72" s="205">
        <v>0</v>
      </c>
      <c r="BV72" s="205">
        <v>0</v>
      </c>
      <c r="BW72" s="205">
        <v>0</v>
      </c>
      <c r="BX72" s="205">
        <v>0</v>
      </c>
      <c r="BY72" s="205">
        <v>0</v>
      </c>
      <c r="BZ72" s="205">
        <v>0</v>
      </c>
      <c r="CA72" s="205">
        <v>0</v>
      </c>
      <c r="CB72" s="205">
        <v>0</v>
      </c>
      <c r="CC72" s="205">
        <v>0</v>
      </c>
      <c r="CD72" s="205">
        <v>0</v>
      </c>
      <c r="CE72" s="205">
        <v>0</v>
      </c>
      <c r="CF72" s="205">
        <v>0</v>
      </c>
      <c r="CG72" s="205">
        <v>0</v>
      </c>
      <c r="CH72" s="205">
        <v>0</v>
      </c>
      <c r="CI72" s="205">
        <v>0</v>
      </c>
      <c r="CJ72" s="205">
        <v>0</v>
      </c>
      <c r="CK72" s="205">
        <v>0</v>
      </c>
      <c r="CL72" s="205">
        <v>0</v>
      </c>
      <c r="CM72" s="205">
        <v>0</v>
      </c>
      <c r="CN72" s="205">
        <v>0</v>
      </c>
      <c r="CO72" s="205">
        <v>0</v>
      </c>
      <c r="CP72" s="205">
        <v>0</v>
      </c>
      <c r="CQ72" s="205">
        <v>0</v>
      </c>
      <c r="CR72" s="205">
        <v>0</v>
      </c>
      <c r="CS72" s="205">
        <v>0</v>
      </c>
      <c r="CT72" s="205">
        <v>0</v>
      </c>
      <c r="CU72" s="205">
        <v>0</v>
      </c>
      <c r="CV72" s="205">
        <v>0</v>
      </c>
      <c r="CW72" s="205">
        <v>0</v>
      </c>
      <c r="CX72" s="205">
        <v>0</v>
      </c>
      <c r="CY72" s="205">
        <v>0</v>
      </c>
      <c r="CZ72" s="205">
        <v>0</v>
      </c>
      <c r="DA72" s="205">
        <v>0</v>
      </c>
      <c r="DB72" s="205">
        <v>0</v>
      </c>
      <c r="DC72" s="205">
        <v>0</v>
      </c>
      <c r="DD72" s="205">
        <v>0</v>
      </c>
      <c r="DE72" s="205">
        <v>0</v>
      </c>
      <c r="DF72" s="205">
        <v>0</v>
      </c>
      <c r="DG72" s="205">
        <v>0</v>
      </c>
      <c r="DH72" s="205">
        <v>0</v>
      </c>
      <c r="DI72" s="205">
        <v>0</v>
      </c>
      <c r="DJ72" s="205">
        <v>0</v>
      </c>
      <c r="DK72" s="205">
        <v>0</v>
      </c>
      <c r="DL72" s="205">
        <v>0</v>
      </c>
      <c r="DM72" s="205">
        <v>0</v>
      </c>
      <c r="DN72" s="205">
        <v>0</v>
      </c>
      <c r="DO72" s="205">
        <v>0</v>
      </c>
      <c r="DP72" s="205">
        <v>0</v>
      </c>
      <c r="DQ72" s="205">
        <v>0</v>
      </c>
      <c r="DR72" s="205">
        <v>0</v>
      </c>
      <c r="DS72" s="205">
        <v>0</v>
      </c>
      <c r="DT72" s="205">
        <v>0</v>
      </c>
      <c r="DU72" s="205">
        <v>0</v>
      </c>
      <c r="DV72" s="205">
        <v>0</v>
      </c>
      <c r="DW72" s="205">
        <v>0</v>
      </c>
      <c r="DX72" s="205">
        <v>0</v>
      </c>
      <c r="DY72" s="205">
        <v>0</v>
      </c>
      <c r="DZ72" s="205">
        <v>0</v>
      </c>
      <c r="EA72" s="205">
        <v>0</v>
      </c>
      <c r="EB72" s="205">
        <v>0</v>
      </c>
      <c r="EC72" s="205">
        <v>0</v>
      </c>
      <c r="ED72" s="205">
        <v>0</v>
      </c>
      <c r="EE72" s="205">
        <v>0</v>
      </c>
      <c r="EF72" s="205">
        <v>0</v>
      </c>
      <c r="EG72" s="205">
        <v>0</v>
      </c>
      <c r="EH72" s="205">
        <v>0</v>
      </c>
      <c r="EI72" s="205">
        <v>0</v>
      </c>
      <c r="EJ72" s="205">
        <v>0</v>
      </c>
      <c r="EK72" s="205">
        <v>0</v>
      </c>
      <c r="EL72" s="205">
        <v>0</v>
      </c>
      <c r="EM72" s="205">
        <v>0</v>
      </c>
      <c r="EN72" s="205">
        <v>0</v>
      </c>
      <c r="EO72" s="205">
        <v>0</v>
      </c>
      <c r="EP72" s="205">
        <v>0</v>
      </c>
      <c r="EQ72" s="205">
        <v>0</v>
      </c>
      <c r="ER72" s="205">
        <v>0</v>
      </c>
      <c r="ES72" s="205">
        <v>0</v>
      </c>
    </row>
    <row r="73" spans="1:149" ht="20.25" customHeight="1" outlineLevel="1">
      <c r="C73" s="426"/>
      <c r="D73" s="23" t="s">
        <v>304</v>
      </c>
      <c r="E73" s="39">
        <f>E71+E72</f>
        <v>219252.19192667244</v>
      </c>
      <c r="I73" s="163">
        <f>I71+I72</f>
        <v>0</v>
      </c>
      <c r="J73" s="163">
        <f t="shared" ref="J73:BU73" si="27">J71+J72</f>
        <v>0</v>
      </c>
      <c r="K73" s="163">
        <f t="shared" si="27"/>
        <v>0</v>
      </c>
      <c r="L73" s="163">
        <f t="shared" si="27"/>
        <v>0</v>
      </c>
      <c r="M73" s="163">
        <f t="shared" si="27"/>
        <v>0</v>
      </c>
      <c r="N73" s="163">
        <f t="shared" si="27"/>
        <v>0</v>
      </c>
      <c r="O73" s="163">
        <f t="shared" si="27"/>
        <v>0</v>
      </c>
      <c r="P73" s="163">
        <f t="shared" si="27"/>
        <v>191.2188925999701</v>
      </c>
      <c r="Q73" s="163">
        <f t="shared" si="27"/>
        <v>4238.7114701124992</v>
      </c>
      <c r="R73" s="163">
        <f t="shared" si="27"/>
        <v>0</v>
      </c>
      <c r="S73" s="163">
        <f t="shared" si="27"/>
        <v>0</v>
      </c>
      <c r="T73" s="163">
        <f t="shared" si="27"/>
        <v>0</v>
      </c>
      <c r="U73" s="163">
        <f t="shared" si="27"/>
        <v>0</v>
      </c>
      <c r="V73" s="163">
        <f t="shared" si="27"/>
        <v>0</v>
      </c>
      <c r="W73" s="163">
        <f t="shared" si="27"/>
        <v>0</v>
      </c>
      <c r="X73" s="163">
        <f t="shared" si="27"/>
        <v>0</v>
      </c>
      <c r="Y73" s="163">
        <f t="shared" si="27"/>
        <v>0</v>
      </c>
      <c r="Z73" s="163">
        <f t="shared" si="27"/>
        <v>0</v>
      </c>
      <c r="AA73" s="163">
        <f t="shared" si="27"/>
        <v>0</v>
      </c>
      <c r="AB73" s="163">
        <f t="shared" si="27"/>
        <v>0</v>
      </c>
      <c r="AC73" s="163">
        <f t="shared" si="27"/>
        <v>0</v>
      </c>
      <c r="AD73" s="163">
        <f t="shared" si="27"/>
        <v>0</v>
      </c>
      <c r="AE73" s="163">
        <f t="shared" si="27"/>
        <v>0</v>
      </c>
      <c r="AF73" s="163">
        <f t="shared" si="27"/>
        <v>0</v>
      </c>
      <c r="AG73" s="163">
        <f t="shared" si="27"/>
        <v>0</v>
      </c>
      <c r="AH73" s="163">
        <f t="shared" si="27"/>
        <v>0</v>
      </c>
      <c r="AI73" s="163">
        <f t="shared" si="27"/>
        <v>0</v>
      </c>
      <c r="AJ73" s="163">
        <f t="shared" si="27"/>
        <v>36181.991137411715</v>
      </c>
      <c r="AK73" s="163">
        <f t="shared" si="27"/>
        <v>0</v>
      </c>
      <c r="AL73" s="163">
        <f t="shared" si="27"/>
        <v>0</v>
      </c>
      <c r="AM73" s="163">
        <f t="shared" si="27"/>
        <v>0</v>
      </c>
      <c r="AN73" s="163">
        <f t="shared" si="27"/>
        <v>-1423.6025500000001</v>
      </c>
      <c r="AO73" s="163">
        <f t="shared" si="27"/>
        <v>4959.337322588296</v>
      </c>
      <c r="AP73" s="163">
        <f t="shared" si="27"/>
        <v>0</v>
      </c>
      <c r="AQ73" s="163">
        <f t="shared" si="27"/>
        <v>0</v>
      </c>
      <c r="AR73" s="163">
        <f t="shared" si="27"/>
        <v>0</v>
      </c>
      <c r="AS73" s="163">
        <f t="shared" si="27"/>
        <v>0</v>
      </c>
      <c r="AT73" s="163">
        <f t="shared" si="27"/>
        <v>0</v>
      </c>
      <c r="AU73" s="163">
        <f t="shared" si="27"/>
        <v>0</v>
      </c>
      <c r="AV73" s="163">
        <f t="shared" si="27"/>
        <v>0</v>
      </c>
      <c r="AW73" s="163">
        <f t="shared" si="27"/>
        <v>0</v>
      </c>
      <c r="AX73" s="163">
        <f t="shared" si="27"/>
        <v>0</v>
      </c>
      <c r="AY73" s="163">
        <f t="shared" si="27"/>
        <v>0</v>
      </c>
      <c r="AZ73" s="163">
        <f t="shared" si="27"/>
        <v>0</v>
      </c>
      <c r="BA73" s="163">
        <f t="shared" si="27"/>
        <v>0</v>
      </c>
      <c r="BB73" s="163">
        <f t="shared" si="27"/>
        <v>0</v>
      </c>
      <c r="BC73" s="163">
        <f t="shared" si="27"/>
        <v>0</v>
      </c>
      <c r="BD73" s="163">
        <f t="shared" si="27"/>
        <v>0</v>
      </c>
      <c r="BE73" s="163">
        <f t="shared" si="27"/>
        <v>0</v>
      </c>
      <c r="BF73" s="163">
        <f t="shared" si="27"/>
        <v>0</v>
      </c>
      <c r="BG73" s="163">
        <f t="shared" si="27"/>
        <v>0</v>
      </c>
      <c r="BH73" s="163">
        <f t="shared" si="27"/>
        <v>0</v>
      </c>
      <c r="BI73" s="163">
        <f t="shared" si="27"/>
        <v>0</v>
      </c>
      <c r="BJ73" s="163">
        <f t="shared" si="27"/>
        <v>0</v>
      </c>
      <c r="BK73" s="163">
        <f t="shared" si="27"/>
        <v>0</v>
      </c>
      <c r="BL73" s="163">
        <f t="shared" si="27"/>
        <v>0</v>
      </c>
      <c r="BM73" s="163">
        <f t="shared" si="27"/>
        <v>0</v>
      </c>
      <c r="BN73" s="163">
        <f t="shared" si="27"/>
        <v>0</v>
      </c>
      <c r="BO73" s="163">
        <f t="shared" si="27"/>
        <v>0</v>
      </c>
      <c r="BP73" s="163">
        <f t="shared" si="27"/>
        <v>0</v>
      </c>
      <c r="BQ73" s="163">
        <f t="shared" si="27"/>
        <v>0</v>
      </c>
      <c r="BR73" s="163">
        <f t="shared" si="27"/>
        <v>0</v>
      </c>
      <c r="BS73" s="163">
        <f t="shared" si="27"/>
        <v>0</v>
      </c>
      <c r="BT73" s="163">
        <f t="shared" si="27"/>
        <v>0</v>
      </c>
      <c r="BU73" s="163">
        <f t="shared" si="27"/>
        <v>0</v>
      </c>
      <c r="BV73" s="163">
        <f t="shared" ref="BV73:EG73" si="28">BV71+BV72</f>
        <v>0</v>
      </c>
      <c r="BW73" s="163">
        <f t="shared" si="28"/>
        <v>0</v>
      </c>
      <c r="BX73" s="163">
        <f t="shared" si="28"/>
        <v>0</v>
      </c>
      <c r="BY73" s="163">
        <f t="shared" si="28"/>
        <v>0</v>
      </c>
      <c r="BZ73" s="163">
        <f t="shared" si="28"/>
        <v>0</v>
      </c>
      <c r="CA73" s="163">
        <f t="shared" si="28"/>
        <v>0</v>
      </c>
      <c r="CB73" s="163">
        <f t="shared" si="28"/>
        <v>0</v>
      </c>
      <c r="CC73" s="163">
        <f t="shared" si="28"/>
        <v>0</v>
      </c>
      <c r="CD73" s="163">
        <f t="shared" si="28"/>
        <v>0</v>
      </c>
      <c r="CE73" s="163">
        <f t="shared" si="28"/>
        <v>0</v>
      </c>
      <c r="CF73" s="163">
        <f t="shared" si="28"/>
        <v>0</v>
      </c>
      <c r="CG73" s="163">
        <f t="shared" si="28"/>
        <v>0</v>
      </c>
      <c r="CH73" s="163">
        <f t="shared" si="28"/>
        <v>0</v>
      </c>
      <c r="CI73" s="163">
        <f t="shared" si="28"/>
        <v>0</v>
      </c>
      <c r="CJ73" s="163">
        <f t="shared" si="28"/>
        <v>0</v>
      </c>
      <c r="CK73" s="163">
        <f t="shared" si="28"/>
        <v>0</v>
      </c>
      <c r="CL73" s="163">
        <f t="shared" si="28"/>
        <v>0</v>
      </c>
      <c r="CM73" s="163">
        <f t="shared" si="28"/>
        <v>0</v>
      </c>
      <c r="CN73" s="163">
        <f t="shared" si="28"/>
        <v>0</v>
      </c>
      <c r="CO73" s="163">
        <f t="shared" si="28"/>
        <v>0</v>
      </c>
      <c r="CP73" s="163">
        <f t="shared" si="28"/>
        <v>0</v>
      </c>
      <c r="CQ73" s="163">
        <f t="shared" si="28"/>
        <v>0</v>
      </c>
      <c r="CR73" s="163">
        <f t="shared" si="28"/>
        <v>0</v>
      </c>
      <c r="CS73" s="163">
        <f t="shared" si="28"/>
        <v>0</v>
      </c>
      <c r="CT73" s="163">
        <f t="shared" si="28"/>
        <v>0</v>
      </c>
      <c r="CU73" s="163">
        <f t="shared" si="28"/>
        <v>0</v>
      </c>
      <c r="CV73" s="163">
        <f t="shared" si="28"/>
        <v>0</v>
      </c>
      <c r="CW73" s="163">
        <f t="shared" si="28"/>
        <v>0</v>
      </c>
      <c r="CX73" s="163">
        <f t="shared" si="28"/>
        <v>0</v>
      </c>
      <c r="CY73" s="163">
        <f t="shared" si="28"/>
        <v>0</v>
      </c>
      <c r="CZ73" s="163">
        <f t="shared" si="28"/>
        <v>0</v>
      </c>
      <c r="DA73" s="163">
        <f t="shared" si="28"/>
        <v>0</v>
      </c>
      <c r="DB73" s="163">
        <f t="shared" si="28"/>
        <v>0</v>
      </c>
      <c r="DC73" s="163">
        <f t="shared" si="28"/>
        <v>0</v>
      </c>
      <c r="DD73" s="163">
        <f t="shared" si="28"/>
        <v>0</v>
      </c>
      <c r="DE73" s="163">
        <f t="shared" si="28"/>
        <v>0</v>
      </c>
      <c r="DF73" s="163">
        <f t="shared" si="28"/>
        <v>0</v>
      </c>
      <c r="DG73" s="163">
        <f t="shared" si="28"/>
        <v>0</v>
      </c>
      <c r="DH73" s="163">
        <f t="shared" si="28"/>
        <v>0</v>
      </c>
      <c r="DI73" s="163">
        <f t="shared" si="28"/>
        <v>0</v>
      </c>
      <c r="DJ73" s="163">
        <f t="shared" si="28"/>
        <v>0</v>
      </c>
      <c r="DK73" s="163">
        <f t="shared" si="28"/>
        <v>0</v>
      </c>
      <c r="DL73" s="163">
        <f t="shared" si="28"/>
        <v>0</v>
      </c>
      <c r="DM73" s="163">
        <f t="shared" si="28"/>
        <v>0</v>
      </c>
      <c r="DN73" s="163">
        <f t="shared" si="28"/>
        <v>0</v>
      </c>
      <c r="DO73" s="163">
        <f t="shared" si="28"/>
        <v>0</v>
      </c>
      <c r="DP73" s="163">
        <f t="shared" si="28"/>
        <v>0</v>
      </c>
      <c r="DQ73" s="163">
        <f t="shared" si="28"/>
        <v>0</v>
      </c>
      <c r="DR73" s="163">
        <f t="shared" si="28"/>
        <v>0</v>
      </c>
      <c r="DS73" s="163">
        <f t="shared" si="28"/>
        <v>0</v>
      </c>
      <c r="DT73" s="163">
        <f t="shared" si="28"/>
        <v>0</v>
      </c>
      <c r="DU73" s="163">
        <f t="shared" si="28"/>
        <v>0</v>
      </c>
      <c r="DV73" s="163">
        <f t="shared" si="28"/>
        <v>0</v>
      </c>
      <c r="DW73" s="163">
        <f t="shared" si="28"/>
        <v>0</v>
      </c>
      <c r="DX73" s="163">
        <f t="shared" si="28"/>
        <v>0</v>
      </c>
      <c r="DY73" s="163">
        <f t="shared" si="28"/>
        <v>0</v>
      </c>
      <c r="DZ73" s="163">
        <f t="shared" si="28"/>
        <v>0</v>
      </c>
      <c r="EA73" s="163">
        <f t="shared" si="28"/>
        <v>0</v>
      </c>
      <c r="EB73" s="163">
        <f t="shared" si="28"/>
        <v>0</v>
      </c>
      <c r="EC73" s="163">
        <f t="shared" si="28"/>
        <v>0</v>
      </c>
      <c r="ED73" s="163">
        <f t="shared" si="28"/>
        <v>0</v>
      </c>
      <c r="EE73" s="163">
        <f t="shared" si="28"/>
        <v>0</v>
      </c>
      <c r="EF73" s="163">
        <f t="shared" si="28"/>
        <v>0</v>
      </c>
      <c r="EG73" s="163">
        <f t="shared" si="28"/>
        <v>0</v>
      </c>
      <c r="EH73" s="163">
        <f t="shared" ref="EH73:ES73" si="29">EH71+EH72</f>
        <v>0</v>
      </c>
      <c r="EI73" s="163">
        <f t="shared" si="29"/>
        <v>0</v>
      </c>
      <c r="EJ73" s="163">
        <f t="shared" si="29"/>
        <v>0</v>
      </c>
      <c r="EK73" s="163">
        <f t="shared" si="29"/>
        <v>0</v>
      </c>
      <c r="EL73" s="163">
        <f t="shared" si="29"/>
        <v>0</v>
      </c>
      <c r="EM73" s="163">
        <f t="shared" si="29"/>
        <v>0</v>
      </c>
      <c r="EN73" s="163">
        <f t="shared" si="29"/>
        <v>0</v>
      </c>
      <c r="EO73" s="163">
        <f t="shared" si="29"/>
        <v>0</v>
      </c>
      <c r="EP73" s="163">
        <f t="shared" si="29"/>
        <v>0</v>
      </c>
      <c r="EQ73" s="163">
        <f t="shared" si="29"/>
        <v>0</v>
      </c>
      <c r="ER73" s="163">
        <f t="shared" si="29"/>
        <v>0</v>
      </c>
      <c r="ES73" s="163">
        <f t="shared" si="29"/>
        <v>0</v>
      </c>
    </row>
    <row r="74" spans="1:149" outlineLevel="1">
      <c r="C74" s="426"/>
      <c r="E74" s="39"/>
      <c r="G74" s="39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 t="s">
        <v>44</v>
      </c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  <c r="BA74" s="163"/>
      <c r="BB74" s="163"/>
      <c r="BC74" s="163"/>
      <c r="BD74" s="163"/>
      <c r="BE74" s="163"/>
      <c r="BF74" s="163"/>
      <c r="BG74" s="163"/>
      <c r="BH74" s="163"/>
      <c r="BI74" s="163"/>
      <c r="BJ74" s="163"/>
      <c r="BK74" s="163"/>
      <c r="BL74" s="163"/>
      <c r="BM74" s="163"/>
      <c r="BN74" s="163"/>
      <c r="BO74" s="163"/>
      <c r="BP74" s="163"/>
      <c r="BQ74" s="163"/>
      <c r="BR74" s="163"/>
      <c r="BS74" s="163"/>
      <c r="BT74" s="163"/>
      <c r="BU74" s="163"/>
      <c r="BV74" s="163"/>
      <c r="BW74" s="163"/>
      <c r="BX74" s="163"/>
      <c r="BY74" s="163"/>
      <c r="BZ74" s="163"/>
      <c r="CA74" s="163"/>
      <c r="CB74" s="163"/>
      <c r="CC74" s="163"/>
      <c r="CD74" s="163"/>
      <c r="CE74" s="163"/>
      <c r="CF74" s="163"/>
      <c r="CG74" s="163"/>
      <c r="CH74" s="163"/>
      <c r="CI74" s="163"/>
      <c r="CJ74" s="163"/>
      <c r="CK74" s="163"/>
      <c r="CL74" s="163"/>
      <c r="CM74" s="163"/>
      <c r="CN74" s="163"/>
      <c r="CO74" s="163"/>
      <c r="CP74" s="163"/>
      <c r="CQ74" s="163"/>
      <c r="CR74" s="163"/>
      <c r="CS74" s="163"/>
      <c r="CT74" s="163"/>
      <c r="CU74" s="163"/>
      <c r="CV74" s="163"/>
      <c r="CW74" s="163"/>
      <c r="CX74" s="163"/>
      <c r="CY74" s="163"/>
      <c r="CZ74" s="163"/>
      <c r="DA74" s="163"/>
      <c r="DB74" s="163"/>
      <c r="DC74" s="163"/>
      <c r="DD74" s="163"/>
      <c r="DE74" s="163"/>
      <c r="DF74" s="163"/>
      <c r="DG74" s="163"/>
      <c r="DH74" s="163"/>
      <c r="DI74" s="163"/>
      <c r="DJ74" s="163"/>
      <c r="DK74" s="163"/>
      <c r="DL74" s="163"/>
      <c r="DM74" s="163"/>
      <c r="DN74" s="163"/>
      <c r="DO74" s="163"/>
      <c r="DP74" s="163"/>
      <c r="DQ74" s="163"/>
      <c r="DR74" s="163"/>
      <c r="DS74" s="163"/>
      <c r="DT74" s="163"/>
      <c r="DU74" s="163"/>
      <c r="DV74" s="163"/>
      <c r="DW74" s="163"/>
      <c r="DX74" s="163"/>
      <c r="DY74" s="163"/>
      <c r="DZ74" s="163"/>
      <c r="EA74" s="163"/>
      <c r="EB74" s="163"/>
      <c r="EC74" s="163"/>
      <c r="ED74" s="163"/>
      <c r="EE74" s="163"/>
      <c r="EF74" s="163"/>
      <c r="EG74" s="163"/>
      <c r="EH74" s="163"/>
      <c r="EI74" s="163"/>
      <c r="EJ74" s="163"/>
      <c r="EK74" s="163"/>
      <c r="EL74" s="163"/>
      <c r="EM74" s="163"/>
      <c r="EN74" s="163"/>
      <c r="EO74" s="163"/>
      <c r="EP74" s="163"/>
      <c r="EQ74" s="163"/>
      <c r="ER74" s="163"/>
      <c r="ES74" s="163"/>
    </row>
    <row r="75" spans="1:149" outlineLevel="1">
      <c r="B75" s="23" t="s">
        <v>293</v>
      </c>
      <c r="C75" s="23" t="s">
        <v>300</v>
      </c>
      <c r="D75" s="25" t="s">
        <v>301</v>
      </c>
      <c r="E75" s="39">
        <f>SUM(F75:ES75)</f>
        <v>-175104.53565396028</v>
      </c>
      <c r="O75" s="39" t="s">
        <v>44</v>
      </c>
      <c r="P75" s="39">
        <v>-2207.3606585058883</v>
      </c>
      <c r="Q75" s="39">
        <v>-2207.3606585058883</v>
      </c>
      <c r="R75" s="39">
        <v>-2367.6115282589267</v>
      </c>
      <c r="S75" s="39">
        <v>-2367.6115282589267</v>
      </c>
      <c r="T75" s="39">
        <v>-2367.6115282589267</v>
      </c>
      <c r="U75" s="39">
        <v>-2367.6115282589267</v>
      </c>
      <c r="V75" s="39">
        <v>-2367.6115282589267</v>
      </c>
      <c r="W75" s="39">
        <v>-2367.6115282589267</v>
      </c>
      <c r="X75" s="39">
        <v>-2367.6115282589267</v>
      </c>
      <c r="Y75" s="39">
        <v>-2367.6115282589267</v>
      </c>
      <c r="Z75" s="39">
        <v>-2367.6115282589267</v>
      </c>
      <c r="AA75" s="39">
        <v>-2367.6115282589267</v>
      </c>
      <c r="AB75" s="39">
        <v>-2367.6115282589267</v>
      </c>
      <c r="AC75" s="151">
        <v>-2367.6115282589267</v>
      </c>
      <c r="AD75" s="39">
        <v>-2590.7656392483404</v>
      </c>
      <c r="AE75" s="39">
        <v>-2590.7656392483404</v>
      </c>
      <c r="AF75" s="39">
        <v>-2590.7656392483404</v>
      </c>
      <c r="AG75" s="39">
        <v>-2590.7656392483404</v>
      </c>
      <c r="AH75" s="39">
        <v>-2590.7656392483404</v>
      </c>
      <c r="AI75" s="39">
        <v>-2590.7656392483404</v>
      </c>
      <c r="AJ75" s="39">
        <v>-2590.7656392483404</v>
      </c>
      <c r="AK75" s="39">
        <v>-2590.7656392483404</v>
      </c>
      <c r="AL75" s="39">
        <v>-2590.7656392483404</v>
      </c>
      <c r="AM75" s="39">
        <v>-2590.7656392483404</v>
      </c>
      <c r="AN75" s="39">
        <v>-2590.7656392483404</v>
      </c>
      <c r="AO75" s="39">
        <v>-2590.7656392483404</v>
      </c>
      <c r="AP75" s="39">
        <v>-2828.7778233447866</v>
      </c>
      <c r="AQ75" s="39">
        <v>-2828.7778233447866</v>
      </c>
      <c r="AR75" s="39">
        <v>-2828.7778233447866</v>
      </c>
      <c r="AS75" s="39">
        <v>-2828.7778233447866</v>
      </c>
      <c r="AT75" s="39">
        <v>-2828.7778233447866</v>
      </c>
      <c r="AU75" s="39">
        <v>-2828.7778233447866</v>
      </c>
      <c r="AV75" s="39">
        <v>-2828.7778233447866</v>
      </c>
      <c r="AW75" s="39">
        <v>-2828.7778233447866</v>
      </c>
      <c r="AX75" s="39">
        <v>-2828.7778233447866</v>
      </c>
      <c r="AY75" s="39">
        <v>-2828.7778233447866</v>
      </c>
      <c r="AZ75" s="39">
        <v>-2828.7778233447866</v>
      </c>
      <c r="BA75" s="39">
        <v>-2828.7778233447866</v>
      </c>
      <c r="BB75" s="39">
        <v>-3082.6352927034927</v>
      </c>
      <c r="BC75" s="39">
        <v>-3082.6352927034927</v>
      </c>
      <c r="BD75" s="39">
        <v>-3082.6352927034927</v>
      </c>
      <c r="BE75" s="39">
        <v>-3082.6352927034927</v>
      </c>
      <c r="BF75" s="39">
        <v>-3082.6352927034927</v>
      </c>
      <c r="BG75" s="39">
        <v>-3082.6352927034927</v>
      </c>
      <c r="BH75" s="39">
        <v>-3082.6352927034927</v>
      </c>
      <c r="BI75" s="39">
        <v>-3082.6352927034927</v>
      </c>
      <c r="BJ75" s="39">
        <v>-3082.6352927034927</v>
      </c>
      <c r="BK75" s="39">
        <v>-3082.6352927034927</v>
      </c>
      <c r="BL75" s="39">
        <v>-3082.6352927034927</v>
      </c>
      <c r="BM75" s="39">
        <v>-3082.6352927034927</v>
      </c>
      <c r="BN75" s="39">
        <v>-3354.3609111901528</v>
      </c>
      <c r="BO75" s="39">
        <v>-3354.3609111901528</v>
      </c>
      <c r="BP75" s="39">
        <v>-3354.3609111901528</v>
      </c>
      <c r="BQ75" s="39">
        <v>-3354.3609111901528</v>
      </c>
      <c r="BR75" s="39">
        <v>-3354.3609111901528</v>
      </c>
      <c r="BS75" s="39">
        <v>-3354.3609111901528</v>
      </c>
      <c r="BT75" s="39">
        <v>-3354.3609111901528</v>
      </c>
      <c r="BU75" s="39">
        <v>-3354.3609111901528</v>
      </c>
      <c r="BV75" s="39">
        <v>-3354.3609111901528</v>
      </c>
      <c r="BW75" s="39">
        <v>-3354.3609111901528</v>
      </c>
      <c r="BX75" s="39">
        <v>-3354.3609111901528</v>
      </c>
      <c r="BY75" s="39">
        <v>-3354.3609111901528</v>
      </c>
      <c r="BZ75" s="39">
        <v>0</v>
      </c>
      <c r="CA75" s="39">
        <v>0</v>
      </c>
      <c r="CB75" s="39">
        <v>0</v>
      </c>
      <c r="CC75" s="39">
        <v>0</v>
      </c>
      <c r="CD75" s="39">
        <v>0</v>
      </c>
      <c r="CE75" s="39">
        <v>0</v>
      </c>
      <c r="CF75" s="39">
        <v>0</v>
      </c>
      <c r="CG75" s="39">
        <v>0</v>
      </c>
      <c r="CH75" s="39">
        <v>0</v>
      </c>
      <c r="CI75" s="39">
        <v>0</v>
      </c>
      <c r="CJ75" s="39">
        <v>0</v>
      </c>
      <c r="CK75" s="39">
        <v>0</v>
      </c>
      <c r="CL75" s="39">
        <v>0</v>
      </c>
      <c r="CM75" s="39">
        <v>0</v>
      </c>
      <c r="CN75" s="39">
        <v>0</v>
      </c>
      <c r="CO75" s="39">
        <v>0</v>
      </c>
      <c r="CP75" s="39">
        <v>0</v>
      </c>
      <c r="CQ75" s="39">
        <v>0</v>
      </c>
      <c r="CR75" s="39">
        <v>0</v>
      </c>
      <c r="CS75" s="39">
        <v>0</v>
      </c>
      <c r="CT75" s="39">
        <v>0</v>
      </c>
      <c r="CU75" s="39">
        <v>0</v>
      </c>
      <c r="CV75" s="39">
        <v>0</v>
      </c>
      <c r="CW75" s="39">
        <v>0</v>
      </c>
      <c r="CX75" s="39">
        <v>0</v>
      </c>
      <c r="CY75" s="39">
        <v>0</v>
      </c>
      <c r="CZ75" s="39">
        <v>0</v>
      </c>
      <c r="DA75" s="39">
        <v>0</v>
      </c>
      <c r="DB75" s="39">
        <v>0</v>
      </c>
      <c r="DC75" s="39">
        <v>0</v>
      </c>
      <c r="DD75" s="39">
        <v>0</v>
      </c>
      <c r="DE75" s="39">
        <v>0</v>
      </c>
      <c r="DF75" s="39">
        <v>0</v>
      </c>
      <c r="DG75" s="39">
        <v>0</v>
      </c>
      <c r="DH75" s="39">
        <v>0</v>
      </c>
      <c r="DI75" s="39">
        <v>0</v>
      </c>
      <c r="DJ75" s="39">
        <v>0</v>
      </c>
      <c r="DK75" s="39">
        <v>0</v>
      </c>
      <c r="DL75" s="39">
        <v>0</v>
      </c>
      <c r="DM75" s="39">
        <v>0</v>
      </c>
      <c r="DN75" s="39">
        <v>0</v>
      </c>
      <c r="DO75" s="39">
        <v>0</v>
      </c>
      <c r="DP75" s="39">
        <v>0</v>
      </c>
      <c r="DQ75" s="39">
        <v>0</v>
      </c>
      <c r="DR75" s="39">
        <v>0</v>
      </c>
      <c r="DS75" s="39">
        <v>0</v>
      </c>
      <c r="DT75" s="39">
        <v>0</v>
      </c>
      <c r="DU75" s="39">
        <v>0</v>
      </c>
      <c r="DV75" s="39">
        <v>0</v>
      </c>
      <c r="DW75" s="39">
        <v>0</v>
      </c>
      <c r="DX75" s="39">
        <v>0</v>
      </c>
      <c r="DY75" s="39">
        <v>0</v>
      </c>
      <c r="DZ75" s="39">
        <v>0</v>
      </c>
      <c r="EA75" s="39">
        <v>0</v>
      </c>
      <c r="EB75" s="39">
        <v>0</v>
      </c>
      <c r="EC75" s="39">
        <v>0</v>
      </c>
      <c r="ED75" s="39">
        <v>0</v>
      </c>
      <c r="EE75" s="39">
        <v>0</v>
      </c>
      <c r="EF75" s="39">
        <v>0</v>
      </c>
      <c r="EG75" s="39">
        <v>0</v>
      </c>
      <c r="EH75" s="39">
        <v>0</v>
      </c>
      <c r="EI75" s="39">
        <v>0</v>
      </c>
      <c r="EJ75" s="39">
        <v>0</v>
      </c>
      <c r="EK75" s="39">
        <v>0</v>
      </c>
      <c r="EL75" s="39">
        <v>0</v>
      </c>
      <c r="EM75" s="39">
        <v>0</v>
      </c>
      <c r="EN75" s="39">
        <v>0</v>
      </c>
      <c r="EO75" s="39">
        <v>0</v>
      </c>
      <c r="EP75" s="39">
        <v>0</v>
      </c>
      <c r="EQ75" s="39">
        <v>0</v>
      </c>
      <c r="ER75" s="39">
        <v>0</v>
      </c>
      <c r="ES75" s="39">
        <v>0</v>
      </c>
    </row>
    <row r="76" spans="1:149" outlineLevel="1">
      <c r="B76" s="23" t="s">
        <v>292</v>
      </c>
      <c r="C76" s="354"/>
      <c r="D76" s="25" t="s">
        <v>310</v>
      </c>
      <c r="E76" s="39">
        <f t="shared" ref="E76:E77" si="30">SUM(F76:ES76)</f>
        <v>-36473.708259372019</v>
      </c>
      <c r="O76" s="39"/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151">
        <v>0.43998910712025463</v>
      </c>
      <c r="AD76" s="39">
        <v>0</v>
      </c>
      <c r="AE76" s="39">
        <v>-100.68023551619217</v>
      </c>
      <c r="AF76" s="39">
        <v>-100.68023551619217</v>
      </c>
      <c r="AG76" s="39">
        <v>-100.68023551619217</v>
      </c>
      <c r="AH76" s="39">
        <v>-100.68023551619217</v>
      </c>
      <c r="AI76" s="39">
        <v>-100.68023551619217</v>
      </c>
      <c r="AJ76" s="39">
        <v>-1288.5115041875142</v>
      </c>
      <c r="AK76" s="39">
        <v>-1288.5115041875142</v>
      </c>
      <c r="AL76" s="39">
        <v>-1288.5115041875142</v>
      </c>
      <c r="AM76" s="39">
        <v>-1288.5115041875142</v>
      </c>
      <c r="AN76" s="39">
        <v>-1288.5115041875142</v>
      </c>
      <c r="AO76" s="39">
        <v>-1419.7283305013857</v>
      </c>
      <c r="AP76" s="39">
        <v>-789.52292422317305</v>
      </c>
      <c r="AQ76" s="39">
        <v>-789.52292422317305</v>
      </c>
      <c r="AR76" s="39">
        <v>-789.52292422317305</v>
      </c>
      <c r="AS76" s="39">
        <v>-789.52292422317305</v>
      </c>
      <c r="AT76" s="39">
        <v>-789.52292422317305</v>
      </c>
      <c r="AU76" s="39">
        <v>-789.52292422317305</v>
      </c>
      <c r="AV76" s="39">
        <v>-789.52292422317305</v>
      </c>
      <c r="AW76" s="39">
        <v>-694.61608741063446</v>
      </c>
      <c r="AX76" s="39">
        <v>-787.05262997441832</v>
      </c>
      <c r="AY76" s="39">
        <v>-787.05262997441832</v>
      </c>
      <c r="AZ76" s="39">
        <v>-787.05262997441832</v>
      </c>
      <c r="BA76" s="39">
        <v>-787.05262997441832</v>
      </c>
      <c r="BB76" s="39">
        <v>-780.79058973921065</v>
      </c>
      <c r="BC76" s="39">
        <v>-780.79058973921065</v>
      </c>
      <c r="BD76" s="39">
        <v>-780.79058973921065</v>
      </c>
      <c r="BE76" s="39">
        <v>-780.79058973921065</v>
      </c>
      <c r="BF76" s="39">
        <v>-780.79058973921065</v>
      </c>
      <c r="BG76" s="39">
        <v>-780.79058973921065</v>
      </c>
      <c r="BH76" s="39">
        <v>-780.79058973921065</v>
      </c>
      <c r="BI76" s="39">
        <v>-780.79058973921065</v>
      </c>
      <c r="BJ76" s="39">
        <v>-780.79058973921065</v>
      </c>
      <c r="BK76" s="39">
        <v>-780.79058973921065</v>
      </c>
      <c r="BL76" s="39">
        <v>-780.79058973921065</v>
      </c>
      <c r="BM76" s="39">
        <v>-780.79058973921065</v>
      </c>
      <c r="BN76" s="39">
        <v>-780.79058880984712</v>
      </c>
      <c r="BO76" s="39">
        <v>-780.79058880984712</v>
      </c>
      <c r="BP76" s="39">
        <v>-780.79058880984712</v>
      </c>
      <c r="BQ76" s="39">
        <v>-780.79058880984712</v>
      </c>
      <c r="BR76" s="39">
        <v>-780.79058880984712</v>
      </c>
      <c r="BS76" s="39">
        <v>-780.79058880984712</v>
      </c>
      <c r="BT76" s="39">
        <v>-780.79058880984712</v>
      </c>
      <c r="BU76" s="39">
        <v>-780.79058880984712</v>
      </c>
      <c r="BV76" s="39">
        <v>-780.79058880984712</v>
      </c>
      <c r="BW76" s="39">
        <v>-780.79058880984712</v>
      </c>
      <c r="BX76" s="39">
        <v>-780.79058880984712</v>
      </c>
      <c r="BY76" s="39">
        <v>-780.79058880984712</v>
      </c>
      <c r="BZ76" s="39">
        <v>0</v>
      </c>
      <c r="CA76" s="39">
        <v>0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0</v>
      </c>
      <c r="CK76" s="39">
        <v>0</v>
      </c>
      <c r="CL76" s="39">
        <v>0</v>
      </c>
      <c r="CM76" s="39">
        <v>0</v>
      </c>
      <c r="CN76" s="39">
        <v>0</v>
      </c>
      <c r="CO76" s="39">
        <v>0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39">
        <v>0</v>
      </c>
      <c r="CW76" s="39">
        <v>0</v>
      </c>
      <c r="CX76" s="39">
        <v>0</v>
      </c>
      <c r="CY76" s="39">
        <v>0</v>
      </c>
      <c r="CZ76" s="39">
        <v>0</v>
      </c>
      <c r="DA76" s="39">
        <v>0</v>
      </c>
      <c r="DB76" s="39">
        <v>0</v>
      </c>
      <c r="DC76" s="39">
        <v>0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0</v>
      </c>
      <c r="DJ76" s="39">
        <v>0</v>
      </c>
      <c r="DK76" s="39">
        <v>0</v>
      </c>
      <c r="DL76" s="39">
        <v>0</v>
      </c>
      <c r="DM76" s="39">
        <v>0</v>
      </c>
      <c r="DN76" s="39">
        <v>0</v>
      </c>
      <c r="DO76" s="39">
        <v>0</v>
      </c>
      <c r="DP76" s="39">
        <v>0</v>
      </c>
      <c r="DQ76" s="39">
        <v>0</v>
      </c>
      <c r="DR76" s="39">
        <v>0</v>
      </c>
      <c r="DS76" s="39">
        <v>0</v>
      </c>
      <c r="DT76" s="39">
        <v>0</v>
      </c>
      <c r="DU76" s="39">
        <v>0</v>
      </c>
      <c r="DV76" s="39">
        <v>0</v>
      </c>
      <c r="DW76" s="39">
        <v>0</v>
      </c>
      <c r="DX76" s="39">
        <v>0</v>
      </c>
      <c r="DY76" s="39">
        <v>0</v>
      </c>
      <c r="DZ76" s="39">
        <v>0</v>
      </c>
      <c r="EA76" s="39">
        <v>0</v>
      </c>
      <c r="EB76" s="39">
        <v>0</v>
      </c>
      <c r="EC76" s="39">
        <v>0</v>
      </c>
      <c r="ED76" s="39">
        <v>0</v>
      </c>
      <c r="EE76" s="39">
        <v>0</v>
      </c>
      <c r="EF76" s="39">
        <v>0</v>
      </c>
      <c r="EG76" s="39">
        <v>0</v>
      </c>
      <c r="EH76" s="39">
        <v>0</v>
      </c>
      <c r="EI76" s="39">
        <v>0</v>
      </c>
      <c r="EJ76" s="39">
        <v>0</v>
      </c>
      <c r="EK76" s="39">
        <v>0</v>
      </c>
      <c r="EL76" s="39">
        <v>0</v>
      </c>
      <c r="EM76" s="39">
        <v>0</v>
      </c>
      <c r="EN76" s="39">
        <v>0</v>
      </c>
      <c r="EO76" s="39">
        <v>0</v>
      </c>
      <c r="EP76" s="39">
        <v>0</v>
      </c>
      <c r="EQ76" s="39">
        <v>0</v>
      </c>
      <c r="ER76" s="39">
        <v>0</v>
      </c>
      <c r="ES76" s="39">
        <v>0</v>
      </c>
    </row>
    <row r="77" spans="1:149" ht="20.25" customHeight="1" outlineLevel="1">
      <c r="D77" s="25" t="s">
        <v>302</v>
      </c>
      <c r="E77" s="39">
        <f t="shared" si="30"/>
        <v>-211578.24391333235</v>
      </c>
      <c r="I77" s="163">
        <f t="shared" ref="I77:AN77" si="31">SUM(I75:I76)</f>
        <v>0</v>
      </c>
      <c r="J77" s="163">
        <f t="shared" si="31"/>
        <v>0</v>
      </c>
      <c r="K77" s="163">
        <f t="shared" si="31"/>
        <v>0</v>
      </c>
      <c r="L77" s="163">
        <f t="shared" si="31"/>
        <v>0</v>
      </c>
      <c r="M77" s="163">
        <f t="shared" si="31"/>
        <v>0</v>
      </c>
      <c r="N77" s="163">
        <f t="shared" si="31"/>
        <v>0</v>
      </c>
      <c r="O77" s="163">
        <f t="shared" si="31"/>
        <v>0</v>
      </c>
      <c r="P77" s="357">
        <f t="shared" si="31"/>
        <v>-2207.3606585058883</v>
      </c>
      <c r="Q77" s="357">
        <f t="shared" si="31"/>
        <v>-2207.3606585058883</v>
      </c>
      <c r="R77" s="357">
        <f t="shared" si="31"/>
        <v>-2367.6115282589267</v>
      </c>
      <c r="S77" s="357">
        <f t="shared" si="31"/>
        <v>-2367.6115282589267</v>
      </c>
      <c r="T77" s="357">
        <f t="shared" si="31"/>
        <v>-2367.6115282589267</v>
      </c>
      <c r="U77" s="357">
        <f t="shared" si="31"/>
        <v>-2367.6115282589267</v>
      </c>
      <c r="V77" s="357">
        <f t="shared" si="31"/>
        <v>-2367.6115282589267</v>
      </c>
      <c r="W77" s="357">
        <f t="shared" si="31"/>
        <v>-2367.6115282589267</v>
      </c>
      <c r="X77" s="163">
        <f t="shared" si="31"/>
        <v>-2367.6115282589267</v>
      </c>
      <c r="Y77" s="163">
        <f t="shared" si="31"/>
        <v>-2367.6115282589267</v>
      </c>
      <c r="Z77" s="163">
        <f t="shared" si="31"/>
        <v>-2367.6115282589267</v>
      </c>
      <c r="AA77" s="163">
        <f t="shared" si="31"/>
        <v>-2367.6115282589267</v>
      </c>
      <c r="AB77" s="163">
        <f t="shared" si="31"/>
        <v>-2367.6115282589267</v>
      </c>
      <c r="AC77" s="156">
        <f t="shared" si="31"/>
        <v>-2367.1715391518064</v>
      </c>
      <c r="AD77" s="163">
        <f t="shared" si="31"/>
        <v>-2590.7656392483404</v>
      </c>
      <c r="AE77" s="163">
        <f t="shared" si="31"/>
        <v>-2691.4458747645326</v>
      </c>
      <c r="AF77" s="163">
        <f t="shared" si="31"/>
        <v>-2691.4458747645326</v>
      </c>
      <c r="AG77" s="163">
        <f t="shared" si="31"/>
        <v>-2691.4458747645326</v>
      </c>
      <c r="AH77" s="163">
        <f t="shared" si="31"/>
        <v>-2691.4458747645326</v>
      </c>
      <c r="AI77" s="163">
        <f t="shared" si="31"/>
        <v>-2691.4458747645326</v>
      </c>
      <c r="AJ77" s="163">
        <f t="shared" si="31"/>
        <v>-3879.2771434358547</v>
      </c>
      <c r="AK77" s="163">
        <f t="shared" si="31"/>
        <v>-3879.2771434358547</v>
      </c>
      <c r="AL77" s="163">
        <f t="shared" si="31"/>
        <v>-3879.2771434358547</v>
      </c>
      <c r="AM77" s="163">
        <f t="shared" si="31"/>
        <v>-3879.2771434358547</v>
      </c>
      <c r="AN77" s="163">
        <f t="shared" si="31"/>
        <v>-3879.2771434358547</v>
      </c>
      <c r="AO77" s="163">
        <f t="shared" ref="AO77:BB77" si="32">SUM(AO75:AO76)</f>
        <v>-4010.4939697497261</v>
      </c>
      <c r="AP77" s="163">
        <f t="shared" si="32"/>
        <v>-3618.3007475679597</v>
      </c>
      <c r="AQ77" s="163">
        <f t="shared" si="32"/>
        <v>-3618.3007475679597</v>
      </c>
      <c r="AR77" s="163">
        <f t="shared" si="32"/>
        <v>-3618.3007475679597</v>
      </c>
      <c r="AS77" s="163">
        <f t="shared" si="32"/>
        <v>-3618.3007475679597</v>
      </c>
      <c r="AT77" s="163">
        <f t="shared" si="32"/>
        <v>-3618.3007475679597</v>
      </c>
      <c r="AU77" s="163">
        <f t="shared" si="32"/>
        <v>-3618.3007475679597</v>
      </c>
      <c r="AV77" s="163">
        <f t="shared" si="32"/>
        <v>-3618.3007475679597</v>
      </c>
      <c r="AW77" s="163">
        <f t="shared" si="32"/>
        <v>-3523.3939107554211</v>
      </c>
      <c r="AX77" s="163">
        <f t="shared" si="32"/>
        <v>-3615.8304533192049</v>
      </c>
      <c r="AY77" s="163">
        <f t="shared" si="32"/>
        <v>-3615.8304533192049</v>
      </c>
      <c r="AZ77" s="163">
        <f t="shared" si="32"/>
        <v>-3615.8304533192049</v>
      </c>
      <c r="BA77" s="163">
        <f t="shared" si="32"/>
        <v>-3615.8304533192049</v>
      </c>
      <c r="BB77" s="163">
        <f t="shared" si="32"/>
        <v>-3863.4258824427034</v>
      </c>
      <c r="BC77" s="163">
        <f t="shared" ref="BC77:BM77" si="33">SUM(BC75:BC76)</f>
        <v>-3863.4258824427034</v>
      </c>
      <c r="BD77" s="163">
        <f t="shared" si="33"/>
        <v>-3863.4258824427034</v>
      </c>
      <c r="BE77" s="163">
        <f t="shared" si="33"/>
        <v>-3863.4258824427034</v>
      </c>
      <c r="BF77" s="163">
        <f t="shared" si="33"/>
        <v>-3863.4258824427034</v>
      </c>
      <c r="BG77" s="163">
        <f t="shared" si="33"/>
        <v>-3863.4258824427034</v>
      </c>
      <c r="BH77" s="163">
        <f t="shared" si="33"/>
        <v>-3863.4258824427034</v>
      </c>
      <c r="BI77" s="163">
        <f t="shared" si="33"/>
        <v>-3863.4258824427034</v>
      </c>
      <c r="BJ77" s="163">
        <f t="shared" si="33"/>
        <v>-3863.4258824427034</v>
      </c>
      <c r="BK77" s="163">
        <f t="shared" si="33"/>
        <v>-3863.4258824427034</v>
      </c>
      <c r="BL77" s="163">
        <f t="shared" si="33"/>
        <v>-3863.4258824427034</v>
      </c>
      <c r="BM77" s="163">
        <f t="shared" si="33"/>
        <v>-3863.4258824427034</v>
      </c>
      <c r="BN77" s="163">
        <f t="shared" ref="BN77:BY77" si="34">SUM(BN75:BN76)</f>
        <v>-4135.1514999999999</v>
      </c>
      <c r="BO77" s="163">
        <f t="shared" si="34"/>
        <v>-4135.1514999999999</v>
      </c>
      <c r="BP77" s="163">
        <f t="shared" si="34"/>
        <v>-4135.1514999999999</v>
      </c>
      <c r="BQ77" s="163">
        <f t="shared" si="34"/>
        <v>-4135.1514999999999</v>
      </c>
      <c r="BR77" s="163">
        <f t="shared" si="34"/>
        <v>-4135.1514999999999</v>
      </c>
      <c r="BS77" s="163">
        <f t="shared" si="34"/>
        <v>-4135.1514999999999</v>
      </c>
      <c r="BT77" s="163">
        <f t="shared" si="34"/>
        <v>-4135.1514999999999</v>
      </c>
      <c r="BU77" s="163">
        <f t="shared" si="34"/>
        <v>-4135.1514999999999</v>
      </c>
      <c r="BV77" s="163">
        <f t="shared" si="34"/>
        <v>-4135.1514999999999</v>
      </c>
      <c r="BW77" s="163">
        <f t="shared" si="34"/>
        <v>-4135.1514999999999</v>
      </c>
      <c r="BX77" s="163">
        <f t="shared" si="34"/>
        <v>-4135.1514999999999</v>
      </c>
      <c r="BY77" s="163">
        <f t="shared" si="34"/>
        <v>-4135.1514999999999</v>
      </c>
      <c r="BZ77" s="163">
        <f t="shared" ref="BZ77:CZ77" si="35">SUM(BZ75:BZ76)</f>
        <v>0</v>
      </c>
      <c r="CA77" s="163">
        <f t="shared" si="35"/>
        <v>0</v>
      </c>
      <c r="CB77" s="163">
        <f t="shared" si="35"/>
        <v>0</v>
      </c>
      <c r="CC77" s="163">
        <f t="shared" si="35"/>
        <v>0</v>
      </c>
      <c r="CD77" s="163">
        <f t="shared" si="35"/>
        <v>0</v>
      </c>
      <c r="CE77" s="163">
        <f t="shared" si="35"/>
        <v>0</v>
      </c>
      <c r="CF77" s="163">
        <f t="shared" si="35"/>
        <v>0</v>
      </c>
      <c r="CG77" s="163">
        <f t="shared" si="35"/>
        <v>0</v>
      </c>
      <c r="CH77" s="163">
        <f t="shared" si="35"/>
        <v>0</v>
      </c>
      <c r="CI77" s="163">
        <f t="shared" si="35"/>
        <v>0</v>
      </c>
      <c r="CJ77" s="163">
        <f t="shared" si="35"/>
        <v>0</v>
      </c>
      <c r="CK77" s="163">
        <f t="shared" si="35"/>
        <v>0</v>
      </c>
      <c r="CL77" s="163">
        <f t="shared" si="35"/>
        <v>0</v>
      </c>
      <c r="CM77" s="163">
        <f t="shared" si="35"/>
        <v>0</v>
      </c>
      <c r="CN77" s="163">
        <f t="shared" si="35"/>
        <v>0</v>
      </c>
      <c r="CO77" s="163">
        <f t="shared" si="35"/>
        <v>0</v>
      </c>
      <c r="CP77" s="163">
        <f t="shared" si="35"/>
        <v>0</v>
      </c>
      <c r="CQ77" s="163">
        <f t="shared" si="35"/>
        <v>0</v>
      </c>
      <c r="CR77" s="163">
        <f t="shared" si="35"/>
        <v>0</v>
      </c>
      <c r="CS77" s="163">
        <f t="shared" si="35"/>
        <v>0</v>
      </c>
      <c r="CT77" s="163">
        <f t="shared" si="35"/>
        <v>0</v>
      </c>
      <c r="CU77" s="163">
        <f t="shared" si="35"/>
        <v>0</v>
      </c>
      <c r="CV77" s="163">
        <f t="shared" si="35"/>
        <v>0</v>
      </c>
      <c r="CW77" s="163">
        <f t="shared" si="35"/>
        <v>0</v>
      </c>
      <c r="CX77" s="163">
        <f t="shared" si="35"/>
        <v>0</v>
      </c>
      <c r="CY77" s="163">
        <f t="shared" si="35"/>
        <v>0</v>
      </c>
      <c r="CZ77" s="163">
        <f t="shared" si="35"/>
        <v>0</v>
      </c>
      <c r="DA77" s="163">
        <f t="shared" ref="DA77:EF77" si="36">SUM(DA75:DA76)</f>
        <v>0</v>
      </c>
      <c r="DB77" s="163">
        <f t="shared" si="36"/>
        <v>0</v>
      </c>
      <c r="DC77" s="163">
        <f t="shared" si="36"/>
        <v>0</v>
      </c>
      <c r="DD77" s="163">
        <f t="shared" si="36"/>
        <v>0</v>
      </c>
      <c r="DE77" s="163">
        <f t="shared" si="36"/>
        <v>0</v>
      </c>
      <c r="DF77" s="163">
        <f t="shared" si="36"/>
        <v>0</v>
      </c>
      <c r="DG77" s="163">
        <f t="shared" si="36"/>
        <v>0</v>
      </c>
      <c r="DH77" s="163">
        <f t="shared" si="36"/>
        <v>0</v>
      </c>
      <c r="DI77" s="163">
        <f t="shared" si="36"/>
        <v>0</v>
      </c>
      <c r="DJ77" s="163">
        <f t="shared" si="36"/>
        <v>0</v>
      </c>
      <c r="DK77" s="163">
        <f t="shared" si="36"/>
        <v>0</v>
      </c>
      <c r="DL77" s="163">
        <f t="shared" si="36"/>
        <v>0</v>
      </c>
      <c r="DM77" s="163">
        <f t="shared" si="36"/>
        <v>0</v>
      </c>
      <c r="DN77" s="163">
        <f t="shared" si="36"/>
        <v>0</v>
      </c>
      <c r="DO77" s="163">
        <f t="shared" si="36"/>
        <v>0</v>
      </c>
      <c r="DP77" s="163">
        <f t="shared" si="36"/>
        <v>0</v>
      </c>
      <c r="DQ77" s="163">
        <f t="shared" si="36"/>
        <v>0</v>
      </c>
      <c r="DR77" s="163">
        <f t="shared" si="36"/>
        <v>0</v>
      </c>
      <c r="DS77" s="163">
        <f t="shared" si="36"/>
        <v>0</v>
      </c>
      <c r="DT77" s="163">
        <f t="shared" si="36"/>
        <v>0</v>
      </c>
      <c r="DU77" s="163">
        <f t="shared" si="36"/>
        <v>0</v>
      </c>
      <c r="DV77" s="163">
        <f t="shared" si="36"/>
        <v>0</v>
      </c>
      <c r="DW77" s="163">
        <f t="shared" si="36"/>
        <v>0</v>
      </c>
      <c r="DX77" s="163">
        <f t="shared" si="36"/>
        <v>0</v>
      </c>
      <c r="DY77" s="163">
        <f t="shared" si="36"/>
        <v>0</v>
      </c>
      <c r="DZ77" s="163">
        <f t="shared" si="36"/>
        <v>0</v>
      </c>
      <c r="EA77" s="163">
        <f t="shared" si="36"/>
        <v>0</v>
      </c>
      <c r="EB77" s="163">
        <f t="shared" si="36"/>
        <v>0</v>
      </c>
      <c r="EC77" s="163">
        <f t="shared" si="36"/>
        <v>0</v>
      </c>
      <c r="ED77" s="163">
        <f t="shared" si="36"/>
        <v>0</v>
      </c>
      <c r="EE77" s="163">
        <f t="shared" si="36"/>
        <v>0</v>
      </c>
      <c r="EF77" s="163">
        <f t="shared" si="36"/>
        <v>0</v>
      </c>
      <c r="EG77" s="163">
        <f t="shared" ref="EG77:ES77" si="37">SUM(EG75:EG76)</f>
        <v>0</v>
      </c>
      <c r="EH77" s="163">
        <f t="shared" si="37"/>
        <v>0</v>
      </c>
      <c r="EI77" s="163">
        <f t="shared" si="37"/>
        <v>0</v>
      </c>
      <c r="EJ77" s="163">
        <f t="shared" si="37"/>
        <v>0</v>
      </c>
      <c r="EK77" s="163">
        <f t="shared" si="37"/>
        <v>0</v>
      </c>
      <c r="EL77" s="163">
        <f t="shared" si="37"/>
        <v>0</v>
      </c>
      <c r="EM77" s="163">
        <f t="shared" si="37"/>
        <v>0</v>
      </c>
      <c r="EN77" s="163">
        <f t="shared" si="37"/>
        <v>0</v>
      </c>
      <c r="EO77" s="163">
        <f t="shared" si="37"/>
        <v>0</v>
      </c>
      <c r="EP77" s="163">
        <f t="shared" si="37"/>
        <v>0</v>
      </c>
      <c r="EQ77" s="163">
        <f t="shared" si="37"/>
        <v>0</v>
      </c>
      <c r="ER77" s="163">
        <f t="shared" si="37"/>
        <v>0</v>
      </c>
      <c r="ES77" s="163">
        <f t="shared" si="37"/>
        <v>0</v>
      </c>
    </row>
    <row r="78" spans="1:149" outlineLevel="1">
      <c r="D78" s="256"/>
      <c r="E78" s="358"/>
      <c r="F78" s="156">
        <f>E73+SUM(P78:AO78)</f>
        <v>219252.19192667244</v>
      </c>
      <c r="O78" s="39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  <c r="AG78" s="356"/>
      <c r="AH78" s="356"/>
      <c r="AI78" s="356"/>
      <c r="AJ78" s="356"/>
      <c r="AK78" s="356"/>
      <c r="AL78" s="356"/>
      <c r="AM78" s="356"/>
      <c r="AN78" s="356"/>
      <c r="AO78" s="356"/>
      <c r="AP78" s="356"/>
      <c r="AQ78" s="356"/>
      <c r="AR78" s="356"/>
      <c r="AS78" s="356"/>
      <c r="AT78" s="356"/>
      <c r="AU78" s="356"/>
      <c r="AV78" s="356"/>
      <c r="AW78" s="356"/>
      <c r="AX78" s="356"/>
      <c r="AY78" s="356"/>
      <c r="AZ78" s="356"/>
      <c r="BA78" s="356"/>
      <c r="BB78" s="356"/>
      <c r="BC78" s="356"/>
      <c r="BD78" s="356"/>
      <c r="BE78" s="356"/>
      <c r="BF78" s="356"/>
      <c r="BG78" s="356"/>
      <c r="BH78" s="356"/>
      <c r="BI78" s="356"/>
      <c r="BJ78" s="356"/>
      <c r="BK78" s="356"/>
      <c r="BL78" s="356"/>
      <c r="BM78" s="356"/>
      <c r="BN78" s="356"/>
      <c r="BO78" s="356"/>
      <c r="BP78" s="356"/>
      <c r="BQ78" s="356"/>
      <c r="BR78" s="356"/>
      <c r="BS78" s="356"/>
      <c r="BT78" s="356"/>
      <c r="BU78" s="356"/>
      <c r="BV78" s="356"/>
      <c r="BW78" s="356"/>
      <c r="BX78" s="356"/>
      <c r="BY78" s="356"/>
      <c r="BZ78" s="39"/>
      <c r="CA78" s="39"/>
      <c r="CB78" s="39"/>
      <c r="CC78" s="39"/>
      <c r="CD78" s="39"/>
      <c r="CE78" s="39"/>
      <c r="CF78" s="39"/>
      <c r="CG78" s="39"/>
      <c r="CH78" s="39"/>
    </row>
    <row r="79" spans="1:149" outlineLevel="1">
      <c r="D79" s="25"/>
      <c r="E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</row>
    <row r="80" spans="1:149" outlineLevel="1">
      <c r="D80" s="255" t="s">
        <v>47</v>
      </c>
      <c r="E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</row>
    <row r="81" spans="1:149" outlineLevel="1">
      <c r="D81" s="25" t="s">
        <v>279</v>
      </c>
      <c r="E81" s="39">
        <f>273900.290318072*78.1048105326127%</f>
        <v>213929.30280120627</v>
      </c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205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</row>
    <row r="82" spans="1:149" outlineLevel="1">
      <c r="D82" s="23" t="s">
        <v>280</v>
      </c>
      <c r="E82" s="39">
        <f>SUM(F82:ES82)</f>
        <v>31530.777545770827</v>
      </c>
      <c r="I82" s="355"/>
      <c r="J82" s="355"/>
      <c r="K82" s="355"/>
      <c r="L82" s="355"/>
      <c r="M82" s="355"/>
      <c r="N82" s="355"/>
      <c r="O82" s="355"/>
      <c r="P82" s="205">
        <v>-1271.6684952000082</v>
      </c>
      <c r="Q82" s="205">
        <v>492.88183097083402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0</v>
      </c>
      <c r="AH82" s="205">
        <v>0</v>
      </c>
      <c r="AI82" s="205">
        <v>0</v>
      </c>
      <c r="AJ82" s="205">
        <v>33068.409985606129</v>
      </c>
      <c r="AK82" s="205">
        <v>0</v>
      </c>
      <c r="AL82" s="205">
        <v>0</v>
      </c>
      <c r="AM82" s="205">
        <v>0</v>
      </c>
      <c r="AN82" s="205">
        <v>-1590.9137900000001</v>
      </c>
      <c r="AO82" s="205">
        <v>832.068014393868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  <c r="AU82" s="163">
        <v>0</v>
      </c>
      <c r="AV82" s="205">
        <v>0</v>
      </c>
      <c r="AW82" s="205">
        <v>0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205">
        <v>0</v>
      </c>
      <c r="BD82" s="205">
        <v>0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205">
        <v>0</v>
      </c>
      <c r="BK82" s="205">
        <v>0</v>
      </c>
      <c r="BL82" s="205">
        <v>0</v>
      </c>
      <c r="BM82" s="205">
        <v>0</v>
      </c>
      <c r="BN82" s="205">
        <v>0</v>
      </c>
      <c r="BO82" s="205">
        <v>0</v>
      </c>
      <c r="BP82" s="205">
        <v>0</v>
      </c>
      <c r="BQ82" s="205">
        <v>0</v>
      </c>
      <c r="BR82" s="205">
        <v>0</v>
      </c>
      <c r="BS82" s="205">
        <v>0</v>
      </c>
      <c r="BT82" s="205">
        <v>0</v>
      </c>
      <c r="BU82" s="205">
        <v>0</v>
      </c>
      <c r="BV82" s="205">
        <v>0</v>
      </c>
      <c r="BW82" s="205">
        <v>0</v>
      </c>
      <c r="BX82" s="205">
        <v>0</v>
      </c>
      <c r="BY82" s="205">
        <v>0</v>
      </c>
      <c r="BZ82" s="205">
        <v>0</v>
      </c>
      <c r="CA82" s="205">
        <v>0</v>
      </c>
      <c r="CB82" s="205">
        <v>0</v>
      </c>
      <c r="CC82" s="205">
        <v>0</v>
      </c>
      <c r="CD82" s="205">
        <v>0</v>
      </c>
      <c r="CE82" s="205">
        <v>0</v>
      </c>
      <c r="CF82" s="205">
        <v>0</v>
      </c>
      <c r="CG82" s="205">
        <v>0</v>
      </c>
      <c r="CH82" s="205">
        <v>0</v>
      </c>
      <c r="CI82" s="205">
        <v>0</v>
      </c>
      <c r="CJ82" s="205">
        <v>0</v>
      </c>
      <c r="CK82" s="205">
        <v>0</v>
      </c>
      <c r="CL82" s="205">
        <v>0</v>
      </c>
      <c r="CM82" s="205">
        <v>0</v>
      </c>
      <c r="CN82" s="205">
        <v>0</v>
      </c>
      <c r="CO82" s="205">
        <v>0</v>
      </c>
      <c r="CP82" s="205">
        <v>0</v>
      </c>
      <c r="CQ82" s="205">
        <v>0</v>
      </c>
      <c r="CR82" s="205">
        <v>0</v>
      </c>
      <c r="CS82" s="205">
        <v>0</v>
      </c>
      <c r="CT82" s="205">
        <v>0</v>
      </c>
      <c r="CU82" s="205">
        <v>0</v>
      </c>
      <c r="CV82" s="205">
        <v>0</v>
      </c>
      <c r="CW82" s="205">
        <v>0</v>
      </c>
      <c r="CX82" s="205">
        <v>0</v>
      </c>
      <c r="CY82" s="205">
        <v>0</v>
      </c>
      <c r="CZ82" s="205">
        <v>0</v>
      </c>
      <c r="DA82" s="205">
        <v>0</v>
      </c>
      <c r="DB82" s="205">
        <v>0</v>
      </c>
      <c r="DC82" s="205">
        <v>0</v>
      </c>
      <c r="DD82" s="205">
        <v>0</v>
      </c>
      <c r="DE82" s="205">
        <v>0</v>
      </c>
      <c r="DF82" s="205">
        <v>0</v>
      </c>
      <c r="DG82" s="205">
        <v>0</v>
      </c>
      <c r="DH82" s="205">
        <v>0</v>
      </c>
      <c r="DI82" s="205">
        <v>0</v>
      </c>
      <c r="DJ82" s="205">
        <v>0</v>
      </c>
      <c r="DK82" s="205">
        <v>0</v>
      </c>
      <c r="DL82" s="205">
        <v>0</v>
      </c>
      <c r="DM82" s="205">
        <v>0</v>
      </c>
      <c r="DN82" s="205">
        <v>0</v>
      </c>
      <c r="DO82" s="205">
        <v>0</v>
      </c>
      <c r="DP82" s="205">
        <v>0</v>
      </c>
      <c r="DQ82" s="205">
        <v>0</v>
      </c>
      <c r="DR82" s="205">
        <v>0</v>
      </c>
      <c r="DS82" s="205">
        <v>0</v>
      </c>
      <c r="DT82" s="205">
        <v>0</v>
      </c>
      <c r="DU82" s="205">
        <v>0</v>
      </c>
      <c r="DV82" s="205">
        <v>0</v>
      </c>
      <c r="DW82" s="205">
        <v>0</v>
      </c>
      <c r="DX82" s="205">
        <v>0</v>
      </c>
      <c r="DY82" s="205">
        <v>0</v>
      </c>
      <c r="DZ82" s="205">
        <v>0</v>
      </c>
      <c r="EA82" s="205">
        <v>0</v>
      </c>
      <c r="EB82" s="205">
        <v>0</v>
      </c>
      <c r="EC82" s="205">
        <v>0</v>
      </c>
      <c r="ED82" s="205">
        <v>0</v>
      </c>
      <c r="EE82" s="205">
        <v>0</v>
      </c>
      <c r="EF82" s="205">
        <v>0</v>
      </c>
      <c r="EG82" s="205">
        <v>0</v>
      </c>
      <c r="EH82" s="205">
        <v>0</v>
      </c>
      <c r="EI82" s="205">
        <v>0</v>
      </c>
      <c r="EJ82" s="205">
        <v>0</v>
      </c>
      <c r="EK82" s="205">
        <v>0</v>
      </c>
      <c r="EL82" s="205">
        <v>0</v>
      </c>
      <c r="EM82" s="205">
        <v>0</v>
      </c>
      <c r="EN82" s="205">
        <v>0</v>
      </c>
      <c r="EO82" s="205">
        <v>0</v>
      </c>
      <c r="EP82" s="205">
        <v>0</v>
      </c>
      <c r="EQ82" s="205">
        <v>0</v>
      </c>
      <c r="ER82" s="205">
        <v>0</v>
      </c>
      <c r="ES82" s="205">
        <v>0</v>
      </c>
    </row>
    <row r="83" spans="1:149" outlineLevel="1">
      <c r="D83" s="23" t="s">
        <v>304</v>
      </c>
      <c r="E83" s="39">
        <f>E81+E82</f>
        <v>245460.08034697711</v>
      </c>
      <c r="I83" s="163">
        <f>I81+I82</f>
        <v>0</v>
      </c>
      <c r="J83" s="163">
        <f t="shared" ref="J83:BU83" si="38">J81+J82</f>
        <v>0</v>
      </c>
      <c r="K83" s="163">
        <f t="shared" si="38"/>
        <v>0</v>
      </c>
      <c r="L83" s="163">
        <f t="shared" si="38"/>
        <v>0</v>
      </c>
      <c r="M83" s="163">
        <f t="shared" si="38"/>
        <v>0</v>
      </c>
      <c r="N83" s="163">
        <f t="shared" si="38"/>
        <v>0</v>
      </c>
      <c r="O83" s="163">
        <f t="shared" si="38"/>
        <v>0</v>
      </c>
      <c r="P83" s="163">
        <f t="shared" si="38"/>
        <v>-1271.6684952000082</v>
      </c>
      <c r="Q83" s="163">
        <f t="shared" si="38"/>
        <v>492.88183097083402</v>
      </c>
      <c r="R83" s="163">
        <f t="shared" si="38"/>
        <v>0</v>
      </c>
      <c r="S83" s="163">
        <f t="shared" si="38"/>
        <v>0</v>
      </c>
      <c r="T83" s="163">
        <f t="shared" si="38"/>
        <v>0</v>
      </c>
      <c r="U83" s="163">
        <f t="shared" si="38"/>
        <v>0</v>
      </c>
      <c r="V83" s="163">
        <f t="shared" si="38"/>
        <v>0</v>
      </c>
      <c r="W83" s="163">
        <f t="shared" si="38"/>
        <v>0</v>
      </c>
      <c r="X83" s="163">
        <f t="shared" si="38"/>
        <v>0</v>
      </c>
      <c r="Y83" s="163">
        <f t="shared" si="38"/>
        <v>0</v>
      </c>
      <c r="Z83" s="163">
        <f t="shared" si="38"/>
        <v>0</v>
      </c>
      <c r="AA83" s="163">
        <f t="shared" si="38"/>
        <v>0</v>
      </c>
      <c r="AB83" s="163">
        <f t="shared" si="38"/>
        <v>0</v>
      </c>
      <c r="AC83" s="163">
        <f t="shared" si="38"/>
        <v>0</v>
      </c>
      <c r="AD83" s="163">
        <f t="shared" si="38"/>
        <v>0</v>
      </c>
      <c r="AE83" s="163">
        <f t="shared" si="38"/>
        <v>0</v>
      </c>
      <c r="AF83" s="163">
        <f t="shared" si="38"/>
        <v>0</v>
      </c>
      <c r="AG83" s="163">
        <f t="shared" si="38"/>
        <v>0</v>
      </c>
      <c r="AH83" s="163">
        <f t="shared" si="38"/>
        <v>0</v>
      </c>
      <c r="AI83" s="163">
        <f t="shared" si="38"/>
        <v>0</v>
      </c>
      <c r="AJ83" s="163">
        <f t="shared" si="38"/>
        <v>33068.409985606129</v>
      </c>
      <c r="AK83" s="163">
        <f t="shared" si="38"/>
        <v>0</v>
      </c>
      <c r="AL83" s="163">
        <f t="shared" si="38"/>
        <v>0</v>
      </c>
      <c r="AM83" s="163">
        <f t="shared" si="38"/>
        <v>0</v>
      </c>
      <c r="AN83" s="163">
        <f t="shared" si="38"/>
        <v>-1590.9137900000001</v>
      </c>
      <c r="AO83" s="163">
        <f t="shared" si="38"/>
        <v>832.068014393868</v>
      </c>
      <c r="AP83" s="163">
        <f t="shared" si="38"/>
        <v>0</v>
      </c>
      <c r="AQ83" s="163">
        <f t="shared" si="38"/>
        <v>0</v>
      </c>
      <c r="AR83" s="163">
        <f t="shared" si="38"/>
        <v>0</v>
      </c>
      <c r="AS83" s="163">
        <f t="shared" si="38"/>
        <v>0</v>
      </c>
      <c r="AT83" s="163">
        <f t="shared" si="38"/>
        <v>0</v>
      </c>
      <c r="AU83" s="163">
        <f t="shared" si="38"/>
        <v>0</v>
      </c>
      <c r="AV83" s="163">
        <f t="shared" si="38"/>
        <v>0</v>
      </c>
      <c r="AW83" s="163">
        <f t="shared" si="38"/>
        <v>0</v>
      </c>
      <c r="AX83" s="163">
        <f t="shared" si="38"/>
        <v>0</v>
      </c>
      <c r="AY83" s="163">
        <f t="shared" si="38"/>
        <v>0</v>
      </c>
      <c r="AZ83" s="163">
        <f t="shared" si="38"/>
        <v>0</v>
      </c>
      <c r="BA83" s="163">
        <f t="shared" si="38"/>
        <v>0</v>
      </c>
      <c r="BB83" s="163">
        <f t="shared" si="38"/>
        <v>0</v>
      </c>
      <c r="BC83" s="163">
        <f t="shared" si="38"/>
        <v>0</v>
      </c>
      <c r="BD83" s="163">
        <f t="shared" si="38"/>
        <v>0</v>
      </c>
      <c r="BE83" s="163">
        <f t="shared" si="38"/>
        <v>0</v>
      </c>
      <c r="BF83" s="163">
        <f t="shared" si="38"/>
        <v>0</v>
      </c>
      <c r="BG83" s="163">
        <f t="shared" si="38"/>
        <v>0</v>
      </c>
      <c r="BH83" s="163">
        <f t="shared" si="38"/>
        <v>0</v>
      </c>
      <c r="BI83" s="163">
        <f t="shared" si="38"/>
        <v>0</v>
      </c>
      <c r="BJ83" s="163">
        <f t="shared" si="38"/>
        <v>0</v>
      </c>
      <c r="BK83" s="163">
        <f t="shared" si="38"/>
        <v>0</v>
      </c>
      <c r="BL83" s="163">
        <f t="shared" si="38"/>
        <v>0</v>
      </c>
      <c r="BM83" s="163">
        <f t="shared" si="38"/>
        <v>0</v>
      </c>
      <c r="BN83" s="163">
        <f t="shared" si="38"/>
        <v>0</v>
      </c>
      <c r="BO83" s="163">
        <f t="shared" si="38"/>
        <v>0</v>
      </c>
      <c r="BP83" s="163">
        <f t="shared" si="38"/>
        <v>0</v>
      </c>
      <c r="BQ83" s="163">
        <f t="shared" si="38"/>
        <v>0</v>
      </c>
      <c r="BR83" s="163">
        <f t="shared" si="38"/>
        <v>0</v>
      </c>
      <c r="BS83" s="163">
        <f t="shared" si="38"/>
        <v>0</v>
      </c>
      <c r="BT83" s="163">
        <f t="shared" si="38"/>
        <v>0</v>
      </c>
      <c r="BU83" s="163">
        <f t="shared" si="38"/>
        <v>0</v>
      </c>
      <c r="BV83" s="163">
        <f t="shared" ref="BV83:EG83" si="39">BV81+BV82</f>
        <v>0</v>
      </c>
      <c r="BW83" s="163">
        <f t="shared" si="39"/>
        <v>0</v>
      </c>
      <c r="BX83" s="163">
        <f t="shared" si="39"/>
        <v>0</v>
      </c>
      <c r="BY83" s="163">
        <f t="shared" si="39"/>
        <v>0</v>
      </c>
      <c r="BZ83" s="163">
        <f t="shared" si="39"/>
        <v>0</v>
      </c>
      <c r="CA83" s="163">
        <f t="shared" si="39"/>
        <v>0</v>
      </c>
      <c r="CB83" s="163">
        <f t="shared" si="39"/>
        <v>0</v>
      </c>
      <c r="CC83" s="163">
        <f t="shared" si="39"/>
        <v>0</v>
      </c>
      <c r="CD83" s="163">
        <f t="shared" si="39"/>
        <v>0</v>
      </c>
      <c r="CE83" s="163">
        <f t="shared" si="39"/>
        <v>0</v>
      </c>
      <c r="CF83" s="163">
        <f t="shared" si="39"/>
        <v>0</v>
      </c>
      <c r="CG83" s="163">
        <f t="shared" si="39"/>
        <v>0</v>
      </c>
      <c r="CH83" s="163">
        <f t="shared" si="39"/>
        <v>0</v>
      </c>
      <c r="CI83" s="163">
        <f t="shared" si="39"/>
        <v>0</v>
      </c>
      <c r="CJ83" s="163">
        <f t="shared" si="39"/>
        <v>0</v>
      </c>
      <c r="CK83" s="163">
        <f t="shared" si="39"/>
        <v>0</v>
      </c>
      <c r="CL83" s="163">
        <f t="shared" si="39"/>
        <v>0</v>
      </c>
      <c r="CM83" s="163">
        <f t="shared" si="39"/>
        <v>0</v>
      </c>
      <c r="CN83" s="163">
        <f t="shared" si="39"/>
        <v>0</v>
      </c>
      <c r="CO83" s="163">
        <f t="shared" si="39"/>
        <v>0</v>
      </c>
      <c r="CP83" s="163">
        <f t="shared" si="39"/>
        <v>0</v>
      </c>
      <c r="CQ83" s="163">
        <f t="shared" si="39"/>
        <v>0</v>
      </c>
      <c r="CR83" s="163">
        <f t="shared" si="39"/>
        <v>0</v>
      </c>
      <c r="CS83" s="163">
        <f t="shared" si="39"/>
        <v>0</v>
      </c>
      <c r="CT83" s="163">
        <f t="shared" si="39"/>
        <v>0</v>
      </c>
      <c r="CU83" s="163">
        <f t="shared" si="39"/>
        <v>0</v>
      </c>
      <c r="CV83" s="163">
        <f t="shared" si="39"/>
        <v>0</v>
      </c>
      <c r="CW83" s="163">
        <f t="shared" si="39"/>
        <v>0</v>
      </c>
      <c r="CX83" s="163">
        <f t="shared" si="39"/>
        <v>0</v>
      </c>
      <c r="CY83" s="163">
        <f t="shared" si="39"/>
        <v>0</v>
      </c>
      <c r="CZ83" s="163">
        <f t="shared" si="39"/>
        <v>0</v>
      </c>
      <c r="DA83" s="163">
        <f t="shared" si="39"/>
        <v>0</v>
      </c>
      <c r="DB83" s="163">
        <f t="shared" si="39"/>
        <v>0</v>
      </c>
      <c r="DC83" s="163">
        <f t="shared" si="39"/>
        <v>0</v>
      </c>
      <c r="DD83" s="163">
        <f t="shared" si="39"/>
        <v>0</v>
      </c>
      <c r="DE83" s="163">
        <f t="shared" si="39"/>
        <v>0</v>
      </c>
      <c r="DF83" s="163">
        <f t="shared" si="39"/>
        <v>0</v>
      </c>
      <c r="DG83" s="163">
        <f t="shared" si="39"/>
        <v>0</v>
      </c>
      <c r="DH83" s="163">
        <f t="shared" si="39"/>
        <v>0</v>
      </c>
      <c r="DI83" s="163">
        <f t="shared" si="39"/>
        <v>0</v>
      </c>
      <c r="DJ83" s="163">
        <f t="shared" si="39"/>
        <v>0</v>
      </c>
      <c r="DK83" s="163">
        <f t="shared" si="39"/>
        <v>0</v>
      </c>
      <c r="DL83" s="163">
        <f t="shared" si="39"/>
        <v>0</v>
      </c>
      <c r="DM83" s="163">
        <f t="shared" si="39"/>
        <v>0</v>
      </c>
      <c r="DN83" s="163">
        <f t="shared" si="39"/>
        <v>0</v>
      </c>
      <c r="DO83" s="163">
        <f t="shared" si="39"/>
        <v>0</v>
      </c>
      <c r="DP83" s="163">
        <f t="shared" si="39"/>
        <v>0</v>
      </c>
      <c r="DQ83" s="163">
        <f t="shared" si="39"/>
        <v>0</v>
      </c>
      <c r="DR83" s="163">
        <f t="shared" si="39"/>
        <v>0</v>
      </c>
      <c r="DS83" s="163">
        <f t="shared" si="39"/>
        <v>0</v>
      </c>
      <c r="DT83" s="163">
        <f t="shared" si="39"/>
        <v>0</v>
      </c>
      <c r="DU83" s="163">
        <f t="shared" si="39"/>
        <v>0</v>
      </c>
      <c r="DV83" s="163">
        <f t="shared" si="39"/>
        <v>0</v>
      </c>
      <c r="DW83" s="163">
        <f t="shared" si="39"/>
        <v>0</v>
      </c>
      <c r="DX83" s="163">
        <f t="shared" si="39"/>
        <v>0</v>
      </c>
      <c r="DY83" s="163">
        <f t="shared" si="39"/>
        <v>0</v>
      </c>
      <c r="DZ83" s="163">
        <f t="shared" si="39"/>
        <v>0</v>
      </c>
      <c r="EA83" s="163">
        <f t="shared" si="39"/>
        <v>0</v>
      </c>
      <c r="EB83" s="163">
        <f t="shared" si="39"/>
        <v>0</v>
      </c>
      <c r="EC83" s="163">
        <f t="shared" si="39"/>
        <v>0</v>
      </c>
      <c r="ED83" s="163">
        <f t="shared" si="39"/>
        <v>0</v>
      </c>
      <c r="EE83" s="163">
        <f t="shared" si="39"/>
        <v>0</v>
      </c>
      <c r="EF83" s="163">
        <f t="shared" si="39"/>
        <v>0</v>
      </c>
      <c r="EG83" s="163">
        <f t="shared" si="39"/>
        <v>0</v>
      </c>
      <c r="EH83" s="163">
        <f t="shared" ref="EH83:ES83" si="40">EH81+EH82</f>
        <v>0</v>
      </c>
      <c r="EI83" s="163">
        <f t="shared" si="40"/>
        <v>0</v>
      </c>
      <c r="EJ83" s="163">
        <f t="shared" si="40"/>
        <v>0</v>
      </c>
      <c r="EK83" s="163">
        <f t="shared" si="40"/>
        <v>0</v>
      </c>
      <c r="EL83" s="163">
        <f t="shared" si="40"/>
        <v>0</v>
      </c>
      <c r="EM83" s="163">
        <f t="shared" si="40"/>
        <v>0</v>
      </c>
      <c r="EN83" s="163">
        <f t="shared" si="40"/>
        <v>0</v>
      </c>
      <c r="EO83" s="163">
        <f t="shared" si="40"/>
        <v>0</v>
      </c>
      <c r="EP83" s="163">
        <f t="shared" si="40"/>
        <v>0</v>
      </c>
      <c r="EQ83" s="163">
        <f t="shared" si="40"/>
        <v>0</v>
      </c>
      <c r="ER83" s="163">
        <f t="shared" si="40"/>
        <v>0</v>
      </c>
      <c r="ES83" s="163">
        <f t="shared" si="40"/>
        <v>0</v>
      </c>
    </row>
    <row r="84" spans="1:149" outlineLevel="1">
      <c r="E84" s="39"/>
      <c r="H84" s="163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</row>
    <row r="85" spans="1:149" outlineLevel="1">
      <c r="B85" s="23" t="s">
        <v>293</v>
      </c>
      <c r="C85" s="23" t="s">
        <v>300</v>
      </c>
      <c r="D85" s="25" t="s">
        <v>301</v>
      </c>
      <c r="E85" s="39">
        <f>SUM(F85:ES85)</f>
        <v>-213929.30280120648</v>
      </c>
      <c r="H85" s="163"/>
      <c r="O85" s="39"/>
      <c r="P85" s="39">
        <v>-2525.4337581650848</v>
      </c>
      <c r="Q85" s="39">
        <v>-2525.4337581650848</v>
      </c>
      <c r="R85" s="39">
        <v>-2835.3657837315059</v>
      </c>
      <c r="S85" s="39">
        <v>-2835.3657837315059</v>
      </c>
      <c r="T85" s="39">
        <v>-2835.3657837315059</v>
      </c>
      <c r="U85" s="39">
        <v>-2835.3657837315059</v>
      </c>
      <c r="V85" s="39">
        <v>-2835.3657837315059</v>
      </c>
      <c r="W85" s="39">
        <v>-2835.3657837315059</v>
      </c>
      <c r="X85" s="39">
        <v>-2835.3657837315059</v>
      </c>
      <c r="Y85" s="39">
        <v>-2835.3657837315059</v>
      </c>
      <c r="Z85" s="39">
        <v>-2835.3657837315059</v>
      </c>
      <c r="AA85" s="39">
        <v>-2835.3657837315059</v>
      </c>
      <c r="AB85" s="39">
        <v>-2835.3657837315059</v>
      </c>
      <c r="AC85" s="39">
        <v>-2835.3657837315059</v>
      </c>
      <c r="AD85" s="39">
        <v>-3137.3449687292064</v>
      </c>
      <c r="AE85" s="39">
        <v>-3137.3449687292064</v>
      </c>
      <c r="AF85" s="39">
        <v>-3137.3449687292064</v>
      </c>
      <c r="AG85" s="39">
        <v>-3137.3449687292064</v>
      </c>
      <c r="AH85" s="39">
        <v>-3137.3449687292064</v>
      </c>
      <c r="AI85" s="39">
        <v>-3137.3449687292064</v>
      </c>
      <c r="AJ85" s="39">
        <v>-3137.3449687292064</v>
      </c>
      <c r="AK85" s="39">
        <v>-3137.3449687292064</v>
      </c>
      <c r="AL85" s="39">
        <v>-3137.3449687292064</v>
      </c>
      <c r="AM85" s="39">
        <v>-3137.3449687292064</v>
      </c>
      <c r="AN85" s="39">
        <v>-3137.3449687292064</v>
      </c>
      <c r="AO85" s="39">
        <v>-3137.3449687292064</v>
      </c>
      <c r="AP85" s="39">
        <v>-3459.0610665939976</v>
      </c>
      <c r="AQ85" s="39">
        <v>-3459.0610665939976</v>
      </c>
      <c r="AR85" s="39">
        <v>-3459.0610665939976</v>
      </c>
      <c r="AS85" s="39">
        <v>-3459.0610665939976</v>
      </c>
      <c r="AT85" s="39">
        <v>-3459.0610665939976</v>
      </c>
      <c r="AU85" s="39">
        <v>-3459.0610665939976</v>
      </c>
      <c r="AV85" s="39">
        <v>-3459.0610665939976</v>
      </c>
      <c r="AW85" s="39">
        <v>-3459.0610665939976</v>
      </c>
      <c r="AX85" s="39">
        <v>-3459.0610665939976</v>
      </c>
      <c r="AY85" s="39">
        <v>-3459.0610665939976</v>
      </c>
      <c r="AZ85" s="39">
        <v>-3459.0610665939976</v>
      </c>
      <c r="BA85" s="39">
        <v>-3459.0610665939976</v>
      </c>
      <c r="BB85" s="39">
        <v>-3801.7680927893425</v>
      </c>
      <c r="BC85" s="39">
        <v>-3801.7680927893425</v>
      </c>
      <c r="BD85" s="39">
        <v>-3801.7680927893425</v>
      </c>
      <c r="BE85" s="39">
        <v>-3801.7680927893425</v>
      </c>
      <c r="BF85" s="39">
        <v>-3801.7680927893425</v>
      </c>
      <c r="BG85" s="39">
        <v>-3801.7680927893425</v>
      </c>
      <c r="BH85" s="39">
        <v>-3801.7680927893425</v>
      </c>
      <c r="BI85" s="39">
        <v>-3801.7680927893425</v>
      </c>
      <c r="BJ85" s="39">
        <v>-3801.7680927893425</v>
      </c>
      <c r="BK85" s="39">
        <v>-3801.7680927893425</v>
      </c>
      <c r="BL85" s="39">
        <v>-3801.7680927893425</v>
      </c>
      <c r="BM85" s="39">
        <v>-3801.7680927893425</v>
      </c>
      <c r="BN85" s="39">
        <v>-4172.9963618956253</v>
      </c>
      <c r="BO85" s="39">
        <v>-4172.9963618956253</v>
      </c>
      <c r="BP85" s="39">
        <v>-4172.9963618956253</v>
      </c>
      <c r="BQ85" s="39">
        <v>-4172.9963618956253</v>
      </c>
      <c r="BR85" s="39">
        <v>-4172.9963618956253</v>
      </c>
      <c r="BS85" s="39">
        <v>-4172.9963618956253</v>
      </c>
      <c r="BT85" s="39">
        <v>-4172.9963618956253</v>
      </c>
      <c r="BU85" s="39">
        <v>-4172.9963618956253</v>
      </c>
      <c r="BV85" s="39">
        <v>-4172.9963618956253</v>
      </c>
      <c r="BW85" s="39">
        <v>-4172.9963618956253</v>
      </c>
      <c r="BX85" s="39">
        <v>-4172.9963618956253</v>
      </c>
      <c r="BY85" s="39">
        <v>-4172.9963618956253</v>
      </c>
      <c r="BZ85" s="39">
        <v>0</v>
      </c>
      <c r="CA85" s="39">
        <v>0</v>
      </c>
      <c r="CB85" s="39">
        <v>0</v>
      </c>
      <c r="CC85" s="39">
        <v>0</v>
      </c>
      <c r="CD85" s="39">
        <v>0</v>
      </c>
      <c r="CE85" s="39">
        <v>0</v>
      </c>
      <c r="CF85" s="39">
        <v>0</v>
      </c>
      <c r="CG85" s="39">
        <v>0</v>
      </c>
      <c r="CH85" s="39">
        <v>0</v>
      </c>
      <c r="CI85" s="23">
        <v>0</v>
      </c>
      <c r="CJ85" s="23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3">
        <v>0</v>
      </c>
      <c r="CT85" s="23">
        <v>0</v>
      </c>
      <c r="CU85" s="23">
        <v>0</v>
      </c>
      <c r="CV85" s="23">
        <v>0</v>
      </c>
      <c r="CW85" s="23">
        <v>0</v>
      </c>
      <c r="CX85" s="23">
        <v>0</v>
      </c>
      <c r="CY85" s="23">
        <v>0</v>
      </c>
      <c r="CZ85" s="23">
        <v>0</v>
      </c>
      <c r="DA85" s="23">
        <v>0</v>
      </c>
      <c r="DB85" s="23">
        <v>0</v>
      </c>
      <c r="DC85" s="23">
        <v>0</v>
      </c>
      <c r="DD85" s="23">
        <v>0</v>
      </c>
      <c r="DE85" s="23">
        <v>0</v>
      </c>
      <c r="DF85" s="23">
        <v>0</v>
      </c>
      <c r="DG85" s="23">
        <v>0</v>
      </c>
      <c r="DH85" s="23">
        <v>0</v>
      </c>
      <c r="DI85" s="23">
        <v>0</v>
      </c>
      <c r="DJ85" s="23">
        <v>0</v>
      </c>
      <c r="DK85" s="23">
        <v>0</v>
      </c>
      <c r="DL85" s="23">
        <v>0</v>
      </c>
      <c r="DM85" s="23">
        <v>0</v>
      </c>
      <c r="DN85" s="23">
        <v>0</v>
      </c>
      <c r="DO85" s="23">
        <v>0</v>
      </c>
      <c r="DP85" s="23">
        <v>0</v>
      </c>
      <c r="DQ85" s="23">
        <v>0</v>
      </c>
      <c r="DR85" s="23">
        <v>0</v>
      </c>
      <c r="DS85" s="23">
        <v>0</v>
      </c>
      <c r="DT85" s="23">
        <v>0</v>
      </c>
      <c r="DU85" s="23">
        <v>0</v>
      </c>
      <c r="DV85" s="23">
        <v>0</v>
      </c>
      <c r="DW85" s="23">
        <v>0</v>
      </c>
      <c r="DX85" s="23">
        <v>0</v>
      </c>
      <c r="DY85" s="23">
        <v>0</v>
      </c>
      <c r="DZ85" s="23">
        <v>0</v>
      </c>
      <c r="EA85" s="23">
        <v>0</v>
      </c>
      <c r="EB85" s="23">
        <v>0</v>
      </c>
      <c r="EC85" s="23">
        <v>0</v>
      </c>
      <c r="ED85" s="23">
        <v>0</v>
      </c>
      <c r="EE85" s="23">
        <v>0</v>
      </c>
      <c r="EF85" s="23">
        <v>0</v>
      </c>
      <c r="EG85" s="23">
        <v>0</v>
      </c>
      <c r="EH85" s="23">
        <v>0</v>
      </c>
      <c r="EI85" s="23">
        <v>0</v>
      </c>
      <c r="EJ85" s="23">
        <v>0</v>
      </c>
      <c r="EK85" s="23">
        <v>0</v>
      </c>
      <c r="EL85" s="23">
        <v>0</v>
      </c>
      <c r="EM85" s="23">
        <v>0</v>
      </c>
      <c r="EN85" s="23">
        <v>0</v>
      </c>
      <c r="EO85" s="23">
        <v>0</v>
      </c>
      <c r="EP85" s="23">
        <v>0</v>
      </c>
      <c r="EQ85" s="23">
        <v>0</v>
      </c>
      <c r="ER85" s="23">
        <v>0</v>
      </c>
      <c r="ES85" s="23">
        <v>0</v>
      </c>
    </row>
    <row r="86" spans="1:149" outlineLevel="1">
      <c r="B86" s="23" t="s">
        <v>292</v>
      </c>
      <c r="C86" s="354" t="s">
        <v>318</v>
      </c>
      <c r="D86" s="25" t="s">
        <v>317</v>
      </c>
      <c r="E86" s="39">
        <f t="shared" ref="E86:E87" si="41">SUM(F86:ES86)</f>
        <v>-24216.590801069902</v>
      </c>
      <c r="O86" s="39"/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56">
        <v>0</v>
      </c>
      <c r="Y86" s="356">
        <v>0</v>
      </c>
      <c r="Z86" s="356">
        <v>0</v>
      </c>
      <c r="AA86" s="356">
        <v>0</v>
      </c>
      <c r="AB86" s="356">
        <v>0</v>
      </c>
      <c r="AC86" s="356">
        <v>-0.43924522192719451</v>
      </c>
      <c r="AD86" s="356">
        <v>0</v>
      </c>
      <c r="AE86" s="356">
        <v>17.699696914299238</v>
      </c>
      <c r="AF86" s="356">
        <v>17.699696914299238</v>
      </c>
      <c r="AG86" s="356">
        <v>17.699696914299238</v>
      </c>
      <c r="AH86" s="356">
        <v>17.699696914299238</v>
      </c>
      <c r="AI86" s="356">
        <v>17.699696914299238</v>
      </c>
      <c r="AJ86" s="39">
        <v>-2266.1330273401222</v>
      </c>
      <c r="AK86" s="39">
        <v>-2266.1330273401222</v>
      </c>
      <c r="AL86" s="39">
        <v>-2266.1330273401222</v>
      </c>
      <c r="AM86" s="39">
        <v>-2266.1330273401222</v>
      </c>
      <c r="AN86" s="39">
        <v>-2266.1330273401222</v>
      </c>
      <c r="AO86" s="39">
        <v>-2669.8725231204139</v>
      </c>
      <c r="AP86" s="39">
        <v>-335.86856949522644</v>
      </c>
      <c r="AQ86" s="39">
        <v>-335.86856949522644</v>
      </c>
      <c r="AR86" s="39">
        <v>-335.86856949522644</v>
      </c>
      <c r="AS86" s="39">
        <v>-335.86856949522644</v>
      </c>
      <c r="AT86" s="39">
        <v>-335.86856949522644</v>
      </c>
      <c r="AU86" s="39">
        <v>-335.86856949522644</v>
      </c>
      <c r="AV86" s="39">
        <v>-335.86856949522644</v>
      </c>
      <c r="AW86" s="39">
        <v>-229.80765029987742</v>
      </c>
      <c r="AX86" s="39">
        <v>-278.48181681419692</v>
      </c>
      <c r="AY86" s="39">
        <v>-278.48181681419692</v>
      </c>
      <c r="AZ86" s="39">
        <v>-278.48181681419692</v>
      </c>
      <c r="BA86" s="39">
        <v>-278.48181681419692</v>
      </c>
      <c r="BB86" s="39">
        <v>-242.87356827689382</v>
      </c>
      <c r="BC86" s="39">
        <v>-242.87356827689382</v>
      </c>
      <c r="BD86" s="39">
        <v>-242.87356827689382</v>
      </c>
      <c r="BE86" s="39">
        <v>-242.87356827689382</v>
      </c>
      <c r="BF86" s="39">
        <v>-242.87356827689382</v>
      </c>
      <c r="BG86" s="39">
        <v>-242.87356827689382</v>
      </c>
      <c r="BH86" s="39">
        <v>-242.87356827689382</v>
      </c>
      <c r="BI86" s="39">
        <v>-242.87356827689382</v>
      </c>
      <c r="BJ86" s="39">
        <v>-242.87356827689382</v>
      </c>
      <c r="BK86" s="39">
        <v>-242.87356827689382</v>
      </c>
      <c r="BL86" s="39">
        <v>-242.87356827689382</v>
      </c>
      <c r="BM86" s="39">
        <v>-242.87356827689382</v>
      </c>
      <c r="BN86" s="39">
        <v>-307.90122143770805</v>
      </c>
      <c r="BO86" s="39">
        <v>-307.90122143770805</v>
      </c>
      <c r="BP86" s="39">
        <v>-307.90122143770805</v>
      </c>
      <c r="BQ86" s="39">
        <v>-307.90122143770805</v>
      </c>
      <c r="BR86" s="39">
        <v>-307.90122143770805</v>
      </c>
      <c r="BS86" s="39">
        <v>-307.90122143770805</v>
      </c>
      <c r="BT86" s="39">
        <v>-307.90122143770805</v>
      </c>
      <c r="BU86" s="39">
        <v>-307.90122143770805</v>
      </c>
      <c r="BV86" s="39">
        <v>-307.90122143770805</v>
      </c>
      <c r="BW86" s="39">
        <v>-307.90122143770805</v>
      </c>
      <c r="BX86" s="39">
        <v>-307.90122143770805</v>
      </c>
      <c r="BY86" s="39">
        <v>-307.90122143770805</v>
      </c>
      <c r="BZ86" s="39">
        <v>0</v>
      </c>
      <c r="CA86" s="39">
        <v>0</v>
      </c>
      <c r="CB86" s="39">
        <v>0</v>
      </c>
      <c r="CC86" s="39">
        <v>0</v>
      </c>
      <c r="CD86" s="39">
        <v>0</v>
      </c>
      <c r="CE86" s="39">
        <v>0</v>
      </c>
      <c r="CF86" s="39">
        <v>0</v>
      </c>
      <c r="CG86" s="39">
        <v>0</v>
      </c>
      <c r="CH86" s="39">
        <v>0</v>
      </c>
      <c r="CI86" s="39">
        <v>0</v>
      </c>
      <c r="CJ86" s="39">
        <v>0</v>
      </c>
      <c r="CK86" s="39">
        <v>0</v>
      </c>
      <c r="CL86" s="39">
        <v>0</v>
      </c>
      <c r="CM86" s="39">
        <v>0</v>
      </c>
      <c r="CN86" s="39">
        <v>0</v>
      </c>
      <c r="CO86" s="39">
        <v>0</v>
      </c>
      <c r="CP86" s="39">
        <v>0</v>
      </c>
      <c r="CQ86" s="39">
        <v>0</v>
      </c>
      <c r="CR86" s="39">
        <v>0</v>
      </c>
      <c r="CS86" s="39">
        <v>0</v>
      </c>
      <c r="CT86" s="39">
        <v>0</v>
      </c>
      <c r="CU86" s="39">
        <v>0</v>
      </c>
      <c r="CV86" s="39">
        <v>0</v>
      </c>
      <c r="CW86" s="39">
        <v>0</v>
      </c>
      <c r="CX86" s="39">
        <v>0</v>
      </c>
      <c r="CY86" s="39">
        <v>0</v>
      </c>
      <c r="CZ86" s="39">
        <v>0</v>
      </c>
      <c r="DA86" s="39">
        <v>0</v>
      </c>
      <c r="DB86" s="39">
        <v>0</v>
      </c>
      <c r="DC86" s="39">
        <v>0</v>
      </c>
      <c r="DD86" s="39">
        <v>0</v>
      </c>
      <c r="DE86" s="39">
        <v>0</v>
      </c>
      <c r="DF86" s="39">
        <v>0</v>
      </c>
      <c r="DG86" s="39">
        <v>0</v>
      </c>
      <c r="DH86" s="39">
        <v>0</v>
      </c>
      <c r="DI86" s="39">
        <v>0</v>
      </c>
      <c r="DJ86" s="39">
        <v>0</v>
      </c>
      <c r="DK86" s="39">
        <v>0</v>
      </c>
      <c r="DL86" s="39">
        <v>0</v>
      </c>
      <c r="DM86" s="39">
        <v>0</v>
      </c>
      <c r="DN86" s="39">
        <v>0</v>
      </c>
      <c r="DO86" s="39">
        <v>0</v>
      </c>
      <c r="DP86" s="39">
        <v>0</v>
      </c>
      <c r="DQ86" s="39">
        <v>0</v>
      </c>
      <c r="DR86" s="39">
        <v>0</v>
      </c>
      <c r="DS86" s="39">
        <v>0</v>
      </c>
      <c r="DT86" s="39">
        <v>0</v>
      </c>
      <c r="DU86" s="39">
        <v>0</v>
      </c>
      <c r="DV86" s="39">
        <v>0</v>
      </c>
      <c r="DW86" s="39">
        <v>0</v>
      </c>
      <c r="DX86" s="39">
        <v>0</v>
      </c>
      <c r="DY86" s="39">
        <v>0</v>
      </c>
      <c r="DZ86" s="39">
        <v>0</v>
      </c>
      <c r="EA86" s="39">
        <v>0</v>
      </c>
      <c r="EB86" s="39">
        <v>0</v>
      </c>
      <c r="EC86" s="39">
        <v>0</v>
      </c>
      <c r="ED86" s="39">
        <v>0</v>
      </c>
      <c r="EE86" s="39">
        <v>0</v>
      </c>
      <c r="EF86" s="39">
        <v>0</v>
      </c>
      <c r="EG86" s="39">
        <v>0</v>
      </c>
      <c r="EH86" s="39">
        <v>0</v>
      </c>
      <c r="EI86" s="39">
        <v>0</v>
      </c>
      <c r="EJ86" s="39">
        <v>0</v>
      </c>
      <c r="EK86" s="39">
        <v>0</v>
      </c>
      <c r="EL86" s="39">
        <v>0</v>
      </c>
      <c r="EM86" s="39">
        <v>0</v>
      </c>
      <c r="EN86" s="39">
        <v>0</v>
      </c>
      <c r="EO86" s="39">
        <v>0</v>
      </c>
      <c r="EP86" s="39">
        <v>0</v>
      </c>
      <c r="EQ86" s="39">
        <v>0</v>
      </c>
      <c r="ER86" s="39">
        <v>0</v>
      </c>
      <c r="ES86" s="39">
        <v>0</v>
      </c>
    </row>
    <row r="87" spans="1:149" ht="20.25" customHeight="1" outlineLevel="1">
      <c r="D87" s="25" t="s">
        <v>302</v>
      </c>
      <c r="E87" s="39">
        <f t="shared" si="41"/>
        <v>-238145.89360227634</v>
      </c>
      <c r="I87" s="163">
        <f t="shared" ref="I87:AN87" si="42">SUM(I85:I86)</f>
        <v>0</v>
      </c>
      <c r="J87" s="163">
        <f t="shared" si="42"/>
        <v>0</v>
      </c>
      <c r="K87" s="163">
        <f t="shared" si="42"/>
        <v>0</v>
      </c>
      <c r="L87" s="163">
        <f t="shared" si="42"/>
        <v>0</v>
      </c>
      <c r="M87" s="163">
        <f t="shared" si="42"/>
        <v>0</v>
      </c>
      <c r="N87" s="163">
        <f t="shared" si="42"/>
        <v>0</v>
      </c>
      <c r="O87" s="163">
        <f t="shared" si="42"/>
        <v>0</v>
      </c>
      <c r="P87" s="357">
        <f t="shared" si="42"/>
        <v>-2525.4337581650848</v>
      </c>
      <c r="Q87" s="357">
        <f t="shared" si="42"/>
        <v>-2525.4337581650848</v>
      </c>
      <c r="R87" s="357">
        <f t="shared" si="42"/>
        <v>-2835.3657837315059</v>
      </c>
      <c r="S87" s="357">
        <f t="shared" si="42"/>
        <v>-2835.3657837315059</v>
      </c>
      <c r="T87" s="357">
        <f t="shared" si="42"/>
        <v>-2835.3657837315059</v>
      </c>
      <c r="U87" s="357">
        <f t="shared" si="42"/>
        <v>-2835.3657837315059</v>
      </c>
      <c r="V87" s="357">
        <f t="shared" si="42"/>
        <v>-2835.3657837315059</v>
      </c>
      <c r="W87" s="357">
        <f t="shared" si="42"/>
        <v>-2835.3657837315059</v>
      </c>
      <c r="X87" s="163">
        <f t="shared" si="42"/>
        <v>-2835.3657837315059</v>
      </c>
      <c r="Y87" s="163">
        <f t="shared" si="42"/>
        <v>-2835.3657837315059</v>
      </c>
      <c r="Z87" s="163">
        <f t="shared" si="42"/>
        <v>-2835.3657837315059</v>
      </c>
      <c r="AA87" s="163">
        <f t="shared" si="42"/>
        <v>-2835.3657837315059</v>
      </c>
      <c r="AB87" s="163">
        <f t="shared" si="42"/>
        <v>-2835.3657837315059</v>
      </c>
      <c r="AC87" s="156">
        <f t="shared" si="42"/>
        <v>-2835.8050289534331</v>
      </c>
      <c r="AD87" s="163">
        <f t="shared" si="42"/>
        <v>-3137.3449687292064</v>
      </c>
      <c r="AE87" s="163">
        <f t="shared" si="42"/>
        <v>-3119.6452718149071</v>
      </c>
      <c r="AF87" s="163">
        <f t="shared" si="42"/>
        <v>-3119.6452718149071</v>
      </c>
      <c r="AG87" s="163">
        <f t="shared" si="42"/>
        <v>-3119.6452718149071</v>
      </c>
      <c r="AH87" s="163">
        <f t="shared" si="42"/>
        <v>-3119.6452718149071</v>
      </c>
      <c r="AI87" s="163">
        <f t="shared" si="42"/>
        <v>-3119.6452718149071</v>
      </c>
      <c r="AJ87" s="163">
        <f t="shared" si="42"/>
        <v>-5403.4779960693286</v>
      </c>
      <c r="AK87" s="163">
        <f t="shared" si="42"/>
        <v>-5403.4779960693286</v>
      </c>
      <c r="AL87" s="163">
        <f t="shared" si="42"/>
        <v>-5403.4779960693286</v>
      </c>
      <c r="AM87" s="163">
        <f t="shared" si="42"/>
        <v>-5403.4779960693286</v>
      </c>
      <c r="AN87" s="163">
        <f t="shared" si="42"/>
        <v>-5403.4779960693286</v>
      </c>
      <c r="AO87" s="163">
        <f t="shared" ref="AO87:BT87" si="43">SUM(AO85:AO86)</f>
        <v>-5807.2174918496203</v>
      </c>
      <c r="AP87" s="163">
        <f t="shared" si="43"/>
        <v>-3794.929636089224</v>
      </c>
      <c r="AQ87" s="163">
        <f t="shared" si="43"/>
        <v>-3794.929636089224</v>
      </c>
      <c r="AR87" s="163">
        <f t="shared" si="43"/>
        <v>-3794.929636089224</v>
      </c>
      <c r="AS87" s="163">
        <f t="shared" si="43"/>
        <v>-3794.929636089224</v>
      </c>
      <c r="AT87" s="163">
        <f t="shared" si="43"/>
        <v>-3794.929636089224</v>
      </c>
      <c r="AU87" s="163">
        <f t="shared" si="43"/>
        <v>-3794.929636089224</v>
      </c>
      <c r="AV87" s="163">
        <f t="shared" si="43"/>
        <v>-3794.929636089224</v>
      </c>
      <c r="AW87" s="163">
        <f t="shared" si="43"/>
        <v>-3688.868716893875</v>
      </c>
      <c r="AX87" s="163">
        <f t="shared" si="43"/>
        <v>-3737.5428834081945</v>
      </c>
      <c r="AY87" s="163">
        <f t="shared" si="43"/>
        <v>-3737.5428834081945</v>
      </c>
      <c r="AZ87" s="163">
        <f t="shared" si="43"/>
        <v>-3737.5428834081945</v>
      </c>
      <c r="BA87" s="163">
        <f t="shared" si="43"/>
        <v>-3737.5428834081945</v>
      </c>
      <c r="BB87" s="163">
        <f t="shared" si="43"/>
        <v>-4044.6416610662363</v>
      </c>
      <c r="BC87" s="163">
        <f t="shared" si="43"/>
        <v>-4044.6416610662363</v>
      </c>
      <c r="BD87" s="163">
        <f t="shared" si="43"/>
        <v>-4044.6416610662363</v>
      </c>
      <c r="BE87" s="163">
        <f t="shared" si="43"/>
        <v>-4044.6416610662363</v>
      </c>
      <c r="BF87" s="163">
        <f t="shared" si="43"/>
        <v>-4044.6416610662363</v>
      </c>
      <c r="BG87" s="163">
        <f t="shared" si="43"/>
        <v>-4044.6416610662363</v>
      </c>
      <c r="BH87" s="163">
        <f t="shared" si="43"/>
        <v>-4044.6416610662363</v>
      </c>
      <c r="BI87" s="163">
        <f t="shared" si="43"/>
        <v>-4044.6416610662363</v>
      </c>
      <c r="BJ87" s="163">
        <f t="shared" si="43"/>
        <v>-4044.6416610662363</v>
      </c>
      <c r="BK87" s="163">
        <f t="shared" si="43"/>
        <v>-4044.6416610662363</v>
      </c>
      <c r="BL87" s="163">
        <f t="shared" si="43"/>
        <v>-4044.6416610662363</v>
      </c>
      <c r="BM87" s="163">
        <f t="shared" si="43"/>
        <v>-4044.6416610662363</v>
      </c>
      <c r="BN87" s="163">
        <f t="shared" si="43"/>
        <v>-4480.8975833333334</v>
      </c>
      <c r="BO87" s="163">
        <f t="shared" si="43"/>
        <v>-4480.8975833333334</v>
      </c>
      <c r="BP87" s="163">
        <f t="shared" si="43"/>
        <v>-4480.8975833333334</v>
      </c>
      <c r="BQ87" s="163">
        <f t="shared" si="43"/>
        <v>-4480.8975833333334</v>
      </c>
      <c r="BR87" s="163">
        <f t="shared" si="43"/>
        <v>-4480.8975833333334</v>
      </c>
      <c r="BS87" s="163">
        <f t="shared" si="43"/>
        <v>-4480.8975833333334</v>
      </c>
      <c r="BT87" s="163">
        <f t="shared" si="43"/>
        <v>-4480.8975833333334</v>
      </c>
      <c r="BU87" s="163">
        <f t="shared" ref="BU87:CZ87" si="44">SUM(BU85:BU86)</f>
        <v>-4480.8975833333334</v>
      </c>
      <c r="BV87" s="163">
        <f t="shared" si="44"/>
        <v>-4480.8975833333334</v>
      </c>
      <c r="BW87" s="163">
        <f t="shared" si="44"/>
        <v>-4480.8975833333334</v>
      </c>
      <c r="BX87" s="163">
        <f t="shared" si="44"/>
        <v>-4480.8975833333334</v>
      </c>
      <c r="BY87" s="163">
        <f t="shared" si="44"/>
        <v>-4480.8975833333334</v>
      </c>
      <c r="BZ87" s="163">
        <f t="shared" si="44"/>
        <v>0</v>
      </c>
      <c r="CA87" s="163">
        <f t="shared" si="44"/>
        <v>0</v>
      </c>
      <c r="CB87" s="163">
        <f t="shared" si="44"/>
        <v>0</v>
      </c>
      <c r="CC87" s="163">
        <f t="shared" si="44"/>
        <v>0</v>
      </c>
      <c r="CD87" s="163">
        <f t="shared" si="44"/>
        <v>0</v>
      </c>
      <c r="CE87" s="163">
        <f t="shared" si="44"/>
        <v>0</v>
      </c>
      <c r="CF87" s="163">
        <f t="shared" si="44"/>
        <v>0</v>
      </c>
      <c r="CG87" s="163">
        <f t="shared" si="44"/>
        <v>0</v>
      </c>
      <c r="CH87" s="163">
        <f t="shared" si="44"/>
        <v>0</v>
      </c>
      <c r="CI87" s="163">
        <f t="shared" si="44"/>
        <v>0</v>
      </c>
      <c r="CJ87" s="163">
        <f t="shared" si="44"/>
        <v>0</v>
      </c>
      <c r="CK87" s="163">
        <f t="shared" si="44"/>
        <v>0</v>
      </c>
      <c r="CL87" s="163">
        <f t="shared" si="44"/>
        <v>0</v>
      </c>
      <c r="CM87" s="163">
        <f t="shared" si="44"/>
        <v>0</v>
      </c>
      <c r="CN87" s="163">
        <f t="shared" si="44"/>
        <v>0</v>
      </c>
      <c r="CO87" s="163">
        <f t="shared" si="44"/>
        <v>0</v>
      </c>
      <c r="CP87" s="163">
        <f t="shared" si="44"/>
        <v>0</v>
      </c>
      <c r="CQ87" s="163">
        <f t="shared" si="44"/>
        <v>0</v>
      </c>
      <c r="CR87" s="163">
        <f t="shared" si="44"/>
        <v>0</v>
      </c>
      <c r="CS87" s="163">
        <f t="shared" si="44"/>
        <v>0</v>
      </c>
      <c r="CT87" s="163">
        <f t="shared" si="44"/>
        <v>0</v>
      </c>
      <c r="CU87" s="163">
        <f t="shared" si="44"/>
        <v>0</v>
      </c>
      <c r="CV87" s="163">
        <f t="shared" si="44"/>
        <v>0</v>
      </c>
      <c r="CW87" s="163">
        <f t="shared" si="44"/>
        <v>0</v>
      </c>
      <c r="CX87" s="163">
        <f t="shared" si="44"/>
        <v>0</v>
      </c>
      <c r="CY87" s="163">
        <f t="shared" si="44"/>
        <v>0</v>
      </c>
      <c r="CZ87" s="163">
        <f t="shared" si="44"/>
        <v>0</v>
      </c>
      <c r="DA87" s="163">
        <f t="shared" ref="DA87:EF87" si="45">SUM(DA85:DA86)</f>
        <v>0</v>
      </c>
      <c r="DB87" s="163">
        <f t="shared" si="45"/>
        <v>0</v>
      </c>
      <c r="DC87" s="163">
        <f t="shared" si="45"/>
        <v>0</v>
      </c>
      <c r="DD87" s="163">
        <f t="shared" si="45"/>
        <v>0</v>
      </c>
      <c r="DE87" s="163">
        <f t="shared" si="45"/>
        <v>0</v>
      </c>
      <c r="DF87" s="163">
        <f t="shared" si="45"/>
        <v>0</v>
      </c>
      <c r="DG87" s="163">
        <f t="shared" si="45"/>
        <v>0</v>
      </c>
      <c r="DH87" s="163">
        <f t="shared" si="45"/>
        <v>0</v>
      </c>
      <c r="DI87" s="163">
        <f t="shared" si="45"/>
        <v>0</v>
      </c>
      <c r="DJ87" s="163">
        <f t="shared" si="45"/>
        <v>0</v>
      </c>
      <c r="DK87" s="163">
        <f t="shared" si="45"/>
        <v>0</v>
      </c>
      <c r="DL87" s="163">
        <f t="shared" si="45"/>
        <v>0</v>
      </c>
      <c r="DM87" s="163">
        <f t="shared" si="45"/>
        <v>0</v>
      </c>
      <c r="DN87" s="163">
        <f t="shared" si="45"/>
        <v>0</v>
      </c>
      <c r="DO87" s="163">
        <f t="shared" si="45"/>
        <v>0</v>
      </c>
      <c r="DP87" s="163">
        <f t="shared" si="45"/>
        <v>0</v>
      </c>
      <c r="DQ87" s="163">
        <f t="shared" si="45"/>
        <v>0</v>
      </c>
      <c r="DR87" s="163">
        <f t="shared" si="45"/>
        <v>0</v>
      </c>
      <c r="DS87" s="163">
        <f t="shared" si="45"/>
        <v>0</v>
      </c>
      <c r="DT87" s="163">
        <f t="shared" si="45"/>
        <v>0</v>
      </c>
      <c r="DU87" s="163">
        <f t="shared" si="45"/>
        <v>0</v>
      </c>
      <c r="DV87" s="163">
        <f t="shared" si="45"/>
        <v>0</v>
      </c>
      <c r="DW87" s="163">
        <f t="shared" si="45"/>
        <v>0</v>
      </c>
      <c r="DX87" s="163">
        <f t="shared" si="45"/>
        <v>0</v>
      </c>
      <c r="DY87" s="163">
        <f t="shared" si="45"/>
        <v>0</v>
      </c>
      <c r="DZ87" s="163">
        <f t="shared" si="45"/>
        <v>0</v>
      </c>
      <c r="EA87" s="163">
        <f t="shared" si="45"/>
        <v>0</v>
      </c>
      <c r="EB87" s="163">
        <f t="shared" si="45"/>
        <v>0</v>
      </c>
      <c r="EC87" s="163">
        <f t="shared" si="45"/>
        <v>0</v>
      </c>
      <c r="ED87" s="163">
        <f t="shared" si="45"/>
        <v>0</v>
      </c>
      <c r="EE87" s="163">
        <f t="shared" si="45"/>
        <v>0</v>
      </c>
      <c r="EF87" s="163">
        <f t="shared" si="45"/>
        <v>0</v>
      </c>
      <c r="EG87" s="163">
        <f t="shared" ref="EG87:ES87" si="46">SUM(EG85:EG86)</f>
        <v>0</v>
      </c>
      <c r="EH87" s="163">
        <f t="shared" si="46"/>
        <v>0</v>
      </c>
      <c r="EI87" s="163">
        <f t="shared" si="46"/>
        <v>0</v>
      </c>
      <c r="EJ87" s="163">
        <f t="shared" si="46"/>
        <v>0</v>
      </c>
      <c r="EK87" s="163">
        <f t="shared" si="46"/>
        <v>0</v>
      </c>
      <c r="EL87" s="163">
        <f t="shared" si="46"/>
        <v>0</v>
      </c>
      <c r="EM87" s="163">
        <f t="shared" si="46"/>
        <v>0</v>
      </c>
      <c r="EN87" s="163">
        <f t="shared" si="46"/>
        <v>0</v>
      </c>
      <c r="EO87" s="163">
        <f t="shared" si="46"/>
        <v>0</v>
      </c>
      <c r="EP87" s="163">
        <f t="shared" si="46"/>
        <v>0</v>
      </c>
      <c r="EQ87" s="163">
        <f t="shared" si="46"/>
        <v>0</v>
      </c>
      <c r="ER87" s="163">
        <f t="shared" si="46"/>
        <v>0</v>
      </c>
      <c r="ES87" s="163">
        <f t="shared" si="46"/>
        <v>0</v>
      </c>
    </row>
    <row r="88" spans="1:149" outlineLevel="1">
      <c r="D88" s="256"/>
      <c r="E88" s="358"/>
      <c r="F88" s="156">
        <f>E83+SUM(P88:AO88)</f>
        <v>245460.08034697711</v>
      </c>
      <c r="O88" s="39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  <c r="AA88" s="356"/>
      <c r="AB88" s="356"/>
      <c r="AC88" s="356"/>
      <c r="AD88" s="356"/>
      <c r="AE88" s="356"/>
      <c r="AF88" s="356"/>
      <c r="AG88" s="356"/>
      <c r="AH88" s="356"/>
      <c r="AI88" s="356"/>
      <c r="AJ88" s="356"/>
      <c r="AK88" s="356"/>
      <c r="AL88" s="356"/>
      <c r="AM88" s="356"/>
      <c r="AN88" s="356"/>
      <c r="AO88" s="356"/>
      <c r="AP88" s="356"/>
      <c r="AQ88" s="356"/>
      <c r="AR88" s="356"/>
      <c r="AS88" s="356"/>
      <c r="AT88" s="356"/>
      <c r="AU88" s="356"/>
      <c r="AV88" s="356"/>
      <c r="AW88" s="356"/>
      <c r="AX88" s="356"/>
      <c r="AY88" s="356"/>
      <c r="AZ88" s="356"/>
      <c r="BA88" s="356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</row>
    <row r="89" spans="1:149">
      <c r="D89" s="247"/>
      <c r="E89" s="440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</row>
    <row r="90" spans="1:149">
      <c r="A90" s="427" t="s">
        <v>319</v>
      </c>
      <c r="P90" s="39"/>
    </row>
    <row r="91" spans="1:149" s="132" customFormat="1" outlineLevel="1">
      <c r="A91" s="362"/>
      <c r="D91" s="359" t="s">
        <v>0</v>
      </c>
      <c r="G91" s="210"/>
    </row>
    <row r="92" spans="1:149" s="132" customFormat="1" outlineLevel="1">
      <c r="A92" s="362"/>
      <c r="D92" s="360" t="s">
        <v>279</v>
      </c>
      <c r="E92" s="209">
        <f>231412.983227877*(1-75.6675503731487%)</f>
        <v>56308.44757391703</v>
      </c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</row>
    <row r="93" spans="1:149" s="132" customFormat="1" outlineLevel="1">
      <c r="A93" s="362"/>
      <c r="B93" s="132" t="s">
        <v>292</v>
      </c>
      <c r="C93" s="363" t="s">
        <v>305</v>
      </c>
      <c r="D93" s="132" t="s">
        <v>303</v>
      </c>
      <c r="E93" s="205">
        <f>SUM(F93:ES93)</f>
        <v>3866.0425509789729</v>
      </c>
      <c r="G93" s="210"/>
      <c r="I93" s="355"/>
      <c r="J93" s="355"/>
      <c r="K93" s="355"/>
      <c r="L93" s="355"/>
      <c r="M93" s="355"/>
      <c r="N93" s="205"/>
      <c r="O93" s="205"/>
      <c r="P93" s="205">
        <v>3426.9723799999997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0</v>
      </c>
      <c r="AH93" s="205">
        <v>0</v>
      </c>
      <c r="AI93" s="205">
        <v>0</v>
      </c>
      <c r="AJ93" s="205">
        <v>0</v>
      </c>
      <c r="AK93" s="205">
        <v>0</v>
      </c>
      <c r="AL93" s="205">
        <v>0</v>
      </c>
      <c r="AM93" s="205">
        <v>0</v>
      </c>
      <c r="AN93" s="205">
        <v>694.18853999999999</v>
      </c>
      <c r="AO93" s="205">
        <v>-255.11836902102641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  <c r="AU93" s="205">
        <v>0</v>
      </c>
      <c r="AV93" s="205">
        <v>0</v>
      </c>
      <c r="AW93" s="205">
        <v>0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205">
        <v>0</v>
      </c>
      <c r="BD93" s="205">
        <v>0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205">
        <v>0</v>
      </c>
      <c r="BK93" s="205">
        <v>0</v>
      </c>
      <c r="BL93" s="205">
        <v>0</v>
      </c>
      <c r="BM93" s="205">
        <v>0</v>
      </c>
      <c r="BN93" s="205">
        <v>0</v>
      </c>
      <c r="BO93" s="205">
        <v>0</v>
      </c>
      <c r="BP93" s="205">
        <v>0</v>
      </c>
      <c r="BQ93" s="205">
        <v>0</v>
      </c>
      <c r="BR93" s="205">
        <v>0</v>
      </c>
      <c r="BS93" s="205">
        <v>0</v>
      </c>
      <c r="BT93" s="205">
        <v>0</v>
      </c>
      <c r="BU93" s="205">
        <v>0</v>
      </c>
      <c r="BV93" s="205">
        <v>0</v>
      </c>
      <c r="BW93" s="205">
        <v>0</v>
      </c>
      <c r="BX93" s="205">
        <v>0</v>
      </c>
      <c r="BY93" s="205">
        <v>0</v>
      </c>
      <c r="BZ93" s="205">
        <v>0</v>
      </c>
      <c r="CA93" s="205">
        <v>0</v>
      </c>
      <c r="CB93" s="205">
        <v>0</v>
      </c>
      <c r="CC93" s="205">
        <v>0</v>
      </c>
      <c r="CD93" s="205">
        <v>0</v>
      </c>
      <c r="CE93" s="205">
        <v>0</v>
      </c>
      <c r="CF93" s="205">
        <v>0</v>
      </c>
      <c r="CG93" s="205">
        <v>0</v>
      </c>
      <c r="CH93" s="205">
        <v>0</v>
      </c>
      <c r="CI93" s="205">
        <v>0</v>
      </c>
      <c r="CJ93" s="205">
        <v>0</v>
      </c>
      <c r="CK93" s="205">
        <v>0</v>
      </c>
      <c r="CL93" s="205">
        <v>0</v>
      </c>
      <c r="CM93" s="205">
        <v>0</v>
      </c>
      <c r="CN93" s="205">
        <v>0</v>
      </c>
      <c r="CO93" s="205">
        <v>0</v>
      </c>
      <c r="CP93" s="205">
        <v>0</v>
      </c>
      <c r="CQ93" s="205">
        <v>0</v>
      </c>
      <c r="CR93" s="205">
        <v>0</v>
      </c>
      <c r="CS93" s="205">
        <v>0</v>
      </c>
      <c r="CT93" s="205">
        <v>0</v>
      </c>
      <c r="CU93" s="205">
        <v>0</v>
      </c>
      <c r="CV93" s="205">
        <v>0</v>
      </c>
      <c r="CW93" s="205">
        <v>0</v>
      </c>
      <c r="CX93" s="205">
        <v>0</v>
      </c>
      <c r="CY93" s="205">
        <v>0</v>
      </c>
      <c r="CZ93" s="205">
        <v>0</v>
      </c>
      <c r="DA93" s="205">
        <v>0</v>
      </c>
      <c r="DB93" s="205">
        <v>0</v>
      </c>
      <c r="DC93" s="205">
        <v>0</v>
      </c>
      <c r="DD93" s="205">
        <v>0</v>
      </c>
      <c r="DE93" s="205">
        <v>0</v>
      </c>
      <c r="DF93" s="205">
        <v>0</v>
      </c>
      <c r="DG93" s="205">
        <v>0</v>
      </c>
      <c r="DH93" s="205">
        <v>0</v>
      </c>
      <c r="DI93" s="205">
        <v>0</v>
      </c>
      <c r="DJ93" s="205">
        <v>0</v>
      </c>
      <c r="DK93" s="205">
        <v>0</v>
      </c>
      <c r="DL93" s="205">
        <v>0</v>
      </c>
      <c r="DM93" s="205">
        <v>0</v>
      </c>
      <c r="DN93" s="205">
        <v>0</v>
      </c>
      <c r="DO93" s="205">
        <v>0</v>
      </c>
      <c r="DP93" s="205">
        <v>0</v>
      </c>
      <c r="DQ93" s="205">
        <v>0</v>
      </c>
      <c r="DR93" s="205">
        <v>0</v>
      </c>
      <c r="DS93" s="205">
        <v>0</v>
      </c>
      <c r="DT93" s="205">
        <v>0</v>
      </c>
      <c r="DU93" s="205">
        <v>0</v>
      </c>
      <c r="DV93" s="205">
        <v>0</v>
      </c>
      <c r="DW93" s="205">
        <v>0</v>
      </c>
      <c r="DX93" s="205">
        <v>0</v>
      </c>
      <c r="DY93" s="205">
        <v>0</v>
      </c>
      <c r="DZ93" s="205">
        <v>0</v>
      </c>
      <c r="EA93" s="205">
        <v>0</v>
      </c>
      <c r="EB93" s="205">
        <v>0</v>
      </c>
      <c r="EC93" s="205">
        <v>0</v>
      </c>
      <c r="ED93" s="205">
        <v>0</v>
      </c>
      <c r="EE93" s="205">
        <v>0</v>
      </c>
      <c r="EF93" s="205">
        <v>0</v>
      </c>
      <c r="EG93" s="205">
        <v>0</v>
      </c>
      <c r="EH93" s="205">
        <v>0</v>
      </c>
      <c r="EI93" s="205">
        <v>0</v>
      </c>
      <c r="EJ93" s="205">
        <v>0</v>
      </c>
      <c r="EK93" s="205">
        <v>0</v>
      </c>
      <c r="EL93" s="205">
        <v>0</v>
      </c>
      <c r="EM93" s="205">
        <v>0</v>
      </c>
      <c r="EN93" s="205">
        <v>0</v>
      </c>
      <c r="EO93" s="205">
        <v>0</v>
      </c>
      <c r="EP93" s="205">
        <v>0</v>
      </c>
      <c r="EQ93" s="205">
        <v>0</v>
      </c>
      <c r="ER93" s="205">
        <v>0</v>
      </c>
      <c r="ES93" s="205">
        <v>0</v>
      </c>
    </row>
    <row r="94" spans="1:149" s="132" customFormat="1" ht="20.25" customHeight="1" outlineLevel="1">
      <c r="A94" s="362"/>
      <c r="C94" s="363"/>
      <c r="D94" s="132" t="s">
        <v>304</v>
      </c>
      <c r="E94" s="209">
        <f>E92+E93</f>
        <v>60174.490124896001</v>
      </c>
      <c r="G94" s="210"/>
      <c r="I94" s="210">
        <f>I92+I93</f>
        <v>0</v>
      </c>
      <c r="J94" s="210">
        <f t="shared" ref="J94:BU94" si="47">J92+J93</f>
        <v>0</v>
      </c>
      <c r="K94" s="210">
        <f t="shared" si="47"/>
        <v>0</v>
      </c>
      <c r="L94" s="210">
        <f t="shared" si="47"/>
        <v>0</v>
      </c>
      <c r="M94" s="210">
        <f t="shared" si="47"/>
        <v>0</v>
      </c>
      <c r="N94" s="210">
        <f t="shared" si="47"/>
        <v>0</v>
      </c>
      <c r="O94" s="210">
        <f t="shared" si="47"/>
        <v>0</v>
      </c>
      <c r="P94" s="210">
        <f t="shared" si="47"/>
        <v>3426.9723799999997</v>
      </c>
      <c r="Q94" s="210">
        <f t="shared" si="47"/>
        <v>0</v>
      </c>
      <c r="R94" s="210">
        <f t="shared" si="47"/>
        <v>0</v>
      </c>
      <c r="S94" s="210">
        <f t="shared" si="47"/>
        <v>0</v>
      </c>
      <c r="T94" s="210">
        <f t="shared" si="47"/>
        <v>0</v>
      </c>
      <c r="U94" s="210">
        <f t="shared" si="47"/>
        <v>0</v>
      </c>
      <c r="V94" s="210">
        <f t="shared" si="47"/>
        <v>0</v>
      </c>
      <c r="W94" s="210">
        <f t="shared" si="47"/>
        <v>0</v>
      </c>
      <c r="X94" s="210">
        <f t="shared" si="47"/>
        <v>0</v>
      </c>
      <c r="Y94" s="210">
        <f t="shared" si="47"/>
        <v>0</v>
      </c>
      <c r="Z94" s="210">
        <f t="shared" si="47"/>
        <v>0</v>
      </c>
      <c r="AA94" s="210">
        <f t="shared" si="47"/>
        <v>0</v>
      </c>
      <c r="AB94" s="210">
        <f t="shared" si="47"/>
        <v>0</v>
      </c>
      <c r="AC94" s="210">
        <f t="shared" si="47"/>
        <v>0</v>
      </c>
      <c r="AD94" s="210">
        <f t="shared" si="47"/>
        <v>0</v>
      </c>
      <c r="AE94" s="210">
        <f t="shared" si="47"/>
        <v>0</v>
      </c>
      <c r="AF94" s="210">
        <f t="shared" si="47"/>
        <v>0</v>
      </c>
      <c r="AG94" s="210">
        <f t="shared" si="47"/>
        <v>0</v>
      </c>
      <c r="AH94" s="210">
        <f t="shared" si="47"/>
        <v>0</v>
      </c>
      <c r="AI94" s="210">
        <f t="shared" si="47"/>
        <v>0</v>
      </c>
      <c r="AJ94" s="210">
        <f t="shared" si="47"/>
        <v>0</v>
      </c>
      <c r="AK94" s="210">
        <f t="shared" si="47"/>
        <v>0</v>
      </c>
      <c r="AL94" s="210">
        <f t="shared" si="47"/>
        <v>0</v>
      </c>
      <c r="AM94" s="210">
        <f t="shared" si="47"/>
        <v>0</v>
      </c>
      <c r="AN94" s="210">
        <f t="shared" si="47"/>
        <v>694.18853999999999</v>
      </c>
      <c r="AO94" s="210">
        <f t="shared" si="47"/>
        <v>-255.11836902102641</v>
      </c>
      <c r="AP94" s="210">
        <f t="shared" si="47"/>
        <v>0</v>
      </c>
      <c r="AQ94" s="210">
        <f t="shared" si="47"/>
        <v>0</v>
      </c>
      <c r="AR94" s="210">
        <f t="shared" si="47"/>
        <v>0</v>
      </c>
      <c r="AS94" s="210">
        <f t="shared" si="47"/>
        <v>0</v>
      </c>
      <c r="AT94" s="210">
        <f t="shared" si="47"/>
        <v>0</v>
      </c>
      <c r="AU94" s="210">
        <f t="shared" si="47"/>
        <v>0</v>
      </c>
      <c r="AV94" s="210">
        <f t="shared" si="47"/>
        <v>0</v>
      </c>
      <c r="AW94" s="210">
        <f t="shared" si="47"/>
        <v>0</v>
      </c>
      <c r="AX94" s="210">
        <f t="shared" si="47"/>
        <v>0</v>
      </c>
      <c r="AY94" s="210">
        <f t="shared" si="47"/>
        <v>0</v>
      </c>
      <c r="AZ94" s="210">
        <f t="shared" si="47"/>
        <v>0</v>
      </c>
      <c r="BA94" s="210">
        <f t="shared" si="47"/>
        <v>0</v>
      </c>
      <c r="BB94" s="210">
        <f t="shared" si="47"/>
        <v>0</v>
      </c>
      <c r="BC94" s="210">
        <f t="shared" si="47"/>
        <v>0</v>
      </c>
      <c r="BD94" s="210">
        <f t="shared" si="47"/>
        <v>0</v>
      </c>
      <c r="BE94" s="210">
        <f t="shared" si="47"/>
        <v>0</v>
      </c>
      <c r="BF94" s="210">
        <f t="shared" si="47"/>
        <v>0</v>
      </c>
      <c r="BG94" s="210">
        <f t="shared" si="47"/>
        <v>0</v>
      </c>
      <c r="BH94" s="210">
        <f t="shared" si="47"/>
        <v>0</v>
      </c>
      <c r="BI94" s="210">
        <f t="shared" si="47"/>
        <v>0</v>
      </c>
      <c r="BJ94" s="210">
        <f t="shared" si="47"/>
        <v>0</v>
      </c>
      <c r="BK94" s="210">
        <f t="shared" si="47"/>
        <v>0</v>
      </c>
      <c r="BL94" s="210">
        <f t="shared" si="47"/>
        <v>0</v>
      </c>
      <c r="BM94" s="210">
        <f t="shared" si="47"/>
        <v>0</v>
      </c>
      <c r="BN94" s="210">
        <f t="shared" si="47"/>
        <v>0</v>
      </c>
      <c r="BO94" s="210">
        <f t="shared" si="47"/>
        <v>0</v>
      </c>
      <c r="BP94" s="210">
        <f t="shared" si="47"/>
        <v>0</v>
      </c>
      <c r="BQ94" s="210">
        <f t="shared" si="47"/>
        <v>0</v>
      </c>
      <c r="BR94" s="210">
        <f t="shared" si="47"/>
        <v>0</v>
      </c>
      <c r="BS94" s="210">
        <f t="shared" si="47"/>
        <v>0</v>
      </c>
      <c r="BT94" s="210">
        <f t="shared" si="47"/>
        <v>0</v>
      </c>
      <c r="BU94" s="210">
        <f t="shared" si="47"/>
        <v>0</v>
      </c>
      <c r="BV94" s="210">
        <f t="shared" ref="BV94:EG94" si="48">BV92+BV93</f>
        <v>0</v>
      </c>
      <c r="BW94" s="210">
        <f t="shared" si="48"/>
        <v>0</v>
      </c>
      <c r="BX94" s="210">
        <f t="shared" si="48"/>
        <v>0</v>
      </c>
      <c r="BY94" s="210">
        <f t="shared" si="48"/>
        <v>0</v>
      </c>
      <c r="BZ94" s="210">
        <f t="shared" si="48"/>
        <v>0</v>
      </c>
      <c r="CA94" s="210">
        <f t="shared" si="48"/>
        <v>0</v>
      </c>
      <c r="CB94" s="210">
        <f t="shared" si="48"/>
        <v>0</v>
      </c>
      <c r="CC94" s="210">
        <f t="shared" si="48"/>
        <v>0</v>
      </c>
      <c r="CD94" s="210">
        <f t="shared" si="48"/>
        <v>0</v>
      </c>
      <c r="CE94" s="210">
        <f t="shared" si="48"/>
        <v>0</v>
      </c>
      <c r="CF94" s="210">
        <f t="shared" si="48"/>
        <v>0</v>
      </c>
      <c r="CG94" s="210">
        <f t="shared" si="48"/>
        <v>0</v>
      </c>
      <c r="CH94" s="210">
        <f t="shared" si="48"/>
        <v>0</v>
      </c>
      <c r="CI94" s="210">
        <f t="shared" si="48"/>
        <v>0</v>
      </c>
      <c r="CJ94" s="210">
        <f t="shared" si="48"/>
        <v>0</v>
      </c>
      <c r="CK94" s="210">
        <f t="shared" si="48"/>
        <v>0</v>
      </c>
      <c r="CL94" s="210">
        <f t="shared" si="48"/>
        <v>0</v>
      </c>
      <c r="CM94" s="210">
        <f t="shared" si="48"/>
        <v>0</v>
      </c>
      <c r="CN94" s="210">
        <f t="shared" si="48"/>
        <v>0</v>
      </c>
      <c r="CO94" s="210">
        <f t="shared" si="48"/>
        <v>0</v>
      </c>
      <c r="CP94" s="210">
        <f t="shared" si="48"/>
        <v>0</v>
      </c>
      <c r="CQ94" s="210">
        <f t="shared" si="48"/>
        <v>0</v>
      </c>
      <c r="CR94" s="210">
        <f t="shared" si="48"/>
        <v>0</v>
      </c>
      <c r="CS94" s="210">
        <f t="shared" si="48"/>
        <v>0</v>
      </c>
      <c r="CT94" s="210">
        <f t="shared" si="48"/>
        <v>0</v>
      </c>
      <c r="CU94" s="210">
        <f t="shared" si="48"/>
        <v>0</v>
      </c>
      <c r="CV94" s="210">
        <f t="shared" si="48"/>
        <v>0</v>
      </c>
      <c r="CW94" s="210">
        <f t="shared" si="48"/>
        <v>0</v>
      </c>
      <c r="CX94" s="210">
        <f t="shared" si="48"/>
        <v>0</v>
      </c>
      <c r="CY94" s="210">
        <f t="shared" si="48"/>
        <v>0</v>
      </c>
      <c r="CZ94" s="210">
        <f t="shared" si="48"/>
        <v>0</v>
      </c>
      <c r="DA94" s="210">
        <f t="shared" si="48"/>
        <v>0</v>
      </c>
      <c r="DB94" s="210">
        <f t="shared" si="48"/>
        <v>0</v>
      </c>
      <c r="DC94" s="210">
        <f t="shared" si="48"/>
        <v>0</v>
      </c>
      <c r="DD94" s="210">
        <f t="shared" si="48"/>
        <v>0</v>
      </c>
      <c r="DE94" s="210">
        <f t="shared" si="48"/>
        <v>0</v>
      </c>
      <c r="DF94" s="210">
        <f t="shared" si="48"/>
        <v>0</v>
      </c>
      <c r="DG94" s="210">
        <f t="shared" si="48"/>
        <v>0</v>
      </c>
      <c r="DH94" s="210">
        <f t="shared" si="48"/>
        <v>0</v>
      </c>
      <c r="DI94" s="210">
        <f t="shared" si="48"/>
        <v>0</v>
      </c>
      <c r="DJ94" s="210">
        <f t="shared" si="48"/>
        <v>0</v>
      </c>
      <c r="DK94" s="210">
        <f t="shared" si="48"/>
        <v>0</v>
      </c>
      <c r="DL94" s="210">
        <f t="shared" si="48"/>
        <v>0</v>
      </c>
      <c r="DM94" s="210">
        <f t="shared" si="48"/>
        <v>0</v>
      </c>
      <c r="DN94" s="210">
        <f t="shared" si="48"/>
        <v>0</v>
      </c>
      <c r="DO94" s="210">
        <f t="shared" si="48"/>
        <v>0</v>
      </c>
      <c r="DP94" s="210">
        <f t="shared" si="48"/>
        <v>0</v>
      </c>
      <c r="DQ94" s="210">
        <f t="shared" si="48"/>
        <v>0</v>
      </c>
      <c r="DR94" s="210">
        <f t="shared" si="48"/>
        <v>0</v>
      </c>
      <c r="DS94" s="210">
        <f t="shared" si="48"/>
        <v>0</v>
      </c>
      <c r="DT94" s="210">
        <f t="shared" si="48"/>
        <v>0</v>
      </c>
      <c r="DU94" s="210">
        <f t="shared" si="48"/>
        <v>0</v>
      </c>
      <c r="DV94" s="210">
        <f t="shared" si="48"/>
        <v>0</v>
      </c>
      <c r="DW94" s="210">
        <f t="shared" si="48"/>
        <v>0</v>
      </c>
      <c r="DX94" s="210">
        <f t="shared" si="48"/>
        <v>0</v>
      </c>
      <c r="DY94" s="210">
        <f t="shared" si="48"/>
        <v>0</v>
      </c>
      <c r="DZ94" s="210">
        <f t="shared" si="48"/>
        <v>0</v>
      </c>
      <c r="EA94" s="210">
        <f t="shared" si="48"/>
        <v>0</v>
      </c>
      <c r="EB94" s="210">
        <f t="shared" si="48"/>
        <v>0</v>
      </c>
      <c r="EC94" s="210">
        <f t="shared" si="48"/>
        <v>0</v>
      </c>
      <c r="ED94" s="210">
        <f t="shared" si="48"/>
        <v>0</v>
      </c>
      <c r="EE94" s="210">
        <f t="shared" si="48"/>
        <v>0</v>
      </c>
      <c r="EF94" s="210">
        <f t="shared" si="48"/>
        <v>0</v>
      </c>
      <c r="EG94" s="210">
        <f t="shared" si="48"/>
        <v>0</v>
      </c>
      <c r="EH94" s="210">
        <f t="shared" ref="EH94:ES94" si="49">EH92+EH93</f>
        <v>0</v>
      </c>
      <c r="EI94" s="210">
        <f t="shared" si="49"/>
        <v>0</v>
      </c>
      <c r="EJ94" s="210">
        <f t="shared" si="49"/>
        <v>0</v>
      </c>
      <c r="EK94" s="210">
        <f t="shared" si="49"/>
        <v>0</v>
      </c>
      <c r="EL94" s="210">
        <f t="shared" si="49"/>
        <v>0</v>
      </c>
      <c r="EM94" s="210">
        <f t="shared" si="49"/>
        <v>0</v>
      </c>
      <c r="EN94" s="210">
        <f t="shared" si="49"/>
        <v>0</v>
      </c>
      <c r="EO94" s="210">
        <f t="shared" si="49"/>
        <v>0</v>
      </c>
      <c r="EP94" s="210">
        <f t="shared" si="49"/>
        <v>0</v>
      </c>
      <c r="EQ94" s="210">
        <f t="shared" si="49"/>
        <v>0</v>
      </c>
      <c r="ER94" s="210">
        <f t="shared" si="49"/>
        <v>0</v>
      </c>
      <c r="ES94" s="210">
        <f t="shared" si="49"/>
        <v>0</v>
      </c>
    </row>
    <row r="95" spans="1:149" s="132" customFormat="1" outlineLevel="1">
      <c r="A95" s="362"/>
      <c r="C95" s="363"/>
      <c r="E95" s="209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  <c r="AC95" s="210"/>
      <c r="AD95" s="210"/>
      <c r="AE95" s="210"/>
      <c r="AF95" s="210"/>
      <c r="AG95" s="210"/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  <c r="BI95" s="210"/>
      <c r="BJ95" s="210"/>
      <c r="BK95" s="210"/>
      <c r="BL95" s="210"/>
      <c r="BM95" s="210"/>
      <c r="BN95" s="210"/>
      <c r="BO95" s="210"/>
      <c r="BP95" s="210"/>
      <c r="BQ95" s="210"/>
      <c r="BR95" s="210"/>
      <c r="BS95" s="210"/>
      <c r="BT95" s="210"/>
      <c r="BU95" s="210"/>
      <c r="BV95" s="210"/>
      <c r="BW95" s="210"/>
      <c r="BX95" s="210"/>
      <c r="BY95" s="210"/>
      <c r="BZ95" s="210"/>
      <c r="CA95" s="210"/>
      <c r="CB95" s="210"/>
      <c r="CC95" s="210"/>
      <c r="CD95" s="210"/>
      <c r="CE95" s="210"/>
      <c r="CF95" s="210"/>
      <c r="CG95" s="210"/>
      <c r="CH95" s="210"/>
      <c r="CI95" s="210"/>
      <c r="CJ95" s="210"/>
      <c r="CK95" s="210"/>
      <c r="CL95" s="210"/>
      <c r="CM95" s="210"/>
      <c r="CN95" s="210"/>
      <c r="CO95" s="210"/>
      <c r="CP95" s="210"/>
      <c r="CQ95" s="210"/>
      <c r="CR95" s="210"/>
      <c r="CS95" s="210"/>
      <c r="CT95" s="210"/>
      <c r="CU95" s="210"/>
      <c r="CV95" s="210"/>
      <c r="CW95" s="210"/>
      <c r="CX95" s="210"/>
      <c r="CY95" s="210"/>
      <c r="CZ95" s="210"/>
      <c r="DA95" s="210"/>
      <c r="DB95" s="210"/>
      <c r="DC95" s="210"/>
      <c r="DD95" s="210"/>
      <c r="DE95" s="210"/>
      <c r="DF95" s="210"/>
      <c r="DG95" s="210"/>
      <c r="DH95" s="210"/>
      <c r="DI95" s="210"/>
      <c r="DJ95" s="210"/>
      <c r="DK95" s="210"/>
      <c r="DL95" s="210"/>
      <c r="DM95" s="210"/>
      <c r="DN95" s="210"/>
      <c r="DO95" s="210"/>
      <c r="DP95" s="210"/>
      <c r="DQ95" s="210"/>
      <c r="DR95" s="210"/>
      <c r="DS95" s="210"/>
      <c r="DT95" s="210"/>
      <c r="DU95" s="210"/>
      <c r="DV95" s="210"/>
      <c r="DW95" s="210"/>
      <c r="DX95" s="210"/>
      <c r="DY95" s="210"/>
      <c r="DZ95" s="210"/>
      <c r="EA95" s="210"/>
      <c r="EB95" s="210"/>
      <c r="EC95" s="210"/>
      <c r="ED95" s="210"/>
      <c r="EE95" s="210"/>
      <c r="EF95" s="210"/>
      <c r="EG95" s="210"/>
      <c r="EH95" s="210"/>
      <c r="EI95" s="210"/>
      <c r="EJ95" s="210"/>
      <c r="EK95" s="210"/>
      <c r="EL95" s="210"/>
      <c r="EM95" s="210"/>
      <c r="EN95" s="210"/>
      <c r="EO95" s="210"/>
      <c r="EP95" s="210"/>
      <c r="EQ95" s="210"/>
      <c r="ER95" s="210"/>
      <c r="ES95" s="210"/>
    </row>
    <row r="96" spans="1:149" s="132" customFormat="1" outlineLevel="1">
      <c r="A96" s="362"/>
      <c r="B96" s="132" t="s">
        <v>293</v>
      </c>
      <c r="C96" s="132" t="s">
        <v>300</v>
      </c>
      <c r="D96" s="360" t="s">
        <v>301</v>
      </c>
      <c r="E96" s="209">
        <f>SUM(F96:ES96)</f>
        <v>-56308.447573917074</v>
      </c>
      <c r="O96" s="209" t="s">
        <v>44</v>
      </c>
      <c r="P96" s="209">
        <v>-709.82200119494655</v>
      </c>
      <c r="Q96" s="209">
        <v>-709.82200119494655</v>
      </c>
      <c r="R96" s="209">
        <v>-761.35394846555073</v>
      </c>
      <c r="S96" s="209">
        <v>-761.35394846555073</v>
      </c>
      <c r="T96" s="209">
        <v>-761.35394846555073</v>
      </c>
      <c r="U96" s="209">
        <v>-761.35394846555073</v>
      </c>
      <c r="V96" s="209">
        <v>-761.35394846555073</v>
      </c>
      <c r="W96" s="209">
        <v>-761.35394846555073</v>
      </c>
      <c r="X96" s="209">
        <v>-761.35394846555073</v>
      </c>
      <c r="Y96" s="209">
        <v>-761.35394846555073</v>
      </c>
      <c r="Z96" s="209">
        <v>-761.35394846555073</v>
      </c>
      <c r="AA96" s="209">
        <v>-761.35394846555073</v>
      </c>
      <c r="AB96" s="209">
        <v>-761.35394846555073</v>
      </c>
      <c r="AC96" s="209">
        <v>-761.35394846555073</v>
      </c>
      <c r="AD96" s="209">
        <v>-833.11372049329111</v>
      </c>
      <c r="AE96" s="209">
        <v>-833.11372049329111</v>
      </c>
      <c r="AF96" s="209">
        <v>-833.11372049329111</v>
      </c>
      <c r="AG96" s="209">
        <v>-833.11372049329111</v>
      </c>
      <c r="AH96" s="209">
        <v>-833.11372049329111</v>
      </c>
      <c r="AI96" s="209">
        <v>-833.11372049329111</v>
      </c>
      <c r="AJ96" s="209">
        <v>-833.11372049329111</v>
      </c>
      <c r="AK96" s="209">
        <v>-833.11372049329111</v>
      </c>
      <c r="AL96" s="209">
        <v>-833.11372049329111</v>
      </c>
      <c r="AM96" s="209">
        <v>-833.11372049329111</v>
      </c>
      <c r="AN96" s="209">
        <v>-833.11372049329111</v>
      </c>
      <c r="AO96" s="209">
        <v>-833.11372049329111</v>
      </c>
      <c r="AP96" s="209">
        <v>-909.65141005167743</v>
      </c>
      <c r="AQ96" s="209">
        <v>-909.65141005167743</v>
      </c>
      <c r="AR96" s="209">
        <v>-909.65141005167743</v>
      </c>
      <c r="AS96" s="209">
        <v>-909.65141005167743</v>
      </c>
      <c r="AT96" s="209">
        <v>-909.65141005167743</v>
      </c>
      <c r="AU96" s="209">
        <v>-909.65141005167743</v>
      </c>
      <c r="AV96" s="209">
        <v>-909.65141005167743</v>
      </c>
      <c r="AW96" s="209">
        <v>-909.65141005167743</v>
      </c>
      <c r="AX96" s="209">
        <v>-909.65141005167743</v>
      </c>
      <c r="AY96" s="209">
        <v>-909.65141005167743</v>
      </c>
      <c r="AZ96" s="209">
        <v>-909.65141005167743</v>
      </c>
      <c r="BA96" s="209">
        <v>-909.65141005167743</v>
      </c>
      <c r="BB96" s="209">
        <v>-991.28447541601645</v>
      </c>
      <c r="BC96" s="209">
        <v>-991.28447541601645</v>
      </c>
      <c r="BD96" s="209">
        <v>-991.28447541601645</v>
      </c>
      <c r="BE96" s="209">
        <v>-991.28447541601645</v>
      </c>
      <c r="BF96" s="209">
        <v>-991.28447541601645</v>
      </c>
      <c r="BG96" s="209">
        <v>-991.28447541601645</v>
      </c>
      <c r="BH96" s="209">
        <v>-991.28447541601645</v>
      </c>
      <c r="BI96" s="209">
        <v>-991.28447541601645</v>
      </c>
      <c r="BJ96" s="209">
        <v>-991.28447541601645</v>
      </c>
      <c r="BK96" s="209">
        <v>-991.28447541601645</v>
      </c>
      <c r="BL96" s="209">
        <v>-991.28447541601645</v>
      </c>
      <c r="BM96" s="209">
        <v>-991.28447541601645</v>
      </c>
      <c r="BN96" s="209">
        <v>-1078.6634098673944</v>
      </c>
      <c r="BO96" s="209">
        <v>-1078.6634098673944</v>
      </c>
      <c r="BP96" s="209">
        <v>-1078.6634098673944</v>
      </c>
      <c r="BQ96" s="209">
        <v>-1078.6634098673944</v>
      </c>
      <c r="BR96" s="209">
        <v>-1078.6634098673944</v>
      </c>
      <c r="BS96" s="209">
        <v>-1078.6634098673944</v>
      </c>
      <c r="BT96" s="209">
        <v>-1078.6634098673944</v>
      </c>
      <c r="BU96" s="209">
        <v>-1078.6634098673944</v>
      </c>
      <c r="BV96" s="209">
        <v>-1078.6634098673944</v>
      </c>
      <c r="BW96" s="209">
        <v>-1078.6634098673944</v>
      </c>
      <c r="BX96" s="209">
        <v>-1078.6634098673944</v>
      </c>
      <c r="BY96" s="209">
        <v>-1078.6634098673944</v>
      </c>
      <c r="BZ96" s="209">
        <v>0</v>
      </c>
      <c r="CA96" s="209">
        <v>0</v>
      </c>
      <c r="CB96" s="209">
        <v>0</v>
      </c>
      <c r="CC96" s="209">
        <v>0</v>
      </c>
      <c r="CD96" s="209">
        <v>0</v>
      </c>
      <c r="CE96" s="209">
        <v>0</v>
      </c>
      <c r="CF96" s="209">
        <v>0</v>
      </c>
      <c r="CG96" s="209">
        <v>0</v>
      </c>
      <c r="CH96" s="209">
        <v>0</v>
      </c>
      <c r="CI96" s="132">
        <v>0</v>
      </c>
      <c r="CJ96" s="132">
        <v>0</v>
      </c>
      <c r="CK96" s="132">
        <v>0</v>
      </c>
      <c r="CL96" s="132">
        <v>0</v>
      </c>
      <c r="CM96" s="132">
        <v>0</v>
      </c>
      <c r="CN96" s="132">
        <v>0</v>
      </c>
      <c r="CO96" s="132">
        <v>0</v>
      </c>
      <c r="CP96" s="132">
        <v>0</v>
      </c>
      <c r="CQ96" s="132">
        <v>0</v>
      </c>
      <c r="CR96" s="132">
        <v>0</v>
      </c>
      <c r="CS96" s="132">
        <v>0</v>
      </c>
      <c r="CT96" s="132">
        <v>0</v>
      </c>
      <c r="CU96" s="132">
        <v>0</v>
      </c>
      <c r="CV96" s="132">
        <v>0</v>
      </c>
      <c r="CW96" s="132">
        <v>0</v>
      </c>
      <c r="CX96" s="132">
        <v>0</v>
      </c>
      <c r="CY96" s="132">
        <v>0</v>
      </c>
      <c r="CZ96" s="132">
        <v>0</v>
      </c>
      <c r="DA96" s="132">
        <v>0</v>
      </c>
      <c r="DB96" s="132">
        <v>0</v>
      </c>
      <c r="DC96" s="132">
        <v>0</v>
      </c>
      <c r="DD96" s="132">
        <v>0</v>
      </c>
      <c r="DE96" s="132">
        <v>0</v>
      </c>
      <c r="DF96" s="132">
        <v>0</v>
      </c>
      <c r="DG96" s="132">
        <v>0</v>
      </c>
      <c r="DH96" s="132">
        <v>0</v>
      </c>
      <c r="DI96" s="132">
        <v>0</v>
      </c>
      <c r="DJ96" s="132">
        <v>0</v>
      </c>
      <c r="DK96" s="132">
        <v>0</v>
      </c>
      <c r="DL96" s="132">
        <v>0</v>
      </c>
      <c r="DM96" s="132">
        <v>0</v>
      </c>
      <c r="DN96" s="132">
        <v>0</v>
      </c>
      <c r="DO96" s="132">
        <v>0</v>
      </c>
      <c r="DP96" s="132">
        <v>0</v>
      </c>
      <c r="DQ96" s="132">
        <v>0</v>
      </c>
      <c r="DR96" s="132">
        <v>0</v>
      </c>
      <c r="DS96" s="132">
        <v>0</v>
      </c>
      <c r="DT96" s="132">
        <v>0</v>
      </c>
      <c r="DU96" s="132">
        <v>0</v>
      </c>
      <c r="DV96" s="132">
        <v>0</v>
      </c>
      <c r="DW96" s="132">
        <v>0</v>
      </c>
      <c r="DX96" s="132">
        <v>0</v>
      </c>
      <c r="DY96" s="132">
        <v>0</v>
      </c>
      <c r="DZ96" s="132">
        <v>0</v>
      </c>
      <c r="EA96" s="132">
        <v>0</v>
      </c>
      <c r="EB96" s="132">
        <v>0</v>
      </c>
      <c r="EC96" s="132">
        <v>0</v>
      </c>
      <c r="ED96" s="132">
        <v>0</v>
      </c>
      <c r="EE96" s="132">
        <v>0</v>
      </c>
      <c r="EF96" s="132">
        <v>0</v>
      </c>
      <c r="EG96" s="132">
        <v>0</v>
      </c>
      <c r="EH96" s="132">
        <v>0</v>
      </c>
      <c r="EI96" s="132">
        <v>0</v>
      </c>
      <c r="EJ96" s="132">
        <v>0</v>
      </c>
      <c r="EK96" s="132">
        <v>0</v>
      </c>
      <c r="EL96" s="132">
        <v>0</v>
      </c>
      <c r="EM96" s="132">
        <v>0</v>
      </c>
      <c r="EN96" s="132">
        <v>0</v>
      </c>
      <c r="EO96" s="132">
        <v>0</v>
      </c>
      <c r="EP96" s="132">
        <v>0</v>
      </c>
      <c r="EQ96" s="132">
        <v>0</v>
      </c>
      <c r="ER96" s="132">
        <v>0</v>
      </c>
      <c r="ES96" s="132">
        <v>0</v>
      </c>
    </row>
    <row r="97" spans="1:149" s="355" customFormat="1" outlineLevel="1">
      <c r="A97" s="364"/>
      <c r="B97" s="355" t="s">
        <v>292</v>
      </c>
      <c r="C97" s="365"/>
      <c r="D97" s="361" t="s">
        <v>310</v>
      </c>
      <c r="E97" s="205">
        <f t="shared" ref="E97:E98" si="50">SUM(F97:ES97)</f>
        <v>-3866.0428045240315</v>
      </c>
      <c r="O97" s="205"/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366">
        <v>1.3642420526593924E-12</v>
      </c>
      <c r="AD97" s="205">
        <v>0</v>
      </c>
      <c r="AE97" s="205">
        <v>-77.885735909090954</v>
      </c>
      <c r="AF97" s="205">
        <v>-77.885735909090954</v>
      </c>
      <c r="AG97" s="205">
        <v>-77.885735909090954</v>
      </c>
      <c r="AH97" s="205">
        <v>-77.885735909090954</v>
      </c>
      <c r="AI97" s="205">
        <v>-77.885735909090954</v>
      </c>
      <c r="AJ97" s="205">
        <v>-77.885735909090954</v>
      </c>
      <c r="AK97" s="205">
        <v>-77.885735909090954</v>
      </c>
      <c r="AL97" s="205">
        <v>-77.885735909090954</v>
      </c>
      <c r="AM97" s="205">
        <v>-77.885735909090954</v>
      </c>
      <c r="AN97" s="205">
        <v>-77.885735909090954</v>
      </c>
      <c r="AO97" s="205">
        <v>-77.885735909090954</v>
      </c>
      <c r="AP97" s="205">
        <v>-71.395257916667333</v>
      </c>
      <c r="AQ97" s="205">
        <v>-71.395257916667333</v>
      </c>
      <c r="AR97" s="205">
        <v>-71.395257916667333</v>
      </c>
      <c r="AS97" s="205">
        <v>-71.395257916667333</v>
      </c>
      <c r="AT97" s="205">
        <v>-71.395257916667333</v>
      </c>
      <c r="AU97" s="205">
        <v>-71.395257916667333</v>
      </c>
      <c r="AV97" s="205">
        <v>-71.395257916667333</v>
      </c>
      <c r="AW97" s="205">
        <v>-117.67449415089391</v>
      </c>
      <c r="AX97" s="205">
        <v>-96.414628599705111</v>
      </c>
      <c r="AY97" s="205">
        <v>-96.414628599705111</v>
      </c>
      <c r="AZ97" s="205">
        <v>-96.414628599705111</v>
      </c>
      <c r="BA97" s="205">
        <v>-96.414628599705111</v>
      </c>
      <c r="BB97" s="205">
        <v>-83.591651163865436</v>
      </c>
      <c r="BC97" s="205">
        <v>-83.591651163865436</v>
      </c>
      <c r="BD97" s="205">
        <v>-83.591651163865436</v>
      </c>
      <c r="BE97" s="205">
        <v>-83.591651163865436</v>
      </c>
      <c r="BF97" s="205">
        <v>-83.591651163865436</v>
      </c>
      <c r="BG97" s="205">
        <v>-83.591651163865436</v>
      </c>
      <c r="BH97" s="205">
        <v>-83.591651163865436</v>
      </c>
      <c r="BI97" s="205">
        <v>-83.591651163865436</v>
      </c>
      <c r="BJ97" s="205">
        <v>-83.591651163865436</v>
      </c>
      <c r="BK97" s="205">
        <v>-83.591651163865436</v>
      </c>
      <c r="BL97" s="205">
        <v>-83.591651163865436</v>
      </c>
      <c r="BM97" s="205">
        <v>-83.591651163865436</v>
      </c>
      <c r="BN97" s="205">
        <v>-83.591673465938811</v>
      </c>
      <c r="BO97" s="205">
        <v>-83.591673465938811</v>
      </c>
      <c r="BP97" s="205">
        <v>-83.591673465938811</v>
      </c>
      <c r="BQ97" s="205">
        <v>-83.591673465938811</v>
      </c>
      <c r="BR97" s="205">
        <v>-83.591673465938811</v>
      </c>
      <c r="BS97" s="205">
        <v>-83.591673465938811</v>
      </c>
      <c r="BT97" s="205">
        <v>-83.591673465938811</v>
      </c>
      <c r="BU97" s="205">
        <v>-83.591673465938811</v>
      </c>
      <c r="BV97" s="205">
        <v>-83.591673465938811</v>
      </c>
      <c r="BW97" s="205">
        <v>-83.591673465938811</v>
      </c>
      <c r="BX97" s="205">
        <v>-83.591673465938811</v>
      </c>
      <c r="BY97" s="205">
        <v>-83.591673465938811</v>
      </c>
      <c r="BZ97" s="205">
        <v>0</v>
      </c>
      <c r="CA97" s="205">
        <v>0</v>
      </c>
      <c r="CB97" s="205">
        <v>0</v>
      </c>
      <c r="CC97" s="205">
        <v>0</v>
      </c>
      <c r="CD97" s="205">
        <v>0</v>
      </c>
      <c r="CE97" s="205">
        <v>0</v>
      </c>
      <c r="CF97" s="205">
        <v>0</v>
      </c>
      <c r="CG97" s="205">
        <v>0</v>
      </c>
      <c r="CH97" s="205">
        <v>0</v>
      </c>
      <c r="CI97" s="205">
        <v>0</v>
      </c>
      <c r="CJ97" s="205">
        <v>0</v>
      </c>
      <c r="CK97" s="205">
        <v>0</v>
      </c>
      <c r="CL97" s="205">
        <v>0</v>
      </c>
      <c r="CM97" s="205">
        <v>0</v>
      </c>
      <c r="CN97" s="205">
        <v>0</v>
      </c>
      <c r="CO97" s="205">
        <v>0</v>
      </c>
      <c r="CP97" s="205">
        <v>0</v>
      </c>
      <c r="CQ97" s="205">
        <v>0</v>
      </c>
      <c r="CR97" s="205">
        <v>0</v>
      </c>
      <c r="CS97" s="205">
        <v>0</v>
      </c>
      <c r="CT97" s="205">
        <v>0</v>
      </c>
      <c r="CU97" s="205">
        <v>0</v>
      </c>
      <c r="CV97" s="205">
        <v>0</v>
      </c>
      <c r="CW97" s="205">
        <v>0</v>
      </c>
      <c r="CX97" s="205">
        <v>0</v>
      </c>
      <c r="CY97" s="205">
        <v>0</v>
      </c>
      <c r="CZ97" s="205">
        <v>0</v>
      </c>
      <c r="DA97" s="205">
        <v>0</v>
      </c>
      <c r="DB97" s="205">
        <v>0</v>
      </c>
      <c r="DC97" s="205">
        <v>0</v>
      </c>
      <c r="DD97" s="205">
        <v>0</v>
      </c>
      <c r="DE97" s="205">
        <v>0</v>
      </c>
      <c r="DF97" s="205">
        <v>0</v>
      </c>
      <c r="DG97" s="205">
        <v>0</v>
      </c>
      <c r="DH97" s="205">
        <v>0</v>
      </c>
      <c r="DI97" s="205">
        <v>0</v>
      </c>
      <c r="DJ97" s="205">
        <v>0</v>
      </c>
      <c r="DK97" s="205">
        <v>0</v>
      </c>
      <c r="DL97" s="205">
        <v>0</v>
      </c>
      <c r="DM97" s="205">
        <v>0</v>
      </c>
      <c r="DN97" s="205">
        <v>0</v>
      </c>
      <c r="DO97" s="205">
        <v>0</v>
      </c>
      <c r="DP97" s="205">
        <v>0</v>
      </c>
      <c r="DQ97" s="205">
        <v>0</v>
      </c>
      <c r="DR97" s="205">
        <v>0</v>
      </c>
      <c r="DS97" s="205">
        <v>0</v>
      </c>
      <c r="DT97" s="205">
        <v>0</v>
      </c>
      <c r="DU97" s="205">
        <v>0</v>
      </c>
      <c r="DV97" s="205">
        <v>0</v>
      </c>
      <c r="DW97" s="205">
        <v>0</v>
      </c>
      <c r="DX97" s="205">
        <v>0</v>
      </c>
      <c r="DY97" s="205">
        <v>0</v>
      </c>
      <c r="DZ97" s="205">
        <v>0</v>
      </c>
      <c r="EA97" s="205">
        <v>0</v>
      </c>
      <c r="EB97" s="205">
        <v>0</v>
      </c>
      <c r="EC97" s="205">
        <v>0</v>
      </c>
      <c r="ED97" s="205">
        <v>0</v>
      </c>
      <c r="EE97" s="205">
        <v>0</v>
      </c>
      <c r="EF97" s="205">
        <v>0</v>
      </c>
      <c r="EG97" s="205">
        <v>0</v>
      </c>
      <c r="EH97" s="205">
        <v>0</v>
      </c>
      <c r="EI97" s="205">
        <v>0</v>
      </c>
      <c r="EJ97" s="205">
        <v>0</v>
      </c>
      <c r="EK97" s="205">
        <v>0</v>
      </c>
      <c r="EL97" s="205">
        <v>0</v>
      </c>
      <c r="EM97" s="205">
        <v>0</v>
      </c>
      <c r="EN97" s="205">
        <v>0</v>
      </c>
      <c r="EO97" s="205">
        <v>0</v>
      </c>
      <c r="EP97" s="205">
        <v>0</v>
      </c>
      <c r="EQ97" s="205">
        <v>0</v>
      </c>
      <c r="ER97" s="205">
        <v>0</v>
      </c>
      <c r="ES97" s="205">
        <v>0</v>
      </c>
    </row>
    <row r="98" spans="1:149" ht="20.25" customHeight="1" outlineLevel="1">
      <c r="D98" s="25" t="s">
        <v>302</v>
      </c>
      <c r="E98" s="39">
        <f t="shared" si="50"/>
        <v>-60174.490378441056</v>
      </c>
      <c r="I98" s="163">
        <f t="shared" ref="I98:AN98" si="51">SUM(I96:I97)</f>
        <v>0</v>
      </c>
      <c r="J98" s="163">
        <f t="shared" si="51"/>
        <v>0</v>
      </c>
      <c r="K98" s="163">
        <f t="shared" si="51"/>
        <v>0</v>
      </c>
      <c r="L98" s="163">
        <f t="shared" si="51"/>
        <v>0</v>
      </c>
      <c r="M98" s="163">
        <f t="shared" si="51"/>
        <v>0</v>
      </c>
      <c r="N98" s="163">
        <f t="shared" si="51"/>
        <v>0</v>
      </c>
      <c r="O98" s="163">
        <f t="shared" si="51"/>
        <v>0</v>
      </c>
      <c r="P98" s="357">
        <f t="shared" si="51"/>
        <v>-709.82200119494655</v>
      </c>
      <c r="Q98" s="357">
        <f t="shared" si="51"/>
        <v>-709.82200119494655</v>
      </c>
      <c r="R98" s="357">
        <f t="shared" si="51"/>
        <v>-761.35394846555073</v>
      </c>
      <c r="S98" s="357">
        <f t="shared" si="51"/>
        <v>-761.35394846555073</v>
      </c>
      <c r="T98" s="357">
        <f t="shared" si="51"/>
        <v>-761.35394846555073</v>
      </c>
      <c r="U98" s="357">
        <f t="shared" si="51"/>
        <v>-761.35394846555073</v>
      </c>
      <c r="V98" s="357">
        <f t="shared" si="51"/>
        <v>-761.35394846555073</v>
      </c>
      <c r="W98" s="357">
        <f t="shared" si="51"/>
        <v>-761.35394846555073</v>
      </c>
      <c r="X98" s="163">
        <f t="shared" si="51"/>
        <v>-761.35394846555073</v>
      </c>
      <c r="Y98" s="163">
        <f t="shared" si="51"/>
        <v>-761.35394846555073</v>
      </c>
      <c r="Z98" s="163">
        <f t="shared" si="51"/>
        <v>-761.35394846555073</v>
      </c>
      <c r="AA98" s="163">
        <f t="shared" si="51"/>
        <v>-761.35394846555073</v>
      </c>
      <c r="AB98" s="163">
        <f t="shared" si="51"/>
        <v>-761.35394846555073</v>
      </c>
      <c r="AC98" s="369">
        <f t="shared" si="51"/>
        <v>-761.35394846554937</v>
      </c>
      <c r="AD98" s="163">
        <f t="shared" si="51"/>
        <v>-833.11372049329111</v>
      </c>
      <c r="AE98" s="163">
        <f t="shared" si="51"/>
        <v>-910.99945640238207</v>
      </c>
      <c r="AF98" s="163">
        <f t="shared" si="51"/>
        <v>-910.99945640238207</v>
      </c>
      <c r="AG98" s="163">
        <f t="shared" si="51"/>
        <v>-910.99945640238207</v>
      </c>
      <c r="AH98" s="163">
        <f t="shared" si="51"/>
        <v>-910.99945640238207</v>
      </c>
      <c r="AI98" s="163">
        <f t="shared" si="51"/>
        <v>-910.99945640238207</v>
      </c>
      <c r="AJ98" s="163">
        <f t="shared" si="51"/>
        <v>-910.99945640238207</v>
      </c>
      <c r="AK98" s="163">
        <f t="shared" si="51"/>
        <v>-910.99945640238207</v>
      </c>
      <c r="AL98" s="163">
        <f t="shared" si="51"/>
        <v>-910.99945640238207</v>
      </c>
      <c r="AM98" s="163">
        <f t="shared" si="51"/>
        <v>-910.99945640238207</v>
      </c>
      <c r="AN98" s="163">
        <f t="shared" si="51"/>
        <v>-910.99945640238207</v>
      </c>
      <c r="AO98" s="163">
        <f t="shared" ref="AO98:BT98" si="52">SUM(AO96:AO97)</f>
        <v>-910.99945640238207</v>
      </c>
      <c r="AP98" s="163">
        <f t="shared" si="52"/>
        <v>-981.04666796834476</v>
      </c>
      <c r="AQ98" s="163">
        <f t="shared" si="52"/>
        <v>-981.04666796834476</v>
      </c>
      <c r="AR98" s="163">
        <f t="shared" si="52"/>
        <v>-981.04666796834476</v>
      </c>
      <c r="AS98" s="163">
        <f t="shared" si="52"/>
        <v>-981.04666796834476</v>
      </c>
      <c r="AT98" s="163">
        <f t="shared" si="52"/>
        <v>-981.04666796834476</v>
      </c>
      <c r="AU98" s="163">
        <f t="shared" si="52"/>
        <v>-981.04666796834476</v>
      </c>
      <c r="AV98" s="163">
        <f t="shared" si="52"/>
        <v>-981.04666796834476</v>
      </c>
      <c r="AW98" s="163">
        <f t="shared" si="52"/>
        <v>-1027.3259042025713</v>
      </c>
      <c r="AX98" s="163">
        <f t="shared" si="52"/>
        <v>-1006.0660386513825</v>
      </c>
      <c r="AY98" s="163">
        <f t="shared" si="52"/>
        <v>-1006.0660386513825</v>
      </c>
      <c r="AZ98" s="163">
        <f t="shared" si="52"/>
        <v>-1006.0660386513825</v>
      </c>
      <c r="BA98" s="163">
        <f t="shared" si="52"/>
        <v>-1006.0660386513825</v>
      </c>
      <c r="BB98" s="163">
        <f t="shared" si="52"/>
        <v>-1074.8761265798819</v>
      </c>
      <c r="BC98" s="163">
        <f t="shared" si="52"/>
        <v>-1074.8761265798819</v>
      </c>
      <c r="BD98" s="163">
        <f t="shared" si="52"/>
        <v>-1074.8761265798819</v>
      </c>
      <c r="BE98" s="163">
        <f t="shared" si="52"/>
        <v>-1074.8761265798819</v>
      </c>
      <c r="BF98" s="163">
        <f t="shared" si="52"/>
        <v>-1074.8761265798819</v>
      </c>
      <c r="BG98" s="163">
        <f t="shared" si="52"/>
        <v>-1074.8761265798819</v>
      </c>
      <c r="BH98" s="163">
        <f t="shared" si="52"/>
        <v>-1074.8761265798819</v>
      </c>
      <c r="BI98" s="163">
        <f t="shared" si="52"/>
        <v>-1074.8761265798819</v>
      </c>
      <c r="BJ98" s="163">
        <f t="shared" si="52"/>
        <v>-1074.8761265798819</v>
      </c>
      <c r="BK98" s="163">
        <f t="shared" si="52"/>
        <v>-1074.8761265798819</v>
      </c>
      <c r="BL98" s="163">
        <f t="shared" si="52"/>
        <v>-1074.8761265798819</v>
      </c>
      <c r="BM98" s="163">
        <f t="shared" si="52"/>
        <v>-1074.8761265798819</v>
      </c>
      <c r="BN98" s="163">
        <f t="shared" si="52"/>
        <v>-1162.2550833333332</v>
      </c>
      <c r="BO98" s="163">
        <f t="shared" si="52"/>
        <v>-1162.2550833333332</v>
      </c>
      <c r="BP98" s="163">
        <f t="shared" si="52"/>
        <v>-1162.2550833333332</v>
      </c>
      <c r="BQ98" s="163">
        <f t="shared" si="52"/>
        <v>-1162.2550833333332</v>
      </c>
      <c r="BR98" s="163">
        <f t="shared" si="52"/>
        <v>-1162.2550833333332</v>
      </c>
      <c r="BS98" s="163">
        <f t="shared" si="52"/>
        <v>-1162.2550833333332</v>
      </c>
      <c r="BT98" s="163">
        <f t="shared" si="52"/>
        <v>-1162.2550833333332</v>
      </c>
      <c r="BU98" s="163">
        <f t="shared" ref="BU98:CZ98" si="53">SUM(BU96:BU97)</f>
        <v>-1162.2550833333332</v>
      </c>
      <c r="BV98" s="163">
        <f t="shared" si="53"/>
        <v>-1162.2550833333332</v>
      </c>
      <c r="BW98" s="163">
        <f t="shared" si="53"/>
        <v>-1162.2550833333332</v>
      </c>
      <c r="BX98" s="163">
        <f t="shared" si="53"/>
        <v>-1162.2550833333332</v>
      </c>
      <c r="BY98" s="163">
        <f t="shared" si="53"/>
        <v>-1162.2550833333332</v>
      </c>
      <c r="BZ98" s="163">
        <f t="shared" si="53"/>
        <v>0</v>
      </c>
      <c r="CA98" s="163">
        <f t="shared" si="53"/>
        <v>0</v>
      </c>
      <c r="CB98" s="163">
        <f t="shared" si="53"/>
        <v>0</v>
      </c>
      <c r="CC98" s="163">
        <f t="shared" si="53"/>
        <v>0</v>
      </c>
      <c r="CD98" s="163">
        <f t="shared" si="53"/>
        <v>0</v>
      </c>
      <c r="CE98" s="163">
        <f t="shared" si="53"/>
        <v>0</v>
      </c>
      <c r="CF98" s="163">
        <f t="shared" si="53"/>
        <v>0</v>
      </c>
      <c r="CG98" s="163">
        <f t="shared" si="53"/>
        <v>0</v>
      </c>
      <c r="CH98" s="163">
        <f t="shared" si="53"/>
        <v>0</v>
      </c>
      <c r="CI98" s="163">
        <f t="shared" si="53"/>
        <v>0</v>
      </c>
      <c r="CJ98" s="163">
        <f t="shared" si="53"/>
        <v>0</v>
      </c>
      <c r="CK98" s="163">
        <f t="shared" si="53"/>
        <v>0</v>
      </c>
      <c r="CL98" s="163">
        <f t="shared" si="53"/>
        <v>0</v>
      </c>
      <c r="CM98" s="163">
        <f t="shared" si="53"/>
        <v>0</v>
      </c>
      <c r="CN98" s="163">
        <f t="shared" si="53"/>
        <v>0</v>
      </c>
      <c r="CO98" s="163">
        <f t="shared" si="53"/>
        <v>0</v>
      </c>
      <c r="CP98" s="163">
        <f t="shared" si="53"/>
        <v>0</v>
      </c>
      <c r="CQ98" s="163">
        <f t="shared" si="53"/>
        <v>0</v>
      </c>
      <c r="CR98" s="163">
        <f t="shared" si="53"/>
        <v>0</v>
      </c>
      <c r="CS98" s="163">
        <f t="shared" si="53"/>
        <v>0</v>
      </c>
      <c r="CT98" s="163">
        <f t="shared" si="53"/>
        <v>0</v>
      </c>
      <c r="CU98" s="163">
        <f t="shared" si="53"/>
        <v>0</v>
      </c>
      <c r="CV98" s="163">
        <f t="shared" si="53"/>
        <v>0</v>
      </c>
      <c r="CW98" s="163">
        <f t="shared" si="53"/>
        <v>0</v>
      </c>
      <c r="CX98" s="163">
        <f t="shared" si="53"/>
        <v>0</v>
      </c>
      <c r="CY98" s="163">
        <f t="shared" si="53"/>
        <v>0</v>
      </c>
      <c r="CZ98" s="163">
        <f t="shared" si="53"/>
        <v>0</v>
      </c>
      <c r="DA98" s="163">
        <f t="shared" ref="DA98:EF98" si="54">SUM(DA96:DA97)</f>
        <v>0</v>
      </c>
      <c r="DB98" s="163">
        <f t="shared" si="54"/>
        <v>0</v>
      </c>
      <c r="DC98" s="163">
        <f t="shared" si="54"/>
        <v>0</v>
      </c>
      <c r="DD98" s="163">
        <f t="shared" si="54"/>
        <v>0</v>
      </c>
      <c r="DE98" s="163">
        <f t="shared" si="54"/>
        <v>0</v>
      </c>
      <c r="DF98" s="163">
        <f t="shared" si="54"/>
        <v>0</v>
      </c>
      <c r="DG98" s="163">
        <f t="shared" si="54"/>
        <v>0</v>
      </c>
      <c r="DH98" s="163">
        <f t="shared" si="54"/>
        <v>0</v>
      </c>
      <c r="DI98" s="163">
        <f t="shared" si="54"/>
        <v>0</v>
      </c>
      <c r="DJ98" s="163">
        <f t="shared" si="54"/>
        <v>0</v>
      </c>
      <c r="DK98" s="163">
        <f t="shared" si="54"/>
        <v>0</v>
      </c>
      <c r="DL98" s="163">
        <f t="shared" si="54"/>
        <v>0</v>
      </c>
      <c r="DM98" s="163">
        <f t="shared" si="54"/>
        <v>0</v>
      </c>
      <c r="DN98" s="163">
        <f t="shared" si="54"/>
        <v>0</v>
      </c>
      <c r="DO98" s="163">
        <f t="shared" si="54"/>
        <v>0</v>
      </c>
      <c r="DP98" s="163">
        <f t="shared" si="54"/>
        <v>0</v>
      </c>
      <c r="DQ98" s="163">
        <f t="shared" si="54"/>
        <v>0</v>
      </c>
      <c r="DR98" s="163">
        <f t="shared" si="54"/>
        <v>0</v>
      </c>
      <c r="DS98" s="163">
        <f t="shared" si="54"/>
        <v>0</v>
      </c>
      <c r="DT98" s="163">
        <f t="shared" si="54"/>
        <v>0</v>
      </c>
      <c r="DU98" s="163">
        <f t="shared" si="54"/>
        <v>0</v>
      </c>
      <c r="DV98" s="163">
        <f t="shared" si="54"/>
        <v>0</v>
      </c>
      <c r="DW98" s="163">
        <f t="shared" si="54"/>
        <v>0</v>
      </c>
      <c r="DX98" s="163">
        <f t="shared" si="54"/>
        <v>0</v>
      </c>
      <c r="DY98" s="163">
        <f t="shared" si="54"/>
        <v>0</v>
      </c>
      <c r="DZ98" s="163">
        <f t="shared" si="54"/>
        <v>0</v>
      </c>
      <c r="EA98" s="163">
        <f t="shared" si="54"/>
        <v>0</v>
      </c>
      <c r="EB98" s="163">
        <f t="shared" si="54"/>
        <v>0</v>
      </c>
      <c r="EC98" s="163">
        <f t="shared" si="54"/>
        <v>0</v>
      </c>
      <c r="ED98" s="163">
        <f t="shared" si="54"/>
        <v>0</v>
      </c>
      <c r="EE98" s="163">
        <f t="shared" si="54"/>
        <v>0</v>
      </c>
      <c r="EF98" s="163">
        <f t="shared" si="54"/>
        <v>0</v>
      </c>
      <c r="EG98" s="163">
        <f t="shared" ref="EG98:ES98" si="55">SUM(EG96:EG97)</f>
        <v>0</v>
      </c>
      <c r="EH98" s="163">
        <f t="shared" si="55"/>
        <v>0</v>
      </c>
      <c r="EI98" s="163">
        <f t="shared" si="55"/>
        <v>0</v>
      </c>
      <c r="EJ98" s="163">
        <f t="shared" si="55"/>
        <v>0</v>
      </c>
      <c r="EK98" s="163">
        <f t="shared" si="55"/>
        <v>0</v>
      </c>
      <c r="EL98" s="163">
        <f t="shared" si="55"/>
        <v>0</v>
      </c>
      <c r="EM98" s="163">
        <f t="shared" si="55"/>
        <v>0</v>
      </c>
      <c r="EN98" s="163">
        <f t="shared" si="55"/>
        <v>0</v>
      </c>
      <c r="EO98" s="163">
        <f t="shared" si="55"/>
        <v>0</v>
      </c>
      <c r="EP98" s="163">
        <f t="shared" si="55"/>
        <v>0</v>
      </c>
      <c r="EQ98" s="163">
        <f t="shared" si="55"/>
        <v>0</v>
      </c>
      <c r="ER98" s="163">
        <f t="shared" si="55"/>
        <v>0</v>
      </c>
      <c r="ES98" s="163">
        <f t="shared" si="55"/>
        <v>0</v>
      </c>
    </row>
    <row r="99" spans="1:149" outlineLevel="1">
      <c r="D99" s="256"/>
      <c r="E99" s="358"/>
      <c r="F99" s="156">
        <f>E94+SUM(P99:AO99)</f>
        <v>60174.490124896001</v>
      </c>
      <c r="O99" s="39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  <c r="AA99" s="356"/>
      <c r="AB99" s="356"/>
      <c r="AC99" s="356"/>
      <c r="AD99" s="356"/>
      <c r="AE99" s="356"/>
      <c r="AF99" s="356"/>
      <c r="AG99" s="356"/>
      <c r="AH99" s="356"/>
      <c r="AI99" s="356"/>
      <c r="AJ99" s="356"/>
      <c r="AK99" s="356"/>
      <c r="AL99" s="356"/>
      <c r="AM99" s="356"/>
      <c r="AN99" s="356"/>
      <c r="AO99" s="356"/>
      <c r="AP99" s="356"/>
      <c r="AQ99" s="356"/>
      <c r="AR99" s="356"/>
      <c r="AS99" s="356"/>
      <c r="AT99" s="356"/>
      <c r="AU99" s="356"/>
      <c r="AV99" s="356"/>
      <c r="AW99" s="356"/>
      <c r="AX99" s="356"/>
      <c r="AY99" s="356"/>
      <c r="AZ99" s="356"/>
      <c r="BA99" s="356"/>
      <c r="BB99" s="356"/>
      <c r="BC99" s="356"/>
      <c r="BD99" s="356"/>
      <c r="BE99" s="356"/>
      <c r="BF99" s="356"/>
      <c r="BG99" s="356"/>
      <c r="BH99" s="356"/>
      <c r="BI99" s="356"/>
      <c r="BJ99" s="356"/>
      <c r="BK99" s="356"/>
      <c r="BL99" s="356"/>
      <c r="BM99" s="356"/>
      <c r="BN99" s="356"/>
      <c r="BO99" s="356"/>
      <c r="BP99" s="356"/>
      <c r="BQ99" s="356"/>
      <c r="BR99" s="356"/>
      <c r="BS99" s="356"/>
      <c r="BT99" s="356"/>
      <c r="BU99" s="356"/>
      <c r="BV99" s="356"/>
      <c r="BW99" s="356"/>
      <c r="BX99" s="356"/>
      <c r="BY99" s="356"/>
      <c r="BZ99" s="39"/>
      <c r="CA99" s="39"/>
      <c r="CB99" s="39"/>
      <c r="CC99" s="39"/>
      <c r="CD99" s="39"/>
      <c r="CE99" s="39"/>
      <c r="CF99" s="39"/>
      <c r="CG99" s="39"/>
      <c r="CH99" s="39"/>
    </row>
    <row r="100" spans="1:149">
      <c r="D100" s="247"/>
      <c r="E100" s="440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</row>
    <row r="101" spans="1:149" outlineLevel="1">
      <c r="D101" s="255" t="s">
        <v>47</v>
      </c>
      <c r="E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</row>
    <row r="102" spans="1:149" outlineLevel="1">
      <c r="D102" s="25" t="s">
        <v>279</v>
      </c>
      <c r="E102" s="39">
        <f>273900.290318072*(1-78.1048105326127%)</f>
        <v>59970.987516865738</v>
      </c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</row>
    <row r="103" spans="1:149" outlineLevel="1">
      <c r="D103" s="23" t="s">
        <v>280</v>
      </c>
      <c r="E103" s="39">
        <f>SUM(F103:ES103)</f>
        <v>-62.304251355155515</v>
      </c>
      <c r="I103" s="355"/>
      <c r="J103" s="355"/>
      <c r="K103" s="355"/>
      <c r="L103" s="355"/>
      <c r="M103" s="355"/>
      <c r="N103" s="355"/>
      <c r="O103" s="355"/>
      <c r="P103" s="205">
        <v>172.67321000000007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5">
        <v>0</v>
      </c>
      <c r="Y103" s="205">
        <v>0</v>
      </c>
      <c r="Z103" s="205">
        <v>0</v>
      </c>
      <c r="AA103" s="205">
        <v>0</v>
      </c>
      <c r="AB103" s="205">
        <v>0</v>
      </c>
      <c r="AC103" s="205">
        <v>0</v>
      </c>
      <c r="AD103" s="205">
        <v>0</v>
      </c>
      <c r="AE103" s="205">
        <v>0</v>
      </c>
      <c r="AF103" s="205">
        <v>0</v>
      </c>
      <c r="AG103" s="205">
        <v>0</v>
      </c>
      <c r="AH103" s="205">
        <v>0</v>
      </c>
      <c r="AI103" s="205">
        <v>0</v>
      </c>
      <c r="AJ103" s="205">
        <v>0</v>
      </c>
      <c r="AK103" s="205">
        <v>0</v>
      </c>
      <c r="AL103" s="205">
        <v>0</v>
      </c>
      <c r="AM103" s="205">
        <v>0</v>
      </c>
      <c r="AN103" s="205">
        <v>0</v>
      </c>
      <c r="AO103" s="205">
        <v>-234.97746135515558</v>
      </c>
      <c r="AP103" s="205">
        <v>0</v>
      </c>
      <c r="AQ103" s="205">
        <v>0</v>
      </c>
      <c r="AR103" s="205">
        <v>0</v>
      </c>
      <c r="AS103" s="205">
        <v>0</v>
      </c>
      <c r="AT103" s="205">
        <v>0</v>
      </c>
      <c r="AU103" s="205">
        <v>0</v>
      </c>
      <c r="AV103" s="205">
        <v>0</v>
      </c>
      <c r="AW103" s="205">
        <v>0</v>
      </c>
      <c r="AX103" s="205">
        <v>0</v>
      </c>
      <c r="AY103" s="205">
        <v>0</v>
      </c>
      <c r="AZ103" s="205">
        <v>0</v>
      </c>
      <c r="BA103" s="205">
        <v>0</v>
      </c>
      <c r="BB103" s="205">
        <v>0</v>
      </c>
      <c r="BC103" s="205">
        <v>0</v>
      </c>
      <c r="BD103" s="205">
        <v>0</v>
      </c>
      <c r="BE103" s="205">
        <v>0</v>
      </c>
      <c r="BF103" s="205">
        <v>0</v>
      </c>
      <c r="BG103" s="205">
        <v>0</v>
      </c>
      <c r="BH103" s="205">
        <v>0</v>
      </c>
      <c r="BI103" s="205">
        <v>0</v>
      </c>
      <c r="BJ103" s="205">
        <v>0</v>
      </c>
      <c r="BK103" s="205">
        <v>0</v>
      </c>
      <c r="BL103" s="205">
        <v>0</v>
      </c>
      <c r="BM103" s="205">
        <v>0</v>
      </c>
      <c r="BN103" s="205">
        <v>0</v>
      </c>
      <c r="BO103" s="205">
        <v>0</v>
      </c>
      <c r="BP103" s="205">
        <v>0</v>
      </c>
      <c r="BQ103" s="205">
        <v>0</v>
      </c>
      <c r="BR103" s="205">
        <v>0</v>
      </c>
      <c r="BS103" s="205">
        <v>0</v>
      </c>
      <c r="BT103" s="205">
        <v>0</v>
      </c>
      <c r="BU103" s="205">
        <v>0</v>
      </c>
      <c r="BV103" s="205">
        <v>0</v>
      </c>
      <c r="BW103" s="205">
        <v>0</v>
      </c>
      <c r="BX103" s="205">
        <v>0</v>
      </c>
      <c r="BY103" s="205">
        <v>0</v>
      </c>
      <c r="BZ103" s="205">
        <v>0</v>
      </c>
      <c r="CA103" s="205">
        <v>0</v>
      </c>
      <c r="CB103" s="205">
        <v>0</v>
      </c>
      <c r="CC103" s="205">
        <v>0</v>
      </c>
      <c r="CD103" s="205">
        <v>0</v>
      </c>
      <c r="CE103" s="205">
        <v>0</v>
      </c>
      <c r="CF103" s="205">
        <v>0</v>
      </c>
      <c r="CG103" s="205">
        <v>0</v>
      </c>
      <c r="CH103" s="205">
        <v>0</v>
      </c>
      <c r="CI103" s="205">
        <v>0</v>
      </c>
      <c r="CJ103" s="205">
        <v>0</v>
      </c>
      <c r="CK103" s="205">
        <v>0</v>
      </c>
      <c r="CL103" s="205">
        <v>0</v>
      </c>
      <c r="CM103" s="205">
        <v>0</v>
      </c>
      <c r="CN103" s="205">
        <v>0</v>
      </c>
      <c r="CO103" s="205">
        <v>0</v>
      </c>
      <c r="CP103" s="205">
        <v>0</v>
      </c>
      <c r="CQ103" s="205">
        <v>0</v>
      </c>
      <c r="CR103" s="205">
        <v>0</v>
      </c>
      <c r="CS103" s="205">
        <v>0</v>
      </c>
      <c r="CT103" s="205">
        <v>0</v>
      </c>
      <c r="CU103" s="205">
        <v>0</v>
      </c>
      <c r="CV103" s="205">
        <v>0</v>
      </c>
      <c r="CW103" s="205">
        <v>0</v>
      </c>
      <c r="CX103" s="205">
        <v>0</v>
      </c>
      <c r="CY103" s="205">
        <v>0</v>
      </c>
      <c r="CZ103" s="205">
        <v>0</v>
      </c>
      <c r="DA103" s="205">
        <v>0</v>
      </c>
      <c r="DB103" s="205">
        <v>0</v>
      </c>
      <c r="DC103" s="205">
        <v>0</v>
      </c>
      <c r="DD103" s="205">
        <v>0</v>
      </c>
      <c r="DE103" s="205">
        <v>0</v>
      </c>
      <c r="DF103" s="205">
        <v>0</v>
      </c>
      <c r="DG103" s="205">
        <v>0</v>
      </c>
      <c r="DH103" s="205">
        <v>0</v>
      </c>
      <c r="DI103" s="205">
        <v>0</v>
      </c>
      <c r="DJ103" s="205">
        <v>0</v>
      </c>
      <c r="DK103" s="205">
        <v>0</v>
      </c>
      <c r="DL103" s="205">
        <v>0</v>
      </c>
      <c r="DM103" s="205">
        <v>0</v>
      </c>
      <c r="DN103" s="205">
        <v>0</v>
      </c>
      <c r="DO103" s="205">
        <v>0</v>
      </c>
      <c r="DP103" s="205">
        <v>0</v>
      </c>
      <c r="DQ103" s="205">
        <v>0</v>
      </c>
      <c r="DR103" s="205">
        <v>0</v>
      </c>
      <c r="DS103" s="205">
        <v>0</v>
      </c>
      <c r="DT103" s="205">
        <v>0</v>
      </c>
      <c r="DU103" s="205">
        <v>0</v>
      </c>
      <c r="DV103" s="205">
        <v>0</v>
      </c>
      <c r="DW103" s="205">
        <v>0</v>
      </c>
      <c r="DX103" s="205">
        <v>0</v>
      </c>
      <c r="DY103" s="205">
        <v>0</v>
      </c>
      <c r="DZ103" s="205">
        <v>0</v>
      </c>
      <c r="EA103" s="205">
        <v>0</v>
      </c>
      <c r="EB103" s="205">
        <v>0</v>
      </c>
      <c r="EC103" s="205">
        <v>0</v>
      </c>
      <c r="ED103" s="205">
        <v>0</v>
      </c>
      <c r="EE103" s="205">
        <v>0</v>
      </c>
      <c r="EF103" s="205">
        <v>0</v>
      </c>
      <c r="EG103" s="205">
        <v>0</v>
      </c>
      <c r="EH103" s="205">
        <v>0</v>
      </c>
      <c r="EI103" s="205">
        <v>0</v>
      </c>
      <c r="EJ103" s="205">
        <v>0</v>
      </c>
      <c r="EK103" s="205">
        <v>0</v>
      </c>
      <c r="EL103" s="205">
        <v>0</v>
      </c>
      <c r="EM103" s="205">
        <v>0</v>
      </c>
      <c r="EN103" s="205">
        <v>0</v>
      </c>
      <c r="EO103" s="205">
        <v>0</v>
      </c>
      <c r="EP103" s="205">
        <v>0</v>
      </c>
      <c r="EQ103" s="205">
        <v>0</v>
      </c>
      <c r="ER103" s="205">
        <v>0</v>
      </c>
      <c r="ES103" s="205">
        <v>0</v>
      </c>
    </row>
    <row r="104" spans="1:149" outlineLevel="1">
      <c r="D104" s="23" t="s">
        <v>304</v>
      </c>
      <c r="E104" s="39">
        <f>E102+E103</f>
        <v>59908.683265510583</v>
      </c>
      <c r="I104" s="163">
        <f>I102+I103</f>
        <v>0</v>
      </c>
      <c r="J104" s="163">
        <f t="shared" ref="J104:BU104" si="56">J102+J103</f>
        <v>0</v>
      </c>
      <c r="K104" s="163">
        <f t="shared" si="56"/>
        <v>0</v>
      </c>
      <c r="L104" s="163">
        <f t="shared" si="56"/>
        <v>0</v>
      </c>
      <c r="M104" s="163">
        <f t="shared" si="56"/>
        <v>0</v>
      </c>
      <c r="N104" s="163">
        <f t="shared" si="56"/>
        <v>0</v>
      </c>
      <c r="O104" s="163">
        <f t="shared" si="56"/>
        <v>0</v>
      </c>
      <c r="P104" s="163">
        <f t="shared" si="56"/>
        <v>172.67321000000007</v>
      </c>
      <c r="Q104" s="163">
        <f t="shared" si="56"/>
        <v>0</v>
      </c>
      <c r="R104" s="163">
        <f t="shared" si="56"/>
        <v>0</v>
      </c>
      <c r="S104" s="163">
        <f t="shared" si="56"/>
        <v>0</v>
      </c>
      <c r="T104" s="163">
        <f t="shared" si="56"/>
        <v>0</v>
      </c>
      <c r="U104" s="163">
        <f t="shared" si="56"/>
        <v>0</v>
      </c>
      <c r="V104" s="163">
        <f t="shared" si="56"/>
        <v>0</v>
      </c>
      <c r="W104" s="163">
        <f t="shared" si="56"/>
        <v>0</v>
      </c>
      <c r="X104" s="163">
        <f t="shared" si="56"/>
        <v>0</v>
      </c>
      <c r="Y104" s="163">
        <f t="shared" si="56"/>
        <v>0</v>
      </c>
      <c r="Z104" s="163">
        <f t="shared" si="56"/>
        <v>0</v>
      </c>
      <c r="AA104" s="163">
        <f t="shared" si="56"/>
        <v>0</v>
      </c>
      <c r="AB104" s="163">
        <f t="shared" si="56"/>
        <v>0</v>
      </c>
      <c r="AC104" s="163">
        <f t="shared" si="56"/>
        <v>0</v>
      </c>
      <c r="AD104" s="163">
        <f t="shared" si="56"/>
        <v>0</v>
      </c>
      <c r="AE104" s="163">
        <f t="shared" si="56"/>
        <v>0</v>
      </c>
      <c r="AF104" s="163">
        <f t="shared" si="56"/>
        <v>0</v>
      </c>
      <c r="AG104" s="163">
        <f t="shared" si="56"/>
        <v>0</v>
      </c>
      <c r="AH104" s="163">
        <f t="shared" si="56"/>
        <v>0</v>
      </c>
      <c r="AI104" s="163">
        <f t="shared" si="56"/>
        <v>0</v>
      </c>
      <c r="AJ104" s="163">
        <f t="shared" si="56"/>
        <v>0</v>
      </c>
      <c r="AK104" s="163">
        <f t="shared" si="56"/>
        <v>0</v>
      </c>
      <c r="AL104" s="163">
        <f t="shared" si="56"/>
        <v>0</v>
      </c>
      <c r="AM104" s="163">
        <f t="shared" si="56"/>
        <v>0</v>
      </c>
      <c r="AN104" s="163">
        <f t="shared" si="56"/>
        <v>0</v>
      </c>
      <c r="AO104" s="163">
        <f t="shared" si="56"/>
        <v>-234.97746135515558</v>
      </c>
      <c r="AP104" s="163">
        <f t="shared" si="56"/>
        <v>0</v>
      </c>
      <c r="AQ104" s="163">
        <f t="shared" si="56"/>
        <v>0</v>
      </c>
      <c r="AR104" s="163">
        <f t="shared" si="56"/>
        <v>0</v>
      </c>
      <c r="AS104" s="163">
        <f t="shared" si="56"/>
        <v>0</v>
      </c>
      <c r="AT104" s="163">
        <f t="shared" si="56"/>
        <v>0</v>
      </c>
      <c r="AU104" s="163">
        <f t="shared" si="56"/>
        <v>0</v>
      </c>
      <c r="AV104" s="163">
        <f t="shared" si="56"/>
        <v>0</v>
      </c>
      <c r="AW104" s="163">
        <f t="shared" si="56"/>
        <v>0</v>
      </c>
      <c r="AX104" s="163">
        <f t="shared" si="56"/>
        <v>0</v>
      </c>
      <c r="AY104" s="163">
        <f t="shared" si="56"/>
        <v>0</v>
      </c>
      <c r="AZ104" s="163">
        <f t="shared" si="56"/>
        <v>0</v>
      </c>
      <c r="BA104" s="163">
        <f t="shared" si="56"/>
        <v>0</v>
      </c>
      <c r="BB104" s="163">
        <f t="shared" si="56"/>
        <v>0</v>
      </c>
      <c r="BC104" s="163">
        <f t="shared" si="56"/>
        <v>0</v>
      </c>
      <c r="BD104" s="163">
        <f t="shared" si="56"/>
        <v>0</v>
      </c>
      <c r="BE104" s="163">
        <f t="shared" si="56"/>
        <v>0</v>
      </c>
      <c r="BF104" s="163">
        <f t="shared" si="56"/>
        <v>0</v>
      </c>
      <c r="BG104" s="163">
        <f t="shared" si="56"/>
        <v>0</v>
      </c>
      <c r="BH104" s="163">
        <f t="shared" si="56"/>
        <v>0</v>
      </c>
      <c r="BI104" s="163">
        <f t="shared" si="56"/>
        <v>0</v>
      </c>
      <c r="BJ104" s="163">
        <f t="shared" si="56"/>
        <v>0</v>
      </c>
      <c r="BK104" s="163">
        <f t="shared" si="56"/>
        <v>0</v>
      </c>
      <c r="BL104" s="163">
        <f t="shared" si="56"/>
        <v>0</v>
      </c>
      <c r="BM104" s="163">
        <f t="shared" si="56"/>
        <v>0</v>
      </c>
      <c r="BN104" s="163">
        <f t="shared" si="56"/>
        <v>0</v>
      </c>
      <c r="BO104" s="163">
        <f t="shared" si="56"/>
        <v>0</v>
      </c>
      <c r="BP104" s="163">
        <f t="shared" si="56"/>
        <v>0</v>
      </c>
      <c r="BQ104" s="163">
        <f t="shared" si="56"/>
        <v>0</v>
      </c>
      <c r="BR104" s="163">
        <f t="shared" si="56"/>
        <v>0</v>
      </c>
      <c r="BS104" s="163">
        <f t="shared" si="56"/>
        <v>0</v>
      </c>
      <c r="BT104" s="163">
        <f t="shared" si="56"/>
        <v>0</v>
      </c>
      <c r="BU104" s="163">
        <f t="shared" si="56"/>
        <v>0</v>
      </c>
      <c r="BV104" s="163">
        <f t="shared" ref="BV104:EG104" si="57">BV102+BV103</f>
        <v>0</v>
      </c>
      <c r="BW104" s="163">
        <f t="shared" si="57"/>
        <v>0</v>
      </c>
      <c r="BX104" s="163">
        <f t="shared" si="57"/>
        <v>0</v>
      </c>
      <c r="BY104" s="163">
        <f t="shared" si="57"/>
        <v>0</v>
      </c>
      <c r="BZ104" s="163">
        <f t="shared" si="57"/>
        <v>0</v>
      </c>
      <c r="CA104" s="163">
        <f t="shared" si="57"/>
        <v>0</v>
      </c>
      <c r="CB104" s="163">
        <f t="shared" si="57"/>
        <v>0</v>
      </c>
      <c r="CC104" s="163">
        <f t="shared" si="57"/>
        <v>0</v>
      </c>
      <c r="CD104" s="163">
        <f t="shared" si="57"/>
        <v>0</v>
      </c>
      <c r="CE104" s="163">
        <f t="shared" si="57"/>
        <v>0</v>
      </c>
      <c r="CF104" s="163">
        <f t="shared" si="57"/>
        <v>0</v>
      </c>
      <c r="CG104" s="163">
        <f t="shared" si="57"/>
        <v>0</v>
      </c>
      <c r="CH104" s="163">
        <f t="shared" si="57"/>
        <v>0</v>
      </c>
      <c r="CI104" s="163">
        <f t="shared" si="57"/>
        <v>0</v>
      </c>
      <c r="CJ104" s="163">
        <f t="shared" si="57"/>
        <v>0</v>
      </c>
      <c r="CK104" s="163">
        <f t="shared" si="57"/>
        <v>0</v>
      </c>
      <c r="CL104" s="163">
        <f t="shared" si="57"/>
        <v>0</v>
      </c>
      <c r="CM104" s="163">
        <f t="shared" si="57"/>
        <v>0</v>
      </c>
      <c r="CN104" s="163">
        <f t="shared" si="57"/>
        <v>0</v>
      </c>
      <c r="CO104" s="163">
        <f t="shared" si="57"/>
        <v>0</v>
      </c>
      <c r="CP104" s="163">
        <f t="shared" si="57"/>
        <v>0</v>
      </c>
      <c r="CQ104" s="163">
        <f t="shared" si="57"/>
        <v>0</v>
      </c>
      <c r="CR104" s="163">
        <f t="shared" si="57"/>
        <v>0</v>
      </c>
      <c r="CS104" s="163">
        <f t="shared" si="57"/>
        <v>0</v>
      </c>
      <c r="CT104" s="163">
        <f t="shared" si="57"/>
        <v>0</v>
      </c>
      <c r="CU104" s="163">
        <f t="shared" si="57"/>
        <v>0</v>
      </c>
      <c r="CV104" s="163">
        <f t="shared" si="57"/>
        <v>0</v>
      </c>
      <c r="CW104" s="163">
        <f t="shared" si="57"/>
        <v>0</v>
      </c>
      <c r="CX104" s="163">
        <f t="shared" si="57"/>
        <v>0</v>
      </c>
      <c r="CY104" s="163">
        <f t="shared" si="57"/>
        <v>0</v>
      </c>
      <c r="CZ104" s="163">
        <f t="shared" si="57"/>
        <v>0</v>
      </c>
      <c r="DA104" s="163">
        <f t="shared" si="57"/>
        <v>0</v>
      </c>
      <c r="DB104" s="163">
        <f t="shared" si="57"/>
        <v>0</v>
      </c>
      <c r="DC104" s="163">
        <f t="shared" si="57"/>
        <v>0</v>
      </c>
      <c r="DD104" s="163">
        <f t="shared" si="57"/>
        <v>0</v>
      </c>
      <c r="DE104" s="163">
        <f t="shared" si="57"/>
        <v>0</v>
      </c>
      <c r="DF104" s="163">
        <f t="shared" si="57"/>
        <v>0</v>
      </c>
      <c r="DG104" s="163">
        <f t="shared" si="57"/>
        <v>0</v>
      </c>
      <c r="DH104" s="163">
        <f t="shared" si="57"/>
        <v>0</v>
      </c>
      <c r="DI104" s="163">
        <f t="shared" si="57"/>
        <v>0</v>
      </c>
      <c r="DJ104" s="163">
        <f t="shared" si="57"/>
        <v>0</v>
      </c>
      <c r="DK104" s="163">
        <f t="shared" si="57"/>
        <v>0</v>
      </c>
      <c r="DL104" s="163">
        <f t="shared" si="57"/>
        <v>0</v>
      </c>
      <c r="DM104" s="163">
        <f t="shared" si="57"/>
        <v>0</v>
      </c>
      <c r="DN104" s="163">
        <f t="shared" si="57"/>
        <v>0</v>
      </c>
      <c r="DO104" s="163">
        <f t="shared" si="57"/>
        <v>0</v>
      </c>
      <c r="DP104" s="163">
        <f t="shared" si="57"/>
        <v>0</v>
      </c>
      <c r="DQ104" s="163">
        <f t="shared" si="57"/>
        <v>0</v>
      </c>
      <c r="DR104" s="163">
        <f t="shared" si="57"/>
        <v>0</v>
      </c>
      <c r="DS104" s="163">
        <f t="shared" si="57"/>
        <v>0</v>
      </c>
      <c r="DT104" s="163">
        <f t="shared" si="57"/>
        <v>0</v>
      </c>
      <c r="DU104" s="163">
        <f t="shared" si="57"/>
        <v>0</v>
      </c>
      <c r="DV104" s="163">
        <f t="shared" si="57"/>
        <v>0</v>
      </c>
      <c r="DW104" s="163">
        <f t="shared" si="57"/>
        <v>0</v>
      </c>
      <c r="DX104" s="163">
        <f t="shared" si="57"/>
        <v>0</v>
      </c>
      <c r="DY104" s="163">
        <f t="shared" si="57"/>
        <v>0</v>
      </c>
      <c r="DZ104" s="163">
        <f t="shared" si="57"/>
        <v>0</v>
      </c>
      <c r="EA104" s="163">
        <f t="shared" si="57"/>
        <v>0</v>
      </c>
      <c r="EB104" s="163">
        <f t="shared" si="57"/>
        <v>0</v>
      </c>
      <c r="EC104" s="163">
        <f t="shared" si="57"/>
        <v>0</v>
      </c>
      <c r="ED104" s="163">
        <f t="shared" si="57"/>
        <v>0</v>
      </c>
      <c r="EE104" s="163">
        <f t="shared" si="57"/>
        <v>0</v>
      </c>
      <c r="EF104" s="163">
        <f t="shared" si="57"/>
        <v>0</v>
      </c>
      <c r="EG104" s="163">
        <f t="shared" si="57"/>
        <v>0</v>
      </c>
      <c r="EH104" s="163">
        <f t="shared" ref="EH104:ES104" si="58">EH102+EH103</f>
        <v>0</v>
      </c>
      <c r="EI104" s="163">
        <f t="shared" si="58"/>
        <v>0</v>
      </c>
      <c r="EJ104" s="163">
        <f t="shared" si="58"/>
        <v>0</v>
      </c>
      <c r="EK104" s="163">
        <f t="shared" si="58"/>
        <v>0</v>
      </c>
      <c r="EL104" s="163">
        <f t="shared" si="58"/>
        <v>0</v>
      </c>
      <c r="EM104" s="163">
        <f t="shared" si="58"/>
        <v>0</v>
      </c>
      <c r="EN104" s="163">
        <f t="shared" si="58"/>
        <v>0</v>
      </c>
      <c r="EO104" s="163">
        <f t="shared" si="58"/>
        <v>0</v>
      </c>
      <c r="EP104" s="163">
        <f t="shared" si="58"/>
        <v>0</v>
      </c>
      <c r="EQ104" s="163">
        <f t="shared" si="58"/>
        <v>0</v>
      </c>
      <c r="ER104" s="163">
        <f t="shared" si="58"/>
        <v>0</v>
      </c>
      <c r="ES104" s="163">
        <f t="shared" si="58"/>
        <v>0</v>
      </c>
    </row>
    <row r="105" spans="1:149" outlineLevel="1">
      <c r="E105" s="39"/>
      <c r="O105" s="39"/>
      <c r="P105" s="39" t="s">
        <v>44</v>
      </c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</row>
    <row r="106" spans="1:149" outlineLevel="1">
      <c r="B106" s="23" t="s">
        <v>293</v>
      </c>
      <c r="C106" s="23" t="s">
        <v>300</v>
      </c>
      <c r="D106" s="25" t="s">
        <v>301</v>
      </c>
      <c r="E106" s="209">
        <f>SUM(F106:ES106)</f>
        <v>-59970.987516865702</v>
      </c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209">
        <v>-707.95704189400794</v>
      </c>
      <c r="Q106" s="209">
        <v>-707.95704189400794</v>
      </c>
      <c r="R106" s="209">
        <v>-794.84055618093407</v>
      </c>
      <c r="S106" s="209">
        <v>-794.84055618093407</v>
      </c>
      <c r="T106" s="209">
        <v>-794.84055618093407</v>
      </c>
      <c r="U106" s="209">
        <v>-794.84055618093407</v>
      </c>
      <c r="V106" s="209">
        <v>-794.84055618093407</v>
      </c>
      <c r="W106" s="209">
        <v>-794.84055618093407</v>
      </c>
      <c r="X106" s="209">
        <v>-794.84055618093407</v>
      </c>
      <c r="Y106" s="209">
        <v>-794.84055618093407</v>
      </c>
      <c r="Z106" s="209">
        <v>-794.84055618093407</v>
      </c>
      <c r="AA106" s="209">
        <v>-794.84055618093407</v>
      </c>
      <c r="AB106" s="209">
        <v>-794.84055618093407</v>
      </c>
      <c r="AC106" s="209">
        <v>-794.84055618093407</v>
      </c>
      <c r="AD106" s="209">
        <v>-879.49464375433718</v>
      </c>
      <c r="AE106" s="209">
        <v>-879.49464375433718</v>
      </c>
      <c r="AF106" s="209">
        <v>-879.49464375433718</v>
      </c>
      <c r="AG106" s="209">
        <v>-879.49464375433718</v>
      </c>
      <c r="AH106" s="209">
        <v>-879.49464375433718</v>
      </c>
      <c r="AI106" s="209">
        <v>-879.49464375433718</v>
      </c>
      <c r="AJ106" s="209">
        <v>-879.49464375433718</v>
      </c>
      <c r="AK106" s="209">
        <v>-879.49464375433718</v>
      </c>
      <c r="AL106" s="209">
        <v>-879.49464375433718</v>
      </c>
      <c r="AM106" s="209">
        <v>-879.49464375433718</v>
      </c>
      <c r="AN106" s="209">
        <v>-879.49464375433718</v>
      </c>
      <c r="AO106" s="209">
        <v>-879.49464375433718</v>
      </c>
      <c r="AP106" s="209">
        <v>-969.68159727772945</v>
      </c>
      <c r="AQ106" s="209">
        <v>-969.68159727772945</v>
      </c>
      <c r="AR106" s="209">
        <v>-969.68159727772945</v>
      </c>
      <c r="AS106" s="209">
        <v>-969.68159727772945</v>
      </c>
      <c r="AT106" s="209">
        <v>-969.68159727772945</v>
      </c>
      <c r="AU106" s="209">
        <v>-969.68159727772945</v>
      </c>
      <c r="AV106" s="209">
        <v>-969.68159727772945</v>
      </c>
      <c r="AW106" s="209">
        <v>-969.68159727772945</v>
      </c>
      <c r="AX106" s="209">
        <v>-969.68159727772945</v>
      </c>
      <c r="AY106" s="209">
        <v>-969.68159727772945</v>
      </c>
      <c r="AZ106" s="209">
        <v>-969.68159727772945</v>
      </c>
      <c r="BA106" s="209">
        <v>-969.68159727772945</v>
      </c>
      <c r="BB106" s="209">
        <v>-1065.7529559966497</v>
      </c>
      <c r="BC106" s="209">
        <v>-1065.7529559966497</v>
      </c>
      <c r="BD106" s="209">
        <v>-1065.7529559966497</v>
      </c>
      <c r="BE106" s="209">
        <v>-1065.7529559966497</v>
      </c>
      <c r="BF106" s="209">
        <v>-1065.7529559966497</v>
      </c>
      <c r="BG106" s="209">
        <v>-1065.7529559966497</v>
      </c>
      <c r="BH106" s="209">
        <v>-1065.7529559966497</v>
      </c>
      <c r="BI106" s="209">
        <v>-1065.7529559966497</v>
      </c>
      <c r="BJ106" s="209">
        <v>-1065.7529559966497</v>
      </c>
      <c r="BK106" s="209">
        <v>-1065.7529559966497</v>
      </c>
      <c r="BL106" s="209">
        <v>-1065.7529559966497</v>
      </c>
      <c r="BM106" s="209">
        <v>-1065.7529559966497</v>
      </c>
      <c r="BN106" s="209">
        <v>-1169.8196995468234</v>
      </c>
      <c r="BO106" s="209">
        <v>-1169.8196995468234</v>
      </c>
      <c r="BP106" s="209">
        <v>-1169.8196995468234</v>
      </c>
      <c r="BQ106" s="209">
        <v>-1169.8196995468234</v>
      </c>
      <c r="BR106" s="209">
        <v>-1169.8196995468234</v>
      </c>
      <c r="BS106" s="209">
        <v>-1169.8196995468234</v>
      </c>
      <c r="BT106" s="209">
        <v>-1169.8196995468234</v>
      </c>
      <c r="BU106" s="209">
        <v>-1169.8196995468234</v>
      </c>
      <c r="BV106" s="209">
        <v>-1169.8196995468234</v>
      </c>
      <c r="BW106" s="209">
        <v>-1169.8196995468234</v>
      </c>
      <c r="BX106" s="209">
        <v>-1169.8196995468234</v>
      </c>
      <c r="BY106" s="209">
        <v>-1169.8196995468234</v>
      </c>
      <c r="BZ106" s="209">
        <v>0</v>
      </c>
      <c r="CA106" s="209">
        <v>0</v>
      </c>
      <c r="CB106" s="209">
        <v>0</v>
      </c>
      <c r="CC106" s="209">
        <v>0</v>
      </c>
      <c r="CD106" s="209">
        <v>0</v>
      </c>
      <c r="CE106" s="209">
        <v>0</v>
      </c>
      <c r="CF106" s="209">
        <v>0</v>
      </c>
      <c r="CG106" s="209">
        <v>0</v>
      </c>
      <c r="CH106" s="209">
        <v>0</v>
      </c>
      <c r="CI106" s="132">
        <v>0</v>
      </c>
      <c r="CJ106" s="132">
        <v>0</v>
      </c>
      <c r="CK106" s="132">
        <v>0</v>
      </c>
      <c r="CL106" s="132">
        <v>0</v>
      </c>
      <c r="CM106" s="132">
        <v>0</v>
      </c>
      <c r="CN106" s="132">
        <v>0</v>
      </c>
      <c r="CO106" s="132">
        <v>0</v>
      </c>
      <c r="CP106" s="132">
        <v>0</v>
      </c>
      <c r="CQ106" s="132">
        <v>0</v>
      </c>
      <c r="CR106" s="132">
        <v>0</v>
      </c>
      <c r="CS106" s="132">
        <v>0</v>
      </c>
      <c r="CT106" s="132">
        <v>0</v>
      </c>
      <c r="CU106" s="132">
        <v>0</v>
      </c>
      <c r="CV106" s="132">
        <v>0</v>
      </c>
      <c r="CW106" s="132">
        <v>0</v>
      </c>
      <c r="CX106" s="132">
        <v>0</v>
      </c>
      <c r="CY106" s="132">
        <v>0</v>
      </c>
      <c r="CZ106" s="132">
        <v>0</v>
      </c>
      <c r="DA106" s="132">
        <v>0</v>
      </c>
      <c r="DB106" s="132">
        <v>0</v>
      </c>
      <c r="DC106" s="132">
        <v>0</v>
      </c>
      <c r="DD106" s="132">
        <v>0</v>
      </c>
      <c r="DE106" s="132">
        <v>0</v>
      </c>
      <c r="DF106" s="132">
        <v>0</v>
      </c>
      <c r="DG106" s="132">
        <v>0</v>
      </c>
      <c r="DH106" s="132">
        <v>0</v>
      </c>
      <c r="DI106" s="132">
        <v>0</v>
      </c>
      <c r="DJ106" s="132">
        <v>0</v>
      </c>
      <c r="DK106" s="132">
        <v>0</v>
      </c>
      <c r="DL106" s="132">
        <v>0</v>
      </c>
      <c r="DM106" s="132">
        <v>0</v>
      </c>
      <c r="DN106" s="132">
        <v>0</v>
      </c>
      <c r="DO106" s="132">
        <v>0</v>
      </c>
      <c r="DP106" s="132">
        <v>0</v>
      </c>
      <c r="DQ106" s="132">
        <v>0</v>
      </c>
      <c r="DR106" s="132">
        <v>0</v>
      </c>
      <c r="DS106" s="132">
        <v>0</v>
      </c>
      <c r="DT106" s="132">
        <v>0</v>
      </c>
      <c r="DU106" s="132">
        <v>0</v>
      </c>
      <c r="DV106" s="132">
        <v>0</v>
      </c>
      <c r="DW106" s="132">
        <v>0</v>
      </c>
      <c r="DX106" s="132">
        <v>0</v>
      </c>
      <c r="DY106" s="132">
        <v>0</v>
      </c>
      <c r="DZ106" s="132">
        <v>0</v>
      </c>
      <c r="EA106" s="132">
        <v>0</v>
      </c>
      <c r="EB106" s="132">
        <v>0</v>
      </c>
      <c r="EC106" s="132">
        <v>0</v>
      </c>
      <c r="ED106" s="132">
        <v>0</v>
      </c>
      <c r="EE106" s="132">
        <v>0</v>
      </c>
      <c r="EF106" s="132">
        <v>0</v>
      </c>
      <c r="EG106" s="132">
        <v>0</v>
      </c>
      <c r="EH106" s="132">
        <v>0</v>
      </c>
      <c r="EI106" s="132">
        <v>0</v>
      </c>
      <c r="EJ106" s="132">
        <v>0</v>
      </c>
      <c r="EK106" s="132">
        <v>0</v>
      </c>
      <c r="EL106" s="132">
        <v>0</v>
      </c>
      <c r="EM106" s="132">
        <v>0</v>
      </c>
      <c r="EN106" s="132">
        <v>0</v>
      </c>
      <c r="EO106" s="132">
        <v>0</v>
      </c>
      <c r="EP106" s="132">
        <v>0</v>
      </c>
      <c r="EQ106" s="132">
        <v>0</v>
      </c>
      <c r="ER106" s="132">
        <v>0</v>
      </c>
      <c r="ES106" s="132">
        <v>0</v>
      </c>
    </row>
    <row r="107" spans="1:149" outlineLevel="1">
      <c r="B107" s="23" t="s">
        <v>292</v>
      </c>
      <c r="C107" s="354" t="s">
        <v>318</v>
      </c>
      <c r="D107" s="25" t="s">
        <v>317</v>
      </c>
      <c r="E107" s="39">
        <f t="shared" ref="E107:E108" si="59">SUM(F107:ES107)</f>
        <v>62.304645917027642</v>
      </c>
      <c r="O107" s="39"/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2.5011104298755527E-12</v>
      </c>
      <c r="AD107" s="39">
        <v>0</v>
      </c>
      <c r="AE107" s="39">
        <v>-3.924391136363397</v>
      </c>
      <c r="AF107" s="39">
        <v>-3.924391136363397</v>
      </c>
      <c r="AG107" s="39">
        <v>-3.924391136363397</v>
      </c>
      <c r="AH107" s="39">
        <v>-3.924391136363397</v>
      </c>
      <c r="AI107" s="39">
        <v>-3.924391136363397</v>
      </c>
      <c r="AJ107" s="39">
        <v>-3.924391136363397</v>
      </c>
      <c r="AK107" s="39">
        <v>-3.924391136363397</v>
      </c>
      <c r="AL107" s="39">
        <v>-3.924391136363397</v>
      </c>
      <c r="AM107" s="39">
        <v>-3.924391136363397</v>
      </c>
      <c r="AN107" s="39">
        <v>-3.924391136363397</v>
      </c>
      <c r="AO107" s="39">
        <v>-3.924391136363397</v>
      </c>
      <c r="AP107" s="39">
        <v>-3.597358541666722</v>
      </c>
      <c r="AQ107" s="39">
        <v>-3.597358541666722</v>
      </c>
      <c r="AR107" s="39">
        <v>-3.597358541666722</v>
      </c>
      <c r="AS107" s="39">
        <v>-3.597358541666722</v>
      </c>
      <c r="AT107" s="39">
        <v>-3.597358541666722</v>
      </c>
      <c r="AU107" s="39">
        <v>-3.597358541666722</v>
      </c>
      <c r="AV107" s="39">
        <v>-3.597358541666722</v>
      </c>
      <c r="AW107" s="39">
        <v>-3.597358541666722</v>
      </c>
      <c r="AX107" s="39">
        <v>33.562855547119284</v>
      </c>
      <c r="AY107" s="39">
        <v>33.562855547119284</v>
      </c>
      <c r="AZ107" s="39">
        <v>33.562855547119284</v>
      </c>
      <c r="BA107" s="39">
        <v>33.562855547119284</v>
      </c>
      <c r="BB107" s="39">
        <v>0</v>
      </c>
      <c r="BC107" s="39">
        <v>0</v>
      </c>
      <c r="BD107" s="39">
        <v>0</v>
      </c>
      <c r="BE107" s="39">
        <v>0</v>
      </c>
      <c r="BF107" s="39">
        <v>0</v>
      </c>
      <c r="BG107" s="39">
        <v>0</v>
      </c>
      <c r="BH107" s="39">
        <v>0</v>
      </c>
      <c r="BI107" s="39">
        <v>0</v>
      </c>
      <c r="BJ107" s="39">
        <v>0</v>
      </c>
      <c r="BK107" s="39">
        <v>0</v>
      </c>
      <c r="BL107" s="39">
        <v>0</v>
      </c>
      <c r="BM107" s="39">
        <v>0</v>
      </c>
      <c r="BN107" s="39">
        <v>3.2880156595638255E-5</v>
      </c>
      <c r="BO107" s="39">
        <v>3.2880156595638255E-5</v>
      </c>
      <c r="BP107" s="39">
        <v>3.2880156595638255E-5</v>
      </c>
      <c r="BQ107" s="39">
        <v>3.2880156595638255E-5</v>
      </c>
      <c r="BR107" s="39">
        <v>3.2880156595638255E-5</v>
      </c>
      <c r="BS107" s="39">
        <v>3.2880156595638255E-5</v>
      </c>
      <c r="BT107" s="39">
        <v>3.2880156595638255E-5</v>
      </c>
      <c r="BU107" s="39">
        <v>3.2880156595638255E-5</v>
      </c>
      <c r="BV107" s="39">
        <v>3.2880156595638255E-5</v>
      </c>
      <c r="BW107" s="39">
        <v>3.2880156595638255E-5</v>
      </c>
      <c r="BX107" s="39">
        <v>3.2880156595638255E-5</v>
      </c>
      <c r="BY107" s="39">
        <v>3.2880156595638255E-5</v>
      </c>
      <c r="BZ107" s="39">
        <v>0</v>
      </c>
      <c r="CA107" s="39">
        <v>0</v>
      </c>
      <c r="CB107" s="39">
        <v>0</v>
      </c>
      <c r="CC107" s="39">
        <v>0</v>
      </c>
      <c r="CD107" s="39">
        <v>0</v>
      </c>
      <c r="CE107" s="39">
        <v>0</v>
      </c>
      <c r="CF107" s="39">
        <v>0</v>
      </c>
      <c r="CG107" s="39">
        <v>0</v>
      </c>
      <c r="CH107" s="39">
        <v>0</v>
      </c>
      <c r="CI107" s="39">
        <v>0</v>
      </c>
      <c r="CJ107" s="39">
        <v>0</v>
      </c>
      <c r="CK107" s="39">
        <v>0</v>
      </c>
      <c r="CL107" s="39">
        <v>0</v>
      </c>
      <c r="CM107" s="39">
        <v>0</v>
      </c>
      <c r="CN107" s="39">
        <v>0</v>
      </c>
      <c r="CO107" s="39">
        <v>0</v>
      </c>
      <c r="CP107" s="39">
        <v>0</v>
      </c>
      <c r="CQ107" s="39">
        <v>0</v>
      </c>
      <c r="CR107" s="39">
        <v>0</v>
      </c>
      <c r="CS107" s="39">
        <v>0</v>
      </c>
      <c r="CT107" s="39">
        <v>0</v>
      </c>
      <c r="CU107" s="39">
        <v>0</v>
      </c>
      <c r="CV107" s="39">
        <v>0</v>
      </c>
      <c r="CW107" s="39">
        <v>0</v>
      </c>
      <c r="CX107" s="39">
        <v>0</v>
      </c>
      <c r="CY107" s="39">
        <v>0</v>
      </c>
      <c r="CZ107" s="39">
        <v>0</v>
      </c>
      <c r="DA107" s="39">
        <v>0</v>
      </c>
      <c r="DB107" s="39">
        <v>0</v>
      </c>
      <c r="DC107" s="39">
        <v>0</v>
      </c>
      <c r="DD107" s="39">
        <v>0</v>
      </c>
      <c r="DE107" s="39">
        <v>0</v>
      </c>
      <c r="DF107" s="39">
        <v>0</v>
      </c>
      <c r="DG107" s="39">
        <v>0</v>
      </c>
      <c r="DH107" s="39">
        <v>0</v>
      </c>
      <c r="DI107" s="39">
        <v>0</v>
      </c>
      <c r="DJ107" s="39">
        <v>0</v>
      </c>
      <c r="DK107" s="39">
        <v>0</v>
      </c>
      <c r="DL107" s="39">
        <v>0</v>
      </c>
      <c r="DM107" s="39">
        <v>0</v>
      </c>
      <c r="DN107" s="39">
        <v>0</v>
      </c>
      <c r="DO107" s="39">
        <v>0</v>
      </c>
      <c r="DP107" s="39">
        <v>0</v>
      </c>
      <c r="DQ107" s="39">
        <v>0</v>
      </c>
      <c r="DR107" s="39">
        <v>0</v>
      </c>
      <c r="DS107" s="39">
        <v>0</v>
      </c>
      <c r="DT107" s="39">
        <v>0</v>
      </c>
      <c r="DU107" s="39">
        <v>0</v>
      </c>
      <c r="DV107" s="39">
        <v>0</v>
      </c>
      <c r="DW107" s="39">
        <v>0</v>
      </c>
      <c r="DX107" s="39">
        <v>0</v>
      </c>
      <c r="DY107" s="39">
        <v>0</v>
      </c>
      <c r="DZ107" s="39">
        <v>0</v>
      </c>
      <c r="EA107" s="39">
        <v>0</v>
      </c>
      <c r="EB107" s="39">
        <v>0</v>
      </c>
      <c r="EC107" s="39">
        <v>0</v>
      </c>
      <c r="ED107" s="39">
        <v>0</v>
      </c>
      <c r="EE107" s="39">
        <v>0</v>
      </c>
      <c r="EF107" s="39">
        <v>0</v>
      </c>
      <c r="EG107" s="39">
        <v>0</v>
      </c>
      <c r="EH107" s="39">
        <v>0</v>
      </c>
      <c r="EI107" s="39">
        <v>0</v>
      </c>
      <c r="EJ107" s="39">
        <v>0</v>
      </c>
      <c r="EK107" s="39">
        <v>0</v>
      </c>
      <c r="EL107" s="39">
        <v>0</v>
      </c>
      <c r="EM107" s="39">
        <v>0</v>
      </c>
      <c r="EN107" s="39">
        <v>0</v>
      </c>
      <c r="EO107" s="39">
        <v>0</v>
      </c>
      <c r="EP107" s="39">
        <v>0</v>
      </c>
      <c r="EQ107" s="39">
        <v>0</v>
      </c>
      <c r="ER107" s="39">
        <v>0</v>
      </c>
      <c r="ES107" s="39">
        <v>0</v>
      </c>
    </row>
    <row r="108" spans="1:149" s="204" customFormat="1" ht="20.25" customHeight="1" outlineLevel="1">
      <c r="A108" s="392"/>
      <c r="D108" s="25" t="s">
        <v>302</v>
      </c>
      <c r="E108" s="346">
        <f t="shared" si="59"/>
        <v>-59908.682870948694</v>
      </c>
      <c r="I108" s="368">
        <f t="shared" ref="I108:AN108" si="60">SUM(I106:I107)</f>
        <v>0</v>
      </c>
      <c r="J108" s="368">
        <f t="shared" si="60"/>
        <v>0</v>
      </c>
      <c r="K108" s="368">
        <f t="shared" si="60"/>
        <v>0</v>
      </c>
      <c r="L108" s="368">
        <f t="shared" si="60"/>
        <v>0</v>
      </c>
      <c r="M108" s="368">
        <f t="shared" si="60"/>
        <v>0</v>
      </c>
      <c r="N108" s="368">
        <f t="shared" si="60"/>
        <v>0</v>
      </c>
      <c r="O108" s="368">
        <f t="shared" si="60"/>
        <v>0</v>
      </c>
      <c r="P108" s="441">
        <f t="shared" si="60"/>
        <v>-707.95704189400794</v>
      </c>
      <c r="Q108" s="441">
        <f t="shared" si="60"/>
        <v>-707.95704189400794</v>
      </c>
      <c r="R108" s="441">
        <f t="shared" si="60"/>
        <v>-794.84055618093407</v>
      </c>
      <c r="S108" s="441">
        <f t="shared" si="60"/>
        <v>-794.84055618093407</v>
      </c>
      <c r="T108" s="441">
        <f t="shared" si="60"/>
        <v>-794.84055618093407</v>
      </c>
      <c r="U108" s="441">
        <f t="shared" si="60"/>
        <v>-794.84055618093407</v>
      </c>
      <c r="V108" s="441">
        <f t="shared" si="60"/>
        <v>-794.84055618093407</v>
      </c>
      <c r="W108" s="441">
        <f t="shared" si="60"/>
        <v>-794.84055618093407</v>
      </c>
      <c r="X108" s="368">
        <f t="shared" si="60"/>
        <v>-794.84055618093407</v>
      </c>
      <c r="Y108" s="368">
        <f t="shared" si="60"/>
        <v>-794.84055618093407</v>
      </c>
      <c r="Z108" s="368">
        <f t="shared" si="60"/>
        <v>-794.84055618093407</v>
      </c>
      <c r="AA108" s="368">
        <f t="shared" si="60"/>
        <v>-794.84055618093407</v>
      </c>
      <c r="AB108" s="368">
        <f t="shared" si="60"/>
        <v>-794.84055618093407</v>
      </c>
      <c r="AC108" s="368">
        <f t="shared" si="60"/>
        <v>-794.84055618093157</v>
      </c>
      <c r="AD108" s="368">
        <f t="shared" si="60"/>
        <v>-879.49464375433718</v>
      </c>
      <c r="AE108" s="368">
        <f t="shared" si="60"/>
        <v>-883.41903489070057</v>
      </c>
      <c r="AF108" s="368">
        <f t="shared" si="60"/>
        <v>-883.41903489070057</v>
      </c>
      <c r="AG108" s="368">
        <f t="shared" si="60"/>
        <v>-883.41903489070057</v>
      </c>
      <c r="AH108" s="368">
        <f t="shared" si="60"/>
        <v>-883.41903489070057</v>
      </c>
      <c r="AI108" s="368">
        <f t="shared" si="60"/>
        <v>-883.41903489070057</v>
      </c>
      <c r="AJ108" s="368">
        <f t="shared" si="60"/>
        <v>-883.41903489070057</v>
      </c>
      <c r="AK108" s="368">
        <f t="shared" si="60"/>
        <v>-883.41903489070057</v>
      </c>
      <c r="AL108" s="368">
        <f t="shared" si="60"/>
        <v>-883.41903489070057</v>
      </c>
      <c r="AM108" s="368">
        <f t="shared" si="60"/>
        <v>-883.41903489070057</v>
      </c>
      <c r="AN108" s="368">
        <f t="shared" si="60"/>
        <v>-883.41903489070057</v>
      </c>
      <c r="AO108" s="368">
        <f t="shared" ref="AO108:BT108" si="61">SUM(AO106:AO107)</f>
        <v>-883.41903489070057</v>
      </c>
      <c r="AP108" s="368">
        <f t="shared" si="61"/>
        <v>-973.27895581939617</v>
      </c>
      <c r="AQ108" s="368">
        <f t="shared" si="61"/>
        <v>-973.27895581939617</v>
      </c>
      <c r="AR108" s="368">
        <f t="shared" si="61"/>
        <v>-973.27895581939617</v>
      </c>
      <c r="AS108" s="368">
        <f t="shared" si="61"/>
        <v>-973.27895581939617</v>
      </c>
      <c r="AT108" s="368">
        <f t="shared" si="61"/>
        <v>-973.27895581939617</v>
      </c>
      <c r="AU108" s="368">
        <f t="shared" si="61"/>
        <v>-973.27895581939617</v>
      </c>
      <c r="AV108" s="368">
        <f t="shared" si="61"/>
        <v>-973.27895581939617</v>
      </c>
      <c r="AW108" s="368">
        <f t="shared" si="61"/>
        <v>-973.27895581939617</v>
      </c>
      <c r="AX108" s="368">
        <f t="shared" si="61"/>
        <v>-936.11874173061017</v>
      </c>
      <c r="AY108" s="368">
        <f t="shared" si="61"/>
        <v>-936.11874173061017</v>
      </c>
      <c r="AZ108" s="368">
        <f t="shared" si="61"/>
        <v>-936.11874173061017</v>
      </c>
      <c r="BA108" s="368">
        <f t="shared" si="61"/>
        <v>-936.11874173061017</v>
      </c>
      <c r="BB108" s="368">
        <f t="shared" si="61"/>
        <v>-1065.7529559966497</v>
      </c>
      <c r="BC108" s="368">
        <f t="shared" si="61"/>
        <v>-1065.7529559966497</v>
      </c>
      <c r="BD108" s="368">
        <f t="shared" si="61"/>
        <v>-1065.7529559966497</v>
      </c>
      <c r="BE108" s="368">
        <f t="shared" si="61"/>
        <v>-1065.7529559966497</v>
      </c>
      <c r="BF108" s="368">
        <f t="shared" si="61"/>
        <v>-1065.7529559966497</v>
      </c>
      <c r="BG108" s="368">
        <f t="shared" si="61"/>
        <v>-1065.7529559966497</v>
      </c>
      <c r="BH108" s="368">
        <f t="shared" si="61"/>
        <v>-1065.7529559966497</v>
      </c>
      <c r="BI108" s="368">
        <f t="shared" si="61"/>
        <v>-1065.7529559966497</v>
      </c>
      <c r="BJ108" s="368">
        <f t="shared" si="61"/>
        <v>-1065.7529559966497</v>
      </c>
      <c r="BK108" s="368">
        <f t="shared" si="61"/>
        <v>-1065.7529559966497</v>
      </c>
      <c r="BL108" s="368">
        <f t="shared" si="61"/>
        <v>-1065.7529559966497</v>
      </c>
      <c r="BM108" s="368">
        <f t="shared" si="61"/>
        <v>-1065.7529559966497</v>
      </c>
      <c r="BN108" s="368">
        <f t="shared" si="61"/>
        <v>-1169.8196666666668</v>
      </c>
      <c r="BO108" s="368">
        <f t="shared" si="61"/>
        <v>-1169.8196666666668</v>
      </c>
      <c r="BP108" s="368">
        <f t="shared" si="61"/>
        <v>-1169.8196666666668</v>
      </c>
      <c r="BQ108" s="368">
        <f t="shared" si="61"/>
        <v>-1169.8196666666668</v>
      </c>
      <c r="BR108" s="368">
        <f t="shared" si="61"/>
        <v>-1169.8196666666668</v>
      </c>
      <c r="BS108" s="368">
        <f t="shared" si="61"/>
        <v>-1169.8196666666668</v>
      </c>
      <c r="BT108" s="368">
        <f t="shared" si="61"/>
        <v>-1169.8196666666668</v>
      </c>
      <c r="BU108" s="368">
        <f t="shared" ref="BU108:CZ108" si="62">SUM(BU106:BU107)</f>
        <v>-1169.8196666666668</v>
      </c>
      <c r="BV108" s="368">
        <f t="shared" si="62"/>
        <v>-1169.8196666666668</v>
      </c>
      <c r="BW108" s="368">
        <f t="shared" si="62"/>
        <v>-1169.8196666666668</v>
      </c>
      <c r="BX108" s="368">
        <f t="shared" si="62"/>
        <v>-1169.8196666666668</v>
      </c>
      <c r="BY108" s="368">
        <f t="shared" si="62"/>
        <v>-1169.8196666666668</v>
      </c>
      <c r="BZ108" s="368">
        <f t="shared" si="62"/>
        <v>0</v>
      </c>
      <c r="CA108" s="368">
        <f t="shared" si="62"/>
        <v>0</v>
      </c>
      <c r="CB108" s="368">
        <f t="shared" si="62"/>
        <v>0</v>
      </c>
      <c r="CC108" s="368">
        <f t="shared" si="62"/>
        <v>0</v>
      </c>
      <c r="CD108" s="368">
        <f t="shared" si="62"/>
        <v>0</v>
      </c>
      <c r="CE108" s="368">
        <f t="shared" si="62"/>
        <v>0</v>
      </c>
      <c r="CF108" s="368">
        <f t="shared" si="62"/>
        <v>0</v>
      </c>
      <c r="CG108" s="368">
        <f t="shared" si="62"/>
        <v>0</v>
      </c>
      <c r="CH108" s="368">
        <f t="shared" si="62"/>
        <v>0</v>
      </c>
      <c r="CI108" s="368">
        <f t="shared" si="62"/>
        <v>0</v>
      </c>
      <c r="CJ108" s="368">
        <f t="shared" si="62"/>
        <v>0</v>
      </c>
      <c r="CK108" s="368">
        <f t="shared" si="62"/>
        <v>0</v>
      </c>
      <c r="CL108" s="368">
        <f t="shared" si="62"/>
        <v>0</v>
      </c>
      <c r="CM108" s="368">
        <f t="shared" si="62"/>
        <v>0</v>
      </c>
      <c r="CN108" s="368">
        <f t="shared" si="62"/>
        <v>0</v>
      </c>
      <c r="CO108" s="368">
        <f t="shared" si="62"/>
        <v>0</v>
      </c>
      <c r="CP108" s="368">
        <f t="shared" si="62"/>
        <v>0</v>
      </c>
      <c r="CQ108" s="368">
        <f t="shared" si="62"/>
        <v>0</v>
      </c>
      <c r="CR108" s="368">
        <f t="shared" si="62"/>
        <v>0</v>
      </c>
      <c r="CS108" s="368">
        <f t="shared" si="62"/>
        <v>0</v>
      </c>
      <c r="CT108" s="368">
        <f t="shared" si="62"/>
        <v>0</v>
      </c>
      <c r="CU108" s="368">
        <f t="shared" si="62"/>
        <v>0</v>
      </c>
      <c r="CV108" s="368">
        <f t="shared" si="62"/>
        <v>0</v>
      </c>
      <c r="CW108" s="368">
        <f t="shared" si="62"/>
        <v>0</v>
      </c>
      <c r="CX108" s="368">
        <f t="shared" si="62"/>
        <v>0</v>
      </c>
      <c r="CY108" s="368">
        <f t="shared" si="62"/>
        <v>0</v>
      </c>
      <c r="CZ108" s="368">
        <f t="shared" si="62"/>
        <v>0</v>
      </c>
      <c r="DA108" s="368">
        <f t="shared" ref="DA108:EF108" si="63">SUM(DA106:DA107)</f>
        <v>0</v>
      </c>
      <c r="DB108" s="368">
        <f t="shared" si="63"/>
        <v>0</v>
      </c>
      <c r="DC108" s="368">
        <f t="shared" si="63"/>
        <v>0</v>
      </c>
      <c r="DD108" s="368">
        <f t="shared" si="63"/>
        <v>0</v>
      </c>
      <c r="DE108" s="368">
        <f t="shared" si="63"/>
        <v>0</v>
      </c>
      <c r="DF108" s="368">
        <f t="shared" si="63"/>
        <v>0</v>
      </c>
      <c r="DG108" s="368">
        <f t="shared" si="63"/>
        <v>0</v>
      </c>
      <c r="DH108" s="368">
        <f t="shared" si="63"/>
        <v>0</v>
      </c>
      <c r="DI108" s="368">
        <f t="shared" si="63"/>
        <v>0</v>
      </c>
      <c r="DJ108" s="368">
        <f t="shared" si="63"/>
        <v>0</v>
      </c>
      <c r="DK108" s="368">
        <f t="shared" si="63"/>
        <v>0</v>
      </c>
      <c r="DL108" s="368">
        <f t="shared" si="63"/>
        <v>0</v>
      </c>
      <c r="DM108" s="368">
        <f t="shared" si="63"/>
        <v>0</v>
      </c>
      <c r="DN108" s="368">
        <f t="shared" si="63"/>
        <v>0</v>
      </c>
      <c r="DO108" s="368">
        <f t="shared" si="63"/>
        <v>0</v>
      </c>
      <c r="DP108" s="368">
        <f t="shared" si="63"/>
        <v>0</v>
      </c>
      <c r="DQ108" s="368">
        <f t="shared" si="63"/>
        <v>0</v>
      </c>
      <c r="DR108" s="368">
        <f t="shared" si="63"/>
        <v>0</v>
      </c>
      <c r="DS108" s="368">
        <f t="shared" si="63"/>
        <v>0</v>
      </c>
      <c r="DT108" s="368">
        <f t="shared" si="63"/>
        <v>0</v>
      </c>
      <c r="DU108" s="368">
        <f t="shared" si="63"/>
        <v>0</v>
      </c>
      <c r="DV108" s="368">
        <f t="shared" si="63"/>
        <v>0</v>
      </c>
      <c r="DW108" s="368">
        <f t="shared" si="63"/>
        <v>0</v>
      </c>
      <c r="DX108" s="368">
        <f t="shared" si="63"/>
        <v>0</v>
      </c>
      <c r="DY108" s="368">
        <f t="shared" si="63"/>
        <v>0</v>
      </c>
      <c r="DZ108" s="368">
        <f t="shared" si="63"/>
        <v>0</v>
      </c>
      <c r="EA108" s="368">
        <f t="shared" si="63"/>
        <v>0</v>
      </c>
      <c r="EB108" s="368">
        <f t="shared" si="63"/>
        <v>0</v>
      </c>
      <c r="EC108" s="368">
        <f t="shared" si="63"/>
        <v>0</v>
      </c>
      <c r="ED108" s="368">
        <f t="shared" si="63"/>
        <v>0</v>
      </c>
      <c r="EE108" s="368">
        <f t="shared" si="63"/>
        <v>0</v>
      </c>
      <c r="EF108" s="368">
        <f t="shared" si="63"/>
        <v>0</v>
      </c>
      <c r="EG108" s="368">
        <f t="shared" ref="EG108:ES108" si="64">SUM(EG106:EG107)</f>
        <v>0</v>
      </c>
      <c r="EH108" s="368">
        <f t="shared" si="64"/>
        <v>0</v>
      </c>
      <c r="EI108" s="368">
        <f t="shared" si="64"/>
        <v>0</v>
      </c>
      <c r="EJ108" s="368">
        <f t="shared" si="64"/>
        <v>0</v>
      </c>
      <c r="EK108" s="368">
        <f t="shared" si="64"/>
        <v>0</v>
      </c>
      <c r="EL108" s="368">
        <f t="shared" si="64"/>
        <v>0</v>
      </c>
      <c r="EM108" s="368">
        <f t="shared" si="64"/>
        <v>0</v>
      </c>
      <c r="EN108" s="368">
        <f t="shared" si="64"/>
        <v>0</v>
      </c>
      <c r="EO108" s="368">
        <f t="shared" si="64"/>
        <v>0</v>
      </c>
      <c r="EP108" s="368">
        <f t="shared" si="64"/>
        <v>0</v>
      </c>
      <c r="EQ108" s="368">
        <f t="shared" si="64"/>
        <v>0</v>
      </c>
      <c r="ER108" s="368">
        <f t="shared" si="64"/>
        <v>0</v>
      </c>
      <c r="ES108" s="368">
        <f t="shared" si="64"/>
        <v>0</v>
      </c>
    </row>
    <row r="109" spans="1:149" outlineLevel="1">
      <c r="D109" s="256"/>
      <c r="E109" s="358"/>
      <c r="F109" s="156">
        <f>E104+SUM(P109:AO109)</f>
        <v>59908.683265510583</v>
      </c>
      <c r="O109" s="39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  <c r="AA109" s="356"/>
      <c r="AB109" s="356"/>
      <c r="AC109" s="356"/>
      <c r="AD109" s="356"/>
      <c r="AE109" s="356"/>
      <c r="AF109" s="356"/>
      <c r="AG109" s="356"/>
      <c r="AH109" s="356"/>
      <c r="AI109" s="356"/>
      <c r="AJ109" s="356"/>
      <c r="AK109" s="356"/>
      <c r="AL109" s="356"/>
      <c r="AM109" s="356"/>
      <c r="AN109" s="356"/>
      <c r="AO109" s="356"/>
      <c r="AP109" s="356"/>
      <c r="AQ109" s="356"/>
      <c r="AR109" s="356"/>
      <c r="AS109" s="356"/>
      <c r="AT109" s="356"/>
      <c r="AU109" s="356"/>
      <c r="AV109" s="356"/>
      <c r="AW109" s="356"/>
      <c r="AX109" s="356"/>
      <c r="AY109" s="356"/>
      <c r="AZ109" s="356"/>
      <c r="BA109" s="356"/>
      <c r="BB109" s="356"/>
      <c r="BC109" s="356"/>
      <c r="BD109" s="356"/>
      <c r="BE109" s="356"/>
      <c r="BF109" s="356"/>
      <c r="BG109" s="356"/>
      <c r="BH109" s="356"/>
      <c r="BI109" s="356"/>
      <c r="BJ109" s="356"/>
      <c r="BK109" s="356"/>
      <c r="BL109" s="356"/>
      <c r="BM109" s="356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</row>
    <row r="110" spans="1:149">
      <c r="D110" s="247"/>
      <c r="E110" s="440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</row>
    <row r="111" spans="1:149">
      <c r="A111" s="427" t="s">
        <v>210</v>
      </c>
      <c r="D111" s="25"/>
      <c r="E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</row>
    <row r="112" spans="1:149" outlineLevel="1">
      <c r="D112" s="255" t="s">
        <v>0</v>
      </c>
    </row>
    <row r="113" spans="2:149" outlineLevel="1">
      <c r="D113" s="25" t="s">
        <v>279</v>
      </c>
      <c r="E113" s="39">
        <v>424258.65810018376</v>
      </c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</row>
    <row r="114" spans="2:149" outlineLevel="1">
      <c r="B114" s="23" t="s">
        <v>292</v>
      </c>
      <c r="C114" s="426" t="s">
        <v>305</v>
      </c>
      <c r="D114" s="23" t="s">
        <v>303</v>
      </c>
      <c r="E114" s="205">
        <f>SUM(F114:ES114)</f>
        <v>-28436.534813012673</v>
      </c>
      <c r="I114" s="355"/>
      <c r="J114" s="355"/>
      <c r="K114" s="355"/>
      <c r="L114" s="355"/>
      <c r="M114" s="355"/>
      <c r="N114" s="355"/>
      <c r="O114" s="355"/>
      <c r="P114" s="205">
        <v>14644.2780345999</v>
      </c>
      <c r="Q114" s="205">
        <v>-4238.7114701124992</v>
      </c>
      <c r="R114" s="205">
        <v>0</v>
      </c>
      <c r="S114" s="205">
        <v>0</v>
      </c>
      <c r="T114" s="205">
        <v>0</v>
      </c>
      <c r="U114" s="205">
        <v>0</v>
      </c>
      <c r="V114" s="205">
        <v>0</v>
      </c>
      <c r="W114" s="205">
        <v>0</v>
      </c>
      <c r="X114" s="205">
        <v>0</v>
      </c>
      <c r="Y114" s="205">
        <v>0</v>
      </c>
      <c r="Z114" s="205">
        <v>0</v>
      </c>
      <c r="AA114" s="205">
        <v>0</v>
      </c>
      <c r="AB114" s="205">
        <v>0</v>
      </c>
      <c r="AC114" s="205">
        <v>0</v>
      </c>
      <c r="AD114" s="205">
        <v>0</v>
      </c>
      <c r="AE114" s="205">
        <v>0</v>
      </c>
      <c r="AF114" s="205">
        <v>0</v>
      </c>
      <c r="AG114" s="205">
        <v>0</v>
      </c>
      <c r="AH114" s="205">
        <v>0</v>
      </c>
      <c r="AI114" s="205">
        <v>0</v>
      </c>
      <c r="AJ114" s="205">
        <v>-36181.991137411715</v>
      </c>
      <c r="AK114" s="205">
        <v>0</v>
      </c>
      <c r="AL114" s="205">
        <v>0</v>
      </c>
      <c r="AM114" s="205">
        <v>0</v>
      </c>
      <c r="AN114" s="205">
        <v>258.93901999999997</v>
      </c>
      <c r="AO114" s="205">
        <v>-2919.0492600883636</v>
      </c>
      <c r="AP114" s="205">
        <v>0</v>
      </c>
      <c r="AQ114" s="205">
        <v>0</v>
      </c>
      <c r="AR114" s="205">
        <v>0</v>
      </c>
      <c r="AS114" s="205">
        <v>0</v>
      </c>
      <c r="AT114" s="205">
        <v>0</v>
      </c>
      <c r="AU114" s="205">
        <v>0</v>
      </c>
      <c r="AV114" s="205">
        <v>0</v>
      </c>
      <c r="AW114" s="205">
        <v>0</v>
      </c>
      <c r="AX114" s="205">
        <v>0</v>
      </c>
      <c r="AY114" s="205">
        <v>0</v>
      </c>
      <c r="AZ114" s="205">
        <v>0</v>
      </c>
      <c r="BA114" s="205">
        <v>0</v>
      </c>
      <c r="BB114" s="205">
        <v>0</v>
      </c>
      <c r="BC114" s="205">
        <v>0</v>
      </c>
      <c r="BD114" s="205">
        <v>0</v>
      </c>
      <c r="BE114" s="205">
        <v>0</v>
      </c>
      <c r="BF114" s="205">
        <v>0</v>
      </c>
      <c r="BG114" s="205">
        <v>0</v>
      </c>
      <c r="BH114" s="205">
        <v>0</v>
      </c>
      <c r="BI114" s="205">
        <v>0</v>
      </c>
      <c r="BJ114" s="205">
        <v>0</v>
      </c>
      <c r="BK114" s="205">
        <v>0</v>
      </c>
      <c r="BL114" s="205">
        <v>0</v>
      </c>
      <c r="BM114" s="205">
        <v>0</v>
      </c>
      <c r="BN114" s="205">
        <v>0</v>
      </c>
      <c r="BO114" s="205">
        <v>0</v>
      </c>
      <c r="BP114" s="205">
        <v>0</v>
      </c>
      <c r="BQ114" s="205">
        <v>0</v>
      </c>
      <c r="BR114" s="205">
        <v>0</v>
      </c>
      <c r="BS114" s="205">
        <v>0</v>
      </c>
      <c r="BT114" s="205">
        <v>0</v>
      </c>
      <c r="BU114" s="205">
        <v>0</v>
      </c>
      <c r="BV114" s="205">
        <v>0</v>
      </c>
      <c r="BW114" s="205">
        <v>0</v>
      </c>
      <c r="BX114" s="205">
        <v>0</v>
      </c>
      <c r="BY114" s="205">
        <v>0</v>
      </c>
      <c r="BZ114" s="205">
        <v>0</v>
      </c>
      <c r="CA114" s="205">
        <v>0</v>
      </c>
      <c r="CB114" s="205">
        <v>0</v>
      </c>
      <c r="CC114" s="205">
        <v>0</v>
      </c>
      <c r="CD114" s="205">
        <v>0</v>
      </c>
      <c r="CE114" s="205">
        <v>0</v>
      </c>
      <c r="CF114" s="205">
        <v>0</v>
      </c>
      <c r="CG114" s="205">
        <v>0</v>
      </c>
      <c r="CH114" s="205">
        <v>0</v>
      </c>
      <c r="CI114" s="205">
        <v>0</v>
      </c>
      <c r="CJ114" s="205">
        <v>0</v>
      </c>
      <c r="CK114" s="205">
        <v>0</v>
      </c>
      <c r="CL114" s="205">
        <v>0</v>
      </c>
      <c r="CM114" s="205">
        <v>0</v>
      </c>
      <c r="CN114" s="205">
        <v>0</v>
      </c>
      <c r="CO114" s="205">
        <v>0</v>
      </c>
      <c r="CP114" s="205">
        <v>0</v>
      </c>
      <c r="CQ114" s="205">
        <v>0</v>
      </c>
      <c r="CR114" s="205">
        <v>0</v>
      </c>
      <c r="CS114" s="205">
        <v>0</v>
      </c>
      <c r="CT114" s="205">
        <v>0</v>
      </c>
      <c r="CU114" s="205">
        <v>0</v>
      </c>
      <c r="CV114" s="205">
        <v>0</v>
      </c>
      <c r="CW114" s="205">
        <v>0</v>
      </c>
      <c r="CX114" s="205">
        <v>0</v>
      </c>
      <c r="CY114" s="205">
        <v>0</v>
      </c>
      <c r="CZ114" s="205">
        <v>0</v>
      </c>
      <c r="DA114" s="205">
        <v>0</v>
      </c>
      <c r="DB114" s="205">
        <v>0</v>
      </c>
      <c r="DC114" s="205">
        <v>0</v>
      </c>
      <c r="DD114" s="205">
        <v>0</v>
      </c>
      <c r="DE114" s="205">
        <v>0</v>
      </c>
      <c r="DF114" s="205">
        <v>0</v>
      </c>
      <c r="DG114" s="205">
        <v>0</v>
      </c>
      <c r="DH114" s="205">
        <v>0</v>
      </c>
      <c r="DI114" s="205">
        <v>0</v>
      </c>
      <c r="DJ114" s="205">
        <v>0</v>
      </c>
      <c r="DK114" s="205">
        <v>0</v>
      </c>
      <c r="DL114" s="205">
        <v>0</v>
      </c>
      <c r="DM114" s="205">
        <v>0</v>
      </c>
      <c r="DN114" s="205">
        <v>0</v>
      </c>
      <c r="DO114" s="205">
        <v>0</v>
      </c>
      <c r="DP114" s="205">
        <v>0</v>
      </c>
      <c r="DQ114" s="205">
        <v>0</v>
      </c>
      <c r="DR114" s="205">
        <v>0</v>
      </c>
      <c r="DS114" s="205">
        <v>0</v>
      </c>
      <c r="DT114" s="205">
        <v>0</v>
      </c>
      <c r="DU114" s="205">
        <v>0</v>
      </c>
      <c r="DV114" s="205">
        <v>0</v>
      </c>
      <c r="DW114" s="205">
        <v>0</v>
      </c>
      <c r="DX114" s="205">
        <v>0</v>
      </c>
      <c r="DY114" s="205">
        <v>0</v>
      </c>
      <c r="DZ114" s="205">
        <v>0</v>
      </c>
      <c r="EA114" s="205">
        <v>0</v>
      </c>
      <c r="EB114" s="205">
        <v>0</v>
      </c>
      <c r="EC114" s="205">
        <v>0</v>
      </c>
      <c r="ED114" s="205">
        <v>0</v>
      </c>
      <c r="EE114" s="205">
        <v>0</v>
      </c>
      <c r="EF114" s="205">
        <v>0</v>
      </c>
      <c r="EG114" s="205">
        <v>0</v>
      </c>
      <c r="EH114" s="205">
        <v>0</v>
      </c>
      <c r="EI114" s="205">
        <v>0</v>
      </c>
      <c r="EJ114" s="205">
        <v>0</v>
      </c>
      <c r="EK114" s="205">
        <v>0</v>
      </c>
      <c r="EL114" s="205">
        <v>0</v>
      </c>
      <c r="EM114" s="205">
        <v>0</v>
      </c>
      <c r="EN114" s="205">
        <v>0</v>
      </c>
      <c r="EO114" s="205">
        <v>0</v>
      </c>
      <c r="EP114" s="205">
        <v>0</v>
      </c>
      <c r="EQ114" s="205">
        <v>0</v>
      </c>
      <c r="ER114" s="205">
        <v>0</v>
      </c>
      <c r="ES114" s="205">
        <v>0</v>
      </c>
    </row>
    <row r="115" spans="2:149" ht="20.25" customHeight="1" outlineLevel="1">
      <c r="C115" s="426"/>
      <c r="D115" s="23" t="s">
        <v>304</v>
      </c>
      <c r="E115" s="39">
        <f>E113+E114</f>
        <v>395822.12328717107</v>
      </c>
      <c r="I115" s="163">
        <f>I113+I114</f>
        <v>0</v>
      </c>
      <c r="J115" s="163">
        <f t="shared" ref="J115:BU115" si="65">J113+J114</f>
        <v>0</v>
      </c>
      <c r="K115" s="163">
        <f t="shared" si="65"/>
        <v>0</v>
      </c>
      <c r="L115" s="163">
        <f t="shared" si="65"/>
        <v>0</v>
      </c>
      <c r="M115" s="163">
        <f t="shared" si="65"/>
        <v>0</v>
      </c>
      <c r="N115" s="163">
        <f t="shared" si="65"/>
        <v>0</v>
      </c>
      <c r="O115" s="163">
        <f t="shared" si="65"/>
        <v>0</v>
      </c>
      <c r="P115" s="163">
        <f t="shared" si="65"/>
        <v>14644.2780345999</v>
      </c>
      <c r="Q115" s="163">
        <f t="shared" si="65"/>
        <v>-4238.7114701124992</v>
      </c>
      <c r="R115" s="163">
        <f t="shared" si="65"/>
        <v>0</v>
      </c>
      <c r="S115" s="163">
        <f t="shared" si="65"/>
        <v>0</v>
      </c>
      <c r="T115" s="163">
        <f t="shared" si="65"/>
        <v>0</v>
      </c>
      <c r="U115" s="163">
        <f t="shared" si="65"/>
        <v>0</v>
      </c>
      <c r="V115" s="163">
        <f t="shared" si="65"/>
        <v>0</v>
      </c>
      <c r="W115" s="163">
        <f t="shared" si="65"/>
        <v>0</v>
      </c>
      <c r="X115" s="163">
        <f t="shared" si="65"/>
        <v>0</v>
      </c>
      <c r="Y115" s="163">
        <f t="shared" si="65"/>
        <v>0</v>
      </c>
      <c r="Z115" s="163">
        <f t="shared" si="65"/>
        <v>0</v>
      </c>
      <c r="AA115" s="163">
        <f t="shared" si="65"/>
        <v>0</v>
      </c>
      <c r="AB115" s="163">
        <f t="shared" si="65"/>
        <v>0</v>
      </c>
      <c r="AC115" s="163">
        <f t="shared" si="65"/>
        <v>0</v>
      </c>
      <c r="AD115" s="163">
        <f t="shared" si="65"/>
        <v>0</v>
      </c>
      <c r="AE115" s="163">
        <f t="shared" si="65"/>
        <v>0</v>
      </c>
      <c r="AF115" s="163">
        <f t="shared" si="65"/>
        <v>0</v>
      </c>
      <c r="AG115" s="163">
        <f t="shared" si="65"/>
        <v>0</v>
      </c>
      <c r="AH115" s="163">
        <f t="shared" si="65"/>
        <v>0</v>
      </c>
      <c r="AI115" s="163">
        <f t="shared" si="65"/>
        <v>0</v>
      </c>
      <c r="AJ115" s="163">
        <f t="shared" si="65"/>
        <v>-36181.991137411715</v>
      </c>
      <c r="AK115" s="163">
        <f t="shared" si="65"/>
        <v>0</v>
      </c>
      <c r="AL115" s="163">
        <f t="shared" si="65"/>
        <v>0</v>
      </c>
      <c r="AM115" s="163">
        <f t="shared" si="65"/>
        <v>0</v>
      </c>
      <c r="AN115" s="163">
        <f t="shared" si="65"/>
        <v>258.93901999999997</v>
      </c>
      <c r="AO115" s="163">
        <f t="shared" si="65"/>
        <v>-2919.0492600883636</v>
      </c>
      <c r="AP115" s="163">
        <f t="shared" si="65"/>
        <v>0</v>
      </c>
      <c r="AQ115" s="163">
        <f t="shared" si="65"/>
        <v>0</v>
      </c>
      <c r="AR115" s="163">
        <f t="shared" si="65"/>
        <v>0</v>
      </c>
      <c r="AS115" s="163">
        <f t="shared" si="65"/>
        <v>0</v>
      </c>
      <c r="AT115" s="163">
        <f t="shared" si="65"/>
        <v>0</v>
      </c>
      <c r="AU115" s="163">
        <f t="shared" si="65"/>
        <v>0</v>
      </c>
      <c r="AV115" s="163">
        <f t="shared" si="65"/>
        <v>0</v>
      </c>
      <c r="AW115" s="163">
        <f t="shared" si="65"/>
        <v>0</v>
      </c>
      <c r="AX115" s="163">
        <f t="shared" si="65"/>
        <v>0</v>
      </c>
      <c r="AY115" s="163">
        <f t="shared" si="65"/>
        <v>0</v>
      </c>
      <c r="AZ115" s="163">
        <f t="shared" si="65"/>
        <v>0</v>
      </c>
      <c r="BA115" s="163">
        <f t="shared" si="65"/>
        <v>0</v>
      </c>
      <c r="BB115" s="163">
        <f t="shared" si="65"/>
        <v>0</v>
      </c>
      <c r="BC115" s="163">
        <f t="shared" si="65"/>
        <v>0</v>
      </c>
      <c r="BD115" s="163">
        <f t="shared" si="65"/>
        <v>0</v>
      </c>
      <c r="BE115" s="163">
        <f t="shared" si="65"/>
        <v>0</v>
      </c>
      <c r="BF115" s="163">
        <f t="shared" si="65"/>
        <v>0</v>
      </c>
      <c r="BG115" s="163">
        <f t="shared" si="65"/>
        <v>0</v>
      </c>
      <c r="BH115" s="163">
        <f t="shared" si="65"/>
        <v>0</v>
      </c>
      <c r="BI115" s="163">
        <f t="shared" si="65"/>
        <v>0</v>
      </c>
      <c r="BJ115" s="163">
        <f t="shared" si="65"/>
        <v>0</v>
      </c>
      <c r="BK115" s="163">
        <f t="shared" si="65"/>
        <v>0</v>
      </c>
      <c r="BL115" s="163">
        <f t="shared" si="65"/>
        <v>0</v>
      </c>
      <c r="BM115" s="163">
        <f t="shared" si="65"/>
        <v>0</v>
      </c>
      <c r="BN115" s="163">
        <f t="shared" si="65"/>
        <v>0</v>
      </c>
      <c r="BO115" s="163">
        <f t="shared" si="65"/>
        <v>0</v>
      </c>
      <c r="BP115" s="163">
        <f t="shared" si="65"/>
        <v>0</v>
      </c>
      <c r="BQ115" s="163">
        <f t="shared" si="65"/>
        <v>0</v>
      </c>
      <c r="BR115" s="163">
        <f t="shared" si="65"/>
        <v>0</v>
      </c>
      <c r="BS115" s="163">
        <f t="shared" si="65"/>
        <v>0</v>
      </c>
      <c r="BT115" s="163">
        <f t="shared" si="65"/>
        <v>0</v>
      </c>
      <c r="BU115" s="163">
        <f t="shared" si="65"/>
        <v>0</v>
      </c>
      <c r="BV115" s="163">
        <f t="shared" ref="BV115:EG115" si="66">BV113+BV114</f>
        <v>0</v>
      </c>
      <c r="BW115" s="163">
        <f t="shared" si="66"/>
        <v>0</v>
      </c>
      <c r="BX115" s="163">
        <f t="shared" si="66"/>
        <v>0</v>
      </c>
      <c r="BY115" s="163">
        <f t="shared" si="66"/>
        <v>0</v>
      </c>
      <c r="BZ115" s="163">
        <f t="shared" si="66"/>
        <v>0</v>
      </c>
      <c r="CA115" s="163">
        <f t="shared" si="66"/>
        <v>0</v>
      </c>
      <c r="CB115" s="163">
        <f t="shared" si="66"/>
        <v>0</v>
      </c>
      <c r="CC115" s="163">
        <f t="shared" si="66"/>
        <v>0</v>
      </c>
      <c r="CD115" s="163">
        <f t="shared" si="66"/>
        <v>0</v>
      </c>
      <c r="CE115" s="163">
        <f t="shared" si="66"/>
        <v>0</v>
      </c>
      <c r="CF115" s="163">
        <f t="shared" si="66"/>
        <v>0</v>
      </c>
      <c r="CG115" s="163">
        <f t="shared" si="66"/>
        <v>0</v>
      </c>
      <c r="CH115" s="163">
        <f t="shared" si="66"/>
        <v>0</v>
      </c>
      <c r="CI115" s="163">
        <f t="shared" si="66"/>
        <v>0</v>
      </c>
      <c r="CJ115" s="163">
        <f t="shared" si="66"/>
        <v>0</v>
      </c>
      <c r="CK115" s="163">
        <f t="shared" si="66"/>
        <v>0</v>
      </c>
      <c r="CL115" s="163">
        <f t="shared" si="66"/>
        <v>0</v>
      </c>
      <c r="CM115" s="163">
        <f t="shared" si="66"/>
        <v>0</v>
      </c>
      <c r="CN115" s="163">
        <f t="shared" si="66"/>
        <v>0</v>
      </c>
      <c r="CO115" s="163">
        <f t="shared" si="66"/>
        <v>0</v>
      </c>
      <c r="CP115" s="163">
        <f t="shared" si="66"/>
        <v>0</v>
      </c>
      <c r="CQ115" s="163">
        <f t="shared" si="66"/>
        <v>0</v>
      </c>
      <c r="CR115" s="163">
        <f t="shared" si="66"/>
        <v>0</v>
      </c>
      <c r="CS115" s="163">
        <f t="shared" si="66"/>
        <v>0</v>
      </c>
      <c r="CT115" s="163">
        <f t="shared" si="66"/>
        <v>0</v>
      </c>
      <c r="CU115" s="163">
        <f t="shared" si="66"/>
        <v>0</v>
      </c>
      <c r="CV115" s="163">
        <f t="shared" si="66"/>
        <v>0</v>
      </c>
      <c r="CW115" s="163">
        <f t="shared" si="66"/>
        <v>0</v>
      </c>
      <c r="CX115" s="163">
        <f t="shared" si="66"/>
        <v>0</v>
      </c>
      <c r="CY115" s="163">
        <f t="shared" si="66"/>
        <v>0</v>
      </c>
      <c r="CZ115" s="163">
        <f t="shared" si="66"/>
        <v>0</v>
      </c>
      <c r="DA115" s="163">
        <f t="shared" si="66"/>
        <v>0</v>
      </c>
      <c r="DB115" s="163">
        <f t="shared" si="66"/>
        <v>0</v>
      </c>
      <c r="DC115" s="163">
        <f t="shared" si="66"/>
        <v>0</v>
      </c>
      <c r="DD115" s="163">
        <f t="shared" si="66"/>
        <v>0</v>
      </c>
      <c r="DE115" s="163">
        <f t="shared" si="66"/>
        <v>0</v>
      </c>
      <c r="DF115" s="163">
        <f t="shared" si="66"/>
        <v>0</v>
      </c>
      <c r="DG115" s="163">
        <f t="shared" si="66"/>
        <v>0</v>
      </c>
      <c r="DH115" s="163">
        <f t="shared" si="66"/>
        <v>0</v>
      </c>
      <c r="DI115" s="163">
        <f t="shared" si="66"/>
        <v>0</v>
      </c>
      <c r="DJ115" s="163">
        <f t="shared" si="66"/>
        <v>0</v>
      </c>
      <c r="DK115" s="163">
        <f t="shared" si="66"/>
        <v>0</v>
      </c>
      <c r="DL115" s="163">
        <f t="shared" si="66"/>
        <v>0</v>
      </c>
      <c r="DM115" s="163">
        <f t="shared" si="66"/>
        <v>0</v>
      </c>
      <c r="DN115" s="163">
        <f t="shared" si="66"/>
        <v>0</v>
      </c>
      <c r="DO115" s="163">
        <f t="shared" si="66"/>
        <v>0</v>
      </c>
      <c r="DP115" s="163">
        <f t="shared" si="66"/>
        <v>0</v>
      </c>
      <c r="DQ115" s="163">
        <f t="shared" si="66"/>
        <v>0</v>
      </c>
      <c r="DR115" s="163">
        <f t="shared" si="66"/>
        <v>0</v>
      </c>
      <c r="DS115" s="163">
        <f t="shared" si="66"/>
        <v>0</v>
      </c>
      <c r="DT115" s="163">
        <f t="shared" si="66"/>
        <v>0</v>
      </c>
      <c r="DU115" s="163">
        <f t="shared" si="66"/>
        <v>0</v>
      </c>
      <c r="DV115" s="163">
        <f t="shared" si="66"/>
        <v>0</v>
      </c>
      <c r="DW115" s="163">
        <f t="shared" si="66"/>
        <v>0</v>
      </c>
      <c r="DX115" s="163">
        <f t="shared" si="66"/>
        <v>0</v>
      </c>
      <c r="DY115" s="163">
        <f t="shared" si="66"/>
        <v>0</v>
      </c>
      <c r="DZ115" s="163">
        <f t="shared" si="66"/>
        <v>0</v>
      </c>
      <c r="EA115" s="163">
        <f t="shared" si="66"/>
        <v>0</v>
      </c>
      <c r="EB115" s="163">
        <f t="shared" si="66"/>
        <v>0</v>
      </c>
      <c r="EC115" s="163">
        <f t="shared" si="66"/>
        <v>0</v>
      </c>
      <c r="ED115" s="163">
        <f t="shared" si="66"/>
        <v>0</v>
      </c>
      <c r="EE115" s="163">
        <f t="shared" si="66"/>
        <v>0</v>
      </c>
      <c r="EF115" s="163">
        <f t="shared" si="66"/>
        <v>0</v>
      </c>
      <c r="EG115" s="163">
        <f t="shared" si="66"/>
        <v>0</v>
      </c>
      <c r="EH115" s="163">
        <f t="shared" ref="EH115:ES115" si="67">EH113+EH114</f>
        <v>0</v>
      </c>
      <c r="EI115" s="163">
        <f t="shared" si="67"/>
        <v>0</v>
      </c>
      <c r="EJ115" s="163">
        <f t="shared" si="67"/>
        <v>0</v>
      </c>
      <c r="EK115" s="163">
        <f t="shared" si="67"/>
        <v>0</v>
      </c>
      <c r="EL115" s="163">
        <f t="shared" si="67"/>
        <v>0</v>
      </c>
      <c r="EM115" s="163">
        <f t="shared" si="67"/>
        <v>0</v>
      </c>
      <c r="EN115" s="163">
        <f t="shared" si="67"/>
        <v>0</v>
      </c>
      <c r="EO115" s="163">
        <f t="shared" si="67"/>
        <v>0</v>
      </c>
      <c r="EP115" s="163">
        <f t="shared" si="67"/>
        <v>0</v>
      </c>
      <c r="EQ115" s="163">
        <f t="shared" si="67"/>
        <v>0</v>
      </c>
      <c r="ER115" s="163">
        <f t="shared" si="67"/>
        <v>0</v>
      </c>
      <c r="ES115" s="163">
        <f t="shared" si="67"/>
        <v>0</v>
      </c>
    </row>
    <row r="116" spans="2:149" outlineLevel="1">
      <c r="C116" s="426"/>
      <c r="E116" s="39"/>
      <c r="F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  <c r="DE116" s="163"/>
      <c r="DF116" s="163"/>
      <c r="DG116" s="163"/>
      <c r="DH116" s="163"/>
      <c r="DI116" s="163"/>
      <c r="DJ116" s="163"/>
      <c r="DK116" s="163"/>
      <c r="DL116" s="163"/>
      <c r="DM116" s="163"/>
      <c r="DN116" s="163"/>
      <c r="DO116" s="163"/>
      <c r="DP116" s="163"/>
      <c r="DQ116" s="163"/>
      <c r="DR116" s="163"/>
      <c r="DS116" s="163"/>
      <c r="DT116" s="163"/>
      <c r="DU116" s="163"/>
      <c r="DV116" s="163"/>
      <c r="DW116" s="163"/>
      <c r="DX116" s="163"/>
      <c r="DY116" s="163"/>
      <c r="DZ116" s="163"/>
      <c r="EA116" s="163"/>
      <c r="EB116" s="163"/>
      <c r="EC116" s="163"/>
      <c r="ED116" s="163"/>
      <c r="EE116" s="163"/>
      <c r="EF116" s="163"/>
      <c r="EG116" s="163"/>
      <c r="EH116" s="163"/>
      <c r="EI116" s="163"/>
      <c r="EJ116" s="163"/>
      <c r="EK116" s="163"/>
      <c r="EL116" s="163"/>
      <c r="EM116" s="163"/>
      <c r="EN116" s="163"/>
      <c r="EO116" s="163"/>
      <c r="EP116" s="163"/>
      <c r="EQ116" s="163"/>
      <c r="ER116" s="163"/>
      <c r="ES116" s="163"/>
    </row>
    <row r="117" spans="2:149" outlineLevel="1">
      <c r="B117" s="23" t="s">
        <v>292</v>
      </c>
      <c r="C117" s="23" t="s">
        <v>300</v>
      </c>
      <c r="D117" s="25" t="s">
        <v>301</v>
      </c>
      <c r="E117" s="39">
        <f>SUM(F117:ES117)</f>
        <v>-76730.64755728835</v>
      </c>
      <c r="F117" s="39"/>
      <c r="G117" s="39"/>
      <c r="H117" s="39"/>
      <c r="I117" s="39"/>
      <c r="J117" s="39"/>
      <c r="K117" s="39"/>
      <c r="L117" s="39"/>
      <c r="M117" s="39"/>
      <c r="N117" s="39"/>
      <c r="O117" s="39" t="s">
        <v>44</v>
      </c>
      <c r="P117" s="39">
        <v>-572.61677281558332</v>
      </c>
      <c r="Q117" s="39">
        <v>-572.61677281558332</v>
      </c>
      <c r="R117" s="39">
        <v>-572.61677281558332</v>
      </c>
      <c r="S117" s="39">
        <v>-572.61677281558332</v>
      </c>
      <c r="T117" s="39">
        <v>-572.61677281558332</v>
      </c>
      <c r="U117" s="39">
        <v>-572.61677281558332</v>
      </c>
      <c r="V117" s="39">
        <v>-572.61677281558332</v>
      </c>
      <c r="W117" s="39">
        <v>-572.61677281558332</v>
      </c>
      <c r="X117" s="39">
        <v>-572.61677281558332</v>
      </c>
      <c r="Y117" s="39">
        <v>-572.61677281558332</v>
      </c>
      <c r="Z117" s="39">
        <v>-572.61677281558332</v>
      </c>
      <c r="AA117" s="39">
        <v>-572.61677281558332</v>
      </c>
      <c r="AB117" s="39">
        <v>-572.61677281558332</v>
      </c>
      <c r="AC117" s="39">
        <v>-572.61677281558332</v>
      </c>
      <c r="AD117" s="39">
        <v>-572.61677281558332</v>
      </c>
      <c r="AE117" s="39">
        <v>-572.61677281558332</v>
      </c>
      <c r="AF117" s="39">
        <v>-572.61677281558332</v>
      </c>
      <c r="AG117" s="39">
        <v>-572.61677281558332</v>
      </c>
      <c r="AH117" s="39">
        <v>-572.61677281558332</v>
      </c>
      <c r="AI117" s="39">
        <v>-572.61677281558332</v>
      </c>
      <c r="AJ117" s="39">
        <v>-572.61677281558332</v>
      </c>
      <c r="AK117" s="39">
        <v>-572.61677281558332</v>
      </c>
      <c r="AL117" s="39">
        <v>-572.61677281558332</v>
      </c>
      <c r="AM117" s="39">
        <v>-572.61677281558332</v>
      </c>
      <c r="AN117" s="39">
        <v>-572.61677281558332</v>
      </c>
      <c r="AO117" s="39">
        <v>-572.61677281558332</v>
      </c>
      <c r="AP117" s="39">
        <v>-572.61677281558332</v>
      </c>
      <c r="AQ117" s="39">
        <v>-572.61677281558332</v>
      </c>
      <c r="AR117" s="39">
        <v>-572.61677281558332</v>
      </c>
      <c r="AS117" s="39">
        <v>-572.61677281558332</v>
      </c>
      <c r="AT117" s="39">
        <v>-572.61677281558332</v>
      </c>
      <c r="AU117" s="39">
        <v>-572.61677281558332</v>
      </c>
      <c r="AV117" s="39">
        <v>-572.61677281558332</v>
      </c>
      <c r="AW117" s="39">
        <v>-572.61677281558332</v>
      </c>
      <c r="AX117" s="39">
        <v>-572.61677281558332</v>
      </c>
      <c r="AY117" s="39">
        <v>-572.61677281558332</v>
      </c>
      <c r="AZ117" s="39">
        <v>-572.61677281558332</v>
      </c>
      <c r="BA117" s="39">
        <v>-572.61677281558332</v>
      </c>
      <c r="BB117" s="39">
        <v>-572.61677281558332</v>
      </c>
      <c r="BC117" s="39">
        <v>-572.61677281558332</v>
      </c>
      <c r="BD117" s="39">
        <v>-572.61677281558332</v>
      </c>
      <c r="BE117" s="39">
        <v>-572.61677281558332</v>
      </c>
      <c r="BF117" s="39">
        <v>-572.61677281558332</v>
      </c>
      <c r="BG117" s="39">
        <v>-572.61677281558332</v>
      </c>
      <c r="BH117" s="39">
        <v>-572.61677281558332</v>
      </c>
      <c r="BI117" s="39">
        <v>-572.61677281558332</v>
      </c>
      <c r="BJ117" s="39">
        <v>-572.61677281558332</v>
      </c>
      <c r="BK117" s="39">
        <v>-572.61677281558332</v>
      </c>
      <c r="BL117" s="39">
        <v>-572.61677281558332</v>
      </c>
      <c r="BM117" s="39">
        <v>-572.61677281558332</v>
      </c>
      <c r="BN117" s="39">
        <v>-572.61677281558332</v>
      </c>
      <c r="BO117" s="39">
        <v>-572.61677281558332</v>
      </c>
      <c r="BP117" s="39">
        <v>-572.61677281558332</v>
      </c>
      <c r="BQ117" s="39">
        <v>-572.61677281558332</v>
      </c>
      <c r="BR117" s="39">
        <v>-572.61677281558332</v>
      </c>
      <c r="BS117" s="39">
        <v>-572.61677281558332</v>
      </c>
      <c r="BT117" s="39">
        <v>-572.61677281558332</v>
      </c>
      <c r="BU117" s="39">
        <v>-572.61677281558332</v>
      </c>
      <c r="BV117" s="39">
        <v>-572.61677281558332</v>
      </c>
      <c r="BW117" s="39">
        <v>-572.61677281558332</v>
      </c>
      <c r="BX117" s="39">
        <v>-572.61677281558332</v>
      </c>
      <c r="BY117" s="39">
        <v>-572.61677281558332</v>
      </c>
      <c r="BZ117" s="39">
        <v>-572.61677281558332</v>
      </c>
      <c r="CA117" s="39">
        <v>-572.61677281558332</v>
      </c>
      <c r="CB117" s="39">
        <v>-572.61677281558332</v>
      </c>
      <c r="CC117" s="39">
        <v>-572.61677281558332</v>
      </c>
      <c r="CD117" s="39">
        <v>-572.61677281558332</v>
      </c>
      <c r="CE117" s="39">
        <v>-572.61677281558332</v>
      </c>
      <c r="CF117" s="39">
        <v>-572.61677281558332</v>
      </c>
      <c r="CG117" s="39">
        <v>-572.61677281558332</v>
      </c>
      <c r="CH117" s="39">
        <v>-572.61677281558332</v>
      </c>
      <c r="CI117" s="39">
        <v>-572.61677281558332</v>
      </c>
      <c r="CJ117" s="39">
        <v>-572.61677281558332</v>
      </c>
      <c r="CK117" s="39">
        <v>-572.61677281558332</v>
      </c>
      <c r="CL117" s="39">
        <v>-572.61677281558332</v>
      </c>
      <c r="CM117" s="39">
        <v>-572.61677281558332</v>
      </c>
      <c r="CN117" s="39">
        <v>-572.61677281558332</v>
      </c>
      <c r="CO117" s="39">
        <v>-572.61677281558332</v>
      </c>
      <c r="CP117" s="39">
        <v>-572.61677281558332</v>
      </c>
      <c r="CQ117" s="39">
        <v>-572.61677281558332</v>
      </c>
      <c r="CR117" s="39">
        <v>-572.61677281558332</v>
      </c>
      <c r="CS117" s="39">
        <v>-572.61677281558332</v>
      </c>
      <c r="CT117" s="39">
        <v>-572.61677281558332</v>
      </c>
      <c r="CU117" s="39">
        <v>-572.61677281558332</v>
      </c>
      <c r="CV117" s="39">
        <v>-572.61677281558332</v>
      </c>
      <c r="CW117" s="39">
        <v>-572.61677281558332</v>
      </c>
      <c r="CX117" s="39">
        <v>-572.61677281558332</v>
      </c>
      <c r="CY117" s="39">
        <v>-572.61677281558332</v>
      </c>
      <c r="CZ117" s="39">
        <v>-572.61677281558332</v>
      </c>
      <c r="DA117" s="39">
        <v>-572.61677281558332</v>
      </c>
      <c r="DB117" s="39">
        <v>-572.61677281558332</v>
      </c>
      <c r="DC117" s="39">
        <v>-572.61677281558332</v>
      </c>
      <c r="DD117" s="39">
        <v>-572.61677281558332</v>
      </c>
      <c r="DE117" s="39">
        <v>-572.61677281558332</v>
      </c>
      <c r="DF117" s="39">
        <v>-572.61677281558332</v>
      </c>
      <c r="DG117" s="39">
        <v>-572.61677281558332</v>
      </c>
      <c r="DH117" s="39">
        <v>-572.61677281558332</v>
      </c>
      <c r="DI117" s="39">
        <v>-572.61677281558332</v>
      </c>
      <c r="DJ117" s="39">
        <v>-572.61677281558332</v>
      </c>
      <c r="DK117" s="39">
        <v>-572.61677281558332</v>
      </c>
      <c r="DL117" s="39">
        <v>-572.61677281558332</v>
      </c>
      <c r="DM117" s="39">
        <v>-572.61677281558332</v>
      </c>
      <c r="DN117" s="39">
        <v>-572.61677281558332</v>
      </c>
      <c r="DO117" s="39">
        <v>-572.61677281558332</v>
      </c>
      <c r="DP117" s="39">
        <v>-572.61677281558332</v>
      </c>
      <c r="DQ117" s="39">
        <v>-572.61677281558332</v>
      </c>
      <c r="DR117" s="39">
        <v>-572.61677281558332</v>
      </c>
      <c r="DS117" s="39">
        <v>-572.61677281558332</v>
      </c>
      <c r="DT117" s="39">
        <v>-572.61677281558332</v>
      </c>
      <c r="DU117" s="39">
        <v>-572.61677281558332</v>
      </c>
      <c r="DV117" s="39">
        <v>-572.61677281558332</v>
      </c>
      <c r="DW117" s="39">
        <v>-572.61677281558332</v>
      </c>
      <c r="DX117" s="39">
        <v>-572.61677281558332</v>
      </c>
      <c r="DY117" s="39">
        <v>-572.61677281558332</v>
      </c>
      <c r="DZ117" s="39">
        <v>-572.61677281558332</v>
      </c>
      <c r="EA117" s="39">
        <v>-572.61677281558332</v>
      </c>
      <c r="EB117" s="39">
        <v>-572.61677281558332</v>
      </c>
      <c r="EC117" s="39">
        <v>-572.61677281558332</v>
      </c>
      <c r="ED117" s="39">
        <v>-572.61677281558332</v>
      </c>
      <c r="EE117" s="39">
        <v>-572.61677281558332</v>
      </c>
      <c r="EF117" s="39">
        <v>-572.61677281558332</v>
      </c>
      <c r="EG117" s="39">
        <v>-572.61677281558332</v>
      </c>
      <c r="EH117" s="39">
        <v>-572.61677281558332</v>
      </c>
      <c r="EI117" s="39">
        <v>-572.61677281558332</v>
      </c>
      <c r="EJ117" s="39">
        <v>-572.61677281558332</v>
      </c>
      <c r="EK117" s="39">
        <v>-572.61677281558332</v>
      </c>
      <c r="EL117" s="39">
        <v>-572.61677281558332</v>
      </c>
      <c r="EM117" s="39">
        <v>-572.61677281558332</v>
      </c>
      <c r="EN117" s="39">
        <v>-572.61677281558332</v>
      </c>
      <c r="EO117" s="39">
        <v>-572.61677281558332</v>
      </c>
      <c r="EP117" s="39">
        <v>-572.61677281558332</v>
      </c>
      <c r="EQ117" s="39">
        <v>-572.61677281558332</v>
      </c>
      <c r="ER117" s="39">
        <v>-572.61677281558332</v>
      </c>
      <c r="ES117" s="39">
        <v>-572.61677281558332</v>
      </c>
    </row>
    <row r="118" spans="2:149" outlineLevel="1">
      <c r="B118" s="23" t="s">
        <v>292</v>
      </c>
      <c r="C118" s="354"/>
      <c r="D118" s="25" t="s">
        <v>310</v>
      </c>
      <c r="E118" s="39">
        <f t="shared" ref="E118:E119" si="68">SUM(F118:ES118)</f>
        <v>33940.063037816049</v>
      </c>
      <c r="O118" s="39"/>
      <c r="P118" s="39">
        <v>0</v>
      </c>
      <c r="Q118" s="39">
        <v>-681</v>
      </c>
      <c r="R118" s="39">
        <v>0</v>
      </c>
      <c r="S118" s="39">
        <v>0</v>
      </c>
      <c r="T118" s="39">
        <v>-824</v>
      </c>
      <c r="U118" s="39">
        <v>-275</v>
      </c>
      <c r="V118" s="39">
        <v>-275</v>
      </c>
      <c r="W118" s="39">
        <v>-273</v>
      </c>
      <c r="X118" s="39">
        <v>-274.59560651900006</v>
      </c>
      <c r="Y118" s="39">
        <v>-274.59560651900006</v>
      </c>
      <c r="Z118" s="39">
        <v>-274.59560651900006</v>
      </c>
      <c r="AA118" s="39">
        <v>-274.59560651900006</v>
      </c>
      <c r="AB118" s="39">
        <v>-274.59560651900006</v>
      </c>
      <c r="AC118" s="39">
        <v>563.58427542100105</v>
      </c>
      <c r="AD118" s="39">
        <v>-274.59560651899994</v>
      </c>
      <c r="AE118" s="39">
        <v>-274.59560651899994</v>
      </c>
      <c r="AF118" s="39">
        <v>-274.59560651899994</v>
      </c>
      <c r="AG118" s="39">
        <v>-274.59560651899994</v>
      </c>
      <c r="AH118" s="39">
        <v>-274.59560651899994</v>
      </c>
      <c r="AI118" s="39">
        <v>-274.59560651899994</v>
      </c>
      <c r="AJ118" s="39">
        <v>-274.59560651899994</v>
      </c>
      <c r="AK118" s="39">
        <v>-274.59560651899994</v>
      </c>
      <c r="AL118" s="39">
        <v>-274.59560651899994</v>
      </c>
      <c r="AM118" s="39">
        <v>-274.59560651899994</v>
      </c>
      <c r="AN118" s="39">
        <v>-274.59560651899994</v>
      </c>
      <c r="AO118" s="39">
        <v>-1411.5058933539933</v>
      </c>
      <c r="AP118" s="39">
        <v>-274.59560651899994</v>
      </c>
      <c r="AQ118" s="39">
        <v>-274.59560651899994</v>
      </c>
      <c r="AR118" s="39">
        <v>-274.59560651899994</v>
      </c>
      <c r="AS118" s="39">
        <v>-274.59560651899994</v>
      </c>
      <c r="AT118" s="39">
        <v>-274.59560651899994</v>
      </c>
      <c r="AU118" s="39">
        <v>-274.59560651899994</v>
      </c>
      <c r="AV118" s="39">
        <v>-274.59560651899994</v>
      </c>
      <c r="AW118" s="39">
        <v>-274.59560651899994</v>
      </c>
      <c r="AX118" s="39">
        <v>-274.59560651899994</v>
      </c>
      <c r="AY118" s="39">
        <v>-274.59560651899994</v>
      </c>
      <c r="AZ118" s="39">
        <v>-274.59560651899994</v>
      </c>
      <c r="BA118" s="39">
        <v>-274.59560651899994</v>
      </c>
      <c r="BB118" s="39">
        <v>-274.59560651899994</v>
      </c>
      <c r="BC118" s="39">
        <v>-274.59560651899994</v>
      </c>
      <c r="BD118" s="39">
        <v>-274.59560651899994</v>
      </c>
      <c r="BE118" s="39">
        <v>-274.59560651899994</v>
      </c>
      <c r="BF118" s="39">
        <v>-274.59560651899994</v>
      </c>
      <c r="BG118" s="39">
        <v>-274.59560651899994</v>
      </c>
      <c r="BH118" s="39">
        <v>-274.59560651899994</v>
      </c>
      <c r="BI118" s="39">
        <v>-274.59560651899994</v>
      </c>
      <c r="BJ118" s="39">
        <v>-274.59560651899994</v>
      </c>
      <c r="BK118" s="39">
        <v>-274.59560651899994</v>
      </c>
      <c r="BL118" s="39">
        <v>-274.59560651899994</v>
      </c>
      <c r="BM118" s="39">
        <v>-274.59560651899994</v>
      </c>
      <c r="BN118" s="39">
        <v>572.61677281558332</v>
      </c>
      <c r="BO118" s="39">
        <v>572.61677281558332</v>
      </c>
      <c r="BP118" s="39">
        <v>572.61677281558332</v>
      </c>
      <c r="BQ118" s="39">
        <v>572.61677281558332</v>
      </c>
      <c r="BR118" s="39">
        <v>572.61677281558332</v>
      </c>
      <c r="BS118" s="39">
        <v>572.61677281558332</v>
      </c>
      <c r="BT118" s="39">
        <v>572.61677281558332</v>
      </c>
      <c r="BU118" s="39">
        <v>572.61677281558332</v>
      </c>
      <c r="BV118" s="39">
        <v>572.61677281558332</v>
      </c>
      <c r="BW118" s="39">
        <v>572.61677281558332</v>
      </c>
      <c r="BX118" s="39">
        <v>572.61677281558332</v>
      </c>
      <c r="BY118" s="39">
        <v>572.61677281558332</v>
      </c>
      <c r="BZ118" s="39">
        <v>572.61677281558332</v>
      </c>
      <c r="CA118" s="39">
        <v>572.61677281558332</v>
      </c>
      <c r="CB118" s="39">
        <v>572.61677281558332</v>
      </c>
      <c r="CC118" s="39">
        <v>572.61677281558332</v>
      </c>
      <c r="CD118" s="39">
        <v>572.61677281558332</v>
      </c>
      <c r="CE118" s="39">
        <v>572.61677281558332</v>
      </c>
      <c r="CF118" s="39">
        <v>572.61677281558332</v>
      </c>
      <c r="CG118" s="39">
        <v>572.61677281558332</v>
      </c>
      <c r="CH118" s="39">
        <v>572.61677281558332</v>
      </c>
      <c r="CI118" s="39">
        <v>572.61677281558332</v>
      </c>
      <c r="CJ118" s="39">
        <v>572.61677281558332</v>
      </c>
      <c r="CK118" s="39">
        <v>572.61677281558332</v>
      </c>
      <c r="CL118" s="39">
        <v>572.61677281558332</v>
      </c>
      <c r="CM118" s="39">
        <v>572.61677281558332</v>
      </c>
      <c r="CN118" s="39">
        <v>572.61677281558332</v>
      </c>
      <c r="CO118" s="39">
        <v>572.61677281558332</v>
      </c>
      <c r="CP118" s="39">
        <v>572.61677281558332</v>
      </c>
      <c r="CQ118" s="39">
        <v>572.61677281558332</v>
      </c>
      <c r="CR118" s="39">
        <v>572.61677281558332</v>
      </c>
      <c r="CS118" s="39">
        <v>572.61677281558332</v>
      </c>
      <c r="CT118" s="39">
        <v>572.61677281558332</v>
      </c>
      <c r="CU118" s="39">
        <v>572.61677281558332</v>
      </c>
      <c r="CV118" s="39">
        <v>572.61677281558332</v>
      </c>
      <c r="CW118" s="39">
        <v>572.61677281558332</v>
      </c>
      <c r="CX118" s="39">
        <v>572.61677281558332</v>
      </c>
      <c r="CY118" s="39">
        <v>572.61677281558332</v>
      </c>
      <c r="CZ118" s="39">
        <v>572.61677281558332</v>
      </c>
      <c r="DA118" s="39">
        <v>572.61677281558332</v>
      </c>
      <c r="DB118" s="39">
        <v>572.61677281558332</v>
      </c>
      <c r="DC118" s="39">
        <v>572.61677281558332</v>
      </c>
      <c r="DD118" s="39">
        <v>572.61677281558332</v>
      </c>
      <c r="DE118" s="39">
        <v>572.61677281558332</v>
      </c>
      <c r="DF118" s="39">
        <v>572.61677281558332</v>
      </c>
      <c r="DG118" s="39">
        <v>572.61677281558332</v>
      </c>
      <c r="DH118" s="39">
        <v>572.61677281558332</v>
      </c>
      <c r="DI118" s="39">
        <v>572.61677281558332</v>
      </c>
      <c r="DJ118" s="39">
        <v>572.61677281558332</v>
      </c>
      <c r="DK118" s="39">
        <v>572.61677281558332</v>
      </c>
      <c r="DL118" s="39">
        <v>572.61677281558332</v>
      </c>
      <c r="DM118" s="39">
        <v>572.61677281558332</v>
      </c>
      <c r="DN118" s="39">
        <v>572.61677281558332</v>
      </c>
      <c r="DO118" s="39">
        <v>572.61677281558332</v>
      </c>
      <c r="DP118" s="39">
        <v>572.61677281558332</v>
      </c>
      <c r="DQ118" s="39">
        <v>572.61677281558332</v>
      </c>
      <c r="DR118" s="39">
        <v>572.61677281558332</v>
      </c>
      <c r="DS118" s="39">
        <v>572.61677281558332</v>
      </c>
      <c r="DT118" s="39">
        <v>572.61677281558332</v>
      </c>
      <c r="DU118" s="39">
        <v>572.61677281558332</v>
      </c>
      <c r="DV118" s="39">
        <v>572.61677281558332</v>
      </c>
      <c r="DW118" s="39">
        <v>572.61677281558332</v>
      </c>
      <c r="DX118" s="39">
        <v>572.61677281558332</v>
      </c>
      <c r="DY118" s="39">
        <v>572.61677281558332</v>
      </c>
      <c r="DZ118" s="39">
        <v>572.61677281558332</v>
      </c>
      <c r="EA118" s="39">
        <v>572.61677281558332</v>
      </c>
      <c r="EB118" s="39">
        <v>572.61677281558332</v>
      </c>
      <c r="EC118" s="39">
        <v>572.61677281558332</v>
      </c>
      <c r="ED118" s="39">
        <v>572.61677281558332</v>
      </c>
      <c r="EE118" s="39">
        <v>572.61677281558332</v>
      </c>
      <c r="EF118" s="39">
        <v>572.61677281558332</v>
      </c>
      <c r="EG118" s="39">
        <v>572.61677281558332</v>
      </c>
      <c r="EH118" s="39">
        <v>572.61677281558332</v>
      </c>
      <c r="EI118" s="39">
        <v>572.61677281558332</v>
      </c>
      <c r="EJ118" s="39">
        <v>572.61677281558332</v>
      </c>
      <c r="EK118" s="39">
        <v>572.61677281558332</v>
      </c>
      <c r="EL118" s="39">
        <v>572.61677281558332</v>
      </c>
      <c r="EM118" s="39">
        <v>572.61677281558332</v>
      </c>
      <c r="EN118" s="39">
        <v>572.61677281558332</v>
      </c>
      <c r="EO118" s="39">
        <v>572.61677281558332</v>
      </c>
      <c r="EP118" s="39">
        <v>572.61677281558332</v>
      </c>
      <c r="EQ118" s="39">
        <v>572.61677281558332</v>
      </c>
      <c r="ER118" s="39">
        <v>572.61677281558332</v>
      </c>
      <c r="ES118" s="39">
        <v>572.61677281558332</v>
      </c>
    </row>
    <row r="119" spans="2:149" ht="20.25" customHeight="1" outlineLevel="1">
      <c r="D119" s="25" t="s">
        <v>302</v>
      </c>
      <c r="E119" s="39">
        <f t="shared" si="68"/>
        <v>-42790.584519472119</v>
      </c>
      <c r="I119" s="163">
        <f t="shared" ref="I119:AN119" si="69">SUM(I117:I118)</f>
        <v>0</v>
      </c>
      <c r="J119" s="163">
        <f t="shared" si="69"/>
        <v>0</v>
      </c>
      <c r="K119" s="163">
        <f t="shared" si="69"/>
        <v>0</v>
      </c>
      <c r="L119" s="163">
        <f t="shared" si="69"/>
        <v>0</v>
      </c>
      <c r="M119" s="163">
        <f t="shared" si="69"/>
        <v>0</v>
      </c>
      <c r="N119" s="163">
        <f t="shared" si="69"/>
        <v>0</v>
      </c>
      <c r="O119" s="163">
        <f t="shared" si="69"/>
        <v>0</v>
      </c>
      <c r="P119" s="357">
        <f t="shared" si="69"/>
        <v>-572.61677281558332</v>
      </c>
      <c r="Q119" s="357">
        <f t="shared" si="69"/>
        <v>-1253.6167728155833</v>
      </c>
      <c r="R119" s="357">
        <f t="shared" si="69"/>
        <v>-572.61677281558332</v>
      </c>
      <c r="S119" s="357">
        <f t="shared" si="69"/>
        <v>-572.61677281558332</v>
      </c>
      <c r="T119" s="357">
        <f t="shared" si="69"/>
        <v>-1396.6167728155833</v>
      </c>
      <c r="U119" s="357">
        <f t="shared" si="69"/>
        <v>-847.61677281558332</v>
      </c>
      <c r="V119" s="357">
        <f t="shared" si="69"/>
        <v>-847.61677281558332</v>
      </c>
      <c r="W119" s="357">
        <f t="shared" si="69"/>
        <v>-845.61677281558332</v>
      </c>
      <c r="X119" s="163">
        <f t="shared" si="69"/>
        <v>-847.21237933458337</v>
      </c>
      <c r="Y119" s="163">
        <f t="shared" si="69"/>
        <v>-847.21237933458337</v>
      </c>
      <c r="Z119" s="163">
        <f t="shared" si="69"/>
        <v>-847.21237933458337</v>
      </c>
      <c r="AA119" s="163">
        <f t="shared" si="69"/>
        <v>-847.21237933458337</v>
      </c>
      <c r="AB119" s="163">
        <f t="shared" si="69"/>
        <v>-847.21237933458337</v>
      </c>
      <c r="AC119" s="163">
        <f t="shared" si="69"/>
        <v>-9.0324973945822649</v>
      </c>
      <c r="AD119" s="163">
        <f t="shared" si="69"/>
        <v>-847.21237933458326</v>
      </c>
      <c r="AE119" s="163">
        <f t="shared" si="69"/>
        <v>-847.21237933458326</v>
      </c>
      <c r="AF119" s="163">
        <f t="shared" si="69"/>
        <v>-847.21237933458326</v>
      </c>
      <c r="AG119" s="163">
        <f t="shared" si="69"/>
        <v>-847.21237933458326</v>
      </c>
      <c r="AH119" s="163">
        <f t="shared" si="69"/>
        <v>-847.21237933458326</v>
      </c>
      <c r="AI119" s="163">
        <f t="shared" si="69"/>
        <v>-847.21237933458326</v>
      </c>
      <c r="AJ119" s="163">
        <f t="shared" si="69"/>
        <v>-847.21237933458326</v>
      </c>
      <c r="AK119" s="163">
        <f t="shared" si="69"/>
        <v>-847.21237933458326</v>
      </c>
      <c r="AL119" s="163">
        <f t="shared" si="69"/>
        <v>-847.21237933458326</v>
      </c>
      <c r="AM119" s="163">
        <f t="shared" si="69"/>
        <v>-847.21237933458326</v>
      </c>
      <c r="AN119" s="163">
        <f t="shared" si="69"/>
        <v>-847.21237933458326</v>
      </c>
      <c r="AO119" s="163">
        <f t="shared" ref="AO119:BT119" si="70">SUM(AO117:AO118)</f>
        <v>-1984.1226661695766</v>
      </c>
      <c r="AP119" s="163">
        <f t="shared" si="70"/>
        <v>-847.21237933458326</v>
      </c>
      <c r="AQ119" s="163">
        <f t="shared" si="70"/>
        <v>-847.21237933458326</v>
      </c>
      <c r="AR119" s="163">
        <f t="shared" si="70"/>
        <v>-847.21237933458326</v>
      </c>
      <c r="AS119" s="163">
        <f t="shared" si="70"/>
        <v>-847.21237933458326</v>
      </c>
      <c r="AT119" s="163">
        <f t="shared" si="70"/>
        <v>-847.21237933458326</v>
      </c>
      <c r="AU119" s="163">
        <f t="shared" si="70"/>
        <v>-847.21237933458326</v>
      </c>
      <c r="AV119" s="163">
        <f t="shared" si="70"/>
        <v>-847.21237933458326</v>
      </c>
      <c r="AW119" s="163">
        <f t="shared" si="70"/>
        <v>-847.21237933458326</v>
      </c>
      <c r="AX119" s="163">
        <f t="shared" si="70"/>
        <v>-847.21237933458326</v>
      </c>
      <c r="AY119" s="163">
        <f t="shared" si="70"/>
        <v>-847.21237933458326</v>
      </c>
      <c r="AZ119" s="163">
        <f t="shared" si="70"/>
        <v>-847.21237933458326</v>
      </c>
      <c r="BA119" s="163">
        <f t="shared" si="70"/>
        <v>-847.21237933458326</v>
      </c>
      <c r="BB119" s="163">
        <f t="shared" si="70"/>
        <v>-847.21237933458326</v>
      </c>
      <c r="BC119" s="163">
        <f t="shared" si="70"/>
        <v>-847.21237933458326</v>
      </c>
      <c r="BD119" s="163">
        <f t="shared" si="70"/>
        <v>-847.21237933458326</v>
      </c>
      <c r="BE119" s="163">
        <f t="shared" si="70"/>
        <v>-847.21237933458326</v>
      </c>
      <c r="BF119" s="163">
        <f t="shared" si="70"/>
        <v>-847.21237933458326</v>
      </c>
      <c r="BG119" s="163">
        <f t="shared" si="70"/>
        <v>-847.21237933458326</v>
      </c>
      <c r="BH119" s="163">
        <f t="shared" si="70"/>
        <v>-847.21237933458326</v>
      </c>
      <c r="BI119" s="163">
        <f t="shared" si="70"/>
        <v>-847.21237933458326</v>
      </c>
      <c r="BJ119" s="163">
        <f t="shared" si="70"/>
        <v>-847.21237933458326</v>
      </c>
      <c r="BK119" s="163">
        <f t="shared" si="70"/>
        <v>-847.21237933458326</v>
      </c>
      <c r="BL119" s="163">
        <f t="shared" si="70"/>
        <v>-847.21237933458326</v>
      </c>
      <c r="BM119" s="163">
        <f t="shared" si="70"/>
        <v>-847.21237933458326</v>
      </c>
      <c r="BN119" s="163">
        <f t="shared" si="70"/>
        <v>0</v>
      </c>
      <c r="BO119" s="163">
        <f t="shared" si="70"/>
        <v>0</v>
      </c>
      <c r="BP119" s="163">
        <f t="shared" si="70"/>
        <v>0</v>
      </c>
      <c r="BQ119" s="163">
        <f t="shared" si="70"/>
        <v>0</v>
      </c>
      <c r="BR119" s="163">
        <f t="shared" si="70"/>
        <v>0</v>
      </c>
      <c r="BS119" s="163">
        <f t="shared" si="70"/>
        <v>0</v>
      </c>
      <c r="BT119" s="163">
        <f t="shared" si="70"/>
        <v>0</v>
      </c>
      <c r="BU119" s="163">
        <f t="shared" ref="BU119:CZ119" si="71">SUM(BU117:BU118)</f>
        <v>0</v>
      </c>
      <c r="BV119" s="163">
        <f t="shared" si="71"/>
        <v>0</v>
      </c>
      <c r="BW119" s="163">
        <f t="shared" si="71"/>
        <v>0</v>
      </c>
      <c r="BX119" s="163">
        <f t="shared" si="71"/>
        <v>0</v>
      </c>
      <c r="BY119" s="163">
        <f t="shared" si="71"/>
        <v>0</v>
      </c>
      <c r="BZ119" s="163">
        <f t="shared" si="71"/>
        <v>0</v>
      </c>
      <c r="CA119" s="163">
        <f t="shared" si="71"/>
        <v>0</v>
      </c>
      <c r="CB119" s="163">
        <f t="shared" si="71"/>
        <v>0</v>
      </c>
      <c r="CC119" s="163">
        <f t="shared" si="71"/>
        <v>0</v>
      </c>
      <c r="CD119" s="163">
        <f t="shared" si="71"/>
        <v>0</v>
      </c>
      <c r="CE119" s="163">
        <f t="shared" si="71"/>
        <v>0</v>
      </c>
      <c r="CF119" s="163">
        <f t="shared" si="71"/>
        <v>0</v>
      </c>
      <c r="CG119" s="163">
        <f t="shared" si="71"/>
        <v>0</v>
      </c>
      <c r="CH119" s="163">
        <f t="shared" si="71"/>
        <v>0</v>
      </c>
      <c r="CI119" s="163">
        <f t="shared" si="71"/>
        <v>0</v>
      </c>
      <c r="CJ119" s="163">
        <f t="shared" si="71"/>
        <v>0</v>
      </c>
      <c r="CK119" s="163">
        <f t="shared" si="71"/>
        <v>0</v>
      </c>
      <c r="CL119" s="163">
        <f t="shared" si="71"/>
        <v>0</v>
      </c>
      <c r="CM119" s="163">
        <f t="shared" si="71"/>
        <v>0</v>
      </c>
      <c r="CN119" s="163">
        <f t="shared" si="71"/>
        <v>0</v>
      </c>
      <c r="CO119" s="163">
        <f t="shared" si="71"/>
        <v>0</v>
      </c>
      <c r="CP119" s="163">
        <f t="shared" si="71"/>
        <v>0</v>
      </c>
      <c r="CQ119" s="163">
        <f t="shared" si="71"/>
        <v>0</v>
      </c>
      <c r="CR119" s="163">
        <f t="shared" si="71"/>
        <v>0</v>
      </c>
      <c r="CS119" s="163">
        <f t="shared" si="71"/>
        <v>0</v>
      </c>
      <c r="CT119" s="163">
        <f t="shared" si="71"/>
        <v>0</v>
      </c>
      <c r="CU119" s="163">
        <f t="shared" si="71"/>
        <v>0</v>
      </c>
      <c r="CV119" s="163">
        <f t="shared" si="71"/>
        <v>0</v>
      </c>
      <c r="CW119" s="163">
        <f t="shared" si="71"/>
        <v>0</v>
      </c>
      <c r="CX119" s="163">
        <f t="shared" si="71"/>
        <v>0</v>
      </c>
      <c r="CY119" s="163">
        <f t="shared" si="71"/>
        <v>0</v>
      </c>
      <c r="CZ119" s="163">
        <f t="shared" si="71"/>
        <v>0</v>
      </c>
      <c r="DA119" s="163">
        <f t="shared" ref="DA119:EF119" si="72">SUM(DA117:DA118)</f>
        <v>0</v>
      </c>
      <c r="DB119" s="163">
        <f t="shared" si="72"/>
        <v>0</v>
      </c>
      <c r="DC119" s="163">
        <f t="shared" si="72"/>
        <v>0</v>
      </c>
      <c r="DD119" s="163">
        <f t="shared" si="72"/>
        <v>0</v>
      </c>
      <c r="DE119" s="163">
        <f t="shared" si="72"/>
        <v>0</v>
      </c>
      <c r="DF119" s="163">
        <f t="shared" si="72"/>
        <v>0</v>
      </c>
      <c r="DG119" s="163">
        <f t="shared" si="72"/>
        <v>0</v>
      </c>
      <c r="DH119" s="163">
        <f t="shared" si="72"/>
        <v>0</v>
      </c>
      <c r="DI119" s="163">
        <f t="shared" si="72"/>
        <v>0</v>
      </c>
      <c r="DJ119" s="163">
        <f t="shared" si="72"/>
        <v>0</v>
      </c>
      <c r="DK119" s="163">
        <f t="shared" si="72"/>
        <v>0</v>
      </c>
      <c r="DL119" s="163">
        <f t="shared" si="72"/>
        <v>0</v>
      </c>
      <c r="DM119" s="163">
        <f t="shared" si="72"/>
        <v>0</v>
      </c>
      <c r="DN119" s="163">
        <f t="shared" si="72"/>
        <v>0</v>
      </c>
      <c r="DO119" s="163">
        <f t="shared" si="72"/>
        <v>0</v>
      </c>
      <c r="DP119" s="163">
        <f t="shared" si="72"/>
        <v>0</v>
      </c>
      <c r="DQ119" s="163">
        <f t="shared" si="72"/>
        <v>0</v>
      </c>
      <c r="DR119" s="163">
        <f t="shared" si="72"/>
        <v>0</v>
      </c>
      <c r="DS119" s="163">
        <f t="shared" si="72"/>
        <v>0</v>
      </c>
      <c r="DT119" s="163">
        <f t="shared" si="72"/>
        <v>0</v>
      </c>
      <c r="DU119" s="163">
        <f t="shared" si="72"/>
        <v>0</v>
      </c>
      <c r="DV119" s="163">
        <f t="shared" si="72"/>
        <v>0</v>
      </c>
      <c r="DW119" s="163">
        <f t="shared" si="72"/>
        <v>0</v>
      </c>
      <c r="DX119" s="163">
        <f t="shared" si="72"/>
        <v>0</v>
      </c>
      <c r="DY119" s="163">
        <f t="shared" si="72"/>
        <v>0</v>
      </c>
      <c r="DZ119" s="163">
        <f t="shared" si="72"/>
        <v>0</v>
      </c>
      <c r="EA119" s="163">
        <f t="shared" si="72"/>
        <v>0</v>
      </c>
      <c r="EB119" s="163">
        <f t="shared" si="72"/>
        <v>0</v>
      </c>
      <c r="EC119" s="163">
        <f t="shared" si="72"/>
        <v>0</v>
      </c>
      <c r="ED119" s="163">
        <f t="shared" si="72"/>
        <v>0</v>
      </c>
      <c r="EE119" s="163">
        <f t="shared" si="72"/>
        <v>0</v>
      </c>
      <c r="EF119" s="163">
        <f t="shared" si="72"/>
        <v>0</v>
      </c>
      <c r="EG119" s="163">
        <f t="shared" ref="EG119:ES119" si="73">SUM(EG117:EG118)</f>
        <v>0</v>
      </c>
      <c r="EH119" s="163">
        <f t="shared" si="73"/>
        <v>0</v>
      </c>
      <c r="EI119" s="163">
        <f t="shared" si="73"/>
        <v>0</v>
      </c>
      <c r="EJ119" s="163">
        <f t="shared" si="73"/>
        <v>0</v>
      </c>
      <c r="EK119" s="163">
        <f t="shared" si="73"/>
        <v>0</v>
      </c>
      <c r="EL119" s="163">
        <f t="shared" si="73"/>
        <v>0</v>
      </c>
      <c r="EM119" s="163">
        <f t="shared" si="73"/>
        <v>0</v>
      </c>
      <c r="EN119" s="163">
        <f t="shared" si="73"/>
        <v>0</v>
      </c>
      <c r="EO119" s="163">
        <f t="shared" si="73"/>
        <v>0</v>
      </c>
      <c r="EP119" s="163">
        <f t="shared" si="73"/>
        <v>0</v>
      </c>
      <c r="EQ119" s="163">
        <f t="shared" si="73"/>
        <v>0</v>
      </c>
      <c r="ER119" s="163">
        <f t="shared" si="73"/>
        <v>0</v>
      </c>
      <c r="ES119" s="163">
        <f t="shared" si="73"/>
        <v>0</v>
      </c>
    </row>
    <row r="120" spans="2:149" outlineLevel="1">
      <c r="D120" s="256"/>
      <c r="E120" s="358"/>
      <c r="O120" s="39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  <c r="AA120" s="356"/>
      <c r="AB120" s="356"/>
      <c r="AC120" s="356"/>
      <c r="AD120" s="356"/>
      <c r="AE120" s="356"/>
      <c r="AF120" s="356"/>
      <c r="AG120" s="356"/>
      <c r="AH120" s="356"/>
      <c r="AI120" s="356"/>
      <c r="AJ120" s="356"/>
      <c r="AK120" s="356"/>
      <c r="AL120" s="356"/>
      <c r="AM120" s="356"/>
      <c r="AN120" s="356"/>
      <c r="AO120" s="356"/>
      <c r="AP120" s="356"/>
      <c r="AQ120" s="356"/>
      <c r="AR120" s="356"/>
      <c r="AS120" s="356"/>
      <c r="AT120" s="356"/>
      <c r="AU120" s="356"/>
      <c r="AV120" s="356"/>
      <c r="AW120" s="356"/>
      <c r="AX120" s="356"/>
      <c r="AY120" s="356"/>
      <c r="AZ120" s="356"/>
      <c r="BA120" s="356"/>
      <c r="BB120" s="356"/>
      <c r="BC120" s="356"/>
      <c r="BD120" s="356"/>
      <c r="BE120" s="356"/>
      <c r="BF120" s="356"/>
      <c r="BG120" s="356"/>
      <c r="BH120" s="356"/>
      <c r="BI120" s="356"/>
      <c r="BJ120" s="356"/>
      <c r="BK120" s="356"/>
      <c r="BL120" s="356"/>
      <c r="BM120" s="356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</row>
    <row r="121" spans="2:149" outlineLevel="1"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</row>
    <row r="122" spans="2:149" outlineLevel="1">
      <c r="D122" s="255" t="s">
        <v>47</v>
      </c>
      <c r="E122" s="39"/>
      <c r="O122" s="39"/>
      <c r="P122" s="39"/>
      <c r="Q122" s="39"/>
      <c r="R122" s="39"/>
      <c r="S122" s="290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</row>
    <row r="123" spans="2:149" outlineLevel="1">
      <c r="D123" s="25" t="s">
        <v>279</v>
      </c>
      <c r="E123" s="39">
        <v>326618.45328599378</v>
      </c>
      <c r="O123" s="39"/>
      <c r="P123" s="39"/>
      <c r="Q123" s="39"/>
      <c r="R123" s="39"/>
      <c r="S123" s="290"/>
      <c r="T123" s="4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</row>
    <row r="124" spans="2:149" outlineLevel="1">
      <c r="D124" s="23" t="s">
        <v>280</v>
      </c>
      <c r="E124" s="39">
        <f>SUM(F124:ES124)</f>
        <v>-22478.770329879684</v>
      </c>
      <c r="I124" s="355"/>
      <c r="J124" s="355"/>
      <c r="K124" s="355"/>
      <c r="L124" s="355"/>
      <c r="M124" s="355"/>
      <c r="N124" s="355"/>
      <c r="O124" s="355"/>
      <c r="P124" s="205">
        <v>9905.8744054000381</v>
      </c>
      <c r="Q124" s="205">
        <v>-492.88183097083402</v>
      </c>
      <c r="R124" s="205">
        <v>0</v>
      </c>
      <c r="S124" s="205">
        <v>0</v>
      </c>
      <c r="T124" s="205">
        <v>0</v>
      </c>
      <c r="U124" s="205">
        <v>0</v>
      </c>
      <c r="V124" s="205">
        <v>0</v>
      </c>
      <c r="W124" s="205">
        <v>0</v>
      </c>
      <c r="X124" s="205">
        <v>0</v>
      </c>
      <c r="Y124" s="205">
        <v>0</v>
      </c>
      <c r="Z124" s="205">
        <v>0</v>
      </c>
      <c r="AA124" s="205">
        <v>0</v>
      </c>
      <c r="AB124" s="205">
        <v>0</v>
      </c>
      <c r="AC124" s="205">
        <v>0</v>
      </c>
      <c r="AD124" s="205">
        <v>0</v>
      </c>
      <c r="AE124" s="205">
        <v>0</v>
      </c>
      <c r="AF124" s="205">
        <v>0</v>
      </c>
      <c r="AG124" s="205">
        <v>0</v>
      </c>
      <c r="AH124" s="205">
        <v>0</v>
      </c>
      <c r="AI124" s="205">
        <v>0</v>
      </c>
      <c r="AJ124" s="205">
        <v>-33068.409985606129</v>
      </c>
      <c r="AK124" s="205">
        <v>0</v>
      </c>
      <c r="AL124" s="205">
        <v>0</v>
      </c>
      <c r="AM124" s="205">
        <v>0</v>
      </c>
      <c r="AN124" s="205">
        <v>2063.46515</v>
      </c>
      <c r="AO124" s="205">
        <v>-886.81806870276102</v>
      </c>
      <c r="AP124" s="205">
        <v>0</v>
      </c>
      <c r="AQ124" s="205">
        <v>0</v>
      </c>
      <c r="AR124" s="205">
        <v>0</v>
      </c>
      <c r="AS124" s="205">
        <v>0</v>
      </c>
      <c r="AT124" s="205">
        <v>0</v>
      </c>
      <c r="AU124" s="205">
        <v>0</v>
      </c>
      <c r="AV124" s="205">
        <v>0</v>
      </c>
      <c r="AW124" s="205">
        <v>0</v>
      </c>
      <c r="AX124" s="205">
        <v>0</v>
      </c>
      <c r="AY124" s="205">
        <v>0</v>
      </c>
      <c r="AZ124" s="205">
        <v>0</v>
      </c>
      <c r="BA124" s="205">
        <v>0</v>
      </c>
      <c r="BB124" s="205">
        <v>0</v>
      </c>
      <c r="BC124" s="205">
        <v>0</v>
      </c>
      <c r="BD124" s="205">
        <v>0</v>
      </c>
      <c r="BE124" s="205">
        <v>0</v>
      </c>
      <c r="BF124" s="205">
        <v>0</v>
      </c>
      <c r="BG124" s="205">
        <v>0</v>
      </c>
      <c r="BH124" s="205">
        <v>0</v>
      </c>
      <c r="BI124" s="205">
        <v>0</v>
      </c>
      <c r="BJ124" s="205">
        <v>0</v>
      </c>
      <c r="BK124" s="205">
        <v>0</v>
      </c>
      <c r="BL124" s="205">
        <v>0</v>
      </c>
      <c r="BM124" s="205">
        <v>0</v>
      </c>
      <c r="BN124" s="205">
        <v>0</v>
      </c>
      <c r="BO124" s="205">
        <v>0</v>
      </c>
      <c r="BP124" s="205">
        <v>0</v>
      </c>
      <c r="BQ124" s="205">
        <v>0</v>
      </c>
      <c r="BR124" s="205">
        <v>0</v>
      </c>
      <c r="BS124" s="205">
        <v>0</v>
      </c>
      <c r="BT124" s="205">
        <v>0</v>
      </c>
      <c r="BU124" s="205">
        <v>0</v>
      </c>
      <c r="BV124" s="205">
        <v>0</v>
      </c>
      <c r="BW124" s="205">
        <v>0</v>
      </c>
      <c r="BX124" s="205">
        <v>0</v>
      </c>
      <c r="BY124" s="205">
        <v>0</v>
      </c>
      <c r="BZ124" s="205">
        <v>0</v>
      </c>
      <c r="CA124" s="205">
        <v>0</v>
      </c>
      <c r="CB124" s="205">
        <v>0</v>
      </c>
      <c r="CC124" s="205">
        <v>0</v>
      </c>
      <c r="CD124" s="205">
        <v>0</v>
      </c>
      <c r="CE124" s="205">
        <v>0</v>
      </c>
      <c r="CF124" s="205">
        <v>0</v>
      </c>
      <c r="CG124" s="205">
        <v>0</v>
      </c>
      <c r="CH124" s="205">
        <v>0</v>
      </c>
      <c r="CI124" s="205">
        <v>0</v>
      </c>
      <c r="CJ124" s="205">
        <v>0</v>
      </c>
      <c r="CK124" s="205">
        <v>0</v>
      </c>
      <c r="CL124" s="205">
        <v>0</v>
      </c>
      <c r="CM124" s="205">
        <v>0</v>
      </c>
      <c r="CN124" s="205">
        <v>0</v>
      </c>
      <c r="CO124" s="205">
        <v>0</v>
      </c>
      <c r="CP124" s="205">
        <v>0</v>
      </c>
      <c r="CQ124" s="205">
        <v>0</v>
      </c>
      <c r="CR124" s="205">
        <v>0</v>
      </c>
      <c r="CS124" s="205">
        <v>0</v>
      </c>
      <c r="CT124" s="205">
        <v>0</v>
      </c>
      <c r="CU124" s="205">
        <v>0</v>
      </c>
      <c r="CV124" s="205">
        <v>0</v>
      </c>
      <c r="CW124" s="205">
        <v>0</v>
      </c>
      <c r="CX124" s="205">
        <v>0</v>
      </c>
      <c r="CY124" s="205">
        <v>0</v>
      </c>
      <c r="CZ124" s="205">
        <v>0</v>
      </c>
      <c r="DA124" s="205">
        <v>0</v>
      </c>
      <c r="DB124" s="205">
        <v>0</v>
      </c>
      <c r="DC124" s="205">
        <v>0</v>
      </c>
      <c r="DD124" s="205">
        <v>0</v>
      </c>
      <c r="DE124" s="205">
        <v>0</v>
      </c>
      <c r="DF124" s="205">
        <v>0</v>
      </c>
      <c r="DG124" s="205">
        <v>0</v>
      </c>
      <c r="DH124" s="205">
        <v>0</v>
      </c>
      <c r="DI124" s="205">
        <v>0</v>
      </c>
      <c r="DJ124" s="205">
        <v>0</v>
      </c>
      <c r="DK124" s="205">
        <v>0</v>
      </c>
      <c r="DL124" s="205">
        <v>0</v>
      </c>
      <c r="DM124" s="205">
        <v>0</v>
      </c>
      <c r="DN124" s="205">
        <v>0</v>
      </c>
      <c r="DO124" s="205">
        <v>0</v>
      </c>
      <c r="DP124" s="205">
        <v>0</v>
      </c>
      <c r="DQ124" s="205">
        <v>0</v>
      </c>
      <c r="DR124" s="205">
        <v>0</v>
      </c>
      <c r="DS124" s="205">
        <v>0</v>
      </c>
      <c r="DT124" s="205">
        <v>0</v>
      </c>
      <c r="DU124" s="205">
        <v>0</v>
      </c>
      <c r="DV124" s="205">
        <v>0</v>
      </c>
      <c r="DW124" s="205">
        <v>0</v>
      </c>
      <c r="DX124" s="205">
        <v>0</v>
      </c>
      <c r="DY124" s="205">
        <v>0</v>
      </c>
      <c r="DZ124" s="205">
        <v>0</v>
      </c>
      <c r="EA124" s="205">
        <v>0</v>
      </c>
      <c r="EB124" s="205">
        <v>0</v>
      </c>
      <c r="EC124" s="205">
        <v>0</v>
      </c>
      <c r="ED124" s="205">
        <v>0</v>
      </c>
      <c r="EE124" s="205">
        <v>0</v>
      </c>
      <c r="EF124" s="205">
        <v>0</v>
      </c>
      <c r="EG124" s="205">
        <v>0</v>
      </c>
      <c r="EH124" s="205">
        <v>0</v>
      </c>
      <c r="EI124" s="205">
        <v>0</v>
      </c>
      <c r="EJ124" s="205">
        <v>0</v>
      </c>
      <c r="EK124" s="205">
        <v>0</v>
      </c>
      <c r="EL124" s="205">
        <v>0</v>
      </c>
      <c r="EM124" s="205">
        <v>0</v>
      </c>
      <c r="EN124" s="205">
        <v>0</v>
      </c>
      <c r="EO124" s="205">
        <v>0</v>
      </c>
      <c r="EP124" s="205">
        <v>0</v>
      </c>
      <c r="EQ124" s="205">
        <v>0</v>
      </c>
      <c r="ER124" s="205">
        <v>0</v>
      </c>
      <c r="ES124" s="205">
        <v>0</v>
      </c>
    </row>
    <row r="125" spans="2:149" outlineLevel="1">
      <c r="D125" s="23" t="s">
        <v>304</v>
      </c>
      <c r="E125" s="39">
        <f>E123+E124</f>
        <v>304139.68295611406</v>
      </c>
      <c r="I125" s="163">
        <f>I123+I124</f>
        <v>0</v>
      </c>
      <c r="J125" s="163">
        <f t="shared" ref="J125:BU125" si="74">J123+J124</f>
        <v>0</v>
      </c>
      <c r="K125" s="163">
        <f t="shared" si="74"/>
        <v>0</v>
      </c>
      <c r="L125" s="163">
        <f t="shared" si="74"/>
        <v>0</v>
      </c>
      <c r="M125" s="163">
        <f t="shared" si="74"/>
        <v>0</v>
      </c>
      <c r="N125" s="163">
        <f t="shared" si="74"/>
        <v>0</v>
      </c>
      <c r="O125" s="163">
        <f t="shared" si="74"/>
        <v>0</v>
      </c>
      <c r="P125" s="163">
        <f t="shared" si="74"/>
        <v>9905.8744054000381</v>
      </c>
      <c r="Q125" s="163">
        <f t="shared" si="74"/>
        <v>-492.88183097083402</v>
      </c>
      <c r="R125" s="163">
        <f t="shared" si="74"/>
        <v>0</v>
      </c>
      <c r="S125" s="442">
        <f t="shared" si="74"/>
        <v>0</v>
      </c>
      <c r="T125" s="163">
        <f t="shared" si="74"/>
        <v>0</v>
      </c>
      <c r="U125" s="163">
        <f t="shared" si="74"/>
        <v>0</v>
      </c>
      <c r="V125" s="163">
        <f t="shared" si="74"/>
        <v>0</v>
      </c>
      <c r="W125" s="163">
        <f t="shared" si="74"/>
        <v>0</v>
      </c>
      <c r="X125" s="163">
        <f t="shared" si="74"/>
        <v>0</v>
      </c>
      <c r="Y125" s="163">
        <f t="shared" si="74"/>
        <v>0</v>
      </c>
      <c r="Z125" s="163">
        <f t="shared" si="74"/>
        <v>0</v>
      </c>
      <c r="AA125" s="163">
        <f t="shared" si="74"/>
        <v>0</v>
      </c>
      <c r="AB125" s="163">
        <f t="shared" si="74"/>
        <v>0</v>
      </c>
      <c r="AC125" s="163">
        <f t="shared" si="74"/>
        <v>0</v>
      </c>
      <c r="AD125" s="163">
        <f t="shared" si="74"/>
        <v>0</v>
      </c>
      <c r="AE125" s="163">
        <f t="shared" si="74"/>
        <v>0</v>
      </c>
      <c r="AF125" s="163">
        <f t="shared" si="74"/>
        <v>0</v>
      </c>
      <c r="AG125" s="163">
        <f t="shared" si="74"/>
        <v>0</v>
      </c>
      <c r="AH125" s="163">
        <f t="shared" si="74"/>
        <v>0</v>
      </c>
      <c r="AI125" s="163">
        <f t="shared" si="74"/>
        <v>0</v>
      </c>
      <c r="AJ125" s="163">
        <f t="shared" si="74"/>
        <v>-33068.409985606129</v>
      </c>
      <c r="AK125" s="163">
        <f t="shared" si="74"/>
        <v>0</v>
      </c>
      <c r="AL125" s="163">
        <f t="shared" si="74"/>
        <v>0</v>
      </c>
      <c r="AM125" s="163">
        <f t="shared" si="74"/>
        <v>0</v>
      </c>
      <c r="AN125" s="163">
        <f t="shared" si="74"/>
        <v>2063.46515</v>
      </c>
      <c r="AO125" s="163">
        <f t="shared" si="74"/>
        <v>-886.81806870276102</v>
      </c>
      <c r="AP125" s="163">
        <f t="shared" si="74"/>
        <v>0</v>
      </c>
      <c r="AQ125" s="163">
        <f t="shared" si="74"/>
        <v>0</v>
      </c>
      <c r="AR125" s="163">
        <f t="shared" si="74"/>
        <v>0</v>
      </c>
      <c r="AS125" s="163">
        <f t="shared" si="74"/>
        <v>0</v>
      </c>
      <c r="AT125" s="163">
        <f t="shared" si="74"/>
        <v>0</v>
      </c>
      <c r="AU125" s="163">
        <f t="shared" si="74"/>
        <v>0</v>
      </c>
      <c r="AV125" s="163">
        <f t="shared" si="74"/>
        <v>0</v>
      </c>
      <c r="AW125" s="163">
        <f t="shared" si="74"/>
        <v>0</v>
      </c>
      <c r="AX125" s="163">
        <f t="shared" si="74"/>
        <v>0</v>
      </c>
      <c r="AY125" s="163">
        <f t="shared" si="74"/>
        <v>0</v>
      </c>
      <c r="AZ125" s="163">
        <f t="shared" si="74"/>
        <v>0</v>
      </c>
      <c r="BA125" s="163">
        <f t="shared" si="74"/>
        <v>0</v>
      </c>
      <c r="BB125" s="163">
        <f t="shared" si="74"/>
        <v>0</v>
      </c>
      <c r="BC125" s="163">
        <f t="shared" si="74"/>
        <v>0</v>
      </c>
      <c r="BD125" s="163">
        <f t="shared" si="74"/>
        <v>0</v>
      </c>
      <c r="BE125" s="163">
        <f t="shared" si="74"/>
        <v>0</v>
      </c>
      <c r="BF125" s="163">
        <f t="shared" si="74"/>
        <v>0</v>
      </c>
      <c r="BG125" s="163">
        <f t="shared" si="74"/>
        <v>0</v>
      </c>
      <c r="BH125" s="163">
        <f t="shared" si="74"/>
        <v>0</v>
      </c>
      <c r="BI125" s="163">
        <f t="shared" si="74"/>
        <v>0</v>
      </c>
      <c r="BJ125" s="163">
        <f t="shared" si="74"/>
        <v>0</v>
      </c>
      <c r="BK125" s="163">
        <f t="shared" si="74"/>
        <v>0</v>
      </c>
      <c r="BL125" s="163">
        <f t="shared" si="74"/>
        <v>0</v>
      </c>
      <c r="BM125" s="163">
        <f t="shared" si="74"/>
        <v>0</v>
      </c>
      <c r="BN125" s="163">
        <f t="shared" si="74"/>
        <v>0</v>
      </c>
      <c r="BO125" s="163">
        <f t="shared" si="74"/>
        <v>0</v>
      </c>
      <c r="BP125" s="163">
        <f t="shared" si="74"/>
        <v>0</v>
      </c>
      <c r="BQ125" s="163">
        <f t="shared" si="74"/>
        <v>0</v>
      </c>
      <c r="BR125" s="163">
        <f t="shared" si="74"/>
        <v>0</v>
      </c>
      <c r="BS125" s="163">
        <f t="shared" si="74"/>
        <v>0</v>
      </c>
      <c r="BT125" s="163">
        <f t="shared" si="74"/>
        <v>0</v>
      </c>
      <c r="BU125" s="163">
        <f t="shared" si="74"/>
        <v>0</v>
      </c>
      <c r="BV125" s="163">
        <f t="shared" ref="BV125:EG125" si="75">BV123+BV124</f>
        <v>0</v>
      </c>
      <c r="BW125" s="163">
        <f t="shared" si="75"/>
        <v>0</v>
      </c>
      <c r="BX125" s="163">
        <f t="shared" si="75"/>
        <v>0</v>
      </c>
      <c r="BY125" s="163">
        <f t="shared" si="75"/>
        <v>0</v>
      </c>
      <c r="BZ125" s="163">
        <f t="shared" si="75"/>
        <v>0</v>
      </c>
      <c r="CA125" s="163">
        <f t="shared" si="75"/>
        <v>0</v>
      </c>
      <c r="CB125" s="163">
        <f t="shared" si="75"/>
        <v>0</v>
      </c>
      <c r="CC125" s="163">
        <f t="shared" si="75"/>
        <v>0</v>
      </c>
      <c r="CD125" s="163">
        <f t="shared" si="75"/>
        <v>0</v>
      </c>
      <c r="CE125" s="163">
        <f t="shared" si="75"/>
        <v>0</v>
      </c>
      <c r="CF125" s="163">
        <f t="shared" si="75"/>
        <v>0</v>
      </c>
      <c r="CG125" s="163">
        <f t="shared" si="75"/>
        <v>0</v>
      </c>
      <c r="CH125" s="163">
        <f t="shared" si="75"/>
        <v>0</v>
      </c>
      <c r="CI125" s="163">
        <f t="shared" si="75"/>
        <v>0</v>
      </c>
      <c r="CJ125" s="163">
        <f t="shared" si="75"/>
        <v>0</v>
      </c>
      <c r="CK125" s="163">
        <f t="shared" si="75"/>
        <v>0</v>
      </c>
      <c r="CL125" s="163">
        <f t="shared" si="75"/>
        <v>0</v>
      </c>
      <c r="CM125" s="163">
        <f t="shared" si="75"/>
        <v>0</v>
      </c>
      <c r="CN125" s="163">
        <f t="shared" si="75"/>
        <v>0</v>
      </c>
      <c r="CO125" s="163">
        <f t="shared" si="75"/>
        <v>0</v>
      </c>
      <c r="CP125" s="163">
        <f t="shared" si="75"/>
        <v>0</v>
      </c>
      <c r="CQ125" s="163">
        <f t="shared" si="75"/>
        <v>0</v>
      </c>
      <c r="CR125" s="163">
        <f t="shared" si="75"/>
        <v>0</v>
      </c>
      <c r="CS125" s="163">
        <f t="shared" si="75"/>
        <v>0</v>
      </c>
      <c r="CT125" s="163">
        <f t="shared" si="75"/>
        <v>0</v>
      </c>
      <c r="CU125" s="163">
        <f t="shared" si="75"/>
        <v>0</v>
      </c>
      <c r="CV125" s="163">
        <f t="shared" si="75"/>
        <v>0</v>
      </c>
      <c r="CW125" s="163">
        <f t="shared" si="75"/>
        <v>0</v>
      </c>
      <c r="CX125" s="163">
        <f t="shared" si="75"/>
        <v>0</v>
      </c>
      <c r="CY125" s="163">
        <f t="shared" si="75"/>
        <v>0</v>
      </c>
      <c r="CZ125" s="163">
        <f t="shared" si="75"/>
        <v>0</v>
      </c>
      <c r="DA125" s="163">
        <f t="shared" si="75"/>
        <v>0</v>
      </c>
      <c r="DB125" s="163">
        <f t="shared" si="75"/>
        <v>0</v>
      </c>
      <c r="DC125" s="163">
        <f t="shared" si="75"/>
        <v>0</v>
      </c>
      <c r="DD125" s="163">
        <f t="shared" si="75"/>
        <v>0</v>
      </c>
      <c r="DE125" s="163">
        <f t="shared" si="75"/>
        <v>0</v>
      </c>
      <c r="DF125" s="163">
        <f t="shared" si="75"/>
        <v>0</v>
      </c>
      <c r="DG125" s="163">
        <f t="shared" si="75"/>
        <v>0</v>
      </c>
      <c r="DH125" s="163">
        <f t="shared" si="75"/>
        <v>0</v>
      </c>
      <c r="DI125" s="163">
        <f t="shared" si="75"/>
        <v>0</v>
      </c>
      <c r="DJ125" s="163">
        <f t="shared" si="75"/>
        <v>0</v>
      </c>
      <c r="DK125" s="163">
        <f t="shared" si="75"/>
        <v>0</v>
      </c>
      <c r="DL125" s="163">
        <f t="shared" si="75"/>
        <v>0</v>
      </c>
      <c r="DM125" s="163">
        <f t="shared" si="75"/>
        <v>0</v>
      </c>
      <c r="DN125" s="163">
        <f t="shared" si="75"/>
        <v>0</v>
      </c>
      <c r="DO125" s="163">
        <f t="shared" si="75"/>
        <v>0</v>
      </c>
      <c r="DP125" s="163">
        <f t="shared" si="75"/>
        <v>0</v>
      </c>
      <c r="DQ125" s="163">
        <f t="shared" si="75"/>
        <v>0</v>
      </c>
      <c r="DR125" s="163">
        <f t="shared" si="75"/>
        <v>0</v>
      </c>
      <c r="DS125" s="163">
        <f t="shared" si="75"/>
        <v>0</v>
      </c>
      <c r="DT125" s="163">
        <f t="shared" si="75"/>
        <v>0</v>
      </c>
      <c r="DU125" s="163">
        <f t="shared" si="75"/>
        <v>0</v>
      </c>
      <c r="DV125" s="163">
        <f t="shared" si="75"/>
        <v>0</v>
      </c>
      <c r="DW125" s="163">
        <f t="shared" si="75"/>
        <v>0</v>
      </c>
      <c r="DX125" s="163">
        <f t="shared" si="75"/>
        <v>0</v>
      </c>
      <c r="DY125" s="163">
        <f t="shared" si="75"/>
        <v>0</v>
      </c>
      <c r="DZ125" s="163">
        <f t="shared" si="75"/>
        <v>0</v>
      </c>
      <c r="EA125" s="163">
        <f t="shared" si="75"/>
        <v>0</v>
      </c>
      <c r="EB125" s="163">
        <f t="shared" si="75"/>
        <v>0</v>
      </c>
      <c r="EC125" s="163">
        <f t="shared" si="75"/>
        <v>0</v>
      </c>
      <c r="ED125" s="163">
        <f t="shared" si="75"/>
        <v>0</v>
      </c>
      <c r="EE125" s="163">
        <f t="shared" si="75"/>
        <v>0</v>
      </c>
      <c r="EF125" s="163">
        <f t="shared" si="75"/>
        <v>0</v>
      </c>
      <c r="EG125" s="163">
        <f t="shared" si="75"/>
        <v>0</v>
      </c>
      <c r="EH125" s="163">
        <f t="shared" ref="EH125:ES125" si="76">EH123+EH124</f>
        <v>0</v>
      </c>
      <c r="EI125" s="163">
        <f t="shared" si="76"/>
        <v>0</v>
      </c>
      <c r="EJ125" s="163">
        <f t="shared" si="76"/>
        <v>0</v>
      </c>
      <c r="EK125" s="163">
        <f t="shared" si="76"/>
        <v>0</v>
      </c>
      <c r="EL125" s="163">
        <f t="shared" si="76"/>
        <v>0</v>
      </c>
      <c r="EM125" s="163">
        <f t="shared" si="76"/>
        <v>0</v>
      </c>
      <c r="EN125" s="163">
        <f t="shared" si="76"/>
        <v>0</v>
      </c>
      <c r="EO125" s="163">
        <f t="shared" si="76"/>
        <v>0</v>
      </c>
      <c r="EP125" s="163">
        <f t="shared" si="76"/>
        <v>0</v>
      </c>
      <c r="EQ125" s="163">
        <f t="shared" si="76"/>
        <v>0</v>
      </c>
      <c r="ER125" s="163">
        <f t="shared" si="76"/>
        <v>0</v>
      </c>
      <c r="ES125" s="163">
        <f t="shared" si="76"/>
        <v>0</v>
      </c>
    </row>
    <row r="126" spans="2:149" outlineLevel="1">
      <c r="E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</row>
    <row r="127" spans="2:149" outlineLevel="1">
      <c r="B127" s="23" t="s">
        <v>292</v>
      </c>
      <c r="C127" s="23" t="s">
        <v>300</v>
      </c>
      <c r="D127" s="25" t="s">
        <v>301</v>
      </c>
      <c r="E127" s="209">
        <f>SUM(F127:ES127)</f>
        <v>-77041.161698338779</v>
      </c>
      <c r="F127" s="132"/>
      <c r="G127" s="132"/>
      <c r="H127" s="132"/>
      <c r="I127" s="132"/>
      <c r="J127" s="132"/>
      <c r="K127" s="132"/>
      <c r="L127" s="132"/>
      <c r="M127" s="132"/>
      <c r="N127" s="209"/>
      <c r="O127" s="209" t="s">
        <v>44</v>
      </c>
      <c r="P127" s="209">
        <v>-574.934042524917</v>
      </c>
      <c r="Q127" s="209">
        <v>-574.934042524917</v>
      </c>
      <c r="R127" s="209">
        <v>-574.934042524917</v>
      </c>
      <c r="S127" s="209">
        <v>-574.934042524917</v>
      </c>
      <c r="T127" s="209">
        <v>-574.934042524917</v>
      </c>
      <c r="U127" s="209">
        <v>-574.934042524917</v>
      </c>
      <c r="V127" s="209">
        <v>-574.934042524917</v>
      </c>
      <c r="W127" s="209">
        <v>-574.934042524917</v>
      </c>
      <c r="X127" s="209">
        <v>-574.934042524917</v>
      </c>
      <c r="Y127" s="209">
        <v>-574.934042524917</v>
      </c>
      <c r="Z127" s="209">
        <v>-574.934042524917</v>
      </c>
      <c r="AA127" s="209">
        <v>-574.934042524917</v>
      </c>
      <c r="AB127" s="209">
        <v>-574.934042524917</v>
      </c>
      <c r="AC127" s="209">
        <v>-574.934042524917</v>
      </c>
      <c r="AD127" s="209">
        <v>-574.934042524917</v>
      </c>
      <c r="AE127" s="209">
        <v>-574.934042524917</v>
      </c>
      <c r="AF127" s="209">
        <v>-574.934042524917</v>
      </c>
      <c r="AG127" s="209">
        <v>-574.934042524917</v>
      </c>
      <c r="AH127" s="209">
        <v>-574.934042524917</v>
      </c>
      <c r="AI127" s="209">
        <v>-574.934042524917</v>
      </c>
      <c r="AJ127" s="209">
        <v>-574.934042524917</v>
      </c>
      <c r="AK127" s="209">
        <v>-574.934042524917</v>
      </c>
      <c r="AL127" s="209">
        <v>-574.934042524917</v>
      </c>
      <c r="AM127" s="209">
        <v>-574.934042524917</v>
      </c>
      <c r="AN127" s="209">
        <v>-574.934042524917</v>
      </c>
      <c r="AO127" s="209">
        <v>-574.934042524917</v>
      </c>
      <c r="AP127" s="209">
        <v>-574.934042524917</v>
      </c>
      <c r="AQ127" s="209">
        <v>-574.934042524917</v>
      </c>
      <c r="AR127" s="209">
        <v>-574.934042524917</v>
      </c>
      <c r="AS127" s="209">
        <v>-574.934042524917</v>
      </c>
      <c r="AT127" s="209">
        <v>-574.934042524917</v>
      </c>
      <c r="AU127" s="209">
        <v>-574.934042524917</v>
      </c>
      <c r="AV127" s="209">
        <v>-574.934042524917</v>
      </c>
      <c r="AW127" s="209">
        <v>-574.934042524917</v>
      </c>
      <c r="AX127" s="209">
        <v>-574.934042524917</v>
      </c>
      <c r="AY127" s="209">
        <v>-574.934042524917</v>
      </c>
      <c r="AZ127" s="209">
        <v>-574.934042524917</v>
      </c>
      <c r="BA127" s="209">
        <v>-574.934042524917</v>
      </c>
      <c r="BB127" s="209">
        <v>-574.934042524917</v>
      </c>
      <c r="BC127" s="209">
        <v>-574.934042524917</v>
      </c>
      <c r="BD127" s="209">
        <v>-574.934042524917</v>
      </c>
      <c r="BE127" s="209">
        <v>-574.934042524917</v>
      </c>
      <c r="BF127" s="209">
        <v>-574.934042524917</v>
      </c>
      <c r="BG127" s="209">
        <v>-574.934042524917</v>
      </c>
      <c r="BH127" s="209">
        <v>-574.934042524917</v>
      </c>
      <c r="BI127" s="209">
        <v>-574.934042524917</v>
      </c>
      <c r="BJ127" s="209">
        <v>-574.934042524917</v>
      </c>
      <c r="BK127" s="209">
        <v>-574.934042524917</v>
      </c>
      <c r="BL127" s="209">
        <v>-574.934042524917</v>
      </c>
      <c r="BM127" s="209">
        <v>-574.934042524917</v>
      </c>
      <c r="BN127" s="209">
        <v>-574.934042524917</v>
      </c>
      <c r="BO127" s="209">
        <v>-574.934042524917</v>
      </c>
      <c r="BP127" s="209">
        <v>-574.934042524917</v>
      </c>
      <c r="BQ127" s="209">
        <v>-574.934042524917</v>
      </c>
      <c r="BR127" s="209">
        <v>-574.934042524917</v>
      </c>
      <c r="BS127" s="209">
        <v>-574.934042524917</v>
      </c>
      <c r="BT127" s="209">
        <v>-574.934042524917</v>
      </c>
      <c r="BU127" s="209">
        <v>-574.934042524917</v>
      </c>
      <c r="BV127" s="209">
        <v>-574.934042524917</v>
      </c>
      <c r="BW127" s="209">
        <v>-574.934042524917</v>
      </c>
      <c r="BX127" s="209">
        <v>-574.934042524917</v>
      </c>
      <c r="BY127" s="209">
        <v>-574.934042524917</v>
      </c>
      <c r="BZ127" s="209">
        <v>-574.934042524917</v>
      </c>
      <c r="CA127" s="209">
        <v>-574.934042524917</v>
      </c>
      <c r="CB127" s="209">
        <v>-574.934042524917</v>
      </c>
      <c r="CC127" s="209">
        <v>-574.934042524917</v>
      </c>
      <c r="CD127" s="209">
        <v>-574.934042524917</v>
      </c>
      <c r="CE127" s="209">
        <v>-574.934042524917</v>
      </c>
      <c r="CF127" s="209">
        <v>-574.934042524917</v>
      </c>
      <c r="CG127" s="209">
        <v>-574.934042524917</v>
      </c>
      <c r="CH127" s="209">
        <v>-574.934042524917</v>
      </c>
      <c r="CI127" s="132">
        <v>-574.934042524917</v>
      </c>
      <c r="CJ127" s="132">
        <v>-574.934042524917</v>
      </c>
      <c r="CK127" s="132">
        <v>-574.934042524917</v>
      </c>
      <c r="CL127" s="132">
        <v>-574.934042524917</v>
      </c>
      <c r="CM127" s="132">
        <v>-574.934042524917</v>
      </c>
      <c r="CN127" s="132">
        <v>-574.934042524917</v>
      </c>
      <c r="CO127" s="132">
        <v>-574.934042524917</v>
      </c>
      <c r="CP127" s="132">
        <v>-574.934042524917</v>
      </c>
      <c r="CQ127" s="132">
        <v>-574.934042524917</v>
      </c>
      <c r="CR127" s="132">
        <v>-574.934042524917</v>
      </c>
      <c r="CS127" s="132">
        <v>-574.934042524917</v>
      </c>
      <c r="CT127" s="132">
        <v>-574.934042524917</v>
      </c>
      <c r="CU127" s="132">
        <v>-574.934042524917</v>
      </c>
      <c r="CV127" s="132">
        <v>-574.934042524917</v>
      </c>
      <c r="CW127" s="132">
        <v>-574.934042524917</v>
      </c>
      <c r="CX127" s="132">
        <v>-574.934042524917</v>
      </c>
      <c r="CY127" s="132">
        <v>-574.934042524917</v>
      </c>
      <c r="CZ127" s="132">
        <v>-574.934042524917</v>
      </c>
      <c r="DA127" s="132">
        <v>-574.934042524917</v>
      </c>
      <c r="DB127" s="132">
        <v>-574.934042524917</v>
      </c>
      <c r="DC127" s="132">
        <v>-574.934042524917</v>
      </c>
      <c r="DD127" s="132">
        <v>-574.934042524917</v>
      </c>
      <c r="DE127" s="132">
        <v>-574.934042524917</v>
      </c>
      <c r="DF127" s="132">
        <v>-574.934042524917</v>
      </c>
      <c r="DG127" s="132">
        <v>-574.934042524917</v>
      </c>
      <c r="DH127" s="132">
        <v>-574.934042524917</v>
      </c>
      <c r="DI127" s="132">
        <v>-574.934042524917</v>
      </c>
      <c r="DJ127" s="132">
        <v>-574.934042524917</v>
      </c>
      <c r="DK127" s="132">
        <v>-574.934042524917</v>
      </c>
      <c r="DL127" s="132">
        <v>-574.934042524917</v>
      </c>
      <c r="DM127" s="132">
        <v>-574.934042524917</v>
      </c>
      <c r="DN127" s="132">
        <v>-574.934042524917</v>
      </c>
      <c r="DO127" s="132">
        <v>-574.934042524917</v>
      </c>
      <c r="DP127" s="132">
        <v>-574.934042524917</v>
      </c>
      <c r="DQ127" s="132">
        <v>-574.934042524917</v>
      </c>
      <c r="DR127" s="132">
        <v>-574.934042524917</v>
      </c>
      <c r="DS127" s="132">
        <v>-574.934042524917</v>
      </c>
      <c r="DT127" s="132">
        <v>-574.934042524917</v>
      </c>
      <c r="DU127" s="132">
        <v>-574.934042524917</v>
      </c>
      <c r="DV127" s="132">
        <v>-574.934042524917</v>
      </c>
      <c r="DW127" s="132">
        <v>-574.934042524917</v>
      </c>
      <c r="DX127" s="132">
        <v>-574.934042524917</v>
      </c>
      <c r="DY127" s="132">
        <v>-574.934042524917</v>
      </c>
      <c r="DZ127" s="132">
        <v>-574.934042524917</v>
      </c>
      <c r="EA127" s="132">
        <v>-574.934042524917</v>
      </c>
      <c r="EB127" s="132">
        <v>-574.934042524917</v>
      </c>
      <c r="EC127" s="132">
        <v>-574.934042524917</v>
      </c>
      <c r="ED127" s="132">
        <v>-574.934042524917</v>
      </c>
      <c r="EE127" s="132">
        <v>-574.934042524917</v>
      </c>
      <c r="EF127" s="132">
        <v>-574.934042524917</v>
      </c>
      <c r="EG127" s="132">
        <v>-574.934042524917</v>
      </c>
      <c r="EH127" s="132">
        <v>-574.934042524917</v>
      </c>
      <c r="EI127" s="132">
        <v>-574.934042524917</v>
      </c>
      <c r="EJ127" s="132">
        <v>-574.934042524917</v>
      </c>
      <c r="EK127" s="132">
        <v>-574.934042524917</v>
      </c>
      <c r="EL127" s="132">
        <v>-574.934042524917</v>
      </c>
      <c r="EM127" s="132">
        <v>-574.934042524917</v>
      </c>
      <c r="EN127" s="132">
        <v>-574.934042524917</v>
      </c>
      <c r="EO127" s="132">
        <v>-574.934042524917</v>
      </c>
      <c r="EP127" s="132">
        <v>-574.934042524917</v>
      </c>
      <c r="EQ127" s="132">
        <v>-574.934042524917</v>
      </c>
      <c r="ER127" s="132">
        <v>-574.934042524917</v>
      </c>
      <c r="ES127" s="132">
        <v>-574.934042524917</v>
      </c>
    </row>
    <row r="128" spans="2:149" outlineLevel="1">
      <c r="B128" s="23" t="s">
        <v>292</v>
      </c>
      <c r="C128" s="354"/>
      <c r="D128" s="25" t="s">
        <v>310</v>
      </c>
      <c r="E128" s="39">
        <f t="shared" ref="E128:E129" si="77">SUM(F128:ES128)</f>
        <v>9109.7814245483551</v>
      </c>
      <c r="O128" s="39"/>
      <c r="P128" s="205">
        <v>0</v>
      </c>
      <c r="Q128" s="205">
        <v>104</v>
      </c>
      <c r="R128" s="205">
        <v>0</v>
      </c>
      <c r="S128" s="205">
        <v>0</v>
      </c>
      <c r="T128" s="205">
        <v>-130</v>
      </c>
      <c r="U128" s="205">
        <v>-43</v>
      </c>
      <c r="V128" s="205">
        <v>-43</v>
      </c>
      <c r="W128" s="205">
        <v>-43</v>
      </c>
      <c r="X128" s="205">
        <v>-43.291733665499805</v>
      </c>
      <c r="Y128" s="205">
        <v>-43.291733665499805</v>
      </c>
      <c r="Z128" s="205">
        <v>-43.291733665499805</v>
      </c>
      <c r="AA128" s="205">
        <v>-43.291733665499805</v>
      </c>
      <c r="AB128" s="205">
        <v>-43.291733665499805</v>
      </c>
      <c r="AC128" s="205">
        <v>2088.0084933945004</v>
      </c>
      <c r="AD128" s="205">
        <v>-43.277777777777942</v>
      </c>
      <c r="AE128" s="205">
        <v>-43.277777777777942</v>
      </c>
      <c r="AF128" s="205">
        <v>-43.277777777777942</v>
      </c>
      <c r="AG128" s="205">
        <v>-43.277777777777942</v>
      </c>
      <c r="AH128" s="205">
        <v>-43.277777777777942</v>
      </c>
      <c r="AI128" s="205">
        <v>-43.277777777777942</v>
      </c>
      <c r="AJ128" s="205">
        <v>-43.277777777777942</v>
      </c>
      <c r="AK128" s="205">
        <v>-43.277777777777942</v>
      </c>
      <c r="AL128" s="205">
        <v>-43.277777777777942</v>
      </c>
      <c r="AM128" s="205">
        <v>-43.277777777777942</v>
      </c>
      <c r="AN128" s="205">
        <v>-43.277777777777942</v>
      </c>
      <c r="AO128" s="205">
        <v>2008.7453114045697</v>
      </c>
      <c r="AP128" s="205">
        <v>-43.277777777777942</v>
      </c>
      <c r="AQ128" s="205">
        <v>-43.277777777777942</v>
      </c>
      <c r="AR128" s="205">
        <v>-43.277777777777942</v>
      </c>
      <c r="AS128" s="205">
        <v>-43.277777777777942</v>
      </c>
      <c r="AT128" s="205">
        <v>-43.277777777777942</v>
      </c>
      <c r="AU128" s="205">
        <v>-43.277777777777942</v>
      </c>
      <c r="AV128" s="205">
        <v>-43.277777777777942</v>
      </c>
      <c r="AW128" s="205">
        <v>-43.277777777777942</v>
      </c>
      <c r="AX128" s="205">
        <v>-43.277777777777942</v>
      </c>
      <c r="AY128" s="205">
        <v>-43.277777777777942</v>
      </c>
      <c r="AZ128" s="205">
        <v>-43.277777777777942</v>
      </c>
      <c r="BA128" s="205">
        <v>-43.277777777777942</v>
      </c>
      <c r="BB128" s="205">
        <v>-43.277777777777942</v>
      </c>
      <c r="BC128" s="205">
        <v>-43.277777777777942</v>
      </c>
      <c r="BD128" s="205">
        <v>-43.277777777777942</v>
      </c>
      <c r="BE128" s="205">
        <v>-43.277777777777942</v>
      </c>
      <c r="BF128" s="205">
        <v>-43.277777777777942</v>
      </c>
      <c r="BG128" s="205">
        <v>-43.277777777777942</v>
      </c>
      <c r="BH128" s="205">
        <v>-43.277777777777942</v>
      </c>
      <c r="BI128" s="205">
        <v>-43.277777777777942</v>
      </c>
      <c r="BJ128" s="205">
        <v>-43.277777777777942</v>
      </c>
      <c r="BK128" s="205">
        <v>-43.277777777777942</v>
      </c>
      <c r="BL128" s="205">
        <v>-43.277777777777942</v>
      </c>
      <c r="BM128" s="205">
        <v>-43.277777777777942</v>
      </c>
      <c r="BN128" s="205">
        <v>574.934042524917</v>
      </c>
      <c r="BO128" s="205">
        <v>574.934042524917</v>
      </c>
      <c r="BP128" s="205">
        <v>574.934042524917</v>
      </c>
      <c r="BQ128" s="205">
        <v>574.934042524917</v>
      </c>
      <c r="BR128" s="205">
        <v>574.934042524917</v>
      </c>
      <c r="BS128" s="205">
        <v>574.934042524917</v>
      </c>
      <c r="BT128" s="205">
        <v>574.934042524917</v>
      </c>
      <c r="BU128" s="205">
        <v>574.934042524917</v>
      </c>
      <c r="BV128" s="205">
        <v>574.934042524917</v>
      </c>
      <c r="BW128" s="205">
        <v>574.934042524917</v>
      </c>
      <c r="BX128" s="205">
        <v>574.934042524917</v>
      </c>
      <c r="BY128" s="205">
        <v>574.934042524917</v>
      </c>
      <c r="BZ128" s="205">
        <v>0</v>
      </c>
      <c r="CA128" s="205">
        <v>0</v>
      </c>
      <c r="CB128" s="205">
        <v>0</v>
      </c>
      <c r="CC128" s="205">
        <v>0</v>
      </c>
      <c r="CD128" s="205">
        <v>0</v>
      </c>
      <c r="CE128" s="205">
        <v>0</v>
      </c>
      <c r="CF128" s="205">
        <v>0</v>
      </c>
      <c r="CG128" s="205">
        <v>0</v>
      </c>
      <c r="CH128" s="205">
        <v>0</v>
      </c>
      <c r="CI128" s="205">
        <v>0</v>
      </c>
      <c r="CJ128" s="205">
        <v>0</v>
      </c>
      <c r="CK128" s="205">
        <v>0</v>
      </c>
      <c r="CL128" s="205">
        <v>0</v>
      </c>
      <c r="CM128" s="205">
        <v>0</v>
      </c>
      <c r="CN128" s="205">
        <v>0</v>
      </c>
      <c r="CO128" s="205">
        <v>0</v>
      </c>
      <c r="CP128" s="205">
        <v>0</v>
      </c>
      <c r="CQ128" s="205">
        <v>0</v>
      </c>
      <c r="CR128" s="205">
        <v>0</v>
      </c>
      <c r="CS128" s="205">
        <v>0</v>
      </c>
      <c r="CT128" s="205">
        <v>0</v>
      </c>
      <c r="CU128" s="205">
        <v>0</v>
      </c>
      <c r="CV128" s="205">
        <v>0</v>
      </c>
      <c r="CW128" s="205">
        <v>0</v>
      </c>
      <c r="CX128" s="205">
        <v>0</v>
      </c>
      <c r="CY128" s="205">
        <v>0</v>
      </c>
      <c r="CZ128" s="205">
        <v>0</v>
      </c>
      <c r="DA128" s="205">
        <v>0</v>
      </c>
      <c r="DB128" s="205">
        <v>0</v>
      </c>
      <c r="DC128" s="205">
        <v>0</v>
      </c>
      <c r="DD128" s="205">
        <v>0</v>
      </c>
      <c r="DE128" s="205">
        <v>0</v>
      </c>
      <c r="DF128" s="205">
        <v>0</v>
      </c>
      <c r="DG128" s="205">
        <v>0</v>
      </c>
      <c r="DH128" s="205">
        <v>0</v>
      </c>
      <c r="DI128" s="205">
        <v>0</v>
      </c>
      <c r="DJ128" s="205">
        <v>0</v>
      </c>
      <c r="DK128" s="205">
        <v>0</v>
      </c>
      <c r="DL128" s="205">
        <v>0</v>
      </c>
      <c r="DM128" s="205">
        <v>0</v>
      </c>
      <c r="DN128" s="205">
        <v>0</v>
      </c>
      <c r="DO128" s="205">
        <v>0</v>
      </c>
      <c r="DP128" s="205">
        <v>0</v>
      </c>
      <c r="DQ128" s="205">
        <v>0</v>
      </c>
      <c r="DR128" s="205">
        <v>0</v>
      </c>
      <c r="DS128" s="205">
        <v>0</v>
      </c>
      <c r="DT128" s="205">
        <v>0</v>
      </c>
      <c r="DU128" s="205">
        <v>0</v>
      </c>
      <c r="DV128" s="205">
        <v>0</v>
      </c>
      <c r="DW128" s="205">
        <v>0</v>
      </c>
      <c r="DX128" s="205">
        <v>0</v>
      </c>
      <c r="DY128" s="205">
        <v>0</v>
      </c>
      <c r="DZ128" s="205">
        <v>0</v>
      </c>
      <c r="EA128" s="205">
        <v>0</v>
      </c>
      <c r="EB128" s="205">
        <v>0</v>
      </c>
      <c r="EC128" s="205">
        <v>0</v>
      </c>
      <c r="ED128" s="205">
        <v>0</v>
      </c>
      <c r="EE128" s="205">
        <v>0</v>
      </c>
      <c r="EF128" s="205">
        <v>0</v>
      </c>
      <c r="EG128" s="205">
        <v>0</v>
      </c>
      <c r="EH128" s="205">
        <v>0</v>
      </c>
      <c r="EI128" s="205">
        <v>0</v>
      </c>
      <c r="EJ128" s="205">
        <v>0</v>
      </c>
      <c r="EK128" s="205">
        <v>0</v>
      </c>
      <c r="EL128" s="205">
        <v>0</v>
      </c>
      <c r="EM128" s="205">
        <v>0</v>
      </c>
      <c r="EN128" s="205">
        <v>0</v>
      </c>
      <c r="EO128" s="205">
        <v>0</v>
      </c>
      <c r="EP128" s="205">
        <v>0</v>
      </c>
      <c r="EQ128" s="205">
        <v>0</v>
      </c>
      <c r="ER128" s="205">
        <v>0</v>
      </c>
      <c r="ES128" s="205">
        <v>0</v>
      </c>
    </row>
    <row r="129" spans="1:149" s="204" customFormat="1" ht="20.25" customHeight="1" outlineLevel="1">
      <c r="A129" s="392"/>
      <c r="D129" s="25" t="s">
        <v>302</v>
      </c>
      <c r="E129" s="346">
        <f t="shared" si="77"/>
        <v>-67931.380273790521</v>
      </c>
      <c r="I129" s="368">
        <f t="shared" ref="I129:AN129" si="78">SUM(I127:I128)</f>
        <v>0</v>
      </c>
      <c r="J129" s="368">
        <f t="shared" si="78"/>
        <v>0</v>
      </c>
      <c r="K129" s="368">
        <f t="shared" si="78"/>
        <v>0</v>
      </c>
      <c r="L129" s="368">
        <f t="shared" si="78"/>
        <v>0</v>
      </c>
      <c r="M129" s="368">
        <f t="shared" si="78"/>
        <v>0</v>
      </c>
      <c r="N129" s="368">
        <f t="shared" si="78"/>
        <v>0</v>
      </c>
      <c r="O129" s="368">
        <f t="shared" si="78"/>
        <v>0</v>
      </c>
      <c r="P129" s="443">
        <f t="shared" si="78"/>
        <v>-574.934042524917</v>
      </c>
      <c r="Q129" s="443">
        <f t="shared" si="78"/>
        <v>-470.934042524917</v>
      </c>
      <c r="R129" s="443">
        <f t="shared" si="78"/>
        <v>-574.934042524917</v>
      </c>
      <c r="S129" s="443">
        <f t="shared" si="78"/>
        <v>-574.934042524917</v>
      </c>
      <c r="T129" s="443">
        <f t="shared" si="78"/>
        <v>-704.934042524917</v>
      </c>
      <c r="U129" s="443">
        <f t="shared" si="78"/>
        <v>-617.934042524917</v>
      </c>
      <c r="V129" s="443">
        <f t="shared" si="78"/>
        <v>-617.934042524917</v>
      </c>
      <c r="W129" s="443">
        <f t="shared" si="78"/>
        <v>-617.934042524917</v>
      </c>
      <c r="X129" s="368">
        <f t="shared" si="78"/>
        <v>-618.22577619041681</v>
      </c>
      <c r="Y129" s="368">
        <f t="shared" si="78"/>
        <v>-618.22577619041681</v>
      </c>
      <c r="Z129" s="368">
        <f t="shared" si="78"/>
        <v>-618.22577619041681</v>
      </c>
      <c r="AA129" s="368">
        <f t="shared" si="78"/>
        <v>-618.22577619041681</v>
      </c>
      <c r="AB129" s="368">
        <f t="shared" si="78"/>
        <v>-618.22577619041681</v>
      </c>
      <c r="AC129" s="368">
        <f t="shared" si="78"/>
        <v>1513.0744508695834</v>
      </c>
      <c r="AD129" s="368">
        <f t="shared" si="78"/>
        <v>-618.21182030269495</v>
      </c>
      <c r="AE129" s="368">
        <f t="shared" si="78"/>
        <v>-618.21182030269495</v>
      </c>
      <c r="AF129" s="368">
        <f t="shared" si="78"/>
        <v>-618.21182030269495</v>
      </c>
      <c r="AG129" s="368">
        <f t="shared" si="78"/>
        <v>-618.21182030269495</v>
      </c>
      <c r="AH129" s="368">
        <f t="shared" si="78"/>
        <v>-618.21182030269495</v>
      </c>
      <c r="AI129" s="368">
        <f t="shared" si="78"/>
        <v>-618.21182030269495</v>
      </c>
      <c r="AJ129" s="368">
        <f t="shared" si="78"/>
        <v>-618.21182030269495</v>
      </c>
      <c r="AK129" s="368">
        <f t="shared" si="78"/>
        <v>-618.21182030269495</v>
      </c>
      <c r="AL129" s="368">
        <f t="shared" si="78"/>
        <v>-618.21182030269495</v>
      </c>
      <c r="AM129" s="368">
        <f t="shared" si="78"/>
        <v>-618.21182030269495</v>
      </c>
      <c r="AN129" s="368">
        <f t="shared" si="78"/>
        <v>-618.21182030269495</v>
      </c>
      <c r="AO129" s="368">
        <f t="shared" ref="AO129:BT129" si="79">SUM(AO127:AO128)</f>
        <v>1433.8112688796527</v>
      </c>
      <c r="AP129" s="368">
        <f t="shared" si="79"/>
        <v>-618.21182030269495</v>
      </c>
      <c r="AQ129" s="368">
        <f t="shared" si="79"/>
        <v>-618.21182030269495</v>
      </c>
      <c r="AR129" s="368">
        <f t="shared" si="79"/>
        <v>-618.21182030269495</v>
      </c>
      <c r="AS129" s="368">
        <f t="shared" si="79"/>
        <v>-618.21182030269495</v>
      </c>
      <c r="AT129" s="368">
        <f t="shared" si="79"/>
        <v>-618.21182030269495</v>
      </c>
      <c r="AU129" s="368">
        <f t="shared" si="79"/>
        <v>-618.21182030269495</v>
      </c>
      <c r="AV129" s="368">
        <f t="shared" si="79"/>
        <v>-618.21182030269495</v>
      </c>
      <c r="AW129" s="368">
        <f t="shared" si="79"/>
        <v>-618.21182030269495</v>
      </c>
      <c r="AX129" s="368">
        <f t="shared" si="79"/>
        <v>-618.21182030269495</v>
      </c>
      <c r="AY129" s="368">
        <f t="shared" si="79"/>
        <v>-618.21182030269495</v>
      </c>
      <c r="AZ129" s="368">
        <f t="shared" si="79"/>
        <v>-618.21182030269495</v>
      </c>
      <c r="BA129" s="368">
        <f t="shared" si="79"/>
        <v>-618.21182030269495</v>
      </c>
      <c r="BB129" s="368">
        <f t="shared" ref="BB129:BM129" si="80">SUM(BB127:BB128)</f>
        <v>-618.21182030269495</v>
      </c>
      <c r="BC129" s="368">
        <f t="shared" si="80"/>
        <v>-618.21182030269495</v>
      </c>
      <c r="BD129" s="368">
        <f t="shared" si="80"/>
        <v>-618.21182030269495</v>
      </c>
      <c r="BE129" s="368">
        <f t="shared" si="80"/>
        <v>-618.21182030269495</v>
      </c>
      <c r="BF129" s="368">
        <f t="shared" si="80"/>
        <v>-618.21182030269495</v>
      </c>
      <c r="BG129" s="368">
        <f t="shared" si="80"/>
        <v>-618.21182030269495</v>
      </c>
      <c r="BH129" s="368">
        <f t="shared" si="80"/>
        <v>-618.21182030269495</v>
      </c>
      <c r="BI129" s="368">
        <f t="shared" si="80"/>
        <v>-618.21182030269495</v>
      </c>
      <c r="BJ129" s="368">
        <f t="shared" si="80"/>
        <v>-618.21182030269495</v>
      </c>
      <c r="BK129" s="368">
        <f t="shared" si="80"/>
        <v>-618.21182030269495</v>
      </c>
      <c r="BL129" s="368">
        <f t="shared" si="80"/>
        <v>-618.21182030269495</v>
      </c>
      <c r="BM129" s="368">
        <f t="shared" si="80"/>
        <v>-618.21182030269495</v>
      </c>
      <c r="BN129" s="368">
        <f t="shared" si="79"/>
        <v>0</v>
      </c>
      <c r="BO129" s="368">
        <f t="shared" si="79"/>
        <v>0</v>
      </c>
      <c r="BP129" s="368">
        <f t="shared" si="79"/>
        <v>0</v>
      </c>
      <c r="BQ129" s="368">
        <f t="shared" si="79"/>
        <v>0</v>
      </c>
      <c r="BR129" s="368">
        <f t="shared" si="79"/>
        <v>0</v>
      </c>
      <c r="BS129" s="368">
        <f t="shared" si="79"/>
        <v>0</v>
      </c>
      <c r="BT129" s="368">
        <f t="shared" si="79"/>
        <v>0</v>
      </c>
      <c r="BU129" s="368">
        <f t="shared" ref="BU129:CZ129" si="81">SUM(BU127:BU128)</f>
        <v>0</v>
      </c>
      <c r="BV129" s="368">
        <f t="shared" si="81"/>
        <v>0</v>
      </c>
      <c r="BW129" s="368">
        <f t="shared" si="81"/>
        <v>0</v>
      </c>
      <c r="BX129" s="368">
        <f t="shared" si="81"/>
        <v>0</v>
      </c>
      <c r="BY129" s="368">
        <f t="shared" si="81"/>
        <v>0</v>
      </c>
      <c r="BZ129" s="368">
        <f t="shared" si="81"/>
        <v>-574.934042524917</v>
      </c>
      <c r="CA129" s="368">
        <f t="shared" si="81"/>
        <v>-574.934042524917</v>
      </c>
      <c r="CB129" s="368">
        <f t="shared" si="81"/>
        <v>-574.934042524917</v>
      </c>
      <c r="CC129" s="368">
        <f t="shared" si="81"/>
        <v>-574.934042524917</v>
      </c>
      <c r="CD129" s="368">
        <f t="shared" si="81"/>
        <v>-574.934042524917</v>
      </c>
      <c r="CE129" s="368">
        <f t="shared" si="81"/>
        <v>-574.934042524917</v>
      </c>
      <c r="CF129" s="368">
        <f t="shared" si="81"/>
        <v>-574.934042524917</v>
      </c>
      <c r="CG129" s="368">
        <f t="shared" si="81"/>
        <v>-574.934042524917</v>
      </c>
      <c r="CH129" s="368">
        <f t="shared" si="81"/>
        <v>-574.934042524917</v>
      </c>
      <c r="CI129" s="368">
        <f t="shared" si="81"/>
        <v>-574.934042524917</v>
      </c>
      <c r="CJ129" s="368">
        <f t="shared" si="81"/>
        <v>-574.934042524917</v>
      </c>
      <c r="CK129" s="368">
        <f t="shared" si="81"/>
        <v>-574.934042524917</v>
      </c>
      <c r="CL129" s="368">
        <f t="shared" si="81"/>
        <v>-574.934042524917</v>
      </c>
      <c r="CM129" s="368">
        <f t="shared" si="81"/>
        <v>-574.934042524917</v>
      </c>
      <c r="CN129" s="368">
        <f t="shared" si="81"/>
        <v>-574.934042524917</v>
      </c>
      <c r="CO129" s="368">
        <f t="shared" si="81"/>
        <v>-574.934042524917</v>
      </c>
      <c r="CP129" s="368">
        <f t="shared" si="81"/>
        <v>-574.934042524917</v>
      </c>
      <c r="CQ129" s="368">
        <f t="shared" si="81"/>
        <v>-574.934042524917</v>
      </c>
      <c r="CR129" s="368">
        <f t="shared" si="81"/>
        <v>-574.934042524917</v>
      </c>
      <c r="CS129" s="368">
        <f t="shared" si="81"/>
        <v>-574.934042524917</v>
      </c>
      <c r="CT129" s="368">
        <f t="shared" si="81"/>
        <v>-574.934042524917</v>
      </c>
      <c r="CU129" s="368">
        <f t="shared" si="81"/>
        <v>-574.934042524917</v>
      </c>
      <c r="CV129" s="368">
        <f t="shared" si="81"/>
        <v>-574.934042524917</v>
      </c>
      <c r="CW129" s="368">
        <f t="shared" si="81"/>
        <v>-574.934042524917</v>
      </c>
      <c r="CX129" s="368">
        <f t="shared" si="81"/>
        <v>-574.934042524917</v>
      </c>
      <c r="CY129" s="368">
        <f t="shared" si="81"/>
        <v>-574.934042524917</v>
      </c>
      <c r="CZ129" s="368">
        <f t="shared" si="81"/>
        <v>-574.934042524917</v>
      </c>
      <c r="DA129" s="368">
        <f t="shared" ref="DA129:EF129" si="82">SUM(DA127:DA128)</f>
        <v>-574.934042524917</v>
      </c>
      <c r="DB129" s="368">
        <f t="shared" si="82"/>
        <v>-574.934042524917</v>
      </c>
      <c r="DC129" s="368">
        <f t="shared" si="82"/>
        <v>-574.934042524917</v>
      </c>
      <c r="DD129" s="368">
        <f t="shared" si="82"/>
        <v>-574.934042524917</v>
      </c>
      <c r="DE129" s="368">
        <f t="shared" si="82"/>
        <v>-574.934042524917</v>
      </c>
      <c r="DF129" s="368">
        <f t="shared" si="82"/>
        <v>-574.934042524917</v>
      </c>
      <c r="DG129" s="368">
        <f t="shared" si="82"/>
        <v>-574.934042524917</v>
      </c>
      <c r="DH129" s="368">
        <f t="shared" si="82"/>
        <v>-574.934042524917</v>
      </c>
      <c r="DI129" s="368">
        <f t="shared" si="82"/>
        <v>-574.934042524917</v>
      </c>
      <c r="DJ129" s="368">
        <f t="shared" si="82"/>
        <v>-574.934042524917</v>
      </c>
      <c r="DK129" s="368">
        <f t="shared" si="82"/>
        <v>-574.934042524917</v>
      </c>
      <c r="DL129" s="368">
        <f t="shared" si="82"/>
        <v>-574.934042524917</v>
      </c>
      <c r="DM129" s="368">
        <f t="shared" si="82"/>
        <v>-574.934042524917</v>
      </c>
      <c r="DN129" s="368">
        <f t="shared" si="82"/>
        <v>-574.934042524917</v>
      </c>
      <c r="DO129" s="368">
        <f t="shared" si="82"/>
        <v>-574.934042524917</v>
      </c>
      <c r="DP129" s="368">
        <f t="shared" si="82"/>
        <v>-574.934042524917</v>
      </c>
      <c r="DQ129" s="368">
        <f t="shared" si="82"/>
        <v>-574.934042524917</v>
      </c>
      <c r="DR129" s="368">
        <f t="shared" si="82"/>
        <v>-574.934042524917</v>
      </c>
      <c r="DS129" s="368">
        <f t="shared" si="82"/>
        <v>-574.934042524917</v>
      </c>
      <c r="DT129" s="368">
        <f t="shared" si="82"/>
        <v>-574.934042524917</v>
      </c>
      <c r="DU129" s="368">
        <f t="shared" si="82"/>
        <v>-574.934042524917</v>
      </c>
      <c r="DV129" s="368">
        <f t="shared" si="82"/>
        <v>-574.934042524917</v>
      </c>
      <c r="DW129" s="368">
        <f t="shared" si="82"/>
        <v>-574.934042524917</v>
      </c>
      <c r="DX129" s="368">
        <f t="shared" si="82"/>
        <v>-574.934042524917</v>
      </c>
      <c r="DY129" s="368">
        <f t="shared" si="82"/>
        <v>-574.934042524917</v>
      </c>
      <c r="DZ129" s="368">
        <f t="shared" si="82"/>
        <v>-574.934042524917</v>
      </c>
      <c r="EA129" s="368">
        <f t="shared" si="82"/>
        <v>-574.934042524917</v>
      </c>
      <c r="EB129" s="368">
        <f t="shared" si="82"/>
        <v>-574.934042524917</v>
      </c>
      <c r="EC129" s="368">
        <f t="shared" si="82"/>
        <v>-574.934042524917</v>
      </c>
      <c r="ED129" s="368">
        <f t="shared" si="82"/>
        <v>-574.934042524917</v>
      </c>
      <c r="EE129" s="368">
        <f t="shared" si="82"/>
        <v>-574.934042524917</v>
      </c>
      <c r="EF129" s="368">
        <f t="shared" si="82"/>
        <v>-574.934042524917</v>
      </c>
      <c r="EG129" s="368">
        <f t="shared" ref="EG129:ES129" si="83">SUM(EG127:EG128)</f>
        <v>-574.934042524917</v>
      </c>
      <c r="EH129" s="368">
        <f t="shared" si="83"/>
        <v>-574.934042524917</v>
      </c>
      <c r="EI129" s="368">
        <f t="shared" si="83"/>
        <v>-574.934042524917</v>
      </c>
      <c r="EJ129" s="368">
        <f t="shared" si="83"/>
        <v>-574.934042524917</v>
      </c>
      <c r="EK129" s="368">
        <f t="shared" si="83"/>
        <v>-574.934042524917</v>
      </c>
      <c r="EL129" s="368">
        <f t="shared" si="83"/>
        <v>-574.934042524917</v>
      </c>
      <c r="EM129" s="368">
        <f t="shared" si="83"/>
        <v>-574.934042524917</v>
      </c>
      <c r="EN129" s="368">
        <f t="shared" si="83"/>
        <v>-574.934042524917</v>
      </c>
      <c r="EO129" s="368">
        <f t="shared" si="83"/>
        <v>-574.934042524917</v>
      </c>
      <c r="EP129" s="368">
        <f t="shared" si="83"/>
        <v>-574.934042524917</v>
      </c>
      <c r="EQ129" s="368">
        <f t="shared" si="83"/>
        <v>-574.934042524917</v>
      </c>
      <c r="ER129" s="368">
        <f t="shared" si="83"/>
        <v>-574.934042524917</v>
      </c>
      <c r="ES129" s="368">
        <f t="shared" si="83"/>
        <v>-574.934042524917</v>
      </c>
    </row>
    <row r="130" spans="1:149" outlineLevel="1">
      <c r="D130" s="256"/>
      <c r="E130" s="358"/>
      <c r="O130" s="39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  <c r="AA130" s="356"/>
      <c r="AB130" s="356"/>
      <c r="AC130" s="356"/>
      <c r="AD130" s="356"/>
      <c r="AE130" s="356"/>
      <c r="AF130" s="356"/>
      <c r="AG130" s="356"/>
      <c r="AH130" s="356"/>
      <c r="AI130" s="356"/>
      <c r="AJ130" s="356"/>
      <c r="AK130" s="356"/>
      <c r="AL130" s="356"/>
      <c r="AM130" s="356"/>
      <c r="AN130" s="356"/>
      <c r="AO130" s="356"/>
      <c r="AP130" s="356"/>
      <c r="AQ130" s="356"/>
      <c r="AR130" s="356"/>
      <c r="AS130" s="356"/>
      <c r="AT130" s="356"/>
      <c r="AU130" s="356"/>
      <c r="AV130" s="356"/>
      <c r="AW130" s="356"/>
      <c r="AX130" s="356"/>
      <c r="AY130" s="356"/>
      <c r="AZ130" s="356"/>
      <c r="BA130" s="356"/>
      <c r="BB130" s="356"/>
      <c r="BC130" s="356"/>
      <c r="BD130" s="356"/>
      <c r="BE130" s="356"/>
      <c r="BF130" s="356"/>
      <c r="BG130" s="356"/>
      <c r="BH130" s="356"/>
      <c r="BI130" s="356"/>
      <c r="BJ130" s="356"/>
      <c r="BK130" s="356"/>
      <c r="BL130" s="356"/>
      <c r="BM130" s="356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</row>
    <row r="131" spans="1:149" outlineLevel="1"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</row>
    <row r="132" spans="1:149">
      <c r="A132" s="427" t="s">
        <v>281</v>
      </c>
      <c r="D132" s="25"/>
      <c r="P132" s="39"/>
    </row>
    <row r="133" spans="1:149" outlineLevel="1">
      <c r="D133" s="255" t="s">
        <v>0</v>
      </c>
    </row>
    <row r="134" spans="1:149" outlineLevel="1">
      <c r="B134" s="23" t="s">
        <v>293</v>
      </c>
      <c r="C134" s="23" t="s">
        <v>300</v>
      </c>
      <c r="D134" s="25" t="s">
        <v>279</v>
      </c>
      <c r="E134" s="39">
        <v>130493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</row>
    <row r="135" spans="1:149" outlineLevel="1">
      <c r="B135" s="23" t="s">
        <v>292</v>
      </c>
      <c r="C135" s="426"/>
      <c r="D135" s="23" t="s">
        <v>303</v>
      </c>
      <c r="E135" s="205">
        <f>SUM(F135:ES135)</f>
        <v>0</v>
      </c>
      <c r="I135" s="355"/>
      <c r="J135" s="355"/>
      <c r="K135" s="355"/>
      <c r="L135" s="355"/>
      <c r="M135" s="355"/>
      <c r="N135" s="355"/>
      <c r="O135" s="355"/>
      <c r="P135" s="205">
        <v>0</v>
      </c>
      <c r="Q135" s="205">
        <v>0</v>
      </c>
      <c r="R135" s="205">
        <v>0</v>
      </c>
      <c r="S135" s="205">
        <v>0</v>
      </c>
      <c r="T135" s="205">
        <v>0</v>
      </c>
      <c r="U135" s="205">
        <v>0</v>
      </c>
      <c r="V135" s="205">
        <v>0</v>
      </c>
      <c r="W135" s="205">
        <v>0</v>
      </c>
      <c r="X135" s="205">
        <v>0</v>
      </c>
      <c r="Y135" s="205">
        <v>0</v>
      </c>
      <c r="Z135" s="205">
        <v>0</v>
      </c>
      <c r="AA135" s="205">
        <v>0</v>
      </c>
      <c r="AB135" s="205">
        <v>0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  <c r="DF135" s="205">
        <v>0</v>
      </c>
      <c r="DG135" s="205">
        <v>0</v>
      </c>
      <c r="DH135" s="205">
        <v>0</v>
      </c>
      <c r="DI135" s="205">
        <v>0</v>
      </c>
      <c r="DJ135" s="205">
        <v>0</v>
      </c>
      <c r="DK135" s="205">
        <v>0</v>
      </c>
      <c r="DL135" s="205">
        <v>0</v>
      </c>
      <c r="DM135" s="205">
        <v>0</v>
      </c>
      <c r="DN135" s="205">
        <v>0</v>
      </c>
      <c r="DO135" s="205">
        <v>0</v>
      </c>
      <c r="DP135" s="205">
        <v>0</v>
      </c>
      <c r="DQ135" s="205">
        <v>0</v>
      </c>
      <c r="DR135" s="205">
        <v>0</v>
      </c>
      <c r="DS135" s="205">
        <v>0</v>
      </c>
      <c r="DT135" s="205">
        <v>0</v>
      </c>
      <c r="DU135" s="205">
        <v>0</v>
      </c>
      <c r="DV135" s="205">
        <v>0</v>
      </c>
      <c r="DW135" s="205">
        <v>0</v>
      </c>
      <c r="DX135" s="205">
        <v>0</v>
      </c>
      <c r="DY135" s="205">
        <v>0</v>
      </c>
      <c r="DZ135" s="205">
        <v>0</v>
      </c>
      <c r="EA135" s="205">
        <v>0</v>
      </c>
      <c r="EB135" s="205">
        <v>0</v>
      </c>
      <c r="EC135" s="205">
        <v>0</v>
      </c>
      <c r="ED135" s="205">
        <v>0</v>
      </c>
      <c r="EE135" s="205">
        <v>0</v>
      </c>
      <c r="EF135" s="205">
        <v>0</v>
      </c>
      <c r="EG135" s="205">
        <v>0</v>
      </c>
      <c r="EH135" s="205">
        <v>0</v>
      </c>
      <c r="EI135" s="205">
        <v>0</v>
      </c>
      <c r="EJ135" s="205">
        <v>0</v>
      </c>
      <c r="EK135" s="205">
        <v>0</v>
      </c>
      <c r="EL135" s="205">
        <v>0</v>
      </c>
      <c r="EM135" s="205">
        <v>0</v>
      </c>
      <c r="EN135" s="205">
        <v>0</v>
      </c>
      <c r="EO135" s="205">
        <v>0</v>
      </c>
      <c r="EP135" s="205">
        <v>0</v>
      </c>
      <c r="EQ135" s="205">
        <v>0</v>
      </c>
      <c r="ER135" s="205">
        <v>0</v>
      </c>
      <c r="ES135" s="205">
        <v>0</v>
      </c>
    </row>
    <row r="136" spans="1:149" ht="20.25" customHeight="1" outlineLevel="1">
      <c r="C136" s="426"/>
      <c r="D136" s="23" t="s">
        <v>304</v>
      </c>
      <c r="E136" s="39">
        <f>E134+E135</f>
        <v>130493</v>
      </c>
      <c r="I136" s="163">
        <f>I134+I135</f>
        <v>0</v>
      </c>
      <c r="J136" s="163">
        <f t="shared" ref="J136:BU136" si="84">J134+J135</f>
        <v>0</v>
      </c>
      <c r="K136" s="163">
        <f t="shared" si="84"/>
        <v>0</v>
      </c>
      <c r="L136" s="163">
        <f t="shared" si="84"/>
        <v>0</v>
      </c>
      <c r="M136" s="163">
        <f t="shared" si="84"/>
        <v>0</v>
      </c>
      <c r="N136" s="163">
        <f t="shared" si="84"/>
        <v>0</v>
      </c>
      <c r="O136" s="163">
        <f t="shared" si="84"/>
        <v>0</v>
      </c>
      <c r="P136" s="163">
        <f t="shared" si="84"/>
        <v>0</v>
      </c>
      <c r="Q136" s="163">
        <f t="shared" si="84"/>
        <v>0</v>
      </c>
      <c r="R136" s="163">
        <f t="shared" si="84"/>
        <v>0</v>
      </c>
      <c r="S136" s="163">
        <f t="shared" si="84"/>
        <v>0</v>
      </c>
      <c r="T136" s="163">
        <f t="shared" si="84"/>
        <v>0</v>
      </c>
      <c r="U136" s="163">
        <f t="shared" si="84"/>
        <v>0</v>
      </c>
      <c r="V136" s="163">
        <f t="shared" si="84"/>
        <v>0</v>
      </c>
      <c r="W136" s="163">
        <f t="shared" si="84"/>
        <v>0</v>
      </c>
      <c r="X136" s="163">
        <f t="shared" si="84"/>
        <v>0</v>
      </c>
      <c r="Y136" s="163">
        <f t="shared" si="84"/>
        <v>0</v>
      </c>
      <c r="Z136" s="163">
        <f t="shared" si="84"/>
        <v>0</v>
      </c>
      <c r="AA136" s="163">
        <f t="shared" si="84"/>
        <v>0</v>
      </c>
      <c r="AB136" s="163">
        <f t="shared" si="84"/>
        <v>0</v>
      </c>
      <c r="AC136" s="163">
        <f t="shared" si="84"/>
        <v>0</v>
      </c>
      <c r="AD136" s="163">
        <f t="shared" si="84"/>
        <v>0</v>
      </c>
      <c r="AE136" s="163">
        <f t="shared" si="84"/>
        <v>0</v>
      </c>
      <c r="AF136" s="163">
        <f t="shared" si="84"/>
        <v>0</v>
      </c>
      <c r="AG136" s="163">
        <f t="shared" si="84"/>
        <v>0</v>
      </c>
      <c r="AH136" s="163">
        <f t="shared" si="84"/>
        <v>0</v>
      </c>
      <c r="AI136" s="163">
        <f t="shared" si="84"/>
        <v>0</v>
      </c>
      <c r="AJ136" s="163">
        <f t="shared" si="84"/>
        <v>0</v>
      </c>
      <c r="AK136" s="163">
        <f t="shared" si="84"/>
        <v>0</v>
      </c>
      <c r="AL136" s="163">
        <f t="shared" si="84"/>
        <v>0</v>
      </c>
      <c r="AM136" s="163">
        <f t="shared" si="84"/>
        <v>0</v>
      </c>
      <c r="AN136" s="163">
        <f t="shared" si="84"/>
        <v>0</v>
      </c>
      <c r="AO136" s="163">
        <f t="shared" si="84"/>
        <v>0</v>
      </c>
      <c r="AP136" s="163">
        <f t="shared" si="84"/>
        <v>0</v>
      </c>
      <c r="AQ136" s="163">
        <f t="shared" si="84"/>
        <v>0</v>
      </c>
      <c r="AR136" s="163">
        <f t="shared" si="84"/>
        <v>0</v>
      </c>
      <c r="AS136" s="163">
        <f t="shared" si="84"/>
        <v>0</v>
      </c>
      <c r="AT136" s="163">
        <f t="shared" si="84"/>
        <v>0</v>
      </c>
      <c r="AU136" s="163">
        <f t="shared" si="84"/>
        <v>0</v>
      </c>
      <c r="AV136" s="163">
        <f t="shared" si="84"/>
        <v>0</v>
      </c>
      <c r="AW136" s="163">
        <f t="shared" si="84"/>
        <v>0</v>
      </c>
      <c r="AX136" s="163">
        <f t="shared" si="84"/>
        <v>0</v>
      </c>
      <c r="AY136" s="163">
        <f t="shared" si="84"/>
        <v>0</v>
      </c>
      <c r="AZ136" s="163">
        <f t="shared" si="84"/>
        <v>0</v>
      </c>
      <c r="BA136" s="163">
        <f t="shared" si="84"/>
        <v>0</v>
      </c>
      <c r="BB136" s="163">
        <f t="shared" si="84"/>
        <v>0</v>
      </c>
      <c r="BC136" s="163">
        <f t="shared" si="84"/>
        <v>0</v>
      </c>
      <c r="BD136" s="163">
        <f t="shared" si="84"/>
        <v>0</v>
      </c>
      <c r="BE136" s="163">
        <f t="shared" si="84"/>
        <v>0</v>
      </c>
      <c r="BF136" s="163">
        <f t="shared" si="84"/>
        <v>0</v>
      </c>
      <c r="BG136" s="163">
        <f t="shared" si="84"/>
        <v>0</v>
      </c>
      <c r="BH136" s="163">
        <f t="shared" si="84"/>
        <v>0</v>
      </c>
      <c r="BI136" s="163">
        <f t="shared" si="84"/>
        <v>0</v>
      </c>
      <c r="BJ136" s="163">
        <f t="shared" si="84"/>
        <v>0</v>
      </c>
      <c r="BK136" s="163">
        <f t="shared" si="84"/>
        <v>0</v>
      </c>
      <c r="BL136" s="163">
        <f t="shared" si="84"/>
        <v>0</v>
      </c>
      <c r="BM136" s="163">
        <f t="shared" si="84"/>
        <v>0</v>
      </c>
      <c r="BN136" s="163">
        <f t="shared" si="84"/>
        <v>0</v>
      </c>
      <c r="BO136" s="163">
        <f t="shared" si="84"/>
        <v>0</v>
      </c>
      <c r="BP136" s="163">
        <f t="shared" si="84"/>
        <v>0</v>
      </c>
      <c r="BQ136" s="163">
        <f t="shared" si="84"/>
        <v>0</v>
      </c>
      <c r="BR136" s="163">
        <f t="shared" si="84"/>
        <v>0</v>
      </c>
      <c r="BS136" s="163">
        <f t="shared" si="84"/>
        <v>0</v>
      </c>
      <c r="BT136" s="163">
        <f t="shared" si="84"/>
        <v>0</v>
      </c>
      <c r="BU136" s="163">
        <f t="shared" si="84"/>
        <v>0</v>
      </c>
      <c r="BV136" s="163">
        <f t="shared" ref="BV136:EG136" si="85">BV134+BV135</f>
        <v>0</v>
      </c>
      <c r="BW136" s="163">
        <f t="shared" si="85"/>
        <v>0</v>
      </c>
      <c r="BX136" s="163">
        <f t="shared" si="85"/>
        <v>0</v>
      </c>
      <c r="BY136" s="163">
        <f t="shared" si="85"/>
        <v>0</v>
      </c>
      <c r="BZ136" s="163">
        <f t="shared" si="85"/>
        <v>0</v>
      </c>
      <c r="CA136" s="163">
        <f t="shared" si="85"/>
        <v>0</v>
      </c>
      <c r="CB136" s="163">
        <f t="shared" si="85"/>
        <v>0</v>
      </c>
      <c r="CC136" s="163">
        <f t="shared" si="85"/>
        <v>0</v>
      </c>
      <c r="CD136" s="163">
        <f t="shared" si="85"/>
        <v>0</v>
      </c>
      <c r="CE136" s="163">
        <f t="shared" si="85"/>
        <v>0</v>
      </c>
      <c r="CF136" s="163">
        <f t="shared" si="85"/>
        <v>0</v>
      </c>
      <c r="CG136" s="163">
        <f t="shared" si="85"/>
        <v>0</v>
      </c>
      <c r="CH136" s="163">
        <f t="shared" si="85"/>
        <v>0</v>
      </c>
      <c r="CI136" s="163">
        <f t="shared" si="85"/>
        <v>0</v>
      </c>
      <c r="CJ136" s="163">
        <f t="shared" si="85"/>
        <v>0</v>
      </c>
      <c r="CK136" s="163">
        <f t="shared" si="85"/>
        <v>0</v>
      </c>
      <c r="CL136" s="163">
        <f t="shared" si="85"/>
        <v>0</v>
      </c>
      <c r="CM136" s="163">
        <f t="shared" si="85"/>
        <v>0</v>
      </c>
      <c r="CN136" s="163">
        <f t="shared" si="85"/>
        <v>0</v>
      </c>
      <c r="CO136" s="163">
        <f t="shared" si="85"/>
        <v>0</v>
      </c>
      <c r="CP136" s="163">
        <f t="shared" si="85"/>
        <v>0</v>
      </c>
      <c r="CQ136" s="163">
        <f t="shared" si="85"/>
        <v>0</v>
      </c>
      <c r="CR136" s="163">
        <f t="shared" si="85"/>
        <v>0</v>
      </c>
      <c r="CS136" s="163">
        <f t="shared" si="85"/>
        <v>0</v>
      </c>
      <c r="CT136" s="163">
        <f t="shared" si="85"/>
        <v>0</v>
      </c>
      <c r="CU136" s="163">
        <f t="shared" si="85"/>
        <v>0</v>
      </c>
      <c r="CV136" s="163">
        <f t="shared" si="85"/>
        <v>0</v>
      </c>
      <c r="CW136" s="163">
        <f t="shared" si="85"/>
        <v>0</v>
      </c>
      <c r="CX136" s="163">
        <f t="shared" si="85"/>
        <v>0</v>
      </c>
      <c r="CY136" s="163">
        <f t="shared" si="85"/>
        <v>0</v>
      </c>
      <c r="CZ136" s="163">
        <f t="shared" si="85"/>
        <v>0</v>
      </c>
      <c r="DA136" s="163">
        <f t="shared" si="85"/>
        <v>0</v>
      </c>
      <c r="DB136" s="163">
        <f t="shared" si="85"/>
        <v>0</v>
      </c>
      <c r="DC136" s="163">
        <f t="shared" si="85"/>
        <v>0</v>
      </c>
      <c r="DD136" s="163">
        <f t="shared" si="85"/>
        <v>0</v>
      </c>
      <c r="DE136" s="163">
        <f t="shared" si="85"/>
        <v>0</v>
      </c>
      <c r="DF136" s="163">
        <f t="shared" si="85"/>
        <v>0</v>
      </c>
      <c r="DG136" s="163">
        <f t="shared" si="85"/>
        <v>0</v>
      </c>
      <c r="DH136" s="163">
        <f t="shared" si="85"/>
        <v>0</v>
      </c>
      <c r="DI136" s="163">
        <f t="shared" si="85"/>
        <v>0</v>
      </c>
      <c r="DJ136" s="163">
        <f t="shared" si="85"/>
        <v>0</v>
      </c>
      <c r="DK136" s="163">
        <f t="shared" si="85"/>
        <v>0</v>
      </c>
      <c r="DL136" s="163">
        <f t="shared" si="85"/>
        <v>0</v>
      </c>
      <c r="DM136" s="163">
        <f t="shared" si="85"/>
        <v>0</v>
      </c>
      <c r="DN136" s="163">
        <f t="shared" si="85"/>
        <v>0</v>
      </c>
      <c r="DO136" s="163">
        <f t="shared" si="85"/>
        <v>0</v>
      </c>
      <c r="DP136" s="163">
        <f t="shared" si="85"/>
        <v>0</v>
      </c>
      <c r="DQ136" s="163">
        <f t="shared" si="85"/>
        <v>0</v>
      </c>
      <c r="DR136" s="163">
        <f t="shared" si="85"/>
        <v>0</v>
      </c>
      <c r="DS136" s="163">
        <f t="shared" si="85"/>
        <v>0</v>
      </c>
      <c r="DT136" s="163">
        <f t="shared" si="85"/>
        <v>0</v>
      </c>
      <c r="DU136" s="163">
        <f t="shared" si="85"/>
        <v>0</v>
      </c>
      <c r="DV136" s="163">
        <f t="shared" si="85"/>
        <v>0</v>
      </c>
      <c r="DW136" s="163">
        <f t="shared" si="85"/>
        <v>0</v>
      </c>
      <c r="DX136" s="163">
        <f t="shared" si="85"/>
        <v>0</v>
      </c>
      <c r="DY136" s="163">
        <f t="shared" si="85"/>
        <v>0</v>
      </c>
      <c r="DZ136" s="163">
        <f t="shared" si="85"/>
        <v>0</v>
      </c>
      <c r="EA136" s="163">
        <f t="shared" si="85"/>
        <v>0</v>
      </c>
      <c r="EB136" s="163">
        <f t="shared" si="85"/>
        <v>0</v>
      </c>
      <c r="EC136" s="163">
        <f t="shared" si="85"/>
        <v>0</v>
      </c>
      <c r="ED136" s="163">
        <f t="shared" si="85"/>
        <v>0</v>
      </c>
      <c r="EE136" s="163">
        <f t="shared" si="85"/>
        <v>0</v>
      </c>
      <c r="EF136" s="163">
        <f t="shared" si="85"/>
        <v>0</v>
      </c>
      <c r="EG136" s="163">
        <f t="shared" si="85"/>
        <v>0</v>
      </c>
      <c r="EH136" s="163">
        <f t="shared" ref="EH136:ES136" si="86">EH134+EH135</f>
        <v>0</v>
      </c>
      <c r="EI136" s="163">
        <f t="shared" si="86"/>
        <v>0</v>
      </c>
      <c r="EJ136" s="163">
        <f t="shared" si="86"/>
        <v>0</v>
      </c>
      <c r="EK136" s="163">
        <f t="shared" si="86"/>
        <v>0</v>
      </c>
      <c r="EL136" s="163">
        <f t="shared" si="86"/>
        <v>0</v>
      </c>
      <c r="EM136" s="163">
        <f t="shared" si="86"/>
        <v>0</v>
      </c>
      <c r="EN136" s="163">
        <f t="shared" si="86"/>
        <v>0</v>
      </c>
      <c r="EO136" s="163">
        <f t="shared" si="86"/>
        <v>0</v>
      </c>
      <c r="EP136" s="163">
        <f t="shared" si="86"/>
        <v>0</v>
      </c>
      <c r="EQ136" s="163">
        <f t="shared" si="86"/>
        <v>0</v>
      </c>
      <c r="ER136" s="163">
        <f t="shared" si="86"/>
        <v>0</v>
      </c>
      <c r="ES136" s="163">
        <f t="shared" si="86"/>
        <v>0</v>
      </c>
    </row>
    <row r="137" spans="1:149" outlineLevel="1">
      <c r="C137" s="426"/>
      <c r="E137" s="39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  <c r="DE137" s="163"/>
      <c r="DF137" s="163"/>
      <c r="DG137" s="163"/>
      <c r="DH137" s="163"/>
      <c r="DI137" s="163"/>
      <c r="DJ137" s="163"/>
      <c r="DK137" s="163"/>
      <c r="DL137" s="163"/>
      <c r="DM137" s="163"/>
      <c r="DN137" s="163"/>
      <c r="DO137" s="163"/>
      <c r="DP137" s="163"/>
      <c r="DQ137" s="163"/>
      <c r="DR137" s="163"/>
      <c r="DS137" s="163"/>
      <c r="DT137" s="163"/>
      <c r="DU137" s="163"/>
      <c r="DV137" s="163"/>
      <c r="DW137" s="163"/>
      <c r="DX137" s="163"/>
      <c r="DY137" s="163"/>
      <c r="DZ137" s="163"/>
      <c r="EA137" s="163"/>
      <c r="EB137" s="163"/>
      <c r="EC137" s="163"/>
      <c r="ED137" s="163"/>
      <c r="EE137" s="163"/>
      <c r="EF137" s="163"/>
      <c r="EG137" s="163"/>
      <c r="EH137" s="163"/>
      <c r="EI137" s="163"/>
      <c r="EJ137" s="163"/>
      <c r="EK137" s="163"/>
      <c r="EL137" s="163"/>
      <c r="EM137" s="163"/>
      <c r="EN137" s="163"/>
      <c r="EO137" s="163"/>
      <c r="EP137" s="163"/>
      <c r="EQ137" s="163"/>
      <c r="ER137" s="163"/>
      <c r="ES137" s="163"/>
    </row>
    <row r="138" spans="1:149" outlineLevel="1">
      <c r="B138" s="23" t="s">
        <v>293</v>
      </c>
      <c r="C138" s="23" t="s">
        <v>300</v>
      </c>
      <c r="D138" s="25" t="s">
        <v>301</v>
      </c>
      <c r="E138" s="39">
        <f>SUM(F138:ES138)</f>
        <v>-130492.99999999975</v>
      </c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>
        <v>-701.57526881720423</v>
      </c>
      <c r="Q138" s="39">
        <v>-701.57526881720423</v>
      </c>
      <c r="R138" s="39">
        <v>-701.57526881720423</v>
      </c>
      <c r="S138" s="39">
        <v>-701.57526881720423</v>
      </c>
      <c r="T138" s="39">
        <v>-701.57526881720423</v>
      </c>
      <c r="U138" s="39">
        <v>-701.57526881720423</v>
      </c>
      <c r="V138" s="39">
        <v>-701.57526881720423</v>
      </c>
      <c r="W138" s="39">
        <v>-701.57526881720423</v>
      </c>
      <c r="X138" s="39">
        <v>-701.57526881720423</v>
      </c>
      <c r="Y138" s="39">
        <v>-701.57526881720423</v>
      </c>
      <c r="Z138" s="39">
        <v>-701.57526881720423</v>
      </c>
      <c r="AA138" s="39">
        <v>-701.57526881720423</v>
      </c>
      <c r="AB138" s="39">
        <v>-701.57526881720423</v>
      </c>
      <c r="AC138" s="39">
        <v>-701.57526881720423</v>
      </c>
      <c r="AD138" s="39">
        <v>-701.57526881720423</v>
      </c>
      <c r="AE138" s="39">
        <v>-701.57526881720423</v>
      </c>
      <c r="AF138" s="39">
        <v>-701.57526881720423</v>
      </c>
      <c r="AG138" s="39">
        <v>-701.57526881720423</v>
      </c>
      <c r="AH138" s="39">
        <v>-701.57526881720423</v>
      </c>
      <c r="AI138" s="39">
        <v>-701.57526881720423</v>
      </c>
      <c r="AJ138" s="39">
        <v>-701.57526881720423</v>
      </c>
      <c r="AK138" s="39">
        <v>-701.57526881720423</v>
      </c>
      <c r="AL138" s="39">
        <v>-701.57526881720423</v>
      </c>
      <c r="AM138" s="39">
        <v>-701.57526881720423</v>
      </c>
      <c r="AN138" s="39">
        <v>-701.57526881720423</v>
      </c>
      <c r="AO138" s="39">
        <v>-701.57526881720423</v>
      </c>
      <c r="AP138" s="39">
        <v>-701.57526881720423</v>
      </c>
      <c r="AQ138" s="39">
        <v>-701.57526881720423</v>
      </c>
      <c r="AR138" s="39">
        <v>-701.57526881720423</v>
      </c>
      <c r="AS138" s="39">
        <v>-701.57526881720423</v>
      </c>
      <c r="AT138" s="39">
        <v>-701.57526881720423</v>
      </c>
      <c r="AU138" s="39">
        <v>-701.57526881720423</v>
      </c>
      <c r="AV138" s="39">
        <v>-701.57526881720423</v>
      </c>
      <c r="AW138" s="39">
        <v>-701.57526881720423</v>
      </c>
      <c r="AX138" s="39">
        <v>-701.57526881720423</v>
      </c>
      <c r="AY138" s="39">
        <v>-701.57526881720423</v>
      </c>
      <c r="AZ138" s="39">
        <v>-701.57526881720423</v>
      </c>
      <c r="BA138" s="39">
        <v>-701.57526881720423</v>
      </c>
      <c r="BB138" s="39">
        <v>-701.57526881720423</v>
      </c>
      <c r="BC138" s="39">
        <v>-701.57526881720423</v>
      </c>
      <c r="BD138" s="39">
        <v>-701.57526881720423</v>
      </c>
      <c r="BE138" s="39">
        <v>-701.57526881720423</v>
      </c>
      <c r="BF138" s="39">
        <v>-701.57526881720423</v>
      </c>
      <c r="BG138" s="39">
        <v>-701.57526881720423</v>
      </c>
      <c r="BH138" s="39">
        <v>-701.57526881720423</v>
      </c>
      <c r="BI138" s="39">
        <v>-701.57526881720423</v>
      </c>
      <c r="BJ138" s="39">
        <v>-701.57526881720423</v>
      </c>
      <c r="BK138" s="39">
        <v>-701.57526881720423</v>
      </c>
      <c r="BL138" s="39">
        <v>-701.57526881720423</v>
      </c>
      <c r="BM138" s="39">
        <v>-701.57526881720423</v>
      </c>
      <c r="BN138" s="39">
        <v>-701.57526881720423</v>
      </c>
      <c r="BO138" s="39">
        <v>-701.57526881720423</v>
      </c>
      <c r="BP138" s="39">
        <v>-701.57526881720423</v>
      </c>
      <c r="BQ138" s="39">
        <v>-701.57526881720423</v>
      </c>
      <c r="BR138" s="39">
        <v>-701.57526881720423</v>
      </c>
      <c r="BS138" s="39">
        <v>-701.57526881720423</v>
      </c>
      <c r="BT138" s="39">
        <v>-701.57526881720423</v>
      </c>
      <c r="BU138" s="39">
        <v>-701.57526881720423</v>
      </c>
      <c r="BV138" s="39">
        <v>-701.57526881720423</v>
      </c>
      <c r="BW138" s="39">
        <v>-701.57526881720423</v>
      </c>
      <c r="BX138" s="39">
        <v>-701.57526881720423</v>
      </c>
      <c r="BY138" s="39">
        <v>-701.57526881720423</v>
      </c>
      <c r="BZ138" s="39">
        <v>-1449.9222222222222</v>
      </c>
      <c r="CA138" s="39">
        <v>-1449.9222222222222</v>
      </c>
      <c r="CB138" s="39">
        <v>-1449.9222222222222</v>
      </c>
      <c r="CC138" s="39">
        <v>-1449.9222222222222</v>
      </c>
      <c r="CD138" s="39">
        <v>-1449.9222222222222</v>
      </c>
      <c r="CE138" s="39">
        <v>-1449.9222222222222</v>
      </c>
      <c r="CF138" s="39">
        <v>-1449.9222222222222</v>
      </c>
      <c r="CG138" s="39">
        <v>-1449.9222222222222</v>
      </c>
      <c r="CH138" s="39">
        <v>-1449.9222222222222</v>
      </c>
      <c r="CI138" s="39">
        <v>-1449.9222222222222</v>
      </c>
      <c r="CJ138" s="39">
        <v>-1449.9222222222222</v>
      </c>
      <c r="CK138" s="39">
        <v>-1449.9222222222222</v>
      </c>
      <c r="CL138" s="39">
        <v>-1449.9222222222222</v>
      </c>
      <c r="CM138" s="39">
        <v>-1449.9222222222222</v>
      </c>
      <c r="CN138" s="39">
        <v>-1449.9222222222222</v>
      </c>
      <c r="CO138" s="39">
        <v>-1449.9222222222222</v>
      </c>
      <c r="CP138" s="39">
        <v>-1449.9222222222222</v>
      </c>
      <c r="CQ138" s="39">
        <v>-1449.9222222222222</v>
      </c>
      <c r="CR138" s="39">
        <v>-1449.9222222222222</v>
      </c>
      <c r="CS138" s="39">
        <v>-1449.9222222222222</v>
      </c>
      <c r="CT138" s="39">
        <v>-1449.9222222222222</v>
      </c>
      <c r="CU138" s="39">
        <v>-1449.9222222222222</v>
      </c>
      <c r="CV138" s="39">
        <v>-1449.9222222222222</v>
      </c>
      <c r="CW138" s="39">
        <v>-1449.9222222222222</v>
      </c>
      <c r="CX138" s="39">
        <v>-1449.9222222222222</v>
      </c>
      <c r="CY138" s="39">
        <v>-1449.9222222222222</v>
      </c>
      <c r="CZ138" s="39">
        <v>-1449.9222222222222</v>
      </c>
      <c r="DA138" s="39">
        <v>-1449.9222222222222</v>
      </c>
      <c r="DB138" s="39">
        <v>-1449.9222222222222</v>
      </c>
      <c r="DC138" s="39">
        <v>-1449.9222222222222</v>
      </c>
      <c r="DD138" s="39">
        <v>-1449.9222222222222</v>
      </c>
      <c r="DE138" s="39">
        <v>-1449.9222222222222</v>
      </c>
      <c r="DF138" s="39">
        <v>-1449.9222222222222</v>
      </c>
      <c r="DG138" s="39">
        <v>-1449.9222222222222</v>
      </c>
      <c r="DH138" s="39">
        <v>-1449.9222222222222</v>
      </c>
      <c r="DI138" s="39">
        <v>-1449.9222222222222</v>
      </c>
      <c r="DJ138" s="39">
        <v>-1449.9222222222222</v>
      </c>
      <c r="DK138" s="39">
        <v>-1449.9222222222222</v>
      </c>
      <c r="DL138" s="39">
        <v>-1449.9222222222222</v>
      </c>
      <c r="DM138" s="39">
        <v>-1449.9222222222222</v>
      </c>
      <c r="DN138" s="39">
        <v>-1449.9222222222222</v>
      </c>
      <c r="DO138" s="39">
        <v>-1449.9222222222222</v>
      </c>
      <c r="DP138" s="39">
        <v>-1449.9222222222222</v>
      </c>
      <c r="DQ138" s="39">
        <v>-1449.9222222222222</v>
      </c>
      <c r="DR138" s="39">
        <v>-1449.9222222222222</v>
      </c>
      <c r="DS138" s="39">
        <v>-1449.9222222222222</v>
      </c>
      <c r="DT138" s="39">
        <v>-1449.9222222222222</v>
      </c>
      <c r="DU138" s="39">
        <v>-1449.9222222222222</v>
      </c>
      <c r="DV138" s="39">
        <v>-1449.9222222222222</v>
      </c>
      <c r="DW138" s="39">
        <v>-1449.9222222222222</v>
      </c>
      <c r="DX138" s="39">
        <v>-1449.9222222222222</v>
      </c>
      <c r="DY138" s="39">
        <v>-1449.9222222222222</v>
      </c>
      <c r="DZ138" s="39">
        <v>-1449.9222222222222</v>
      </c>
      <c r="EA138" s="39">
        <v>-1449.9222222222222</v>
      </c>
      <c r="EB138" s="39">
        <v>-1449.9222222222222</v>
      </c>
      <c r="EC138" s="39">
        <v>-1449.9222222222222</v>
      </c>
      <c r="ED138" s="39">
        <v>-1449.9222222222222</v>
      </c>
      <c r="EE138" s="39">
        <v>-1449.9222222222222</v>
      </c>
      <c r="EF138" s="39">
        <v>-1449.9222222222222</v>
      </c>
      <c r="EG138" s="39">
        <v>-1449.9222222222222</v>
      </c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</row>
    <row r="139" spans="1:149" outlineLevel="1">
      <c r="B139" s="23" t="s">
        <v>292</v>
      </c>
      <c r="C139" s="354"/>
      <c r="D139" s="25" t="s">
        <v>310</v>
      </c>
      <c r="E139" s="39">
        <f t="shared" ref="E139:E140" si="87">SUM(F139:ES139)</f>
        <v>2.2580644974823372E-4</v>
      </c>
      <c r="O139" s="39"/>
      <c r="P139" s="205">
        <v>0</v>
      </c>
      <c r="Q139" s="205">
        <v>0</v>
      </c>
      <c r="R139" s="205">
        <v>0</v>
      </c>
      <c r="S139" s="205">
        <v>0</v>
      </c>
      <c r="T139" s="205">
        <v>0</v>
      </c>
      <c r="U139" s="205">
        <v>0</v>
      </c>
      <c r="V139" s="205">
        <v>0</v>
      </c>
      <c r="W139" s="205">
        <v>0</v>
      </c>
      <c r="X139" s="205">
        <v>0</v>
      </c>
      <c r="Y139" s="205">
        <v>0</v>
      </c>
      <c r="Z139" s="205">
        <v>0</v>
      </c>
      <c r="AA139" s="205">
        <v>0</v>
      </c>
      <c r="AB139" s="205">
        <v>0</v>
      </c>
      <c r="AC139" s="444">
        <v>2.2580644974823372E-4</v>
      </c>
      <c r="AD139" s="444">
        <v>0</v>
      </c>
      <c r="AE139" s="444">
        <v>0</v>
      </c>
      <c r="AF139" s="444">
        <v>0</v>
      </c>
      <c r="AG139" s="444">
        <v>0</v>
      </c>
      <c r="AH139" s="444">
        <v>0</v>
      </c>
      <c r="AI139" s="444">
        <v>0</v>
      </c>
      <c r="AJ139" s="205">
        <v>0</v>
      </c>
      <c r="AK139" s="205">
        <v>0</v>
      </c>
      <c r="AL139" s="205">
        <v>0</v>
      </c>
      <c r="AM139" s="205">
        <v>0</v>
      </c>
      <c r="AN139" s="205">
        <v>0</v>
      </c>
      <c r="AO139" s="205">
        <v>0</v>
      </c>
      <c r="AP139" s="205">
        <v>0</v>
      </c>
      <c r="AQ139" s="205">
        <v>0</v>
      </c>
      <c r="AR139" s="205">
        <v>0</v>
      </c>
      <c r="AS139" s="205">
        <v>0</v>
      </c>
      <c r="AT139" s="205">
        <v>0</v>
      </c>
      <c r="AU139" s="205">
        <v>0</v>
      </c>
      <c r="AV139" s="205">
        <v>0</v>
      </c>
      <c r="AW139" s="205">
        <v>0</v>
      </c>
      <c r="AX139" s="205">
        <v>0</v>
      </c>
      <c r="AY139" s="205">
        <v>0</v>
      </c>
      <c r="AZ139" s="205">
        <v>0</v>
      </c>
      <c r="BA139" s="205">
        <v>0</v>
      </c>
      <c r="BB139" s="205">
        <v>0</v>
      </c>
      <c r="BC139" s="205">
        <v>0</v>
      </c>
      <c r="BD139" s="205">
        <v>0</v>
      </c>
      <c r="BE139" s="205">
        <v>0</v>
      </c>
      <c r="BF139" s="205">
        <v>0</v>
      </c>
      <c r="BG139" s="205">
        <v>0</v>
      </c>
      <c r="BH139" s="205">
        <v>0</v>
      </c>
      <c r="BI139" s="205">
        <v>0</v>
      </c>
      <c r="BJ139" s="205">
        <v>0</v>
      </c>
      <c r="BK139" s="205">
        <v>0</v>
      </c>
      <c r="BL139" s="205">
        <v>0</v>
      </c>
      <c r="BM139" s="205">
        <v>0</v>
      </c>
      <c r="BN139" s="205">
        <v>0</v>
      </c>
      <c r="BO139" s="205">
        <v>0</v>
      </c>
      <c r="BP139" s="205">
        <v>0</v>
      </c>
      <c r="BQ139" s="205">
        <v>0</v>
      </c>
      <c r="BR139" s="205">
        <v>0</v>
      </c>
      <c r="BS139" s="205">
        <v>0</v>
      </c>
      <c r="BT139" s="205">
        <v>0</v>
      </c>
      <c r="BU139" s="205">
        <v>0</v>
      </c>
      <c r="BV139" s="205">
        <v>0</v>
      </c>
      <c r="BW139" s="205">
        <v>0</v>
      </c>
      <c r="BX139" s="205">
        <v>0</v>
      </c>
      <c r="BY139" s="205">
        <v>0</v>
      </c>
      <c r="BZ139" s="205">
        <v>0</v>
      </c>
      <c r="CA139" s="205">
        <v>0</v>
      </c>
      <c r="CB139" s="205">
        <v>0</v>
      </c>
      <c r="CC139" s="205">
        <v>0</v>
      </c>
      <c r="CD139" s="205">
        <v>0</v>
      </c>
      <c r="CE139" s="205">
        <v>0</v>
      </c>
      <c r="CF139" s="205">
        <v>0</v>
      </c>
      <c r="CG139" s="205">
        <v>0</v>
      </c>
      <c r="CH139" s="205">
        <v>0</v>
      </c>
      <c r="CI139" s="205">
        <v>0</v>
      </c>
      <c r="CJ139" s="205">
        <v>0</v>
      </c>
      <c r="CK139" s="205">
        <v>0</v>
      </c>
      <c r="CL139" s="205">
        <v>0</v>
      </c>
      <c r="CM139" s="205">
        <v>0</v>
      </c>
      <c r="CN139" s="205">
        <v>0</v>
      </c>
      <c r="CO139" s="205">
        <v>0</v>
      </c>
      <c r="CP139" s="205">
        <v>0</v>
      </c>
      <c r="CQ139" s="205">
        <v>0</v>
      </c>
      <c r="CR139" s="205">
        <v>0</v>
      </c>
      <c r="CS139" s="205">
        <v>0</v>
      </c>
      <c r="CT139" s="205">
        <v>0</v>
      </c>
      <c r="CU139" s="205">
        <v>0</v>
      </c>
      <c r="CV139" s="205">
        <v>0</v>
      </c>
      <c r="CW139" s="205">
        <v>0</v>
      </c>
      <c r="CX139" s="205">
        <v>0</v>
      </c>
      <c r="CY139" s="205">
        <v>0</v>
      </c>
      <c r="CZ139" s="205">
        <v>0</v>
      </c>
      <c r="DA139" s="205">
        <v>0</v>
      </c>
      <c r="DB139" s="205">
        <v>0</v>
      </c>
      <c r="DC139" s="205">
        <v>0</v>
      </c>
      <c r="DD139" s="205">
        <v>0</v>
      </c>
      <c r="DE139" s="205">
        <v>0</v>
      </c>
      <c r="DF139" s="205">
        <v>0</v>
      </c>
      <c r="DG139" s="205">
        <v>0</v>
      </c>
      <c r="DH139" s="205">
        <v>0</v>
      </c>
      <c r="DI139" s="205">
        <v>0</v>
      </c>
      <c r="DJ139" s="205">
        <v>0</v>
      </c>
      <c r="DK139" s="205">
        <v>0</v>
      </c>
      <c r="DL139" s="205">
        <v>0</v>
      </c>
      <c r="DM139" s="205">
        <v>0</v>
      </c>
      <c r="DN139" s="205">
        <v>0</v>
      </c>
      <c r="DO139" s="205">
        <v>0</v>
      </c>
      <c r="DP139" s="205">
        <v>0</v>
      </c>
      <c r="DQ139" s="205">
        <v>0</v>
      </c>
      <c r="DR139" s="205">
        <v>0</v>
      </c>
      <c r="DS139" s="205">
        <v>0</v>
      </c>
      <c r="DT139" s="205">
        <v>0</v>
      </c>
      <c r="DU139" s="205">
        <v>0</v>
      </c>
      <c r="DV139" s="205">
        <v>0</v>
      </c>
      <c r="DW139" s="205">
        <v>0</v>
      </c>
      <c r="DX139" s="205">
        <v>0</v>
      </c>
      <c r="DY139" s="205">
        <v>0</v>
      </c>
      <c r="DZ139" s="205">
        <v>0</v>
      </c>
      <c r="EA139" s="205">
        <v>0</v>
      </c>
      <c r="EB139" s="205">
        <v>0</v>
      </c>
      <c r="EC139" s="205">
        <v>0</v>
      </c>
      <c r="ED139" s="205">
        <v>0</v>
      </c>
      <c r="EE139" s="205">
        <v>0</v>
      </c>
      <c r="EF139" s="205">
        <v>0</v>
      </c>
      <c r="EG139" s="205">
        <v>0</v>
      </c>
      <c r="EH139" s="205">
        <v>0</v>
      </c>
      <c r="EI139" s="205">
        <v>0</v>
      </c>
      <c r="EJ139" s="205">
        <v>0</v>
      </c>
      <c r="EK139" s="205">
        <v>0</v>
      </c>
      <c r="EL139" s="205">
        <v>0</v>
      </c>
      <c r="EM139" s="205">
        <v>0</v>
      </c>
      <c r="EN139" s="205">
        <v>0</v>
      </c>
      <c r="EO139" s="205">
        <v>0</v>
      </c>
      <c r="EP139" s="205">
        <v>0</v>
      </c>
      <c r="EQ139" s="205">
        <v>0</v>
      </c>
      <c r="ER139" s="205">
        <v>0</v>
      </c>
      <c r="ES139" s="205">
        <v>0</v>
      </c>
    </row>
    <row r="140" spans="1:149" ht="20.25" customHeight="1" outlineLevel="1">
      <c r="D140" s="25" t="s">
        <v>302</v>
      </c>
      <c r="E140" s="39">
        <f t="shared" si="87"/>
        <v>-130492.9997741933</v>
      </c>
      <c r="I140" s="163">
        <f t="shared" ref="I140:AN140" si="88">SUM(I138:I139)</f>
        <v>0</v>
      </c>
      <c r="J140" s="163">
        <f t="shared" si="88"/>
        <v>0</v>
      </c>
      <c r="K140" s="163">
        <f t="shared" si="88"/>
        <v>0</v>
      </c>
      <c r="L140" s="163">
        <f t="shared" si="88"/>
        <v>0</v>
      </c>
      <c r="M140" s="163">
        <f t="shared" si="88"/>
        <v>0</v>
      </c>
      <c r="N140" s="163">
        <f t="shared" si="88"/>
        <v>0</v>
      </c>
      <c r="O140" s="163">
        <f t="shared" si="88"/>
        <v>0</v>
      </c>
      <c r="P140" s="357">
        <f t="shared" si="88"/>
        <v>-701.57526881720423</v>
      </c>
      <c r="Q140" s="357">
        <f t="shared" si="88"/>
        <v>-701.57526881720423</v>
      </c>
      <c r="R140" s="357">
        <f t="shared" si="88"/>
        <v>-701.57526881720423</v>
      </c>
      <c r="S140" s="357">
        <f t="shared" si="88"/>
        <v>-701.57526881720423</v>
      </c>
      <c r="T140" s="357">
        <f t="shared" si="88"/>
        <v>-701.57526881720423</v>
      </c>
      <c r="U140" s="357">
        <f t="shared" si="88"/>
        <v>-701.57526881720423</v>
      </c>
      <c r="V140" s="357">
        <f t="shared" si="88"/>
        <v>-701.57526881720423</v>
      </c>
      <c r="W140" s="357">
        <f t="shared" si="88"/>
        <v>-701.57526881720423</v>
      </c>
      <c r="X140" s="163">
        <f t="shared" si="88"/>
        <v>-701.57526881720423</v>
      </c>
      <c r="Y140" s="163">
        <f t="shared" si="88"/>
        <v>-701.57526881720423</v>
      </c>
      <c r="Z140" s="163">
        <f t="shared" si="88"/>
        <v>-701.57526881720423</v>
      </c>
      <c r="AA140" s="163">
        <f t="shared" si="88"/>
        <v>-701.57526881720423</v>
      </c>
      <c r="AB140" s="163">
        <f t="shared" si="88"/>
        <v>-701.57526881720423</v>
      </c>
      <c r="AC140" s="442">
        <f t="shared" si="88"/>
        <v>-701.57504301075448</v>
      </c>
      <c r="AD140" s="163">
        <f t="shared" si="88"/>
        <v>-701.57526881720423</v>
      </c>
      <c r="AE140" s="163">
        <f t="shared" si="88"/>
        <v>-701.57526881720423</v>
      </c>
      <c r="AF140" s="163">
        <f t="shared" si="88"/>
        <v>-701.57526881720423</v>
      </c>
      <c r="AG140" s="163">
        <f t="shared" si="88"/>
        <v>-701.57526881720423</v>
      </c>
      <c r="AH140" s="163">
        <f t="shared" si="88"/>
        <v>-701.57526881720423</v>
      </c>
      <c r="AI140" s="163">
        <f t="shared" si="88"/>
        <v>-701.57526881720423</v>
      </c>
      <c r="AJ140" s="163">
        <f t="shared" si="88"/>
        <v>-701.57526881720423</v>
      </c>
      <c r="AK140" s="163">
        <f t="shared" si="88"/>
        <v>-701.57526881720423</v>
      </c>
      <c r="AL140" s="163">
        <f t="shared" si="88"/>
        <v>-701.57526881720423</v>
      </c>
      <c r="AM140" s="163">
        <f t="shared" si="88"/>
        <v>-701.57526881720423</v>
      </c>
      <c r="AN140" s="163">
        <f t="shared" si="88"/>
        <v>-701.57526881720423</v>
      </c>
      <c r="AO140" s="163">
        <f t="shared" ref="AO140:BT140" si="89">SUM(AO138:AO139)</f>
        <v>-701.57526881720423</v>
      </c>
      <c r="AP140" s="163">
        <f t="shared" si="89"/>
        <v>-701.57526881720423</v>
      </c>
      <c r="AQ140" s="163">
        <f t="shared" si="89"/>
        <v>-701.57526881720423</v>
      </c>
      <c r="AR140" s="163">
        <f t="shared" si="89"/>
        <v>-701.57526881720423</v>
      </c>
      <c r="AS140" s="163">
        <f t="shared" si="89"/>
        <v>-701.57526881720423</v>
      </c>
      <c r="AT140" s="163">
        <f t="shared" si="89"/>
        <v>-701.57526881720423</v>
      </c>
      <c r="AU140" s="163">
        <f t="shared" si="89"/>
        <v>-701.57526881720423</v>
      </c>
      <c r="AV140" s="163">
        <f t="shared" si="89"/>
        <v>-701.57526881720423</v>
      </c>
      <c r="AW140" s="163">
        <f t="shared" si="89"/>
        <v>-701.57526881720423</v>
      </c>
      <c r="AX140" s="163">
        <f t="shared" si="89"/>
        <v>-701.57526881720423</v>
      </c>
      <c r="AY140" s="163">
        <f t="shared" si="89"/>
        <v>-701.57526881720423</v>
      </c>
      <c r="AZ140" s="163">
        <f t="shared" si="89"/>
        <v>-701.57526881720423</v>
      </c>
      <c r="BA140" s="163">
        <f t="shared" si="89"/>
        <v>-701.57526881720423</v>
      </c>
      <c r="BB140" s="163">
        <f t="shared" si="89"/>
        <v>-701.57526881720423</v>
      </c>
      <c r="BC140" s="163">
        <f t="shared" si="89"/>
        <v>-701.57526881720423</v>
      </c>
      <c r="BD140" s="163">
        <f t="shared" si="89"/>
        <v>-701.57526881720423</v>
      </c>
      <c r="BE140" s="163">
        <f t="shared" si="89"/>
        <v>-701.57526881720423</v>
      </c>
      <c r="BF140" s="163">
        <f t="shared" si="89"/>
        <v>-701.57526881720423</v>
      </c>
      <c r="BG140" s="163">
        <f t="shared" si="89"/>
        <v>-701.57526881720423</v>
      </c>
      <c r="BH140" s="163">
        <f t="shared" si="89"/>
        <v>-701.57526881720423</v>
      </c>
      <c r="BI140" s="163">
        <f t="shared" si="89"/>
        <v>-701.57526881720423</v>
      </c>
      <c r="BJ140" s="163">
        <f t="shared" si="89"/>
        <v>-701.57526881720423</v>
      </c>
      <c r="BK140" s="163">
        <f t="shared" si="89"/>
        <v>-701.57526881720423</v>
      </c>
      <c r="BL140" s="163">
        <f t="shared" si="89"/>
        <v>-701.57526881720423</v>
      </c>
      <c r="BM140" s="163">
        <f t="shared" si="89"/>
        <v>-701.57526881720423</v>
      </c>
      <c r="BN140" s="163">
        <f t="shared" si="89"/>
        <v>-701.57526881720423</v>
      </c>
      <c r="BO140" s="163">
        <f t="shared" si="89"/>
        <v>-701.57526881720423</v>
      </c>
      <c r="BP140" s="163">
        <f t="shared" si="89"/>
        <v>-701.57526881720423</v>
      </c>
      <c r="BQ140" s="163">
        <f t="shared" si="89"/>
        <v>-701.57526881720423</v>
      </c>
      <c r="BR140" s="163">
        <f t="shared" si="89"/>
        <v>-701.57526881720423</v>
      </c>
      <c r="BS140" s="163">
        <f t="shared" si="89"/>
        <v>-701.57526881720423</v>
      </c>
      <c r="BT140" s="163">
        <f t="shared" si="89"/>
        <v>-701.57526881720423</v>
      </c>
      <c r="BU140" s="163">
        <f t="shared" ref="BU140:CZ140" si="90">SUM(BU138:BU139)</f>
        <v>-701.57526881720423</v>
      </c>
      <c r="BV140" s="163">
        <f t="shared" si="90"/>
        <v>-701.57526881720423</v>
      </c>
      <c r="BW140" s="163">
        <f t="shared" si="90"/>
        <v>-701.57526881720423</v>
      </c>
      <c r="BX140" s="163">
        <f t="shared" si="90"/>
        <v>-701.57526881720423</v>
      </c>
      <c r="BY140" s="163">
        <f t="shared" si="90"/>
        <v>-701.57526881720423</v>
      </c>
      <c r="BZ140" s="163">
        <f t="shared" si="90"/>
        <v>-1449.9222222222222</v>
      </c>
      <c r="CA140" s="163">
        <f t="shared" si="90"/>
        <v>-1449.9222222222222</v>
      </c>
      <c r="CB140" s="163">
        <f t="shared" si="90"/>
        <v>-1449.9222222222222</v>
      </c>
      <c r="CC140" s="163">
        <f t="shared" si="90"/>
        <v>-1449.9222222222222</v>
      </c>
      <c r="CD140" s="163">
        <f t="shared" si="90"/>
        <v>-1449.9222222222222</v>
      </c>
      <c r="CE140" s="163">
        <f t="shared" si="90"/>
        <v>-1449.9222222222222</v>
      </c>
      <c r="CF140" s="163">
        <f t="shared" si="90"/>
        <v>-1449.9222222222222</v>
      </c>
      <c r="CG140" s="163">
        <f t="shared" si="90"/>
        <v>-1449.9222222222222</v>
      </c>
      <c r="CH140" s="163">
        <f t="shared" si="90"/>
        <v>-1449.9222222222222</v>
      </c>
      <c r="CI140" s="163">
        <f t="shared" si="90"/>
        <v>-1449.9222222222222</v>
      </c>
      <c r="CJ140" s="163">
        <f t="shared" si="90"/>
        <v>-1449.9222222222222</v>
      </c>
      <c r="CK140" s="163">
        <f t="shared" si="90"/>
        <v>-1449.9222222222222</v>
      </c>
      <c r="CL140" s="163">
        <f t="shared" si="90"/>
        <v>-1449.9222222222222</v>
      </c>
      <c r="CM140" s="163">
        <f t="shared" si="90"/>
        <v>-1449.9222222222222</v>
      </c>
      <c r="CN140" s="163">
        <f t="shared" si="90"/>
        <v>-1449.9222222222222</v>
      </c>
      <c r="CO140" s="163">
        <f t="shared" si="90"/>
        <v>-1449.9222222222222</v>
      </c>
      <c r="CP140" s="163">
        <f t="shared" si="90"/>
        <v>-1449.9222222222222</v>
      </c>
      <c r="CQ140" s="163">
        <f t="shared" si="90"/>
        <v>-1449.9222222222222</v>
      </c>
      <c r="CR140" s="163">
        <f t="shared" si="90"/>
        <v>-1449.9222222222222</v>
      </c>
      <c r="CS140" s="163">
        <f t="shared" si="90"/>
        <v>-1449.9222222222222</v>
      </c>
      <c r="CT140" s="163">
        <f t="shared" si="90"/>
        <v>-1449.9222222222222</v>
      </c>
      <c r="CU140" s="163">
        <f t="shared" si="90"/>
        <v>-1449.9222222222222</v>
      </c>
      <c r="CV140" s="163">
        <f t="shared" si="90"/>
        <v>-1449.9222222222222</v>
      </c>
      <c r="CW140" s="163">
        <f t="shared" si="90"/>
        <v>-1449.9222222222222</v>
      </c>
      <c r="CX140" s="163">
        <f t="shared" si="90"/>
        <v>-1449.9222222222222</v>
      </c>
      <c r="CY140" s="163">
        <f t="shared" si="90"/>
        <v>-1449.9222222222222</v>
      </c>
      <c r="CZ140" s="163">
        <f t="shared" si="90"/>
        <v>-1449.9222222222222</v>
      </c>
      <c r="DA140" s="163">
        <f t="shared" ref="DA140:EF140" si="91">SUM(DA138:DA139)</f>
        <v>-1449.9222222222222</v>
      </c>
      <c r="DB140" s="163">
        <f t="shared" si="91"/>
        <v>-1449.9222222222222</v>
      </c>
      <c r="DC140" s="163">
        <f t="shared" si="91"/>
        <v>-1449.9222222222222</v>
      </c>
      <c r="DD140" s="163">
        <f t="shared" si="91"/>
        <v>-1449.9222222222222</v>
      </c>
      <c r="DE140" s="163">
        <f t="shared" si="91"/>
        <v>-1449.9222222222222</v>
      </c>
      <c r="DF140" s="163">
        <f t="shared" si="91"/>
        <v>-1449.9222222222222</v>
      </c>
      <c r="DG140" s="163">
        <f t="shared" si="91"/>
        <v>-1449.9222222222222</v>
      </c>
      <c r="DH140" s="163">
        <f t="shared" si="91"/>
        <v>-1449.9222222222222</v>
      </c>
      <c r="DI140" s="163">
        <f t="shared" si="91"/>
        <v>-1449.9222222222222</v>
      </c>
      <c r="DJ140" s="163">
        <f t="shared" si="91"/>
        <v>-1449.9222222222222</v>
      </c>
      <c r="DK140" s="163">
        <f t="shared" si="91"/>
        <v>-1449.9222222222222</v>
      </c>
      <c r="DL140" s="163">
        <f t="shared" si="91"/>
        <v>-1449.9222222222222</v>
      </c>
      <c r="DM140" s="163">
        <f t="shared" si="91"/>
        <v>-1449.9222222222222</v>
      </c>
      <c r="DN140" s="163">
        <f t="shared" si="91"/>
        <v>-1449.9222222222222</v>
      </c>
      <c r="DO140" s="163">
        <f t="shared" si="91"/>
        <v>-1449.9222222222222</v>
      </c>
      <c r="DP140" s="163">
        <f t="shared" si="91"/>
        <v>-1449.9222222222222</v>
      </c>
      <c r="DQ140" s="163">
        <f t="shared" si="91"/>
        <v>-1449.9222222222222</v>
      </c>
      <c r="DR140" s="163">
        <f t="shared" si="91"/>
        <v>-1449.9222222222222</v>
      </c>
      <c r="DS140" s="163">
        <f t="shared" si="91"/>
        <v>-1449.9222222222222</v>
      </c>
      <c r="DT140" s="163">
        <f t="shared" si="91"/>
        <v>-1449.9222222222222</v>
      </c>
      <c r="DU140" s="163">
        <f t="shared" si="91"/>
        <v>-1449.9222222222222</v>
      </c>
      <c r="DV140" s="163">
        <f t="shared" si="91"/>
        <v>-1449.9222222222222</v>
      </c>
      <c r="DW140" s="163">
        <f t="shared" si="91"/>
        <v>-1449.9222222222222</v>
      </c>
      <c r="DX140" s="163">
        <f t="shared" si="91"/>
        <v>-1449.9222222222222</v>
      </c>
      <c r="DY140" s="163">
        <f t="shared" si="91"/>
        <v>-1449.9222222222222</v>
      </c>
      <c r="DZ140" s="163">
        <f t="shared" si="91"/>
        <v>-1449.9222222222222</v>
      </c>
      <c r="EA140" s="163">
        <f t="shared" si="91"/>
        <v>-1449.9222222222222</v>
      </c>
      <c r="EB140" s="163">
        <f t="shared" si="91"/>
        <v>-1449.9222222222222</v>
      </c>
      <c r="EC140" s="163">
        <f t="shared" si="91"/>
        <v>-1449.9222222222222</v>
      </c>
      <c r="ED140" s="163">
        <f t="shared" si="91"/>
        <v>-1449.9222222222222</v>
      </c>
      <c r="EE140" s="163">
        <f t="shared" si="91"/>
        <v>-1449.9222222222222</v>
      </c>
      <c r="EF140" s="163">
        <f t="shared" si="91"/>
        <v>-1449.9222222222222</v>
      </c>
      <c r="EG140" s="163">
        <f t="shared" ref="EG140:ES140" si="92">SUM(EG138:EG139)</f>
        <v>-1449.9222222222222</v>
      </c>
      <c r="EH140" s="163">
        <f t="shared" si="92"/>
        <v>0</v>
      </c>
      <c r="EI140" s="163">
        <f t="shared" si="92"/>
        <v>0</v>
      </c>
      <c r="EJ140" s="163">
        <f t="shared" si="92"/>
        <v>0</v>
      </c>
      <c r="EK140" s="163">
        <f t="shared" si="92"/>
        <v>0</v>
      </c>
      <c r="EL140" s="163">
        <f t="shared" si="92"/>
        <v>0</v>
      </c>
      <c r="EM140" s="163">
        <f t="shared" si="92"/>
        <v>0</v>
      </c>
      <c r="EN140" s="163">
        <f t="shared" si="92"/>
        <v>0</v>
      </c>
      <c r="EO140" s="163">
        <f t="shared" si="92"/>
        <v>0</v>
      </c>
      <c r="EP140" s="163">
        <f t="shared" si="92"/>
        <v>0</v>
      </c>
      <c r="EQ140" s="163">
        <f t="shared" si="92"/>
        <v>0</v>
      </c>
      <c r="ER140" s="163">
        <f t="shared" si="92"/>
        <v>0</v>
      </c>
      <c r="ES140" s="163">
        <f t="shared" si="92"/>
        <v>0</v>
      </c>
    </row>
    <row r="141" spans="1:149" outlineLevel="1">
      <c r="D141" s="256"/>
      <c r="E141" s="358"/>
      <c r="O141" s="39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151"/>
      <c r="AD141" s="356"/>
      <c r="AE141" s="356"/>
      <c r="AF141" s="356"/>
      <c r="AG141" s="356"/>
      <c r="AH141" s="356"/>
      <c r="AI141" s="356"/>
      <c r="AJ141" s="356"/>
      <c r="AK141" s="356"/>
      <c r="AL141" s="356"/>
      <c r="AM141" s="356"/>
      <c r="AN141" s="356"/>
      <c r="AO141" s="356"/>
      <c r="AP141" s="356"/>
      <c r="AQ141" s="356"/>
      <c r="AR141" s="356"/>
      <c r="AS141" s="356"/>
      <c r="AT141" s="356"/>
      <c r="AU141" s="356"/>
      <c r="AV141" s="356"/>
      <c r="AW141" s="356"/>
      <c r="AX141" s="356"/>
      <c r="AY141" s="356"/>
      <c r="AZ141" s="356"/>
      <c r="BA141" s="356"/>
      <c r="BB141" s="356"/>
      <c r="BC141" s="356"/>
      <c r="BD141" s="356"/>
      <c r="BE141" s="356"/>
      <c r="BF141" s="356"/>
      <c r="BG141" s="356"/>
      <c r="BH141" s="356"/>
      <c r="BI141" s="356"/>
      <c r="BJ141" s="356"/>
      <c r="BK141" s="356"/>
      <c r="BL141" s="356"/>
      <c r="BM141" s="356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</row>
    <row r="142" spans="1:149" outlineLevel="1">
      <c r="N142" s="163">
        <f>SUM(P148:AU148)</f>
        <v>-49410.924731182808</v>
      </c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</row>
    <row r="143" spans="1:149" outlineLevel="1">
      <c r="D143" s="255" t="s">
        <v>47</v>
      </c>
      <c r="E143" s="39"/>
      <c r="N143" s="163">
        <f>SUM(P149:AU149)</f>
        <v>-2.2580644895242585E-4</v>
      </c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</row>
    <row r="144" spans="1:149" outlineLevel="1">
      <c r="B144" s="23" t="s">
        <v>293</v>
      </c>
      <c r="C144" s="23" t="s">
        <v>300</v>
      </c>
      <c r="D144" s="25" t="s">
        <v>279</v>
      </c>
      <c r="E144" s="39">
        <v>287201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</row>
    <row r="145" spans="1:149" outlineLevel="1">
      <c r="B145" s="23" t="s">
        <v>292</v>
      </c>
      <c r="C145" s="426" t="s">
        <v>305</v>
      </c>
      <c r="D145" s="23" t="s">
        <v>303</v>
      </c>
      <c r="E145" s="205">
        <f>SUM(F145:ES145)</f>
        <v>0</v>
      </c>
      <c r="I145" s="355"/>
      <c r="J145" s="355"/>
      <c r="K145" s="355"/>
      <c r="L145" s="355"/>
      <c r="M145" s="355"/>
      <c r="N145" s="355"/>
      <c r="O145" s="355"/>
      <c r="P145" s="205">
        <v>0</v>
      </c>
      <c r="Q145" s="205">
        <v>0</v>
      </c>
      <c r="R145" s="205">
        <v>0</v>
      </c>
      <c r="S145" s="205">
        <v>0</v>
      </c>
      <c r="T145" s="205">
        <v>0</v>
      </c>
      <c r="U145" s="205">
        <v>0</v>
      </c>
      <c r="V145" s="205">
        <v>0</v>
      </c>
      <c r="W145" s="205">
        <v>0</v>
      </c>
      <c r="X145" s="205">
        <v>0</v>
      </c>
      <c r="Y145" s="205">
        <v>0</v>
      </c>
      <c r="Z145" s="205">
        <v>0</v>
      </c>
      <c r="AA145" s="205">
        <v>0</v>
      </c>
      <c r="AB145" s="205">
        <v>0</v>
      </c>
      <c r="AC145" s="205">
        <v>0</v>
      </c>
      <c r="AD145" s="205">
        <v>0</v>
      </c>
      <c r="AE145" s="205">
        <v>0</v>
      </c>
      <c r="AF145" s="205">
        <v>0</v>
      </c>
      <c r="AG145" s="205">
        <v>0</v>
      </c>
      <c r="AH145" s="205">
        <v>0</v>
      </c>
      <c r="AI145" s="205">
        <v>0</v>
      </c>
      <c r="AJ145" s="205">
        <v>0</v>
      </c>
      <c r="AK145" s="205">
        <v>0</v>
      </c>
      <c r="AL145" s="205">
        <v>0</v>
      </c>
      <c r="AM145" s="205">
        <v>0</v>
      </c>
      <c r="AN145" s="205">
        <v>0</v>
      </c>
      <c r="AO145" s="205">
        <v>0</v>
      </c>
      <c r="AP145" s="205">
        <v>0</v>
      </c>
      <c r="AQ145" s="205">
        <v>0</v>
      </c>
      <c r="AR145" s="205">
        <v>0</v>
      </c>
      <c r="AS145" s="205">
        <v>0</v>
      </c>
      <c r="AT145" s="205">
        <v>0</v>
      </c>
      <c r="AU145" s="205">
        <v>0</v>
      </c>
      <c r="AV145" s="205">
        <v>0</v>
      </c>
      <c r="AW145" s="205">
        <v>0</v>
      </c>
      <c r="AX145" s="205">
        <v>0</v>
      </c>
      <c r="AY145" s="205">
        <v>0</v>
      </c>
      <c r="AZ145" s="205">
        <v>0</v>
      </c>
      <c r="BA145" s="205">
        <v>0</v>
      </c>
      <c r="BB145" s="205">
        <v>0</v>
      </c>
      <c r="BC145" s="205">
        <v>0</v>
      </c>
      <c r="BD145" s="205">
        <v>0</v>
      </c>
      <c r="BE145" s="205">
        <v>0</v>
      </c>
      <c r="BF145" s="205">
        <v>0</v>
      </c>
      <c r="BG145" s="205">
        <v>0</v>
      </c>
      <c r="BH145" s="205">
        <v>0</v>
      </c>
      <c r="BI145" s="205">
        <v>0</v>
      </c>
      <c r="BJ145" s="205">
        <v>0</v>
      </c>
      <c r="BK145" s="205">
        <v>0</v>
      </c>
      <c r="BL145" s="205">
        <v>0</v>
      </c>
      <c r="BM145" s="205">
        <v>0</v>
      </c>
      <c r="BN145" s="205">
        <v>0</v>
      </c>
      <c r="BO145" s="205">
        <v>0</v>
      </c>
      <c r="BP145" s="205">
        <v>0</v>
      </c>
      <c r="BQ145" s="205">
        <v>0</v>
      </c>
      <c r="BR145" s="205">
        <v>0</v>
      </c>
      <c r="BS145" s="205">
        <v>0</v>
      </c>
      <c r="BT145" s="205">
        <v>0</v>
      </c>
      <c r="BU145" s="205">
        <v>0</v>
      </c>
      <c r="BV145" s="205">
        <v>0</v>
      </c>
      <c r="BW145" s="205">
        <v>0</v>
      </c>
      <c r="BX145" s="205">
        <v>0</v>
      </c>
      <c r="BY145" s="205">
        <v>0</v>
      </c>
      <c r="BZ145" s="205">
        <v>0</v>
      </c>
      <c r="CA145" s="205">
        <v>0</v>
      </c>
      <c r="CB145" s="205">
        <v>0</v>
      </c>
      <c r="CC145" s="205">
        <v>0</v>
      </c>
      <c r="CD145" s="205">
        <v>0</v>
      </c>
      <c r="CE145" s="205">
        <v>0</v>
      </c>
      <c r="CF145" s="205">
        <v>0</v>
      </c>
      <c r="CG145" s="205">
        <v>0</v>
      </c>
      <c r="CH145" s="205">
        <v>0</v>
      </c>
      <c r="CI145" s="205">
        <v>0</v>
      </c>
      <c r="CJ145" s="205">
        <v>0</v>
      </c>
      <c r="CK145" s="205">
        <v>0</v>
      </c>
      <c r="CL145" s="205">
        <v>0</v>
      </c>
      <c r="CM145" s="205">
        <v>0</v>
      </c>
      <c r="CN145" s="205">
        <v>0</v>
      </c>
      <c r="CO145" s="205">
        <v>0</v>
      </c>
      <c r="CP145" s="205">
        <v>0</v>
      </c>
      <c r="CQ145" s="205">
        <v>0</v>
      </c>
      <c r="CR145" s="205">
        <v>0</v>
      </c>
      <c r="CS145" s="205">
        <v>0</v>
      </c>
      <c r="CT145" s="205">
        <v>0</v>
      </c>
      <c r="CU145" s="205">
        <v>0</v>
      </c>
      <c r="CV145" s="205">
        <v>0</v>
      </c>
      <c r="CW145" s="205">
        <v>0</v>
      </c>
      <c r="CX145" s="205">
        <v>0</v>
      </c>
      <c r="CY145" s="205">
        <v>0</v>
      </c>
      <c r="CZ145" s="205">
        <v>0</v>
      </c>
      <c r="DA145" s="205">
        <v>0</v>
      </c>
      <c r="DB145" s="205">
        <v>0</v>
      </c>
      <c r="DC145" s="205">
        <v>0</v>
      </c>
      <c r="DD145" s="205">
        <v>0</v>
      </c>
      <c r="DE145" s="205">
        <v>0</v>
      </c>
      <c r="DF145" s="205">
        <v>0</v>
      </c>
      <c r="DG145" s="205">
        <v>0</v>
      </c>
      <c r="DH145" s="205">
        <v>0</v>
      </c>
      <c r="DI145" s="205">
        <v>0</v>
      </c>
      <c r="DJ145" s="205">
        <v>0</v>
      </c>
      <c r="DK145" s="205">
        <v>0</v>
      </c>
      <c r="DL145" s="205">
        <v>0</v>
      </c>
      <c r="DM145" s="205">
        <v>0</v>
      </c>
      <c r="DN145" s="205">
        <v>0</v>
      </c>
      <c r="DO145" s="205">
        <v>0</v>
      </c>
      <c r="DP145" s="205">
        <v>0</v>
      </c>
      <c r="DQ145" s="205">
        <v>0</v>
      </c>
      <c r="DR145" s="205">
        <v>0</v>
      </c>
      <c r="DS145" s="205">
        <v>0</v>
      </c>
      <c r="DT145" s="205">
        <v>0</v>
      </c>
      <c r="DU145" s="205">
        <v>0</v>
      </c>
      <c r="DV145" s="205">
        <v>0</v>
      </c>
      <c r="DW145" s="205">
        <v>0</v>
      </c>
      <c r="DX145" s="205">
        <v>0</v>
      </c>
      <c r="DY145" s="205">
        <v>0</v>
      </c>
      <c r="DZ145" s="205">
        <v>0</v>
      </c>
      <c r="EA145" s="205">
        <v>0</v>
      </c>
      <c r="EB145" s="205">
        <v>0</v>
      </c>
      <c r="EC145" s="205">
        <v>0</v>
      </c>
      <c r="ED145" s="205">
        <v>0</v>
      </c>
      <c r="EE145" s="205">
        <v>0</v>
      </c>
      <c r="EF145" s="205">
        <v>0</v>
      </c>
      <c r="EG145" s="205">
        <v>0</v>
      </c>
      <c r="EH145" s="205">
        <v>0</v>
      </c>
      <c r="EI145" s="205">
        <v>0</v>
      </c>
      <c r="EJ145" s="205">
        <v>0</v>
      </c>
      <c r="EK145" s="205">
        <v>0</v>
      </c>
      <c r="EL145" s="205">
        <v>0</v>
      </c>
      <c r="EM145" s="205">
        <v>0</v>
      </c>
      <c r="EN145" s="205">
        <v>0</v>
      </c>
      <c r="EO145" s="205">
        <v>0</v>
      </c>
      <c r="EP145" s="205">
        <v>0</v>
      </c>
      <c r="EQ145" s="205">
        <v>0</v>
      </c>
      <c r="ER145" s="205">
        <v>0</v>
      </c>
      <c r="ES145" s="205">
        <v>0</v>
      </c>
    </row>
    <row r="146" spans="1:149" ht="20.25" customHeight="1" outlineLevel="1">
      <c r="C146" s="426"/>
      <c r="D146" s="23" t="s">
        <v>304</v>
      </c>
      <c r="E146" s="39">
        <f>E144+E145</f>
        <v>287201</v>
      </c>
      <c r="I146" s="163">
        <f>I144+I145</f>
        <v>0</v>
      </c>
      <c r="J146" s="163">
        <f t="shared" ref="J146:BU146" si="93">J144+J145</f>
        <v>0</v>
      </c>
      <c r="K146" s="163">
        <f t="shared" si="93"/>
        <v>0</v>
      </c>
      <c r="L146" s="163">
        <f t="shared" si="93"/>
        <v>0</v>
      </c>
      <c r="M146" s="163">
        <f t="shared" si="93"/>
        <v>0</v>
      </c>
      <c r="N146" s="163">
        <f t="shared" si="93"/>
        <v>0</v>
      </c>
      <c r="O146" s="163">
        <f t="shared" si="93"/>
        <v>0</v>
      </c>
      <c r="P146" s="163">
        <f t="shared" si="93"/>
        <v>0</v>
      </c>
      <c r="Q146" s="163">
        <f t="shared" si="93"/>
        <v>0</v>
      </c>
      <c r="R146" s="163">
        <f t="shared" si="93"/>
        <v>0</v>
      </c>
      <c r="S146" s="163">
        <f t="shared" si="93"/>
        <v>0</v>
      </c>
      <c r="T146" s="163">
        <f t="shared" si="93"/>
        <v>0</v>
      </c>
      <c r="U146" s="163">
        <f t="shared" si="93"/>
        <v>0</v>
      </c>
      <c r="V146" s="163">
        <f t="shared" si="93"/>
        <v>0</v>
      </c>
      <c r="W146" s="163">
        <f t="shared" si="93"/>
        <v>0</v>
      </c>
      <c r="X146" s="163">
        <f t="shared" si="93"/>
        <v>0</v>
      </c>
      <c r="Y146" s="163">
        <f t="shared" si="93"/>
        <v>0</v>
      </c>
      <c r="Z146" s="163">
        <f t="shared" si="93"/>
        <v>0</v>
      </c>
      <c r="AA146" s="163">
        <f t="shared" si="93"/>
        <v>0</v>
      </c>
      <c r="AB146" s="163">
        <f t="shared" si="93"/>
        <v>0</v>
      </c>
      <c r="AC146" s="163">
        <f t="shared" si="93"/>
        <v>0</v>
      </c>
      <c r="AD146" s="163">
        <f t="shared" si="93"/>
        <v>0</v>
      </c>
      <c r="AE146" s="163">
        <f t="shared" si="93"/>
        <v>0</v>
      </c>
      <c r="AF146" s="163">
        <f t="shared" si="93"/>
        <v>0</v>
      </c>
      <c r="AG146" s="163">
        <f t="shared" si="93"/>
        <v>0</v>
      </c>
      <c r="AH146" s="163">
        <f t="shared" si="93"/>
        <v>0</v>
      </c>
      <c r="AI146" s="163">
        <f t="shared" si="93"/>
        <v>0</v>
      </c>
      <c r="AJ146" s="163">
        <f t="shared" si="93"/>
        <v>0</v>
      </c>
      <c r="AK146" s="163">
        <f t="shared" si="93"/>
        <v>0</v>
      </c>
      <c r="AL146" s="163">
        <f t="shared" si="93"/>
        <v>0</v>
      </c>
      <c r="AM146" s="163">
        <f t="shared" si="93"/>
        <v>0</v>
      </c>
      <c r="AN146" s="163">
        <f t="shared" si="93"/>
        <v>0</v>
      </c>
      <c r="AO146" s="163">
        <f t="shared" si="93"/>
        <v>0</v>
      </c>
      <c r="AP146" s="163">
        <f t="shared" si="93"/>
        <v>0</v>
      </c>
      <c r="AQ146" s="163">
        <f t="shared" si="93"/>
        <v>0</v>
      </c>
      <c r="AR146" s="163">
        <f t="shared" si="93"/>
        <v>0</v>
      </c>
      <c r="AS146" s="163">
        <f t="shared" si="93"/>
        <v>0</v>
      </c>
      <c r="AT146" s="163">
        <f t="shared" si="93"/>
        <v>0</v>
      </c>
      <c r="AU146" s="163">
        <f t="shared" si="93"/>
        <v>0</v>
      </c>
      <c r="AV146" s="163">
        <f t="shared" si="93"/>
        <v>0</v>
      </c>
      <c r="AW146" s="163">
        <f t="shared" si="93"/>
        <v>0</v>
      </c>
      <c r="AX146" s="163">
        <f t="shared" si="93"/>
        <v>0</v>
      </c>
      <c r="AY146" s="163">
        <f t="shared" si="93"/>
        <v>0</v>
      </c>
      <c r="AZ146" s="163">
        <f t="shared" si="93"/>
        <v>0</v>
      </c>
      <c r="BA146" s="163">
        <f t="shared" si="93"/>
        <v>0</v>
      </c>
      <c r="BB146" s="163">
        <f t="shared" si="93"/>
        <v>0</v>
      </c>
      <c r="BC146" s="163">
        <f t="shared" si="93"/>
        <v>0</v>
      </c>
      <c r="BD146" s="163">
        <f t="shared" si="93"/>
        <v>0</v>
      </c>
      <c r="BE146" s="163">
        <f t="shared" si="93"/>
        <v>0</v>
      </c>
      <c r="BF146" s="163">
        <f t="shared" si="93"/>
        <v>0</v>
      </c>
      <c r="BG146" s="163">
        <f t="shared" si="93"/>
        <v>0</v>
      </c>
      <c r="BH146" s="163">
        <f t="shared" si="93"/>
        <v>0</v>
      </c>
      <c r="BI146" s="163">
        <f t="shared" si="93"/>
        <v>0</v>
      </c>
      <c r="BJ146" s="163">
        <f t="shared" si="93"/>
        <v>0</v>
      </c>
      <c r="BK146" s="163">
        <f t="shared" si="93"/>
        <v>0</v>
      </c>
      <c r="BL146" s="163">
        <f t="shared" si="93"/>
        <v>0</v>
      </c>
      <c r="BM146" s="163">
        <f t="shared" si="93"/>
        <v>0</v>
      </c>
      <c r="BN146" s="163">
        <f t="shared" si="93"/>
        <v>0</v>
      </c>
      <c r="BO146" s="163">
        <f t="shared" si="93"/>
        <v>0</v>
      </c>
      <c r="BP146" s="163">
        <f t="shared" si="93"/>
        <v>0</v>
      </c>
      <c r="BQ146" s="163">
        <f t="shared" si="93"/>
        <v>0</v>
      </c>
      <c r="BR146" s="163">
        <f t="shared" si="93"/>
        <v>0</v>
      </c>
      <c r="BS146" s="163">
        <f t="shared" si="93"/>
        <v>0</v>
      </c>
      <c r="BT146" s="163">
        <f t="shared" si="93"/>
        <v>0</v>
      </c>
      <c r="BU146" s="163">
        <f t="shared" si="93"/>
        <v>0</v>
      </c>
      <c r="BV146" s="163">
        <f t="shared" ref="BV146:EG146" si="94">BV144+BV145</f>
        <v>0</v>
      </c>
      <c r="BW146" s="163">
        <f t="shared" si="94"/>
        <v>0</v>
      </c>
      <c r="BX146" s="163">
        <f t="shared" si="94"/>
        <v>0</v>
      </c>
      <c r="BY146" s="163">
        <f t="shared" si="94"/>
        <v>0</v>
      </c>
      <c r="BZ146" s="163">
        <f t="shared" si="94"/>
        <v>0</v>
      </c>
      <c r="CA146" s="163">
        <f t="shared" si="94"/>
        <v>0</v>
      </c>
      <c r="CB146" s="163">
        <f t="shared" si="94"/>
        <v>0</v>
      </c>
      <c r="CC146" s="163">
        <f t="shared" si="94"/>
        <v>0</v>
      </c>
      <c r="CD146" s="163">
        <f t="shared" si="94"/>
        <v>0</v>
      </c>
      <c r="CE146" s="163">
        <f t="shared" si="94"/>
        <v>0</v>
      </c>
      <c r="CF146" s="163">
        <f t="shared" si="94"/>
        <v>0</v>
      </c>
      <c r="CG146" s="163">
        <f t="shared" si="94"/>
        <v>0</v>
      </c>
      <c r="CH146" s="163">
        <f t="shared" si="94"/>
        <v>0</v>
      </c>
      <c r="CI146" s="163">
        <f t="shared" si="94"/>
        <v>0</v>
      </c>
      <c r="CJ146" s="163">
        <f t="shared" si="94"/>
        <v>0</v>
      </c>
      <c r="CK146" s="163">
        <f t="shared" si="94"/>
        <v>0</v>
      </c>
      <c r="CL146" s="163">
        <f t="shared" si="94"/>
        <v>0</v>
      </c>
      <c r="CM146" s="163">
        <f t="shared" si="94"/>
        <v>0</v>
      </c>
      <c r="CN146" s="163">
        <f t="shared" si="94"/>
        <v>0</v>
      </c>
      <c r="CO146" s="163">
        <f t="shared" si="94"/>
        <v>0</v>
      </c>
      <c r="CP146" s="163">
        <f t="shared" si="94"/>
        <v>0</v>
      </c>
      <c r="CQ146" s="163">
        <f t="shared" si="94"/>
        <v>0</v>
      </c>
      <c r="CR146" s="163">
        <f t="shared" si="94"/>
        <v>0</v>
      </c>
      <c r="CS146" s="163">
        <f t="shared" si="94"/>
        <v>0</v>
      </c>
      <c r="CT146" s="163">
        <f t="shared" si="94"/>
        <v>0</v>
      </c>
      <c r="CU146" s="163">
        <f t="shared" si="94"/>
        <v>0</v>
      </c>
      <c r="CV146" s="163">
        <f t="shared" si="94"/>
        <v>0</v>
      </c>
      <c r="CW146" s="163">
        <f t="shared" si="94"/>
        <v>0</v>
      </c>
      <c r="CX146" s="163">
        <f t="shared" si="94"/>
        <v>0</v>
      </c>
      <c r="CY146" s="163">
        <f t="shared" si="94"/>
        <v>0</v>
      </c>
      <c r="CZ146" s="163">
        <f t="shared" si="94"/>
        <v>0</v>
      </c>
      <c r="DA146" s="163">
        <f t="shared" si="94"/>
        <v>0</v>
      </c>
      <c r="DB146" s="163">
        <f t="shared" si="94"/>
        <v>0</v>
      </c>
      <c r="DC146" s="163">
        <f t="shared" si="94"/>
        <v>0</v>
      </c>
      <c r="DD146" s="163">
        <f t="shared" si="94"/>
        <v>0</v>
      </c>
      <c r="DE146" s="163">
        <f t="shared" si="94"/>
        <v>0</v>
      </c>
      <c r="DF146" s="163">
        <f t="shared" si="94"/>
        <v>0</v>
      </c>
      <c r="DG146" s="163">
        <f t="shared" si="94"/>
        <v>0</v>
      </c>
      <c r="DH146" s="163">
        <f t="shared" si="94"/>
        <v>0</v>
      </c>
      <c r="DI146" s="163">
        <f t="shared" si="94"/>
        <v>0</v>
      </c>
      <c r="DJ146" s="163">
        <f t="shared" si="94"/>
        <v>0</v>
      </c>
      <c r="DK146" s="163">
        <f t="shared" si="94"/>
        <v>0</v>
      </c>
      <c r="DL146" s="163">
        <f t="shared" si="94"/>
        <v>0</v>
      </c>
      <c r="DM146" s="163">
        <f t="shared" si="94"/>
        <v>0</v>
      </c>
      <c r="DN146" s="163">
        <f t="shared" si="94"/>
        <v>0</v>
      </c>
      <c r="DO146" s="163">
        <f t="shared" si="94"/>
        <v>0</v>
      </c>
      <c r="DP146" s="163">
        <f t="shared" si="94"/>
        <v>0</v>
      </c>
      <c r="DQ146" s="163">
        <f t="shared" si="94"/>
        <v>0</v>
      </c>
      <c r="DR146" s="163">
        <f t="shared" si="94"/>
        <v>0</v>
      </c>
      <c r="DS146" s="163">
        <f t="shared" si="94"/>
        <v>0</v>
      </c>
      <c r="DT146" s="163">
        <f t="shared" si="94"/>
        <v>0</v>
      </c>
      <c r="DU146" s="163">
        <f t="shared" si="94"/>
        <v>0</v>
      </c>
      <c r="DV146" s="163">
        <f t="shared" si="94"/>
        <v>0</v>
      </c>
      <c r="DW146" s="163">
        <f t="shared" si="94"/>
        <v>0</v>
      </c>
      <c r="DX146" s="163">
        <f t="shared" si="94"/>
        <v>0</v>
      </c>
      <c r="DY146" s="163">
        <f t="shared" si="94"/>
        <v>0</v>
      </c>
      <c r="DZ146" s="163">
        <f t="shared" si="94"/>
        <v>0</v>
      </c>
      <c r="EA146" s="163">
        <f t="shared" si="94"/>
        <v>0</v>
      </c>
      <c r="EB146" s="163">
        <f t="shared" si="94"/>
        <v>0</v>
      </c>
      <c r="EC146" s="163">
        <f t="shared" si="94"/>
        <v>0</v>
      </c>
      <c r="ED146" s="163">
        <f t="shared" si="94"/>
        <v>0</v>
      </c>
      <c r="EE146" s="163">
        <f t="shared" si="94"/>
        <v>0</v>
      </c>
      <c r="EF146" s="163">
        <f t="shared" si="94"/>
        <v>0</v>
      </c>
      <c r="EG146" s="163">
        <f t="shared" si="94"/>
        <v>0</v>
      </c>
      <c r="EH146" s="163">
        <f t="shared" ref="EH146:ES146" si="95">EH144+EH145</f>
        <v>0</v>
      </c>
      <c r="EI146" s="163">
        <f t="shared" si="95"/>
        <v>0</v>
      </c>
      <c r="EJ146" s="163">
        <f t="shared" si="95"/>
        <v>0</v>
      </c>
      <c r="EK146" s="163">
        <f t="shared" si="95"/>
        <v>0</v>
      </c>
      <c r="EL146" s="163">
        <f t="shared" si="95"/>
        <v>0</v>
      </c>
      <c r="EM146" s="163">
        <f t="shared" si="95"/>
        <v>0</v>
      </c>
      <c r="EN146" s="163">
        <f t="shared" si="95"/>
        <v>0</v>
      </c>
      <c r="EO146" s="163">
        <f t="shared" si="95"/>
        <v>0</v>
      </c>
      <c r="EP146" s="163">
        <f t="shared" si="95"/>
        <v>0</v>
      </c>
      <c r="EQ146" s="163">
        <f t="shared" si="95"/>
        <v>0</v>
      </c>
      <c r="ER146" s="163">
        <f t="shared" si="95"/>
        <v>0</v>
      </c>
      <c r="ES146" s="163">
        <f t="shared" si="95"/>
        <v>0</v>
      </c>
    </row>
    <row r="147" spans="1:149" outlineLevel="1">
      <c r="C147" s="426"/>
      <c r="E147" s="39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  <c r="DE147" s="163"/>
      <c r="DF147" s="163"/>
      <c r="DG147" s="163"/>
      <c r="DH147" s="163"/>
      <c r="DI147" s="163"/>
      <c r="DJ147" s="163"/>
      <c r="DK147" s="163"/>
      <c r="DL147" s="163"/>
      <c r="DM147" s="163"/>
      <c r="DN147" s="163"/>
      <c r="DO147" s="163"/>
      <c r="DP147" s="163"/>
      <c r="DQ147" s="163"/>
      <c r="DR147" s="163"/>
      <c r="DS147" s="163"/>
      <c r="DT147" s="163"/>
      <c r="DU147" s="163"/>
      <c r="DV147" s="163"/>
      <c r="DW147" s="163"/>
      <c r="DX147" s="163"/>
      <c r="DY147" s="163"/>
      <c r="DZ147" s="163"/>
      <c r="EA147" s="163"/>
      <c r="EB147" s="163"/>
      <c r="EC147" s="163"/>
      <c r="ED147" s="163"/>
      <c r="EE147" s="163"/>
      <c r="EF147" s="163"/>
      <c r="EG147" s="163"/>
      <c r="EH147" s="163"/>
      <c r="EI147" s="163"/>
      <c r="EJ147" s="163"/>
      <c r="EK147" s="163"/>
      <c r="EL147" s="163"/>
      <c r="EM147" s="163"/>
      <c r="EN147" s="163"/>
      <c r="EO147" s="163"/>
      <c r="EP147" s="163"/>
      <c r="EQ147" s="163"/>
      <c r="ER147" s="163"/>
      <c r="ES147" s="163"/>
    </row>
    <row r="148" spans="1:149" outlineLevel="1">
      <c r="B148" s="23" t="s">
        <v>293</v>
      </c>
      <c r="C148" s="23" t="s">
        <v>300</v>
      </c>
      <c r="D148" s="25" t="s">
        <v>301</v>
      </c>
      <c r="E148" s="39">
        <f>SUM(F148:ES148)</f>
        <v>-287200.99999999971</v>
      </c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>
        <v>-1544.0913978494625</v>
      </c>
      <c r="Q148" s="39">
        <v>-1544.0913978494625</v>
      </c>
      <c r="R148" s="39">
        <v>-1544.0913978494625</v>
      </c>
      <c r="S148" s="39">
        <v>-1544.0913978494625</v>
      </c>
      <c r="T148" s="39">
        <v>-1544.0913978494625</v>
      </c>
      <c r="U148" s="39">
        <v>-1544.0913978494625</v>
      </c>
      <c r="V148" s="39">
        <v>-1544.0913978494625</v>
      </c>
      <c r="W148" s="39">
        <v>-1544.0913978494625</v>
      </c>
      <c r="X148" s="39">
        <v>-1544.0913978494625</v>
      </c>
      <c r="Y148" s="39">
        <v>-1544.0913978494625</v>
      </c>
      <c r="Z148" s="39">
        <v>-1544.0913978494625</v>
      </c>
      <c r="AA148" s="39">
        <v>-1544.0913978494625</v>
      </c>
      <c r="AB148" s="39">
        <v>-1544.0913978494625</v>
      </c>
      <c r="AC148" s="39">
        <v>-1544.0913978494625</v>
      </c>
      <c r="AD148" s="39">
        <v>-1544.0913978494625</v>
      </c>
      <c r="AE148" s="39">
        <v>-1544.0913978494625</v>
      </c>
      <c r="AF148" s="39">
        <v>-1544.0913978494625</v>
      </c>
      <c r="AG148" s="39">
        <v>-1544.0913978494625</v>
      </c>
      <c r="AH148" s="39">
        <v>-1544.0913978494625</v>
      </c>
      <c r="AI148" s="39">
        <v>-1544.0913978494625</v>
      </c>
      <c r="AJ148" s="39">
        <v>-1544.0913978494625</v>
      </c>
      <c r="AK148" s="39">
        <v>-1544.0913978494625</v>
      </c>
      <c r="AL148" s="39">
        <v>-1544.0913978494625</v>
      </c>
      <c r="AM148" s="39">
        <v>-1544.0913978494625</v>
      </c>
      <c r="AN148" s="39">
        <v>-1544.0913978494625</v>
      </c>
      <c r="AO148" s="39">
        <v>-1544.0913978494625</v>
      </c>
      <c r="AP148" s="39">
        <v>-1544.0913978494625</v>
      </c>
      <c r="AQ148" s="39">
        <v>-1544.0913978494625</v>
      </c>
      <c r="AR148" s="39">
        <v>-1544.0913978494625</v>
      </c>
      <c r="AS148" s="39">
        <v>-1544.0913978494625</v>
      </c>
      <c r="AT148" s="39">
        <v>-1544.0913978494625</v>
      </c>
      <c r="AU148" s="39">
        <v>-1544.0913978494625</v>
      </c>
      <c r="AV148" s="39">
        <v>-1544.0913978494625</v>
      </c>
      <c r="AW148" s="39">
        <v>-1544.0913978494625</v>
      </c>
      <c r="AX148" s="39">
        <v>-1544.0913978494625</v>
      </c>
      <c r="AY148" s="39">
        <v>-1544.0913978494625</v>
      </c>
      <c r="AZ148" s="39">
        <v>-1544.0913978494625</v>
      </c>
      <c r="BA148" s="39">
        <v>-1544.0913978494625</v>
      </c>
      <c r="BB148" s="39">
        <v>-1544.0913978494625</v>
      </c>
      <c r="BC148" s="39">
        <v>-1544.0913978494625</v>
      </c>
      <c r="BD148" s="39">
        <v>-1544.0913978494625</v>
      </c>
      <c r="BE148" s="39">
        <v>-1544.0913978494625</v>
      </c>
      <c r="BF148" s="39">
        <v>-1544.0913978494625</v>
      </c>
      <c r="BG148" s="39">
        <v>-1544.0913978494625</v>
      </c>
      <c r="BH148" s="39">
        <v>-1544.0913978494625</v>
      </c>
      <c r="BI148" s="39">
        <v>-1544.0913978494625</v>
      </c>
      <c r="BJ148" s="39">
        <v>-1544.0913978494625</v>
      </c>
      <c r="BK148" s="39">
        <v>-1544.0913978494625</v>
      </c>
      <c r="BL148" s="39">
        <v>-1544.0913978494625</v>
      </c>
      <c r="BM148" s="39">
        <v>-1544.0913978494625</v>
      </c>
      <c r="BN148" s="39">
        <v>-1544.0913978494625</v>
      </c>
      <c r="BO148" s="39">
        <v>-1544.0913978494625</v>
      </c>
      <c r="BP148" s="39">
        <v>-1544.0913978494625</v>
      </c>
      <c r="BQ148" s="39">
        <v>-1544.0913978494625</v>
      </c>
      <c r="BR148" s="39">
        <v>-1544.0913978494625</v>
      </c>
      <c r="BS148" s="39">
        <v>-1544.0913978494625</v>
      </c>
      <c r="BT148" s="39">
        <v>-1544.0913978494625</v>
      </c>
      <c r="BU148" s="39">
        <v>-1544.0913978494625</v>
      </c>
      <c r="BV148" s="39">
        <v>-1544.0913978494625</v>
      </c>
      <c r="BW148" s="39">
        <v>-1544.0913978494625</v>
      </c>
      <c r="BX148" s="39">
        <v>-1544.0913978494625</v>
      </c>
      <c r="BY148" s="39">
        <v>-1544.0913978494625</v>
      </c>
      <c r="BZ148" s="39">
        <v>-3191.1222222222223</v>
      </c>
      <c r="CA148" s="39">
        <v>-3191.1222222222223</v>
      </c>
      <c r="CB148" s="39">
        <v>-3191.1222222222223</v>
      </c>
      <c r="CC148" s="39">
        <v>-3191.1222222222223</v>
      </c>
      <c r="CD148" s="39">
        <v>-3191.1222222222223</v>
      </c>
      <c r="CE148" s="39">
        <v>-3191.1222222222223</v>
      </c>
      <c r="CF148" s="39">
        <v>-3191.1222222222223</v>
      </c>
      <c r="CG148" s="39">
        <v>-3191.1222222222223</v>
      </c>
      <c r="CH148" s="39">
        <v>-3191.1222222222223</v>
      </c>
      <c r="CI148" s="39">
        <v>-3191.1222222222223</v>
      </c>
      <c r="CJ148" s="39">
        <v>-3191.1222222222223</v>
      </c>
      <c r="CK148" s="39">
        <v>-3191.1222222222223</v>
      </c>
      <c r="CL148" s="39">
        <v>-3191.1222222222223</v>
      </c>
      <c r="CM148" s="39">
        <v>-3191.1222222222223</v>
      </c>
      <c r="CN148" s="39">
        <v>-3191.1222222222223</v>
      </c>
      <c r="CO148" s="39">
        <v>-3191.1222222222223</v>
      </c>
      <c r="CP148" s="39">
        <v>-3191.1222222222223</v>
      </c>
      <c r="CQ148" s="39">
        <v>-3191.1222222222223</v>
      </c>
      <c r="CR148" s="39">
        <v>-3191.1222222222223</v>
      </c>
      <c r="CS148" s="39">
        <v>-3191.1222222222223</v>
      </c>
      <c r="CT148" s="39">
        <v>-3191.1222222222223</v>
      </c>
      <c r="CU148" s="39">
        <v>-3191.1222222222223</v>
      </c>
      <c r="CV148" s="39">
        <v>-3191.1222222222223</v>
      </c>
      <c r="CW148" s="39">
        <v>-3191.1222222222223</v>
      </c>
      <c r="CX148" s="39">
        <v>-3191.1222222222223</v>
      </c>
      <c r="CY148" s="39">
        <v>-3191.1222222222223</v>
      </c>
      <c r="CZ148" s="39">
        <v>-3191.1222222222223</v>
      </c>
      <c r="DA148" s="39">
        <v>-3191.1222222222223</v>
      </c>
      <c r="DB148" s="39">
        <v>-3191.1222222222223</v>
      </c>
      <c r="DC148" s="39">
        <v>-3191.1222222222223</v>
      </c>
      <c r="DD148" s="39">
        <v>-3191.1222222222223</v>
      </c>
      <c r="DE148" s="39">
        <v>-3191.1222222222223</v>
      </c>
      <c r="DF148" s="39">
        <v>-3191.1222222222223</v>
      </c>
      <c r="DG148" s="39">
        <v>-3191.1222222222223</v>
      </c>
      <c r="DH148" s="39">
        <v>-3191.1222222222223</v>
      </c>
      <c r="DI148" s="39">
        <v>-3191.1222222222223</v>
      </c>
      <c r="DJ148" s="39">
        <v>-3191.1222222222223</v>
      </c>
      <c r="DK148" s="39">
        <v>-3191.1222222222223</v>
      </c>
      <c r="DL148" s="39">
        <v>-3191.1222222222223</v>
      </c>
      <c r="DM148" s="39">
        <v>-3191.1222222222223</v>
      </c>
      <c r="DN148" s="39">
        <v>-3191.1222222222223</v>
      </c>
      <c r="DO148" s="39">
        <v>-3191.1222222222223</v>
      </c>
      <c r="DP148" s="39">
        <v>-3191.1222222222223</v>
      </c>
      <c r="DQ148" s="39">
        <v>-3191.1222222222223</v>
      </c>
      <c r="DR148" s="39">
        <v>-3191.1222222222223</v>
      </c>
      <c r="DS148" s="39">
        <v>-3191.1222222222223</v>
      </c>
      <c r="DT148" s="39">
        <v>-3191.1222222222223</v>
      </c>
      <c r="DU148" s="39">
        <v>-3191.1222222222223</v>
      </c>
      <c r="DV148" s="39">
        <v>-3191.1222222222223</v>
      </c>
      <c r="DW148" s="39">
        <v>-3191.1222222222223</v>
      </c>
      <c r="DX148" s="39">
        <v>-3191.1222222222223</v>
      </c>
      <c r="DY148" s="39">
        <v>-3191.1222222222223</v>
      </c>
      <c r="DZ148" s="39">
        <v>-3191.1222222222223</v>
      </c>
      <c r="EA148" s="39">
        <v>-3191.1222222222223</v>
      </c>
      <c r="EB148" s="39">
        <v>-3191.1222222222223</v>
      </c>
      <c r="EC148" s="39">
        <v>-3191.1222222222223</v>
      </c>
      <c r="ED148" s="39">
        <v>-3191.1222222222223</v>
      </c>
      <c r="EE148" s="39">
        <v>-3191.1222222222223</v>
      </c>
      <c r="EF148" s="39">
        <v>-3191.1222222222223</v>
      </c>
      <c r="EG148" s="39">
        <v>-3191.1222222222223</v>
      </c>
      <c r="EH148" s="39">
        <v>0</v>
      </c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</row>
    <row r="149" spans="1:149" outlineLevel="1">
      <c r="B149" s="23" t="s">
        <v>292</v>
      </c>
      <c r="C149" s="354"/>
      <c r="D149" s="25" t="s">
        <v>310</v>
      </c>
      <c r="E149" s="356">
        <f t="shared" ref="E149:E150" si="96">SUM(F149:ES149)</f>
        <v>18529.0965483871</v>
      </c>
      <c r="O149" s="39"/>
      <c r="P149" s="205">
        <v>0</v>
      </c>
      <c r="Q149" s="205">
        <v>0</v>
      </c>
      <c r="R149" s="205">
        <v>0</v>
      </c>
      <c r="S149" s="205">
        <v>0</v>
      </c>
      <c r="T149" s="205">
        <v>0</v>
      </c>
      <c r="U149" s="205">
        <v>0</v>
      </c>
      <c r="V149" s="205">
        <v>0</v>
      </c>
      <c r="W149" s="205">
        <v>0</v>
      </c>
      <c r="X149" s="205">
        <v>0</v>
      </c>
      <c r="Y149" s="205">
        <v>0</v>
      </c>
      <c r="Z149" s="205">
        <v>0</v>
      </c>
      <c r="AA149" s="205">
        <v>0</v>
      </c>
      <c r="AB149" s="205">
        <v>0</v>
      </c>
      <c r="AC149" s="205">
        <v>-2.2580644895242585E-4</v>
      </c>
      <c r="AD149" s="205">
        <v>0</v>
      </c>
      <c r="AE149" s="205">
        <v>0</v>
      </c>
      <c r="AF149" s="205">
        <v>0</v>
      </c>
      <c r="AG149" s="205">
        <v>0</v>
      </c>
      <c r="AH149" s="205">
        <v>0</v>
      </c>
      <c r="AI149" s="205">
        <v>0</v>
      </c>
      <c r="AJ149" s="205">
        <v>0</v>
      </c>
      <c r="AK149" s="205">
        <v>0</v>
      </c>
      <c r="AL149" s="205">
        <v>0</v>
      </c>
      <c r="AM149" s="205">
        <v>0</v>
      </c>
      <c r="AN149" s="205">
        <v>0</v>
      </c>
      <c r="AO149" s="205">
        <v>0</v>
      </c>
      <c r="AP149" s="205">
        <v>0</v>
      </c>
      <c r="AQ149" s="205">
        <v>0</v>
      </c>
      <c r="AR149" s="205">
        <v>0</v>
      </c>
      <c r="AS149" s="205">
        <v>0</v>
      </c>
      <c r="AT149" s="205">
        <v>0</v>
      </c>
      <c r="AU149" s="205">
        <v>0</v>
      </c>
      <c r="AV149" s="205">
        <v>0</v>
      </c>
      <c r="AW149" s="205">
        <v>0</v>
      </c>
      <c r="AX149" s="205">
        <v>0</v>
      </c>
      <c r="AY149" s="205">
        <v>0</v>
      </c>
      <c r="AZ149" s="205">
        <v>0</v>
      </c>
      <c r="BA149" s="205">
        <v>0</v>
      </c>
      <c r="BB149" s="205">
        <v>0</v>
      </c>
      <c r="BC149" s="205">
        <v>0</v>
      </c>
      <c r="BD149" s="205">
        <v>0</v>
      </c>
      <c r="BE149" s="205">
        <v>0</v>
      </c>
      <c r="BF149" s="205">
        <v>0</v>
      </c>
      <c r="BG149" s="205">
        <v>0</v>
      </c>
      <c r="BH149" s="205">
        <v>0</v>
      </c>
      <c r="BI149" s="205">
        <v>0</v>
      </c>
      <c r="BJ149" s="205">
        <v>0</v>
      </c>
      <c r="BK149" s="205">
        <v>0</v>
      </c>
      <c r="BL149" s="205">
        <v>0</v>
      </c>
      <c r="BM149" s="205">
        <v>0</v>
      </c>
      <c r="BN149" s="205">
        <v>1544.0913978494625</v>
      </c>
      <c r="BO149" s="205">
        <v>1544.0913978494625</v>
      </c>
      <c r="BP149" s="205">
        <v>1544.0913978494625</v>
      </c>
      <c r="BQ149" s="205">
        <v>1544.0913978494625</v>
      </c>
      <c r="BR149" s="205">
        <v>1544.0913978494625</v>
      </c>
      <c r="BS149" s="205">
        <v>1544.0913978494625</v>
      </c>
      <c r="BT149" s="205">
        <v>1544.0913978494625</v>
      </c>
      <c r="BU149" s="205">
        <v>1544.0913978494625</v>
      </c>
      <c r="BV149" s="205">
        <v>1544.0913978494625</v>
      </c>
      <c r="BW149" s="205">
        <v>1544.0913978494625</v>
      </c>
      <c r="BX149" s="205">
        <v>1544.0913978494625</v>
      </c>
      <c r="BY149" s="205">
        <v>1544.0913978494625</v>
      </c>
      <c r="BZ149" s="205">
        <v>0</v>
      </c>
      <c r="CA149" s="205">
        <v>0</v>
      </c>
      <c r="CB149" s="205">
        <v>0</v>
      </c>
      <c r="CC149" s="205">
        <v>0</v>
      </c>
      <c r="CD149" s="205">
        <v>0</v>
      </c>
      <c r="CE149" s="205">
        <v>0</v>
      </c>
      <c r="CF149" s="205">
        <v>0</v>
      </c>
      <c r="CG149" s="205">
        <v>0</v>
      </c>
      <c r="CH149" s="205">
        <v>0</v>
      </c>
      <c r="CI149" s="205">
        <v>0</v>
      </c>
      <c r="CJ149" s="205">
        <v>0</v>
      </c>
      <c r="CK149" s="205">
        <v>0</v>
      </c>
      <c r="CL149" s="205">
        <v>0</v>
      </c>
      <c r="CM149" s="205">
        <v>0</v>
      </c>
      <c r="CN149" s="205">
        <v>0</v>
      </c>
      <c r="CO149" s="205">
        <v>0</v>
      </c>
      <c r="CP149" s="205">
        <v>0</v>
      </c>
      <c r="CQ149" s="205">
        <v>0</v>
      </c>
      <c r="CR149" s="205">
        <v>0</v>
      </c>
      <c r="CS149" s="205">
        <v>0</v>
      </c>
      <c r="CT149" s="205">
        <v>0</v>
      </c>
      <c r="CU149" s="205">
        <v>0</v>
      </c>
      <c r="CV149" s="205">
        <v>0</v>
      </c>
      <c r="CW149" s="205">
        <v>0</v>
      </c>
      <c r="CX149" s="205">
        <v>0</v>
      </c>
      <c r="CY149" s="205">
        <v>0</v>
      </c>
      <c r="CZ149" s="205">
        <v>0</v>
      </c>
      <c r="DA149" s="205">
        <v>0</v>
      </c>
      <c r="DB149" s="205">
        <v>0</v>
      </c>
      <c r="DC149" s="205">
        <v>0</v>
      </c>
      <c r="DD149" s="205">
        <v>0</v>
      </c>
      <c r="DE149" s="205">
        <v>0</v>
      </c>
      <c r="DF149" s="205">
        <v>0</v>
      </c>
      <c r="DG149" s="205">
        <v>0</v>
      </c>
      <c r="DH149" s="205">
        <v>0</v>
      </c>
      <c r="DI149" s="205">
        <v>0</v>
      </c>
      <c r="DJ149" s="205">
        <v>0</v>
      </c>
      <c r="DK149" s="205">
        <v>0</v>
      </c>
      <c r="DL149" s="205">
        <v>0</v>
      </c>
      <c r="DM149" s="205">
        <v>0</v>
      </c>
      <c r="DN149" s="205">
        <v>0</v>
      </c>
      <c r="DO149" s="205">
        <v>0</v>
      </c>
      <c r="DP149" s="205">
        <v>0</v>
      </c>
      <c r="DQ149" s="205">
        <v>0</v>
      </c>
      <c r="DR149" s="205">
        <v>0</v>
      </c>
      <c r="DS149" s="205">
        <v>0</v>
      </c>
      <c r="DT149" s="205">
        <v>0</v>
      </c>
      <c r="DU149" s="205">
        <v>0</v>
      </c>
      <c r="DV149" s="205">
        <v>0</v>
      </c>
      <c r="DW149" s="205">
        <v>0</v>
      </c>
      <c r="DX149" s="205">
        <v>0</v>
      </c>
      <c r="DY149" s="205">
        <v>0</v>
      </c>
      <c r="DZ149" s="205">
        <v>0</v>
      </c>
      <c r="EA149" s="205">
        <v>0</v>
      </c>
      <c r="EB149" s="205">
        <v>0</v>
      </c>
      <c r="EC149" s="205">
        <v>0</v>
      </c>
      <c r="ED149" s="205">
        <v>0</v>
      </c>
      <c r="EE149" s="205">
        <v>0</v>
      </c>
      <c r="EF149" s="205">
        <v>0</v>
      </c>
      <c r="EG149" s="205">
        <v>0</v>
      </c>
      <c r="EH149" s="205">
        <v>0</v>
      </c>
      <c r="EI149" s="205">
        <v>0</v>
      </c>
      <c r="EJ149" s="205">
        <v>0</v>
      </c>
      <c r="EK149" s="205">
        <v>0</v>
      </c>
      <c r="EL149" s="205">
        <v>0</v>
      </c>
      <c r="EM149" s="205">
        <v>0</v>
      </c>
      <c r="EN149" s="205">
        <v>0</v>
      </c>
      <c r="EO149" s="205">
        <v>0</v>
      </c>
      <c r="EP149" s="205">
        <v>0</v>
      </c>
      <c r="EQ149" s="205">
        <v>0</v>
      </c>
      <c r="ER149" s="205">
        <v>0</v>
      </c>
      <c r="ES149" s="205">
        <v>0</v>
      </c>
    </row>
    <row r="150" spans="1:149" ht="20.25" customHeight="1" outlineLevel="1">
      <c r="D150" s="25" t="s">
        <v>302</v>
      </c>
      <c r="E150" s="39">
        <f t="shared" si="96"/>
        <v>-268671.90345161268</v>
      </c>
      <c r="I150" s="163">
        <f t="shared" ref="I150:AN150" si="97">SUM(I148:I149)</f>
        <v>0</v>
      </c>
      <c r="J150" s="163">
        <f t="shared" si="97"/>
        <v>0</v>
      </c>
      <c r="K150" s="163">
        <f t="shared" si="97"/>
        <v>0</v>
      </c>
      <c r="L150" s="163">
        <f t="shared" si="97"/>
        <v>0</v>
      </c>
      <c r="M150" s="163">
        <f t="shared" si="97"/>
        <v>0</v>
      </c>
      <c r="N150" s="163">
        <f t="shared" si="97"/>
        <v>0</v>
      </c>
      <c r="O150" s="163">
        <f t="shared" si="97"/>
        <v>0</v>
      </c>
      <c r="P150" s="357">
        <f t="shared" si="97"/>
        <v>-1544.0913978494625</v>
      </c>
      <c r="Q150" s="357">
        <f t="shared" si="97"/>
        <v>-1544.0913978494625</v>
      </c>
      <c r="R150" s="357">
        <f t="shared" si="97"/>
        <v>-1544.0913978494625</v>
      </c>
      <c r="S150" s="357">
        <f t="shared" si="97"/>
        <v>-1544.0913978494625</v>
      </c>
      <c r="T150" s="357">
        <f t="shared" si="97"/>
        <v>-1544.0913978494625</v>
      </c>
      <c r="U150" s="357">
        <f t="shared" si="97"/>
        <v>-1544.0913978494625</v>
      </c>
      <c r="V150" s="357">
        <f t="shared" si="97"/>
        <v>-1544.0913978494625</v>
      </c>
      <c r="W150" s="357">
        <f t="shared" si="97"/>
        <v>-1544.0913978494625</v>
      </c>
      <c r="X150" s="163">
        <f t="shared" si="97"/>
        <v>-1544.0913978494625</v>
      </c>
      <c r="Y150" s="163">
        <f t="shared" si="97"/>
        <v>-1544.0913978494625</v>
      </c>
      <c r="Z150" s="163">
        <f t="shared" si="97"/>
        <v>-1544.0913978494625</v>
      </c>
      <c r="AA150" s="163">
        <f t="shared" si="97"/>
        <v>-1544.0913978494625</v>
      </c>
      <c r="AB150" s="163">
        <f t="shared" si="97"/>
        <v>-1544.0913978494625</v>
      </c>
      <c r="AC150" s="163">
        <f t="shared" si="97"/>
        <v>-1544.0916236559115</v>
      </c>
      <c r="AD150" s="163">
        <f t="shared" si="97"/>
        <v>-1544.0913978494625</v>
      </c>
      <c r="AE150" s="163">
        <f t="shared" si="97"/>
        <v>-1544.0913978494625</v>
      </c>
      <c r="AF150" s="163">
        <f t="shared" si="97"/>
        <v>-1544.0913978494625</v>
      </c>
      <c r="AG150" s="163">
        <f t="shared" si="97"/>
        <v>-1544.0913978494625</v>
      </c>
      <c r="AH150" s="163">
        <f t="shared" si="97"/>
        <v>-1544.0913978494625</v>
      </c>
      <c r="AI150" s="163">
        <f t="shared" si="97"/>
        <v>-1544.0913978494625</v>
      </c>
      <c r="AJ150" s="163">
        <f t="shared" si="97"/>
        <v>-1544.0913978494625</v>
      </c>
      <c r="AK150" s="163">
        <f t="shared" si="97"/>
        <v>-1544.0913978494625</v>
      </c>
      <c r="AL150" s="163">
        <f t="shared" si="97"/>
        <v>-1544.0913978494625</v>
      </c>
      <c r="AM150" s="163">
        <f t="shared" si="97"/>
        <v>-1544.0913978494625</v>
      </c>
      <c r="AN150" s="163">
        <f t="shared" si="97"/>
        <v>-1544.0913978494625</v>
      </c>
      <c r="AO150" s="163">
        <f t="shared" ref="AO150:BT150" si="98">SUM(AO148:AO149)</f>
        <v>-1544.0913978494625</v>
      </c>
      <c r="AP150" s="163">
        <f t="shared" si="98"/>
        <v>-1544.0913978494625</v>
      </c>
      <c r="AQ150" s="163">
        <f t="shared" si="98"/>
        <v>-1544.0913978494625</v>
      </c>
      <c r="AR150" s="163">
        <f t="shared" si="98"/>
        <v>-1544.0913978494625</v>
      </c>
      <c r="AS150" s="163">
        <f t="shared" si="98"/>
        <v>-1544.0913978494625</v>
      </c>
      <c r="AT150" s="163">
        <f t="shared" si="98"/>
        <v>-1544.0913978494625</v>
      </c>
      <c r="AU150" s="163">
        <f t="shared" si="98"/>
        <v>-1544.0913978494625</v>
      </c>
      <c r="AV150" s="163">
        <f t="shared" si="98"/>
        <v>-1544.0913978494625</v>
      </c>
      <c r="AW150" s="163">
        <f t="shared" si="98"/>
        <v>-1544.0913978494625</v>
      </c>
      <c r="AX150" s="163">
        <f t="shared" si="98"/>
        <v>-1544.0913978494625</v>
      </c>
      <c r="AY150" s="163">
        <f t="shared" si="98"/>
        <v>-1544.0913978494625</v>
      </c>
      <c r="AZ150" s="163">
        <f t="shared" si="98"/>
        <v>-1544.0913978494625</v>
      </c>
      <c r="BA150" s="163">
        <f t="shared" si="98"/>
        <v>-1544.0913978494625</v>
      </c>
      <c r="BB150" s="163">
        <f t="shared" si="98"/>
        <v>-1544.0913978494625</v>
      </c>
      <c r="BC150" s="163">
        <f t="shared" si="98"/>
        <v>-1544.0913978494625</v>
      </c>
      <c r="BD150" s="163">
        <f t="shared" si="98"/>
        <v>-1544.0913978494625</v>
      </c>
      <c r="BE150" s="163">
        <f t="shared" si="98"/>
        <v>-1544.0913978494625</v>
      </c>
      <c r="BF150" s="163">
        <f t="shared" si="98"/>
        <v>-1544.0913978494625</v>
      </c>
      <c r="BG150" s="163">
        <f t="shared" si="98"/>
        <v>-1544.0913978494625</v>
      </c>
      <c r="BH150" s="163">
        <f t="shared" si="98"/>
        <v>-1544.0913978494625</v>
      </c>
      <c r="BI150" s="163">
        <f t="shared" si="98"/>
        <v>-1544.0913978494625</v>
      </c>
      <c r="BJ150" s="163">
        <f t="shared" si="98"/>
        <v>-1544.0913978494625</v>
      </c>
      <c r="BK150" s="163">
        <f t="shared" si="98"/>
        <v>-1544.0913978494625</v>
      </c>
      <c r="BL150" s="163">
        <f t="shared" si="98"/>
        <v>-1544.0913978494625</v>
      </c>
      <c r="BM150" s="163">
        <f t="shared" si="98"/>
        <v>-1544.0913978494625</v>
      </c>
      <c r="BN150" s="163">
        <f t="shared" si="98"/>
        <v>0</v>
      </c>
      <c r="BO150" s="163">
        <f t="shared" si="98"/>
        <v>0</v>
      </c>
      <c r="BP150" s="163">
        <f t="shared" si="98"/>
        <v>0</v>
      </c>
      <c r="BQ150" s="163">
        <f t="shared" si="98"/>
        <v>0</v>
      </c>
      <c r="BR150" s="163">
        <f t="shared" si="98"/>
        <v>0</v>
      </c>
      <c r="BS150" s="163">
        <f t="shared" si="98"/>
        <v>0</v>
      </c>
      <c r="BT150" s="163">
        <f t="shared" si="98"/>
        <v>0</v>
      </c>
      <c r="BU150" s="163">
        <f t="shared" ref="BU150:CZ150" si="99">SUM(BU148:BU149)</f>
        <v>0</v>
      </c>
      <c r="BV150" s="163">
        <f t="shared" si="99"/>
        <v>0</v>
      </c>
      <c r="BW150" s="163">
        <f t="shared" si="99"/>
        <v>0</v>
      </c>
      <c r="BX150" s="163">
        <f t="shared" si="99"/>
        <v>0</v>
      </c>
      <c r="BY150" s="163">
        <f t="shared" si="99"/>
        <v>0</v>
      </c>
      <c r="BZ150" s="163">
        <f t="shared" si="99"/>
        <v>-3191.1222222222223</v>
      </c>
      <c r="CA150" s="163">
        <f t="shared" si="99"/>
        <v>-3191.1222222222223</v>
      </c>
      <c r="CB150" s="163">
        <f t="shared" si="99"/>
        <v>-3191.1222222222223</v>
      </c>
      <c r="CC150" s="163">
        <f t="shared" si="99"/>
        <v>-3191.1222222222223</v>
      </c>
      <c r="CD150" s="163">
        <f t="shared" si="99"/>
        <v>-3191.1222222222223</v>
      </c>
      <c r="CE150" s="163">
        <f t="shared" si="99"/>
        <v>-3191.1222222222223</v>
      </c>
      <c r="CF150" s="163">
        <f t="shared" si="99"/>
        <v>-3191.1222222222223</v>
      </c>
      <c r="CG150" s="163">
        <f t="shared" si="99"/>
        <v>-3191.1222222222223</v>
      </c>
      <c r="CH150" s="163">
        <f t="shared" si="99"/>
        <v>-3191.1222222222223</v>
      </c>
      <c r="CI150" s="163">
        <f t="shared" si="99"/>
        <v>-3191.1222222222223</v>
      </c>
      <c r="CJ150" s="163">
        <f t="shared" si="99"/>
        <v>-3191.1222222222223</v>
      </c>
      <c r="CK150" s="163">
        <f t="shared" si="99"/>
        <v>-3191.1222222222223</v>
      </c>
      <c r="CL150" s="163">
        <f t="shared" si="99"/>
        <v>-3191.1222222222223</v>
      </c>
      <c r="CM150" s="163">
        <f t="shared" si="99"/>
        <v>-3191.1222222222223</v>
      </c>
      <c r="CN150" s="163">
        <f t="shared" si="99"/>
        <v>-3191.1222222222223</v>
      </c>
      <c r="CO150" s="163">
        <f t="shared" si="99"/>
        <v>-3191.1222222222223</v>
      </c>
      <c r="CP150" s="163">
        <f t="shared" si="99"/>
        <v>-3191.1222222222223</v>
      </c>
      <c r="CQ150" s="163">
        <f t="shared" si="99"/>
        <v>-3191.1222222222223</v>
      </c>
      <c r="CR150" s="163">
        <f t="shared" si="99"/>
        <v>-3191.1222222222223</v>
      </c>
      <c r="CS150" s="163">
        <f t="shared" si="99"/>
        <v>-3191.1222222222223</v>
      </c>
      <c r="CT150" s="163">
        <f t="shared" si="99"/>
        <v>-3191.1222222222223</v>
      </c>
      <c r="CU150" s="163">
        <f t="shared" si="99"/>
        <v>-3191.1222222222223</v>
      </c>
      <c r="CV150" s="163">
        <f t="shared" si="99"/>
        <v>-3191.1222222222223</v>
      </c>
      <c r="CW150" s="163">
        <f t="shared" si="99"/>
        <v>-3191.1222222222223</v>
      </c>
      <c r="CX150" s="163">
        <f t="shared" si="99"/>
        <v>-3191.1222222222223</v>
      </c>
      <c r="CY150" s="163">
        <f t="shared" si="99"/>
        <v>-3191.1222222222223</v>
      </c>
      <c r="CZ150" s="163">
        <f t="shared" si="99"/>
        <v>-3191.1222222222223</v>
      </c>
      <c r="DA150" s="163">
        <f t="shared" ref="DA150:EF150" si="100">SUM(DA148:DA149)</f>
        <v>-3191.1222222222223</v>
      </c>
      <c r="DB150" s="163">
        <f t="shared" si="100"/>
        <v>-3191.1222222222223</v>
      </c>
      <c r="DC150" s="163">
        <f t="shared" si="100"/>
        <v>-3191.1222222222223</v>
      </c>
      <c r="DD150" s="163">
        <f t="shared" si="100"/>
        <v>-3191.1222222222223</v>
      </c>
      <c r="DE150" s="163">
        <f t="shared" si="100"/>
        <v>-3191.1222222222223</v>
      </c>
      <c r="DF150" s="163">
        <f t="shared" si="100"/>
        <v>-3191.1222222222223</v>
      </c>
      <c r="DG150" s="163">
        <f t="shared" si="100"/>
        <v>-3191.1222222222223</v>
      </c>
      <c r="DH150" s="163">
        <f t="shared" si="100"/>
        <v>-3191.1222222222223</v>
      </c>
      <c r="DI150" s="163">
        <f t="shared" si="100"/>
        <v>-3191.1222222222223</v>
      </c>
      <c r="DJ150" s="163">
        <f t="shared" si="100"/>
        <v>-3191.1222222222223</v>
      </c>
      <c r="DK150" s="163">
        <f t="shared" si="100"/>
        <v>-3191.1222222222223</v>
      </c>
      <c r="DL150" s="163">
        <f t="shared" si="100"/>
        <v>-3191.1222222222223</v>
      </c>
      <c r="DM150" s="163">
        <f t="shared" si="100"/>
        <v>-3191.1222222222223</v>
      </c>
      <c r="DN150" s="163">
        <f t="shared" si="100"/>
        <v>-3191.1222222222223</v>
      </c>
      <c r="DO150" s="163">
        <f t="shared" si="100"/>
        <v>-3191.1222222222223</v>
      </c>
      <c r="DP150" s="163">
        <f t="shared" si="100"/>
        <v>-3191.1222222222223</v>
      </c>
      <c r="DQ150" s="163">
        <f t="shared" si="100"/>
        <v>-3191.1222222222223</v>
      </c>
      <c r="DR150" s="163">
        <f t="shared" si="100"/>
        <v>-3191.1222222222223</v>
      </c>
      <c r="DS150" s="163">
        <f t="shared" si="100"/>
        <v>-3191.1222222222223</v>
      </c>
      <c r="DT150" s="163">
        <f t="shared" si="100"/>
        <v>-3191.1222222222223</v>
      </c>
      <c r="DU150" s="163">
        <f t="shared" si="100"/>
        <v>-3191.1222222222223</v>
      </c>
      <c r="DV150" s="163">
        <f t="shared" si="100"/>
        <v>-3191.1222222222223</v>
      </c>
      <c r="DW150" s="163">
        <f t="shared" si="100"/>
        <v>-3191.1222222222223</v>
      </c>
      <c r="DX150" s="163">
        <f t="shared" si="100"/>
        <v>-3191.1222222222223</v>
      </c>
      <c r="DY150" s="163">
        <f t="shared" si="100"/>
        <v>-3191.1222222222223</v>
      </c>
      <c r="DZ150" s="163">
        <f t="shared" si="100"/>
        <v>-3191.1222222222223</v>
      </c>
      <c r="EA150" s="163">
        <f t="shared" si="100"/>
        <v>-3191.1222222222223</v>
      </c>
      <c r="EB150" s="163">
        <f t="shared" si="100"/>
        <v>-3191.1222222222223</v>
      </c>
      <c r="EC150" s="163">
        <f t="shared" si="100"/>
        <v>-3191.1222222222223</v>
      </c>
      <c r="ED150" s="163">
        <f t="shared" si="100"/>
        <v>-3191.1222222222223</v>
      </c>
      <c r="EE150" s="163">
        <f t="shared" si="100"/>
        <v>-3191.1222222222223</v>
      </c>
      <c r="EF150" s="163">
        <f t="shared" si="100"/>
        <v>-3191.1222222222223</v>
      </c>
      <c r="EG150" s="163">
        <f t="shared" ref="EG150:ES150" si="101">SUM(EG148:EG149)</f>
        <v>-3191.1222222222223</v>
      </c>
      <c r="EH150" s="163">
        <f t="shared" si="101"/>
        <v>0</v>
      </c>
      <c r="EI150" s="163">
        <f t="shared" si="101"/>
        <v>0</v>
      </c>
      <c r="EJ150" s="163">
        <f t="shared" si="101"/>
        <v>0</v>
      </c>
      <c r="EK150" s="163">
        <f t="shared" si="101"/>
        <v>0</v>
      </c>
      <c r="EL150" s="163">
        <f t="shared" si="101"/>
        <v>0</v>
      </c>
      <c r="EM150" s="163">
        <f t="shared" si="101"/>
        <v>0</v>
      </c>
      <c r="EN150" s="163">
        <f t="shared" si="101"/>
        <v>0</v>
      </c>
      <c r="EO150" s="163">
        <f t="shared" si="101"/>
        <v>0</v>
      </c>
      <c r="EP150" s="163">
        <f t="shared" si="101"/>
        <v>0</v>
      </c>
      <c r="EQ150" s="163">
        <f t="shared" si="101"/>
        <v>0</v>
      </c>
      <c r="ER150" s="163">
        <f t="shared" si="101"/>
        <v>0</v>
      </c>
      <c r="ES150" s="163">
        <f t="shared" si="101"/>
        <v>0</v>
      </c>
    </row>
    <row r="151" spans="1:149" outlineLevel="1">
      <c r="D151" s="256"/>
      <c r="E151" s="358"/>
      <c r="O151" s="39"/>
      <c r="P151" s="356"/>
      <c r="Q151" s="356"/>
      <c r="R151" s="356"/>
      <c r="S151" s="356"/>
      <c r="T151" s="356"/>
      <c r="U151" s="356"/>
      <c r="V151" s="356"/>
      <c r="W151" s="356"/>
      <c r="X151" s="356"/>
      <c r="Y151" s="356"/>
      <c r="Z151" s="356"/>
      <c r="AA151" s="356"/>
      <c r="AB151" s="356"/>
      <c r="AC151" s="356"/>
      <c r="AD151" s="356"/>
      <c r="AE151" s="356"/>
      <c r="AF151" s="356"/>
      <c r="AG151" s="356"/>
      <c r="AH151" s="356"/>
      <c r="AI151" s="356"/>
      <c r="AJ151" s="356"/>
      <c r="AK151" s="356"/>
      <c r="AL151" s="356"/>
      <c r="AM151" s="356"/>
      <c r="AN151" s="356"/>
      <c r="AO151" s="356"/>
      <c r="AP151" s="356"/>
      <c r="AQ151" s="356"/>
      <c r="AR151" s="356"/>
      <c r="AS151" s="356"/>
      <c r="AT151" s="356"/>
      <c r="AU151" s="356"/>
      <c r="AV151" s="356"/>
      <c r="AW151" s="356"/>
      <c r="AX151" s="356"/>
      <c r="AY151" s="356"/>
      <c r="AZ151" s="356"/>
      <c r="BA151" s="356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</row>
    <row r="152" spans="1:149">
      <c r="D152" s="25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</row>
    <row r="153" spans="1:149">
      <c r="A153" s="427" t="s">
        <v>282</v>
      </c>
      <c r="D153" s="25"/>
      <c r="P153" s="39"/>
    </row>
    <row r="154" spans="1:149" outlineLevel="1">
      <c r="D154" s="246" t="s">
        <v>0</v>
      </c>
    </row>
    <row r="155" spans="1:149" outlineLevel="1">
      <c r="D155" s="25" t="s">
        <v>283</v>
      </c>
      <c r="F155" s="39"/>
      <c r="G155" s="39"/>
      <c r="H155" s="39"/>
      <c r="I155" s="39"/>
      <c r="J155" s="39"/>
      <c r="K155" s="39"/>
      <c r="L155" s="39"/>
      <c r="M155" s="39"/>
      <c r="N155" s="39"/>
      <c r="O155" s="39" t="s">
        <v>44</v>
      </c>
      <c r="P155" s="39">
        <v>3782.5826166773263</v>
      </c>
      <c r="Q155" s="39">
        <v>3782.5826166773263</v>
      </c>
      <c r="R155" s="39">
        <v>3782.5826166773263</v>
      </c>
      <c r="S155" s="39">
        <v>3782.5826166773263</v>
      </c>
      <c r="T155" s="39">
        <v>3782.5826166773263</v>
      </c>
      <c r="U155" s="39">
        <v>3782.5826166773263</v>
      </c>
      <c r="V155" s="39">
        <v>3782.5826166773263</v>
      </c>
      <c r="W155" s="39">
        <v>3782.5826166773263</v>
      </c>
      <c r="X155" s="39">
        <v>3782.5826166773263</v>
      </c>
      <c r="Y155" s="39">
        <v>3782.5826166773263</v>
      </c>
      <c r="Z155" s="39">
        <v>3782.5826166773263</v>
      </c>
      <c r="AA155" s="39">
        <v>3782.5826166773263</v>
      </c>
      <c r="AB155" s="39">
        <v>3782.5826166773263</v>
      </c>
      <c r="AC155" s="39">
        <v>3782.5826166773263</v>
      </c>
      <c r="AD155" s="39">
        <v>3782.5826166773263</v>
      </c>
      <c r="AE155" s="39">
        <v>3782.5826166773263</v>
      </c>
      <c r="AF155" s="39">
        <v>3782.5826166773263</v>
      </c>
      <c r="AG155" s="39">
        <v>3782.5826166773263</v>
      </c>
      <c r="AH155" s="39">
        <v>3782.5826166773263</v>
      </c>
      <c r="AI155" s="39">
        <v>3782.5826166773263</v>
      </c>
      <c r="AJ155" s="39">
        <v>3782.5826166773263</v>
      </c>
      <c r="AK155" s="39">
        <v>3782.5826166773263</v>
      </c>
      <c r="AL155" s="39">
        <v>3782.5826166773263</v>
      </c>
      <c r="AM155" s="39">
        <v>3782.5826166773263</v>
      </c>
      <c r="AN155" s="39">
        <v>3782.5826166773263</v>
      </c>
      <c r="AO155" s="39">
        <v>3782.5826166773263</v>
      </c>
      <c r="AP155" s="39">
        <v>3782.5826166773263</v>
      </c>
      <c r="AQ155" s="39">
        <v>3782.5826166773263</v>
      </c>
      <c r="AR155" s="39">
        <v>3782.5826166773263</v>
      </c>
      <c r="AS155" s="39">
        <v>3782.5826166773263</v>
      </c>
      <c r="AT155" s="39">
        <v>3782.5826166773263</v>
      </c>
      <c r="AU155" s="39">
        <v>3782.5826166773263</v>
      </c>
      <c r="AV155" s="39">
        <v>3782.5826166773263</v>
      </c>
      <c r="AW155" s="39">
        <v>3782.5826166773263</v>
      </c>
      <c r="AX155" s="39">
        <v>3782.5826166773263</v>
      </c>
      <c r="AY155" s="39">
        <v>3782.5826166773263</v>
      </c>
      <c r="AZ155" s="39">
        <v>3782.5826166773263</v>
      </c>
      <c r="BA155" s="39">
        <v>3782.5826166773263</v>
      </c>
      <c r="BB155" s="39">
        <v>3782.5826166773263</v>
      </c>
      <c r="BC155" s="39">
        <v>3782.5826166773263</v>
      </c>
      <c r="BD155" s="39">
        <v>3782.5826166773263</v>
      </c>
      <c r="BE155" s="39">
        <v>3782.5826166773263</v>
      </c>
      <c r="BF155" s="39">
        <v>3782.5826166773263</v>
      </c>
      <c r="BG155" s="39">
        <v>3782.5826166773263</v>
      </c>
      <c r="BH155" s="39">
        <v>3782.5826166773263</v>
      </c>
      <c r="BI155" s="39">
        <v>3782.5826166773263</v>
      </c>
      <c r="BJ155" s="39">
        <v>3782.5826166773263</v>
      </c>
      <c r="BK155" s="39">
        <v>3782.5826166773263</v>
      </c>
      <c r="BL155" s="39">
        <v>3782.5826166773263</v>
      </c>
      <c r="BM155" s="39">
        <v>3782.5826166773263</v>
      </c>
      <c r="BN155" s="39">
        <v>3782.5826166773263</v>
      </c>
      <c r="BO155" s="39">
        <v>3782.5826166773263</v>
      </c>
      <c r="BP155" s="39">
        <v>3782.5826166773263</v>
      </c>
      <c r="BQ155" s="39">
        <v>3782.5826166773263</v>
      </c>
      <c r="BR155" s="39">
        <v>3782.5826166773263</v>
      </c>
      <c r="BS155" s="39">
        <v>3782.5826166773263</v>
      </c>
      <c r="BT155" s="39">
        <v>3782.5826166773263</v>
      </c>
      <c r="BU155" s="39">
        <v>3782.5826166773263</v>
      </c>
      <c r="BV155" s="39">
        <v>3782.5826166773263</v>
      </c>
      <c r="BW155" s="39">
        <v>3782.5826166773263</v>
      </c>
      <c r="BX155" s="39">
        <v>3782.5826166773263</v>
      </c>
      <c r="BY155" s="39">
        <v>3782.5826166773263</v>
      </c>
      <c r="BZ155" s="39">
        <v>3782.5826166773263</v>
      </c>
      <c r="CA155" s="39">
        <v>3782.5826166773263</v>
      </c>
      <c r="CB155" s="39">
        <v>3782.5826166773263</v>
      </c>
      <c r="CC155" s="39">
        <v>3782.5826166773263</v>
      </c>
      <c r="CD155" s="39">
        <v>3782.5826166773263</v>
      </c>
      <c r="CE155" s="39">
        <v>3782.5826166773263</v>
      </c>
      <c r="CF155" s="39">
        <v>3782.5826166773263</v>
      </c>
      <c r="CG155" s="39">
        <v>3782.5826166773263</v>
      </c>
      <c r="CH155" s="39">
        <v>3782.5826166773263</v>
      </c>
      <c r="CI155" s="39">
        <v>3782.5826166773263</v>
      </c>
      <c r="CJ155" s="39">
        <v>3782.5826166773263</v>
      </c>
      <c r="CK155" s="39">
        <v>3782.5826166773263</v>
      </c>
      <c r="CL155" s="39">
        <v>3782.5826166773263</v>
      </c>
      <c r="CM155" s="39">
        <v>3782.5826166773263</v>
      </c>
      <c r="CN155" s="39">
        <v>3782.5826166773263</v>
      </c>
      <c r="CO155" s="39">
        <v>3782.5826166773263</v>
      </c>
      <c r="CP155" s="39">
        <v>3782.5826166773263</v>
      </c>
      <c r="CQ155" s="39">
        <v>3782.5826166773263</v>
      </c>
      <c r="CR155" s="39">
        <v>3782.5826166773263</v>
      </c>
      <c r="CS155" s="39">
        <v>3782.5826166773263</v>
      </c>
      <c r="CT155" s="39">
        <v>3782.5826166773263</v>
      </c>
      <c r="CU155" s="39">
        <v>3782.5826166773263</v>
      </c>
      <c r="CV155" s="39">
        <v>3782.5826166773263</v>
      </c>
      <c r="CW155" s="39">
        <v>3782.5826166773263</v>
      </c>
      <c r="CX155" s="39">
        <v>3782.5826166773263</v>
      </c>
      <c r="CY155" s="39">
        <v>3782.5826166773263</v>
      </c>
      <c r="CZ155" s="39">
        <v>3782.5826166773263</v>
      </c>
      <c r="DA155" s="39">
        <v>3782.5826166773263</v>
      </c>
      <c r="DB155" s="39">
        <v>3782.5826166773263</v>
      </c>
      <c r="DC155" s="39">
        <v>3782.5826166773263</v>
      </c>
      <c r="DD155" s="39">
        <v>3782.5826166773263</v>
      </c>
      <c r="DE155" s="39">
        <v>3782.5826166773263</v>
      </c>
      <c r="DF155" s="39">
        <v>3782.5826166773263</v>
      </c>
      <c r="DG155" s="39">
        <v>3782.5826166773263</v>
      </c>
      <c r="DH155" s="39">
        <v>3782.5826166773263</v>
      </c>
      <c r="DI155" s="39">
        <v>3782.5826166773263</v>
      </c>
      <c r="DJ155" s="39">
        <v>3782.5826166773263</v>
      </c>
      <c r="DK155" s="39">
        <v>3782.5826166773263</v>
      </c>
      <c r="DL155" s="39">
        <v>3782.5826166773263</v>
      </c>
      <c r="DM155" s="39">
        <v>3782.5826166773263</v>
      </c>
      <c r="DN155" s="39">
        <v>3782.5826166773263</v>
      </c>
      <c r="DO155" s="39">
        <v>3782.5826166773263</v>
      </c>
      <c r="DP155" s="39">
        <v>3782.5826166773263</v>
      </c>
      <c r="DQ155" s="39">
        <v>3782.5826166773263</v>
      </c>
      <c r="DR155" s="39">
        <v>3782.5826166773263</v>
      </c>
      <c r="DS155" s="39">
        <v>3782.5826166773263</v>
      </c>
      <c r="DT155" s="39">
        <v>3782.5826166773263</v>
      </c>
      <c r="DU155" s="39">
        <v>3782.5826166773263</v>
      </c>
      <c r="DV155" s="39">
        <v>3782.5826166773263</v>
      </c>
      <c r="DW155" s="39">
        <v>3782.5826166773263</v>
      </c>
      <c r="DX155" s="39">
        <v>3782.5826166773263</v>
      </c>
      <c r="DY155" s="39">
        <v>3782.5826166773263</v>
      </c>
      <c r="DZ155" s="39">
        <v>3782.5826166773263</v>
      </c>
      <c r="EA155" s="39">
        <v>3782.5826166773263</v>
      </c>
      <c r="EB155" s="39">
        <v>3782.5826166773263</v>
      </c>
      <c r="EC155" s="39">
        <v>3782.5826166773263</v>
      </c>
      <c r="ED155" s="39">
        <v>3782.5826166773263</v>
      </c>
      <c r="EE155" s="39">
        <v>3782.5826166773263</v>
      </c>
      <c r="EF155" s="39">
        <v>3782.5826166773263</v>
      </c>
      <c r="EG155" s="39">
        <v>3782.5826166773263</v>
      </c>
      <c r="EH155" s="39">
        <v>3782.5826166773263</v>
      </c>
      <c r="EI155" s="39">
        <v>3782.5826166773263</v>
      </c>
      <c r="EJ155" s="39">
        <v>3782.5826166773263</v>
      </c>
      <c r="EK155" s="39">
        <v>3782.5826166773263</v>
      </c>
      <c r="EL155" s="39">
        <v>3782.5826166773263</v>
      </c>
      <c r="EM155" s="39">
        <v>3782.5826166773263</v>
      </c>
      <c r="EN155" s="39">
        <v>3782.5826166773263</v>
      </c>
      <c r="EO155" s="39">
        <v>3782.5826166773263</v>
      </c>
      <c r="EP155" s="39">
        <v>3782.5826166773263</v>
      </c>
      <c r="EQ155" s="39">
        <v>3782.5826166773263</v>
      </c>
      <c r="ER155" s="39">
        <v>3782.5826166773263</v>
      </c>
      <c r="ES155" s="39">
        <v>3782.5826166773263</v>
      </c>
    </row>
    <row r="156" spans="1:149" outlineLevel="1">
      <c r="D156" s="25" t="s">
        <v>285</v>
      </c>
      <c r="E156" s="39" t="s">
        <v>44</v>
      </c>
      <c r="I156" s="355"/>
      <c r="J156" s="355"/>
      <c r="K156" s="355"/>
      <c r="L156" s="355"/>
      <c r="M156" s="355"/>
      <c r="N156" s="355"/>
      <c r="O156" s="355"/>
      <c r="P156" s="205">
        <v>0</v>
      </c>
      <c r="Q156" s="205">
        <v>832.33583664534888</v>
      </c>
      <c r="R156" s="205">
        <v>0</v>
      </c>
      <c r="S156" s="205">
        <v>0</v>
      </c>
      <c r="T156" s="205">
        <v>-2186.3506025319771</v>
      </c>
      <c r="U156" s="205">
        <v>-728.78353417732581</v>
      </c>
      <c r="V156" s="205">
        <v>-728.78353417732581</v>
      </c>
      <c r="W156" s="205">
        <v>-728.78353417732581</v>
      </c>
      <c r="X156" s="205">
        <v>-728.78353417732524</v>
      </c>
      <c r="Y156" s="205">
        <v>-728.78353417732524</v>
      </c>
      <c r="Z156" s="205">
        <v>-728.78353417732524</v>
      </c>
      <c r="AA156" s="205">
        <v>-728.78353417732524</v>
      </c>
      <c r="AB156" s="205">
        <v>-728.78353417732524</v>
      </c>
      <c r="AC156" s="205">
        <v>37589.875445822683</v>
      </c>
      <c r="AD156" s="205">
        <v>858.07716639400542</v>
      </c>
      <c r="AE156" s="205">
        <v>858.07716639400542</v>
      </c>
      <c r="AF156" s="205">
        <v>-16874.786133606005</v>
      </c>
      <c r="AG156" s="205">
        <v>858.07716639400542</v>
      </c>
      <c r="AH156" s="205">
        <v>858.07716639400542</v>
      </c>
      <c r="AI156" s="205">
        <v>858.07716639400542</v>
      </c>
      <c r="AJ156" s="205">
        <v>858.07716639400542</v>
      </c>
      <c r="AK156" s="205">
        <v>858.07716639400542</v>
      </c>
      <c r="AL156" s="205">
        <v>858.07716639400542</v>
      </c>
      <c r="AM156" s="205">
        <v>858.07716639400542</v>
      </c>
      <c r="AN156" s="205">
        <v>858.07716639400542</v>
      </c>
      <c r="AO156" s="205">
        <v>10020.370668585627</v>
      </c>
      <c r="AP156" s="205">
        <v>1405.803150900852</v>
      </c>
      <c r="AQ156" s="205">
        <v>1405.803150900852</v>
      </c>
      <c r="AR156" s="205">
        <v>1405.803150900852</v>
      </c>
      <c r="AS156" s="205">
        <v>1405.803150900852</v>
      </c>
      <c r="AT156" s="205">
        <v>1405.803150900852</v>
      </c>
      <c r="AU156" s="205">
        <v>1405.803150900852</v>
      </c>
      <c r="AV156" s="205">
        <v>1405.803150900852</v>
      </c>
      <c r="AW156" s="205">
        <v>1405.803150900852</v>
      </c>
      <c r="AX156" s="205">
        <v>1405.803150900852</v>
      </c>
      <c r="AY156" s="205">
        <v>1405.803150900852</v>
      </c>
      <c r="AZ156" s="205">
        <v>1405.803150900852</v>
      </c>
      <c r="BA156" s="205">
        <v>1405.803150900852</v>
      </c>
      <c r="BB156" s="205">
        <v>1054.6410998462384</v>
      </c>
      <c r="BC156" s="205">
        <v>1054.6410998462384</v>
      </c>
      <c r="BD156" s="205">
        <v>1054.6410998462384</v>
      </c>
      <c r="BE156" s="205">
        <v>1054.6410998462384</v>
      </c>
      <c r="BF156" s="205">
        <v>1054.6410998462384</v>
      </c>
      <c r="BG156" s="205">
        <v>1054.6410998462384</v>
      </c>
      <c r="BH156" s="205">
        <v>1054.6410998462384</v>
      </c>
      <c r="BI156" s="205">
        <v>1054.6410998462384</v>
      </c>
      <c r="BJ156" s="205">
        <v>1054.6410998462384</v>
      </c>
      <c r="BK156" s="205">
        <v>1054.6410998462384</v>
      </c>
      <c r="BL156" s="205">
        <v>1054.6410998462384</v>
      </c>
      <c r="BM156" s="205">
        <v>1054.6410998462384</v>
      </c>
      <c r="BN156" s="205" t="s">
        <v>44</v>
      </c>
      <c r="BO156" s="205" t="s">
        <v>44</v>
      </c>
      <c r="BP156" s="205" t="s">
        <v>44</v>
      </c>
      <c r="BQ156" s="205" t="s">
        <v>44</v>
      </c>
      <c r="BR156" s="205" t="s">
        <v>44</v>
      </c>
      <c r="BS156" s="205" t="s">
        <v>44</v>
      </c>
      <c r="BT156" s="205" t="s">
        <v>44</v>
      </c>
      <c r="BU156" s="205" t="s">
        <v>44</v>
      </c>
      <c r="BV156" s="205" t="s">
        <v>44</v>
      </c>
      <c r="BW156" s="205" t="s">
        <v>44</v>
      </c>
      <c r="BX156" s="205" t="s">
        <v>44</v>
      </c>
      <c r="BY156" s="205" t="s">
        <v>44</v>
      </c>
      <c r="BZ156" s="205" t="s">
        <v>44</v>
      </c>
      <c r="CA156" s="205" t="s">
        <v>44</v>
      </c>
      <c r="CB156" s="205" t="s">
        <v>44</v>
      </c>
      <c r="CC156" s="205" t="s">
        <v>44</v>
      </c>
      <c r="CD156" s="205" t="s">
        <v>44</v>
      </c>
      <c r="CE156" s="205" t="s">
        <v>44</v>
      </c>
      <c r="CF156" s="205" t="s">
        <v>44</v>
      </c>
      <c r="CG156" s="205" t="s">
        <v>44</v>
      </c>
      <c r="CH156" s="205" t="s">
        <v>44</v>
      </c>
      <c r="CI156" s="205" t="s">
        <v>44</v>
      </c>
      <c r="CJ156" s="205" t="s">
        <v>44</v>
      </c>
      <c r="CK156" s="205" t="s">
        <v>44</v>
      </c>
      <c r="CL156" s="205" t="s">
        <v>44</v>
      </c>
      <c r="CM156" s="205" t="s">
        <v>44</v>
      </c>
      <c r="CN156" s="205" t="s">
        <v>44</v>
      </c>
      <c r="CO156" s="205" t="s">
        <v>44</v>
      </c>
      <c r="CP156" s="205" t="s">
        <v>44</v>
      </c>
      <c r="CQ156" s="205" t="s">
        <v>44</v>
      </c>
      <c r="CR156" s="205" t="s">
        <v>44</v>
      </c>
      <c r="CS156" s="205" t="s">
        <v>44</v>
      </c>
      <c r="CT156" s="205" t="s">
        <v>44</v>
      </c>
      <c r="CU156" s="205" t="s">
        <v>44</v>
      </c>
      <c r="CV156" s="205" t="s">
        <v>44</v>
      </c>
      <c r="CW156" s="205" t="s">
        <v>44</v>
      </c>
      <c r="CX156" s="205" t="s">
        <v>44</v>
      </c>
      <c r="CY156" s="205">
        <v>0</v>
      </c>
      <c r="CZ156" s="205">
        <v>0</v>
      </c>
      <c r="DA156" s="205">
        <v>0</v>
      </c>
      <c r="DB156" s="205">
        <v>0</v>
      </c>
      <c r="DC156" s="205">
        <v>0</v>
      </c>
      <c r="DD156" s="205">
        <v>0</v>
      </c>
      <c r="DE156" s="205">
        <v>0</v>
      </c>
      <c r="DF156" s="205">
        <v>0</v>
      </c>
      <c r="DG156" s="205">
        <v>0</v>
      </c>
      <c r="DH156" s="205">
        <v>0</v>
      </c>
      <c r="DI156" s="205">
        <v>0</v>
      </c>
      <c r="DJ156" s="205">
        <v>0</v>
      </c>
      <c r="DK156" s="205">
        <v>0</v>
      </c>
      <c r="DL156" s="205">
        <v>0</v>
      </c>
      <c r="DM156" s="205">
        <v>0</v>
      </c>
      <c r="DN156" s="205">
        <v>0</v>
      </c>
      <c r="DO156" s="205">
        <v>0</v>
      </c>
      <c r="DP156" s="205">
        <v>0</v>
      </c>
      <c r="DQ156" s="205">
        <v>0</v>
      </c>
      <c r="DR156" s="205">
        <v>0</v>
      </c>
      <c r="DS156" s="205">
        <v>0</v>
      </c>
      <c r="DT156" s="205">
        <v>0</v>
      </c>
      <c r="DU156" s="205">
        <v>0</v>
      </c>
      <c r="DV156" s="205">
        <v>0</v>
      </c>
      <c r="DW156" s="205">
        <v>0</v>
      </c>
      <c r="DX156" s="205">
        <v>0</v>
      </c>
      <c r="DY156" s="205">
        <v>0</v>
      </c>
      <c r="DZ156" s="205">
        <v>0</v>
      </c>
      <c r="EA156" s="205">
        <v>0</v>
      </c>
      <c r="EB156" s="205">
        <v>0</v>
      </c>
      <c r="EC156" s="205">
        <v>0</v>
      </c>
      <c r="ED156" s="205">
        <v>0</v>
      </c>
      <c r="EE156" s="205">
        <v>0</v>
      </c>
      <c r="EF156" s="205">
        <v>0</v>
      </c>
      <c r="EG156" s="205">
        <v>0</v>
      </c>
      <c r="EH156" s="205">
        <v>0</v>
      </c>
      <c r="EI156" s="205">
        <v>0</v>
      </c>
      <c r="EJ156" s="205">
        <v>0</v>
      </c>
      <c r="EK156" s="205">
        <v>0</v>
      </c>
      <c r="EL156" s="205">
        <v>0</v>
      </c>
      <c r="EM156" s="205">
        <v>0</v>
      </c>
      <c r="EN156" s="205">
        <v>0</v>
      </c>
      <c r="EO156" s="205">
        <v>0</v>
      </c>
      <c r="EP156" s="205">
        <v>0</v>
      </c>
      <c r="EQ156" s="205">
        <v>0</v>
      </c>
      <c r="ER156" s="205">
        <v>0</v>
      </c>
      <c r="ES156" s="205">
        <v>0</v>
      </c>
    </row>
    <row r="157" spans="1:149" outlineLevel="1">
      <c r="D157" s="25"/>
      <c r="E157" s="209"/>
      <c r="I157" s="132"/>
      <c r="J157" s="132"/>
      <c r="K157" s="132"/>
      <c r="L157" s="132"/>
      <c r="M157" s="132"/>
      <c r="N157" s="132"/>
      <c r="O157" s="132"/>
      <c r="P157" s="209">
        <f>P155+P156</f>
        <v>3782.5826166773263</v>
      </c>
      <c r="Q157" s="209">
        <f t="shared" ref="Q157:CB157" si="102">Q155+Q156</f>
        <v>4614.9184533226753</v>
      </c>
      <c r="R157" s="209">
        <f t="shared" si="102"/>
        <v>3782.5826166773263</v>
      </c>
      <c r="S157" s="209">
        <f t="shared" si="102"/>
        <v>3782.5826166773263</v>
      </c>
      <c r="T157" s="209">
        <f t="shared" si="102"/>
        <v>1596.2320141453492</v>
      </c>
      <c r="U157" s="209">
        <f t="shared" si="102"/>
        <v>3053.7990825000006</v>
      </c>
      <c r="V157" s="209">
        <f t="shared" si="102"/>
        <v>3053.7990825000006</v>
      </c>
      <c r="W157" s="209">
        <f t="shared" si="102"/>
        <v>3053.7990825000006</v>
      </c>
      <c r="X157" s="209">
        <f t="shared" si="102"/>
        <v>3053.7990825000011</v>
      </c>
      <c r="Y157" s="209">
        <f t="shared" si="102"/>
        <v>3053.7990825000011</v>
      </c>
      <c r="Z157" s="209">
        <f t="shared" si="102"/>
        <v>3053.7990825000011</v>
      </c>
      <c r="AA157" s="209">
        <f t="shared" si="102"/>
        <v>3053.7990825000011</v>
      </c>
      <c r="AB157" s="209">
        <f t="shared" si="102"/>
        <v>3053.7990825000011</v>
      </c>
      <c r="AC157" s="209">
        <f t="shared" si="102"/>
        <v>41372.458062500009</v>
      </c>
      <c r="AD157" s="209">
        <f t="shared" si="102"/>
        <v>4640.6597830713317</v>
      </c>
      <c r="AE157" s="209">
        <f t="shared" si="102"/>
        <v>4640.6597830713317</v>
      </c>
      <c r="AF157" s="209">
        <f t="shared" si="102"/>
        <v>-13092.203516928679</v>
      </c>
      <c r="AG157" s="209">
        <f t="shared" si="102"/>
        <v>4640.6597830713317</v>
      </c>
      <c r="AH157" s="209">
        <f t="shared" si="102"/>
        <v>4640.6597830713317</v>
      </c>
      <c r="AI157" s="209">
        <f t="shared" si="102"/>
        <v>4640.6597830713317</v>
      </c>
      <c r="AJ157" s="209">
        <f t="shared" si="102"/>
        <v>4640.6597830713317</v>
      </c>
      <c r="AK157" s="209">
        <f t="shared" si="102"/>
        <v>4640.6597830713317</v>
      </c>
      <c r="AL157" s="209">
        <f t="shared" si="102"/>
        <v>4640.6597830713317</v>
      </c>
      <c r="AM157" s="209">
        <f t="shared" si="102"/>
        <v>4640.6597830713317</v>
      </c>
      <c r="AN157" s="209">
        <f t="shared" si="102"/>
        <v>4640.6597830713317</v>
      </c>
      <c r="AO157" s="209">
        <f t="shared" si="102"/>
        <v>13802.953285262953</v>
      </c>
      <c r="AP157" s="209">
        <f t="shared" si="102"/>
        <v>5188.3857675781783</v>
      </c>
      <c r="AQ157" s="209">
        <f t="shared" si="102"/>
        <v>5188.3857675781783</v>
      </c>
      <c r="AR157" s="209">
        <f t="shared" si="102"/>
        <v>5188.3857675781783</v>
      </c>
      <c r="AS157" s="209">
        <f t="shared" si="102"/>
        <v>5188.3857675781783</v>
      </c>
      <c r="AT157" s="209">
        <f t="shared" si="102"/>
        <v>5188.3857675781783</v>
      </c>
      <c r="AU157" s="209">
        <f t="shared" si="102"/>
        <v>5188.3857675781783</v>
      </c>
      <c r="AV157" s="209">
        <f t="shared" si="102"/>
        <v>5188.3857675781783</v>
      </c>
      <c r="AW157" s="209">
        <f t="shared" si="102"/>
        <v>5188.3857675781783</v>
      </c>
      <c r="AX157" s="209">
        <f t="shared" si="102"/>
        <v>5188.3857675781783</v>
      </c>
      <c r="AY157" s="209">
        <f t="shared" si="102"/>
        <v>5188.3857675781783</v>
      </c>
      <c r="AZ157" s="209">
        <f t="shared" si="102"/>
        <v>5188.3857675781783</v>
      </c>
      <c r="BA157" s="209">
        <f t="shared" si="102"/>
        <v>5188.3857675781783</v>
      </c>
      <c r="BB157" s="209">
        <f t="shared" si="102"/>
        <v>4837.2237165235647</v>
      </c>
      <c r="BC157" s="209">
        <f t="shared" si="102"/>
        <v>4837.2237165235647</v>
      </c>
      <c r="BD157" s="209">
        <f t="shared" si="102"/>
        <v>4837.2237165235647</v>
      </c>
      <c r="BE157" s="209">
        <f t="shared" si="102"/>
        <v>4837.2237165235647</v>
      </c>
      <c r="BF157" s="209">
        <f t="shared" si="102"/>
        <v>4837.2237165235647</v>
      </c>
      <c r="BG157" s="209">
        <f t="shared" si="102"/>
        <v>4837.2237165235647</v>
      </c>
      <c r="BH157" s="209">
        <f t="shared" si="102"/>
        <v>4837.2237165235647</v>
      </c>
      <c r="BI157" s="209">
        <f t="shared" si="102"/>
        <v>4837.2237165235647</v>
      </c>
      <c r="BJ157" s="209">
        <f t="shared" si="102"/>
        <v>4837.2237165235647</v>
      </c>
      <c r="BK157" s="209">
        <f t="shared" si="102"/>
        <v>4837.2237165235647</v>
      </c>
      <c r="BL157" s="209">
        <f t="shared" si="102"/>
        <v>4837.2237165235647</v>
      </c>
      <c r="BM157" s="209">
        <f t="shared" si="102"/>
        <v>4837.2237165235647</v>
      </c>
      <c r="BN157" s="209" t="e">
        <f t="shared" si="102"/>
        <v>#VALUE!</v>
      </c>
      <c r="BO157" s="209" t="e">
        <f t="shared" si="102"/>
        <v>#VALUE!</v>
      </c>
      <c r="BP157" s="209" t="e">
        <f t="shared" si="102"/>
        <v>#VALUE!</v>
      </c>
      <c r="BQ157" s="209" t="e">
        <f t="shared" si="102"/>
        <v>#VALUE!</v>
      </c>
      <c r="BR157" s="209" t="e">
        <f t="shared" si="102"/>
        <v>#VALUE!</v>
      </c>
      <c r="BS157" s="209" t="e">
        <f t="shared" si="102"/>
        <v>#VALUE!</v>
      </c>
      <c r="BT157" s="209" t="e">
        <f t="shared" si="102"/>
        <v>#VALUE!</v>
      </c>
      <c r="BU157" s="209" t="e">
        <f t="shared" si="102"/>
        <v>#VALUE!</v>
      </c>
      <c r="BV157" s="209" t="e">
        <f t="shared" si="102"/>
        <v>#VALUE!</v>
      </c>
      <c r="BW157" s="209" t="e">
        <f t="shared" si="102"/>
        <v>#VALUE!</v>
      </c>
      <c r="BX157" s="209" t="e">
        <f t="shared" si="102"/>
        <v>#VALUE!</v>
      </c>
      <c r="BY157" s="209" t="e">
        <f t="shared" si="102"/>
        <v>#VALUE!</v>
      </c>
      <c r="BZ157" s="209" t="e">
        <f t="shared" si="102"/>
        <v>#VALUE!</v>
      </c>
      <c r="CA157" s="209" t="e">
        <f t="shared" si="102"/>
        <v>#VALUE!</v>
      </c>
      <c r="CB157" s="209" t="e">
        <f t="shared" si="102"/>
        <v>#VALUE!</v>
      </c>
      <c r="CC157" s="209" t="e">
        <f t="shared" ref="CC157:EN157" si="103">CC155+CC156</f>
        <v>#VALUE!</v>
      </c>
      <c r="CD157" s="209" t="e">
        <f t="shared" si="103"/>
        <v>#VALUE!</v>
      </c>
      <c r="CE157" s="209" t="e">
        <f t="shared" si="103"/>
        <v>#VALUE!</v>
      </c>
      <c r="CF157" s="209" t="e">
        <f t="shared" si="103"/>
        <v>#VALUE!</v>
      </c>
      <c r="CG157" s="209" t="e">
        <f t="shared" si="103"/>
        <v>#VALUE!</v>
      </c>
      <c r="CH157" s="209" t="e">
        <f t="shared" si="103"/>
        <v>#VALUE!</v>
      </c>
      <c r="CI157" s="209" t="e">
        <f t="shared" si="103"/>
        <v>#VALUE!</v>
      </c>
      <c r="CJ157" s="209" t="e">
        <f t="shared" si="103"/>
        <v>#VALUE!</v>
      </c>
      <c r="CK157" s="209" t="e">
        <f t="shared" si="103"/>
        <v>#VALUE!</v>
      </c>
      <c r="CL157" s="209" t="e">
        <f t="shared" si="103"/>
        <v>#VALUE!</v>
      </c>
      <c r="CM157" s="209" t="e">
        <f t="shared" si="103"/>
        <v>#VALUE!</v>
      </c>
      <c r="CN157" s="209" t="e">
        <f t="shared" si="103"/>
        <v>#VALUE!</v>
      </c>
      <c r="CO157" s="209" t="e">
        <f t="shared" si="103"/>
        <v>#VALUE!</v>
      </c>
      <c r="CP157" s="209" t="e">
        <f t="shared" si="103"/>
        <v>#VALUE!</v>
      </c>
      <c r="CQ157" s="209" t="e">
        <f t="shared" si="103"/>
        <v>#VALUE!</v>
      </c>
      <c r="CR157" s="209" t="e">
        <f t="shared" si="103"/>
        <v>#VALUE!</v>
      </c>
      <c r="CS157" s="209" t="e">
        <f t="shared" si="103"/>
        <v>#VALUE!</v>
      </c>
      <c r="CT157" s="209" t="e">
        <f t="shared" si="103"/>
        <v>#VALUE!</v>
      </c>
      <c r="CU157" s="209" t="e">
        <f t="shared" si="103"/>
        <v>#VALUE!</v>
      </c>
      <c r="CV157" s="209" t="e">
        <f t="shared" si="103"/>
        <v>#VALUE!</v>
      </c>
      <c r="CW157" s="209" t="e">
        <f t="shared" si="103"/>
        <v>#VALUE!</v>
      </c>
      <c r="CX157" s="209" t="e">
        <f t="shared" si="103"/>
        <v>#VALUE!</v>
      </c>
      <c r="CY157" s="209">
        <f t="shared" si="103"/>
        <v>3782.5826166773263</v>
      </c>
      <c r="CZ157" s="209">
        <f t="shared" si="103"/>
        <v>3782.5826166773263</v>
      </c>
      <c r="DA157" s="209">
        <f t="shared" si="103"/>
        <v>3782.5826166773263</v>
      </c>
      <c r="DB157" s="209">
        <f t="shared" si="103"/>
        <v>3782.5826166773263</v>
      </c>
      <c r="DC157" s="209">
        <f t="shared" si="103"/>
        <v>3782.5826166773263</v>
      </c>
      <c r="DD157" s="209">
        <f t="shared" si="103"/>
        <v>3782.5826166773263</v>
      </c>
      <c r="DE157" s="209">
        <f t="shared" si="103"/>
        <v>3782.5826166773263</v>
      </c>
      <c r="DF157" s="209">
        <f t="shared" si="103"/>
        <v>3782.5826166773263</v>
      </c>
      <c r="DG157" s="209">
        <f t="shared" si="103"/>
        <v>3782.5826166773263</v>
      </c>
      <c r="DH157" s="209">
        <f t="shared" si="103"/>
        <v>3782.5826166773263</v>
      </c>
      <c r="DI157" s="209">
        <f t="shared" si="103"/>
        <v>3782.5826166773263</v>
      </c>
      <c r="DJ157" s="209">
        <f t="shared" si="103"/>
        <v>3782.5826166773263</v>
      </c>
      <c r="DK157" s="209">
        <f t="shared" si="103"/>
        <v>3782.5826166773263</v>
      </c>
      <c r="DL157" s="209">
        <f t="shared" si="103"/>
        <v>3782.5826166773263</v>
      </c>
      <c r="DM157" s="209">
        <f t="shared" si="103"/>
        <v>3782.5826166773263</v>
      </c>
      <c r="DN157" s="209">
        <f t="shared" si="103"/>
        <v>3782.5826166773263</v>
      </c>
      <c r="DO157" s="209">
        <f t="shared" si="103"/>
        <v>3782.5826166773263</v>
      </c>
      <c r="DP157" s="209">
        <f t="shared" si="103"/>
        <v>3782.5826166773263</v>
      </c>
      <c r="DQ157" s="209">
        <f t="shared" si="103"/>
        <v>3782.5826166773263</v>
      </c>
      <c r="DR157" s="209">
        <f t="shared" si="103"/>
        <v>3782.5826166773263</v>
      </c>
      <c r="DS157" s="209">
        <f t="shared" si="103"/>
        <v>3782.5826166773263</v>
      </c>
      <c r="DT157" s="209">
        <f t="shared" si="103"/>
        <v>3782.5826166773263</v>
      </c>
      <c r="DU157" s="209">
        <f t="shared" si="103"/>
        <v>3782.5826166773263</v>
      </c>
      <c r="DV157" s="209">
        <f t="shared" si="103"/>
        <v>3782.5826166773263</v>
      </c>
      <c r="DW157" s="209">
        <f t="shared" si="103"/>
        <v>3782.5826166773263</v>
      </c>
      <c r="DX157" s="209">
        <f t="shared" si="103"/>
        <v>3782.5826166773263</v>
      </c>
      <c r="DY157" s="209">
        <f t="shared" si="103"/>
        <v>3782.5826166773263</v>
      </c>
      <c r="DZ157" s="209">
        <f t="shared" si="103"/>
        <v>3782.5826166773263</v>
      </c>
      <c r="EA157" s="209">
        <f t="shared" si="103"/>
        <v>3782.5826166773263</v>
      </c>
      <c r="EB157" s="209">
        <f t="shared" si="103"/>
        <v>3782.5826166773263</v>
      </c>
      <c r="EC157" s="209">
        <f t="shared" si="103"/>
        <v>3782.5826166773263</v>
      </c>
      <c r="ED157" s="209">
        <f t="shared" si="103"/>
        <v>3782.5826166773263</v>
      </c>
      <c r="EE157" s="209">
        <f t="shared" si="103"/>
        <v>3782.5826166773263</v>
      </c>
      <c r="EF157" s="209">
        <f t="shared" si="103"/>
        <v>3782.5826166773263</v>
      </c>
      <c r="EG157" s="209">
        <f t="shared" si="103"/>
        <v>3782.5826166773263</v>
      </c>
      <c r="EH157" s="209">
        <f t="shared" si="103"/>
        <v>3782.5826166773263</v>
      </c>
      <c r="EI157" s="209">
        <f t="shared" si="103"/>
        <v>3782.5826166773263</v>
      </c>
      <c r="EJ157" s="209">
        <f t="shared" si="103"/>
        <v>3782.5826166773263</v>
      </c>
      <c r="EK157" s="209">
        <f t="shared" si="103"/>
        <v>3782.5826166773263</v>
      </c>
      <c r="EL157" s="209">
        <f t="shared" si="103"/>
        <v>3782.5826166773263</v>
      </c>
      <c r="EM157" s="209">
        <f t="shared" si="103"/>
        <v>3782.5826166773263</v>
      </c>
      <c r="EN157" s="209">
        <f t="shared" si="103"/>
        <v>3782.5826166773263</v>
      </c>
      <c r="EO157" s="209">
        <f t="shared" ref="EO157:ES157" si="104">EO155+EO156</f>
        <v>3782.5826166773263</v>
      </c>
      <c r="EP157" s="209">
        <f t="shared" si="104"/>
        <v>3782.5826166773263</v>
      </c>
      <c r="EQ157" s="209">
        <f t="shared" si="104"/>
        <v>3782.5826166773263</v>
      </c>
      <c r="ER157" s="209">
        <f t="shared" si="104"/>
        <v>3782.5826166773263</v>
      </c>
      <c r="ES157" s="209">
        <f t="shared" si="104"/>
        <v>3782.5826166773263</v>
      </c>
    </row>
    <row r="158" spans="1:149" outlineLevel="1">
      <c r="D158" s="25"/>
      <c r="E158" s="209"/>
      <c r="I158" s="132"/>
      <c r="J158" s="132"/>
      <c r="K158" s="132"/>
      <c r="L158" s="132"/>
      <c r="M158" s="132"/>
      <c r="N158" s="132"/>
      <c r="O158" s="132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  <c r="EO158" s="209"/>
      <c r="EP158" s="209"/>
      <c r="EQ158" s="209"/>
      <c r="ER158" s="209"/>
      <c r="ES158" s="209"/>
    </row>
    <row r="159" spans="1:149" outlineLevel="1">
      <c r="D159" s="25"/>
      <c r="E159" s="209"/>
      <c r="I159" s="132"/>
      <c r="J159" s="132"/>
      <c r="K159" s="132"/>
      <c r="L159" s="132"/>
      <c r="M159" s="132"/>
      <c r="N159" s="132"/>
      <c r="O159" s="132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  <c r="EO159" s="209"/>
      <c r="EP159" s="209"/>
      <c r="EQ159" s="209"/>
      <c r="ER159" s="209"/>
      <c r="ES159" s="209"/>
    </row>
    <row r="160" spans="1:149" outlineLevel="1">
      <c r="D160" s="25" t="s">
        <v>284</v>
      </c>
      <c r="E160" s="132"/>
      <c r="F160" s="39"/>
      <c r="G160" s="39"/>
      <c r="H160" s="39"/>
      <c r="I160" s="39"/>
      <c r="J160" s="39"/>
      <c r="K160" s="39"/>
      <c r="L160" s="39"/>
      <c r="M160" s="39"/>
      <c r="N160" s="39"/>
      <c r="O160" s="39" t="s">
        <v>44</v>
      </c>
      <c r="P160" s="39">
        <v>2419.5381453993491</v>
      </c>
      <c r="Q160" s="39">
        <v>2419.5381453993491</v>
      </c>
      <c r="R160" s="39">
        <v>2419.5381453993491</v>
      </c>
      <c r="S160" s="39">
        <v>2419.5381453993491</v>
      </c>
      <c r="T160" s="39">
        <v>2419.5381453993491</v>
      </c>
      <c r="U160" s="39">
        <v>2419.5381453993491</v>
      </c>
      <c r="V160" s="39">
        <v>2419.5381453993491</v>
      </c>
      <c r="W160" s="39">
        <v>2419.5381453993491</v>
      </c>
      <c r="X160" s="39">
        <v>2419.5381453993491</v>
      </c>
      <c r="Y160" s="39">
        <v>2419.5381453993491</v>
      </c>
      <c r="Z160" s="39">
        <v>2419.5381453993491</v>
      </c>
      <c r="AA160" s="39">
        <v>2419.5381453993491</v>
      </c>
      <c r="AB160" s="39">
        <v>2419.5381453993491</v>
      </c>
      <c r="AC160" s="39">
        <v>2419.5381453993491</v>
      </c>
      <c r="AD160" s="39">
        <v>2419.5381453993491</v>
      </c>
      <c r="AE160" s="39">
        <v>2419.5381453993491</v>
      </c>
      <c r="AF160" s="39">
        <v>2419.5381453993491</v>
      </c>
      <c r="AG160" s="39">
        <v>2419.5381453993491</v>
      </c>
      <c r="AH160" s="39">
        <v>2419.5381453993491</v>
      </c>
      <c r="AI160" s="39">
        <v>2419.5381453993491</v>
      </c>
      <c r="AJ160" s="39">
        <v>2419.5381453993491</v>
      </c>
      <c r="AK160" s="39">
        <v>2419.5381453993491</v>
      </c>
      <c r="AL160" s="39">
        <v>2419.5381453993491</v>
      </c>
      <c r="AM160" s="39">
        <v>2419.5381453993491</v>
      </c>
      <c r="AN160" s="39">
        <v>2419.5381453993491</v>
      </c>
      <c r="AO160" s="39">
        <v>2419.5381453993491</v>
      </c>
      <c r="AP160" s="39">
        <v>2419.5381453993491</v>
      </c>
      <c r="AQ160" s="39">
        <v>2419.5381453993491</v>
      </c>
      <c r="AR160" s="39">
        <v>2419.5381453993491</v>
      </c>
      <c r="AS160" s="39">
        <v>2419.5381453993491</v>
      </c>
      <c r="AT160" s="39">
        <v>2419.5381453993491</v>
      </c>
      <c r="AU160" s="39">
        <v>2419.5381453993491</v>
      </c>
      <c r="AV160" s="39">
        <v>2419.5381453993491</v>
      </c>
      <c r="AW160" s="39">
        <v>2419.5381453993491</v>
      </c>
      <c r="AX160" s="39">
        <v>2419.5381453993491</v>
      </c>
      <c r="AY160" s="39">
        <v>2419.5381453993491</v>
      </c>
      <c r="AZ160" s="39">
        <v>2419.5381453993491</v>
      </c>
      <c r="BA160" s="39">
        <v>2419.5381453993491</v>
      </c>
      <c r="BB160" s="39">
        <v>2419.5381453993491</v>
      </c>
      <c r="BC160" s="39">
        <v>2419.5381453993491</v>
      </c>
      <c r="BD160" s="39">
        <v>2419.5381453993491</v>
      </c>
      <c r="BE160" s="39">
        <v>2419.5381453993491</v>
      </c>
      <c r="BF160" s="39">
        <v>2419.5381453993491</v>
      </c>
      <c r="BG160" s="39">
        <v>2419.5381453993491</v>
      </c>
      <c r="BH160" s="39">
        <v>2419.5381453993491</v>
      </c>
      <c r="BI160" s="39">
        <v>2419.5381453993491</v>
      </c>
      <c r="BJ160" s="39">
        <v>2419.5381453993491</v>
      </c>
      <c r="BK160" s="39">
        <v>2419.5381453993491</v>
      </c>
      <c r="BL160" s="39">
        <v>2419.5381453993491</v>
      </c>
      <c r="BM160" s="39">
        <v>2419.5381453993491</v>
      </c>
      <c r="BN160" s="39">
        <v>2419.5381453993491</v>
      </c>
      <c r="BO160" s="39">
        <v>2419.5381453993491</v>
      </c>
      <c r="BP160" s="39">
        <v>2419.5381453993491</v>
      </c>
      <c r="BQ160" s="39">
        <v>2419.5381453993491</v>
      </c>
      <c r="BR160" s="39">
        <v>2419.5381453993491</v>
      </c>
      <c r="BS160" s="39">
        <v>2419.5381453993491</v>
      </c>
      <c r="BT160" s="39">
        <v>2419.5381453993491</v>
      </c>
      <c r="BU160" s="39">
        <v>2419.5381453993491</v>
      </c>
      <c r="BV160" s="39">
        <v>2419.5381453993491</v>
      </c>
      <c r="BW160" s="39">
        <v>2419.5381453993491</v>
      </c>
      <c r="BX160" s="39">
        <v>2419.5381453993491</v>
      </c>
      <c r="BY160" s="39">
        <v>2419.5381453993491</v>
      </c>
      <c r="BZ160" s="39">
        <v>2419.5381453993491</v>
      </c>
      <c r="CA160" s="39">
        <v>2419.5381453993491</v>
      </c>
      <c r="CB160" s="39">
        <v>2419.5381453993491</v>
      </c>
      <c r="CC160" s="39">
        <v>2419.5381453993491</v>
      </c>
      <c r="CD160" s="39">
        <v>2419.5381453993491</v>
      </c>
      <c r="CE160" s="39">
        <v>2419.5381453993491</v>
      </c>
      <c r="CF160" s="39">
        <v>2419.5381453993491</v>
      </c>
      <c r="CG160" s="39">
        <v>2419.5381453993491</v>
      </c>
      <c r="CH160" s="39">
        <v>2419.5381453993491</v>
      </c>
      <c r="CI160" s="39">
        <v>2419.5381453993491</v>
      </c>
      <c r="CJ160" s="39">
        <v>2419.5381453993491</v>
      </c>
      <c r="CK160" s="39">
        <v>2419.5381453993491</v>
      </c>
      <c r="CL160" s="39">
        <v>2419.5381453993491</v>
      </c>
      <c r="CM160" s="39">
        <v>2419.5381453993491</v>
      </c>
      <c r="CN160" s="39">
        <v>2419.5381453993491</v>
      </c>
      <c r="CO160" s="39">
        <v>2419.5381453993491</v>
      </c>
      <c r="CP160" s="39">
        <v>2419.5381453993491</v>
      </c>
      <c r="CQ160" s="39">
        <v>2419.5381453993491</v>
      </c>
      <c r="CR160" s="39">
        <v>2419.5381453993491</v>
      </c>
      <c r="CS160" s="39">
        <v>2419.5381453993491</v>
      </c>
      <c r="CT160" s="39">
        <v>2419.5381453993491</v>
      </c>
      <c r="CU160" s="39">
        <v>2419.5381453993491</v>
      </c>
      <c r="CV160" s="39">
        <v>2419.5381453993491</v>
      </c>
      <c r="CW160" s="39">
        <v>2419.5381453993491</v>
      </c>
      <c r="CX160" s="39">
        <v>2419.5381453993491</v>
      </c>
      <c r="CY160" s="39">
        <v>2419.5381453993491</v>
      </c>
      <c r="CZ160" s="39">
        <v>2419.5381453993491</v>
      </c>
      <c r="DA160" s="39">
        <v>2419.5381453993491</v>
      </c>
      <c r="DB160" s="39">
        <v>2419.5381453993491</v>
      </c>
      <c r="DC160" s="39">
        <v>2419.5381453993491</v>
      </c>
      <c r="DD160" s="39">
        <v>2419.5381453993491</v>
      </c>
      <c r="DE160" s="39">
        <v>2419.5381453993491</v>
      </c>
      <c r="DF160" s="39">
        <v>2419.5381453993491</v>
      </c>
      <c r="DG160" s="39">
        <v>2419.5381453993491</v>
      </c>
      <c r="DH160" s="39">
        <v>2419.5381453993491</v>
      </c>
      <c r="DI160" s="39">
        <v>2419.5381453993491</v>
      </c>
      <c r="DJ160" s="39">
        <v>2419.5381453993491</v>
      </c>
      <c r="DK160" s="39">
        <v>2419.5381453993491</v>
      </c>
      <c r="DL160" s="39">
        <v>2419.5381453993491</v>
      </c>
      <c r="DM160" s="39">
        <v>2419.5381453993491</v>
      </c>
      <c r="DN160" s="39">
        <v>2419.5381453993491</v>
      </c>
      <c r="DO160" s="39">
        <v>2419.5381453993491</v>
      </c>
      <c r="DP160" s="39">
        <v>2419.5381453993491</v>
      </c>
      <c r="DQ160" s="39">
        <v>2419.5381453993491</v>
      </c>
      <c r="DR160" s="39">
        <v>2419.5381453993491</v>
      </c>
      <c r="DS160" s="39">
        <v>2419.5381453993491</v>
      </c>
      <c r="DT160" s="39">
        <v>2419.5381453993491</v>
      </c>
      <c r="DU160" s="39">
        <v>2419.5381453993491</v>
      </c>
      <c r="DV160" s="39">
        <v>2419.5381453993491</v>
      </c>
      <c r="DW160" s="39">
        <v>2419.5381453993491</v>
      </c>
      <c r="DX160" s="39">
        <v>2419.5381453993491</v>
      </c>
      <c r="DY160" s="39">
        <v>2419.5381453993491</v>
      </c>
      <c r="DZ160" s="39">
        <v>2419.5381453993491</v>
      </c>
      <c r="EA160" s="39">
        <v>2419.5381453993491</v>
      </c>
      <c r="EB160" s="39">
        <v>2419.5381453993491</v>
      </c>
      <c r="EC160" s="39">
        <v>2419.5381453993491</v>
      </c>
      <c r="ED160" s="39">
        <v>2419.5381453993491</v>
      </c>
      <c r="EE160" s="39">
        <v>2419.5381453993491</v>
      </c>
      <c r="EF160" s="39">
        <v>2419.5381453993491</v>
      </c>
      <c r="EG160" s="39">
        <v>2419.5381453993491</v>
      </c>
      <c r="EH160" s="39">
        <v>2419.5381453993491</v>
      </c>
      <c r="EI160" s="39">
        <v>2419.5381453993491</v>
      </c>
      <c r="EJ160" s="39">
        <v>2419.5381453993491</v>
      </c>
      <c r="EK160" s="39">
        <v>2419.5381453993491</v>
      </c>
      <c r="EL160" s="39">
        <v>2419.5381453993491</v>
      </c>
      <c r="EM160" s="39">
        <v>2419.5381453993491</v>
      </c>
      <c r="EN160" s="39">
        <v>2419.5381453993491</v>
      </c>
      <c r="EO160" s="39">
        <v>2419.5381453993491</v>
      </c>
      <c r="EP160" s="39">
        <v>2419.5381453993491</v>
      </c>
      <c r="EQ160" s="39">
        <v>2419.5381453993491</v>
      </c>
      <c r="ER160" s="39">
        <v>2419.5381453993491</v>
      </c>
      <c r="ES160" s="39">
        <v>2419.5381453993491</v>
      </c>
    </row>
    <row r="161" spans="4:149" outlineLevel="1">
      <c r="D161" s="25" t="s">
        <v>286</v>
      </c>
      <c r="E161" s="39">
        <f t="shared" ref="E161" si="105">SUM(F161:ES161)</f>
        <v>-43958.822721505392</v>
      </c>
      <c r="I161" s="355"/>
      <c r="J161" s="355"/>
      <c r="K161" s="355"/>
      <c r="L161" s="355"/>
      <c r="M161" s="355"/>
      <c r="N161" s="355"/>
      <c r="O161" s="355"/>
      <c r="P161" s="205">
        <v>0</v>
      </c>
      <c r="Q161" s="205">
        <v>-2331.5832015129836</v>
      </c>
      <c r="R161" s="205">
        <v>0</v>
      </c>
      <c r="S161" s="205">
        <v>0</v>
      </c>
      <c r="T161" s="205">
        <v>-3604.9537436980477</v>
      </c>
      <c r="U161" s="205">
        <v>-1201.6512478993493</v>
      </c>
      <c r="V161" s="205">
        <v>-1201.6512478993493</v>
      </c>
      <c r="W161" s="205">
        <v>-1201.6512478993493</v>
      </c>
      <c r="X161" s="205">
        <v>-1201.6512478993493</v>
      </c>
      <c r="Y161" s="205">
        <v>-1201.6512478993493</v>
      </c>
      <c r="Z161" s="205">
        <v>-1201.6512478993493</v>
      </c>
      <c r="AA161" s="205">
        <v>-1201.6512478993493</v>
      </c>
      <c r="AB161" s="205">
        <v>-1201.6512478993493</v>
      </c>
      <c r="AC161" s="205">
        <v>1966.8159421006571</v>
      </c>
      <c r="AD161" s="205">
        <v>-865.87658623268226</v>
      </c>
      <c r="AE161" s="205">
        <v>-865.87658623268226</v>
      </c>
      <c r="AF161" s="205">
        <v>-448.3292662326819</v>
      </c>
      <c r="AG161" s="205">
        <v>-865.87658623268226</v>
      </c>
      <c r="AH161" s="205">
        <v>-865.87658623268226</v>
      </c>
      <c r="AI161" s="205">
        <v>-865.87658623268226</v>
      </c>
      <c r="AJ161" s="205">
        <v>-865.87658623268226</v>
      </c>
      <c r="AK161" s="205">
        <v>-865.87658623268226</v>
      </c>
      <c r="AL161" s="205">
        <v>-865.87658623268226</v>
      </c>
      <c r="AM161" s="205">
        <v>-865.87658623268226</v>
      </c>
      <c r="AN161" s="205">
        <v>-865.87658623268226</v>
      </c>
      <c r="AO161" s="205">
        <v>-3113.0196462326785</v>
      </c>
      <c r="AP161" s="205">
        <v>-863.16238334435252</v>
      </c>
      <c r="AQ161" s="205">
        <v>-863.16238334435252</v>
      </c>
      <c r="AR161" s="205">
        <v>-863.16238334435252</v>
      </c>
      <c r="AS161" s="205">
        <v>-863.16238334435252</v>
      </c>
      <c r="AT161" s="205">
        <v>-863.16238334435252</v>
      </c>
      <c r="AU161" s="205">
        <v>-863.16238334435252</v>
      </c>
      <c r="AV161" s="205">
        <v>-863.16238334435252</v>
      </c>
      <c r="AW161" s="205">
        <v>-863.16238334435252</v>
      </c>
      <c r="AX161" s="205">
        <v>-863.16238334435252</v>
      </c>
      <c r="AY161" s="205">
        <v>-863.16238334435252</v>
      </c>
      <c r="AZ161" s="205">
        <v>-863.16238334435252</v>
      </c>
      <c r="BA161" s="205">
        <v>-863.16238334435252</v>
      </c>
      <c r="BB161" s="205">
        <v>-649.81903002298463</v>
      </c>
      <c r="BC161" s="205">
        <v>-649.81903002298463</v>
      </c>
      <c r="BD161" s="205">
        <v>-649.81903002298463</v>
      </c>
      <c r="BE161" s="205">
        <v>-649.81903002298463</v>
      </c>
      <c r="BF161" s="205">
        <v>-649.81903002298463</v>
      </c>
      <c r="BG161" s="205">
        <v>-649.81903002298463</v>
      </c>
      <c r="BH161" s="205">
        <v>-649.81903002298463</v>
      </c>
      <c r="BI161" s="205">
        <v>-649.81903002298463</v>
      </c>
      <c r="BJ161" s="205">
        <v>-649.81903002298463</v>
      </c>
      <c r="BK161" s="205">
        <v>-649.81903002298463</v>
      </c>
      <c r="BL161" s="205">
        <v>-649.81903002298463</v>
      </c>
      <c r="BM161" s="205">
        <v>-649.81903002298463</v>
      </c>
      <c r="BN161" s="205">
        <v>0</v>
      </c>
      <c r="BO161" s="205">
        <v>0</v>
      </c>
      <c r="BP161" s="205">
        <v>0</v>
      </c>
      <c r="BQ161" s="205">
        <v>0</v>
      </c>
      <c r="BR161" s="205">
        <v>0</v>
      </c>
      <c r="BS161" s="205">
        <v>0</v>
      </c>
      <c r="BT161" s="205">
        <v>0</v>
      </c>
      <c r="BU161" s="205">
        <v>0</v>
      </c>
      <c r="BV161" s="205">
        <v>0</v>
      </c>
      <c r="BW161" s="205">
        <v>0</v>
      </c>
      <c r="BX161" s="205">
        <v>0</v>
      </c>
      <c r="BY161" s="205">
        <v>0</v>
      </c>
      <c r="BZ161" s="205">
        <v>0</v>
      </c>
      <c r="CA161" s="205">
        <v>0</v>
      </c>
      <c r="CB161" s="205">
        <v>0</v>
      </c>
      <c r="CC161" s="205">
        <v>0</v>
      </c>
      <c r="CD161" s="205">
        <v>0</v>
      </c>
      <c r="CE161" s="205">
        <v>0</v>
      </c>
      <c r="CF161" s="205">
        <v>0</v>
      </c>
      <c r="CG161" s="205">
        <v>0</v>
      </c>
      <c r="CH161" s="205">
        <v>0</v>
      </c>
      <c r="CI161" s="205">
        <v>0</v>
      </c>
      <c r="CJ161" s="205">
        <v>0</v>
      </c>
      <c r="CK161" s="205">
        <v>0</v>
      </c>
      <c r="CL161" s="205">
        <v>0</v>
      </c>
      <c r="CM161" s="205">
        <v>0</v>
      </c>
      <c r="CN161" s="205">
        <v>0</v>
      </c>
      <c r="CO161" s="205">
        <v>0</v>
      </c>
      <c r="CP161" s="205">
        <v>0</v>
      </c>
      <c r="CQ161" s="205">
        <v>0</v>
      </c>
      <c r="CR161" s="205">
        <v>0</v>
      </c>
      <c r="CS161" s="205">
        <v>0</v>
      </c>
      <c r="CT161" s="205">
        <v>0</v>
      </c>
      <c r="CU161" s="205">
        <v>0</v>
      </c>
      <c r="CV161" s="205">
        <v>0</v>
      </c>
      <c r="CW161" s="205">
        <v>0</v>
      </c>
      <c r="CX161" s="205">
        <v>0</v>
      </c>
      <c r="CY161" s="205">
        <v>0</v>
      </c>
      <c r="CZ161" s="205">
        <v>0</v>
      </c>
      <c r="DA161" s="205">
        <v>0</v>
      </c>
      <c r="DB161" s="205">
        <v>0</v>
      </c>
      <c r="DC161" s="205">
        <v>0</v>
      </c>
      <c r="DD161" s="205">
        <v>0</v>
      </c>
      <c r="DE161" s="205">
        <v>0</v>
      </c>
      <c r="DF161" s="205">
        <v>0</v>
      </c>
      <c r="DG161" s="205">
        <v>0</v>
      </c>
      <c r="DH161" s="205">
        <v>0</v>
      </c>
      <c r="DI161" s="205">
        <v>0</v>
      </c>
      <c r="DJ161" s="205">
        <v>0</v>
      </c>
      <c r="DK161" s="205">
        <v>0</v>
      </c>
      <c r="DL161" s="205">
        <v>0</v>
      </c>
      <c r="DM161" s="205">
        <v>0</v>
      </c>
      <c r="DN161" s="205">
        <v>0</v>
      </c>
      <c r="DO161" s="205">
        <v>0</v>
      </c>
      <c r="DP161" s="205">
        <v>0</v>
      </c>
      <c r="DQ161" s="205">
        <v>0</v>
      </c>
      <c r="DR161" s="205">
        <v>0</v>
      </c>
      <c r="DS161" s="205">
        <v>0</v>
      </c>
      <c r="DT161" s="205">
        <v>0</v>
      </c>
      <c r="DU161" s="205">
        <v>0</v>
      </c>
      <c r="DV161" s="205">
        <v>0</v>
      </c>
      <c r="DW161" s="205">
        <v>0</v>
      </c>
      <c r="DX161" s="205">
        <v>0</v>
      </c>
      <c r="DY161" s="205">
        <v>0</v>
      </c>
      <c r="DZ161" s="205">
        <v>0</v>
      </c>
      <c r="EA161" s="205">
        <v>0</v>
      </c>
      <c r="EB161" s="205">
        <v>0</v>
      </c>
      <c r="EC161" s="205">
        <v>0</v>
      </c>
      <c r="ED161" s="205">
        <v>0</v>
      </c>
      <c r="EE161" s="205">
        <v>0</v>
      </c>
      <c r="EF161" s="205">
        <v>0</v>
      </c>
      <c r="EG161" s="205">
        <v>0</v>
      </c>
      <c r="EH161" s="205">
        <v>0</v>
      </c>
      <c r="EI161" s="205">
        <v>0</v>
      </c>
      <c r="EJ161" s="205">
        <v>0</v>
      </c>
      <c r="EK161" s="205">
        <v>0</v>
      </c>
      <c r="EL161" s="205">
        <v>0</v>
      </c>
      <c r="EM161" s="205">
        <v>0</v>
      </c>
      <c r="EN161" s="205">
        <v>0</v>
      </c>
      <c r="EO161" s="205">
        <v>0</v>
      </c>
      <c r="EP161" s="205">
        <v>0</v>
      </c>
      <c r="EQ161" s="205">
        <v>0</v>
      </c>
      <c r="ER161" s="205">
        <v>0</v>
      </c>
      <c r="ES161" s="205">
        <v>0</v>
      </c>
    </row>
    <row r="162" spans="4:149" outlineLevel="1">
      <c r="D162" s="25"/>
      <c r="E162" s="209"/>
      <c r="I162" s="132"/>
      <c r="J162" s="132"/>
      <c r="K162" s="132"/>
      <c r="L162" s="132"/>
      <c r="M162" s="132"/>
      <c r="N162" s="132"/>
      <c r="O162" s="132"/>
      <c r="P162" s="209">
        <f>P160+P161</f>
        <v>2419.5381453993491</v>
      </c>
      <c r="Q162" s="209">
        <f t="shared" ref="Q162" si="106">Q160+Q161</f>
        <v>87.954943886365527</v>
      </c>
      <c r="R162" s="209">
        <f t="shared" ref="R162" si="107">R160+R161</f>
        <v>2419.5381453993491</v>
      </c>
      <c r="S162" s="209">
        <f t="shared" ref="S162" si="108">S160+S161</f>
        <v>2419.5381453993491</v>
      </c>
      <c r="T162" s="209">
        <f t="shared" ref="T162" si="109">T160+T161</f>
        <v>-1185.4155982986986</v>
      </c>
      <c r="U162" s="209">
        <f t="shared" ref="U162" si="110">U160+U161</f>
        <v>1217.8868974999998</v>
      </c>
      <c r="V162" s="209">
        <f t="shared" ref="V162" si="111">V160+V161</f>
        <v>1217.8868974999998</v>
      </c>
      <c r="W162" s="209">
        <f t="shared" ref="W162" si="112">W160+W161</f>
        <v>1217.8868974999998</v>
      </c>
      <c r="X162" s="209">
        <f t="shared" ref="X162" si="113">X160+X161</f>
        <v>1217.8868974999998</v>
      </c>
      <c r="Y162" s="209">
        <f t="shared" ref="Y162" si="114">Y160+Y161</f>
        <v>1217.8868974999998</v>
      </c>
      <c r="Z162" s="209">
        <f t="shared" ref="Z162" si="115">Z160+Z161</f>
        <v>1217.8868974999998</v>
      </c>
      <c r="AA162" s="209">
        <f t="shared" ref="AA162" si="116">AA160+AA161</f>
        <v>1217.8868974999998</v>
      </c>
      <c r="AB162" s="209">
        <f t="shared" ref="AB162" si="117">AB160+AB161</f>
        <v>1217.8868974999998</v>
      </c>
      <c r="AC162" s="209">
        <f t="shared" ref="AC162" si="118">AC160+AC161</f>
        <v>4386.3540875000062</v>
      </c>
      <c r="AD162" s="209">
        <f t="shared" ref="AD162" si="119">AD160+AD161</f>
        <v>1553.6615591666668</v>
      </c>
      <c r="AE162" s="209">
        <f t="shared" ref="AE162" si="120">AE160+AE161</f>
        <v>1553.6615591666668</v>
      </c>
      <c r="AF162" s="209">
        <f t="shared" ref="AF162" si="121">AF160+AF161</f>
        <v>1971.2088791666672</v>
      </c>
      <c r="AG162" s="209">
        <f t="shared" ref="AG162" si="122">AG160+AG161</f>
        <v>1553.6615591666668</v>
      </c>
      <c r="AH162" s="209">
        <f t="shared" ref="AH162" si="123">AH160+AH161</f>
        <v>1553.6615591666668</v>
      </c>
      <c r="AI162" s="209">
        <f t="shared" ref="AI162" si="124">AI160+AI161</f>
        <v>1553.6615591666668</v>
      </c>
      <c r="AJ162" s="209">
        <f t="shared" ref="AJ162" si="125">AJ160+AJ161</f>
        <v>1553.6615591666668</v>
      </c>
      <c r="AK162" s="209">
        <f t="shared" ref="AK162" si="126">AK160+AK161</f>
        <v>1553.6615591666668</v>
      </c>
      <c r="AL162" s="209">
        <f t="shared" ref="AL162" si="127">AL160+AL161</f>
        <v>1553.6615591666668</v>
      </c>
      <c r="AM162" s="209">
        <f t="shared" ref="AM162" si="128">AM160+AM161</f>
        <v>1553.6615591666668</v>
      </c>
      <c r="AN162" s="209">
        <f t="shared" ref="AN162" si="129">AN160+AN161</f>
        <v>1553.6615591666668</v>
      </c>
      <c r="AO162" s="209">
        <f t="shared" ref="AO162" si="130">AO160+AO161</f>
        <v>-693.48150083332939</v>
      </c>
      <c r="AP162" s="209">
        <f t="shared" ref="AP162" si="131">AP160+AP161</f>
        <v>1556.3757620549966</v>
      </c>
      <c r="AQ162" s="209">
        <f t="shared" ref="AQ162" si="132">AQ160+AQ161</f>
        <v>1556.3757620549966</v>
      </c>
      <c r="AR162" s="209">
        <f t="shared" ref="AR162" si="133">AR160+AR161</f>
        <v>1556.3757620549966</v>
      </c>
      <c r="AS162" s="209">
        <f t="shared" ref="AS162" si="134">AS160+AS161</f>
        <v>1556.3757620549966</v>
      </c>
      <c r="AT162" s="209">
        <f t="shared" ref="AT162" si="135">AT160+AT161</f>
        <v>1556.3757620549966</v>
      </c>
      <c r="AU162" s="209">
        <f t="shared" ref="AU162" si="136">AU160+AU161</f>
        <v>1556.3757620549966</v>
      </c>
      <c r="AV162" s="209">
        <f t="shared" ref="AV162" si="137">AV160+AV161</f>
        <v>1556.3757620549966</v>
      </c>
      <c r="AW162" s="209">
        <f t="shared" ref="AW162" si="138">AW160+AW161</f>
        <v>1556.3757620549966</v>
      </c>
      <c r="AX162" s="209">
        <f t="shared" ref="AX162" si="139">AX160+AX161</f>
        <v>1556.3757620549966</v>
      </c>
      <c r="AY162" s="209">
        <f t="shared" ref="AY162" si="140">AY160+AY161</f>
        <v>1556.3757620549966</v>
      </c>
      <c r="AZ162" s="209">
        <f t="shared" ref="AZ162" si="141">AZ160+AZ161</f>
        <v>1556.3757620549966</v>
      </c>
      <c r="BA162" s="209">
        <f t="shared" ref="BA162" si="142">BA160+BA161</f>
        <v>1556.3757620549966</v>
      </c>
      <c r="BB162" s="209">
        <f t="shared" ref="BB162" si="143">BB160+BB161</f>
        <v>1769.7191153763645</v>
      </c>
      <c r="BC162" s="209">
        <f t="shared" ref="BC162" si="144">BC160+BC161</f>
        <v>1769.7191153763645</v>
      </c>
      <c r="BD162" s="209">
        <f t="shared" ref="BD162" si="145">BD160+BD161</f>
        <v>1769.7191153763645</v>
      </c>
      <c r="BE162" s="209">
        <f t="shared" ref="BE162" si="146">BE160+BE161</f>
        <v>1769.7191153763645</v>
      </c>
      <c r="BF162" s="209">
        <f t="shared" ref="BF162" si="147">BF160+BF161</f>
        <v>1769.7191153763645</v>
      </c>
      <c r="BG162" s="209">
        <f t="shared" ref="BG162" si="148">BG160+BG161</f>
        <v>1769.7191153763645</v>
      </c>
      <c r="BH162" s="209">
        <f t="shared" ref="BH162" si="149">BH160+BH161</f>
        <v>1769.7191153763645</v>
      </c>
      <c r="BI162" s="209">
        <f t="shared" ref="BI162" si="150">BI160+BI161</f>
        <v>1769.7191153763645</v>
      </c>
      <c r="BJ162" s="209">
        <f t="shared" ref="BJ162" si="151">BJ160+BJ161</f>
        <v>1769.7191153763645</v>
      </c>
      <c r="BK162" s="209">
        <f t="shared" ref="BK162" si="152">BK160+BK161</f>
        <v>1769.7191153763645</v>
      </c>
      <c r="BL162" s="209">
        <f t="shared" ref="BL162" si="153">BL160+BL161</f>
        <v>1769.7191153763645</v>
      </c>
      <c r="BM162" s="209">
        <f t="shared" ref="BM162" si="154">BM160+BM161</f>
        <v>1769.7191153763645</v>
      </c>
      <c r="BN162" s="209">
        <f t="shared" ref="BN162" si="155">BN160+BN161</f>
        <v>2419.5381453993491</v>
      </c>
      <c r="BO162" s="209">
        <f t="shared" ref="BO162" si="156">BO160+BO161</f>
        <v>2419.5381453993491</v>
      </c>
      <c r="BP162" s="209">
        <f t="shared" ref="BP162" si="157">BP160+BP161</f>
        <v>2419.5381453993491</v>
      </c>
      <c r="BQ162" s="209">
        <f t="shared" ref="BQ162" si="158">BQ160+BQ161</f>
        <v>2419.5381453993491</v>
      </c>
      <c r="BR162" s="209">
        <f t="shared" ref="BR162" si="159">BR160+BR161</f>
        <v>2419.5381453993491</v>
      </c>
      <c r="BS162" s="209">
        <f t="shared" ref="BS162" si="160">BS160+BS161</f>
        <v>2419.5381453993491</v>
      </c>
      <c r="BT162" s="209">
        <f t="shared" ref="BT162" si="161">BT160+BT161</f>
        <v>2419.5381453993491</v>
      </c>
      <c r="BU162" s="209">
        <f t="shared" ref="BU162" si="162">BU160+BU161</f>
        <v>2419.5381453993491</v>
      </c>
      <c r="BV162" s="209">
        <f t="shared" ref="BV162" si="163">BV160+BV161</f>
        <v>2419.5381453993491</v>
      </c>
      <c r="BW162" s="209">
        <f t="shared" ref="BW162" si="164">BW160+BW161</f>
        <v>2419.5381453993491</v>
      </c>
      <c r="BX162" s="209">
        <f t="shared" ref="BX162" si="165">BX160+BX161</f>
        <v>2419.5381453993491</v>
      </c>
      <c r="BY162" s="209">
        <f t="shared" ref="BY162" si="166">BY160+BY161</f>
        <v>2419.5381453993491</v>
      </c>
      <c r="BZ162" s="209">
        <f t="shared" ref="BZ162" si="167">BZ160+BZ161</f>
        <v>2419.5381453993491</v>
      </c>
      <c r="CA162" s="209">
        <f t="shared" ref="CA162" si="168">CA160+CA161</f>
        <v>2419.5381453993491</v>
      </c>
      <c r="CB162" s="209">
        <f t="shared" ref="CB162" si="169">CB160+CB161</f>
        <v>2419.5381453993491</v>
      </c>
      <c r="CC162" s="209">
        <f t="shared" ref="CC162" si="170">CC160+CC161</f>
        <v>2419.5381453993491</v>
      </c>
      <c r="CD162" s="209">
        <f t="shared" ref="CD162" si="171">CD160+CD161</f>
        <v>2419.5381453993491</v>
      </c>
      <c r="CE162" s="209">
        <f t="shared" ref="CE162" si="172">CE160+CE161</f>
        <v>2419.5381453993491</v>
      </c>
      <c r="CF162" s="209">
        <f t="shared" ref="CF162" si="173">CF160+CF161</f>
        <v>2419.5381453993491</v>
      </c>
      <c r="CG162" s="209">
        <f t="shared" ref="CG162" si="174">CG160+CG161</f>
        <v>2419.5381453993491</v>
      </c>
      <c r="CH162" s="209">
        <f t="shared" ref="CH162" si="175">CH160+CH161</f>
        <v>2419.5381453993491</v>
      </c>
      <c r="CI162" s="209">
        <f t="shared" ref="CI162" si="176">CI160+CI161</f>
        <v>2419.5381453993491</v>
      </c>
      <c r="CJ162" s="209">
        <f t="shared" ref="CJ162" si="177">CJ160+CJ161</f>
        <v>2419.5381453993491</v>
      </c>
      <c r="CK162" s="209">
        <f t="shared" ref="CK162" si="178">CK160+CK161</f>
        <v>2419.5381453993491</v>
      </c>
      <c r="CL162" s="209">
        <f t="shared" ref="CL162" si="179">CL160+CL161</f>
        <v>2419.5381453993491</v>
      </c>
      <c r="CM162" s="209">
        <f t="shared" ref="CM162" si="180">CM160+CM161</f>
        <v>2419.5381453993491</v>
      </c>
      <c r="CN162" s="209">
        <f t="shared" ref="CN162" si="181">CN160+CN161</f>
        <v>2419.5381453993491</v>
      </c>
      <c r="CO162" s="209">
        <f t="shared" ref="CO162" si="182">CO160+CO161</f>
        <v>2419.5381453993491</v>
      </c>
      <c r="CP162" s="209">
        <f t="shared" ref="CP162" si="183">CP160+CP161</f>
        <v>2419.5381453993491</v>
      </c>
      <c r="CQ162" s="209">
        <f t="shared" ref="CQ162" si="184">CQ160+CQ161</f>
        <v>2419.5381453993491</v>
      </c>
      <c r="CR162" s="209">
        <f t="shared" ref="CR162" si="185">CR160+CR161</f>
        <v>2419.5381453993491</v>
      </c>
      <c r="CS162" s="209">
        <f t="shared" ref="CS162" si="186">CS160+CS161</f>
        <v>2419.5381453993491</v>
      </c>
      <c r="CT162" s="209">
        <f t="shared" ref="CT162" si="187">CT160+CT161</f>
        <v>2419.5381453993491</v>
      </c>
      <c r="CU162" s="209">
        <f t="shared" ref="CU162" si="188">CU160+CU161</f>
        <v>2419.5381453993491</v>
      </c>
      <c r="CV162" s="209">
        <f t="shared" ref="CV162" si="189">CV160+CV161</f>
        <v>2419.5381453993491</v>
      </c>
      <c r="CW162" s="209">
        <f t="shared" ref="CW162" si="190">CW160+CW161</f>
        <v>2419.5381453993491</v>
      </c>
      <c r="CX162" s="209">
        <f t="shared" ref="CX162" si="191">CX160+CX161</f>
        <v>2419.5381453993491</v>
      </c>
      <c r="CY162" s="209">
        <f t="shared" ref="CY162" si="192">CY160+CY161</f>
        <v>2419.5381453993491</v>
      </c>
      <c r="CZ162" s="209">
        <f t="shared" ref="CZ162" si="193">CZ160+CZ161</f>
        <v>2419.5381453993491</v>
      </c>
      <c r="DA162" s="209">
        <f t="shared" ref="DA162" si="194">DA160+DA161</f>
        <v>2419.5381453993491</v>
      </c>
      <c r="DB162" s="209">
        <f t="shared" ref="DB162" si="195">DB160+DB161</f>
        <v>2419.5381453993491</v>
      </c>
      <c r="DC162" s="209">
        <f t="shared" ref="DC162" si="196">DC160+DC161</f>
        <v>2419.5381453993491</v>
      </c>
      <c r="DD162" s="209">
        <f t="shared" ref="DD162" si="197">DD160+DD161</f>
        <v>2419.5381453993491</v>
      </c>
      <c r="DE162" s="209">
        <f t="shared" ref="DE162" si="198">DE160+DE161</f>
        <v>2419.5381453993491</v>
      </c>
      <c r="DF162" s="209">
        <f t="shared" ref="DF162" si="199">DF160+DF161</f>
        <v>2419.5381453993491</v>
      </c>
      <c r="DG162" s="209">
        <f t="shared" ref="DG162" si="200">DG160+DG161</f>
        <v>2419.5381453993491</v>
      </c>
      <c r="DH162" s="209">
        <f t="shared" ref="DH162" si="201">DH160+DH161</f>
        <v>2419.5381453993491</v>
      </c>
      <c r="DI162" s="209">
        <f t="shared" ref="DI162" si="202">DI160+DI161</f>
        <v>2419.5381453993491</v>
      </c>
      <c r="DJ162" s="209">
        <f t="shared" ref="DJ162" si="203">DJ160+DJ161</f>
        <v>2419.5381453993491</v>
      </c>
      <c r="DK162" s="209">
        <f t="shared" ref="DK162" si="204">DK160+DK161</f>
        <v>2419.5381453993491</v>
      </c>
      <c r="DL162" s="209">
        <f t="shared" ref="DL162" si="205">DL160+DL161</f>
        <v>2419.5381453993491</v>
      </c>
      <c r="DM162" s="209">
        <f t="shared" ref="DM162" si="206">DM160+DM161</f>
        <v>2419.5381453993491</v>
      </c>
      <c r="DN162" s="209">
        <f t="shared" ref="DN162" si="207">DN160+DN161</f>
        <v>2419.5381453993491</v>
      </c>
      <c r="DO162" s="209">
        <f t="shared" ref="DO162" si="208">DO160+DO161</f>
        <v>2419.5381453993491</v>
      </c>
      <c r="DP162" s="209">
        <f t="shared" ref="DP162" si="209">DP160+DP161</f>
        <v>2419.5381453993491</v>
      </c>
      <c r="DQ162" s="209">
        <f t="shared" ref="DQ162" si="210">DQ160+DQ161</f>
        <v>2419.5381453993491</v>
      </c>
      <c r="DR162" s="209">
        <f t="shared" ref="DR162" si="211">DR160+DR161</f>
        <v>2419.5381453993491</v>
      </c>
      <c r="DS162" s="209">
        <f t="shared" ref="DS162" si="212">DS160+DS161</f>
        <v>2419.5381453993491</v>
      </c>
      <c r="DT162" s="209">
        <f t="shared" ref="DT162" si="213">DT160+DT161</f>
        <v>2419.5381453993491</v>
      </c>
      <c r="DU162" s="209">
        <f t="shared" ref="DU162" si="214">DU160+DU161</f>
        <v>2419.5381453993491</v>
      </c>
      <c r="DV162" s="209">
        <f t="shared" ref="DV162" si="215">DV160+DV161</f>
        <v>2419.5381453993491</v>
      </c>
      <c r="DW162" s="209">
        <f t="shared" ref="DW162" si="216">DW160+DW161</f>
        <v>2419.5381453993491</v>
      </c>
      <c r="DX162" s="209">
        <f t="shared" ref="DX162" si="217">DX160+DX161</f>
        <v>2419.5381453993491</v>
      </c>
      <c r="DY162" s="209">
        <f t="shared" ref="DY162" si="218">DY160+DY161</f>
        <v>2419.5381453993491</v>
      </c>
      <c r="DZ162" s="209">
        <f t="shared" ref="DZ162" si="219">DZ160+DZ161</f>
        <v>2419.5381453993491</v>
      </c>
      <c r="EA162" s="209">
        <f t="shared" ref="EA162" si="220">EA160+EA161</f>
        <v>2419.5381453993491</v>
      </c>
      <c r="EB162" s="209">
        <f t="shared" ref="EB162" si="221">EB160+EB161</f>
        <v>2419.5381453993491</v>
      </c>
      <c r="EC162" s="209">
        <f t="shared" ref="EC162" si="222">EC160+EC161</f>
        <v>2419.5381453993491</v>
      </c>
      <c r="ED162" s="209">
        <f t="shared" ref="ED162" si="223">ED160+ED161</f>
        <v>2419.5381453993491</v>
      </c>
      <c r="EE162" s="209">
        <f t="shared" ref="EE162" si="224">EE160+EE161</f>
        <v>2419.5381453993491</v>
      </c>
      <c r="EF162" s="209">
        <f t="shared" ref="EF162" si="225">EF160+EF161</f>
        <v>2419.5381453993491</v>
      </c>
      <c r="EG162" s="209">
        <f t="shared" ref="EG162" si="226">EG160+EG161</f>
        <v>2419.5381453993491</v>
      </c>
      <c r="EH162" s="209">
        <f t="shared" ref="EH162" si="227">EH160+EH161</f>
        <v>2419.5381453993491</v>
      </c>
      <c r="EI162" s="209">
        <f t="shared" ref="EI162" si="228">EI160+EI161</f>
        <v>2419.5381453993491</v>
      </c>
      <c r="EJ162" s="209">
        <f t="shared" ref="EJ162" si="229">EJ160+EJ161</f>
        <v>2419.5381453993491</v>
      </c>
      <c r="EK162" s="209">
        <f t="shared" ref="EK162" si="230">EK160+EK161</f>
        <v>2419.5381453993491</v>
      </c>
      <c r="EL162" s="209">
        <f t="shared" ref="EL162" si="231">EL160+EL161</f>
        <v>2419.5381453993491</v>
      </c>
      <c r="EM162" s="209">
        <f t="shared" ref="EM162" si="232">EM160+EM161</f>
        <v>2419.5381453993491</v>
      </c>
      <c r="EN162" s="209">
        <f t="shared" ref="EN162" si="233">EN160+EN161</f>
        <v>2419.5381453993491</v>
      </c>
      <c r="EO162" s="209">
        <f t="shared" ref="EO162" si="234">EO160+EO161</f>
        <v>2419.5381453993491</v>
      </c>
      <c r="EP162" s="209">
        <f t="shared" ref="EP162" si="235">EP160+EP161</f>
        <v>2419.5381453993491</v>
      </c>
      <c r="EQ162" s="209">
        <f t="shared" ref="EQ162" si="236">EQ160+EQ161</f>
        <v>2419.5381453993491</v>
      </c>
      <c r="ER162" s="209">
        <f t="shared" ref="ER162" si="237">ER160+ER161</f>
        <v>2419.5381453993491</v>
      </c>
      <c r="ES162" s="209">
        <f t="shared" ref="ES162" si="238">ES160+ES161</f>
        <v>2419.5381453993491</v>
      </c>
    </row>
    <row r="163" spans="4:149" outlineLevel="1">
      <c r="D163" s="25"/>
      <c r="E163" s="132"/>
      <c r="P163" s="357">
        <f t="shared" ref="P163:CC163" si="239">+(P157-P162)*0.21</f>
        <v>286.23933896837519</v>
      </c>
      <c r="Q163" s="357">
        <f t="shared" si="239"/>
        <v>950.66233698162489</v>
      </c>
      <c r="R163" s="357">
        <f t="shared" si="239"/>
        <v>286.23933896837519</v>
      </c>
      <c r="S163" s="357">
        <f t="shared" si="239"/>
        <v>286.23933896837519</v>
      </c>
      <c r="T163" s="357">
        <f t="shared" si="239"/>
        <v>584.14599861325007</v>
      </c>
      <c r="U163" s="357">
        <f t="shared" si="239"/>
        <v>385.54155885000017</v>
      </c>
      <c r="V163" s="357">
        <f t="shared" si="239"/>
        <v>385.54155885000017</v>
      </c>
      <c r="W163" s="357">
        <f t="shared" si="239"/>
        <v>385.54155885000017</v>
      </c>
      <c r="X163" s="357">
        <f t="shared" si="239"/>
        <v>385.54155885000023</v>
      </c>
      <c r="Y163" s="357">
        <f t="shared" si="239"/>
        <v>385.54155885000023</v>
      </c>
      <c r="Z163" s="357">
        <f t="shared" si="239"/>
        <v>385.54155885000023</v>
      </c>
      <c r="AA163" s="357">
        <f t="shared" si="239"/>
        <v>385.54155885000023</v>
      </c>
      <c r="AB163" s="357">
        <f t="shared" si="239"/>
        <v>385.54155885000023</v>
      </c>
      <c r="AC163" s="357">
        <f t="shared" si="239"/>
        <v>7767.0818347500008</v>
      </c>
      <c r="AD163" s="357">
        <f t="shared" si="239"/>
        <v>648.26962701997957</v>
      </c>
      <c r="AE163" s="357">
        <f t="shared" si="239"/>
        <v>648.26962701997957</v>
      </c>
      <c r="AF163" s="357">
        <f t="shared" si="239"/>
        <v>-3163.3166031800224</v>
      </c>
      <c r="AG163" s="357">
        <f t="shared" si="239"/>
        <v>648.26962701997957</v>
      </c>
      <c r="AH163" s="357">
        <f t="shared" si="239"/>
        <v>648.26962701997957</v>
      </c>
      <c r="AI163" s="357">
        <f t="shared" si="239"/>
        <v>648.26962701997957</v>
      </c>
      <c r="AJ163" s="357">
        <f t="shared" si="239"/>
        <v>648.26962701997957</v>
      </c>
      <c r="AK163" s="357">
        <f t="shared" si="239"/>
        <v>648.26962701997957</v>
      </c>
      <c r="AL163" s="357">
        <f t="shared" si="239"/>
        <v>648.26962701997957</v>
      </c>
      <c r="AM163" s="357">
        <f t="shared" si="239"/>
        <v>648.26962701997957</v>
      </c>
      <c r="AN163" s="357">
        <f t="shared" si="239"/>
        <v>648.26962701997957</v>
      </c>
      <c r="AO163" s="357">
        <f t="shared" si="239"/>
        <v>3044.251305080219</v>
      </c>
      <c r="AP163" s="357">
        <f t="shared" si="239"/>
        <v>762.72210115986809</v>
      </c>
      <c r="AQ163" s="357">
        <f t="shared" si="239"/>
        <v>762.72210115986809</v>
      </c>
      <c r="AR163" s="357">
        <f t="shared" si="239"/>
        <v>762.72210115986809</v>
      </c>
      <c r="AS163" s="357">
        <f t="shared" si="239"/>
        <v>762.72210115986809</v>
      </c>
      <c r="AT163" s="357">
        <f t="shared" si="239"/>
        <v>762.72210115986809</v>
      </c>
      <c r="AU163" s="357">
        <f t="shared" si="239"/>
        <v>762.72210115986809</v>
      </c>
      <c r="AV163" s="357">
        <f t="shared" si="239"/>
        <v>762.72210115986809</v>
      </c>
      <c r="AW163" s="357">
        <f t="shared" si="239"/>
        <v>762.72210115986809</v>
      </c>
      <c r="AX163" s="357">
        <f t="shared" si="239"/>
        <v>762.72210115986809</v>
      </c>
      <c r="AY163" s="357">
        <f t="shared" si="239"/>
        <v>762.72210115986809</v>
      </c>
      <c r="AZ163" s="357">
        <f t="shared" si="239"/>
        <v>762.72210115986809</v>
      </c>
      <c r="BA163" s="357">
        <f t="shared" si="239"/>
        <v>762.72210115986809</v>
      </c>
      <c r="BB163" s="357">
        <f t="shared" si="239"/>
        <v>644.17596624091209</v>
      </c>
      <c r="BC163" s="357">
        <f t="shared" si="239"/>
        <v>644.17596624091209</v>
      </c>
      <c r="BD163" s="357">
        <f t="shared" si="239"/>
        <v>644.17596624091209</v>
      </c>
      <c r="BE163" s="357">
        <f t="shared" si="239"/>
        <v>644.17596624091209</v>
      </c>
      <c r="BF163" s="357">
        <f t="shared" si="239"/>
        <v>644.17596624091209</v>
      </c>
      <c r="BG163" s="357">
        <f t="shared" si="239"/>
        <v>644.17596624091209</v>
      </c>
      <c r="BH163" s="357">
        <f t="shared" si="239"/>
        <v>644.17596624091209</v>
      </c>
      <c r="BI163" s="357">
        <f t="shared" si="239"/>
        <v>644.17596624091209</v>
      </c>
      <c r="BJ163" s="357">
        <f t="shared" si="239"/>
        <v>644.17596624091209</v>
      </c>
      <c r="BK163" s="357">
        <f t="shared" si="239"/>
        <v>644.17596624091209</v>
      </c>
      <c r="BL163" s="357">
        <f t="shared" si="239"/>
        <v>644.17596624091209</v>
      </c>
      <c r="BM163" s="357">
        <f t="shared" si="239"/>
        <v>644.17596624091209</v>
      </c>
      <c r="BN163" s="357" t="e">
        <f t="shared" si="239"/>
        <v>#VALUE!</v>
      </c>
      <c r="BO163" s="357" t="e">
        <f t="shared" si="239"/>
        <v>#VALUE!</v>
      </c>
      <c r="BP163" s="357" t="e">
        <f t="shared" si="239"/>
        <v>#VALUE!</v>
      </c>
      <c r="BQ163" s="357" t="e">
        <f t="shared" si="239"/>
        <v>#VALUE!</v>
      </c>
      <c r="BR163" s="357" t="e">
        <f t="shared" si="239"/>
        <v>#VALUE!</v>
      </c>
      <c r="BS163" s="357" t="e">
        <f t="shared" si="239"/>
        <v>#VALUE!</v>
      </c>
      <c r="BT163" s="357" t="e">
        <f t="shared" si="239"/>
        <v>#VALUE!</v>
      </c>
      <c r="BU163" s="357" t="e">
        <f t="shared" si="239"/>
        <v>#VALUE!</v>
      </c>
      <c r="BV163" s="357" t="e">
        <f t="shared" si="239"/>
        <v>#VALUE!</v>
      </c>
      <c r="BW163" s="357" t="e">
        <f t="shared" si="239"/>
        <v>#VALUE!</v>
      </c>
      <c r="BX163" s="357" t="e">
        <f t="shared" si="239"/>
        <v>#VALUE!</v>
      </c>
      <c r="BY163" s="357" t="e">
        <f t="shared" si="239"/>
        <v>#VALUE!</v>
      </c>
      <c r="BZ163" s="357" t="e">
        <f t="shared" si="239"/>
        <v>#VALUE!</v>
      </c>
      <c r="CA163" s="357" t="e">
        <f t="shared" si="239"/>
        <v>#VALUE!</v>
      </c>
      <c r="CB163" s="357" t="e">
        <f t="shared" si="239"/>
        <v>#VALUE!</v>
      </c>
      <c r="CC163" s="357" t="e">
        <f t="shared" si="239"/>
        <v>#VALUE!</v>
      </c>
      <c r="CD163" s="357" t="e">
        <f t="shared" ref="CD163:EO163" si="240">+(CD157-CD162)*0.21</f>
        <v>#VALUE!</v>
      </c>
      <c r="CE163" s="357" t="e">
        <f t="shared" si="240"/>
        <v>#VALUE!</v>
      </c>
      <c r="CF163" s="357" t="e">
        <f t="shared" si="240"/>
        <v>#VALUE!</v>
      </c>
      <c r="CG163" s="357" t="e">
        <f t="shared" si="240"/>
        <v>#VALUE!</v>
      </c>
      <c r="CH163" s="357" t="e">
        <f t="shared" si="240"/>
        <v>#VALUE!</v>
      </c>
      <c r="CI163" s="357" t="e">
        <f t="shared" si="240"/>
        <v>#VALUE!</v>
      </c>
      <c r="CJ163" s="357" t="e">
        <f t="shared" si="240"/>
        <v>#VALUE!</v>
      </c>
      <c r="CK163" s="357" t="e">
        <f t="shared" si="240"/>
        <v>#VALUE!</v>
      </c>
      <c r="CL163" s="357" t="e">
        <f t="shared" si="240"/>
        <v>#VALUE!</v>
      </c>
      <c r="CM163" s="357" t="e">
        <f t="shared" si="240"/>
        <v>#VALUE!</v>
      </c>
      <c r="CN163" s="357" t="e">
        <f t="shared" si="240"/>
        <v>#VALUE!</v>
      </c>
      <c r="CO163" s="357" t="e">
        <f t="shared" si="240"/>
        <v>#VALUE!</v>
      </c>
      <c r="CP163" s="357" t="e">
        <f t="shared" si="240"/>
        <v>#VALUE!</v>
      </c>
      <c r="CQ163" s="357" t="e">
        <f t="shared" si="240"/>
        <v>#VALUE!</v>
      </c>
      <c r="CR163" s="357" t="e">
        <f t="shared" si="240"/>
        <v>#VALUE!</v>
      </c>
      <c r="CS163" s="357" t="e">
        <f t="shared" si="240"/>
        <v>#VALUE!</v>
      </c>
      <c r="CT163" s="357" t="e">
        <f t="shared" si="240"/>
        <v>#VALUE!</v>
      </c>
      <c r="CU163" s="357" t="e">
        <f t="shared" si="240"/>
        <v>#VALUE!</v>
      </c>
      <c r="CV163" s="357" t="e">
        <f t="shared" si="240"/>
        <v>#VALUE!</v>
      </c>
      <c r="CW163" s="357" t="e">
        <f t="shared" si="240"/>
        <v>#VALUE!</v>
      </c>
      <c r="CX163" s="357" t="e">
        <f t="shared" si="240"/>
        <v>#VALUE!</v>
      </c>
      <c r="CY163" s="357">
        <f t="shared" si="240"/>
        <v>286.23933896837519</v>
      </c>
      <c r="CZ163" s="357">
        <f t="shared" si="240"/>
        <v>286.23933896837519</v>
      </c>
      <c r="DA163" s="357">
        <f t="shared" si="240"/>
        <v>286.23933896837519</v>
      </c>
      <c r="DB163" s="357">
        <f t="shared" si="240"/>
        <v>286.23933896837519</v>
      </c>
      <c r="DC163" s="357">
        <f t="shared" si="240"/>
        <v>286.23933896837519</v>
      </c>
      <c r="DD163" s="357">
        <f t="shared" si="240"/>
        <v>286.23933896837519</v>
      </c>
      <c r="DE163" s="357">
        <f t="shared" si="240"/>
        <v>286.23933896837519</v>
      </c>
      <c r="DF163" s="357">
        <f t="shared" si="240"/>
        <v>286.23933896837519</v>
      </c>
      <c r="DG163" s="357">
        <f t="shared" si="240"/>
        <v>286.23933896837519</v>
      </c>
      <c r="DH163" s="357">
        <f t="shared" si="240"/>
        <v>286.23933896837519</v>
      </c>
      <c r="DI163" s="357">
        <f t="shared" si="240"/>
        <v>286.23933896837519</v>
      </c>
      <c r="DJ163" s="357">
        <f t="shared" si="240"/>
        <v>286.23933896837519</v>
      </c>
      <c r="DK163" s="357">
        <f t="shared" si="240"/>
        <v>286.23933896837519</v>
      </c>
      <c r="DL163" s="357">
        <f t="shared" si="240"/>
        <v>286.23933896837519</v>
      </c>
      <c r="DM163" s="357">
        <f t="shared" si="240"/>
        <v>286.23933896837519</v>
      </c>
      <c r="DN163" s="357">
        <f t="shared" si="240"/>
        <v>286.23933896837519</v>
      </c>
      <c r="DO163" s="357">
        <f t="shared" si="240"/>
        <v>286.23933896837519</v>
      </c>
      <c r="DP163" s="357">
        <f t="shared" si="240"/>
        <v>286.23933896837519</v>
      </c>
      <c r="DQ163" s="357">
        <f t="shared" si="240"/>
        <v>286.23933896837519</v>
      </c>
      <c r="DR163" s="357">
        <f t="shared" si="240"/>
        <v>286.23933896837519</v>
      </c>
      <c r="DS163" s="357">
        <f t="shared" si="240"/>
        <v>286.23933896837519</v>
      </c>
      <c r="DT163" s="357">
        <f t="shared" si="240"/>
        <v>286.23933896837519</v>
      </c>
      <c r="DU163" s="357">
        <f t="shared" si="240"/>
        <v>286.23933896837519</v>
      </c>
      <c r="DV163" s="357">
        <f t="shared" si="240"/>
        <v>286.23933896837519</v>
      </c>
      <c r="DW163" s="357">
        <f t="shared" si="240"/>
        <v>286.23933896837519</v>
      </c>
      <c r="DX163" s="357">
        <f t="shared" si="240"/>
        <v>286.23933896837519</v>
      </c>
      <c r="DY163" s="357">
        <f t="shared" si="240"/>
        <v>286.23933896837519</v>
      </c>
      <c r="DZ163" s="357">
        <f t="shared" si="240"/>
        <v>286.23933896837519</v>
      </c>
      <c r="EA163" s="357">
        <f t="shared" si="240"/>
        <v>286.23933896837519</v>
      </c>
      <c r="EB163" s="357">
        <f t="shared" si="240"/>
        <v>286.23933896837519</v>
      </c>
      <c r="EC163" s="357">
        <f t="shared" si="240"/>
        <v>286.23933896837519</v>
      </c>
      <c r="ED163" s="357">
        <f t="shared" si="240"/>
        <v>286.23933896837519</v>
      </c>
      <c r="EE163" s="357">
        <f t="shared" si="240"/>
        <v>286.23933896837519</v>
      </c>
      <c r="EF163" s="357">
        <f t="shared" si="240"/>
        <v>286.23933896837519</v>
      </c>
      <c r="EG163" s="357">
        <f t="shared" si="240"/>
        <v>286.23933896837519</v>
      </c>
      <c r="EH163" s="357">
        <f t="shared" si="240"/>
        <v>286.23933896837519</v>
      </c>
      <c r="EI163" s="357">
        <f t="shared" si="240"/>
        <v>286.23933896837519</v>
      </c>
      <c r="EJ163" s="357">
        <f t="shared" si="240"/>
        <v>286.23933896837519</v>
      </c>
      <c r="EK163" s="357">
        <f t="shared" si="240"/>
        <v>286.23933896837519</v>
      </c>
      <c r="EL163" s="357">
        <f t="shared" si="240"/>
        <v>286.23933896837519</v>
      </c>
      <c r="EM163" s="357">
        <f t="shared" si="240"/>
        <v>286.23933896837519</v>
      </c>
      <c r="EN163" s="357">
        <f t="shared" si="240"/>
        <v>286.23933896837519</v>
      </c>
      <c r="EO163" s="357">
        <f t="shared" si="240"/>
        <v>286.23933896837519</v>
      </c>
      <c r="EP163" s="357">
        <f t="shared" ref="EP163:ES163" si="241">+(EP157-EP162)*0.21</f>
        <v>286.23933896837519</v>
      </c>
      <c r="EQ163" s="357">
        <f t="shared" si="241"/>
        <v>286.23933896837519</v>
      </c>
      <c r="ER163" s="357">
        <f t="shared" si="241"/>
        <v>286.23933896837519</v>
      </c>
      <c r="ES163" s="357">
        <f t="shared" si="241"/>
        <v>286.23933896837519</v>
      </c>
    </row>
    <row r="164" spans="4:149" outlineLevel="1">
      <c r="D164" s="25"/>
      <c r="E164" s="132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  <c r="AG164" s="301"/>
      <c r="AH164" s="301"/>
      <c r="AI164" s="301"/>
      <c r="AJ164" s="301"/>
      <c r="AK164" s="301"/>
      <c r="AL164" s="301"/>
      <c r="AM164" s="301"/>
      <c r="AN164" s="301"/>
      <c r="AO164" s="301"/>
      <c r="AP164" s="301"/>
      <c r="AQ164" s="301"/>
      <c r="AR164" s="301"/>
      <c r="AS164" s="301"/>
      <c r="AT164" s="301"/>
      <c r="AU164" s="301"/>
      <c r="AV164" s="301"/>
      <c r="AW164" s="301"/>
      <c r="AX164" s="301"/>
      <c r="AY164" s="301"/>
      <c r="AZ164" s="301"/>
      <c r="BA164" s="301"/>
      <c r="BB164" s="301"/>
      <c r="BC164" s="301"/>
      <c r="BD164" s="301"/>
      <c r="BE164" s="301"/>
      <c r="BF164" s="301"/>
      <c r="BG164" s="301"/>
      <c r="BH164" s="301"/>
      <c r="BI164" s="301"/>
      <c r="BJ164" s="301"/>
      <c r="BK164" s="301"/>
      <c r="BL164" s="301"/>
      <c r="BM164" s="301"/>
    </row>
    <row r="165" spans="4:149" outlineLevel="1">
      <c r="D165" s="25"/>
      <c r="E165" s="132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4:149" outlineLevel="1">
      <c r="D166" s="246" t="s">
        <v>47</v>
      </c>
      <c r="E166" s="132"/>
      <c r="P166" s="39"/>
      <c r="AV166" s="156"/>
    </row>
    <row r="167" spans="4:149" outlineLevel="1">
      <c r="D167" s="25" t="s">
        <v>283</v>
      </c>
      <c r="E167" s="132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>
        <v>15195.149888285458</v>
      </c>
      <c r="Q167" s="39">
        <v>15195.149888285458</v>
      </c>
      <c r="R167" s="39">
        <v>15195.149888285458</v>
      </c>
      <c r="S167" s="39">
        <v>15195.149888285458</v>
      </c>
      <c r="T167" s="39">
        <v>15195.149888285458</v>
      </c>
      <c r="U167" s="39">
        <v>15195.149888285458</v>
      </c>
      <c r="V167" s="39">
        <v>15195.149888285458</v>
      </c>
      <c r="W167" s="39">
        <v>15195.149888285458</v>
      </c>
      <c r="X167" s="39">
        <v>15195.149888285458</v>
      </c>
      <c r="Y167" s="39">
        <v>15195.149888285458</v>
      </c>
      <c r="Z167" s="39">
        <v>15195.149888285458</v>
      </c>
      <c r="AA167" s="39">
        <v>15195.149888285458</v>
      </c>
      <c r="AB167" s="39">
        <v>15195.149888285458</v>
      </c>
      <c r="AC167" s="39">
        <v>15195.149888285458</v>
      </c>
      <c r="AD167" s="39">
        <v>15195.149888285458</v>
      </c>
      <c r="AE167" s="39">
        <v>15195.149888285458</v>
      </c>
      <c r="AF167" s="39">
        <v>15195.149888285458</v>
      </c>
      <c r="AG167" s="39">
        <v>15195.149888285458</v>
      </c>
      <c r="AH167" s="39">
        <v>15195.149888285458</v>
      </c>
      <c r="AI167" s="39">
        <v>15195.149888285458</v>
      </c>
      <c r="AJ167" s="39">
        <v>15195.149888285458</v>
      </c>
      <c r="AK167" s="39">
        <v>15195.149888285458</v>
      </c>
      <c r="AL167" s="39">
        <v>15195.149888285458</v>
      </c>
      <c r="AM167" s="39">
        <v>15195.149888285458</v>
      </c>
      <c r="AN167" s="39">
        <v>15195.149888285458</v>
      </c>
      <c r="AO167" s="39">
        <v>15195.149888285458</v>
      </c>
      <c r="AP167" s="39">
        <v>15195.149888285458</v>
      </c>
      <c r="AQ167" s="39">
        <v>15195.149888285458</v>
      </c>
      <c r="AR167" s="39">
        <v>15195.149888285458</v>
      </c>
      <c r="AS167" s="39">
        <v>15195.149888285458</v>
      </c>
      <c r="AT167" s="39">
        <v>15195.149888285458</v>
      </c>
      <c r="AU167" s="39">
        <v>15195.149888285458</v>
      </c>
      <c r="AV167" s="39">
        <v>15195.149888285458</v>
      </c>
      <c r="AW167" s="39">
        <v>15195.149888285458</v>
      </c>
      <c r="AX167" s="39">
        <v>15195.149888285458</v>
      </c>
      <c r="AY167" s="39">
        <v>15195.149888285458</v>
      </c>
      <c r="AZ167" s="39">
        <v>15195.149888285458</v>
      </c>
      <c r="BA167" s="39">
        <v>15195.149888285458</v>
      </c>
      <c r="BB167" s="39">
        <v>15195.149888285458</v>
      </c>
      <c r="BC167" s="39">
        <v>15195.149888285458</v>
      </c>
      <c r="BD167" s="39">
        <v>15195.149888285458</v>
      </c>
      <c r="BE167" s="39">
        <v>15195.149888285458</v>
      </c>
      <c r="BF167" s="39">
        <v>15195.149888285458</v>
      </c>
      <c r="BG167" s="39">
        <v>15195.149888285458</v>
      </c>
      <c r="BH167" s="39">
        <v>15195.149888285458</v>
      </c>
      <c r="BI167" s="39">
        <v>15195.149888285458</v>
      </c>
      <c r="BJ167" s="39">
        <v>15195.149888285458</v>
      </c>
      <c r="BK167" s="39">
        <v>15195.149888285458</v>
      </c>
      <c r="BL167" s="39">
        <v>15195.149888285458</v>
      </c>
      <c r="BM167" s="39">
        <v>15195.149888285458</v>
      </c>
      <c r="BN167" s="39">
        <v>15195.149888285458</v>
      </c>
      <c r="BO167" s="39">
        <v>15195.149888285458</v>
      </c>
      <c r="BP167" s="39">
        <v>15195.149888285458</v>
      </c>
      <c r="BQ167" s="39">
        <v>15195.149888285458</v>
      </c>
      <c r="BR167" s="39">
        <v>15195.149888285458</v>
      </c>
      <c r="BS167" s="39">
        <v>15195.149888285458</v>
      </c>
      <c r="BT167" s="39">
        <v>15195.149888285458</v>
      </c>
      <c r="BU167" s="39">
        <v>15195.149888285458</v>
      </c>
      <c r="BV167" s="39">
        <v>15195.149888285458</v>
      </c>
      <c r="BW167" s="39">
        <v>15195.149888285458</v>
      </c>
      <c r="BX167" s="39">
        <v>15195.149888285458</v>
      </c>
      <c r="BY167" s="39">
        <v>15195.149888285458</v>
      </c>
      <c r="BZ167" s="39">
        <v>15195.149888285458</v>
      </c>
      <c r="CA167" s="39">
        <v>15195.149888285458</v>
      </c>
      <c r="CB167" s="39">
        <v>15195.149888285458</v>
      </c>
      <c r="CC167" s="39">
        <v>15195.149888285458</v>
      </c>
      <c r="CD167" s="39">
        <v>15195.149888285458</v>
      </c>
      <c r="CE167" s="39">
        <v>15195.149888285458</v>
      </c>
      <c r="CF167" s="39">
        <v>15195.149888285458</v>
      </c>
      <c r="CG167" s="39">
        <v>15195.149888285458</v>
      </c>
      <c r="CH167" s="39">
        <v>15195.149888285458</v>
      </c>
      <c r="CI167" s="39">
        <v>15195.149888285458</v>
      </c>
      <c r="CJ167" s="39">
        <v>15195.149888285458</v>
      </c>
      <c r="CK167" s="39">
        <v>15195.149888285458</v>
      </c>
      <c r="CL167" s="39">
        <v>15195.149888285458</v>
      </c>
      <c r="CM167" s="39">
        <v>15195.149888285458</v>
      </c>
      <c r="CN167" s="39">
        <v>15195.149888285458</v>
      </c>
      <c r="CO167" s="39">
        <v>15195.149888285458</v>
      </c>
      <c r="CP167" s="39">
        <v>15195.149888285458</v>
      </c>
      <c r="CQ167" s="39">
        <v>15195.149888285458</v>
      </c>
      <c r="CR167" s="39">
        <v>15195.149888285458</v>
      </c>
      <c r="CS167" s="39">
        <v>15195.149888285458</v>
      </c>
      <c r="CT167" s="39">
        <v>15195.149888285458</v>
      </c>
      <c r="CU167" s="39">
        <v>15195.149888285458</v>
      </c>
      <c r="CV167" s="39">
        <v>15195.149888285458</v>
      </c>
      <c r="CW167" s="39">
        <v>15195.149888285458</v>
      </c>
      <c r="CX167" s="39">
        <v>15195.149888285458</v>
      </c>
      <c r="CY167" s="39">
        <v>15195.149888285458</v>
      </c>
      <c r="CZ167" s="39">
        <v>15195.149888285458</v>
      </c>
      <c r="DA167" s="39">
        <v>15195.149888285458</v>
      </c>
      <c r="DB167" s="39">
        <v>15195.149888285458</v>
      </c>
      <c r="DC167" s="39">
        <v>15195.149888285458</v>
      </c>
      <c r="DD167" s="39">
        <v>15195.149888285458</v>
      </c>
      <c r="DE167" s="39">
        <v>15195.149888285458</v>
      </c>
      <c r="DF167" s="39">
        <v>15195.149888285458</v>
      </c>
      <c r="DG167" s="39">
        <v>15195.149888285458</v>
      </c>
      <c r="DH167" s="39">
        <v>15195.149888285458</v>
      </c>
      <c r="DI167" s="39">
        <v>15195.149888285458</v>
      </c>
      <c r="DJ167" s="39">
        <v>15195.149888285458</v>
      </c>
      <c r="DK167" s="39">
        <v>15195.149888285458</v>
      </c>
      <c r="DL167" s="39">
        <v>15195.149888285458</v>
      </c>
      <c r="DM167" s="39">
        <v>15195.149888285458</v>
      </c>
      <c r="DN167" s="39">
        <v>15195.149888285458</v>
      </c>
      <c r="DO167" s="39">
        <v>15195.149888285458</v>
      </c>
      <c r="DP167" s="39">
        <v>15195.149888285458</v>
      </c>
      <c r="DQ167" s="39">
        <v>15195.149888285458</v>
      </c>
      <c r="DR167" s="39">
        <v>15195.149888285458</v>
      </c>
      <c r="DS167" s="39">
        <v>15195.149888285458</v>
      </c>
      <c r="DT167" s="39">
        <v>15195.149888285458</v>
      </c>
      <c r="DU167" s="39">
        <v>15195.149888285458</v>
      </c>
      <c r="DV167" s="39">
        <v>15195.149888285458</v>
      </c>
      <c r="DW167" s="39">
        <v>15195.149888285458</v>
      </c>
      <c r="DX167" s="39">
        <v>15195.149888285458</v>
      </c>
      <c r="DY167" s="39">
        <v>15195.149888285458</v>
      </c>
      <c r="DZ167" s="39">
        <v>15195.149888285458</v>
      </c>
      <c r="EA167" s="39">
        <v>15195.149888285458</v>
      </c>
      <c r="EB167" s="39">
        <v>15195.149888285458</v>
      </c>
      <c r="EC167" s="39">
        <v>15195.149888285458</v>
      </c>
      <c r="ED167" s="39">
        <v>15195.149888285458</v>
      </c>
      <c r="EE167" s="39">
        <v>15195.149888285458</v>
      </c>
      <c r="EF167" s="39">
        <v>15195.149888285458</v>
      </c>
      <c r="EG167" s="39">
        <v>15195.149888285458</v>
      </c>
      <c r="EH167" s="39">
        <v>15195.149888285458</v>
      </c>
      <c r="EI167" s="39">
        <v>15195.149888285458</v>
      </c>
      <c r="EJ167" s="39">
        <v>15195.149888285458</v>
      </c>
      <c r="EK167" s="39">
        <v>15195.149888285458</v>
      </c>
      <c r="EL167" s="39">
        <v>15195.149888285458</v>
      </c>
      <c r="EM167" s="39">
        <v>15195.149888285458</v>
      </c>
      <c r="EN167" s="39">
        <v>15195.149888285458</v>
      </c>
      <c r="EO167" s="39">
        <v>15195.149888285458</v>
      </c>
      <c r="EP167" s="39">
        <v>15195.149888285458</v>
      </c>
      <c r="EQ167" s="39">
        <v>15195.149888285458</v>
      </c>
      <c r="ER167" s="39">
        <v>15195.149888285458</v>
      </c>
      <c r="ES167" s="39">
        <v>15195.149888285458</v>
      </c>
    </row>
    <row r="168" spans="4:149" outlineLevel="1">
      <c r="D168" s="25" t="s">
        <v>285</v>
      </c>
      <c r="E168" s="39" t="s">
        <v>44</v>
      </c>
      <c r="I168" s="355"/>
      <c r="J168" s="355"/>
      <c r="K168" s="355"/>
      <c r="L168" s="355"/>
      <c r="M168" s="355"/>
      <c r="N168" s="355"/>
      <c r="O168" s="355"/>
      <c r="P168" s="205">
        <v>0</v>
      </c>
      <c r="Q168" s="205">
        <v>19643.162840095705</v>
      </c>
      <c r="R168" s="205">
        <v>0</v>
      </c>
      <c r="S168" s="205">
        <v>0</v>
      </c>
      <c r="T168" s="205">
        <v>3876.1895201436291</v>
      </c>
      <c r="U168" s="205">
        <v>1292.0631733812097</v>
      </c>
      <c r="V168" s="205">
        <v>1292.0631733812097</v>
      </c>
      <c r="W168" s="205">
        <v>1292.0631733812097</v>
      </c>
      <c r="X168" s="205">
        <v>1292.0631733812115</v>
      </c>
      <c r="Y168" s="205">
        <v>1292.0631733812115</v>
      </c>
      <c r="Z168" s="205">
        <v>1292.0631733812115</v>
      </c>
      <c r="AA168" s="205">
        <v>1292.0631733812115</v>
      </c>
      <c r="AB168" s="205">
        <v>1292.0631733812115</v>
      </c>
      <c r="AC168" s="205">
        <v>-24849.224936618804</v>
      </c>
      <c r="AD168" s="205">
        <v>-3128.3392018619088</v>
      </c>
      <c r="AE168" s="205">
        <v>-3128.3392018619088</v>
      </c>
      <c r="AF168" s="205">
        <v>-38336.332581861912</v>
      </c>
      <c r="AG168" s="205">
        <v>-3128.3392018619088</v>
      </c>
      <c r="AH168" s="205">
        <v>-3128.3392018619088</v>
      </c>
      <c r="AI168" s="205">
        <v>-3128.3392018619088</v>
      </c>
      <c r="AJ168" s="205">
        <v>-3128.3392018619088</v>
      </c>
      <c r="AK168" s="205">
        <v>-3128.3392018619088</v>
      </c>
      <c r="AL168" s="205">
        <v>-3128.3392018619088</v>
      </c>
      <c r="AM168" s="205">
        <v>-3128.3392018619088</v>
      </c>
      <c r="AN168" s="205">
        <v>-3128.3392018619088</v>
      </c>
      <c r="AO168" s="205">
        <v>-7834.0542351349432</v>
      </c>
      <c r="AP168" s="205">
        <v>-4649.3556524259475</v>
      </c>
      <c r="AQ168" s="205">
        <v>-4649.3556524259475</v>
      </c>
      <c r="AR168" s="205">
        <v>-4649.3556524259475</v>
      </c>
      <c r="AS168" s="205">
        <v>-4649.3556524259475</v>
      </c>
      <c r="AT168" s="205">
        <v>-4649.3556524259475</v>
      </c>
      <c r="AU168" s="205">
        <v>-4649.3556524259475</v>
      </c>
      <c r="AV168" s="205">
        <v>-4649.3556524259475</v>
      </c>
      <c r="AW168" s="205">
        <v>-7164.2980886818495</v>
      </c>
      <c r="AX168" s="205">
        <v>-7164.2980886818495</v>
      </c>
      <c r="AY168" s="205">
        <v>-7164.2980886818495</v>
      </c>
      <c r="AZ168" s="205">
        <v>-7164.2980886818495</v>
      </c>
      <c r="BA168" s="205">
        <v>-7164.2980886818495</v>
      </c>
      <c r="BB168" s="205">
        <v>-2001.4588355408032</v>
      </c>
      <c r="BC168" s="205">
        <v>-2001.4588355408032</v>
      </c>
      <c r="BD168" s="205">
        <v>-2001.4588355408032</v>
      </c>
      <c r="BE168" s="205">
        <v>-2001.4588355408032</v>
      </c>
      <c r="BF168" s="205">
        <v>-2001.4588355408032</v>
      </c>
      <c r="BG168" s="205">
        <v>-2001.4588355408032</v>
      </c>
      <c r="BH168" s="205">
        <v>-2001.4588355408032</v>
      </c>
      <c r="BI168" s="205">
        <v>-2001.4588355408032</v>
      </c>
      <c r="BJ168" s="205">
        <v>-2001.4588355408032</v>
      </c>
      <c r="BK168" s="205">
        <v>-2001.4588355408032</v>
      </c>
      <c r="BL168" s="205">
        <v>-2001.4588355408032</v>
      </c>
      <c r="BM168" s="205">
        <v>-2001.4588355408032</v>
      </c>
      <c r="BN168" s="205"/>
      <c r="BO168" s="205"/>
      <c r="BP168" s="205"/>
      <c r="BQ168" s="205"/>
      <c r="BR168" s="205"/>
      <c r="BS168" s="205"/>
      <c r="BT168" s="205"/>
      <c r="BU168" s="205"/>
      <c r="BV168" s="205"/>
      <c r="BW168" s="205"/>
      <c r="BX168" s="205"/>
      <c r="BY168" s="205"/>
      <c r="BZ168" s="205"/>
      <c r="CA168" s="205"/>
      <c r="CB168" s="205"/>
      <c r="CC168" s="205"/>
      <c r="CD168" s="205"/>
      <c r="CE168" s="205"/>
      <c r="CF168" s="205"/>
      <c r="CG168" s="205"/>
      <c r="CH168" s="205"/>
      <c r="CI168" s="205"/>
      <c r="CJ168" s="205"/>
      <c r="CK168" s="205"/>
      <c r="CL168" s="205"/>
      <c r="CM168" s="205"/>
      <c r="CN168" s="205"/>
      <c r="CO168" s="205"/>
      <c r="CP168" s="205"/>
      <c r="CQ168" s="205"/>
      <c r="CR168" s="205"/>
      <c r="CS168" s="205"/>
      <c r="CT168" s="205"/>
      <c r="CU168" s="205"/>
      <c r="CV168" s="205"/>
      <c r="CW168" s="205"/>
      <c r="CX168" s="205"/>
      <c r="CY168" s="205"/>
      <c r="CZ168" s="205"/>
      <c r="DA168" s="205"/>
      <c r="DB168" s="205"/>
      <c r="DC168" s="205"/>
      <c r="DD168" s="205"/>
      <c r="DE168" s="205"/>
      <c r="DF168" s="205"/>
      <c r="DG168" s="205"/>
      <c r="DH168" s="205"/>
      <c r="DI168" s="205"/>
      <c r="DJ168" s="205"/>
      <c r="DK168" s="205"/>
      <c r="DL168" s="205"/>
      <c r="DM168" s="205"/>
      <c r="DN168" s="205"/>
      <c r="DO168" s="205"/>
      <c r="DP168" s="205"/>
      <c r="DQ168" s="205"/>
      <c r="DR168" s="205"/>
      <c r="DS168" s="205"/>
      <c r="DT168" s="205"/>
      <c r="DU168" s="205"/>
      <c r="DV168" s="205"/>
      <c r="DW168" s="205"/>
      <c r="DX168" s="205"/>
      <c r="DY168" s="205"/>
      <c r="DZ168" s="205"/>
      <c r="EA168" s="205"/>
      <c r="EB168" s="205"/>
      <c r="EC168" s="205"/>
      <c r="ED168" s="205"/>
      <c r="EE168" s="205"/>
      <c r="EF168" s="205"/>
      <c r="EG168" s="205"/>
      <c r="EH168" s="205"/>
      <c r="EI168" s="205"/>
      <c r="EJ168" s="205"/>
      <c r="EK168" s="205"/>
      <c r="EL168" s="205"/>
      <c r="EM168" s="205"/>
      <c r="EN168" s="205"/>
      <c r="EO168" s="205"/>
      <c r="EP168" s="205"/>
      <c r="EQ168" s="205"/>
      <c r="ER168" s="205"/>
      <c r="ES168" s="205"/>
    </row>
    <row r="169" spans="4:149" outlineLevel="1">
      <c r="D169" s="25"/>
      <c r="E169" s="209"/>
      <c r="I169" s="132"/>
      <c r="J169" s="132"/>
      <c r="K169" s="132"/>
      <c r="L169" s="132"/>
      <c r="M169" s="132"/>
      <c r="N169" s="132"/>
      <c r="O169" s="132"/>
      <c r="P169" s="209">
        <f>P167+P168</f>
        <v>15195.149888285458</v>
      </c>
      <c r="Q169" s="209">
        <f>Q167+Q168</f>
        <v>34838.312728381163</v>
      </c>
      <c r="R169" s="209">
        <f t="shared" ref="R169:CC169" si="242">R167+R168</f>
        <v>15195.149888285458</v>
      </c>
      <c r="S169" s="209">
        <f t="shared" si="242"/>
        <v>15195.149888285458</v>
      </c>
      <c r="T169" s="209">
        <f t="shared" si="242"/>
        <v>19071.339408429085</v>
      </c>
      <c r="U169" s="209">
        <f t="shared" si="242"/>
        <v>16487.213061666669</v>
      </c>
      <c r="V169" s="209">
        <f t="shared" si="242"/>
        <v>16487.213061666669</v>
      </c>
      <c r="W169" s="209">
        <f t="shared" si="242"/>
        <v>16487.213061666669</v>
      </c>
      <c r="X169" s="209">
        <f t="shared" si="242"/>
        <v>16487.213061666669</v>
      </c>
      <c r="Y169" s="209">
        <f t="shared" si="242"/>
        <v>16487.213061666669</v>
      </c>
      <c r="Z169" s="209">
        <f t="shared" si="242"/>
        <v>16487.213061666669</v>
      </c>
      <c r="AA169" s="209">
        <f t="shared" si="242"/>
        <v>16487.213061666669</v>
      </c>
      <c r="AB169" s="209">
        <f t="shared" si="242"/>
        <v>16487.213061666669</v>
      </c>
      <c r="AC169" s="209">
        <f t="shared" si="242"/>
        <v>-9654.0750483333468</v>
      </c>
      <c r="AD169" s="209">
        <f t="shared" si="242"/>
        <v>12066.810686423549</v>
      </c>
      <c r="AE169" s="209">
        <f t="shared" si="242"/>
        <v>12066.810686423549</v>
      </c>
      <c r="AF169" s="209">
        <f t="shared" si="242"/>
        <v>-23141.182693576455</v>
      </c>
      <c r="AG169" s="209">
        <f t="shared" si="242"/>
        <v>12066.810686423549</v>
      </c>
      <c r="AH169" s="209">
        <f t="shared" si="242"/>
        <v>12066.810686423549</v>
      </c>
      <c r="AI169" s="209">
        <f t="shared" si="242"/>
        <v>12066.810686423549</v>
      </c>
      <c r="AJ169" s="209">
        <f t="shared" si="242"/>
        <v>12066.810686423549</v>
      </c>
      <c r="AK169" s="209">
        <f t="shared" si="242"/>
        <v>12066.810686423549</v>
      </c>
      <c r="AL169" s="209">
        <f t="shared" si="242"/>
        <v>12066.810686423549</v>
      </c>
      <c r="AM169" s="209">
        <f t="shared" si="242"/>
        <v>12066.810686423549</v>
      </c>
      <c r="AN169" s="209">
        <f t="shared" si="242"/>
        <v>12066.810686423549</v>
      </c>
      <c r="AO169" s="209">
        <f t="shared" si="242"/>
        <v>7361.0956531505144</v>
      </c>
      <c r="AP169" s="209">
        <f t="shared" si="242"/>
        <v>10545.79423585951</v>
      </c>
      <c r="AQ169" s="209">
        <f t="shared" si="242"/>
        <v>10545.79423585951</v>
      </c>
      <c r="AR169" s="209">
        <f t="shared" si="242"/>
        <v>10545.79423585951</v>
      </c>
      <c r="AS169" s="209">
        <f t="shared" si="242"/>
        <v>10545.79423585951</v>
      </c>
      <c r="AT169" s="209">
        <f t="shared" si="242"/>
        <v>10545.79423585951</v>
      </c>
      <c r="AU169" s="209">
        <f t="shared" si="242"/>
        <v>10545.79423585951</v>
      </c>
      <c r="AV169" s="209">
        <f t="shared" ref="AV169:BA169" si="243">AV167+AV168</f>
        <v>10545.79423585951</v>
      </c>
      <c r="AW169" s="209">
        <f t="shared" si="243"/>
        <v>8030.851799603608</v>
      </c>
      <c r="AX169" s="209">
        <f t="shared" si="243"/>
        <v>8030.851799603608</v>
      </c>
      <c r="AY169" s="209">
        <f t="shared" si="243"/>
        <v>8030.851799603608</v>
      </c>
      <c r="AZ169" s="209">
        <f t="shared" si="243"/>
        <v>8030.851799603608</v>
      </c>
      <c r="BA169" s="209">
        <f t="shared" si="243"/>
        <v>8030.851799603608</v>
      </c>
      <c r="BB169" s="209">
        <f t="shared" si="242"/>
        <v>13193.691052744654</v>
      </c>
      <c r="BC169" s="209">
        <f t="shared" si="242"/>
        <v>13193.691052744654</v>
      </c>
      <c r="BD169" s="209">
        <f t="shared" si="242"/>
        <v>13193.691052744654</v>
      </c>
      <c r="BE169" s="209">
        <f t="shared" si="242"/>
        <v>13193.691052744654</v>
      </c>
      <c r="BF169" s="209">
        <f t="shared" si="242"/>
        <v>13193.691052744654</v>
      </c>
      <c r="BG169" s="209">
        <f t="shared" si="242"/>
        <v>13193.691052744654</v>
      </c>
      <c r="BH169" s="209">
        <f t="shared" si="242"/>
        <v>13193.691052744654</v>
      </c>
      <c r="BI169" s="209">
        <f t="shared" si="242"/>
        <v>13193.691052744654</v>
      </c>
      <c r="BJ169" s="209">
        <f t="shared" si="242"/>
        <v>13193.691052744654</v>
      </c>
      <c r="BK169" s="209">
        <f t="shared" si="242"/>
        <v>13193.691052744654</v>
      </c>
      <c r="BL169" s="209">
        <f t="shared" si="242"/>
        <v>13193.691052744654</v>
      </c>
      <c r="BM169" s="209">
        <f t="shared" si="242"/>
        <v>13193.691052744654</v>
      </c>
      <c r="BN169" s="209">
        <f t="shared" si="242"/>
        <v>15195.149888285458</v>
      </c>
      <c r="BO169" s="209">
        <f t="shared" si="242"/>
        <v>15195.149888285458</v>
      </c>
      <c r="BP169" s="209">
        <f t="shared" si="242"/>
        <v>15195.149888285458</v>
      </c>
      <c r="BQ169" s="209">
        <f t="shared" si="242"/>
        <v>15195.149888285458</v>
      </c>
      <c r="BR169" s="209">
        <f t="shared" si="242"/>
        <v>15195.149888285458</v>
      </c>
      <c r="BS169" s="209">
        <f t="shared" si="242"/>
        <v>15195.149888285458</v>
      </c>
      <c r="BT169" s="209">
        <f t="shared" si="242"/>
        <v>15195.149888285458</v>
      </c>
      <c r="BU169" s="209">
        <f t="shared" si="242"/>
        <v>15195.149888285458</v>
      </c>
      <c r="BV169" s="209">
        <f t="shared" si="242"/>
        <v>15195.149888285458</v>
      </c>
      <c r="BW169" s="209">
        <f t="shared" si="242"/>
        <v>15195.149888285458</v>
      </c>
      <c r="BX169" s="209">
        <f t="shared" si="242"/>
        <v>15195.149888285458</v>
      </c>
      <c r="BY169" s="209">
        <f t="shared" si="242"/>
        <v>15195.149888285458</v>
      </c>
      <c r="BZ169" s="209">
        <f t="shared" si="242"/>
        <v>15195.149888285458</v>
      </c>
      <c r="CA169" s="209">
        <f t="shared" si="242"/>
        <v>15195.149888285458</v>
      </c>
      <c r="CB169" s="209">
        <f t="shared" si="242"/>
        <v>15195.149888285458</v>
      </c>
      <c r="CC169" s="209">
        <f t="shared" si="242"/>
        <v>15195.149888285458</v>
      </c>
      <c r="CD169" s="209">
        <f t="shared" ref="CD169:EO169" si="244">CD167+CD168</f>
        <v>15195.149888285458</v>
      </c>
      <c r="CE169" s="209">
        <f t="shared" si="244"/>
        <v>15195.149888285458</v>
      </c>
      <c r="CF169" s="209">
        <f t="shared" si="244"/>
        <v>15195.149888285458</v>
      </c>
      <c r="CG169" s="209">
        <f t="shared" si="244"/>
        <v>15195.149888285458</v>
      </c>
      <c r="CH169" s="209">
        <f t="shared" si="244"/>
        <v>15195.149888285458</v>
      </c>
      <c r="CI169" s="209">
        <f t="shared" si="244"/>
        <v>15195.149888285458</v>
      </c>
      <c r="CJ169" s="209">
        <f t="shared" si="244"/>
        <v>15195.149888285458</v>
      </c>
      <c r="CK169" s="209">
        <f t="shared" si="244"/>
        <v>15195.149888285458</v>
      </c>
      <c r="CL169" s="209">
        <f t="shared" si="244"/>
        <v>15195.149888285458</v>
      </c>
      <c r="CM169" s="209">
        <f t="shared" si="244"/>
        <v>15195.149888285458</v>
      </c>
      <c r="CN169" s="209">
        <f t="shared" si="244"/>
        <v>15195.149888285458</v>
      </c>
      <c r="CO169" s="209">
        <f t="shared" si="244"/>
        <v>15195.149888285458</v>
      </c>
      <c r="CP169" s="209">
        <f t="shared" si="244"/>
        <v>15195.149888285458</v>
      </c>
      <c r="CQ169" s="209">
        <f t="shared" si="244"/>
        <v>15195.149888285458</v>
      </c>
      <c r="CR169" s="209">
        <f t="shared" si="244"/>
        <v>15195.149888285458</v>
      </c>
      <c r="CS169" s="209">
        <f t="shared" si="244"/>
        <v>15195.149888285458</v>
      </c>
      <c r="CT169" s="209">
        <f t="shared" si="244"/>
        <v>15195.149888285458</v>
      </c>
      <c r="CU169" s="209">
        <f t="shared" si="244"/>
        <v>15195.149888285458</v>
      </c>
      <c r="CV169" s="209">
        <f t="shared" si="244"/>
        <v>15195.149888285458</v>
      </c>
      <c r="CW169" s="209">
        <f t="shared" si="244"/>
        <v>15195.149888285458</v>
      </c>
      <c r="CX169" s="209">
        <f t="shared" si="244"/>
        <v>15195.149888285458</v>
      </c>
      <c r="CY169" s="209">
        <f t="shared" si="244"/>
        <v>15195.149888285458</v>
      </c>
      <c r="CZ169" s="209">
        <f t="shared" si="244"/>
        <v>15195.149888285458</v>
      </c>
      <c r="DA169" s="209">
        <f t="shared" si="244"/>
        <v>15195.149888285458</v>
      </c>
      <c r="DB169" s="209">
        <f t="shared" si="244"/>
        <v>15195.149888285458</v>
      </c>
      <c r="DC169" s="209">
        <f t="shared" si="244"/>
        <v>15195.149888285458</v>
      </c>
      <c r="DD169" s="209">
        <f t="shared" si="244"/>
        <v>15195.149888285458</v>
      </c>
      <c r="DE169" s="209">
        <f t="shared" si="244"/>
        <v>15195.149888285458</v>
      </c>
      <c r="DF169" s="209">
        <f t="shared" si="244"/>
        <v>15195.149888285458</v>
      </c>
      <c r="DG169" s="209">
        <f t="shared" si="244"/>
        <v>15195.149888285458</v>
      </c>
      <c r="DH169" s="209">
        <f t="shared" si="244"/>
        <v>15195.149888285458</v>
      </c>
      <c r="DI169" s="209">
        <f t="shared" si="244"/>
        <v>15195.149888285458</v>
      </c>
      <c r="DJ169" s="209">
        <f t="shared" si="244"/>
        <v>15195.149888285458</v>
      </c>
      <c r="DK169" s="209">
        <f t="shared" si="244"/>
        <v>15195.149888285458</v>
      </c>
      <c r="DL169" s="209">
        <f t="shared" si="244"/>
        <v>15195.149888285458</v>
      </c>
      <c r="DM169" s="209">
        <f t="shared" si="244"/>
        <v>15195.149888285458</v>
      </c>
      <c r="DN169" s="209">
        <f t="shared" si="244"/>
        <v>15195.149888285458</v>
      </c>
      <c r="DO169" s="209">
        <f t="shared" si="244"/>
        <v>15195.149888285458</v>
      </c>
      <c r="DP169" s="209">
        <f t="shared" si="244"/>
        <v>15195.149888285458</v>
      </c>
      <c r="DQ169" s="209">
        <f t="shared" si="244"/>
        <v>15195.149888285458</v>
      </c>
      <c r="DR169" s="209">
        <f t="shared" si="244"/>
        <v>15195.149888285458</v>
      </c>
      <c r="DS169" s="209">
        <f t="shared" si="244"/>
        <v>15195.149888285458</v>
      </c>
      <c r="DT169" s="209">
        <f t="shared" si="244"/>
        <v>15195.149888285458</v>
      </c>
      <c r="DU169" s="209">
        <f t="shared" si="244"/>
        <v>15195.149888285458</v>
      </c>
      <c r="DV169" s="209">
        <f t="shared" si="244"/>
        <v>15195.149888285458</v>
      </c>
      <c r="DW169" s="209">
        <f t="shared" si="244"/>
        <v>15195.149888285458</v>
      </c>
      <c r="DX169" s="209">
        <f t="shared" si="244"/>
        <v>15195.149888285458</v>
      </c>
      <c r="DY169" s="209">
        <f t="shared" si="244"/>
        <v>15195.149888285458</v>
      </c>
      <c r="DZ169" s="209">
        <f t="shared" si="244"/>
        <v>15195.149888285458</v>
      </c>
      <c r="EA169" s="209">
        <f t="shared" si="244"/>
        <v>15195.149888285458</v>
      </c>
      <c r="EB169" s="209">
        <f t="shared" si="244"/>
        <v>15195.149888285458</v>
      </c>
      <c r="EC169" s="209">
        <f t="shared" si="244"/>
        <v>15195.149888285458</v>
      </c>
      <c r="ED169" s="209">
        <f t="shared" si="244"/>
        <v>15195.149888285458</v>
      </c>
      <c r="EE169" s="209">
        <f t="shared" si="244"/>
        <v>15195.149888285458</v>
      </c>
      <c r="EF169" s="209">
        <f t="shared" si="244"/>
        <v>15195.149888285458</v>
      </c>
      <c r="EG169" s="209">
        <f t="shared" si="244"/>
        <v>15195.149888285458</v>
      </c>
      <c r="EH169" s="209">
        <f t="shared" si="244"/>
        <v>15195.149888285458</v>
      </c>
      <c r="EI169" s="209">
        <f t="shared" si="244"/>
        <v>15195.149888285458</v>
      </c>
      <c r="EJ169" s="209">
        <f t="shared" si="244"/>
        <v>15195.149888285458</v>
      </c>
      <c r="EK169" s="209">
        <f t="shared" si="244"/>
        <v>15195.149888285458</v>
      </c>
      <c r="EL169" s="209">
        <f t="shared" si="244"/>
        <v>15195.149888285458</v>
      </c>
      <c r="EM169" s="209">
        <f t="shared" si="244"/>
        <v>15195.149888285458</v>
      </c>
      <c r="EN169" s="209">
        <f t="shared" si="244"/>
        <v>15195.149888285458</v>
      </c>
      <c r="EO169" s="209">
        <f t="shared" si="244"/>
        <v>15195.149888285458</v>
      </c>
      <c r="EP169" s="209">
        <f t="shared" ref="EP169:ES169" si="245">EP167+EP168</f>
        <v>15195.149888285458</v>
      </c>
      <c r="EQ169" s="209">
        <f t="shared" si="245"/>
        <v>15195.149888285458</v>
      </c>
      <c r="ER169" s="209">
        <f t="shared" si="245"/>
        <v>15195.149888285458</v>
      </c>
      <c r="ES169" s="209">
        <f t="shared" si="245"/>
        <v>15195.149888285458</v>
      </c>
    </row>
    <row r="170" spans="4:149" outlineLevel="1">
      <c r="D170" s="25"/>
      <c r="E170" s="209"/>
      <c r="I170" s="132"/>
      <c r="J170" s="132"/>
      <c r="K170" s="132"/>
      <c r="L170" s="132"/>
      <c r="M170" s="132"/>
      <c r="N170" s="132"/>
      <c r="O170" s="132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  <c r="EO170" s="209"/>
      <c r="EP170" s="209"/>
      <c r="EQ170" s="209"/>
      <c r="ER170" s="209"/>
      <c r="ES170" s="209"/>
    </row>
    <row r="171" spans="4:149" outlineLevel="1">
      <c r="D171" s="25"/>
      <c r="E171" s="209"/>
      <c r="I171" s="132"/>
      <c r="J171" s="132"/>
      <c r="K171" s="132"/>
      <c r="L171" s="132"/>
      <c r="M171" s="132"/>
      <c r="N171" s="132"/>
      <c r="O171" s="132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156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/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09"/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/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/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  <c r="EO171" s="209"/>
      <c r="EP171" s="209"/>
      <c r="EQ171" s="209"/>
      <c r="ER171" s="209"/>
      <c r="ES171" s="209"/>
    </row>
    <row r="172" spans="4:149" outlineLevel="1">
      <c r="D172" s="25" t="s">
        <v>284</v>
      </c>
      <c r="E172" s="132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>
        <v>2389.6968787655014</v>
      </c>
      <c r="Q172" s="39">
        <v>2389.6968787655014</v>
      </c>
      <c r="R172" s="39">
        <v>2389.6968787655014</v>
      </c>
      <c r="S172" s="39">
        <v>2389.6968787655014</v>
      </c>
      <c r="T172" s="39">
        <v>2389.6968787655014</v>
      </c>
      <c r="U172" s="39">
        <v>2389.6968787655014</v>
      </c>
      <c r="V172" s="39">
        <v>2389.6968787655014</v>
      </c>
      <c r="W172" s="39">
        <v>2389.6968787655014</v>
      </c>
      <c r="X172" s="39">
        <v>2389.6968787655014</v>
      </c>
      <c r="Y172" s="39">
        <v>2389.6968787655014</v>
      </c>
      <c r="Z172" s="39">
        <v>2389.6968787655014</v>
      </c>
      <c r="AA172" s="39">
        <v>2389.6968787655014</v>
      </c>
      <c r="AB172" s="39">
        <v>2389.6968787655014</v>
      </c>
      <c r="AC172" s="39">
        <v>2389.6968787655014</v>
      </c>
      <c r="AD172" s="39">
        <v>2389.6968787655014</v>
      </c>
      <c r="AE172" s="39">
        <v>2389.6968787655014</v>
      </c>
      <c r="AF172" s="39">
        <v>2389.6968787655014</v>
      </c>
      <c r="AG172" s="39">
        <v>2389.6968787655014</v>
      </c>
      <c r="AH172" s="39">
        <v>2389.6968787655014</v>
      </c>
      <c r="AI172" s="39">
        <v>2389.6968787655014</v>
      </c>
      <c r="AJ172" s="39">
        <v>2389.6968787655014</v>
      </c>
      <c r="AK172" s="39">
        <v>2389.6968787655014</v>
      </c>
      <c r="AL172" s="39">
        <v>2389.6968787655014</v>
      </c>
      <c r="AM172" s="39">
        <v>2389.6968787655014</v>
      </c>
      <c r="AN172" s="39">
        <v>2389.6968787655014</v>
      </c>
      <c r="AO172" s="39">
        <v>2389.6968787655014</v>
      </c>
      <c r="AP172" s="39">
        <v>2389.6968787655014</v>
      </c>
      <c r="AQ172" s="39">
        <v>2389.6968787655014</v>
      </c>
      <c r="AR172" s="39">
        <v>2389.6968787655014</v>
      </c>
      <c r="AS172" s="39">
        <v>2389.6968787655014</v>
      </c>
      <c r="AT172" s="39">
        <v>2389.6968787655014</v>
      </c>
      <c r="AU172" s="39">
        <v>2389.6968787655014</v>
      </c>
      <c r="AV172" s="39">
        <v>2389.6968787655014</v>
      </c>
      <c r="AW172" s="39">
        <v>2389.6968787655014</v>
      </c>
      <c r="AX172" s="39">
        <v>2389.6968787655014</v>
      </c>
      <c r="AY172" s="39">
        <v>2389.6968787655014</v>
      </c>
      <c r="AZ172" s="39">
        <v>2389.6968787655014</v>
      </c>
      <c r="BA172" s="39">
        <v>2389.6968787655014</v>
      </c>
      <c r="BB172" s="39">
        <v>2389.6968787655014</v>
      </c>
      <c r="BC172" s="39">
        <v>2389.6968787655014</v>
      </c>
      <c r="BD172" s="39">
        <v>2389.6968787655014</v>
      </c>
      <c r="BE172" s="39">
        <v>2389.6968787655014</v>
      </c>
      <c r="BF172" s="39">
        <v>2389.6968787655014</v>
      </c>
      <c r="BG172" s="39">
        <v>2389.6968787655014</v>
      </c>
      <c r="BH172" s="39">
        <v>2389.6968787655014</v>
      </c>
      <c r="BI172" s="39">
        <v>2389.6968787655014</v>
      </c>
      <c r="BJ172" s="39">
        <v>2389.6968787655014</v>
      </c>
      <c r="BK172" s="39">
        <v>2389.6968787655014</v>
      </c>
      <c r="BL172" s="39">
        <v>2389.6968787655014</v>
      </c>
      <c r="BM172" s="39">
        <v>2389.6968787655014</v>
      </c>
      <c r="BN172" s="39">
        <v>2389.6968787655014</v>
      </c>
      <c r="BO172" s="39">
        <v>2389.6968787655014</v>
      </c>
      <c r="BP172" s="39">
        <v>2389.6968787655014</v>
      </c>
      <c r="BQ172" s="39">
        <v>2389.6968787655014</v>
      </c>
      <c r="BR172" s="39">
        <v>2389.6968787655014</v>
      </c>
      <c r="BS172" s="39">
        <v>2389.6968787655014</v>
      </c>
      <c r="BT172" s="39">
        <v>2389.6968787655014</v>
      </c>
      <c r="BU172" s="39">
        <v>2389.6968787655014</v>
      </c>
      <c r="BV172" s="39">
        <v>2389.6968787655014</v>
      </c>
      <c r="BW172" s="39">
        <v>2389.6968787655014</v>
      </c>
      <c r="BX172" s="39">
        <v>2389.6968787655014</v>
      </c>
      <c r="BY172" s="39">
        <v>2389.6968787655014</v>
      </c>
      <c r="BZ172" s="39">
        <v>2389.6968787655014</v>
      </c>
      <c r="CA172" s="39">
        <v>2389.6968787655014</v>
      </c>
      <c r="CB172" s="39">
        <v>2389.6968787655014</v>
      </c>
      <c r="CC172" s="39">
        <v>2389.6968787655014</v>
      </c>
      <c r="CD172" s="39">
        <v>2389.6968787655014</v>
      </c>
      <c r="CE172" s="39">
        <v>2389.6968787655014</v>
      </c>
      <c r="CF172" s="39">
        <v>2389.6968787655014</v>
      </c>
      <c r="CG172" s="39">
        <v>2389.6968787655014</v>
      </c>
      <c r="CH172" s="39">
        <v>2389.6968787655014</v>
      </c>
      <c r="CI172" s="39">
        <v>2389.6968787655014</v>
      </c>
      <c r="CJ172" s="39">
        <v>2389.6968787655014</v>
      </c>
      <c r="CK172" s="39">
        <v>2389.6968787655014</v>
      </c>
      <c r="CL172" s="39">
        <v>2389.6968787655014</v>
      </c>
      <c r="CM172" s="39">
        <v>2389.6968787655014</v>
      </c>
      <c r="CN172" s="39">
        <v>2389.6968787655014</v>
      </c>
      <c r="CO172" s="39">
        <v>2389.6968787655014</v>
      </c>
      <c r="CP172" s="39">
        <v>2389.6968787655014</v>
      </c>
      <c r="CQ172" s="39">
        <v>2389.6968787655014</v>
      </c>
      <c r="CR172" s="39">
        <v>2389.6968787655014</v>
      </c>
      <c r="CS172" s="39">
        <v>2389.6968787655014</v>
      </c>
      <c r="CT172" s="39">
        <v>2389.6968787655014</v>
      </c>
      <c r="CU172" s="39">
        <v>2389.6968787655014</v>
      </c>
      <c r="CV172" s="39">
        <v>2389.6968787655014</v>
      </c>
      <c r="CW172" s="39">
        <v>2389.6968787655014</v>
      </c>
      <c r="CX172" s="39">
        <v>2389.6968787655014</v>
      </c>
      <c r="CY172" s="39">
        <v>2389.6968787655014</v>
      </c>
      <c r="CZ172" s="39">
        <v>2389.6968787655014</v>
      </c>
      <c r="DA172" s="39">
        <v>2389.6968787655014</v>
      </c>
      <c r="DB172" s="39">
        <v>2389.6968787655014</v>
      </c>
      <c r="DC172" s="39">
        <v>2389.6968787655014</v>
      </c>
      <c r="DD172" s="39">
        <v>2389.6968787655014</v>
      </c>
      <c r="DE172" s="39">
        <v>2389.6968787655014</v>
      </c>
      <c r="DF172" s="39">
        <v>2389.6968787655014</v>
      </c>
      <c r="DG172" s="39">
        <v>2389.6968787655014</v>
      </c>
      <c r="DH172" s="39">
        <v>2389.6968787655014</v>
      </c>
      <c r="DI172" s="39">
        <v>2389.6968787655014</v>
      </c>
      <c r="DJ172" s="39">
        <v>2389.6968787655014</v>
      </c>
      <c r="DK172" s="39">
        <v>2389.6968787655014</v>
      </c>
      <c r="DL172" s="39">
        <v>2389.6968787655014</v>
      </c>
      <c r="DM172" s="39">
        <v>2389.6968787655014</v>
      </c>
      <c r="DN172" s="39">
        <v>2389.6968787655014</v>
      </c>
      <c r="DO172" s="39">
        <v>2389.6968787655014</v>
      </c>
      <c r="DP172" s="39">
        <v>2389.6968787655014</v>
      </c>
      <c r="DQ172" s="39">
        <v>2389.6968787655014</v>
      </c>
      <c r="DR172" s="39">
        <v>2389.6968787655014</v>
      </c>
      <c r="DS172" s="39">
        <v>2389.6968787655014</v>
      </c>
      <c r="DT172" s="39">
        <v>2389.6968787655014</v>
      </c>
      <c r="DU172" s="39">
        <v>2389.6968787655014</v>
      </c>
      <c r="DV172" s="39">
        <v>2389.6968787655014</v>
      </c>
      <c r="DW172" s="39">
        <v>2389.6968787655014</v>
      </c>
      <c r="DX172" s="39">
        <v>2389.6968787655014</v>
      </c>
      <c r="DY172" s="39">
        <v>2389.6968787655014</v>
      </c>
      <c r="DZ172" s="39">
        <v>2389.6968787655014</v>
      </c>
      <c r="EA172" s="39">
        <v>2389.6968787655014</v>
      </c>
      <c r="EB172" s="39">
        <v>2389.6968787655014</v>
      </c>
      <c r="EC172" s="39">
        <v>2389.6968787655014</v>
      </c>
      <c r="ED172" s="39">
        <v>2389.6968787655014</v>
      </c>
      <c r="EE172" s="39">
        <v>2389.6968787655014</v>
      </c>
      <c r="EF172" s="39">
        <v>2389.6968787655014</v>
      </c>
      <c r="EG172" s="39">
        <v>2389.6968787655014</v>
      </c>
      <c r="EH172" s="39">
        <v>2389.6968787655014</v>
      </c>
      <c r="EI172" s="39">
        <v>2389.6968787655014</v>
      </c>
      <c r="EJ172" s="39">
        <v>2389.6968787655014</v>
      </c>
      <c r="EK172" s="39">
        <v>2389.6968787655014</v>
      </c>
      <c r="EL172" s="39">
        <v>2389.6968787655014</v>
      </c>
      <c r="EM172" s="39">
        <v>2389.6968787655014</v>
      </c>
      <c r="EN172" s="39">
        <v>2389.6968787655014</v>
      </c>
      <c r="EO172" s="39">
        <v>2389.6968787655014</v>
      </c>
      <c r="EP172" s="39">
        <v>2389.6968787655014</v>
      </c>
      <c r="EQ172" s="39">
        <v>2389.6968787655014</v>
      </c>
      <c r="ER172" s="39">
        <v>2389.6968787655014</v>
      </c>
      <c r="ES172" s="39">
        <v>2389.6968787655014</v>
      </c>
    </row>
    <row r="173" spans="4:149" outlineLevel="1">
      <c r="D173" s="25" t="s">
        <v>286</v>
      </c>
      <c r="E173" s="39">
        <f t="shared" ref="E173" si="246">SUM(F173:ES173)</f>
        <v>23539.504098790509</v>
      </c>
      <c r="I173" s="355"/>
      <c r="J173" s="355"/>
      <c r="K173" s="355"/>
      <c r="L173" s="355"/>
      <c r="M173" s="355"/>
      <c r="N173" s="355"/>
      <c r="O173" s="355"/>
      <c r="P173" s="205">
        <v>0</v>
      </c>
      <c r="Q173" s="205">
        <v>657.65504723090089</v>
      </c>
      <c r="R173" s="205">
        <v>0</v>
      </c>
      <c r="S173" s="205">
        <v>0</v>
      </c>
      <c r="T173" s="205">
        <v>-760.45347629650382</v>
      </c>
      <c r="U173" s="205">
        <v>-253.48449209883461</v>
      </c>
      <c r="V173" s="205">
        <v>-253.48449209883461</v>
      </c>
      <c r="W173" s="205">
        <v>-253.48449209883461</v>
      </c>
      <c r="X173" s="205">
        <v>-253.48449209883483</v>
      </c>
      <c r="Y173" s="205">
        <v>-253.48449209883483</v>
      </c>
      <c r="Z173" s="205">
        <v>-253.48449209883483</v>
      </c>
      <c r="AA173" s="205">
        <v>-253.48449209883483</v>
      </c>
      <c r="AB173" s="205">
        <v>-253.48449209883483</v>
      </c>
      <c r="AC173" s="205">
        <v>3610.6264279011675</v>
      </c>
      <c r="AD173" s="205">
        <v>709.08653956783201</v>
      </c>
      <c r="AE173" s="205">
        <v>709.08653956783201</v>
      </c>
      <c r="AF173" s="205">
        <v>3058.079699567832</v>
      </c>
      <c r="AG173" s="205">
        <v>709.08653956783201</v>
      </c>
      <c r="AH173" s="205">
        <v>709.08653956783201</v>
      </c>
      <c r="AI173" s="205">
        <v>709.08653956783201</v>
      </c>
      <c r="AJ173" s="205">
        <v>709.08653956783201</v>
      </c>
      <c r="AK173" s="205">
        <v>709.08653956783201</v>
      </c>
      <c r="AL173" s="205">
        <v>709.08653956783201</v>
      </c>
      <c r="AM173" s="205">
        <v>709.08653956783201</v>
      </c>
      <c r="AN173" s="205">
        <v>709.08653956783201</v>
      </c>
      <c r="AO173" s="205">
        <v>-9888.2350304321662</v>
      </c>
      <c r="AP173" s="205">
        <v>246.91384742028458</v>
      </c>
      <c r="AQ173" s="205">
        <v>246.91384742028458</v>
      </c>
      <c r="AR173" s="205">
        <v>246.91384742028458</v>
      </c>
      <c r="AS173" s="205">
        <v>246.91384742028458</v>
      </c>
      <c r="AT173" s="205">
        <v>246.91384742028458</v>
      </c>
      <c r="AU173" s="205">
        <v>246.91384742028458</v>
      </c>
      <c r="AV173" s="205">
        <v>246.91384742028458</v>
      </c>
      <c r="AW173" s="205">
        <v>1503.1496871666754</v>
      </c>
      <c r="AX173" s="205">
        <v>1503.1496871666754</v>
      </c>
      <c r="AY173" s="205">
        <v>1503.1496871666754</v>
      </c>
      <c r="AZ173" s="205">
        <v>1503.1496871666754</v>
      </c>
      <c r="BA173" s="205">
        <v>1503.1496871666754</v>
      </c>
      <c r="BB173" s="205">
        <v>1046.2247170130231</v>
      </c>
      <c r="BC173" s="205">
        <v>1046.2247170130231</v>
      </c>
      <c r="BD173" s="205">
        <v>1046.2247170130231</v>
      </c>
      <c r="BE173" s="205">
        <v>1046.2247170130231</v>
      </c>
      <c r="BF173" s="205">
        <v>1046.2247170130231</v>
      </c>
      <c r="BG173" s="205">
        <v>1046.2247170130231</v>
      </c>
      <c r="BH173" s="205">
        <v>1046.2247170130231</v>
      </c>
      <c r="BI173" s="205">
        <v>1046.2247170130231</v>
      </c>
      <c r="BJ173" s="205">
        <v>1046.2247170130231</v>
      </c>
      <c r="BK173" s="205">
        <v>1046.2247170130231</v>
      </c>
      <c r="BL173" s="205">
        <v>1046.2247170130231</v>
      </c>
      <c r="BM173" s="205">
        <v>1046.2247170130231</v>
      </c>
      <c r="BN173" s="205"/>
      <c r="BO173" s="205"/>
      <c r="BP173" s="205"/>
      <c r="BQ173" s="205"/>
      <c r="BR173" s="205"/>
      <c r="BS173" s="205"/>
      <c r="BT173" s="205"/>
      <c r="BU173" s="205"/>
      <c r="BV173" s="205"/>
      <c r="BW173" s="205"/>
      <c r="BX173" s="205"/>
      <c r="BY173" s="205"/>
      <c r="BZ173" s="205"/>
      <c r="CA173" s="205"/>
      <c r="CB173" s="205"/>
      <c r="CC173" s="205"/>
      <c r="CD173" s="205"/>
      <c r="CE173" s="205"/>
      <c r="CF173" s="205"/>
      <c r="CG173" s="205"/>
      <c r="CH173" s="205"/>
      <c r="CI173" s="205"/>
      <c r="CJ173" s="205"/>
      <c r="CK173" s="205"/>
      <c r="CL173" s="205"/>
      <c r="CM173" s="205"/>
      <c r="CN173" s="205"/>
      <c r="CO173" s="205"/>
      <c r="CP173" s="205"/>
      <c r="CQ173" s="205"/>
      <c r="CR173" s="205"/>
      <c r="CS173" s="205"/>
      <c r="CT173" s="205"/>
      <c r="CU173" s="205"/>
      <c r="CV173" s="205"/>
      <c r="CW173" s="205"/>
      <c r="CX173" s="205"/>
      <c r="CY173" s="205"/>
      <c r="CZ173" s="205"/>
      <c r="DA173" s="205"/>
      <c r="DB173" s="205"/>
      <c r="DC173" s="205"/>
      <c r="DD173" s="205"/>
      <c r="DE173" s="205"/>
      <c r="DF173" s="205"/>
      <c r="DG173" s="205"/>
      <c r="DH173" s="205"/>
      <c r="DI173" s="205"/>
      <c r="DJ173" s="205"/>
      <c r="DK173" s="205"/>
      <c r="DL173" s="205"/>
      <c r="DM173" s="205"/>
      <c r="DN173" s="205"/>
      <c r="DO173" s="205"/>
      <c r="DP173" s="205"/>
      <c r="DQ173" s="205"/>
      <c r="DR173" s="205"/>
      <c r="DS173" s="205"/>
      <c r="DT173" s="205"/>
      <c r="DU173" s="205"/>
      <c r="DV173" s="205"/>
      <c r="DW173" s="205"/>
      <c r="DX173" s="205"/>
      <c r="DY173" s="205"/>
      <c r="DZ173" s="205"/>
      <c r="EA173" s="205"/>
      <c r="EB173" s="205"/>
      <c r="EC173" s="205"/>
      <c r="ED173" s="205"/>
      <c r="EE173" s="205"/>
      <c r="EF173" s="205"/>
      <c r="EG173" s="205"/>
      <c r="EH173" s="205"/>
      <c r="EI173" s="205"/>
      <c r="EJ173" s="205"/>
      <c r="EK173" s="205"/>
      <c r="EL173" s="205"/>
      <c r="EM173" s="205"/>
      <c r="EN173" s="205"/>
      <c r="EO173" s="205"/>
      <c r="EP173" s="205"/>
      <c r="EQ173" s="205"/>
      <c r="ER173" s="205"/>
      <c r="ES173" s="205"/>
    </row>
    <row r="174" spans="4:149" outlineLevel="1">
      <c r="D174" s="25"/>
      <c r="E174" s="209"/>
      <c r="I174" s="132"/>
      <c r="J174" s="132"/>
      <c r="K174" s="132"/>
      <c r="L174" s="132"/>
      <c r="M174" s="132"/>
      <c r="N174" s="132"/>
      <c r="O174" s="132"/>
      <c r="P174" s="209">
        <f>P172+P173</f>
        <v>2389.6968787655014</v>
      </c>
      <c r="Q174" s="209">
        <f t="shared" ref="Q174" si="247">Q172+Q173</f>
        <v>3047.3519259964023</v>
      </c>
      <c r="R174" s="209">
        <f t="shared" ref="R174" si="248">R172+R173</f>
        <v>2389.6968787655014</v>
      </c>
      <c r="S174" s="209">
        <f t="shared" ref="S174" si="249">S172+S173</f>
        <v>2389.6968787655014</v>
      </c>
      <c r="T174" s="209">
        <f t="shared" ref="T174" si="250">T172+T173</f>
        <v>1629.2434024689976</v>
      </c>
      <c r="U174" s="209">
        <f t="shared" ref="U174" si="251">U172+U173</f>
        <v>2136.212386666667</v>
      </c>
      <c r="V174" s="209">
        <f t="shared" ref="V174" si="252">V172+V173</f>
        <v>2136.212386666667</v>
      </c>
      <c r="W174" s="209">
        <f t="shared" ref="W174" si="253">W172+W173</f>
        <v>2136.212386666667</v>
      </c>
      <c r="X174" s="209">
        <f t="shared" ref="X174" si="254">X172+X173</f>
        <v>2136.2123866666666</v>
      </c>
      <c r="Y174" s="209">
        <f t="shared" ref="Y174" si="255">Y172+Y173</f>
        <v>2136.2123866666666</v>
      </c>
      <c r="Z174" s="209">
        <f t="shared" ref="Z174" si="256">Z172+Z173</f>
        <v>2136.2123866666666</v>
      </c>
      <c r="AA174" s="209">
        <f t="shared" ref="AA174" si="257">AA172+AA173</f>
        <v>2136.2123866666666</v>
      </c>
      <c r="AB174" s="209">
        <f t="shared" ref="AB174" si="258">AB172+AB173</f>
        <v>2136.2123866666666</v>
      </c>
      <c r="AC174" s="209">
        <f t="shared" ref="AC174" si="259">AC172+AC173</f>
        <v>6000.3233066666689</v>
      </c>
      <c r="AD174" s="209">
        <f t="shared" ref="AD174" si="260">AD172+AD173</f>
        <v>3098.7834183333334</v>
      </c>
      <c r="AE174" s="209">
        <f t="shared" ref="AE174" si="261">AE172+AE173</f>
        <v>3098.7834183333334</v>
      </c>
      <c r="AF174" s="209">
        <f t="shared" ref="AF174" si="262">AF172+AF173</f>
        <v>5447.7765783333334</v>
      </c>
      <c r="AG174" s="209">
        <f t="shared" ref="AG174" si="263">AG172+AG173</f>
        <v>3098.7834183333334</v>
      </c>
      <c r="AH174" s="209">
        <f t="shared" ref="AH174" si="264">AH172+AH173</f>
        <v>3098.7834183333334</v>
      </c>
      <c r="AI174" s="209">
        <f t="shared" ref="AI174" si="265">AI172+AI173</f>
        <v>3098.7834183333334</v>
      </c>
      <c r="AJ174" s="209">
        <f t="shared" ref="AJ174" si="266">AJ172+AJ173</f>
        <v>3098.7834183333334</v>
      </c>
      <c r="AK174" s="209">
        <f t="shared" ref="AK174" si="267">AK172+AK173</f>
        <v>3098.7834183333334</v>
      </c>
      <c r="AL174" s="209">
        <f t="shared" ref="AL174" si="268">AL172+AL173</f>
        <v>3098.7834183333334</v>
      </c>
      <c r="AM174" s="209">
        <f t="shared" ref="AM174" si="269">AM172+AM173</f>
        <v>3098.7834183333334</v>
      </c>
      <c r="AN174" s="209">
        <f t="shared" ref="AN174" si="270">AN172+AN173</f>
        <v>3098.7834183333334</v>
      </c>
      <c r="AO174" s="209">
        <f t="shared" ref="AO174" si="271">AO172+AO173</f>
        <v>-7498.5381516666648</v>
      </c>
      <c r="AP174" s="209">
        <f t="shared" ref="AP174" si="272">AP172+AP173</f>
        <v>2636.610726185786</v>
      </c>
      <c r="AQ174" s="209">
        <f t="shared" ref="AQ174" si="273">AQ172+AQ173</f>
        <v>2636.610726185786</v>
      </c>
      <c r="AR174" s="209">
        <f t="shared" ref="AR174" si="274">AR172+AR173</f>
        <v>2636.610726185786</v>
      </c>
      <c r="AS174" s="209">
        <f t="shared" ref="AS174" si="275">AS172+AS173</f>
        <v>2636.610726185786</v>
      </c>
      <c r="AT174" s="209">
        <f t="shared" ref="AT174" si="276">AT172+AT173</f>
        <v>2636.610726185786</v>
      </c>
      <c r="AU174" s="209">
        <f t="shared" ref="AU174" si="277">AU172+AU173</f>
        <v>2636.610726185786</v>
      </c>
      <c r="AV174" s="209">
        <f t="shared" ref="AV174" si="278">AV172+AV173</f>
        <v>2636.610726185786</v>
      </c>
      <c r="AW174" s="209">
        <f t="shared" ref="AW174" si="279">AW172+AW173</f>
        <v>3892.8465659321769</v>
      </c>
      <c r="AX174" s="209">
        <f t="shared" ref="AX174" si="280">AX172+AX173</f>
        <v>3892.8465659321769</v>
      </c>
      <c r="AY174" s="209">
        <f t="shared" ref="AY174" si="281">AY172+AY173</f>
        <v>3892.8465659321769</v>
      </c>
      <c r="AZ174" s="209">
        <f>AZ172+AZ173</f>
        <v>3892.8465659321769</v>
      </c>
      <c r="BA174" s="209">
        <f t="shared" ref="BA174" si="282">BA172+BA173</f>
        <v>3892.8465659321769</v>
      </c>
      <c r="BB174" s="209">
        <f t="shared" ref="BB174" si="283">BB172+BB173</f>
        <v>3435.9215957785245</v>
      </c>
      <c r="BC174" s="209">
        <f t="shared" ref="BC174" si="284">BC172+BC173</f>
        <v>3435.9215957785245</v>
      </c>
      <c r="BD174" s="209">
        <f t="shared" ref="BD174" si="285">BD172+BD173</f>
        <v>3435.9215957785245</v>
      </c>
      <c r="BE174" s="209">
        <f t="shared" ref="BE174" si="286">BE172+BE173</f>
        <v>3435.9215957785245</v>
      </c>
      <c r="BF174" s="209">
        <f t="shared" ref="BF174" si="287">BF172+BF173</f>
        <v>3435.9215957785245</v>
      </c>
      <c r="BG174" s="209">
        <f t="shared" ref="BG174" si="288">BG172+BG173</f>
        <v>3435.9215957785245</v>
      </c>
      <c r="BH174" s="209">
        <f t="shared" ref="BH174" si="289">BH172+BH173</f>
        <v>3435.9215957785245</v>
      </c>
      <c r="BI174" s="209">
        <f t="shared" ref="BI174" si="290">BI172+BI173</f>
        <v>3435.9215957785245</v>
      </c>
      <c r="BJ174" s="209">
        <f t="shared" ref="BJ174" si="291">BJ172+BJ173</f>
        <v>3435.9215957785245</v>
      </c>
      <c r="BK174" s="209">
        <f t="shared" ref="BK174" si="292">BK172+BK173</f>
        <v>3435.9215957785245</v>
      </c>
      <c r="BL174" s="209">
        <f t="shared" ref="BL174" si="293">BL172+BL173</f>
        <v>3435.9215957785245</v>
      </c>
      <c r="BM174" s="209">
        <f t="shared" ref="BM174" si="294">BM172+BM173</f>
        <v>3435.9215957785245</v>
      </c>
      <c r="BN174" s="209">
        <f t="shared" ref="BN174" si="295">BN172+BN173</f>
        <v>2389.6968787655014</v>
      </c>
      <c r="BO174" s="209">
        <f t="shared" ref="BO174" si="296">BO172+BO173</f>
        <v>2389.6968787655014</v>
      </c>
      <c r="BP174" s="209">
        <f t="shared" ref="BP174" si="297">BP172+BP173</f>
        <v>2389.6968787655014</v>
      </c>
      <c r="BQ174" s="209">
        <f t="shared" ref="BQ174" si="298">BQ172+BQ173</f>
        <v>2389.6968787655014</v>
      </c>
      <c r="BR174" s="209">
        <f t="shared" ref="BR174" si="299">BR172+BR173</f>
        <v>2389.6968787655014</v>
      </c>
      <c r="BS174" s="209">
        <f t="shared" ref="BS174" si="300">BS172+BS173</f>
        <v>2389.6968787655014</v>
      </c>
      <c r="BT174" s="209">
        <f t="shared" ref="BT174" si="301">BT172+BT173</f>
        <v>2389.6968787655014</v>
      </c>
      <c r="BU174" s="209">
        <f t="shared" ref="BU174" si="302">BU172+BU173</f>
        <v>2389.6968787655014</v>
      </c>
      <c r="BV174" s="209">
        <f t="shared" ref="BV174" si="303">BV172+BV173</f>
        <v>2389.6968787655014</v>
      </c>
      <c r="BW174" s="209">
        <f t="shared" ref="BW174" si="304">BW172+BW173</f>
        <v>2389.6968787655014</v>
      </c>
      <c r="BX174" s="209">
        <f t="shared" ref="BX174" si="305">BX172+BX173</f>
        <v>2389.6968787655014</v>
      </c>
      <c r="BY174" s="209">
        <f t="shared" ref="BY174" si="306">BY172+BY173</f>
        <v>2389.6968787655014</v>
      </c>
      <c r="BZ174" s="209">
        <f t="shared" ref="BZ174" si="307">BZ172+BZ173</f>
        <v>2389.6968787655014</v>
      </c>
      <c r="CA174" s="209">
        <f t="shared" ref="CA174" si="308">CA172+CA173</f>
        <v>2389.6968787655014</v>
      </c>
      <c r="CB174" s="209">
        <f t="shared" ref="CB174" si="309">CB172+CB173</f>
        <v>2389.6968787655014</v>
      </c>
      <c r="CC174" s="209">
        <f t="shared" ref="CC174" si="310">CC172+CC173</f>
        <v>2389.6968787655014</v>
      </c>
      <c r="CD174" s="209">
        <f t="shared" ref="CD174" si="311">CD172+CD173</f>
        <v>2389.6968787655014</v>
      </c>
      <c r="CE174" s="209">
        <f t="shared" ref="CE174" si="312">CE172+CE173</f>
        <v>2389.6968787655014</v>
      </c>
      <c r="CF174" s="209">
        <f t="shared" ref="CF174" si="313">CF172+CF173</f>
        <v>2389.6968787655014</v>
      </c>
      <c r="CG174" s="209">
        <f t="shared" ref="CG174" si="314">CG172+CG173</f>
        <v>2389.6968787655014</v>
      </c>
      <c r="CH174" s="209">
        <f t="shared" ref="CH174" si="315">CH172+CH173</f>
        <v>2389.6968787655014</v>
      </c>
      <c r="CI174" s="209">
        <f t="shared" ref="CI174" si="316">CI172+CI173</f>
        <v>2389.6968787655014</v>
      </c>
      <c r="CJ174" s="209">
        <f t="shared" ref="CJ174" si="317">CJ172+CJ173</f>
        <v>2389.6968787655014</v>
      </c>
      <c r="CK174" s="209">
        <f t="shared" ref="CK174" si="318">CK172+CK173</f>
        <v>2389.6968787655014</v>
      </c>
      <c r="CL174" s="209">
        <f t="shared" ref="CL174" si="319">CL172+CL173</f>
        <v>2389.6968787655014</v>
      </c>
      <c r="CM174" s="209">
        <f t="shared" ref="CM174" si="320">CM172+CM173</f>
        <v>2389.6968787655014</v>
      </c>
      <c r="CN174" s="209">
        <f t="shared" ref="CN174" si="321">CN172+CN173</f>
        <v>2389.6968787655014</v>
      </c>
      <c r="CO174" s="209">
        <f t="shared" ref="CO174" si="322">CO172+CO173</f>
        <v>2389.6968787655014</v>
      </c>
      <c r="CP174" s="209">
        <f t="shared" ref="CP174" si="323">CP172+CP173</f>
        <v>2389.6968787655014</v>
      </c>
      <c r="CQ174" s="209">
        <f t="shared" ref="CQ174" si="324">CQ172+CQ173</f>
        <v>2389.6968787655014</v>
      </c>
      <c r="CR174" s="209">
        <f t="shared" ref="CR174" si="325">CR172+CR173</f>
        <v>2389.6968787655014</v>
      </c>
      <c r="CS174" s="209">
        <f t="shared" ref="CS174" si="326">CS172+CS173</f>
        <v>2389.6968787655014</v>
      </c>
      <c r="CT174" s="209">
        <f t="shared" ref="CT174" si="327">CT172+CT173</f>
        <v>2389.6968787655014</v>
      </c>
      <c r="CU174" s="209">
        <f t="shared" ref="CU174" si="328">CU172+CU173</f>
        <v>2389.6968787655014</v>
      </c>
      <c r="CV174" s="209">
        <f t="shared" ref="CV174" si="329">CV172+CV173</f>
        <v>2389.6968787655014</v>
      </c>
      <c r="CW174" s="209">
        <f t="shared" ref="CW174" si="330">CW172+CW173</f>
        <v>2389.6968787655014</v>
      </c>
      <c r="CX174" s="209">
        <f t="shared" ref="CX174" si="331">CX172+CX173</f>
        <v>2389.6968787655014</v>
      </c>
      <c r="CY174" s="209">
        <f t="shared" ref="CY174" si="332">CY172+CY173</f>
        <v>2389.6968787655014</v>
      </c>
      <c r="CZ174" s="209">
        <f t="shared" ref="CZ174" si="333">CZ172+CZ173</f>
        <v>2389.6968787655014</v>
      </c>
      <c r="DA174" s="209">
        <f t="shared" ref="DA174" si="334">DA172+DA173</f>
        <v>2389.6968787655014</v>
      </c>
      <c r="DB174" s="209">
        <f t="shared" ref="DB174" si="335">DB172+DB173</f>
        <v>2389.6968787655014</v>
      </c>
      <c r="DC174" s="209">
        <f t="shared" ref="DC174" si="336">DC172+DC173</f>
        <v>2389.6968787655014</v>
      </c>
      <c r="DD174" s="209">
        <f t="shared" ref="DD174" si="337">DD172+DD173</f>
        <v>2389.6968787655014</v>
      </c>
      <c r="DE174" s="209">
        <f t="shared" ref="DE174" si="338">DE172+DE173</f>
        <v>2389.6968787655014</v>
      </c>
      <c r="DF174" s="209">
        <f t="shared" ref="DF174" si="339">DF172+DF173</f>
        <v>2389.6968787655014</v>
      </c>
      <c r="DG174" s="209">
        <f t="shared" ref="DG174" si="340">DG172+DG173</f>
        <v>2389.6968787655014</v>
      </c>
      <c r="DH174" s="209">
        <f t="shared" ref="DH174" si="341">DH172+DH173</f>
        <v>2389.6968787655014</v>
      </c>
      <c r="DI174" s="209">
        <f t="shared" ref="DI174" si="342">DI172+DI173</f>
        <v>2389.6968787655014</v>
      </c>
      <c r="DJ174" s="209">
        <f t="shared" ref="DJ174" si="343">DJ172+DJ173</f>
        <v>2389.6968787655014</v>
      </c>
      <c r="DK174" s="209">
        <f t="shared" ref="DK174" si="344">DK172+DK173</f>
        <v>2389.6968787655014</v>
      </c>
      <c r="DL174" s="209">
        <f t="shared" ref="DL174" si="345">DL172+DL173</f>
        <v>2389.6968787655014</v>
      </c>
      <c r="DM174" s="209">
        <f t="shared" ref="DM174" si="346">DM172+DM173</f>
        <v>2389.6968787655014</v>
      </c>
      <c r="DN174" s="209">
        <f t="shared" ref="DN174" si="347">DN172+DN173</f>
        <v>2389.6968787655014</v>
      </c>
      <c r="DO174" s="209">
        <f t="shared" ref="DO174" si="348">DO172+DO173</f>
        <v>2389.6968787655014</v>
      </c>
      <c r="DP174" s="209">
        <f t="shared" ref="DP174" si="349">DP172+DP173</f>
        <v>2389.6968787655014</v>
      </c>
      <c r="DQ174" s="209">
        <f t="shared" ref="DQ174" si="350">DQ172+DQ173</f>
        <v>2389.6968787655014</v>
      </c>
      <c r="DR174" s="209">
        <f t="shared" ref="DR174" si="351">DR172+DR173</f>
        <v>2389.6968787655014</v>
      </c>
      <c r="DS174" s="209">
        <f t="shared" ref="DS174" si="352">DS172+DS173</f>
        <v>2389.6968787655014</v>
      </c>
      <c r="DT174" s="209">
        <f t="shared" ref="DT174" si="353">DT172+DT173</f>
        <v>2389.6968787655014</v>
      </c>
      <c r="DU174" s="209">
        <f t="shared" ref="DU174" si="354">DU172+DU173</f>
        <v>2389.6968787655014</v>
      </c>
      <c r="DV174" s="209">
        <f t="shared" ref="DV174" si="355">DV172+DV173</f>
        <v>2389.6968787655014</v>
      </c>
      <c r="DW174" s="209">
        <f t="shared" ref="DW174" si="356">DW172+DW173</f>
        <v>2389.6968787655014</v>
      </c>
      <c r="DX174" s="209">
        <f t="shared" ref="DX174" si="357">DX172+DX173</f>
        <v>2389.6968787655014</v>
      </c>
      <c r="DY174" s="209">
        <f t="shared" ref="DY174" si="358">DY172+DY173</f>
        <v>2389.6968787655014</v>
      </c>
      <c r="DZ174" s="209">
        <f t="shared" ref="DZ174" si="359">DZ172+DZ173</f>
        <v>2389.6968787655014</v>
      </c>
      <c r="EA174" s="209">
        <f t="shared" ref="EA174" si="360">EA172+EA173</f>
        <v>2389.6968787655014</v>
      </c>
      <c r="EB174" s="209">
        <f t="shared" ref="EB174" si="361">EB172+EB173</f>
        <v>2389.6968787655014</v>
      </c>
      <c r="EC174" s="209">
        <f t="shared" ref="EC174" si="362">EC172+EC173</f>
        <v>2389.6968787655014</v>
      </c>
      <c r="ED174" s="209">
        <f t="shared" ref="ED174" si="363">ED172+ED173</f>
        <v>2389.6968787655014</v>
      </c>
      <c r="EE174" s="209">
        <f t="shared" ref="EE174" si="364">EE172+EE173</f>
        <v>2389.6968787655014</v>
      </c>
      <c r="EF174" s="209">
        <f t="shared" ref="EF174" si="365">EF172+EF173</f>
        <v>2389.6968787655014</v>
      </c>
      <c r="EG174" s="209">
        <f t="shared" ref="EG174" si="366">EG172+EG173</f>
        <v>2389.6968787655014</v>
      </c>
      <c r="EH174" s="209">
        <f t="shared" ref="EH174" si="367">EH172+EH173</f>
        <v>2389.6968787655014</v>
      </c>
      <c r="EI174" s="209">
        <f t="shared" ref="EI174" si="368">EI172+EI173</f>
        <v>2389.6968787655014</v>
      </c>
      <c r="EJ174" s="209">
        <f t="shared" ref="EJ174" si="369">EJ172+EJ173</f>
        <v>2389.6968787655014</v>
      </c>
      <c r="EK174" s="209">
        <f t="shared" ref="EK174" si="370">EK172+EK173</f>
        <v>2389.6968787655014</v>
      </c>
      <c r="EL174" s="209">
        <f t="shared" ref="EL174" si="371">EL172+EL173</f>
        <v>2389.6968787655014</v>
      </c>
      <c r="EM174" s="209">
        <f t="shared" ref="EM174" si="372">EM172+EM173</f>
        <v>2389.6968787655014</v>
      </c>
      <c r="EN174" s="209">
        <f t="shared" ref="EN174" si="373">EN172+EN173</f>
        <v>2389.6968787655014</v>
      </c>
      <c r="EO174" s="209">
        <f t="shared" ref="EO174" si="374">EO172+EO173</f>
        <v>2389.6968787655014</v>
      </c>
      <c r="EP174" s="209">
        <f t="shared" ref="EP174" si="375">EP172+EP173</f>
        <v>2389.6968787655014</v>
      </c>
      <c r="EQ174" s="209">
        <f t="shared" ref="EQ174" si="376">EQ172+EQ173</f>
        <v>2389.6968787655014</v>
      </c>
      <c r="ER174" s="209">
        <f t="shared" ref="ER174" si="377">ER172+ER173</f>
        <v>2389.6968787655014</v>
      </c>
      <c r="ES174" s="209">
        <f t="shared" ref="ES174" si="378">ES172+ES173</f>
        <v>2389.6968787655014</v>
      </c>
    </row>
    <row r="175" spans="4:149" outlineLevel="1">
      <c r="D175" s="25"/>
      <c r="E175" s="132"/>
      <c r="P175" s="357">
        <f>+(P169-P174)*0.21</f>
        <v>2689.1451319991907</v>
      </c>
      <c r="Q175" s="357">
        <f>+(Q169-Q174)*0.21</f>
        <v>6676.1017685008001</v>
      </c>
      <c r="R175" s="357">
        <f t="shared" ref="R175" si="379">+(R169-R174)*0.21</f>
        <v>2689.1451319991907</v>
      </c>
      <c r="S175" s="357">
        <f t="shared" ref="S175" si="380">+(S169-S174)*0.21</f>
        <v>2689.1451319991907</v>
      </c>
      <c r="T175" s="357">
        <f t="shared" ref="T175" si="381">+(T169-T174)*0.21</f>
        <v>3662.8401612516182</v>
      </c>
      <c r="U175" s="357">
        <f t="shared" ref="U175" si="382">+(U169-U174)*0.21</f>
        <v>3013.7101417500007</v>
      </c>
      <c r="V175" s="357">
        <f t="shared" ref="V175" si="383">+(V169-V174)*0.21</f>
        <v>3013.7101417500007</v>
      </c>
      <c r="W175" s="357">
        <f t="shared" ref="W175" si="384">+(W169-W174)*0.21</f>
        <v>3013.7101417500007</v>
      </c>
      <c r="X175" s="357">
        <f t="shared" ref="X175" si="385">+(X169-X174)*0.21</f>
        <v>3013.7101417500007</v>
      </c>
      <c r="Y175" s="357">
        <f t="shared" ref="Y175" si="386">+(Y169-Y174)*0.21</f>
        <v>3013.7101417500007</v>
      </c>
      <c r="Z175" s="357">
        <f t="shared" ref="Z175" si="387">+(Z169-Z174)*0.21</f>
        <v>3013.7101417500007</v>
      </c>
      <c r="AA175" s="357">
        <f t="shared" ref="AA175" si="388">+(AA169-AA174)*0.21</f>
        <v>3013.7101417500007</v>
      </c>
      <c r="AB175" s="357">
        <f t="shared" ref="AB175" si="389">+(AB169-AB174)*0.21</f>
        <v>3013.7101417500007</v>
      </c>
      <c r="AC175" s="357">
        <f t="shared" ref="AC175" si="390">+(AC169-AC174)*0.21</f>
        <v>-3287.423654550003</v>
      </c>
      <c r="AD175" s="357">
        <f t="shared" ref="AD175" si="391">+(AD169-AD174)*0.21</f>
        <v>1883.2857262989453</v>
      </c>
      <c r="AE175" s="357">
        <f t="shared" ref="AE175" si="392">+(AE169-AE174)*0.21</f>
        <v>1883.2857262989453</v>
      </c>
      <c r="AF175" s="357">
        <f t="shared" ref="AF175" si="393">+(AF169-AF174)*0.21</f>
        <v>-6003.6814471010557</v>
      </c>
      <c r="AG175" s="357">
        <f t="shared" ref="AG175" si="394">+(AG169-AG174)*0.21</f>
        <v>1883.2857262989453</v>
      </c>
      <c r="AH175" s="357">
        <f t="shared" ref="AH175" si="395">+(AH169-AH174)*0.21</f>
        <v>1883.2857262989453</v>
      </c>
      <c r="AI175" s="357">
        <f t="shared" ref="AI175" si="396">+(AI169-AI174)*0.21</f>
        <v>1883.2857262989453</v>
      </c>
      <c r="AJ175" s="357">
        <f t="shared" ref="AJ175" si="397">+(AJ169-AJ174)*0.21</f>
        <v>1883.2857262989453</v>
      </c>
      <c r="AK175" s="357">
        <f t="shared" ref="AK175" si="398">+(AK169-AK174)*0.21</f>
        <v>1883.2857262989453</v>
      </c>
      <c r="AL175" s="357">
        <f t="shared" ref="AL175" si="399">+(AL169-AL174)*0.21</f>
        <v>1883.2857262989453</v>
      </c>
      <c r="AM175" s="357">
        <f t="shared" ref="AM175" si="400">+(AM169-AM174)*0.21</f>
        <v>1883.2857262989453</v>
      </c>
      <c r="AN175" s="357">
        <f t="shared" ref="AN175" si="401">+(AN169-AN174)*0.21</f>
        <v>1883.2857262989453</v>
      </c>
      <c r="AO175" s="357">
        <f t="shared" ref="AO175" si="402">+(AO169-AO174)*0.21</f>
        <v>3120.5230990116074</v>
      </c>
      <c r="AP175" s="357">
        <f t="shared" ref="AP175" si="403">+(AP169-AP174)*0.21</f>
        <v>1660.9285370314819</v>
      </c>
      <c r="AQ175" s="357">
        <f t="shared" ref="AQ175" si="404">+(AQ169-AQ174)*0.21</f>
        <v>1660.9285370314819</v>
      </c>
      <c r="AR175" s="357">
        <f t="shared" ref="AR175" si="405">+(AR169-AR174)*0.21</f>
        <v>1660.9285370314819</v>
      </c>
      <c r="AS175" s="357">
        <f t="shared" ref="AS175" si="406">+(AS169-AS174)*0.21</f>
        <v>1660.9285370314819</v>
      </c>
      <c r="AT175" s="357">
        <f t="shared" ref="AT175" si="407">+(AT169-AT174)*0.21</f>
        <v>1660.9285370314819</v>
      </c>
      <c r="AU175" s="357">
        <f t="shared" ref="AU175" si="408">+(AU169-AU174)*0.21</f>
        <v>1660.9285370314819</v>
      </c>
      <c r="AV175" s="357">
        <f t="shared" ref="AV175" si="409">+(AV169-AV174)*0.21</f>
        <v>1660.9285370314819</v>
      </c>
      <c r="AW175" s="357">
        <f t="shared" ref="AW175" si="410">+(AW169-AW174)*0.21</f>
        <v>868.98109907100036</v>
      </c>
      <c r="AX175" s="357">
        <f t="shared" ref="AX175" si="411">+(AX169-AX174)*0.21</f>
        <v>868.98109907100036</v>
      </c>
      <c r="AY175" s="357">
        <f t="shared" ref="AY175" si="412">+(AY169-AY174)*0.21</f>
        <v>868.98109907100036</v>
      </c>
      <c r="AZ175" s="357">
        <f t="shared" ref="AZ175" si="413">+(AZ169-AZ174)*0.21</f>
        <v>868.98109907100036</v>
      </c>
      <c r="BA175" s="357">
        <f t="shared" ref="BA175" si="414">+(BA169-BA174)*0.21</f>
        <v>868.98109907100036</v>
      </c>
      <c r="BB175" s="357">
        <f t="shared" ref="BB175" si="415">+(BB169-BB174)*0.21</f>
        <v>2049.1315859628871</v>
      </c>
      <c r="BC175" s="357">
        <f t="shared" ref="BC175" si="416">+(BC169-BC174)*0.21</f>
        <v>2049.1315859628871</v>
      </c>
      <c r="BD175" s="357">
        <f t="shared" ref="BD175" si="417">+(BD169-BD174)*0.21</f>
        <v>2049.1315859628871</v>
      </c>
      <c r="BE175" s="357">
        <f t="shared" ref="BE175" si="418">+(BE169-BE174)*0.21</f>
        <v>2049.1315859628871</v>
      </c>
      <c r="BF175" s="357">
        <f t="shared" ref="BF175" si="419">+(BF169-BF174)*0.21</f>
        <v>2049.1315859628871</v>
      </c>
      <c r="BG175" s="357">
        <f t="shared" ref="BG175" si="420">+(BG169-BG174)*0.21</f>
        <v>2049.1315859628871</v>
      </c>
      <c r="BH175" s="357">
        <f t="shared" ref="BH175" si="421">+(BH169-BH174)*0.21</f>
        <v>2049.1315859628871</v>
      </c>
      <c r="BI175" s="357">
        <f t="shared" ref="BI175" si="422">+(BI169-BI174)*0.21</f>
        <v>2049.1315859628871</v>
      </c>
      <c r="BJ175" s="357">
        <f t="shared" ref="BJ175" si="423">+(BJ169-BJ174)*0.21</f>
        <v>2049.1315859628871</v>
      </c>
      <c r="BK175" s="357">
        <f t="shared" ref="BK175" si="424">+(BK169-BK174)*0.21</f>
        <v>2049.1315859628871</v>
      </c>
      <c r="BL175" s="357">
        <f t="shared" ref="BL175" si="425">+(BL169-BL174)*0.21</f>
        <v>2049.1315859628871</v>
      </c>
      <c r="BM175" s="357">
        <f t="shared" ref="BM175" si="426">+(BM169-BM174)*0.21</f>
        <v>2049.1315859628871</v>
      </c>
      <c r="BN175" s="357">
        <f t="shared" ref="BN175" si="427">+(BN169-BN174)*0.21</f>
        <v>2689.1451319991907</v>
      </c>
      <c r="BO175" s="357">
        <f t="shared" ref="BO175" si="428">+(BO169-BO174)*0.21</f>
        <v>2689.1451319991907</v>
      </c>
      <c r="BP175" s="357">
        <f t="shared" ref="BP175" si="429">+(BP169-BP174)*0.21</f>
        <v>2689.1451319991907</v>
      </c>
      <c r="BQ175" s="357">
        <f t="shared" ref="BQ175" si="430">+(BQ169-BQ174)*0.21</f>
        <v>2689.1451319991907</v>
      </c>
      <c r="BR175" s="357">
        <f t="shared" ref="BR175" si="431">+(BR169-BR174)*0.21</f>
        <v>2689.1451319991907</v>
      </c>
      <c r="BS175" s="357">
        <f t="shared" ref="BS175" si="432">+(BS169-BS174)*0.21</f>
        <v>2689.1451319991907</v>
      </c>
      <c r="BT175" s="357">
        <f t="shared" ref="BT175" si="433">+(BT169-BT174)*0.21</f>
        <v>2689.1451319991907</v>
      </c>
      <c r="BU175" s="357">
        <f t="shared" ref="BU175" si="434">+(BU169-BU174)*0.21</f>
        <v>2689.1451319991907</v>
      </c>
      <c r="BV175" s="357">
        <f t="shared" ref="BV175" si="435">+(BV169-BV174)*0.21</f>
        <v>2689.1451319991907</v>
      </c>
      <c r="BW175" s="357">
        <f t="shared" ref="BW175" si="436">+(BW169-BW174)*0.21</f>
        <v>2689.1451319991907</v>
      </c>
      <c r="BX175" s="357">
        <f t="shared" ref="BX175" si="437">+(BX169-BX174)*0.21</f>
        <v>2689.1451319991907</v>
      </c>
      <c r="BY175" s="357">
        <f t="shared" ref="BY175" si="438">+(BY169-BY174)*0.21</f>
        <v>2689.1451319991907</v>
      </c>
      <c r="BZ175" s="357">
        <f t="shared" ref="BZ175" si="439">+(BZ169-BZ174)*0.21</f>
        <v>2689.1451319991907</v>
      </c>
      <c r="CA175" s="357">
        <f t="shared" ref="CA175" si="440">+(CA169-CA174)*0.21</f>
        <v>2689.1451319991907</v>
      </c>
      <c r="CB175" s="357">
        <f t="shared" ref="CB175" si="441">+(CB169-CB174)*0.21</f>
        <v>2689.1451319991907</v>
      </c>
      <c r="CC175" s="357">
        <f t="shared" ref="CC175" si="442">+(CC169-CC174)*0.21</f>
        <v>2689.1451319991907</v>
      </c>
      <c r="CD175" s="357">
        <f t="shared" ref="CD175" si="443">+(CD169-CD174)*0.21</f>
        <v>2689.1451319991907</v>
      </c>
      <c r="CE175" s="357">
        <f t="shared" ref="CE175" si="444">+(CE169-CE174)*0.21</f>
        <v>2689.1451319991907</v>
      </c>
      <c r="CF175" s="357">
        <f t="shared" ref="CF175" si="445">+(CF169-CF174)*0.21</f>
        <v>2689.1451319991907</v>
      </c>
      <c r="CG175" s="357">
        <f t="shared" ref="CG175" si="446">+(CG169-CG174)*0.21</f>
        <v>2689.1451319991907</v>
      </c>
      <c r="CH175" s="357">
        <f t="shared" ref="CH175" si="447">+(CH169-CH174)*0.21</f>
        <v>2689.1451319991907</v>
      </c>
      <c r="CI175" s="357">
        <f t="shared" ref="CI175" si="448">+(CI169-CI174)*0.21</f>
        <v>2689.1451319991907</v>
      </c>
      <c r="CJ175" s="357">
        <f t="shared" ref="CJ175" si="449">+(CJ169-CJ174)*0.21</f>
        <v>2689.1451319991907</v>
      </c>
      <c r="CK175" s="357">
        <f t="shared" ref="CK175" si="450">+(CK169-CK174)*0.21</f>
        <v>2689.1451319991907</v>
      </c>
      <c r="CL175" s="357">
        <f t="shared" ref="CL175" si="451">+(CL169-CL174)*0.21</f>
        <v>2689.1451319991907</v>
      </c>
      <c r="CM175" s="357">
        <f t="shared" ref="CM175" si="452">+(CM169-CM174)*0.21</f>
        <v>2689.1451319991907</v>
      </c>
      <c r="CN175" s="357">
        <f t="shared" ref="CN175" si="453">+(CN169-CN174)*0.21</f>
        <v>2689.1451319991907</v>
      </c>
      <c r="CO175" s="357">
        <f t="shared" ref="CO175" si="454">+(CO169-CO174)*0.21</f>
        <v>2689.1451319991907</v>
      </c>
      <c r="CP175" s="357">
        <f t="shared" ref="CP175" si="455">+(CP169-CP174)*0.21</f>
        <v>2689.1451319991907</v>
      </c>
      <c r="CQ175" s="357">
        <f t="shared" ref="CQ175" si="456">+(CQ169-CQ174)*0.21</f>
        <v>2689.1451319991907</v>
      </c>
      <c r="CR175" s="357">
        <f t="shared" ref="CR175" si="457">+(CR169-CR174)*0.21</f>
        <v>2689.1451319991907</v>
      </c>
      <c r="CS175" s="357">
        <f t="shared" ref="CS175" si="458">+(CS169-CS174)*0.21</f>
        <v>2689.1451319991907</v>
      </c>
      <c r="CT175" s="357">
        <f t="shared" ref="CT175" si="459">+(CT169-CT174)*0.21</f>
        <v>2689.1451319991907</v>
      </c>
      <c r="CU175" s="357">
        <f t="shared" ref="CU175" si="460">+(CU169-CU174)*0.21</f>
        <v>2689.1451319991907</v>
      </c>
      <c r="CV175" s="357">
        <f t="shared" ref="CV175" si="461">+(CV169-CV174)*0.21</f>
        <v>2689.1451319991907</v>
      </c>
      <c r="CW175" s="357">
        <f t="shared" ref="CW175" si="462">+(CW169-CW174)*0.21</f>
        <v>2689.1451319991907</v>
      </c>
      <c r="CX175" s="357">
        <f t="shared" ref="CX175" si="463">+(CX169-CX174)*0.21</f>
        <v>2689.1451319991907</v>
      </c>
      <c r="CY175" s="357">
        <f t="shared" ref="CY175" si="464">+(CY169-CY174)*0.21</f>
        <v>2689.1451319991907</v>
      </c>
      <c r="CZ175" s="357">
        <f t="shared" ref="CZ175" si="465">+(CZ169-CZ174)*0.21</f>
        <v>2689.1451319991907</v>
      </c>
      <c r="DA175" s="357">
        <f t="shared" ref="DA175" si="466">+(DA169-DA174)*0.21</f>
        <v>2689.1451319991907</v>
      </c>
      <c r="DB175" s="357">
        <f t="shared" ref="DB175" si="467">+(DB169-DB174)*0.21</f>
        <v>2689.1451319991907</v>
      </c>
      <c r="DC175" s="357">
        <f t="shared" ref="DC175" si="468">+(DC169-DC174)*0.21</f>
        <v>2689.1451319991907</v>
      </c>
      <c r="DD175" s="357">
        <f t="shared" ref="DD175" si="469">+(DD169-DD174)*0.21</f>
        <v>2689.1451319991907</v>
      </c>
      <c r="DE175" s="357">
        <f t="shared" ref="DE175" si="470">+(DE169-DE174)*0.21</f>
        <v>2689.1451319991907</v>
      </c>
      <c r="DF175" s="357">
        <f t="shared" ref="DF175" si="471">+(DF169-DF174)*0.21</f>
        <v>2689.1451319991907</v>
      </c>
      <c r="DG175" s="357">
        <f t="shared" ref="DG175" si="472">+(DG169-DG174)*0.21</f>
        <v>2689.1451319991907</v>
      </c>
      <c r="DH175" s="357">
        <f t="shared" ref="DH175" si="473">+(DH169-DH174)*0.21</f>
        <v>2689.1451319991907</v>
      </c>
      <c r="DI175" s="357">
        <f t="shared" ref="DI175" si="474">+(DI169-DI174)*0.21</f>
        <v>2689.1451319991907</v>
      </c>
      <c r="DJ175" s="357">
        <f t="shared" ref="DJ175" si="475">+(DJ169-DJ174)*0.21</f>
        <v>2689.1451319991907</v>
      </c>
      <c r="DK175" s="357">
        <f t="shared" ref="DK175" si="476">+(DK169-DK174)*0.21</f>
        <v>2689.1451319991907</v>
      </c>
      <c r="DL175" s="357">
        <f t="shared" ref="DL175" si="477">+(DL169-DL174)*0.21</f>
        <v>2689.1451319991907</v>
      </c>
      <c r="DM175" s="357">
        <f t="shared" ref="DM175" si="478">+(DM169-DM174)*0.21</f>
        <v>2689.1451319991907</v>
      </c>
      <c r="DN175" s="357">
        <f t="shared" ref="DN175" si="479">+(DN169-DN174)*0.21</f>
        <v>2689.1451319991907</v>
      </c>
      <c r="DO175" s="357">
        <f t="shared" ref="DO175" si="480">+(DO169-DO174)*0.21</f>
        <v>2689.1451319991907</v>
      </c>
      <c r="DP175" s="357">
        <f t="shared" ref="DP175" si="481">+(DP169-DP174)*0.21</f>
        <v>2689.1451319991907</v>
      </c>
      <c r="DQ175" s="357">
        <f t="shared" ref="DQ175" si="482">+(DQ169-DQ174)*0.21</f>
        <v>2689.1451319991907</v>
      </c>
      <c r="DR175" s="357">
        <f t="shared" ref="DR175" si="483">+(DR169-DR174)*0.21</f>
        <v>2689.1451319991907</v>
      </c>
      <c r="DS175" s="357">
        <f t="shared" ref="DS175" si="484">+(DS169-DS174)*0.21</f>
        <v>2689.1451319991907</v>
      </c>
      <c r="DT175" s="357">
        <f t="shared" ref="DT175" si="485">+(DT169-DT174)*0.21</f>
        <v>2689.1451319991907</v>
      </c>
      <c r="DU175" s="357">
        <f t="shared" ref="DU175" si="486">+(DU169-DU174)*0.21</f>
        <v>2689.1451319991907</v>
      </c>
      <c r="DV175" s="357">
        <f t="shared" ref="DV175" si="487">+(DV169-DV174)*0.21</f>
        <v>2689.1451319991907</v>
      </c>
      <c r="DW175" s="357">
        <f t="shared" ref="DW175" si="488">+(DW169-DW174)*0.21</f>
        <v>2689.1451319991907</v>
      </c>
      <c r="DX175" s="357">
        <f t="shared" ref="DX175" si="489">+(DX169-DX174)*0.21</f>
        <v>2689.1451319991907</v>
      </c>
      <c r="DY175" s="357">
        <f t="shared" ref="DY175" si="490">+(DY169-DY174)*0.21</f>
        <v>2689.1451319991907</v>
      </c>
      <c r="DZ175" s="357">
        <f t="shared" ref="DZ175" si="491">+(DZ169-DZ174)*0.21</f>
        <v>2689.1451319991907</v>
      </c>
      <c r="EA175" s="357">
        <f t="shared" ref="EA175" si="492">+(EA169-EA174)*0.21</f>
        <v>2689.1451319991907</v>
      </c>
      <c r="EB175" s="357">
        <f t="shared" ref="EB175" si="493">+(EB169-EB174)*0.21</f>
        <v>2689.1451319991907</v>
      </c>
      <c r="EC175" s="357">
        <f t="shared" ref="EC175" si="494">+(EC169-EC174)*0.21</f>
        <v>2689.1451319991907</v>
      </c>
      <c r="ED175" s="357">
        <f t="shared" ref="ED175" si="495">+(ED169-ED174)*0.21</f>
        <v>2689.1451319991907</v>
      </c>
      <c r="EE175" s="357">
        <f t="shared" ref="EE175" si="496">+(EE169-EE174)*0.21</f>
        <v>2689.1451319991907</v>
      </c>
      <c r="EF175" s="357">
        <f t="shared" ref="EF175" si="497">+(EF169-EF174)*0.21</f>
        <v>2689.1451319991907</v>
      </c>
      <c r="EG175" s="357">
        <f t="shared" ref="EG175" si="498">+(EG169-EG174)*0.21</f>
        <v>2689.1451319991907</v>
      </c>
      <c r="EH175" s="357">
        <f t="shared" ref="EH175" si="499">+(EH169-EH174)*0.21</f>
        <v>2689.1451319991907</v>
      </c>
      <c r="EI175" s="357">
        <f t="shared" ref="EI175" si="500">+(EI169-EI174)*0.21</f>
        <v>2689.1451319991907</v>
      </c>
      <c r="EJ175" s="357">
        <f t="shared" ref="EJ175" si="501">+(EJ169-EJ174)*0.21</f>
        <v>2689.1451319991907</v>
      </c>
      <c r="EK175" s="357">
        <f t="shared" ref="EK175" si="502">+(EK169-EK174)*0.21</f>
        <v>2689.1451319991907</v>
      </c>
      <c r="EL175" s="357">
        <f t="shared" ref="EL175" si="503">+(EL169-EL174)*0.21</f>
        <v>2689.1451319991907</v>
      </c>
      <c r="EM175" s="357">
        <f t="shared" ref="EM175" si="504">+(EM169-EM174)*0.21</f>
        <v>2689.1451319991907</v>
      </c>
      <c r="EN175" s="357">
        <f t="shared" ref="EN175" si="505">+(EN169-EN174)*0.21</f>
        <v>2689.1451319991907</v>
      </c>
      <c r="EO175" s="357">
        <f t="shared" ref="EO175" si="506">+(EO169-EO174)*0.21</f>
        <v>2689.1451319991907</v>
      </c>
      <c r="EP175" s="357">
        <f t="shared" ref="EP175" si="507">+(EP169-EP174)*0.21</f>
        <v>2689.1451319991907</v>
      </c>
      <c r="EQ175" s="357">
        <f t="shared" ref="EQ175" si="508">+(EQ169-EQ174)*0.21</f>
        <v>2689.1451319991907</v>
      </c>
      <c r="ER175" s="357">
        <f t="shared" ref="ER175" si="509">+(ER169-ER174)*0.21</f>
        <v>2689.1451319991907</v>
      </c>
      <c r="ES175" s="357">
        <f t="shared" ref="ES175" si="510">+(ES169-ES174)*0.21</f>
        <v>2689.1451319991907</v>
      </c>
    </row>
    <row r="176" spans="4:149" outlineLevel="1">
      <c r="D176" s="25"/>
      <c r="E176" s="132"/>
      <c r="P176" s="301"/>
      <c r="Q176" s="301"/>
      <c r="R176" s="301"/>
      <c r="S176" s="301"/>
      <c r="T176" s="301"/>
      <c r="U176" s="301"/>
      <c r="V176" s="301"/>
      <c r="W176" s="301"/>
      <c r="X176" s="301"/>
      <c r="Y176" s="301"/>
      <c r="Z176" s="301"/>
      <c r="AA176" s="301"/>
      <c r="AB176" s="301"/>
      <c r="AC176" s="301"/>
      <c r="AD176" s="301"/>
      <c r="AE176" s="301"/>
      <c r="AF176" s="301"/>
      <c r="AG176" s="301"/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01"/>
      <c r="AT176" s="301"/>
      <c r="AU176" s="301"/>
      <c r="AV176" s="301"/>
      <c r="AW176" s="301"/>
      <c r="AX176" s="301"/>
      <c r="AY176" s="301"/>
      <c r="AZ176" s="301"/>
      <c r="BA176" s="301"/>
      <c r="BB176" s="301"/>
      <c r="BC176" s="301"/>
      <c r="BD176" s="301"/>
      <c r="BE176" s="301"/>
      <c r="BF176" s="301"/>
      <c r="BG176" s="301"/>
      <c r="BH176" s="301"/>
      <c r="BI176" s="301"/>
      <c r="BJ176" s="301"/>
      <c r="BK176" s="301"/>
      <c r="BL176" s="301"/>
      <c r="BM176" s="301"/>
    </row>
    <row r="177" spans="1:149" outlineLevel="1">
      <c r="D177" s="25"/>
      <c r="E177" s="132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149" outlineLevel="1">
      <c r="D178" s="246" t="s">
        <v>0</v>
      </c>
      <c r="P178" s="39"/>
    </row>
    <row r="179" spans="1:149" outlineLevel="1">
      <c r="D179" s="25" t="s">
        <v>288</v>
      </c>
    </row>
    <row r="180" spans="1:149" outlineLevel="1">
      <c r="D180" s="25" t="s">
        <v>289</v>
      </c>
    </row>
    <row r="181" spans="1:149" outlineLevel="1">
      <c r="D181" s="25"/>
    </row>
    <row r="182" spans="1:149" outlineLevel="1">
      <c r="D182" s="246" t="s">
        <v>47</v>
      </c>
    </row>
    <row r="183" spans="1:149" outlineLevel="1">
      <c r="D183" s="25" t="s">
        <v>288</v>
      </c>
    </row>
    <row r="184" spans="1:149" outlineLevel="1">
      <c r="D184" s="25" t="s">
        <v>289</v>
      </c>
    </row>
    <row r="185" spans="1:149">
      <c r="D185" s="25"/>
    </row>
    <row r="186" spans="1:149">
      <c r="A186" s="427" t="s">
        <v>350</v>
      </c>
      <c r="D186" s="25"/>
    </row>
    <row r="187" spans="1:149" outlineLevel="1">
      <c r="D187" s="246" t="s">
        <v>0</v>
      </c>
      <c r="P187" s="29">
        <f t="shared" ref="P187:Q187" si="511">P7</f>
        <v>43405</v>
      </c>
      <c r="Q187" s="29">
        <f t="shared" si="511"/>
        <v>43435</v>
      </c>
      <c r="R187" s="29">
        <f>R7</f>
        <v>43466</v>
      </c>
      <c r="S187" s="29">
        <f t="shared" ref="S187:CD187" si="512">S7</f>
        <v>43497</v>
      </c>
      <c r="T187" s="29">
        <f t="shared" si="512"/>
        <v>43525</v>
      </c>
      <c r="U187" s="29">
        <f t="shared" si="512"/>
        <v>43556</v>
      </c>
      <c r="V187" s="29">
        <f t="shared" si="512"/>
        <v>43586</v>
      </c>
      <c r="W187" s="29">
        <f t="shared" si="512"/>
        <v>43617</v>
      </c>
      <c r="X187" s="29">
        <f t="shared" si="512"/>
        <v>43647</v>
      </c>
      <c r="Y187" s="29">
        <f t="shared" si="512"/>
        <v>43678</v>
      </c>
      <c r="Z187" s="29">
        <f t="shared" si="512"/>
        <v>43709</v>
      </c>
      <c r="AA187" s="29">
        <f t="shared" si="512"/>
        <v>43739</v>
      </c>
      <c r="AB187" s="29">
        <f t="shared" si="512"/>
        <v>43770</v>
      </c>
      <c r="AC187" s="29">
        <f t="shared" si="512"/>
        <v>43800</v>
      </c>
      <c r="AD187" s="29">
        <f t="shared" si="512"/>
        <v>43831</v>
      </c>
      <c r="AE187" s="29">
        <f t="shared" si="512"/>
        <v>43862</v>
      </c>
      <c r="AF187" s="29">
        <f t="shared" si="512"/>
        <v>43891</v>
      </c>
      <c r="AG187" s="29">
        <f t="shared" si="512"/>
        <v>43922</v>
      </c>
      <c r="AH187" s="29">
        <f t="shared" si="512"/>
        <v>43952</v>
      </c>
      <c r="AI187" s="29">
        <f t="shared" si="512"/>
        <v>43983</v>
      </c>
      <c r="AJ187" s="29">
        <f t="shared" si="512"/>
        <v>44013</v>
      </c>
      <c r="AK187" s="29">
        <f t="shared" si="512"/>
        <v>44044</v>
      </c>
      <c r="AL187" s="29">
        <f t="shared" si="512"/>
        <v>44075</v>
      </c>
      <c r="AM187" s="29">
        <f t="shared" si="512"/>
        <v>44105</v>
      </c>
      <c r="AN187" s="29">
        <f t="shared" si="512"/>
        <v>44136</v>
      </c>
      <c r="AO187" s="29">
        <f t="shared" si="512"/>
        <v>44166</v>
      </c>
      <c r="AP187" s="29">
        <f t="shared" si="512"/>
        <v>44197</v>
      </c>
      <c r="AQ187" s="29">
        <f t="shared" si="512"/>
        <v>44228</v>
      </c>
      <c r="AR187" s="29">
        <f t="shared" si="512"/>
        <v>44256</v>
      </c>
      <c r="AS187" s="29">
        <f t="shared" si="512"/>
        <v>44287</v>
      </c>
      <c r="AT187" s="29">
        <f t="shared" si="512"/>
        <v>44317</v>
      </c>
      <c r="AU187" s="29">
        <f t="shared" si="512"/>
        <v>44348</v>
      </c>
      <c r="AV187" s="29">
        <f t="shared" si="512"/>
        <v>44378</v>
      </c>
      <c r="AW187" s="29">
        <f t="shared" si="512"/>
        <v>44409</v>
      </c>
      <c r="AX187" s="29">
        <f t="shared" si="512"/>
        <v>44440</v>
      </c>
      <c r="AY187" s="29">
        <f t="shared" si="512"/>
        <v>44470</v>
      </c>
      <c r="AZ187" s="29">
        <f t="shared" si="512"/>
        <v>44501</v>
      </c>
      <c r="BA187" s="29">
        <f t="shared" si="512"/>
        <v>44531</v>
      </c>
      <c r="BB187" s="29">
        <f t="shared" si="512"/>
        <v>44562</v>
      </c>
      <c r="BC187" s="29">
        <f t="shared" si="512"/>
        <v>44593</v>
      </c>
      <c r="BD187" s="29">
        <f t="shared" si="512"/>
        <v>44621</v>
      </c>
      <c r="BE187" s="29">
        <f t="shared" si="512"/>
        <v>44652</v>
      </c>
      <c r="BF187" s="29">
        <f t="shared" si="512"/>
        <v>44682</v>
      </c>
      <c r="BG187" s="29">
        <f t="shared" si="512"/>
        <v>44713</v>
      </c>
      <c r="BH187" s="29">
        <f t="shared" si="512"/>
        <v>44743</v>
      </c>
      <c r="BI187" s="29">
        <f t="shared" si="512"/>
        <v>44774</v>
      </c>
      <c r="BJ187" s="29">
        <f t="shared" si="512"/>
        <v>44805</v>
      </c>
      <c r="BK187" s="29">
        <f t="shared" si="512"/>
        <v>44835</v>
      </c>
      <c r="BL187" s="29">
        <f t="shared" si="512"/>
        <v>44866</v>
      </c>
      <c r="BM187" s="29">
        <f t="shared" si="512"/>
        <v>44896</v>
      </c>
      <c r="BN187" s="29">
        <f t="shared" si="512"/>
        <v>44927</v>
      </c>
      <c r="BO187" s="29">
        <f t="shared" si="512"/>
        <v>44958</v>
      </c>
      <c r="BP187" s="29">
        <f t="shared" si="512"/>
        <v>44986</v>
      </c>
      <c r="BQ187" s="29">
        <f t="shared" si="512"/>
        <v>45017</v>
      </c>
      <c r="BR187" s="29">
        <f t="shared" si="512"/>
        <v>45047</v>
      </c>
      <c r="BS187" s="29">
        <f t="shared" si="512"/>
        <v>45078</v>
      </c>
      <c r="BT187" s="29">
        <f t="shared" si="512"/>
        <v>45108</v>
      </c>
      <c r="BU187" s="29">
        <f t="shared" si="512"/>
        <v>45139</v>
      </c>
      <c r="BV187" s="29">
        <f t="shared" si="512"/>
        <v>45170</v>
      </c>
      <c r="BW187" s="29">
        <f t="shared" si="512"/>
        <v>45200</v>
      </c>
      <c r="BX187" s="29">
        <f t="shared" si="512"/>
        <v>45231</v>
      </c>
      <c r="BY187" s="29">
        <f t="shared" si="512"/>
        <v>45261</v>
      </c>
      <c r="BZ187" s="29">
        <f t="shared" si="512"/>
        <v>45292</v>
      </c>
      <c r="CA187" s="29">
        <f t="shared" si="512"/>
        <v>45323</v>
      </c>
      <c r="CB187" s="29">
        <f t="shared" si="512"/>
        <v>45352</v>
      </c>
      <c r="CC187" s="29">
        <f t="shared" si="512"/>
        <v>45383</v>
      </c>
      <c r="CD187" s="29">
        <f t="shared" si="512"/>
        <v>45413</v>
      </c>
      <c r="CE187" s="29">
        <f t="shared" ref="CE187:EP187" si="513">CE7</f>
        <v>45444</v>
      </c>
      <c r="CF187" s="29">
        <f t="shared" si="513"/>
        <v>45474</v>
      </c>
      <c r="CG187" s="29">
        <f t="shared" si="513"/>
        <v>45505</v>
      </c>
      <c r="CH187" s="29">
        <f t="shared" si="513"/>
        <v>45536</v>
      </c>
      <c r="CI187" s="29">
        <f t="shared" si="513"/>
        <v>45566</v>
      </c>
      <c r="CJ187" s="29">
        <f t="shared" si="513"/>
        <v>45597</v>
      </c>
      <c r="CK187" s="29">
        <f t="shared" si="513"/>
        <v>45627</v>
      </c>
      <c r="CL187" s="29">
        <f t="shared" si="513"/>
        <v>45658</v>
      </c>
      <c r="CM187" s="29">
        <f t="shared" si="513"/>
        <v>45689</v>
      </c>
      <c r="CN187" s="29">
        <f t="shared" si="513"/>
        <v>45717</v>
      </c>
      <c r="CO187" s="29">
        <f t="shared" si="513"/>
        <v>45748</v>
      </c>
      <c r="CP187" s="29">
        <f t="shared" si="513"/>
        <v>45778</v>
      </c>
      <c r="CQ187" s="29">
        <f t="shared" si="513"/>
        <v>45809</v>
      </c>
      <c r="CR187" s="29">
        <f t="shared" si="513"/>
        <v>45839</v>
      </c>
      <c r="CS187" s="29">
        <f t="shared" si="513"/>
        <v>45870</v>
      </c>
      <c r="CT187" s="29">
        <f t="shared" si="513"/>
        <v>45901</v>
      </c>
      <c r="CU187" s="29">
        <f t="shared" si="513"/>
        <v>45931</v>
      </c>
      <c r="CV187" s="29">
        <f t="shared" si="513"/>
        <v>45962</v>
      </c>
      <c r="CW187" s="29">
        <f t="shared" si="513"/>
        <v>45992</v>
      </c>
      <c r="CX187" s="29">
        <f t="shared" si="513"/>
        <v>46023</v>
      </c>
      <c r="CY187" s="29">
        <f t="shared" si="513"/>
        <v>46054</v>
      </c>
      <c r="CZ187" s="29">
        <f t="shared" si="513"/>
        <v>46082</v>
      </c>
      <c r="DA187" s="29">
        <f t="shared" si="513"/>
        <v>46113</v>
      </c>
      <c r="DB187" s="29">
        <f t="shared" si="513"/>
        <v>46143</v>
      </c>
      <c r="DC187" s="29">
        <f t="shared" si="513"/>
        <v>46174</v>
      </c>
      <c r="DD187" s="29">
        <f t="shared" si="513"/>
        <v>46204</v>
      </c>
      <c r="DE187" s="29">
        <f t="shared" si="513"/>
        <v>46235</v>
      </c>
      <c r="DF187" s="29">
        <f t="shared" si="513"/>
        <v>46266</v>
      </c>
      <c r="DG187" s="29">
        <f t="shared" si="513"/>
        <v>46296</v>
      </c>
      <c r="DH187" s="29">
        <f t="shared" si="513"/>
        <v>46327</v>
      </c>
      <c r="DI187" s="29">
        <f t="shared" si="513"/>
        <v>46357</v>
      </c>
      <c r="DJ187" s="29">
        <f t="shared" si="513"/>
        <v>46388</v>
      </c>
      <c r="DK187" s="29">
        <f t="shared" si="513"/>
        <v>46419</v>
      </c>
      <c r="DL187" s="29">
        <f t="shared" si="513"/>
        <v>46447</v>
      </c>
      <c r="DM187" s="29">
        <f t="shared" si="513"/>
        <v>46478</v>
      </c>
      <c r="DN187" s="29">
        <f t="shared" si="513"/>
        <v>46508</v>
      </c>
      <c r="DO187" s="29">
        <f t="shared" si="513"/>
        <v>46539</v>
      </c>
      <c r="DP187" s="29">
        <f t="shared" si="513"/>
        <v>46569</v>
      </c>
      <c r="DQ187" s="29">
        <f t="shared" si="513"/>
        <v>46600</v>
      </c>
      <c r="DR187" s="29">
        <f t="shared" si="513"/>
        <v>46631</v>
      </c>
      <c r="DS187" s="29">
        <f t="shared" si="513"/>
        <v>46661</v>
      </c>
      <c r="DT187" s="29">
        <f t="shared" si="513"/>
        <v>46692</v>
      </c>
      <c r="DU187" s="29">
        <f t="shared" si="513"/>
        <v>46722</v>
      </c>
      <c r="DV187" s="29">
        <f t="shared" si="513"/>
        <v>46753</v>
      </c>
      <c r="DW187" s="29">
        <f t="shared" si="513"/>
        <v>46784</v>
      </c>
      <c r="DX187" s="29">
        <f t="shared" si="513"/>
        <v>46813</v>
      </c>
      <c r="DY187" s="29">
        <f t="shared" si="513"/>
        <v>46844</v>
      </c>
      <c r="DZ187" s="29">
        <f t="shared" si="513"/>
        <v>46874</v>
      </c>
      <c r="EA187" s="29">
        <f t="shared" si="513"/>
        <v>46905</v>
      </c>
      <c r="EB187" s="29">
        <f t="shared" si="513"/>
        <v>46935</v>
      </c>
      <c r="EC187" s="29">
        <f t="shared" si="513"/>
        <v>46966</v>
      </c>
      <c r="ED187" s="29">
        <f t="shared" si="513"/>
        <v>46997</v>
      </c>
      <c r="EE187" s="29">
        <f t="shared" si="513"/>
        <v>47027</v>
      </c>
      <c r="EF187" s="29">
        <f t="shared" si="513"/>
        <v>47058</v>
      </c>
      <c r="EG187" s="29">
        <f t="shared" si="513"/>
        <v>47088</v>
      </c>
      <c r="EH187" s="29">
        <f t="shared" si="513"/>
        <v>47119</v>
      </c>
      <c r="EI187" s="29">
        <f t="shared" si="513"/>
        <v>47150</v>
      </c>
      <c r="EJ187" s="29">
        <f t="shared" si="513"/>
        <v>47178</v>
      </c>
      <c r="EK187" s="29">
        <f t="shared" si="513"/>
        <v>47209</v>
      </c>
      <c r="EL187" s="29">
        <f t="shared" si="513"/>
        <v>47239</v>
      </c>
      <c r="EM187" s="29">
        <f t="shared" si="513"/>
        <v>47270</v>
      </c>
      <c r="EN187" s="29">
        <f t="shared" si="513"/>
        <v>47300</v>
      </c>
      <c r="EO187" s="29">
        <f t="shared" si="513"/>
        <v>47331</v>
      </c>
      <c r="EP187" s="29">
        <f t="shared" si="513"/>
        <v>47362</v>
      </c>
      <c r="EQ187" s="29">
        <f t="shared" ref="EQ187:ES187" si="514">EQ7</f>
        <v>47392</v>
      </c>
      <c r="ER187" s="29">
        <f t="shared" si="514"/>
        <v>47423</v>
      </c>
      <c r="ES187" s="29">
        <f t="shared" si="514"/>
        <v>47453</v>
      </c>
    </row>
    <row r="188" spans="1:149" outlineLevel="1">
      <c r="D188" s="25" t="s">
        <v>287</v>
      </c>
      <c r="P188" s="282">
        <v>-9317329.8399999999</v>
      </c>
      <c r="Q188" s="282">
        <v>-10128447</v>
      </c>
      <c r="R188" s="282">
        <v>-7107816.0975194955</v>
      </c>
      <c r="S188" s="282">
        <v>-5931064.5300000003</v>
      </c>
      <c r="T188" s="282">
        <v>-6581784</v>
      </c>
      <c r="U188" s="282">
        <v>-4907610</v>
      </c>
      <c r="V188" s="282">
        <v>-5459040.7241881546</v>
      </c>
      <c r="W188" s="282">
        <v>-7437056</v>
      </c>
      <c r="X188" s="268">
        <v>-10509926.584454067</v>
      </c>
      <c r="Y188" s="268">
        <v>-8981803.1701830644</v>
      </c>
      <c r="Z188" s="268">
        <v>-6770869.4199999999</v>
      </c>
      <c r="AA188" s="268">
        <v>-5369093</v>
      </c>
      <c r="AB188" s="268">
        <v>-5563684</v>
      </c>
      <c r="AC188" s="268">
        <v>-6484051</v>
      </c>
      <c r="AD188" s="268">
        <v>-6549027</v>
      </c>
      <c r="AE188" s="268">
        <v>-6707432</v>
      </c>
      <c r="AF188" s="268">
        <v>-6702477</v>
      </c>
      <c r="AG188" s="268">
        <v>-6470832</v>
      </c>
      <c r="AH188" s="268">
        <v>-6456805.8356472198</v>
      </c>
      <c r="AI188" s="268">
        <v>-9202768</v>
      </c>
      <c r="AJ188" s="268">
        <v>-13979840.77</v>
      </c>
      <c r="AK188" s="268">
        <v>-12678381.18</v>
      </c>
      <c r="AL188" s="268">
        <v>-9145351.022778973</v>
      </c>
      <c r="AM188" s="268">
        <v>-6787113</v>
      </c>
      <c r="AN188" s="268">
        <v>-7203112</v>
      </c>
      <c r="AO188" s="268">
        <v>-8974180.9299999997</v>
      </c>
      <c r="AP188" s="348">
        <v>-9264873.0826017708</v>
      </c>
      <c r="AQ188" s="348">
        <v>-8786126.7310780939</v>
      </c>
      <c r="AR188" s="348">
        <v>-7846271.3791365968</v>
      </c>
      <c r="AS188" s="348">
        <v>-6801850.9403818827</v>
      </c>
      <c r="AT188" s="348">
        <v>-7475535.5058681583</v>
      </c>
      <c r="AU188" s="348">
        <v>-10757736.233986292</v>
      </c>
      <c r="AV188" s="348"/>
      <c r="AW188" s="313"/>
      <c r="AX188" s="313"/>
      <c r="AY188" s="313"/>
      <c r="AZ188" s="313"/>
      <c r="BA188" s="313"/>
      <c r="BB188" s="268"/>
      <c r="BC188" s="268"/>
      <c r="BD188" s="268"/>
      <c r="BE188" s="268"/>
      <c r="BF188" s="268"/>
      <c r="BG188" s="268"/>
      <c r="BH188" s="268"/>
      <c r="BI188" s="268"/>
      <c r="BJ188" s="268"/>
      <c r="BK188" s="268"/>
      <c r="BL188" s="268"/>
      <c r="BM188" s="268"/>
      <c r="BN188" s="268"/>
      <c r="BO188" s="268"/>
      <c r="BP188" s="268"/>
      <c r="BQ188" s="268"/>
      <c r="BR188" s="268"/>
      <c r="BS188" s="268"/>
      <c r="BT188" s="268"/>
      <c r="BU188" s="268"/>
      <c r="BV188" s="268"/>
      <c r="BW188" s="268"/>
      <c r="BX188" s="268"/>
      <c r="BY188" s="268"/>
      <c r="BZ188" s="268"/>
      <c r="CA188" s="268"/>
      <c r="CB188" s="268"/>
      <c r="CC188" s="268"/>
      <c r="CD188" s="268"/>
      <c r="CE188" s="268"/>
      <c r="CF188" s="268"/>
      <c r="CG188" s="268"/>
      <c r="CH188" s="268"/>
      <c r="CI188" s="268"/>
      <c r="CJ188" s="268"/>
      <c r="CK188" s="268"/>
      <c r="CL188" s="268"/>
      <c r="CM188" s="268"/>
      <c r="CN188" s="268"/>
      <c r="CO188" s="268"/>
      <c r="CP188" s="268"/>
      <c r="CQ188" s="268"/>
      <c r="CR188" s="268"/>
      <c r="CS188" s="268"/>
      <c r="CT188" s="268"/>
      <c r="CU188" s="268"/>
      <c r="CV188" s="268"/>
      <c r="CW188" s="268"/>
      <c r="CX188" s="268"/>
      <c r="CY188" s="268"/>
      <c r="CZ188" s="268"/>
      <c r="DA188" s="268"/>
      <c r="DB188" s="268"/>
      <c r="DC188" s="268"/>
      <c r="DD188" s="268"/>
      <c r="DE188" s="268"/>
      <c r="DF188" s="268"/>
      <c r="DG188" s="268"/>
      <c r="DH188" s="268"/>
      <c r="DI188" s="268"/>
      <c r="DJ188" s="268"/>
      <c r="DK188" s="268"/>
      <c r="DL188" s="268"/>
      <c r="DM188" s="268"/>
      <c r="DN188" s="268"/>
      <c r="DO188" s="268"/>
      <c r="DP188" s="268"/>
      <c r="DQ188" s="268"/>
      <c r="DR188" s="268"/>
      <c r="DS188" s="268"/>
      <c r="DT188" s="268"/>
      <c r="DU188" s="268"/>
      <c r="DV188" s="268"/>
      <c r="DW188" s="268"/>
      <c r="DX188" s="268"/>
      <c r="DY188" s="268"/>
      <c r="DZ188" s="268"/>
      <c r="EA188" s="268"/>
      <c r="EB188" s="268"/>
      <c r="EC188" s="268"/>
      <c r="ED188" s="268"/>
      <c r="EE188" s="268"/>
      <c r="EF188" s="268"/>
      <c r="EG188" s="268"/>
      <c r="EH188" s="268"/>
      <c r="EI188" s="268"/>
      <c r="EJ188" s="268"/>
      <c r="EK188" s="268"/>
      <c r="EL188" s="268"/>
      <c r="EM188" s="268"/>
      <c r="EN188" s="268"/>
      <c r="EO188" s="268"/>
      <c r="EP188" s="268"/>
      <c r="EQ188" s="268"/>
      <c r="ER188" s="268"/>
      <c r="ES188" s="268"/>
    </row>
    <row r="189" spans="1:149" outlineLevel="1">
      <c r="D189" s="25" t="s">
        <v>44</v>
      </c>
      <c r="P189" s="445"/>
      <c r="Q189" s="431"/>
      <c r="R189" s="312"/>
      <c r="S189" s="312"/>
      <c r="T189" s="312"/>
      <c r="U189" s="312"/>
      <c r="V189" s="312"/>
      <c r="W189" s="312"/>
      <c r="X189" s="312"/>
      <c r="Y189" s="312"/>
      <c r="Z189" s="312"/>
      <c r="AA189" s="312"/>
      <c r="AB189" s="312"/>
      <c r="AC189" s="312"/>
      <c r="AD189" s="312"/>
      <c r="AE189" s="312"/>
      <c r="AF189" s="312"/>
      <c r="AG189" s="312"/>
      <c r="AH189" s="312"/>
      <c r="AI189" s="312"/>
      <c r="AJ189" s="312"/>
      <c r="AK189" s="312"/>
      <c r="AL189" s="312"/>
      <c r="AM189" s="312"/>
      <c r="AN189" s="312"/>
      <c r="AO189" s="312"/>
      <c r="AP189" s="312"/>
      <c r="AQ189" s="312"/>
      <c r="AR189" s="312"/>
      <c r="AS189" s="312"/>
      <c r="AT189" s="312"/>
      <c r="AU189" s="312"/>
      <c r="AV189" s="312">
        <v>-12525655.921815762</v>
      </c>
      <c r="AW189" s="312">
        <v>-12715824.794047011</v>
      </c>
      <c r="AX189" s="312">
        <v>-11719381.662040384</v>
      </c>
      <c r="AY189" s="312">
        <v>-8756970.4915491734</v>
      </c>
      <c r="AZ189" s="312">
        <v>-8531677.5396462027</v>
      </c>
      <c r="BA189" s="312">
        <v>-10636289.527597133</v>
      </c>
      <c r="BB189" s="312">
        <v>-9716047.8657374028</v>
      </c>
      <c r="BC189" s="312">
        <v>-8535476.0251999814</v>
      </c>
      <c r="BD189" s="312">
        <v>-8689954.9568466321</v>
      </c>
      <c r="BE189" s="312">
        <v>-7757238.8518397864</v>
      </c>
      <c r="BF189" s="312">
        <v>-8670452.992027957</v>
      </c>
      <c r="BG189" s="312">
        <v>-9839868.1049439162</v>
      </c>
      <c r="BH189" s="312">
        <v>-11817214.931214854</v>
      </c>
      <c r="BI189" s="312">
        <v>-11975095.781667382</v>
      </c>
      <c r="BJ189" s="312">
        <v>-9274896.4716174193</v>
      </c>
      <c r="BK189" s="312">
        <v>-8497734.0682873148</v>
      </c>
      <c r="BL189" s="312">
        <v>-7907111.2125163171</v>
      </c>
      <c r="BM189" s="312">
        <v>-9373731.8643504158</v>
      </c>
    </row>
    <row r="190" spans="1:149" outlineLevel="1">
      <c r="D190" s="25"/>
      <c r="P190" s="445"/>
      <c r="Q190" s="431"/>
      <c r="R190" s="431"/>
      <c r="S190" s="431"/>
      <c r="T190" s="431"/>
      <c r="U190" s="431"/>
      <c r="V190" s="431"/>
      <c r="W190" s="431"/>
      <c r="AP190" s="446"/>
      <c r="AQ190" s="446"/>
      <c r="AR190" s="446"/>
      <c r="AS190" s="446"/>
      <c r="AT190" s="446"/>
      <c r="AU190" s="446"/>
      <c r="AV190" s="446"/>
      <c r="AW190" s="446"/>
      <c r="AX190" s="446"/>
      <c r="AY190" s="446"/>
      <c r="AZ190" s="446"/>
      <c r="BA190" s="446"/>
    </row>
    <row r="191" spans="1:149" outlineLevel="1">
      <c r="D191" s="246" t="s">
        <v>47</v>
      </c>
      <c r="P191" s="29">
        <f t="shared" ref="P191:Q191" si="515">P187</f>
        <v>43405</v>
      </c>
      <c r="Q191" s="29">
        <f t="shared" si="515"/>
        <v>43435</v>
      </c>
      <c r="R191" s="29">
        <f>R187</f>
        <v>43466</v>
      </c>
      <c r="S191" s="29">
        <f t="shared" ref="S191:CD191" si="516">S187</f>
        <v>43497</v>
      </c>
      <c r="T191" s="29">
        <f t="shared" si="516"/>
        <v>43525</v>
      </c>
      <c r="U191" s="29">
        <f t="shared" si="516"/>
        <v>43556</v>
      </c>
      <c r="V191" s="29">
        <f t="shared" si="516"/>
        <v>43586</v>
      </c>
      <c r="W191" s="29">
        <f t="shared" si="516"/>
        <v>43617</v>
      </c>
      <c r="X191" s="29">
        <f t="shared" si="516"/>
        <v>43647</v>
      </c>
      <c r="Y191" s="29">
        <f t="shared" si="516"/>
        <v>43678</v>
      </c>
      <c r="Z191" s="29">
        <f t="shared" si="516"/>
        <v>43709</v>
      </c>
      <c r="AA191" s="29">
        <f t="shared" si="516"/>
        <v>43739</v>
      </c>
      <c r="AB191" s="29">
        <f t="shared" si="516"/>
        <v>43770</v>
      </c>
      <c r="AC191" s="29">
        <f t="shared" si="516"/>
        <v>43800</v>
      </c>
      <c r="AD191" s="29">
        <f t="shared" si="516"/>
        <v>43831</v>
      </c>
      <c r="AE191" s="29">
        <f t="shared" si="516"/>
        <v>43862</v>
      </c>
      <c r="AF191" s="29">
        <f t="shared" si="516"/>
        <v>43891</v>
      </c>
      <c r="AG191" s="29">
        <f t="shared" si="516"/>
        <v>43922</v>
      </c>
      <c r="AH191" s="29">
        <f t="shared" si="516"/>
        <v>43952</v>
      </c>
      <c r="AI191" s="29">
        <f t="shared" si="516"/>
        <v>43983</v>
      </c>
      <c r="AJ191" s="29">
        <f t="shared" si="516"/>
        <v>44013</v>
      </c>
      <c r="AK191" s="29">
        <f t="shared" si="516"/>
        <v>44044</v>
      </c>
      <c r="AL191" s="29">
        <f t="shared" si="516"/>
        <v>44075</v>
      </c>
      <c r="AM191" s="29">
        <f t="shared" si="516"/>
        <v>44105</v>
      </c>
      <c r="AN191" s="29">
        <f t="shared" si="516"/>
        <v>44136</v>
      </c>
      <c r="AO191" s="29">
        <f t="shared" si="516"/>
        <v>44166</v>
      </c>
      <c r="AP191" s="29">
        <f t="shared" si="516"/>
        <v>44197</v>
      </c>
      <c r="AQ191" s="29">
        <f t="shared" si="516"/>
        <v>44228</v>
      </c>
      <c r="AR191" s="29">
        <f t="shared" si="516"/>
        <v>44256</v>
      </c>
      <c r="AS191" s="29">
        <f t="shared" si="516"/>
        <v>44287</v>
      </c>
      <c r="AT191" s="29">
        <f t="shared" si="516"/>
        <v>44317</v>
      </c>
      <c r="AU191" s="29">
        <f t="shared" si="516"/>
        <v>44348</v>
      </c>
      <c r="AV191" s="29">
        <f t="shared" si="516"/>
        <v>44378</v>
      </c>
      <c r="AW191" s="29">
        <f t="shared" si="516"/>
        <v>44409</v>
      </c>
      <c r="AX191" s="29">
        <f t="shared" si="516"/>
        <v>44440</v>
      </c>
      <c r="AY191" s="29">
        <f t="shared" si="516"/>
        <v>44470</v>
      </c>
      <c r="AZ191" s="29">
        <f t="shared" si="516"/>
        <v>44501</v>
      </c>
      <c r="BA191" s="29">
        <f t="shared" si="516"/>
        <v>44531</v>
      </c>
      <c r="BB191" s="29">
        <f t="shared" si="516"/>
        <v>44562</v>
      </c>
      <c r="BC191" s="29">
        <f t="shared" si="516"/>
        <v>44593</v>
      </c>
      <c r="BD191" s="29">
        <f t="shared" si="516"/>
        <v>44621</v>
      </c>
      <c r="BE191" s="29">
        <f t="shared" si="516"/>
        <v>44652</v>
      </c>
      <c r="BF191" s="29">
        <f t="shared" si="516"/>
        <v>44682</v>
      </c>
      <c r="BG191" s="29">
        <f t="shared" si="516"/>
        <v>44713</v>
      </c>
      <c r="BH191" s="29">
        <f t="shared" si="516"/>
        <v>44743</v>
      </c>
      <c r="BI191" s="29">
        <f t="shared" si="516"/>
        <v>44774</v>
      </c>
      <c r="BJ191" s="29">
        <f t="shared" si="516"/>
        <v>44805</v>
      </c>
      <c r="BK191" s="29">
        <f t="shared" si="516"/>
        <v>44835</v>
      </c>
      <c r="BL191" s="29">
        <f t="shared" si="516"/>
        <v>44866</v>
      </c>
      <c r="BM191" s="29">
        <f t="shared" si="516"/>
        <v>44896</v>
      </c>
      <c r="BN191" s="29">
        <f t="shared" si="516"/>
        <v>44927</v>
      </c>
      <c r="BO191" s="29">
        <f t="shared" si="516"/>
        <v>44958</v>
      </c>
      <c r="BP191" s="29">
        <f t="shared" si="516"/>
        <v>44986</v>
      </c>
      <c r="BQ191" s="29">
        <f t="shared" si="516"/>
        <v>45017</v>
      </c>
      <c r="BR191" s="29">
        <f t="shared" si="516"/>
        <v>45047</v>
      </c>
      <c r="BS191" s="29">
        <f t="shared" si="516"/>
        <v>45078</v>
      </c>
      <c r="BT191" s="29">
        <f t="shared" si="516"/>
        <v>45108</v>
      </c>
      <c r="BU191" s="29">
        <f t="shared" si="516"/>
        <v>45139</v>
      </c>
      <c r="BV191" s="29">
        <f t="shared" si="516"/>
        <v>45170</v>
      </c>
      <c r="BW191" s="29">
        <f t="shared" si="516"/>
        <v>45200</v>
      </c>
      <c r="BX191" s="29">
        <f t="shared" si="516"/>
        <v>45231</v>
      </c>
      <c r="BY191" s="29">
        <f t="shared" si="516"/>
        <v>45261</v>
      </c>
      <c r="BZ191" s="29">
        <f t="shared" si="516"/>
        <v>45292</v>
      </c>
      <c r="CA191" s="29">
        <f t="shared" si="516"/>
        <v>45323</v>
      </c>
      <c r="CB191" s="29">
        <f t="shared" si="516"/>
        <v>45352</v>
      </c>
      <c r="CC191" s="29">
        <f t="shared" si="516"/>
        <v>45383</v>
      </c>
      <c r="CD191" s="29">
        <f t="shared" si="516"/>
        <v>45413</v>
      </c>
      <c r="CE191" s="29">
        <f t="shared" ref="CE191:EP191" si="517">CE187</f>
        <v>45444</v>
      </c>
      <c r="CF191" s="29">
        <f t="shared" si="517"/>
        <v>45474</v>
      </c>
      <c r="CG191" s="29">
        <f t="shared" si="517"/>
        <v>45505</v>
      </c>
      <c r="CH191" s="29">
        <f t="shared" si="517"/>
        <v>45536</v>
      </c>
      <c r="CI191" s="29">
        <f t="shared" si="517"/>
        <v>45566</v>
      </c>
      <c r="CJ191" s="29">
        <f t="shared" si="517"/>
        <v>45597</v>
      </c>
      <c r="CK191" s="29">
        <f t="shared" si="517"/>
        <v>45627</v>
      </c>
      <c r="CL191" s="29">
        <f t="shared" si="517"/>
        <v>45658</v>
      </c>
      <c r="CM191" s="29">
        <f t="shared" si="517"/>
        <v>45689</v>
      </c>
      <c r="CN191" s="29">
        <f t="shared" si="517"/>
        <v>45717</v>
      </c>
      <c r="CO191" s="29">
        <f t="shared" si="517"/>
        <v>45748</v>
      </c>
      <c r="CP191" s="29">
        <f t="shared" si="517"/>
        <v>45778</v>
      </c>
      <c r="CQ191" s="29">
        <f t="shared" si="517"/>
        <v>45809</v>
      </c>
      <c r="CR191" s="29">
        <f t="shared" si="517"/>
        <v>45839</v>
      </c>
      <c r="CS191" s="29">
        <f t="shared" si="517"/>
        <v>45870</v>
      </c>
      <c r="CT191" s="29">
        <f t="shared" si="517"/>
        <v>45901</v>
      </c>
      <c r="CU191" s="29">
        <f t="shared" si="517"/>
        <v>45931</v>
      </c>
      <c r="CV191" s="29">
        <f t="shared" si="517"/>
        <v>45962</v>
      </c>
      <c r="CW191" s="29">
        <f t="shared" si="517"/>
        <v>45992</v>
      </c>
      <c r="CX191" s="29">
        <f t="shared" si="517"/>
        <v>46023</v>
      </c>
      <c r="CY191" s="29">
        <f t="shared" si="517"/>
        <v>46054</v>
      </c>
      <c r="CZ191" s="29">
        <f t="shared" si="517"/>
        <v>46082</v>
      </c>
      <c r="DA191" s="29">
        <f t="shared" si="517"/>
        <v>46113</v>
      </c>
      <c r="DB191" s="29">
        <f t="shared" si="517"/>
        <v>46143</v>
      </c>
      <c r="DC191" s="29">
        <f t="shared" si="517"/>
        <v>46174</v>
      </c>
      <c r="DD191" s="29">
        <f t="shared" si="517"/>
        <v>46204</v>
      </c>
      <c r="DE191" s="29">
        <f t="shared" si="517"/>
        <v>46235</v>
      </c>
      <c r="DF191" s="29">
        <f t="shared" si="517"/>
        <v>46266</v>
      </c>
      <c r="DG191" s="29">
        <f t="shared" si="517"/>
        <v>46296</v>
      </c>
      <c r="DH191" s="29">
        <f t="shared" si="517"/>
        <v>46327</v>
      </c>
      <c r="DI191" s="29">
        <f t="shared" si="517"/>
        <v>46357</v>
      </c>
      <c r="DJ191" s="29">
        <f t="shared" si="517"/>
        <v>46388</v>
      </c>
      <c r="DK191" s="29">
        <f t="shared" si="517"/>
        <v>46419</v>
      </c>
      <c r="DL191" s="29">
        <f t="shared" si="517"/>
        <v>46447</v>
      </c>
      <c r="DM191" s="29">
        <f t="shared" si="517"/>
        <v>46478</v>
      </c>
      <c r="DN191" s="29">
        <f t="shared" si="517"/>
        <v>46508</v>
      </c>
      <c r="DO191" s="29">
        <f t="shared" si="517"/>
        <v>46539</v>
      </c>
      <c r="DP191" s="29">
        <f t="shared" si="517"/>
        <v>46569</v>
      </c>
      <c r="DQ191" s="29">
        <f t="shared" si="517"/>
        <v>46600</v>
      </c>
      <c r="DR191" s="29">
        <f t="shared" si="517"/>
        <v>46631</v>
      </c>
      <c r="DS191" s="29">
        <f t="shared" si="517"/>
        <v>46661</v>
      </c>
      <c r="DT191" s="29">
        <f t="shared" si="517"/>
        <v>46692</v>
      </c>
      <c r="DU191" s="29">
        <f t="shared" si="517"/>
        <v>46722</v>
      </c>
      <c r="DV191" s="29">
        <f t="shared" si="517"/>
        <v>46753</v>
      </c>
      <c r="DW191" s="29">
        <f t="shared" si="517"/>
        <v>46784</v>
      </c>
      <c r="DX191" s="29">
        <f t="shared" si="517"/>
        <v>46813</v>
      </c>
      <c r="DY191" s="29">
        <f t="shared" si="517"/>
        <v>46844</v>
      </c>
      <c r="DZ191" s="29">
        <f t="shared" si="517"/>
        <v>46874</v>
      </c>
      <c r="EA191" s="29">
        <f t="shared" si="517"/>
        <v>46905</v>
      </c>
      <c r="EB191" s="29">
        <f t="shared" si="517"/>
        <v>46935</v>
      </c>
      <c r="EC191" s="29">
        <f t="shared" si="517"/>
        <v>46966</v>
      </c>
      <c r="ED191" s="29">
        <f t="shared" si="517"/>
        <v>46997</v>
      </c>
      <c r="EE191" s="29">
        <f t="shared" si="517"/>
        <v>47027</v>
      </c>
      <c r="EF191" s="29">
        <f t="shared" si="517"/>
        <v>47058</v>
      </c>
      <c r="EG191" s="29">
        <f t="shared" si="517"/>
        <v>47088</v>
      </c>
      <c r="EH191" s="29">
        <f t="shared" si="517"/>
        <v>47119</v>
      </c>
      <c r="EI191" s="29">
        <f t="shared" si="517"/>
        <v>47150</v>
      </c>
      <c r="EJ191" s="29">
        <f t="shared" si="517"/>
        <v>47178</v>
      </c>
      <c r="EK191" s="29">
        <f t="shared" si="517"/>
        <v>47209</v>
      </c>
      <c r="EL191" s="29">
        <f t="shared" si="517"/>
        <v>47239</v>
      </c>
      <c r="EM191" s="29">
        <f t="shared" si="517"/>
        <v>47270</v>
      </c>
      <c r="EN191" s="29">
        <f t="shared" si="517"/>
        <v>47300</v>
      </c>
      <c r="EO191" s="29">
        <f t="shared" si="517"/>
        <v>47331</v>
      </c>
      <c r="EP191" s="29">
        <f t="shared" si="517"/>
        <v>47362</v>
      </c>
      <c r="EQ191" s="29">
        <f t="shared" ref="EQ191:ES191" si="518">EQ187</f>
        <v>47392</v>
      </c>
      <c r="ER191" s="29">
        <f t="shared" si="518"/>
        <v>47423</v>
      </c>
      <c r="ES191" s="29">
        <f t="shared" si="518"/>
        <v>47453</v>
      </c>
    </row>
    <row r="192" spans="1:149" s="77" customFormat="1" outlineLevel="1">
      <c r="A192" s="253"/>
      <c r="D192" s="25" t="s">
        <v>287</v>
      </c>
      <c r="P192" s="282">
        <v>-19941444.93</v>
      </c>
      <c r="Q192" s="282">
        <v>-27781179.5</v>
      </c>
      <c r="R192" s="282">
        <v>-27101606.84032594</v>
      </c>
      <c r="S192" s="282">
        <v>-23608645.140000001</v>
      </c>
      <c r="T192" s="282">
        <v>-20816532</v>
      </c>
      <c r="U192" s="282">
        <v>-9479322</v>
      </c>
      <c r="V192" s="282">
        <v>-5577600.8914862173</v>
      </c>
      <c r="W192" s="282">
        <v>-3812618.79</v>
      </c>
      <c r="X192" s="268">
        <v>-4026321.2885541506</v>
      </c>
      <c r="Y192" s="268">
        <v>-3258602.7540392797</v>
      </c>
      <c r="Z192" s="268">
        <v>-3301961.37</v>
      </c>
      <c r="AA192" s="268">
        <v>-4655140</v>
      </c>
      <c r="AB192" s="268">
        <v>-17889843</v>
      </c>
      <c r="AC192" s="268">
        <v>-22751192</v>
      </c>
      <c r="AD192" s="268">
        <v>-22715801</v>
      </c>
      <c r="AE192" s="268">
        <v>-22679057</v>
      </c>
      <c r="AF192" s="268">
        <v>-16268706</v>
      </c>
      <c r="AG192" s="268">
        <v>-13506794</v>
      </c>
      <c r="AH192" s="268">
        <v>-7516814.3945771214</v>
      </c>
      <c r="AI192" s="268">
        <v>-4690423</v>
      </c>
      <c r="AJ192" s="268">
        <v>-3818148.9236317091</v>
      </c>
      <c r="AK192" s="268">
        <v>-3956016.902254947</v>
      </c>
      <c r="AL192" s="268">
        <v>-4092973</v>
      </c>
      <c r="AM192" s="268">
        <v>-8050849</v>
      </c>
      <c r="AN192" s="268">
        <v>-14570537</v>
      </c>
      <c r="AO192" s="340">
        <v>-27055681.600000001</v>
      </c>
      <c r="AP192" s="348">
        <v>-28703759.055534121</v>
      </c>
      <c r="AQ192" s="348">
        <v>-30158064.643146385</v>
      </c>
      <c r="AR192" s="348">
        <v>-21422683.687152579</v>
      </c>
      <c r="AS192" s="348">
        <v>-12834320.46605853</v>
      </c>
      <c r="AT192" s="348">
        <v>-7553303.8981525218</v>
      </c>
      <c r="AU192" s="348">
        <v>-4926153.1378349727</v>
      </c>
      <c r="AV192" s="313"/>
      <c r="AW192" s="313"/>
      <c r="AX192" s="313"/>
      <c r="AY192" s="313"/>
      <c r="AZ192" s="313"/>
      <c r="BA192" s="313"/>
      <c r="BB192" s="268"/>
      <c r="BC192" s="268"/>
      <c r="BD192" s="268"/>
      <c r="BE192" s="268"/>
      <c r="BF192" s="268"/>
      <c r="BG192" s="268"/>
      <c r="BH192" s="268"/>
      <c r="BI192" s="268"/>
      <c r="BJ192" s="268"/>
      <c r="BK192" s="268"/>
      <c r="BL192" s="268"/>
      <c r="BM192" s="268"/>
      <c r="BN192" s="268"/>
      <c r="BO192" s="268"/>
      <c r="BP192" s="268"/>
      <c r="BQ192" s="268"/>
      <c r="BR192" s="268"/>
      <c r="BS192" s="268"/>
      <c r="BT192" s="268"/>
      <c r="BU192" s="268"/>
      <c r="BV192" s="268"/>
      <c r="BW192" s="268"/>
      <c r="BX192" s="268"/>
      <c r="BY192" s="268"/>
      <c r="BZ192" s="268"/>
      <c r="CA192" s="268"/>
      <c r="CB192" s="268"/>
      <c r="CC192" s="268"/>
      <c r="CD192" s="268"/>
      <c r="CE192" s="268"/>
      <c r="CF192" s="268"/>
      <c r="CG192" s="268"/>
      <c r="CH192" s="268"/>
      <c r="CI192" s="268"/>
      <c r="CJ192" s="268"/>
      <c r="CK192" s="268"/>
      <c r="CL192" s="268"/>
      <c r="CM192" s="268"/>
      <c r="CN192" s="268"/>
      <c r="CO192" s="268"/>
      <c r="CP192" s="268"/>
      <c r="CQ192" s="268"/>
      <c r="CR192" s="268"/>
      <c r="CS192" s="268"/>
      <c r="CT192" s="268"/>
      <c r="CU192" s="268"/>
      <c r="CV192" s="268"/>
      <c r="CW192" s="268"/>
      <c r="CX192" s="268"/>
      <c r="CY192" s="268"/>
      <c r="CZ192" s="268"/>
      <c r="DA192" s="268"/>
      <c r="DB192" s="268"/>
      <c r="DC192" s="268"/>
      <c r="DD192" s="268"/>
      <c r="DE192" s="268"/>
      <c r="DF192" s="268"/>
      <c r="DG192" s="268"/>
      <c r="DH192" s="268"/>
      <c r="DI192" s="268"/>
      <c r="DJ192" s="268"/>
      <c r="DK192" s="268"/>
      <c r="DL192" s="268"/>
      <c r="DM192" s="268"/>
      <c r="DN192" s="268"/>
      <c r="DO192" s="268"/>
      <c r="DP192" s="268"/>
      <c r="DQ192" s="268"/>
      <c r="DR192" s="268"/>
      <c r="DS192" s="268"/>
      <c r="DT192" s="268"/>
      <c r="DU192" s="268"/>
      <c r="DV192" s="268"/>
      <c r="DW192" s="268"/>
      <c r="DX192" s="268"/>
      <c r="DY192" s="268"/>
      <c r="DZ192" s="268"/>
      <c r="EA192" s="268"/>
      <c r="EB192" s="268"/>
      <c r="EC192" s="268"/>
      <c r="ED192" s="268"/>
      <c r="EE192" s="268"/>
      <c r="EF192" s="268"/>
      <c r="EG192" s="268"/>
      <c r="EH192" s="268"/>
      <c r="EI192" s="268"/>
      <c r="EJ192" s="268"/>
      <c r="EK192" s="268"/>
      <c r="EL192" s="268"/>
      <c r="EM192" s="268"/>
      <c r="EN192" s="268"/>
      <c r="EO192" s="268"/>
      <c r="EP192" s="268"/>
      <c r="EQ192" s="268"/>
      <c r="ER192" s="268"/>
      <c r="ES192" s="268"/>
    </row>
    <row r="193" spans="1:149" outlineLevel="1">
      <c r="D193" s="25" t="str">
        <f>D189</f>
        <v xml:space="preserve"> </v>
      </c>
      <c r="P193" s="447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2"/>
      <c r="AH193" s="312"/>
      <c r="AI193" s="312"/>
      <c r="AJ193" s="312"/>
      <c r="AK193" s="312"/>
      <c r="AL193" s="312"/>
      <c r="AM193" s="312"/>
      <c r="AN193" s="312"/>
      <c r="AO193" s="312"/>
      <c r="AP193" s="312"/>
      <c r="AQ193" s="312"/>
      <c r="AR193" s="312"/>
      <c r="AS193" s="312"/>
      <c r="AT193" s="312"/>
      <c r="AU193" s="312"/>
      <c r="AV193" s="312">
        <v>-4146466.0933425003</v>
      </c>
      <c r="AW193" s="312">
        <v>-3794130.1108584898</v>
      </c>
      <c r="AX193" s="312">
        <v>-2567662.3875246001</v>
      </c>
      <c r="AY193" s="312">
        <v>-5444832.0721601304</v>
      </c>
      <c r="AZ193" s="312">
        <v>-12055310.8891229</v>
      </c>
      <c r="BA193" s="312">
        <v>-20211298.208070699</v>
      </c>
      <c r="BB193" s="312">
        <v>-17372988.354023274</v>
      </c>
      <c r="BC193" s="312">
        <v>-15340834.787958382</v>
      </c>
      <c r="BD193" s="312">
        <v>-12763909.76345838</v>
      </c>
      <c r="BE193" s="312">
        <v>-7676958.9139308585</v>
      </c>
      <c r="BF193" s="312">
        <v>-4010569.9207004961</v>
      </c>
      <c r="BG193" s="312">
        <v>-3051164.6710685715</v>
      </c>
      <c r="BH193" s="312">
        <v>-2773981.7685797811</v>
      </c>
      <c r="BI193" s="312">
        <v>-2594092.6853097058</v>
      </c>
      <c r="BJ193" s="312">
        <v>-2835378.1913130726</v>
      </c>
      <c r="BK193" s="312">
        <v>-4657602.7534780605</v>
      </c>
      <c r="BL193" s="312">
        <v>-9069689.8820044715</v>
      </c>
      <c r="BM193" s="312">
        <v>-14753195.024142422</v>
      </c>
    </row>
    <row r="194" spans="1:149" outlineLevel="1">
      <c r="D194" s="25"/>
      <c r="P194" s="447"/>
      <c r="AP194" s="446"/>
      <c r="AQ194" s="446"/>
      <c r="AR194" s="446"/>
      <c r="AS194" s="446"/>
      <c r="AT194" s="446"/>
      <c r="AU194" s="446"/>
      <c r="AV194" s="446"/>
      <c r="AW194" s="446"/>
      <c r="AX194" s="446"/>
      <c r="AY194" s="446"/>
      <c r="AZ194" s="446"/>
      <c r="BA194" s="446"/>
    </row>
    <row r="195" spans="1:149" outlineLevel="1">
      <c r="C195" s="23" t="s">
        <v>320</v>
      </c>
      <c r="D195" s="23" t="s">
        <v>321</v>
      </c>
      <c r="E195" s="34"/>
      <c r="F195" s="384">
        <v>1.4200000000000001E-2</v>
      </c>
      <c r="G195" s="384">
        <v>1.4200000000000001E-2</v>
      </c>
      <c r="H195" s="384">
        <v>1.7500000000000002E-2</v>
      </c>
      <c r="I195" s="384">
        <v>2.1999999999999999E-2</v>
      </c>
      <c r="J195" s="384">
        <v>2.0799999999999999E-2</v>
      </c>
      <c r="K195" s="384">
        <v>2.0799999999999999E-2</v>
      </c>
      <c r="L195" s="384">
        <v>2.1600000000000001E-2</v>
      </c>
      <c r="M195" s="384">
        <v>2.1899999999999999E-2</v>
      </c>
      <c r="N195" s="384">
        <v>2.1600000000000001E-2</v>
      </c>
      <c r="O195" s="384">
        <v>2.1899999999999999E-2</v>
      </c>
      <c r="P195" s="384">
        <v>2.3599999999999999E-2</v>
      </c>
      <c r="Q195" s="384">
        <v>2.4799999999999999E-2</v>
      </c>
      <c r="R195" s="384">
        <v>2.92E-2</v>
      </c>
      <c r="S195" s="384">
        <v>2.7799999999999998E-2</v>
      </c>
      <c r="T195" s="384">
        <v>2.76E-2</v>
      </c>
      <c r="U195" s="384">
        <v>2.8799999999999999E-2</v>
      </c>
      <c r="V195" s="384">
        <v>2.64E-2</v>
      </c>
      <c r="W195" s="384">
        <v>2.6100000000000002E-2</v>
      </c>
      <c r="X195" s="384">
        <v>2.52E-2</v>
      </c>
      <c r="Y195" s="384">
        <v>2.5000000000000001E-2</v>
      </c>
      <c r="Z195" s="384">
        <v>2.3E-2</v>
      </c>
      <c r="AA195" s="384">
        <v>2.2100000000000002E-2</v>
      </c>
      <c r="AB195" s="384">
        <v>2.0500000000000001E-2</v>
      </c>
      <c r="AC195" s="384">
        <v>1.78E-2</v>
      </c>
      <c r="AD195" s="384">
        <v>1.95E-2</v>
      </c>
      <c r="AE195" s="384">
        <v>1.7999999999999999E-2</v>
      </c>
      <c r="AF195" s="384">
        <v>1.7999999999999999E-2</v>
      </c>
      <c r="AG195" s="384">
        <v>1.7999999999999999E-2</v>
      </c>
      <c r="AH195" s="384">
        <v>2.47E-2</v>
      </c>
      <c r="AI195" s="384">
        <v>2.1399999999999999E-2</v>
      </c>
      <c r="AJ195" s="384">
        <v>2.1399999999999999E-2</v>
      </c>
      <c r="AK195" s="384">
        <v>2.1399999999999999E-2</v>
      </c>
      <c r="AL195" s="384">
        <v>2.1399999999999999E-2</v>
      </c>
      <c r="AM195" s="384">
        <v>2.1399999999999999E-2</v>
      </c>
      <c r="AN195" s="384">
        <v>2.1399999999999999E-2</v>
      </c>
      <c r="AO195" s="384">
        <v>2.1399999999999999E-2</v>
      </c>
      <c r="AP195" s="384">
        <v>2.8E-3</v>
      </c>
      <c r="AQ195" s="384">
        <v>1.8E-3</v>
      </c>
      <c r="AR195" s="384">
        <v>1.8E-3</v>
      </c>
      <c r="AS195" s="384">
        <v>1.9E-3</v>
      </c>
      <c r="AT195" s="384">
        <v>1.9E-3</v>
      </c>
      <c r="AU195" s="384">
        <v>1.9E-3</v>
      </c>
      <c r="AV195" s="383">
        <f>AU195</f>
        <v>1.9E-3</v>
      </c>
      <c r="AW195" s="383">
        <f>AV195</f>
        <v>1.9E-3</v>
      </c>
      <c r="AX195" s="383">
        <f>AW195</f>
        <v>1.9E-3</v>
      </c>
      <c r="AY195" s="383">
        <f t="shared" ref="AY195:BM195" si="519">AX195</f>
        <v>1.9E-3</v>
      </c>
      <c r="AZ195" s="383">
        <f t="shared" si="519"/>
        <v>1.9E-3</v>
      </c>
      <c r="BA195" s="383">
        <f t="shared" si="519"/>
        <v>1.9E-3</v>
      </c>
      <c r="BB195" s="383">
        <f t="shared" si="519"/>
        <v>1.9E-3</v>
      </c>
      <c r="BC195" s="383">
        <f t="shared" si="519"/>
        <v>1.9E-3</v>
      </c>
      <c r="BD195" s="383">
        <f t="shared" si="519"/>
        <v>1.9E-3</v>
      </c>
      <c r="BE195" s="383">
        <f t="shared" si="519"/>
        <v>1.9E-3</v>
      </c>
      <c r="BF195" s="383">
        <f t="shared" si="519"/>
        <v>1.9E-3</v>
      </c>
      <c r="BG195" s="383">
        <f t="shared" si="519"/>
        <v>1.9E-3</v>
      </c>
      <c r="BH195" s="383">
        <f t="shared" si="519"/>
        <v>1.9E-3</v>
      </c>
      <c r="BI195" s="383">
        <f t="shared" si="519"/>
        <v>1.9E-3</v>
      </c>
      <c r="BJ195" s="383">
        <f t="shared" si="519"/>
        <v>1.9E-3</v>
      </c>
      <c r="BK195" s="383">
        <f t="shared" si="519"/>
        <v>1.9E-3</v>
      </c>
      <c r="BL195" s="383">
        <f t="shared" si="519"/>
        <v>1.9E-3</v>
      </c>
      <c r="BM195" s="383">
        <f t="shared" si="519"/>
        <v>1.9E-3</v>
      </c>
      <c r="BN195" s="36" t="e">
        <v>#VALUE!</v>
      </c>
      <c r="BO195" s="36" t="e">
        <v>#VALUE!</v>
      </c>
      <c r="BP195" s="36" t="e">
        <v>#VALUE!</v>
      </c>
      <c r="BQ195" s="36" t="e">
        <v>#VALUE!</v>
      </c>
      <c r="BR195" s="36" t="e">
        <v>#VALUE!</v>
      </c>
      <c r="BS195" s="36" t="e">
        <v>#VALUE!</v>
      </c>
      <c r="BT195" s="36" t="e">
        <v>#VALUE!</v>
      </c>
      <c r="BU195" s="36" t="e">
        <v>#VALUE!</v>
      </c>
      <c r="BV195" s="36" t="e">
        <v>#VALUE!</v>
      </c>
      <c r="BW195" s="36" t="e">
        <v>#VALUE!</v>
      </c>
      <c r="BX195" s="36" t="e">
        <v>#VALUE!</v>
      </c>
      <c r="BY195" s="36" t="e">
        <v>#VALUE!</v>
      </c>
      <c r="BZ195" s="36" t="e">
        <v>#VALUE!</v>
      </c>
      <c r="CA195" s="36" t="e">
        <v>#VALUE!</v>
      </c>
      <c r="CB195" s="36" t="e">
        <v>#VALUE!</v>
      </c>
      <c r="CC195" s="36" t="e">
        <v>#VALUE!</v>
      </c>
      <c r="CD195" s="36" t="e">
        <v>#VALUE!</v>
      </c>
      <c r="CE195" s="36" t="e">
        <v>#VALUE!</v>
      </c>
      <c r="CF195" s="36" t="e">
        <v>#VALUE!</v>
      </c>
      <c r="CG195" s="36" t="e">
        <v>#VALUE!</v>
      </c>
      <c r="CH195" s="36" t="e">
        <v>#VALUE!</v>
      </c>
      <c r="CI195" s="36" t="e">
        <v>#VALUE!</v>
      </c>
      <c r="CJ195" s="36" t="e">
        <v>#VALUE!</v>
      </c>
      <c r="CK195" s="36" t="e">
        <v>#VALUE!</v>
      </c>
      <c r="CL195" s="36" t="e">
        <v>#VALUE!</v>
      </c>
      <c r="CM195" s="36" t="e">
        <v>#VALUE!</v>
      </c>
      <c r="CN195" s="36" t="e">
        <v>#VALUE!</v>
      </c>
      <c r="CO195" s="36" t="e">
        <v>#VALUE!</v>
      </c>
      <c r="CP195" s="36" t="e">
        <v>#VALUE!</v>
      </c>
      <c r="CQ195" s="36" t="e">
        <v>#VALUE!</v>
      </c>
      <c r="CR195" s="36" t="e">
        <v>#VALUE!</v>
      </c>
      <c r="CS195" s="36" t="e">
        <v>#VALUE!</v>
      </c>
      <c r="CT195" s="36" t="e">
        <v>#VALUE!</v>
      </c>
      <c r="CU195" s="36" t="e">
        <v>#VALUE!</v>
      </c>
      <c r="CV195" s="36" t="e">
        <v>#VALUE!</v>
      </c>
      <c r="CW195" s="36" t="e">
        <v>#VALUE!</v>
      </c>
      <c r="CX195" s="36" t="e">
        <v>#VALUE!</v>
      </c>
      <c r="CY195" s="36" t="e">
        <v>#VALUE!</v>
      </c>
      <c r="CZ195" s="36" t="e">
        <v>#VALUE!</v>
      </c>
      <c r="DA195" s="36" t="e">
        <v>#VALUE!</v>
      </c>
      <c r="DB195" s="36" t="e">
        <v>#VALUE!</v>
      </c>
      <c r="DC195" s="36" t="e">
        <v>#VALUE!</v>
      </c>
      <c r="DD195" s="36" t="e">
        <v>#VALUE!</v>
      </c>
      <c r="DE195" s="36" t="e">
        <v>#VALUE!</v>
      </c>
      <c r="DF195" s="36" t="e">
        <v>#VALUE!</v>
      </c>
      <c r="DG195" s="36" t="e">
        <v>#VALUE!</v>
      </c>
      <c r="DH195" s="36" t="e">
        <v>#VALUE!</v>
      </c>
      <c r="DI195" s="36" t="e">
        <v>#VALUE!</v>
      </c>
      <c r="DJ195" s="36" t="e">
        <v>#VALUE!</v>
      </c>
      <c r="DK195" s="36" t="e">
        <v>#VALUE!</v>
      </c>
      <c r="DL195" s="36" t="e">
        <v>#VALUE!</v>
      </c>
      <c r="DM195" s="36" t="e">
        <v>#VALUE!</v>
      </c>
      <c r="DN195" s="36" t="e">
        <v>#VALUE!</v>
      </c>
      <c r="DO195" s="36" t="e">
        <v>#VALUE!</v>
      </c>
      <c r="DP195" s="36" t="e">
        <v>#VALUE!</v>
      </c>
      <c r="DQ195" s="36" t="e">
        <v>#VALUE!</v>
      </c>
      <c r="DR195" s="36" t="e">
        <v>#VALUE!</v>
      </c>
      <c r="DS195" s="36" t="e">
        <v>#VALUE!</v>
      </c>
      <c r="DT195" s="36" t="e">
        <v>#VALUE!</v>
      </c>
      <c r="DU195" s="36" t="e">
        <v>#VALUE!</v>
      </c>
      <c r="DV195" s="36" t="e">
        <v>#VALUE!</v>
      </c>
      <c r="DW195" s="36" t="e">
        <v>#VALUE!</v>
      </c>
      <c r="DX195" s="36" t="e">
        <v>#VALUE!</v>
      </c>
      <c r="DY195" s="36" t="e">
        <v>#VALUE!</v>
      </c>
      <c r="DZ195" s="36" t="e">
        <v>#VALUE!</v>
      </c>
      <c r="EA195" s="36" t="e">
        <v>#VALUE!</v>
      </c>
      <c r="EB195" s="36" t="e">
        <v>#VALUE!</v>
      </c>
      <c r="EC195" s="36" t="e">
        <v>#VALUE!</v>
      </c>
      <c r="ED195" s="36" t="e">
        <v>#VALUE!</v>
      </c>
      <c r="EE195" s="36" t="e">
        <v>#VALUE!</v>
      </c>
      <c r="EF195" s="36" t="e">
        <v>#VALUE!</v>
      </c>
      <c r="EG195" s="36" t="e">
        <v>#VALUE!</v>
      </c>
      <c r="EH195" s="36" t="e">
        <v>#VALUE!</v>
      </c>
      <c r="EI195" s="36" t="e">
        <v>#VALUE!</v>
      </c>
      <c r="EJ195" s="36" t="e">
        <v>#VALUE!</v>
      </c>
      <c r="EK195" s="36" t="e">
        <v>#VALUE!</v>
      </c>
      <c r="EL195" s="36" t="e">
        <v>#VALUE!</v>
      </c>
      <c r="EM195" s="36" t="e">
        <v>#VALUE!</v>
      </c>
      <c r="EN195" s="36" t="e">
        <v>#VALUE!</v>
      </c>
      <c r="EO195" s="36" t="e">
        <v>#VALUE!</v>
      </c>
      <c r="EP195" s="36" t="e">
        <v>#VALUE!</v>
      </c>
      <c r="EQ195" s="36" t="e">
        <v>#VALUE!</v>
      </c>
      <c r="ER195" s="36" t="e">
        <v>#VALUE!</v>
      </c>
      <c r="ES195" s="36" t="e">
        <v>#VALUE!</v>
      </c>
    </row>
    <row r="196" spans="1:149"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</row>
    <row r="197" spans="1:149">
      <c r="A197" s="427" t="s">
        <v>309</v>
      </c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</row>
    <row r="198" spans="1:149" outlineLevel="1">
      <c r="D198" s="23" t="s">
        <v>353</v>
      </c>
      <c r="E198" s="208"/>
      <c r="F198" s="208"/>
      <c r="G198" s="208"/>
      <c r="H198" s="208"/>
      <c r="I198" s="208"/>
      <c r="J198" s="208"/>
      <c r="K198" s="208"/>
      <c r="L198" s="208"/>
      <c r="M198" s="208"/>
      <c r="P198" s="163">
        <f t="shared" ref="P198:AU198" si="520">DATE(YEAR(P7),12,31)-EOMONTH(P7,0)+1</f>
        <v>32</v>
      </c>
      <c r="Q198" s="163">
        <f t="shared" si="520"/>
        <v>1</v>
      </c>
      <c r="R198" s="163">
        <f t="shared" si="520"/>
        <v>335</v>
      </c>
      <c r="S198" s="163">
        <f t="shared" si="520"/>
        <v>307</v>
      </c>
      <c r="T198" s="163">
        <f t="shared" si="520"/>
        <v>276</v>
      </c>
      <c r="U198" s="163">
        <f t="shared" si="520"/>
        <v>246</v>
      </c>
      <c r="V198" s="163">
        <f t="shared" si="520"/>
        <v>215</v>
      </c>
      <c r="W198" s="163">
        <f t="shared" si="520"/>
        <v>185</v>
      </c>
      <c r="X198" s="163">
        <f t="shared" si="520"/>
        <v>154</v>
      </c>
      <c r="Y198" s="163">
        <f t="shared" si="520"/>
        <v>123</v>
      </c>
      <c r="Z198" s="163">
        <f t="shared" si="520"/>
        <v>93</v>
      </c>
      <c r="AA198" s="163">
        <f t="shared" si="520"/>
        <v>62</v>
      </c>
      <c r="AB198" s="163">
        <f t="shared" si="520"/>
        <v>32</v>
      </c>
      <c r="AC198" s="163">
        <f t="shared" si="520"/>
        <v>1</v>
      </c>
      <c r="AD198" s="163">
        <f t="shared" si="520"/>
        <v>336</v>
      </c>
      <c r="AE198" s="163">
        <f t="shared" si="520"/>
        <v>307</v>
      </c>
      <c r="AF198" s="163">
        <f t="shared" si="520"/>
        <v>276</v>
      </c>
      <c r="AG198" s="163">
        <f t="shared" si="520"/>
        <v>246</v>
      </c>
      <c r="AH198" s="163">
        <f t="shared" si="520"/>
        <v>215</v>
      </c>
      <c r="AI198" s="163">
        <f t="shared" si="520"/>
        <v>185</v>
      </c>
      <c r="AJ198" s="163">
        <f t="shared" si="520"/>
        <v>154</v>
      </c>
      <c r="AK198" s="163">
        <f t="shared" si="520"/>
        <v>123</v>
      </c>
      <c r="AL198" s="163">
        <f t="shared" si="520"/>
        <v>93</v>
      </c>
      <c r="AM198" s="163">
        <f t="shared" si="520"/>
        <v>62</v>
      </c>
      <c r="AN198" s="163">
        <f t="shared" si="520"/>
        <v>32</v>
      </c>
      <c r="AO198" s="163">
        <f t="shared" si="520"/>
        <v>1</v>
      </c>
      <c r="AP198" s="163">
        <f t="shared" si="520"/>
        <v>335</v>
      </c>
      <c r="AQ198" s="163">
        <f t="shared" si="520"/>
        <v>307</v>
      </c>
      <c r="AR198" s="163">
        <f t="shared" si="520"/>
        <v>276</v>
      </c>
      <c r="AS198" s="163">
        <f t="shared" si="520"/>
        <v>246</v>
      </c>
      <c r="AT198" s="163">
        <f t="shared" si="520"/>
        <v>215</v>
      </c>
      <c r="AU198" s="163">
        <f t="shared" si="520"/>
        <v>185</v>
      </c>
      <c r="AV198" s="163">
        <f t="shared" ref="AV198:CA198" si="521">DATE(YEAR(AV7),12,31)-EOMONTH(AV7,0)+1</f>
        <v>154</v>
      </c>
      <c r="AW198" s="163">
        <f t="shared" si="521"/>
        <v>123</v>
      </c>
      <c r="AX198" s="163">
        <f t="shared" si="521"/>
        <v>93</v>
      </c>
      <c r="AY198" s="163">
        <f t="shared" si="521"/>
        <v>62</v>
      </c>
      <c r="AZ198" s="163">
        <f t="shared" si="521"/>
        <v>32</v>
      </c>
      <c r="BA198" s="163">
        <f t="shared" si="521"/>
        <v>1</v>
      </c>
      <c r="BB198" s="163">
        <f t="shared" si="521"/>
        <v>335</v>
      </c>
      <c r="BC198" s="163">
        <f t="shared" si="521"/>
        <v>307</v>
      </c>
      <c r="BD198" s="163">
        <f t="shared" si="521"/>
        <v>276</v>
      </c>
      <c r="BE198" s="163">
        <f t="shared" si="521"/>
        <v>246</v>
      </c>
      <c r="BF198" s="163">
        <f t="shared" si="521"/>
        <v>215</v>
      </c>
      <c r="BG198" s="163">
        <f t="shared" si="521"/>
        <v>185</v>
      </c>
      <c r="BH198" s="163">
        <f t="shared" si="521"/>
        <v>154</v>
      </c>
      <c r="BI198" s="163">
        <f t="shared" si="521"/>
        <v>123</v>
      </c>
      <c r="BJ198" s="163">
        <f t="shared" si="521"/>
        <v>93</v>
      </c>
      <c r="BK198" s="163">
        <f t="shared" si="521"/>
        <v>62</v>
      </c>
      <c r="BL198" s="163">
        <f t="shared" si="521"/>
        <v>32</v>
      </c>
      <c r="BM198" s="163">
        <f t="shared" si="521"/>
        <v>1</v>
      </c>
      <c r="BN198" s="163">
        <f t="shared" si="521"/>
        <v>335</v>
      </c>
      <c r="BO198" s="163">
        <f t="shared" si="521"/>
        <v>307</v>
      </c>
      <c r="BP198" s="163">
        <f t="shared" si="521"/>
        <v>276</v>
      </c>
      <c r="BQ198" s="163">
        <f t="shared" si="521"/>
        <v>246</v>
      </c>
      <c r="BR198" s="163">
        <f t="shared" si="521"/>
        <v>215</v>
      </c>
      <c r="BS198" s="163">
        <f t="shared" si="521"/>
        <v>185</v>
      </c>
      <c r="BT198" s="163">
        <f t="shared" si="521"/>
        <v>154</v>
      </c>
      <c r="BU198" s="163">
        <f t="shared" si="521"/>
        <v>123</v>
      </c>
      <c r="BV198" s="163">
        <f t="shared" si="521"/>
        <v>93</v>
      </c>
      <c r="BW198" s="163">
        <f t="shared" si="521"/>
        <v>62</v>
      </c>
      <c r="BX198" s="163">
        <f t="shared" si="521"/>
        <v>32</v>
      </c>
      <c r="BY198" s="163">
        <f t="shared" si="521"/>
        <v>1</v>
      </c>
      <c r="BZ198" s="163">
        <f t="shared" si="521"/>
        <v>336</v>
      </c>
      <c r="CA198" s="163">
        <f t="shared" si="521"/>
        <v>307</v>
      </c>
      <c r="CB198" s="163">
        <f t="shared" ref="CB198:DG198" si="522">DATE(YEAR(CB7),12,31)-EOMONTH(CB7,0)+1</f>
        <v>276</v>
      </c>
      <c r="CC198" s="163">
        <f t="shared" si="522"/>
        <v>246</v>
      </c>
      <c r="CD198" s="163">
        <f t="shared" si="522"/>
        <v>215</v>
      </c>
      <c r="CE198" s="163">
        <f t="shared" si="522"/>
        <v>185</v>
      </c>
      <c r="CF198" s="163">
        <f t="shared" si="522"/>
        <v>154</v>
      </c>
      <c r="CG198" s="163">
        <f t="shared" si="522"/>
        <v>123</v>
      </c>
      <c r="CH198" s="163">
        <f t="shared" si="522"/>
        <v>93</v>
      </c>
      <c r="CI198" s="163">
        <f t="shared" si="522"/>
        <v>62</v>
      </c>
      <c r="CJ198" s="163">
        <f t="shared" si="522"/>
        <v>32</v>
      </c>
      <c r="CK198" s="163">
        <f t="shared" si="522"/>
        <v>1</v>
      </c>
      <c r="CL198" s="163">
        <f t="shared" si="522"/>
        <v>335</v>
      </c>
      <c r="CM198" s="163">
        <f t="shared" si="522"/>
        <v>307</v>
      </c>
      <c r="CN198" s="163">
        <f t="shared" si="522"/>
        <v>276</v>
      </c>
      <c r="CO198" s="163">
        <f t="shared" si="522"/>
        <v>246</v>
      </c>
      <c r="CP198" s="163">
        <f t="shared" si="522"/>
        <v>215</v>
      </c>
      <c r="CQ198" s="163">
        <f t="shared" si="522"/>
        <v>185</v>
      </c>
      <c r="CR198" s="163">
        <f t="shared" si="522"/>
        <v>154</v>
      </c>
      <c r="CS198" s="163">
        <f t="shared" si="522"/>
        <v>123</v>
      </c>
      <c r="CT198" s="163">
        <f t="shared" si="522"/>
        <v>93</v>
      </c>
      <c r="CU198" s="163">
        <f t="shared" si="522"/>
        <v>62</v>
      </c>
      <c r="CV198" s="163">
        <f t="shared" si="522"/>
        <v>32</v>
      </c>
      <c r="CW198" s="163">
        <f t="shared" si="522"/>
        <v>1</v>
      </c>
      <c r="CX198" s="163">
        <f t="shared" si="522"/>
        <v>335</v>
      </c>
      <c r="CY198" s="163">
        <f t="shared" si="522"/>
        <v>307</v>
      </c>
      <c r="CZ198" s="163">
        <f t="shared" si="522"/>
        <v>276</v>
      </c>
      <c r="DA198" s="163">
        <f t="shared" si="522"/>
        <v>246</v>
      </c>
      <c r="DB198" s="163">
        <f t="shared" si="522"/>
        <v>215</v>
      </c>
      <c r="DC198" s="163">
        <f t="shared" si="522"/>
        <v>185</v>
      </c>
      <c r="DD198" s="163">
        <f t="shared" si="522"/>
        <v>154</v>
      </c>
      <c r="DE198" s="163">
        <f t="shared" si="522"/>
        <v>123</v>
      </c>
      <c r="DF198" s="163">
        <f t="shared" si="522"/>
        <v>93</v>
      </c>
      <c r="DG198" s="163">
        <f t="shared" si="522"/>
        <v>62</v>
      </c>
      <c r="DH198" s="163">
        <f t="shared" ref="DH198:EM198" si="523">DATE(YEAR(DH7),12,31)-EOMONTH(DH7,0)+1</f>
        <v>32</v>
      </c>
      <c r="DI198" s="163">
        <f t="shared" si="523"/>
        <v>1</v>
      </c>
      <c r="DJ198" s="163">
        <f t="shared" si="523"/>
        <v>335</v>
      </c>
      <c r="DK198" s="163">
        <f t="shared" si="523"/>
        <v>307</v>
      </c>
      <c r="DL198" s="163">
        <f t="shared" si="523"/>
        <v>276</v>
      </c>
      <c r="DM198" s="163">
        <f t="shared" si="523"/>
        <v>246</v>
      </c>
      <c r="DN198" s="163">
        <f t="shared" si="523"/>
        <v>215</v>
      </c>
      <c r="DO198" s="163">
        <f t="shared" si="523"/>
        <v>185</v>
      </c>
      <c r="DP198" s="163">
        <f t="shared" si="523"/>
        <v>154</v>
      </c>
      <c r="DQ198" s="163">
        <f t="shared" si="523"/>
        <v>123</v>
      </c>
      <c r="DR198" s="163">
        <f t="shared" si="523"/>
        <v>93</v>
      </c>
      <c r="DS198" s="163">
        <f t="shared" si="523"/>
        <v>62</v>
      </c>
      <c r="DT198" s="163">
        <f t="shared" si="523"/>
        <v>32</v>
      </c>
      <c r="DU198" s="163">
        <f t="shared" si="523"/>
        <v>1</v>
      </c>
      <c r="DV198" s="163">
        <f t="shared" si="523"/>
        <v>336</v>
      </c>
      <c r="DW198" s="163">
        <f t="shared" si="523"/>
        <v>307</v>
      </c>
      <c r="DX198" s="163">
        <f t="shared" si="523"/>
        <v>276</v>
      </c>
      <c r="DY198" s="163">
        <f t="shared" si="523"/>
        <v>246</v>
      </c>
      <c r="DZ198" s="163">
        <f t="shared" si="523"/>
        <v>215</v>
      </c>
      <c r="EA198" s="163">
        <f t="shared" si="523"/>
        <v>185</v>
      </c>
      <c r="EB198" s="163">
        <f t="shared" si="523"/>
        <v>154</v>
      </c>
      <c r="EC198" s="163">
        <f t="shared" si="523"/>
        <v>123</v>
      </c>
      <c r="ED198" s="163">
        <f t="shared" si="523"/>
        <v>93</v>
      </c>
      <c r="EE198" s="163">
        <f t="shared" si="523"/>
        <v>62</v>
      </c>
      <c r="EF198" s="163">
        <f t="shared" si="523"/>
        <v>32</v>
      </c>
      <c r="EG198" s="163">
        <f t="shared" si="523"/>
        <v>1</v>
      </c>
      <c r="EH198" s="163">
        <f t="shared" si="523"/>
        <v>335</v>
      </c>
      <c r="EI198" s="163">
        <f t="shared" si="523"/>
        <v>307</v>
      </c>
      <c r="EJ198" s="163">
        <f t="shared" si="523"/>
        <v>276</v>
      </c>
      <c r="EK198" s="163">
        <f t="shared" si="523"/>
        <v>246</v>
      </c>
      <c r="EL198" s="163">
        <f t="shared" si="523"/>
        <v>215</v>
      </c>
      <c r="EM198" s="163">
        <f t="shared" si="523"/>
        <v>185</v>
      </c>
      <c r="EN198" s="163">
        <f t="shared" ref="EN198:ES198" si="524">DATE(YEAR(EN7),12,31)-EOMONTH(EN7,0)+1</f>
        <v>154</v>
      </c>
      <c r="EO198" s="163">
        <f t="shared" si="524"/>
        <v>123</v>
      </c>
      <c r="EP198" s="163">
        <f t="shared" si="524"/>
        <v>93</v>
      </c>
      <c r="EQ198" s="163">
        <f t="shared" si="524"/>
        <v>62</v>
      </c>
      <c r="ER198" s="163">
        <f t="shared" si="524"/>
        <v>32</v>
      </c>
      <c r="ES198" s="163">
        <f t="shared" si="524"/>
        <v>1</v>
      </c>
    </row>
    <row r="199" spans="1:149" outlineLevel="1">
      <c r="D199" s="23" t="s">
        <v>354</v>
      </c>
      <c r="E199" s="162"/>
      <c r="F199" s="162"/>
      <c r="G199" s="162"/>
      <c r="H199" s="162"/>
      <c r="I199" s="162"/>
      <c r="J199" s="162"/>
      <c r="K199" s="162"/>
      <c r="L199" s="162"/>
      <c r="M199" s="162"/>
      <c r="P199" s="355">
        <f>DATE(2018,12,31)-DATE(2018,11,1)+1</f>
        <v>61</v>
      </c>
      <c r="Q199" s="355">
        <f>DATE(2018,12,31)-DATE(2018,11,1)+1</f>
        <v>61</v>
      </c>
      <c r="R199" s="314">
        <f t="shared" ref="R199:AW199" si="525">DATE(YEAR(R7),12,31)-DATE(YEAR(R7),1,1)+1</f>
        <v>365</v>
      </c>
      <c r="S199" s="314">
        <f t="shared" si="525"/>
        <v>365</v>
      </c>
      <c r="T199" s="314">
        <f t="shared" si="525"/>
        <v>365</v>
      </c>
      <c r="U199" s="314">
        <f t="shared" si="525"/>
        <v>365</v>
      </c>
      <c r="V199" s="314">
        <f t="shared" si="525"/>
        <v>365</v>
      </c>
      <c r="W199" s="314">
        <f t="shared" si="525"/>
        <v>365</v>
      </c>
      <c r="X199" s="314">
        <f t="shared" si="525"/>
        <v>365</v>
      </c>
      <c r="Y199" s="314">
        <f t="shared" si="525"/>
        <v>365</v>
      </c>
      <c r="Z199" s="314">
        <f t="shared" si="525"/>
        <v>365</v>
      </c>
      <c r="AA199" s="314">
        <f t="shared" si="525"/>
        <v>365</v>
      </c>
      <c r="AB199" s="314">
        <f t="shared" si="525"/>
        <v>365</v>
      </c>
      <c r="AC199" s="314">
        <f t="shared" si="525"/>
        <v>365</v>
      </c>
      <c r="AD199" s="314">
        <f t="shared" si="525"/>
        <v>366</v>
      </c>
      <c r="AE199" s="314">
        <f t="shared" si="525"/>
        <v>366</v>
      </c>
      <c r="AF199" s="314">
        <f t="shared" si="525"/>
        <v>366</v>
      </c>
      <c r="AG199" s="314">
        <f t="shared" si="525"/>
        <v>366</v>
      </c>
      <c r="AH199" s="314">
        <f t="shared" si="525"/>
        <v>366</v>
      </c>
      <c r="AI199" s="314">
        <f t="shared" si="525"/>
        <v>366</v>
      </c>
      <c r="AJ199" s="314">
        <f t="shared" si="525"/>
        <v>366</v>
      </c>
      <c r="AK199" s="314">
        <f t="shared" si="525"/>
        <v>366</v>
      </c>
      <c r="AL199" s="314">
        <f t="shared" si="525"/>
        <v>366</v>
      </c>
      <c r="AM199" s="314">
        <f t="shared" si="525"/>
        <v>366</v>
      </c>
      <c r="AN199" s="314">
        <f t="shared" si="525"/>
        <v>366</v>
      </c>
      <c r="AO199" s="314">
        <f t="shared" si="525"/>
        <v>366</v>
      </c>
      <c r="AP199" s="314">
        <f t="shared" si="525"/>
        <v>365</v>
      </c>
      <c r="AQ199" s="314">
        <f t="shared" si="525"/>
        <v>365</v>
      </c>
      <c r="AR199" s="314">
        <f t="shared" si="525"/>
        <v>365</v>
      </c>
      <c r="AS199" s="314">
        <f t="shared" si="525"/>
        <v>365</v>
      </c>
      <c r="AT199" s="314">
        <f t="shared" si="525"/>
        <v>365</v>
      </c>
      <c r="AU199" s="314">
        <f t="shared" si="525"/>
        <v>365</v>
      </c>
      <c r="AV199" s="314">
        <f t="shared" si="525"/>
        <v>365</v>
      </c>
      <c r="AW199" s="314">
        <f t="shared" si="525"/>
        <v>365</v>
      </c>
      <c r="AX199" s="314">
        <f t="shared" ref="AX199:CC199" si="526">DATE(YEAR(AX7),12,31)-DATE(YEAR(AX7),1,1)+1</f>
        <v>365</v>
      </c>
      <c r="AY199" s="314">
        <f t="shared" si="526"/>
        <v>365</v>
      </c>
      <c r="AZ199" s="314">
        <f t="shared" si="526"/>
        <v>365</v>
      </c>
      <c r="BA199" s="314">
        <f t="shared" si="526"/>
        <v>365</v>
      </c>
      <c r="BB199" s="314">
        <f t="shared" si="526"/>
        <v>365</v>
      </c>
      <c r="BC199" s="314">
        <f t="shared" si="526"/>
        <v>365</v>
      </c>
      <c r="BD199" s="314">
        <f t="shared" si="526"/>
        <v>365</v>
      </c>
      <c r="BE199" s="314">
        <f t="shared" si="526"/>
        <v>365</v>
      </c>
      <c r="BF199" s="314">
        <f t="shared" si="526"/>
        <v>365</v>
      </c>
      <c r="BG199" s="314">
        <f t="shared" si="526"/>
        <v>365</v>
      </c>
      <c r="BH199" s="314">
        <f t="shared" si="526"/>
        <v>365</v>
      </c>
      <c r="BI199" s="314">
        <f t="shared" si="526"/>
        <v>365</v>
      </c>
      <c r="BJ199" s="314">
        <f t="shared" si="526"/>
        <v>365</v>
      </c>
      <c r="BK199" s="314">
        <f t="shared" si="526"/>
        <v>365</v>
      </c>
      <c r="BL199" s="314">
        <f t="shared" si="526"/>
        <v>365</v>
      </c>
      <c r="BM199" s="314">
        <f t="shared" si="526"/>
        <v>365</v>
      </c>
      <c r="BN199" s="314">
        <f t="shared" si="526"/>
        <v>365</v>
      </c>
      <c r="BO199" s="314">
        <f t="shared" si="526"/>
        <v>365</v>
      </c>
      <c r="BP199" s="314">
        <f t="shared" si="526"/>
        <v>365</v>
      </c>
      <c r="BQ199" s="314">
        <f t="shared" si="526"/>
        <v>365</v>
      </c>
      <c r="BR199" s="314">
        <f t="shared" si="526"/>
        <v>365</v>
      </c>
      <c r="BS199" s="314">
        <f t="shared" si="526"/>
        <v>365</v>
      </c>
      <c r="BT199" s="314">
        <f t="shared" si="526"/>
        <v>365</v>
      </c>
      <c r="BU199" s="314">
        <f t="shared" si="526"/>
        <v>365</v>
      </c>
      <c r="BV199" s="314">
        <f t="shared" si="526"/>
        <v>365</v>
      </c>
      <c r="BW199" s="314">
        <f t="shared" si="526"/>
        <v>365</v>
      </c>
      <c r="BX199" s="314">
        <f t="shared" si="526"/>
        <v>365</v>
      </c>
      <c r="BY199" s="314">
        <f t="shared" si="526"/>
        <v>365</v>
      </c>
      <c r="BZ199" s="314">
        <f t="shared" si="526"/>
        <v>366</v>
      </c>
      <c r="CA199" s="314">
        <f t="shared" si="526"/>
        <v>366</v>
      </c>
      <c r="CB199" s="314">
        <f t="shared" si="526"/>
        <v>366</v>
      </c>
      <c r="CC199" s="314">
        <f t="shared" si="526"/>
        <v>366</v>
      </c>
      <c r="CD199" s="314">
        <f t="shared" ref="CD199:DI199" si="527">DATE(YEAR(CD7),12,31)-DATE(YEAR(CD7),1,1)+1</f>
        <v>366</v>
      </c>
      <c r="CE199" s="314">
        <f t="shared" si="527"/>
        <v>366</v>
      </c>
      <c r="CF199" s="314">
        <f t="shared" si="527"/>
        <v>366</v>
      </c>
      <c r="CG199" s="314">
        <f t="shared" si="527"/>
        <v>366</v>
      </c>
      <c r="CH199" s="314">
        <f t="shared" si="527"/>
        <v>366</v>
      </c>
      <c r="CI199" s="314">
        <f t="shared" si="527"/>
        <v>366</v>
      </c>
      <c r="CJ199" s="314">
        <f t="shared" si="527"/>
        <v>366</v>
      </c>
      <c r="CK199" s="314">
        <f t="shared" si="527"/>
        <v>366</v>
      </c>
      <c r="CL199" s="314">
        <f t="shared" si="527"/>
        <v>365</v>
      </c>
      <c r="CM199" s="314">
        <f t="shared" si="527"/>
        <v>365</v>
      </c>
      <c r="CN199" s="314">
        <f t="shared" si="527"/>
        <v>365</v>
      </c>
      <c r="CO199" s="314">
        <f t="shared" si="527"/>
        <v>365</v>
      </c>
      <c r="CP199" s="314">
        <f t="shared" si="527"/>
        <v>365</v>
      </c>
      <c r="CQ199" s="314">
        <f t="shared" si="527"/>
        <v>365</v>
      </c>
      <c r="CR199" s="314">
        <f t="shared" si="527"/>
        <v>365</v>
      </c>
      <c r="CS199" s="314">
        <f t="shared" si="527"/>
        <v>365</v>
      </c>
      <c r="CT199" s="314">
        <f t="shared" si="527"/>
        <v>365</v>
      </c>
      <c r="CU199" s="314">
        <f t="shared" si="527"/>
        <v>365</v>
      </c>
      <c r="CV199" s="314">
        <f t="shared" si="527"/>
        <v>365</v>
      </c>
      <c r="CW199" s="314">
        <f t="shared" si="527"/>
        <v>365</v>
      </c>
      <c r="CX199" s="314">
        <f t="shared" si="527"/>
        <v>365</v>
      </c>
      <c r="CY199" s="314">
        <f t="shared" si="527"/>
        <v>365</v>
      </c>
      <c r="CZ199" s="314">
        <f t="shared" si="527"/>
        <v>365</v>
      </c>
      <c r="DA199" s="314">
        <f t="shared" si="527"/>
        <v>365</v>
      </c>
      <c r="DB199" s="314">
        <f t="shared" si="527"/>
        <v>365</v>
      </c>
      <c r="DC199" s="314">
        <f t="shared" si="527"/>
        <v>365</v>
      </c>
      <c r="DD199" s="314">
        <f t="shared" si="527"/>
        <v>365</v>
      </c>
      <c r="DE199" s="314">
        <f t="shared" si="527"/>
        <v>365</v>
      </c>
      <c r="DF199" s="314">
        <f t="shared" si="527"/>
        <v>365</v>
      </c>
      <c r="DG199" s="314">
        <f t="shared" si="527"/>
        <v>365</v>
      </c>
      <c r="DH199" s="314">
        <f t="shared" si="527"/>
        <v>365</v>
      </c>
      <c r="DI199" s="314">
        <f t="shared" si="527"/>
        <v>365</v>
      </c>
      <c r="DJ199" s="314">
        <f t="shared" ref="DJ199:ES199" si="528">DATE(YEAR(DJ7),12,31)-DATE(YEAR(DJ7),1,1)+1</f>
        <v>365</v>
      </c>
      <c r="DK199" s="314">
        <f t="shared" si="528"/>
        <v>365</v>
      </c>
      <c r="DL199" s="314">
        <f t="shared" si="528"/>
        <v>365</v>
      </c>
      <c r="DM199" s="314">
        <f t="shared" si="528"/>
        <v>365</v>
      </c>
      <c r="DN199" s="314">
        <f t="shared" si="528"/>
        <v>365</v>
      </c>
      <c r="DO199" s="314">
        <f t="shared" si="528"/>
        <v>365</v>
      </c>
      <c r="DP199" s="314">
        <f t="shared" si="528"/>
        <v>365</v>
      </c>
      <c r="DQ199" s="314">
        <f t="shared" si="528"/>
        <v>365</v>
      </c>
      <c r="DR199" s="314">
        <f t="shared" si="528"/>
        <v>365</v>
      </c>
      <c r="DS199" s="314">
        <f t="shared" si="528"/>
        <v>365</v>
      </c>
      <c r="DT199" s="314">
        <f t="shared" si="528"/>
        <v>365</v>
      </c>
      <c r="DU199" s="314">
        <f t="shared" si="528"/>
        <v>365</v>
      </c>
      <c r="DV199" s="314">
        <f t="shared" si="528"/>
        <v>366</v>
      </c>
      <c r="DW199" s="314">
        <f t="shared" si="528"/>
        <v>366</v>
      </c>
      <c r="DX199" s="314">
        <f t="shared" si="528"/>
        <v>366</v>
      </c>
      <c r="DY199" s="314">
        <f t="shared" si="528"/>
        <v>366</v>
      </c>
      <c r="DZ199" s="314">
        <f t="shared" si="528"/>
        <v>366</v>
      </c>
      <c r="EA199" s="314">
        <f t="shared" si="528"/>
        <v>366</v>
      </c>
      <c r="EB199" s="314">
        <f t="shared" si="528"/>
        <v>366</v>
      </c>
      <c r="EC199" s="314">
        <f t="shared" si="528"/>
        <v>366</v>
      </c>
      <c r="ED199" s="314">
        <f t="shared" si="528"/>
        <v>366</v>
      </c>
      <c r="EE199" s="314">
        <f t="shared" si="528"/>
        <v>366</v>
      </c>
      <c r="EF199" s="314">
        <f t="shared" si="528"/>
        <v>366</v>
      </c>
      <c r="EG199" s="314">
        <f t="shared" si="528"/>
        <v>366</v>
      </c>
      <c r="EH199" s="314">
        <f t="shared" si="528"/>
        <v>365</v>
      </c>
      <c r="EI199" s="314">
        <f t="shared" si="528"/>
        <v>365</v>
      </c>
      <c r="EJ199" s="314">
        <f t="shared" si="528"/>
        <v>365</v>
      </c>
      <c r="EK199" s="314">
        <f t="shared" si="528"/>
        <v>365</v>
      </c>
      <c r="EL199" s="314">
        <f t="shared" si="528"/>
        <v>365</v>
      </c>
      <c r="EM199" s="314">
        <f t="shared" si="528"/>
        <v>365</v>
      </c>
      <c r="EN199" s="314">
        <f t="shared" si="528"/>
        <v>365</v>
      </c>
      <c r="EO199" s="314">
        <f t="shared" si="528"/>
        <v>365</v>
      </c>
      <c r="EP199" s="314">
        <f t="shared" si="528"/>
        <v>365</v>
      </c>
      <c r="EQ199" s="314">
        <f t="shared" si="528"/>
        <v>365</v>
      </c>
      <c r="ER199" s="314">
        <f t="shared" si="528"/>
        <v>365</v>
      </c>
      <c r="ES199" s="314">
        <f t="shared" si="528"/>
        <v>365</v>
      </c>
    </row>
    <row r="200" spans="1:149" outlineLevel="1">
      <c r="D200" s="23" t="s">
        <v>355</v>
      </c>
      <c r="E200" s="162"/>
      <c r="F200" s="162"/>
      <c r="G200" s="162"/>
      <c r="H200" s="162"/>
      <c r="I200" s="162"/>
      <c r="J200" s="162"/>
      <c r="K200" s="162"/>
      <c r="L200" s="162"/>
      <c r="M200" s="162"/>
      <c r="P200" s="35">
        <f>P198/P199</f>
        <v>0.52459016393442626</v>
      </c>
      <c r="Q200" s="35">
        <f t="shared" ref="Q200:CA200" si="529">Q198/Q199</f>
        <v>1.6393442622950821E-2</v>
      </c>
      <c r="R200" s="35">
        <f t="shared" si="529"/>
        <v>0.9178082191780822</v>
      </c>
      <c r="S200" s="35">
        <f t="shared" si="529"/>
        <v>0.84109589041095889</v>
      </c>
      <c r="T200" s="35">
        <f t="shared" si="529"/>
        <v>0.75616438356164384</v>
      </c>
      <c r="U200" s="35">
        <f t="shared" si="529"/>
        <v>0.67397260273972603</v>
      </c>
      <c r="V200" s="35">
        <f t="shared" si="529"/>
        <v>0.58904109589041098</v>
      </c>
      <c r="W200" s="35">
        <f t="shared" si="529"/>
        <v>0.50684931506849318</v>
      </c>
      <c r="X200" s="35">
        <f t="shared" si="529"/>
        <v>0.42191780821917807</v>
      </c>
      <c r="Y200" s="35">
        <f t="shared" si="529"/>
        <v>0.33698630136986302</v>
      </c>
      <c r="Z200" s="35">
        <f t="shared" si="529"/>
        <v>0.25479452054794521</v>
      </c>
      <c r="AA200" s="35">
        <f t="shared" si="529"/>
        <v>0.16986301369863013</v>
      </c>
      <c r="AB200" s="35">
        <f t="shared" si="529"/>
        <v>8.7671232876712329E-2</v>
      </c>
      <c r="AC200" s="35">
        <f t="shared" si="529"/>
        <v>2.7397260273972603E-3</v>
      </c>
      <c r="AD200" s="35">
        <f t="shared" si="529"/>
        <v>0.91803278688524592</v>
      </c>
      <c r="AE200" s="35">
        <f t="shared" si="529"/>
        <v>0.83879781420765032</v>
      </c>
      <c r="AF200" s="35">
        <f t="shared" si="529"/>
        <v>0.75409836065573765</v>
      </c>
      <c r="AG200" s="35">
        <f t="shared" si="529"/>
        <v>0.67213114754098358</v>
      </c>
      <c r="AH200" s="35">
        <f t="shared" si="529"/>
        <v>0.58743169398907102</v>
      </c>
      <c r="AI200" s="35">
        <f t="shared" si="529"/>
        <v>0.50546448087431695</v>
      </c>
      <c r="AJ200" s="35">
        <f t="shared" si="529"/>
        <v>0.42076502732240439</v>
      </c>
      <c r="AK200" s="35">
        <f t="shared" si="529"/>
        <v>0.33606557377049179</v>
      </c>
      <c r="AL200" s="35">
        <f t="shared" si="529"/>
        <v>0.25409836065573771</v>
      </c>
      <c r="AM200" s="35">
        <f t="shared" si="529"/>
        <v>0.16939890710382513</v>
      </c>
      <c r="AN200" s="35">
        <f t="shared" si="529"/>
        <v>8.7431693989071038E-2</v>
      </c>
      <c r="AO200" s="35">
        <f t="shared" si="529"/>
        <v>2.7322404371584699E-3</v>
      </c>
      <c r="AP200" s="35">
        <f t="shared" si="529"/>
        <v>0.9178082191780822</v>
      </c>
      <c r="AQ200" s="35">
        <f t="shared" si="529"/>
        <v>0.84109589041095889</v>
      </c>
      <c r="AR200" s="35">
        <f t="shared" si="529"/>
        <v>0.75616438356164384</v>
      </c>
      <c r="AS200" s="35">
        <f t="shared" si="529"/>
        <v>0.67397260273972603</v>
      </c>
      <c r="AT200" s="35">
        <f t="shared" si="529"/>
        <v>0.58904109589041098</v>
      </c>
      <c r="AU200" s="35">
        <f t="shared" si="529"/>
        <v>0.50684931506849318</v>
      </c>
      <c r="AV200" s="35">
        <f t="shared" si="529"/>
        <v>0.42191780821917807</v>
      </c>
      <c r="AW200" s="35">
        <f t="shared" si="529"/>
        <v>0.33698630136986302</v>
      </c>
      <c r="AX200" s="35">
        <f t="shared" si="529"/>
        <v>0.25479452054794521</v>
      </c>
      <c r="AY200" s="35">
        <f t="shared" si="529"/>
        <v>0.16986301369863013</v>
      </c>
      <c r="AZ200" s="35">
        <f t="shared" si="529"/>
        <v>8.7671232876712329E-2</v>
      </c>
      <c r="BA200" s="35">
        <f t="shared" si="529"/>
        <v>2.7397260273972603E-3</v>
      </c>
      <c r="BB200" s="35">
        <f t="shared" si="529"/>
        <v>0.9178082191780822</v>
      </c>
      <c r="BC200" s="35">
        <f t="shared" si="529"/>
        <v>0.84109589041095889</v>
      </c>
      <c r="BD200" s="35">
        <f t="shared" si="529"/>
        <v>0.75616438356164384</v>
      </c>
      <c r="BE200" s="35">
        <f t="shared" si="529"/>
        <v>0.67397260273972603</v>
      </c>
      <c r="BF200" s="35">
        <f t="shared" si="529"/>
        <v>0.58904109589041098</v>
      </c>
      <c r="BG200" s="35">
        <f t="shared" si="529"/>
        <v>0.50684931506849318</v>
      </c>
      <c r="BH200" s="35">
        <f t="shared" si="529"/>
        <v>0.42191780821917807</v>
      </c>
      <c r="BI200" s="35">
        <f t="shared" si="529"/>
        <v>0.33698630136986302</v>
      </c>
      <c r="BJ200" s="35">
        <f t="shared" si="529"/>
        <v>0.25479452054794521</v>
      </c>
      <c r="BK200" s="35">
        <f t="shared" si="529"/>
        <v>0.16986301369863013</v>
      </c>
      <c r="BL200" s="35">
        <f t="shared" si="529"/>
        <v>8.7671232876712329E-2</v>
      </c>
      <c r="BM200" s="35">
        <f t="shared" si="529"/>
        <v>2.7397260273972603E-3</v>
      </c>
      <c r="BN200" s="35">
        <f t="shared" si="529"/>
        <v>0.9178082191780822</v>
      </c>
      <c r="BO200" s="35">
        <f t="shared" si="529"/>
        <v>0.84109589041095889</v>
      </c>
      <c r="BP200" s="35">
        <f t="shared" si="529"/>
        <v>0.75616438356164384</v>
      </c>
      <c r="BQ200" s="35">
        <f t="shared" si="529"/>
        <v>0.67397260273972603</v>
      </c>
      <c r="BR200" s="35">
        <f t="shared" si="529"/>
        <v>0.58904109589041098</v>
      </c>
      <c r="BS200" s="35">
        <f t="shared" si="529"/>
        <v>0.50684931506849318</v>
      </c>
      <c r="BT200" s="35">
        <f t="shared" si="529"/>
        <v>0.42191780821917807</v>
      </c>
      <c r="BU200" s="35">
        <f t="shared" si="529"/>
        <v>0.33698630136986302</v>
      </c>
      <c r="BV200" s="35">
        <f t="shared" si="529"/>
        <v>0.25479452054794521</v>
      </c>
      <c r="BW200" s="35">
        <f t="shared" si="529"/>
        <v>0.16986301369863013</v>
      </c>
      <c r="BX200" s="35">
        <f t="shared" si="529"/>
        <v>8.7671232876712329E-2</v>
      </c>
      <c r="BY200" s="35">
        <f t="shared" si="529"/>
        <v>2.7397260273972603E-3</v>
      </c>
      <c r="BZ200" s="35">
        <f t="shared" si="529"/>
        <v>0.91803278688524592</v>
      </c>
      <c r="CA200" s="35">
        <f t="shared" si="529"/>
        <v>0.83879781420765032</v>
      </c>
      <c r="CB200" s="35">
        <f t="shared" ref="CB200:EM200" si="530">CB198/CB199</f>
        <v>0.75409836065573765</v>
      </c>
      <c r="CC200" s="35">
        <f t="shared" si="530"/>
        <v>0.67213114754098358</v>
      </c>
      <c r="CD200" s="35">
        <f t="shared" si="530"/>
        <v>0.58743169398907102</v>
      </c>
      <c r="CE200" s="35">
        <f t="shared" si="530"/>
        <v>0.50546448087431695</v>
      </c>
      <c r="CF200" s="35">
        <f t="shared" si="530"/>
        <v>0.42076502732240439</v>
      </c>
      <c r="CG200" s="35">
        <f t="shared" si="530"/>
        <v>0.33606557377049179</v>
      </c>
      <c r="CH200" s="35">
        <f t="shared" si="530"/>
        <v>0.25409836065573771</v>
      </c>
      <c r="CI200" s="35">
        <f t="shared" si="530"/>
        <v>0.16939890710382513</v>
      </c>
      <c r="CJ200" s="35">
        <f t="shared" si="530"/>
        <v>8.7431693989071038E-2</v>
      </c>
      <c r="CK200" s="35">
        <f t="shared" si="530"/>
        <v>2.7322404371584699E-3</v>
      </c>
      <c r="CL200" s="35">
        <f t="shared" si="530"/>
        <v>0.9178082191780822</v>
      </c>
      <c r="CM200" s="35">
        <f t="shared" si="530"/>
        <v>0.84109589041095889</v>
      </c>
      <c r="CN200" s="35">
        <f t="shared" si="530"/>
        <v>0.75616438356164384</v>
      </c>
      <c r="CO200" s="35">
        <f t="shared" si="530"/>
        <v>0.67397260273972603</v>
      </c>
      <c r="CP200" s="35">
        <f t="shared" si="530"/>
        <v>0.58904109589041098</v>
      </c>
      <c r="CQ200" s="35">
        <f t="shared" si="530"/>
        <v>0.50684931506849318</v>
      </c>
      <c r="CR200" s="35">
        <f t="shared" si="530"/>
        <v>0.42191780821917807</v>
      </c>
      <c r="CS200" s="35">
        <f t="shared" si="530"/>
        <v>0.33698630136986302</v>
      </c>
      <c r="CT200" s="35">
        <f t="shared" si="530"/>
        <v>0.25479452054794521</v>
      </c>
      <c r="CU200" s="35">
        <f t="shared" si="530"/>
        <v>0.16986301369863013</v>
      </c>
      <c r="CV200" s="35">
        <f t="shared" si="530"/>
        <v>8.7671232876712329E-2</v>
      </c>
      <c r="CW200" s="35">
        <f t="shared" si="530"/>
        <v>2.7397260273972603E-3</v>
      </c>
      <c r="CX200" s="35">
        <f t="shared" si="530"/>
        <v>0.9178082191780822</v>
      </c>
      <c r="CY200" s="35">
        <f t="shared" si="530"/>
        <v>0.84109589041095889</v>
      </c>
      <c r="CZ200" s="35">
        <f t="shared" si="530"/>
        <v>0.75616438356164384</v>
      </c>
      <c r="DA200" s="35">
        <f t="shared" si="530"/>
        <v>0.67397260273972603</v>
      </c>
      <c r="DB200" s="35">
        <f t="shared" si="530"/>
        <v>0.58904109589041098</v>
      </c>
      <c r="DC200" s="35">
        <f t="shared" si="530"/>
        <v>0.50684931506849318</v>
      </c>
      <c r="DD200" s="35">
        <f t="shared" si="530"/>
        <v>0.42191780821917807</v>
      </c>
      <c r="DE200" s="35">
        <f t="shared" si="530"/>
        <v>0.33698630136986302</v>
      </c>
      <c r="DF200" s="35">
        <f t="shared" si="530"/>
        <v>0.25479452054794521</v>
      </c>
      <c r="DG200" s="35">
        <f t="shared" si="530"/>
        <v>0.16986301369863013</v>
      </c>
      <c r="DH200" s="35">
        <f t="shared" si="530"/>
        <v>8.7671232876712329E-2</v>
      </c>
      <c r="DI200" s="35">
        <f t="shared" si="530"/>
        <v>2.7397260273972603E-3</v>
      </c>
      <c r="DJ200" s="35">
        <f t="shared" si="530"/>
        <v>0.9178082191780822</v>
      </c>
      <c r="DK200" s="35">
        <f t="shared" si="530"/>
        <v>0.84109589041095889</v>
      </c>
      <c r="DL200" s="35">
        <f t="shared" si="530"/>
        <v>0.75616438356164384</v>
      </c>
      <c r="DM200" s="35">
        <f t="shared" si="530"/>
        <v>0.67397260273972603</v>
      </c>
      <c r="DN200" s="35">
        <f t="shared" si="530"/>
        <v>0.58904109589041098</v>
      </c>
      <c r="DO200" s="35">
        <f t="shared" si="530"/>
        <v>0.50684931506849318</v>
      </c>
      <c r="DP200" s="35">
        <f t="shared" si="530"/>
        <v>0.42191780821917807</v>
      </c>
      <c r="DQ200" s="35">
        <f t="shared" si="530"/>
        <v>0.33698630136986302</v>
      </c>
      <c r="DR200" s="35">
        <f t="shared" si="530"/>
        <v>0.25479452054794521</v>
      </c>
      <c r="DS200" s="35">
        <f t="shared" si="530"/>
        <v>0.16986301369863013</v>
      </c>
      <c r="DT200" s="35">
        <f t="shared" si="530"/>
        <v>8.7671232876712329E-2</v>
      </c>
      <c r="DU200" s="35">
        <f t="shared" si="530"/>
        <v>2.7397260273972603E-3</v>
      </c>
      <c r="DV200" s="35">
        <f t="shared" si="530"/>
        <v>0.91803278688524592</v>
      </c>
      <c r="DW200" s="35">
        <f t="shared" si="530"/>
        <v>0.83879781420765032</v>
      </c>
      <c r="DX200" s="35">
        <f t="shared" si="530"/>
        <v>0.75409836065573765</v>
      </c>
      <c r="DY200" s="35">
        <f t="shared" si="530"/>
        <v>0.67213114754098358</v>
      </c>
      <c r="DZ200" s="35">
        <f t="shared" si="530"/>
        <v>0.58743169398907102</v>
      </c>
      <c r="EA200" s="35">
        <f t="shared" si="530"/>
        <v>0.50546448087431695</v>
      </c>
      <c r="EB200" s="35">
        <f t="shared" si="530"/>
        <v>0.42076502732240439</v>
      </c>
      <c r="EC200" s="35">
        <f t="shared" si="530"/>
        <v>0.33606557377049179</v>
      </c>
      <c r="ED200" s="35">
        <f t="shared" si="530"/>
        <v>0.25409836065573771</v>
      </c>
      <c r="EE200" s="35">
        <f t="shared" si="530"/>
        <v>0.16939890710382513</v>
      </c>
      <c r="EF200" s="35">
        <f t="shared" si="530"/>
        <v>8.7431693989071038E-2</v>
      </c>
      <c r="EG200" s="35">
        <f t="shared" si="530"/>
        <v>2.7322404371584699E-3</v>
      </c>
      <c r="EH200" s="35">
        <f t="shared" si="530"/>
        <v>0.9178082191780822</v>
      </c>
      <c r="EI200" s="35">
        <f t="shared" si="530"/>
        <v>0.84109589041095889</v>
      </c>
      <c r="EJ200" s="35">
        <f t="shared" si="530"/>
        <v>0.75616438356164384</v>
      </c>
      <c r="EK200" s="35">
        <f t="shared" si="530"/>
        <v>0.67397260273972603</v>
      </c>
      <c r="EL200" s="35">
        <f t="shared" si="530"/>
        <v>0.58904109589041098</v>
      </c>
      <c r="EM200" s="35">
        <f t="shared" si="530"/>
        <v>0.50684931506849318</v>
      </c>
      <c r="EN200" s="35">
        <f t="shared" ref="EN200:ES200" si="531">EN198/EN199</f>
        <v>0.42191780821917807</v>
      </c>
      <c r="EO200" s="35">
        <f t="shared" si="531"/>
        <v>0.33698630136986302</v>
      </c>
      <c r="EP200" s="35">
        <f t="shared" si="531"/>
        <v>0.25479452054794521</v>
      </c>
      <c r="EQ200" s="35">
        <f t="shared" si="531"/>
        <v>0.16986301369863013</v>
      </c>
      <c r="ER200" s="35">
        <f t="shared" si="531"/>
        <v>8.7671232876712329E-2</v>
      </c>
      <c r="ES200" s="35">
        <f t="shared" si="531"/>
        <v>2.7397260273972603E-3</v>
      </c>
    </row>
    <row r="201" spans="1:149">
      <c r="E201" s="162"/>
      <c r="F201" s="162"/>
      <c r="G201" s="162"/>
      <c r="H201" s="162"/>
      <c r="I201" s="162"/>
      <c r="J201" s="162"/>
      <c r="K201" s="162"/>
      <c r="L201" s="162"/>
      <c r="M201" s="162"/>
      <c r="P201" s="39"/>
      <c r="Q201" s="39"/>
      <c r="R201" s="39"/>
      <c r="S201" s="39"/>
    </row>
    <row r="202" spans="1:149">
      <c r="E202" s="162"/>
      <c r="F202" s="162"/>
      <c r="G202" s="162"/>
      <c r="H202" s="162"/>
      <c r="I202" s="162"/>
      <c r="J202" s="162"/>
      <c r="K202" s="162"/>
      <c r="L202" s="162"/>
      <c r="M202" s="162"/>
      <c r="P202" s="39"/>
      <c r="Q202" s="39"/>
      <c r="R202" s="39"/>
      <c r="S202" s="39"/>
    </row>
    <row r="203" spans="1:149">
      <c r="A203" s="251" t="s">
        <v>44</v>
      </c>
      <c r="E203" s="162"/>
      <c r="F203" s="23" t="str">
        <f>'CreditCalc-E'!D6</f>
        <v>RS</v>
      </c>
      <c r="G203" s="23" t="str">
        <f>'CreditCalc-E'!E6</f>
        <v>RHS</v>
      </c>
      <c r="H203" s="23" t="str">
        <f>'CreditCalc-E'!F6</f>
        <v>RLM</v>
      </c>
      <c r="I203" s="23" t="str">
        <f>'CreditCalc-E'!G6</f>
        <v>WH</v>
      </c>
      <c r="J203" s="23" t="str">
        <f>'CreditCalc-E'!H6</f>
        <v>WHS</v>
      </c>
      <c r="K203" s="23" t="str">
        <f>'CreditCalc-E'!I6</f>
        <v>HS</v>
      </c>
      <c r="L203" s="23" t="str">
        <f>'CreditCalc-E'!J6</f>
        <v>GLP</v>
      </c>
      <c r="M203" s="23" t="str">
        <f>'CreditCalc-E'!K6</f>
        <v xml:space="preserve">LPL-S </v>
      </c>
      <c r="N203" s="23" t="str">
        <f>'CreditCalc-E'!L6</f>
        <v>LPL-P</v>
      </c>
      <c r="O203" s="23" t="str">
        <f>'CreditCalc-E'!M6</f>
        <v>HTS-S</v>
      </c>
      <c r="P203" s="23" t="str">
        <f>'CreditCalc-E'!N6</f>
        <v>HTS-HV</v>
      </c>
      <c r="Q203" s="23" t="str">
        <f>'CreditCalc-E'!O6</f>
        <v>BPL</v>
      </c>
      <c r="R203" s="23" t="str">
        <f>'CreditCalc-E'!P6</f>
        <v>BPL-POF</v>
      </c>
      <c r="S203" s="23" t="str">
        <f>'CreditCalc-E'!Q6</f>
        <v>PSAL</v>
      </c>
      <c r="T203" s="23" t="str">
        <f>'CreditCalc-E'!R6</f>
        <v>Total</v>
      </c>
    </row>
    <row r="204" spans="1:149">
      <c r="E204" s="214" t="s">
        <v>445</v>
      </c>
      <c r="F204" s="312">
        <v>12952240.479786521</v>
      </c>
      <c r="G204" s="312">
        <v>85815.748911280898</v>
      </c>
      <c r="H204" s="312">
        <v>175243.83230141984</v>
      </c>
      <c r="I204" s="312">
        <v>834.57415365461998</v>
      </c>
      <c r="J204" s="312">
        <v>12.941999999999998</v>
      </c>
      <c r="K204" s="312">
        <v>10124.584727128709</v>
      </c>
      <c r="L204" s="312">
        <v>7420066.366913124</v>
      </c>
      <c r="M204" s="312">
        <v>10339467.287826996</v>
      </c>
      <c r="N204" s="312">
        <v>2940898.7890320318</v>
      </c>
      <c r="O204" s="312">
        <v>4549334.1222321335</v>
      </c>
      <c r="P204" s="312">
        <v>805345.72711064504</v>
      </c>
      <c r="Q204" s="312">
        <v>277523.77951219532</v>
      </c>
      <c r="R204" s="312">
        <v>14333.965</v>
      </c>
      <c r="S204" s="312">
        <v>145288.07054563856</v>
      </c>
      <c r="T204" s="346">
        <f>SUM(F204:S204)</f>
        <v>39716530.270052768</v>
      </c>
    </row>
    <row r="205" spans="1:149">
      <c r="F205" s="162"/>
      <c r="G205" s="162"/>
      <c r="H205" s="162"/>
      <c r="I205" s="162"/>
      <c r="J205" s="162"/>
      <c r="K205" s="162"/>
      <c r="L205" s="162"/>
      <c r="M205" s="162"/>
      <c r="P205" s="39"/>
      <c r="Q205" s="39"/>
      <c r="R205" s="39"/>
      <c r="S205" s="39"/>
    </row>
    <row r="206" spans="1:149">
      <c r="E206" s="214" t="s">
        <v>446</v>
      </c>
      <c r="F206" s="23" t="s">
        <v>121</v>
      </c>
      <c r="G206" s="23" t="s">
        <v>122</v>
      </c>
      <c r="H206" s="23" t="s">
        <v>123</v>
      </c>
      <c r="I206" s="23" t="s">
        <v>167</v>
      </c>
      <c r="J206" s="23" t="s">
        <v>124</v>
      </c>
      <c r="K206" s="23" t="s">
        <v>125</v>
      </c>
      <c r="L206" s="23" t="s">
        <v>126</v>
      </c>
      <c r="M206" s="23" t="s">
        <v>168</v>
      </c>
      <c r="N206" s="23" t="s">
        <v>14</v>
      </c>
    </row>
    <row r="207" spans="1:149">
      <c r="F207" s="312">
        <v>1538687.2321605522</v>
      </c>
      <c r="G207" s="312">
        <v>286339.140887202</v>
      </c>
      <c r="H207" s="312">
        <v>750944.01322822296</v>
      </c>
      <c r="I207" s="312">
        <v>623.09999999999991</v>
      </c>
      <c r="J207" s="312">
        <v>23254.229000000003</v>
      </c>
      <c r="K207" s="312">
        <v>157504.86500000002</v>
      </c>
      <c r="L207" s="312">
        <v>24634.983</v>
      </c>
      <c r="M207" s="312">
        <v>678997.53200000001</v>
      </c>
      <c r="N207" s="346">
        <f>SUM(F207:M207)</f>
        <v>3460985.0952759772</v>
      </c>
      <c r="O207" s="312"/>
      <c r="P207" s="312"/>
      <c r="Q207" s="312"/>
      <c r="R207" s="39"/>
      <c r="S207" s="39"/>
    </row>
    <row r="208" spans="1:149">
      <c r="E208" s="162"/>
      <c r="F208" s="162"/>
      <c r="G208" s="162"/>
      <c r="H208" s="162"/>
      <c r="I208" s="162"/>
      <c r="J208" s="162"/>
      <c r="K208" s="162"/>
      <c r="L208" s="162"/>
      <c r="M208" s="162"/>
      <c r="P208" s="39"/>
      <c r="Q208" s="39"/>
      <c r="R208" s="39"/>
      <c r="S208" s="39"/>
    </row>
    <row r="209" spans="1:149">
      <c r="E209" s="162"/>
      <c r="F209" s="162"/>
      <c r="G209" s="162"/>
      <c r="H209" s="162"/>
      <c r="I209" s="162"/>
      <c r="J209" s="162"/>
      <c r="K209" s="162"/>
      <c r="L209" s="162"/>
      <c r="M209" s="162"/>
      <c r="P209" s="39"/>
      <c r="Q209" s="39"/>
      <c r="R209" s="39"/>
      <c r="S209" s="39"/>
    </row>
    <row r="210" spans="1:149">
      <c r="E210" s="162"/>
      <c r="F210" s="162"/>
      <c r="G210" s="162"/>
      <c r="H210" s="162"/>
      <c r="I210" s="162"/>
      <c r="J210" s="162"/>
      <c r="K210" s="162"/>
      <c r="L210" s="162"/>
      <c r="M210" s="162"/>
      <c r="P210" s="39"/>
      <c r="Q210" s="39"/>
      <c r="R210" s="39"/>
      <c r="S210" s="39"/>
    </row>
    <row r="211" spans="1:149">
      <c r="E211" s="162"/>
      <c r="F211" s="162"/>
      <c r="G211" s="162"/>
      <c r="H211" s="162"/>
      <c r="I211" s="162"/>
      <c r="J211" s="162"/>
      <c r="K211" s="162"/>
      <c r="L211" s="162"/>
      <c r="M211" s="162"/>
      <c r="P211" s="39"/>
      <c r="Q211" s="39"/>
      <c r="R211" s="39"/>
      <c r="S211" s="39"/>
    </row>
    <row r="212" spans="1:149">
      <c r="A212" s="427" t="s">
        <v>356</v>
      </c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</row>
    <row r="213" spans="1:149" hidden="1" outlineLevel="1">
      <c r="A213" s="251" t="s">
        <v>60</v>
      </c>
    </row>
    <row r="214" spans="1:149" hidden="1" outlineLevel="1">
      <c r="D214" s="23" t="s">
        <v>57</v>
      </c>
      <c r="E214" s="23" t="s">
        <v>130</v>
      </c>
    </row>
    <row r="215" spans="1:149" hidden="1" outlineLevel="1">
      <c r="D215" s="23" t="s">
        <v>58</v>
      </c>
      <c r="E215" s="23" t="s">
        <v>229</v>
      </c>
    </row>
    <row r="216" spans="1:149" hidden="1" outlineLevel="1"/>
    <row r="217" spans="1:149" hidden="1" outlineLevel="1" collapsed="1">
      <c r="D217" s="23" t="s">
        <v>275</v>
      </c>
    </row>
    <row r="218" spans="1:149" hidden="1" outlineLevel="1">
      <c r="D218" s="23" t="s">
        <v>158</v>
      </c>
    </row>
    <row r="219" spans="1:149" hidden="1" outlineLevel="1">
      <c r="A219" s="252" t="s">
        <v>154</v>
      </c>
      <c r="B219" s="203"/>
      <c r="C219" s="203"/>
      <c r="D219" s="23" t="s">
        <v>226</v>
      </c>
      <c r="E219" s="39">
        <v>45390.991400127918</v>
      </c>
      <c r="F219" s="39"/>
      <c r="G219" s="39"/>
      <c r="H219" s="39"/>
      <c r="I219" s="39"/>
      <c r="J219" s="39"/>
      <c r="K219" s="39"/>
      <c r="L219" s="39"/>
      <c r="M219" s="39"/>
      <c r="O219" s="39" t="s">
        <v>44</v>
      </c>
      <c r="P219" s="39">
        <v>3782.5826166773263</v>
      </c>
      <c r="Q219" s="163">
        <v>3782.5826166773263</v>
      </c>
      <c r="R219" s="163">
        <v>3782.5826166773263</v>
      </c>
      <c r="S219" s="163">
        <v>3782.5826166773263</v>
      </c>
      <c r="T219" s="163">
        <v>3782.5826166773263</v>
      </c>
      <c r="U219" s="163">
        <v>3782.5826166773263</v>
      </c>
      <c r="V219" s="163">
        <v>3782.5826166773263</v>
      </c>
      <c r="W219" s="163">
        <v>3782.5826166773263</v>
      </c>
      <c r="X219" s="163">
        <v>3782.5826166773263</v>
      </c>
      <c r="Y219" s="163">
        <v>3782.5826166773263</v>
      </c>
      <c r="Z219" s="163">
        <v>3782.5826166773263</v>
      </c>
      <c r="AA219" s="163">
        <v>3782.5826166773263</v>
      </c>
      <c r="AB219" s="163">
        <v>3782.5826166773263</v>
      </c>
      <c r="AC219" s="163">
        <v>3782.5826166773263</v>
      </c>
      <c r="AD219" s="163">
        <v>3782.5826166773263</v>
      </c>
      <c r="AE219" s="163">
        <v>3782.5826166773263</v>
      </c>
      <c r="AF219" s="163">
        <v>3782.5826166773263</v>
      </c>
      <c r="AG219" s="163">
        <v>3782.5826166773263</v>
      </c>
      <c r="AH219" s="163">
        <v>3782.5826166773263</v>
      </c>
      <c r="AI219" s="163">
        <v>3782.5826166773263</v>
      </c>
      <c r="AJ219" s="163">
        <v>3782.5826166773263</v>
      </c>
      <c r="AK219" s="163">
        <v>3782.5826166773263</v>
      </c>
      <c r="AL219" s="163">
        <v>3782.5826166773263</v>
      </c>
      <c r="AM219" s="163">
        <v>3782.5826166773263</v>
      </c>
      <c r="AN219" s="163">
        <v>3782.5826166773263</v>
      </c>
      <c r="AO219" s="163">
        <v>3782.5826166773263</v>
      </c>
      <c r="AP219" s="163">
        <v>3782.5826166773263</v>
      </c>
      <c r="AQ219" s="163">
        <v>3782.5826166773263</v>
      </c>
      <c r="AR219" s="163">
        <v>3782.5826166773263</v>
      </c>
      <c r="AS219" s="163">
        <v>3782.5826166773263</v>
      </c>
      <c r="AT219" s="163">
        <v>3782.5826166773263</v>
      </c>
      <c r="AU219" s="163">
        <v>3782.5826166773263</v>
      </c>
      <c r="AV219" s="163">
        <v>3782.5826166773263</v>
      </c>
      <c r="AW219" s="163">
        <v>3782.5826166773263</v>
      </c>
      <c r="AX219" s="163">
        <v>3782.5826166773263</v>
      </c>
      <c r="AY219" s="163">
        <v>3782.5826166773263</v>
      </c>
      <c r="AZ219" s="163">
        <v>3782.5826166773263</v>
      </c>
      <c r="BA219" s="163">
        <v>3782.5826166773263</v>
      </c>
      <c r="BB219" s="163">
        <v>3782.5826166773263</v>
      </c>
      <c r="BC219" s="163">
        <v>3782.5826166773263</v>
      </c>
      <c r="BD219" s="163">
        <v>3782.5826166773263</v>
      </c>
      <c r="BE219" s="163">
        <v>3782.5826166773263</v>
      </c>
      <c r="BF219" s="163">
        <v>3782.5826166773263</v>
      </c>
      <c r="BG219" s="163">
        <v>3782.5826166773263</v>
      </c>
      <c r="BH219" s="163">
        <v>3782.5826166773263</v>
      </c>
      <c r="BI219" s="163">
        <v>3782.5826166773263</v>
      </c>
      <c r="BJ219" s="163">
        <v>3782.5826166773263</v>
      </c>
      <c r="BK219" s="163">
        <v>3782.5826166773263</v>
      </c>
      <c r="BL219" s="163">
        <v>3782.5826166773263</v>
      </c>
      <c r="BM219" s="163">
        <v>3782.5826166773263</v>
      </c>
      <c r="BN219" s="163">
        <v>3782.5826166773263</v>
      </c>
      <c r="BO219" s="163">
        <v>3782.5826166773263</v>
      </c>
      <c r="BP219" s="163">
        <v>3782.5826166773263</v>
      </c>
      <c r="BQ219" s="163">
        <v>3782.5826166773263</v>
      </c>
      <c r="BR219" s="163">
        <v>3782.5826166773263</v>
      </c>
      <c r="BS219" s="163">
        <v>3782.5826166773263</v>
      </c>
      <c r="BT219" s="163">
        <v>3782.5826166773263</v>
      </c>
      <c r="BU219" s="163">
        <v>3782.5826166773263</v>
      </c>
      <c r="BV219" s="163">
        <v>3782.5826166773263</v>
      </c>
      <c r="BW219" s="163">
        <v>3782.5826166773263</v>
      </c>
      <c r="BX219" s="163">
        <v>3782.5826166773263</v>
      </c>
      <c r="BY219" s="163">
        <v>3782.5826166773263</v>
      </c>
      <c r="BZ219" s="163">
        <v>3782.5826166773263</v>
      </c>
      <c r="CA219" s="163">
        <v>3782.5826166773263</v>
      </c>
      <c r="CB219" s="163">
        <v>3782.5826166773263</v>
      </c>
      <c r="CC219" s="163">
        <v>3782.5826166773263</v>
      </c>
      <c r="CD219" s="163">
        <v>3782.5826166773263</v>
      </c>
      <c r="CE219" s="163">
        <v>3782.5826166773263</v>
      </c>
      <c r="CF219" s="163">
        <v>3782.5826166773263</v>
      </c>
      <c r="CG219" s="163">
        <v>3782.5826166773263</v>
      </c>
      <c r="CH219" s="163">
        <v>3782.5826166773263</v>
      </c>
      <c r="CI219" s="163">
        <v>3782.5826166773263</v>
      </c>
      <c r="CJ219" s="163">
        <v>3782.5826166773263</v>
      </c>
      <c r="CK219" s="163">
        <v>3782.5826166773263</v>
      </c>
      <c r="CL219" s="163">
        <v>3782.5826166773263</v>
      </c>
      <c r="CM219" s="163">
        <v>3782.5826166773263</v>
      </c>
      <c r="CN219" s="163">
        <v>3782.5826166773263</v>
      </c>
      <c r="CO219" s="163">
        <v>3782.5826166773263</v>
      </c>
      <c r="CP219" s="163">
        <v>3782.5826166773263</v>
      </c>
      <c r="CQ219" s="163">
        <v>3782.5826166773263</v>
      </c>
      <c r="CR219" s="163">
        <v>3782.5826166773263</v>
      </c>
      <c r="CS219" s="163">
        <v>3782.5826166773263</v>
      </c>
      <c r="CT219" s="163">
        <v>3782.5826166773263</v>
      </c>
      <c r="CU219" s="163">
        <v>3782.5826166773263</v>
      </c>
      <c r="CV219" s="163">
        <v>3782.5826166773263</v>
      </c>
      <c r="CW219" s="163">
        <v>3782.5826166773263</v>
      </c>
      <c r="CX219" s="163">
        <v>3782.5826166773263</v>
      </c>
      <c r="CY219" s="163">
        <v>3782.5826166773263</v>
      </c>
      <c r="CZ219" s="163">
        <v>3782.5826166773263</v>
      </c>
      <c r="DA219" s="163">
        <v>3782.5826166773263</v>
      </c>
      <c r="DB219" s="163">
        <v>3782.5826166773263</v>
      </c>
      <c r="DC219" s="163">
        <v>3782.5826166773263</v>
      </c>
      <c r="DD219" s="163">
        <v>3782.5826166773263</v>
      </c>
      <c r="DE219" s="163">
        <v>3782.5826166773263</v>
      </c>
      <c r="DF219" s="163">
        <v>3782.5826166773263</v>
      </c>
      <c r="DG219" s="163">
        <v>3782.5826166773263</v>
      </c>
      <c r="DH219" s="163">
        <v>3782.5826166773263</v>
      </c>
      <c r="DI219" s="163">
        <v>3782.5826166773263</v>
      </c>
      <c r="DJ219" s="163">
        <v>3782.5826166773263</v>
      </c>
      <c r="DK219" s="163">
        <v>3782.5826166773263</v>
      </c>
      <c r="DL219" s="163">
        <v>3782.5826166773263</v>
      </c>
      <c r="DM219" s="163">
        <v>3782.5826166773263</v>
      </c>
      <c r="DN219" s="163">
        <v>3782.5826166773263</v>
      </c>
      <c r="DO219" s="163">
        <v>3782.5826166773263</v>
      </c>
      <c r="DP219" s="163">
        <v>3782.5826166773263</v>
      </c>
      <c r="DQ219" s="163">
        <v>3782.5826166773263</v>
      </c>
      <c r="DR219" s="163">
        <v>3782.5826166773263</v>
      </c>
      <c r="DS219" s="163">
        <v>3782.5826166773263</v>
      </c>
      <c r="DT219" s="163">
        <v>3782.5826166773263</v>
      </c>
      <c r="DU219" s="163">
        <v>3782.5826166773263</v>
      </c>
      <c r="DV219" s="163">
        <v>3782.5826166773263</v>
      </c>
      <c r="DW219" s="163">
        <v>3782.5826166773263</v>
      </c>
      <c r="DX219" s="163">
        <v>3782.5826166773263</v>
      </c>
      <c r="DY219" s="163">
        <v>3782.5826166773263</v>
      </c>
      <c r="DZ219" s="163">
        <v>3782.5826166773263</v>
      </c>
      <c r="EA219" s="163">
        <v>3782.5826166773263</v>
      </c>
      <c r="EB219" s="163">
        <v>3782.5826166773263</v>
      </c>
      <c r="EC219" s="163">
        <v>3782.5826166773263</v>
      </c>
      <c r="ED219" s="163">
        <v>3782.5826166773263</v>
      </c>
      <c r="EE219" s="163">
        <v>3782.5826166773263</v>
      </c>
      <c r="EF219" s="163">
        <v>3782.5826166773263</v>
      </c>
      <c r="EG219" s="163">
        <v>3782.5826166773263</v>
      </c>
      <c r="EH219" s="163">
        <v>3782.5826166773263</v>
      </c>
      <c r="EI219" s="163">
        <v>3782.5826166773263</v>
      </c>
      <c r="EJ219" s="163">
        <v>3782.5826166773263</v>
      </c>
      <c r="EK219" s="163">
        <v>3782.5826166773263</v>
      </c>
      <c r="EL219" s="163">
        <v>3782.5826166773263</v>
      </c>
      <c r="EM219" s="163">
        <v>3782.5826166773263</v>
      </c>
      <c r="EN219" s="163">
        <v>3782.5826166773263</v>
      </c>
      <c r="EO219" s="163">
        <v>3782.5826166773263</v>
      </c>
      <c r="EP219" s="163">
        <v>3782.5826166773263</v>
      </c>
      <c r="EQ219" s="163">
        <v>3782.5826166773263</v>
      </c>
      <c r="ER219" s="163">
        <v>3782.5826166773263</v>
      </c>
      <c r="ES219" s="163">
        <v>3782.5826166773263</v>
      </c>
    </row>
    <row r="220" spans="1:149" hidden="1" outlineLevel="1">
      <c r="A220" s="252" t="s">
        <v>154</v>
      </c>
      <c r="B220" s="203"/>
      <c r="C220" s="203"/>
      <c r="D220" s="23" t="s">
        <v>151</v>
      </c>
      <c r="E220" s="39">
        <v>29034.457744792187</v>
      </c>
      <c r="F220" s="39"/>
      <c r="G220" s="39"/>
      <c r="H220" s="39"/>
      <c r="I220" s="39"/>
      <c r="J220" s="39"/>
      <c r="K220" s="39"/>
      <c r="L220" s="39"/>
      <c r="M220" s="39"/>
      <c r="O220" s="39" t="s">
        <v>44</v>
      </c>
      <c r="P220" s="39">
        <v>2419.5381453993491</v>
      </c>
      <c r="Q220" s="163">
        <v>2419.5381453993491</v>
      </c>
      <c r="R220" s="163">
        <v>2419.5381453993491</v>
      </c>
      <c r="S220" s="163">
        <v>2419.5381453993491</v>
      </c>
      <c r="T220" s="163">
        <v>2419.5381453993491</v>
      </c>
      <c r="U220" s="163">
        <v>2419.5381453993491</v>
      </c>
      <c r="V220" s="163">
        <v>2419.5381453993491</v>
      </c>
      <c r="W220" s="163">
        <v>2419.5381453993491</v>
      </c>
      <c r="X220" s="163">
        <v>2419.5381453993491</v>
      </c>
      <c r="Y220" s="163">
        <v>2419.5381453993491</v>
      </c>
      <c r="Z220" s="163">
        <v>2419.5381453993491</v>
      </c>
      <c r="AA220" s="163">
        <v>2419.5381453993491</v>
      </c>
      <c r="AB220" s="163">
        <v>2419.5381453993491</v>
      </c>
      <c r="AC220" s="163">
        <v>2419.5381453993491</v>
      </c>
      <c r="AD220" s="163">
        <v>2419.5381453993491</v>
      </c>
      <c r="AE220" s="163">
        <v>2419.5381453993491</v>
      </c>
      <c r="AF220" s="163">
        <v>2419.5381453993491</v>
      </c>
      <c r="AG220" s="163">
        <v>2419.5381453993491</v>
      </c>
      <c r="AH220" s="163">
        <v>2419.5381453993491</v>
      </c>
      <c r="AI220" s="163">
        <v>2419.5381453993491</v>
      </c>
      <c r="AJ220" s="163">
        <v>2419.5381453993491</v>
      </c>
      <c r="AK220" s="163">
        <v>2419.5381453993491</v>
      </c>
      <c r="AL220" s="163">
        <v>2419.5381453993491</v>
      </c>
      <c r="AM220" s="163">
        <v>2419.5381453993491</v>
      </c>
      <c r="AN220" s="163">
        <v>2419.5381453993491</v>
      </c>
      <c r="AO220" s="163">
        <v>2419.5381453993491</v>
      </c>
      <c r="AP220" s="163">
        <v>2419.5381453993491</v>
      </c>
      <c r="AQ220" s="163">
        <v>2419.5381453993491</v>
      </c>
      <c r="AR220" s="163">
        <v>2419.5381453993491</v>
      </c>
      <c r="AS220" s="163">
        <v>2419.5381453993491</v>
      </c>
      <c r="AT220" s="163">
        <v>2419.5381453993491</v>
      </c>
      <c r="AU220" s="163">
        <v>2419.5381453993491</v>
      </c>
      <c r="AV220" s="163">
        <v>2419.5381453993491</v>
      </c>
      <c r="AW220" s="163">
        <v>2419.5381453993491</v>
      </c>
      <c r="AX220" s="163">
        <v>2419.5381453993491</v>
      </c>
      <c r="AY220" s="163">
        <v>2419.5381453993491</v>
      </c>
      <c r="AZ220" s="163">
        <v>2419.5381453993491</v>
      </c>
      <c r="BA220" s="163">
        <v>2419.5381453993491</v>
      </c>
      <c r="BB220" s="163">
        <v>2419.5381453993491</v>
      </c>
      <c r="BC220" s="163">
        <v>2419.5381453993491</v>
      </c>
      <c r="BD220" s="163">
        <v>2419.5381453993491</v>
      </c>
      <c r="BE220" s="163">
        <v>2419.5381453993491</v>
      </c>
      <c r="BF220" s="163">
        <v>2419.5381453993491</v>
      </c>
      <c r="BG220" s="163">
        <v>2419.5381453993491</v>
      </c>
      <c r="BH220" s="163">
        <v>2419.5381453993491</v>
      </c>
      <c r="BI220" s="163">
        <v>2419.5381453993491</v>
      </c>
      <c r="BJ220" s="163">
        <v>2419.5381453993491</v>
      </c>
      <c r="BK220" s="163">
        <v>2419.5381453993491</v>
      </c>
      <c r="BL220" s="163">
        <v>2419.5381453993491</v>
      </c>
      <c r="BM220" s="163">
        <v>2419.5381453993491</v>
      </c>
      <c r="BN220" s="163">
        <v>2419.5381453993491</v>
      </c>
      <c r="BO220" s="163">
        <v>2419.5381453993491</v>
      </c>
      <c r="BP220" s="163">
        <v>2419.5381453993491</v>
      </c>
      <c r="BQ220" s="163">
        <v>2419.5381453993491</v>
      </c>
      <c r="BR220" s="163">
        <v>2419.5381453993491</v>
      </c>
      <c r="BS220" s="163">
        <v>2419.5381453993491</v>
      </c>
      <c r="BT220" s="163">
        <v>2419.5381453993491</v>
      </c>
      <c r="BU220" s="163">
        <v>2419.5381453993491</v>
      </c>
      <c r="BV220" s="163">
        <v>2419.5381453993491</v>
      </c>
      <c r="BW220" s="163">
        <v>2419.5381453993491</v>
      </c>
      <c r="BX220" s="163">
        <v>2419.5381453993491</v>
      </c>
      <c r="BY220" s="163">
        <v>2419.5381453993491</v>
      </c>
      <c r="BZ220" s="163">
        <v>2419.5381453993491</v>
      </c>
      <c r="CA220" s="163">
        <v>2419.5381453993491</v>
      </c>
      <c r="CB220" s="163">
        <v>2419.5381453993491</v>
      </c>
      <c r="CC220" s="163">
        <v>2419.5381453993491</v>
      </c>
      <c r="CD220" s="163">
        <v>2419.5381453993491</v>
      </c>
      <c r="CE220" s="163">
        <v>2419.5381453993491</v>
      </c>
      <c r="CF220" s="163">
        <v>2419.5381453993491</v>
      </c>
      <c r="CG220" s="163">
        <v>2419.5381453993491</v>
      </c>
      <c r="CH220" s="163">
        <v>2419.5381453993491</v>
      </c>
      <c r="CI220" s="163">
        <v>2419.5381453993491</v>
      </c>
      <c r="CJ220" s="163">
        <v>2419.5381453993491</v>
      </c>
      <c r="CK220" s="163">
        <v>2419.5381453993491</v>
      </c>
      <c r="CL220" s="163">
        <v>2419.5381453993491</v>
      </c>
      <c r="CM220" s="163">
        <v>2419.5381453993491</v>
      </c>
      <c r="CN220" s="163">
        <v>2419.5381453993491</v>
      </c>
      <c r="CO220" s="163">
        <v>2419.5381453993491</v>
      </c>
      <c r="CP220" s="163">
        <v>2419.5381453993491</v>
      </c>
      <c r="CQ220" s="163">
        <v>2419.5381453993491</v>
      </c>
      <c r="CR220" s="163">
        <v>2419.5381453993491</v>
      </c>
      <c r="CS220" s="163">
        <v>2419.5381453993491</v>
      </c>
      <c r="CT220" s="163">
        <v>2419.5381453993491</v>
      </c>
      <c r="CU220" s="163">
        <v>2419.5381453993491</v>
      </c>
      <c r="CV220" s="163">
        <v>2419.5381453993491</v>
      </c>
      <c r="CW220" s="163">
        <v>2419.5381453993491</v>
      </c>
      <c r="CX220" s="163">
        <v>2419.5381453993491</v>
      </c>
      <c r="CY220" s="163">
        <v>2419.5381453993491</v>
      </c>
      <c r="CZ220" s="163">
        <v>2419.5381453993491</v>
      </c>
      <c r="DA220" s="163">
        <v>2419.5381453993491</v>
      </c>
      <c r="DB220" s="163">
        <v>2419.5381453993491</v>
      </c>
      <c r="DC220" s="163">
        <v>2419.5381453993491</v>
      </c>
      <c r="DD220" s="163">
        <v>2419.5381453993491</v>
      </c>
      <c r="DE220" s="163">
        <v>2419.5381453993491</v>
      </c>
      <c r="DF220" s="163">
        <v>2419.5381453993491</v>
      </c>
      <c r="DG220" s="163">
        <v>2419.5381453993491</v>
      </c>
      <c r="DH220" s="163">
        <v>2419.5381453993491</v>
      </c>
      <c r="DI220" s="163">
        <v>2419.5381453993491</v>
      </c>
      <c r="DJ220" s="163">
        <v>2419.5381453993491</v>
      </c>
      <c r="DK220" s="163">
        <v>2419.5381453993491</v>
      </c>
      <c r="DL220" s="163">
        <v>2419.5381453993491</v>
      </c>
      <c r="DM220" s="163">
        <v>2419.5381453993491</v>
      </c>
      <c r="DN220" s="163">
        <v>2419.5381453993491</v>
      </c>
      <c r="DO220" s="163">
        <v>2419.5381453993491</v>
      </c>
      <c r="DP220" s="163">
        <v>2419.5381453993491</v>
      </c>
      <c r="DQ220" s="163">
        <v>2419.5381453993491</v>
      </c>
      <c r="DR220" s="163">
        <v>2419.5381453993491</v>
      </c>
      <c r="DS220" s="163">
        <v>2419.5381453993491</v>
      </c>
      <c r="DT220" s="163">
        <v>2419.5381453993491</v>
      </c>
      <c r="DU220" s="163">
        <v>2419.5381453993491</v>
      </c>
      <c r="DV220" s="163">
        <v>2419.5381453993491</v>
      </c>
      <c r="DW220" s="163">
        <v>2419.5381453993491</v>
      </c>
      <c r="DX220" s="163">
        <v>2419.5381453993491</v>
      </c>
      <c r="DY220" s="163">
        <v>2419.5381453993491</v>
      </c>
      <c r="DZ220" s="163">
        <v>2419.5381453993491</v>
      </c>
      <c r="EA220" s="163">
        <v>2419.5381453993491</v>
      </c>
      <c r="EB220" s="163">
        <v>2419.5381453993491</v>
      </c>
      <c r="EC220" s="163">
        <v>2419.5381453993491</v>
      </c>
      <c r="ED220" s="163">
        <v>2419.5381453993491</v>
      </c>
      <c r="EE220" s="163">
        <v>2419.5381453993491</v>
      </c>
      <c r="EF220" s="163">
        <v>2419.5381453993491</v>
      </c>
      <c r="EG220" s="163">
        <v>2419.5381453993491</v>
      </c>
      <c r="EH220" s="163">
        <v>2419.5381453993491</v>
      </c>
      <c r="EI220" s="163">
        <v>2419.5381453993491</v>
      </c>
      <c r="EJ220" s="163">
        <v>2419.5381453993491</v>
      </c>
      <c r="EK220" s="163">
        <v>2419.5381453993491</v>
      </c>
      <c r="EL220" s="163">
        <v>2419.5381453993491</v>
      </c>
      <c r="EM220" s="163">
        <v>2419.5381453993491</v>
      </c>
      <c r="EN220" s="163">
        <v>2419.5381453993491</v>
      </c>
      <c r="EO220" s="163">
        <v>2419.5381453993491</v>
      </c>
      <c r="EP220" s="163">
        <v>2419.5381453993491</v>
      </c>
      <c r="EQ220" s="163">
        <v>2419.5381453993491</v>
      </c>
      <c r="ER220" s="163">
        <v>2419.5381453993491</v>
      </c>
      <c r="ES220" s="163">
        <v>2419.5381453993491</v>
      </c>
    </row>
    <row r="221" spans="1:149" hidden="1" outlineLevel="1">
      <c r="D221" s="23" t="s">
        <v>227</v>
      </c>
      <c r="E221" s="39">
        <v>231412.98322787724</v>
      </c>
      <c r="F221" s="39"/>
      <c r="G221" s="39"/>
      <c r="H221" s="39"/>
      <c r="I221" s="39"/>
      <c r="J221" s="39"/>
      <c r="K221" s="39"/>
      <c r="L221" s="39"/>
      <c r="M221" s="39"/>
      <c r="CN221" s="39"/>
      <c r="CO221" s="163"/>
    </row>
    <row r="222" spans="1:149" hidden="1" outlineLevel="1">
      <c r="D222" s="204" t="s">
        <v>147</v>
      </c>
      <c r="E222" s="39">
        <v>0</v>
      </c>
      <c r="F222" s="39"/>
      <c r="G222" s="39"/>
      <c r="H222" s="39"/>
      <c r="I222" s="39"/>
      <c r="J222" s="39"/>
      <c r="K222" s="39"/>
      <c r="L222" s="39"/>
      <c r="M222" s="39"/>
      <c r="CM222" s="204"/>
      <c r="CN222" s="39"/>
      <c r="CO222" s="163"/>
    </row>
    <row r="223" spans="1:149" hidden="1" outlineLevel="1">
      <c r="D223" s="23" t="s">
        <v>161</v>
      </c>
      <c r="E223" s="39">
        <v>231412.98322787724</v>
      </c>
      <c r="F223" s="39"/>
      <c r="G223" s="39"/>
      <c r="H223" s="39"/>
      <c r="I223" s="39"/>
      <c r="J223" s="39"/>
      <c r="K223" s="39"/>
      <c r="L223" s="39"/>
      <c r="M223" s="39"/>
      <c r="O223" s="39" t="s">
        <v>44</v>
      </c>
      <c r="P223" s="39">
        <v>-2917.1826597008348</v>
      </c>
      <c r="Q223" s="39">
        <v>-2917.1826597008348</v>
      </c>
      <c r="R223" s="39">
        <v>-3128.9654767244774</v>
      </c>
      <c r="S223" s="39">
        <v>-3128.9654767244774</v>
      </c>
      <c r="T223" s="39">
        <v>-3128.9654767244774</v>
      </c>
      <c r="U223" s="39">
        <v>-3128.9654767244774</v>
      </c>
      <c r="V223" s="39">
        <v>-3128.9654767244774</v>
      </c>
      <c r="W223" s="39">
        <v>-3128.9654767244774</v>
      </c>
      <c r="X223" s="39">
        <v>-3128.9654767244774</v>
      </c>
      <c r="Y223" s="39">
        <v>-3128.9654767244774</v>
      </c>
      <c r="Z223" s="39">
        <v>-3128.9654767244774</v>
      </c>
      <c r="AA223" s="39">
        <v>-3128.9654767244774</v>
      </c>
      <c r="AB223" s="39">
        <v>-3128.9654767244774</v>
      </c>
      <c r="AC223" s="39">
        <v>-3128.9654767244774</v>
      </c>
      <c r="AD223" s="39">
        <v>-3423.8793597416316</v>
      </c>
      <c r="AE223" s="39">
        <v>-3423.8793597416316</v>
      </c>
      <c r="AF223" s="39">
        <v>-3423.8793597416316</v>
      </c>
      <c r="AG223" s="39">
        <v>-3423.8793597416316</v>
      </c>
      <c r="AH223" s="39">
        <v>-3423.8793597416316</v>
      </c>
      <c r="AI223" s="39">
        <v>-3423.8793597416316</v>
      </c>
      <c r="AJ223" s="39">
        <v>-3423.8793597416316</v>
      </c>
      <c r="AK223" s="39">
        <v>-3423.8793597416316</v>
      </c>
      <c r="AL223" s="39">
        <v>-3423.8793597416316</v>
      </c>
      <c r="AM223" s="39">
        <v>-3423.8793597416316</v>
      </c>
      <c r="AN223" s="39">
        <v>-3423.8793597416316</v>
      </c>
      <c r="AO223" s="39">
        <v>-3423.8793597416316</v>
      </c>
      <c r="AP223" s="39">
        <v>-3738.429233396464</v>
      </c>
      <c r="AQ223" s="39">
        <v>-3738.429233396464</v>
      </c>
      <c r="AR223" s="39">
        <v>-3738.429233396464</v>
      </c>
      <c r="AS223" s="39">
        <v>-3738.429233396464</v>
      </c>
      <c r="AT223" s="39">
        <v>-3738.429233396464</v>
      </c>
      <c r="AU223" s="39">
        <v>-3738.429233396464</v>
      </c>
      <c r="AV223" s="39">
        <v>-3738.429233396464</v>
      </c>
      <c r="AW223" s="39">
        <v>-3738.429233396464</v>
      </c>
      <c r="AX223" s="39">
        <v>-3738.429233396464</v>
      </c>
      <c r="AY223" s="39">
        <v>-3738.429233396464</v>
      </c>
      <c r="AZ223" s="39">
        <v>-3738.429233396464</v>
      </c>
      <c r="BA223" s="39">
        <v>-3738.429233396464</v>
      </c>
      <c r="BB223" s="39">
        <v>-4073.9197681195092</v>
      </c>
      <c r="BC223" s="39">
        <v>-4073.9197681195092</v>
      </c>
      <c r="BD223" s="39">
        <v>-4073.9197681195092</v>
      </c>
      <c r="BE223" s="39">
        <v>-4073.9197681195092</v>
      </c>
      <c r="BF223" s="39">
        <v>-4073.9197681195092</v>
      </c>
      <c r="BG223" s="39">
        <v>-4073.9197681195092</v>
      </c>
      <c r="BH223" s="39">
        <v>-4073.9197681195092</v>
      </c>
      <c r="BI223" s="39">
        <v>-4073.9197681195092</v>
      </c>
      <c r="BJ223" s="39">
        <v>-4073.9197681195092</v>
      </c>
      <c r="BK223" s="39">
        <v>-4073.9197681195092</v>
      </c>
      <c r="BL223" s="39">
        <v>-4073.9197681195092</v>
      </c>
      <c r="BM223" s="39">
        <v>-4073.9197681195092</v>
      </c>
      <c r="BN223" s="39">
        <v>-4433.0243210575472</v>
      </c>
      <c r="BO223" s="39">
        <v>-4433.0243210575472</v>
      </c>
      <c r="BP223" s="39">
        <v>-4433.0243210575472</v>
      </c>
      <c r="BQ223" s="39">
        <v>-4433.0243210575472</v>
      </c>
      <c r="BR223" s="39">
        <v>-4433.0243210575472</v>
      </c>
      <c r="BS223" s="39">
        <v>-4433.0243210575472</v>
      </c>
      <c r="BT223" s="39">
        <v>-4433.0243210575472</v>
      </c>
      <c r="BU223" s="39">
        <v>-4433.0243210575472</v>
      </c>
      <c r="BV223" s="39">
        <v>-4433.0243210575472</v>
      </c>
      <c r="BW223" s="39">
        <v>-4433.0243210575472</v>
      </c>
      <c r="BX223" s="39">
        <v>-4433.0243210575472</v>
      </c>
      <c r="BY223" s="39">
        <v>-4433.0243210575472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/>
      <c r="CJ223" s="39"/>
      <c r="CK223" s="39"/>
      <c r="CN223" s="39"/>
      <c r="CO223" s="163"/>
    </row>
    <row r="224" spans="1:149" hidden="1" outlineLevel="1">
      <c r="D224" s="23" t="s">
        <v>178</v>
      </c>
      <c r="E224" s="448">
        <v>0.75667550373148706</v>
      </c>
      <c r="F224" s="39"/>
      <c r="G224" s="39"/>
      <c r="H224" s="39"/>
      <c r="I224" s="39"/>
      <c r="J224" s="39"/>
      <c r="K224" s="39"/>
      <c r="L224" s="39"/>
      <c r="M224" s="39"/>
      <c r="O224" s="164">
        <v>0.75667550373148706</v>
      </c>
      <c r="P224" s="164">
        <v>0.75667550373148706</v>
      </c>
      <c r="Q224" s="164">
        <v>0.75667550373148706</v>
      </c>
      <c r="R224" s="164">
        <v>0.75667550373148706</v>
      </c>
      <c r="S224" s="164">
        <v>0.75667550373148706</v>
      </c>
      <c r="T224" s="164">
        <v>0.75667550373148706</v>
      </c>
      <c r="U224" s="164">
        <v>0.75667550373148706</v>
      </c>
      <c r="V224" s="164">
        <v>0.75667550373148706</v>
      </c>
      <c r="W224" s="164">
        <v>0.75667550373148706</v>
      </c>
      <c r="X224" s="164">
        <v>0.75667550373148706</v>
      </c>
      <c r="Y224" s="164">
        <v>0.75667550373148706</v>
      </c>
      <c r="Z224" s="164">
        <v>0.75667550373148706</v>
      </c>
      <c r="AA224" s="164">
        <v>0.75667550373148706</v>
      </c>
      <c r="AB224" s="164">
        <v>0.75667550373148706</v>
      </c>
      <c r="AC224" s="164">
        <v>0.75667550373148706</v>
      </c>
      <c r="AD224" s="164">
        <v>0.75667550373148706</v>
      </c>
      <c r="AE224" s="164">
        <v>0.75667550373148706</v>
      </c>
      <c r="AF224" s="164">
        <v>0.75667550373148706</v>
      </c>
      <c r="AG224" s="164">
        <v>0.75667550373148706</v>
      </c>
      <c r="AH224" s="164">
        <v>0.75667550373148706</v>
      </c>
      <c r="AI224" s="164">
        <v>0.75667550373148706</v>
      </c>
      <c r="AJ224" s="164">
        <v>0.75667550373148706</v>
      </c>
      <c r="AK224" s="164">
        <v>0.75667550373148706</v>
      </c>
      <c r="AL224" s="164">
        <v>0.75667550373148706</v>
      </c>
      <c r="AM224" s="164">
        <v>0.75667550373148706</v>
      </c>
      <c r="AN224" s="164">
        <v>0.75667550373148706</v>
      </c>
      <c r="AO224" s="164">
        <v>0.75667550373148706</v>
      </c>
      <c r="AP224" s="164">
        <v>0.75667550373148706</v>
      </c>
      <c r="AQ224" s="164">
        <v>0.75667550373148706</v>
      </c>
      <c r="AR224" s="164">
        <v>0.75667550373148706</v>
      </c>
      <c r="AS224" s="164">
        <v>0.75667550373148706</v>
      </c>
      <c r="AT224" s="164">
        <v>0.75667550373148706</v>
      </c>
      <c r="AU224" s="164">
        <v>0.75667550373148706</v>
      </c>
      <c r="AV224" s="164">
        <v>0.75667550373148706</v>
      </c>
      <c r="AW224" s="164">
        <v>0.75667550373148706</v>
      </c>
      <c r="AX224" s="164">
        <v>0.75667550373148706</v>
      </c>
      <c r="AY224" s="164">
        <v>0.75667550373148706</v>
      </c>
      <c r="AZ224" s="164">
        <v>0.75667550373148706</v>
      </c>
      <c r="BA224" s="164">
        <v>0.75667550373148706</v>
      </c>
      <c r="BB224" s="164">
        <v>0.75667550373148706</v>
      </c>
      <c r="BC224" s="164">
        <v>0.75667550373148706</v>
      </c>
      <c r="BD224" s="164">
        <v>0.75667550373148706</v>
      </c>
      <c r="BE224" s="164">
        <v>0.75667550373148706</v>
      </c>
      <c r="BF224" s="164">
        <v>0.75667550373148706</v>
      </c>
      <c r="BG224" s="164">
        <v>0.75667550373148706</v>
      </c>
      <c r="BH224" s="164">
        <v>0.75667550373148706</v>
      </c>
      <c r="BI224" s="164">
        <v>0.75667550373148706</v>
      </c>
      <c r="BJ224" s="164">
        <v>0.75667550373148706</v>
      </c>
      <c r="BK224" s="164">
        <v>0.75667550373148706</v>
      </c>
      <c r="BL224" s="164">
        <v>0.75667550373148706</v>
      </c>
      <c r="BM224" s="164">
        <v>0.75667550373148706</v>
      </c>
      <c r="BN224" s="164">
        <v>0.75667550373148706</v>
      </c>
      <c r="BO224" s="164">
        <v>0.75667550373148706</v>
      </c>
      <c r="BP224" s="164">
        <v>0.75667550373148706</v>
      </c>
      <c r="BQ224" s="164">
        <v>0.75667550373148706</v>
      </c>
      <c r="BR224" s="164">
        <v>0.75667550373148706</v>
      </c>
      <c r="BS224" s="164">
        <v>0.75667550373148706</v>
      </c>
      <c r="BT224" s="164">
        <v>0.75667550373148706</v>
      </c>
      <c r="BU224" s="164">
        <v>0.75667550373148706</v>
      </c>
      <c r="BV224" s="164">
        <v>0.75667550373148706</v>
      </c>
      <c r="BW224" s="164">
        <v>0.75667550373148706</v>
      </c>
      <c r="BX224" s="164">
        <v>0.75667550373148706</v>
      </c>
      <c r="BY224" s="164">
        <v>0.75667550373148706</v>
      </c>
      <c r="BZ224" s="164">
        <v>0.75667550373148706</v>
      </c>
      <c r="CA224" s="164">
        <v>0.75667550373148706</v>
      </c>
      <c r="CB224" s="164">
        <v>0.75667550373148706</v>
      </c>
      <c r="CC224" s="164">
        <v>0.75667550373148706</v>
      </c>
      <c r="CD224" s="164">
        <v>0.75667550373148706</v>
      </c>
      <c r="CE224" s="164">
        <v>0.75667550373148706</v>
      </c>
      <c r="CF224" s="164">
        <v>0.75667550373148706</v>
      </c>
      <c r="CG224" s="164">
        <v>0.75667550373148706</v>
      </c>
      <c r="CH224" s="164">
        <v>0.75667550373148706</v>
      </c>
      <c r="CI224" s="164">
        <v>0.75667550373148706</v>
      </c>
      <c r="CJ224" s="164">
        <v>0.75667550373148706</v>
      </c>
      <c r="CK224" s="164">
        <v>0.75667550373148706</v>
      </c>
      <c r="CL224" s="164">
        <v>0.75667550373148706</v>
      </c>
      <c r="CM224" s="164">
        <v>0.75667550373148706</v>
      </c>
      <c r="CN224" s="164">
        <v>0.75667550373148706</v>
      </c>
      <c r="CO224" s="164">
        <v>0.75667550373148706</v>
      </c>
      <c r="CP224" s="164">
        <v>0.75667550373148706</v>
      </c>
      <c r="CQ224" s="164">
        <v>0.75667550373148706</v>
      </c>
      <c r="CR224" s="164">
        <v>0.75667550373148706</v>
      </c>
      <c r="CS224" s="164">
        <v>0.75667550373148706</v>
      </c>
      <c r="CT224" s="164">
        <v>0.75667550373148706</v>
      </c>
      <c r="CU224" s="164">
        <v>0.75667550373148706</v>
      </c>
      <c r="CV224" s="164">
        <v>0.75667550373148706</v>
      </c>
      <c r="CW224" s="164">
        <v>0.75667550373148706</v>
      </c>
      <c r="CX224" s="164">
        <v>0.75667550373148706</v>
      </c>
      <c r="CY224" s="164">
        <v>0.75667550373148706</v>
      </c>
      <c r="CZ224" s="164">
        <v>0.75667550373148706</v>
      </c>
      <c r="DA224" s="164">
        <v>0.75667550373148706</v>
      </c>
      <c r="DB224" s="164">
        <v>0.75667550373148706</v>
      </c>
      <c r="DC224" s="164">
        <v>0.75667550373148706</v>
      </c>
      <c r="DD224" s="164">
        <v>0.75667550373148706</v>
      </c>
      <c r="DE224" s="164">
        <v>0.75667550373148706</v>
      </c>
      <c r="DF224" s="164">
        <v>0.75667550373148706</v>
      </c>
      <c r="DG224" s="164">
        <v>0.75667550373148706</v>
      </c>
      <c r="DH224" s="164">
        <v>0.75667550373148706</v>
      </c>
      <c r="DI224" s="164">
        <v>0.75667550373148706</v>
      </c>
      <c r="DJ224" s="164">
        <v>0.75667550373148706</v>
      </c>
      <c r="DK224" s="164">
        <v>0.75667550373148706</v>
      </c>
      <c r="DL224" s="164">
        <v>0.75667550373148706</v>
      </c>
      <c r="DM224" s="164">
        <v>0.75667550373148706</v>
      </c>
      <c r="DN224" s="164">
        <v>0.75667550373148706</v>
      </c>
      <c r="DO224" s="164">
        <v>0.75667550373148706</v>
      </c>
      <c r="DP224" s="164">
        <v>0.75667550373148706</v>
      </c>
      <c r="DQ224" s="164">
        <v>0.75667550373148706</v>
      </c>
      <c r="DR224" s="164">
        <v>0.75667550373148706</v>
      </c>
      <c r="DS224" s="164">
        <v>0.75667550373148706</v>
      </c>
      <c r="DT224" s="164">
        <v>0.75667550373148706</v>
      </c>
      <c r="DU224" s="164">
        <v>0.75667550373148706</v>
      </c>
      <c r="DV224" s="164">
        <v>0.75667550373148706</v>
      </c>
      <c r="DW224" s="164">
        <v>0.75667550373148706</v>
      </c>
      <c r="DX224" s="164">
        <v>0.75667550373148706</v>
      </c>
      <c r="DY224" s="164">
        <v>0.75667550373148706</v>
      </c>
      <c r="DZ224" s="164">
        <v>0.75667550373148706</v>
      </c>
      <c r="EA224" s="164">
        <v>0.75667550373148706</v>
      </c>
      <c r="EB224" s="164">
        <v>0.75667550373148706</v>
      </c>
      <c r="EC224" s="164">
        <v>0.75667550373148706</v>
      </c>
      <c r="ED224" s="164">
        <v>0.75667550373148706</v>
      </c>
      <c r="EE224" s="164">
        <v>0.75667550373148706</v>
      </c>
      <c r="EF224" s="164">
        <v>0.75667550373148706</v>
      </c>
      <c r="EG224" s="164">
        <v>0.75667550373148706</v>
      </c>
      <c r="EH224" s="164">
        <v>0.75667550373148706</v>
      </c>
      <c r="EI224" s="164">
        <v>0.75667550373148706</v>
      </c>
      <c r="EJ224" s="164">
        <v>0.75667550373148706</v>
      </c>
      <c r="EK224" s="164">
        <v>0.75667550373148706</v>
      </c>
      <c r="EL224" s="164">
        <v>0.75667550373148706</v>
      </c>
      <c r="EM224" s="164">
        <v>0.75667550373148706</v>
      </c>
      <c r="EN224" s="164">
        <v>0.75667550373148706</v>
      </c>
      <c r="EO224" s="164">
        <v>0.75667550373148706</v>
      </c>
      <c r="EP224" s="164">
        <v>0.75667550373148706</v>
      </c>
      <c r="EQ224" s="164">
        <v>0.75667550373148706</v>
      </c>
      <c r="ER224" s="164">
        <v>0.75667550373148706</v>
      </c>
      <c r="ES224" s="164">
        <v>0.75667550373148706</v>
      </c>
    </row>
    <row r="225" spans="1:149" hidden="1" outlineLevel="1">
      <c r="D225" s="23" t="s">
        <v>162</v>
      </c>
      <c r="E225" s="39">
        <v>424258.65810018376</v>
      </c>
      <c r="F225" s="39"/>
      <c r="G225" s="39"/>
      <c r="H225" s="39"/>
      <c r="I225" s="39"/>
      <c r="J225" s="39"/>
      <c r="K225" s="39"/>
      <c r="L225" s="39"/>
      <c r="M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N225" s="39"/>
      <c r="CO225" s="163"/>
    </row>
    <row r="226" spans="1:149" hidden="1" outlineLevel="1">
      <c r="D226" s="23" t="s">
        <v>220</v>
      </c>
      <c r="E226" s="39">
        <v>572.61677281558332</v>
      </c>
      <c r="F226" s="39"/>
      <c r="G226" s="39"/>
      <c r="H226" s="39"/>
      <c r="I226" s="39"/>
      <c r="J226" s="39"/>
      <c r="K226" s="39"/>
      <c r="L226" s="39"/>
      <c r="M226" s="39"/>
      <c r="O226" s="39" t="s">
        <v>44</v>
      </c>
      <c r="P226" s="39">
        <v>-572.61677281558332</v>
      </c>
      <c r="Q226" s="39">
        <v>-572.61677281558332</v>
      </c>
      <c r="R226" s="39">
        <v>-572.61677281558332</v>
      </c>
      <c r="S226" s="39">
        <v>-572.61677281558332</v>
      </c>
      <c r="T226" s="39">
        <v>-572.61677281558332</v>
      </c>
      <c r="U226" s="39">
        <v>-572.61677281558332</v>
      </c>
      <c r="V226" s="39">
        <v>-572.61677281558332</v>
      </c>
      <c r="W226" s="39">
        <v>-572.61677281558332</v>
      </c>
      <c r="X226" s="39">
        <v>-572.61677281558332</v>
      </c>
      <c r="Y226" s="39">
        <v>-572.61677281558332</v>
      </c>
      <c r="Z226" s="39">
        <v>-572.61677281558332</v>
      </c>
      <c r="AA226" s="39">
        <v>-572.61677281558332</v>
      </c>
      <c r="AB226" s="39">
        <v>-572.61677281558332</v>
      </c>
      <c r="AC226" s="39">
        <v>-572.61677281558332</v>
      </c>
      <c r="AD226" s="39">
        <v>-572.61677281558332</v>
      </c>
      <c r="AE226" s="39">
        <v>-572.61677281558332</v>
      </c>
      <c r="AF226" s="39">
        <v>-572.61677281558332</v>
      </c>
      <c r="AG226" s="39">
        <v>-572.61677281558332</v>
      </c>
      <c r="AH226" s="39">
        <v>-572.61677281558332</v>
      </c>
      <c r="AI226" s="39">
        <v>-572.61677281558332</v>
      </c>
      <c r="AJ226" s="39">
        <v>-572.61677281558332</v>
      </c>
      <c r="AK226" s="39">
        <v>-572.61677281558332</v>
      </c>
      <c r="AL226" s="39">
        <v>-572.61677281558332</v>
      </c>
      <c r="AM226" s="39">
        <v>-572.61677281558332</v>
      </c>
      <c r="AN226" s="39">
        <v>-572.61677281558332</v>
      </c>
      <c r="AO226" s="39">
        <v>-572.61677281558332</v>
      </c>
      <c r="AP226" s="39">
        <v>-572.61677281558332</v>
      </c>
      <c r="AQ226" s="39">
        <v>-572.61677281558332</v>
      </c>
      <c r="AR226" s="39">
        <v>-572.61677281558332</v>
      </c>
      <c r="AS226" s="39">
        <v>-572.61677281558332</v>
      </c>
      <c r="AT226" s="39">
        <v>-572.61677281558332</v>
      </c>
      <c r="AU226" s="39">
        <v>-572.61677281558332</v>
      </c>
      <c r="AV226" s="39">
        <v>-572.61677281558332</v>
      </c>
      <c r="AW226" s="39">
        <v>-572.61677281558332</v>
      </c>
      <c r="AX226" s="39">
        <v>-572.61677281558332</v>
      </c>
      <c r="AY226" s="39">
        <v>-572.61677281558332</v>
      </c>
      <c r="AZ226" s="39">
        <v>-572.61677281558332</v>
      </c>
      <c r="BA226" s="39">
        <v>-572.61677281558332</v>
      </c>
      <c r="BB226" s="39">
        <v>-572.61677281558332</v>
      </c>
      <c r="BC226" s="39">
        <v>-572.61677281558332</v>
      </c>
      <c r="BD226" s="39">
        <v>-572.61677281558332</v>
      </c>
      <c r="BE226" s="39">
        <v>-572.61677281558332</v>
      </c>
      <c r="BF226" s="39">
        <v>-572.61677281558332</v>
      </c>
      <c r="BG226" s="39">
        <v>-572.61677281558332</v>
      </c>
      <c r="BH226" s="39">
        <v>-572.61677281558332</v>
      </c>
      <c r="BI226" s="39">
        <v>-572.61677281558332</v>
      </c>
      <c r="BJ226" s="39">
        <v>-572.61677281558332</v>
      </c>
      <c r="BK226" s="39">
        <v>-572.61677281558332</v>
      </c>
      <c r="BL226" s="39">
        <v>-572.61677281558332</v>
      </c>
      <c r="BM226" s="39">
        <v>-572.61677281558332</v>
      </c>
      <c r="BN226" s="39">
        <v>-572.61677281558332</v>
      </c>
      <c r="BO226" s="39">
        <v>-572.61677281558332</v>
      </c>
      <c r="BP226" s="39">
        <v>-572.61677281558332</v>
      </c>
      <c r="BQ226" s="39">
        <v>-572.61677281558332</v>
      </c>
      <c r="BR226" s="39">
        <v>-572.61677281558332</v>
      </c>
      <c r="BS226" s="39">
        <v>-572.61677281558332</v>
      </c>
      <c r="BT226" s="39">
        <v>-572.61677281558332</v>
      </c>
      <c r="BU226" s="39">
        <v>-572.61677281558332</v>
      </c>
      <c r="BV226" s="39">
        <v>-572.61677281558332</v>
      </c>
      <c r="BW226" s="39">
        <v>-572.61677281558332</v>
      </c>
      <c r="BX226" s="39">
        <v>-572.61677281558332</v>
      </c>
      <c r="BY226" s="39">
        <v>-572.61677281558332</v>
      </c>
      <c r="BZ226" s="39">
        <v>-572.61677281558332</v>
      </c>
      <c r="CA226" s="39">
        <v>-572.61677281558332</v>
      </c>
      <c r="CB226" s="39">
        <v>-572.61677281558332</v>
      </c>
      <c r="CC226" s="39">
        <v>-572.61677281558332</v>
      </c>
      <c r="CD226" s="39">
        <v>-572.61677281558332</v>
      </c>
      <c r="CE226" s="39">
        <v>-572.61677281558332</v>
      </c>
      <c r="CF226" s="39">
        <v>-572.61677281558332</v>
      </c>
      <c r="CG226" s="39">
        <v>-572.61677281558332</v>
      </c>
      <c r="CH226" s="39">
        <v>-572.61677281558332</v>
      </c>
      <c r="CI226" s="39">
        <v>-572.61677281558332</v>
      </c>
      <c r="CJ226" s="39">
        <v>-572.61677281558332</v>
      </c>
      <c r="CK226" s="39">
        <v>-572.61677281558332</v>
      </c>
      <c r="CL226" s="39">
        <v>-572.61677281558332</v>
      </c>
      <c r="CM226" s="39">
        <v>-572.61677281558332</v>
      </c>
      <c r="CN226" s="39">
        <v>-572.61677281558332</v>
      </c>
      <c r="CO226" s="39">
        <v>-572.61677281558332</v>
      </c>
      <c r="CP226" s="39">
        <v>-572.61677281558332</v>
      </c>
      <c r="CQ226" s="39">
        <v>-572.61677281558332</v>
      </c>
      <c r="CR226" s="39">
        <v>-572.61677281558332</v>
      </c>
      <c r="CS226" s="39">
        <v>-572.61677281558332</v>
      </c>
      <c r="CT226" s="39">
        <v>-572.61677281558332</v>
      </c>
      <c r="CU226" s="39">
        <v>-572.61677281558332</v>
      </c>
      <c r="CV226" s="39">
        <v>-572.61677281558332</v>
      </c>
      <c r="CW226" s="39">
        <v>-572.61677281558332</v>
      </c>
      <c r="CX226" s="39">
        <v>-572.61677281558332</v>
      </c>
      <c r="CY226" s="39">
        <v>-572.61677281558332</v>
      </c>
      <c r="CZ226" s="39">
        <v>-572.61677281558332</v>
      </c>
      <c r="DA226" s="39">
        <v>-572.61677281558332</v>
      </c>
      <c r="DB226" s="39">
        <v>-572.61677281558332</v>
      </c>
      <c r="DC226" s="39">
        <v>-572.61677281558332</v>
      </c>
      <c r="DD226" s="39">
        <v>-572.61677281558332</v>
      </c>
      <c r="DE226" s="39">
        <v>-572.61677281558332</v>
      </c>
      <c r="DF226" s="39">
        <v>-572.61677281558332</v>
      </c>
      <c r="DG226" s="39">
        <v>-572.61677281558332</v>
      </c>
      <c r="DH226" s="39">
        <v>-572.61677281558332</v>
      </c>
      <c r="DI226" s="39">
        <v>-572.61677281558332</v>
      </c>
      <c r="DJ226" s="39">
        <v>-572.61677281558332</v>
      </c>
      <c r="DK226" s="39">
        <v>-572.61677281558332</v>
      </c>
      <c r="DL226" s="39">
        <v>-572.61677281558332</v>
      </c>
      <c r="DM226" s="39">
        <v>-572.61677281558332</v>
      </c>
      <c r="DN226" s="39">
        <v>-572.61677281558332</v>
      </c>
      <c r="DO226" s="39">
        <v>-572.61677281558332</v>
      </c>
      <c r="DP226" s="39">
        <v>-572.61677281558332</v>
      </c>
      <c r="DQ226" s="39">
        <v>-572.61677281558332</v>
      </c>
      <c r="DR226" s="39">
        <v>-572.61677281558332</v>
      </c>
      <c r="DS226" s="39">
        <v>-572.61677281558332</v>
      </c>
      <c r="DT226" s="39">
        <v>-572.61677281558332</v>
      </c>
      <c r="DU226" s="39">
        <v>-572.61677281558332</v>
      </c>
      <c r="DV226" s="39">
        <v>-572.61677281558332</v>
      </c>
      <c r="DW226" s="39">
        <v>-572.61677281558332</v>
      </c>
      <c r="DX226" s="39">
        <v>-572.61677281558332</v>
      </c>
      <c r="DY226" s="39">
        <v>-572.61677281558332</v>
      </c>
      <c r="DZ226" s="39">
        <v>-572.61677281558332</v>
      </c>
      <c r="EA226" s="39">
        <v>-572.61677281558332</v>
      </c>
      <c r="EB226" s="39">
        <v>-572.61677281558332</v>
      </c>
      <c r="EC226" s="39">
        <v>-572.61677281558332</v>
      </c>
      <c r="ED226" s="39">
        <v>-572.61677281558332</v>
      </c>
      <c r="EE226" s="39">
        <v>-572.61677281558332</v>
      </c>
      <c r="EF226" s="39">
        <v>-572.61677281558332</v>
      </c>
      <c r="EG226" s="39">
        <v>-572.61677281558332</v>
      </c>
      <c r="EH226" s="39">
        <v>-572.61677281558332</v>
      </c>
      <c r="EI226" s="39">
        <v>-572.61677281558332</v>
      </c>
      <c r="EJ226" s="39">
        <v>-572.61677281558332</v>
      </c>
      <c r="EK226" s="39">
        <v>-572.61677281558332</v>
      </c>
      <c r="EL226" s="39">
        <v>-572.61677281558332</v>
      </c>
      <c r="EM226" s="39">
        <v>-572.61677281558332</v>
      </c>
      <c r="EN226" s="39">
        <v>-572.61677281558332</v>
      </c>
      <c r="EO226" s="39">
        <v>-572.61677281558332</v>
      </c>
      <c r="EP226" s="39">
        <v>-572.61677281558332</v>
      </c>
      <c r="EQ226" s="39">
        <v>-572.61677281558332</v>
      </c>
      <c r="ER226" s="39">
        <v>-572.61677281558332</v>
      </c>
      <c r="ES226" s="39">
        <v>-572.61677281558332</v>
      </c>
    </row>
    <row r="227" spans="1:149" hidden="1" outlineLevel="1">
      <c r="E227" s="39"/>
      <c r="F227" s="39"/>
      <c r="G227" s="39"/>
      <c r="H227" s="39"/>
      <c r="I227" s="39"/>
      <c r="J227" s="39"/>
      <c r="K227" s="39"/>
      <c r="L227" s="39"/>
      <c r="M227" s="39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  <c r="AA227" s="205"/>
      <c r="AB227" s="205"/>
      <c r="AC227" s="205"/>
      <c r="AD227" s="205"/>
      <c r="AE227" s="205"/>
      <c r="AF227" s="205"/>
      <c r="AG227" s="205"/>
      <c r="AH227" s="205"/>
      <c r="AI227" s="205"/>
      <c r="AJ227" s="205"/>
      <c r="AK227" s="205"/>
      <c r="AL227" s="205"/>
      <c r="AM227" s="205"/>
      <c r="AN227" s="205"/>
      <c r="AO227" s="205"/>
      <c r="AP227" s="205"/>
      <c r="AQ227" s="205"/>
      <c r="AR227" s="205"/>
      <c r="AS227" s="205"/>
      <c r="AT227" s="205"/>
      <c r="AU227" s="205"/>
      <c r="AV227" s="205"/>
      <c r="AW227" s="205"/>
      <c r="AX227" s="205"/>
      <c r="AY227" s="205"/>
      <c r="AZ227" s="205"/>
      <c r="BA227" s="205"/>
      <c r="BB227" s="205"/>
      <c r="BC227" s="205"/>
      <c r="BD227" s="205"/>
      <c r="BE227" s="205"/>
      <c r="BF227" s="205"/>
      <c r="BG227" s="205"/>
      <c r="BH227" s="205"/>
      <c r="BI227" s="205"/>
      <c r="BJ227" s="205"/>
      <c r="BK227" s="205"/>
      <c r="BL227" s="205"/>
      <c r="BM227" s="205"/>
      <c r="BN227" s="205"/>
      <c r="BO227" s="205"/>
      <c r="BP227" s="205"/>
      <c r="BQ227" s="205"/>
      <c r="BR227" s="205"/>
      <c r="BS227" s="205"/>
      <c r="BT227" s="205"/>
      <c r="BU227" s="205"/>
      <c r="BV227" s="205"/>
      <c r="BW227" s="205"/>
      <c r="BX227" s="205"/>
      <c r="BY227" s="205"/>
      <c r="BZ227" s="205"/>
      <c r="CA227" s="205"/>
      <c r="CB227" s="205"/>
      <c r="CC227" s="205"/>
      <c r="CD227" s="205"/>
      <c r="CE227" s="205"/>
      <c r="CF227" s="205"/>
      <c r="CG227" s="205"/>
      <c r="CH227" s="205"/>
      <c r="CI227" s="205"/>
      <c r="CJ227" s="205"/>
      <c r="CK227" s="205"/>
      <c r="CL227" s="205"/>
      <c r="CM227" s="205"/>
      <c r="CN227" s="205"/>
      <c r="CO227" s="205"/>
      <c r="CP227" s="205"/>
      <c r="CQ227" s="205"/>
      <c r="CR227" s="205"/>
      <c r="CS227" s="205"/>
      <c r="CT227" s="205"/>
      <c r="CU227" s="205"/>
      <c r="CV227" s="205"/>
      <c r="CW227" s="205"/>
      <c r="CX227" s="205"/>
      <c r="CY227" s="205"/>
      <c r="CZ227" s="205"/>
      <c r="DA227" s="205"/>
      <c r="DB227" s="205"/>
      <c r="DC227" s="205"/>
      <c r="DD227" s="205"/>
      <c r="DE227" s="205"/>
      <c r="DF227" s="205"/>
      <c r="DG227" s="205"/>
      <c r="DH227" s="205"/>
      <c r="DI227" s="205"/>
      <c r="DJ227" s="205"/>
      <c r="DK227" s="205"/>
      <c r="DL227" s="205"/>
      <c r="DM227" s="205"/>
      <c r="DN227" s="205"/>
      <c r="DO227" s="205"/>
      <c r="DP227" s="205"/>
      <c r="DQ227" s="205"/>
      <c r="DR227" s="205"/>
      <c r="DS227" s="205"/>
      <c r="DT227" s="205"/>
      <c r="DU227" s="205"/>
      <c r="DV227" s="205"/>
      <c r="DW227" s="205"/>
      <c r="DX227" s="205"/>
      <c r="DY227" s="205"/>
      <c r="DZ227" s="205"/>
      <c r="EA227" s="205"/>
      <c r="EB227" s="205"/>
      <c r="EC227" s="205"/>
      <c r="ED227" s="205"/>
      <c r="EE227" s="205"/>
      <c r="EF227" s="205"/>
      <c r="EG227" s="205"/>
      <c r="EH227" s="205"/>
      <c r="EI227" s="205"/>
      <c r="EJ227" s="205"/>
      <c r="EK227" s="205"/>
      <c r="EL227" s="205"/>
      <c r="EM227" s="205"/>
      <c r="EN227" s="205"/>
      <c r="EO227" s="205"/>
      <c r="EP227" s="205"/>
      <c r="EQ227" s="205"/>
      <c r="ER227" s="205"/>
      <c r="ES227" s="205"/>
    </row>
    <row r="228" spans="1:149" hidden="1" outlineLevel="1">
      <c r="A228" s="251" t="s">
        <v>154</v>
      </c>
      <c r="D228" s="23" t="s">
        <v>152</v>
      </c>
      <c r="E228" s="39"/>
      <c r="F228" s="39"/>
      <c r="G228" s="39"/>
      <c r="H228" s="39"/>
      <c r="I228" s="39"/>
      <c r="J228" s="39"/>
      <c r="K228" s="39"/>
      <c r="L228" s="39"/>
      <c r="M228" s="39"/>
      <c r="O228" s="39" t="s">
        <v>44</v>
      </c>
      <c r="P228" s="39">
        <v>-572.61677281558332</v>
      </c>
      <c r="Q228" s="39">
        <v>-572.61677281558332</v>
      </c>
      <c r="R228" s="39">
        <v>-572.61677281558332</v>
      </c>
      <c r="S228" s="39">
        <v>-572.61677281558332</v>
      </c>
      <c r="T228" s="39">
        <v>-572.61677281558332</v>
      </c>
      <c r="U228" s="39">
        <v>-572.61677281558332</v>
      </c>
      <c r="V228" s="39">
        <v>-572.61677281558332</v>
      </c>
      <c r="W228" s="39">
        <v>-572.61677281558332</v>
      </c>
      <c r="X228" s="39">
        <v>-572.61677281558332</v>
      </c>
      <c r="Y228" s="39">
        <v>-572.61677281558332</v>
      </c>
      <c r="Z228" s="39">
        <v>-572.61677281558332</v>
      </c>
      <c r="AA228" s="39">
        <v>-572.61677281558332</v>
      </c>
      <c r="AB228" s="39">
        <v>-572.61677281558332</v>
      </c>
      <c r="AC228" s="39">
        <v>-572.61677281558332</v>
      </c>
      <c r="AD228" s="39">
        <v>-572.61677281558332</v>
      </c>
      <c r="AE228" s="39">
        <v>-572.61677281558332</v>
      </c>
      <c r="AF228" s="39">
        <v>-572.61677281558332</v>
      </c>
      <c r="AG228" s="39">
        <v>-572.61677281558332</v>
      </c>
      <c r="AH228" s="39">
        <v>-572.61677281558332</v>
      </c>
      <c r="AI228" s="39">
        <v>-572.61677281558332</v>
      </c>
      <c r="AJ228" s="39">
        <v>-572.61677281558332</v>
      </c>
      <c r="AK228" s="39">
        <v>-572.61677281558332</v>
      </c>
      <c r="AL228" s="39">
        <v>-572.61677281558332</v>
      </c>
      <c r="AM228" s="39">
        <v>-572.61677281558332</v>
      </c>
      <c r="AN228" s="39">
        <v>-572.61677281558332</v>
      </c>
      <c r="AO228" s="39">
        <v>-572.61677281558332</v>
      </c>
      <c r="AP228" s="39">
        <v>-572.61677281558332</v>
      </c>
      <c r="AQ228" s="39">
        <v>-572.61677281558332</v>
      </c>
      <c r="AR228" s="39">
        <v>-572.61677281558332</v>
      </c>
      <c r="AS228" s="39">
        <v>-572.61677281558332</v>
      </c>
      <c r="AT228" s="39">
        <v>-572.61677281558332</v>
      </c>
      <c r="AU228" s="39">
        <v>-572.61677281558332</v>
      </c>
      <c r="AV228" s="39">
        <v>-572.61677281558332</v>
      </c>
      <c r="AW228" s="39">
        <v>-572.61677281558332</v>
      </c>
      <c r="AX228" s="39">
        <v>-572.61677281558332</v>
      </c>
      <c r="AY228" s="39">
        <v>-572.61677281558332</v>
      </c>
      <c r="AZ228" s="39">
        <v>-572.61677281558332</v>
      </c>
      <c r="BA228" s="39">
        <v>-572.61677281558332</v>
      </c>
      <c r="BB228" s="39">
        <v>-572.61677281558332</v>
      </c>
      <c r="BC228" s="39">
        <v>-572.61677281558332</v>
      </c>
      <c r="BD228" s="39">
        <v>-572.61677281558332</v>
      </c>
      <c r="BE228" s="39">
        <v>-572.61677281558332</v>
      </c>
      <c r="BF228" s="39">
        <v>-572.61677281558332</v>
      </c>
      <c r="BG228" s="39">
        <v>-572.61677281558332</v>
      </c>
      <c r="BH228" s="39">
        <v>-572.61677281558332</v>
      </c>
      <c r="BI228" s="39">
        <v>-572.61677281558332</v>
      </c>
      <c r="BJ228" s="39">
        <v>-572.61677281558332</v>
      </c>
      <c r="BK228" s="39">
        <v>-572.61677281558332</v>
      </c>
      <c r="BL228" s="39">
        <v>-572.61677281558332</v>
      </c>
      <c r="BM228" s="39">
        <v>-572.61677281558332</v>
      </c>
      <c r="BN228" s="39">
        <v>-572.61677281558332</v>
      </c>
      <c r="BO228" s="39">
        <v>-572.61677281558332</v>
      </c>
      <c r="BP228" s="39">
        <v>-572.61677281558332</v>
      </c>
      <c r="BQ228" s="39">
        <v>-572.61677281558332</v>
      </c>
      <c r="BR228" s="39">
        <v>-572.61677281558332</v>
      </c>
      <c r="BS228" s="39">
        <v>-572.61677281558332</v>
      </c>
      <c r="BT228" s="39">
        <v>-572.61677281558332</v>
      </c>
      <c r="BU228" s="39">
        <v>-572.61677281558332</v>
      </c>
      <c r="BV228" s="39">
        <v>-572.61677281558332</v>
      </c>
      <c r="BW228" s="39">
        <v>-572.61677281558332</v>
      </c>
      <c r="BX228" s="39">
        <v>-572.61677281558332</v>
      </c>
      <c r="BY228" s="39">
        <v>-572.61677281558332</v>
      </c>
      <c r="BZ228" s="39">
        <v>-572.61677281558332</v>
      </c>
      <c r="CA228" s="39">
        <v>-572.61677281558332</v>
      </c>
      <c r="CB228" s="39">
        <v>-572.61677281558332</v>
      </c>
      <c r="CC228" s="39">
        <v>-572.61677281558332</v>
      </c>
      <c r="CD228" s="39">
        <v>-572.61677281558332</v>
      </c>
      <c r="CE228" s="39">
        <v>-572.61677281558332</v>
      </c>
      <c r="CF228" s="39">
        <v>-572.61677281558332</v>
      </c>
      <c r="CG228" s="39">
        <v>-572.61677281558332</v>
      </c>
      <c r="CH228" s="39">
        <v>-572.61677281558332</v>
      </c>
      <c r="CI228" s="39">
        <v>-572.61677281558332</v>
      </c>
      <c r="CJ228" s="39">
        <v>-572.61677281558332</v>
      </c>
      <c r="CK228" s="39">
        <v>-572.61677281558332</v>
      </c>
      <c r="CL228" s="39">
        <v>-572.61677281558332</v>
      </c>
      <c r="CM228" s="39">
        <v>-572.61677281558332</v>
      </c>
      <c r="CN228" s="39">
        <v>-572.61677281558332</v>
      </c>
      <c r="CO228" s="39">
        <v>-572.61677281558332</v>
      </c>
      <c r="CP228" s="39">
        <v>-572.61677281558332</v>
      </c>
      <c r="CQ228" s="39">
        <v>-572.61677281558332</v>
      </c>
      <c r="CR228" s="39">
        <v>-572.61677281558332</v>
      </c>
      <c r="CS228" s="39">
        <v>-572.61677281558332</v>
      </c>
      <c r="CT228" s="39">
        <v>-572.61677281558332</v>
      </c>
      <c r="CU228" s="39">
        <v>-572.61677281558332</v>
      </c>
      <c r="CV228" s="39">
        <v>-572.61677281558332</v>
      </c>
      <c r="CW228" s="39">
        <v>-572.61677281558332</v>
      </c>
      <c r="CX228" s="39">
        <v>-572.61677281558332</v>
      </c>
      <c r="CY228" s="39">
        <v>-572.61677281558332</v>
      </c>
      <c r="CZ228" s="39">
        <v>-572.61677281558332</v>
      </c>
      <c r="DA228" s="39">
        <v>-572.61677281558332</v>
      </c>
      <c r="DB228" s="39">
        <v>-572.61677281558332</v>
      </c>
      <c r="DC228" s="39">
        <v>-572.61677281558332</v>
      </c>
      <c r="DD228" s="39">
        <v>-572.61677281558332</v>
      </c>
      <c r="DE228" s="39">
        <v>-572.61677281558332</v>
      </c>
      <c r="DF228" s="39">
        <v>-572.61677281558332</v>
      </c>
      <c r="DG228" s="39">
        <v>-572.61677281558332</v>
      </c>
      <c r="DH228" s="39">
        <v>-572.61677281558332</v>
      </c>
      <c r="DI228" s="39">
        <v>-572.61677281558332</v>
      </c>
      <c r="DJ228" s="39">
        <v>-572.61677281558332</v>
      </c>
      <c r="DK228" s="39">
        <v>-572.61677281558332</v>
      </c>
      <c r="DL228" s="39">
        <v>-572.61677281558332</v>
      </c>
      <c r="DM228" s="39">
        <v>-572.61677281558332</v>
      </c>
      <c r="DN228" s="39">
        <v>-572.61677281558332</v>
      </c>
      <c r="DO228" s="39">
        <v>-572.61677281558332</v>
      </c>
      <c r="DP228" s="39">
        <v>-572.61677281558332</v>
      </c>
      <c r="DQ228" s="39">
        <v>-572.61677281558332</v>
      </c>
      <c r="DR228" s="39">
        <v>-572.61677281558332</v>
      </c>
      <c r="DS228" s="39">
        <v>-572.61677281558332</v>
      </c>
      <c r="DT228" s="39">
        <v>-572.61677281558332</v>
      </c>
      <c r="DU228" s="39">
        <v>-572.61677281558332</v>
      </c>
      <c r="DV228" s="39">
        <v>-572.61677281558332</v>
      </c>
      <c r="DW228" s="39">
        <v>-572.61677281558332</v>
      </c>
      <c r="DX228" s="39">
        <v>-572.61677281558332</v>
      </c>
      <c r="DY228" s="39">
        <v>-572.61677281558332</v>
      </c>
      <c r="DZ228" s="39">
        <v>-572.61677281558332</v>
      </c>
      <c r="EA228" s="39">
        <v>-572.61677281558332</v>
      </c>
      <c r="EB228" s="39">
        <v>-572.61677281558332</v>
      </c>
      <c r="EC228" s="39">
        <v>-572.61677281558332</v>
      </c>
      <c r="ED228" s="39">
        <v>-572.61677281558332</v>
      </c>
      <c r="EE228" s="39">
        <v>-572.61677281558332</v>
      </c>
      <c r="EF228" s="39">
        <v>-572.61677281558332</v>
      </c>
      <c r="EG228" s="39">
        <v>-572.61677281558332</v>
      </c>
      <c r="EH228" s="39">
        <v>-572.61677281558332</v>
      </c>
      <c r="EI228" s="39">
        <v>-572.61677281558332</v>
      </c>
      <c r="EJ228" s="39">
        <v>-572.61677281558332</v>
      </c>
      <c r="EK228" s="39">
        <v>-572.61677281558332</v>
      </c>
      <c r="EL228" s="39">
        <v>-572.61677281558332</v>
      </c>
      <c r="EM228" s="39">
        <v>-572.61677281558332</v>
      </c>
      <c r="EN228" s="39">
        <v>-572.61677281558332</v>
      </c>
      <c r="EO228" s="39">
        <v>-572.61677281558332</v>
      </c>
      <c r="EP228" s="39">
        <v>-572.61677281558332</v>
      </c>
      <c r="EQ228" s="39">
        <v>-572.61677281558332</v>
      </c>
      <c r="ER228" s="39">
        <v>-572.61677281558332</v>
      </c>
      <c r="ES228" s="39">
        <v>-572.61677281558332</v>
      </c>
    </row>
    <row r="229" spans="1:149" hidden="1" outlineLevel="1">
      <c r="D229" s="23" t="s">
        <v>163</v>
      </c>
      <c r="E229" s="39">
        <v>130493</v>
      </c>
      <c r="F229" s="39"/>
      <c r="G229" s="39"/>
      <c r="H229" s="39"/>
      <c r="I229" s="39"/>
      <c r="J229" s="39"/>
      <c r="K229" s="39"/>
      <c r="L229" s="39"/>
      <c r="M229" s="39"/>
      <c r="O229" s="39"/>
      <c r="P229" s="39">
        <v>-701.57526881720423</v>
      </c>
      <c r="Q229" s="39">
        <v>-701.57526881720423</v>
      </c>
      <c r="R229" s="39">
        <v>-701.57526881720423</v>
      </c>
      <c r="S229" s="39">
        <v>-701.57526881720423</v>
      </c>
      <c r="T229" s="39">
        <v>-701.57526881720423</v>
      </c>
      <c r="U229" s="39">
        <v>-701.57526881720423</v>
      </c>
      <c r="V229" s="39">
        <v>-701.57526881720423</v>
      </c>
      <c r="W229" s="39">
        <v>-701.57526881720423</v>
      </c>
      <c r="X229" s="39">
        <v>-701.57526881720423</v>
      </c>
      <c r="Y229" s="39">
        <v>-701.57526881720423</v>
      </c>
      <c r="Z229" s="39">
        <v>-701.57526881720423</v>
      </c>
      <c r="AA229" s="39">
        <v>-701.57526881720423</v>
      </c>
      <c r="AB229" s="39">
        <v>-701.57526881720423</v>
      </c>
      <c r="AC229" s="39">
        <v>-701.57526881720423</v>
      </c>
      <c r="AD229" s="39">
        <v>-701.57526881720423</v>
      </c>
      <c r="AE229" s="39">
        <v>-701.57526881720423</v>
      </c>
      <c r="AF229" s="39">
        <v>-701.57526881720423</v>
      </c>
      <c r="AG229" s="39">
        <v>-701.57526881720423</v>
      </c>
      <c r="AH229" s="39">
        <v>-701.57526881720423</v>
      </c>
      <c r="AI229" s="39">
        <v>-701.57526881720423</v>
      </c>
      <c r="AJ229" s="39">
        <v>-701.57526881720423</v>
      </c>
      <c r="AK229" s="39">
        <v>-701.57526881720423</v>
      </c>
      <c r="AL229" s="39">
        <v>-701.57526881720423</v>
      </c>
      <c r="AM229" s="39">
        <v>-701.57526881720423</v>
      </c>
      <c r="AN229" s="39">
        <v>-701.57526881720423</v>
      </c>
      <c r="AO229" s="39">
        <v>-701.57526881720423</v>
      </c>
      <c r="AP229" s="39">
        <v>-701.57526881720423</v>
      </c>
      <c r="AQ229" s="39">
        <v>-701.57526881720423</v>
      </c>
      <c r="AR229" s="39">
        <v>-701.57526881720423</v>
      </c>
      <c r="AS229" s="39">
        <v>-701.57526881720423</v>
      </c>
      <c r="AT229" s="39">
        <v>-701.57526881720423</v>
      </c>
      <c r="AU229" s="39">
        <v>-701.57526881720423</v>
      </c>
      <c r="AV229" s="39">
        <v>-701.57526881720423</v>
      </c>
      <c r="AW229" s="39">
        <v>-701.57526881720423</v>
      </c>
      <c r="AX229" s="39">
        <v>-701.57526881720423</v>
      </c>
      <c r="AY229" s="39">
        <v>-701.57526881720423</v>
      </c>
      <c r="AZ229" s="39">
        <v>-701.57526881720423</v>
      </c>
      <c r="BA229" s="39">
        <v>-701.57526881720423</v>
      </c>
      <c r="BB229" s="39">
        <v>-701.57526881720423</v>
      </c>
      <c r="BC229" s="39">
        <v>-701.57526881720423</v>
      </c>
      <c r="BD229" s="39">
        <v>-701.57526881720423</v>
      </c>
      <c r="BE229" s="39">
        <v>-701.57526881720423</v>
      </c>
      <c r="BF229" s="39">
        <v>-701.57526881720423</v>
      </c>
      <c r="BG229" s="39">
        <v>-701.57526881720423</v>
      </c>
      <c r="BH229" s="39">
        <v>-701.57526881720423</v>
      </c>
      <c r="BI229" s="39">
        <v>-701.57526881720423</v>
      </c>
      <c r="BJ229" s="39">
        <v>-701.57526881720423</v>
      </c>
      <c r="BK229" s="39">
        <v>-701.57526881720423</v>
      </c>
      <c r="BL229" s="39">
        <v>-701.57526881720423</v>
      </c>
      <c r="BM229" s="39">
        <v>-701.57526881720423</v>
      </c>
      <c r="BN229" s="39">
        <v>-701.57526881720423</v>
      </c>
      <c r="BO229" s="39">
        <v>-701.57526881720423</v>
      </c>
      <c r="BP229" s="39">
        <v>-701.57526881720423</v>
      </c>
      <c r="BQ229" s="39">
        <v>-701.57526881720423</v>
      </c>
      <c r="BR229" s="39">
        <v>-701.57526881720423</v>
      </c>
      <c r="BS229" s="39">
        <v>-701.57526881720423</v>
      </c>
      <c r="BT229" s="39">
        <v>-701.57526881720423</v>
      </c>
      <c r="BU229" s="39">
        <v>-701.57526881720423</v>
      </c>
      <c r="BV229" s="39">
        <v>-701.57526881720423</v>
      </c>
      <c r="BW229" s="39">
        <v>-701.57526881720423</v>
      </c>
      <c r="BX229" s="39">
        <v>-701.57526881720423</v>
      </c>
      <c r="BY229" s="39">
        <v>-701.57526881720423</v>
      </c>
      <c r="BZ229" s="39">
        <v>-1449.9222222222222</v>
      </c>
      <c r="CA229" s="39">
        <v>-1449.9222222222222</v>
      </c>
      <c r="CB229" s="39">
        <v>-1449.9222222222222</v>
      </c>
      <c r="CC229" s="39">
        <v>-1449.9222222222222</v>
      </c>
      <c r="CD229" s="39">
        <v>-1449.9222222222222</v>
      </c>
      <c r="CE229" s="39">
        <v>-1449.9222222222222</v>
      </c>
      <c r="CF229" s="39">
        <v>-1449.9222222222222</v>
      </c>
      <c r="CG229" s="39">
        <v>-1449.9222222222222</v>
      </c>
      <c r="CH229" s="39">
        <v>-1449.9222222222222</v>
      </c>
      <c r="CI229" s="39">
        <v>-1449.9222222222222</v>
      </c>
      <c r="CJ229" s="39">
        <v>-1449.9222222222222</v>
      </c>
      <c r="CK229" s="39">
        <v>-1449.9222222222222</v>
      </c>
      <c r="CL229" s="39">
        <v>-1449.9222222222222</v>
      </c>
      <c r="CM229" s="39">
        <v>-1449.9222222222222</v>
      </c>
      <c r="CN229" s="39">
        <v>-1449.9222222222222</v>
      </c>
      <c r="CO229" s="39">
        <v>-1449.9222222222222</v>
      </c>
      <c r="CP229" s="39">
        <v>-1449.9222222222222</v>
      </c>
      <c r="CQ229" s="39">
        <v>-1449.9222222222222</v>
      </c>
      <c r="CR229" s="39">
        <v>-1449.9222222222222</v>
      </c>
      <c r="CS229" s="39">
        <v>-1449.9222222222222</v>
      </c>
      <c r="CT229" s="39">
        <v>-1449.9222222222222</v>
      </c>
      <c r="CU229" s="39">
        <v>-1449.9222222222222</v>
      </c>
      <c r="CV229" s="39">
        <v>-1449.9222222222222</v>
      </c>
      <c r="CW229" s="39">
        <v>-1449.9222222222222</v>
      </c>
      <c r="CX229" s="39">
        <v>-1449.9222222222222</v>
      </c>
      <c r="CY229" s="39">
        <v>-1449.9222222222222</v>
      </c>
      <c r="CZ229" s="39">
        <v>-1449.9222222222222</v>
      </c>
      <c r="DA229" s="39">
        <v>-1449.9222222222222</v>
      </c>
      <c r="DB229" s="39">
        <v>-1449.9222222222222</v>
      </c>
      <c r="DC229" s="39">
        <v>-1449.9222222222222</v>
      </c>
      <c r="DD229" s="39">
        <v>-1449.9222222222222</v>
      </c>
      <c r="DE229" s="39">
        <v>-1449.9222222222222</v>
      </c>
      <c r="DF229" s="39">
        <v>-1449.9222222222222</v>
      </c>
      <c r="DG229" s="39">
        <v>-1449.9222222222222</v>
      </c>
      <c r="DH229" s="39">
        <v>-1449.9222222222222</v>
      </c>
      <c r="DI229" s="39">
        <v>-1449.9222222222222</v>
      </c>
      <c r="DJ229" s="39">
        <v>-1449.9222222222222</v>
      </c>
      <c r="DK229" s="39">
        <v>-1449.9222222222222</v>
      </c>
      <c r="DL229" s="39">
        <v>-1449.9222222222222</v>
      </c>
      <c r="DM229" s="39">
        <v>-1449.9222222222222</v>
      </c>
      <c r="DN229" s="39">
        <v>-1449.9222222222222</v>
      </c>
      <c r="DO229" s="39">
        <v>-1449.9222222222222</v>
      </c>
      <c r="DP229" s="39">
        <v>-1449.9222222222222</v>
      </c>
      <c r="DQ229" s="39">
        <v>-1449.9222222222222</v>
      </c>
      <c r="DR229" s="39">
        <v>-1449.9222222222222</v>
      </c>
      <c r="DS229" s="39">
        <v>-1449.9222222222222</v>
      </c>
      <c r="DT229" s="39">
        <v>-1449.9222222222222</v>
      </c>
      <c r="DU229" s="39">
        <v>-1449.9222222222222</v>
      </c>
      <c r="DV229" s="39">
        <v>-1449.9222222222222</v>
      </c>
      <c r="DW229" s="39">
        <v>-1449.9222222222222</v>
      </c>
      <c r="DX229" s="39">
        <v>-1449.9222222222222</v>
      </c>
      <c r="DY229" s="39">
        <v>-1449.9222222222222</v>
      </c>
      <c r="DZ229" s="39">
        <v>-1449.9222222222222</v>
      </c>
      <c r="EA229" s="39">
        <v>-1449.9222222222222</v>
      </c>
      <c r="EB229" s="39">
        <v>-1449.9222222222222</v>
      </c>
      <c r="EC229" s="39">
        <v>-1449.9222222222222</v>
      </c>
      <c r="ED229" s="39">
        <v>-1449.9222222222222</v>
      </c>
      <c r="EE229" s="39">
        <v>-1449.9222222222222</v>
      </c>
      <c r="EF229" s="39">
        <v>-1449.9222222222222</v>
      </c>
      <c r="EG229" s="39">
        <v>-1449.9222222222222</v>
      </c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</row>
    <row r="230" spans="1:149" hidden="1" outlineLevel="1">
      <c r="D230" s="23" t="s">
        <v>61</v>
      </c>
      <c r="E230" s="39"/>
      <c r="F230" s="39"/>
      <c r="G230" s="39"/>
      <c r="H230" s="39"/>
      <c r="I230" s="39"/>
      <c r="J230" s="39"/>
      <c r="K230" s="39"/>
      <c r="L230" s="39"/>
      <c r="M230" s="39"/>
      <c r="O230" s="163" t="s">
        <v>44</v>
      </c>
      <c r="P230" s="163">
        <v>0</v>
      </c>
      <c r="Q230" s="163">
        <v>0</v>
      </c>
      <c r="R230" s="163">
        <v>0</v>
      </c>
      <c r="S230" s="163">
        <v>0</v>
      </c>
      <c r="T230" s="163">
        <v>0</v>
      </c>
      <c r="U230" s="163">
        <v>0</v>
      </c>
      <c r="V230" s="163">
        <v>0</v>
      </c>
      <c r="W230" s="163">
        <v>0</v>
      </c>
      <c r="X230" s="163">
        <v>0</v>
      </c>
      <c r="Y230" s="163">
        <v>0</v>
      </c>
      <c r="Z230" s="163">
        <v>0</v>
      </c>
      <c r="AA230" s="163">
        <v>0</v>
      </c>
      <c r="AB230" s="163">
        <v>0</v>
      </c>
      <c r="AC230" s="163">
        <v>0</v>
      </c>
      <c r="AD230" s="163">
        <v>0</v>
      </c>
      <c r="AE230" s="163">
        <v>0</v>
      </c>
      <c r="AF230" s="163">
        <v>0</v>
      </c>
      <c r="AG230" s="163">
        <v>0</v>
      </c>
      <c r="AH230" s="163">
        <v>0</v>
      </c>
      <c r="AI230" s="163">
        <v>0</v>
      </c>
      <c r="AJ230" s="163">
        <v>0</v>
      </c>
      <c r="AK230" s="163">
        <v>0</v>
      </c>
      <c r="AL230" s="163">
        <v>0</v>
      </c>
      <c r="AM230" s="163">
        <v>0</v>
      </c>
      <c r="AN230" s="163">
        <v>0</v>
      </c>
      <c r="AO230" s="163">
        <v>0</v>
      </c>
      <c r="AP230" s="163">
        <v>0</v>
      </c>
      <c r="AQ230" s="163">
        <v>0</v>
      </c>
      <c r="AR230" s="163">
        <v>0</v>
      </c>
      <c r="AS230" s="163">
        <v>0</v>
      </c>
      <c r="AT230" s="163">
        <v>0</v>
      </c>
      <c r="AU230" s="163">
        <v>0</v>
      </c>
      <c r="AV230" s="163">
        <v>0</v>
      </c>
      <c r="AW230" s="163">
        <v>0</v>
      </c>
      <c r="AX230" s="163">
        <v>0</v>
      </c>
      <c r="AY230" s="163">
        <v>0</v>
      </c>
      <c r="AZ230" s="163">
        <v>0</v>
      </c>
      <c r="BA230" s="163">
        <v>0</v>
      </c>
      <c r="BB230" s="163">
        <v>0</v>
      </c>
      <c r="BC230" s="163">
        <v>0</v>
      </c>
      <c r="BD230" s="163">
        <v>0</v>
      </c>
      <c r="BE230" s="163">
        <v>0</v>
      </c>
      <c r="BF230" s="163">
        <v>0</v>
      </c>
      <c r="BG230" s="163">
        <v>0</v>
      </c>
      <c r="BH230" s="163">
        <v>0</v>
      </c>
      <c r="BI230" s="163">
        <v>0</v>
      </c>
      <c r="BJ230" s="163">
        <v>0</v>
      </c>
      <c r="BK230" s="163">
        <v>0</v>
      </c>
      <c r="BL230" s="163">
        <v>0</v>
      </c>
      <c r="BM230" s="163">
        <v>0</v>
      </c>
      <c r="BN230" s="163">
        <v>0</v>
      </c>
      <c r="BO230" s="163">
        <v>0</v>
      </c>
      <c r="BP230" s="163">
        <v>0</v>
      </c>
      <c r="BQ230" s="163">
        <v>0</v>
      </c>
      <c r="BR230" s="163">
        <v>0</v>
      </c>
      <c r="BS230" s="163">
        <v>0</v>
      </c>
      <c r="BT230" s="163">
        <v>0</v>
      </c>
      <c r="BU230" s="163">
        <v>0</v>
      </c>
      <c r="BV230" s="163">
        <v>0</v>
      </c>
      <c r="BW230" s="163">
        <v>0</v>
      </c>
      <c r="BX230" s="163">
        <v>0</v>
      </c>
      <c r="BY230" s="163">
        <v>0</v>
      </c>
      <c r="BZ230" s="163">
        <v>0</v>
      </c>
      <c r="CA230" s="163">
        <v>0</v>
      </c>
      <c r="CB230" s="163">
        <v>0</v>
      </c>
      <c r="CC230" s="163">
        <v>0</v>
      </c>
      <c r="CD230" s="163">
        <v>0</v>
      </c>
      <c r="CE230" s="163">
        <v>0</v>
      </c>
      <c r="CF230" s="163">
        <v>0</v>
      </c>
      <c r="CG230" s="163">
        <v>0</v>
      </c>
      <c r="CH230" s="163">
        <v>0</v>
      </c>
      <c r="CI230" s="163" t="s">
        <v>44</v>
      </c>
      <c r="CN230" s="39"/>
      <c r="CO230" s="163"/>
    </row>
    <row r="231" spans="1:149" hidden="1" outlineLevel="1">
      <c r="A231" s="251" t="s">
        <v>155</v>
      </c>
      <c r="D231" s="23" t="s">
        <v>164</v>
      </c>
      <c r="E231" s="39"/>
      <c r="F231" s="39"/>
      <c r="G231" s="39"/>
      <c r="H231" s="39"/>
      <c r="I231" s="39"/>
      <c r="J231" s="39"/>
      <c r="K231" s="39"/>
      <c r="L231" s="39"/>
      <c r="M231" s="39"/>
      <c r="O231" s="163" t="s">
        <v>44</v>
      </c>
      <c r="P231" s="163">
        <v>0</v>
      </c>
      <c r="Q231" s="163">
        <v>0</v>
      </c>
      <c r="R231" s="163">
        <v>0</v>
      </c>
      <c r="S231" s="163">
        <v>0</v>
      </c>
      <c r="T231" s="163">
        <v>0</v>
      </c>
      <c r="U231" s="163">
        <v>0</v>
      </c>
      <c r="V231" s="163">
        <v>0</v>
      </c>
      <c r="W231" s="163">
        <v>0</v>
      </c>
      <c r="X231" s="23">
        <v>0</v>
      </c>
      <c r="Y231" s="23">
        <v>0</v>
      </c>
      <c r="Z231" s="23">
        <v>0</v>
      </c>
      <c r="CI231" s="163" t="s">
        <v>44</v>
      </c>
      <c r="CN231" s="39"/>
      <c r="CO231" s="163"/>
    </row>
    <row r="232" spans="1:149" hidden="1" outlineLevel="1">
      <c r="D232" s="23" t="s">
        <v>44</v>
      </c>
      <c r="E232" s="39"/>
      <c r="F232" s="39"/>
      <c r="G232" s="39"/>
      <c r="H232" s="39"/>
      <c r="I232" s="39"/>
      <c r="J232" s="39"/>
      <c r="K232" s="39"/>
      <c r="L232" s="39"/>
      <c r="M232" s="39"/>
      <c r="O232" s="163"/>
      <c r="P232" s="163"/>
      <c r="Q232" s="163"/>
      <c r="R232" s="163"/>
      <c r="S232" s="163"/>
      <c r="T232" s="163"/>
      <c r="U232" s="163"/>
      <c r="V232" s="163"/>
      <c r="W232" s="163"/>
      <c r="CN232" s="39"/>
    </row>
    <row r="233" spans="1:149" hidden="1" outlineLevel="1">
      <c r="A233" s="251" t="s">
        <v>62</v>
      </c>
    </row>
    <row r="234" spans="1:149" hidden="1" outlineLevel="1">
      <c r="D234" s="23" t="s">
        <v>57</v>
      </c>
      <c r="E234" s="23" t="s">
        <v>130</v>
      </c>
    </row>
    <row r="235" spans="1:149" hidden="1" outlineLevel="1">
      <c r="D235" s="23" t="s">
        <v>58</v>
      </c>
      <c r="E235" s="23" t="s">
        <v>230</v>
      </c>
    </row>
    <row r="236" spans="1:149" hidden="1" outlineLevel="1"/>
    <row r="237" spans="1:149" hidden="1" outlineLevel="1">
      <c r="D237" s="23" t="s">
        <v>160</v>
      </c>
    </row>
    <row r="238" spans="1:149" hidden="1" outlineLevel="1">
      <c r="D238" s="23" t="s">
        <v>158</v>
      </c>
    </row>
    <row r="239" spans="1:149" hidden="1" outlineLevel="1">
      <c r="A239" s="252" t="s">
        <v>154</v>
      </c>
      <c r="B239" s="203"/>
      <c r="C239" s="203"/>
      <c r="D239" s="23" t="s">
        <v>150</v>
      </c>
      <c r="E239" s="39">
        <v>182341.79865942549</v>
      </c>
      <c r="F239" s="39"/>
      <c r="G239" s="39"/>
      <c r="H239" s="39"/>
      <c r="I239" s="39"/>
      <c r="J239" s="39"/>
      <c r="K239" s="39"/>
      <c r="L239" s="39"/>
      <c r="M239" s="39"/>
      <c r="O239" s="39"/>
      <c r="P239" s="39">
        <v>15195.149888285458</v>
      </c>
      <c r="Q239" s="163">
        <v>15195.149888285458</v>
      </c>
      <c r="R239" s="163">
        <v>15195.149888285458</v>
      </c>
      <c r="S239" s="163">
        <v>15195.149888285458</v>
      </c>
      <c r="T239" s="163">
        <v>15195.149888285458</v>
      </c>
      <c r="U239" s="163">
        <v>15195.149888285458</v>
      </c>
      <c r="V239" s="163">
        <v>15195.149888285458</v>
      </c>
      <c r="W239" s="163">
        <v>15195.149888285458</v>
      </c>
      <c r="X239" s="163">
        <v>15195.149888285458</v>
      </c>
      <c r="Y239" s="163">
        <v>15195.149888285458</v>
      </c>
      <c r="Z239" s="163">
        <v>15195.149888285458</v>
      </c>
      <c r="AA239" s="163">
        <v>15195.149888285458</v>
      </c>
      <c r="AB239" s="163">
        <v>15195.149888285458</v>
      </c>
      <c r="AC239" s="163">
        <v>15195.149888285458</v>
      </c>
      <c r="AD239" s="163">
        <v>15195.149888285458</v>
      </c>
      <c r="AE239" s="163">
        <v>15195.149888285458</v>
      </c>
      <c r="AF239" s="163">
        <v>15195.149888285458</v>
      </c>
      <c r="AG239" s="163">
        <v>15195.149888285458</v>
      </c>
      <c r="AH239" s="163">
        <v>15195.149888285458</v>
      </c>
      <c r="AI239" s="163">
        <v>15195.149888285458</v>
      </c>
      <c r="AJ239" s="163">
        <v>15195.149888285458</v>
      </c>
      <c r="AK239" s="163">
        <v>15195.149888285458</v>
      </c>
      <c r="AL239" s="163">
        <v>15195.149888285458</v>
      </c>
      <c r="AM239" s="163">
        <v>15195.149888285458</v>
      </c>
      <c r="AN239" s="163">
        <v>15195.149888285458</v>
      </c>
      <c r="AO239" s="163">
        <v>15195.149888285458</v>
      </c>
      <c r="AP239" s="163">
        <v>15195.149888285458</v>
      </c>
      <c r="AQ239" s="163">
        <v>15195.149888285458</v>
      </c>
      <c r="AR239" s="163">
        <v>15195.149888285458</v>
      </c>
      <c r="AS239" s="163">
        <v>15195.149888285458</v>
      </c>
      <c r="AT239" s="163">
        <v>15195.149888285458</v>
      </c>
      <c r="AU239" s="163">
        <v>15195.149888285458</v>
      </c>
      <c r="AV239" s="163">
        <v>15195.149888285458</v>
      </c>
      <c r="AW239" s="163">
        <v>15195.149888285458</v>
      </c>
      <c r="AX239" s="163">
        <v>15195.149888285458</v>
      </c>
      <c r="AY239" s="163">
        <v>15195.149888285458</v>
      </c>
      <c r="AZ239" s="163">
        <v>15195.149888285458</v>
      </c>
      <c r="BA239" s="163">
        <v>15195.149888285458</v>
      </c>
      <c r="BB239" s="163">
        <v>15195.149888285458</v>
      </c>
      <c r="BC239" s="163">
        <v>15195.149888285458</v>
      </c>
      <c r="BD239" s="163">
        <v>15195.149888285458</v>
      </c>
      <c r="BE239" s="163">
        <v>15195.149888285458</v>
      </c>
      <c r="BF239" s="163">
        <v>15195.149888285458</v>
      </c>
      <c r="BG239" s="163">
        <v>15195.149888285458</v>
      </c>
      <c r="BH239" s="163">
        <v>15195.149888285458</v>
      </c>
      <c r="BI239" s="163">
        <v>15195.149888285458</v>
      </c>
      <c r="BJ239" s="163">
        <v>15195.149888285458</v>
      </c>
      <c r="BK239" s="163">
        <v>15195.149888285458</v>
      </c>
      <c r="BL239" s="163">
        <v>15195.149888285458</v>
      </c>
      <c r="BM239" s="163">
        <v>15195.149888285458</v>
      </c>
      <c r="BN239" s="163">
        <v>15195.149888285458</v>
      </c>
      <c r="BO239" s="163">
        <v>15195.149888285458</v>
      </c>
      <c r="BP239" s="163">
        <v>15195.149888285458</v>
      </c>
      <c r="BQ239" s="163">
        <v>15195.149888285458</v>
      </c>
      <c r="BR239" s="163">
        <v>15195.149888285458</v>
      </c>
      <c r="BS239" s="163">
        <v>15195.149888285458</v>
      </c>
      <c r="BT239" s="163">
        <v>15195.149888285458</v>
      </c>
      <c r="BU239" s="163">
        <v>15195.149888285458</v>
      </c>
      <c r="BV239" s="163">
        <v>15195.149888285458</v>
      </c>
      <c r="BW239" s="163">
        <v>15195.149888285458</v>
      </c>
      <c r="BX239" s="163">
        <v>15195.149888285458</v>
      </c>
      <c r="BY239" s="163">
        <v>15195.149888285458</v>
      </c>
      <c r="BZ239" s="163">
        <v>15195.149888285458</v>
      </c>
      <c r="CA239" s="163">
        <v>15195.149888285458</v>
      </c>
      <c r="CB239" s="163">
        <v>15195.149888285458</v>
      </c>
      <c r="CC239" s="163">
        <v>15195.149888285458</v>
      </c>
      <c r="CD239" s="163">
        <v>15195.149888285458</v>
      </c>
      <c r="CE239" s="163">
        <v>15195.149888285458</v>
      </c>
      <c r="CF239" s="163">
        <v>15195.149888285458</v>
      </c>
      <c r="CG239" s="163">
        <v>15195.149888285458</v>
      </c>
      <c r="CH239" s="163">
        <v>15195.149888285458</v>
      </c>
      <c r="CI239" s="163">
        <v>15195.149888285458</v>
      </c>
      <c r="CJ239" s="163">
        <v>15195.149888285458</v>
      </c>
      <c r="CK239" s="163">
        <v>15195.149888285458</v>
      </c>
      <c r="CL239" s="163">
        <v>15195.149888285458</v>
      </c>
      <c r="CM239" s="163">
        <v>15195.149888285458</v>
      </c>
      <c r="CN239" s="163">
        <v>15195.149888285458</v>
      </c>
      <c r="CO239" s="163">
        <v>15195.149888285458</v>
      </c>
      <c r="CP239" s="163">
        <v>15195.149888285458</v>
      </c>
      <c r="CQ239" s="163">
        <v>15195.149888285458</v>
      </c>
      <c r="CR239" s="163">
        <v>15195.149888285458</v>
      </c>
      <c r="CS239" s="163">
        <v>15195.149888285458</v>
      </c>
      <c r="CT239" s="163">
        <v>15195.149888285458</v>
      </c>
      <c r="CU239" s="163">
        <v>15195.149888285458</v>
      </c>
      <c r="CV239" s="163">
        <v>15195.149888285458</v>
      </c>
      <c r="CW239" s="163">
        <v>15195.149888285458</v>
      </c>
      <c r="CX239" s="163">
        <v>15195.149888285458</v>
      </c>
      <c r="CY239" s="163">
        <v>15195.149888285458</v>
      </c>
      <c r="CZ239" s="163">
        <v>15195.149888285458</v>
      </c>
      <c r="DA239" s="163">
        <v>15195.149888285458</v>
      </c>
      <c r="DB239" s="163">
        <v>15195.149888285458</v>
      </c>
      <c r="DC239" s="163">
        <v>15195.149888285458</v>
      </c>
      <c r="DD239" s="163">
        <v>15195.149888285458</v>
      </c>
      <c r="DE239" s="163">
        <v>15195.149888285458</v>
      </c>
      <c r="DF239" s="163">
        <v>15195.149888285458</v>
      </c>
      <c r="DG239" s="163">
        <v>15195.149888285458</v>
      </c>
      <c r="DH239" s="163">
        <v>15195.149888285458</v>
      </c>
      <c r="DI239" s="163">
        <v>15195.149888285458</v>
      </c>
      <c r="DJ239" s="163">
        <v>15195.149888285458</v>
      </c>
      <c r="DK239" s="163">
        <v>15195.149888285458</v>
      </c>
      <c r="DL239" s="163">
        <v>15195.149888285458</v>
      </c>
      <c r="DM239" s="163">
        <v>15195.149888285458</v>
      </c>
      <c r="DN239" s="163">
        <v>15195.149888285458</v>
      </c>
      <c r="DO239" s="163">
        <v>15195.149888285458</v>
      </c>
      <c r="DP239" s="163">
        <v>15195.149888285458</v>
      </c>
      <c r="DQ239" s="163">
        <v>15195.149888285458</v>
      </c>
      <c r="DR239" s="163">
        <v>15195.149888285458</v>
      </c>
      <c r="DS239" s="163">
        <v>15195.149888285458</v>
      </c>
      <c r="DT239" s="163">
        <v>15195.149888285458</v>
      </c>
      <c r="DU239" s="163">
        <v>15195.149888285458</v>
      </c>
      <c r="DV239" s="163">
        <v>15195.149888285458</v>
      </c>
      <c r="DW239" s="163">
        <v>15195.149888285458</v>
      </c>
      <c r="DX239" s="163">
        <v>15195.149888285458</v>
      </c>
      <c r="DY239" s="163">
        <v>15195.149888285458</v>
      </c>
      <c r="DZ239" s="163">
        <v>15195.149888285458</v>
      </c>
      <c r="EA239" s="163">
        <v>15195.149888285458</v>
      </c>
      <c r="EB239" s="163">
        <v>15195.149888285458</v>
      </c>
      <c r="EC239" s="163">
        <v>15195.149888285458</v>
      </c>
      <c r="ED239" s="163">
        <v>15195.149888285458</v>
      </c>
      <c r="EE239" s="163">
        <v>15195.149888285458</v>
      </c>
      <c r="EF239" s="163">
        <v>15195.149888285458</v>
      </c>
      <c r="EG239" s="163">
        <v>15195.149888285458</v>
      </c>
      <c r="EH239" s="163">
        <v>15195.149888285458</v>
      </c>
      <c r="EI239" s="163">
        <v>15195.149888285458</v>
      </c>
      <c r="EJ239" s="163">
        <v>15195.149888285458</v>
      </c>
      <c r="EK239" s="163">
        <v>15195.149888285458</v>
      </c>
      <c r="EL239" s="163">
        <v>15195.149888285458</v>
      </c>
      <c r="EM239" s="163">
        <v>15195.149888285458</v>
      </c>
      <c r="EN239" s="163">
        <v>15195.149888285458</v>
      </c>
      <c r="EO239" s="163">
        <v>15195.149888285458</v>
      </c>
      <c r="EP239" s="163">
        <v>15195.149888285458</v>
      </c>
      <c r="EQ239" s="163">
        <v>15195.149888285458</v>
      </c>
      <c r="ER239" s="163">
        <v>15195.149888285458</v>
      </c>
      <c r="ES239" s="163">
        <v>15195.149888285458</v>
      </c>
    </row>
    <row r="240" spans="1:149" hidden="1" outlineLevel="1">
      <c r="A240" s="252" t="s">
        <v>154</v>
      </c>
      <c r="B240" s="203"/>
      <c r="C240" s="203"/>
      <c r="D240" s="23" t="s">
        <v>151</v>
      </c>
      <c r="E240" s="39">
        <v>28676.362545186017</v>
      </c>
      <c r="F240" s="39"/>
      <c r="G240" s="39"/>
      <c r="H240" s="39"/>
      <c r="I240" s="39"/>
      <c r="J240" s="39"/>
      <c r="K240" s="39"/>
      <c r="L240" s="39"/>
      <c r="M240" s="39"/>
      <c r="O240" s="39"/>
      <c r="P240" s="39">
        <v>2389.6968787655014</v>
      </c>
      <c r="Q240" s="163">
        <v>2389.6968787655014</v>
      </c>
      <c r="R240" s="163">
        <v>2389.6968787655014</v>
      </c>
      <c r="S240" s="163">
        <v>2389.6968787655014</v>
      </c>
      <c r="T240" s="163">
        <v>2389.6968787655014</v>
      </c>
      <c r="U240" s="163">
        <v>2389.6968787655014</v>
      </c>
      <c r="V240" s="163">
        <v>2389.6968787655014</v>
      </c>
      <c r="W240" s="163">
        <v>2389.6968787655014</v>
      </c>
      <c r="X240" s="163">
        <v>2389.6968787655014</v>
      </c>
      <c r="Y240" s="163">
        <v>2389.6968787655014</v>
      </c>
      <c r="Z240" s="163">
        <v>2389.6968787655014</v>
      </c>
      <c r="AA240" s="163">
        <v>2389.6968787655014</v>
      </c>
      <c r="AB240" s="163">
        <v>2389.6968787655014</v>
      </c>
      <c r="AC240" s="163">
        <v>2389.6968787655014</v>
      </c>
      <c r="AD240" s="163">
        <v>2389.6968787655014</v>
      </c>
      <c r="AE240" s="163">
        <v>2389.6968787655014</v>
      </c>
      <c r="AF240" s="163">
        <v>2389.6968787655014</v>
      </c>
      <c r="AG240" s="163">
        <v>2389.6968787655014</v>
      </c>
      <c r="AH240" s="163">
        <v>2389.6968787655014</v>
      </c>
      <c r="AI240" s="163">
        <v>2389.6968787655014</v>
      </c>
      <c r="AJ240" s="163">
        <v>2389.6968787655014</v>
      </c>
      <c r="AK240" s="163">
        <v>2389.6968787655014</v>
      </c>
      <c r="AL240" s="163">
        <v>2389.6968787655014</v>
      </c>
      <c r="AM240" s="163">
        <v>2389.6968787655014</v>
      </c>
      <c r="AN240" s="163">
        <v>2389.6968787655014</v>
      </c>
      <c r="AO240" s="163">
        <v>2389.6968787655014</v>
      </c>
      <c r="AP240" s="163">
        <v>2389.6968787655014</v>
      </c>
      <c r="AQ240" s="163">
        <v>2389.6968787655014</v>
      </c>
      <c r="AR240" s="163">
        <v>2389.6968787655014</v>
      </c>
      <c r="AS240" s="163">
        <v>2389.6968787655014</v>
      </c>
      <c r="AT240" s="163">
        <v>2389.6968787655014</v>
      </c>
      <c r="AU240" s="163">
        <v>2389.6968787655014</v>
      </c>
      <c r="AV240" s="163">
        <v>2389.6968787655014</v>
      </c>
      <c r="AW240" s="163">
        <v>2389.6968787655014</v>
      </c>
      <c r="AX240" s="163">
        <v>2389.6968787655014</v>
      </c>
      <c r="AY240" s="163">
        <v>2389.6968787655014</v>
      </c>
      <c r="AZ240" s="163">
        <v>2389.6968787655014</v>
      </c>
      <c r="BA240" s="163">
        <v>2389.6968787655014</v>
      </c>
      <c r="BB240" s="163">
        <v>2389.6968787655014</v>
      </c>
      <c r="BC240" s="163">
        <v>2389.6968787655014</v>
      </c>
      <c r="BD240" s="163">
        <v>2389.6968787655014</v>
      </c>
      <c r="BE240" s="163">
        <v>2389.6968787655014</v>
      </c>
      <c r="BF240" s="163">
        <v>2389.6968787655014</v>
      </c>
      <c r="BG240" s="163">
        <v>2389.6968787655014</v>
      </c>
      <c r="BH240" s="163">
        <v>2389.6968787655014</v>
      </c>
      <c r="BI240" s="163">
        <v>2389.6968787655014</v>
      </c>
      <c r="BJ240" s="163">
        <v>2389.6968787655014</v>
      </c>
      <c r="BK240" s="163">
        <v>2389.6968787655014</v>
      </c>
      <c r="BL240" s="163">
        <v>2389.6968787655014</v>
      </c>
      <c r="BM240" s="163">
        <v>2389.6968787655014</v>
      </c>
      <c r="BN240" s="163">
        <v>2389.6968787655014</v>
      </c>
      <c r="BO240" s="163">
        <v>2389.6968787655014</v>
      </c>
      <c r="BP240" s="163">
        <v>2389.6968787655014</v>
      </c>
      <c r="BQ240" s="163">
        <v>2389.6968787655014</v>
      </c>
      <c r="BR240" s="163">
        <v>2389.6968787655014</v>
      </c>
      <c r="BS240" s="163">
        <v>2389.6968787655014</v>
      </c>
      <c r="BT240" s="163">
        <v>2389.6968787655014</v>
      </c>
      <c r="BU240" s="163">
        <v>2389.6968787655014</v>
      </c>
      <c r="BV240" s="163">
        <v>2389.6968787655014</v>
      </c>
      <c r="BW240" s="163">
        <v>2389.6968787655014</v>
      </c>
      <c r="BX240" s="163">
        <v>2389.6968787655014</v>
      </c>
      <c r="BY240" s="163">
        <v>2389.6968787655014</v>
      </c>
      <c r="BZ240" s="163">
        <v>2389.6968787655014</v>
      </c>
      <c r="CA240" s="163">
        <v>2389.6968787655014</v>
      </c>
      <c r="CB240" s="163">
        <v>2389.6968787655014</v>
      </c>
      <c r="CC240" s="163">
        <v>2389.6968787655014</v>
      </c>
      <c r="CD240" s="163">
        <v>2389.6968787655014</v>
      </c>
      <c r="CE240" s="163">
        <v>2389.6968787655014</v>
      </c>
      <c r="CF240" s="163">
        <v>2389.6968787655014</v>
      </c>
      <c r="CG240" s="163">
        <v>2389.6968787655014</v>
      </c>
      <c r="CH240" s="163">
        <v>2389.6968787655014</v>
      </c>
      <c r="CI240" s="163">
        <v>2389.6968787655014</v>
      </c>
      <c r="CJ240" s="163">
        <v>2389.6968787655014</v>
      </c>
      <c r="CK240" s="163">
        <v>2389.6968787655014</v>
      </c>
      <c r="CL240" s="163">
        <v>2389.6968787655014</v>
      </c>
      <c r="CM240" s="163">
        <v>2389.6968787655014</v>
      </c>
      <c r="CN240" s="163">
        <v>2389.6968787655014</v>
      </c>
      <c r="CO240" s="163">
        <v>2389.6968787655014</v>
      </c>
      <c r="CP240" s="163">
        <v>2389.6968787655014</v>
      </c>
      <c r="CQ240" s="163">
        <v>2389.6968787655014</v>
      </c>
      <c r="CR240" s="163">
        <v>2389.6968787655014</v>
      </c>
      <c r="CS240" s="163">
        <v>2389.6968787655014</v>
      </c>
      <c r="CT240" s="163">
        <v>2389.6968787655014</v>
      </c>
      <c r="CU240" s="163">
        <v>2389.6968787655014</v>
      </c>
      <c r="CV240" s="163">
        <v>2389.6968787655014</v>
      </c>
      <c r="CW240" s="163">
        <v>2389.6968787655014</v>
      </c>
      <c r="CX240" s="163">
        <v>2389.6968787655014</v>
      </c>
      <c r="CY240" s="163">
        <v>2389.6968787655014</v>
      </c>
      <c r="CZ240" s="163">
        <v>2389.6968787655014</v>
      </c>
      <c r="DA240" s="163">
        <v>2389.6968787655014</v>
      </c>
      <c r="DB240" s="163">
        <v>2389.6968787655014</v>
      </c>
      <c r="DC240" s="163">
        <v>2389.6968787655014</v>
      </c>
      <c r="DD240" s="163">
        <v>2389.6968787655014</v>
      </c>
      <c r="DE240" s="163">
        <v>2389.6968787655014</v>
      </c>
      <c r="DF240" s="163">
        <v>2389.6968787655014</v>
      </c>
      <c r="DG240" s="163">
        <v>2389.6968787655014</v>
      </c>
      <c r="DH240" s="163">
        <v>2389.6968787655014</v>
      </c>
      <c r="DI240" s="163">
        <v>2389.6968787655014</v>
      </c>
      <c r="DJ240" s="163">
        <v>2389.6968787655014</v>
      </c>
      <c r="DK240" s="163">
        <v>2389.6968787655014</v>
      </c>
      <c r="DL240" s="163">
        <v>2389.6968787655014</v>
      </c>
      <c r="DM240" s="163">
        <v>2389.6968787655014</v>
      </c>
      <c r="DN240" s="163">
        <v>2389.6968787655014</v>
      </c>
      <c r="DO240" s="163">
        <v>2389.6968787655014</v>
      </c>
      <c r="DP240" s="163">
        <v>2389.6968787655014</v>
      </c>
      <c r="DQ240" s="163">
        <v>2389.6968787655014</v>
      </c>
      <c r="DR240" s="163">
        <v>2389.6968787655014</v>
      </c>
      <c r="DS240" s="163">
        <v>2389.6968787655014</v>
      </c>
      <c r="DT240" s="163">
        <v>2389.6968787655014</v>
      </c>
      <c r="DU240" s="163">
        <v>2389.6968787655014</v>
      </c>
      <c r="DV240" s="163">
        <v>2389.6968787655014</v>
      </c>
      <c r="DW240" s="163">
        <v>2389.6968787655014</v>
      </c>
      <c r="DX240" s="163">
        <v>2389.6968787655014</v>
      </c>
      <c r="DY240" s="163">
        <v>2389.6968787655014</v>
      </c>
      <c r="DZ240" s="163">
        <v>2389.6968787655014</v>
      </c>
      <c r="EA240" s="163">
        <v>2389.6968787655014</v>
      </c>
      <c r="EB240" s="163">
        <v>2389.6968787655014</v>
      </c>
      <c r="EC240" s="163">
        <v>2389.6968787655014</v>
      </c>
      <c r="ED240" s="163">
        <v>2389.6968787655014</v>
      </c>
      <c r="EE240" s="163">
        <v>2389.6968787655014</v>
      </c>
      <c r="EF240" s="163">
        <v>2389.6968787655014</v>
      </c>
      <c r="EG240" s="163">
        <v>2389.6968787655014</v>
      </c>
      <c r="EH240" s="163">
        <v>2389.6968787655014</v>
      </c>
      <c r="EI240" s="163">
        <v>2389.6968787655014</v>
      </c>
      <c r="EJ240" s="163">
        <v>2389.6968787655014</v>
      </c>
      <c r="EK240" s="163">
        <v>2389.6968787655014</v>
      </c>
      <c r="EL240" s="163">
        <v>2389.6968787655014</v>
      </c>
      <c r="EM240" s="163">
        <v>2389.6968787655014</v>
      </c>
      <c r="EN240" s="163">
        <v>2389.6968787655014</v>
      </c>
      <c r="EO240" s="163">
        <v>2389.6968787655014</v>
      </c>
      <c r="EP240" s="163">
        <v>2389.6968787655014</v>
      </c>
      <c r="EQ240" s="163">
        <v>2389.6968787655014</v>
      </c>
      <c r="ER240" s="163">
        <v>2389.6968787655014</v>
      </c>
      <c r="ES240" s="163">
        <v>2389.6968787655014</v>
      </c>
    </row>
    <row r="241" spans="1:149" hidden="1" outlineLevel="1">
      <c r="D241" s="23" t="s">
        <v>149</v>
      </c>
      <c r="E241" s="39">
        <v>273900.29031807202</v>
      </c>
      <c r="F241" s="39"/>
      <c r="G241" s="39"/>
      <c r="H241" s="39"/>
      <c r="I241" s="39"/>
      <c r="J241" s="39"/>
      <c r="K241" s="39"/>
      <c r="L241" s="39"/>
      <c r="M241" s="39"/>
      <c r="CN241" s="39"/>
      <c r="CO241" s="163"/>
    </row>
    <row r="242" spans="1:149" hidden="1" outlineLevel="1">
      <c r="D242" s="204" t="s">
        <v>147</v>
      </c>
      <c r="E242" s="39">
        <v>0</v>
      </c>
      <c r="F242" s="39"/>
      <c r="G242" s="39"/>
      <c r="H242" s="39"/>
      <c r="I242" s="39"/>
      <c r="J242" s="39"/>
      <c r="K242" s="39"/>
      <c r="L242" s="39"/>
      <c r="M242" s="39"/>
      <c r="CM242" s="204"/>
      <c r="CN242" s="205"/>
      <c r="CO242" s="163"/>
    </row>
    <row r="243" spans="1:149" hidden="1" outlineLevel="1">
      <c r="D243" s="23" t="s">
        <v>161</v>
      </c>
      <c r="E243" s="39">
        <v>273900.29031807202</v>
      </c>
      <c r="F243" s="39"/>
      <c r="G243" s="39"/>
      <c r="H243" s="39"/>
      <c r="I243" s="39"/>
      <c r="J243" s="39"/>
      <c r="K243" s="39"/>
      <c r="L243" s="39"/>
      <c r="M243" s="39"/>
      <c r="O243" s="39" t="s">
        <v>44</v>
      </c>
      <c r="P243" s="39">
        <v>-3233.3908000590927</v>
      </c>
      <c r="Q243" s="39">
        <v>-3233.3908000590927</v>
      </c>
      <c r="R243" s="39">
        <v>-3630.2063399124399</v>
      </c>
      <c r="S243" s="39">
        <v>-3630.2063399124399</v>
      </c>
      <c r="T243" s="39">
        <v>-3630.2063399124399</v>
      </c>
      <c r="U243" s="39">
        <v>-3630.2063399124399</v>
      </c>
      <c r="V243" s="39">
        <v>-3630.2063399124399</v>
      </c>
      <c r="W243" s="39">
        <v>-3630.2063399124399</v>
      </c>
      <c r="X243" s="39">
        <v>-3630.2063399124399</v>
      </c>
      <c r="Y243" s="39">
        <v>-3630.2063399124399</v>
      </c>
      <c r="Z243" s="39">
        <v>-3630.2063399124399</v>
      </c>
      <c r="AA243" s="39">
        <v>-3630.2063399124399</v>
      </c>
      <c r="AB243" s="39">
        <v>-3630.2063399124399</v>
      </c>
      <c r="AC243" s="39">
        <v>-3630.2063399124399</v>
      </c>
      <c r="AD243" s="39">
        <v>-4016.8396124835435</v>
      </c>
      <c r="AE243" s="39">
        <v>-4016.8396124835435</v>
      </c>
      <c r="AF243" s="39">
        <v>-4016.8396124835435</v>
      </c>
      <c r="AG243" s="39">
        <v>-4016.8396124835435</v>
      </c>
      <c r="AH243" s="39">
        <v>-4016.8396124835435</v>
      </c>
      <c r="AI243" s="39">
        <v>-4016.8396124835435</v>
      </c>
      <c r="AJ243" s="39">
        <v>-4016.8396124835435</v>
      </c>
      <c r="AK243" s="39">
        <v>-4016.8396124835435</v>
      </c>
      <c r="AL243" s="39">
        <v>-4016.8396124835435</v>
      </c>
      <c r="AM243" s="39">
        <v>-4016.8396124835435</v>
      </c>
      <c r="AN243" s="39">
        <v>-4016.8396124835435</v>
      </c>
      <c r="AO243" s="39">
        <v>-4016.8396124835435</v>
      </c>
      <c r="AP243" s="39">
        <v>-4428.742663871727</v>
      </c>
      <c r="AQ243" s="39">
        <v>-4428.742663871727</v>
      </c>
      <c r="AR243" s="39">
        <v>-4428.742663871727</v>
      </c>
      <c r="AS243" s="39">
        <v>-4428.742663871727</v>
      </c>
      <c r="AT243" s="39">
        <v>-4428.742663871727</v>
      </c>
      <c r="AU243" s="39">
        <v>-4428.742663871727</v>
      </c>
      <c r="AV243" s="39">
        <v>-4428.742663871727</v>
      </c>
      <c r="AW243" s="39">
        <v>-4428.742663871727</v>
      </c>
      <c r="AX243" s="39">
        <v>-4428.742663871727</v>
      </c>
      <c r="AY243" s="39">
        <v>-4428.742663871727</v>
      </c>
      <c r="AZ243" s="39">
        <v>-4428.742663871727</v>
      </c>
      <c r="BA243" s="39">
        <v>-4428.742663871727</v>
      </c>
      <c r="BB243" s="39">
        <v>-4867.5210487859922</v>
      </c>
      <c r="BC243" s="39">
        <v>-4867.5210487859922</v>
      </c>
      <c r="BD243" s="39">
        <v>-4867.5210487859922</v>
      </c>
      <c r="BE243" s="39">
        <v>-4867.5210487859922</v>
      </c>
      <c r="BF243" s="39">
        <v>-4867.5210487859922</v>
      </c>
      <c r="BG243" s="39">
        <v>-4867.5210487859922</v>
      </c>
      <c r="BH243" s="39">
        <v>-4867.5210487859922</v>
      </c>
      <c r="BI243" s="39">
        <v>-4867.5210487859922</v>
      </c>
      <c r="BJ243" s="39">
        <v>-4867.5210487859922</v>
      </c>
      <c r="BK243" s="39">
        <v>-4867.5210487859922</v>
      </c>
      <c r="BL243" s="39">
        <v>-4867.5210487859922</v>
      </c>
      <c r="BM243" s="39">
        <v>-4867.5210487859922</v>
      </c>
      <c r="BN243" s="39">
        <v>-5342.8160614424487</v>
      </c>
      <c r="BO243" s="39">
        <v>-5342.8160614424487</v>
      </c>
      <c r="BP243" s="39">
        <v>-5342.8160614424487</v>
      </c>
      <c r="BQ243" s="39">
        <v>-5342.8160614424487</v>
      </c>
      <c r="BR243" s="39">
        <v>-5342.8160614424487</v>
      </c>
      <c r="BS243" s="39">
        <v>-5342.8160614424487</v>
      </c>
      <c r="BT243" s="39">
        <v>-5342.8160614424487</v>
      </c>
      <c r="BU243" s="39">
        <v>-5342.8160614424487</v>
      </c>
      <c r="BV243" s="39">
        <v>-5342.8160614424487</v>
      </c>
      <c r="BW243" s="39">
        <v>-5342.8160614424487</v>
      </c>
      <c r="BX243" s="39">
        <v>-5342.8160614424487</v>
      </c>
      <c r="BY243" s="39">
        <v>-5342.8160614424487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/>
      <c r="CJ243" s="39"/>
      <c r="CK243" s="39"/>
      <c r="CN243" s="39"/>
      <c r="CO243" s="163"/>
    </row>
    <row r="244" spans="1:149" hidden="1" outlineLevel="1">
      <c r="D244" s="23" t="s">
        <v>178</v>
      </c>
      <c r="E244" s="164">
        <v>0.78104810532612712</v>
      </c>
      <c r="F244" s="39"/>
      <c r="G244" s="39"/>
      <c r="H244" s="39"/>
      <c r="I244" s="39"/>
      <c r="J244" s="39"/>
      <c r="K244" s="39"/>
      <c r="L244" s="39"/>
      <c r="M244" s="39"/>
      <c r="O244" s="164">
        <v>0.78104810532612712</v>
      </c>
      <c r="P244" s="164">
        <v>0.78104810532612712</v>
      </c>
      <c r="Q244" s="164">
        <v>0.78104810532612712</v>
      </c>
      <c r="R244" s="164">
        <v>0.78104810532612712</v>
      </c>
      <c r="S244" s="164">
        <v>0.78104810532612712</v>
      </c>
      <c r="T244" s="164">
        <v>0.78104810532612712</v>
      </c>
      <c r="U244" s="164">
        <v>0.78104810532612712</v>
      </c>
      <c r="V244" s="164">
        <v>0.78104810532612712</v>
      </c>
      <c r="W244" s="164">
        <v>0.78104810532612712</v>
      </c>
      <c r="X244" s="164">
        <v>0.78104810532612712</v>
      </c>
      <c r="Y244" s="164">
        <v>0.78104810532612712</v>
      </c>
      <c r="Z244" s="164">
        <v>0.78104810532612712</v>
      </c>
      <c r="AA244" s="164">
        <v>0.78104810532612712</v>
      </c>
      <c r="AB244" s="164">
        <v>0.78104810532612712</v>
      </c>
      <c r="AC244" s="164">
        <v>0.78104810532612712</v>
      </c>
      <c r="AD244" s="164">
        <v>0.78104810532612712</v>
      </c>
      <c r="AE244" s="164">
        <v>0.78104810532612712</v>
      </c>
      <c r="AF244" s="164">
        <v>0.78104810532612712</v>
      </c>
      <c r="AG244" s="164">
        <v>0.78104810532612712</v>
      </c>
      <c r="AH244" s="164">
        <v>0.78104810532612712</v>
      </c>
      <c r="AI244" s="164">
        <v>0.78104810532612712</v>
      </c>
      <c r="AJ244" s="164">
        <v>0.78104810532612712</v>
      </c>
      <c r="AK244" s="164">
        <v>0.78104810532612712</v>
      </c>
      <c r="AL244" s="164">
        <v>0.78104810532612712</v>
      </c>
      <c r="AM244" s="164">
        <v>0.78104810532612712</v>
      </c>
      <c r="AN244" s="164">
        <v>0.78104810532612712</v>
      </c>
      <c r="AO244" s="164">
        <v>0.78104810532612712</v>
      </c>
      <c r="AP244" s="164">
        <v>0.78104810532612712</v>
      </c>
      <c r="AQ244" s="164">
        <v>0.78104810532612712</v>
      </c>
      <c r="AR244" s="164">
        <v>0.78104810532612712</v>
      </c>
      <c r="AS244" s="164">
        <v>0.78104810532612712</v>
      </c>
      <c r="AT244" s="164">
        <v>0.78104810532612712</v>
      </c>
      <c r="AU244" s="164">
        <v>0.78104810532612712</v>
      </c>
      <c r="AV244" s="164">
        <v>0.78104810532612712</v>
      </c>
      <c r="AW244" s="164">
        <v>0.78104810532612712</v>
      </c>
      <c r="AX244" s="164">
        <v>0.78104810532612712</v>
      </c>
      <c r="AY244" s="164">
        <v>0.78104810532612712</v>
      </c>
      <c r="AZ244" s="164">
        <v>0.78104810532612712</v>
      </c>
      <c r="BA244" s="164">
        <v>0.78104810532612712</v>
      </c>
      <c r="BB244" s="164">
        <v>0.78104810532612712</v>
      </c>
      <c r="BC244" s="164">
        <v>0.78104810532612712</v>
      </c>
      <c r="BD244" s="164">
        <v>0.78104810532612712</v>
      </c>
      <c r="BE244" s="164">
        <v>0.78104810532612712</v>
      </c>
      <c r="BF244" s="164">
        <v>0.78104810532612712</v>
      </c>
      <c r="BG244" s="164">
        <v>0.78104810532612712</v>
      </c>
      <c r="BH244" s="164">
        <v>0.78104810532612712</v>
      </c>
      <c r="BI244" s="164">
        <v>0.78104810532612712</v>
      </c>
      <c r="BJ244" s="164">
        <v>0.78104810532612712</v>
      </c>
      <c r="BK244" s="164">
        <v>0.78104810532612712</v>
      </c>
      <c r="BL244" s="164">
        <v>0.78104810532612712</v>
      </c>
      <c r="BM244" s="164">
        <v>0.78104810532612712</v>
      </c>
      <c r="BN244" s="164">
        <v>0.78104810532612712</v>
      </c>
      <c r="BO244" s="164">
        <v>0.78104810532612712</v>
      </c>
      <c r="BP244" s="164">
        <v>0.78104810532612712</v>
      </c>
      <c r="BQ244" s="164">
        <v>0.78104810532612712</v>
      </c>
      <c r="BR244" s="164">
        <v>0.78104810532612712</v>
      </c>
      <c r="BS244" s="164">
        <v>0.78104810532612712</v>
      </c>
      <c r="BT244" s="164">
        <v>0.78104810532612712</v>
      </c>
      <c r="BU244" s="164">
        <v>0.78104810532612712</v>
      </c>
      <c r="BV244" s="164">
        <v>0.78104810532612712</v>
      </c>
      <c r="BW244" s="164">
        <v>0.78104810532612712</v>
      </c>
      <c r="BX244" s="164">
        <v>0.78104810532612712</v>
      </c>
      <c r="BY244" s="164">
        <v>0.78104810532612712</v>
      </c>
      <c r="BZ244" s="164">
        <v>0.78104810532612712</v>
      </c>
      <c r="CA244" s="164">
        <v>0.78104810532612712</v>
      </c>
      <c r="CB244" s="164">
        <v>0.78104810532612712</v>
      </c>
      <c r="CC244" s="164">
        <v>0.78104810532612712</v>
      </c>
      <c r="CD244" s="164">
        <v>0.78104810532612712</v>
      </c>
      <c r="CE244" s="164">
        <v>0.78104810532612712</v>
      </c>
      <c r="CF244" s="164">
        <v>0.78104810532612712</v>
      </c>
      <c r="CG244" s="164">
        <v>0.78104810532612712</v>
      </c>
      <c r="CH244" s="164">
        <v>0.78104810532612712</v>
      </c>
      <c r="CI244" s="164">
        <v>0.78104810532612712</v>
      </c>
      <c r="CJ244" s="164">
        <v>0.78104810532612712</v>
      </c>
      <c r="CK244" s="164">
        <v>0.78104810532612712</v>
      </c>
      <c r="CL244" s="164">
        <v>0.78104810532612712</v>
      </c>
      <c r="CM244" s="164">
        <v>0.78104810532612712</v>
      </c>
      <c r="CN244" s="164">
        <v>0.78104810532612712</v>
      </c>
      <c r="CO244" s="164">
        <v>0.78104810532612712</v>
      </c>
      <c r="CP244" s="164">
        <v>0.78104810532612712</v>
      </c>
      <c r="CQ244" s="164">
        <v>0.78104810532612712</v>
      </c>
      <c r="CR244" s="164">
        <v>0.78104810532612712</v>
      </c>
      <c r="CS244" s="164">
        <v>0.78104810532612712</v>
      </c>
      <c r="CT244" s="164">
        <v>0.78104810532612712</v>
      </c>
      <c r="CU244" s="164">
        <v>0.78104810532612712</v>
      </c>
      <c r="CV244" s="164">
        <v>0.78104810532612712</v>
      </c>
      <c r="CW244" s="164">
        <v>0.78104810532612712</v>
      </c>
      <c r="CX244" s="164">
        <v>0.78104810532612712</v>
      </c>
      <c r="CY244" s="164">
        <v>0.78104810532612712</v>
      </c>
      <c r="CZ244" s="164">
        <v>0.78104810532612712</v>
      </c>
      <c r="DA244" s="164">
        <v>0.78104810532612712</v>
      </c>
      <c r="DB244" s="164">
        <v>0.78104810532612712</v>
      </c>
      <c r="DC244" s="164">
        <v>0.78104810532612712</v>
      </c>
      <c r="DD244" s="164">
        <v>0.78104810532612712</v>
      </c>
      <c r="DE244" s="164">
        <v>0.78104810532612712</v>
      </c>
      <c r="DF244" s="164">
        <v>0.78104810532612712</v>
      </c>
      <c r="DG244" s="164">
        <v>0.78104810532612712</v>
      </c>
      <c r="DH244" s="164">
        <v>0.78104810532612712</v>
      </c>
      <c r="DI244" s="164">
        <v>0.78104810532612712</v>
      </c>
      <c r="DJ244" s="164">
        <v>0.78104810532612712</v>
      </c>
      <c r="DK244" s="164">
        <v>0.78104810532612712</v>
      </c>
      <c r="DL244" s="164">
        <v>0.78104810532612712</v>
      </c>
      <c r="DM244" s="164">
        <v>0.78104810532612712</v>
      </c>
      <c r="DN244" s="164">
        <v>0.78104810532612712</v>
      </c>
      <c r="DO244" s="164">
        <v>0.78104810532612712</v>
      </c>
      <c r="DP244" s="164">
        <v>0.78104810532612712</v>
      </c>
      <c r="DQ244" s="164">
        <v>0.78104810532612712</v>
      </c>
      <c r="DR244" s="164">
        <v>0.78104810532612712</v>
      </c>
      <c r="DS244" s="164">
        <v>0.78104810532612712</v>
      </c>
      <c r="DT244" s="164">
        <v>0.78104810532612712</v>
      </c>
      <c r="DU244" s="164">
        <v>0.78104810532612712</v>
      </c>
      <c r="DV244" s="164">
        <v>0.78104810532612712</v>
      </c>
      <c r="DW244" s="164">
        <v>0.78104810532612712</v>
      </c>
      <c r="DX244" s="164">
        <v>0.78104810532612712</v>
      </c>
      <c r="DY244" s="164">
        <v>0.78104810532612712</v>
      </c>
      <c r="DZ244" s="164">
        <v>0.78104810532612712</v>
      </c>
      <c r="EA244" s="164">
        <v>0.78104810532612712</v>
      </c>
      <c r="EB244" s="164">
        <v>0.78104810532612712</v>
      </c>
      <c r="EC244" s="164">
        <v>0.78104810532612712</v>
      </c>
      <c r="ED244" s="164">
        <v>0.78104810532612712</v>
      </c>
      <c r="EE244" s="164">
        <v>0.78104810532612712</v>
      </c>
      <c r="EF244" s="164">
        <v>0.78104810532612712</v>
      </c>
      <c r="EG244" s="164">
        <v>0.78104810532612712</v>
      </c>
      <c r="EH244" s="164">
        <v>0.78104810532612712</v>
      </c>
      <c r="EI244" s="164">
        <v>0.78104810532612712</v>
      </c>
      <c r="EJ244" s="164">
        <v>0.78104810532612712</v>
      </c>
      <c r="EK244" s="164">
        <v>0.78104810532612712</v>
      </c>
      <c r="EL244" s="164">
        <v>0.78104810532612712</v>
      </c>
      <c r="EM244" s="164">
        <v>0.78104810532612712</v>
      </c>
      <c r="EN244" s="164">
        <v>0.78104810532612712</v>
      </c>
      <c r="EO244" s="164">
        <v>0.78104810532612712</v>
      </c>
      <c r="EP244" s="164">
        <v>0.78104810532612712</v>
      </c>
      <c r="EQ244" s="164">
        <v>0.78104810532612712</v>
      </c>
      <c r="ER244" s="164">
        <v>0.78104810532612712</v>
      </c>
      <c r="ES244" s="164">
        <v>0.78104810532612712</v>
      </c>
    </row>
    <row r="245" spans="1:149" hidden="1" outlineLevel="1">
      <c r="D245" s="23" t="s">
        <v>162</v>
      </c>
      <c r="E245" s="39">
        <v>326618.45328599378</v>
      </c>
      <c r="F245" s="39"/>
      <c r="G245" s="39"/>
      <c r="H245" s="39"/>
      <c r="I245" s="39"/>
      <c r="J245" s="39"/>
      <c r="K245" s="39"/>
      <c r="L245" s="39"/>
      <c r="M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N245" s="39"/>
      <c r="CO245" s="163"/>
    </row>
    <row r="246" spans="1:149" hidden="1" outlineLevel="1">
      <c r="A246" s="251" t="s">
        <v>154</v>
      </c>
      <c r="D246" s="23" t="s">
        <v>152</v>
      </c>
      <c r="E246" s="39">
        <v>574.934042524917</v>
      </c>
      <c r="F246" s="39"/>
      <c r="G246" s="39"/>
      <c r="H246" s="39"/>
      <c r="I246" s="39"/>
      <c r="J246" s="39"/>
      <c r="K246" s="39"/>
      <c r="L246" s="39"/>
      <c r="M246" s="39"/>
      <c r="O246" s="39" t="s">
        <v>44</v>
      </c>
      <c r="P246" s="39">
        <v>-574.934042524917</v>
      </c>
      <c r="Q246" s="39">
        <v>-574.934042524917</v>
      </c>
      <c r="R246" s="39">
        <v>-574.934042524917</v>
      </c>
      <c r="S246" s="39">
        <v>-574.934042524917</v>
      </c>
      <c r="T246" s="39">
        <v>-574.934042524917</v>
      </c>
      <c r="U246" s="39">
        <v>-574.934042524917</v>
      </c>
      <c r="V246" s="39">
        <v>-574.934042524917</v>
      </c>
      <c r="W246" s="39">
        <v>-574.934042524917</v>
      </c>
      <c r="X246" s="39">
        <v>-574.934042524917</v>
      </c>
      <c r="Y246" s="39">
        <v>-574.934042524917</v>
      </c>
      <c r="Z246" s="39">
        <v>-574.934042524917</v>
      </c>
      <c r="AA246" s="39">
        <v>-574.934042524917</v>
      </c>
      <c r="AB246" s="39">
        <v>-574.934042524917</v>
      </c>
      <c r="AC246" s="39">
        <v>-574.934042524917</v>
      </c>
      <c r="AD246" s="39">
        <v>-574.934042524917</v>
      </c>
      <c r="AE246" s="39">
        <v>-574.934042524917</v>
      </c>
      <c r="AF246" s="39">
        <v>-574.934042524917</v>
      </c>
      <c r="AG246" s="39">
        <v>-574.934042524917</v>
      </c>
      <c r="AH246" s="39">
        <v>-574.934042524917</v>
      </c>
      <c r="AI246" s="39">
        <v>-574.934042524917</v>
      </c>
      <c r="AJ246" s="39">
        <v>-574.934042524917</v>
      </c>
      <c r="AK246" s="39">
        <v>-574.934042524917</v>
      </c>
      <c r="AL246" s="39">
        <v>-574.934042524917</v>
      </c>
      <c r="AM246" s="39">
        <v>-574.934042524917</v>
      </c>
      <c r="AN246" s="39">
        <v>-574.934042524917</v>
      </c>
      <c r="AO246" s="39">
        <v>-574.934042524917</v>
      </c>
      <c r="AP246" s="39">
        <v>-574.934042524917</v>
      </c>
      <c r="AQ246" s="39">
        <v>-574.934042524917</v>
      </c>
      <c r="AR246" s="39">
        <v>-574.934042524917</v>
      </c>
      <c r="AS246" s="39">
        <v>-574.934042524917</v>
      </c>
      <c r="AT246" s="39">
        <v>-574.934042524917</v>
      </c>
      <c r="AU246" s="39">
        <v>-574.934042524917</v>
      </c>
      <c r="AV246" s="39">
        <v>-574.934042524917</v>
      </c>
      <c r="AW246" s="39">
        <v>-574.934042524917</v>
      </c>
      <c r="AX246" s="39">
        <v>-574.934042524917</v>
      </c>
      <c r="AY246" s="39">
        <v>-574.934042524917</v>
      </c>
      <c r="AZ246" s="39">
        <v>-574.934042524917</v>
      </c>
      <c r="BA246" s="39">
        <v>-574.934042524917</v>
      </c>
      <c r="BB246" s="39">
        <v>-574.934042524917</v>
      </c>
      <c r="BC246" s="39">
        <v>-574.934042524917</v>
      </c>
      <c r="BD246" s="39">
        <v>-574.934042524917</v>
      </c>
      <c r="BE246" s="39">
        <v>-574.934042524917</v>
      </c>
      <c r="BF246" s="39">
        <v>-574.934042524917</v>
      </c>
      <c r="BG246" s="39">
        <v>-574.934042524917</v>
      </c>
      <c r="BH246" s="39">
        <v>-574.934042524917</v>
      </c>
      <c r="BI246" s="39">
        <v>-574.934042524917</v>
      </c>
      <c r="BJ246" s="39">
        <v>-574.934042524917</v>
      </c>
      <c r="BK246" s="39">
        <v>-574.934042524917</v>
      </c>
      <c r="BL246" s="39">
        <v>-574.934042524917</v>
      </c>
      <c r="BM246" s="39">
        <v>-574.934042524917</v>
      </c>
      <c r="BN246" s="39">
        <v>-574.934042524917</v>
      </c>
      <c r="BO246" s="39">
        <v>-574.934042524917</v>
      </c>
      <c r="BP246" s="39">
        <v>-574.934042524917</v>
      </c>
      <c r="BQ246" s="39">
        <v>-574.934042524917</v>
      </c>
      <c r="BR246" s="39">
        <v>-574.934042524917</v>
      </c>
      <c r="BS246" s="39">
        <v>-574.934042524917</v>
      </c>
      <c r="BT246" s="39">
        <v>-574.934042524917</v>
      </c>
      <c r="BU246" s="39">
        <v>-574.934042524917</v>
      </c>
      <c r="BV246" s="39">
        <v>-574.934042524917</v>
      </c>
      <c r="BW246" s="39">
        <v>-574.934042524917</v>
      </c>
      <c r="BX246" s="39">
        <v>-574.934042524917</v>
      </c>
      <c r="BY246" s="39">
        <v>-574.934042524917</v>
      </c>
      <c r="BZ246" s="39">
        <v>-574.934042524917</v>
      </c>
      <c r="CA246" s="39">
        <v>-574.934042524917</v>
      </c>
      <c r="CB246" s="39">
        <v>-574.934042524917</v>
      </c>
      <c r="CC246" s="39">
        <v>-574.934042524917</v>
      </c>
      <c r="CD246" s="39">
        <v>-574.934042524917</v>
      </c>
      <c r="CE246" s="39">
        <v>-574.934042524917</v>
      </c>
      <c r="CF246" s="39">
        <v>-574.934042524917</v>
      </c>
      <c r="CG246" s="39">
        <v>-574.934042524917</v>
      </c>
      <c r="CH246" s="39">
        <v>-574.934042524917</v>
      </c>
      <c r="CI246" s="39">
        <v>-574.934042524917</v>
      </c>
      <c r="CJ246" s="39">
        <v>-574.934042524917</v>
      </c>
      <c r="CK246" s="39">
        <v>-574.934042524917</v>
      </c>
      <c r="CL246" s="39">
        <v>-574.934042524917</v>
      </c>
      <c r="CM246" s="39">
        <v>-574.934042524917</v>
      </c>
      <c r="CN246" s="39">
        <v>-574.934042524917</v>
      </c>
      <c r="CO246" s="39">
        <v>-574.934042524917</v>
      </c>
      <c r="CP246" s="39">
        <v>-574.934042524917</v>
      </c>
      <c r="CQ246" s="39">
        <v>-574.934042524917</v>
      </c>
      <c r="CR246" s="39">
        <v>-574.934042524917</v>
      </c>
      <c r="CS246" s="39">
        <v>-574.934042524917</v>
      </c>
      <c r="CT246" s="39">
        <v>-574.934042524917</v>
      </c>
      <c r="CU246" s="39">
        <v>-574.934042524917</v>
      </c>
      <c r="CV246" s="39">
        <v>-574.934042524917</v>
      </c>
      <c r="CW246" s="39">
        <v>-574.934042524917</v>
      </c>
      <c r="CX246" s="39">
        <v>-574.934042524917</v>
      </c>
      <c r="CY246" s="39">
        <v>-574.934042524917</v>
      </c>
      <c r="CZ246" s="39">
        <v>-574.934042524917</v>
      </c>
      <c r="DA246" s="39">
        <v>-574.934042524917</v>
      </c>
      <c r="DB246" s="39">
        <v>-574.934042524917</v>
      </c>
      <c r="DC246" s="39">
        <v>-574.934042524917</v>
      </c>
      <c r="DD246" s="39">
        <v>-574.934042524917</v>
      </c>
      <c r="DE246" s="39">
        <v>-574.934042524917</v>
      </c>
      <c r="DF246" s="39">
        <v>-574.934042524917</v>
      </c>
      <c r="DG246" s="39">
        <v>-574.934042524917</v>
      </c>
      <c r="DH246" s="39">
        <v>-574.934042524917</v>
      </c>
      <c r="DI246" s="39">
        <v>-574.934042524917</v>
      </c>
      <c r="DJ246" s="39">
        <v>-574.934042524917</v>
      </c>
      <c r="DK246" s="39">
        <v>-574.934042524917</v>
      </c>
      <c r="DL246" s="39">
        <v>-574.934042524917</v>
      </c>
      <c r="DM246" s="39">
        <v>-574.934042524917</v>
      </c>
      <c r="DN246" s="39">
        <v>-574.934042524917</v>
      </c>
      <c r="DO246" s="39">
        <v>-574.934042524917</v>
      </c>
      <c r="DP246" s="39">
        <v>-574.934042524917</v>
      </c>
      <c r="DQ246" s="39">
        <v>-574.934042524917</v>
      </c>
      <c r="DR246" s="39">
        <v>-574.934042524917</v>
      </c>
      <c r="DS246" s="39">
        <v>-574.934042524917</v>
      </c>
      <c r="DT246" s="39">
        <v>-574.934042524917</v>
      </c>
      <c r="DU246" s="39">
        <v>-574.934042524917</v>
      </c>
      <c r="DV246" s="39">
        <v>-574.934042524917</v>
      </c>
      <c r="DW246" s="39">
        <v>-574.934042524917</v>
      </c>
      <c r="DX246" s="39">
        <v>-574.934042524917</v>
      </c>
      <c r="DY246" s="39">
        <v>-574.934042524917</v>
      </c>
      <c r="DZ246" s="39">
        <v>-574.934042524917</v>
      </c>
      <c r="EA246" s="39">
        <v>-574.934042524917</v>
      </c>
      <c r="EB246" s="39">
        <v>-574.934042524917</v>
      </c>
      <c r="EC246" s="39">
        <v>-574.934042524917</v>
      </c>
      <c r="ED246" s="39">
        <v>-574.934042524917</v>
      </c>
      <c r="EE246" s="39">
        <v>-574.934042524917</v>
      </c>
      <c r="EF246" s="39">
        <v>-574.934042524917</v>
      </c>
      <c r="EG246" s="39">
        <v>-574.934042524917</v>
      </c>
      <c r="EH246" s="39">
        <v>-574.934042524917</v>
      </c>
      <c r="EI246" s="39">
        <v>-574.934042524917</v>
      </c>
      <c r="EJ246" s="39">
        <v>-574.934042524917</v>
      </c>
      <c r="EK246" s="39">
        <v>-574.934042524917</v>
      </c>
      <c r="EL246" s="39">
        <v>-574.934042524917</v>
      </c>
      <c r="EM246" s="39">
        <v>-574.934042524917</v>
      </c>
      <c r="EN246" s="39">
        <v>-574.934042524917</v>
      </c>
      <c r="EO246" s="39">
        <v>-574.934042524917</v>
      </c>
      <c r="EP246" s="39">
        <v>-574.934042524917</v>
      </c>
      <c r="EQ246" s="39">
        <v>-574.934042524917</v>
      </c>
      <c r="ER246" s="39">
        <v>-574.934042524917</v>
      </c>
      <c r="ES246" s="39">
        <v>-574.934042524917</v>
      </c>
    </row>
    <row r="247" spans="1:149" hidden="1" outlineLevel="1">
      <c r="D247" s="23" t="s">
        <v>163</v>
      </c>
      <c r="E247" s="39">
        <v>287201</v>
      </c>
      <c r="F247" s="39"/>
      <c r="G247" s="39"/>
      <c r="H247" s="39"/>
      <c r="I247" s="39"/>
      <c r="J247" s="39"/>
      <c r="K247" s="39"/>
      <c r="L247" s="39"/>
      <c r="M247" s="39"/>
      <c r="O247" s="39"/>
      <c r="P247" s="39">
        <v>-1544.0913978494625</v>
      </c>
      <c r="Q247" s="39">
        <v>-1544.0913978494625</v>
      </c>
      <c r="R247" s="39">
        <v>-1544.0913978494625</v>
      </c>
      <c r="S247" s="39">
        <v>-1544.0913978494625</v>
      </c>
      <c r="T247" s="39">
        <v>-1544.0913978494625</v>
      </c>
      <c r="U247" s="39">
        <v>-1544.0913978494625</v>
      </c>
      <c r="V247" s="39">
        <v>-1544.0913978494625</v>
      </c>
      <c r="W247" s="39">
        <v>-1544.0913978494625</v>
      </c>
      <c r="X247" s="39">
        <v>-1544.0913978494625</v>
      </c>
      <c r="Y247" s="39">
        <v>-1544.0913978494625</v>
      </c>
      <c r="Z247" s="39">
        <v>-1544.0913978494625</v>
      </c>
      <c r="AA247" s="39">
        <v>-1544.0913978494625</v>
      </c>
      <c r="AB247" s="39">
        <v>-1544.0913978494625</v>
      </c>
      <c r="AC247" s="39">
        <v>-1544.0913978494625</v>
      </c>
      <c r="AD247" s="39">
        <v>-1544.0913978494625</v>
      </c>
      <c r="AE247" s="39">
        <v>-1544.0913978494625</v>
      </c>
      <c r="AF247" s="39">
        <v>-1544.0913978494625</v>
      </c>
      <c r="AG247" s="39">
        <v>-1544.0913978494625</v>
      </c>
      <c r="AH247" s="39">
        <v>-1544.0913978494625</v>
      </c>
      <c r="AI247" s="39">
        <v>-1544.0913978494625</v>
      </c>
      <c r="AJ247" s="39">
        <v>-1544.0913978494625</v>
      </c>
      <c r="AK247" s="39">
        <v>-1544.0913978494625</v>
      </c>
      <c r="AL247" s="39">
        <v>-1544.0913978494625</v>
      </c>
      <c r="AM247" s="39">
        <v>-1544.0913978494625</v>
      </c>
      <c r="AN247" s="39">
        <v>-1544.0913978494625</v>
      </c>
      <c r="AO247" s="39">
        <v>-1544.0913978494625</v>
      </c>
      <c r="AP247" s="39">
        <v>-1544.0913978494625</v>
      </c>
      <c r="AQ247" s="39">
        <v>-1544.0913978494625</v>
      </c>
      <c r="AR247" s="39">
        <v>-1544.0913978494625</v>
      </c>
      <c r="AS247" s="39">
        <v>-1544.0913978494625</v>
      </c>
      <c r="AT247" s="39">
        <v>-1544.0913978494625</v>
      </c>
      <c r="AU247" s="39">
        <v>-1544.0913978494625</v>
      </c>
      <c r="AV247" s="39">
        <v>-1544.0913978494625</v>
      </c>
      <c r="AW247" s="39">
        <v>-1544.0913978494625</v>
      </c>
      <c r="AX247" s="39">
        <v>-1544.0913978494625</v>
      </c>
      <c r="AY247" s="39">
        <v>-1544.0913978494625</v>
      </c>
      <c r="AZ247" s="39">
        <v>-1544.0913978494625</v>
      </c>
      <c r="BA247" s="39">
        <v>-1544.0913978494625</v>
      </c>
      <c r="BB247" s="39">
        <v>-1544.0913978494625</v>
      </c>
      <c r="BC247" s="39">
        <v>-1544.0913978494625</v>
      </c>
      <c r="BD247" s="39">
        <v>-1544.0913978494625</v>
      </c>
      <c r="BE247" s="39">
        <v>-1544.0913978494625</v>
      </c>
      <c r="BF247" s="39">
        <v>-1544.0913978494625</v>
      </c>
      <c r="BG247" s="39">
        <v>-1544.0913978494625</v>
      </c>
      <c r="BH247" s="39">
        <v>-1544.0913978494625</v>
      </c>
      <c r="BI247" s="39">
        <v>-1544.0913978494625</v>
      </c>
      <c r="BJ247" s="39">
        <v>-1544.0913978494625</v>
      </c>
      <c r="BK247" s="39">
        <v>-1544.0913978494625</v>
      </c>
      <c r="BL247" s="39">
        <v>-1544.0913978494625</v>
      </c>
      <c r="BM247" s="39">
        <v>-1544.0913978494625</v>
      </c>
      <c r="BN247" s="39">
        <v>-1544.0913978494625</v>
      </c>
      <c r="BO247" s="39">
        <v>-1544.0913978494625</v>
      </c>
      <c r="BP247" s="39">
        <v>-1544.0913978494625</v>
      </c>
      <c r="BQ247" s="39">
        <v>-1544.0913978494625</v>
      </c>
      <c r="BR247" s="39">
        <v>-1544.0913978494625</v>
      </c>
      <c r="BS247" s="39">
        <v>-1544.0913978494625</v>
      </c>
      <c r="BT247" s="39">
        <v>-1544.0913978494625</v>
      </c>
      <c r="BU247" s="39">
        <v>-1544.0913978494625</v>
      </c>
      <c r="BV247" s="39">
        <v>-1544.0913978494625</v>
      </c>
      <c r="BW247" s="39">
        <v>-1544.0913978494625</v>
      </c>
      <c r="BX247" s="39">
        <v>-1544.0913978494625</v>
      </c>
      <c r="BY247" s="39">
        <v>-1544.0913978494625</v>
      </c>
      <c r="BZ247" s="39">
        <v>-3191.1222222222223</v>
      </c>
      <c r="CA247" s="39">
        <v>-3191.1222222222223</v>
      </c>
      <c r="CB247" s="39">
        <v>-3191.1222222222223</v>
      </c>
      <c r="CC247" s="39">
        <v>-3191.1222222222223</v>
      </c>
      <c r="CD247" s="39">
        <v>-3191.1222222222223</v>
      </c>
      <c r="CE247" s="39">
        <v>-3191.1222222222223</v>
      </c>
      <c r="CF247" s="39">
        <v>-3191.1222222222223</v>
      </c>
      <c r="CG247" s="39">
        <v>-3191.1222222222223</v>
      </c>
      <c r="CH247" s="39">
        <v>-3191.1222222222223</v>
      </c>
      <c r="CI247" s="39">
        <v>-3191.1222222222223</v>
      </c>
      <c r="CJ247" s="39">
        <v>-3191.1222222222223</v>
      </c>
      <c r="CK247" s="39">
        <v>-3191.1222222222223</v>
      </c>
      <c r="CL247" s="39">
        <v>-3191.1222222222223</v>
      </c>
      <c r="CM247" s="39">
        <v>-3191.1222222222223</v>
      </c>
      <c r="CN247" s="39">
        <v>-3191.1222222222223</v>
      </c>
      <c r="CO247" s="39">
        <v>-3191.1222222222223</v>
      </c>
      <c r="CP247" s="39">
        <v>-3191.1222222222223</v>
      </c>
      <c r="CQ247" s="39">
        <v>-3191.1222222222223</v>
      </c>
      <c r="CR247" s="39">
        <v>-3191.1222222222223</v>
      </c>
      <c r="CS247" s="39">
        <v>-3191.1222222222223</v>
      </c>
      <c r="CT247" s="39">
        <v>-3191.1222222222223</v>
      </c>
      <c r="CU247" s="39">
        <v>-3191.1222222222223</v>
      </c>
      <c r="CV247" s="39">
        <v>-3191.1222222222223</v>
      </c>
      <c r="CW247" s="39">
        <v>-3191.1222222222223</v>
      </c>
      <c r="CX247" s="39">
        <v>-3191.1222222222223</v>
      </c>
      <c r="CY247" s="39">
        <v>-3191.1222222222223</v>
      </c>
      <c r="CZ247" s="39">
        <v>-3191.1222222222223</v>
      </c>
      <c r="DA247" s="39">
        <v>-3191.1222222222223</v>
      </c>
      <c r="DB247" s="39">
        <v>-3191.1222222222223</v>
      </c>
      <c r="DC247" s="39">
        <v>-3191.1222222222223</v>
      </c>
      <c r="DD247" s="39">
        <v>-3191.1222222222223</v>
      </c>
      <c r="DE247" s="39">
        <v>-3191.1222222222223</v>
      </c>
      <c r="DF247" s="39">
        <v>-3191.1222222222223</v>
      </c>
      <c r="DG247" s="39">
        <v>-3191.1222222222223</v>
      </c>
      <c r="DH247" s="39">
        <v>-3191.1222222222223</v>
      </c>
      <c r="DI247" s="39">
        <v>-3191.1222222222223</v>
      </c>
      <c r="DJ247" s="39">
        <v>-3191.1222222222223</v>
      </c>
      <c r="DK247" s="39">
        <v>-3191.1222222222223</v>
      </c>
      <c r="DL247" s="39">
        <v>-3191.1222222222223</v>
      </c>
      <c r="DM247" s="39">
        <v>-3191.1222222222223</v>
      </c>
      <c r="DN247" s="39">
        <v>-3191.1222222222223</v>
      </c>
      <c r="DO247" s="39">
        <v>-3191.1222222222223</v>
      </c>
      <c r="DP247" s="39">
        <v>-3191.1222222222223</v>
      </c>
      <c r="DQ247" s="39">
        <v>-3191.1222222222223</v>
      </c>
      <c r="DR247" s="39">
        <v>-3191.1222222222223</v>
      </c>
      <c r="DS247" s="39">
        <v>-3191.1222222222223</v>
      </c>
      <c r="DT247" s="39">
        <v>-3191.1222222222223</v>
      </c>
      <c r="DU247" s="39">
        <v>-3191.1222222222223</v>
      </c>
      <c r="DV247" s="39">
        <v>-3191.1222222222223</v>
      </c>
      <c r="DW247" s="39">
        <v>-3191.1222222222223</v>
      </c>
      <c r="DX247" s="39">
        <v>-3191.1222222222223</v>
      </c>
      <c r="DY247" s="39">
        <v>-3191.1222222222223</v>
      </c>
      <c r="DZ247" s="39">
        <v>-3191.1222222222223</v>
      </c>
      <c r="EA247" s="39">
        <v>-3191.1222222222223</v>
      </c>
      <c r="EB247" s="39">
        <v>-3191.1222222222223</v>
      </c>
      <c r="EC247" s="39">
        <v>-3191.1222222222223</v>
      </c>
      <c r="ED247" s="39">
        <v>-3191.1222222222223</v>
      </c>
      <c r="EE247" s="39">
        <v>-3191.1222222222223</v>
      </c>
      <c r="EF247" s="39">
        <v>-3191.1222222222223</v>
      </c>
      <c r="EG247" s="39">
        <v>-3191.1222222222223</v>
      </c>
      <c r="EH247" s="39">
        <v>0</v>
      </c>
    </row>
    <row r="248" spans="1:149" hidden="1" outlineLevel="1">
      <c r="D248" s="23" t="s">
        <v>61</v>
      </c>
      <c r="E248" s="39"/>
      <c r="F248" s="39"/>
      <c r="G248" s="39"/>
      <c r="H248" s="39"/>
      <c r="I248" s="39"/>
      <c r="J248" s="39"/>
      <c r="K248" s="39"/>
      <c r="L248" s="39"/>
      <c r="M248" s="39"/>
      <c r="O248" s="163" t="s">
        <v>44</v>
      </c>
      <c r="P248" s="163">
        <v>0</v>
      </c>
      <c r="Q248" s="163">
        <v>0</v>
      </c>
      <c r="R248" s="163">
        <v>0</v>
      </c>
      <c r="S248" s="163">
        <v>0</v>
      </c>
      <c r="T248" s="163">
        <v>0</v>
      </c>
      <c r="U248" s="163">
        <v>0</v>
      </c>
      <c r="V248" s="163">
        <v>0</v>
      </c>
      <c r="W248" s="163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163" t="s">
        <v>44</v>
      </c>
      <c r="CN248" s="39"/>
      <c r="CO248" s="163"/>
    </row>
    <row r="249" spans="1:149" hidden="1" outlineLevel="1">
      <c r="A249" s="251" t="s">
        <v>155</v>
      </c>
      <c r="D249" s="23" t="s">
        <v>164</v>
      </c>
      <c r="E249" s="39"/>
      <c r="F249" s="39"/>
      <c r="G249" s="39"/>
      <c r="H249" s="39"/>
      <c r="I249" s="39"/>
      <c r="J249" s="39"/>
      <c r="K249" s="39"/>
      <c r="L249" s="39"/>
      <c r="M249" s="39"/>
      <c r="O249" s="163" t="s">
        <v>44</v>
      </c>
      <c r="P249" s="163">
        <v>0</v>
      </c>
      <c r="Q249" s="163">
        <v>0</v>
      </c>
      <c r="R249" s="163">
        <v>0</v>
      </c>
      <c r="S249" s="163">
        <v>0</v>
      </c>
      <c r="T249" s="163">
        <v>0</v>
      </c>
      <c r="U249" s="163">
        <v>0</v>
      </c>
      <c r="V249" s="163">
        <v>0</v>
      </c>
      <c r="W249" s="163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0</v>
      </c>
      <c r="AI249" s="39">
        <v>0</v>
      </c>
      <c r="AJ249" s="39">
        <v>0</v>
      </c>
      <c r="AK249" s="39">
        <v>0</v>
      </c>
      <c r="AL249" s="39">
        <v>0</v>
      </c>
      <c r="AM249" s="39">
        <v>0</v>
      </c>
      <c r="AN249" s="39">
        <v>0</v>
      </c>
      <c r="AO249" s="39">
        <v>0</v>
      </c>
      <c r="AP249" s="39">
        <v>0</v>
      </c>
      <c r="AQ249" s="39">
        <v>0</v>
      </c>
      <c r="AR249" s="39">
        <v>0</v>
      </c>
      <c r="AS249" s="39">
        <v>0</v>
      </c>
      <c r="AT249" s="39">
        <v>0</v>
      </c>
      <c r="AU249" s="39">
        <v>0</v>
      </c>
      <c r="AV249" s="39">
        <v>0</v>
      </c>
      <c r="AW249" s="39">
        <v>0</v>
      </c>
      <c r="AX249" s="39">
        <v>0</v>
      </c>
      <c r="AY249" s="39">
        <v>0</v>
      </c>
      <c r="AZ249" s="39">
        <v>0</v>
      </c>
      <c r="BA249" s="39">
        <v>0</v>
      </c>
      <c r="BB249" s="39">
        <v>0</v>
      </c>
      <c r="BC249" s="39">
        <v>0</v>
      </c>
      <c r="BD249" s="39">
        <v>0</v>
      </c>
      <c r="BE249" s="39">
        <v>0</v>
      </c>
      <c r="BF249" s="39">
        <v>0</v>
      </c>
      <c r="BG249" s="39">
        <v>0</v>
      </c>
      <c r="BH249" s="39">
        <v>0</v>
      </c>
      <c r="BI249" s="39">
        <v>0</v>
      </c>
      <c r="BJ249" s="39">
        <v>0</v>
      </c>
      <c r="BK249" s="39">
        <v>0</v>
      </c>
      <c r="BL249" s="39">
        <v>0</v>
      </c>
      <c r="BM249" s="39">
        <v>0</v>
      </c>
      <c r="BN249" s="39">
        <v>0</v>
      </c>
      <c r="BO249" s="39">
        <v>0</v>
      </c>
      <c r="BP249" s="39">
        <v>0</v>
      </c>
      <c r="BQ249" s="39">
        <v>0</v>
      </c>
      <c r="BR249" s="39">
        <v>0</v>
      </c>
      <c r="BS249" s="39">
        <v>0</v>
      </c>
      <c r="BT249" s="39">
        <v>0</v>
      </c>
      <c r="BU249" s="39">
        <v>0</v>
      </c>
      <c r="BV249" s="39">
        <v>0</v>
      </c>
      <c r="BW249" s="39">
        <v>0</v>
      </c>
      <c r="BX249" s="39">
        <v>0</v>
      </c>
      <c r="BY249" s="39">
        <v>0</v>
      </c>
      <c r="BZ249" s="39">
        <v>0</v>
      </c>
      <c r="CA249" s="39">
        <v>0</v>
      </c>
      <c r="CB249" s="39">
        <v>0</v>
      </c>
      <c r="CC249" s="39">
        <v>0</v>
      </c>
      <c r="CD249" s="39">
        <v>0</v>
      </c>
      <c r="CE249" s="39">
        <v>0</v>
      </c>
      <c r="CF249" s="39">
        <v>0</v>
      </c>
      <c r="CG249" s="39">
        <v>0</v>
      </c>
      <c r="CH249" s="39">
        <v>0</v>
      </c>
      <c r="CI249" s="163" t="s">
        <v>44</v>
      </c>
      <c r="CN249" s="39"/>
      <c r="CO249" s="163"/>
    </row>
    <row r="250" spans="1:149" hidden="1" outlineLevel="1">
      <c r="E250" s="39"/>
      <c r="F250" s="39"/>
      <c r="G250" s="39"/>
      <c r="H250" s="39"/>
      <c r="I250" s="39"/>
      <c r="J250" s="39"/>
      <c r="K250" s="39"/>
      <c r="L250" s="39"/>
      <c r="M250" s="39"/>
      <c r="O250" s="163"/>
      <c r="P250" s="163"/>
      <c r="Q250" s="163"/>
      <c r="R250" s="163"/>
      <c r="S250" s="163"/>
      <c r="T250" s="163"/>
      <c r="U250" s="163"/>
      <c r="V250" s="163"/>
      <c r="W250" s="163"/>
    </row>
    <row r="251" spans="1:149" hidden="1" outlineLevel="1"/>
    <row r="252" spans="1:149" s="77" customFormat="1" hidden="1" outlineLevel="1">
      <c r="A252" s="253" t="s">
        <v>71</v>
      </c>
      <c r="E252" s="77" t="s">
        <v>144</v>
      </c>
      <c r="CQ252" s="78"/>
    </row>
    <row r="253" spans="1:149" s="77" customFormat="1" hidden="1" outlineLevel="1">
      <c r="A253" s="253"/>
      <c r="D253" s="77" t="s">
        <v>100</v>
      </c>
      <c r="E253" s="23" t="s">
        <v>231</v>
      </c>
      <c r="F253" s="23"/>
      <c r="G253" s="23"/>
      <c r="H253" s="23"/>
      <c r="I253" s="23"/>
      <c r="J253" s="23"/>
      <c r="K253" s="23"/>
      <c r="L253" s="23"/>
      <c r="M253" s="23"/>
      <c r="CQ253" s="78"/>
    </row>
    <row r="254" spans="1:149" s="77" customFormat="1" hidden="1" outlineLevel="1">
      <c r="A254" s="253"/>
      <c r="CQ254" s="78"/>
    </row>
    <row r="255" spans="1:149" s="77" customFormat="1" hidden="1" outlineLevel="1">
      <c r="A255" s="253"/>
      <c r="D255" s="25" t="s">
        <v>72</v>
      </c>
      <c r="O255" s="81">
        <v>3117890.2650552518</v>
      </c>
      <c r="P255" s="81">
        <v>2902125.2373282141</v>
      </c>
      <c r="Q255" s="81">
        <v>3339512.2658143276</v>
      </c>
      <c r="R255" s="81">
        <v>3554316.7292352822</v>
      </c>
      <c r="S255" s="81">
        <v>3130351.6549069346</v>
      </c>
      <c r="T255" s="81">
        <v>3347259.1507512</v>
      </c>
      <c r="U255" s="81">
        <v>2996473.5426927931</v>
      </c>
      <c r="V255" s="81">
        <v>3128826.7311176592</v>
      </c>
      <c r="W255" s="81">
        <v>3696653.6597106582</v>
      </c>
      <c r="X255" s="81">
        <v>4457261.6264688438</v>
      </c>
      <c r="Y255" s="81">
        <v>4282819.9153769985</v>
      </c>
      <c r="Z255" s="81">
        <v>3428591.6270642118</v>
      </c>
      <c r="AA255" s="81">
        <v>3118184.540385643</v>
      </c>
      <c r="AB255" s="81">
        <v>2971366.4293341408</v>
      </c>
      <c r="AC255" s="81">
        <v>3272574.1351305842</v>
      </c>
      <c r="AD255" s="81">
        <v>3554316.7292352822</v>
      </c>
      <c r="AE255" s="81">
        <v>3130351.6549069346</v>
      </c>
      <c r="AF255" s="81">
        <v>3347259.1507512</v>
      </c>
      <c r="AG255" s="81">
        <v>2996473.5426927931</v>
      </c>
      <c r="AH255" s="81">
        <v>3128826.7311176592</v>
      </c>
      <c r="AI255" s="81">
        <v>3696653.6597106582</v>
      </c>
      <c r="AJ255" s="81">
        <v>4457261.6264688438</v>
      </c>
      <c r="AK255" s="81">
        <v>4282819.9153769985</v>
      </c>
      <c r="AL255" s="81">
        <v>3428591.6270642118</v>
      </c>
      <c r="AM255" s="81">
        <v>3118184.540385643</v>
      </c>
      <c r="AN255" s="81">
        <v>2971366.4293341408</v>
      </c>
      <c r="AO255" s="81">
        <v>3272574.1351305842</v>
      </c>
      <c r="AP255" s="81">
        <v>3554316.7292352822</v>
      </c>
      <c r="AQ255" s="81">
        <v>3130351.6549069346</v>
      </c>
      <c r="AR255" s="81">
        <v>3347259.1507512</v>
      </c>
      <c r="AS255" s="81">
        <v>2996473.5426927931</v>
      </c>
      <c r="AT255" s="81">
        <v>3128826.7311176592</v>
      </c>
      <c r="AU255" s="81">
        <v>3696653.6597106582</v>
      </c>
      <c r="AV255" s="81">
        <v>4457261.6264688438</v>
      </c>
      <c r="AW255" s="81">
        <v>4282819.9153769985</v>
      </c>
      <c r="AX255" s="81">
        <v>3428591.6270642118</v>
      </c>
      <c r="AY255" s="81">
        <v>3118184.540385643</v>
      </c>
      <c r="AZ255" s="81">
        <v>2971366.4293341408</v>
      </c>
      <c r="BA255" s="81">
        <v>3272574.1351305842</v>
      </c>
      <c r="BB255" s="81">
        <v>3554316.7292352822</v>
      </c>
      <c r="BC255" s="81">
        <v>3130351.6549069346</v>
      </c>
      <c r="BD255" s="81">
        <v>3347259.1507512</v>
      </c>
      <c r="BE255" s="81">
        <v>2996473.5426927931</v>
      </c>
      <c r="BF255" s="81">
        <v>3128826.7311176592</v>
      </c>
      <c r="BG255" s="81">
        <v>3696653.6597106582</v>
      </c>
      <c r="BH255" s="81">
        <v>4457261.6264688438</v>
      </c>
      <c r="BI255" s="81">
        <v>4282819.9153769985</v>
      </c>
      <c r="BJ255" s="81">
        <v>3428591.6270642118</v>
      </c>
      <c r="BK255" s="81">
        <v>3118184.540385643</v>
      </c>
      <c r="BL255" s="81">
        <v>2971366.4293341408</v>
      </c>
      <c r="BM255" s="81">
        <v>3272574.1351305842</v>
      </c>
      <c r="BN255" s="81">
        <v>3554316.7292352822</v>
      </c>
      <c r="BO255" s="81">
        <v>3130351.6549069346</v>
      </c>
      <c r="BP255" s="81">
        <v>3347259.1507512</v>
      </c>
      <c r="BQ255" s="81">
        <v>2996473.5426927931</v>
      </c>
      <c r="BR255" s="81">
        <v>3128826.7311176592</v>
      </c>
      <c r="BS255" s="81">
        <v>3696653.6597106582</v>
      </c>
      <c r="BT255" s="81">
        <v>4457261.6264688438</v>
      </c>
      <c r="BU255" s="81">
        <v>4282819.9153769985</v>
      </c>
      <c r="BV255" s="81">
        <v>3428591.6270642118</v>
      </c>
      <c r="BW255" s="81">
        <v>3118184.540385643</v>
      </c>
      <c r="BX255" s="81">
        <v>2971366.4293341408</v>
      </c>
      <c r="BY255" s="81">
        <v>3272574.1351305842</v>
      </c>
      <c r="BZ255" s="81">
        <v>3554316.7292352822</v>
      </c>
      <c r="CA255" s="81">
        <v>3130351.6549069346</v>
      </c>
      <c r="CB255" s="81">
        <v>3347259.1507512</v>
      </c>
      <c r="CC255" s="81">
        <v>2996473.5426927931</v>
      </c>
      <c r="CD255" s="81">
        <v>3128826.7311176592</v>
      </c>
      <c r="CE255" s="81">
        <v>3696653.6597106582</v>
      </c>
      <c r="CF255" s="81">
        <v>4457261.6264688438</v>
      </c>
      <c r="CG255" s="81">
        <v>4282819.9153769985</v>
      </c>
      <c r="CH255" s="81">
        <v>3428591.6270642118</v>
      </c>
      <c r="CI255" s="79"/>
      <c r="CJ255" s="79"/>
      <c r="CK255" s="79"/>
      <c r="CL255" s="79"/>
      <c r="CM255" s="79"/>
      <c r="CN255" s="79"/>
      <c r="CO255" s="79"/>
      <c r="CP255" s="79"/>
      <c r="CQ255" s="79"/>
      <c r="CR255" s="79"/>
      <c r="CS255" s="79"/>
      <c r="CT255" s="79"/>
      <c r="CU255" s="79"/>
      <c r="CV255" s="79"/>
      <c r="CW255" s="79"/>
      <c r="CX255" s="79"/>
      <c r="CY255" s="79"/>
      <c r="CZ255" s="79"/>
      <c r="DA255" s="79"/>
      <c r="DB255" s="79"/>
      <c r="DC255" s="79"/>
      <c r="DD255" s="79"/>
      <c r="DE255" s="79"/>
      <c r="DF255" s="79"/>
      <c r="DG255" s="79"/>
      <c r="DH255" s="79"/>
      <c r="DI255" s="79"/>
      <c r="DJ255" s="79"/>
      <c r="DK255" s="79"/>
      <c r="DL255" s="79"/>
      <c r="DM255" s="79"/>
      <c r="DN255" s="79"/>
      <c r="DO255" s="79"/>
      <c r="DP255" s="79"/>
      <c r="DQ255" s="79"/>
      <c r="DR255" s="79"/>
      <c r="DS255" s="79"/>
      <c r="DT255" s="79"/>
      <c r="DU255" s="79"/>
      <c r="DV255" s="79"/>
      <c r="DW255" s="79"/>
      <c r="DX255" s="79"/>
      <c r="DY255" s="79"/>
      <c r="DZ255" s="79"/>
      <c r="EA255" s="79"/>
      <c r="EB255" s="79"/>
      <c r="EC255" s="79"/>
      <c r="ED255" s="79"/>
      <c r="EE255" s="79"/>
      <c r="EF255" s="79"/>
      <c r="EG255" s="79"/>
      <c r="EH255" s="79"/>
      <c r="EI255" s="79"/>
      <c r="EJ255" s="79"/>
      <c r="EK255" s="79"/>
      <c r="EL255" s="79"/>
      <c r="EM255" s="79"/>
      <c r="EN255" s="79"/>
      <c r="EO255" s="79"/>
      <c r="EP255" s="79"/>
      <c r="EQ255" s="79"/>
      <c r="ER255" s="79"/>
      <c r="ES255" s="79"/>
    </row>
    <row r="256" spans="1:149" s="77" customFormat="1" hidden="1" outlineLevel="1">
      <c r="A256" s="253"/>
      <c r="D256" s="123" t="s">
        <v>365</v>
      </c>
      <c r="CQ256" s="78"/>
    </row>
    <row r="257" spans="1:149" s="77" customFormat="1" hidden="1" outlineLevel="1">
      <c r="A257" s="253"/>
      <c r="D257" s="25" t="s">
        <v>180</v>
      </c>
      <c r="E257" s="34"/>
      <c r="F257" s="34"/>
      <c r="G257" s="34"/>
      <c r="H257" s="34"/>
      <c r="I257" s="34"/>
      <c r="J257" s="34"/>
      <c r="K257" s="34"/>
      <c r="L257" s="34"/>
      <c r="M257" s="34"/>
      <c r="O257" s="80">
        <v>7.5343967335949599E-2</v>
      </c>
      <c r="P257" s="80">
        <v>7.0129995124192449E-2</v>
      </c>
      <c r="Q257" s="80">
        <v>8.0699473581075154E-2</v>
      </c>
      <c r="R257" s="80">
        <v>8.5890233710446739E-2</v>
      </c>
      <c r="S257" s="80">
        <v>7.5645097417552737E-2</v>
      </c>
      <c r="T257" s="80">
        <v>8.0886677425989414E-2</v>
      </c>
      <c r="U257" s="80">
        <v>7.2409926434560457E-2</v>
      </c>
      <c r="V257" s="80">
        <v>7.5608247561271172E-2</v>
      </c>
      <c r="W257" s="80">
        <v>8.9329812441177339E-2</v>
      </c>
      <c r="X257" s="80">
        <v>0.10770994032610669</v>
      </c>
      <c r="Y257" s="80">
        <v>0.10349454803669966</v>
      </c>
      <c r="Z257" s="80">
        <v>8.2852080604978742E-2</v>
      </c>
      <c r="AA257" s="80">
        <v>7.5343967335949599E-2</v>
      </c>
      <c r="AB257" s="80">
        <v>7.0129995124192449E-2</v>
      </c>
      <c r="AC257" s="80">
        <v>8.0699473581075154E-2</v>
      </c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  <c r="BM257" s="80"/>
      <c r="BN257" s="80"/>
      <c r="BO257" s="80"/>
      <c r="BP257" s="80"/>
      <c r="BQ257" s="80"/>
      <c r="BR257" s="80"/>
      <c r="BS257" s="80"/>
      <c r="BT257" s="80"/>
      <c r="BU257" s="80"/>
      <c r="BV257" s="80"/>
      <c r="BW257" s="80"/>
      <c r="BX257" s="80"/>
      <c r="BY257" s="80"/>
      <c r="BZ257" s="80"/>
      <c r="CA257" s="80"/>
      <c r="CB257" s="80"/>
      <c r="CC257" s="80"/>
      <c r="CD257" s="80"/>
      <c r="CE257" s="80"/>
      <c r="CF257" s="80"/>
      <c r="CG257" s="80"/>
      <c r="CH257" s="80"/>
      <c r="CI257" s="80"/>
      <c r="CJ257" s="80"/>
      <c r="CK257" s="80"/>
      <c r="CL257" s="80"/>
      <c r="CM257" s="80"/>
      <c r="CN257" s="80"/>
      <c r="CO257" s="80"/>
      <c r="CP257" s="80"/>
      <c r="CQ257" s="80"/>
      <c r="CR257" s="80"/>
      <c r="CS257" s="80"/>
      <c r="CT257" s="80"/>
      <c r="CU257" s="80"/>
      <c r="CV257" s="80"/>
      <c r="CW257" s="80"/>
      <c r="CX257" s="80"/>
      <c r="CY257" s="80"/>
      <c r="CZ257" s="80"/>
      <c r="DA257" s="80"/>
      <c r="DB257" s="80"/>
      <c r="DC257" s="80"/>
      <c r="DD257" s="80"/>
      <c r="DE257" s="80"/>
      <c r="DF257" s="80"/>
      <c r="DG257" s="80"/>
      <c r="DH257" s="80"/>
      <c r="DI257" s="80"/>
      <c r="DJ257" s="80"/>
      <c r="DK257" s="80"/>
      <c r="DL257" s="80"/>
      <c r="DM257" s="80"/>
      <c r="DN257" s="80"/>
      <c r="DO257" s="80"/>
      <c r="DP257" s="80"/>
      <c r="DQ257" s="80"/>
      <c r="DR257" s="80"/>
      <c r="DS257" s="80"/>
      <c r="DT257" s="80"/>
      <c r="DU257" s="80"/>
      <c r="DV257" s="80"/>
      <c r="DW257" s="80"/>
      <c r="DX257" s="80"/>
      <c r="DY257" s="80"/>
      <c r="DZ257" s="80"/>
      <c r="EA257" s="80"/>
      <c r="EB257" s="80"/>
      <c r="EC257" s="80"/>
      <c r="ED257" s="80"/>
      <c r="EE257" s="80"/>
      <c r="EF257" s="80"/>
      <c r="EG257" s="80"/>
      <c r="EH257" s="80"/>
      <c r="EI257" s="80"/>
      <c r="EJ257" s="80"/>
      <c r="EK257" s="80"/>
      <c r="EL257" s="80"/>
      <c r="EM257" s="80"/>
      <c r="EN257" s="80"/>
      <c r="EO257" s="80"/>
      <c r="EP257" s="80"/>
      <c r="EQ257" s="80"/>
      <c r="ER257" s="80"/>
      <c r="ES257" s="80"/>
    </row>
    <row r="258" spans="1:149" s="77" customFormat="1" hidden="1" outlineLevel="1">
      <c r="A258" s="253"/>
      <c r="CQ258" s="78"/>
    </row>
    <row r="259" spans="1:149" s="77" customFormat="1" hidden="1" outlineLevel="1">
      <c r="A259" s="253" t="s">
        <v>73</v>
      </c>
      <c r="CQ259" s="78"/>
    </row>
    <row r="260" spans="1:149" s="77" customFormat="1" hidden="1" outlineLevel="1">
      <c r="A260" s="253"/>
      <c r="D260" s="77" t="s">
        <v>100</v>
      </c>
      <c r="E260" s="23" t="s">
        <v>232</v>
      </c>
      <c r="F260" s="23"/>
      <c r="G260" s="23"/>
      <c r="H260" s="23"/>
      <c r="I260" s="23"/>
      <c r="J260" s="23"/>
      <c r="K260" s="23"/>
      <c r="L260" s="23"/>
      <c r="M260" s="23"/>
      <c r="CQ260" s="78"/>
    </row>
    <row r="261" spans="1:149" s="77" customFormat="1" hidden="1" outlineLevel="1">
      <c r="A261" s="253"/>
      <c r="CQ261" s="78"/>
    </row>
    <row r="262" spans="1:149" s="77" customFormat="1" hidden="1" outlineLevel="1">
      <c r="A262" s="253"/>
      <c r="D262" s="25" t="s">
        <v>74</v>
      </c>
      <c r="O262" s="81">
        <v>163203.17946819944</v>
      </c>
      <c r="P262" s="81">
        <v>280022.35634627758</v>
      </c>
      <c r="Q262" s="81">
        <v>417248.01324162475</v>
      </c>
      <c r="R262" s="81">
        <v>491103.43128488469</v>
      </c>
      <c r="S262" s="81">
        <v>428269.52428345889</v>
      </c>
      <c r="T262" s="81">
        <v>402589.46370005584</v>
      </c>
      <c r="U262" s="81">
        <v>242871.15797438723</v>
      </c>
      <c r="V262" s="81">
        <v>141354.52902186866</v>
      </c>
      <c r="W262" s="81">
        <v>106373.58994734033</v>
      </c>
      <c r="X262" s="81">
        <v>109712.96461026564</v>
      </c>
      <c r="Y262" s="81">
        <v>93133.94470230781</v>
      </c>
      <c r="Z262" s="81">
        <v>98244.057647142065</v>
      </c>
      <c r="AA262" s="81">
        <v>164250.83659678267</v>
      </c>
      <c r="AB262" s="81">
        <v>284607.17241997813</v>
      </c>
      <c r="AC262" s="81">
        <v>421596.45403385116</v>
      </c>
      <c r="AD262" s="81">
        <v>491103.43128488469</v>
      </c>
      <c r="AE262" s="81">
        <v>428269.52428345889</v>
      </c>
      <c r="AF262" s="81">
        <v>402589.46370005584</v>
      </c>
      <c r="AG262" s="81">
        <v>242871.15797438723</v>
      </c>
      <c r="AH262" s="81">
        <v>141354.52902186866</v>
      </c>
      <c r="AI262" s="81">
        <v>106373.58994734033</v>
      </c>
      <c r="AJ262" s="81">
        <v>109712.96461026564</v>
      </c>
      <c r="AK262" s="81">
        <v>93133.94470230781</v>
      </c>
      <c r="AL262" s="81">
        <v>98244.057647142065</v>
      </c>
      <c r="AM262" s="81">
        <v>164250.83659678267</v>
      </c>
      <c r="AN262" s="81">
        <v>284607.17241997813</v>
      </c>
      <c r="AO262" s="81">
        <v>421596.45403385116</v>
      </c>
      <c r="AP262" s="81">
        <v>491103.43128488469</v>
      </c>
      <c r="AQ262" s="81">
        <v>428269.52428345889</v>
      </c>
      <c r="AR262" s="81">
        <v>402589.46370005584</v>
      </c>
      <c r="AS262" s="81">
        <v>242871.15797438723</v>
      </c>
      <c r="AT262" s="81">
        <v>141354.52902186866</v>
      </c>
      <c r="AU262" s="81">
        <v>106373.58994734033</v>
      </c>
      <c r="AV262" s="81">
        <v>109712.96461026564</v>
      </c>
      <c r="AW262" s="81">
        <v>93133.94470230781</v>
      </c>
      <c r="AX262" s="81">
        <v>98244.057647142065</v>
      </c>
      <c r="AY262" s="81">
        <v>164250.83659678267</v>
      </c>
      <c r="AZ262" s="81">
        <v>284607.17241997813</v>
      </c>
      <c r="BA262" s="81">
        <v>421596.45403385116</v>
      </c>
      <c r="BB262" s="81">
        <v>491103.43128488469</v>
      </c>
      <c r="BC262" s="81">
        <v>428269.52428345889</v>
      </c>
      <c r="BD262" s="81">
        <v>402589.46370005584</v>
      </c>
      <c r="BE262" s="81">
        <v>242871.15797438723</v>
      </c>
      <c r="BF262" s="81">
        <v>141354.52902186866</v>
      </c>
      <c r="BG262" s="81">
        <v>106373.58994734033</v>
      </c>
      <c r="BH262" s="81">
        <v>109712.96461026564</v>
      </c>
      <c r="BI262" s="81">
        <v>93133.94470230781</v>
      </c>
      <c r="BJ262" s="81">
        <v>98244.057647142065</v>
      </c>
      <c r="BK262" s="81">
        <v>164250.83659678267</v>
      </c>
      <c r="BL262" s="81">
        <v>284607.17241997813</v>
      </c>
      <c r="BM262" s="81">
        <v>421596.45403385116</v>
      </c>
      <c r="BN262" s="81">
        <v>491103.43128488469</v>
      </c>
      <c r="BO262" s="81">
        <v>428269.52428345889</v>
      </c>
      <c r="BP262" s="81">
        <v>402589.46370005584</v>
      </c>
      <c r="BQ262" s="81">
        <v>242871.15797438723</v>
      </c>
      <c r="BR262" s="81">
        <v>141354.52902186866</v>
      </c>
      <c r="BS262" s="81">
        <v>106373.58994734033</v>
      </c>
      <c r="BT262" s="81">
        <v>109712.96461026564</v>
      </c>
      <c r="BU262" s="81">
        <v>93133.94470230781</v>
      </c>
      <c r="BV262" s="81">
        <v>98244.057647142065</v>
      </c>
      <c r="BW262" s="81">
        <v>164250.83659678267</v>
      </c>
      <c r="BX262" s="81">
        <v>284607.17241997813</v>
      </c>
      <c r="BY262" s="81">
        <v>421596.45403385116</v>
      </c>
      <c r="BZ262" s="81">
        <v>491103.43128488469</v>
      </c>
      <c r="CA262" s="81">
        <v>428269.52428345889</v>
      </c>
      <c r="CB262" s="81">
        <v>402589.46370005584</v>
      </c>
      <c r="CC262" s="81">
        <v>242871.15797438723</v>
      </c>
      <c r="CD262" s="81">
        <v>141354.52902186866</v>
      </c>
      <c r="CE262" s="81">
        <v>106373.58994734033</v>
      </c>
      <c r="CF262" s="81">
        <v>109712.96461026564</v>
      </c>
      <c r="CG262" s="81">
        <v>93133.94470230781</v>
      </c>
      <c r="CH262" s="81">
        <v>98244.057647142065</v>
      </c>
      <c r="CI262" s="81"/>
      <c r="CJ262" s="81"/>
      <c r="CK262" s="81"/>
      <c r="CL262" s="81"/>
      <c r="CM262" s="81"/>
      <c r="CN262" s="81"/>
      <c r="CO262" s="81"/>
      <c r="CP262" s="81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1"/>
      <c r="DH262" s="81"/>
      <c r="DI262" s="81"/>
      <c r="DJ262" s="81"/>
      <c r="DK262" s="81"/>
      <c r="DL262" s="81"/>
      <c r="DM262" s="81"/>
      <c r="DN262" s="81"/>
      <c r="DO262" s="81"/>
      <c r="DP262" s="81"/>
      <c r="DQ262" s="81"/>
      <c r="DR262" s="81"/>
      <c r="DS262" s="81"/>
      <c r="DT262" s="81"/>
      <c r="DU262" s="81"/>
      <c r="DV262" s="81"/>
      <c r="DW262" s="81"/>
      <c r="DX262" s="81"/>
      <c r="DY262" s="81"/>
      <c r="DZ262" s="81"/>
      <c r="EA262" s="81"/>
      <c r="EB262" s="81"/>
      <c r="EC262" s="81"/>
      <c r="ED262" s="81"/>
      <c r="EE262" s="81"/>
      <c r="EF262" s="81"/>
      <c r="EG262" s="81"/>
      <c r="EH262" s="81"/>
      <c r="EI262" s="81"/>
      <c r="EJ262" s="81"/>
      <c r="EK262" s="81"/>
      <c r="EL262" s="81"/>
      <c r="EM262" s="81"/>
      <c r="EN262" s="81"/>
      <c r="EO262" s="81"/>
      <c r="EP262" s="81"/>
      <c r="EQ262" s="81"/>
      <c r="ER262" s="81"/>
      <c r="ES262" s="81"/>
    </row>
    <row r="263" spans="1:149" hidden="1" outlineLevel="1">
      <c r="D263" s="23" t="s">
        <v>366</v>
      </c>
    </row>
    <row r="264" spans="1:149" s="77" customFormat="1" hidden="1" outlineLevel="1">
      <c r="A264" s="253"/>
      <c r="D264" s="25" t="s">
        <v>180</v>
      </c>
      <c r="O264" s="80">
        <v>5.4874328734673877E-2</v>
      </c>
      <c r="P264" s="80">
        <v>9.4152815437016299E-2</v>
      </c>
      <c r="Q264" s="80">
        <v>0.14029263839784359</v>
      </c>
      <c r="R264" s="80">
        <v>0.1651252826009077</v>
      </c>
      <c r="S264" s="80">
        <v>0.14399843642232565</v>
      </c>
      <c r="T264" s="80">
        <v>0.13536394724771628</v>
      </c>
      <c r="U264" s="80">
        <v>8.1661348794092051E-2</v>
      </c>
      <c r="V264" s="80">
        <v>4.7528086885050176E-2</v>
      </c>
      <c r="W264" s="80">
        <v>3.5766333489815026E-2</v>
      </c>
      <c r="X264" s="77">
        <v>3.6889142148437457E-2</v>
      </c>
      <c r="Y264" s="77">
        <v>3.131472508442891E-2</v>
      </c>
      <c r="Z264" s="77">
        <v>3.3032914757693127E-2</v>
      </c>
      <c r="AA264" s="77">
        <v>5.4874328734673877E-2</v>
      </c>
      <c r="AB264" s="77">
        <v>9.4152815437016299E-2</v>
      </c>
      <c r="AC264" s="77">
        <v>0.14029263839784359</v>
      </c>
      <c r="CQ264" s="173"/>
    </row>
    <row r="265" spans="1:149" hidden="1" outlineLevel="1"/>
    <row r="266" spans="1:149" s="77" customFormat="1" hidden="1" outlineLevel="1">
      <c r="A266" s="253" t="s">
        <v>102</v>
      </c>
      <c r="E266" s="77" t="s">
        <v>145</v>
      </c>
      <c r="CQ266" s="78"/>
    </row>
    <row r="267" spans="1:149" s="77" customFormat="1" hidden="1" outlineLevel="1">
      <c r="A267" s="253"/>
      <c r="D267" s="77" t="s">
        <v>100</v>
      </c>
      <c r="E267" s="77" t="s">
        <v>233</v>
      </c>
      <c r="CQ267" s="78"/>
    </row>
    <row r="268" spans="1:149" s="77" customFormat="1" hidden="1" outlineLevel="1">
      <c r="A268" s="253"/>
      <c r="CQ268" s="78"/>
    </row>
    <row r="269" spans="1:149" s="77" customFormat="1" hidden="1" outlineLevel="1">
      <c r="A269" s="253"/>
      <c r="D269" s="77" t="s">
        <v>103</v>
      </c>
      <c r="E269" s="124">
        <v>6920</v>
      </c>
      <c r="F269" s="124"/>
      <c r="G269" s="124"/>
      <c r="H269" s="124"/>
      <c r="I269" s="124"/>
      <c r="J269" s="124"/>
      <c r="K269" s="124"/>
      <c r="L269" s="124"/>
      <c r="M269" s="124"/>
      <c r="CQ269" s="78"/>
    </row>
    <row r="270" spans="1:149" s="77" customFormat="1" hidden="1" outlineLevel="1">
      <c r="A270" s="253"/>
      <c r="D270" s="77" t="s">
        <v>104</v>
      </c>
      <c r="E270" s="124">
        <v>740</v>
      </c>
      <c r="F270" s="124"/>
      <c r="G270" s="124"/>
      <c r="H270" s="124"/>
      <c r="I270" s="124"/>
      <c r="J270" s="124"/>
      <c r="K270" s="124"/>
      <c r="L270" s="124"/>
      <c r="M270" s="124"/>
      <c r="CQ270" s="78"/>
    </row>
    <row r="271" spans="1:149" s="77" customFormat="1" hidden="1" outlineLevel="1">
      <c r="A271" s="253"/>
      <c r="D271" s="77" t="s">
        <v>105</v>
      </c>
      <c r="E271" s="124">
        <v>495</v>
      </c>
      <c r="F271" s="124"/>
      <c r="G271" s="124"/>
      <c r="H271" s="124"/>
      <c r="I271" s="124"/>
      <c r="J271" s="124"/>
      <c r="K271" s="124"/>
      <c r="L271" s="124"/>
      <c r="M271" s="124"/>
      <c r="CQ271" s="78"/>
    </row>
    <row r="272" spans="1:149" s="77" customFormat="1" hidden="1" outlineLevel="1">
      <c r="A272" s="253"/>
      <c r="E272" s="125"/>
      <c r="F272" s="125"/>
      <c r="G272" s="125"/>
      <c r="H272" s="125"/>
      <c r="I272" s="125"/>
      <c r="J272" s="125"/>
      <c r="K272" s="125"/>
      <c r="L272" s="125"/>
      <c r="M272" s="125"/>
      <c r="N272" s="126"/>
      <c r="CQ272" s="78"/>
    </row>
    <row r="273" spans="1:95" s="77" customFormat="1" hidden="1" outlineLevel="1">
      <c r="A273" s="253"/>
      <c r="CQ273" s="78"/>
    </row>
    <row r="274" spans="1:95" s="77" customFormat="1" hidden="1" outlineLevel="1">
      <c r="A274" s="253"/>
      <c r="D274" s="127" t="s">
        <v>106</v>
      </c>
      <c r="CQ274" s="78"/>
    </row>
    <row r="275" spans="1:95" s="77" customFormat="1" hidden="1" outlineLevel="1">
      <c r="A275" s="253"/>
      <c r="D275" s="77" t="s">
        <v>107</v>
      </c>
      <c r="E275" s="129">
        <v>0.16900578034682082</v>
      </c>
      <c r="F275" s="129"/>
      <c r="G275" s="129"/>
      <c r="H275" s="129"/>
      <c r="I275" s="129"/>
      <c r="J275" s="129"/>
      <c r="K275" s="129"/>
      <c r="L275" s="129"/>
      <c r="M275" s="129"/>
      <c r="CQ275" s="78"/>
    </row>
    <row r="276" spans="1:95" s="77" customFormat="1" hidden="1" outlineLevel="1">
      <c r="A276" s="253"/>
      <c r="D276" s="77" t="s">
        <v>108</v>
      </c>
      <c r="E276" s="129">
        <v>0.13949900000000001</v>
      </c>
      <c r="F276" s="129"/>
      <c r="G276" s="129"/>
      <c r="H276" s="129"/>
      <c r="I276" s="129"/>
      <c r="J276" s="129"/>
      <c r="K276" s="129"/>
      <c r="L276" s="129"/>
      <c r="M276" s="129"/>
      <c r="CQ276" s="78"/>
    </row>
    <row r="277" spans="1:95" s="77" customFormat="1" hidden="1" outlineLevel="1">
      <c r="A277" s="253"/>
      <c r="D277" s="77" t="s">
        <v>109</v>
      </c>
      <c r="E277" s="129">
        <v>0.16899</v>
      </c>
      <c r="F277" s="129"/>
      <c r="G277" s="129"/>
      <c r="H277" s="129"/>
      <c r="I277" s="129"/>
      <c r="J277" s="129"/>
      <c r="K277" s="129"/>
      <c r="L277" s="129"/>
      <c r="M277" s="129"/>
      <c r="CQ277" s="78"/>
    </row>
    <row r="278" spans="1:95" s="77" customFormat="1" hidden="1" outlineLevel="1">
      <c r="A278" s="253"/>
      <c r="D278" s="77" t="s">
        <v>110</v>
      </c>
      <c r="E278" s="129">
        <v>0.16439699999999999</v>
      </c>
      <c r="F278" s="129"/>
      <c r="G278" s="129"/>
      <c r="H278" s="129"/>
      <c r="I278" s="129"/>
      <c r="J278" s="129"/>
      <c r="K278" s="129"/>
      <c r="L278" s="129"/>
      <c r="M278" s="129"/>
      <c r="CQ278" s="78"/>
    </row>
    <row r="279" spans="1:95" s="77" customFormat="1" hidden="1" outlineLevel="1">
      <c r="A279" s="253"/>
      <c r="D279" s="77" t="s">
        <v>111</v>
      </c>
      <c r="E279" s="129">
        <v>0.13513500000000001</v>
      </c>
      <c r="F279" s="129"/>
      <c r="G279" s="129"/>
      <c r="H279" s="129"/>
      <c r="I279" s="129"/>
      <c r="J279" s="129"/>
      <c r="K279" s="129"/>
      <c r="L279" s="129"/>
      <c r="M279" s="129"/>
      <c r="CQ279" s="78"/>
    </row>
    <row r="280" spans="1:95" s="77" customFormat="1" hidden="1" outlineLevel="1">
      <c r="A280" s="253"/>
      <c r="D280" s="77" t="s">
        <v>112</v>
      </c>
      <c r="E280" s="129">
        <v>9.4872999999999999E-2</v>
      </c>
      <c r="F280" s="129"/>
      <c r="G280" s="129"/>
      <c r="H280" s="129"/>
      <c r="I280" s="129"/>
      <c r="J280" s="129"/>
      <c r="K280" s="129"/>
      <c r="L280" s="129"/>
      <c r="M280" s="129"/>
      <c r="CQ280" s="78"/>
    </row>
    <row r="281" spans="1:95" s="77" customFormat="1" hidden="1" outlineLevel="1">
      <c r="A281" s="253"/>
      <c r="D281" s="77" t="s">
        <v>113</v>
      </c>
      <c r="E281" s="129">
        <v>8.251E-2</v>
      </c>
      <c r="F281" s="129"/>
      <c r="G281" s="129"/>
      <c r="H281" s="129"/>
      <c r="I281" s="129"/>
      <c r="J281" s="129"/>
      <c r="K281" s="129"/>
      <c r="L281" s="129"/>
      <c r="M281" s="129"/>
      <c r="CQ281" s="78"/>
    </row>
    <row r="282" spans="1:95" s="77" customFormat="1" hidden="1" outlineLevel="1">
      <c r="A282" s="253"/>
      <c r="CQ282" s="78"/>
    </row>
    <row r="283" spans="1:95" s="77" customFormat="1" hidden="1" outlineLevel="1">
      <c r="A283" s="253"/>
      <c r="D283" s="77" t="s">
        <v>114</v>
      </c>
      <c r="E283" s="128">
        <v>1169.52</v>
      </c>
      <c r="F283" s="128"/>
      <c r="G283" s="128"/>
      <c r="H283" s="128"/>
      <c r="I283" s="128"/>
      <c r="J283" s="128"/>
      <c r="K283" s="128"/>
      <c r="L283" s="128"/>
      <c r="M283" s="128"/>
      <c r="CQ283" s="78"/>
    </row>
    <row r="284" spans="1:95" s="77" customFormat="1" hidden="1" outlineLevel="1">
      <c r="A284" s="253"/>
      <c r="CQ284" s="78"/>
    </row>
    <row r="285" spans="1:95" s="77" customFormat="1" hidden="1" outlineLevel="1">
      <c r="A285" s="253" t="s">
        <v>115</v>
      </c>
      <c r="CQ285" s="78"/>
    </row>
    <row r="286" spans="1:95" s="77" customFormat="1" hidden="1" outlineLevel="1">
      <c r="A286" s="253"/>
      <c r="D286" s="77" t="s">
        <v>100</v>
      </c>
      <c r="E286" s="77" t="s">
        <v>234</v>
      </c>
      <c r="CQ286" s="78"/>
    </row>
    <row r="287" spans="1:95" s="77" customFormat="1" hidden="1" outlineLevel="1">
      <c r="A287" s="253"/>
      <c r="CQ287" s="78"/>
    </row>
    <row r="288" spans="1:95" s="77" customFormat="1" hidden="1" outlineLevel="1">
      <c r="A288" s="253"/>
      <c r="D288" s="23" t="s">
        <v>116</v>
      </c>
      <c r="E288" s="124">
        <v>1040</v>
      </c>
      <c r="F288" s="124"/>
      <c r="G288" s="124"/>
      <c r="H288" s="124"/>
      <c r="I288" s="124"/>
      <c r="J288" s="124"/>
      <c r="K288" s="124"/>
      <c r="L288" s="124"/>
      <c r="M288" s="124"/>
      <c r="CQ288" s="78"/>
    </row>
    <row r="289" spans="1:95" s="77" customFormat="1" hidden="1" outlineLevel="1">
      <c r="A289" s="253"/>
      <c r="D289" s="77" t="s">
        <v>117</v>
      </c>
      <c r="E289" s="124">
        <v>172</v>
      </c>
      <c r="F289" s="124"/>
      <c r="G289" s="124"/>
      <c r="H289" s="124"/>
      <c r="I289" s="124"/>
      <c r="J289" s="124"/>
      <c r="K289" s="124"/>
      <c r="L289" s="124"/>
      <c r="M289" s="124"/>
      <c r="CQ289" s="78"/>
    </row>
    <row r="290" spans="1:95" s="77" customFormat="1" hidden="1" outlineLevel="1">
      <c r="A290" s="253"/>
      <c r="D290" s="77" t="s">
        <v>118</v>
      </c>
      <c r="E290" s="124">
        <v>89</v>
      </c>
      <c r="F290" s="124"/>
      <c r="G290" s="124"/>
      <c r="H290" s="124"/>
      <c r="I290" s="124"/>
      <c r="J290" s="124"/>
      <c r="K290" s="124"/>
      <c r="L290" s="124"/>
      <c r="M290" s="124"/>
      <c r="CQ290" s="78"/>
    </row>
    <row r="291" spans="1:95" s="77" customFormat="1" hidden="1" outlineLevel="1">
      <c r="A291" s="253"/>
      <c r="D291" s="77" t="s">
        <v>119</v>
      </c>
      <c r="E291" s="124">
        <v>29</v>
      </c>
      <c r="F291" s="124"/>
      <c r="G291" s="124"/>
      <c r="H291" s="124"/>
      <c r="I291" s="124"/>
      <c r="J291" s="124"/>
      <c r="K291" s="124"/>
      <c r="L291" s="124"/>
      <c r="M291" s="124"/>
      <c r="CQ291" s="78"/>
    </row>
    <row r="292" spans="1:95" s="77" customFormat="1" hidden="1" outlineLevel="1">
      <c r="A292" s="253"/>
      <c r="CQ292" s="78"/>
    </row>
    <row r="293" spans="1:95" s="77" customFormat="1" hidden="1" outlineLevel="1">
      <c r="A293" s="253"/>
      <c r="D293" s="25" t="s">
        <v>120</v>
      </c>
      <c r="E293" s="77">
        <v>4.9810000000000002E-3</v>
      </c>
      <c r="N293" s="126"/>
      <c r="CQ293" s="78"/>
    </row>
    <row r="294" spans="1:95" s="77" customFormat="1" hidden="1" outlineLevel="1">
      <c r="A294" s="253"/>
      <c r="CQ294" s="78"/>
    </row>
    <row r="295" spans="1:95" s="77" customFormat="1" hidden="1" outlineLevel="1">
      <c r="A295" s="253"/>
      <c r="D295" s="127" t="s">
        <v>106</v>
      </c>
      <c r="CQ295" s="78"/>
    </row>
    <row r="296" spans="1:95" s="77" customFormat="1" hidden="1" outlineLevel="1">
      <c r="A296" s="253"/>
      <c r="D296" s="77" t="s">
        <v>121</v>
      </c>
      <c r="E296" s="180">
        <v>0.86875000000000002</v>
      </c>
      <c r="CQ296" s="78"/>
    </row>
    <row r="297" spans="1:95" s="77" customFormat="1" hidden="1" outlineLevel="1">
      <c r="A297" s="253"/>
      <c r="D297" s="77" t="s">
        <v>122</v>
      </c>
      <c r="E297" s="77">
        <v>1.0276890000000001</v>
      </c>
      <c r="CQ297" s="78"/>
    </row>
    <row r="298" spans="1:95" s="77" customFormat="1" hidden="1" outlineLevel="1">
      <c r="A298" s="253"/>
      <c r="D298" s="77" t="s">
        <v>123</v>
      </c>
      <c r="E298" s="77">
        <v>0.85893399999999998</v>
      </c>
      <c r="CQ298" s="78"/>
    </row>
    <row r="299" spans="1:95" s="77" customFormat="1" hidden="1" outlineLevel="1">
      <c r="A299" s="253"/>
      <c r="D299" s="77" t="s">
        <v>124</v>
      </c>
      <c r="E299" s="77">
        <v>0.73036199999999996</v>
      </c>
      <c r="CQ299" s="78"/>
    </row>
    <row r="300" spans="1:95" s="77" customFormat="1" hidden="1" outlineLevel="1">
      <c r="A300" s="253"/>
      <c r="D300" s="77" t="s">
        <v>125</v>
      </c>
      <c r="E300" s="77">
        <v>0.65293000000000001</v>
      </c>
      <c r="CQ300" s="78"/>
    </row>
    <row r="301" spans="1:95" s="77" customFormat="1" hidden="1" outlineLevel="1">
      <c r="A301" s="253"/>
      <c r="D301" s="77" t="s">
        <v>126</v>
      </c>
      <c r="E301" s="77">
        <v>0.446965</v>
      </c>
      <c r="CQ301" s="78"/>
    </row>
    <row r="302" spans="1:95" s="77" customFormat="1" hidden="1" outlineLevel="1">
      <c r="A302" s="253"/>
      <c r="CQ302" s="78"/>
    </row>
    <row r="303" spans="1:95" s="77" customFormat="1" hidden="1" outlineLevel="1">
      <c r="A303" s="253"/>
      <c r="D303" s="77" t="s">
        <v>127</v>
      </c>
      <c r="E303" s="216">
        <v>903.5</v>
      </c>
      <c r="F303" s="128"/>
      <c r="G303" s="128"/>
      <c r="H303" s="128"/>
      <c r="I303" s="128"/>
      <c r="J303" s="128"/>
      <c r="K303" s="128"/>
      <c r="L303" s="128"/>
      <c r="M303" s="128"/>
      <c r="CQ303" s="78"/>
    </row>
    <row r="304" spans="1:95" hidden="1" outlineLevel="1"/>
    <row r="305" spans="1:19" hidden="1" outlineLevel="1"/>
    <row r="306" spans="1:19" hidden="1" outlineLevel="1">
      <c r="A306" s="251" t="s">
        <v>128</v>
      </c>
    </row>
    <row r="307" spans="1:19" hidden="1" outlineLevel="1">
      <c r="D307" s="23" t="s">
        <v>5</v>
      </c>
    </row>
    <row r="308" spans="1:19" hidden="1" outlineLevel="1">
      <c r="D308" s="449" t="s">
        <v>0</v>
      </c>
      <c r="E308" s="450">
        <v>88.859442210463271</v>
      </c>
      <c r="F308" s="450">
        <v>3076.7677408472955</v>
      </c>
      <c r="G308" s="450">
        <v>13698.819966843606</v>
      </c>
      <c r="H308" s="450">
        <v>9059.2206959903633</v>
      </c>
      <c r="I308" s="450">
        <v>4116.3840793321579</v>
      </c>
      <c r="J308" s="450">
        <v>-1148.9565396390244</v>
      </c>
      <c r="K308" s="450">
        <v>-6852.4966915164987</v>
      </c>
      <c r="L308" s="450"/>
      <c r="M308" s="450"/>
    </row>
    <row r="309" spans="1:19" hidden="1" outlineLevel="1">
      <c r="D309" s="449" t="s">
        <v>47</v>
      </c>
      <c r="E309" s="450">
        <v>123.14055778953679</v>
      </c>
      <c r="F309" s="450"/>
      <c r="G309" s="450"/>
      <c r="H309" s="450"/>
      <c r="I309" s="450"/>
      <c r="J309" s="450"/>
      <c r="K309" s="450"/>
      <c r="L309" s="450"/>
      <c r="M309" s="450"/>
    </row>
    <row r="310" spans="1:19" hidden="1" outlineLevel="1"/>
    <row r="311" spans="1:19" hidden="1" outlineLevel="1">
      <c r="D311" s="23" t="s">
        <v>183</v>
      </c>
    </row>
    <row r="312" spans="1:19" hidden="1" outlineLevel="1">
      <c r="D312" s="449" t="s">
        <v>0</v>
      </c>
      <c r="E312" s="39">
        <v>5436.3459149999999</v>
      </c>
      <c r="F312" s="451">
        <v>5436345915</v>
      </c>
      <c r="G312" s="39"/>
      <c r="H312" s="39"/>
      <c r="I312" s="39"/>
      <c r="J312" s="39"/>
      <c r="K312" s="39"/>
      <c r="L312" s="39"/>
      <c r="M312" s="39"/>
    </row>
    <row r="313" spans="1:19" hidden="1" outlineLevel="1">
      <c r="D313" s="449" t="s">
        <v>47</v>
      </c>
      <c r="E313" s="39">
        <v>2044.577753</v>
      </c>
      <c r="F313" s="451">
        <v>2044577753</v>
      </c>
      <c r="G313" s="39"/>
      <c r="H313" s="39"/>
      <c r="I313" s="39"/>
      <c r="J313" s="39"/>
      <c r="K313" s="39"/>
      <c r="L313" s="39"/>
      <c r="M313" s="39"/>
    </row>
    <row r="314" spans="1:19" hidden="1" outlineLevel="1"/>
    <row r="315" spans="1:19" ht="18.75" hidden="1" outlineLevel="1" collapsed="1">
      <c r="E315" s="452" t="s">
        <v>20</v>
      </c>
      <c r="F315" s="367">
        <v>2018</v>
      </c>
      <c r="G315" s="367">
        <v>2019</v>
      </c>
      <c r="H315" s="367">
        <v>2020</v>
      </c>
      <c r="I315" s="367">
        <v>2021</v>
      </c>
      <c r="J315" s="367">
        <v>2022</v>
      </c>
      <c r="K315" s="367">
        <v>2023</v>
      </c>
      <c r="L315" s="367">
        <v>2024</v>
      </c>
      <c r="M315" s="453" t="s">
        <v>14</v>
      </c>
    </row>
    <row r="316" spans="1:19" hidden="1" outlineLevel="1">
      <c r="E316" s="208" t="s">
        <v>175</v>
      </c>
      <c r="F316" s="210">
        <v>-5641.1419999999998</v>
      </c>
      <c r="G316" s="209"/>
      <c r="H316" s="209"/>
      <c r="I316" s="209"/>
      <c r="J316" s="209"/>
      <c r="K316" s="209"/>
      <c r="L316" s="209"/>
      <c r="M316" s="209">
        <v>-5641.1419999999998</v>
      </c>
      <c r="N316" s="39"/>
      <c r="O316" s="39"/>
      <c r="P316" s="39"/>
      <c r="Q316" s="39"/>
      <c r="R316" s="39"/>
      <c r="S316" s="39"/>
    </row>
    <row r="317" spans="1:19" hidden="1" outlineLevel="1">
      <c r="N317" s="39"/>
      <c r="O317" s="39"/>
      <c r="P317" s="39"/>
      <c r="Q317" s="39"/>
      <c r="R317" s="39"/>
      <c r="S317" s="39"/>
    </row>
    <row r="318" spans="1:19" hidden="1" outlineLevel="1">
      <c r="E318" s="23" t="s">
        <v>173</v>
      </c>
      <c r="F318" s="209">
        <v>-1145.2335456311666</v>
      </c>
      <c r="G318" s="209">
        <v>-6871.4012737869998</v>
      </c>
      <c r="H318" s="209">
        <v>-6871.4012737869998</v>
      </c>
      <c r="I318" s="209">
        <v>-6871.4012737869998</v>
      </c>
      <c r="J318" s="209">
        <v>-6871.4012737869998</v>
      </c>
      <c r="K318" s="209">
        <v>-6871.4012737869998</v>
      </c>
      <c r="L318" s="209"/>
      <c r="M318" s="39">
        <v>-35502.239914566162</v>
      </c>
      <c r="N318" s="39"/>
      <c r="O318" s="39"/>
      <c r="P318" s="39"/>
      <c r="Q318" s="39"/>
      <c r="R318" s="39"/>
      <c r="S318" s="39"/>
    </row>
    <row r="319" spans="1:19" hidden="1" outlineLevel="1">
      <c r="E319" s="208" t="s">
        <v>174</v>
      </c>
      <c r="F319" s="209">
        <v>-572.4786779367505</v>
      </c>
      <c r="G319" s="209">
        <v>-3434.872067620503</v>
      </c>
      <c r="H319" s="209">
        <v>-3434.872067620503</v>
      </c>
      <c r="I319" s="209">
        <v>-3434.872067620503</v>
      </c>
      <c r="J319" s="209">
        <v>-3434.872067620503</v>
      </c>
      <c r="K319" s="209">
        <v>-3434.872067620503</v>
      </c>
      <c r="L319" s="39"/>
      <c r="M319" s="39">
        <v>-17746.839016039266</v>
      </c>
    </row>
    <row r="320" spans="1:19" hidden="1" outlineLevel="1">
      <c r="E320" s="208" t="s">
        <v>221</v>
      </c>
      <c r="F320" s="210">
        <v>-688.06383566884017</v>
      </c>
      <c r="G320" s="210">
        <v>-1599.1975924120948</v>
      </c>
      <c r="H320" s="210">
        <v>2214.3622584942041</v>
      </c>
      <c r="I320" s="210">
        <v>6333.1049805484772</v>
      </c>
      <c r="J320" s="210">
        <v>10704.149166916433</v>
      </c>
      <c r="K320" s="210">
        <v>15345.344277341201</v>
      </c>
      <c r="L320" s="39"/>
      <c r="M320" s="39">
        <v>32309.699255219384</v>
      </c>
      <c r="N320" s="39"/>
      <c r="O320" s="39"/>
      <c r="P320" s="39"/>
      <c r="Q320" s="39"/>
      <c r="R320" s="39"/>
      <c r="S320" s="39"/>
    </row>
    <row r="321" spans="5:19" hidden="1" outlineLevel="1">
      <c r="E321" s="208" t="s">
        <v>246</v>
      </c>
      <c r="F321" s="210">
        <v>-1403.1505376344085</v>
      </c>
      <c r="G321" s="210">
        <v>-8418.9032258064508</v>
      </c>
      <c r="H321" s="210">
        <v>-8418.9032258064508</v>
      </c>
      <c r="I321" s="210">
        <v>-8418.9032258064508</v>
      </c>
      <c r="J321" s="210">
        <v>-8418.9032258064508</v>
      </c>
      <c r="K321" s="210">
        <v>-8418.9032258064508</v>
      </c>
      <c r="L321" s="39"/>
      <c r="M321" s="39">
        <v>-43497.666666666657</v>
      </c>
      <c r="N321" s="39"/>
      <c r="O321" s="39"/>
      <c r="P321" s="39"/>
      <c r="Q321" s="39"/>
      <c r="R321" s="39"/>
      <c r="S321" s="39"/>
    </row>
    <row r="322" spans="5:19" hidden="1" outlineLevel="1">
      <c r="E322" s="208" t="s">
        <v>222</v>
      </c>
      <c r="F322" s="209">
        <v>-5834.3653194016697</v>
      </c>
      <c r="G322" s="209">
        <v>-37547.585720693729</v>
      </c>
      <c r="H322" s="209">
        <v>-41086.552316899579</v>
      </c>
      <c r="I322" s="209">
        <v>-44861.150800757569</v>
      </c>
      <c r="J322" s="209">
        <v>-48887.03721743411</v>
      </c>
      <c r="K322" s="209">
        <v>-53196.291852690571</v>
      </c>
      <c r="L322" s="209"/>
      <c r="M322" s="209">
        <v>-231412.98322787724</v>
      </c>
      <c r="N322" s="39"/>
      <c r="O322" s="39">
        <v>-295850.02956992993</v>
      </c>
      <c r="P322" s="151">
        <v>-4696.0322153957131</v>
      </c>
      <c r="Q322" s="39">
        <v>-70440.483230935701</v>
      </c>
      <c r="R322" s="39">
        <v>-56352.386584748558</v>
      </c>
      <c r="S322" s="39"/>
    </row>
    <row r="323" spans="5:19" ht="22.5" hidden="1" customHeight="1" outlineLevel="1" thickBot="1">
      <c r="E323" s="454" t="s">
        <v>14</v>
      </c>
      <c r="F323" s="455">
        <v>-9643.2919162728358</v>
      </c>
      <c r="G323" s="455">
        <v>-57871.959880319773</v>
      </c>
      <c r="H323" s="455">
        <v>-57597.366625619325</v>
      </c>
      <c r="I323" s="455">
        <v>-57253.22238742304</v>
      </c>
      <c r="J323" s="455">
        <v>-56908.06461773163</v>
      </c>
      <c r="K323" s="455">
        <v>-56576.12414256332</v>
      </c>
      <c r="L323" s="455"/>
      <c r="M323" s="456">
        <v>-295850.02956992993</v>
      </c>
      <c r="N323" s="39">
        <v>-295850.02956992993</v>
      </c>
      <c r="O323" s="39"/>
      <c r="P323" s="39"/>
      <c r="Q323" s="151">
        <v>-14088.096646187139</v>
      </c>
      <c r="R323" s="39"/>
      <c r="S323" s="39"/>
    </row>
    <row r="324" spans="5:19" hidden="1" outlineLevel="1">
      <c r="E324" s="208"/>
      <c r="F324" s="151"/>
      <c r="G324" s="163"/>
      <c r="H324" s="163"/>
      <c r="I324" s="163"/>
      <c r="J324" s="163"/>
      <c r="K324" s="163"/>
      <c r="L324" s="39"/>
      <c r="M324" s="39"/>
      <c r="N324" s="39"/>
      <c r="O324" s="39"/>
      <c r="P324" s="39"/>
      <c r="Q324" s="39"/>
      <c r="R324" s="39"/>
      <c r="S324" s="39"/>
    </row>
    <row r="325" spans="5:19" ht="18.75" hidden="1" outlineLevel="1">
      <c r="E325" s="452" t="s">
        <v>21</v>
      </c>
      <c r="F325" s="367">
        <v>2018</v>
      </c>
      <c r="G325" s="367">
        <v>2019</v>
      </c>
      <c r="H325" s="367">
        <v>2020</v>
      </c>
      <c r="I325" s="367">
        <v>2021</v>
      </c>
      <c r="J325" s="367">
        <v>2022</v>
      </c>
      <c r="K325" s="367">
        <v>2023</v>
      </c>
      <c r="L325" s="367">
        <v>2024</v>
      </c>
      <c r="M325" s="453" t="s">
        <v>14</v>
      </c>
      <c r="O325" s="39"/>
      <c r="P325" s="39"/>
      <c r="Q325" s="39"/>
      <c r="R325" s="39"/>
      <c r="S325" s="39"/>
    </row>
    <row r="326" spans="5:19" hidden="1" outlineLevel="1">
      <c r="E326" s="208" t="s">
        <v>175</v>
      </c>
      <c r="F326" s="209">
        <v>-21789.378000000001</v>
      </c>
      <c r="H326" s="209"/>
      <c r="I326" s="209"/>
      <c r="J326" s="209"/>
      <c r="K326" s="209"/>
      <c r="L326" s="208"/>
      <c r="M326" s="39">
        <v>-21789.378000000001</v>
      </c>
      <c r="P326" s="39"/>
      <c r="Q326" s="39"/>
      <c r="R326" s="39"/>
      <c r="S326" s="39"/>
    </row>
    <row r="327" spans="5:19" hidden="1" outlineLevel="1">
      <c r="E327" s="208"/>
      <c r="F327" s="132"/>
      <c r="G327" s="209"/>
      <c r="H327" s="209"/>
      <c r="I327" s="209"/>
      <c r="J327" s="209"/>
      <c r="K327" s="209"/>
      <c r="L327" s="457"/>
      <c r="M327" s="39"/>
      <c r="P327" s="39"/>
      <c r="Q327" s="39"/>
      <c r="R327" s="39"/>
      <c r="S327" s="39"/>
    </row>
    <row r="328" spans="5:19" hidden="1" outlineLevel="1">
      <c r="E328" s="23" t="s">
        <v>173</v>
      </c>
      <c r="F328" s="209">
        <v>-1149.868085049834</v>
      </c>
      <c r="G328" s="209">
        <v>-6899.2085102990059</v>
      </c>
      <c r="H328" s="209">
        <v>-6899.2085102990059</v>
      </c>
      <c r="I328" s="209">
        <v>-6899.2085102990059</v>
      </c>
      <c r="J328" s="209">
        <v>-6899.2085102990059</v>
      </c>
      <c r="K328" s="209">
        <v>-6899.2085102990059</v>
      </c>
      <c r="L328" s="208"/>
      <c r="M328" s="39">
        <v>-35645.910636544868</v>
      </c>
      <c r="P328" s="39"/>
      <c r="Q328" s="39"/>
      <c r="R328" s="39"/>
      <c r="S328" s="39"/>
    </row>
    <row r="329" spans="5:19" hidden="1" outlineLevel="1">
      <c r="E329" s="208" t="s">
        <v>174</v>
      </c>
      <c r="F329" s="39">
        <v>-5378.2902639983813</v>
      </c>
      <c r="G329" s="39">
        <v>-32269.74158399029</v>
      </c>
      <c r="H329" s="39">
        <v>-32269.74158399029</v>
      </c>
      <c r="I329" s="39">
        <v>-32269.74158399029</v>
      </c>
      <c r="J329" s="39">
        <v>-32269.74158399029</v>
      </c>
      <c r="K329" s="39">
        <v>-32269.74158399029</v>
      </c>
      <c r="L329" s="208"/>
      <c r="M329" s="39">
        <v>-166726.99818394982</v>
      </c>
      <c r="P329" s="39"/>
      <c r="Q329" s="39"/>
      <c r="R329" s="39"/>
      <c r="S329" s="39"/>
    </row>
    <row r="330" spans="5:19" hidden="1" outlineLevel="1">
      <c r="E330" s="208" t="s">
        <v>221</v>
      </c>
      <c r="F330" s="210">
        <v>-958.50123517531711</v>
      </c>
      <c r="G330" s="210">
        <v>-1051.0359859520913</v>
      </c>
      <c r="H330" s="210">
        <v>3592.7548326455803</v>
      </c>
      <c r="I330" s="210">
        <v>8550.5184042296514</v>
      </c>
      <c r="J330" s="210">
        <v>13838.880117818029</v>
      </c>
      <c r="K330" s="210">
        <v>19482.771816606</v>
      </c>
      <c r="L330" s="39"/>
      <c r="M330" s="39">
        <v>43455.387950171855</v>
      </c>
      <c r="O330" s="39">
        <v>-528551.47785506153</v>
      </c>
      <c r="P330" s="151">
        <v>-8389.7059976993896</v>
      </c>
      <c r="Q330" s="39">
        <v>-125845.58996549084</v>
      </c>
      <c r="R330" s="39">
        <v>-100676.47197239267</v>
      </c>
    </row>
    <row r="331" spans="5:19" hidden="1" outlineLevel="1">
      <c r="E331" s="208" t="s">
        <v>246</v>
      </c>
      <c r="F331" s="210">
        <v>-3088.182795698925</v>
      </c>
      <c r="G331" s="210">
        <v>-18529.096774193549</v>
      </c>
      <c r="H331" s="210">
        <v>-18529.096774193549</v>
      </c>
      <c r="I331" s="210">
        <v>-18529.096774193549</v>
      </c>
      <c r="J331" s="210">
        <v>-18529.096774193549</v>
      </c>
      <c r="K331" s="210">
        <v>-18529.096774193549</v>
      </c>
      <c r="L331" s="39"/>
      <c r="M331" s="39">
        <v>-95733.666666666657</v>
      </c>
      <c r="O331" s="39"/>
      <c r="P331" s="151"/>
      <c r="Q331" s="39"/>
      <c r="R331" s="39"/>
    </row>
    <row r="332" spans="5:19" hidden="1" outlineLevel="1">
      <c r="E332" s="208" t="s">
        <v>176</v>
      </c>
      <c r="F332" s="209">
        <v>-6466.7816001181855</v>
      </c>
      <c r="G332" s="209">
        <v>-43562.476078949279</v>
      </c>
      <c r="H332" s="209">
        <v>-48202.075349802522</v>
      </c>
      <c r="I332" s="209">
        <v>-53144.911966460728</v>
      </c>
      <c r="J332" s="209">
        <v>-58410.25258543191</v>
      </c>
      <c r="K332" s="209">
        <v>-64113.792737309384</v>
      </c>
      <c r="L332" s="210"/>
      <c r="M332" s="209">
        <v>-273900.29031807202</v>
      </c>
      <c r="O332" s="39"/>
      <c r="P332" s="39"/>
      <c r="Q332" s="151">
        <v>-25169.117993098167</v>
      </c>
      <c r="R332" s="39"/>
      <c r="S332" s="39"/>
    </row>
    <row r="333" spans="5:19" ht="22.5" hidden="1" customHeight="1" outlineLevel="1" thickBot="1">
      <c r="E333" s="454" t="s">
        <v>14</v>
      </c>
      <c r="F333" s="458">
        <v>-17041.623980040644</v>
      </c>
      <c r="G333" s="458">
        <v>-102311.55893338422</v>
      </c>
      <c r="H333" s="458">
        <v>-102307.36738563978</v>
      </c>
      <c r="I333" s="458">
        <v>-102292.44043071392</v>
      </c>
      <c r="J333" s="458">
        <v>-102269.41933609672</v>
      </c>
      <c r="K333" s="458">
        <v>-102329.06778918623</v>
      </c>
      <c r="L333" s="459"/>
      <c r="M333" s="456">
        <v>-528551.47785506153</v>
      </c>
      <c r="N333" s="39">
        <v>-528551.47785506153</v>
      </c>
      <c r="P333" s="39"/>
      <c r="Q333" s="39"/>
      <c r="R333" s="39"/>
      <c r="S333" s="39"/>
    </row>
    <row r="334" spans="5:19" hidden="1" outlineLevel="1">
      <c r="E334" s="208"/>
      <c r="F334" s="156"/>
      <c r="G334" s="163"/>
      <c r="H334" s="163"/>
      <c r="I334" s="163"/>
      <c r="J334" s="163"/>
      <c r="K334" s="163"/>
      <c r="L334" s="208"/>
      <c r="M334" s="208"/>
      <c r="P334" s="39"/>
      <c r="Q334" s="39"/>
      <c r="R334" s="39"/>
      <c r="S334" s="39"/>
    </row>
    <row r="335" spans="5:19" hidden="1" outlineLevel="1">
      <c r="E335" s="208" t="s">
        <v>242</v>
      </c>
      <c r="F335" s="156">
        <v>-9543.549340965481</v>
      </c>
      <c r="G335" s="156">
        <v>-57261.296045792886</v>
      </c>
      <c r="H335" s="156">
        <v>-57261.296045792886</v>
      </c>
      <c r="I335" s="156">
        <v>-57261.296045792886</v>
      </c>
      <c r="J335" s="156">
        <v>-57261.296045792886</v>
      </c>
      <c r="K335" s="156">
        <v>-57261.296045792886</v>
      </c>
      <c r="L335" s="208"/>
      <c r="M335" s="208"/>
      <c r="P335" s="39"/>
      <c r="Q335" s="39"/>
      <c r="R335" s="39"/>
      <c r="S335" s="39"/>
    </row>
    <row r="336" spans="5:19" hidden="1" outlineLevel="1">
      <c r="E336" s="208" t="s">
        <v>241</v>
      </c>
      <c r="F336" s="163">
        <v>-99.742575307354855</v>
      </c>
      <c r="G336" s="163">
        <v>-610.66383452688751</v>
      </c>
      <c r="H336" s="163">
        <v>-336.07057982643892</v>
      </c>
      <c r="I336" s="163">
        <v>8.0736583698453614</v>
      </c>
      <c r="J336" s="163">
        <v>353.23142806125543</v>
      </c>
      <c r="K336" s="163">
        <v>685.17190322956594</v>
      </c>
      <c r="L336" s="208"/>
      <c r="M336" s="208"/>
      <c r="P336" s="39"/>
      <c r="Q336" s="39"/>
      <c r="R336" s="39"/>
      <c r="S336" s="39"/>
    </row>
    <row r="337" spans="2:21" hidden="1" outlineLevel="1">
      <c r="E337" s="208"/>
      <c r="F337" s="208"/>
      <c r="G337" s="208"/>
      <c r="H337" s="208"/>
      <c r="I337" s="208"/>
      <c r="J337" s="208"/>
      <c r="K337" s="208"/>
      <c r="L337" s="208"/>
      <c r="M337" s="208"/>
      <c r="P337" s="39"/>
      <c r="Q337" s="39"/>
      <c r="R337" s="39"/>
      <c r="S337" s="39"/>
    </row>
    <row r="338" spans="2:21" hidden="1" outlineLevel="1">
      <c r="E338" s="208" t="s">
        <v>243</v>
      </c>
      <c r="F338" s="151">
        <v>-17050.04767274392</v>
      </c>
      <c r="G338" s="151">
        <v>-102300.28603646351</v>
      </c>
      <c r="H338" s="163">
        <v>-102300.28603646351</v>
      </c>
      <c r="I338" s="163">
        <v>-102300.28603646351</v>
      </c>
      <c r="J338" s="163">
        <v>-102300.28603646351</v>
      </c>
      <c r="K338" s="163">
        <v>-102300.28603646351</v>
      </c>
      <c r="L338" s="208"/>
      <c r="M338" s="208"/>
      <c r="P338" s="39"/>
      <c r="Q338" s="39"/>
      <c r="R338" s="39"/>
      <c r="S338" s="39"/>
    </row>
    <row r="339" spans="2:21" hidden="1" outlineLevel="1">
      <c r="E339" s="208" t="s">
        <v>241</v>
      </c>
      <c r="F339" s="39">
        <v>8.4236927032761741</v>
      </c>
      <c r="G339" s="39">
        <v>-11.272896920709172</v>
      </c>
      <c r="H339" s="39">
        <v>-7.0813491762673948</v>
      </c>
      <c r="I339" s="39">
        <v>7.8456057495932328</v>
      </c>
      <c r="J339" s="39">
        <v>30.866700366794248</v>
      </c>
      <c r="K339" s="39">
        <v>-28.781752722716192</v>
      </c>
      <c r="L339" s="208"/>
      <c r="M339" s="208"/>
      <c r="P339" s="39"/>
      <c r="Q339" s="39"/>
      <c r="R339" s="39"/>
      <c r="S339" s="39"/>
    </row>
    <row r="340" spans="2:21" collapsed="1">
      <c r="E340" s="208"/>
      <c r="F340" s="208"/>
      <c r="G340" s="208"/>
      <c r="H340" s="208"/>
      <c r="I340" s="208"/>
      <c r="J340" s="208"/>
      <c r="K340" s="208"/>
      <c r="L340" s="208"/>
      <c r="M340" s="208"/>
      <c r="P340" s="39"/>
      <c r="Q340" s="39"/>
      <c r="R340" s="39"/>
      <c r="S340" s="39"/>
    </row>
    <row r="341" spans="2:21">
      <c r="E341" s="208"/>
      <c r="F341" s="208"/>
      <c r="G341" s="208"/>
      <c r="H341" s="208"/>
      <c r="I341" s="208"/>
      <c r="J341" s="208"/>
      <c r="K341" s="208"/>
      <c r="L341" s="208"/>
      <c r="M341" s="208"/>
      <c r="P341" s="39"/>
      <c r="Q341" s="39"/>
      <c r="R341" s="39"/>
      <c r="S341" s="39"/>
    </row>
    <row r="345" spans="2:21">
      <c r="R345" s="156" t="s">
        <v>44</v>
      </c>
    </row>
    <row r="346" spans="2:21">
      <c r="C346" s="427" t="s">
        <v>423</v>
      </c>
      <c r="E346" s="162"/>
      <c r="F346" s="162"/>
      <c r="G346" s="162"/>
      <c r="H346" s="162"/>
      <c r="I346" s="162"/>
      <c r="J346" s="162"/>
      <c r="K346" s="162"/>
      <c r="L346" s="162"/>
      <c r="M346" s="162"/>
      <c r="P346" s="460">
        <v>2020</v>
      </c>
      <c r="Q346" s="460">
        <v>2021</v>
      </c>
      <c r="R346" s="460">
        <v>2022</v>
      </c>
      <c r="S346" s="460">
        <v>2023</v>
      </c>
      <c r="T346" s="460">
        <v>2024</v>
      </c>
      <c r="U346" s="460">
        <v>2025</v>
      </c>
    </row>
    <row r="347" spans="2:21">
      <c r="C347" s="251" t="s">
        <v>0</v>
      </c>
      <c r="E347" s="162"/>
      <c r="F347" s="162"/>
      <c r="G347" s="162"/>
      <c r="H347" s="162"/>
      <c r="I347" s="162"/>
      <c r="J347" s="162"/>
      <c r="K347" s="162"/>
      <c r="L347" s="162"/>
      <c r="M347" s="162"/>
      <c r="P347" s="39"/>
      <c r="Q347" s="39"/>
      <c r="R347" s="39"/>
      <c r="S347" s="39"/>
    </row>
    <row r="348" spans="2:21">
      <c r="B348" s="163">
        <f>D348-SUM(P348:U348)</f>
        <v>0</v>
      </c>
      <c r="C348" s="203" t="s">
        <v>424</v>
      </c>
      <c r="D348" s="39">
        <v>2188.2123090882897</v>
      </c>
      <c r="E348" s="39">
        <v>4</v>
      </c>
      <c r="F348" s="162"/>
      <c r="G348" s="162"/>
      <c r="H348" s="162"/>
      <c r="I348" s="162"/>
      <c r="J348" s="162"/>
      <c r="K348" s="162"/>
      <c r="L348" s="162"/>
      <c r="M348" s="162"/>
      <c r="P348" s="209">
        <f>$D348/$E348</f>
        <v>547.05307727207241</v>
      </c>
      <c r="Q348" s="209">
        <f>$D348/$E348</f>
        <v>547.05307727207241</v>
      </c>
      <c r="R348" s="209">
        <f t="shared" ref="R348:S348" si="532">$D348/$E348</f>
        <v>547.05307727207241</v>
      </c>
      <c r="S348" s="209">
        <f t="shared" si="532"/>
        <v>547.05307727207241</v>
      </c>
      <c r="T348" s="210">
        <f>D348-SUM(P348:S348)</f>
        <v>0</v>
      </c>
    </row>
    <row r="349" spans="2:21">
      <c r="B349" s="163">
        <f>D349-SUM(P349:U349)</f>
        <v>0</v>
      </c>
      <c r="C349" s="203" t="s">
        <v>425</v>
      </c>
      <c r="D349" s="205">
        <v>-38370.203446500003</v>
      </c>
      <c r="E349" s="39">
        <v>5</v>
      </c>
      <c r="F349" s="162"/>
      <c r="G349" s="162"/>
      <c r="H349" s="162"/>
      <c r="I349" s="162"/>
      <c r="J349" s="162"/>
      <c r="K349" s="162"/>
      <c r="L349" s="162"/>
      <c r="M349" s="162"/>
      <c r="P349" s="205">
        <f>$D349/E349</f>
        <v>-7674.0406893000008</v>
      </c>
      <c r="Q349" s="205">
        <f>(D349-P349)/4</f>
        <v>-7674.0406893000008</v>
      </c>
      <c r="R349" s="205">
        <f>Q349</f>
        <v>-7674.0406893000008</v>
      </c>
      <c r="S349" s="205">
        <f t="shared" ref="S349" si="533">R349</f>
        <v>-7674.0406893000008</v>
      </c>
      <c r="T349" s="314">
        <f>D349-SUM(P349:S349)</f>
        <v>-7674.0406892999999</v>
      </c>
    </row>
    <row r="350" spans="2:21">
      <c r="C350" s="203" t="s">
        <v>426</v>
      </c>
      <c r="D350" s="39">
        <v>-36181.991137411715</v>
      </c>
      <c r="E350" s="39"/>
      <c r="F350" s="162"/>
      <c r="G350" s="162"/>
      <c r="H350" s="162"/>
      <c r="I350" s="162"/>
      <c r="J350" s="162"/>
      <c r="K350" s="162"/>
      <c r="L350" s="162"/>
      <c r="M350" s="162"/>
      <c r="N350" s="156"/>
      <c r="P350" s="39">
        <f>SUM(P348:P349)</f>
        <v>-7126.9876120279287</v>
      </c>
      <c r="Q350" s="39">
        <f t="shared" ref="Q350:T350" si="534">SUM(Q348:Q349)</f>
        <v>-7126.9876120279287</v>
      </c>
      <c r="R350" s="39">
        <f t="shared" si="534"/>
        <v>-7126.9876120279287</v>
      </c>
      <c r="S350" s="39">
        <f t="shared" si="534"/>
        <v>-7126.9876120279287</v>
      </c>
      <c r="T350" s="39">
        <f t="shared" si="534"/>
        <v>-7674.0406892999999</v>
      </c>
    </row>
    <row r="351" spans="2:21">
      <c r="D351" s="39"/>
      <c r="E351" s="39"/>
      <c r="F351" s="162"/>
      <c r="G351" s="162"/>
      <c r="H351" s="162"/>
      <c r="I351" s="162"/>
      <c r="J351" s="162"/>
      <c r="K351" s="162"/>
      <c r="L351" s="162"/>
      <c r="M351" s="162"/>
      <c r="N351" s="156"/>
      <c r="P351" s="39"/>
      <c r="Q351" s="39"/>
      <c r="R351" s="39"/>
      <c r="S351" s="39"/>
    </row>
    <row r="352" spans="2:21">
      <c r="C352" s="251" t="s">
        <v>47</v>
      </c>
      <c r="E352" s="39"/>
      <c r="F352" s="162"/>
      <c r="G352" s="162"/>
      <c r="H352" s="162"/>
      <c r="I352" s="162"/>
      <c r="J352" s="162"/>
      <c r="K352" s="162"/>
      <c r="L352" s="162"/>
      <c r="M352" s="162"/>
      <c r="P352" s="39"/>
      <c r="Q352" s="39"/>
      <c r="R352" s="39"/>
      <c r="S352" s="39"/>
    </row>
    <row r="353" spans="2:21">
      <c r="B353" s="163">
        <f>D353-SUM(P353:U353)</f>
        <v>0</v>
      </c>
      <c r="C353" s="203" t="s">
        <v>424</v>
      </c>
      <c r="D353" s="39">
        <v>13188.014617893865</v>
      </c>
      <c r="E353" s="39">
        <v>4</v>
      </c>
      <c r="F353" s="162"/>
      <c r="G353" s="162"/>
      <c r="H353" s="162"/>
      <c r="I353" s="162"/>
      <c r="J353" s="162"/>
      <c r="K353" s="162"/>
      <c r="L353" s="162"/>
      <c r="M353" s="162"/>
      <c r="P353" s="209">
        <f t="shared" ref="P353:S353" si="535">$D353/$E353</f>
        <v>3297.0036544734662</v>
      </c>
      <c r="Q353" s="209">
        <f t="shared" si="535"/>
        <v>3297.0036544734662</v>
      </c>
      <c r="R353" s="209">
        <f t="shared" si="535"/>
        <v>3297.0036544734662</v>
      </c>
      <c r="S353" s="209">
        <f t="shared" si="535"/>
        <v>3297.0036544734662</v>
      </c>
      <c r="T353" s="210">
        <f>D353-SUM(P353:S353)</f>
        <v>0</v>
      </c>
    </row>
    <row r="354" spans="2:21">
      <c r="B354" s="163">
        <f>D354-SUM(P354:U354)</f>
        <v>0</v>
      </c>
      <c r="C354" s="203" t="s">
        <v>425</v>
      </c>
      <c r="D354" s="205">
        <v>-46256.424603499996</v>
      </c>
      <c r="E354" s="39">
        <v>5</v>
      </c>
      <c r="F354" s="162"/>
      <c r="G354" s="162"/>
      <c r="H354" s="162"/>
      <c r="I354" s="162"/>
      <c r="J354" s="162"/>
      <c r="K354" s="162"/>
      <c r="L354" s="162"/>
      <c r="M354" s="162"/>
      <c r="P354" s="205">
        <v>-17000</v>
      </c>
      <c r="Q354" s="205">
        <f>(D354-P354)/4</f>
        <v>-7314.106150874999</v>
      </c>
      <c r="R354" s="205">
        <f>Q354</f>
        <v>-7314.106150874999</v>
      </c>
      <c r="S354" s="205">
        <f t="shared" ref="S354" si="536">R354</f>
        <v>-7314.106150874999</v>
      </c>
      <c r="T354" s="314">
        <f>D354-SUM(P354:S354)</f>
        <v>-7314.106150874999</v>
      </c>
    </row>
    <row r="355" spans="2:21">
      <c r="C355" s="203" t="s">
        <v>426</v>
      </c>
      <c r="D355" s="39">
        <v>-33068.409985606129</v>
      </c>
      <c r="E355" s="162"/>
      <c r="F355" s="162"/>
      <c r="G355" s="162"/>
      <c r="H355" s="162"/>
      <c r="I355" s="162"/>
      <c r="J355" s="162"/>
      <c r="K355" s="162"/>
      <c r="L355" s="162"/>
      <c r="M355" s="162"/>
      <c r="P355" s="39">
        <f>SUM(P353:P354)</f>
        <v>-13702.996345526533</v>
      </c>
      <c r="Q355" s="39">
        <f t="shared" ref="Q355" si="537">SUM(Q353:Q354)</f>
        <v>-4017.1024964015328</v>
      </c>
      <c r="R355" s="39">
        <f t="shared" ref="R355" si="538">SUM(R353:R354)</f>
        <v>-4017.1024964015328</v>
      </c>
      <c r="S355" s="39">
        <f t="shared" ref="S355:T355" si="539">SUM(S353:S354)</f>
        <v>-4017.1024964015328</v>
      </c>
      <c r="T355" s="39">
        <f t="shared" si="539"/>
        <v>-7314.106150874999</v>
      </c>
    </row>
    <row r="356" spans="2:21">
      <c r="D356" s="39"/>
      <c r="E356" s="162"/>
      <c r="F356" s="162"/>
      <c r="G356" s="162"/>
      <c r="H356" s="162"/>
      <c r="I356" s="162"/>
      <c r="J356" s="162"/>
      <c r="K356" s="162"/>
      <c r="L356" s="162"/>
      <c r="M356" s="162"/>
      <c r="P356" s="39"/>
      <c r="Q356" s="39"/>
      <c r="R356" s="39"/>
      <c r="S356" s="39"/>
    </row>
    <row r="357" spans="2:21">
      <c r="C357" s="251" t="s">
        <v>14</v>
      </c>
      <c r="E357" s="162"/>
      <c r="F357" s="162"/>
      <c r="G357" s="162"/>
      <c r="H357" s="162"/>
      <c r="I357" s="162"/>
      <c r="J357" s="162"/>
      <c r="K357" s="162"/>
      <c r="L357" s="162"/>
      <c r="M357" s="162"/>
      <c r="P357" s="39"/>
      <c r="Q357" s="39"/>
      <c r="R357" s="39"/>
      <c r="S357" s="39"/>
    </row>
    <row r="358" spans="2:21">
      <c r="B358" s="163">
        <f>D358-SUM(P358:S358)</f>
        <v>0</v>
      </c>
      <c r="C358" s="203" t="s">
        <v>424</v>
      </c>
      <c r="D358" s="209">
        <v>15376.226926982155</v>
      </c>
      <c r="E358" s="162"/>
      <c r="F358" s="162"/>
      <c r="G358" s="162"/>
      <c r="H358" s="162"/>
      <c r="I358" s="162"/>
      <c r="J358" s="162"/>
      <c r="K358" s="162"/>
      <c r="L358" s="162"/>
      <c r="M358" s="162"/>
      <c r="P358" s="209">
        <f t="shared" ref="P358:T358" si="540">P348+P353</f>
        <v>3844.0567317455389</v>
      </c>
      <c r="Q358" s="209">
        <f t="shared" si="540"/>
        <v>3844.0567317455389</v>
      </c>
      <c r="R358" s="209">
        <f t="shared" si="540"/>
        <v>3844.0567317455389</v>
      </c>
      <c r="S358" s="209">
        <f t="shared" si="540"/>
        <v>3844.0567317455389</v>
      </c>
      <c r="T358" s="209">
        <f t="shared" si="540"/>
        <v>0</v>
      </c>
      <c r="U358" s="209"/>
    </row>
    <row r="359" spans="2:21">
      <c r="B359" s="163">
        <f>D359-SUM(P359:S359)</f>
        <v>-14988.146840175003</v>
      </c>
      <c r="C359" s="203" t="s">
        <v>425</v>
      </c>
      <c r="D359" s="205">
        <v>-84626.628049999999</v>
      </c>
      <c r="E359" s="162"/>
      <c r="F359" s="162"/>
      <c r="G359" s="162"/>
      <c r="H359" s="162"/>
      <c r="I359" s="162"/>
      <c r="J359" s="162"/>
      <c r="K359" s="162"/>
      <c r="L359" s="162"/>
      <c r="M359" s="162"/>
      <c r="N359" s="156"/>
      <c r="P359" s="205">
        <f t="shared" ref="P359:T359" si="541">P349+P354</f>
        <v>-24674.0406893</v>
      </c>
      <c r="Q359" s="205">
        <f t="shared" si="541"/>
        <v>-14988.146840174999</v>
      </c>
      <c r="R359" s="205">
        <f t="shared" si="541"/>
        <v>-14988.146840174999</v>
      </c>
      <c r="S359" s="205">
        <f t="shared" si="541"/>
        <v>-14988.146840174999</v>
      </c>
      <c r="T359" s="205">
        <f t="shared" si="541"/>
        <v>-14988.146840174999</v>
      </c>
      <c r="U359" s="205"/>
    </row>
    <row r="360" spans="2:21">
      <c r="C360" s="203" t="s">
        <v>426</v>
      </c>
      <c r="D360" s="39">
        <v>-69250.401123017844</v>
      </c>
      <c r="E360" s="162"/>
      <c r="F360" s="162"/>
      <c r="G360" s="162"/>
      <c r="H360" s="162"/>
      <c r="I360" s="162"/>
      <c r="J360" s="162"/>
      <c r="K360" s="162"/>
      <c r="L360" s="162"/>
      <c r="M360" s="162"/>
      <c r="N360" s="156"/>
      <c r="P360" s="39">
        <f t="shared" ref="P360:T360" si="542">SUM(P358:P359)</f>
        <v>-20829.983957554461</v>
      </c>
      <c r="Q360" s="39">
        <f t="shared" si="542"/>
        <v>-11144.09010842946</v>
      </c>
      <c r="R360" s="39">
        <f t="shared" si="542"/>
        <v>-11144.09010842946</v>
      </c>
      <c r="S360" s="39">
        <f t="shared" si="542"/>
        <v>-11144.09010842946</v>
      </c>
      <c r="T360" s="39">
        <f t="shared" si="542"/>
        <v>-14988.146840174999</v>
      </c>
      <c r="U360" s="39"/>
    </row>
    <row r="361" spans="2:21">
      <c r="E361" s="162"/>
      <c r="F361" s="162"/>
      <c r="G361" s="162"/>
      <c r="H361" s="162"/>
      <c r="I361" s="162"/>
      <c r="J361" s="162"/>
      <c r="K361" s="162"/>
      <c r="L361" s="162"/>
      <c r="M361" s="162"/>
      <c r="P361" s="39"/>
      <c r="Q361" s="39"/>
      <c r="R361" s="39"/>
      <c r="S361" s="39"/>
    </row>
    <row r="362" spans="2:21">
      <c r="E362" s="162"/>
      <c r="F362" s="162"/>
      <c r="G362" s="162"/>
      <c r="H362" s="162"/>
      <c r="I362" s="162"/>
      <c r="J362" s="162"/>
      <c r="K362" s="162"/>
      <c r="L362" s="162"/>
      <c r="M362" s="162"/>
      <c r="P362" s="39"/>
      <c r="Q362" s="39"/>
      <c r="R362" s="39"/>
      <c r="S362" s="39"/>
    </row>
    <row r="363" spans="2:21">
      <c r="E363" s="208"/>
      <c r="F363" s="208"/>
      <c r="G363" s="208"/>
      <c r="H363" s="208"/>
      <c r="I363" s="208"/>
      <c r="J363" s="208"/>
      <c r="K363" s="208"/>
      <c r="L363" s="208"/>
      <c r="M363" s="208"/>
      <c r="P363" s="39"/>
      <c r="Q363" s="39"/>
      <c r="R363" s="39"/>
      <c r="S363" s="39"/>
    </row>
    <row r="364" spans="2:21">
      <c r="E364" s="208"/>
      <c r="F364" s="208"/>
      <c r="G364" s="208"/>
      <c r="H364" s="208"/>
      <c r="I364" s="208"/>
      <c r="J364" s="208"/>
      <c r="K364" s="208"/>
      <c r="L364" s="208"/>
      <c r="M364" s="208"/>
      <c r="P364" s="39"/>
      <c r="Q364" s="39"/>
      <c r="R364" s="39"/>
      <c r="S364" s="39"/>
    </row>
    <row r="365" spans="2:21">
      <c r="E365" s="208"/>
      <c r="F365" s="208"/>
      <c r="G365" s="208"/>
      <c r="H365" s="208"/>
      <c r="I365" s="208"/>
      <c r="J365" s="208"/>
      <c r="K365" s="208"/>
      <c r="L365" s="208"/>
      <c r="M365" s="208"/>
      <c r="P365" s="39"/>
      <c r="Q365" s="39"/>
      <c r="R365" s="39"/>
      <c r="S365" s="39"/>
    </row>
    <row r="366" spans="2:21">
      <c r="E366" s="208"/>
      <c r="F366" s="208"/>
      <c r="G366" s="208"/>
      <c r="H366" s="208"/>
      <c r="I366" s="208"/>
      <c r="J366" s="208"/>
      <c r="K366" s="208"/>
      <c r="L366" s="208"/>
      <c r="M366" s="208"/>
      <c r="P366" s="39"/>
      <c r="Q366" s="39"/>
      <c r="R366" s="39"/>
      <c r="S366" s="39"/>
    </row>
    <row r="367" spans="2:21">
      <c r="E367" s="208"/>
      <c r="F367" s="208"/>
      <c r="G367" s="208"/>
      <c r="H367" s="208"/>
      <c r="I367" s="208"/>
      <c r="J367" s="208"/>
      <c r="K367" s="208"/>
      <c r="L367" s="208"/>
      <c r="M367" s="208"/>
      <c r="P367" s="39"/>
      <c r="Q367" s="39"/>
      <c r="R367" s="39"/>
      <c r="S367" s="39"/>
    </row>
    <row r="368" spans="2:21">
      <c r="E368" s="208"/>
      <c r="F368" s="208"/>
      <c r="G368" s="208"/>
      <c r="H368" s="208"/>
      <c r="I368" s="208"/>
      <c r="J368" s="208"/>
      <c r="K368" s="208"/>
      <c r="L368" s="208"/>
      <c r="M368" s="208"/>
      <c r="P368" s="39"/>
      <c r="Q368" s="39"/>
      <c r="R368" s="39"/>
      <c r="S368" s="39"/>
    </row>
    <row r="369" spans="5:19">
      <c r="E369" s="208"/>
      <c r="F369" s="208"/>
      <c r="G369" s="208"/>
      <c r="H369" s="208"/>
      <c r="I369" s="208"/>
      <c r="J369" s="208"/>
      <c r="K369" s="208"/>
      <c r="L369" s="208"/>
      <c r="M369" s="208"/>
      <c r="P369" s="39"/>
      <c r="Q369" s="39"/>
      <c r="R369" s="39"/>
      <c r="S369" s="39"/>
    </row>
    <row r="370" spans="5:19">
      <c r="E370" s="208"/>
      <c r="F370" s="208"/>
      <c r="G370" s="208"/>
      <c r="H370" s="208"/>
      <c r="I370" s="208"/>
      <c r="J370" s="208"/>
      <c r="K370" s="208"/>
      <c r="L370" s="208"/>
      <c r="M370" s="208"/>
      <c r="P370" s="39"/>
      <c r="Q370" s="39"/>
      <c r="R370" s="39"/>
      <c r="S370" s="39"/>
    </row>
    <row r="371" spans="5:19">
      <c r="E371" s="208"/>
      <c r="F371" s="208"/>
      <c r="G371" s="208"/>
      <c r="H371" s="208"/>
      <c r="I371" s="208"/>
      <c r="J371" s="208"/>
      <c r="K371" s="208"/>
      <c r="L371" s="208"/>
      <c r="M371" s="208"/>
      <c r="P371" s="39"/>
      <c r="Q371" s="39"/>
      <c r="R371" s="39"/>
      <c r="S371" s="39"/>
    </row>
    <row r="372" spans="5:19">
      <c r="E372" s="208"/>
      <c r="F372" s="208"/>
      <c r="G372" s="208"/>
      <c r="H372" s="208"/>
      <c r="I372" s="208"/>
      <c r="J372" s="208"/>
      <c r="K372" s="208"/>
      <c r="L372" s="208"/>
      <c r="M372" s="208"/>
      <c r="P372" s="39"/>
      <c r="Q372" s="39"/>
      <c r="R372" s="39"/>
      <c r="S372" s="39"/>
    </row>
    <row r="373" spans="5:19">
      <c r="E373" s="208"/>
      <c r="F373" s="208"/>
      <c r="G373" s="208"/>
      <c r="H373" s="208"/>
      <c r="I373" s="208"/>
      <c r="J373" s="208"/>
      <c r="K373" s="208"/>
      <c r="L373" s="208"/>
      <c r="M373" s="208"/>
      <c r="P373" s="39"/>
      <c r="Q373" s="39"/>
      <c r="R373" s="39"/>
      <c r="S373" s="39"/>
    </row>
    <row r="374" spans="5:19">
      <c r="E374" s="208"/>
      <c r="F374" s="208"/>
      <c r="G374" s="208"/>
      <c r="H374" s="208"/>
      <c r="I374" s="208"/>
      <c r="J374" s="208"/>
      <c r="K374" s="208"/>
      <c r="L374" s="208"/>
      <c r="M374" s="208"/>
      <c r="P374" s="39"/>
      <c r="Q374" s="39"/>
      <c r="R374" s="39"/>
      <c r="S374" s="39"/>
    </row>
    <row r="375" spans="5:19">
      <c r="E375" s="208"/>
      <c r="F375" s="208"/>
      <c r="G375" s="208"/>
      <c r="H375" s="208"/>
      <c r="I375" s="208"/>
      <c r="J375" s="208"/>
      <c r="K375" s="208"/>
      <c r="L375" s="208"/>
      <c r="M375" s="208"/>
      <c r="P375" s="39"/>
      <c r="Q375" s="39"/>
      <c r="R375" s="39"/>
      <c r="S375" s="39"/>
    </row>
    <row r="376" spans="5:19">
      <c r="E376" s="208"/>
      <c r="F376" s="208"/>
      <c r="G376" s="208"/>
      <c r="H376" s="208"/>
      <c r="I376" s="208"/>
      <c r="J376" s="208"/>
      <c r="K376" s="208"/>
      <c r="L376" s="208"/>
      <c r="M376" s="208"/>
      <c r="P376" s="39"/>
      <c r="Q376" s="39"/>
      <c r="R376" s="39"/>
      <c r="S376" s="39"/>
    </row>
    <row r="377" spans="5:19">
      <c r="E377" s="208"/>
      <c r="F377" s="208"/>
      <c r="G377" s="208"/>
      <c r="H377" s="208"/>
      <c r="I377" s="208"/>
      <c r="J377" s="208"/>
      <c r="K377" s="208"/>
      <c r="L377" s="208"/>
      <c r="M377" s="208"/>
      <c r="P377" s="39"/>
      <c r="Q377" s="39"/>
      <c r="R377" s="39"/>
      <c r="S377" s="39"/>
    </row>
    <row r="378" spans="5:19">
      <c r="E378" s="208"/>
      <c r="F378" s="208"/>
      <c r="G378" s="208"/>
      <c r="H378" s="208"/>
      <c r="I378" s="208"/>
      <c r="J378" s="208"/>
      <c r="K378" s="208"/>
      <c r="L378" s="208"/>
      <c r="M378" s="208"/>
      <c r="P378" s="39"/>
      <c r="Q378" s="39"/>
      <c r="R378" s="39"/>
      <c r="S378" s="39"/>
    </row>
    <row r="379" spans="5:19">
      <c r="E379" s="208"/>
      <c r="F379" s="208"/>
      <c r="G379" s="208"/>
      <c r="H379" s="208"/>
      <c r="I379" s="208"/>
      <c r="J379" s="208"/>
      <c r="K379" s="208"/>
      <c r="L379" s="208"/>
      <c r="M379" s="208"/>
      <c r="P379" s="39"/>
      <c r="Q379" s="39"/>
      <c r="R379" s="39"/>
      <c r="S379" s="39"/>
    </row>
    <row r="380" spans="5:19">
      <c r="E380" s="208"/>
      <c r="F380" s="208"/>
      <c r="G380" s="208"/>
      <c r="H380" s="208"/>
      <c r="I380" s="208"/>
      <c r="J380" s="208"/>
      <c r="K380" s="208"/>
      <c r="L380" s="208"/>
      <c r="M380" s="208"/>
      <c r="P380" s="39"/>
      <c r="Q380" s="39"/>
      <c r="R380" s="39"/>
      <c r="S380" s="39"/>
    </row>
    <row r="381" spans="5:19">
      <c r="E381" s="208"/>
      <c r="F381" s="208"/>
      <c r="G381" s="208"/>
      <c r="H381" s="208"/>
      <c r="I381" s="208"/>
      <c r="J381" s="208"/>
      <c r="K381" s="208"/>
      <c r="L381" s="208"/>
      <c r="M381" s="208"/>
      <c r="P381" s="39"/>
      <c r="Q381" s="39"/>
      <c r="R381" s="39"/>
      <c r="S381" s="39"/>
    </row>
    <row r="382" spans="5:19">
      <c r="E382" s="208"/>
      <c r="F382" s="208"/>
      <c r="G382" s="208"/>
      <c r="H382" s="208"/>
      <c r="I382" s="208"/>
      <c r="J382" s="208"/>
      <c r="K382" s="208"/>
      <c r="L382" s="208"/>
      <c r="M382" s="208"/>
      <c r="P382" s="39"/>
      <c r="Q382" s="39"/>
      <c r="R382" s="39"/>
      <c r="S382" s="39"/>
    </row>
    <row r="383" spans="5:19">
      <c r="E383" s="208"/>
      <c r="F383" s="208"/>
      <c r="G383" s="208"/>
      <c r="H383" s="208"/>
      <c r="I383" s="208"/>
      <c r="J383" s="208"/>
      <c r="K383" s="208"/>
      <c r="L383" s="208"/>
      <c r="M383" s="208"/>
      <c r="P383" s="39"/>
      <c r="Q383" s="39"/>
      <c r="R383" s="39"/>
      <c r="S383" s="39"/>
    </row>
    <row r="384" spans="5:19">
      <c r="E384" s="208"/>
      <c r="F384" s="208"/>
      <c r="G384" s="208"/>
      <c r="H384" s="208"/>
      <c r="I384" s="208"/>
      <c r="J384" s="208"/>
      <c r="K384" s="208"/>
      <c r="L384" s="208"/>
      <c r="M384" s="208"/>
      <c r="P384" s="39"/>
      <c r="Q384" s="39"/>
      <c r="R384" s="39"/>
      <c r="S384" s="39"/>
    </row>
    <row r="385" spans="5:19">
      <c r="E385" s="208"/>
      <c r="F385" s="208"/>
      <c r="G385" s="208"/>
      <c r="H385" s="208"/>
      <c r="I385" s="208"/>
      <c r="J385" s="208"/>
      <c r="K385" s="208"/>
      <c r="L385" s="208"/>
      <c r="M385" s="208"/>
      <c r="P385" s="39"/>
      <c r="Q385" s="39"/>
      <c r="R385" s="39"/>
      <c r="S385" s="39"/>
    </row>
    <row r="386" spans="5:19">
      <c r="E386" s="208"/>
      <c r="F386" s="208"/>
      <c r="G386" s="208"/>
      <c r="H386" s="208"/>
      <c r="I386" s="208"/>
      <c r="J386" s="208"/>
      <c r="K386" s="208"/>
      <c r="L386" s="208"/>
      <c r="M386" s="208"/>
      <c r="P386" s="39"/>
      <c r="Q386" s="39"/>
      <c r="R386" s="39"/>
      <c r="S386" s="39"/>
    </row>
    <row r="387" spans="5:19">
      <c r="E387" s="208"/>
      <c r="F387" s="208"/>
      <c r="G387" s="208"/>
      <c r="H387" s="208"/>
      <c r="I387" s="208"/>
      <c r="J387" s="208"/>
      <c r="K387" s="208"/>
      <c r="L387" s="208"/>
      <c r="M387" s="208"/>
      <c r="P387" s="39"/>
      <c r="Q387" s="39"/>
      <c r="R387" s="39"/>
      <c r="S387" s="39"/>
    </row>
    <row r="388" spans="5:19">
      <c r="E388" s="208"/>
      <c r="F388" s="208"/>
      <c r="G388" s="208"/>
      <c r="H388" s="208"/>
      <c r="I388" s="208"/>
      <c r="J388" s="208"/>
      <c r="K388" s="208"/>
      <c r="L388" s="208"/>
      <c r="M388" s="208"/>
      <c r="P388" s="39"/>
      <c r="Q388" s="39"/>
      <c r="R388" s="39"/>
      <c r="S388" s="39"/>
    </row>
    <row r="389" spans="5:19">
      <c r="E389" s="208"/>
      <c r="F389" s="208"/>
      <c r="G389" s="208"/>
      <c r="H389" s="208"/>
      <c r="I389" s="208"/>
      <c r="J389" s="208"/>
      <c r="K389" s="208"/>
      <c r="L389" s="208"/>
      <c r="M389" s="208"/>
      <c r="P389" s="39"/>
      <c r="Q389" s="39"/>
      <c r="R389" s="39"/>
      <c r="S389" s="39"/>
    </row>
    <row r="390" spans="5:19">
      <c r="E390" s="208"/>
      <c r="F390" s="208"/>
      <c r="G390" s="208"/>
      <c r="H390" s="208"/>
      <c r="I390" s="208"/>
      <c r="J390" s="208"/>
      <c r="K390" s="208"/>
      <c r="L390" s="208"/>
      <c r="M390" s="208"/>
      <c r="P390" s="39"/>
      <c r="Q390" s="39"/>
      <c r="R390" s="39"/>
      <c r="S390" s="39"/>
    </row>
    <row r="391" spans="5:19">
      <c r="E391" s="208"/>
      <c r="F391" s="208"/>
      <c r="G391" s="208"/>
      <c r="H391" s="208"/>
      <c r="I391" s="208"/>
      <c r="J391" s="208"/>
      <c r="K391" s="208"/>
      <c r="L391" s="208"/>
      <c r="M391" s="208"/>
      <c r="P391" s="39"/>
      <c r="Q391" s="39"/>
      <c r="R391" s="39"/>
      <c r="S391" s="39"/>
    </row>
    <row r="392" spans="5:19">
      <c r="E392" s="208"/>
      <c r="F392" s="208"/>
      <c r="G392" s="208"/>
      <c r="H392" s="208"/>
      <c r="I392" s="208"/>
      <c r="J392" s="208"/>
      <c r="K392" s="208"/>
      <c r="L392" s="208"/>
      <c r="M392" s="208"/>
      <c r="P392" s="39"/>
      <c r="Q392" s="39"/>
      <c r="R392" s="39"/>
      <c r="S392" s="39"/>
    </row>
    <row r="393" spans="5:19">
      <c r="E393" s="208"/>
      <c r="F393" s="208"/>
      <c r="G393" s="208"/>
      <c r="H393" s="208"/>
      <c r="I393" s="208"/>
      <c r="J393" s="208"/>
      <c r="K393" s="208"/>
      <c r="L393" s="208"/>
      <c r="M393" s="208"/>
      <c r="P393" s="39"/>
      <c r="Q393" s="39"/>
      <c r="R393" s="39"/>
      <c r="S393" s="39"/>
    </row>
    <row r="394" spans="5:19">
      <c r="E394" s="208"/>
      <c r="F394" s="208"/>
      <c r="G394" s="208"/>
      <c r="H394" s="208"/>
      <c r="I394" s="208"/>
      <c r="J394" s="208"/>
      <c r="K394" s="208"/>
      <c r="L394" s="208"/>
      <c r="M394" s="208"/>
      <c r="P394" s="39"/>
      <c r="Q394" s="39"/>
      <c r="R394" s="39"/>
      <c r="S394" s="39"/>
    </row>
    <row r="395" spans="5:19">
      <c r="E395" s="208"/>
      <c r="F395" s="208"/>
      <c r="G395" s="208"/>
      <c r="H395" s="208"/>
      <c r="I395" s="208"/>
      <c r="J395" s="208"/>
      <c r="K395" s="208"/>
      <c r="L395" s="208"/>
      <c r="M395" s="208"/>
      <c r="P395" s="39"/>
      <c r="Q395" s="39"/>
      <c r="R395" s="39"/>
      <c r="S395" s="39"/>
    </row>
    <row r="396" spans="5:19">
      <c r="E396" s="208"/>
      <c r="F396" s="208"/>
      <c r="G396" s="208"/>
      <c r="H396" s="208"/>
      <c r="I396" s="208"/>
      <c r="J396" s="208"/>
      <c r="K396" s="208"/>
      <c r="L396" s="208"/>
      <c r="M396" s="208"/>
      <c r="P396" s="39"/>
      <c r="Q396" s="39"/>
      <c r="R396" s="39"/>
      <c r="S396" s="39"/>
    </row>
    <row r="397" spans="5:19">
      <c r="E397" s="208"/>
      <c r="F397" s="208"/>
      <c r="G397" s="208"/>
      <c r="H397" s="208"/>
      <c r="I397" s="208"/>
      <c r="J397" s="208"/>
      <c r="K397" s="208"/>
      <c r="L397" s="208"/>
      <c r="M397" s="208"/>
      <c r="P397" s="39"/>
      <c r="Q397" s="39"/>
      <c r="R397" s="39"/>
      <c r="S397" s="39"/>
    </row>
    <row r="398" spans="5:19">
      <c r="E398" s="208"/>
      <c r="F398" s="208"/>
      <c r="G398" s="208"/>
      <c r="H398" s="208"/>
      <c r="I398" s="208"/>
      <c r="J398" s="208"/>
      <c r="K398" s="208"/>
      <c r="L398" s="208"/>
      <c r="M398" s="208"/>
      <c r="P398" s="39"/>
      <c r="Q398" s="39"/>
      <c r="R398" s="39"/>
      <c r="S398" s="39"/>
    </row>
    <row r="399" spans="5:19">
      <c r="E399" s="208"/>
      <c r="F399" s="208"/>
      <c r="G399" s="208"/>
      <c r="H399" s="208"/>
      <c r="I399" s="208"/>
      <c r="J399" s="208"/>
      <c r="K399" s="208"/>
      <c r="L399" s="208"/>
      <c r="M399" s="208"/>
      <c r="P399" s="39"/>
      <c r="Q399" s="39"/>
      <c r="R399" s="39"/>
      <c r="S399" s="39"/>
    </row>
    <row r="400" spans="5:19">
      <c r="E400" s="208"/>
      <c r="F400" s="208"/>
      <c r="G400" s="208"/>
      <c r="H400" s="208"/>
      <c r="I400" s="208"/>
      <c r="J400" s="208"/>
      <c r="K400" s="208"/>
      <c r="L400" s="208"/>
      <c r="M400" s="208"/>
      <c r="P400" s="39"/>
      <c r="Q400" s="39"/>
      <c r="R400" s="39"/>
      <c r="S400" s="39"/>
    </row>
    <row r="401" spans="5:19">
      <c r="E401" s="208"/>
      <c r="F401" s="208"/>
      <c r="G401" s="208"/>
      <c r="H401" s="208"/>
      <c r="I401" s="208"/>
      <c r="J401" s="208"/>
      <c r="K401" s="208"/>
      <c r="L401" s="208"/>
      <c r="M401" s="208"/>
      <c r="P401" s="39"/>
      <c r="Q401" s="39"/>
      <c r="R401" s="39"/>
      <c r="S401" s="39"/>
    </row>
    <row r="402" spans="5:19">
      <c r="E402" s="208"/>
      <c r="F402" s="208"/>
      <c r="G402" s="208"/>
      <c r="H402" s="208"/>
      <c r="I402" s="208"/>
      <c r="J402" s="208"/>
      <c r="K402" s="208"/>
      <c r="L402" s="208"/>
      <c r="M402" s="208"/>
      <c r="P402" s="39"/>
      <c r="Q402" s="39"/>
      <c r="R402" s="39"/>
      <c r="S402" s="39"/>
    </row>
    <row r="403" spans="5:19">
      <c r="E403" s="208"/>
      <c r="F403" s="208"/>
      <c r="G403" s="208"/>
      <c r="H403" s="208"/>
      <c r="I403" s="208"/>
      <c r="J403" s="208"/>
      <c r="K403" s="208"/>
      <c r="L403" s="208"/>
      <c r="M403" s="208"/>
      <c r="P403" s="39"/>
      <c r="Q403" s="39"/>
      <c r="R403" s="39"/>
      <c r="S403" s="39"/>
    </row>
    <row r="404" spans="5:19">
      <c r="E404" s="208"/>
      <c r="F404" s="208"/>
      <c r="G404" s="208"/>
      <c r="H404" s="208"/>
      <c r="I404" s="208"/>
      <c r="J404" s="208"/>
      <c r="K404" s="208"/>
      <c r="L404" s="208"/>
      <c r="M404" s="208"/>
      <c r="P404" s="39"/>
      <c r="Q404" s="39"/>
      <c r="R404" s="39"/>
      <c r="S404" s="39"/>
    </row>
    <row r="405" spans="5:19">
      <c r="E405" s="208"/>
      <c r="F405" s="208"/>
      <c r="G405" s="208"/>
      <c r="H405" s="208"/>
      <c r="I405" s="208"/>
      <c r="J405" s="208"/>
      <c r="K405" s="208"/>
      <c r="L405" s="208"/>
      <c r="M405" s="208"/>
      <c r="P405" s="39"/>
      <c r="Q405" s="39"/>
      <c r="R405" s="39"/>
      <c r="S405" s="39"/>
    </row>
    <row r="406" spans="5:19">
      <c r="E406" s="208"/>
      <c r="F406" s="208"/>
      <c r="G406" s="208"/>
      <c r="H406" s="208"/>
      <c r="I406" s="208"/>
      <c r="J406" s="208"/>
      <c r="K406" s="208"/>
      <c r="L406" s="208"/>
      <c r="M406" s="208"/>
      <c r="P406" s="39"/>
      <c r="Q406" s="39"/>
      <c r="R406" s="39"/>
      <c r="S406" s="39"/>
    </row>
    <row r="407" spans="5:19">
      <c r="E407" s="208"/>
      <c r="F407" s="208"/>
      <c r="G407" s="208"/>
      <c r="H407" s="208"/>
      <c r="I407" s="208"/>
      <c r="J407" s="208"/>
      <c r="K407" s="208"/>
      <c r="L407" s="208"/>
      <c r="M407" s="208"/>
      <c r="P407" s="39"/>
      <c r="Q407" s="39"/>
      <c r="R407" s="39"/>
      <c r="S407" s="39"/>
    </row>
    <row r="408" spans="5:19">
      <c r="E408" s="208"/>
      <c r="F408" s="208"/>
      <c r="G408" s="208"/>
      <c r="H408" s="208"/>
      <c r="I408" s="208"/>
      <c r="J408" s="208"/>
      <c r="K408" s="208"/>
      <c r="L408" s="208"/>
      <c r="M408" s="208"/>
      <c r="P408" s="39"/>
      <c r="Q408" s="39"/>
      <c r="R408" s="39"/>
      <c r="S408" s="39"/>
    </row>
    <row r="409" spans="5:19">
      <c r="E409" s="208"/>
      <c r="F409" s="208"/>
      <c r="G409" s="208"/>
      <c r="H409" s="208"/>
      <c r="I409" s="208"/>
      <c r="J409" s="208"/>
      <c r="K409" s="208"/>
      <c r="L409" s="208"/>
      <c r="M409" s="208"/>
      <c r="P409" s="39"/>
      <c r="Q409" s="39"/>
      <c r="R409" s="39"/>
      <c r="S409" s="39"/>
    </row>
    <row r="410" spans="5:19">
      <c r="E410" s="208"/>
      <c r="F410" s="208"/>
      <c r="G410" s="208"/>
      <c r="H410" s="208"/>
      <c r="I410" s="208"/>
      <c r="J410" s="208"/>
      <c r="K410" s="208"/>
      <c r="L410" s="208"/>
      <c r="M410" s="208"/>
      <c r="P410" s="39"/>
      <c r="Q410" s="39"/>
      <c r="R410" s="39"/>
      <c r="S410" s="39"/>
    </row>
    <row r="411" spans="5:19">
      <c r="E411" s="208"/>
      <c r="F411" s="208"/>
      <c r="G411" s="208"/>
      <c r="H411" s="208"/>
      <c r="I411" s="208"/>
      <c r="J411" s="208"/>
      <c r="K411" s="208"/>
      <c r="L411" s="208"/>
      <c r="M411" s="208"/>
      <c r="P411" s="39"/>
      <c r="Q411" s="39"/>
      <c r="R411" s="39"/>
      <c r="S411" s="39"/>
    </row>
    <row r="412" spans="5:19">
      <c r="E412" s="208"/>
      <c r="F412" s="208"/>
      <c r="G412" s="208"/>
      <c r="H412" s="208"/>
      <c r="I412" s="208"/>
      <c r="J412" s="208"/>
      <c r="K412" s="208"/>
      <c r="L412" s="208"/>
      <c r="M412" s="208"/>
      <c r="P412" s="39"/>
      <c r="Q412" s="39"/>
      <c r="R412" s="39"/>
      <c r="S412" s="39"/>
    </row>
    <row r="413" spans="5:19">
      <c r="E413" s="208"/>
      <c r="F413" s="208"/>
      <c r="G413" s="208"/>
      <c r="H413" s="208"/>
      <c r="I413" s="208"/>
      <c r="J413" s="208"/>
      <c r="K413" s="208"/>
      <c r="L413" s="208"/>
      <c r="M413" s="208"/>
      <c r="P413" s="39"/>
      <c r="Q413" s="39"/>
      <c r="R413" s="39"/>
      <c r="S413" s="39"/>
    </row>
    <row r="414" spans="5:19">
      <c r="E414" s="208"/>
      <c r="F414" s="208"/>
      <c r="G414" s="208"/>
      <c r="H414" s="208"/>
      <c r="I414" s="208"/>
      <c r="J414" s="208"/>
      <c r="K414" s="208"/>
      <c r="L414" s="208"/>
      <c r="M414" s="208"/>
      <c r="P414" s="39"/>
      <c r="Q414" s="39"/>
      <c r="R414" s="39"/>
      <c r="S414" s="39"/>
    </row>
    <row r="415" spans="5:19">
      <c r="E415" s="208"/>
      <c r="F415" s="208"/>
      <c r="G415" s="208"/>
      <c r="H415" s="208"/>
      <c r="I415" s="208"/>
      <c r="J415" s="208"/>
      <c r="K415" s="208"/>
      <c r="L415" s="208"/>
      <c r="M415" s="208"/>
      <c r="P415" s="39"/>
      <c r="Q415" s="39"/>
      <c r="R415" s="39"/>
      <c r="S415" s="39"/>
    </row>
    <row r="416" spans="5:19">
      <c r="E416" s="208"/>
      <c r="F416" s="208"/>
      <c r="G416" s="208"/>
      <c r="H416" s="208"/>
      <c r="I416" s="208"/>
      <c r="J416" s="208"/>
      <c r="K416" s="208"/>
      <c r="L416" s="208"/>
      <c r="M416" s="208"/>
      <c r="P416" s="39"/>
      <c r="Q416" s="39"/>
      <c r="R416" s="39"/>
      <c r="S416" s="39"/>
    </row>
    <row r="417" spans="5:19">
      <c r="E417" s="208"/>
      <c r="F417" s="208"/>
      <c r="G417" s="208"/>
      <c r="H417" s="208"/>
      <c r="I417" s="208"/>
      <c r="J417" s="208"/>
      <c r="K417" s="208"/>
      <c r="L417" s="208"/>
      <c r="M417" s="208"/>
      <c r="P417" s="39"/>
      <c r="Q417" s="39"/>
      <c r="R417" s="39"/>
      <c r="S417" s="39"/>
    </row>
    <row r="418" spans="5:19">
      <c r="E418" s="208"/>
      <c r="F418" s="208"/>
      <c r="G418" s="208"/>
      <c r="H418" s="208"/>
      <c r="I418" s="208"/>
      <c r="J418" s="208"/>
      <c r="K418" s="208"/>
      <c r="L418" s="208"/>
      <c r="M418" s="208"/>
      <c r="P418" s="39"/>
      <c r="Q418" s="39"/>
      <c r="R418" s="39"/>
      <c r="S418" s="39"/>
    </row>
    <row r="419" spans="5:19">
      <c r="E419" s="208"/>
      <c r="F419" s="208"/>
      <c r="G419" s="208"/>
      <c r="H419" s="208"/>
      <c r="I419" s="208"/>
      <c r="J419" s="208"/>
      <c r="K419" s="208"/>
      <c r="L419" s="208"/>
      <c r="M419" s="208"/>
      <c r="P419" s="39"/>
      <c r="Q419" s="39"/>
      <c r="R419" s="39"/>
      <c r="S419" s="39"/>
    </row>
    <row r="420" spans="5:19">
      <c r="E420" s="208"/>
      <c r="F420" s="208"/>
      <c r="G420" s="208"/>
      <c r="H420" s="208"/>
      <c r="I420" s="208"/>
      <c r="J420" s="208"/>
      <c r="K420" s="208"/>
      <c r="L420" s="208"/>
      <c r="M420" s="208"/>
      <c r="P420" s="39"/>
      <c r="Q420" s="39"/>
      <c r="R420" s="39"/>
      <c r="S420" s="39"/>
    </row>
    <row r="421" spans="5:19">
      <c r="E421" s="208"/>
      <c r="F421" s="208"/>
      <c r="G421" s="208"/>
      <c r="H421" s="208"/>
      <c r="I421" s="208"/>
      <c r="J421" s="208"/>
      <c r="K421" s="208"/>
      <c r="L421" s="208"/>
      <c r="M421" s="208"/>
      <c r="P421" s="39"/>
      <c r="Q421" s="39"/>
      <c r="R421" s="39"/>
      <c r="S421" s="39"/>
    </row>
    <row r="422" spans="5:19">
      <c r="E422" s="208"/>
      <c r="F422" s="208"/>
      <c r="G422" s="208"/>
      <c r="H422" s="208"/>
      <c r="I422" s="208"/>
      <c r="J422" s="208"/>
      <c r="K422" s="208"/>
      <c r="L422" s="208"/>
      <c r="M422" s="208"/>
      <c r="P422" s="39"/>
      <c r="Q422" s="39"/>
      <c r="R422" s="39"/>
      <c r="S422" s="39"/>
    </row>
    <row r="423" spans="5:19">
      <c r="E423" s="208"/>
      <c r="F423" s="208"/>
      <c r="G423" s="208"/>
      <c r="H423" s="208"/>
      <c r="I423" s="208"/>
      <c r="J423" s="208"/>
      <c r="K423" s="208"/>
      <c r="L423" s="208"/>
      <c r="M423" s="208"/>
      <c r="P423" s="39"/>
      <c r="Q423" s="39"/>
      <c r="R423" s="39"/>
      <c r="S423" s="39"/>
    </row>
    <row r="424" spans="5:19">
      <c r="E424" s="208"/>
      <c r="F424" s="208"/>
      <c r="G424" s="208"/>
      <c r="H424" s="208"/>
      <c r="I424" s="208"/>
      <c r="J424" s="208"/>
      <c r="K424" s="208"/>
      <c r="L424" s="208"/>
      <c r="M424" s="208"/>
      <c r="P424" s="39"/>
      <c r="Q424" s="39"/>
      <c r="R424" s="39"/>
      <c r="S424" s="39"/>
    </row>
    <row r="425" spans="5:19">
      <c r="E425" s="208"/>
      <c r="F425" s="208"/>
      <c r="G425" s="208"/>
      <c r="H425" s="208"/>
      <c r="I425" s="208"/>
      <c r="J425" s="208"/>
      <c r="K425" s="208"/>
      <c r="L425" s="208"/>
      <c r="M425" s="208"/>
      <c r="P425" s="39"/>
      <c r="Q425" s="39"/>
      <c r="R425" s="39"/>
      <c r="S425" s="39"/>
    </row>
    <row r="426" spans="5:19">
      <c r="E426" s="208"/>
      <c r="F426" s="208"/>
      <c r="G426" s="208"/>
      <c r="H426" s="208"/>
      <c r="I426" s="208"/>
      <c r="J426" s="208"/>
      <c r="K426" s="208"/>
      <c r="L426" s="208"/>
      <c r="M426" s="208"/>
      <c r="P426" s="39"/>
      <c r="Q426" s="39"/>
      <c r="R426" s="39"/>
      <c r="S426" s="39"/>
    </row>
    <row r="427" spans="5:19">
      <c r="E427" s="208"/>
      <c r="F427" s="208"/>
      <c r="G427" s="208"/>
      <c r="H427" s="208"/>
      <c r="I427" s="208"/>
      <c r="J427" s="208"/>
      <c r="K427" s="208"/>
      <c r="L427" s="208"/>
      <c r="M427" s="208"/>
      <c r="P427" s="39"/>
      <c r="Q427" s="39"/>
      <c r="R427" s="39"/>
      <c r="S427" s="39"/>
    </row>
    <row r="428" spans="5:19">
      <c r="E428" s="208"/>
      <c r="F428" s="208"/>
      <c r="G428" s="208"/>
      <c r="H428" s="208"/>
      <c r="I428" s="208"/>
      <c r="J428" s="208"/>
      <c r="K428" s="208"/>
      <c r="L428" s="208"/>
      <c r="M428" s="208"/>
      <c r="P428" s="39"/>
      <c r="Q428" s="39"/>
      <c r="R428" s="39"/>
      <c r="S428" s="39"/>
    </row>
    <row r="429" spans="5:19">
      <c r="E429" s="208"/>
      <c r="F429" s="208"/>
      <c r="G429" s="208"/>
      <c r="H429" s="208"/>
      <c r="I429" s="208"/>
      <c r="J429" s="208"/>
      <c r="K429" s="208"/>
      <c r="L429" s="208"/>
      <c r="M429" s="208"/>
      <c r="P429" s="39"/>
      <c r="Q429" s="39"/>
      <c r="R429" s="39"/>
      <c r="S429" s="39"/>
    </row>
    <row r="430" spans="5:19">
      <c r="E430" s="208"/>
      <c r="F430" s="208"/>
      <c r="G430" s="208"/>
      <c r="H430" s="208"/>
      <c r="I430" s="208"/>
      <c r="J430" s="208"/>
      <c r="K430" s="208"/>
      <c r="L430" s="208"/>
      <c r="M430" s="208"/>
      <c r="P430" s="39"/>
      <c r="Q430" s="39"/>
      <c r="R430" s="39"/>
      <c r="S430" s="39"/>
    </row>
    <row r="431" spans="5:19">
      <c r="E431" s="208"/>
      <c r="F431" s="208"/>
      <c r="G431" s="208"/>
      <c r="H431" s="208"/>
      <c r="I431" s="208"/>
      <c r="J431" s="208"/>
      <c r="K431" s="208"/>
      <c r="L431" s="208"/>
      <c r="M431" s="208"/>
      <c r="P431" s="39"/>
      <c r="Q431" s="39"/>
      <c r="R431" s="39"/>
      <c r="S431" s="39"/>
    </row>
    <row r="432" spans="5:19">
      <c r="E432" s="208"/>
      <c r="F432" s="208"/>
      <c r="G432" s="208"/>
      <c r="H432" s="208"/>
      <c r="I432" s="208"/>
      <c r="J432" s="208"/>
      <c r="K432" s="208"/>
      <c r="L432" s="208"/>
      <c r="M432" s="208"/>
      <c r="P432" s="39"/>
      <c r="Q432" s="39"/>
      <c r="R432" s="39"/>
      <c r="S432" s="39"/>
    </row>
    <row r="433" spans="5:19">
      <c r="E433" s="208"/>
      <c r="F433" s="208"/>
      <c r="G433" s="208"/>
      <c r="H433" s="208"/>
      <c r="I433" s="208"/>
      <c r="J433" s="208"/>
      <c r="K433" s="208"/>
      <c r="L433" s="208"/>
      <c r="M433" s="208"/>
      <c r="P433" s="39"/>
      <c r="Q433" s="39"/>
      <c r="R433" s="39"/>
      <c r="S433" s="39"/>
    </row>
    <row r="434" spans="5:19">
      <c r="E434" s="208"/>
      <c r="F434" s="208"/>
      <c r="G434" s="208"/>
      <c r="H434" s="208"/>
      <c r="I434" s="208"/>
      <c r="J434" s="208"/>
      <c r="K434" s="208"/>
      <c r="L434" s="208"/>
      <c r="M434" s="208"/>
      <c r="P434" s="39"/>
      <c r="Q434" s="39"/>
      <c r="R434" s="39"/>
      <c r="S434" s="39"/>
    </row>
    <row r="435" spans="5:19">
      <c r="E435" s="208"/>
      <c r="F435" s="208"/>
      <c r="G435" s="208"/>
      <c r="H435" s="208"/>
      <c r="I435" s="208"/>
      <c r="J435" s="208"/>
      <c r="K435" s="208"/>
      <c r="L435" s="208"/>
      <c r="M435" s="208"/>
      <c r="P435" s="39"/>
      <c r="Q435" s="39"/>
      <c r="R435" s="39"/>
      <c r="S435" s="39"/>
    </row>
    <row r="436" spans="5:19">
      <c r="E436" s="208"/>
      <c r="F436" s="208"/>
      <c r="G436" s="208"/>
      <c r="H436" s="208"/>
      <c r="I436" s="208"/>
      <c r="J436" s="208"/>
      <c r="K436" s="208"/>
      <c r="L436" s="208"/>
      <c r="M436" s="208"/>
      <c r="P436" s="39"/>
      <c r="Q436" s="39"/>
      <c r="R436" s="39"/>
      <c r="S436" s="39"/>
    </row>
    <row r="437" spans="5:19">
      <c r="E437" s="208"/>
      <c r="F437" s="208"/>
      <c r="G437" s="208"/>
      <c r="H437" s="208"/>
      <c r="I437" s="208"/>
      <c r="J437" s="208"/>
      <c r="K437" s="208"/>
      <c r="L437" s="208"/>
      <c r="M437" s="208"/>
      <c r="P437" s="39"/>
      <c r="Q437" s="39"/>
      <c r="R437" s="39"/>
      <c r="S437" s="39"/>
    </row>
    <row r="438" spans="5:19">
      <c r="E438" s="208"/>
      <c r="F438" s="208"/>
      <c r="G438" s="208"/>
      <c r="H438" s="208"/>
      <c r="I438" s="208"/>
      <c r="J438" s="208"/>
      <c r="K438" s="208"/>
      <c r="L438" s="208"/>
      <c r="M438" s="208"/>
      <c r="P438" s="39"/>
      <c r="Q438" s="39"/>
      <c r="R438" s="39"/>
      <c r="S438" s="39"/>
    </row>
    <row r="439" spans="5:19">
      <c r="E439" s="208"/>
      <c r="F439" s="208"/>
      <c r="G439" s="208"/>
      <c r="H439" s="208"/>
      <c r="I439" s="208"/>
      <c r="J439" s="208"/>
      <c r="K439" s="208"/>
      <c r="L439" s="208"/>
      <c r="M439" s="208"/>
      <c r="P439" s="39"/>
      <c r="Q439" s="39"/>
      <c r="R439" s="39"/>
      <c r="S439" s="39"/>
    </row>
    <row r="440" spans="5:19">
      <c r="E440" s="208"/>
      <c r="F440" s="208"/>
      <c r="G440" s="208"/>
      <c r="H440" s="208"/>
      <c r="I440" s="208"/>
      <c r="J440" s="208"/>
      <c r="K440" s="208"/>
      <c r="L440" s="208"/>
      <c r="M440" s="208"/>
      <c r="P440" s="39"/>
      <c r="Q440" s="39"/>
      <c r="R440" s="39"/>
      <c r="S440" s="39"/>
    </row>
    <row r="441" spans="5:19">
      <c r="E441" s="208"/>
      <c r="F441" s="208"/>
      <c r="G441" s="208"/>
      <c r="H441" s="208"/>
      <c r="I441" s="208"/>
      <c r="J441" s="208"/>
      <c r="K441" s="208"/>
      <c r="L441" s="208"/>
      <c r="M441" s="208"/>
      <c r="P441" s="39"/>
      <c r="Q441" s="39"/>
      <c r="R441" s="39"/>
      <c r="S441" s="39"/>
    </row>
    <row r="442" spans="5:19">
      <c r="E442" s="208"/>
      <c r="F442" s="208"/>
      <c r="G442" s="208"/>
      <c r="H442" s="208"/>
      <c r="I442" s="208"/>
      <c r="J442" s="208"/>
      <c r="K442" s="208"/>
      <c r="L442" s="208"/>
      <c r="M442" s="208"/>
      <c r="P442" s="39"/>
      <c r="Q442" s="39"/>
      <c r="R442" s="39"/>
      <c r="S442" s="39"/>
    </row>
    <row r="443" spans="5:19">
      <c r="E443" s="208"/>
      <c r="F443" s="208"/>
      <c r="G443" s="208"/>
      <c r="H443" s="208"/>
      <c r="I443" s="208"/>
      <c r="J443" s="208"/>
      <c r="K443" s="208"/>
      <c r="L443" s="208"/>
      <c r="M443" s="208"/>
      <c r="P443" s="39"/>
      <c r="Q443" s="39"/>
      <c r="R443" s="39"/>
      <c r="S443" s="39"/>
    </row>
    <row r="444" spans="5:19">
      <c r="E444" s="208"/>
      <c r="F444" s="208"/>
      <c r="G444" s="208"/>
      <c r="H444" s="208"/>
      <c r="I444" s="208"/>
      <c r="J444" s="208"/>
      <c r="K444" s="208"/>
      <c r="L444" s="208"/>
      <c r="M444" s="208"/>
      <c r="P444" s="39"/>
      <c r="Q444" s="39"/>
      <c r="R444" s="39"/>
      <c r="S444" s="39"/>
    </row>
    <row r="445" spans="5:19">
      <c r="E445" s="208"/>
      <c r="F445" s="208"/>
      <c r="G445" s="208"/>
      <c r="H445" s="208"/>
      <c r="I445" s="208"/>
      <c r="J445" s="208"/>
      <c r="K445" s="208"/>
      <c r="L445" s="208"/>
      <c r="M445" s="208"/>
      <c r="P445" s="39"/>
      <c r="Q445" s="39"/>
      <c r="R445" s="39"/>
      <c r="S445" s="39"/>
    </row>
    <row r="446" spans="5:19">
      <c r="E446" s="208"/>
      <c r="F446" s="208"/>
      <c r="G446" s="208"/>
      <c r="H446" s="208"/>
      <c r="I446" s="208"/>
      <c r="J446" s="208"/>
      <c r="K446" s="208"/>
      <c r="L446" s="208"/>
      <c r="M446" s="208"/>
      <c r="P446" s="39"/>
      <c r="Q446" s="39"/>
      <c r="R446" s="39"/>
      <c r="S446" s="39"/>
    </row>
    <row r="447" spans="5:19">
      <c r="E447" s="208"/>
      <c r="F447" s="208"/>
      <c r="G447" s="208"/>
      <c r="H447" s="208"/>
      <c r="I447" s="208"/>
      <c r="J447" s="208"/>
      <c r="K447" s="208"/>
      <c r="L447" s="208"/>
      <c r="M447" s="208"/>
      <c r="P447" s="39"/>
      <c r="Q447" s="39"/>
      <c r="R447" s="39"/>
      <c r="S447" s="39"/>
    </row>
    <row r="448" spans="5:19">
      <c r="E448" s="208"/>
      <c r="F448" s="208"/>
      <c r="G448" s="208"/>
      <c r="H448" s="208"/>
      <c r="I448" s="208"/>
      <c r="J448" s="208"/>
      <c r="K448" s="208"/>
      <c r="L448" s="208"/>
      <c r="M448" s="208"/>
      <c r="P448" s="39"/>
      <c r="Q448" s="39"/>
      <c r="R448" s="39"/>
      <c r="S448" s="39"/>
    </row>
    <row r="449" spans="5:19">
      <c r="E449" s="208"/>
      <c r="F449" s="208"/>
      <c r="G449" s="208"/>
      <c r="H449" s="208"/>
      <c r="I449" s="208"/>
      <c r="J449" s="208"/>
      <c r="K449" s="208"/>
      <c r="L449" s="208"/>
      <c r="M449" s="208"/>
      <c r="P449" s="39"/>
      <c r="Q449" s="39"/>
      <c r="R449" s="39"/>
      <c r="S449" s="39"/>
    </row>
    <row r="450" spans="5:19">
      <c r="E450" s="208"/>
      <c r="F450" s="208"/>
      <c r="G450" s="208"/>
      <c r="H450" s="208"/>
      <c r="I450" s="208"/>
      <c r="J450" s="208"/>
      <c r="K450" s="208"/>
      <c r="L450" s="208"/>
      <c r="M450" s="208"/>
      <c r="P450" s="39"/>
      <c r="Q450" s="39"/>
      <c r="R450" s="39"/>
      <c r="S450" s="39"/>
    </row>
    <row r="451" spans="5:19">
      <c r="E451" s="208"/>
      <c r="F451" s="208"/>
      <c r="G451" s="208"/>
      <c r="H451" s="208"/>
      <c r="I451" s="208"/>
      <c r="J451" s="208"/>
      <c r="K451" s="208"/>
      <c r="L451" s="208"/>
      <c r="M451" s="208"/>
      <c r="P451" s="39"/>
      <c r="Q451" s="39"/>
      <c r="R451" s="39"/>
      <c r="S451" s="39"/>
    </row>
    <row r="452" spans="5:19">
      <c r="E452" s="208"/>
      <c r="F452" s="208"/>
      <c r="G452" s="208"/>
      <c r="H452" s="208"/>
      <c r="I452" s="208"/>
      <c r="J452" s="208"/>
      <c r="K452" s="208"/>
      <c r="L452" s="208"/>
      <c r="M452" s="208"/>
      <c r="P452" s="39"/>
      <c r="Q452" s="39"/>
      <c r="R452" s="39"/>
      <c r="S452" s="39"/>
    </row>
    <row r="453" spans="5:19">
      <c r="E453" s="208"/>
      <c r="F453" s="208"/>
      <c r="G453" s="208"/>
      <c r="H453" s="208"/>
      <c r="I453" s="208"/>
      <c r="J453" s="208"/>
      <c r="K453" s="208"/>
      <c r="L453" s="208"/>
      <c r="M453" s="208"/>
      <c r="P453" s="39"/>
      <c r="Q453" s="39"/>
      <c r="R453" s="39"/>
      <c r="S453" s="39"/>
    </row>
    <row r="454" spans="5:19">
      <c r="E454" s="208"/>
      <c r="F454" s="208"/>
      <c r="G454" s="208"/>
      <c r="H454" s="208"/>
      <c r="I454" s="208"/>
      <c r="J454" s="208"/>
      <c r="K454" s="208"/>
      <c r="L454" s="208"/>
      <c r="M454" s="208"/>
      <c r="P454" s="39"/>
      <c r="Q454" s="39"/>
      <c r="R454" s="39"/>
      <c r="S454" s="39"/>
    </row>
    <row r="455" spans="5:19">
      <c r="E455" s="208"/>
      <c r="F455" s="208"/>
      <c r="G455" s="208"/>
      <c r="H455" s="208"/>
      <c r="I455" s="208"/>
      <c r="J455" s="208"/>
      <c r="K455" s="208"/>
      <c r="L455" s="208"/>
      <c r="M455" s="208"/>
      <c r="P455" s="39"/>
      <c r="Q455" s="39"/>
      <c r="R455" s="39"/>
      <c r="S455" s="39"/>
    </row>
    <row r="456" spans="5:19">
      <c r="E456" s="208"/>
      <c r="F456" s="208"/>
      <c r="G456" s="208"/>
      <c r="H456" s="208"/>
      <c r="I456" s="208"/>
      <c r="J456" s="208"/>
      <c r="K456" s="208"/>
      <c r="L456" s="208"/>
      <c r="M456" s="208"/>
      <c r="P456" s="39"/>
      <c r="Q456" s="39"/>
      <c r="R456" s="39"/>
      <c r="S456" s="39"/>
    </row>
    <row r="457" spans="5:19">
      <c r="E457" s="208"/>
      <c r="F457" s="208"/>
      <c r="G457" s="208"/>
      <c r="H457" s="208"/>
      <c r="I457" s="208"/>
      <c r="J457" s="208"/>
      <c r="K457" s="208"/>
      <c r="L457" s="208"/>
      <c r="M457" s="208"/>
      <c r="P457" s="39"/>
      <c r="Q457" s="39"/>
      <c r="R457" s="39"/>
      <c r="S457" s="39"/>
    </row>
    <row r="458" spans="5:19">
      <c r="E458" s="208"/>
      <c r="F458" s="208"/>
      <c r="G458" s="208"/>
      <c r="H458" s="208"/>
      <c r="I458" s="208"/>
      <c r="J458" s="208"/>
      <c r="K458" s="208"/>
      <c r="L458" s="208"/>
      <c r="M458" s="208"/>
      <c r="P458" s="39"/>
      <c r="Q458" s="39"/>
      <c r="R458" s="39"/>
      <c r="S458" s="39"/>
    </row>
    <row r="459" spans="5:19">
      <c r="E459" s="208"/>
      <c r="F459" s="208"/>
      <c r="G459" s="208"/>
      <c r="H459" s="208"/>
      <c r="I459" s="208"/>
      <c r="J459" s="208"/>
      <c r="K459" s="208"/>
      <c r="L459" s="208"/>
      <c r="M459" s="208"/>
      <c r="P459" s="39"/>
      <c r="Q459" s="39"/>
      <c r="R459" s="39"/>
      <c r="S459" s="39"/>
    </row>
    <row r="460" spans="5:19">
      <c r="E460" s="208"/>
      <c r="F460" s="208"/>
      <c r="G460" s="208"/>
      <c r="H460" s="208"/>
      <c r="I460" s="208"/>
      <c r="J460" s="208"/>
      <c r="K460" s="208"/>
      <c r="L460" s="208"/>
      <c r="M460" s="208"/>
      <c r="P460" s="39"/>
      <c r="Q460" s="39"/>
      <c r="R460" s="39"/>
      <c r="S460" s="39"/>
    </row>
    <row r="461" spans="5:19">
      <c r="E461" s="208"/>
      <c r="F461" s="208"/>
      <c r="G461" s="208"/>
      <c r="H461" s="208"/>
      <c r="I461" s="208"/>
      <c r="J461" s="208"/>
      <c r="K461" s="208"/>
      <c r="L461" s="208"/>
      <c r="M461" s="208"/>
      <c r="P461" s="39"/>
      <c r="Q461" s="39"/>
      <c r="R461" s="39"/>
      <c r="S461" s="39"/>
    </row>
    <row r="462" spans="5:19">
      <c r="E462" s="208"/>
      <c r="F462" s="208"/>
      <c r="G462" s="208"/>
      <c r="H462" s="208"/>
      <c r="I462" s="208"/>
      <c r="J462" s="208"/>
      <c r="K462" s="208"/>
      <c r="L462" s="208"/>
      <c r="M462" s="208"/>
      <c r="P462" s="39"/>
      <c r="Q462" s="39"/>
      <c r="R462" s="39"/>
      <c r="S462" s="39"/>
    </row>
    <row r="463" spans="5:19">
      <c r="E463" s="208"/>
      <c r="F463" s="208"/>
      <c r="G463" s="208"/>
      <c r="H463" s="208"/>
      <c r="I463" s="208"/>
      <c r="J463" s="208"/>
      <c r="K463" s="208"/>
      <c r="L463" s="208"/>
      <c r="M463" s="208"/>
      <c r="P463" s="39"/>
      <c r="Q463" s="39"/>
      <c r="R463" s="39"/>
      <c r="S463" s="39"/>
    </row>
    <row r="464" spans="5:19">
      <c r="E464" s="208"/>
      <c r="F464" s="208"/>
      <c r="G464" s="208"/>
      <c r="H464" s="208"/>
      <c r="I464" s="208"/>
      <c r="J464" s="208"/>
      <c r="K464" s="208"/>
      <c r="L464" s="208"/>
      <c r="M464" s="208"/>
      <c r="P464" s="39"/>
      <c r="Q464" s="39"/>
      <c r="R464" s="39"/>
      <c r="S464" s="39"/>
    </row>
    <row r="465" spans="5:19">
      <c r="E465" s="208"/>
      <c r="F465" s="208"/>
      <c r="G465" s="208"/>
      <c r="H465" s="208"/>
      <c r="I465" s="208"/>
      <c r="J465" s="208"/>
      <c r="K465" s="208"/>
      <c r="L465" s="208"/>
      <c r="M465" s="208"/>
      <c r="P465" s="39"/>
      <c r="Q465" s="39"/>
      <c r="R465" s="39"/>
      <c r="S465" s="39"/>
    </row>
    <row r="466" spans="5:19">
      <c r="E466" s="208"/>
      <c r="F466" s="208"/>
      <c r="G466" s="208"/>
      <c r="H466" s="208"/>
      <c r="I466" s="208"/>
      <c r="J466" s="208"/>
      <c r="K466" s="208"/>
      <c r="L466" s="208"/>
      <c r="M466" s="208"/>
      <c r="P466" s="39"/>
      <c r="Q466" s="39"/>
      <c r="R466" s="39"/>
      <c r="S466" s="39"/>
    </row>
    <row r="467" spans="5:19">
      <c r="E467" s="208"/>
      <c r="F467" s="208"/>
      <c r="G467" s="208"/>
      <c r="H467" s="208"/>
      <c r="I467" s="208"/>
      <c r="J467" s="208"/>
      <c r="K467" s="208"/>
      <c r="L467" s="208"/>
      <c r="M467" s="208"/>
      <c r="P467" s="39"/>
      <c r="Q467" s="39"/>
      <c r="R467" s="39"/>
      <c r="S467" s="39"/>
    </row>
    <row r="468" spans="5:19">
      <c r="E468" s="208"/>
      <c r="F468" s="208"/>
      <c r="G468" s="208"/>
      <c r="H468" s="208"/>
      <c r="I468" s="208"/>
      <c r="J468" s="208"/>
      <c r="K468" s="208"/>
      <c r="L468" s="208"/>
      <c r="M468" s="208"/>
      <c r="P468" s="39"/>
      <c r="Q468" s="39"/>
      <c r="R468" s="39"/>
      <c r="S468" s="39"/>
    </row>
    <row r="469" spans="5:19">
      <c r="E469" s="208"/>
      <c r="F469" s="208"/>
      <c r="G469" s="208"/>
      <c r="H469" s="208"/>
      <c r="I469" s="208"/>
      <c r="J469" s="208"/>
      <c r="K469" s="208"/>
      <c r="L469" s="208"/>
      <c r="M469" s="208"/>
      <c r="P469" s="39"/>
      <c r="Q469" s="39"/>
      <c r="R469" s="39"/>
      <c r="S469" s="39"/>
    </row>
    <row r="470" spans="5:19">
      <c r="E470" s="208"/>
      <c r="F470" s="208"/>
      <c r="G470" s="208"/>
      <c r="H470" s="208"/>
      <c r="I470" s="208"/>
      <c r="J470" s="208"/>
      <c r="K470" s="208"/>
      <c r="L470" s="208"/>
      <c r="M470" s="208"/>
      <c r="P470" s="39"/>
      <c r="Q470" s="39"/>
      <c r="R470" s="39"/>
      <c r="S470" s="39"/>
    </row>
    <row r="471" spans="5:19">
      <c r="E471" s="208"/>
      <c r="F471" s="208"/>
      <c r="G471" s="208"/>
      <c r="H471" s="208"/>
      <c r="I471" s="208"/>
      <c r="J471" s="208"/>
      <c r="K471" s="208"/>
      <c r="L471" s="208"/>
      <c r="M471" s="208"/>
      <c r="P471" s="39"/>
      <c r="Q471" s="39"/>
      <c r="R471" s="39"/>
      <c r="S471" s="39"/>
    </row>
    <row r="472" spans="5:19">
      <c r="E472" s="208"/>
      <c r="F472" s="208"/>
      <c r="G472" s="208"/>
      <c r="H472" s="208"/>
      <c r="I472" s="208"/>
      <c r="J472" s="208"/>
      <c r="K472" s="208"/>
      <c r="L472" s="208"/>
      <c r="M472" s="208"/>
      <c r="P472" s="39"/>
      <c r="Q472" s="39"/>
      <c r="R472" s="39"/>
      <c r="S472" s="39"/>
    </row>
    <row r="473" spans="5:19">
      <c r="E473" s="208"/>
      <c r="F473" s="208"/>
      <c r="G473" s="208"/>
      <c r="H473" s="208"/>
      <c r="I473" s="208"/>
      <c r="J473" s="208"/>
      <c r="K473" s="208"/>
      <c r="L473" s="208"/>
      <c r="M473" s="208"/>
      <c r="P473" s="39"/>
      <c r="Q473" s="39"/>
      <c r="R473" s="39"/>
      <c r="S473" s="39"/>
    </row>
    <row r="474" spans="5:19">
      <c r="E474" s="208"/>
      <c r="F474" s="208"/>
      <c r="G474" s="208"/>
      <c r="H474" s="208"/>
      <c r="I474" s="208"/>
      <c r="J474" s="208"/>
      <c r="K474" s="208"/>
      <c r="L474" s="208"/>
      <c r="M474" s="208"/>
      <c r="P474" s="39"/>
      <c r="Q474" s="39"/>
      <c r="R474" s="39"/>
      <c r="S474" s="39"/>
    </row>
    <row r="475" spans="5:19">
      <c r="E475" s="208"/>
      <c r="F475" s="208"/>
      <c r="G475" s="208"/>
      <c r="H475" s="208"/>
      <c r="I475" s="208"/>
      <c r="J475" s="208"/>
      <c r="K475" s="208"/>
      <c r="L475" s="208"/>
      <c r="M475" s="208"/>
      <c r="P475" s="39"/>
      <c r="Q475" s="39"/>
      <c r="R475" s="39"/>
      <c r="S475" s="39"/>
    </row>
    <row r="476" spans="5:19">
      <c r="E476" s="208"/>
      <c r="F476" s="208"/>
      <c r="G476" s="208"/>
      <c r="H476" s="208"/>
      <c r="I476" s="208"/>
      <c r="J476" s="208"/>
      <c r="K476" s="208"/>
      <c r="L476" s="208"/>
      <c r="M476" s="208"/>
      <c r="P476" s="39"/>
      <c r="Q476" s="39"/>
      <c r="R476" s="39"/>
      <c r="S476" s="39"/>
    </row>
    <row r="477" spans="5:19">
      <c r="E477" s="208"/>
      <c r="F477" s="208"/>
      <c r="G477" s="208"/>
      <c r="H477" s="208"/>
      <c r="I477" s="208"/>
      <c r="J477" s="208"/>
      <c r="K477" s="208"/>
      <c r="L477" s="208"/>
      <c r="M477" s="208"/>
      <c r="P477" s="39"/>
      <c r="Q477" s="39"/>
      <c r="R477" s="39"/>
      <c r="S477" s="39"/>
    </row>
    <row r="478" spans="5:19">
      <c r="E478" s="208"/>
      <c r="F478" s="208"/>
      <c r="G478" s="208"/>
      <c r="H478" s="208"/>
      <c r="I478" s="208"/>
      <c r="J478" s="208"/>
      <c r="K478" s="208"/>
      <c r="L478" s="208"/>
      <c r="M478" s="208"/>
      <c r="P478" s="39"/>
      <c r="Q478" s="39"/>
      <c r="R478" s="39"/>
      <c r="S478" s="39"/>
    </row>
    <row r="479" spans="5:19">
      <c r="E479" s="208"/>
      <c r="F479" s="208"/>
      <c r="G479" s="208"/>
      <c r="H479" s="208"/>
      <c r="I479" s="208"/>
      <c r="J479" s="208"/>
      <c r="K479" s="208"/>
      <c r="L479" s="208"/>
      <c r="M479" s="208"/>
      <c r="P479" s="39"/>
      <c r="Q479" s="39"/>
      <c r="R479" s="39"/>
      <c r="S479" s="39"/>
    </row>
    <row r="480" spans="5:19">
      <c r="E480" s="208"/>
      <c r="F480" s="208"/>
      <c r="G480" s="208"/>
      <c r="H480" s="208"/>
      <c r="I480" s="208"/>
      <c r="J480" s="208"/>
      <c r="K480" s="208"/>
      <c r="L480" s="208"/>
      <c r="M480" s="208"/>
      <c r="P480" s="39"/>
      <c r="Q480" s="39"/>
      <c r="R480" s="39"/>
      <c r="S480" s="39"/>
    </row>
    <row r="481" spans="5:19">
      <c r="E481" s="208"/>
      <c r="F481" s="208"/>
      <c r="G481" s="208"/>
      <c r="H481" s="208"/>
      <c r="I481" s="208"/>
      <c r="J481" s="208"/>
      <c r="K481" s="208"/>
      <c r="L481" s="208"/>
      <c r="M481" s="208"/>
      <c r="P481" s="39"/>
      <c r="Q481" s="39"/>
      <c r="R481" s="39"/>
      <c r="S481" s="39"/>
    </row>
    <row r="482" spans="5:19">
      <c r="E482" s="208"/>
      <c r="F482" s="208"/>
      <c r="G482" s="208"/>
      <c r="H482" s="208"/>
      <c r="I482" s="208"/>
      <c r="J482" s="208"/>
      <c r="K482" s="208"/>
      <c r="L482" s="208"/>
      <c r="M482" s="208"/>
      <c r="P482" s="39"/>
      <c r="Q482" s="39"/>
      <c r="R482" s="39"/>
      <c r="S482" s="39"/>
    </row>
    <row r="483" spans="5:19">
      <c r="E483" s="208"/>
      <c r="F483" s="208"/>
      <c r="G483" s="208"/>
      <c r="H483" s="208"/>
      <c r="I483" s="208"/>
      <c r="J483" s="208"/>
      <c r="K483" s="208"/>
      <c r="L483" s="208"/>
      <c r="M483" s="208"/>
      <c r="P483" s="39"/>
      <c r="Q483" s="39"/>
      <c r="R483" s="39"/>
      <c r="S483" s="39"/>
    </row>
    <row r="484" spans="5:19">
      <c r="E484" s="208"/>
      <c r="F484" s="208"/>
      <c r="G484" s="208"/>
      <c r="H484" s="208"/>
      <c r="I484" s="208"/>
      <c r="J484" s="208"/>
      <c r="K484" s="208"/>
      <c r="L484" s="208"/>
      <c r="M484" s="208"/>
      <c r="P484" s="39"/>
      <c r="Q484" s="39"/>
      <c r="R484" s="39"/>
      <c r="S484" s="39"/>
    </row>
    <row r="485" spans="5:19">
      <c r="E485" s="208"/>
      <c r="F485" s="208"/>
      <c r="G485" s="208"/>
      <c r="H485" s="208"/>
      <c r="I485" s="208"/>
      <c r="J485" s="208"/>
      <c r="K485" s="208"/>
      <c r="L485" s="208"/>
      <c r="M485" s="208"/>
      <c r="P485" s="39"/>
      <c r="Q485" s="39"/>
      <c r="R485" s="39"/>
      <c r="S485" s="39"/>
    </row>
    <row r="486" spans="5:19">
      <c r="E486" s="208"/>
      <c r="F486" s="208"/>
      <c r="G486" s="208"/>
      <c r="H486" s="208"/>
      <c r="I486" s="208"/>
      <c r="J486" s="208"/>
      <c r="K486" s="208"/>
      <c r="L486" s="208"/>
      <c r="M486" s="208"/>
      <c r="P486" s="39"/>
      <c r="Q486" s="39"/>
      <c r="R486" s="39"/>
      <c r="S486" s="39"/>
    </row>
    <row r="487" spans="5:19">
      <c r="E487" s="208"/>
      <c r="F487" s="208"/>
      <c r="G487" s="208"/>
      <c r="H487" s="208"/>
      <c r="I487" s="208"/>
      <c r="J487" s="208"/>
      <c r="K487" s="208"/>
      <c r="L487" s="208"/>
      <c r="M487" s="208"/>
      <c r="P487" s="39"/>
      <c r="Q487" s="39"/>
      <c r="R487" s="39"/>
      <c r="S487" s="39"/>
    </row>
    <row r="488" spans="5:19">
      <c r="E488" s="208"/>
      <c r="F488" s="208"/>
      <c r="G488" s="208"/>
      <c r="H488" s="208"/>
      <c r="I488" s="208"/>
      <c r="J488" s="208"/>
      <c r="K488" s="208"/>
      <c r="L488" s="208"/>
      <c r="M488" s="208"/>
      <c r="P488" s="39"/>
      <c r="Q488" s="39"/>
      <c r="R488" s="39"/>
      <c r="S488" s="39"/>
    </row>
    <row r="489" spans="5:19">
      <c r="E489" s="208"/>
      <c r="F489" s="208"/>
      <c r="G489" s="208"/>
      <c r="H489" s="208"/>
      <c r="I489" s="208"/>
      <c r="J489" s="208"/>
      <c r="K489" s="208"/>
      <c r="L489" s="208"/>
      <c r="M489" s="208"/>
      <c r="P489" s="39"/>
      <c r="Q489" s="39"/>
      <c r="R489" s="39"/>
      <c r="S489" s="39"/>
    </row>
    <row r="490" spans="5:19">
      <c r="E490" s="208"/>
      <c r="F490" s="208"/>
      <c r="G490" s="208"/>
      <c r="H490" s="208"/>
      <c r="I490" s="208"/>
      <c r="J490" s="208"/>
      <c r="K490" s="208"/>
      <c r="L490" s="208"/>
      <c r="M490" s="208"/>
      <c r="P490" s="39"/>
      <c r="Q490" s="39"/>
      <c r="R490" s="39"/>
      <c r="S490" s="39"/>
    </row>
    <row r="491" spans="5:19">
      <c r="E491" s="208"/>
      <c r="F491" s="208"/>
      <c r="G491" s="208"/>
      <c r="H491" s="208"/>
      <c r="I491" s="208"/>
      <c r="J491" s="208"/>
      <c r="K491" s="208"/>
      <c r="L491" s="208"/>
      <c r="M491" s="208"/>
      <c r="P491" s="39"/>
      <c r="Q491" s="39"/>
      <c r="R491" s="39"/>
      <c r="S491" s="39"/>
    </row>
    <row r="492" spans="5:19">
      <c r="E492" s="208"/>
      <c r="F492" s="208"/>
      <c r="G492" s="208"/>
      <c r="H492" s="208"/>
      <c r="I492" s="208"/>
      <c r="J492" s="208"/>
      <c r="K492" s="208"/>
      <c r="L492" s="208"/>
      <c r="M492" s="208"/>
      <c r="P492" s="39"/>
      <c r="Q492" s="39"/>
      <c r="R492" s="39"/>
      <c r="S492" s="39"/>
    </row>
    <row r="493" spans="5:19">
      <c r="E493" s="208"/>
      <c r="F493" s="208"/>
      <c r="G493" s="208"/>
      <c r="H493" s="208"/>
      <c r="I493" s="208"/>
      <c r="J493" s="208"/>
      <c r="K493" s="208"/>
      <c r="L493" s="208"/>
      <c r="M493" s="208"/>
      <c r="P493" s="39"/>
      <c r="Q493" s="39"/>
      <c r="R493" s="39"/>
      <c r="S493" s="39"/>
    </row>
    <row r="494" spans="5:19">
      <c r="E494" s="208"/>
      <c r="F494" s="208"/>
      <c r="G494" s="208"/>
      <c r="H494" s="208"/>
      <c r="I494" s="208"/>
      <c r="J494" s="208"/>
      <c r="K494" s="208"/>
      <c r="L494" s="208"/>
      <c r="M494" s="208"/>
      <c r="P494" s="39"/>
      <c r="Q494" s="39"/>
      <c r="R494" s="39"/>
      <c r="S494" s="39"/>
    </row>
    <row r="495" spans="5:19">
      <c r="E495" s="208"/>
      <c r="F495" s="208"/>
      <c r="G495" s="208"/>
      <c r="H495" s="208"/>
      <c r="I495" s="208"/>
      <c r="J495" s="208"/>
      <c r="K495" s="208"/>
      <c r="L495" s="208"/>
      <c r="M495" s="208"/>
      <c r="P495" s="39"/>
      <c r="Q495" s="39"/>
      <c r="R495" s="39"/>
      <c r="S495" s="39"/>
    </row>
    <row r="496" spans="5:19">
      <c r="E496" s="208"/>
      <c r="F496" s="208"/>
      <c r="G496" s="208"/>
      <c r="H496" s="208"/>
      <c r="I496" s="208"/>
      <c r="J496" s="208"/>
      <c r="K496" s="208"/>
      <c r="L496" s="208"/>
      <c r="M496" s="208"/>
      <c r="P496" s="39"/>
      <c r="Q496" s="39"/>
      <c r="R496" s="39"/>
      <c r="S496" s="39"/>
    </row>
    <row r="497" spans="5:19">
      <c r="E497" s="208"/>
      <c r="F497" s="208"/>
      <c r="G497" s="208"/>
      <c r="H497" s="208"/>
      <c r="I497" s="208"/>
      <c r="J497" s="208"/>
      <c r="K497" s="208"/>
      <c r="L497" s="208"/>
      <c r="M497" s="208"/>
      <c r="P497" s="39"/>
      <c r="Q497" s="39"/>
      <c r="R497" s="39"/>
      <c r="S497" s="39"/>
    </row>
    <row r="498" spans="5:19">
      <c r="E498" s="208"/>
      <c r="F498" s="208"/>
      <c r="G498" s="208"/>
      <c r="H498" s="208"/>
      <c r="I498" s="208"/>
      <c r="J498" s="208"/>
      <c r="K498" s="208"/>
      <c r="L498" s="208"/>
      <c r="M498" s="208"/>
      <c r="P498" s="39"/>
      <c r="Q498" s="39"/>
      <c r="R498" s="39"/>
      <c r="S498" s="39"/>
    </row>
    <row r="499" spans="5:19">
      <c r="E499" s="208"/>
      <c r="F499" s="208"/>
      <c r="G499" s="208"/>
      <c r="H499" s="208"/>
      <c r="I499" s="208"/>
      <c r="J499" s="208"/>
      <c r="K499" s="208"/>
      <c r="L499" s="208"/>
      <c r="M499" s="208"/>
      <c r="P499" s="39"/>
      <c r="Q499" s="39"/>
      <c r="R499" s="39"/>
      <c r="S499" s="39"/>
    </row>
    <row r="500" spans="5:19">
      <c r="E500" s="208"/>
      <c r="F500" s="208"/>
      <c r="G500" s="208"/>
      <c r="H500" s="208"/>
      <c r="I500" s="208"/>
      <c r="J500" s="208"/>
      <c r="K500" s="208"/>
      <c r="L500" s="208"/>
      <c r="M500" s="208"/>
      <c r="P500" s="39"/>
      <c r="Q500" s="39"/>
      <c r="R500" s="39"/>
      <c r="S500" s="39"/>
    </row>
    <row r="501" spans="5:19">
      <c r="E501" s="208"/>
      <c r="F501" s="208"/>
      <c r="G501" s="208"/>
      <c r="H501" s="208"/>
      <c r="I501" s="208"/>
      <c r="J501" s="208"/>
      <c r="K501" s="208"/>
      <c r="L501" s="208"/>
      <c r="M501" s="208"/>
      <c r="P501" s="39"/>
      <c r="Q501" s="39"/>
      <c r="R501" s="39"/>
      <c r="S501" s="39"/>
    </row>
    <row r="502" spans="5:19">
      <c r="E502" s="208"/>
      <c r="F502" s="208"/>
      <c r="G502" s="208"/>
      <c r="H502" s="208"/>
      <c r="I502" s="208"/>
      <c r="J502" s="208"/>
      <c r="K502" s="208"/>
      <c r="L502" s="208"/>
      <c r="M502" s="208"/>
      <c r="P502" s="39"/>
      <c r="Q502" s="39"/>
      <c r="R502" s="39"/>
      <c r="S502" s="39"/>
    </row>
    <row r="503" spans="5:19">
      <c r="E503" s="208"/>
      <c r="F503" s="208"/>
      <c r="G503" s="208"/>
      <c r="H503" s="208"/>
      <c r="I503" s="208"/>
      <c r="J503" s="208"/>
      <c r="K503" s="208"/>
      <c r="L503" s="208"/>
      <c r="M503" s="208"/>
      <c r="P503" s="39"/>
      <c r="Q503" s="39"/>
      <c r="R503" s="39"/>
      <c r="S503" s="39"/>
    </row>
    <row r="504" spans="5:19">
      <c r="E504" s="208"/>
      <c r="F504" s="208"/>
      <c r="G504" s="208"/>
      <c r="H504" s="208"/>
      <c r="I504" s="208"/>
      <c r="J504" s="208"/>
      <c r="K504" s="208"/>
      <c r="L504" s="208"/>
      <c r="M504" s="208"/>
      <c r="P504" s="39"/>
      <c r="Q504" s="39"/>
      <c r="R504" s="39"/>
      <c r="S504" s="39"/>
    </row>
    <row r="505" spans="5:19">
      <c r="E505" s="208"/>
      <c r="F505" s="208"/>
      <c r="G505" s="208"/>
      <c r="H505" s="208"/>
      <c r="I505" s="208"/>
      <c r="J505" s="208"/>
      <c r="K505" s="208"/>
      <c r="L505" s="208"/>
      <c r="M505" s="208"/>
      <c r="P505" s="39"/>
      <c r="Q505" s="39"/>
      <c r="R505" s="39"/>
      <c r="S505" s="39"/>
    </row>
    <row r="506" spans="5:19">
      <c r="E506" s="208"/>
      <c r="F506" s="208"/>
      <c r="G506" s="208"/>
      <c r="H506" s="208"/>
      <c r="I506" s="208"/>
      <c r="J506" s="208"/>
      <c r="K506" s="208"/>
      <c r="L506" s="208"/>
      <c r="M506" s="208"/>
      <c r="P506" s="39"/>
      <c r="Q506" s="39"/>
      <c r="R506" s="39"/>
      <c r="S506" s="39"/>
    </row>
    <row r="507" spans="5:19">
      <c r="E507" s="208"/>
      <c r="F507" s="208"/>
      <c r="G507" s="208"/>
      <c r="H507" s="208"/>
      <c r="I507" s="208"/>
      <c r="J507" s="208"/>
      <c r="K507" s="208"/>
      <c r="L507" s="208"/>
      <c r="M507" s="208"/>
      <c r="P507" s="39"/>
      <c r="Q507" s="39"/>
      <c r="R507" s="39"/>
      <c r="S507" s="39"/>
    </row>
    <row r="508" spans="5:19">
      <c r="E508" s="208"/>
      <c r="F508" s="208"/>
      <c r="G508" s="208"/>
      <c r="H508" s="208"/>
      <c r="I508" s="208"/>
      <c r="J508" s="208"/>
      <c r="K508" s="208"/>
      <c r="L508" s="208"/>
      <c r="M508" s="208"/>
      <c r="P508" s="39"/>
      <c r="Q508" s="39"/>
      <c r="R508" s="39"/>
      <c r="S508" s="39"/>
    </row>
    <row r="509" spans="5:19">
      <c r="E509" s="208"/>
      <c r="F509" s="208"/>
      <c r="G509" s="208"/>
      <c r="H509" s="208"/>
      <c r="I509" s="208"/>
      <c r="J509" s="208"/>
      <c r="K509" s="208"/>
      <c r="L509" s="208"/>
      <c r="M509" s="208"/>
      <c r="P509" s="39"/>
      <c r="Q509" s="39"/>
      <c r="R509" s="39"/>
      <c r="S509" s="39"/>
    </row>
    <row r="510" spans="5:19">
      <c r="E510" s="208"/>
      <c r="F510" s="208"/>
      <c r="G510" s="208"/>
      <c r="H510" s="208"/>
      <c r="I510" s="208"/>
      <c r="J510" s="208"/>
      <c r="K510" s="208"/>
      <c r="L510" s="208"/>
      <c r="M510" s="208"/>
      <c r="P510" s="39"/>
      <c r="Q510" s="39"/>
      <c r="R510" s="39"/>
      <c r="S510" s="39"/>
    </row>
    <row r="511" spans="5:19">
      <c r="E511" s="208"/>
      <c r="F511" s="208"/>
      <c r="G511" s="208"/>
      <c r="H511" s="208"/>
      <c r="I511" s="208"/>
      <c r="J511" s="208"/>
      <c r="K511" s="208"/>
      <c r="L511" s="208"/>
      <c r="M511" s="208"/>
      <c r="P511" s="39"/>
      <c r="Q511" s="39"/>
      <c r="R511" s="39"/>
      <c r="S511" s="39"/>
    </row>
    <row r="512" spans="5:19">
      <c r="E512" s="208"/>
      <c r="F512" s="208"/>
      <c r="G512" s="208"/>
      <c r="H512" s="208"/>
      <c r="I512" s="208"/>
      <c r="J512" s="208"/>
      <c r="K512" s="208"/>
      <c r="L512" s="208"/>
      <c r="M512" s="208"/>
      <c r="P512" s="39"/>
      <c r="Q512" s="39"/>
      <c r="R512" s="39"/>
      <c r="S512" s="39"/>
    </row>
    <row r="513" spans="5:19">
      <c r="E513" s="208"/>
      <c r="F513" s="208"/>
      <c r="G513" s="208"/>
      <c r="H513" s="208"/>
      <c r="I513" s="208"/>
      <c r="J513" s="208"/>
      <c r="K513" s="208"/>
      <c r="L513" s="208"/>
      <c r="M513" s="208"/>
      <c r="P513" s="39"/>
      <c r="Q513" s="39"/>
      <c r="R513" s="39"/>
      <c r="S513" s="39"/>
    </row>
    <row r="514" spans="5:19">
      <c r="E514" s="208"/>
      <c r="F514" s="208"/>
      <c r="G514" s="208"/>
      <c r="H514" s="208"/>
      <c r="I514" s="208"/>
      <c r="J514" s="208"/>
      <c r="K514" s="208"/>
      <c r="L514" s="208"/>
      <c r="M514" s="208"/>
      <c r="P514" s="39"/>
      <c r="Q514" s="39"/>
      <c r="R514" s="39"/>
      <c r="S514" s="39"/>
    </row>
    <row r="515" spans="5:19">
      <c r="E515" s="208"/>
      <c r="F515" s="208"/>
      <c r="G515" s="208"/>
      <c r="H515" s="208"/>
      <c r="I515" s="208"/>
      <c r="J515" s="208"/>
      <c r="K515" s="208"/>
      <c r="L515" s="208"/>
      <c r="M515" s="208"/>
      <c r="P515" s="39"/>
      <c r="Q515" s="39"/>
      <c r="R515" s="39"/>
      <c r="S515" s="39"/>
    </row>
    <row r="516" spans="5:19">
      <c r="E516" s="208"/>
      <c r="F516" s="208"/>
      <c r="G516" s="208"/>
      <c r="H516" s="208"/>
      <c r="I516" s="208"/>
      <c r="J516" s="208"/>
      <c r="K516" s="208"/>
      <c r="L516" s="208"/>
      <c r="M516" s="208"/>
      <c r="P516" s="39"/>
      <c r="Q516" s="39"/>
      <c r="R516" s="39"/>
      <c r="S516" s="39"/>
    </row>
    <row r="517" spans="5:19">
      <c r="E517" s="208"/>
      <c r="F517" s="208"/>
      <c r="G517" s="208"/>
      <c r="H517" s="208"/>
      <c r="I517" s="208"/>
      <c r="J517" s="208"/>
      <c r="K517" s="208"/>
      <c r="L517" s="208"/>
      <c r="M517" s="208"/>
      <c r="P517" s="39"/>
      <c r="Q517" s="39"/>
      <c r="R517" s="39"/>
      <c r="S517" s="39"/>
    </row>
    <row r="518" spans="5:19">
      <c r="E518" s="208"/>
      <c r="F518" s="208"/>
      <c r="G518" s="208"/>
      <c r="H518" s="208"/>
      <c r="I518" s="208"/>
      <c r="J518" s="208"/>
      <c r="K518" s="208"/>
      <c r="L518" s="208"/>
      <c r="M518" s="208"/>
      <c r="P518" s="39"/>
      <c r="Q518" s="39"/>
      <c r="R518" s="39"/>
      <c r="S518" s="39"/>
    </row>
    <row r="519" spans="5:19">
      <c r="E519" s="208"/>
      <c r="F519" s="208"/>
      <c r="G519" s="208"/>
      <c r="H519" s="208"/>
      <c r="I519" s="208"/>
      <c r="J519" s="208"/>
      <c r="K519" s="208"/>
      <c r="L519" s="208"/>
      <c r="M519" s="208"/>
      <c r="P519" s="39"/>
      <c r="Q519" s="39"/>
      <c r="R519" s="39"/>
      <c r="S519" s="39"/>
    </row>
    <row r="520" spans="5:19">
      <c r="E520" s="208"/>
      <c r="F520" s="208"/>
      <c r="G520" s="208"/>
      <c r="H520" s="208"/>
      <c r="I520" s="208"/>
      <c r="J520" s="208"/>
      <c r="K520" s="208"/>
      <c r="L520" s="208"/>
      <c r="M520" s="208"/>
      <c r="P520" s="39"/>
      <c r="Q520" s="39"/>
      <c r="R520" s="39"/>
      <c r="S520" s="39"/>
    </row>
    <row r="521" spans="5:19">
      <c r="E521" s="208"/>
      <c r="F521" s="208"/>
      <c r="G521" s="208"/>
      <c r="H521" s="208"/>
      <c r="I521" s="208"/>
      <c r="J521" s="208"/>
      <c r="K521" s="208"/>
      <c r="L521" s="208"/>
      <c r="M521" s="208"/>
      <c r="P521" s="39"/>
      <c r="Q521" s="39"/>
      <c r="R521" s="39"/>
      <c r="S521" s="39"/>
    </row>
    <row r="522" spans="5:19">
      <c r="E522" s="208"/>
      <c r="F522" s="208"/>
      <c r="G522" s="208"/>
      <c r="H522" s="208"/>
      <c r="I522" s="208"/>
      <c r="J522" s="208"/>
      <c r="K522" s="208"/>
      <c r="L522" s="208"/>
      <c r="M522" s="208"/>
      <c r="P522" s="39"/>
      <c r="Q522" s="39"/>
      <c r="R522" s="39"/>
      <c r="S522" s="39"/>
    </row>
    <row r="523" spans="5:19">
      <c r="E523" s="208"/>
      <c r="F523" s="208"/>
      <c r="G523" s="208"/>
      <c r="H523" s="208"/>
      <c r="I523" s="208"/>
      <c r="J523" s="208"/>
      <c r="K523" s="208"/>
      <c r="L523" s="208"/>
      <c r="M523" s="208"/>
      <c r="P523" s="39"/>
      <c r="Q523" s="39"/>
      <c r="R523" s="39"/>
      <c r="S523" s="39"/>
    </row>
    <row r="524" spans="5:19">
      <c r="E524" s="208"/>
      <c r="F524" s="208"/>
      <c r="G524" s="208"/>
      <c r="H524" s="208"/>
      <c r="I524" s="208"/>
      <c r="J524" s="208"/>
      <c r="K524" s="208"/>
      <c r="L524" s="208"/>
      <c r="M524" s="208"/>
      <c r="P524" s="39"/>
      <c r="Q524" s="39"/>
      <c r="R524" s="39"/>
      <c r="S524" s="39"/>
    </row>
    <row r="525" spans="5:19">
      <c r="E525" s="208"/>
      <c r="F525" s="208"/>
      <c r="G525" s="208"/>
      <c r="H525" s="208"/>
      <c r="I525" s="208"/>
      <c r="J525" s="208"/>
      <c r="K525" s="208"/>
      <c r="L525" s="208"/>
      <c r="M525" s="208"/>
      <c r="P525" s="39"/>
      <c r="Q525" s="39"/>
      <c r="R525" s="39"/>
      <c r="S525" s="39"/>
    </row>
    <row r="526" spans="5:19">
      <c r="E526" s="208"/>
      <c r="F526" s="208"/>
      <c r="G526" s="208"/>
      <c r="H526" s="208"/>
      <c r="I526" s="208"/>
      <c r="J526" s="208"/>
      <c r="K526" s="208"/>
      <c r="L526" s="208"/>
      <c r="M526" s="208"/>
      <c r="P526" s="39"/>
      <c r="Q526" s="39"/>
      <c r="R526" s="39"/>
      <c r="S526" s="39"/>
    </row>
    <row r="527" spans="5:19">
      <c r="E527" s="208"/>
      <c r="F527" s="208"/>
      <c r="G527" s="208"/>
      <c r="H527" s="208"/>
      <c r="I527" s="208"/>
      <c r="J527" s="208"/>
      <c r="K527" s="208"/>
      <c r="L527" s="208"/>
      <c r="M527" s="208"/>
      <c r="P527" s="39"/>
      <c r="Q527" s="39"/>
      <c r="R527" s="39"/>
      <c r="S527" s="39"/>
    </row>
    <row r="528" spans="5:19">
      <c r="E528" s="208"/>
      <c r="F528" s="208"/>
      <c r="G528" s="208"/>
      <c r="H528" s="208"/>
      <c r="I528" s="208"/>
      <c r="J528" s="208"/>
      <c r="K528" s="208"/>
      <c r="L528" s="208"/>
      <c r="M528" s="208"/>
      <c r="P528" s="39"/>
      <c r="Q528" s="39"/>
      <c r="R528" s="39"/>
      <c r="S528" s="39"/>
    </row>
    <row r="529" spans="5:19">
      <c r="E529" s="208"/>
      <c r="F529" s="208"/>
      <c r="G529" s="208"/>
      <c r="H529" s="208"/>
      <c r="I529" s="208"/>
      <c r="J529" s="208"/>
      <c r="K529" s="208"/>
      <c r="L529" s="208"/>
      <c r="M529" s="208"/>
      <c r="P529" s="39"/>
      <c r="Q529" s="39"/>
      <c r="R529" s="39"/>
      <c r="S529" s="39"/>
    </row>
    <row r="530" spans="5:19">
      <c r="E530" s="208"/>
      <c r="F530" s="208"/>
      <c r="G530" s="208"/>
      <c r="H530" s="208"/>
      <c r="I530" s="208"/>
      <c r="J530" s="208"/>
      <c r="K530" s="208"/>
      <c r="L530" s="208"/>
      <c r="M530" s="208"/>
      <c r="P530" s="39"/>
      <c r="Q530" s="39"/>
      <c r="R530" s="39"/>
      <c r="S530" s="39"/>
    </row>
    <row r="531" spans="5:19">
      <c r="E531" s="208"/>
      <c r="F531" s="208"/>
      <c r="G531" s="208"/>
      <c r="H531" s="208"/>
      <c r="I531" s="208"/>
      <c r="J531" s="208"/>
      <c r="K531" s="208"/>
      <c r="L531" s="208"/>
      <c r="M531" s="208"/>
      <c r="P531" s="39"/>
      <c r="Q531" s="39"/>
      <c r="R531" s="39"/>
      <c r="S531" s="39"/>
    </row>
    <row r="532" spans="5:19">
      <c r="E532" s="208"/>
      <c r="F532" s="208"/>
      <c r="G532" s="208"/>
      <c r="H532" s="208"/>
      <c r="I532" s="208"/>
      <c r="J532" s="208"/>
      <c r="K532" s="208"/>
      <c r="L532" s="208"/>
      <c r="M532" s="208"/>
      <c r="P532" s="39"/>
      <c r="Q532" s="39"/>
      <c r="R532" s="39"/>
      <c r="S532" s="39"/>
    </row>
    <row r="533" spans="5:19">
      <c r="E533" s="208"/>
      <c r="F533" s="208"/>
      <c r="G533" s="208"/>
      <c r="H533" s="208"/>
      <c r="I533" s="208"/>
      <c r="J533" s="208"/>
      <c r="K533" s="208"/>
      <c r="L533" s="208"/>
      <c r="M533" s="208"/>
      <c r="P533" s="39"/>
      <c r="Q533" s="39"/>
      <c r="R533" s="39"/>
      <c r="S533" s="39"/>
    </row>
    <row r="534" spans="5:19">
      <c r="E534" s="208"/>
      <c r="F534" s="208"/>
      <c r="G534" s="208"/>
      <c r="H534" s="208"/>
      <c r="I534" s="208"/>
      <c r="J534" s="208"/>
      <c r="K534" s="208"/>
      <c r="L534" s="208"/>
      <c r="M534" s="208"/>
      <c r="P534" s="39"/>
      <c r="Q534" s="39"/>
      <c r="R534" s="39"/>
      <c r="S534" s="39"/>
    </row>
    <row r="535" spans="5:19">
      <c r="E535" s="208"/>
      <c r="F535" s="208"/>
      <c r="G535" s="208"/>
      <c r="H535" s="208"/>
      <c r="I535" s="208"/>
      <c r="J535" s="208"/>
      <c r="K535" s="208"/>
      <c r="L535" s="208"/>
      <c r="M535" s="208"/>
      <c r="P535" s="39"/>
      <c r="Q535" s="39"/>
      <c r="R535" s="39"/>
      <c r="S535" s="39"/>
    </row>
    <row r="536" spans="5:19">
      <c r="E536" s="208"/>
      <c r="F536" s="208"/>
      <c r="G536" s="208"/>
      <c r="H536" s="208"/>
      <c r="I536" s="208"/>
      <c r="J536" s="208"/>
      <c r="K536" s="208"/>
      <c r="L536" s="208"/>
      <c r="M536" s="208"/>
      <c r="P536" s="39"/>
      <c r="Q536" s="39"/>
      <c r="R536" s="39"/>
      <c r="S536" s="39"/>
    </row>
    <row r="537" spans="5:19">
      <c r="E537" s="208"/>
      <c r="F537" s="208"/>
      <c r="G537" s="208"/>
      <c r="H537" s="208"/>
      <c r="I537" s="208"/>
      <c r="J537" s="208"/>
      <c r="K537" s="208"/>
      <c r="L537" s="208"/>
      <c r="M537" s="208"/>
      <c r="P537" s="39"/>
      <c r="Q537" s="39"/>
      <c r="R537" s="39"/>
      <c r="S537" s="39"/>
    </row>
    <row r="538" spans="5:19">
      <c r="E538" s="208"/>
      <c r="F538" s="208"/>
      <c r="G538" s="208"/>
      <c r="H538" s="208"/>
      <c r="I538" s="208"/>
      <c r="J538" s="208"/>
      <c r="K538" s="208"/>
      <c r="L538" s="208"/>
      <c r="M538" s="208"/>
      <c r="P538" s="39"/>
      <c r="Q538" s="39"/>
      <c r="R538" s="39"/>
      <c r="S538" s="39"/>
    </row>
    <row r="539" spans="5:19">
      <c r="E539" s="208"/>
      <c r="F539" s="208"/>
      <c r="G539" s="208"/>
      <c r="H539" s="208"/>
      <c r="I539" s="208"/>
      <c r="J539" s="208"/>
      <c r="K539" s="208"/>
      <c r="L539" s="208"/>
      <c r="M539" s="208"/>
      <c r="P539" s="39"/>
      <c r="Q539" s="39"/>
      <c r="R539" s="39"/>
      <c r="S539" s="39"/>
    </row>
    <row r="540" spans="5:19">
      <c r="E540" s="208"/>
      <c r="F540" s="208"/>
      <c r="G540" s="208"/>
      <c r="H540" s="208"/>
      <c r="I540" s="208"/>
      <c r="J540" s="208"/>
      <c r="K540" s="208"/>
      <c r="L540" s="208"/>
      <c r="M540" s="208"/>
      <c r="P540" s="39"/>
      <c r="Q540" s="39"/>
      <c r="R540" s="39"/>
      <c r="S540" s="39"/>
    </row>
    <row r="541" spans="5:19">
      <c r="E541" s="208"/>
      <c r="F541" s="208"/>
      <c r="G541" s="208"/>
      <c r="H541" s="208"/>
      <c r="I541" s="208"/>
      <c r="J541" s="208"/>
      <c r="K541" s="208"/>
      <c r="L541" s="208"/>
      <c r="M541" s="208"/>
      <c r="P541" s="39"/>
      <c r="Q541" s="39"/>
      <c r="R541" s="39"/>
      <c r="S541" s="39"/>
    </row>
    <row r="542" spans="5:19">
      <c r="E542" s="208"/>
      <c r="F542" s="208"/>
      <c r="G542" s="208"/>
      <c r="H542" s="208"/>
      <c r="I542" s="208"/>
      <c r="J542" s="208"/>
      <c r="K542" s="208"/>
      <c r="L542" s="208"/>
      <c r="M542" s="208"/>
      <c r="P542" s="39"/>
      <c r="Q542" s="39"/>
      <c r="R542" s="39"/>
      <c r="S542" s="39"/>
    </row>
    <row r="543" spans="5:19">
      <c r="E543" s="208"/>
      <c r="F543" s="208"/>
      <c r="G543" s="208"/>
      <c r="H543" s="208"/>
      <c r="I543" s="208"/>
      <c r="J543" s="208"/>
      <c r="K543" s="208"/>
      <c r="L543" s="208"/>
      <c r="M543" s="208"/>
      <c r="P543" s="39"/>
      <c r="Q543" s="39"/>
      <c r="R543" s="39"/>
      <c r="S543" s="39"/>
    </row>
    <row r="544" spans="5:19">
      <c r="E544" s="208"/>
      <c r="F544" s="208"/>
      <c r="G544" s="208"/>
      <c r="H544" s="208"/>
      <c r="I544" s="208"/>
      <c r="J544" s="208"/>
      <c r="K544" s="208"/>
      <c r="L544" s="208"/>
      <c r="M544" s="208"/>
      <c r="P544" s="39"/>
      <c r="Q544" s="39"/>
      <c r="R544" s="39"/>
      <c r="S544" s="39"/>
    </row>
    <row r="545" spans="5:19">
      <c r="E545" s="208"/>
      <c r="F545" s="208"/>
      <c r="G545" s="208"/>
      <c r="H545" s="208"/>
      <c r="I545" s="208"/>
      <c r="J545" s="208"/>
      <c r="K545" s="208"/>
      <c r="L545" s="208"/>
      <c r="M545" s="208"/>
      <c r="P545" s="39"/>
      <c r="Q545" s="39"/>
      <c r="R545" s="39"/>
      <c r="S545" s="39"/>
    </row>
    <row r="546" spans="5:19">
      <c r="E546" s="208"/>
      <c r="F546" s="208"/>
      <c r="G546" s="208"/>
      <c r="H546" s="208"/>
      <c r="I546" s="208"/>
      <c r="J546" s="208"/>
      <c r="K546" s="208"/>
      <c r="L546" s="208"/>
      <c r="M546" s="208"/>
      <c r="P546" s="39"/>
      <c r="Q546" s="39"/>
      <c r="R546" s="39"/>
      <c r="S546" s="39"/>
    </row>
    <row r="547" spans="5:19">
      <c r="E547" s="208"/>
      <c r="F547" s="208"/>
      <c r="G547" s="208"/>
      <c r="H547" s="208"/>
      <c r="I547" s="208"/>
      <c r="J547" s="208"/>
      <c r="K547" s="208"/>
      <c r="L547" s="208"/>
      <c r="M547" s="208"/>
      <c r="P547" s="39"/>
      <c r="Q547" s="39"/>
      <c r="R547" s="39"/>
      <c r="S547" s="39"/>
    </row>
    <row r="548" spans="5:19">
      <c r="E548" s="208"/>
      <c r="F548" s="208"/>
      <c r="G548" s="208"/>
      <c r="H548" s="208"/>
      <c r="I548" s="208"/>
      <c r="J548" s="208"/>
      <c r="K548" s="208"/>
      <c r="L548" s="208"/>
      <c r="M548" s="208"/>
      <c r="P548" s="39"/>
      <c r="Q548" s="39"/>
      <c r="R548" s="39"/>
      <c r="S548" s="39"/>
    </row>
    <row r="549" spans="5:19">
      <c r="E549" s="208"/>
      <c r="F549" s="208"/>
      <c r="G549" s="208"/>
      <c r="H549" s="208"/>
      <c r="I549" s="208"/>
      <c r="J549" s="208"/>
      <c r="K549" s="208"/>
      <c r="L549" s="208"/>
      <c r="M549" s="208"/>
      <c r="P549" s="39"/>
      <c r="Q549" s="39"/>
      <c r="R549" s="39"/>
      <c r="S549" s="39"/>
    </row>
    <row r="550" spans="5:19">
      <c r="E550" s="208"/>
      <c r="F550" s="208"/>
      <c r="G550" s="208"/>
      <c r="H550" s="208"/>
      <c r="I550" s="208"/>
      <c r="J550" s="208"/>
      <c r="K550" s="208"/>
      <c r="L550" s="208"/>
      <c r="M550" s="208"/>
      <c r="P550" s="39"/>
      <c r="Q550" s="39"/>
      <c r="R550" s="39"/>
      <c r="S550" s="39"/>
    </row>
    <row r="551" spans="5:19">
      <c r="E551" s="208"/>
      <c r="F551" s="208"/>
      <c r="G551" s="208"/>
      <c r="H551" s="208"/>
      <c r="I551" s="208"/>
      <c r="J551" s="208"/>
      <c r="K551" s="208"/>
      <c r="L551" s="208"/>
      <c r="M551" s="208"/>
      <c r="P551" s="39"/>
      <c r="Q551" s="39"/>
      <c r="R551" s="39"/>
      <c r="S551" s="39"/>
    </row>
    <row r="552" spans="5:19">
      <c r="E552" s="208"/>
      <c r="F552" s="208"/>
      <c r="G552" s="208"/>
      <c r="H552" s="208"/>
      <c r="I552" s="208"/>
      <c r="J552" s="208"/>
      <c r="K552" s="208"/>
      <c r="L552" s="208"/>
      <c r="M552" s="208"/>
      <c r="P552" s="39"/>
      <c r="Q552" s="39"/>
      <c r="R552" s="39"/>
      <c r="S552" s="39"/>
    </row>
    <row r="553" spans="5:19">
      <c r="E553" s="208"/>
      <c r="F553" s="208"/>
      <c r="G553" s="208"/>
      <c r="H553" s="208"/>
      <c r="I553" s="208"/>
      <c r="J553" s="208"/>
      <c r="K553" s="208"/>
      <c r="L553" s="208"/>
      <c r="M553" s="208"/>
      <c r="P553" s="39"/>
      <c r="Q553" s="39"/>
      <c r="R553" s="39"/>
      <c r="S553" s="39"/>
    </row>
    <row r="554" spans="5:19">
      <c r="E554" s="208"/>
      <c r="F554" s="208"/>
      <c r="G554" s="208"/>
      <c r="H554" s="208"/>
      <c r="I554" s="208"/>
      <c r="J554" s="208"/>
      <c r="K554" s="208"/>
      <c r="L554" s="208"/>
      <c r="M554" s="208"/>
      <c r="P554" s="39"/>
      <c r="Q554" s="39"/>
      <c r="R554" s="39"/>
      <c r="S554" s="39"/>
    </row>
    <row r="555" spans="5:19">
      <c r="E555" s="208"/>
      <c r="F555" s="208"/>
      <c r="G555" s="208"/>
      <c r="H555" s="208"/>
      <c r="I555" s="208"/>
      <c r="J555" s="208"/>
      <c r="K555" s="208"/>
      <c r="L555" s="208"/>
      <c r="M555" s="208"/>
      <c r="P555" s="39"/>
      <c r="Q555" s="39"/>
      <c r="R555" s="39"/>
      <c r="S555" s="39"/>
    </row>
    <row r="556" spans="5:19">
      <c r="E556" s="208"/>
      <c r="F556" s="208"/>
      <c r="G556" s="208"/>
      <c r="H556" s="208"/>
      <c r="I556" s="208"/>
      <c r="J556" s="208"/>
      <c r="K556" s="208"/>
      <c r="L556" s="208"/>
      <c r="M556" s="208"/>
      <c r="P556" s="39"/>
      <c r="Q556" s="39"/>
      <c r="R556" s="39"/>
      <c r="S556" s="39"/>
    </row>
    <row r="557" spans="5:19">
      <c r="E557" s="208"/>
      <c r="F557" s="208"/>
      <c r="G557" s="208"/>
      <c r="H557" s="208"/>
      <c r="I557" s="208"/>
      <c r="J557" s="208"/>
      <c r="K557" s="208"/>
      <c r="L557" s="208"/>
      <c r="M557" s="208"/>
      <c r="P557" s="39"/>
      <c r="Q557" s="39"/>
      <c r="R557" s="39"/>
      <c r="S557" s="39"/>
    </row>
    <row r="558" spans="5:19">
      <c r="E558" s="208"/>
      <c r="F558" s="208"/>
      <c r="G558" s="208"/>
      <c r="H558" s="208"/>
      <c r="I558" s="208"/>
      <c r="J558" s="208"/>
      <c r="K558" s="208"/>
      <c r="L558" s="208"/>
      <c r="M558" s="208"/>
      <c r="P558" s="39"/>
      <c r="Q558" s="39"/>
      <c r="R558" s="39"/>
      <c r="S558" s="39"/>
    </row>
    <row r="559" spans="5:19">
      <c r="E559" s="208"/>
      <c r="F559" s="208"/>
      <c r="G559" s="208"/>
      <c r="H559" s="208"/>
      <c r="I559" s="208"/>
      <c r="J559" s="208"/>
      <c r="K559" s="208"/>
      <c r="L559" s="208"/>
      <c r="M559" s="208"/>
      <c r="P559" s="39"/>
      <c r="Q559" s="39"/>
      <c r="R559" s="39"/>
      <c r="S559" s="39"/>
    </row>
    <row r="560" spans="5:19">
      <c r="E560" s="208"/>
      <c r="F560" s="208"/>
      <c r="G560" s="208"/>
      <c r="H560" s="208"/>
      <c r="I560" s="208"/>
      <c r="J560" s="208"/>
      <c r="K560" s="208"/>
      <c r="L560" s="208"/>
      <c r="M560" s="208"/>
      <c r="P560" s="39"/>
      <c r="Q560" s="39"/>
      <c r="R560" s="39"/>
      <c r="S560" s="39"/>
    </row>
    <row r="561" spans="5:19">
      <c r="E561" s="208"/>
      <c r="F561" s="208"/>
      <c r="G561" s="208"/>
      <c r="H561" s="208"/>
      <c r="I561" s="208"/>
      <c r="J561" s="208"/>
      <c r="K561" s="208"/>
      <c r="L561" s="208"/>
      <c r="M561" s="208"/>
      <c r="P561" s="39"/>
      <c r="Q561" s="39"/>
      <c r="R561" s="39"/>
      <c r="S561" s="39"/>
    </row>
    <row r="562" spans="5:19">
      <c r="E562" s="208"/>
      <c r="F562" s="208"/>
      <c r="G562" s="208"/>
      <c r="H562" s="208"/>
      <c r="I562" s="208"/>
      <c r="J562" s="208"/>
      <c r="K562" s="208"/>
      <c r="L562" s="208"/>
      <c r="M562" s="208"/>
      <c r="P562" s="39"/>
      <c r="Q562" s="39"/>
      <c r="R562" s="39"/>
      <c r="S562" s="39"/>
    </row>
    <row r="563" spans="5:19">
      <c r="E563" s="208"/>
      <c r="F563" s="208"/>
      <c r="G563" s="208"/>
      <c r="H563" s="208"/>
      <c r="I563" s="208"/>
      <c r="J563" s="208"/>
      <c r="K563" s="208"/>
      <c r="L563" s="208"/>
      <c r="M563" s="208"/>
      <c r="P563" s="39"/>
      <c r="Q563" s="39"/>
      <c r="R563" s="39"/>
      <c r="S563" s="39"/>
    </row>
    <row r="564" spans="5:19">
      <c r="E564" s="208"/>
      <c r="F564" s="208"/>
      <c r="G564" s="208"/>
      <c r="H564" s="208"/>
      <c r="I564" s="208"/>
      <c r="J564" s="208"/>
      <c r="K564" s="208"/>
      <c r="L564" s="208"/>
      <c r="M564" s="208"/>
      <c r="P564" s="39"/>
      <c r="Q564" s="39"/>
      <c r="R564" s="39"/>
      <c r="S564" s="39"/>
    </row>
    <row r="565" spans="5:19">
      <c r="E565" s="208"/>
      <c r="F565" s="208"/>
      <c r="G565" s="208"/>
      <c r="H565" s="208"/>
      <c r="I565" s="208"/>
      <c r="J565" s="208"/>
      <c r="K565" s="208"/>
      <c r="L565" s="208"/>
      <c r="M565" s="208"/>
      <c r="P565" s="39"/>
      <c r="Q565" s="39"/>
      <c r="R565" s="39"/>
      <c r="S565" s="39"/>
    </row>
    <row r="566" spans="5:19">
      <c r="E566" s="208"/>
      <c r="F566" s="208"/>
      <c r="G566" s="208"/>
      <c r="H566" s="208"/>
      <c r="I566" s="208"/>
      <c r="J566" s="208"/>
      <c r="K566" s="208"/>
      <c r="L566" s="208"/>
      <c r="M566" s="208"/>
      <c r="P566" s="39"/>
      <c r="Q566" s="39"/>
      <c r="R566" s="39"/>
      <c r="S566" s="39"/>
    </row>
    <row r="567" spans="5:19">
      <c r="E567" s="208"/>
      <c r="F567" s="208"/>
      <c r="G567" s="208"/>
      <c r="H567" s="208"/>
      <c r="I567" s="208"/>
      <c r="J567" s="208"/>
      <c r="K567" s="208"/>
      <c r="L567" s="208"/>
      <c r="M567" s="208"/>
      <c r="P567" s="39"/>
      <c r="Q567" s="39"/>
      <c r="R567" s="39"/>
      <c r="S567" s="39"/>
    </row>
    <row r="568" spans="5:19">
      <c r="E568" s="208"/>
      <c r="F568" s="208"/>
      <c r="G568" s="208"/>
      <c r="H568" s="208"/>
      <c r="I568" s="208"/>
      <c r="J568" s="208"/>
      <c r="K568" s="208"/>
      <c r="L568" s="208"/>
      <c r="M568" s="208"/>
      <c r="P568" s="39"/>
      <c r="Q568" s="39"/>
      <c r="R568" s="39"/>
      <c r="S568" s="39"/>
    </row>
    <row r="569" spans="5:19">
      <c r="E569" s="208"/>
      <c r="F569" s="208"/>
      <c r="G569" s="208"/>
      <c r="H569" s="208"/>
      <c r="I569" s="208"/>
      <c r="J569" s="208"/>
      <c r="K569" s="208"/>
      <c r="L569" s="208"/>
      <c r="M569" s="208"/>
      <c r="P569" s="39"/>
      <c r="Q569" s="39"/>
      <c r="R569" s="39"/>
      <c r="S569" s="39"/>
    </row>
    <row r="570" spans="5:19">
      <c r="E570" s="208"/>
      <c r="F570" s="208"/>
      <c r="G570" s="208"/>
      <c r="H570" s="208"/>
      <c r="I570" s="208"/>
      <c r="J570" s="208"/>
      <c r="K570" s="208"/>
      <c r="L570" s="208"/>
      <c r="M570" s="208"/>
      <c r="P570" s="39"/>
      <c r="Q570" s="39"/>
      <c r="R570" s="39"/>
      <c r="S570" s="39"/>
    </row>
    <row r="571" spans="5:19">
      <c r="E571" s="208"/>
      <c r="F571" s="208"/>
      <c r="G571" s="208"/>
      <c r="H571" s="208"/>
      <c r="I571" s="208"/>
      <c r="J571" s="208"/>
      <c r="K571" s="208"/>
      <c r="L571" s="208"/>
      <c r="M571" s="208"/>
      <c r="P571" s="39"/>
      <c r="Q571" s="39"/>
      <c r="R571" s="39"/>
      <c r="S571" s="39"/>
    </row>
    <row r="572" spans="5:19">
      <c r="E572" s="208"/>
      <c r="F572" s="208"/>
      <c r="G572" s="208"/>
      <c r="H572" s="208"/>
      <c r="I572" s="208"/>
      <c r="J572" s="208"/>
      <c r="K572" s="208"/>
      <c r="L572" s="208"/>
      <c r="M572" s="208"/>
      <c r="P572" s="39"/>
      <c r="Q572" s="39"/>
      <c r="R572" s="39"/>
      <c r="S572" s="39"/>
    </row>
    <row r="573" spans="5:19">
      <c r="E573" s="208"/>
      <c r="F573" s="208"/>
      <c r="G573" s="208"/>
      <c r="H573" s="208"/>
      <c r="I573" s="208"/>
      <c r="J573" s="208"/>
      <c r="K573" s="208"/>
      <c r="L573" s="208"/>
      <c r="M573" s="208"/>
      <c r="P573" s="39"/>
      <c r="Q573" s="39"/>
      <c r="R573" s="39"/>
      <c r="S573" s="39"/>
    </row>
    <row r="574" spans="5:19">
      <c r="E574" s="208"/>
      <c r="F574" s="208"/>
      <c r="G574" s="208"/>
      <c r="H574" s="208"/>
      <c r="I574" s="208"/>
      <c r="J574" s="208"/>
      <c r="K574" s="208"/>
      <c r="L574" s="208"/>
      <c r="M574" s="208"/>
      <c r="P574" s="39"/>
      <c r="Q574" s="39"/>
      <c r="R574" s="39"/>
      <c r="S574" s="39"/>
    </row>
    <row r="575" spans="5:19">
      <c r="E575" s="208"/>
      <c r="F575" s="208"/>
      <c r="G575" s="208"/>
      <c r="H575" s="208"/>
      <c r="I575" s="208"/>
      <c r="J575" s="208"/>
      <c r="K575" s="208"/>
      <c r="L575" s="208"/>
      <c r="M575" s="208"/>
      <c r="P575" s="39"/>
      <c r="Q575" s="39"/>
      <c r="R575" s="39"/>
      <c r="S575" s="39"/>
    </row>
    <row r="576" spans="5:19">
      <c r="E576" s="208"/>
      <c r="F576" s="208"/>
      <c r="G576" s="208"/>
      <c r="H576" s="208"/>
      <c r="I576" s="208"/>
      <c r="J576" s="208"/>
      <c r="K576" s="208"/>
      <c r="L576" s="208"/>
      <c r="M576" s="208"/>
      <c r="P576" s="39"/>
      <c r="Q576" s="39"/>
      <c r="R576" s="39"/>
      <c r="S576" s="39"/>
    </row>
    <row r="577" spans="5:19">
      <c r="E577" s="208"/>
      <c r="F577" s="208"/>
      <c r="G577" s="208"/>
      <c r="H577" s="208"/>
      <c r="I577" s="208"/>
      <c r="J577" s="208"/>
      <c r="K577" s="208"/>
      <c r="L577" s="208"/>
      <c r="M577" s="208"/>
      <c r="P577" s="39"/>
      <c r="Q577" s="39"/>
      <c r="R577" s="39"/>
      <c r="S577" s="39"/>
    </row>
    <row r="578" spans="5:19">
      <c r="E578" s="208"/>
      <c r="F578" s="208"/>
      <c r="G578" s="208"/>
      <c r="H578" s="208"/>
      <c r="I578" s="208"/>
      <c r="J578" s="208"/>
      <c r="K578" s="208"/>
      <c r="L578" s="208"/>
      <c r="M578" s="208"/>
      <c r="P578" s="39"/>
      <c r="Q578" s="39"/>
      <c r="R578" s="39"/>
      <c r="S578" s="39"/>
    </row>
    <row r="579" spans="5:19">
      <c r="E579" s="208"/>
      <c r="F579" s="208"/>
      <c r="G579" s="208"/>
      <c r="H579" s="208"/>
      <c r="I579" s="208"/>
      <c r="J579" s="208"/>
      <c r="K579" s="208"/>
      <c r="L579" s="208"/>
      <c r="M579" s="208"/>
      <c r="P579" s="39"/>
      <c r="Q579" s="39"/>
      <c r="R579" s="39"/>
      <c r="S579" s="39"/>
    </row>
    <row r="580" spans="5:19">
      <c r="E580" s="208"/>
      <c r="F580" s="208"/>
      <c r="G580" s="208"/>
      <c r="H580" s="208"/>
      <c r="I580" s="208"/>
      <c r="J580" s="208"/>
      <c r="K580" s="208"/>
      <c r="L580" s="208"/>
      <c r="M580" s="208"/>
      <c r="P580" s="39"/>
      <c r="Q580" s="39"/>
      <c r="R580" s="39"/>
      <c r="S580" s="39"/>
    </row>
    <row r="581" spans="5:19">
      <c r="E581" s="208"/>
      <c r="F581" s="208"/>
      <c r="G581" s="208"/>
      <c r="H581" s="208"/>
      <c r="I581" s="208"/>
      <c r="J581" s="208"/>
      <c r="K581" s="208"/>
      <c r="L581" s="208"/>
      <c r="M581" s="208"/>
      <c r="P581" s="39"/>
      <c r="Q581" s="39"/>
      <c r="R581" s="39"/>
      <c r="S581" s="39"/>
    </row>
    <row r="582" spans="5:19">
      <c r="E582" s="208"/>
      <c r="F582" s="208"/>
      <c r="G582" s="208"/>
      <c r="H582" s="208"/>
      <c r="I582" s="208"/>
      <c r="J582" s="208"/>
      <c r="K582" s="208"/>
      <c r="L582" s="208"/>
      <c r="M582" s="208"/>
      <c r="P582" s="39"/>
      <c r="Q582" s="39"/>
      <c r="R582" s="39"/>
      <c r="S582" s="39"/>
    </row>
    <row r="583" spans="5:19">
      <c r="E583" s="208"/>
      <c r="F583" s="208"/>
      <c r="G583" s="208"/>
      <c r="H583" s="208"/>
      <c r="I583" s="208"/>
      <c r="J583" s="208"/>
      <c r="K583" s="208"/>
      <c r="L583" s="208"/>
      <c r="M583" s="208"/>
      <c r="P583" s="39"/>
      <c r="Q583" s="39"/>
      <c r="R583" s="39"/>
      <c r="S583" s="39"/>
    </row>
    <row r="584" spans="5:19">
      <c r="E584" s="208"/>
      <c r="F584" s="208"/>
      <c r="G584" s="208"/>
      <c r="H584" s="208"/>
      <c r="I584" s="208"/>
      <c r="J584" s="208"/>
      <c r="K584" s="208"/>
      <c r="L584" s="208"/>
      <c r="M584" s="208"/>
      <c r="P584" s="39"/>
      <c r="Q584" s="39"/>
      <c r="R584" s="39"/>
      <c r="S584" s="39"/>
    </row>
    <row r="585" spans="5:19">
      <c r="E585" s="208"/>
      <c r="F585" s="208"/>
      <c r="G585" s="208"/>
      <c r="H585" s="208"/>
      <c r="I585" s="208"/>
      <c r="J585" s="208"/>
      <c r="K585" s="208"/>
      <c r="L585" s="208"/>
      <c r="M585" s="208"/>
      <c r="P585" s="39"/>
      <c r="Q585" s="39"/>
      <c r="R585" s="39"/>
      <c r="S585" s="39"/>
    </row>
    <row r="586" spans="5:19">
      <c r="E586" s="208"/>
      <c r="F586" s="208"/>
      <c r="G586" s="208"/>
      <c r="H586" s="208"/>
      <c r="I586" s="208"/>
      <c r="J586" s="208"/>
      <c r="K586" s="208"/>
      <c r="L586" s="208"/>
      <c r="M586" s="208"/>
      <c r="P586" s="39"/>
      <c r="Q586" s="39"/>
      <c r="R586" s="39"/>
      <c r="S586" s="39"/>
    </row>
    <row r="587" spans="5:19">
      <c r="E587" s="208"/>
      <c r="F587" s="208"/>
      <c r="G587" s="208"/>
      <c r="H587" s="208"/>
      <c r="I587" s="208"/>
      <c r="J587" s="208"/>
      <c r="K587" s="208"/>
      <c r="L587" s="208"/>
      <c r="M587" s="208"/>
      <c r="P587" s="39"/>
      <c r="Q587" s="39"/>
      <c r="R587" s="39"/>
      <c r="S587" s="39"/>
    </row>
    <row r="588" spans="5:19">
      <c r="E588" s="208"/>
      <c r="F588" s="208"/>
      <c r="G588" s="208"/>
      <c r="H588" s="208"/>
      <c r="I588" s="208"/>
      <c r="J588" s="208"/>
      <c r="K588" s="208"/>
      <c r="L588" s="208"/>
      <c r="M588" s="208"/>
      <c r="P588" s="39"/>
      <c r="Q588" s="39"/>
      <c r="R588" s="39"/>
      <c r="S588" s="39"/>
    </row>
    <row r="589" spans="5:19">
      <c r="E589" s="208"/>
      <c r="F589" s="208"/>
      <c r="G589" s="208"/>
      <c r="H589" s="208"/>
      <c r="I589" s="208"/>
      <c r="J589" s="208"/>
      <c r="K589" s="208"/>
      <c r="L589" s="208"/>
      <c r="M589" s="208"/>
      <c r="P589" s="39"/>
      <c r="Q589" s="39"/>
      <c r="R589" s="39"/>
      <c r="S589" s="39"/>
    </row>
    <row r="590" spans="5:19">
      <c r="E590" s="208"/>
      <c r="F590" s="208"/>
      <c r="G590" s="208"/>
      <c r="H590" s="208"/>
      <c r="I590" s="208"/>
      <c r="J590" s="208"/>
      <c r="K590" s="208"/>
      <c r="L590" s="208"/>
      <c r="M590" s="208"/>
      <c r="P590" s="39"/>
      <c r="Q590" s="39"/>
      <c r="R590" s="39"/>
      <c r="S590" s="39"/>
    </row>
    <row r="591" spans="5:19">
      <c r="E591" s="208"/>
      <c r="F591" s="208"/>
      <c r="G591" s="208"/>
      <c r="H591" s="208"/>
      <c r="I591" s="208"/>
      <c r="J591" s="208"/>
      <c r="K591" s="208"/>
      <c r="L591" s="208"/>
      <c r="M591" s="208"/>
      <c r="P591" s="39"/>
      <c r="Q591" s="39"/>
      <c r="R591" s="39"/>
      <c r="S591" s="39"/>
    </row>
    <row r="592" spans="5:19">
      <c r="E592" s="208"/>
      <c r="F592" s="208"/>
      <c r="G592" s="208"/>
      <c r="H592" s="208"/>
      <c r="I592" s="208"/>
      <c r="J592" s="208"/>
      <c r="K592" s="208"/>
      <c r="L592" s="208"/>
      <c r="M592" s="208"/>
      <c r="P592" s="39"/>
      <c r="Q592" s="39"/>
      <c r="R592" s="39"/>
      <c r="S592" s="39"/>
    </row>
    <row r="593" spans="5:19">
      <c r="E593" s="208"/>
      <c r="F593" s="208"/>
      <c r="G593" s="208"/>
      <c r="H593" s="208"/>
      <c r="I593" s="208"/>
      <c r="J593" s="208"/>
      <c r="K593" s="208"/>
      <c r="L593" s="208"/>
      <c r="M593" s="208"/>
      <c r="P593" s="39"/>
      <c r="Q593" s="39"/>
      <c r="R593" s="39"/>
      <c r="S593" s="39"/>
    </row>
    <row r="594" spans="5:19">
      <c r="E594" s="208"/>
      <c r="F594" s="208"/>
      <c r="G594" s="208"/>
      <c r="H594" s="208"/>
      <c r="I594" s="208"/>
      <c r="J594" s="208"/>
      <c r="K594" s="208"/>
      <c r="L594" s="208"/>
      <c r="M594" s="208"/>
      <c r="P594" s="39"/>
      <c r="Q594" s="39"/>
      <c r="R594" s="39"/>
      <c r="S594" s="39"/>
    </row>
    <row r="595" spans="5:19">
      <c r="E595" s="208"/>
      <c r="F595" s="208"/>
      <c r="G595" s="208"/>
      <c r="H595" s="208"/>
      <c r="I595" s="208"/>
      <c r="J595" s="208"/>
      <c r="K595" s="208"/>
      <c r="L595" s="208"/>
      <c r="M595" s="208"/>
      <c r="P595" s="39"/>
      <c r="Q595" s="39"/>
      <c r="R595" s="39"/>
      <c r="S595" s="39"/>
    </row>
    <row r="596" spans="5:19">
      <c r="E596" s="208"/>
      <c r="F596" s="208"/>
      <c r="G596" s="208"/>
      <c r="H596" s="208"/>
      <c r="I596" s="208"/>
      <c r="J596" s="208"/>
      <c r="K596" s="208"/>
      <c r="L596" s="208"/>
      <c r="M596" s="208"/>
      <c r="P596" s="39"/>
      <c r="Q596" s="39"/>
      <c r="R596" s="39"/>
      <c r="S596" s="39"/>
    </row>
    <row r="597" spans="5:19">
      <c r="E597" s="208"/>
      <c r="F597" s="208"/>
      <c r="G597" s="208"/>
      <c r="H597" s="208"/>
      <c r="I597" s="208"/>
      <c r="J597" s="208"/>
      <c r="K597" s="208"/>
      <c r="L597" s="208"/>
      <c r="M597" s="208"/>
      <c r="P597" s="39"/>
      <c r="Q597" s="39"/>
      <c r="R597" s="39"/>
      <c r="S597" s="39"/>
    </row>
    <row r="598" spans="5:19">
      <c r="E598" s="208"/>
      <c r="F598" s="208"/>
      <c r="G598" s="208"/>
      <c r="H598" s="208"/>
      <c r="I598" s="208"/>
      <c r="J598" s="208"/>
      <c r="K598" s="208"/>
      <c r="L598" s="208"/>
      <c r="M598" s="208"/>
      <c r="P598" s="39"/>
      <c r="Q598" s="39"/>
      <c r="R598" s="39"/>
      <c r="S598" s="39"/>
    </row>
    <row r="599" spans="5:19">
      <c r="E599" s="208"/>
      <c r="F599" s="208"/>
      <c r="G599" s="208"/>
      <c r="H599" s="208"/>
      <c r="I599" s="208"/>
      <c r="J599" s="208"/>
      <c r="K599" s="208"/>
      <c r="L599" s="208"/>
      <c r="M599" s="208"/>
      <c r="P599" s="39"/>
      <c r="Q599" s="39"/>
      <c r="R599" s="39"/>
      <c r="S599" s="39"/>
    </row>
    <row r="600" spans="5:19">
      <c r="E600" s="208"/>
      <c r="F600" s="208"/>
      <c r="G600" s="208"/>
      <c r="H600" s="208"/>
      <c r="I600" s="208"/>
      <c r="J600" s="208"/>
      <c r="K600" s="208"/>
      <c r="L600" s="208"/>
      <c r="M600" s="208"/>
      <c r="P600" s="39"/>
      <c r="Q600" s="39"/>
      <c r="R600" s="39"/>
      <c r="S600" s="39"/>
    </row>
    <row r="601" spans="5:19">
      <c r="E601" s="208"/>
      <c r="F601" s="208"/>
      <c r="G601" s="208"/>
      <c r="H601" s="208"/>
      <c r="I601" s="208"/>
      <c r="J601" s="208"/>
      <c r="K601" s="208"/>
      <c r="L601" s="208"/>
      <c r="M601" s="208"/>
      <c r="P601" s="39"/>
      <c r="Q601" s="39"/>
      <c r="R601" s="39"/>
      <c r="S601" s="39"/>
    </row>
    <row r="602" spans="5:19">
      <c r="E602" s="208"/>
      <c r="F602" s="208"/>
      <c r="G602" s="208"/>
      <c r="H602" s="208"/>
      <c r="I602" s="208"/>
      <c r="J602" s="208"/>
      <c r="K602" s="208"/>
      <c r="L602" s="208"/>
      <c r="M602" s="208"/>
      <c r="P602" s="39"/>
      <c r="Q602" s="39"/>
      <c r="R602" s="39"/>
      <c r="S602" s="39"/>
    </row>
    <row r="603" spans="5:19">
      <c r="E603" s="208"/>
      <c r="F603" s="208"/>
      <c r="G603" s="208"/>
      <c r="H603" s="208"/>
      <c r="I603" s="208"/>
      <c r="J603" s="208"/>
      <c r="K603" s="208"/>
      <c r="L603" s="208"/>
      <c r="M603" s="208"/>
      <c r="P603" s="39"/>
      <c r="Q603" s="39"/>
      <c r="R603" s="39"/>
      <c r="S603" s="39"/>
    </row>
    <row r="604" spans="5:19">
      <c r="E604" s="208"/>
      <c r="F604" s="208"/>
      <c r="G604" s="208"/>
      <c r="H604" s="208"/>
      <c r="I604" s="208"/>
      <c r="J604" s="208"/>
      <c r="K604" s="208"/>
      <c r="L604" s="208"/>
      <c r="M604" s="208"/>
      <c r="P604" s="39"/>
      <c r="Q604" s="39"/>
      <c r="R604" s="39"/>
      <c r="S604" s="39"/>
    </row>
    <row r="605" spans="5:19">
      <c r="E605" s="208"/>
      <c r="F605" s="208"/>
      <c r="G605" s="208"/>
      <c r="H605" s="208"/>
      <c r="I605" s="208"/>
      <c r="J605" s="208"/>
      <c r="K605" s="208"/>
      <c r="L605" s="208"/>
      <c r="M605" s="208"/>
      <c r="P605" s="39"/>
      <c r="Q605" s="39"/>
      <c r="R605" s="39"/>
      <c r="S605" s="39"/>
    </row>
    <row r="606" spans="5:19">
      <c r="E606" s="208"/>
      <c r="F606" s="208"/>
      <c r="G606" s="208"/>
      <c r="H606" s="208"/>
      <c r="I606" s="208"/>
      <c r="J606" s="208"/>
      <c r="K606" s="208"/>
      <c r="L606" s="208"/>
      <c r="M606" s="208"/>
      <c r="P606" s="39"/>
      <c r="Q606" s="39"/>
      <c r="R606" s="39"/>
      <c r="S606" s="39"/>
    </row>
    <row r="607" spans="5:19">
      <c r="E607" s="208"/>
      <c r="F607" s="208"/>
      <c r="G607" s="208"/>
      <c r="H607" s="208"/>
      <c r="I607" s="208"/>
      <c r="J607" s="208"/>
      <c r="K607" s="208"/>
      <c r="L607" s="208"/>
      <c r="M607" s="208"/>
      <c r="P607" s="39"/>
      <c r="Q607" s="39"/>
      <c r="R607" s="39"/>
      <c r="S607" s="39"/>
    </row>
    <row r="608" spans="5:19">
      <c r="E608" s="208"/>
      <c r="F608" s="208"/>
      <c r="G608" s="208"/>
      <c r="H608" s="208"/>
      <c r="I608" s="208"/>
      <c r="J608" s="208"/>
      <c r="K608" s="208"/>
      <c r="L608" s="208"/>
      <c r="M608" s="208"/>
      <c r="P608" s="39"/>
      <c r="Q608" s="39"/>
      <c r="R608" s="39"/>
      <c r="S608" s="39"/>
    </row>
    <row r="609" spans="5:19">
      <c r="E609" s="208"/>
      <c r="F609" s="208"/>
      <c r="G609" s="208"/>
      <c r="H609" s="208"/>
      <c r="I609" s="208"/>
      <c r="J609" s="208"/>
      <c r="K609" s="208"/>
      <c r="L609" s="208"/>
      <c r="M609" s="208"/>
      <c r="P609" s="39"/>
      <c r="Q609" s="39"/>
      <c r="R609" s="39"/>
      <c r="S609" s="39"/>
    </row>
    <row r="610" spans="5:19">
      <c r="E610" s="208"/>
      <c r="F610" s="208"/>
      <c r="G610" s="208"/>
      <c r="H610" s="208"/>
      <c r="I610" s="208"/>
      <c r="J610" s="208"/>
      <c r="K610" s="208"/>
      <c r="L610" s="208"/>
      <c r="M610" s="208"/>
      <c r="P610" s="39"/>
      <c r="Q610" s="39"/>
      <c r="R610" s="39"/>
      <c r="S610" s="39"/>
    </row>
    <row r="611" spans="5:19">
      <c r="E611" s="208"/>
      <c r="F611" s="208"/>
      <c r="G611" s="208"/>
      <c r="H611" s="208"/>
      <c r="I611" s="208"/>
      <c r="J611" s="208"/>
      <c r="K611" s="208"/>
      <c r="L611" s="208"/>
      <c r="M611" s="208"/>
      <c r="P611" s="39"/>
      <c r="Q611" s="39"/>
      <c r="R611" s="39"/>
      <c r="S611" s="39"/>
    </row>
    <row r="612" spans="5:19">
      <c r="E612" s="208"/>
      <c r="F612" s="208"/>
      <c r="G612" s="208"/>
      <c r="H612" s="208"/>
      <c r="I612" s="208"/>
      <c r="J612" s="208"/>
      <c r="K612" s="208"/>
      <c r="L612" s="208"/>
      <c r="M612" s="208"/>
      <c r="P612" s="39"/>
      <c r="Q612" s="39"/>
      <c r="R612" s="39"/>
      <c r="S612" s="39"/>
    </row>
    <row r="613" spans="5:19">
      <c r="E613" s="208"/>
      <c r="F613" s="208"/>
      <c r="G613" s="208"/>
      <c r="H613" s="208"/>
      <c r="I613" s="208"/>
      <c r="J613" s="208"/>
      <c r="K613" s="208"/>
      <c r="L613" s="208"/>
      <c r="M613" s="208"/>
      <c r="P613" s="39"/>
      <c r="Q613" s="39"/>
      <c r="R613" s="39"/>
      <c r="S613" s="39"/>
    </row>
    <row r="614" spans="5:19">
      <c r="E614" s="208"/>
      <c r="F614" s="208"/>
      <c r="G614" s="208"/>
      <c r="H614" s="208"/>
      <c r="I614" s="208"/>
      <c r="J614" s="208"/>
      <c r="K614" s="208"/>
      <c r="L614" s="208"/>
      <c r="M614" s="208"/>
      <c r="P614" s="39"/>
      <c r="Q614" s="39"/>
      <c r="R614" s="39"/>
      <c r="S614" s="39"/>
    </row>
    <row r="615" spans="5:19">
      <c r="E615" s="208"/>
      <c r="F615" s="208"/>
      <c r="G615" s="208"/>
      <c r="H615" s="208"/>
      <c r="I615" s="208"/>
      <c r="J615" s="208"/>
      <c r="K615" s="208"/>
      <c r="L615" s="208"/>
      <c r="M615" s="208"/>
      <c r="P615" s="39"/>
      <c r="Q615" s="39"/>
      <c r="R615" s="39"/>
      <c r="S615" s="39"/>
    </row>
    <row r="616" spans="5:19">
      <c r="E616" s="208"/>
      <c r="F616" s="208"/>
      <c r="G616" s="208"/>
      <c r="H616" s="208"/>
      <c r="I616" s="208"/>
      <c r="J616" s="208"/>
      <c r="K616" s="208"/>
      <c r="L616" s="208"/>
      <c r="M616" s="208"/>
      <c r="P616" s="39"/>
      <c r="Q616" s="39"/>
      <c r="R616" s="39"/>
      <c r="S616" s="39"/>
    </row>
    <row r="617" spans="5:19">
      <c r="E617" s="208"/>
      <c r="F617" s="208"/>
      <c r="G617" s="208"/>
      <c r="H617" s="208"/>
      <c r="I617" s="208"/>
      <c r="J617" s="208"/>
      <c r="K617" s="208"/>
      <c r="L617" s="208"/>
      <c r="M617" s="208"/>
      <c r="P617" s="39"/>
      <c r="Q617" s="39"/>
      <c r="R617" s="39"/>
      <c r="S617" s="39"/>
    </row>
    <row r="618" spans="5:19">
      <c r="E618" s="208"/>
      <c r="F618" s="208"/>
      <c r="G618" s="208"/>
      <c r="H618" s="208"/>
      <c r="I618" s="208"/>
      <c r="J618" s="208"/>
      <c r="K618" s="208"/>
      <c r="L618" s="208"/>
      <c r="M618" s="208"/>
      <c r="P618" s="39"/>
      <c r="Q618" s="39"/>
      <c r="R618" s="39"/>
      <c r="S618" s="39"/>
    </row>
    <row r="619" spans="5:19">
      <c r="E619" s="208"/>
      <c r="F619" s="208"/>
      <c r="G619" s="208"/>
      <c r="H619" s="208"/>
      <c r="I619" s="208"/>
      <c r="J619" s="208"/>
      <c r="K619" s="208"/>
      <c r="L619" s="208"/>
      <c r="M619" s="208"/>
      <c r="P619" s="39"/>
      <c r="Q619" s="39"/>
      <c r="R619" s="39"/>
      <c r="S619" s="39"/>
    </row>
    <row r="620" spans="5:19">
      <c r="E620" s="208"/>
      <c r="F620" s="208"/>
      <c r="G620" s="208"/>
      <c r="H620" s="208"/>
      <c r="I620" s="208"/>
      <c r="J620" s="208"/>
      <c r="K620" s="208"/>
      <c r="L620" s="208"/>
      <c r="M620" s="208"/>
      <c r="P620" s="39"/>
      <c r="Q620" s="39"/>
      <c r="R620" s="39"/>
      <c r="S620" s="39"/>
    </row>
    <row r="621" spans="5:19">
      <c r="E621" s="208"/>
      <c r="F621" s="208"/>
      <c r="G621" s="208"/>
      <c r="H621" s="208"/>
      <c r="I621" s="208"/>
      <c r="J621" s="208"/>
      <c r="K621" s="208"/>
      <c r="L621" s="208"/>
      <c r="M621" s="208"/>
      <c r="P621" s="39"/>
      <c r="Q621" s="39"/>
      <c r="R621" s="39"/>
      <c r="S621" s="39"/>
    </row>
    <row r="622" spans="5:19">
      <c r="E622" s="208"/>
      <c r="F622" s="208"/>
      <c r="G622" s="208"/>
      <c r="H622" s="208"/>
      <c r="I622" s="208"/>
      <c r="J622" s="208"/>
      <c r="K622" s="208"/>
      <c r="L622" s="208"/>
      <c r="M622" s="208"/>
      <c r="P622" s="39"/>
      <c r="Q622" s="39"/>
      <c r="R622" s="39"/>
      <c r="S622" s="39"/>
    </row>
    <row r="623" spans="5:19">
      <c r="E623" s="208"/>
      <c r="F623" s="208"/>
      <c r="G623" s="208"/>
      <c r="H623" s="208"/>
      <c r="I623" s="208"/>
      <c r="J623" s="208"/>
      <c r="K623" s="208"/>
      <c r="L623" s="208"/>
      <c r="M623" s="208"/>
      <c r="P623" s="39"/>
      <c r="Q623" s="39"/>
      <c r="R623" s="39"/>
      <c r="S623" s="39"/>
    </row>
    <row r="624" spans="5:19">
      <c r="E624" s="208"/>
      <c r="F624" s="208"/>
      <c r="G624" s="208"/>
      <c r="H624" s="208"/>
      <c r="I624" s="208"/>
      <c r="J624" s="208"/>
      <c r="K624" s="208"/>
      <c r="L624" s="208"/>
      <c r="M624" s="208"/>
      <c r="P624" s="39"/>
      <c r="Q624" s="39"/>
      <c r="R624" s="39"/>
      <c r="S624" s="39"/>
    </row>
    <row r="625" spans="5:19">
      <c r="E625" s="208"/>
      <c r="F625" s="208"/>
      <c r="G625" s="208"/>
      <c r="H625" s="208"/>
      <c r="I625" s="208"/>
      <c r="J625" s="208"/>
      <c r="K625" s="208"/>
      <c r="L625" s="208"/>
      <c r="M625" s="208"/>
      <c r="P625" s="39"/>
      <c r="Q625" s="39"/>
      <c r="R625" s="39"/>
      <c r="S625" s="39"/>
    </row>
    <row r="626" spans="5:19">
      <c r="E626" s="208"/>
      <c r="F626" s="208"/>
      <c r="G626" s="208"/>
      <c r="H626" s="208"/>
      <c r="I626" s="208"/>
      <c r="J626" s="208"/>
      <c r="K626" s="208"/>
      <c r="L626" s="208"/>
      <c r="M626" s="208"/>
      <c r="P626" s="39"/>
      <c r="Q626" s="39"/>
      <c r="R626" s="39"/>
      <c r="S626" s="39"/>
    </row>
    <row r="627" spans="5:19">
      <c r="E627" s="208"/>
      <c r="F627" s="208"/>
      <c r="G627" s="208"/>
      <c r="H627" s="208"/>
      <c r="I627" s="208"/>
      <c r="J627" s="208"/>
      <c r="K627" s="208"/>
      <c r="L627" s="208"/>
      <c r="M627" s="208"/>
      <c r="P627" s="39"/>
      <c r="Q627" s="39"/>
      <c r="R627" s="39"/>
      <c r="S627" s="39"/>
    </row>
    <row r="628" spans="5:19">
      <c r="E628" s="208"/>
      <c r="F628" s="208"/>
      <c r="G628" s="208"/>
      <c r="H628" s="208"/>
      <c r="I628" s="208"/>
      <c r="J628" s="208"/>
      <c r="K628" s="208"/>
      <c r="L628" s="208"/>
      <c r="M628" s="208"/>
      <c r="P628" s="39"/>
      <c r="Q628" s="39"/>
      <c r="R628" s="39"/>
      <c r="S628" s="39"/>
    </row>
    <row r="629" spans="5:19">
      <c r="E629" s="208"/>
      <c r="F629" s="208"/>
      <c r="G629" s="208"/>
      <c r="H629" s="208"/>
      <c r="I629" s="208"/>
      <c r="J629" s="208"/>
      <c r="K629" s="208"/>
      <c r="L629" s="208"/>
      <c r="M629" s="208"/>
      <c r="P629" s="39"/>
      <c r="Q629" s="39"/>
      <c r="R629" s="39"/>
      <c r="S629" s="39"/>
    </row>
    <row r="630" spans="5:19">
      <c r="E630" s="208"/>
      <c r="F630" s="208"/>
      <c r="G630" s="208"/>
      <c r="H630" s="208"/>
      <c r="I630" s="208"/>
      <c r="J630" s="208"/>
      <c r="K630" s="208"/>
      <c r="L630" s="208"/>
      <c r="M630" s="208"/>
      <c r="P630" s="39"/>
      <c r="Q630" s="39"/>
      <c r="R630" s="39"/>
      <c r="S630" s="39"/>
    </row>
    <row r="631" spans="5:19">
      <c r="E631" s="208"/>
      <c r="F631" s="208"/>
      <c r="G631" s="208"/>
      <c r="H631" s="208"/>
      <c r="I631" s="208"/>
      <c r="J631" s="208"/>
      <c r="K631" s="208"/>
      <c r="L631" s="208"/>
      <c r="M631" s="208"/>
      <c r="P631" s="39"/>
      <c r="Q631" s="39"/>
      <c r="R631" s="39"/>
      <c r="S631" s="39"/>
    </row>
    <row r="632" spans="5:19">
      <c r="E632" s="208"/>
      <c r="F632" s="208"/>
      <c r="G632" s="208"/>
      <c r="H632" s="208"/>
      <c r="I632" s="208"/>
      <c r="J632" s="208"/>
      <c r="K632" s="208"/>
      <c r="L632" s="208"/>
      <c r="M632" s="208"/>
      <c r="P632" s="39"/>
      <c r="Q632" s="39"/>
      <c r="R632" s="39"/>
      <c r="S632" s="39"/>
    </row>
    <row r="633" spans="5:19">
      <c r="E633" s="208"/>
      <c r="F633" s="208"/>
      <c r="G633" s="208"/>
      <c r="H633" s="208"/>
      <c r="I633" s="208"/>
      <c r="J633" s="208"/>
      <c r="K633" s="208"/>
      <c r="L633" s="208"/>
      <c r="M633" s="208"/>
      <c r="P633" s="39"/>
      <c r="Q633" s="39"/>
      <c r="R633" s="39"/>
      <c r="S633" s="39"/>
    </row>
    <row r="634" spans="5:19">
      <c r="E634" s="208"/>
      <c r="F634" s="208"/>
      <c r="G634" s="208"/>
      <c r="H634" s="208"/>
      <c r="I634" s="208"/>
      <c r="J634" s="208"/>
      <c r="K634" s="208"/>
      <c r="L634" s="208"/>
      <c r="M634" s="208"/>
      <c r="P634" s="39"/>
      <c r="Q634" s="39"/>
      <c r="R634" s="39"/>
      <c r="S634" s="39"/>
    </row>
    <row r="635" spans="5:19">
      <c r="E635" s="208"/>
      <c r="F635" s="208"/>
      <c r="G635" s="208"/>
      <c r="H635" s="208"/>
      <c r="I635" s="208"/>
      <c r="J635" s="208"/>
      <c r="K635" s="208"/>
      <c r="L635" s="208"/>
      <c r="M635" s="208"/>
      <c r="P635" s="39"/>
      <c r="Q635" s="39"/>
      <c r="R635" s="39"/>
      <c r="S635" s="39"/>
    </row>
    <row r="636" spans="5:19">
      <c r="E636" s="208"/>
      <c r="F636" s="208"/>
      <c r="G636" s="208"/>
      <c r="H636" s="208"/>
      <c r="I636" s="208"/>
      <c r="J636" s="208"/>
      <c r="K636" s="208"/>
      <c r="L636" s="208"/>
      <c r="M636" s="208"/>
      <c r="P636" s="39"/>
      <c r="Q636" s="39"/>
      <c r="R636" s="39"/>
      <c r="S636" s="39"/>
    </row>
    <row r="637" spans="5:19">
      <c r="E637" s="208"/>
      <c r="F637" s="208"/>
      <c r="G637" s="208"/>
      <c r="H637" s="208"/>
      <c r="I637" s="208"/>
      <c r="J637" s="208"/>
      <c r="K637" s="208"/>
      <c r="L637" s="208"/>
      <c r="M637" s="208"/>
      <c r="P637" s="39"/>
      <c r="Q637" s="39"/>
      <c r="R637" s="39"/>
      <c r="S637" s="39"/>
    </row>
    <row r="638" spans="5:19">
      <c r="E638" s="208"/>
      <c r="F638" s="208"/>
      <c r="G638" s="208"/>
      <c r="H638" s="208"/>
      <c r="I638" s="208"/>
      <c r="J638" s="208"/>
      <c r="K638" s="208"/>
      <c r="L638" s="208"/>
      <c r="M638" s="208"/>
      <c r="P638" s="39"/>
      <c r="Q638" s="39"/>
      <c r="R638" s="39"/>
      <c r="S638" s="39"/>
    </row>
    <row r="639" spans="5:19">
      <c r="E639" s="208"/>
      <c r="F639" s="208"/>
      <c r="G639" s="208"/>
      <c r="H639" s="208"/>
      <c r="I639" s="208"/>
      <c r="J639" s="208"/>
      <c r="K639" s="208"/>
      <c r="L639" s="208"/>
      <c r="M639" s="208"/>
      <c r="P639" s="39"/>
      <c r="Q639" s="39"/>
      <c r="R639" s="39"/>
      <c r="S639" s="39"/>
    </row>
    <row r="640" spans="5:19">
      <c r="E640" s="208"/>
      <c r="F640" s="208"/>
      <c r="G640" s="208"/>
      <c r="H640" s="208"/>
      <c r="I640" s="208"/>
      <c r="J640" s="208"/>
      <c r="K640" s="208"/>
      <c r="L640" s="208"/>
      <c r="M640" s="208"/>
      <c r="P640" s="39"/>
      <c r="Q640" s="39"/>
      <c r="R640" s="39"/>
      <c r="S640" s="39"/>
    </row>
    <row r="641" spans="5:19">
      <c r="E641" s="208"/>
      <c r="F641" s="208"/>
      <c r="G641" s="208"/>
      <c r="H641" s="208"/>
      <c r="I641" s="208"/>
      <c r="J641" s="208"/>
      <c r="K641" s="208"/>
      <c r="L641" s="208"/>
      <c r="M641" s="208"/>
      <c r="P641" s="39"/>
      <c r="Q641" s="39"/>
      <c r="R641" s="39"/>
      <c r="S641" s="39"/>
    </row>
    <row r="642" spans="5:19">
      <c r="E642" s="208"/>
      <c r="F642" s="208"/>
      <c r="G642" s="208"/>
      <c r="H642" s="208"/>
      <c r="I642" s="208"/>
      <c r="J642" s="208"/>
      <c r="K642" s="208"/>
      <c r="L642" s="208"/>
      <c r="M642" s="208"/>
      <c r="P642" s="39"/>
      <c r="Q642" s="39"/>
      <c r="R642" s="39"/>
      <c r="S642" s="39"/>
    </row>
    <row r="643" spans="5:19">
      <c r="E643" s="208"/>
      <c r="F643" s="208"/>
      <c r="G643" s="208"/>
      <c r="H643" s="208"/>
      <c r="I643" s="208"/>
      <c r="J643" s="208"/>
      <c r="K643" s="208"/>
      <c r="L643" s="208"/>
      <c r="M643" s="208"/>
      <c r="P643" s="39"/>
      <c r="Q643" s="39"/>
      <c r="R643" s="39"/>
      <c r="S643" s="39"/>
    </row>
    <row r="644" spans="5:19">
      <c r="E644" s="208"/>
      <c r="F644" s="208"/>
      <c r="G644" s="208"/>
      <c r="H644" s="208"/>
      <c r="I644" s="208"/>
      <c r="J644" s="208"/>
      <c r="K644" s="208"/>
      <c r="L644" s="208"/>
      <c r="M644" s="208"/>
      <c r="P644" s="39"/>
      <c r="Q644" s="39"/>
      <c r="R644" s="39"/>
      <c r="S644" s="39"/>
    </row>
    <row r="645" spans="5:19">
      <c r="E645" s="208"/>
      <c r="F645" s="208"/>
      <c r="G645" s="208"/>
      <c r="H645" s="208"/>
      <c r="I645" s="208"/>
      <c r="J645" s="208"/>
      <c r="K645" s="208"/>
      <c r="L645" s="208"/>
      <c r="M645" s="208"/>
      <c r="P645" s="39"/>
      <c r="Q645" s="39"/>
      <c r="R645" s="39"/>
      <c r="S645" s="39"/>
    </row>
    <row r="646" spans="5:19">
      <c r="E646" s="208"/>
      <c r="F646" s="208"/>
      <c r="G646" s="208"/>
      <c r="H646" s="208"/>
      <c r="I646" s="208"/>
      <c r="J646" s="208"/>
      <c r="K646" s="208"/>
      <c r="L646" s="208"/>
      <c r="M646" s="208"/>
      <c r="P646" s="39"/>
      <c r="Q646" s="39"/>
      <c r="R646" s="39"/>
      <c r="S646" s="39"/>
    </row>
    <row r="647" spans="5:19">
      <c r="E647" s="208"/>
      <c r="F647" s="208"/>
      <c r="G647" s="208"/>
      <c r="H647" s="208"/>
      <c r="I647" s="208"/>
      <c r="J647" s="208"/>
      <c r="K647" s="208"/>
      <c r="L647" s="208"/>
      <c r="M647" s="208"/>
      <c r="P647" s="39"/>
      <c r="Q647" s="39"/>
      <c r="R647" s="39"/>
      <c r="S647" s="39"/>
    </row>
    <row r="648" spans="5:19">
      <c r="E648" s="208"/>
      <c r="F648" s="208"/>
      <c r="G648" s="208"/>
      <c r="H648" s="208"/>
      <c r="I648" s="208"/>
      <c r="J648" s="208"/>
      <c r="K648" s="208"/>
      <c r="L648" s="208"/>
      <c r="M648" s="208"/>
      <c r="P648" s="39"/>
      <c r="Q648" s="39"/>
      <c r="R648" s="39"/>
      <c r="S648" s="39"/>
    </row>
    <row r="649" spans="5:19">
      <c r="E649" s="208"/>
      <c r="F649" s="208"/>
      <c r="G649" s="208"/>
      <c r="H649" s="208"/>
      <c r="I649" s="208"/>
      <c r="J649" s="208"/>
      <c r="K649" s="208"/>
      <c r="L649" s="208"/>
      <c r="M649" s="208"/>
      <c r="P649" s="39"/>
      <c r="Q649" s="39"/>
      <c r="R649" s="39"/>
      <c r="S649" s="39"/>
    </row>
    <row r="650" spans="5:19">
      <c r="E650" s="208"/>
      <c r="F650" s="208"/>
      <c r="G650" s="208"/>
      <c r="H650" s="208"/>
      <c r="I650" s="208"/>
      <c r="J650" s="208"/>
      <c r="K650" s="208"/>
      <c r="L650" s="208"/>
      <c r="M650" s="208"/>
      <c r="P650" s="39"/>
      <c r="Q650" s="39"/>
      <c r="R650" s="39"/>
      <c r="S650" s="39"/>
    </row>
    <row r="651" spans="5:19">
      <c r="E651" s="208"/>
      <c r="F651" s="208"/>
      <c r="G651" s="208"/>
      <c r="H651" s="208"/>
      <c r="I651" s="208"/>
      <c r="J651" s="208"/>
      <c r="K651" s="208"/>
      <c r="L651" s="208"/>
      <c r="M651" s="208"/>
      <c r="P651" s="39"/>
      <c r="Q651" s="39"/>
      <c r="R651" s="39"/>
      <c r="S651" s="39"/>
    </row>
    <row r="652" spans="5:19">
      <c r="E652" s="208"/>
      <c r="F652" s="208"/>
      <c r="G652" s="208"/>
      <c r="H652" s="208"/>
      <c r="I652" s="208"/>
      <c r="J652" s="208"/>
      <c r="K652" s="208"/>
      <c r="L652" s="208"/>
      <c r="M652" s="208"/>
      <c r="P652" s="39"/>
      <c r="Q652" s="39"/>
      <c r="R652" s="39"/>
      <c r="S652" s="39"/>
    </row>
    <row r="653" spans="5:19">
      <c r="E653" s="208"/>
      <c r="F653" s="208"/>
      <c r="G653" s="208"/>
      <c r="H653" s="208"/>
      <c r="I653" s="208"/>
      <c r="J653" s="208"/>
      <c r="K653" s="208"/>
      <c r="L653" s="208"/>
      <c r="M653" s="208"/>
      <c r="P653" s="39"/>
      <c r="Q653" s="39"/>
      <c r="R653" s="39"/>
      <c r="S653" s="39"/>
    </row>
    <row r="654" spans="5:19">
      <c r="E654" s="208"/>
      <c r="F654" s="208"/>
      <c r="G654" s="208"/>
      <c r="H654" s="208"/>
      <c r="I654" s="208"/>
      <c r="J654" s="208"/>
      <c r="K654" s="208"/>
      <c r="L654" s="208"/>
      <c r="M654" s="208"/>
      <c r="P654" s="39"/>
      <c r="Q654" s="39"/>
      <c r="R654" s="39"/>
      <c r="S654" s="39"/>
    </row>
    <row r="655" spans="5:19">
      <c r="E655" s="208"/>
      <c r="F655" s="208"/>
      <c r="G655" s="208"/>
      <c r="H655" s="208"/>
      <c r="I655" s="208"/>
      <c r="J655" s="208"/>
      <c r="K655" s="208"/>
      <c r="L655" s="208"/>
      <c r="M655" s="208"/>
      <c r="P655" s="39"/>
      <c r="Q655" s="39"/>
      <c r="R655" s="39"/>
      <c r="S655" s="39"/>
    </row>
    <row r="656" spans="5:19">
      <c r="E656" s="208"/>
      <c r="F656" s="208"/>
      <c r="G656" s="208"/>
      <c r="H656" s="208"/>
      <c r="I656" s="208"/>
      <c r="J656" s="208"/>
      <c r="K656" s="208"/>
      <c r="L656" s="208"/>
      <c r="M656" s="208"/>
      <c r="P656" s="39"/>
      <c r="Q656" s="39"/>
      <c r="R656" s="39"/>
      <c r="S656" s="39"/>
    </row>
    <row r="657" spans="5:19">
      <c r="E657" s="208"/>
      <c r="F657" s="208"/>
      <c r="G657" s="208"/>
      <c r="H657" s="208"/>
      <c r="I657" s="208"/>
      <c r="J657" s="208"/>
      <c r="K657" s="208"/>
      <c r="L657" s="208"/>
      <c r="M657" s="208"/>
      <c r="P657" s="39"/>
      <c r="Q657" s="39"/>
      <c r="R657" s="39"/>
      <c r="S657" s="39"/>
    </row>
  </sheetData>
  <dataConsolidate/>
  <pageMargins left="0.7" right="0.7" top="0.75" bottom="0.75" header="0.3" footer="0.3"/>
  <pageSetup orientation="portrait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P13"/>
  <sheetViews>
    <sheetView workbookViewId="0">
      <selection activeCell="J5" sqref="J5"/>
    </sheetView>
  </sheetViews>
  <sheetFormatPr defaultRowHeight="15"/>
  <cols>
    <col min="3" max="3" width="12.28515625" bestFit="1" customWidth="1"/>
    <col min="4" max="4" width="9.7109375" bestFit="1" customWidth="1"/>
    <col min="5" max="5" width="8.7109375" bestFit="1" customWidth="1"/>
    <col min="6" max="6" width="13.28515625" bestFit="1" customWidth="1"/>
    <col min="9" max="9" width="16" bestFit="1" customWidth="1"/>
    <col min="10" max="11" width="11.5703125" bestFit="1" customWidth="1"/>
    <col min="12" max="12" width="9.5703125" bestFit="1" customWidth="1"/>
  </cols>
  <sheetData>
    <row r="3" spans="3:16">
      <c r="J3" t="s">
        <v>452</v>
      </c>
    </row>
    <row r="4" spans="3:16">
      <c r="C4" s="315"/>
      <c r="D4" s="315"/>
      <c r="E4" s="315"/>
      <c r="F4" s="315"/>
      <c r="J4">
        <v>2021</v>
      </c>
      <c r="K4">
        <v>2020</v>
      </c>
      <c r="N4">
        <f>J4</f>
        <v>2021</v>
      </c>
      <c r="O4">
        <f>K4</f>
        <v>2020</v>
      </c>
    </row>
    <row r="5" spans="3:16">
      <c r="C5" s="1"/>
      <c r="D5" s="1"/>
      <c r="E5" s="1"/>
      <c r="F5" s="1"/>
      <c r="I5" t="str">
        <f>INPUT!A111</f>
        <v>Protected Excess</v>
      </c>
      <c r="J5" s="1">
        <f>INPUT!E115</f>
        <v>395822.12328717107</v>
      </c>
      <c r="K5" s="1">
        <v>393523.10666467116</v>
      </c>
      <c r="L5" s="1">
        <f>J5-K5</f>
        <v>2299.016622499912</v>
      </c>
      <c r="N5" s="1">
        <f>INPUT!E125</f>
        <v>304139.68295611406</v>
      </c>
      <c r="O5" s="1">
        <v>302130.96786042297</v>
      </c>
      <c r="P5" s="1">
        <f>N5-O5</f>
        <v>2008.7150956910918</v>
      </c>
    </row>
    <row r="6" spans="3:16">
      <c r="C6" s="1"/>
      <c r="D6" s="1"/>
      <c r="E6" s="1"/>
      <c r="F6" s="1"/>
      <c r="I6" t="s">
        <v>44</v>
      </c>
    </row>
    <row r="7" spans="3:16" ht="17.25">
      <c r="C7" s="316"/>
      <c r="D7" s="316"/>
      <c r="E7" s="316"/>
      <c r="F7" s="316"/>
    </row>
    <row r="8" spans="3:16">
      <c r="C8" s="40"/>
      <c r="D8" s="40"/>
      <c r="E8" s="40"/>
      <c r="F8" s="40"/>
    </row>
    <row r="9" spans="3:16">
      <c r="C9" s="40"/>
      <c r="D9" s="40"/>
      <c r="E9" s="40"/>
      <c r="F9" s="40"/>
    </row>
    <row r="10" spans="3:16">
      <c r="C10" s="1"/>
      <c r="D10" s="1"/>
      <c r="E10" s="1"/>
      <c r="F10" s="1"/>
    </row>
    <row r="11" spans="3:16">
      <c r="C11" s="1"/>
      <c r="D11" s="1"/>
      <c r="E11" s="1"/>
      <c r="F11" s="1"/>
    </row>
    <row r="12" spans="3:16" ht="17.25">
      <c r="C12" s="316"/>
      <c r="D12" s="316"/>
      <c r="E12" s="316"/>
      <c r="F12" s="316"/>
    </row>
    <row r="13" spans="3:16">
      <c r="C13" s="40"/>
      <c r="D13" s="40"/>
      <c r="E13" s="40"/>
      <c r="F13" s="4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autoPageBreaks="0" fitToPage="1"/>
  </sheetPr>
  <dimension ref="A1:K74"/>
  <sheetViews>
    <sheetView view="pageBreakPreview" zoomScaleNormal="100" zoomScaleSheetLayoutView="100" workbookViewId="0">
      <selection activeCell="E7" sqref="E7:E8"/>
    </sheetView>
  </sheetViews>
  <sheetFormatPr defaultColWidth="9.140625" defaultRowHeight="12.75"/>
  <cols>
    <col min="1" max="1" width="9.140625" style="44"/>
    <col min="2" max="2" width="9.42578125" style="44" customWidth="1"/>
    <col min="3" max="3" width="31.85546875" style="44" bestFit="1" customWidth="1"/>
    <col min="4" max="4" width="19" style="44" bestFit="1" customWidth="1"/>
    <col min="5" max="6" width="14.5703125" style="44" customWidth="1"/>
    <col min="7" max="7" width="25.42578125" style="44" customWidth="1"/>
    <col min="8" max="8" width="10.140625" style="44" bestFit="1" customWidth="1"/>
    <col min="9" max="9" width="12.5703125" style="44" bestFit="1" customWidth="1"/>
    <col min="10" max="10" width="16" style="44" customWidth="1"/>
    <col min="11" max="11" width="13.140625" style="44" customWidth="1"/>
    <col min="12" max="16384" width="9.140625" style="44"/>
  </cols>
  <sheetData>
    <row r="1" spans="1:11" ht="20.25">
      <c r="A1" s="46" t="s">
        <v>447</v>
      </c>
      <c r="G1" s="269" t="s">
        <v>429</v>
      </c>
    </row>
    <row r="2" spans="1:11" ht="20.25">
      <c r="A2" s="46" t="s">
        <v>357</v>
      </c>
      <c r="D2" s="48" t="s">
        <v>38</v>
      </c>
      <c r="E2" s="270">
        <v>44377</v>
      </c>
      <c r="F2" s="270"/>
    </row>
    <row r="3" spans="1:11" ht="19.5" customHeight="1">
      <c r="A3" s="44" t="s">
        <v>65</v>
      </c>
      <c r="D3" s="82" t="s">
        <v>39</v>
      </c>
      <c r="E3" s="271">
        <f>INPUT!$E$19</f>
        <v>6.6250000000000003E-2</v>
      </c>
      <c r="F3" s="271"/>
      <c r="G3" s="47"/>
      <c r="H3" s="47"/>
    </row>
    <row r="4" spans="1:11" ht="40.5" customHeight="1">
      <c r="B4" s="272"/>
      <c r="D4" s="47"/>
      <c r="E4" s="47"/>
      <c r="F4" s="47"/>
      <c r="G4" s="47"/>
      <c r="I4" s="350"/>
      <c r="J4" s="45"/>
    </row>
    <row r="5" spans="1:11">
      <c r="A5" s="52" t="s">
        <v>67</v>
      </c>
      <c r="B5" s="53" t="s">
        <v>68</v>
      </c>
      <c r="C5" s="54"/>
      <c r="D5" s="52" t="s">
        <v>0</v>
      </c>
      <c r="E5" s="52" t="s">
        <v>47</v>
      </c>
      <c r="F5" s="52" t="s">
        <v>14</v>
      </c>
      <c r="G5" s="52" t="s">
        <v>69</v>
      </c>
      <c r="H5" s="54"/>
      <c r="I5" s="351"/>
      <c r="J5" s="45"/>
    </row>
    <row r="6" spans="1:11" ht="28.5" customHeight="1">
      <c r="A6" s="58">
        <v>1</v>
      </c>
      <c r="B6" s="115" t="str">
        <f>INPUT!E20</f>
        <v>Jan22 - Dec22</v>
      </c>
      <c r="C6" s="191" t="s">
        <v>411</v>
      </c>
      <c r="D6" s="273">
        <f>SUMIF('RevReq-E'!AI1:AI170,'RateCalc '!B6,'RevReq-E'!AG1:AG170)*1000</f>
        <v>-102646071.8489736</v>
      </c>
      <c r="E6" s="273">
        <f>SUMIF('RevReq-G'!AI1:AI170,'RateCalc '!B6,'RevReq-G'!AG1:AG170)*1000</f>
        <v>-137529508.0372915</v>
      </c>
      <c r="F6" s="273">
        <f>SUM(D6:E6)</f>
        <v>-240175579.8862651</v>
      </c>
      <c r="G6" s="274" t="s">
        <v>368</v>
      </c>
      <c r="H6" s="275"/>
      <c r="I6" s="352"/>
      <c r="J6" s="352"/>
      <c r="K6" s="347"/>
    </row>
    <row r="7" spans="1:11" ht="28.5" customHeight="1">
      <c r="A7" s="58">
        <v>2</v>
      </c>
      <c r="B7" s="68">
        <f>INPUT!E21</f>
        <v>44531</v>
      </c>
      <c r="C7" s="191" t="s">
        <v>358</v>
      </c>
      <c r="D7" s="276">
        <f>-SUMIF('OverUnder E'!B11:B227,'RateCalc '!B7,'OverUnder E'!G11:G227)</f>
        <v>-9403521.0226951987</v>
      </c>
      <c r="E7" s="276">
        <f>-SUMIF('OverUnder G'!B11:B227,'RateCalc '!B7,'OverUnder G'!G11:G227)</f>
        <v>40614477.230377898</v>
      </c>
      <c r="F7" s="273">
        <f t="shared" ref="F7:F11" si="0">SUM(D7:E7)</f>
        <v>31210956.207682699</v>
      </c>
      <c r="G7" s="274" t="s">
        <v>359</v>
      </c>
      <c r="H7" s="277"/>
      <c r="I7" s="352"/>
      <c r="J7" s="352"/>
      <c r="K7" s="47"/>
    </row>
    <row r="8" spans="1:11" ht="28.5" customHeight="1">
      <c r="A8" s="58">
        <v>3</v>
      </c>
      <c r="B8" s="68">
        <f>INPUT!E21</f>
        <v>44531</v>
      </c>
      <c r="C8" s="191" t="s">
        <v>360</v>
      </c>
      <c r="D8" s="283">
        <f>-SUMIF('OverUnder E'!B12:B228,'RateCalc '!B8,'OverUnder E'!L12:L228)</f>
        <v>-5230.2545805744703</v>
      </c>
      <c r="E8" s="283">
        <f>-SUMIF('OverUnder G'!B12:B228,'RateCalc '!B8,'OverUnder G'!L12:L228)</f>
        <v>14664.090946137199</v>
      </c>
      <c r="F8" s="283">
        <f t="shared" si="0"/>
        <v>9433.836365562729</v>
      </c>
      <c r="G8" s="274" t="s">
        <v>361</v>
      </c>
      <c r="H8" s="278"/>
      <c r="I8" s="352"/>
      <c r="J8" s="352"/>
      <c r="K8" s="47"/>
    </row>
    <row r="9" spans="1:11" ht="28.5" customHeight="1">
      <c r="A9" s="58">
        <v>4</v>
      </c>
      <c r="B9" s="68" t="str">
        <f>B6</f>
        <v>Jan22 - Dec22</v>
      </c>
      <c r="C9" s="191" t="s">
        <v>362</v>
      </c>
      <c r="D9" s="273">
        <f>SUM(D6:D8)</f>
        <v>-112054823.12624937</v>
      </c>
      <c r="E9" s="273">
        <f>SUM(E6:E8)</f>
        <v>-96900366.715967461</v>
      </c>
      <c r="F9" s="273">
        <f t="shared" si="0"/>
        <v>-208955189.84221685</v>
      </c>
      <c r="G9" s="274" t="s">
        <v>370</v>
      </c>
      <c r="H9" s="275"/>
      <c r="I9" s="352"/>
      <c r="J9" s="352"/>
      <c r="K9" s="47"/>
    </row>
    <row r="10" spans="1:11" ht="28.5" customHeight="1">
      <c r="A10" s="58">
        <v>5</v>
      </c>
      <c r="B10" s="285">
        <v>2021</v>
      </c>
      <c r="C10" s="191" t="s">
        <v>448</v>
      </c>
      <c r="D10" s="287">
        <f>'CreditCalc-E'!R38</f>
        <v>-126714436.28736466</v>
      </c>
      <c r="E10" s="287">
        <f>'CreditCalc-G'!L38</f>
        <v>-127853985.88628194</v>
      </c>
      <c r="F10" s="287">
        <f t="shared" si="0"/>
        <v>-254568422.1736466</v>
      </c>
      <c r="G10" s="288" t="s">
        <v>419</v>
      </c>
      <c r="H10" s="275"/>
      <c r="I10" s="352"/>
      <c r="J10" s="352"/>
      <c r="K10" s="47"/>
    </row>
    <row r="11" spans="1:11" ht="28.5" customHeight="1">
      <c r="A11" s="58">
        <v>6</v>
      </c>
      <c r="B11" s="66"/>
      <c r="C11" s="191" t="s">
        <v>367</v>
      </c>
      <c r="D11" s="286">
        <f>D9-D10</f>
        <v>14659613.161115289</v>
      </c>
      <c r="E11" s="286">
        <f>E9-E10</f>
        <v>30953619.170314476</v>
      </c>
      <c r="F11" s="273">
        <f t="shared" si="0"/>
        <v>45613232.331429765</v>
      </c>
      <c r="G11" s="289" t="s">
        <v>369</v>
      </c>
      <c r="H11" s="62"/>
      <c r="I11" s="353"/>
      <c r="J11" s="353"/>
      <c r="K11" s="47"/>
    </row>
    <row r="12" spans="1:11" ht="28.5" customHeight="1">
      <c r="A12" s="58"/>
      <c r="B12" s="66"/>
      <c r="C12" s="67"/>
      <c r="D12" s="279"/>
      <c r="F12" s="279"/>
      <c r="G12" s="66"/>
      <c r="H12" s="62"/>
      <c r="I12" s="352"/>
      <c r="J12" s="352"/>
    </row>
    <row r="13" spans="1:11" ht="28.5" customHeight="1">
      <c r="A13" s="58"/>
      <c r="B13" s="115"/>
      <c r="C13" s="191"/>
      <c r="D13" s="273"/>
      <c r="E13" s="273"/>
      <c r="F13" s="273"/>
      <c r="G13" s="274"/>
      <c r="H13" s="62"/>
      <c r="I13" s="62"/>
      <c r="J13" s="71"/>
    </row>
    <row r="14" spans="1:11" ht="28.5" customHeight="1">
      <c r="A14" s="58"/>
      <c r="B14" s="68"/>
      <c r="C14" s="191"/>
      <c r="D14" s="276"/>
      <c r="E14" s="276"/>
      <c r="F14" s="273"/>
      <c r="G14" s="274"/>
      <c r="H14" s="62"/>
      <c r="I14" s="62"/>
      <c r="J14" s="71"/>
    </row>
    <row r="15" spans="1:11" ht="28.5" customHeight="1">
      <c r="A15" s="58"/>
      <c r="B15" s="68"/>
      <c r="C15" s="191"/>
      <c r="D15" s="283"/>
      <c r="E15" s="283"/>
      <c r="F15" s="283"/>
      <c r="G15" s="274"/>
      <c r="H15" s="62"/>
      <c r="I15" s="62"/>
      <c r="J15" s="72"/>
      <c r="K15" s="75"/>
    </row>
    <row r="16" spans="1:11" ht="28.5" customHeight="1">
      <c r="A16" s="58"/>
      <c r="B16" s="68"/>
      <c r="C16" s="191"/>
      <c r="D16" s="273"/>
      <c r="E16" s="273"/>
      <c r="F16" s="273"/>
      <c r="G16" s="274"/>
      <c r="H16" s="54"/>
      <c r="I16" s="72"/>
      <c r="J16" s="72"/>
    </row>
    <row r="17" spans="1:11" ht="28.5" customHeight="1">
      <c r="A17" s="58"/>
      <c r="B17" s="285"/>
      <c r="C17" s="191"/>
      <c r="D17" s="287"/>
      <c r="E17" s="287"/>
      <c r="F17" s="287"/>
      <c r="G17" s="288"/>
      <c r="H17" s="54"/>
      <c r="I17" s="62"/>
      <c r="J17" s="62"/>
      <c r="K17" s="280"/>
    </row>
    <row r="18" spans="1:11" ht="28.5" customHeight="1">
      <c r="B18" s="66"/>
      <c r="C18" s="191"/>
      <c r="D18" s="286"/>
      <c r="E18" s="286"/>
      <c r="F18" s="273"/>
      <c r="G18" s="289"/>
      <c r="H18" s="54"/>
      <c r="I18" s="54"/>
    </row>
    <row r="19" spans="1:11">
      <c r="D19" s="45"/>
      <c r="E19" s="45"/>
      <c r="F19" s="45"/>
    </row>
    <row r="20" spans="1:11">
      <c r="D20" s="45"/>
      <c r="E20" s="281"/>
      <c r="F20" s="281"/>
    </row>
    <row r="21" spans="1:11">
      <c r="D21" s="45"/>
      <c r="E21" s="45"/>
      <c r="F21" s="45"/>
    </row>
    <row r="68" spans="10:10">
      <c r="J68" s="76"/>
    </row>
    <row r="69" spans="10:10">
      <c r="J69" s="76"/>
    </row>
    <row r="70" spans="10:10">
      <c r="J70" s="76"/>
    </row>
    <row r="71" spans="10:10">
      <c r="J71" s="76"/>
    </row>
    <row r="72" spans="10:10">
      <c r="J72" s="76"/>
    </row>
    <row r="73" spans="10:10">
      <c r="J73" s="76"/>
    </row>
    <row r="74" spans="10:10">
      <c r="J74" s="76"/>
    </row>
  </sheetData>
  <conditionalFormatting sqref="B4">
    <cfRule type="expression" dxfId="21" priority="1">
      <formula>$N4=1</formula>
    </cfRule>
  </conditionalFormatting>
  <printOptions horizontalCentered="1"/>
  <pageMargins left="0.5" right="0.5" top="0.75" bottom="0.25" header="0.5" footer="0.2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173"/>
  <sheetViews>
    <sheetView tabSelected="1" view="pageBreakPreview" topLeftCell="T9" zoomScale="80" zoomScaleNormal="100" zoomScaleSheetLayoutView="80" workbookViewId="0">
      <selection activeCell="AC61" sqref="AC61"/>
    </sheetView>
  </sheetViews>
  <sheetFormatPr defaultColWidth="9.140625" defaultRowHeight="15" outlineLevelRow="2" outlineLevelCol="1"/>
  <cols>
    <col min="1" max="1" width="9.140625" style="39" customWidth="1" outlineLevel="1"/>
    <col min="2" max="2" width="9.140625" style="23" customWidth="1" outlineLevel="1"/>
    <col min="3" max="3" width="10.5703125" style="23" customWidth="1"/>
    <col min="4" max="9" width="13.28515625" style="23" customWidth="1"/>
    <col min="10" max="10" width="10.85546875" style="23" customWidth="1"/>
    <col min="11" max="11" width="12.5703125" style="23" customWidth="1"/>
    <col min="12" max="12" width="12.140625" style="23" customWidth="1"/>
    <col min="13" max="13" width="13.140625" style="23" customWidth="1"/>
    <col min="14" max="14" width="12.5703125" style="23" bestFit="1" customWidth="1"/>
    <col min="15" max="15" width="12.42578125" style="23" customWidth="1"/>
    <col min="16" max="16" width="10.5703125" style="23" bestFit="1" customWidth="1"/>
    <col min="17" max="17" width="12.5703125" style="23" bestFit="1" customWidth="1"/>
    <col min="18" max="18" width="11.28515625" style="23" customWidth="1"/>
    <col min="19" max="19" width="14.140625" style="23" customWidth="1"/>
    <col min="20" max="20" width="18.42578125" style="23" customWidth="1"/>
    <col min="21" max="21" width="14.28515625" style="23" customWidth="1"/>
    <col min="22" max="26" width="15" style="23" customWidth="1"/>
    <col min="27" max="27" width="12.7109375" style="23" customWidth="1"/>
    <col min="28" max="28" width="14.5703125" style="23" customWidth="1"/>
    <col min="29" max="29" width="12.7109375" style="23" customWidth="1"/>
    <col min="30" max="31" width="12.28515625" style="39" customWidth="1"/>
    <col min="32" max="32" width="14.42578125" style="39" customWidth="1"/>
    <col min="33" max="33" width="18" style="39" customWidth="1"/>
    <col min="34" max="34" width="11.140625" style="39" hidden="1" customWidth="1" outlineLevel="1"/>
    <col min="35" max="36" width="14" style="39" hidden="1" customWidth="1" outlineLevel="1"/>
    <col min="37" max="37" width="9.140625" style="39" hidden="1" customWidth="1" outlineLevel="1"/>
    <col min="38" max="38" width="18.42578125" style="39" hidden="1" customWidth="1" outlineLevel="1" collapsed="1"/>
    <col min="39" max="39" width="10.7109375" style="39" hidden="1" customWidth="1" outlineLevel="1"/>
    <col min="40" max="40" width="9.7109375" style="39" hidden="1" customWidth="1" outlineLevel="1"/>
    <col min="41" max="41" width="9.140625" style="39" collapsed="1"/>
    <col min="42" max="16384" width="9.140625" style="39"/>
  </cols>
  <sheetData>
    <row r="1" spans="1:40" s="23" customFormat="1" ht="26.1" hidden="1" customHeight="1" outlineLevel="1">
      <c r="D1" s="390" t="str">
        <f>INPUT!$E$11</f>
        <v>PSE&amp;G 2021 TAX ADJUSTMENT CREDIT</v>
      </c>
      <c r="E1" s="390"/>
      <c r="F1" s="390"/>
      <c r="G1" s="390"/>
      <c r="H1" s="390"/>
      <c r="I1" s="390"/>
      <c r="J1" s="390"/>
      <c r="K1" s="390"/>
      <c r="L1" s="391"/>
      <c r="M1" s="390"/>
      <c r="N1" s="390"/>
      <c r="P1" s="203"/>
      <c r="R1" s="284" t="s">
        <v>430</v>
      </c>
      <c r="S1" s="390" t="str">
        <f>D1</f>
        <v>PSE&amp;G 2021 TAX ADJUSTMENT CREDIT</v>
      </c>
      <c r="V1" s="390"/>
      <c r="W1" s="390"/>
      <c r="X1" s="390"/>
      <c r="Y1" s="390"/>
      <c r="Z1" s="390"/>
      <c r="AG1" s="284" t="str">
        <f>R1</f>
        <v xml:space="preserve">Schedule SS-TAC-2E </v>
      </c>
    </row>
    <row r="2" spans="1:40" s="23" customFormat="1" ht="15.75" hidden="1" outlineLevel="1">
      <c r="D2" s="392" t="s">
        <v>371</v>
      </c>
      <c r="E2" s="393"/>
      <c r="F2" s="393"/>
      <c r="G2" s="393"/>
      <c r="H2" s="393"/>
      <c r="I2" s="393"/>
      <c r="J2" s="393"/>
      <c r="K2" s="393"/>
      <c r="L2" s="394"/>
      <c r="M2" s="393"/>
      <c r="N2" s="393"/>
      <c r="P2" s="203"/>
      <c r="R2" s="284" t="s">
        <v>363</v>
      </c>
      <c r="S2" s="393" t="str">
        <f>D2</f>
        <v>ETAC Net Revenue Requirement</v>
      </c>
      <c r="V2" s="393"/>
      <c r="W2" s="393"/>
      <c r="X2" s="393"/>
      <c r="Y2" s="393"/>
      <c r="Z2" s="393"/>
      <c r="AG2" s="284" t="s">
        <v>364</v>
      </c>
    </row>
    <row r="3" spans="1:40" s="23" customFormat="1" ht="15.75" hidden="1" outlineLevel="1">
      <c r="D3" s="395" t="s">
        <v>1</v>
      </c>
      <c r="E3" s="395"/>
      <c r="F3" s="395"/>
      <c r="G3" s="395"/>
      <c r="H3" s="395"/>
      <c r="I3" s="395"/>
      <c r="J3" s="395"/>
      <c r="K3" s="395"/>
      <c r="L3" s="395"/>
      <c r="M3" s="395"/>
      <c r="N3" s="395"/>
      <c r="P3" s="203"/>
      <c r="Q3" s="203"/>
      <c r="S3" s="395" t="str">
        <f>D3</f>
        <v>$000</v>
      </c>
      <c r="V3" s="395"/>
      <c r="W3" s="395"/>
      <c r="X3" s="395"/>
      <c r="Y3" s="395"/>
      <c r="Z3" s="395"/>
    </row>
    <row r="4" spans="1:40" s="23" customFormat="1" hidden="1" outlineLevel="1">
      <c r="C4" s="396"/>
      <c r="D4" s="396"/>
      <c r="E4" s="396"/>
      <c r="F4" s="396"/>
      <c r="G4" s="397"/>
      <c r="H4" s="398"/>
      <c r="I4" s="398"/>
      <c r="J4" s="398"/>
      <c r="K4" s="399" t="s">
        <v>219</v>
      </c>
      <c r="L4" s="400">
        <f>Balances!C7+Balances!D7</f>
        <v>231412.983227877</v>
      </c>
      <c r="N4" s="304"/>
      <c r="O4" s="304"/>
      <c r="P4" s="304"/>
      <c r="Q4" s="304"/>
      <c r="R4" s="284"/>
      <c r="S4" s="304"/>
      <c r="T4" s="304"/>
      <c r="V4" s="401"/>
      <c r="W4" s="401"/>
      <c r="X4" s="401"/>
      <c r="Y4" s="401"/>
      <c r="Z4" s="401"/>
      <c r="AC4" s="163"/>
      <c r="AG4" s="39"/>
    </row>
    <row r="5" spans="1:40" s="23" customFormat="1" hidden="1" outlineLevel="1">
      <c r="C5" s="132"/>
      <c r="D5" s="132"/>
      <c r="E5" s="132"/>
      <c r="F5" s="132"/>
      <c r="G5" s="402"/>
      <c r="H5" s="132"/>
      <c r="I5" s="132"/>
      <c r="J5" s="132"/>
      <c r="K5" s="403" t="s">
        <v>148</v>
      </c>
      <c r="L5" s="404">
        <f>-INPUT!E222</f>
        <v>0</v>
      </c>
      <c r="N5" s="405" t="s">
        <v>44</v>
      </c>
      <c r="O5" s="203"/>
      <c r="P5" s="203"/>
      <c r="Q5" s="203"/>
      <c r="R5" s="203"/>
      <c r="S5" s="203"/>
      <c r="T5" s="203"/>
      <c r="AF5" s="39"/>
      <c r="AG5" s="39"/>
    </row>
    <row r="6" spans="1:40" s="23" customFormat="1" hidden="1" outlineLevel="1">
      <c r="C6" s="132"/>
      <c r="D6" s="132"/>
      <c r="E6" s="132"/>
      <c r="F6" s="132"/>
      <c r="G6" s="406"/>
      <c r="H6" s="355"/>
      <c r="I6" s="355"/>
      <c r="J6" s="355"/>
      <c r="K6" s="407" t="s">
        <v>218</v>
      </c>
      <c r="L6" s="408">
        <f>SUM(L4:L5)</f>
        <v>231412.983227877</v>
      </c>
      <c r="M6" s="163"/>
      <c r="N6" s="163"/>
      <c r="O6" s="163"/>
      <c r="P6" s="163"/>
      <c r="Q6" s="163"/>
      <c r="R6" s="163"/>
      <c r="S6" s="163"/>
      <c r="T6" s="163"/>
      <c r="U6" s="163"/>
      <c r="V6" s="210"/>
      <c r="W6" s="163"/>
      <c r="X6" s="163"/>
      <c r="Y6" s="163"/>
      <c r="Z6" s="210"/>
      <c r="AA6" s="163"/>
      <c r="AB6" s="163"/>
      <c r="AC6" s="210"/>
      <c r="AD6" s="163"/>
      <c r="AE6" s="163"/>
      <c r="AF6" s="163"/>
    </row>
    <row r="7" spans="1:40" s="23" customFormat="1" hidden="1" outlineLevel="1">
      <c r="C7" s="132"/>
      <c r="D7" s="132"/>
      <c r="E7" s="132"/>
      <c r="F7" s="132"/>
      <c r="G7" s="132"/>
      <c r="H7" s="132"/>
      <c r="I7" s="132"/>
      <c r="J7" s="132"/>
      <c r="K7" s="157"/>
      <c r="L7" s="132"/>
    </row>
    <row r="8" spans="1:40" s="23" customFormat="1" hidden="1" outlineLevel="1">
      <c r="C8" s="132"/>
      <c r="D8" s="132"/>
      <c r="E8" s="132"/>
      <c r="F8" s="132"/>
      <c r="G8" s="403"/>
      <c r="H8" s="403"/>
      <c r="I8" s="409"/>
      <c r="J8" s="132"/>
      <c r="K8" s="210"/>
      <c r="L8" s="132"/>
      <c r="N8" s="210"/>
      <c r="O8" s="203"/>
      <c r="P8" s="203"/>
      <c r="Q8" s="210"/>
      <c r="R8" s="203"/>
      <c r="S8" s="203"/>
      <c r="T8" s="410"/>
      <c r="U8" s="411" t="s">
        <v>244</v>
      </c>
      <c r="V8" s="412">
        <f>WACC!$K$12/12</f>
        <v>5.4024166666666665E-3</v>
      </c>
      <c r="W8" s="412"/>
      <c r="X8" s="412"/>
      <c r="Y8" s="411" t="s">
        <v>244</v>
      </c>
      <c r="Z8" s="412">
        <f>V8</f>
        <v>5.4024166666666665E-3</v>
      </c>
      <c r="AB8" s="203" t="s">
        <v>63</v>
      </c>
      <c r="AC8" s="413">
        <f>INPUT!$E$42</f>
        <v>0.21</v>
      </c>
      <c r="AE8" s="413"/>
      <c r="AF8" s="203" t="s">
        <v>64</v>
      </c>
      <c r="AG8" s="23">
        <f>ROUND(RevFct!$C$22,4)</f>
        <v>1.3946000000000001</v>
      </c>
    </row>
    <row r="9" spans="1:40" s="23" customFormat="1" collapsed="1">
      <c r="D9" s="154">
        <v>1</v>
      </c>
      <c r="E9" s="154">
        <v>2</v>
      </c>
      <c r="F9" s="154">
        <v>3</v>
      </c>
      <c r="G9" s="154">
        <v>4</v>
      </c>
      <c r="H9" s="154">
        <v>5</v>
      </c>
      <c r="I9" s="154">
        <v>6</v>
      </c>
      <c r="J9" s="154">
        <v>7</v>
      </c>
      <c r="K9" s="154">
        <v>8</v>
      </c>
      <c r="L9" s="154">
        <v>9</v>
      </c>
      <c r="M9" s="154">
        <v>10</v>
      </c>
      <c r="N9" s="154">
        <v>11</v>
      </c>
      <c r="O9" s="154">
        <v>12</v>
      </c>
      <c r="P9" s="154">
        <v>13</v>
      </c>
      <c r="Q9" s="154">
        <v>14</v>
      </c>
      <c r="R9" s="154">
        <v>15</v>
      </c>
      <c r="S9" s="154">
        <v>16</v>
      </c>
      <c r="T9" s="154">
        <v>17</v>
      </c>
      <c r="U9" s="154">
        <v>18</v>
      </c>
      <c r="V9" s="154">
        <v>19</v>
      </c>
      <c r="W9" s="154">
        <v>20</v>
      </c>
      <c r="X9" s="154">
        <v>21</v>
      </c>
      <c r="Y9" s="154">
        <v>22</v>
      </c>
      <c r="Z9" s="154">
        <v>23</v>
      </c>
      <c r="AA9" s="154">
        <v>24</v>
      </c>
      <c r="AB9" s="154">
        <v>25</v>
      </c>
      <c r="AC9" s="154">
        <v>26</v>
      </c>
      <c r="AD9" s="154">
        <v>27</v>
      </c>
      <c r="AE9" s="154">
        <v>28</v>
      </c>
      <c r="AF9" s="154">
        <v>29</v>
      </c>
      <c r="AG9" s="154">
        <v>30</v>
      </c>
      <c r="AH9" s="39"/>
      <c r="AI9" s="39"/>
      <c r="AJ9" s="39"/>
    </row>
    <row r="10" spans="1:40" s="23" customFormat="1" ht="15.75">
      <c r="D10" s="461" t="s">
        <v>159</v>
      </c>
      <c r="E10" s="462"/>
      <c r="F10" s="462"/>
      <c r="G10" s="462"/>
      <c r="H10" s="462"/>
      <c r="I10" s="463"/>
      <c r="J10" s="479" t="s">
        <v>156</v>
      </c>
      <c r="K10" s="480"/>
      <c r="L10" s="480"/>
      <c r="M10" s="480"/>
      <c r="N10" s="480"/>
      <c r="O10" s="480"/>
      <c r="P10" s="480"/>
      <c r="Q10" s="480"/>
      <c r="R10" s="480"/>
      <c r="S10" s="477" t="s">
        <v>196</v>
      </c>
      <c r="T10" s="477"/>
      <c r="U10" s="477"/>
      <c r="V10" s="478"/>
      <c r="W10" s="477" t="s">
        <v>237</v>
      </c>
      <c r="X10" s="477"/>
      <c r="Y10" s="477"/>
      <c r="Z10" s="478"/>
      <c r="AA10" s="467" t="s">
        <v>184</v>
      </c>
      <c r="AB10" s="468"/>
      <c r="AC10" s="469"/>
      <c r="AD10" s="472" t="s">
        <v>153</v>
      </c>
      <c r="AE10" s="473"/>
      <c r="AF10" s="39"/>
      <c r="AG10" s="308"/>
      <c r="AH10" s="39"/>
      <c r="AI10" s="39"/>
      <c r="AJ10" s="39"/>
    </row>
    <row r="11" spans="1:40" s="23" customFormat="1" ht="15.75">
      <c r="D11" s="464"/>
      <c r="E11" s="465"/>
      <c r="F11" s="465"/>
      <c r="G11" s="465"/>
      <c r="H11" s="465"/>
      <c r="I11" s="466"/>
      <c r="J11" s="476" t="s">
        <v>209</v>
      </c>
      <c r="K11" s="477"/>
      <c r="L11" s="478"/>
      <c r="M11" s="476" t="s">
        <v>210</v>
      </c>
      <c r="N11" s="477"/>
      <c r="O11" s="478"/>
      <c r="P11" s="479" t="s">
        <v>245</v>
      </c>
      <c r="Q11" s="480"/>
      <c r="R11" s="481"/>
      <c r="S11" s="476" t="s">
        <v>177</v>
      </c>
      <c r="T11" s="477"/>
      <c r="U11" s="477"/>
      <c r="V11" s="478"/>
      <c r="W11" s="476" t="s">
        <v>238</v>
      </c>
      <c r="X11" s="477"/>
      <c r="Y11" s="477"/>
      <c r="Z11" s="478"/>
      <c r="AA11" s="470"/>
      <c r="AB11" s="470"/>
      <c r="AC11" s="471"/>
      <c r="AD11" s="474"/>
      <c r="AE11" s="475"/>
      <c r="AF11" s="39"/>
      <c r="AG11" s="308"/>
      <c r="AH11" s="39"/>
      <c r="AI11" s="39"/>
      <c r="AJ11" s="39"/>
    </row>
    <row r="12" spans="1:40" s="23" customFormat="1" ht="90">
      <c r="D12" s="414" t="s">
        <v>191</v>
      </c>
      <c r="E12" s="414" t="s">
        <v>157</v>
      </c>
      <c r="F12" s="414" t="s">
        <v>157</v>
      </c>
      <c r="G12" s="414" t="s">
        <v>208</v>
      </c>
      <c r="H12" s="414" t="s">
        <v>179</v>
      </c>
      <c r="I12" s="414" t="s">
        <v>207</v>
      </c>
      <c r="J12" s="414" t="s">
        <v>215</v>
      </c>
      <c r="K12" s="305" t="s">
        <v>217</v>
      </c>
      <c r="L12" s="305" t="s">
        <v>216</v>
      </c>
      <c r="M12" s="414" t="s">
        <v>215</v>
      </c>
      <c r="N12" s="305" t="s">
        <v>217</v>
      </c>
      <c r="O12" s="305" t="s">
        <v>216</v>
      </c>
      <c r="P12" s="414" t="s">
        <v>215</v>
      </c>
      <c r="Q12" s="305" t="s">
        <v>217</v>
      </c>
      <c r="R12" s="305" t="s">
        <v>216</v>
      </c>
      <c r="S12" s="305" t="s">
        <v>211</v>
      </c>
      <c r="T12" s="305" t="s">
        <v>212</v>
      </c>
      <c r="U12" s="305" t="s">
        <v>187</v>
      </c>
      <c r="V12" s="305" t="s">
        <v>188</v>
      </c>
      <c r="W12" s="305" t="s">
        <v>239</v>
      </c>
      <c r="X12" s="305" t="s">
        <v>235</v>
      </c>
      <c r="Y12" s="305" t="s">
        <v>240</v>
      </c>
      <c r="Z12" s="305" t="s">
        <v>236</v>
      </c>
      <c r="AA12" s="305" t="s">
        <v>185</v>
      </c>
      <c r="AB12" s="305" t="s">
        <v>186</v>
      </c>
      <c r="AC12" s="305" t="s">
        <v>189</v>
      </c>
      <c r="AD12" s="305" t="s">
        <v>141</v>
      </c>
      <c r="AE12" s="305" t="s">
        <v>101</v>
      </c>
      <c r="AF12" s="305" t="s">
        <v>3</v>
      </c>
      <c r="AG12" s="309" t="s">
        <v>130</v>
      </c>
      <c r="AH12" s="39"/>
      <c r="AI12" s="39"/>
      <c r="AJ12" s="39"/>
      <c r="AN12" s="23">
        <f>+AF32*AG8</f>
        <v>-7227.2646901356084</v>
      </c>
    </row>
    <row r="13" spans="1:40" s="23" customFormat="1" ht="7.5" customHeight="1">
      <c r="D13" s="415"/>
      <c r="E13" s="415"/>
      <c r="F13" s="415"/>
      <c r="G13" s="415"/>
      <c r="H13" s="415"/>
      <c r="I13" s="415"/>
      <c r="J13" s="415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10"/>
      <c r="AH13" s="39"/>
      <c r="AI13" s="39"/>
      <c r="AJ13" s="39"/>
    </row>
    <row r="14" spans="1:40" s="23" customFormat="1" hidden="1" outlineLevel="1">
      <c r="A14" s="23" t="str">
        <f t="shared" ref="A14:A45" si="0">IF(MONTH(C14)=12,B14,"")</f>
        <v/>
      </c>
      <c r="B14" s="23">
        <f t="shared" ref="B14:B22" si="1">YEAR(C14)</f>
        <v>2018</v>
      </c>
      <c r="C14" s="29">
        <v>43101</v>
      </c>
      <c r="D14" s="231"/>
      <c r="E14" s="231">
        <f>SUMIF(INPUT!$F$7:$CK$7,$C14,INPUT!$F$62:$CK$62)</f>
        <v>1962.9960000000001</v>
      </c>
      <c r="F14" s="231">
        <f>-SUMIF(INPUT!$F$7:$VO$7,$C14,INPUT!$F$63:$VO$63)</f>
        <v>0</v>
      </c>
      <c r="G14" s="231">
        <f>D14+E14+F14</f>
        <v>1962.9960000000001</v>
      </c>
      <c r="H14" s="232">
        <f>SUMIF(INPUT!$F$7:$VO$7,$C14,INPUT!$F$195:$VO$195)</f>
        <v>1.4200000000000001E-2</v>
      </c>
      <c r="I14" s="231">
        <f>-(G13+G14)/2*H14/12</f>
        <v>-1.1614393000000001</v>
      </c>
      <c r="J14" s="140"/>
      <c r="K14" s="141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41"/>
      <c r="AB14" s="141"/>
      <c r="AC14" s="141"/>
      <c r="AD14" s="141"/>
      <c r="AE14" s="141"/>
      <c r="AF14" s="141">
        <f>+K14+N14+V14+AC14+AD14+AE14+Z14+Q14</f>
        <v>0</v>
      </c>
      <c r="AG14" s="142">
        <f>AF14*HLOOKUP(YEAR(C14),INPUT!$E$53:$P$58,5,FALSE)+F14+I14</f>
        <v>-1.1614393000000001</v>
      </c>
      <c r="AH14" s="290"/>
      <c r="AI14" s="59" t="str">
        <f t="array" ref="AI14:AI97">TRANSPOSE(INPUT!$F$6:$CK$6)</f>
        <v>Jan18 - Dec19</v>
      </c>
      <c r="AJ14" s="39"/>
      <c r="AK14" s="39"/>
      <c r="AL14" s="39"/>
      <c r="AM14" s="151"/>
      <c r="AN14" s="23">
        <v>1</v>
      </c>
    </row>
    <row r="15" spans="1:40" s="23" customFormat="1" hidden="1" outlineLevel="1">
      <c r="A15" s="23" t="str">
        <f t="shared" si="0"/>
        <v/>
      </c>
      <c r="B15" s="23">
        <f t="shared" si="1"/>
        <v>2018</v>
      </c>
      <c r="C15" s="29">
        <v>43132</v>
      </c>
      <c r="D15" s="231">
        <f>G14</f>
        <v>1962.9960000000001</v>
      </c>
      <c r="E15" s="231">
        <f>SUMIF(INPUT!$F$7:$CK$7,$C15,INPUT!$F$62:$CK$62)</f>
        <v>1831.2429999999999</v>
      </c>
      <c r="F15" s="231">
        <f>-SUMIF(INPUT!$F$7:$VO$7,$C15,INPUT!$F$63:$VO$63)</f>
        <v>0</v>
      </c>
      <c r="G15" s="231">
        <f>D15+E15+F15</f>
        <v>3794.239</v>
      </c>
      <c r="H15" s="232">
        <f>SUMIF(INPUT!$F$7:$VO$7,$C15,INPUT!$F$195:$VO$195)</f>
        <v>1.4200000000000001E-2</v>
      </c>
      <c r="I15" s="231">
        <f>-(G14+G15)/2*H15/12</f>
        <v>-3.406364041666667</v>
      </c>
      <c r="J15" s="140"/>
      <c r="K15" s="141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41"/>
      <c r="AB15" s="141"/>
      <c r="AC15" s="141"/>
      <c r="AD15" s="141"/>
      <c r="AE15" s="141"/>
      <c r="AF15" s="141">
        <f t="shared" ref="AF15:AF78" si="2">+K15+N15+V15+AC15+AD15+AE15+Z15+Q15</f>
        <v>0</v>
      </c>
      <c r="AG15" s="142">
        <f>AF15*HLOOKUP(YEAR(C15),INPUT!$E$53:$P$58,5,FALSE)+F15+I15</f>
        <v>-3.406364041666667</v>
      </c>
      <c r="AH15" s="290"/>
      <c r="AI15" s="59" t="str">
        <v>Jan18 - Dec19</v>
      </c>
      <c r="AJ15" s="39"/>
      <c r="AK15" s="39"/>
      <c r="AL15" s="39"/>
      <c r="AM15" s="151"/>
      <c r="AN15" s="23">
        <v>1</v>
      </c>
    </row>
    <row r="16" spans="1:40" s="23" customFormat="1" hidden="1" outlineLevel="1">
      <c r="A16" s="23" t="str">
        <f t="shared" si="0"/>
        <v/>
      </c>
      <c r="B16" s="23">
        <f t="shared" si="1"/>
        <v>2018</v>
      </c>
      <c r="C16" s="29">
        <v>43160</v>
      </c>
      <c r="D16" s="231">
        <f t="shared" ref="D16:D79" si="3">G15</f>
        <v>3794.239</v>
      </c>
      <c r="E16" s="231">
        <f>SUMIF(INPUT!$F$7:$CK$7,$C16,INPUT!$F$62:$CK$62)</f>
        <v>1846.903</v>
      </c>
      <c r="F16" s="231">
        <f>-SUMIF(INPUT!$F$7:$VO$7,$C16,INPUT!$F$63:$VO$63)</f>
        <v>0</v>
      </c>
      <c r="G16" s="231">
        <f t="shared" ref="G16:G79" si="4">D16+E16+F16</f>
        <v>5641.1419999999998</v>
      </c>
      <c r="H16" s="232">
        <f>SUMIF(INPUT!$F$7:$VO$7,$C16,INPUT!$F$195:$VO$195)</f>
        <v>1.7500000000000002E-2</v>
      </c>
      <c r="I16" s="231">
        <f t="shared" ref="I16" si="5">-(G15+G16)/2*H16/12</f>
        <v>-6.8799653125000004</v>
      </c>
      <c r="J16" s="140"/>
      <c r="K16" s="141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41"/>
      <c r="AB16" s="141"/>
      <c r="AC16" s="141"/>
      <c r="AD16" s="141"/>
      <c r="AE16" s="141"/>
      <c r="AF16" s="141">
        <f t="shared" si="2"/>
        <v>0</v>
      </c>
      <c r="AG16" s="142">
        <f>AF16*HLOOKUP(YEAR(C16),INPUT!$E$53:$P$58,5,FALSE)+F16+I16</f>
        <v>-6.8799653125000004</v>
      </c>
      <c r="AH16" s="290"/>
      <c r="AI16" s="59" t="str">
        <v>Jan18 - Dec19</v>
      </c>
      <c r="AJ16" s="39"/>
      <c r="AK16" s="39"/>
      <c r="AL16" s="39"/>
      <c r="AM16" s="151"/>
      <c r="AN16" s="23">
        <v>1</v>
      </c>
    </row>
    <row r="17" spans="1:40" s="23" customFormat="1" hidden="1" outlineLevel="1">
      <c r="A17" s="23" t="str">
        <f t="shared" si="0"/>
        <v/>
      </c>
      <c r="B17" s="23">
        <f t="shared" si="1"/>
        <v>2018</v>
      </c>
      <c r="C17" s="29">
        <v>43191</v>
      </c>
      <c r="D17" s="231">
        <f t="shared" si="3"/>
        <v>5641.1419999999998</v>
      </c>
      <c r="E17" s="231">
        <f>SUMIF(INPUT!$F$7:$CK$7,$C17,INPUT!$F$62:$CK$62)</f>
        <v>0</v>
      </c>
      <c r="F17" s="231">
        <f>-SUMIF(INPUT!$F$7:$VO$7,$C17,INPUT!$F$63:$VO$63)</f>
        <v>0</v>
      </c>
      <c r="G17" s="231">
        <f t="shared" si="4"/>
        <v>5641.1419999999998</v>
      </c>
      <c r="H17" s="232">
        <f>SUMIF(INPUT!$F$7:$VO$7,$C17,INPUT!$F$195:$VO$195)</f>
        <v>2.1999999999999999E-2</v>
      </c>
      <c r="I17" s="231">
        <f t="shared" ref="I17:I80" si="6">-(G16+G17)/2*H17/12</f>
        <v>-10.342093666666665</v>
      </c>
      <c r="J17" s="140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41"/>
      <c r="AB17" s="141"/>
      <c r="AC17" s="141"/>
      <c r="AD17" s="141"/>
      <c r="AE17" s="141"/>
      <c r="AF17" s="141">
        <f t="shared" si="2"/>
        <v>0</v>
      </c>
      <c r="AG17" s="142">
        <f>AF17*HLOOKUP(YEAR(C17),INPUT!$E$53:$P$58,5,FALSE)+F17+I17</f>
        <v>-10.342093666666665</v>
      </c>
      <c r="AH17" s="290"/>
      <c r="AI17" s="59" t="str">
        <v>Jan18 - Dec19</v>
      </c>
      <c r="AJ17" s="39"/>
      <c r="AK17" s="39"/>
      <c r="AL17" s="39"/>
      <c r="AM17" s="151"/>
      <c r="AN17" s="23">
        <v>1</v>
      </c>
    </row>
    <row r="18" spans="1:40" s="23" customFormat="1" hidden="1" outlineLevel="1">
      <c r="A18" s="23" t="str">
        <f t="shared" si="0"/>
        <v/>
      </c>
      <c r="B18" s="23">
        <f t="shared" si="1"/>
        <v>2018</v>
      </c>
      <c r="C18" s="29">
        <v>43221</v>
      </c>
      <c r="D18" s="231">
        <f t="shared" si="3"/>
        <v>5641.1419999999998</v>
      </c>
      <c r="E18" s="231">
        <f>SUMIF(INPUT!$F$7:$CK$7,$C18,INPUT!$F$62:$CK$62)</f>
        <v>0</v>
      </c>
      <c r="F18" s="231">
        <f>-SUMIF(INPUT!$F$7:$VO$7,$C18,INPUT!$F$63:$VO$63)</f>
        <v>0</v>
      </c>
      <c r="G18" s="231">
        <f t="shared" si="4"/>
        <v>5641.1419999999998</v>
      </c>
      <c r="H18" s="232">
        <f>SUMIF(INPUT!$F$7:$VO$7,$C18,INPUT!$F$195:$VO$195)</f>
        <v>2.0799999999999999E-2</v>
      </c>
      <c r="I18" s="231">
        <f t="shared" si="6"/>
        <v>-9.7779794666666664</v>
      </c>
      <c r="J18" s="140"/>
      <c r="K18" s="141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41"/>
      <c r="AB18" s="141"/>
      <c r="AC18" s="141"/>
      <c r="AD18" s="141"/>
      <c r="AE18" s="141"/>
      <c r="AF18" s="141">
        <f t="shared" si="2"/>
        <v>0</v>
      </c>
      <c r="AG18" s="142">
        <f>AF18*HLOOKUP(YEAR(C18),INPUT!$E$53:$P$58,5,FALSE)+F18+I18</f>
        <v>-9.7779794666666664</v>
      </c>
      <c r="AH18" s="290"/>
      <c r="AI18" s="59" t="str">
        <v>Jan18 - Dec19</v>
      </c>
      <c r="AJ18" s="39"/>
      <c r="AK18" s="39"/>
      <c r="AL18" s="39"/>
      <c r="AM18" s="151"/>
      <c r="AN18" s="23">
        <v>1</v>
      </c>
    </row>
    <row r="19" spans="1:40" s="23" customFormat="1" hidden="1" outlineLevel="1">
      <c r="A19" s="23" t="str">
        <f t="shared" si="0"/>
        <v/>
      </c>
      <c r="B19" s="23">
        <f t="shared" si="1"/>
        <v>2018</v>
      </c>
      <c r="C19" s="29">
        <v>43252</v>
      </c>
      <c r="D19" s="231">
        <f t="shared" si="3"/>
        <v>5641.1419999999998</v>
      </c>
      <c r="E19" s="231">
        <f>SUMIF(INPUT!$F$7:$CK$7,$C19,INPUT!$F$62:$CK$62)</f>
        <v>0</v>
      </c>
      <c r="F19" s="231">
        <f>-SUMIF(INPUT!$F$7:$VO$7,$C19,INPUT!$F$63:$VO$63)</f>
        <v>0</v>
      </c>
      <c r="G19" s="231">
        <f t="shared" si="4"/>
        <v>5641.1419999999998</v>
      </c>
      <c r="H19" s="232">
        <f>SUMIF(INPUT!$F$7:$VO$7,$C19,INPUT!$F$195:$VO$195)</f>
        <v>2.0799999999999999E-2</v>
      </c>
      <c r="I19" s="231">
        <f t="shared" si="6"/>
        <v>-9.7779794666666664</v>
      </c>
      <c r="J19" s="140"/>
      <c r="K19" s="141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41"/>
      <c r="AB19" s="141"/>
      <c r="AC19" s="141"/>
      <c r="AD19" s="141"/>
      <c r="AE19" s="141"/>
      <c r="AF19" s="141">
        <f t="shared" si="2"/>
        <v>0</v>
      </c>
      <c r="AG19" s="142">
        <f>AF19*HLOOKUP(YEAR(C19),INPUT!$E$53:$P$58,5,FALSE)+F19+I19</f>
        <v>-9.7779794666666664</v>
      </c>
      <c r="AH19" s="290"/>
      <c r="AI19" s="59" t="str">
        <v>Jan18 - Dec19</v>
      </c>
      <c r="AJ19" s="39"/>
      <c r="AK19" s="39"/>
      <c r="AL19" s="39"/>
      <c r="AM19" s="151"/>
      <c r="AN19" s="23">
        <f>AN14</f>
        <v>1</v>
      </c>
    </row>
    <row r="20" spans="1:40" s="23" customFormat="1" hidden="1" outlineLevel="1">
      <c r="A20" s="23" t="str">
        <f t="shared" si="0"/>
        <v/>
      </c>
      <c r="B20" s="23">
        <f t="shared" si="1"/>
        <v>2018</v>
      </c>
      <c r="C20" s="29">
        <v>43282</v>
      </c>
      <c r="D20" s="231">
        <f t="shared" si="3"/>
        <v>5641.1419999999998</v>
      </c>
      <c r="E20" s="231">
        <f>SUMIF(INPUT!$F$7:$CK$7,$C20,INPUT!$F$62:$CK$62)</f>
        <v>0</v>
      </c>
      <c r="F20" s="231">
        <f>-SUMIF(INPUT!$F$7:$VO$7,$C20,INPUT!$F$63:$VO$63)</f>
        <v>0</v>
      </c>
      <c r="G20" s="231">
        <f t="shared" si="4"/>
        <v>5641.1419999999998</v>
      </c>
      <c r="H20" s="232">
        <f>SUMIF(INPUT!$F$7:$VO$7,$C20,INPUT!$F$195:$VO$195)</f>
        <v>2.1600000000000001E-2</v>
      </c>
      <c r="I20" s="231">
        <f t="shared" si="6"/>
        <v>-10.154055600000001</v>
      </c>
      <c r="J20" s="140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41"/>
      <c r="AB20" s="141"/>
      <c r="AC20" s="141"/>
      <c r="AD20" s="141"/>
      <c r="AE20" s="141"/>
      <c r="AF20" s="141">
        <f t="shared" si="2"/>
        <v>0</v>
      </c>
      <c r="AG20" s="142">
        <f>AF20*HLOOKUP(YEAR(C20),INPUT!$E$53:$P$58,5,FALSE)+F20+I20</f>
        <v>-10.154055600000001</v>
      </c>
      <c r="AH20" s="290"/>
      <c r="AI20" s="59" t="str">
        <v>Jan18 - Dec19</v>
      </c>
      <c r="AJ20" s="39"/>
      <c r="AK20" s="39"/>
      <c r="AL20" s="39"/>
      <c r="AM20" s="151"/>
      <c r="AN20" s="23">
        <f t="shared" ref="AN20:AN83" si="7">AN15</f>
        <v>1</v>
      </c>
    </row>
    <row r="21" spans="1:40" s="23" customFormat="1" hidden="1" outlineLevel="1">
      <c r="A21" s="23" t="str">
        <f t="shared" si="0"/>
        <v/>
      </c>
      <c r="B21" s="23">
        <f t="shared" si="1"/>
        <v>2018</v>
      </c>
      <c r="C21" s="29">
        <v>43313</v>
      </c>
      <c r="D21" s="231">
        <f t="shared" si="3"/>
        <v>5641.1419999999998</v>
      </c>
      <c r="E21" s="231">
        <f>SUMIF(INPUT!$F$7:$CK$7,$C21,INPUT!$F$62:$CK$62)</f>
        <v>0</v>
      </c>
      <c r="F21" s="231">
        <f>-SUMIF(INPUT!$F$7:$VO$7,$C21,INPUT!$F$63:$VO$63)</f>
        <v>0</v>
      </c>
      <c r="G21" s="231">
        <f t="shared" si="4"/>
        <v>5641.1419999999998</v>
      </c>
      <c r="H21" s="232">
        <f>SUMIF(INPUT!$F$7:$VO$7,$C21,INPUT!$F$195:$VO$195)</f>
        <v>2.1899999999999999E-2</v>
      </c>
      <c r="I21" s="231">
        <f>-(G20+G21)/2*H21/12</f>
        <v>-10.295084149999999</v>
      </c>
      <c r="J21" s="140"/>
      <c r="K21" s="141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41"/>
      <c r="AB21" s="141"/>
      <c r="AC21" s="141"/>
      <c r="AD21" s="141"/>
      <c r="AE21" s="141"/>
      <c r="AF21" s="141">
        <f t="shared" si="2"/>
        <v>0</v>
      </c>
      <c r="AG21" s="142">
        <f>AF21*HLOOKUP(YEAR(C21),INPUT!$E$53:$P$58,5,FALSE)+F21+I21</f>
        <v>-10.295084149999999</v>
      </c>
      <c r="AH21" s="290"/>
      <c r="AI21" s="59" t="str">
        <v>Jan18 - Dec19</v>
      </c>
      <c r="AJ21" s="39"/>
      <c r="AK21" s="39"/>
      <c r="AL21" s="39"/>
      <c r="AM21" s="151"/>
      <c r="AN21" s="23">
        <f t="shared" si="7"/>
        <v>1</v>
      </c>
    </row>
    <row r="22" spans="1:40" s="23" customFormat="1" hidden="1" outlineLevel="1">
      <c r="A22" s="23" t="str">
        <f t="shared" si="0"/>
        <v/>
      </c>
      <c r="B22" s="23">
        <f t="shared" si="1"/>
        <v>2018</v>
      </c>
      <c r="C22" s="29">
        <v>43344</v>
      </c>
      <c r="D22" s="231">
        <f t="shared" si="3"/>
        <v>5641.1419999999998</v>
      </c>
      <c r="E22" s="231">
        <f>SUMIF(INPUT!$F$7:$CK$7,$C22,INPUT!$F$62:$CK$62)</f>
        <v>0</v>
      </c>
      <c r="F22" s="231">
        <f>-SUMIF(INPUT!$F$7:$VO$7,$C22,INPUT!$F$63:$VO$63)</f>
        <v>0</v>
      </c>
      <c r="G22" s="231">
        <f t="shared" si="4"/>
        <v>5641.1419999999998</v>
      </c>
      <c r="H22" s="232">
        <f>SUMIF(INPUT!$F$7:$VO$7,$C22,INPUT!$F$195:$VO$195)</f>
        <v>2.1600000000000001E-2</v>
      </c>
      <c r="I22" s="231">
        <f t="shared" si="6"/>
        <v>-10.154055600000001</v>
      </c>
      <c r="J22" s="140"/>
      <c r="K22" s="141"/>
      <c r="L22" s="150" t="s">
        <v>44</v>
      </c>
      <c r="M22" s="150"/>
      <c r="N22" s="150"/>
      <c r="O22" s="150" t="s">
        <v>44</v>
      </c>
      <c r="P22" s="150"/>
      <c r="Q22" s="150"/>
      <c r="R22" s="150" t="s">
        <v>44</v>
      </c>
      <c r="S22" s="150"/>
      <c r="T22" s="150"/>
      <c r="U22" s="150"/>
      <c r="V22" s="150"/>
      <c r="W22" s="150"/>
      <c r="X22" s="150"/>
      <c r="Y22" s="150"/>
      <c r="Z22" s="150"/>
      <c r="AA22" s="141"/>
      <c r="AB22" s="141"/>
      <c r="AC22" s="141"/>
      <c r="AD22" s="141"/>
      <c r="AE22" s="141"/>
      <c r="AF22" s="141">
        <f t="shared" si="2"/>
        <v>0</v>
      </c>
      <c r="AG22" s="142">
        <f>AF22*HLOOKUP(YEAR(C22),INPUT!$E$53:$P$58,5,FALSE)+F22+I22</f>
        <v>-10.154055600000001</v>
      </c>
      <c r="AH22" s="290"/>
      <c r="AI22" s="59" t="str">
        <v>Jan18 - Dec18</v>
      </c>
      <c r="AJ22" s="39"/>
      <c r="AK22" s="39"/>
      <c r="AL22" s="39"/>
      <c r="AM22" s="151"/>
      <c r="AN22" s="23">
        <f t="shared" si="7"/>
        <v>1</v>
      </c>
    </row>
    <row r="23" spans="1:40" hidden="1" outlineLevel="1">
      <c r="A23" s="23">
        <v>2018</v>
      </c>
      <c r="B23" s="23">
        <f>YEAR(C23)</f>
        <v>2018</v>
      </c>
      <c r="C23" s="29">
        <v>43374</v>
      </c>
      <c r="D23" s="231">
        <f t="shared" si="3"/>
        <v>5641.1419999999998</v>
      </c>
      <c r="E23" s="231">
        <f>SUMIF(INPUT!$F$7:$CK$7,$C23,INPUT!$F$62:$CK$62)</f>
        <v>0</v>
      </c>
      <c r="F23" s="231">
        <f>-SUMIF(INPUT!$F$7:$VO$7,$C23,INPUT!$F$63:$VO$63)</f>
        <v>0</v>
      </c>
      <c r="G23" s="231">
        <f t="shared" si="4"/>
        <v>5641.1419999999998</v>
      </c>
      <c r="H23" s="232">
        <f>SUMIF(INPUT!$F$7:$VO$7,$C23,INPUT!$F$195:$VO$195)</f>
        <v>2.1899999999999999E-2</v>
      </c>
      <c r="I23" s="231">
        <f t="shared" si="6"/>
        <v>-10.295084149999999</v>
      </c>
      <c r="J23" s="140" t="str">
        <f>L22</f>
        <v xml:space="preserve"> </v>
      </c>
      <c r="K23" s="141"/>
      <c r="L23" s="150">
        <f>Balances!C7+Balances!D7</f>
        <v>231412.983227877</v>
      </c>
      <c r="M23" s="150" t="str">
        <f>O22</f>
        <v xml:space="preserve"> </v>
      </c>
      <c r="N23" s="150"/>
      <c r="O23" s="150">
        <f>Balances!E7</f>
        <v>424258.65810018376</v>
      </c>
      <c r="P23" s="150" t="str">
        <f>R22</f>
        <v xml:space="preserve"> </v>
      </c>
      <c r="Q23" s="150"/>
      <c r="R23" s="150">
        <f>Balances!F7</f>
        <v>130493</v>
      </c>
      <c r="S23" s="165"/>
      <c r="T23" s="150"/>
      <c r="U23" s="150"/>
      <c r="V23" s="150">
        <v>0</v>
      </c>
      <c r="W23" s="150"/>
      <c r="X23" s="150"/>
      <c r="Y23" s="150">
        <f>Balances!C7</f>
        <v>56308.44757391703</v>
      </c>
      <c r="Z23" s="150"/>
      <c r="AA23" s="141"/>
      <c r="AB23" s="141"/>
      <c r="AC23" s="141"/>
      <c r="AD23" s="141"/>
      <c r="AE23" s="141"/>
      <c r="AF23" s="141">
        <f t="shared" si="2"/>
        <v>0</v>
      </c>
      <c r="AG23" s="142">
        <f>AF23*HLOOKUP(YEAR(C23),INPUT!$E$53:$P$58,5,FALSE)+F23+I23</f>
        <v>-10.295084149999999</v>
      </c>
      <c r="AH23" s="290"/>
      <c r="AI23" s="59" t="str">
        <v>Jan18 - Dec18</v>
      </c>
      <c r="AJ23" s="39">
        <f>V23/$V$8*WACC!$G$10/12</f>
        <v>0</v>
      </c>
      <c r="AM23" s="151" t="s">
        <v>44</v>
      </c>
      <c r="AN23" s="23">
        <f t="shared" si="7"/>
        <v>1</v>
      </c>
    </row>
    <row r="24" spans="1:40" hidden="1" outlineLevel="1">
      <c r="A24" s="23" t="str">
        <f t="shared" si="0"/>
        <v/>
      </c>
      <c r="B24" s="23">
        <f t="shared" ref="B24:B85" si="8">YEAR(C24)</f>
        <v>2018</v>
      </c>
      <c r="C24" s="29">
        <v>43405</v>
      </c>
      <c r="D24" s="231">
        <f t="shared" si="3"/>
        <v>5641.1419999999998</v>
      </c>
      <c r="E24" s="231">
        <f>SUMIF(INPUT!$F$7:$CK$7,$C24,INPUT!$F$62:$CK$62)</f>
        <v>0</v>
      </c>
      <c r="F24" s="231">
        <f>-SUMIF(INPUT!$F$7:$VO$7,$C24,INPUT!$F$63:$VO$63)</f>
        <v>-2820.5709999999999</v>
      </c>
      <c r="G24" s="231">
        <f t="shared" si="4"/>
        <v>2820.5709999999999</v>
      </c>
      <c r="H24" s="232">
        <f>SUMIF(INPUT!$F$7:$VO$7,$C24,INPUT!$F$195:$VO$195)</f>
        <v>2.3599999999999999E-2</v>
      </c>
      <c r="I24" s="231">
        <f t="shared" si="6"/>
        <v>-8.3206844499999999</v>
      </c>
      <c r="J24" s="140">
        <f>L23+Balances!C13+Balances!D13</f>
        <v>235031.17450047698</v>
      </c>
      <c r="K24" s="141">
        <f>SUMIF(INPUT!$O$7:$VO$7,$C24,INPUT!$O$77:$VO$77)+SUMIF(INPUT!$O$7:$VO$7,$C24,INPUT!$O$98:$VO$98)</f>
        <v>-2917.1826597008348</v>
      </c>
      <c r="L24" s="150">
        <f t="shared" ref="L24:L82" si="9">J24+K24</f>
        <v>232113.99184077614</v>
      </c>
      <c r="M24" s="150">
        <f>O23+Balances!E13</f>
        <v>438902.93613478367</v>
      </c>
      <c r="N24" s="141">
        <f>SUMIF(INPUT!$O$7:$VO$7,$C24,INPUT!$O$119:$VO$119)</f>
        <v>-572.61677281558332</v>
      </c>
      <c r="O24" s="150">
        <f t="shared" ref="O24:O82" si="10">M24+N24</f>
        <v>438330.31936196808</v>
      </c>
      <c r="P24" s="150">
        <f>R23+Balances!F13</f>
        <v>130493</v>
      </c>
      <c r="Q24" s="141">
        <f>SUMIF(INPUT!$O$7:$VO$7,$C24,INPUT!$O$140:$VO$140)</f>
        <v>-701.57526881720423</v>
      </c>
      <c r="R24" s="150">
        <f t="shared" ref="R24:R25" si="11">P24+Q24</f>
        <v>129791.42473118279</v>
      </c>
      <c r="S24" s="165">
        <f>IF(K24=0,0,T24/K24)</f>
        <v>0.75667550373148706</v>
      </c>
      <c r="T24" s="141">
        <f>SUMIF(INPUT!$O$7:$VO$7,$C24,INPUT!$O$77:$VO$77)</f>
        <v>-2207.3606585058883</v>
      </c>
      <c r="U24" s="150">
        <f>'RateBase-E'!L8</f>
        <v>3209.3250540460213</v>
      </c>
      <c r="V24" s="150">
        <f t="shared" ref="V24:V54" si="12">(U23+U24)/2*$V$8</f>
        <v>8.6690555803645619</v>
      </c>
      <c r="W24" s="150">
        <f>Y23+Balances!C13</f>
        <v>59735.419953917029</v>
      </c>
      <c r="X24" s="141">
        <f>SUMIF(INPUT!$O$7:$VO$7,$C24,INPUT!$O$98:$VO$98)</f>
        <v>-709.82200119494655</v>
      </c>
      <c r="Y24" s="150">
        <f t="shared" ref="Y24:Y37" si="13">W24+X24</f>
        <v>59025.597952722084</v>
      </c>
      <c r="Z24" s="150">
        <f t="shared" ref="Z24:Z87" si="14">-(Y23+Y24)/2*$Z$8</f>
        <v>-311.54128489360363</v>
      </c>
      <c r="AA24" s="141">
        <f>SUMIF(INPUT!$O$7:$VO$7,$C24,INPUT!$O$155:$VO$155)+SUMIF(INPUT!$O$7:$VO$7,$C24,INPUT!$O$156:$VO$156)</f>
        <v>3782.5826166773263</v>
      </c>
      <c r="AB24" s="141">
        <f>SUMIF(INPUT!$O$7:$VO$7,$C24,INPUT!$O$160:$VO$160)+SUMIF(INPUT!$O$7:$VO$7,$C24,INPUT!$O$161:$VO$161)</f>
        <v>2419.5381453993491</v>
      </c>
      <c r="AC24" s="141">
        <f t="shared" ref="AC24:AC54" si="15">-(AA24-AB24)*$AC$8</f>
        <v>-286.23933896837519</v>
      </c>
      <c r="AD24" s="141">
        <f>-SUMIF(INPUT!$N$7:$VO$7,$C24,INPUT!$N$179:$VO$179)</f>
        <v>0</v>
      </c>
      <c r="AE24" s="141">
        <f>-SUMIF(INPUT!$N$7:$VO$7,$C24,INPUT!$N$180:$VO$180)</f>
        <v>0</v>
      </c>
      <c r="AF24" s="141">
        <f>+K24+N24+V24+AC24+AD24+AE24+Z24+Q24</f>
        <v>-4780.4862696152359</v>
      </c>
      <c r="AG24" s="142">
        <f>AF24*HLOOKUP(YEAR(C24),INPUT!$E$53:$P$58,5,FALSE)+F24+I24</f>
        <v>-9494.801738801485</v>
      </c>
      <c r="AH24" s="290"/>
      <c r="AI24" s="59" t="str">
        <v>Jan18 - Dec18</v>
      </c>
      <c r="AJ24" s="39">
        <f>V24/$V$8*WACC!$G$10/12</f>
        <v>6.9316072292303978</v>
      </c>
      <c r="AM24" s="151"/>
      <c r="AN24" s="23">
        <f t="shared" si="7"/>
        <v>1</v>
      </c>
    </row>
    <row r="25" spans="1:40" hidden="1" outlineLevel="1">
      <c r="A25" s="23" t="s">
        <v>44</v>
      </c>
      <c r="B25" s="23">
        <f t="shared" si="8"/>
        <v>2018</v>
      </c>
      <c r="C25" s="29">
        <v>43435</v>
      </c>
      <c r="D25" s="231">
        <f t="shared" si="3"/>
        <v>2820.5709999999999</v>
      </c>
      <c r="E25" s="231">
        <f>SUMIF(INPUT!$F$7:$CK$7,$C25,INPUT!$F$62:$CK$62)</f>
        <v>0</v>
      </c>
      <c r="F25" s="231">
        <f>-SUMIF(INPUT!$F$7:$VO$7,$C25,INPUT!$F$63:$VO$63)</f>
        <v>-2820.5709999999999</v>
      </c>
      <c r="G25" s="231">
        <f t="shared" si="4"/>
        <v>0</v>
      </c>
      <c r="H25" s="232">
        <f>SUMIF(INPUT!$F$7:$VO$7,$C25,INPUT!$F$195:$VO$195)</f>
        <v>2.4799999999999999E-2</v>
      </c>
      <c r="I25" s="231">
        <f t="shared" si="6"/>
        <v>-2.914590033333333</v>
      </c>
      <c r="J25" s="140">
        <f>L24+Balances!C14+Balances!D14</f>
        <v>236352.70331088864</v>
      </c>
      <c r="K25" s="141">
        <f>SUMIF(INPUT!$O$7:$VO$7,$C25,INPUT!$O$77:$VO$77)+SUMIF(INPUT!$O$7:$VO$7,$C25,INPUT!$O$98:$VO$98)</f>
        <v>-2917.1826597008348</v>
      </c>
      <c r="L25" s="150">
        <f t="shared" si="9"/>
        <v>233435.52065118781</v>
      </c>
      <c r="M25" s="150">
        <f>O24+Balances!E14</f>
        <v>434091.60789185559</v>
      </c>
      <c r="N25" s="141">
        <f>SUMIF(INPUT!$O$7:$VO$7,$C25,INPUT!$O$119:$VO$119)</f>
        <v>-1253.6167728155833</v>
      </c>
      <c r="O25" s="150">
        <f t="shared" si="10"/>
        <v>432837.99111904</v>
      </c>
      <c r="P25" s="150">
        <f>R24+Balances!F14</f>
        <v>129791.42473118279</v>
      </c>
      <c r="Q25" s="141">
        <f>SUMIF(INPUT!$O$7:$VO$7,$C25,INPUT!$O$140:$VO$140)</f>
        <v>-701.57526881720423</v>
      </c>
      <c r="R25" s="150">
        <f t="shared" si="11"/>
        <v>129089.84946236559</v>
      </c>
      <c r="S25" s="165">
        <f t="shared" ref="S25:S88" si="16">IF(K25=0,0,T25/K25)</f>
        <v>0.75667550373148706</v>
      </c>
      <c r="T25" s="141">
        <f>SUMIF(INPUT!$O$7:$VO$7,$C25,INPUT!$O$77:$VO$77)</f>
        <v>-2207.3606585058883</v>
      </c>
      <c r="U25" s="150">
        <f>'RateBase-E'!L9</f>
        <v>6138.8120760054353</v>
      </c>
      <c r="V25" s="150">
        <f t="shared" si="12"/>
        <v>25.251265916837745</v>
      </c>
      <c r="W25" s="150">
        <f>Y24+Balances!C14</f>
        <v>59025.597952722084</v>
      </c>
      <c r="X25" s="141">
        <f>SUMIF(INPUT!$O$7:$VO$7,$C25,INPUT!$O$98:$VO$98)</f>
        <v>-709.82200119494655</v>
      </c>
      <c r="Y25" s="150">
        <f t="shared" si="13"/>
        <v>58315.775951527139</v>
      </c>
      <c r="Z25" s="150">
        <f t="shared" si="14"/>
        <v>-316.96349703494053</v>
      </c>
      <c r="AA25" s="141">
        <f>SUMIF(INPUT!$O$7:$VO$7,$C25,INPUT!$O$155:$VO$155)+SUMIF(INPUT!$O$7:$VO$7,$C25,INPUT!$O$156:$VO$156)</f>
        <v>4614.9184533226753</v>
      </c>
      <c r="AB25" s="141">
        <f>SUMIF(INPUT!$O$7:$VO$7,$C25,INPUT!$O$160:$VO$160)+SUMIF(INPUT!$O$7:$VO$7,$C25,INPUT!$O$161:$VO$161)</f>
        <v>87.954943886365527</v>
      </c>
      <c r="AC25" s="141">
        <f t="shared" si="15"/>
        <v>-950.66233698162489</v>
      </c>
      <c r="AD25" s="141">
        <f>-SUMIF(INPUT!$N$7:$VO$7,$C25,INPUT!$N$179:$VO$179)</f>
        <v>0</v>
      </c>
      <c r="AE25" s="141">
        <f>-SUMIF(INPUT!$N$7:$VO$7,$C25,INPUT!$N$180:$VO$180)</f>
        <v>0</v>
      </c>
      <c r="AF25" s="141">
        <f t="shared" si="2"/>
        <v>-6114.7492694333505</v>
      </c>
      <c r="AG25" s="142">
        <f>AF25*HLOOKUP(YEAR(C25),INPUT!$E$53:$P$58,5,FALSE)+F25+I25</f>
        <v>-11349.891971331197</v>
      </c>
      <c r="AH25" s="290"/>
      <c r="AI25" s="59" t="str">
        <v>Jan19 - Dec19</v>
      </c>
      <c r="AJ25" s="39">
        <f>V25/$V$8*WACC!$G$10/12</f>
        <v>20.190418178056138</v>
      </c>
      <c r="AM25" s="151"/>
      <c r="AN25" s="23">
        <f t="shared" si="7"/>
        <v>1</v>
      </c>
    </row>
    <row r="26" spans="1:40" hidden="1" outlineLevel="1">
      <c r="A26" s="23">
        <v>2019</v>
      </c>
      <c r="B26" s="23">
        <f t="shared" si="8"/>
        <v>2019</v>
      </c>
      <c r="C26" s="29">
        <v>43466</v>
      </c>
      <c r="D26" s="231">
        <f t="shared" si="3"/>
        <v>0</v>
      </c>
      <c r="E26" s="231">
        <f>SUMIF(INPUT!$F$7:$CK$7,$C26,INPUT!$F$62:$CK$62)</f>
        <v>0</v>
      </c>
      <c r="F26" s="231">
        <f>-SUMIF(INPUT!$F$7:$VO$7,$C26,INPUT!$F$63:$VO$63)</f>
        <v>0</v>
      </c>
      <c r="G26" s="231">
        <f t="shared" si="4"/>
        <v>0</v>
      </c>
      <c r="H26" s="232">
        <f>SUMIF(INPUT!$F$7:$VO$7,$C26,INPUT!$F$195:$VO$195)</f>
        <v>2.92E-2</v>
      </c>
      <c r="I26" s="231">
        <f t="shared" si="6"/>
        <v>0</v>
      </c>
      <c r="J26" s="140">
        <f>L25+Balances!C15+Balances!D15</f>
        <v>233435.52065118781</v>
      </c>
      <c r="K26" s="141">
        <f>SUMIF(INPUT!$O$7:$VO$7,$C26,INPUT!$O$77:$VO$77)+SUMIF(INPUT!$O$7:$VO$7,$C26,INPUT!$O$98:$VO$98)</f>
        <v>-3128.9654767244774</v>
      </c>
      <c r="L26" s="150">
        <f t="shared" si="9"/>
        <v>230306.55517446334</v>
      </c>
      <c r="M26" s="150">
        <f>O25+Balances!E15</f>
        <v>432837.99111904</v>
      </c>
      <c r="N26" s="141">
        <f>SUMIF(INPUT!$O$7:$VO$7,$C26,INPUT!$O$119:$VO$119)</f>
        <v>-572.61677281558332</v>
      </c>
      <c r="O26" s="150">
        <f>M26+N26</f>
        <v>432265.37434622442</v>
      </c>
      <c r="P26" s="150">
        <f>R25+Balances!F15</f>
        <v>129089.84946236559</v>
      </c>
      <c r="Q26" s="141">
        <f>SUMIF(INPUT!$O$7:$VO$7,$C26,INPUT!$O$140:$VO$140)</f>
        <v>-701.57526881720423</v>
      </c>
      <c r="R26" s="150">
        <f>P26+Q26</f>
        <v>128388.27419354838</v>
      </c>
      <c r="S26" s="165">
        <f t="shared" si="16"/>
        <v>0.75667550373148706</v>
      </c>
      <c r="T26" s="141">
        <f>SUMIF(INPUT!$O$7:$VO$7,$C26,INPUT!$O$77:$VO$77)</f>
        <v>-2367.6115282589267</v>
      </c>
      <c r="U26" s="150">
        <f>'RateBase-E'!L10</f>
        <v>11238.844577882854</v>
      </c>
      <c r="V26" s="150">
        <f t="shared" si="12"/>
        <v>46.940670967288497</v>
      </c>
      <c r="W26" s="150">
        <f>Y25+Balances!C15</f>
        <v>58315.775951527139</v>
      </c>
      <c r="X26" s="141">
        <f>SUMIF(INPUT!$O$7:$VO$7,$C26,INPUT!$O$98:$VO$98)</f>
        <v>-761.35394846555073</v>
      </c>
      <c r="Y26" s="150">
        <f t="shared" si="13"/>
        <v>57554.422003061591</v>
      </c>
      <c r="Z26" s="150">
        <f t="shared" si="14"/>
        <v>-312.98954429991801</v>
      </c>
      <c r="AA26" s="141">
        <f>SUMIF(INPUT!$O$7:$VO$7,$C26,INPUT!$O$155:$VO$155)+SUMIF(INPUT!$O$7:$VO$7,$C26,INPUT!$O$156:$VO$156)</f>
        <v>3782.5826166773263</v>
      </c>
      <c r="AB26" s="141">
        <f>SUMIF(INPUT!$O$7:$VO$7,$C26,INPUT!$O$160:$VO$160)+SUMIF(INPUT!$O$7:$VO$7,$C26,INPUT!$O$161:$VO$161)</f>
        <v>2419.5381453993491</v>
      </c>
      <c r="AC26" s="141">
        <f t="shared" si="15"/>
        <v>-286.23933896837519</v>
      </c>
      <c r="AD26" s="141">
        <f>-SUMIF(INPUT!$N$7:$VO$7,$C26,INPUT!$N$179:$VO$179)</f>
        <v>0</v>
      </c>
      <c r="AE26" s="141">
        <f>-SUMIF(INPUT!$N$7:$VO$7,$C26,INPUT!$N$180:$VO$180)</f>
        <v>0</v>
      </c>
      <c r="AF26" s="141">
        <f t="shared" si="2"/>
        <v>-4955.4457306582699</v>
      </c>
      <c r="AG26" s="142">
        <f>AF26*HLOOKUP(YEAR(C26),INPUT!$E$53:$P$58,5,FALSE)+F26+I26</f>
        <v>-6912.8467942682864</v>
      </c>
      <c r="AH26" s="290"/>
      <c r="AI26" s="59" t="str">
        <v>Jan19 - Dec19</v>
      </c>
      <c r="AJ26" s="39">
        <f>V26/$V$8*WACC!$G$10/12</f>
        <v>37.532842096289727</v>
      </c>
      <c r="AM26" s="151"/>
      <c r="AN26" s="23">
        <f t="shared" si="7"/>
        <v>1</v>
      </c>
    </row>
    <row r="27" spans="1:40" hidden="1" outlineLevel="1">
      <c r="A27" s="23" t="str">
        <f t="shared" si="0"/>
        <v/>
      </c>
      <c r="B27" s="23">
        <f t="shared" si="8"/>
        <v>2019</v>
      </c>
      <c r="C27" s="29">
        <v>43497</v>
      </c>
      <c r="D27" s="231">
        <f t="shared" si="3"/>
        <v>0</v>
      </c>
      <c r="E27" s="231">
        <f>SUMIF(INPUT!$F$7:$CK$7,$C27,INPUT!$F$62:$CK$62)</f>
        <v>0</v>
      </c>
      <c r="F27" s="231">
        <f>-SUMIF(INPUT!$F$7:$VO$7,$C27,INPUT!$F$63:$VO$63)</f>
        <v>0</v>
      </c>
      <c r="G27" s="231">
        <f t="shared" si="4"/>
        <v>0</v>
      </c>
      <c r="H27" s="232">
        <f>SUMIF(INPUT!$F$7:$VO$7,$C27,INPUT!$F$195:$VO$195)</f>
        <v>2.7799999999999998E-2</v>
      </c>
      <c r="I27" s="231">
        <f t="shared" si="6"/>
        <v>0</v>
      </c>
      <c r="J27" s="140">
        <f>L26+Balances!C16+Balances!D16</f>
        <v>230306.55517446334</v>
      </c>
      <c r="K27" s="141">
        <f>SUMIF(INPUT!$O$7:$VO$7,$C27,INPUT!$O$77:$VO$77)+SUMIF(INPUT!$O$7:$VO$7,$C27,INPUT!$O$98:$VO$98)</f>
        <v>-3128.9654767244774</v>
      </c>
      <c r="L27" s="150">
        <f t="shared" si="9"/>
        <v>227177.58969773888</v>
      </c>
      <c r="M27" s="150">
        <f>O26+Balances!E16</f>
        <v>432265.37434622442</v>
      </c>
      <c r="N27" s="141">
        <f>SUMIF(INPUT!$O$7:$VO$7,$C27,INPUT!$O$119:$VO$119)</f>
        <v>-572.61677281558332</v>
      </c>
      <c r="O27" s="150">
        <f t="shared" si="10"/>
        <v>431692.75757340883</v>
      </c>
      <c r="P27" s="150">
        <f>R26+Balances!F16</f>
        <v>128388.27419354838</v>
      </c>
      <c r="Q27" s="141">
        <f>SUMIF(INPUT!$O$7:$VO$7,$C27,INPUT!$O$140:$VO$140)</f>
        <v>-701.57526881720423</v>
      </c>
      <c r="R27" s="150">
        <f t="shared" ref="R27:R33" si="17">P27+Q27</f>
        <v>127686.69892473117</v>
      </c>
      <c r="S27" s="165">
        <f t="shared" si="16"/>
        <v>0.75667550373148706</v>
      </c>
      <c r="T27" s="141">
        <f>SUMIF(INPUT!$O$7:$VO$7,$C27,INPUT!$O$77:$VO$77)</f>
        <v>-2367.6115282589267</v>
      </c>
      <c r="U27" s="150">
        <f>'RateBase-E'!L11</f>
        <v>14789.656989354557</v>
      </c>
      <c r="V27" s="150">
        <f t="shared" si="12"/>
        <v>70.308405337601414</v>
      </c>
      <c r="W27" s="150">
        <f>Y26+Balances!C16</f>
        <v>57554.422003061591</v>
      </c>
      <c r="X27" s="141">
        <f>SUMIF(INPUT!$O$7:$VO$7,$C27,INPUT!$O$98:$VO$98)</f>
        <v>-761.35394846555073</v>
      </c>
      <c r="Y27" s="150">
        <f t="shared" si="13"/>
        <v>56793.068054596042</v>
      </c>
      <c r="Z27" s="150">
        <f t="shared" si="14"/>
        <v>-308.87639303949527</v>
      </c>
      <c r="AA27" s="141">
        <f>SUMIF(INPUT!$O$7:$VO$7,$C27,INPUT!$O$155:$VO$155)+SUMIF(INPUT!$O$7:$VO$7,$C27,INPUT!$O$156:$VO$156)</f>
        <v>3782.5826166773263</v>
      </c>
      <c r="AB27" s="141">
        <f>SUMIF(INPUT!$O$7:$VO$7,$C27,INPUT!$O$160:$VO$160)+SUMIF(INPUT!$O$7:$VO$7,$C27,INPUT!$O$161:$VO$161)</f>
        <v>2419.5381453993491</v>
      </c>
      <c r="AC27" s="141">
        <f t="shared" si="15"/>
        <v>-286.23933896837519</v>
      </c>
      <c r="AD27" s="141">
        <f>-SUMIF(INPUT!$N$7:$VO$7,$C27,INPUT!$N$179:$VO$179)</f>
        <v>0</v>
      </c>
      <c r="AE27" s="141">
        <f>-SUMIF(INPUT!$N$7:$VO$7,$C27,INPUT!$N$180:$VO$180)</f>
        <v>0</v>
      </c>
      <c r="AF27" s="141">
        <f t="shared" si="2"/>
        <v>-4927.9648450275336</v>
      </c>
      <c r="AG27" s="142">
        <f>AF27*HLOOKUP(YEAR(C27),INPUT!$E$53:$P$58,5,FALSE)+F27+I27</f>
        <v>-6874.5109588134092</v>
      </c>
      <c r="AH27" s="290"/>
      <c r="AI27" s="59" t="str">
        <v>Jan19 - Dec19</v>
      </c>
      <c r="AJ27" s="39">
        <f>V27/$V$8*WACC!$G$10/12</f>
        <v>56.217225301638273</v>
      </c>
      <c r="AM27" s="151"/>
      <c r="AN27" s="23">
        <f t="shared" si="7"/>
        <v>1</v>
      </c>
    </row>
    <row r="28" spans="1:40" hidden="1" outlineLevel="1">
      <c r="A28" s="23" t="str">
        <f t="shared" si="0"/>
        <v/>
      </c>
      <c r="B28" s="23">
        <f t="shared" si="8"/>
        <v>2019</v>
      </c>
      <c r="C28" s="29">
        <v>43525</v>
      </c>
      <c r="D28" s="231">
        <f t="shared" si="3"/>
        <v>0</v>
      </c>
      <c r="E28" s="231">
        <f>SUMIF(INPUT!$F$7:$CK$7,$C28,INPUT!$F$62:$CK$62)</f>
        <v>0</v>
      </c>
      <c r="F28" s="231">
        <f>-SUMIF(INPUT!$F$7:$VO$7,$C28,INPUT!$F$63:$VO$63)</f>
        <v>0</v>
      </c>
      <c r="G28" s="231">
        <f t="shared" si="4"/>
        <v>0</v>
      </c>
      <c r="H28" s="232">
        <f>SUMIF(INPUT!$F$7:$VO$7,$C28,INPUT!$F$195:$VO$195)</f>
        <v>2.76E-2</v>
      </c>
      <c r="I28" s="231">
        <f t="shared" si="6"/>
        <v>0</v>
      </c>
      <c r="J28" s="140">
        <f>L27+Balances!C17+Balances!D17</f>
        <v>227177.58969773888</v>
      </c>
      <c r="K28" s="141">
        <f>SUMIF(INPUT!$O$7:$VO$7,$C28,INPUT!$O$77:$VO$77)+SUMIF(INPUT!$O$7:$VO$7,$C28,INPUT!$O$98:$VO$98)</f>
        <v>-3128.9654767244774</v>
      </c>
      <c r="L28" s="150">
        <f t="shared" si="9"/>
        <v>224048.62422101441</v>
      </c>
      <c r="M28" s="150">
        <f>O27+Balances!E17</f>
        <v>431692.75757340883</v>
      </c>
      <c r="N28" s="141">
        <f>SUMIF(INPUT!$O$7:$VO$7,$C28,INPUT!$O$119:$VO$119)</f>
        <v>-1396.6167728155833</v>
      </c>
      <c r="O28" s="150">
        <f t="shared" si="10"/>
        <v>430296.14080059325</v>
      </c>
      <c r="P28" s="150">
        <f>R27+Balances!F17</f>
        <v>127686.69892473117</v>
      </c>
      <c r="Q28" s="141">
        <f>SUMIF(INPUT!$O$7:$VO$7,$C28,INPUT!$O$140:$VO$140)</f>
        <v>-701.57526881720423</v>
      </c>
      <c r="R28" s="150">
        <f t="shared" si="17"/>
        <v>126985.12365591397</v>
      </c>
      <c r="S28" s="165">
        <f t="shared" si="16"/>
        <v>0.75667550373148706</v>
      </c>
      <c r="T28" s="141">
        <f>SUMIF(INPUT!$O$7:$VO$7,$C28,INPUT!$O$77:$VO$77)</f>
        <v>-2367.6115282589267</v>
      </c>
      <c r="U28" s="150">
        <f>'RateBase-E'!L12</f>
        <v>18914.915647518636</v>
      </c>
      <c r="V28" s="150">
        <f t="shared" si="12"/>
        <v>91.043072478160511</v>
      </c>
      <c r="W28" s="150">
        <f>Y27+Balances!C17</f>
        <v>56793.068054596042</v>
      </c>
      <c r="X28" s="141">
        <f>SUMIF(INPUT!$O$7:$VO$7,$C28,INPUT!$O$98:$VO$98)</f>
        <v>-761.35394846555073</v>
      </c>
      <c r="Y28" s="150">
        <f t="shared" si="13"/>
        <v>56031.714106130494</v>
      </c>
      <c r="Z28" s="150">
        <f t="shared" si="14"/>
        <v>-304.76324177907253</v>
      </c>
      <c r="AA28" s="141">
        <f>SUMIF(INPUT!$O$7:$VO$7,$C28,INPUT!$O$155:$VO$155)+SUMIF(INPUT!$O$7:$VO$7,$C28,INPUT!$O$156:$VO$156)</f>
        <v>1596.2320141453492</v>
      </c>
      <c r="AB28" s="141">
        <f>SUMIF(INPUT!$O$7:$VO$7,$C28,INPUT!$O$160:$VO$160)+SUMIF(INPUT!$O$7:$VO$7,$C28,INPUT!$O$161:$VO$161)</f>
        <v>-1185.4155982986986</v>
      </c>
      <c r="AC28" s="141">
        <f t="shared" si="15"/>
        <v>-584.14599861325007</v>
      </c>
      <c r="AD28" s="141">
        <f>-SUMIF(INPUT!$N$7:$VO$7,$C28,INPUT!$N$179:$VO$179)</f>
        <v>0</v>
      </c>
      <c r="AE28" s="141">
        <f>-SUMIF(INPUT!$N$7:$VO$7,$C28,INPUT!$N$180:$VO$180)</f>
        <v>0</v>
      </c>
      <c r="AF28" s="141">
        <f t="shared" si="2"/>
        <v>-6025.0236862714273</v>
      </c>
      <c r="AG28" s="142">
        <f>AF28*HLOOKUP(YEAR(C28),INPUT!$E$53:$P$58,5,FALSE)+F28+I28</f>
        <v>-8404.9080423486412</v>
      </c>
      <c r="AH28" s="290"/>
      <c r="AI28" s="59" t="str">
        <v>Jan19 - Dec19</v>
      </c>
      <c r="AJ28" s="39">
        <f>V28/$V$8*WACC!$G$10/12</f>
        <v>72.796259466873281</v>
      </c>
      <c r="AM28" s="151"/>
      <c r="AN28" s="23">
        <f t="shared" si="7"/>
        <v>1</v>
      </c>
    </row>
    <row r="29" spans="1:40" hidden="1" outlineLevel="1">
      <c r="A29" s="23" t="str">
        <f t="shared" si="0"/>
        <v/>
      </c>
      <c r="B29" s="23">
        <f t="shared" si="8"/>
        <v>2019</v>
      </c>
      <c r="C29" s="29">
        <v>43556</v>
      </c>
      <c r="D29" s="231">
        <f t="shared" si="3"/>
        <v>0</v>
      </c>
      <c r="E29" s="231">
        <f>SUMIF(INPUT!$F$7:$CK$7,$C29,INPUT!$F$62:$CK$62)</f>
        <v>0</v>
      </c>
      <c r="F29" s="231">
        <f>-SUMIF(INPUT!$F$7:$VO$7,$C29,INPUT!$F$63:$VO$63)</f>
        <v>0</v>
      </c>
      <c r="G29" s="231">
        <f t="shared" si="4"/>
        <v>0</v>
      </c>
      <c r="H29" s="232">
        <f>SUMIF(INPUT!$F$7:$VO$7,$C29,INPUT!$F$195:$VO$195)</f>
        <v>2.8799999999999999E-2</v>
      </c>
      <c r="I29" s="231">
        <f t="shared" si="6"/>
        <v>0</v>
      </c>
      <c r="J29" s="140">
        <f>L28+Balances!C18+Balances!D18</f>
        <v>224048.62422101441</v>
      </c>
      <c r="K29" s="141">
        <f>SUMIF(INPUT!$O$7:$VO$7,$C29,INPUT!$O$77:$VO$77)+SUMIF(INPUT!$O$7:$VO$7,$C29,INPUT!$O$98:$VO$98)</f>
        <v>-3128.9654767244774</v>
      </c>
      <c r="L29" s="150">
        <f t="shared" si="9"/>
        <v>220919.65874428995</v>
      </c>
      <c r="M29" s="150">
        <f>O28+Balances!E18</f>
        <v>430296.14080059325</v>
      </c>
      <c r="N29" s="141">
        <f>SUMIF(INPUT!$O$7:$VO$7,$C29,INPUT!$O$119:$VO$119)</f>
        <v>-847.61677281558332</v>
      </c>
      <c r="O29" s="150">
        <f t="shared" si="10"/>
        <v>429448.52402777766</v>
      </c>
      <c r="P29" s="150">
        <f>R28+Balances!F18</f>
        <v>126985.12365591397</v>
      </c>
      <c r="Q29" s="141">
        <f>SUMIF(INPUT!$O$7:$VO$7,$C29,INPUT!$O$140:$VO$140)</f>
        <v>-701.57526881720423</v>
      </c>
      <c r="R29" s="150">
        <f t="shared" si="17"/>
        <v>126283.54838709676</v>
      </c>
      <c r="S29" s="165">
        <f t="shared" si="16"/>
        <v>0.75667550373148706</v>
      </c>
      <c r="T29" s="141">
        <f>SUMIF(INPUT!$O$7:$VO$7,$C29,INPUT!$O$77:$VO$77)</f>
        <v>-2367.6115282589267</v>
      </c>
      <c r="U29" s="150">
        <f>'RateBase-E'!L13</f>
        <v>22555.372927095137</v>
      </c>
      <c r="V29" s="150">
        <f t="shared" si="12"/>
        <v>112.01988908348486</v>
      </c>
      <c r="W29" s="150">
        <f>Y28+Balances!C18</f>
        <v>56031.714106130494</v>
      </c>
      <c r="X29" s="141">
        <f>SUMIF(INPUT!$O$7:$VO$7,$C29,INPUT!$O$98:$VO$98)</f>
        <v>-761.35394846555073</v>
      </c>
      <c r="Y29" s="150">
        <f t="shared" si="13"/>
        <v>55270.360157664945</v>
      </c>
      <c r="Z29" s="150">
        <f>-(Y28+Y29)/2*$Z$8</f>
        <v>-300.65009051864973</v>
      </c>
      <c r="AA29" s="141">
        <f>SUMIF(INPUT!$O$7:$VO$7,$C29,INPUT!$O$155:$VO$155)+SUMIF(INPUT!$O$7:$VO$7,$C29,INPUT!$O$156:$VO$156)</f>
        <v>3053.7990825000006</v>
      </c>
      <c r="AB29" s="141">
        <f>SUMIF(INPUT!$O$7:$VO$7,$C29,INPUT!$O$160:$VO$160)+SUMIF(INPUT!$O$7:$VO$7,$C29,INPUT!$O$161:$VO$161)</f>
        <v>1217.8868974999998</v>
      </c>
      <c r="AC29" s="141">
        <f t="shared" si="15"/>
        <v>-385.54155885000017</v>
      </c>
      <c r="AD29" s="141">
        <f>-SUMIF(INPUT!$N$7:$VO$7,$C29,INPUT!$N$179:$VO$179)</f>
        <v>0</v>
      </c>
      <c r="AE29" s="141">
        <f>-SUMIF(INPUT!$N$7:$VO$7,$C29,INPUT!$N$180:$VO$180)</f>
        <v>0</v>
      </c>
      <c r="AF29" s="141">
        <f t="shared" si="2"/>
        <v>-5252.3292786424299</v>
      </c>
      <c r="AG29" s="142">
        <f>AF29*HLOOKUP(YEAR(C29),INPUT!$E$53:$P$58,5,FALSE)+F29+I29</f>
        <v>-7326.9993437061894</v>
      </c>
      <c r="AH29" s="290"/>
      <c r="AI29" s="59" t="str">
        <v>Jan19 - Dec19</v>
      </c>
      <c r="AJ29" s="39">
        <f>V29/$V$8*WACC!$G$10/12</f>
        <v>89.568911606403319</v>
      </c>
      <c r="AM29" s="151"/>
      <c r="AN29" s="23">
        <f t="shared" si="7"/>
        <v>1</v>
      </c>
    </row>
    <row r="30" spans="1:40" hidden="1" outlineLevel="1">
      <c r="A30" s="23" t="str">
        <f t="shared" si="0"/>
        <v/>
      </c>
      <c r="B30" s="23">
        <f t="shared" si="8"/>
        <v>2019</v>
      </c>
      <c r="C30" s="29">
        <v>43586</v>
      </c>
      <c r="D30" s="231">
        <f t="shared" si="3"/>
        <v>0</v>
      </c>
      <c r="E30" s="231">
        <f>SUMIF(INPUT!$F$7:$CK$7,$C30,INPUT!$F$62:$CK$62)</f>
        <v>0</v>
      </c>
      <c r="F30" s="231">
        <f>-SUMIF(INPUT!$F$7:$VO$7,$C30,INPUT!$F$63:$VO$63)</f>
        <v>0</v>
      </c>
      <c r="G30" s="231">
        <f t="shared" si="4"/>
        <v>0</v>
      </c>
      <c r="H30" s="232">
        <f>SUMIF(INPUT!$F$7:$VO$7,$C30,INPUT!$F$195:$VO$195)</f>
        <v>2.64E-2</v>
      </c>
      <c r="I30" s="231">
        <f t="shared" si="6"/>
        <v>0</v>
      </c>
      <c r="J30" s="140">
        <f>L29+Balances!C19+Balances!D19</f>
        <v>220919.65874428995</v>
      </c>
      <c r="K30" s="141">
        <f>SUMIF(INPUT!$O$7:$VO$7,$C30,INPUT!$O$77:$VO$77)+SUMIF(INPUT!$O$7:$VO$7,$C30,INPUT!$O$98:$VO$98)</f>
        <v>-3128.9654767244774</v>
      </c>
      <c r="L30" s="150">
        <f t="shared" si="9"/>
        <v>217790.69326756548</v>
      </c>
      <c r="M30" s="150">
        <f>O29+Balances!E19</f>
        <v>429448.52402777766</v>
      </c>
      <c r="N30" s="141">
        <f>SUMIF(INPUT!$O$7:$VO$7,$C30,INPUT!$O$119:$VO$119)</f>
        <v>-847.61677281558332</v>
      </c>
      <c r="O30" s="150">
        <f t="shared" si="10"/>
        <v>428600.90725496208</v>
      </c>
      <c r="P30" s="150">
        <f>R29+Balances!F19</f>
        <v>126283.54838709676</v>
      </c>
      <c r="Q30" s="141">
        <f>SUMIF(INPUT!$O$7:$VO$7,$C30,INPUT!$O$140:$VO$140)</f>
        <v>-701.57526881720423</v>
      </c>
      <c r="R30" s="150">
        <f t="shared" si="17"/>
        <v>125581.97311827955</v>
      </c>
      <c r="S30" s="165">
        <f t="shared" si="16"/>
        <v>0.75667550373148706</v>
      </c>
      <c r="T30" s="141">
        <f>SUMIF(INPUT!$O$7:$VO$7,$C30,INPUT!$O$77:$VO$77)</f>
        <v>-2367.6115282589267</v>
      </c>
      <c r="U30" s="150">
        <f>'RateBase-E'!L14</f>
        <v>26123.84083692565</v>
      </c>
      <c r="V30" s="150">
        <f t="shared" si="12"/>
        <v>131.49269787948765</v>
      </c>
      <c r="W30" s="150">
        <f>Y29+Balances!C19</f>
        <v>55270.360157664945</v>
      </c>
      <c r="X30" s="141">
        <f>SUMIF(INPUT!$O$7:$VO$7,$C30,INPUT!$O$98:$VO$98)</f>
        <v>-761.35394846555073</v>
      </c>
      <c r="Y30" s="150">
        <f t="shared" si="13"/>
        <v>54509.006209199397</v>
      </c>
      <c r="Z30" s="150">
        <f t="shared" si="14"/>
        <v>-296.53693925822699</v>
      </c>
      <c r="AA30" s="141">
        <f>SUMIF(INPUT!$O$7:$VO$7,$C30,INPUT!$O$155:$VO$155)+SUMIF(INPUT!$O$7:$VO$7,$C30,INPUT!$O$156:$VO$156)</f>
        <v>3053.7990825000006</v>
      </c>
      <c r="AB30" s="141">
        <f>SUMIF(INPUT!$O$7:$VO$7,$C30,INPUT!$O$160:$VO$160)+SUMIF(INPUT!$O$7:$VO$7,$C30,INPUT!$O$161:$VO$161)</f>
        <v>1217.8868974999998</v>
      </c>
      <c r="AC30" s="141">
        <f t="shared" si="15"/>
        <v>-385.54155885000017</v>
      </c>
      <c r="AD30" s="141">
        <f>-SUMIF(INPUT!$N$7:$VO$7,$C30,INPUT!$N$179:$VO$179)</f>
        <v>0</v>
      </c>
      <c r="AE30" s="141">
        <f>-SUMIF(INPUT!$N$7:$VO$7,$C30,INPUT!$N$180:$VO$180)</f>
        <v>0</v>
      </c>
      <c r="AF30" s="141">
        <f t="shared" si="2"/>
        <v>-5228.7433185860045</v>
      </c>
      <c r="AG30" s="142">
        <f>AF30*HLOOKUP(YEAR(C30),INPUT!$E$53:$P$58,5,FALSE)+F30+I30</f>
        <v>-7294.0969294274764</v>
      </c>
      <c r="AH30" s="290"/>
      <c r="AI30" s="59" t="str">
        <v>Jan19 - Dec19</v>
      </c>
      <c r="AJ30" s="39">
        <f>V30/$V$8*WACC!$G$10/12</f>
        <v>105.13898852799089</v>
      </c>
      <c r="AM30" s="151"/>
      <c r="AN30" s="23">
        <f t="shared" si="7"/>
        <v>1</v>
      </c>
    </row>
    <row r="31" spans="1:40" hidden="1" outlineLevel="1">
      <c r="A31" s="23" t="str">
        <f t="shared" si="0"/>
        <v/>
      </c>
      <c r="B31" s="23">
        <f t="shared" si="8"/>
        <v>2019</v>
      </c>
      <c r="C31" s="29">
        <v>43617</v>
      </c>
      <c r="D31" s="231">
        <f t="shared" si="3"/>
        <v>0</v>
      </c>
      <c r="E31" s="231">
        <f>SUMIF(INPUT!$F$7:$CK$7,$C31,INPUT!$F$62:$CK$62)</f>
        <v>0</v>
      </c>
      <c r="F31" s="231">
        <f>-SUMIF(INPUT!$F$7:$VO$7,$C31,INPUT!$F$63:$VO$63)</f>
        <v>0</v>
      </c>
      <c r="G31" s="231">
        <f t="shared" si="4"/>
        <v>0</v>
      </c>
      <c r="H31" s="232">
        <f>SUMIF(INPUT!$F$7:$VO$7,$C31,INPUT!$F$195:$VO$195)</f>
        <v>2.6100000000000002E-2</v>
      </c>
      <c r="I31" s="231">
        <f t="shared" si="6"/>
        <v>0</v>
      </c>
      <c r="J31" s="140">
        <f>L30+Balances!C20+Balances!D20</f>
        <v>217790.69326756548</v>
      </c>
      <c r="K31" s="141">
        <f>SUMIF(INPUT!$O$7:$VO$7,$C31,INPUT!$O$77:$VO$77)+SUMIF(INPUT!$O$7:$VO$7,$C31,INPUT!$O$98:$VO$98)</f>
        <v>-3128.9654767244774</v>
      </c>
      <c r="L31" s="150">
        <f t="shared" si="9"/>
        <v>214661.72779084102</v>
      </c>
      <c r="M31" s="150">
        <f>O30+Balances!E20</f>
        <v>428600.90725496208</v>
      </c>
      <c r="N31" s="141">
        <f>SUMIF(INPUT!$O$7:$VO$7,$C31,INPUT!$O$119:$VO$119)</f>
        <v>-845.61677281558332</v>
      </c>
      <c r="O31" s="150">
        <f t="shared" si="10"/>
        <v>427755.29048214649</v>
      </c>
      <c r="P31" s="150">
        <f>R30+Balances!F20</f>
        <v>125581.97311827955</v>
      </c>
      <c r="Q31" s="141">
        <f>SUMIF(INPUT!$O$7:$VO$7,$C31,INPUT!$O$140:$VO$140)</f>
        <v>-701.57526881720423</v>
      </c>
      <c r="R31" s="150">
        <f t="shared" si="17"/>
        <v>124880.39784946234</v>
      </c>
      <c r="S31" s="165">
        <f t="shared" si="16"/>
        <v>0.75667550373148706</v>
      </c>
      <c r="T31" s="141">
        <f>SUMIF(INPUT!$O$7:$VO$7,$C31,INPUT!$O$77:$VO$77)</f>
        <v>-2367.6115282589267</v>
      </c>
      <c r="U31" s="150">
        <f>'RateBase-E'!L15</f>
        <v>29621.62791611379</v>
      </c>
      <c r="V31" s="150">
        <f t="shared" si="12"/>
        <v>150.58012474128307</v>
      </c>
      <c r="W31" s="150">
        <f>Y30+Balances!C20</f>
        <v>54509.006209199397</v>
      </c>
      <c r="X31" s="141">
        <f>SUMIF(INPUT!$O$7:$VO$7,$C31,INPUT!$O$98:$VO$98)</f>
        <v>-761.35394846555073</v>
      </c>
      <c r="Y31" s="150">
        <f t="shared" si="13"/>
        <v>53747.652260733848</v>
      </c>
      <c r="Z31" s="150">
        <f t="shared" si="14"/>
        <v>-292.42378799780425</v>
      </c>
      <c r="AA31" s="141">
        <f>SUMIF(INPUT!$O$7:$VO$7,$C31,INPUT!$O$155:$VO$155)+SUMIF(INPUT!$O$7:$VO$7,$C31,INPUT!$O$156:$VO$156)</f>
        <v>3053.7990825000006</v>
      </c>
      <c r="AB31" s="141">
        <f>SUMIF(INPUT!$O$7:$VO$7,$C31,INPUT!$O$160:$VO$160)+SUMIF(INPUT!$O$7:$VO$7,$C31,INPUT!$O$161:$VO$161)</f>
        <v>1217.8868974999998</v>
      </c>
      <c r="AC31" s="141">
        <f t="shared" si="15"/>
        <v>-385.54155885000017</v>
      </c>
      <c r="AD31" s="141">
        <f>-SUMIF(INPUT!$N$7:$VO$7,$C31,INPUT!$N$179:$VO$179)</f>
        <v>0</v>
      </c>
      <c r="AE31" s="141">
        <f>-SUMIF(INPUT!$N$7:$VO$7,$C31,INPUT!$N$180:$VO$180)</f>
        <v>0</v>
      </c>
      <c r="AF31" s="141">
        <f t="shared" si="2"/>
        <v>-5203.5427404637867</v>
      </c>
      <c r="AG31" s="142">
        <f>AF31*HLOOKUP(YEAR(C31),INPUT!$E$53:$P$58,5,FALSE)+F31+I31</f>
        <v>-7258.9421229469826</v>
      </c>
      <c r="AH31" s="290"/>
      <c r="AI31" s="59" t="str">
        <v>Jan19 - Dec19</v>
      </c>
      <c r="AJ31" s="39">
        <f>V31/$V$8*WACC!$G$10/12</f>
        <v>120.40092159510634</v>
      </c>
      <c r="AM31" s="151"/>
      <c r="AN31" s="23">
        <f t="shared" si="7"/>
        <v>1</v>
      </c>
    </row>
    <row r="32" spans="1:40" hidden="1" outlineLevel="1">
      <c r="A32" s="23" t="str">
        <f t="shared" si="0"/>
        <v/>
      </c>
      <c r="B32" s="23">
        <f t="shared" si="8"/>
        <v>2019</v>
      </c>
      <c r="C32" s="29">
        <v>43647</v>
      </c>
      <c r="D32" s="231">
        <f t="shared" si="3"/>
        <v>0</v>
      </c>
      <c r="E32" s="231">
        <f>SUMIF(INPUT!$F$7:$CK$7,$C32,INPUT!$F$62:$CK$62)</f>
        <v>0</v>
      </c>
      <c r="F32" s="231">
        <f>-SUMIF(INPUT!$F$7:$VO$7,$C32,INPUT!$F$63:$VO$63)</f>
        <v>0</v>
      </c>
      <c r="G32" s="231">
        <f t="shared" si="4"/>
        <v>0</v>
      </c>
      <c r="H32" s="232">
        <f>SUMIF(INPUT!$F$7:$VO$7,$C32,INPUT!$F$195:$VO$195)</f>
        <v>2.52E-2</v>
      </c>
      <c r="I32" s="231">
        <f t="shared" si="6"/>
        <v>0</v>
      </c>
      <c r="J32" s="140">
        <f>L31+Balances!C21+Balances!D21</f>
        <v>214661.72779084102</v>
      </c>
      <c r="K32" s="141">
        <f>SUMIF(INPUT!$O$7:$VO$7,$C32,INPUT!$O$77:$VO$77)+SUMIF(INPUT!$O$7:$VO$7,$C32,INPUT!$O$98:$VO$98)</f>
        <v>-3128.9654767244774</v>
      </c>
      <c r="L32" s="150">
        <f t="shared" si="9"/>
        <v>211532.76231411655</v>
      </c>
      <c r="M32" s="150">
        <f>O31+Balances!E21</f>
        <v>427755.29048214649</v>
      </c>
      <c r="N32" s="141">
        <f>SUMIF(INPUT!$O$7:$VO$7,$C32,INPUT!$O$119:$VO$119)</f>
        <v>-847.21237933458337</v>
      </c>
      <c r="O32" s="150">
        <f t="shared" si="10"/>
        <v>426908.07810281188</v>
      </c>
      <c r="P32" s="150">
        <f>R31+Balances!F21</f>
        <v>124880.39784946234</v>
      </c>
      <c r="Q32" s="141">
        <f>SUMIF(INPUT!$O$7:$VO$7,$C32,INPUT!$O$140:$VO$140)</f>
        <v>-701.57526881720423</v>
      </c>
      <c r="R32" s="150">
        <f t="shared" si="17"/>
        <v>124178.82258064514</v>
      </c>
      <c r="S32" s="165">
        <f t="shared" si="16"/>
        <v>0.75667550373148706</v>
      </c>
      <c r="T32" s="141">
        <f>SUMIF(INPUT!$O$7:$VO$7,$C32,INPUT!$O$77:$VO$77)</f>
        <v>-2367.6115282589267</v>
      </c>
      <c r="U32" s="150">
        <f>'RateBase-E'!L16</f>
        <v>33048.268703374924</v>
      </c>
      <c r="V32" s="150">
        <f>(U31+U32)/2*$V$8</f>
        <v>169.28444699770142</v>
      </c>
      <c r="W32" s="150">
        <f>Y31+Balances!C21</f>
        <v>53747.652260733848</v>
      </c>
      <c r="X32" s="141">
        <f>SUMIF(INPUT!$O$7:$VO$7,$C32,INPUT!$O$98:$VO$98)</f>
        <v>-761.35394846555073</v>
      </c>
      <c r="Y32" s="150">
        <f t="shared" si="13"/>
        <v>52986.2983122683</v>
      </c>
      <c r="Z32" s="150">
        <f t="shared" si="14"/>
        <v>-288.31063673738151</v>
      </c>
      <c r="AA32" s="141">
        <f>SUMIF(INPUT!$O$7:$VO$7,$C32,INPUT!$O$155:$VO$155)+SUMIF(INPUT!$O$7:$VO$7,$C32,INPUT!$O$156:$VO$156)</f>
        <v>3053.7990825000011</v>
      </c>
      <c r="AB32" s="141">
        <f>SUMIF(INPUT!$O$7:$VO$7,$C32,INPUT!$O$160:$VO$160)+SUMIF(INPUT!$O$7:$VO$7,$C32,INPUT!$O$161:$VO$161)</f>
        <v>1217.8868974999998</v>
      </c>
      <c r="AC32" s="141">
        <f t="shared" si="15"/>
        <v>-385.54155885000023</v>
      </c>
      <c r="AD32" s="141">
        <f>-SUMIF(INPUT!$N$7:$VO$7,$C32,INPUT!$N$179:$VO$179)</f>
        <v>0</v>
      </c>
      <c r="AE32" s="141">
        <f>-SUMIF(INPUT!$N$7:$VO$7,$C32,INPUT!$N$180:$VO$180)</f>
        <v>0</v>
      </c>
      <c r="AF32" s="141">
        <f t="shared" si="2"/>
        <v>-5182.3208734659456</v>
      </c>
      <c r="AG32" s="142">
        <f>AF32*HLOOKUP(YEAR(C32),INPUT!$E$53:$P$58,5,FALSE)+F32+I32</f>
        <v>-7229.337618484994</v>
      </c>
      <c r="AH32" s="290"/>
      <c r="AI32" s="59" t="str">
        <v>Jan19 - Dec19</v>
      </c>
      <c r="AJ32" s="39">
        <f>V32/$V$8*WACC!$G$10/12</f>
        <v>135.3565317153257</v>
      </c>
      <c r="AM32" s="151"/>
      <c r="AN32" s="23">
        <f t="shared" si="7"/>
        <v>1</v>
      </c>
    </row>
    <row r="33" spans="1:40" hidden="1" outlineLevel="1">
      <c r="A33" s="23" t="str">
        <f t="shared" si="0"/>
        <v/>
      </c>
      <c r="B33" s="23">
        <f t="shared" si="8"/>
        <v>2019</v>
      </c>
      <c r="C33" s="29">
        <v>43678</v>
      </c>
      <c r="D33" s="231">
        <f>G32</f>
        <v>0</v>
      </c>
      <c r="E33" s="231">
        <f>SUMIF(INPUT!$F$7:$CK$7,$C33,INPUT!$F$62:$CK$62)</f>
        <v>0</v>
      </c>
      <c r="F33" s="231">
        <f>-SUMIF(INPUT!$F$7:$VO$7,$C33,INPUT!$F$63:$VO$63)</f>
        <v>0</v>
      </c>
      <c r="G33" s="231">
        <f t="shared" si="4"/>
        <v>0</v>
      </c>
      <c r="H33" s="232">
        <f>SUMIF(INPUT!$F$7:$VO$7,$C33,INPUT!$F$195:$VO$195)</f>
        <v>2.5000000000000001E-2</v>
      </c>
      <c r="I33" s="231">
        <f t="shared" si="6"/>
        <v>0</v>
      </c>
      <c r="J33" s="140">
        <f>L32+Balances!C22+Balances!D22</f>
        <v>211532.76231411655</v>
      </c>
      <c r="K33" s="141">
        <f>SUMIF(INPUT!$O$7:$VO$7,$C33,INPUT!$O$77:$VO$77)+SUMIF(INPUT!$O$7:$VO$7,$C33,INPUT!$O$98:$VO$98)</f>
        <v>-3128.9654767244774</v>
      </c>
      <c r="L33" s="150">
        <f t="shared" si="9"/>
        <v>208403.79683739209</v>
      </c>
      <c r="M33" s="150">
        <f>O32+Balances!E22</f>
        <v>426908.07810281188</v>
      </c>
      <c r="N33" s="141">
        <f>SUMIF(INPUT!$O$7:$VO$7,$C33,INPUT!$O$119:$VO$119)</f>
        <v>-847.21237933458337</v>
      </c>
      <c r="O33" s="150">
        <f t="shared" si="10"/>
        <v>426060.86572347727</v>
      </c>
      <c r="P33" s="150">
        <f>R32+Balances!F22</f>
        <v>124178.82258064514</v>
      </c>
      <c r="Q33" s="141">
        <f>SUMIF(INPUT!$O$7:$VO$7,$C33,INPUT!$O$140:$VO$140)</f>
        <v>-701.57526881720423</v>
      </c>
      <c r="R33" s="150">
        <f t="shared" si="17"/>
        <v>123477.24731182793</v>
      </c>
      <c r="S33" s="165">
        <f t="shared" si="16"/>
        <v>0.75667550373148706</v>
      </c>
      <c r="T33" s="141">
        <f>SUMIF(INPUT!$O$7:$VO$7,$C33,INPUT!$O$77:$VO$77)</f>
        <v>-2367.6115282589267</v>
      </c>
      <c r="U33" s="150">
        <f>'RateBase-E'!L17</f>
        <v>36402.954466637777</v>
      </c>
      <c r="V33" s="150">
        <f>(U32+U33)/2*$V$8</f>
        <v>187.60222278703139</v>
      </c>
      <c r="W33" s="150">
        <f>Y32+Balances!C22</f>
        <v>52986.2983122683</v>
      </c>
      <c r="X33" s="141">
        <f>SUMIF(INPUT!$O$7:$VO$7,$C33,INPUT!$O$98:$VO$98)</f>
        <v>-761.35394846555073</v>
      </c>
      <c r="Y33" s="150">
        <f t="shared" si="13"/>
        <v>52224.944363802751</v>
      </c>
      <c r="Z33" s="150">
        <f t="shared" si="14"/>
        <v>-284.19748547695878</v>
      </c>
      <c r="AA33" s="141">
        <f>SUMIF(INPUT!$O$7:$VO$7,$C33,INPUT!$O$155:$VO$155)+SUMIF(INPUT!$O$7:$VO$7,$C33,INPUT!$O$156:$VO$156)</f>
        <v>3053.7990825000011</v>
      </c>
      <c r="AB33" s="141">
        <f>SUMIF(INPUT!$O$7:$VO$7,$C33,INPUT!$O$160:$VO$160)+SUMIF(INPUT!$O$7:$VO$7,$C33,INPUT!$O$161:$VO$161)</f>
        <v>1217.8868974999998</v>
      </c>
      <c r="AC33" s="141">
        <f t="shared" si="15"/>
        <v>-385.54155885000023</v>
      </c>
      <c r="AD33" s="141">
        <f>-SUMIF(INPUT!$N$7:$VO$7,$C33,INPUT!$N$179:$VO$179)</f>
        <v>0</v>
      </c>
      <c r="AE33" s="141">
        <f>-SUMIF(INPUT!$N$7:$VO$7,$C33,INPUT!$N$180:$VO$180)</f>
        <v>0</v>
      </c>
      <c r="AF33" s="141">
        <f t="shared" si="2"/>
        <v>-5159.8899464161932</v>
      </c>
      <c r="AG33" s="142">
        <f>AF33*HLOOKUP(YEAR(C33),INPUT!$E$53:$P$58,5,FALSE)+F33+I33</f>
        <v>-7198.0464752505895</v>
      </c>
      <c r="AH33" s="290"/>
      <c r="AI33" s="59" t="str">
        <v>Jan19 - Dec19</v>
      </c>
      <c r="AJ33" s="39">
        <f>V33/$V$8*WACC!$G$10/12</f>
        <v>150.00306684336576</v>
      </c>
      <c r="AM33" s="151"/>
      <c r="AN33" s="23">
        <f t="shared" si="7"/>
        <v>1</v>
      </c>
    </row>
    <row r="34" spans="1:40" hidden="1" outlineLevel="1">
      <c r="A34" s="23" t="str">
        <f t="shared" si="0"/>
        <v/>
      </c>
      <c r="B34" s="23">
        <f t="shared" si="8"/>
        <v>2019</v>
      </c>
      <c r="C34" s="29">
        <v>43709</v>
      </c>
      <c r="D34" s="231">
        <f t="shared" si="3"/>
        <v>0</v>
      </c>
      <c r="E34" s="231">
        <f>SUMIF(INPUT!$F$7:$CK$7,$C34,INPUT!$F$62:$CK$62)</f>
        <v>0</v>
      </c>
      <c r="F34" s="231">
        <f>-SUMIF(INPUT!$F$7:$VO$7,$C34,INPUT!$F$63:$VO$63)</f>
        <v>0</v>
      </c>
      <c r="G34" s="231">
        <f t="shared" si="4"/>
        <v>0</v>
      </c>
      <c r="H34" s="232">
        <f>SUMIF(INPUT!$F$7:$VO$7,$C34,INPUT!$F$195:$VO$195)</f>
        <v>2.3E-2</v>
      </c>
      <c r="I34" s="231">
        <f t="shared" si="6"/>
        <v>0</v>
      </c>
      <c r="J34" s="140">
        <f>L33+Balances!C23+Balances!D23</f>
        <v>208403.79683739209</v>
      </c>
      <c r="K34" s="141">
        <f>SUMIF(INPUT!$O$7:$VO$7,$C34,INPUT!$O$77:$VO$77)+SUMIF(INPUT!$O$7:$VO$7,$C34,INPUT!$O$98:$VO$98)</f>
        <v>-3128.9654767244774</v>
      </c>
      <c r="L34" s="150">
        <f t="shared" si="9"/>
        <v>205274.83136066762</v>
      </c>
      <c r="M34" s="150">
        <f>O33+Balances!E23</f>
        <v>426060.86572347727</v>
      </c>
      <c r="N34" s="141">
        <f>SUMIF(INPUT!$O$7:$VO$7,$C34,INPUT!$O$119:$VO$119)</f>
        <v>-847.21237933458337</v>
      </c>
      <c r="O34" s="150">
        <f>M34+N34</f>
        <v>425213.65334414266</v>
      </c>
      <c r="P34" s="150">
        <f>R33+Balances!F23</f>
        <v>123477.24731182793</v>
      </c>
      <c r="Q34" s="141">
        <f>SUMIF(INPUT!$O$7:$VO$7,$C34,INPUT!$O$140:$VO$140)</f>
        <v>-701.57526881720423</v>
      </c>
      <c r="R34" s="150">
        <f>P34+Q34</f>
        <v>122775.67204301072</v>
      </c>
      <c r="S34" s="165">
        <f t="shared" si="16"/>
        <v>0.75667550373148706</v>
      </c>
      <c r="T34" s="141">
        <f>SUMIF(INPUT!$O$7:$VO$7,$C34,INPUT!$O$77:$VO$77)</f>
        <v>-2367.6115282589267</v>
      </c>
      <c r="U34" s="150">
        <f>'RateBase-E'!L18</f>
        <v>39688.006335708749</v>
      </c>
      <c r="V34" s="150">
        <f>(U33+U34)/2*$V$8</f>
        <v>205.53753741063844</v>
      </c>
      <c r="W34" s="150">
        <f>Y33+Balances!C23</f>
        <v>52224.944363802751</v>
      </c>
      <c r="X34" s="141">
        <f>SUMIF(INPUT!$O$7:$VO$7,$C34,INPUT!$O$98:$VO$98)</f>
        <v>-761.35394846555073</v>
      </c>
      <c r="Y34" s="150">
        <f t="shared" si="13"/>
        <v>51463.590415337203</v>
      </c>
      <c r="Z34" s="150">
        <f t="shared" si="14"/>
        <v>-280.08433421653598</v>
      </c>
      <c r="AA34" s="141">
        <f>SUMIF(INPUT!$O$7:$VO$7,$C34,INPUT!$O$155:$VO$155)+SUMIF(INPUT!$O$7:$VO$7,$C34,INPUT!$O$156:$VO$156)</f>
        <v>3053.7990825000011</v>
      </c>
      <c r="AB34" s="141">
        <f>SUMIF(INPUT!$O$7:$VO$7,$C34,INPUT!$O$160:$VO$160)+SUMIF(INPUT!$O$7:$VO$7,$C34,INPUT!$O$161:$VO$161)</f>
        <v>1217.8868974999998</v>
      </c>
      <c r="AC34" s="141">
        <f t="shared" si="15"/>
        <v>-385.54155885000023</v>
      </c>
      <c r="AD34" s="141">
        <f>-SUMIF(INPUT!$N$7:$VO$7,$C34,INPUT!$N$179:$VO$179)</f>
        <v>0</v>
      </c>
      <c r="AE34" s="141">
        <f>-SUMIF(INPUT!$N$7:$VO$7,$C34,INPUT!$N$180:$VO$180)</f>
        <v>0</v>
      </c>
      <c r="AF34" s="141">
        <f t="shared" si="2"/>
        <v>-5137.8414805321636</v>
      </c>
      <c r="AG34" s="142">
        <f>AF34*HLOOKUP(YEAR(C34),INPUT!$E$53:$P$58,5,FALSE)+F34+I34</f>
        <v>-7167.2888653423679</v>
      </c>
      <c r="AH34" s="290"/>
      <c r="AI34" s="59" t="str">
        <v>Jan19 - Dec19</v>
      </c>
      <c r="AJ34" s="39">
        <f>V34/$V$8*WACC!$G$10/12</f>
        <v>164.3437935062681</v>
      </c>
      <c r="AM34" s="151"/>
      <c r="AN34" s="23">
        <f t="shared" si="7"/>
        <v>1</v>
      </c>
    </row>
    <row r="35" spans="1:40" hidden="1" outlineLevel="1">
      <c r="A35" s="23" t="str">
        <f t="shared" si="0"/>
        <v/>
      </c>
      <c r="B35" s="23">
        <f t="shared" si="8"/>
        <v>2019</v>
      </c>
      <c r="C35" s="29">
        <v>43739</v>
      </c>
      <c r="D35" s="231">
        <f t="shared" si="3"/>
        <v>0</v>
      </c>
      <c r="E35" s="231">
        <f>SUMIF(INPUT!$F$7:$CK$7,$C35,INPUT!$F$62:$CK$62)</f>
        <v>0</v>
      </c>
      <c r="F35" s="231">
        <f>-SUMIF(INPUT!$F$7:$VO$7,$C35,INPUT!$F$63:$VO$63)</f>
        <v>0</v>
      </c>
      <c r="G35" s="231">
        <f t="shared" si="4"/>
        <v>0</v>
      </c>
      <c r="H35" s="232">
        <f>SUMIF(INPUT!$F$7:$VO$7,$C35,INPUT!$F$195:$VO$195)</f>
        <v>2.2100000000000002E-2</v>
      </c>
      <c r="I35" s="231">
        <f t="shared" si="6"/>
        <v>0</v>
      </c>
      <c r="J35" s="140">
        <f>L34+Balances!C24+Balances!D24</f>
        <v>205274.83136066762</v>
      </c>
      <c r="K35" s="141">
        <f>SUMIF(INPUT!$O$7:$VO$7,$C35,INPUT!$O$77:$VO$77)+SUMIF(INPUT!$O$7:$VO$7,$C35,INPUT!$O$98:$VO$98)</f>
        <v>-3128.9654767244774</v>
      </c>
      <c r="L35" s="150">
        <f t="shared" si="9"/>
        <v>202145.86588394316</v>
      </c>
      <c r="M35" s="150">
        <f>O34+Balances!E24</f>
        <v>425213.65334414266</v>
      </c>
      <c r="N35" s="141">
        <f>SUMIF(INPUT!$O$7:$VO$7,$C35,INPUT!$O$119:$VO$119)</f>
        <v>-847.21237933458337</v>
      </c>
      <c r="O35" s="150">
        <f t="shared" si="10"/>
        <v>424366.44096480805</v>
      </c>
      <c r="P35" s="150">
        <f>R34+Balances!F24</f>
        <v>122775.67204301072</v>
      </c>
      <c r="Q35" s="141">
        <f>SUMIF(INPUT!$O$7:$VO$7,$C35,INPUT!$O$140:$VO$140)</f>
        <v>-701.57526881720423</v>
      </c>
      <c r="R35" s="150">
        <f t="shared" ref="R35:R93" si="18">P35+Q35</f>
        <v>122074.09677419352</v>
      </c>
      <c r="S35" s="165">
        <f t="shared" si="16"/>
        <v>0.75667550373148706</v>
      </c>
      <c r="T35" s="141">
        <f>SUMIF(INPUT!$O$7:$VO$7,$C35,INPUT!$O$77:$VO$77)</f>
        <v>-2367.6115282589267</v>
      </c>
      <c r="U35" s="150">
        <f>'RateBase-E'!L19</f>
        <v>42901.103180781436</v>
      </c>
      <c r="V35" s="150">
        <f t="shared" si="12"/>
        <v>223.0903908685226</v>
      </c>
      <c r="W35" s="150">
        <f>Y34+Balances!C24</f>
        <v>51463.590415337203</v>
      </c>
      <c r="X35" s="141">
        <f>SUMIF(INPUT!$O$7:$VO$7,$C35,INPUT!$O$98:$VO$98)</f>
        <v>-761.35394846555073</v>
      </c>
      <c r="Y35" s="150">
        <f t="shared" si="13"/>
        <v>50702.236466871655</v>
      </c>
      <c r="Z35" s="150">
        <f t="shared" si="14"/>
        <v>-275.97118295611324</v>
      </c>
      <c r="AA35" s="141">
        <f>SUMIF(INPUT!$O$7:$VO$7,$C35,INPUT!$O$155:$VO$155)+SUMIF(INPUT!$O$7:$VO$7,$C35,INPUT!$O$156:$VO$156)</f>
        <v>3053.7990825000011</v>
      </c>
      <c r="AB35" s="141">
        <f>SUMIF(INPUT!$O$7:$VO$7,$C35,INPUT!$O$160:$VO$160)+SUMIF(INPUT!$O$7:$VO$7,$C35,INPUT!$O$161:$VO$161)</f>
        <v>1217.8868974999998</v>
      </c>
      <c r="AC35" s="141">
        <f t="shared" si="15"/>
        <v>-385.54155885000023</v>
      </c>
      <c r="AD35" s="141">
        <f>-SUMIF(INPUT!$N$7:$VO$7,$C35,INPUT!$N$179:$VO$179)</f>
        <v>0</v>
      </c>
      <c r="AE35" s="141">
        <f>-SUMIF(INPUT!$N$7:$VO$7,$C35,INPUT!$N$180:$VO$180)</f>
        <v>0</v>
      </c>
      <c r="AF35" s="141">
        <f t="shared" si="2"/>
        <v>-5116.1754758138559</v>
      </c>
      <c r="AG35" s="142">
        <f>AF35*HLOOKUP(YEAR(C35),INPUT!$E$53:$P$58,5,FALSE)+F35+I35</f>
        <v>-7137.0647887603291</v>
      </c>
      <c r="AH35" s="290"/>
      <c r="AI35" s="59" t="str">
        <v>Jan19 - Dec19</v>
      </c>
      <c r="AJ35" s="39">
        <f>V35/$V$8*WACC!$G$10/12</f>
        <v>178.37871170403275</v>
      </c>
      <c r="AM35" s="151"/>
      <c r="AN35" s="23">
        <f t="shared" si="7"/>
        <v>1</v>
      </c>
    </row>
    <row r="36" spans="1:40" hidden="1" outlineLevel="1">
      <c r="A36" s="23" t="str">
        <f t="shared" si="0"/>
        <v/>
      </c>
      <c r="B36" s="23">
        <f t="shared" si="8"/>
        <v>2019</v>
      </c>
      <c r="C36" s="29">
        <v>43770</v>
      </c>
      <c r="D36" s="231">
        <f t="shared" si="3"/>
        <v>0</v>
      </c>
      <c r="E36" s="231">
        <f>SUMIF(INPUT!$F$7:$CK$7,$C36,INPUT!$F$62:$CK$62)</f>
        <v>0</v>
      </c>
      <c r="F36" s="231">
        <f>-SUMIF(INPUT!$F$7:$VO$7,$C36,INPUT!$F$63:$VO$63)</f>
        <v>0</v>
      </c>
      <c r="G36" s="231">
        <f t="shared" si="4"/>
        <v>0</v>
      </c>
      <c r="H36" s="232">
        <f>SUMIF(INPUT!$F$7:$VO$7,$C36,INPUT!$F$195:$VO$195)</f>
        <v>2.0500000000000001E-2</v>
      </c>
      <c r="I36" s="231">
        <f t="shared" si="6"/>
        <v>0</v>
      </c>
      <c r="J36" s="140">
        <f>L35+Balances!C25+Balances!D25</f>
        <v>202145.86588394316</v>
      </c>
      <c r="K36" s="141">
        <f>SUMIF(INPUT!$O$7:$VO$7,$C36,INPUT!$O$77:$VO$77)+SUMIF(INPUT!$O$7:$VO$7,$C36,INPUT!$O$98:$VO$98)</f>
        <v>-3128.9654767244774</v>
      </c>
      <c r="L36" s="150">
        <f t="shared" si="9"/>
        <v>199016.90040721869</v>
      </c>
      <c r="M36" s="150">
        <f>O35+Balances!E25</f>
        <v>424366.44096480805</v>
      </c>
      <c r="N36" s="141">
        <f>SUMIF(INPUT!$O$7:$VO$7,$C36,INPUT!$O$119:$VO$119)</f>
        <v>-847.21237933458337</v>
      </c>
      <c r="O36" s="150">
        <f t="shared" si="10"/>
        <v>423519.22858547344</v>
      </c>
      <c r="P36" s="150">
        <f>R35+Balances!F25</f>
        <v>122074.09677419352</v>
      </c>
      <c r="Q36" s="141">
        <f>SUMIF(INPUT!$O$7:$VO$7,$C36,INPUT!$O$140:$VO$140)</f>
        <v>-701.57526881720423</v>
      </c>
      <c r="R36" s="150">
        <f t="shared" si="18"/>
        <v>121372.52150537631</v>
      </c>
      <c r="S36" s="165">
        <f t="shared" si="16"/>
        <v>0.75667550373148706</v>
      </c>
      <c r="T36" s="141">
        <f>SUMIF(INPUT!$O$7:$VO$7,$C36,INPUT!$O$77:$VO$77)</f>
        <v>-2367.6115282589267</v>
      </c>
      <c r="U36" s="150">
        <f>'RateBase-E'!L20</f>
        <v>46044.56613166225</v>
      </c>
      <c r="V36" s="150">
        <f t="shared" si="12"/>
        <v>240.26078316068381</v>
      </c>
      <c r="W36" s="150">
        <f>Y35+Balances!C25</f>
        <v>50702.236466871655</v>
      </c>
      <c r="X36" s="141">
        <f>SUMIF(INPUT!$O$7:$VO$7,$C36,INPUT!$O$98:$VO$98)</f>
        <v>-761.35394846555073</v>
      </c>
      <c r="Y36" s="150">
        <f t="shared" si="13"/>
        <v>49940.882518406106</v>
      </c>
      <c r="Z36" s="150">
        <f t="shared" si="14"/>
        <v>-271.8580316956905</v>
      </c>
      <c r="AA36" s="141">
        <f>SUMIF(INPUT!$O$7:$VO$7,$C36,INPUT!$O$155:$VO$155)+SUMIF(INPUT!$O$7:$VO$7,$C36,INPUT!$O$156:$VO$156)</f>
        <v>3053.7990825000011</v>
      </c>
      <c r="AB36" s="141">
        <f>SUMIF(INPUT!$O$7:$VO$7,$C36,INPUT!$O$160:$VO$160)+SUMIF(INPUT!$O$7:$VO$7,$C36,INPUT!$O$161:$VO$161)</f>
        <v>1217.8868974999998</v>
      </c>
      <c r="AC36" s="141">
        <f>-(AA36-AB36)*$AC$8</f>
        <v>-385.54155885000023</v>
      </c>
      <c r="AD36" s="141">
        <f>-SUMIF(INPUT!$N$7:$VO$7,$C36,INPUT!$N$179:$VO$179)</f>
        <v>0</v>
      </c>
      <c r="AE36" s="141">
        <f>-SUMIF(INPUT!$N$7:$VO$7,$C36,INPUT!$N$180:$VO$180)</f>
        <v>0</v>
      </c>
      <c r="AF36" s="141">
        <f t="shared" si="2"/>
        <v>-5094.8919322612719</v>
      </c>
      <c r="AG36" s="142">
        <f>AF36*HLOOKUP(YEAR(C36),INPUT!$E$53:$P$58,5,FALSE)+F36+I36</f>
        <v>-7107.3742455044739</v>
      </c>
      <c r="AH36" s="290"/>
      <c r="AI36" s="59" t="str">
        <v>Jan19 - Dec19</v>
      </c>
      <c r="AJ36" s="39">
        <f>V36/$V$8*WACC!$G$10/12</f>
        <v>192.10782143665961</v>
      </c>
      <c r="AM36" s="151"/>
      <c r="AN36" s="23">
        <f t="shared" si="7"/>
        <v>1</v>
      </c>
    </row>
    <row r="37" spans="1:40" hidden="1" outlineLevel="1">
      <c r="A37" s="23" t="s">
        <v>44</v>
      </c>
      <c r="B37" s="23">
        <f t="shared" si="8"/>
        <v>2019</v>
      </c>
      <c r="C37" s="29">
        <v>43800</v>
      </c>
      <c r="D37" s="231">
        <f t="shared" si="3"/>
        <v>0</v>
      </c>
      <c r="E37" s="231">
        <f>SUMIF(INPUT!$F$7:$CK$7,$C37,INPUT!$F$62:$CK$62)</f>
        <v>0</v>
      </c>
      <c r="F37" s="231">
        <f>-SUMIF(INPUT!$F$7:$VO$7,$C37,INPUT!$F$63:$VO$63)</f>
        <v>0</v>
      </c>
      <c r="G37" s="231">
        <f t="shared" si="4"/>
        <v>0</v>
      </c>
      <c r="H37" s="232">
        <f>SUMIF(INPUT!$F$7:$VO$7,$C37,INPUT!$F$195:$VO$195)</f>
        <v>1.78E-2</v>
      </c>
      <c r="I37" s="231">
        <f t="shared" si="6"/>
        <v>0</v>
      </c>
      <c r="J37" s="140">
        <f>L36+Balances!C26+Balances!D26</f>
        <v>199016.90040721869</v>
      </c>
      <c r="K37" s="141">
        <f>SUMIF(INPUT!$O$7:$VO$7,$C37,INPUT!$O$77:$VO$77)+SUMIF(INPUT!$O$7:$VO$7,$C37,INPUT!$O$98:$VO$98)</f>
        <v>-3128.5254876173558</v>
      </c>
      <c r="L37" s="150">
        <f t="shared" si="9"/>
        <v>195888.37491960134</v>
      </c>
      <c r="M37" s="150">
        <f>O36+Balances!E26</f>
        <v>423519.22858547344</v>
      </c>
      <c r="N37" s="141">
        <f>SUMIF(INPUT!$O$7:$VO$7,$C37,INPUT!$O$119:$VO$119)</f>
        <v>-9.0324973945822649</v>
      </c>
      <c r="O37" s="150">
        <f t="shared" si="10"/>
        <v>423510.19608807884</v>
      </c>
      <c r="P37" s="150">
        <f>R36+Balances!F26</f>
        <v>121372.52150537631</v>
      </c>
      <c r="Q37" s="141">
        <f>SUMIF(INPUT!$O$7:$VO$7,$C37,INPUT!$O$140:$VO$140)</f>
        <v>-701.57504301075448</v>
      </c>
      <c r="R37" s="150">
        <f t="shared" si="18"/>
        <v>120670.94646236555</v>
      </c>
      <c r="S37" s="165">
        <f t="shared" si="16"/>
        <v>0.75664128309678991</v>
      </c>
      <c r="T37" s="141">
        <f>SUMIF(INPUT!$O$7:$VO$7,$C37,INPUT!$O$77:$VO$77)</f>
        <v>-2367.1715391518064</v>
      </c>
      <c r="U37" s="150">
        <f>'RateBase-E'!L21</f>
        <v>49113.337460393006</v>
      </c>
      <c r="V37" s="150">
        <f t="shared" si="12"/>
        <v>257.0413221653896</v>
      </c>
      <c r="W37" s="150">
        <f>Y36+Balances!C26</f>
        <v>49940.882518406106</v>
      </c>
      <c r="X37" s="141">
        <f>SUMIF(INPUT!$O$7:$VO$7,$C37,INPUT!$O$98:$VO$98)</f>
        <v>-761.35394846554937</v>
      </c>
      <c r="Y37" s="150">
        <f t="shared" si="13"/>
        <v>49179.528569940558</v>
      </c>
      <c r="Z37" s="150">
        <f t="shared" si="14"/>
        <v>-267.74488043526776</v>
      </c>
      <c r="AA37" s="141">
        <f>SUMIF(INPUT!$O$7:$VO$7,$C37,INPUT!$O$155:$VO$155)+SUMIF(INPUT!$O$7:$VO$7,$C37,INPUT!$O$156:$VO$156)</f>
        <v>41372.458062500009</v>
      </c>
      <c r="AB37" s="141">
        <f>SUMIF(INPUT!$O$7:$VO$7,$C37,INPUT!$O$160:$VO$160)+SUMIF(INPUT!$O$7:$VO$7,$C37,INPUT!$O$161:$VO$161)</f>
        <v>4386.3540875000062</v>
      </c>
      <c r="AC37" s="141">
        <f t="shared" si="15"/>
        <v>-7767.0818347500008</v>
      </c>
      <c r="AD37" s="141">
        <f>-SUMIF(INPUT!$N$7:$VO$7,$C37,INPUT!$N$179:$VO$179)</f>
        <v>0</v>
      </c>
      <c r="AE37" s="141">
        <f>-SUMIF(INPUT!$N$7:$VO$7,$C37,INPUT!$N$180:$VO$180)</f>
        <v>0</v>
      </c>
      <c r="AF37" s="141">
        <f t="shared" si="2"/>
        <v>-11616.918421042572</v>
      </c>
      <c r="AG37" s="142">
        <f>AF37*HLOOKUP(YEAR(C37),INPUT!$E$53:$P$58,5,FALSE)+F37+I37</f>
        <v>-16205.601197354388</v>
      </c>
      <c r="AH37" s="290"/>
      <c r="AI37" s="59" t="str">
        <v>Jan19 - Dec19</v>
      </c>
      <c r="AJ37" s="39">
        <f>V37/$V$8*WACC!$G$10/12</f>
        <v>205.52521210824068</v>
      </c>
      <c r="AL37" s="39">
        <f>+AC37-AC36</f>
        <v>-7381.5402759000008</v>
      </c>
      <c r="AM37" s="151"/>
      <c r="AN37" s="23">
        <f t="shared" si="7"/>
        <v>1</v>
      </c>
    </row>
    <row r="38" spans="1:40" hidden="1" outlineLevel="1">
      <c r="A38" s="23">
        <v>2020</v>
      </c>
      <c r="B38" s="23">
        <f t="shared" si="8"/>
        <v>2020</v>
      </c>
      <c r="C38" s="29">
        <v>43831</v>
      </c>
      <c r="D38" s="231">
        <f t="shared" si="3"/>
        <v>0</v>
      </c>
      <c r="E38" s="231">
        <f>SUMIF(INPUT!$F$7:$CK$7,$C38,INPUT!$F$62:$CK$62)</f>
        <v>0</v>
      </c>
      <c r="F38" s="231">
        <f>-SUMIF(INPUT!$F$7:$VO$7,$C38,INPUT!$F$63:$VO$63)</f>
        <v>0</v>
      </c>
      <c r="G38" s="231">
        <f t="shared" si="4"/>
        <v>0</v>
      </c>
      <c r="H38" s="232">
        <f>SUMIF(INPUT!$F$7:$VO$7,$C38,INPUT!$F$195:$VO$195)</f>
        <v>1.95E-2</v>
      </c>
      <c r="I38" s="231">
        <f t="shared" si="6"/>
        <v>0</v>
      </c>
      <c r="J38" s="140">
        <f>L37+Balances!C27+Balances!D27</f>
        <v>195888.37491960134</v>
      </c>
      <c r="K38" s="141">
        <f>SUMIF(INPUT!$O$7:$VO$7,$C38,INPUT!$O$77:$VO$77)+SUMIF(INPUT!$O$7:$VO$7,$C38,INPUT!$O$98:$VO$98)</f>
        <v>-3423.8793597416316</v>
      </c>
      <c r="L38" s="150">
        <f t="shared" si="9"/>
        <v>192464.4955598597</v>
      </c>
      <c r="M38" s="150">
        <f>O37+Balances!E27</f>
        <v>423510.19608807884</v>
      </c>
      <c r="N38" s="141">
        <f>SUMIF(INPUT!$O$7:$VO$7,$C38,INPUT!$O$119:$VO$119)</f>
        <v>-847.21237933458326</v>
      </c>
      <c r="O38" s="150">
        <f t="shared" si="10"/>
        <v>422662.98370874423</v>
      </c>
      <c r="P38" s="150">
        <f>R37+Balances!F27</f>
        <v>120670.94646236555</v>
      </c>
      <c r="Q38" s="141">
        <f>SUMIF(INPUT!$O$7:$VO$7,$C38,INPUT!$O$140:$VO$140)</f>
        <v>-701.57526881720423</v>
      </c>
      <c r="R38" s="150">
        <f t="shared" si="18"/>
        <v>119969.37119354834</v>
      </c>
      <c r="S38" s="165">
        <f t="shared" si="16"/>
        <v>0.75667550373148706</v>
      </c>
      <c r="T38" s="141">
        <f>SUMIF(INPUT!$O$7:$VO$7,$C38,INPUT!$O$77:$VO$77)</f>
        <v>-2590.7656392483404</v>
      </c>
      <c r="U38" s="150">
        <f>'RateBase-E'!L22</f>
        <v>57871.811430988106</v>
      </c>
      <c r="V38" s="150">
        <f t="shared" si="12"/>
        <v>288.98917572830607</v>
      </c>
      <c r="W38" s="150">
        <f>Y37+Balances!C27</f>
        <v>49179.528569940558</v>
      </c>
      <c r="X38" s="141">
        <f>SUMIF(INPUT!$O$7:$VO$7,$C38,INPUT!$O$98:$VO$98)</f>
        <v>-833.11372049329111</v>
      </c>
      <c r="Y38" s="150">
        <f t="shared" ref="Y38:Y97" si="19">W38+X38</f>
        <v>48346.414849447268</v>
      </c>
      <c r="Z38" s="150">
        <f t="shared" si="14"/>
        <v>-263.43789108064556</v>
      </c>
      <c r="AA38" s="141">
        <f>SUMIF(INPUT!$O$7:$VO$7,$C38,INPUT!$O$155:$VO$155)+SUMIF(INPUT!$O$7:$VO$7,$C38,INPUT!$O$156:$VO$156)</f>
        <v>4640.6597830713317</v>
      </c>
      <c r="AB38" s="141">
        <f>SUMIF(INPUT!$O$7:$VO$7,$C38,INPUT!$O$160:$VO$160)+SUMIF(INPUT!$O$7:$VO$7,$C38,INPUT!$O$161:$VO$161)</f>
        <v>1553.6615591666668</v>
      </c>
      <c r="AC38" s="141">
        <f t="shared" si="15"/>
        <v>-648.26962701997957</v>
      </c>
      <c r="AD38" s="141">
        <f>-SUMIF(INPUT!$N$7:$VO$7,$C38,INPUT!$N$179:$VO$179)</f>
        <v>0</v>
      </c>
      <c r="AE38" s="141">
        <f>-SUMIF(INPUT!$N$7:$VO$7,$C38,INPUT!$N$180:$VO$180)</f>
        <v>0</v>
      </c>
      <c r="AF38" s="141">
        <f t="shared" si="2"/>
        <v>-5595.3853502657385</v>
      </c>
      <c r="AG38" s="142">
        <f>AF38*HLOOKUP(YEAR(C38),INPUT!$E$53:$P$58,5,FALSE)+F38+I38</f>
        <v>-7803.3244094805996</v>
      </c>
      <c r="AH38" s="290"/>
      <c r="AI38" s="59" t="str">
        <v>Jan20 - Dec20</v>
      </c>
      <c r="AJ38" s="39">
        <f>V38/$V$8*WACC!$G$10/12</f>
        <v>231.07009074723462</v>
      </c>
      <c r="AL38" s="39">
        <f>+AL37*AG8</f>
        <v>-10294.296068770142</v>
      </c>
      <c r="AN38" s="23">
        <f t="shared" si="7"/>
        <v>1</v>
      </c>
    </row>
    <row r="39" spans="1:40" hidden="1" outlineLevel="1">
      <c r="A39" s="23" t="str">
        <f t="shared" si="0"/>
        <v/>
      </c>
      <c r="B39" s="23">
        <f t="shared" si="8"/>
        <v>2020</v>
      </c>
      <c r="C39" s="29">
        <v>43862</v>
      </c>
      <c r="D39" s="231">
        <f t="shared" si="3"/>
        <v>0</v>
      </c>
      <c r="E39" s="231">
        <f>SUMIF(INPUT!$F$7:$CK$7,$C39,INPUT!$F$62:$CK$62)</f>
        <v>0</v>
      </c>
      <c r="F39" s="231">
        <f>-SUMIF(INPUT!$F$7:$VO$7,$C39,INPUT!$F$63:$VO$63)</f>
        <v>0</v>
      </c>
      <c r="G39" s="231">
        <f t="shared" si="4"/>
        <v>0</v>
      </c>
      <c r="H39" s="232">
        <f>SUMIF(INPUT!$F$7:$VO$7,$C39,INPUT!$F$195:$VO$195)</f>
        <v>1.7999999999999999E-2</v>
      </c>
      <c r="I39" s="231">
        <f t="shared" si="6"/>
        <v>0</v>
      </c>
      <c r="J39" s="140">
        <f>L38+Balances!C28+Balances!D28</f>
        <v>192464.4955598597</v>
      </c>
      <c r="K39" s="141">
        <f>SUMIF(INPUT!$O$7:$VO$7,$C39,INPUT!$O$77:$VO$77)+SUMIF(INPUT!$O$7:$VO$7,$C39,INPUT!$O$98:$VO$98)</f>
        <v>-3602.4453311669149</v>
      </c>
      <c r="L39" s="150">
        <f t="shared" si="9"/>
        <v>188862.05022869279</v>
      </c>
      <c r="M39" s="150">
        <f>O38+Balances!E28</f>
        <v>422662.98370874423</v>
      </c>
      <c r="N39" s="141">
        <f>SUMIF(INPUT!$O$7:$VO$7,$C39,INPUT!$O$119:$VO$119)</f>
        <v>-847.21237933458326</v>
      </c>
      <c r="O39" s="150">
        <f t="shared" si="10"/>
        <v>421815.77132940962</v>
      </c>
      <c r="P39" s="150">
        <f>R38+Balances!F28</f>
        <v>119969.37119354834</v>
      </c>
      <c r="Q39" s="141">
        <f>SUMIF(INPUT!$O$7:$VO$7,$C39,INPUT!$O$140:$VO$140)</f>
        <v>-701.57526881720423</v>
      </c>
      <c r="R39" s="150">
        <f t="shared" si="18"/>
        <v>119267.79592473114</v>
      </c>
      <c r="S39" s="165">
        <f t="shared" si="16"/>
        <v>0.74711636883958243</v>
      </c>
      <c r="T39" s="141">
        <f>SUMIF(INPUT!$O$7:$VO$7,$C39,INPUT!$O$77:$VO$77)</f>
        <v>-2691.4458747645326</v>
      </c>
      <c r="U39" s="150">
        <f>'RateBase-E'!L23</f>
        <v>61975.47246652536</v>
      </c>
      <c r="V39" s="150">
        <f t="shared" si="12"/>
        <v>323.73248199132917</v>
      </c>
      <c r="W39" s="150">
        <f>Y38+Balances!C28</f>
        <v>48346.414849447268</v>
      </c>
      <c r="X39" s="141">
        <f>SUMIF(INPUT!$O$7:$VO$7,$C39,INPUT!$O$98:$VO$98)</f>
        <v>-910.99945640238207</v>
      </c>
      <c r="Y39" s="150">
        <f t="shared" si="19"/>
        <v>47435.415393044888</v>
      </c>
      <c r="Z39" s="150">
        <f t="shared" si="14"/>
        <v>-258.72667803293848</v>
      </c>
      <c r="AA39" s="141">
        <f>SUMIF(INPUT!$O$7:$VO$7,$C39,INPUT!$O$155:$VO$155)+SUMIF(INPUT!$O$7:$VO$7,$C39,INPUT!$O$156:$VO$156)</f>
        <v>4640.6597830713317</v>
      </c>
      <c r="AB39" s="141">
        <f>SUMIF(INPUT!$O$7:$VO$7,$C39,INPUT!$O$160:$VO$160)+SUMIF(INPUT!$O$7:$VO$7,$C39,INPUT!$O$161:$VO$161)</f>
        <v>1553.6615591666668</v>
      </c>
      <c r="AC39" s="141">
        <f t="shared" si="15"/>
        <v>-648.26962701997957</v>
      </c>
      <c r="AD39" s="141">
        <f>-SUMIF(INPUT!$N$7:$VO$7,$C39,INPUT!$N$179:$VO$179)</f>
        <v>0</v>
      </c>
      <c r="AE39" s="141">
        <f>-SUMIF(INPUT!$N$7:$VO$7,$C39,INPUT!$N$180:$VO$180)</f>
        <v>0</v>
      </c>
      <c r="AF39" s="141">
        <f t="shared" si="2"/>
        <v>-5734.4968023802912</v>
      </c>
      <c r="AG39" s="142">
        <f>AF39*HLOOKUP(YEAR(C39),INPUT!$E$53:$P$58,5,FALSE)+F39+I39</f>
        <v>-7997.3292405995544</v>
      </c>
      <c r="AH39" s="290"/>
      <c r="AI39" s="59" t="str">
        <v>Jan20 - Dec20</v>
      </c>
      <c r="AJ39" s="39">
        <f>V39/$V$8*WACC!$G$10/12</f>
        <v>258.85015867131284</v>
      </c>
      <c r="AN39" s="23">
        <f t="shared" si="7"/>
        <v>1</v>
      </c>
    </row>
    <row r="40" spans="1:40" hidden="1" outlineLevel="1">
      <c r="A40" s="23" t="str">
        <f t="shared" si="0"/>
        <v/>
      </c>
      <c r="B40" s="23">
        <f t="shared" si="8"/>
        <v>2020</v>
      </c>
      <c r="C40" s="29">
        <v>43891</v>
      </c>
      <c r="D40" s="231">
        <f t="shared" si="3"/>
        <v>0</v>
      </c>
      <c r="E40" s="231">
        <f>SUMIF(INPUT!$F$7:$CK$7,$C40,INPUT!$F$62:$CK$62)</f>
        <v>0</v>
      </c>
      <c r="F40" s="231">
        <f>-SUMIF(INPUT!$F$7:$VO$7,$C40,INPUT!$F$63:$VO$63)</f>
        <v>0</v>
      </c>
      <c r="G40" s="231">
        <f t="shared" si="4"/>
        <v>0</v>
      </c>
      <c r="H40" s="232">
        <f>SUMIF(INPUT!$F$7:$VO$7,$C40,INPUT!$F$195:$VO$195)</f>
        <v>1.7999999999999999E-2</v>
      </c>
      <c r="I40" s="231">
        <f t="shared" si="6"/>
        <v>0</v>
      </c>
      <c r="J40" s="140">
        <f>L39+Balances!C29+Balances!D29</f>
        <v>188862.05022869279</v>
      </c>
      <c r="K40" s="141">
        <f>SUMIF(INPUT!$O$7:$VO$7,$C40,INPUT!$O$77:$VO$77)+SUMIF(INPUT!$O$7:$VO$7,$C40,INPUT!$O$98:$VO$98)</f>
        <v>-3602.4453311669149</v>
      </c>
      <c r="L40" s="150">
        <f t="shared" si="9"/>
        <v>185259.60489752589</v>
      </c>
      <c r="M40" s="150">
        <f>O39+Balances!E29</f>
        <v>421815.77132940962</v>
      </c>
      <c r="N40" s="141">
        <f>SUMIF(INPUT!$O$7:$VO$7,$C40,INPUT!$O$119:$VO$119)</f>
        <v>-847.21237933458326</v>
      </c>
      <c r="O40" s="150">
        <f t="shared" si="10"/>
        <v>420968.55895007501</v>
      </c>
      <c r="P40" s="150">
        <f>R39+Balances!F29</f>
        <v>119267.79592473114</v>
      </c>
      <c r="Q40" s="141">
        <f>SUMIF(INPUT!$O$7:$VO$7,$C40,INPUT!$O$140:$VO$140)</f>
        <v>-701.57526881720423</v>
      </c>
      <c r="R40" s="150">
        <f t="shared" si="18"/>
        <v>118566.22065591393</v>
      </c>
      <c r="S40" s="165">
        <f t="shared" si="16"/>
        <v>0.74711636883958243</v>
      </c>
      <c r="T40" s="141">
        <f>SUMIF(INPUT!$O$7:$VO$7,$C40,INPUT!$O$77:$VO$77)</f>
        <v>-2691.4458747645326</v>
      </c>
      <c r="U40" s="150">
        <f>'RateBase-E'!L24</f>
        <v>66007.375076490542</v>
      </c>
      <c r="V40" s="150">
        <f t="shared" si="12"/>
        <v>345.70833430692409</v>
      </c>
      <c r="W40" s="150">
        <f>Y39+Balances!C29</f>
        <v>47435.415393044888</v>
      </c>
      <c r="X40" s="141">
        <f>SUMIF(INPUT!$O$7:$VO$7,$C40,INPUT!$O$98:$VO$98)</f>
        <v>-910.99945640238207</v>
      </c>
      <c r="Y40" s="150">
        <f t="shared" si="19"/>
        <v>46524.415936642508</v>
      </c>
      <c r="Z40" s="150">
        <f t="shared" si="14"/>
        <v>-253.80507938634599</v>
      </c>
      <c r="AA40" s="141">
        <f>SUMIF(INPUT!$O$7:$VO$7,$C40,INPUT!$O$155:$VO$155)+SUMIF(INPUT!$O$7:$VO$7,$C40,INPUT!$O$156:$VO$156)</f>
        <v>-13092.203516928679</v>
      </c>
      <c r="AB40" s="141">
        <f>SUMIF(INPUT!$O$7:$VO$7,$C40,INPUT!$O$160:$VO$160)+SUMIF(INPUT!$O$7:$VO$7,$C40,INPUT!$O$161:$VO$161)</f>
        <v>1971.2088791666672</v>
      </c>
      <c r="AC40" s="141">
        <f t="shared" si="15"/>
        <v>3163.3166031800224</v>
      </c>
      <c r="AD40" s="141">
        <f>-SUMIF(INPUT!$N$7:$VO$7,$C40,INPUT!$N$179:$VO$179)</f>
        <v>0</v>
      </c>
      <c r="AE40" s="141">
        <f>-SUMIF(INPUT!$N$7:$VO$7,$C40,INPUT!$N$180:$VO$180)</f>
        <v>0</v>
      </c>
      <c r="AF40" s="141">
        <f t="shared" si="2"/>
        <v>-1896.013121218102</v>
      </c>
      <c r="AG40" s="142">
        <f>AF40*HLOOKUP(YEAR(C40),INPUT!$E$53:$P$58,5,FALSE)+F40+I40</f>
        <v>-2644.1798988507653</v>
      </c>
      <c r="AH40" s="290"/>
      <c r="AI40" s="59" t="str">
        <v>Jan20 - Dec20</v>
      </c>
      <c r="AJ40" s="39">
        <f>V40/$V$8*WACC!$G$10/12</f>
        <v>276.42162021832388</v>
      </c>
      <c r="AN40" s="23">
        <f t="shared" si="7"/>
        <v>1</v>
      </c>
    </row>
    <row r="41" spans="1:40" hidden="1" outlineLevel="1">
      <c r="A41" s="23" t="str">
        <f t="shared" si="0"/>
        <v/>
      </c>
      <c r="B41" s="23">
        <f t="shared" si="8"/>
        <v>2020</v>
      </c>
      <c r="C41" s="29">
        <v>43922</v>
      </c>
      <c r="D41" s="231">
        <f t="shared" si="3"/>
        <v>0</v>
      </c>
      <c r="E41" s="231">
        <f>SUMIF(INPUT!$F$7:$CK$7,$C41,INPUT!$F$62:$CK$62)</f>
        <v>0</v>
      </c>
      <c r="F41" s="231">
        <f>-SUMIF(INPUT!$F$7:$VO$7,$C41,INPUT!$F$63:$VO$63)</f>
        <v>0</v>
      </c>
      <c r="G41" s="231">
        <f t="shared" si="4"/>
        <v>0</v>
      </c>
      <c r="H41" s="232">
        <f>SUMIF(INPUT!$F$7:$VO$7,$C41,INPUT!$F$195:$VO$195)</f>
        <v>1.7999999999999999E-2</v>
      </c>
      <c r="I41" s="231">
        <f t="shared" si="6"/>
        <v>0</v>
      </c>
      <c r="J41" s="140">
        <f>L40+Balances!C30+Balances!D30</f>
        <v>185259.60489752589</v>
      </c>
      <c r="K41" s="141">
        <f>SUMIF(INPUT!$O$7:$VO$7,$C41,INPUT!$O$77:$VO$77)+SUMIF(INPUT!$O$7:$VO$7,$C41,INPUT!$O$98:$VO$98)</f>
        <v>-3602.4453311669149</v>
      </c>
      <c r="L41" s="150">
        <f t="shared" si="9"/>
        <v>181657.15956635898</v>
      </c>
      <c r="M41" s="150">
        <f>O40+Balances!E30</f>
        <v>420968.55895007501</v>
      </c>
      <c r="N41" s="141">
        <f>SUMIF(INPUT!$O$7:$VO$7,$C41,INPUT!$O$119:$VO$119)</f>
        <v>-847.21237933458326</v>
      </c>
      <c r="O41" s="150">
        <f t="shared" si="10"/>
        <v>420121.3465707404</v>
      </c>
      <c r="P41" s="150">
        <f>R40+Balances!F30</f>
        <v>118566.22065591393</v>
      </c>
      <c r="Q41" s="141">
        <f>SUMIF(INPUT!$O$7:$VO$7,$C41,INPUT!$O$140:$VO$140)</f>
        <v>-701.57526881720423</v>
      </c>
      <c r="R41" s="150">
        <f t="shared" si="18"/>
        <v>117864.64538709672</v>
      </c>
      <c r="S41" s="165">
        <f t="shared" si="16"/>
        <v>0.74711636883958243</v>
      </c>
      <c r="T41" s="141">
        <f>SUMIF(INPUT!$O$7:$VO$7,$C41,INPUT!$O$77:$VO$77)</f>
        <v>-2691.4458747645326</v>
      </c>
      <c r="U41" s="150">
        <f>'RateBase-E'!L25</f>
        <v>69969.834048805351</v>
      </c>
      <c r="V41" s="150">
        <f t="shared" si="12"/>
        <v>367.30277043265863</v>
      </c>
      <c r="W41" s="150">
        <f>Y40+Balances!C30</f>
        <v>46524.415936642508</v>
      </c>
      <c r="X41" s="141">
        <f>SUMIF(INPUT!$O$7:$VO$7,$C41,INPUT!$O$98:$VO$98)</f>
        <v>-910.99945640238207</v>
      </c>
      <c r="Y41" s="150">
        <f t="shared" si="19"/>
        <v>45613.416480240128</v>
      </c>
      <c r="Z41" s="150">
        <f t="shared" si="14"/>
        <v>-248.88348073975351</v>
      </c>
      <c r="AA41" s="141">
        <f>SUMIF(INPUT!$O$7:$VO$7,$C41,INPUT!$O$155:$VO$155)+SUMIF(INPUT!$O$7:$VO$7,$C41,INPUT!$O$156:$VO$156)</f>
        <v>4640.6597830713317</v>
      </c>
      <c r="AB41" s="141">
        <f>SUMIF(INPUT!$O$7:$VO$7,$C41,INPUT!$O$160:$VO$160)+SUMIF(INPUT!$O$7:$VO$7,$C41,INPUT!$O$161:$VO$161)</f>
        <v>1553.6615591666668</v>
      </c>
      <c r="AC41" s="141">
        <f t="shared" si="15"/>
        <v>-648.26962701997957</v>
      </c>
      <c r="AD41" s="141">
        <f>-SUMIF(INPUT!$N$7:$VO$7,$C41,INPUT!$N$179:$VO$179)</f>
        <v>0</v>
      </c>
      <c r="AE41" s="141">
        <f>-SUMIF(INPUT!$N$7:$VO$7,$C41,INPUT!$N$180:$VO$180)</f>
        <v>0</v>
      </c>
      <c r="AF41" s="141">
        <f t="shared" si="2"/>
        <v>-5681.0833166457769</v>
      </c>
      <c r="AG41" s="142">
        <f>AF41*HLOOKUP(YEAR(C41),INPUT!$E$53:$P$58,5,FALSE)+F41+I41</f>
        <v>-7922.8387933942013</v>
      </c>
      <c r="AH41" s="290"/>
      <c r="AI41" s="59" t="str">
        <v>Jan20 - Dec20</v>
      </c>
      <c r="AJ41" s="39">
        <f>V41/$V$8*WACC!$G$10/12</f>
        <v>293.68810884245158</v>
      </c>
      <c r="AN41" s="23">
        <f t="shared" si="7"/>
        <v>1</v>
      </c>
    </row>
    <row r="42" spans="1:40" hidden="1" outlineLevel="1">
      <c r="A42" s="23" t="str">
        <f t="shared" si="0"/>
        <v/>
      </c>
      <c r="B42" s="23">
        <f t="shared" si="8"/>
        <v>2020</v>
      </c>
      <c r="C42" s="29">
        <v>43952</v>
      </c>
      <c r="D42" s="231">
        <f t="shared" si="3"/>
        <v>0</v>
      </c>
      <c r="E42" s="231">
        <f>SUMIF(INPUT!$F$7:$CK$7,$C42,INPUT!$F$62:$CK$62)</f>
        <v>0</v>
      </c>
      <c r="F42" s="231">
        <f>-SUMIF(INPUT!$F$7:$VO$7,$C42,INPUT!$F$63:$VO$63)</f>
        <v>0</v>
      </c>
      <c r="G42" s="231">
        <f t="shared" si="4"/>
        <v>0</v>
      </c>
      <c r="H42" s="232">
        <f>SUMIF(INPUT!$F$7:$VO$7,$C42,INPUT!$F$195:$VO$195)</f>
        <v>2.47E-2</v>
      </c>
      <c r="I42" s="231">
        <f t="shared" si="6"/>
        <v>0</v>
      </c>
      <c r="J42" s="140">
        <f>L41+Balances!C31+Balances!D31</f>
        <v>181657.15956635898</v>
      </c>
      <c r="K42" s="141">
        <f>SUMIF(INPUT!$O$7:$VO$7,$C42,INPUT!$O$77:$VO$77)+SUMIF(INPUT!$O$7:$VO$7,$C42,INPUT!$O$98:$VO$98)</f>
        <v>-3602.4453311669149</v>
      </c>
      <c r="L42" s="150">
        <f t="shared" si="9"/>
        <v>178054.71423519208</v>
      </c>
      <c r="M42" s="150">
        <f>O41+Balances!E31</f>
        <v>420121.3465707404</v>
      </c>
      <c r="N42" s="141">
        <f>SUMIF(INPUT!$O$7:$VO$7,$C42,INPUT!$O$119:$VO$119)</f>
        <v>-847.21237933458326</v>
      </c>
      <c r="O42" s="150">
        <f t="shared" si="10"/>
        <v>419274.13419140578</v>
      </c>
      <c r="P42" s="150">
        <f>R41+Balances!F31</f>
        <v>117864.64538709672</v>
      </c>
      <c r="Q42" s="141">
        <f>SUMIF(INPUT!$O$7:$VO$7,$C42,INPUT!$O$140:$VO$140)</f>
        <v>-701.57526881720423</v>
      </c>
      <c r="R42" s="150">
        <f t="shared" si="18"/>
        <v>117163.07011827952</v>
      </c>
      <c r="S42" s="165">
        <f t="shared" si="16"/>
        <v>0.74711636883958243</v>
      </c>
      <c r="T42" s="141">
        <f>SUMIF(INPUT!$O$7:$VO$7,$C42,INPUT!$O$77:$VO$77)</f>
        <v>-2691.4458747645326</v>
      </c>
      <c r="U42" s="150">
        <f>'RateBase-E'!L26</f>
        <v>73860.534595548117</v>
      </c>
      <c r="V42" s="150">
        <f t="shared" si="12"/>
        <v>388.51579036853292</v>
      </c>
      <c r="W42" s="150">
        <f>Y41+Balances!C31</f>
        <v>45613.416480240128</v>
      </c>
      <c r="X42" s="141">
        <f>SUMIF(INPUT!$O$7:$VO$7,$C42,INPUT!$O$98:$VO$98)</f>
        <v>-910.99945640238207</v>
      </c>
      <c r="Y42" s="150">
        <f t="shared" si="19"/>
        <v>44702.417023837748</v>
      </c>
      <c r="Z42" s="150">
        <f t="shared" si="14"/>
        <v>-243.96188209316102</v>
      </c>
      <c r="AA42" s="141">
        <f>SUMIF(INPUT!$O$7:$VO$7,$C42,INPUT!$O$155:$VO$155)+SUMIF(INPUT!$O$7:$VO$7,$C42,INPUT!$O$156:$VO$156)</f>
        <v>4640.6597830713317</v>
      </c>
      <c r="AB42" s="141">
        <f>SUMIF(INPUT!$O$7:$VO$7,$C42,INPUT!$O$160:$VO$160)+SUMIF(INPUT!$O$7:$VO$7,$C42,INPUT!$O$161:$VO$161)</f>
        <v>1553.6615591666668</v>
      </c>
      <c r="AC42" s="141">
        <f t="shared" si="15"/>
        <v>-648.26962701997957</v>
      </c>
      <c r="AD42" s="141">
        <f>-SUMIF(INPUT!$N$7:$VO$7,$C42,INPUT!$N$179:$VO$179)</f>
        <v>0</v>
      </c>
      <c r="AE42" s="141">
        <f>-SUMIF(INPUT!$N$7:$VO$7,$C42,INPUT!$N$180:$VO$180)</f>
        <v>0</v>
      </c>
      <c r="AF42" s="141">
        <f t="shared" si="2"/>
        <v>-5654.9486980633101</v>
      </c>
      <c r="AG42" s="142">
        <f>AF42*HLOOKUP(YEAR(C42),INPUT!$E$53:$P$58,5,FALSE)+F42+I42</f>
        <v>-7886.3914543190922</v>
      </c>
      <c r="AH42" s="290"/>
      <c r="AI42" s="59" t="str">
        <v>Jan20 - Dec20</v>
      </c>
      <c r="AJ42" s="39">
        <f>V42/$V$8*WACC!$G$10/12</f>
        <v>310.64962454369612</v>
      </c>
      <c r="AN42" s="23">
        <f t="shared" si="7"/>
        <v>1</v>
      </c>
    </row>
    <row r="43" spans="1:40" hidden="1" outlineLevel="1">
      <c r="A43" s="23" t="str">
        <f t="shared" si="0"/>
        <v/>
      </c>
      <c r="B43" s="23">
        <f t="shared" si="8"/>
        <v>2020</v>
      </c>
      <c r="C43" s="29">
        <v>43983</v>
      </c>
      <c r="D43" s="231">
        <f t="shared" si="3"/>
        <v>0</v>
      </c>
      <c r="E43" s="231">
        <f>SUMIF(INPUT!$F$7:$CK$7,$C43,INPUT!$F$62:$CK$62)</f>
        <v>0</v>
      </c>
      <c r="F43" s="231">
        <f>-SUMIF(INPUT!$F$7:$VO$7,$C43,INPUT!$F$63:$VO$63)</f>
        <v>0</v>
      </c>
      <c r="G43" s="231">
        <f t="shared" si="4"/>
        <v>0</v>
      </c>
      <c r="H43" s="232">
        <f>SUMIF(INPUT!$F$7:$VO$7,$C43,INPUT!$F$195:$VO$195)</f>
        <v>2.1399999999999999E-2</v>
      </c>
      <c r="I43" s="231">
        <f t="shared" si="6"/>
        <v>0</v>
      </c>
      <c r="J43" s="140">
        <f>L42+Balances!C32+Balances!D32</f>
        <v>178054.71423519208</v>
      </c>
      <c r="K43" s="141">
        <f>SUMIF(INPUT!$O$7:$VO$7,$C43,INPUT!$O$77:$VO$77)+SUMIF(INPUT!$O$7:$VO$7,$C43,INPUT!$O$98:$VO$98)</f>
        <v>-3602.4453311669149</v>
      </c>
      <c r="L43" s="150">
        <f t="shared" si="9"/>
        <v>174452.26890402517</v>
      </c>
      <c r="M43" s="150">
        <f>O42+Balances!E32</f>
        <v>419274.13419140578</v>
      </c>
      <c r="N43" s="141">
        <f>SUMIF(INPUT!$O$7:$VO$7,$C43,INPUT!$O$119:$VO$119)</f>
        <v>-847.21237933458326</v>
      </c>
      <c r="O43" s="150">
        <f>M43+N43</f>
        <v>418426.92181207117</v>
      </c>
      <c r="P43" s="150">
        <f>R42+Balances!F32</f>
        <v>117163.07011827952</v>
      </c>
      <c r="Q43" s="141">
        <f>SUMIF(INPUT!$O$7:$VO$7,$C43,INPUT!$O$140:$VO$140)</f>
        <v>-701.57526881720423</v>
      </c>
      <c r="R43" s="150">
        <f t="shared" si="18"/>
        <v>116461.49484946231</v>
      </c>
      <c r="S43" s="165">
        <f t="shared" si="16"/>
        <v>0.74711636883958243</v>
      </c>
      <c r="T43" s="141">
        <f>SUMIF(INPUT!$O$7:$VO$7,$C43,INPUT!$O$77:$VO$77)</f>
        <v>-2691.4458747645326</v>
      </c>
      <c r="U43" s="150">
        <f>'RateBase-E'!L27</f>
        <v>77681.791504640511</v>
      </c>
      <c r="V43" s="150">
        <f t="shared" si="12"/>
        <v>409.347394114547</v>
      </c>
      <c r="W43" s="150">
        <f>Y42+Balances!C32</f>
        <v>44702.417023837748</v>
      </c>
      <c r="X43" s="141">
        <f>SUMIF(INPUT!$O$7:$VO$7,$C43,INPUT!$O$98:$VO$98)</f>
        <v>-910.99945640238207</v>
      </c>
      <c r="Y43" s="150">
        <f t="shared" si="19"/>
        <v>43791.417567435368</v>
      </c>
      <c r="Z43" s="150">
        <f t="shared" si="14"/>
        <v>-239.04028344656854</v>
      </c>
      <c r="AA43" s="141">
        <f>SUMIF(INPUT!$O$7:$VO$7,$C43,INPUT!$O$155:$VO$155)+SUMIF(INPUT!$O$7:$VO$7,$C43,INPUT!$O$156:$VO$156)</f>
        <v>4640.6597830713317</v>
      </c>
      <c r="AB43" s="141">
        <f>SUMIF(INPUT!$O$7:$VO$7,$C43,INPUT!$O$160:$VO$160)+SUMIF(INPUT!$O$7:$VO$7,$C43,INPUT!$O$161:$VO$161)</f>
        <v>1553.6615591666668</v>
      </c>
      <c r="AC43" s="141">
        <f t="shared" si="15"/>
        <v>-648.26962701997957</v>
      </c>
      <c r="AD43" s="141">
        <f>-SUMIF(INPUT!$N$7:$VO$7,$C43,INPUT!$N$179:$VO$179)</f>
        <v>0</v>
      </c>
      <c r="AE43" s="141">
        <f>-SUMIF(INPUT!$N$7:$VO$7,$C43,INPUT!$N$180:$VO$180)</f>
        <v>0</v>
      </c>
      <c r="AF43" s="141">
        <f t="shared" si="2"/>
        <v>-5629.1954956707041</v>
      </c>
      <c r="AG43" s="142">
        <f>AF43*HLOOKUP(YEAR(C43),INPUT!$E$53:$P$58,5,FALSE)+F43+I43</f>
        <v>-7850.4760382623645</v>
      </c>
      <c r="AH43" s="290"/>
      <c r="AI43" s="59" t="str">
        <v>Jan20 - Dec20</v>
      </c>
      <c r="AJ43" s="39">
        <f>V43/$V$8*WACC!$G$10/12</f>
        <v>327.30616732205743</v>
      </c>
      <c r="AN43" s="23">
        <f t="shared" si="7"/>
        <v>1</v>
      </c>
    </row>
    <row r="44" spans="1:40" hidden="1" outlineLevel="1">
      <c r="A44" s="23" t="str">
        <f t="shared" si="0"/>
        <v/>
      </c>
      <c r="B44" s="23">
        <f t="shared" si="8"/>
        <v>2020</v>
      </c>
      <c r="C44" s="29">
        <v>44013</v>
      </c>
      <c r="D44" s="231">
        <f t="shared" si="3"/>
        <v>0</v>
      </c>
      <c r="E44" s="231">
        <f>SUMIF(INPUT!$F$7:$CK$7,$C44,INPUT!$F$62:$CK$62)</f>
        <v>0</v>
      </c>
      <c r="F44" s="231">
        <f>-SUMIF(INPUT!$F$7:$VO$7,$C44,INPUT!$F$63:$VO$63)</f>
        <v>0</v>
      </c>
      <c r="G44" s="231">
        <f t="shared" si="4"/>
        <v>0</v>
      </c>
      <c r="H44" s="232">
        <f>SUMIF(INPUT!$F$7:$VO$7,$C44,INPUT!$F$195:$VO$195)</f>
        <v>2.1399999999999999E-2</v>
      </c>
      <c r="I44" s="231">
        <f t="shared" si="6"/>
        <v>0</v>
      </c>
      <c r="J44" s="140">
        <f>L43+Balances!C33+Balances!D33</f>
        <v>210634.26004143688</v>
      </c>
      <c r="K44" s="141">
        <f>SUMIF(INPUT!$O$7:$VO$7,$C44,INPUT!$O$77:$VO$77)+SUMIF(INPUT!$O$7:$VO$7,$C44,INPUT!$O$98:$VO$98)</f>
        <v>-4790.2765998382365</v>
      </c>
      <c r="L44" s="150">
        <f t="shared" si="9"/>
        <v>205843.98344159866</v>
      </c>
      <c r="M44" s="150">
        <f>O43+Balances!E33</f>
        <v>382244.93067465944</v>
      </c>
      <c r="N44" s="141">
        <f>SUMIF(INPUT!$O$7:$VO$7,$C44,INPUT!$O$119:$VO$119)</f>
        <v>-847.21237933458326</v>
      </c>
      <c r="O44" s="150">
        <f t="shared" si="10"/>
        <v>381397.71829532483</v>
      </c>
      <c r="P44" s="150">
        <f>R43+Balances!F33</f>
        <v>116461.49484946231</v>
      </c>
      <c r="Q44" s="141">
        <f>SUMIF(INPUT!$O$7:$VO$7,$C44,INPUT!$O$140:$VO$140)</f>
        <v>-701.57526881720423</v>
      </c>
      <c r="R44" s="150">
        <f t="shared" si="18"/>
        <v>115759.9195806451</v>
      </c>
      <c r="S44" s="165">
        <f t="shared" si="16"/>
        <v>0.80982320385567186</v>
      </c>
      <c r="T44" s="141">
        <f>SUMIF(INPUT!$O$7:$VO$7,$C44,INPUT!$O$77:$VO$77)</f>
        <v>-3879.2771434358547</v>
      </c>
      <c r="U44" s="150">
        <f>'RateBase-E'!L28</f>
        <v>82619.121256832179</v>
      </c>
      <c r="V44" s="150">
        <f t="shared" si="12"/>
        <v>433.00616139222967</v>
      </c>
      <c r="W44" s="150">
        <f>Y43+Balances!C33</f>
        <v>43791.417567435368</v>
      </c>
      <c r="X44" s="141">
        <f>SUMIF(INPUT!$O$7:$VO$7,$C44,INPUT!$O$98:$VO$98)</f>
        <v>-910.99945640238207</v>
      </c>
      <c r="Y44" s="150">
        <f t="shared" si="19"/>
        <v>42880.418111032988</v>
      </c>
      <c r="Z44" s="150">
        <f t="shared" si="14"/>
        <v>-234.11868479997602</v>
      </c>
      <c r="AA44" s="141">
        <f>SUMIF(INPUT!$O$7:$VO$7,$C44,INPUT!$O$155:$VO$155)+SUMIF(INPUT!$O$7:$VO$7,$C44,INPUT!$O$156:$VO$156)</f>
        <v>4640.6597830713317</v>
      </c>
      <c r="AB44" s="141">
        <f>SUMIF(INPUT!$O$7:$VO$7,$C44,INPUT!$O$160:$VO$160)+SUMIF(INPUT!$O$7:$VO$7,$C44,INPUT!$O$161:$VO$161)</f>
        <v>1553.6615591666668</v>
      </c>
      <c r="AC44" s="141">
        <f t="shared" si="15"/>
        <v>-648.26962701997957</v>
      </c>
      <c r="AD44" s="141">
        <f>-SUMIF(INPUT!$N$7:$VO$7,$C44,INPUT!$N$179:$VO$179)</f>
        <v>0</v>
      </c>
      <c r="AE44" s="141">
        <f>-SUMIF(INPUT!$N$7:$VO$7,$C44,INPUT!$N$180:$VO$180)</f>
        <v>0</v>
      </c>
      <c r="AF44" s="141">
        <f t="shared" si="2"/>
        <v>-6788.4463984177501</v>
      </c>
      <c r="AG44" s="142">
        <f>AF44*HLOOKUP(YEAR(C44),INPUT!$E$53:$P$58,5,FALSE)+F44+I44</f>
        <v>-9467.167347233395</v>
      </c>
      <c r="AI44" s="59" t="str">
        <v>Jan20 - Dec20</v>
      </c>
      <c r="AJ44" s="39">
        <f>V44/$V$8*WACC!$G$10/12</f>
        <v>346.22325474598739</v>
      </c>
      <c r="AN44" s="23">
        <f t="shared" si="7"/>
        <v>1</v>
      </c>
    </row>
    <row r="45" spans="1:40" hidden="1" outlineLevel="1">
      <c r="A45" s="23" t="str">
        <f t="shared" si="0"/>
        <v/>
      </c>
      <c r="B45" s="23">
        <f t="shared" si="8"/>
        <v>2020</v>
      </c>
      <c r="C45" s="29">
        <v>44044</v>
      </c>
      <c r="D45" s="231">
        <f t="shared" si="3"/>
        <v>0</v>
      </c>
      <c r="E45" s="231">
        <f>SUMIF(INPUT!$F$7:$CK$7,$C45,INPUT!$F$62:$CK$62)</f>
        <v>0</v>
      </c>
      <c r="F45" s="231">
        <f>-SUMIF(INPUT!$F$7:$VO$7,$C45,INPUT!$F$63:$VO$63)</f>
        <v>0</v>
      </c>
      <c r="G45" s="231">
        <f t="shared" si="4"/>
        <v>0</v>
      </c>
      <c r="H45" s="232">
        <f>SUMIF(INPUT!$F$7:$VO$7,$C45,INPUT!$F$195:$VO$195)</f>
        <v>2.1399999999999999E-2</v>
      </c>
      <c r="I45" s="231">
        <f t="shared" si="6"/>
        <v>0</v>
      </c>
      <c r="J45" s="140">
        <f>L44+Balances!C34+Balances!D34</f>
        <v>205843.98344159866</v>
      </c>
      <c r="K45" s="141">
        <f>SUMIF(INPUT!$O$7:$VO$7,$C45,INPUT!$O$77:$VO$77)+SUMIF(INPUT!$O$7:$VO$7,$C45,INPUT!$O$98:$VO$98)</f>
        <v>-4790.2765998382365</v>
      </c>
      <c r="L45" s="150">
        <f t="shared" si="9"/>
        <v>201053.70684176043</v>
      </c>
      <c r="M45" s="150">
        <f>O44+Balances!E34</f>
        <v>381397.71829532483</v>
      </c>
      <c r="N45" s="141">
        <f>SUMIF(INPUT!$O$7:$VO$7,$C45,INPUT!$O$119:$VO$119)</f>
        <v>-847.21237933458326</v>
      </c>
      <c r="O45" s="150">
        <f t="shared" si="10"/>
        <v>380550.50591599022</v>
      </c>
      <c r="P45" s="150">
        <f>R44+Balances!F34</f>
        <v>115759.9195806451</v>
      </c>
      <c r="Q45" s="141">
        <f>SUMIF(INPUT!$O$7:$VO$7,$C45,INPUT!$O$140:$VO$140)</f>
        <v>-701.57526881720423</v>
      </c>
      <c r="R45" s="150">
        <f t="shared" si="18"/>
        <v>115058.3443118279</v>
      </c>
      <c r="S45" s="165">
        <f t="shared" si="16"/>
        <v>0.80982320385567186</v>
      </c>
      <c r="T45" s="141">
        <f>SUMIF(INPUT!$O$7:$VO$7,$C45,INPUT!$O$77:$VO$77)</f>
        <v>-3879.2771434358547</v>
      </c>
      <c r="U45" s="150">
        <f>'RateBase-E'!L29</f>
        <v>87484.692583451761</v>
      </c>
      <c r="V45" s="150">
        <f t="shared" si="12"/>
        <v>459.48583947715701</v>
      </c>
      <c r="W45" s="150">
        <f>Y44+Balances!C34</f>
        <v>42880.418111032988</v>
      </c>
      <c r="X45" s="141">
        <f>SUMIF(INPUT!$O$7:$VO$7,$C45,INPUT!$O$98:$VO$98)</f>
        <v>-910.99945640238207</v>
      </c>
      <c r="Y45" s="150">
        <f t="shared" si="19"/>
        <v>41969.418654630608</v>
      </c>
      <c r="Z45" s="150">
        <f t="shared" si="14"/>
        <v>-229.19708615338354</v>
      </c>
      <c r="AA45" s="141">
        <f>SUMIF(INPUT!$O$7:$VO$7,$C45,INPUT!$O$155:$VO$155)+SUMIF(INPUT!$O$7:$VO$7,$C45,INPUT!$O$156:$VO$156)</f>
        <v>4640.6597830713317</v>
      </c>
      <c r="AB45" s="141">
        <f>SUMIF(INPUT!$O$7:$VO$7,$C45,INPUT!$O$160:$VO$160)+SUMIF(INPUT!$O$7:$VO$7,$C45,INPUT!$O$161:$VO$161)</f>
        <v>1553.6615591666668</v>
      </c>
      <c r="AC45" s="141">
        <f t="shared" si="15"/>
        <v>-648.26962701997957</v>
      </c>
      <c r="AD45" s="141">
        <f>-SUMIF(INPUT!$N$7:$VO$7,$C45,INPUT!$N$179:$VO$179)</f>
        <v>0</v>
      </c>
      <c r="AE45" s="141">
        <f>-SUMIF(INPUT!$N$7:$VO$7,$C45,INPUT!$N$180:$VO$180)</f>
        <v>0</v>
      </c>
      <c r="AF45" s="141">
        <f t="shared" si="2"/>
        <v>-6757.0451216862302</v>
      </c>
      <c r="AG45" s="142">
        <f>AF45*HLOOKUP(YEAR(C45),INPUT!$E$53:$P$58,5,FALSE)+F45+I45</f>
        <v>-9423.3751267036168</v>
      </c>
      <c r="AI45" s="59" t="str">
        <v>Jan20 - Dec20</v>
      </c>
      <c r="AJ45" s="39">
        <f>V45/$V$8*WACC!$G$10/12</f>
        <v>367.3958872593733</v>
      </c>
      <c r="AN45" s="23">
        <f t="shared" si="7"/>
        <v>1</v>
      </c>
    </row>
    <row r="46" spans="1:40" hidden="1" outlineLevel="1">
      <c r="A46" s="23" t="str">
        <f t="shared" ref="A46:A84" si="20">IF(MONTH(C46)=12,B46,"")</f>
        <v/>
      </c>
      <c r="B46" s="23">
        <f t="shared" si="8"/>
        <v>2020</v>
      </c>
      <c r="C46" s="29">
        <v>44075</v>
      </c>
      <c r="D46" s="231">
        <f t="shared" si="3"/>
        <v>0</v>
      </c>
      <c r="E46" s="231">
        <f>SUMIF(INPUT!$F$7:$CK$7,$C46,INPUT!$F$62:$CK$62)</f>
        <v>0</v>
      </c>
      <c r="F46" s="231">
        <f>-SUMIF(INPUT!$F$7:$VO$7,$C46,INPUT!$F$63:$VO$63)</f>
        <v>0</v>
      </c>
      <c r="G46" s="231">
        <f t="shared" si="4"/>
        <v>0</v>
      </c>
      <c r="H46" s="232">
        <f>SUMIF(INPUT!$F$7:$VO$7,$C46,INPUT!$F$195:$VO$195)</f>
        <v>2.1399999999999999E-2</v>
      </c>
      <c r="I46" s="231">
        <f t="shared" si="6"/>
        <v>0</v>
      </c>
      <c r="J46" s="140">
        <f>L45+Balances!C35+Balances!D35</f>
        <v>201053.70684176043</v>
      </c>
      <c r="K46" s="141">
        <f>SUMIF(INPUT!$O$7:$VO$7,$C46,INPUT!$O$77:$VO$77)+SUMIF(INPUT!$O$7:$VO$7,$C46,INPUT!$O$98:$VO$98)</f>
        <v>-4790.2765998382365</v>
      </c>
      <c r="L46" s="150">
        <f t="shared" si="9"/>
        <v>196263.43024192221</v>
      </c>
      <c r="M46" s="150">
        <f>O45+Balances!E35</f>
        <v>380550.50591599022</v>
      </c>
      <c r="N46" s="141">
        <f>SUMIF(INPUT!$O$7:$VO$7,$C46,INPUT!$O$119:$VO$119)</f>
        <v>-847.21237933458326</v>
      </c>
      <c r="O46" s="150">
        <f t="shared" si="10"/>
        <v>379703.2935366556</v>
      </c>
      <c r="P46" s="150">
        <f>R45+Balances!F35</f>
        <v>115058.3443118279</v>
      </c>
      <c r="Q46" s="141">
        <f>SUMIF(INPUT!$O$7:$VO$7,$C46,INPUT!$O$140:$VO$140)</f>
        <v>-701.57526881720423</v>
      </c>
      <c r="R46" s="150">
        <f t="shared" si="18"/>
        <v>114356.76904301069</v>
      </c>
      <c r="S46" s="165">
        <f t="shared" si="16"/>
        <v>0.80982320385567186</v>
      </c>
      <c r="T46" s="141">
        <f>SUMIF(INPUT!$O$7:$VO$7,$C46,INPUT!$O$77:$VO$77)</f>
        <v>-3879.2771434358547</v>
      </c>
      <c r="U46" s="150">
        <f>'RateBase-E'!L30</f>
        <v>92280.820272420999</v>
      </c>
      <c r="V46" s="150">
        <f t="shared" si="12"/>
        <v>485.58410137222393</v>
      </c>
      <c r="W46" s="150">
        <f>Y45+Balances!C35</f>
        <v>41969.418654630608</v>
      </c>
      <c r="X46" s="141">
        <f>SUMIF(INPUT!$O$7:$VO$7,$C46,INPUT!$O$98:$VO$98)</f>
        <v>-910.99945640238207</v>
      </c>
      <c r="Y46" s="150">
        <f t="shared" si="19"/>
        <v>41058.419198228228</v>
      </c>
      <c r="Z46" s="150">
        <f t="shared" si="14"/>
        <v>-224.27548750679105</v>
      </c>
      <c r="AA46" s="141">
        <f>SUMIF(INPUT!$O$7:$VO$7,$C46,INPUT!$O$155:$VO$155)+SUMIF(INPUT!$O$7:$VO$7,$C46,INPUT!$O$156:$VO$156)</f>
        <v>4640.6597830713317</v>
      </c>
      <c r="AB46" s="141">
        <f>SUMIF(INPUT!$O$7:$VO$7,$C46,INPUT!$O$160:$VO$160)+SUMIF(INPUT!$O$7:$VO$7,$C46,INPUT!$O$161:$VO$161)</f>
        <v>1553.6615591666668</v>
      </c>
      <c r="AC46" s="141">
        <f t="shared" si="15"/>
        <v>-648.26962701997957</v>
      </c>
      <c r="AD46" s="141">
        <f>-SUMIF(INPUT!$N$7:$VO$7,$C46,INPUT!$N$179:$VO$179)</f>
        <v>0</v>
      </c>
      <c r="AE46" s="141">
        <f>-SUMIF(INPUT!$N$7:$VO$7,$C46,INPUT!$N$180:$VO$180)</f>
        <v>0</v>
      </c>
      <c r="AF46" s="141">
        <f t="shared" si="2"/>
        <v>-6726.0252611445712</v>
      </c>
      <c r="AG46" s="142">
        <f>AF46*HLOOKUP(YEAR(C46),INPUT!$E$53:$P$58,5,FALSE)+F46+I46</f>
        <v>-9380.11482919222</v>
      </c>
      <c r="AI46" s="59" t="str">
        <v>Jan20 - Dec20</v>
      </c>
      <c r="AJ46" s="39">
        <f>V46/$V$8*WACC!$G$10/12</f>
        <v>388.26354684987581</v>
      </c>
      <c r="AN46" s="23">
        <f t="shared" si="7"/>
        <v>1</v>
      </c>
    </row>
    <row r="47" spans="1:40" hidden="1" outlineLevel="1">
      <c r="A47" s="23" t="str">
        <f t="shared" si="20"/>
        <v/>
      </c>
      <c r="B47" s="23">
        <f t="shared" si="8"/>
        <v>2020</v>
      </c>
      <c r="C47" s="29">
        <v>44105</v>
      </c>
      <c r="D47" s="231">
        <f t="shared" si="3"/>
        <v>0</v>
      </c>
      <c r="E47" s="231">
        <f>SUMIF(INPUT!$F$7:$CK$7,$C47,INPUT!$F$62:$CK$62)</f>
        <v>0</v>
      </c>
      <c r="F47" s="231">
        <f>-SUMIF(INPUT!$F$7:$VO$7,$C47,INPUT!$F$63:$VO$63)</f>
        <v>0</v>
      </c>
      <c r="G47" s="231">
        <f t="shared" si="4"/>
        <v>0</v>
      </c>
      <c r="H47" s="232">
        <f>SUMIF(INPUT!$F$7:$VO$7,$C47,INPUT!$F$195:$VO$195)</f>
        <v>2.1399999999999999E-2</v>
      </c>
      <c r="I47" s="231">
        <f t="shared" si="6"/>
        <v>0</v>
      </c>
      <c r="J47" s="140">
        <f>L46+Balances!C36+Balances!D36</f>
        <v>196263.43024192221</v>
      </c>
      <c r="K47" s="141">
        <f>SUMIF(INPUT!$O$7:$VO$7,$C47,INPUT!$O$77:$VO$77)+SUMIF(INPUT!$O$7:$VO$7,$C47,INPUT!$O$98:$VO$98)</f>
        <v>-4790.2765998382365</v>
      </c>
      <c r="L47" s="150">
        <f t="shared" si="9"/>
        <v>191473.15364208398</v>
      </c>
      <c r="M47" s="150">
        <f>O46+Balances!E36</f>
        <v>379703.2935366556</v>
      </c>
      <c r="N47" s="141">
        <f>SUMIF(INPUT!$O$7:$VO$7,$C47,INPUT!$O$119:$VO$119)</f>
        <v>-847.21237933458326</v>
      </c>
      <c r="O47" s="150">
        <f t="shared" si="10"/>
        <v>378856.08115732099</v>
      </c>
      <c r="P47" s="150">
        <f>R46+Balances!F36</f>
        <v>114356.76904301069</v>
      </c>
      <c r="Q47" s="141">
        <f>SUMIF(INPUT!$O$7:$VO$7,$C47,INPUT!$O$140:$VO$140)</f>
        <v>-701.57526881720423</v>
      </c>
      <c r="R47" s="150">
        <f t="shared" si="18"/>
        <v>113655.19377419348</v>
      </c>
      <c r="S47" s="165">
        <f t="shared" si="16"/>
        <v>0.80982320385567186</v>
      </c>
      <c r="T47" s="141">
        <f>SUMIF(INPUT!$O$7:$VO$7,$C47,INPUT!$O$77:$VO$77)</f>
        <v>-3879.2771434358547</v>
      </c>
      <c r="U47" s="150">
        <f>'RateBase-E'!L31</f>
        <v>97005.189535818165</v>
      </c>
      <c r="V47" s="150">
        <f t="shared" si="12"/>
        <v>511.30094707743069</v>
      </c>
      <c r="W47" s="150">
        <f>Y46+Balances!C36</f>
        <v>41058.419198228228</v>
      </c>
      <c r="X47" s="141">
        <f>SUMIF(INPUT!$O$7:$VO$7,$C47,INPUT!$O$98:$VO$98)</f>
        <v>-910.99945640238207</v>
      </c>
      <c r="Y47" s="150">
        <f t="shared" si="19"/>
        <v>40147.419741825848</v>
      </c>
      <c r="Z47" s="150">
        <f t="shared" si="14"/>
        <v>-219.35388886019857</v>
      </c>
      <c r="AA47" s="141">
        <f>SUMIF(INPUT!$O$7:$VO$7,$C47,INPUT!$O$155:$VO$155)+SUMIF(INPUT!$O$7:$VO$7,$C47,INPUT!$O$156:$VO$156)</f>
        <v>4640.6597830713317</v>
      </c>
      <c r="AB47" s="141">
        <f>SUMIF(INPUT!$O$7:$VO$7,$C47,INPUT!$O$160:$VO$160)+SUMIF(INPUT!$O$7:$VO$7,$C47,INPUT!$O$161:$VO$161)</f>
        <v>1553.6615591666668</v>
      </c>
      <c r="AC47" s="141">
        <f t="shared" si="15"/>
        <v>-648.26962701997957</v>
      </c>
      <c r="AD47" s="141">
        <f>-SUMIF(INPUT!$N$7:$VO$7,$C47,INPUT!$N$179:$VO$179)</f>
        <v>0</v>
      </c>
      <c r="AE47" s="141">
        <f>-SUMIF(INPUT!$N$7:$VO$7,$C47,INPUT!$N$180:$VO$180)</f>
        <v>0</v>
      </c>
      <c r="AF47" s="141">
        <f t="shared" si="2"/>
        <v>-6695.3868167927722</v>
      </c>
      <c r="AG47" s="142">
        <f>AF47*HLOOKUP(YEAR(C47),INPUT!$E$53:$P$58,5,FALSE)+F47+I47</f>
        <v>-9337.3864546992008</v>
      </c>
      <c r="AI47" s="59" t="str">
        <v>Jan20 - Dec20</v>
      </c>
      <c r="AJ47" s="39">
        <f>V47/$V$8*WACC!$G$10/12</f>
        <v>408.82623351749527</v>
      </c>
      <c r="AN47" s="23">
        <f t="shared" si="7"/>
        <v>1</v>
      </c>
    </row>
    <row r="48" spans="1:40" hidden="1" outlineLevel="1">
      <c r="A48" s="23" t="str">
        <f t="shared" si="20"/>
        <v/>
      </c>
      <c r="B48" s="23">
        <f t="shared" si="8"/>
        <v>2020</v>
      </c>
      <c r="C48" s="29">
        <v>44136</v>
      </c>
      <c r="D48" s="231">
        <f t="shared" si="3"/>
        <v>0</v>
      </c>
      <c r="E48" s="231">
        <f>SUMIF(INPUT!$F$7:$CK$7,$C48,INPUT!$F$62:$CK$62)</f>
        <v>0</v>
      </c>
      <c r="F48" s="231">
        <f>-SUMIF(INPUT!$F$7:$VO$7,$C48,INPUT!$F$63:$VO$63)</f>
        <v>0</v>
      </c>
      <c r="G48" s="231">
        <f t="shared" si="4"/>
        <v>0</v>
      </c>
      <c r="H48" s="232">
        <f>SUMIF(INPUT!$F$7:$VO$7,$C48,INPUT!$F$195:$VO$195)</f>
        <v>2.1399999999999999E-2</v>
      </c>
      <c r="I48" s="231">
        <f t="shared" si="6"/>
        <v>0</v>
      </c>
      <c r="J48" s="140">
        <f>L47+Balances!C37+Balances!D37</f>
        <v>190743.73963208398</v>
      </c>
      <c r="K48" s="141">
        <f>SUMIF(INPUT!$O$7:$VO$7,$C48,INPUT!$O$77:$VO$77)+SUMIF(INPUT!$O$7:$VO$7,$C48,INPUT!$O$98:$VO$98)</f>
        <v>-4790.2765998382365</v>
      </c>
      <c r="L48" s="150">
        <f t="shared" si="9"/>
        <v>185953.46303224575</v>
      </c>
      <c r="M48" s="150">
        <f>O47+Balances!E37</f>
        <v>379115.02017732098</v>
      </c>
      <c r="N48" s="141">
        <f>SUMIF(INPUT!$O$7:$VO$7,$C48,INPUT!$O$119:$VO$119)</f>
        <v>-847.21237933458326</v>
      </c>
      <c r="O48" s="150">
        <f t="shared" si="10"/>
        <v>378267.80779798637</v>
      </c>
      <c r="P48" s="150">
        <f>R47+Balances!F37</f>
        <v>113655.19377419348</v>
      </c>
      <c r="Q48" s="141">
        <f>SUMIF(INPUT!$O$7:$VO$7,$C48,INPUT!$O$140:$VO$140)</f>
        <v>-701.57526881720423</v>
      </c>
      <c r="R48" s="150">
        <f t="shared" si="18"/>
        <v>112953.61850537627</v>
      </c>
      <c r="S48" s="165">
        <f t="shared" si="16"/>
        <v>0.80982320385567186</v>
      </c>
      <c r="T48" s="141">
        <f>SUMIF(INPUT!$O$7:$VO$7,$C48,INPUT!$O$77:$VO$77)</f>
        <v>-3879.2771434358547</v>
      </c>
      <c r="U48" s="150">
        <f>'RateBase-E'!L32</f>
        <v>101660.11516156496</v>
      </c>
      <c r="V48" s="150">
        <f t="shared" si="12"/>
        <v>536.63637659277708</v>
      </c>
      <c r="W48" s="150">
        <f>Y47+Balances!C37</f>
        <v>40841.608281825851</v>
      </c>
      <c r="X48" s="141">
        <f>SUMIF(INPUT!$O$7:$VO$7,$C48,INPUT!$O$98:$VO$98)</f>
        <v>-910.99945640238207</v>
      </c>
      <c r="Y48" s="150">
        <f t="shared" si="19"/>
        <v>39930.608825423471</v>
      </c>
      <c r="Z48" s="150">
        <f t="shared" si="14"/>
        <v>-216.30743808275858</v>
      </c>
      <c r="AA48" s="141">
        <f>SUMIF(INPUT!$O$7:$VO$7,$C48,INPUT!$O$155:$VO$155)+SUMIF(INPUT!$O$7:$VO$7,$C48,INPUT!$O$156:$VO$156)</f>
        <v>4640.6597830713317</v>
      </c>
      <c r="AB48" s="141">
        <f>SUMIF(INPUT!$O$7:$VO$7,$C48,INPUT!$O$160:$VO$160)+SUMIF(INPUT!$O$7:$VO$7,$C48,INPUT!$O$161:$VO$161)</f>
        <v>1553.6615591666668</v>
      </c>
      <c r="AC48" s="141">
        <f t="shared" si="15"/>
        <v>-648.26962701997957</v>
      </c>
      <c r="AD48" s="141">
        <f>-SUMIF(INPUT!$N$7:$VO$7,$C48,INPUT!$N$179:$VO$179)</f>
        <v>0</v>
      </c>
      <c r="AE48" s="141">
        <f>-SUMIF(INPUT!$N$7:$VO$7,$C48,INPUT!$N$180:$VO$180)</f>
        <v>0</v>
      </c>
      <c r="AF48" s="141">
        <f t="shared" si="2"/>
        <v>-6667.004936499985</v>
      </c>
      <c r="AG48" s="142">
        <f>AF48*HLOOKUP(YEAR(C48),INPUT!$E$53:$P$58,5,FALSE)+F48+I48</f>
        <v>-9297.8050844428799</v>
      </c>
      <c r="AI48" s="59" t="str">
        <v>Jan20 - Dec20</v>
      </c>
      <c r="AJ48" s="39">
        <f>V48/$V$8*WACC!$G$10/12</f>
        <v>429.08394726223128</v>
      </c>
      <c r="AN48" s="23">
        <f t="shared" si="7"/>
        <v>1</v>
      </c>
    </row>
    <row r="49" spans="1:40" hidden="1" outlineLevel="1">
      <c r="A49" s="23"/>
      <c r="B49" s="23">
        <f t="shared" si="8"/>
        <v>2020</v>
      </c>
      <c r="C49" s="29">
        <v>44166</v>
      </c>
      <c r="D49" s="231">
        <f t="shared" si="3"/>
        <v>0</v>
      </c>
      <c r="E49" s="231">
        <f>SUMIF(INPUT!$F$7:$CK$7,$C49,INPUT!$F$62:$CK$62)</f>
        <v>0</v>
      </c>
      <c r="F49" s="231">
        <f>-SUMIF(INPUT!$F$7:$VO$7,$C49,INPUT!$F$63:$VO$63)</f>
        <v>0</v>
      </c>
      <c r="G49" s="231">
        <f t="shared" si="4"/>
        <v>0</v>
      </c>
      <c r="H49" s="232">
        <f>SUMIF(INPUT!$F$7:$VO$7,$C49,INPUT!$F$195:$VO$195)</f>
        <v>2.1399999999999999E-2</v>
      </c>
      <c r="I49" s="231">
        <f t="shared" si="6"/>
        <v>0</v>
      </c>
      <c r="J49" s="140">
        <f>L48+Balances!C38+Balances!D38</f>
        <v>190657.68198581302</v>
      </c>
      <c r="K49" s="141">
        <f>SUMIF(INPUT!$O$7:$VO$7,$C49,INPUT!$O$77:$VO$77)+SUMIF(INPUT!$O$7:$VO$7,$C49,INPUT!$O$98:$VO$98)</f>
        <v>-4921.4934261521084</v>
      </c>
      <c r="L49" s="150">
        <f>J49+K49</f>
        <v>185736.18855966092</v>
      </c>
      <c r="M49" s="150">
        <f>O48+Balances!E38</f>
        <v>375348.75853789801</v>
      </c>
      <c r="N49" s="141">
        <f>SUMIF(INPUT!$O$7:$VO$7,$C49,INPUT!$O$119:$VO$119)</f>
        <v>-1984.1226661695766</v>
      </c>
      <c r="O49" s="150">
        <f t="shared" si="10"/>
        <v>373364.63587172842</v>
      </c>
      <c r="P49" s="150">
        <f>R48+Balances!F38</f>
        <v>112953.61850537627</v>
      </c>
      <c r="Q49" s="141">
        <f>SUMIF(INPUT!$O$7:$VO$7,$C49,INPUT!$O$140:$VO$140)</f>
        <v>-701.57526881720423</v>
      </c>
      <c r="R49" s="150">
        <f t="shared" si="18"/>
        <v>112252.04323655907</v>
      </c>
      <c r="S49" s="165">
        <f t="shared" si="16"/>
        <v>0.81489369638056164</v>
      </c>
      <c r="T49" s="141">
        <f>SUMIF(INPUT!$O$7:$VO$7,$C49,INPUT!$O$77:$VO$77)</f>
        <v>-4010.4939697497261</v>
      </c>
      <c r="U49" s="150">
        <f>'RateBase-E'!L33</f>
        <v>106377.60550031268</v>
      </c>
      <c r="V49" s="150">
        <f t="shared" si="12"/>
        <v>561.95322469953612</v>
      </c>
      <c r="W49" s="150">
        <f>Y48+Balances!C38</f>
        <v>39675.490456402447</v>
      </c>
      <c r="X49" s="141">
        <f>SUMIF(INPUT!$O$7:$VO$7,$C49,INPUT!$O$98:$VO$98)</f>
        <v>-910.99945640238207</v>
      </c>
      <c r="Y49" s="150">
        <f t="shared" si="19"/>
        <v>38764.491000000067</v>
      </c>
      <c r="Z49" s="150">
        <f t="shared" si="14"/>
        <v>-212.57185944093257</v>
      </c>
      <c r="AA49" s="141">
        <f>SUMIF(INPUT!$O$7:$VO$7,$C49,INPUT!$O$155:$VO$155)+SUMIF(INPUT!$O$7:$VO$7,$C49,INPUT!$O$156:$VO$156)</f>
        <v>13802.953285262953</v>
      </c>
      <c r="AB49" s="141">
        <f>SUMIF(INPUT!$O$7:$VO$7,$C49,INPUT!$O$160:$VO$160)+SUMIF(INPUT!$O$7:$VO$7,$C49,INPUT!$O$161:$VO$161)</f>
        <v>-693.48150083332939</v>
      </c>
      <c r="AC49" s="141">
        <f t="shared" si="15"/>
        <v>-3044.251305080219</v>
      </c>
      <c r="AD49" s="141">
        <f>-SUMIF(INPUT!$N$7:$VO$7,$C49,INPUT!$N$179:$VO$179)</f>
        <v>0</v>
      </c>
      <c r="AE49" s="141">
        <f>-SUMIF(INPUT!$N$7:$VO$7,$C49,INPUT!$N$180:$VO$180)</f>
        <v>0</v>
      </c>
      <c r="AF49" s="141">
        <f t="shared" si="2"/>
        <v>-10302.061300960504</v>
      </c>
      <c r="AG49" s="142">
        <f>AF49*HLOOKUP(YEAR(C49),INPUT!$E$53:$P$58,5,FALSE)+F49+I49</f>
        <v>-14367.25469031952</v>
      </c>
      <c r="AI49" s="59" t="str">
        <v>Jan20 - Dec20</v>
      </c>
      <c r="AJ49" s="39">
        <f>V49/$V$8*WACC!$G$10/12</f>
        <v>449.32680367621214</v>
      </c>
      <c r="AN49" s="23">
        <f t="shared" si="7"/>
        <v>1</v>
      </c>
    </row>
    <row r="50" spans="1:40" hidden="1" outlineLevel="1">
      <c r="A50" s="23">
        <v>2021</v>
      </c>
      <c r="B50" s="23">
        <f t="shared" si="8"/>
        <v>2021</v>
      </c>
      <c r="C50" s="29">
        <v>44197</v>
      </c>
      <c r="D50" s="231">
        <f t="shared" si="3"/>
        <v>0</v>
      </c>
      <c r="E50" s="231">
        <f>SUMIF(INPUT!$F$7:$CK$7,$C50,INPUT!$F$62:$CK$62)</f>
        <v>0</v>
      </c>
      <c r="F50" s="231">
        <f>-SUMIF(INPUT!$F$7:$VO$7,$C50,INPUT!$F$63:$VO$63)</f>
        <v>0</v>
      </c>
      <c r="G50" s="231">
        <f t="shared" si="4"/>
        <v>0</v>
      </c>
      <c r="H50" s="232">
        <f>SUMIF(INPUT!$F$7:$VO$7,$C50,INPUT!$F$195:$VO$195)</f>
        <v>2.8E-3</v>
      </c>
      <c r="I50" s="231">
        <f t="shared" si="6"/>
        <v>0</v>
      </c>
      <c r="J50" s="140">
        <f>L49+Balances!C39+Balances!D39</f>
        <v>185736.18855966092</v>
      </c>
      <c r="K50" s="141">
        <f>SUMIF(INPUT!$O$7:$VO$7,$C50,INPUT!$O$77:$VO$77)+SUMIF(INPUT!$O$7:$VO$7,$C50,INPUT!$O$98:$VO$98)</f>
        <v>-4599.3474155363047</v>
      </c>
      <c r="L50" s="150">
        <f t="shared" si="9"/>
        <v>181136.84114412463</v>
      </c>
      <c r="M50" s="150">
        <f>O49+Balances!E39</f>
        <v>373364.63587172842</v>
      </c>
      <c r="N50" s="141">
        <f>SUMIF(INPUT!$O$7:$VO$7,$C50,INPUT!$O$119:$VO$119)</f>
        <v>-847.21237933458326</v>
      </c>
      <c r="O50" s="150">
        <f t="shared" si="10"/>
        <v>372517.42349239381</v>
      </c>
      <c r="P50" s="150">
        <f>R49+Balances!F39</f>
        <v>112252.04323655907</v>
      </c>
      <c r="Q50" s="141">
        <f>SUMIF(INPUT!$O$7:$VO$7,$C50,INPUT!$O$140:$VO$140)</f>
        <v>-701.57526881720423</v>
      </c>
      <c r="R50" s="150">
        <f t="shared" si="18"/>
        <v>111550.46796774186</v>
      </c>
      <c r="S50" s="165">
        <f t="shared" si="16"/>
        <v>0.78669872498554216</v>
      </c>
      <c r="T50" s="141">
        <f>SUMIF(INPUT!$O$7:$VO$7,$C50,INPUT!$O$77:$VO$77)</f>
        <v>-3618.3007475679597</v>
      </c>
      <c r="U50" s="150">
        <f>'RateBase-E'!L34</f>
        <v>118076.39304742268</v>
      </c>
      <c r="V50" s="150">
        <f t="shared" si="12"/>
        <v>606.29701132713069</v>
      </c>
      <c r="W50" s="150">
        <f>Y49+Balances!C39</f>
        <v>38764.491000000067</v>
      </c>
      <c r="X50" s="141">
        <f>SUMIF(INPUT!$O$7:$VO$7,$C50,INPUT!$O$98:$VO$98)</f>
        <v>-981.04666796834476</v>
      </c>
      <c r="Y50" s="150">
        <f t="shared" si="19"/>
        <v>37783.444332031722</v>
      </c>
      <c r="Z50" s="150">
        <f t="shared" si="14"/>
        <v>-206.77192081834536</v>
      </c>
      <c r="AA50" s="141">
        <f>SUMIF(INPUT!$O$7:$VO$7,$C50,INPUT!$O$155:$VO$155)+SUMIF(INPUT!$O$7:$VO$7,$C50,INPUT!$O$156:$VO$156)</f>
        <v>5188.3857675781783</v>
      </c>
      <c r="AB50" s="141">
        <f>SUMIF(INPUT!$O$7:$VO$7,$C50,INPUT!$O$160:$VO$160)+SUMIF(INPUT!$O$7:$VO$7,$C50,INPUT!$O$161:$VO$161)</f>
        <v>1556.3757620549966</v>
      </c>
      <c r="AC50" s="141">
        <f t="shared" si="15"/>
        <v>-762.72210115986809</v>
      </c>
      <c r="AD50" s="141">
        <f>-SUMIF(INPUT!$N$7:$VO$7,$C50,INPUT!$N$179:$VO$179)</f>
        <v>0</v>
      </c>
      <c r="AE50" s="141">
        <f>-SUMIF(INPUT!$N$7:$VO$7,$C50,INPUT!$N$180:$VO$180)</f>
        <v>0</v>
      </c>
      <c r="AF50" s="141">
        <f t="shared" si="2"/>
        <v>-6511.332074339176</v>
      </c>
      <c r="AG50" s="142">
        <f>AF50*HLOOKUP(YEAR(C50),INPUT!$E$53:$P$58,5,FALSE)+F50+I50</f>
        <v>-9082.0059772882832</v>
      </c>
      <c r="AI50" s="143" t="str">
        <v>Jan21 - Dec21</v>
      </c>
      <c r="AJ50" s="39">
        <f>V50/$V$8*WACC!$G$10/12</f>
        <v>484.78322786335048</v>
      </c>
      <c r="AN50" s="23">
        <f t="shared" si="7"/>
        <v>1</v>
      </c>
    </row>
    <row r="51" spans="1:40" hidden="1" outlineLevel="1">
      <c r="A51" s="23" t="str">
        <f t="shared" si="20"/>
        <v/>
      </c>
      <c r="B51" s="23">
        <f t="shared" si="8"/>
        <v>2021</v>
      </c>
      <c r="C51" s="29">
        <v>44228</v>
      </c>
      <c r="D51" s="231">
        <f t="shared" si="3"/>
        <v>0</v>
      </c>
      <c r="E51" s="231">
        <f>SUMIF(INPUT!$F$7:$CK$7,$C51,INPUT!$F$62:$CK$62)</f>
        <v>0</v>
      </c>
      <c r="F51" s="231">
        <f>-SUMIF(INPUT!$F$7:$VO$7,$C51,INPUT!$F$63:$VO$63)</f>
        <v>0</v>
      </c>
      <c r="G51" s="231">
        <f t="shared" si="4"/>
        <v>0</v>
      </c>
      <c r="H51" s="232">
        <f>SUMIF(INPUT!$F$7:$VO$7,$C51,INPUT!$F$195:$VO$195)</f>
        <v>1.8E-3</v>
      </c>
      <c r="I51" s="231">
        <f t="shared" si="6"/>
        <v>0</v>
      </c>
      <c r="J51" s="140">
        <f>L50+Balances!C40+Balances!D40</f>
        <v>181136.84114412463</v>
      </c>
      <c r="K51" s="141">
        <f>SUMIF(INPUT!$O$7:$VO$7,$C51,INPUT!$O$77:$VO$77)+SUMIF(INPUT!$O$7:$VO$7,$C51,INPUT!$O$98:$VO$98)</f>
        <v>-4599.3474155363047</v>
      </c>
      <c r="L51" s="150">
        <f t="shared" si="9"/>
        <v>176537.49372858834</v>
      </c>
      <c r="M51" s="150">
        <f>O50+Balances!E40</f>
        <v>372517.42349239381</v>
      </c>
      <c r="N51" s="141">
        <f>SUMIF(INPUT!$O$7:$VO$7,$C51,INPUT!$O$119:$VO$119)</f>
        <v>-847.21237933458326</v>
      </c>
      <c r="O51" s="150">
        <f t="shared" si="10"/>
        <v>371670.21111305919</v>
      </c>
      <c r="P51" s="150">
        <f>R50+Balances!F40</f>
        <v>111550.46796774186</v>
      </c>
      <c r="Q51" s="141">
        <f>SUMIF(INPUT!$O$7:$VO$7,$C51,INPUT!$O$140:$VO$140)</f>
        <v>-701.57526881720423</v>
      </c>
      <c r="R51" s="150">
        <f t="shared" si="18"/>
        <v>110848.89269892465</v>
      </c>
      <c r="S51" s="165">
        <f t="shared" si="16"/>
        <v>0.78669872498554216</v>
      </c>
      <c r="T51" s="141">
        <f>SUMIF(INPUT!$O$7:$VO$7,$C51,INPUT!$O$77:$VO$77)</f>
        <v>-3618.3007475679597</v>
      </c>
      <c r="U51" s="150">
        <f>'RateBase-E'!L35</f>
        <v>123108.85591437147</v>
      </c>
      <c r="V51" s="150">
        <f t="shared" si="12"/>
        <v>651.49160437267301</v>
      </c>
      <c r="W51" s="150">
        <f>Y50+Balances!C40</f>
        <v>37783.444332031722</v>
      </c>
      <c r="X51" s="141">
        <f>SUMIF(INPUT!$O$7:$VO$7,$C51,INPUT!$O$98:$VO$98)</f>
        <v>-981.04666796834476</v>
      </c>
      <c r="Y51" s="150">
        <f t="shared" si="19"/>
        <v>36802.397664063377</v>
      </c>
      <c r="Z51" s="150">
        <f t="shared" si="14"/>
        <v>-201.47189794853537</v>
      </c>
      <c r="AA51" s="141">
        <f>SUMIF(INPUT!$O$7:$VO$7,$C51,INPUT!$O$155:$VO$155)+SUMIF(INPUT!$O$7:$VO$7,$C51,INPUT!$O$156:$VO$156)</f>
        <v>5188.3857675781783</v>
      </c>
      <c r="AB51" s="141">
        <f>SUMIF(INPUT!$O$7:$VO$7,$C51,INPUT!$O$160:$VO$160)+SUMIF(INPUT!$O$7:$VO$7,$C51,INPUT!$O$161:$VO$161)</f>
        <v>1556.3757620549966</v>
      </c>
      <c r="AC51" s="141">
        <f t="shared" si="15"/>
        <v>-762.72210115986809</v>
      </c>
      <c r="AD51" s="141">
        <f>-SUMIF(INPUT!$N$7:$VO$7,$C51,INPUT!$N$179:$VO$179)</f>
        <v>0</v>
      </c>
      <c r="AE51" s="141">
        <f>-SUMIF(INPUT!$N$7:$VO$7,$C51,INPUT!$N$180:$VO$180)</f>
        <v>0</v>
      </c>
      <c r="AF51" s="141">
        <f t="shared" si="2"/>
        <v>-6460.8374584238236</v>
      </c>
      <c r="AG51" s="142">
        <f>AF51*HLOOKUP(YEAR(C51),INPUT!$E$53:$P$58,5,FALSE)+F51+I51</f>
        <v>-9011.5760870095492</v>
      </c>
      <c r="AI51" s="143" t="str">
        <v>Jan21 - Dec21</v>
      </c>
      <c r="AJ51" s="39">
        <f>V51/$V$8*WACC!$G$10/12</f>
        <v>520.91994021598168</v>
      </c>
      <c r="AN51" s="23">
        <f t="shared" si="7"/>
        <v>1</v>
      </c>
    </row>
    <row r="52" spans="1:40" hidden="1" outlineLevel="1">
      <c r="A52" s="23" t="str">
        <f t="shared" si="20"/>
        <v/>
      </c>
      <c r="B52" s="23">
        <f t="shared" si="8"/>
        <v>2021</v>
      </c>
      <c r="C52" s="29">
        <v>44256</v>
      </c>
      <c r="D52" s="231">
        <f t="shared" si="3"/>
        <v>0</v>
      </c>
      <c r="E52" s="231">
        <f>SUMIF(INPUT!$F$7:$CK$7,$C52,INPUT!$F$62:$CK$62)</f>
        <v>0</v>
      </c>
      <c r="F52" s="231">
        <f>-SUMIF(INPUT!$F$7:$VO$7,$C52,INPUT!$F$63:$VO$63)</f>
        <v>0</v>
      </c>
      <c r="G52" s="231">
        <f t="shared" si="4"/>
        <v>0</v>
      </c>
      <c r="H52" s="232">
        <f>SUMIF(INPUT!$F$7:$VO$7,$C52,INPUT!$F$195:$VO$195)</f>
        <v>1.8E-3</v>
      </c>
      <c r="I52" s="231">
        <f t="shared" si="6"/>
        <v>0</v>
      </c>
      <c r="J52" s="140">
        <f>L51+Balances!C41+Balances!D41</f>
        <v>176537.49372858834</v>
      </c>
      <c r="K52" s="141">
        <f>SUMIF(INPUT!$O$7:$VO$7,$C52,INPUT!$O$77:$VO$77)+SUMIF(INPUT!$O$7:$VO$7,$C52,INPUT!$O$98:$VO$98)</f>
        <v>-4599.3474155363047</v>
      </c>
      <c r="L52" s="150">
        <f t="shared" si="9"/>
        <v>171938.14631305204</v>
      </c>
      <c r="M52" s="150">
        <f>O51+Balances!E41</f>
        <v>371670.21111305919</v>
      </c>
      <c r="N52" s="141">
        <f>SUMIF(INPUT!$O$7:$VO$7,$C52,INPUT!$O$119:$VO$119)</f>
        <v>-847.21237933458326</v>
      </c>
      <c r="O52" s="150">
        <f t="shared" si="10"/>
        <v>370822.99873372458</v>
      </c>
      <c r="P52" s="150">
        <f>R51+Balances!F41</f>
        <v>110848.89269892465</v>
      </c>
      <c r="Q52" s="141">
        <f>SUMIF(INPUT!$O$7:$VO$7,$C52,INPUT!$O$140:$VO$140)</f>
        <v>-701.57526881720423</v>
      </c>
      <c r="R52" s="150">
        <f t="shared" si="18"/>
        <v>110147.31743010745</v>
      </c>
      <c r="S52" s="165">
        <f t="shared" si="16"/>
        <v>0.78669872498554216</v>
      </c>
      <c r="T52" s="141">
        <f>SUMIF(INPUT!$O$7:$VO$7,$C52,INPUT!$O$77:$VO$77)</f>
        <v>-3618.3007475679597</v>
      </c>
      <c r="U52" s="150">
        <f>'RateBase-E'!L36</f>
        <v>128069.36375732195</v>
      </c>
      <c r="V52" s="150">
        <f t="shared" si="12"/>
        <v>678.48470012900873</v>
      </c>
      <c r="W52" s="150">
        <f>Y51+Balances!C41</f>
        <v>36802.397664063377</v>
      </c>
      <c r="X52" s="141">
        <f>SUMIF(INPUT!$O$7:$VO$7,$C52,INPUT!$O$98:$VO$98)</f>
        <v>-981.04666796834476</v>
      </c>
      <c r="Y52" s="150">
        <f t="shared" si="19"/>
        <v>35821.350996095032</v>
      </c>
      <c r="Z52" s="150">
        <f t="shared" si="14"/>
        <v>-196.17187507872538</v>
      </c>
      <c r="AA52" s="141">
        <f>SUMIF(INPUT!$O$7:$VO$7,$C52,INPUT!$O$155:$VO$155)+SUMIF(INPUT!$O$7:$VO$7,$C52,INPUT!$O$156:$VO$156)</f>
        <v>5188.3857675781783</v>
      </c>
      <c r="AB52" s="141">
        <f>SUMIF(INPUT!$O$7:$VO$7,$C52,INPUT!$O$160:$VO$160)+SUMIF(INPUT!$O$7:$VO$7,$C52,INPUT!$O$161:$VO$161)</f>
        <v>1556.3757620549966</v>
      </c>
      <c r="AC52" s="141">
        <f t="shared" si="15"/>
        <v>-762.72210115986809</v>
      </c>
      <c r="AD52" s="141">
        <f>-SUMIF(INPUT!$N$7:$VO$7,$C52,INPUT!$N$179:$VO$179)</f>
        <v>0</v>
      </c>
      <c r="AE52" s="141">
        <f>-SUMIF(INPUT!$N$7:$VO$7,$C52,INPUT!$N$180:$VO$180)</f>
        <v>0</v>
      </c>
      <c r="AF52" s="141">
        <f t="shared" si="2"/>
        <v>-6428.544339797676</v>
      </c>
      <c r="AG52" s="142">
        <f>AF52*HLOOKUP(YEAR(C52),INPUT!$E$53:$P$58,5,FALSE)+F52+I52</f>
        <v>-8966.5336451497988</v>
      </c>
      <c r="AI52" s="143" t="str">
        <v>Jan21 - Dec21</v>
      </c>
      <c r="AJ52" s="39">
        <f>V52/$V$8*WACC!$G$10/12</f>
        <v>542.50309145424569</v>
      </c>
      <c r="AN52" s="23">
        <f t="shared" si="7"/>
        <v>1</v>
      </c>
    </row>
    <row r="53" spans="1:40" hidden="1" outlineLevel="1">
      <c r="A53" s="23" t="str">
        <f t="shared" si="20"/>
        <v/>
      </c>
      <c r="B53" s="23">
        <f t="shared" si="8"/>
        <v>2021</v>
      </c>
      <c r="C53" s="29">
        <v>44287</v>
      </c>
      <c r="D53" s="231">
        <f t="shared" si="3"/>
        <v>0</v>
      </c>
      <c r="E53" s="231">
        <f>SUMIF(INPUT!$F$7:$CK$7,$C53,INPUT!$F$62:$CK$62)</f>
        <v>0</v>
      </c>
      <c r="F53" s="231">
        <f>-SUMIF(INPUT!$F$7:$VO$7,$C53,INPUT!$F$63:$VO$63)</f>
        <v>0</v>
      </c>
      <c r="G53" s="231">
        <f t="shared" si="4"/>
        <v>0</v>
      </c>
      <c r="H53" s="232">
        <f>SUMIF(INPUT!$F$7:$VO$7,$C53,INPUT!$F$195:$VO$195)</f>
        <v>1.9E-3</v>
      </c>
      <c r="I53" s="231">
        <f t="shared" si="6"/>
        <v>0</v>
      </c>
      <c r="J53" s="140">
        <f>L52+Balances!C42+Balances!D42</f>
        <v>171938.14631305204</v>
      </c>
      <c r="K53" s="141">
        <f>SUMIF(INPUT!$O$7:$VO$7,$C53,INPUT!$O$77:$VO$77)+SUMIF(INPUT!$O$7:$VO$7,$C53,INPUT!$O$98:$VO$98)</f>
        <v>-4599.3474155363047</v>
      </c>
      <c r="L53" s="150">
        <f t="shared" si="9"/>
        <v>167338.79889751575</v>
      </c>
      <c r="M53" s="150">
        <f>O52+Balances!E42</f>
        <v>370822.99873372458</v>
      </c>
      <c r="N53" s="141">
        <f>SUMIF(INPUT!$O$7:$VO$7,$C53,INPUT!$O$119:$VO$119)</f>
        <v>-847.21237933458326</v>
      </c>
      <c r="O53" s="150">
        <f t="shared" si="10"/>
        <v>369975.78635438997</v>
      </c>
      <c r="P53" s="150">
        <f>R52+Balances!F42</f>
        <v>110147.31743010745</v>
      </c>
      <c r="Q53" s="141">
        <f>SUMIF(INPUT!$O$7:$VO$7,$C53,INPUT!$O$140:$VO$140)</f>
        <v>-701.57526881720423</v>
      </c>
      <c r="R53" s="150">
        <f t="shared" si="18"/>
        <v>109445.74216129024</v>
      </c>
      <c r="S53" s="165">
        <f t="shared" si="16"/>
        <v>0.78669872498554216</v>
      </c>
      <c r="T53" s="141">
        <f>SUMIF(INPUT!$O$7:$VO$7,$C53,INPUT!$O$77:$VO$77)</f>
        <v>-3618.3007475679597</v>
      </c>
      <c r="U53" s="150">
        <f>'RateBase-E'!L37</f>
        <v>132960.23770608054</v>
      </c>
      <c r="V53" s="150">
        <f t="shared" si="12"/>
        <v>705.09533471962163</v>
      </c>
      <c r="W53" s="150">
        <f>Y52+Balances!C42</f>
        <v>35821.350996095032</v>
      </c>
      <c r="X53" s="141">
        <f>SUMIF(INPUT!$O$7:$VO$7,$C53,INPUT!$O$98:$VO$98)</f>
        <v>-981.04666796834476</v>
      </c>
      <c r="Y53" s="150">
        <f t="shared" si="19"/>
        <v>34840.304328126687</v>
      </c>
      <c r="Z53" s="150">
        <f t="shared" si="14"/>
        <v>-190.87185220891541</v>
      </c>
      <c r="AA53" s="141">
        <f>SUMIF(INPUT!$O$7:$VO$7,$C53,INPUT!$O$155:$VO$155)+SUMIF(INPUT!$O$7:$VO$7,$C53,INPUT!$O$156:$VO$156)</f>
        <v>5188.3857675781783</v>
      </c>
      <c r="AB53" s="141">
        <f>SUMIF(INPUT!$O$7:$VO$7,$C53,INPUT!$O$160:$VO$160)+SUMIF(INPUT!$O$7:$VO$7,$C53,INPUT!$O$161:$VO$161)</f>
        <v>1556.3757620549966</v>
      </c>
      <c r="AC53" s="141">
        <f t="shared" si="15"/>
        <v>-762.72210115986809</v>
      </c>
      <c r="AD53" s="141">
        <f>-SUMIF(INPUT!$N$7:$VO$7,$C53,INPUT!$N$179:$VO$179)</f>
        <v>0</v>
      </c>
      <c r="AE53" s="141">
        <f>-SUMIF(INPUT!$N$7:$VO$7,$C53,INPUT!$N$180:$VO$180)</f>
        <v>0</v>
      </c>
      <c r="AF53" s="141">
        <f t="shared" si="2"/>
        <v>-6396.6336823372549</v>
      </c>
      <c r="AG53" s="142">
        <f>AF53*HLOOKUP(YEAR(C53),INPUT!$E$53:$P$58,5,FALSE)+F53+I53</f>
        <v>-8922.0246601240033</v>
      </c>
      <c r="AI53" s="143" t="str">
        <v>Jan21 - Dec21</v>
      </c>
      <c r="AJ53" s="39">
        <f>V53/$V$8*WACC!$G$10/12</f>
        <v>563.7804342273721</v>
      </c>
      <c r="AN53" s="23">
        <f t="shared" si="7"/>
        <v>1</v>
      </c>
    </row>
    <row r="54" spans="1:40" hidden="1" outlineLevel="1">
      <c r="A54" s="23" t="str">
        <f t="shared" si="20"/>
        <v/>
      </c>
      <c r="B54" s="23">
        <f t="shared" si="8"/>
        <v>2021</v>
      </c>
      <c r="C54" s="29">
        <v>44317</v>
      </c>
      <c r="D54" s="231">
        <f t="shared" si="3"/>
        <v>0</v>
      </c>
      <c r="E54" s="231">
        <f>SUMIF(INPUT!$F$7:$CK$7,$C54,INPUT!$F$62:$CK$62)</f>
        <v>0</v>
      </c>
      <c r="F54" s="231">
        <f>-SUMIF(INPUT!$F$7:$VO$7,$C54,INPUT!$F$63:$VO$63)</f>
        <v>0</v>
      </c>
      <c r="G54" s="231">
        <f t="shared" si="4"/>
        <v>0</v>
      </c>
      <c r="H54" s="232">
        <f>SUMIF(INPUT!$F$7:$VO$7,$C54,INPUT!$F$195:$VO$195)</f>
        <v>1.9E-3</v>
      </c>
      <c r="I54" s="231">
        <f t="shared" si="6"/>
        <v>0</v>
      </c>
      <c r="J54" s="140">
        <f>L53+Balances!C43+Balances!D43</f>
        <v>167338.79889751575</v>
      </c>
      <c r="K54" s="141">
        <f>SUMIF(INPUT!$O$7:$VO$7,$C54,INPUT!$O$77:$VO$77)+SUMIF(INPUT!$O$7:$VO$7,$C54,INPUT!$O$98:$VO$98)</f>
        <v>-4599.3474155363047</v>
      </c>
      <c r="L54" s="150">
        <f t="shared" si="9"/>
        <v>162739.45148197946</v>
      </c>
      <c r="M54" s="150">
        <f>O53+Balances!E43</f>
        <v>369975.78635438997</v>
      </c>
      <c r="N54" s="141">
        <f>SUMIF(INPUT!$O$7:$VO$7,$C54,INPUT!$O$119:$VO$119)</f>
        <v>-847.21237933458326</v>
      </c>
      <c r="O54" s="150">
        <f t="shared" si="10"/>
        <v>369128.57397505536</v>
      </c>
      <c r="P54" s="150">
        <f>R53+Balances!F43</f>
        <v>109445.74216129024</v>
      </c>
      <c r="Q54" s="141">
        <f>SUMIF(INPUT!$O$7:$VO$7,$C54,INPUT!$O$140:$VO$140)</f>
        <v>-701.57526881720423</v>
      </c>
      <c r="R54" s="150">
        <f t="shared" si="18"/>
        <v>108744.16689247303</v>
      </c>
      <c r="S54" s="165">
        <f t="shared" si="16"/>
        <v>0.78669872498554216</v>
      </c>
      <c r="T54" s="141">
        <f>SUMIF(INPUT!$O$7:$VO$7,$C54,INPUT!$O$77:$VO$77)</f>
        <v>-3618.3007475679597</v>
      </c>
      <c r="U54" s="150">
        <f>'RateBase-E'!L38</f>
        <v>137779.15663084088</v>
      </c>
      <c r="V54" s="150">
        <f t="shared" si="12"/>
        <v>731.32350814451149</v>
      </c>
      <c r="W54" s="150">
        <f>Y53+Balances!C43</f>
        <v>34840.304328126687</v>
      </c>
      <c r="X54" s="141">
        <f>SUMIF(INPUT!$O$7:$VO$7,$C54,INPUT!$O$98:$VO$98)</f>
        <v>-981.04666796834476</v>
      </c>
      <c r="Y54" s="150">
        <f t="shared" si="19"/>
        <v>33859.257660158342</v>
      </c>
      <c r="Z54" s="150">
        <f t="shared" si="14"/>
        <v>-185.57182933910542</v>
      </c>
      <c r="AA54" s="141">
        <f>SUMIF(INPUT!$O$7:$VO$7,$C54,INPUT!$O$155:$VO$155)+SUMIF(INPUT!$O$7:$VO$7,$C54,INPUT!$O$156:$VO$156)</f>
        <v>5188.3857675781783</v>
      </c>
      <c r="AB54" s="141">
        <f>SUMIF(INPUT!$O$7:$VO$7,$C54,INPUT!$O$160:$VO$160)+SUMIF(INPUT!$O$7:$VO$7,$C54,INPUT!$O$161:$VO$161)</f>
        <v>1556.3757620549966</v>
      </c>
      <c r="AC54" s="141">
        <f t="shared" si="15"/>
        <v>-762.72210115986809</v>
      </c>
      <c r="AD54" s="141">
        <f>-SUMIF(INPUT!$N$7:$VO$7,$C54,INPUT!$N$179:$VO$179)</f>
        <v>0</v>
      </c>
      <c r="AE54" s="141">
        <f>-SUMIF(INPUT!$N$7:$VO$7,$C54,INPUT!$N$180:$VO$180)</f>
        <v>0</v>
      </c>
      <c r="AF54" s="141">
        <f t="shared" si="2"/>
        <v>-6365.1054860425547</v>
      </c>
      <c r="AG54" s="142">
        <f>AF54*HLOOKUP(YEAR(C54),INPUT!$E$53:$P$58,5,FALSE)+F54+I54</f>
        <v>-8878.0491319321554</v>
      </c>
      <c r="AI54" s="143" t="str">
        <v>Jan21 - Dec21</v>
      </c>
      <c r="AJ54" s="39">
        <f>V54/$V$8*WACC!$G$10/12</f>
        <v>584.75196853536079</v>
      </c>
      <c r="AN54" s="23">
        <f t="shared" si="7"/>
        <v>1</v>
      </c>
    </row>
    <row r="55" spans="1:40" hidden="1" outlineLevel="1">
      <c r="A55" s="23" t="str">
        <f t="shared" si="20"/>
        <v/>
      </c>
      <c r="B55" s="23">
        <f t="shared" si="8"/>
        <v>2021</v>
      </c>
      <c r="C55" s="29">
        <v>44348</v>
      </c>
      <c r="D55" s="231">
        <f t="shared" si="3"/>
        <v>0</v>
      </c>
      <c r="E55" s="231">
        <f>SUMIF(INPUT!$F$7:$CK$7,$C55,INPUT!$F$62:$CK$62)</f>
        <v>0</v>
      </c>
      <c r="F55" s="231">
        <f>-SUMIF(INPUT!$F$7:$VO$7,$C55,INPUT!$F$63:$VO$63)</f>
        <v>0</v>
      </c>
      <c r="G55" s="231">
        <f t="shared" si="4"/>
        <v>0</v>
      </c>
      <c r="H55" s="232">
        <f>SUMIF(INPUT!$F$7:$VO$7,$C55,INPUT!$F$195:$VO$195)</f>
        <v>1.9E-3</v>
      </c>
      <c r="I55" s="231">
        <f t="shared" si="6"/>
        <v>0</v>
      </c>
      <c r="J55" s="140">
        <f>L54+Balances!C44+Balances!D44</f>
        <v>162739.45148197946</v>
      </c>
      <c r="K55" s="141">
        <f>SUMIF(INPUT!$O$7:$VO$7,$C55,INPUT!$O$77:$VO$77)+SUMIF(INPUT!$O$7:$VO$7,$C55,INPUT!$O$98:$VO$98)</f>
        <v>-4599.3474155363047</v>
      </c>
      <c r="L55" s="150">
        <f t="shared" si="9"/>
        <v>158140.10406644316</v>
      </c>
      <c r="M55" s="150">
        <f>O54+Balances!E44</f>
        <v>369128.57397505536</v>
      </c>
      <c r="N55" s="141">
        <f>SUMIF(INPUT!$O$7:$VO$7,$C55,INPUT!$O$119:$VO$119)</f>
        <v>-847.21237933458326</v>
      </c>
      <c r="O55" s="150">
        <f t="shared" si="10"/>
        <v>368281.36159572075</v>
      </c>
      <c r="P55" s="150">
        <f>R54+Balances!F44</f>
        <v>108744.16689247303</v>
      </c>
      <c r="Q55" s="141">
        <f>SUMIF(INPUT!$O$7:$VO$7,$C55,INPUT!$O$140:$VO$140)</f>
        <v>-701.57526881720423</v>
      </c>
      <c r="R55" s="150">
        <f t="shared" si="18"/>
        <v>108042.59162365583</v>
      </c>
      <c r="S55" s="165">
        <f t="shared" si="16"/>
        <v>0.78669872498554216</v>
      </c>
      <c r="T55" s="141">
        <f>SUMIF(INPUT!$O$7:$VO$7,$C55,INPUT!$O$77:$VO$77)</f>
        <v>-3618.3007475679597</v>
      </c>
      <c r="U55" s="150">
        <f>'RateBase-E'!L39</f>
        <v>142528.44166140934</v>
      </c>
      <c r="V55" s="150">
        <f t="shared" ref="V55:V85" si="21">(U54+U55)/2*$V$8</f>
        <v>757.16922040367865</v>
      </c>
      <c r="W55" s="150">
        <f>Y54+Balances!C44</f>
        <v>33859.257660158342</v>
      </c>
      <c r="X55" s="141">
        <f>SUMIF(INPUT!$O$7:$VO$7,$C55,INPUT!$O$98:$VO$98)</f>
        <v>-981.04666796834476</v>
      </c>
      <c r="Y55" s="150">
        <f t="shared" si="19"/>
        <v>32878.210992189997</v>
      </c>
      <c r="Z55" s="150">
        <f t="shared" si="14"/>
        <v>-180.27180646929543</v>
      </c>
      <c r="AA55" s="141">
        <f>SUMIF(INPUT!$O$7:$VO$7,$C55,INPUT!$O$155:$VO$155)+SUMIF(INPUT!$O$7:$VO$7,$C55,INPUT!$O$156:$VO$156)</f>
        <v>5188.3857675781783</v>
      </c>
      <c r="AB55" s="141">
        <f>SUMIF(INPUT!$O$7:$VO$7,$C55,INPUT!$O$160:$VO$160)+SUMIF(INPUT!$O$7:$VO$7,$C55,INPUT!$O$161:$VO$161)</f>
        <v>1556.3757620549966</v>
      </c>
      <c r="AC55" s="141">
        <f t="shared" ref="AC55:AC82" si="22">-(AA55-AB55)*$AC$8</f>
        <v>-762.72210115986809</v>
      </c>
      <c r="AD55" s="141">
        <f>-SUMIF(INPUT!$N$7:$VO$7,$C55,INPUT!$N$179:$VO$179)</f>
        <v>0</v>
      </c>
      <c r="AE55" s="141">
        <f>-SUMIF(INPUT!$N$7:$VO$7,$C55,INPUT!$N$180:$VO$180)</f>
        <v>0</v>
      </c>
      <c r="AF55" s="141">
        <f t="shared" si="2"/>
        <v>-6333.9597509135765</v>
      </c>
      <c r="AG55" s="142">
        <f>AF55*HLOOKUP(YEAR(C55),INPUT!$E$53:$P$58,5,FALSE)+F55+I55</f>
        <v>-8834.607060574257</v>
      </c>
      <c r="AI55" s="143" t="str">
        <v>Jan21 - Dec21</v>
      </c>
      <c r="AJ55" s="39">
        <f>V55/$V$8*WACC!$G$10/12</f>
        <v>605.41769437821165</v>
      </c>
      <c r="AN55" s="23">
        <f t="shared" si="7"/>
        <v>1</v>
      </c>
    </row>
    <row r="56" spans="1:40" collapsed="1">
      <c r="A56" s="23" t="str">
        <f t="shared" si="20"/>
        <v/>
      </c>
      <c r="B56" s="23">
        <f t="shared" si="8"/>
        <v>2021</v>
      </c>
      <c r="C56" s="29">
        <v>44378</v>
      </c>
      <c r="D56" s="231">
        <f t="shared" si="3"/>
        <v>0</v>
      </c>
      <c r="E56" s="231">
        <f>SUMIF(INPUT!$F$7:$CK$7,$C56,INPUT!$F$62:$CK$62)</f>
        <v>0</v>
      </c>
      <c r="F56" s="231">
        <f>-SUMIF(INPUT!$F$7:$VO$7,$C56,INPUT!$F$63:$VO$63)</f>
        <v>0</v>
      </c>
      <c r="G56" s="231">
        <f t="shared" si="4"/>
        <v>0</v>
      </c>
      <c r="H56" s="232">
        <f>SUMIF(INPUT!$F$7:$VO$7,$C56,INPUT!$F$195:$VO$195)</f>
        <v>1.9E-3</v>
      </c>
      <c r="I56" s="231">
        <f t="shared" si="6"/>
        <v>0</v>
      </c>
      <c r="J56" s="140">
        <f>L55+Balances!C45+Balances!D45</f>
        <v>158140.10406644316</v>
      </c>
      <c r="K56" s="141">
        <f>SUMIF(INPUT!$O$7:$VO$7,$C56,INPUT!$O$77:$VO$77)+SUMIF(INPUT!$O$7:$VO$7,$C56,INPUT!$O$98:$VO$98)</f>
        <v>-4599.3474155363047</v>
      </c>
      <c r="L56" s="150">
        <f t="shared" si="9"/>
        <v>153540.75665090687</v>
      </c>
      <c r="M56" s="150">
        <f>O55+Balances!E45</f>
        <v>368281.36159572075</v>
      </c>
      <c r="N56" s="141">
        <f>SUMIF(INPUT!$O$7:$VO$7,$C56,INPUT!$O$119:$VO$119)</f>
        <v>-847.21237933458326</v>
      </c>
      <c r="O56" s="150">
        <f t="shared" si="10"/>
        <v>367434.14921638614</v>
      </c>
      <c r="P56" s="150">
        <f>R55+Balances!F45</f>
        <v>108042.59162365583</v>
      </c>
      <c r="Q56" s="141">
        <f>SUMIF(INPUT!$O$7:$VO$7,$C56,INPUT!$O$140:$VO$140)</f>
        <v>-701.57526881720423</v>
      </c>
      <c r="R56" s="150">
        <f t="shared" si="18"/>
        <v>107341.01635483862</v>
      </c>
      <c r="S56" s="165">
        <f t="shared" si="16"/>
        <v>0.78669872498554216</v>
      </c>
      <c r="T56" s="141">
        <f>SUMIF(INPUT!$O$7:$VO$7,$C56,INPUT!$O$77:$VO$77)</f>
        <v>-3618.3007475679597</v>
      </c>
      <c r="U56" s="150">
        <f>'RateBase-E'!L40</f>
        <v>147205.77166797951</v>
      </c>
      <c r="V56" s="150">
        <f t="shared" si="21"/>
        <v>782.63247149712299</v>
      </c>
      <c r="W56" s="150">
        <f>Y55+Balances!C45</f>
        <v>32878.210992189997</v>
      </c>
      <c r="X56" s="141">
        <f>SUMIF(INPUT!$O$7:$VO$7,$C56,INPUT!$O$98:$VO$98)</f>
        <v>-981.04666796834476</v>
      </c>
      <c r="Y56" s="150">
        <f t="shared" si="19"/>
        <v>31897.164324221652</v>
      </c>
      <c r="Z56" s="150">
        <f t="shared" si="14"/>
        <v>-174.97178359948543</v>
      </c>
      <c r="AA56" s="141">
        <f>SUMIF(INPUT!$O$7:$VO$7,$C56,INPUT!$O$155:$VO$155)+SUMIF(INPUT!$O$7:$VO$7,$C56,INPUT!$O$156:$VO$156)</f>
        <v>5188.3857675781783</v>
      </c>
      <c r="AB56" s="141">
        <f>SUMIF(INPUT!$O$7:$VO$7,$C56,INPUT!$O$160:$VO$160)+SUMIF(INPUT!$O$7:$VO$7,$C56,INPUT!$O$161:$VO$161)</f>
        <v>1556.3757620549966</v>
      </c>
      <c r="AC56" s="141">
        <f t="shared" si="22"/>
        <v>-762.72210115986809</v>
      </c>
      <c r="AD56" s="141">
        <f>-SUMIF(INPUT!$N$7:$VO$7,$C56,INPUT!$N$179:$VO$179)</f>
        <v>0</v>
      </c>
      <c r="AE56" s="141">
        <f>-SUMIF(INPUT!$N$7:$VO$7,$C56,INPUT!$N$180:$VO$180)</f>
        <v>0</v>
      </c>
      <c r="AF56" s="141">
        <f t="shared" si="2"/>
        <v>-6303.196476950322</v>
      </c>
      <c r="AG56" s="142">
        <f>AF56*HLOOKUP(YEAR(C56),INPUT!$E$53:$P$58,5,FALSE)+F56+I56</f>
        <v>-8791.6984460503099</v>
      </c>
      <c r="AI56" s="143" t="str">
        <v>Jan21 - Dec21</v>
      </c>
      <c r="AJ56" s="39">
        <f>V56/$V$8*WACC!$G$10/12</f>
        <v>625.77761175592502</v>
      </c>
      <c r="AN56" s="23">
        <f t="shared" si="7"/>
        <v>1</v>
      </c>
    </row>
    <row r="57" spans="1:40">
      <c r="A57" s="23" t="str">
        <f t="shared" si="20"/>
        <v/>
      </c>
      <c r="B57" s="23">
        <f t="shared" si="8"/>
        <v>2021</v>
      </c>
      <c r="C57" s="29">
        <v>44409</v>
      </c>
      <c r="D57" s="231">
        <f t="shared" si="3"/>
        <v>0</v>
      </c>
      <c r="E57" s="231">
        <f>SUMIF(INPUT!$F$7:$CK$7,$C57,INPUT!$F$62:$CK$62)</f>
        <v>0</v>
      </c>
      <c r="F57" s="231">
        <f>-SUMIF(INPUT!$F$7:$VO$7,$C57,INPUT!$F$63:$VO$63)</f>
        <v>0</v>
      </c>
      <c r="G57" s="231">
        <f t="shared" si="4"/>
        <v>0</v>
      </c>
      <c r="H57" s="232">
        <f>SUMIF(INPUT!$F$7:$VO$7,$C57,INPUT!$F$195:$VO$195)</f>
        <v>1.9E-3</v>
      </c>
      <c r="I57" s="231">
        <f t="shared" si="6"/>
        <v>0</v>
      </c>
      <c r="J57" s="140">
        <f>L56+Balances!C46+Balances!D46</f>
        <v>153540.75665090687</v>
      </c>
      <c r="K57" s="141">
        <f>SUMIF(INPUT!$O$7:$VO$7,$C57,INPUT!$O$77:$VO$77)+SUMIF(INPUT!$O$7:$VO$7,$C57,INPUT!$O$98:$VO$98)</f>
        <v>-4550.7198149579926</v>
      </c>
      <c r="L57" s="150">
        <f t="shared" si="9"/>
        <v>148990.03683594888</v>
      </c>
      <c r="M57" s="150">
        <f>O56+Balances!E46</f>
        <v>367434.14921638614</v>
      </c>
      <c r="N57" s="141">
        <f>SUMIF(INPUT!$O$7:$VO$7,$C57,INPUT!$O$119:$VO$119)</f>
        <v>-847.21237933458326</v>
      </c>
      <c r="O57" s="150">
        <f t="shared" si="10"/>
        <v>366586.93683705153</v>
      </c>
      <c r="P57" s="150">
        <f>R56+Balances!F46</f>
        <v>107341.01635483862</v>
      </c>
      <c r="Q57" s="141">
        <f>SUMIF(INPUT!$O$7:$VO$7,$C57,INPUT!$O$140:$VO$140)</f>
        <v>-701.57526881720423</v>
      </c>
      <c r="R57" s="150">
        <f t="shared" si="18"/>
        <v>106639.44108602141</v>
      </c>
      <c r="S57" s="165">
        <f t="shared" si="16"/>
        <v>0.77424980091593387</v>
      </c>
      <c r="T57" s="141">
        <f>SUMIF(INPUT!$O$7:$VO$7,$C57,INPUT!$O$77:$VO$77)</f>
        <v>-3523.3939107554211</v>
      </c>
      <c r="U57" s="150">
        <f>'RateBase-E'!L41</f>
        <v>151716.23981373885</v>
      </c>
      <c r="V57" s="150">
        <f t="shared" si="21"/>
        <v>807.45062843118001</v>
      </c>
      <c r="W57" s="150">
        <f>Y56+Balances!C46</f>
        <v>31897.164324221652</v>
      </c>
      <c r="X57" s="141">
        <f>SUMIF(INPUT!$O$7:$VO$7,$C57,INPUT!$O$98:$VO$98)</f>
        <v>-1027.3259042025713</v>
      </c>
      <c r="Y57" s="150">
        <f t="shared" si="19"/>
        <v>30869.838420019081</v>
      </c>
      <c r="Z57" s="150">
        <f t="shared" si="14"/>
        <v>-169.54675087109925</v>
      </c>
      <c r="AA57" s="141">
        <f>SUMIF(INPUT!$O$7:$VO$7,$C57,INPUT!$O$155:$VO$155)+SUMIF(INPUT!$O$7:$VO$7,$C57,INPUT!$O$156:$VO$156)</f>
        <v>5188.3857675781783</v>
      </c>
      <c r="AB57" s="141">
        <f>SUMIF(INPUT!$O$7:$VO$7,$C57,INPUT!$O$160:$VO$160)+SUMIF(INPUT!$O$7:$VO$7,$C57,INPUT!$O$161:$VO$161)</f>
        <v>1556.3757620549966</v>
      </c>
      <c r="AC57" s="141">
        <f t="shared" si="22"/>
        <v>-762.72210115986809</v>
      </c>
      <c r="AD57" s="141">
        <f>-SUMIF(INPUT!$N$7:$VO$7,$C57,INPUT!$N$179:$VO$179)</f>
        <v>0</v>
      </c>
      <c r="AE57" s="141">
        <f>-SUMIF(INPUT!$N$7:$VO$7,$C57,INPUT!$N$180:$VO$180)</f>
        <v>0</v>
      </c>
      <c r="AF57" s="141">
        <f t="shared" si="2"/>
        <v>-6224.325686709567</v>
      </c>
      <c r="AG57" s="142">
        <f>AF57*HLOOKUP(YEAR(C57),INPUT!$E$53:$P$58,5,FALSE)+F57+I57</f>
        <v>-8681.6894678225035</v>
      </c>
      <c r="AI57" s="143" t="str">
        <v>Jan21 - Dec21</v>
      </c>
      <c r="AJ57" s="39">
        <f>V57/$V$8*WACC!$G$10/12</f>
        <v>645.62172446526472</v>
      </c>
      <c r="AN57" s="23">
        <f t="shared" si="7"/>
        <v>1</v>
      </c>
    </row>
    <row r="58" spans="1:40">
      <c r="A58" s="23" t="str">
        <f t="shared" si="20"/>
        <v/>
      </c>
      <c r="B58" s="23">
        <f t="shared" si="8"/>
        <v>2021</v>
      </c>
      <c r="C58" s="29">
        <v>44440</v>
      </c>
      <c r="D58" s="231">
        <f t="shared" si="3"/>
        <v>0</v>
      </c>
      <c r="E58" s="231">
        <f>SUMIF(INPUT!$F$7:$CK$7,$C58,INPUT!$F$62:$CK$62)</f>
        <v>0</v>
      </c>
      <c r="F58" s="231">
        <f>-SUMIF(INPUT!$F$7:$VO$7,$C58,INPUT!$F$63:$VO$63)</f>
        <v>0</v>
      </c>
      <c r="G58" s="231">
        <f t="shared" si="4"/>
        <v>0</v>
      </c>
      <c r="H58" s="232">
        <f>SUMIF(INPUT!$F$7:$VO$7,$C58,INPUT!$F$195:$VO$195)</f>
        <v>1.9E-3</v>
      </c>
      <c r="I58" s="231">
        <f t="shared" si="6"/>
        <v>0</v>
      </c>
      <c r="J58" s="140">
        <f>L57+Balances!C47+Balances!D47</f>
        <v>148990.03683594888</v>
      </c>
      <c r="K58" s="141">
        <f>SUMIF(INPUT!$O$7:$VO$7,$C58,INPUT!$O$77:$VO$77)+SUMIF(INPUT!$O$7:$VO$7,$C58,INPUT!$O$98:$VO$98)</f>
        <v>-4621.8964919705877</v>
      </c>
      <c r="L58" s="150">
        <f t="shared" si="9"/>
        <v>144368.1403439783</v>
      </c>
      <c r="M58" s="150">
        <f>O57+Balances!E47</f>
        <v>366586.93683705153</v>
      </c>
      <c r="N58" s="141">
        <f>SUMIF(INPUT!$O$7:$VO$7,$C58,INPUT!$O$119:$VO$119)</f>
        <v>-847.21237933458326</v>
      </c>
      <c r="O58" s="150">
        <f t="shared" si="10"/>
        <v>365739.72445771692</v>
      </c>
      <c r="P58" s="150">
        <f>R57+Balances!F47</f>
        <v>106639.44108602141</v>
      </c>
      <c r="Q58" s="141">
        <f>SUMIF(INPUT!$O$7:$VO$7,$C58,INPUT!$O$140:$VO$140)</f>
        <v>-701.57526881720423</v>
      </c>
      <c r="R58" s="150">
        <f t="shared" si="18"/>
        <v>105937.86581720421</v>
      </c>
      <c r="S58" s="165">
        <f t="shared" si="16"/>
        <v>0.78232614243975906</v>
      </c>
      <c r="T58" s="141">
        <f>SUMIF(INPUT!$O$7:$VO$7,$C58,INPUT!$O$77:$VO$77)</f>
        <v>-3615.8304533192049</v>
      </c>
      <c r="U58" s="150">
        <f>'RateBase-E'!L42</f>
        <v>156249.51060787009</v>
      </c>
      <c r="V58" s="150">
        <f t="shared" si="21"/>
        <v>831.87965142010353</v>
      </c>
      <c r="W58" s="150">
        <f>Y57+Balances!C47</f>
        <v>30869.838420019081</v>
      </c>
      <c r="X58" s="141">
        <f>SUMIF(INPUT!$O$7:$VO$7,$C58,INPUT!$O$98:$VO$98)</f>
        <v>-1006.0660386513825</v>
      </c>
      <c r="Y58" s="150">
        <f t="shared" si="19"/>
        <v>29863.7723813677</v>
      </c>
      <c r="Z58" s="150">
        <f t="shared" si="14"/>
        <v>-164.05413561012929</v>
      </c>
      <c r="AA58" s="141">
        <f>SUMIF(INPUT!$O$7:$VO$7,$C58,INPUT!$O$155:$VO$155)+SUMIF(INPUT!$O$7:$VO$7,$C58,INPUT!$O$156:$VO$156)</f>
        <v>5188.3857675781783</v>
      </c>
      <c r="AB58" s="141">
        <f>SUMIF(INPUT!$O$7:$VO$7,$C58,INPUT!$O$160:$VO$160)+SUMIF(INPUT!$O$7:$VO$7,$C58,INPUT!$O$161:$VO$161)</f>
        <v>1556.3757620549966</v>
      </c>
      <c r="AC58" s="141">
        <f t="shared" si="22"/>
        <v>-762.72210115986809</v>
      </c>
      <c r="AD58" s="141">
        <f>-SUMIF(INPUT!$N$7:$VO$7,$C58,INPUT!$N$179:$VO$179)</f>
        <v>0</v>
      </c>
      <c r="AE58" s="141">
        <f>-SUMIF(INPUT!$N$7:$VO$7,$C58,INPUT!$N$180:$VO$180)</f>
        <v>0</v>
      </c>
      <c r="AF58" s="141">
        <f t="shared" si="2"/>
        <v>-6265.5807254722704</v>
      </c>
      <c r="AG58" s="142">
        <f>AF58*HLOOKUP(YEAR(C58),INPUT!$E$53:$P$58,5,FALSE)+F58+I58</f>
        <v>-8739.2319958887238</v>
      </c>
      <c r="AI58" s="143" t="str">
        <v>Jan21 - Dec21</v>
      </c>
      <c r="AJ58" s="39">
        <f>V58/$V$8*WACC!$G$10/12</f>
        <v>665.15469328560505</v>
      </c>
      <c r="AL58" s="39" t="e">
        <f>(AC58+#REF!)*12</f>
        <v>#REF!</v>
      </c>
      <c r="AN58" s="23">
        <f t="shared" si="7"/>
        <v>1</v>
      </c>
    </row>
    <row r="59" spans="1:40">
      <c r="A59" s="23" t="str">
        <f t="shared" si="20"/>
        <v/>
      </c>
      <c r="B59" s="23">
        <f t="shared" si="8"/>
        <v>2021</v>
      </c>
      <c r="C59" s="29">
        <v>44470</v>
      </c>
      <c r="D59" s="231">
        <f t="shared" si="3"/>
        <v>0</v>
      </c>
      <c r="E59" s="231">
        <f>SUMIF(INPUT!$F$7:$CK$7,$C59,INPUT!$F$62:$CK$62)</f>
        <v>0</v>
      </c>
      <c r="F59" s="231">
        <f>-SUMIF(INPUT!$F$7:$VO$7,$C59,INPUT!$F$63:$VO$63)</f>
        <v>0</v>
      </c>
      <c r="G59" s="231">
        <f t="shared" si="4"/>
        <v>0</v>
      </c>
      <c r="H59" s="232">
        <f>SUMIF(INPUT!$F$7:$VO$7,$C59,INPUT!$F$195:$VO$195)</f>
        <v>1.9E-3</v>
      </c>
      <c r="I59" s="231">
        <f t="shared" si="6"/>
        <v>0</v>
      </c>
      <c r="J59" s="140">
        <f>L58+Balances!C48+Balances!D48</f>
        <v>144368.1403439783</v>
      </c>
      <c r="K59" s="141">
        <f>SUMIF(INPUT!$O$7:$VO$7,$C59,INPUT!$O$77:$VO$77)+SUMIF(INPUT!$O$7:$VO$7,$C59,INPUT!$O$98:$VO$98)</f>
        <v>-4621.8964919705877</v>
      </c>
      <c r="L59" s="150">
        <f t="shared" si="9"/>
        <v>139746.24385200773</v>
      </c>
      <c r="M59" s="150">
        <f>O58+Balances!E48</f>
        <v>365739.72445771692</v>
      </c>
      <c r="N59" s="141">
        <f>SUMIF(INPUT!$O$7:$VO$7,$C59,INPUT!$O$119:$VO$119)</f>
        <v>-847.21237933458326</v>
      </c>
      <c r="O59" s="150">
        <f t="shared" si="10"/>
        <v>364892.51207838231</v>
      </c>
      <c r="P59" s="150">
        <f>R58+Balances!F48</f>
        <v>105937.86581720421</v>
      </c>
      <c r="Q59" s="141">
        <f>SUMIF(INPUT!$O$7:$VO$7,$C59,INPUT!$O$140:$VO$140)</f>
        <v>-701.57526881720423</v>
      </c>
      <c r="R59" s="150">
        <f t="shared" si="18"/>
        <v>105236.290548387</v>
      </c>
      <c r="S59" s="165">
        <f t="shared" si="16"/>
        <v>0.78232614243975906</v>
      </c>
      <c r="T59" s="141">
        <f>SUMIF(INPUT!$O$7:$VO$7,$C59,INPUT!$O$77:$VO$77)</f>
        <v>-3615.8304533192049</v>
      </c>
      <c r="U59" s="150">
        <f>'RateBase-E'!L43</f>
        <v>160710.82637800305</v>
      </c>
      <c r="V59" s="150">
        <f t="shared" si="21"/>
        <v>856.17590360238216</v>
      </c>
      <c r="W59" s="150">
        <f>Y58+Balances!C48</f>
        <v>29863.7723813677</v>
      </c>
      <c r="X59" s="141">
        <f>SUMIF(INPUT!$O$7:$VO$7,$C59,INPUT!$O$98:$VO$98)</f>
        <v>-1006.0660386513825</v>
      </c>
      <c r="Y59" s="150">
        <f t="shared" si="19"/>
        <v>28857.706342716319</v>
      </c>
      <c r="Z59" s="150">
        <f t="shared" si="14"/>
        <v>-158.61894767515179</v>
      </c>
      <c r="AA59" s="141">
        <f>SUMIF(INPUT!$O$7:$VO$7,$C59,INPUT!$O$155:$VO$155)+SUMIF(INPUT!$O$7:$VO$7,$C59,INPUT!$O$156:$VO$156)</f>
        <v>5188.3857675781783</v>
      </c>
      <c r="AB59" s="141">
        <f>SUMIF(INPUT!$O$7:$VO$7,$C59,INPUT!$O$160:$VO$160)+SUMIF(INPUT!$O$7:$VO$7,$C59,INPUT!$O$161:$VO$161)</f>
        <v>1556.3757620549966</v>
      </c>
      <c r="AC59" s="141">
        <f t="shared" si="22"/>
        <v>-762.72210115986809</v>
      </c>
      <c r="AD59" s="141">
        <f>-SUMIF(INPUT!$N$7:$VO$7,$C59,INPUT!$N$179:$VO$179)</f>
        <v>0</v>
      </c>
      <c r="AE59" s="141">
        <f>-SUMIF(INPUT!$N$7:$VO$7,$C59,INPUT!$N$180:$VO$180)</f>
        <v>0</v>
      </c>
      <c r="AF59" s="141">
        <f t="shared" si="2"/>
        <v>-6235.8492853550133</v>
      </c>
      <c r="AG59" s="142">
        <f>AF59*HLOOKUP(YEAR(C59),INPUT!$E$53:$P$58,5,FALSE)+F59+I59</f>
        <v>-8697.7625832131725</v>
      </c>
      <c r="AI59" s="143" t="str">
        <v>Jan21 - Dec21</v>
      </c>
      <c r="AJ59" s="39">
        <f>V59/$V$8*WACC!$G$10/12</f>
        <v>684.58150116665502</v>
      </c>
      <c r="AN59" s="23">
        <f t="shared" si="7"/>
        <v>1</v>
      </c>
    </row>
    <row r="60" spans="1:40">
      <c r="A60" s="23" t="str">
        <f t="shared" si="20"/>
        <v/>
      </c>
      <c r="B60" s="23">
        <f t="shared" si="8"/>
        <v>2021</v>
      </c>
      <c r="C60" s="29">
        <v>44501</v>
      </c>
      <c r="D60" s="231">
        <f t="shared" si="3"/>
        <v>0</v>
      </c>
      <c r="E60" s="231">
        <f>SUMIF(INPUT!$F$7:$CK$7,$C60,INPUT!$F$62:$CK$62)</f>
        <v>0</v>
      </c>
      <c r="F60" s="231">
        <f>-SUMIF(INPUT!$F$7:$VO$7,$C60,INPUT!$F$63:$VO$63)</f>
        <v>0</v>
      </c>
      <c r="G60" s="231">
        <f t="shared" si="4"/>
        <v>0</v>
      </c>
      <c r="H60" s="232">
        <f>SUMIF(INPUT!$F$7:$VO$7,$C60,INPUT!$F$195:$VO$195)</f>
        <v>1.9E-3</v>
      </c>
      <c r="I60" s="231">
        <f t="shared" si="6"/>
        <v>0</v>
      </c>
      <c r="J60" s="140">
        <f>L59+Balances!C49+Balances!D49</f>
        <v>139746.24385200773</v>
      </c>
      <c r="K60" s="141">
        <f>SUMIF(INPUT!$O$7:$VO$7,$C60,INPUT!$O$77:$VO$77)+SUMIF(INPUT!$O$7:$VO$7,$C60,INPUT!$O$98:$VO$98)</f>
        <v>-4621.8964919705877</v>
      </c>
      <c r="L60" s="150">
        <f t="shared" si="9"/>
        <v>135124.34736003715</v>
      </c>
      <c r="M60" s="150">
        <f>O59+Balances!E49</f>
        <v>364892.51207838231</v>
      </c>
      <c r="N60" s="141">
        <f>SUMIF(INPUT!$O$7:$VO$7,$C60,INPUT!$O$119:$VO$119)</f>
        <v>-847.21237933458326</v>
      </c>
      <c r="O60" s="150">
        <f t="shared" si="10"/>
        <v>364045.2996990477</v>
      </c>
      <c r="P60" s="150">
        <f>R59+Balances!F49</f>
        <v>105236.290548387</v>
      </c>
      <c r="Q60" s="141">
        <f>SUMIF(INPUT!$O$7:$VO$7,$C60,INPUT!$O$140:$VO$140)</f>
        <v>-701.57526881720423</v>
      </c>
      <c r="R60" s="150">
        <f t="shared" si="18"/>
        <v>104534.71527956979</v>
      </c>
      <c r="S60" s="165">
        <f t="shared" si="16"/>
        <v>0.78232614243975906</v>
      </c>
      <c r="T60" s="141">
        <f>SUMIF(INPUT!$O$7:$VO$7,$C60,INPUT!$O$77:$VO$77)</f>
        <v>-3615.8304533192049</v>
      </c>
      <c r="U60" s="150">
        <f>'RateBase-E'!L44</f>
        <v>165102.50825394414</v>
      </c>
      <c r="V60" s="150">
        <f t="shared" si="21"/>
        <v>880.08969461893776</v>
      </c>
      <c r="W60" s="150">
        <f>Y59+Balances!C49</f>
        <v>28857.706342716319</v>
      </c>
      <c r="X60" s="141">
        <f>SUMIF(INPUT!$O$7:$VO$7,$C60,INPUT!$O$98:$VO$98)</f>
        <v>-1006.0660386513825</v>
      </c>
      <c r="Y60" s="150">
        <f t="shared" si="19"/>
        <v>27851.640304064938</v>
      </c>
      <c r="Z60" s="150">
        <f t="shared" si="14"/>
        <v>-153.18375974017425</v>
      </c>
      <c r="AA60" s="141">
        <f>SUMIF(INPUT!$O$7:$VO$7,$C60,INPUT!$O$155:$VO$155)+SUMIF(INPUT!$O$7:$VO$7,$C60,INPUT!$O$156:$VO$156)</f>
        <v>5188.3857675781783</v>
      </c>
      <c r="AB60" s="141">
        <f>SUMIF(INPUT!$O$7:$VO$7,$C60,INPUT!$O$160:$VO$160)+SUMIF(INPUT!$O$7:$VO$7,$C60,INPUT!$O$161:$VO$161)</f>
        <v>1556.3757620549966</v>
      </c>
      <c r="AC60" s="141">
        <f t="shared" si="22"/>
        <v>-762.72210115986809</v>
      </c>
      <c r="AD60" s="141">
        <f>-SUMIF(INPUT!$N$7:$VO$7,$C60,INPUT!$N$179:$VO$179)</f>
        <v>0</v>
      </c>
      <c r="AE60" s="141">
        <f>-SUMIF(INPUT!$N$7:$VO$7,$C60,INPUT!$N$180:$VO$180)</f>
        <v>0</v>
      </c>
      <c r="AF60" s="141">
        <f t="shared" si="2"/>
        <v>-6206.5003064034809</v>
      </c>
      <c r="AG60" s="142">
        <f>AF60*HLOOKUP(YEAR(C60),INPUT!$E$53:$P$58,5,FALSE)+F60+I60</f>
        <v>-8656.8266273715763</v>
      </c>
      <c r="AI60" s="143" t="str">
        <v>Jan21 - Dec21</v>
      </c>
      <c r="AJ60" s="39">
        <f>V60/$V$8*WACC!$G$10/12</f>
        <v>703.70250058256727</v>
      </c>
      <c r="AN60" s="23">
        <f t="shared" si="7"/>
        <v>1</v>
      </c>
    </row>
    <row r="61" spans="1:40">
      <c r="A61" s="23"/>
      <c r="B61" s="23">
        <f t="shared" si="8"/>
        <v>2021</v>
      </c>
      <c r="C61" s="29">
        <v>44531</v>
      </c>
      <c r="D61" s="231">
        <f t="shared" si="3"/>
        <v>0</v>
      </c>
      <c r="E61" s="231">
        <f>SUMIF(INPUT!$F$7:$CK$7,$C61,INPUT!$F$62:$CK$62)</f>
        <v>0</v>
      </c>
      <c r="F61" s="231">
        <f>-SUMIF(INPUT!$F$7:$VO$7,$C61,INPUT!$F$63:$VO$63)</f>
        <v>0</v>
      </c>
      <c r="G61" s="231">
        <f t="shared" si="4"/>
        <v>0</v>
      </c>
      <c r="H61" s="232">
        <f>SUMIF(INPUT!$F$7:$VO$7,$C61,INPUT!$F$195:$VO$195)</f>
        <v>1.9E-3</v>
      </c>
      <c r="I61" s="231">
        <f t="shared" si="6"/>
        <v>0</v>
      </c>
      <c r="J61" s="140">
        <f>L60+Balances!C50+Balances!D50</f>
        <v>135124.34736003715</v>
      </c>
      <c r="K61" s="141">
        <f>SUMIF(INPUT!$O$7:$VO$7,$C61,INPUT!$O$77:$VO$77)+SUMIF(INPUT!$O$7:$VO$7,$C61,INPUT!$O$98:$VO$98)</f>
        <v>-4621.8964919705877</v>
      </c>
      <c r="L61" s="150">
        <f t="shared" si="9"/>
        <v>130502.45086806656</v>
      </c>
      <c r="M61" s="150">
        <f>O60+Balances!E50</f>
        <v>364045.2996990477</v>
      </c>
      <c r="N61" s="141">
        <f>SUMIF(INPUT!$O$7:$VO$7,$C61,INPUT!$O$119:$VO$119)</f>
        <v>-847.21237933458326</v>
      </c>
      <c r="O61" s="150">
        <f t="shared" si="10"/>
        <v>363198.08731971309</v>
      </c>
      <c r="P61" s="150">
        <f>R60+Balances!F50</f>
        <v>104534.71527956979</v>
      </c>
      <c r="Q61" s="141">
        <f>SUMIF(INPUT!$O$7:$VO$7,$C61,INPUT!$O$140:$VO$140)</f>
        <v>-701.57526881720423</v>
      </c>
      <c r="R61" s="150">
        <f t="shared" si="18"/>
        <v>103833.14001075258</v>
      </c>
      <c r="S61" s="165">
        <f t="shared" si="16"/>
        <v>0.78232614243975906</v>
      </c>
      <c r="T61" s="141">
        <f>SUMIF(INPUT!$O$7:$VO$7,$C61,INPUT!$O$77:$VO$77)</f>
        <v>-3615.8304533192049</v>
      </c>
      <c r="U61" s="150">
        <f>'RateBase-E'!L45</f>
        <v>169422.23510588694</v>
      </c>
      <c r="V61" s="150">
        <f t="shared" si="21"/>
        <v>903.6210244697703</v>
      </c>
      <c r="W61" s="150">
        <f>Y60+Balances!C50</f>
        <v>27851.640304064938</v>
      </c>
      <c r="X61" s="141">
        <f>SUMIF(INPUT!$O$7:$VO$7,$C61,INPUT!$O$98:$VO$98)</f>
        <v>-1006.0660386513825</v>
      </c>
      <c r="Y61" s="150">
        <f t="shared" si="19"/>
        <v>26845.574265413557</v>
      </c>
      <c r="Z61" s="150">
        <f t="shared" si="14"/>
        <v>-147.74857180519672</v>
      </c>
      <c r="AA61" s="141">
        <f>SUMIF(INPUT!$O$7:$VO$7,$C61,INPUT!$O$155:$VO$155)+SUMIF(INPUT!$O$7:$VO$7,$C61,INPUT!$O$156:$VO$156)</f>
        <v>5188.3857675781783</v>
      </c>
      <c r="AB61" s="141">
        <f>SUMIF(INPUT!$O$7:$VO$7,$C61,INPUT!$O$160:$VO$160)+SUMIF(INPUT!$O$7:$VO$7,$C61,INPUT!$O$161:$VO$161)</f>
        <v>1556.3757620549966</v>
      </c>
      <c r="AC61" s="141">
        <f t="shared" si="22"/>
        <v>-762.72210115986809</v>
      </c>
      <c r="AD61" s="141">
        <f>-SUMIF(INPUT!$N$7:$VO$7,$C61,INPUT!$N$179:$VO$179)</f>
        <v>0</v>
      </c>
      <c r="AE61" s="141">
        <f>-SUMIF(INPUT!$N$7:$VO$7,$C61,INPUT!$N$180:$VO$180)</f>
        <v>0</v>
      </c>
      <c r="AF61" s="141">
        <f t="shared" si="2"/>
        <v>-6177.5337886176694</v>
      </c>
      <c r="AG61" s="142">
        <f>AF61*HLOOKUP(YEAR(C61),INPUT!$E$53:$P$58,5,FALSE)+F61+I61</f>
        <v>-8616.4241283639258</v>
      </c>
      <c r="AI61" s="143" t="str">
        <v>Jan21 - Dec21</v>
      </c>
      <c r="AJ61" s="39">
        <f>V61/$V$8*WACC!$G$10/12</f>
        <v>722.5176915333418</v>
      </c>
      <c r="AN61" s="23">
        <f t="shared" si="7"/>
        <v>1</v>
      </c>
    </row>
    <row r="62" spans="1:40">
      <c r="A62" s="23">
        <v>2022</v>
      </c>
      <c r="B62" s="23">
        <f t="shared" si="8"/>
        <v>2022</v>
      </c>
      <c r="C62" s="29">
        <v>44562</v>
      </c>
      <c r="D62" s="231">
        <f t="shared" si="3"/>
        <v>0</v>
      </c>
      <c r="E62" s="231">
        <f>SUMIF(INPUT!$F$7:$CK$7,$C62,INPUT!$F$62:$CK$62)</f>
        <v>0</v>
      </c>
      <c r="F62" s="231">
        <f>-SUMIF(INPUT!$F$7:$VO$7,$C62,INPUT!$F$63:$VO$63)</f>
        <v>0</v>
      </c>
      <c r="G62" s="231">
        <f t="shared" si="4"/>
        <v>0</v>
      </c>
      <c r="H62" s="232">
        <f>SUMIF(INPUT!$F$7:$VO$7,$C62,INPUT!$F$195:$VO$195)</f>
        <v>1.9E-3</v>
      </c>
      <c r="I62" s="231">
        <f t="shared" si="6"/>
        <v>0</v>
      </c>
      <c r="J62" s="140">
        <f>L61+Balances!C51+Balances!D51</f>
        <v>130502.45086806656</v>
      </c>
      <c r="K62" s="141">
        <f>SUMIF(INPUT!$O$7:$VO$7,$C62,INPUT!$O$77:$VO$77)+SUMIF(INPUT!$O$7:$VO$7,$C62,INPUT!$O$98:$VO$98)</f>
        <v>-4938.3020090225855</v>
      </c>
      <c r="L62" s="150">
        <f t="shared" si="9"/>
        <v>125564.14885904397</v>
      </c>
      <c r="M62" s="150">
        <f>O61+Balances!E51</f>
        <v>363198.08731971309</v>
      </c>
      <c r="N62" s="141">
        <f>SUMIF(INPUT!$O$7:$VO$7,$C62,INPUT!$O$119:$VO$119)</f>
        <v>-847.21237933458326</v>
      </c>
      <c r="O62" s="150">
        <f t="shared" si="10"/>
        <v>362350.87494037848</v>
      </c>
      <c r="P62" s="150">
        <f>R61+Balances!F51</f>
        <v>103833.14001075258</v>
      </c>
      <c r="Q62" s="141">
        <f>SUMIF(INPUT!$O$7:$VO$7,$C62,INPUT!$O$140:$VO$140)</f>
        <v>-701.57526881720423</v>
      </c>
      <c r="R62" s="150">
        <f t="shared" si="18"/>
        <v>103131.56474193538</v>
      </c>
      <c r="S62" s="165">
        <f t="shared" si="16"/>
        <v>0.78233892446917652</v>
      </c>
      <c r="T62" s="141">
        <f>SUMIF(INPUT!$O$7:$VO$7,$C62,INPUT!$O$77:$VO$77)</f>
        <v>-3863.4258824427034</v>
      </c>
      <c r="U62" s="150">
        <f>'RateBase-E'!L46</f>
        <v>180221.79091712681</v>
      </c>
      <c r="V62" s="150">
        <f t="shared" si="21"/>
        <v>944.46135679358156</v>
      </c>
      <c r="W62" s="150">
        <f>Y61+Balances!C51</f>
        <v>26845.574265413557</v>
      </c>
      <c r="X62" s="141">
        <f>SUMIF(INPUT!$O$7:$VO$7,$C62,INPUT!$O$98:$VO$98)</f>
        <v>-1074.8761265798819</v>
      </c>
      <c r="Y62" s="150">
        <f t="shared" si="19"/>
        <v>25770.698138833675</v>
      </c>
      <c r="Z62" s="150">
        <f t="shared" si="14"/>
        <v>-142.12751348728932</v>
      </c>
      <c r="AA62" s="141">
        <f>SUMIF(INPUT!$O$7:$VO$7,$C62,INPUT!$O$155:$VO$155)+SUMIF(INPUT!$O$7:$VO$7,$C62,INPUT!$O$156:$VO$156)</f>
        <v>4837.2237165235647</v>
      </c>
      <c r="AB62" s="141">
        <f>SUMIF(INPUT!$O$7:$VO$7,$C62,INPUT!$O$160:$VO$160)+SUMIF(INPUT!$O$7:$VO$7,$C62,INPUT!$O$161:$VO$161)</f>
        <v>1769.7191153763645</v>
      </c>
      <c r="AC62" s="141">
        <f t="shared" si="22"/>
        <v>-644.17596624091209</v>
      </c>
      <c r="AD62" s="141">
        <f>-SUMIF(INPUT!$N$7:$VO$7,$C62,INPUT!$N$179:$VO$179)</f>
        <v>0</v>
      </c>
      <c r="AE62" s="141">
        <f>-SUMIF(INPUT!$N$7:$VO$7,$C62,INPUT!$N$180:$VO$180)</f>
        <v>0</v>
      </c>
      <c r="AF62" s="141">
        <f t="shared" si="2"/>
        <v>-6328.9317801089937</v>
      </c>
      <c r="AG62" s="142">
        <f>AF62*HLOOKUP(YEAR(C62),INPUT!$E$53:$P$58,5,FALSE)+F62+I62</f>
        <v>-8827.5940468960252</v>
      </c>
      <c r="AI62" s="143" t="str">
        <v>Jan22 - Dec22</v>
      </c>
      <c r="AJ62" s="39">
        <f>V62/$V$8*WACC!$G$10/12</f>
        <v>755.17282220537254</v>
      </c>
      <c r="AN62" s="23">
        <f t="shared" si="7"/>
        <v>1</v>
      </c>
    </row>
    <row r="63" spans="1:40">
      <c r="A63" s="23" t="str">
        <f t="shared" si="20"/>
        <v/>
      </c>
      <c r="B63" s="23">
        <f t="shared" si="8"/>
        <v>2022</v>
      </c>
      <c r="C63" s="29">
        <v>44593</v>
      </c>
      <c r="D63" s="231">
        <f t="shared" si="3"/>
        <v>0</v>
      </c>
      <c r="E63" s="231">
        <f>SUMIF(INPUT!$F$7:$CK$7,$C63,INPUT!$F$62:$CK$62)</f>
        <v>0</v>
      </c>
      <c r="F63" s="231">
        <f>-SUMIF(INPUT!$F$7:$VO$7,$C63,INPUT!$F$63:$VO$63)</f>
        <v>0</v>
      </c>
      <c r="G63" s="231">
        <f t="shared" si="4"/>
        <v>0</v>
      </c>
      <c r="H63" s="232">
        <f>SUMIF(INPUT!$F$7:$VO$7,$C63,INPUT!$F$195:$VO$195)</f>
        <v>1.9E-3</v>
      </c>
      <c r="I63" s="231">
        <f t="shared" si="6"/>
        <v>0</v>
      </c>
      <c r="J63" s="140">
        <f>L62+Balances!C52+Balances!D52</f>
        <v>125564.14885904397</v>
      </c>
      <c r="K63" s="141">
        <f>SUMIF(INPUT!$O$7:$VO$7,$C63,INPUT!$O$77:$VO$77)+SUMIF(INPUT!$O$7:$VO$7,$C63,INPUT!$O$98:$VO$98)</f>
        <v>-4938.3020090225855</v>
      </c>
      <c r="L63" s="150">
        <f t="shared" si="9"/>
        <v>120625.84685002138</v>
      </c>
      <c r="M63" s="150">
        <f>O62+Balances!E52</f>
        <v>362350.87494037848</v>
      </c>
      <c r="N63" s="141">
        <f>SUMIF(INPUT!$O$7:$VO$7,$C63,INPUT!$O$119:$VO$119)</f>
        <v>-847.21237933458326</v>
      </c>
      <c r="O63" s="150">
        <f t="shared" si="10"/>
        <v>361503.66256104386</v>
      </c>
      <c r="P63" s="150">
        <f>R62+Balances!F52</f>
        <v>103131.56474193538</v>
      </c>
      <c r="Q63" s="141">
        <f>SUMIF(INPUT!$O$7:$VO$7,$C63,INPUT!$O$140:$VO$140)</f>
        <v>-701.57526881720423</v>
      </c>
      <c r="R63" s="150">
        <f t="shared" si="18"/>
        <v>102429.98947311817</v>
      </c>
      <c r="S63" s="165">
        <f t="shared" si="16"/>
        <v>0.78233892446917652</v>
      </c>
      <c r="T63" s="141">
        <f>SUMIF(INPUT!$O$7:$VO$7,$C63,INPUT!$O$77:$VO$77)</f>
        <v>-3863.4258824427034</v>
      </c>
      <c r="U63" s="150">
        <f>'RateBase-E'!L47</f>
        <v>185499.37891895033</v>
      </c>
      <c r="V63" s="150">
        <f t="shared" si="21"/>
        <v>987.88907163762678</v>
      </c>
      <c r="W63" s="150">
        <f>Y62+Balances!C52</f>
        <v>25770.698138833675</v>
      </c>
      <c r="X63" s="141">
        <f>SUMIF(INPUT!$O$7:$VO$7,$C63,INPUT!$O$98:$VO$98)</f>
        <v>-1074.8761265798819</v>
      </c>
      <c r="Y63" s="150">
        <f t="shared" si="19"/>
        <v>24695.822012253793</v>
      </c>
      <c r="Z63" s="150">
        <f t="shared" si="14"/>
        <v>-136.32058478645206</v>
      </c>
      <c r="AA63" s="141">
        <f>SUMIF(INPUT!$O$7:$VO$7,$C63,INPUT!$O$155:$VO$155)+SUMIF(INPUT!$O$7:$VO$7,$C63,INPUT!$O$156:$VO$156)</f>
        <v>4837.2237165235647</v>
      </c>
      <c r="AB63" s="141">
        <f>SUMIF(INPUT!$O$7:$VO$7,$C63,INPUT!$O$160:$VO$160)+SUMIF(INPUT!$O$7:$VO$7,$C63,INPUT!$O$161:$VO$161)</f>
        <v>1769.7191153763645</v>
      </c>
      <c r="AC63" s="141">
        <f t="shared" si="22"/>
        <v>-644.17596624091209</v>
      </c>
      <c r="AD63" s="141">
        <f>-SUMIF(INPUT!$N$7:$VO$7,$C63,INPUT!$N$179:$VO$179)</f>
        <v>0</v>
      </c>
      <c r="AE63" s="141">
        <f>-SUMIF(INPUT!$N$7:$VO$7,$C63,INPUT!$N$180:$VO$180)</f>
        <v>0</v>
      </c>
      <c r="AF63" s="141">
        <f t="shared" si="2"/>
        <v>-6279.6971365641111</v>
      </c>
      <c r="AG63" s="142">
        <f>AF63*HLOOKUP(YEAR(C63),INPUT!$E$53:$P$58,5,FALSE)+F63+I63</f>
        <v>-8758.9215660796217</v>
      </c>
      <c r="AI63" s="143" t="str">
        <v>Jan22 - Dec22</v>
      </c>
      <c r="AJ63" s="39">
        <f>V63/$V$8*WACC!$G$10/12</f>
        <v>789.89677331762061</v>
      </c>
      <c r="AN63" s="23">
        <f t="shared" si="7"/>
        <v>1</v>
      </c>
    </row>
    <row r="64" spans="1:40">
      <c r="A64" s="23" t="str">
        <f t="shared" si="20"/>
        <v/>
      </c>
      <c r="B64" s="23">
        <f t="shared" si="8"/>
        <v>2022</v>
      </c>
      <c r="C64" s="29">
        <v>44621</v>
      </c>
      <c r="D64" s="231">
        <f t="shared" si="3"/>
        <v>0</v>
      </c>
      <c r="E64" s="231">
        <f>SUMIF(INPUT!$F$7:$CK$7,$C64,INPUT!$F$62:$CK$62)</f>
        <v>0</v>
      </c>
      <c r="F64" s="231">
        <f>-SUMIF(INPUT!$F$7:$VO$7,$C64,INPUT!$F$63:$VO$63)</f>
        <v>0</v>
      </c>
      <c r="G64" s="231">
        <f t="shared" si="4"/>
        <v>0</v>
      </c>
      <c r="H64" s="232">
        <f>SUMIF(INPUT!$F$7:$VO$7,$C64,INPUT!$F$195:$VO$195)</f>
        <v>1.9E-3</v>
      </c>
      <c r="I64" s="231">
        <f t="shared" si="6"/>
        <v>0</v>
      </c>
      <c r="J64" s="140">
        <f>L63+Balances!C53+Balances!D53</f>
        <v>120625.84685002138</v>
      </c>
      <c r="K64" s="141">
        <f>SUMIF(INPUT!$O$7:$VO$7,$C64,INPUT!$O$77:$VO$77)+SUMIF(INPUT!$O$7:$VO$7,$C64,INPUT!$O$98:$VO$98)</f>
        <v>-4938.3020090225855</v>
      </c>
      <c r="L64" s="150">
        <f t="shared" si="9"/>
        <v>115687.54484099879</v>
      </c>
      <c r="M64" s="150">
        <f>O63+Balances!E53</f>
        <v>361503.66256104386</v>
      </c>
      <c r="N64" s="141">
        <f>SUMIF(INPUT!$O$7:$VO$7,$C64,INPUT!$O$119:$VO$119)</f>
        <v>-847.21237933458326</v>
      </c>
      <c r="O64" s="150">
        <f t="shared" si="10"/>
        <v>360656.45018170925</v>
      </c>
      <c r="P64" s="150">
        <f>R63+Balances!F53</f>
        <v>102429.98947311817</v>
      </c>
      <c r="Q64" s="141">
        <f>SUMIF(INPUT!$O$7:$VO$7,$C64,INPUT!$O$140:$VO$140)</f>
        <v>-701.57526881720423</v>
      </c>
      <c r="R64" s="150">
        <f t="shared" si="18"/>
        <v>101728.41420430096</v>
      </c>
      <c r="S64" s="165">
        <f t="shared" si="16"/>
        <v>0.78233892446917652</v>
      </c>
      <c r="T64" s="141">
        <f>SUMIF(INPUT!$O$7:$VO$7,$C64,INPUT!$O$77:$VO$77)</f>
        <v>-3863.4258824427034</v>
      </c>
      <c r="U64" s="150">
        <f>'RateBase-E'!L48</f>
        <v>190705.01189677557</v>
      </c>
      <c r="V64" s="150">
        <f t="shared" si="21"/>
        <v>1016.2064355080289</v>
      </c>
      <c r="W64" s="150">
        <f>Y63+Balances!C53</f>
        <v>24695.822012253793</v>
      </c>
      <c r="X64" s="141">
        <f>SUMIF(INPUT!$O$7:$VO$7,$C64,INPUT!$O$98:$VO$98)</f>
        <v>-1074.8761265798819</v>
      </c>
      <c r="Y64" s="150">
        <f t="shared" si="19"/>
        <v>23620.945885673911</v>
      </c>
      <c r="Z64" s="150">
        <f t="shared" si="14"/>
        <v>-130.5136560856148</v>
      </c>
      <c r="AA64" s="141">
        <f>SUMIF(INPUT!$O$7:$VO$7,$C64,INPUT!$O$155:$VO$155)+SUMIF(INPUT!$O$7:$VO$7,$C64,INPUT!$O$156:$VO$156)</f>
        <v>4837.2237165235647</v>
      </c>
      <c r="AB64" s="141">
        <f>SUMIF(INPUT!$O$7:$VO$7,$C64,INPUT!$O$160:$VO$160)+SUMIF(INPUT!$O$7:$VO$7,$C64,INPUT!$O$161:$VO$161)</f>
        <v>1769.7191153763645</v>
      </c>
      <c r="AC64" s="141">
        <f t="shared" si="22"/>
        <v>-644.17596624091209</v>
      </c>
      <c r="AD64" s="141">
        <f>-SUMIF(INPUT!$N$7:$VO$7,$C64,INPUT!$N$179:$VO$179)</f>
        <v>0</v>
      </c>
      <c r="AE64" s="141">
        <f>-SUMIF(INPUT!$N$7:$VO$7,$C64,INPUT!$N$180:$VO$180)</f>
        <v>0</v>
      </c>
      <c r="AF64" s="141">
        <f>+K64+N64+V64+AC64+AD64+AE64+Z64+Q64</f>
        <v>-6245.5728439928707</v>
      </c>
      <c r="AG64" s="142">
        <f>AF64*HLOOKUP(YEAR(C64),INPUT!$E$53:$P$58,5,FALSE)+F64+I64</f>
        <v>-8711.3250028012571</v>
      </c>
      <c r="AI64" s="143" t="str">
        <v>Jan22 - Dec22</v>
      </c>
      <c r="AJ64" s="39">
        <f>V64/$V$8*WACC!$G$10/12</f>
        <v>812.53878343016538</v>
      </c>
      <c r="AM64" s="39" t="s">
        <v>44</v>
      </c>
      <c r="AN64" s="23">
        <f t="shared" si="7"/>
        <v>1</v>
      </c>
    </row>
    <row r="65" spans="1:40">
      <c r="A65" s="23" t="str">
        <f t="shared" si="20"/>
        <v/>
      </c>
      <c r="B65" s="23">
        <f t="shared" si="8"/>
        <v>2022</v>
      </c>
      <c r="C65" s="29">
        <v>44652</v>
      </c>
      <c r="D65" s="231">
        <f t="shared" si="3"/>
        <v>0</v>
      </c>
      <c r="E65" s="231">
        <f>SUMIF(INPUT!$F$7:$CK$7,$C65,INPUT!$F$62:$CK$62)</f>
        <v>0</v>
      </c>
      <c r="F65" s="231">
        <f>-SUMIF(INPUT!$F$7:$VO$7,$C65,INPUT!$F$63:$VO$63)</f>
        <v>0</v>
      </c>
      <c r="G65" s="231">
        <f t="shared" si="4"/>
        <v>0</v>
      </c>
      <c r="H65" s="232">
        <f>SUMIF(INPUT!$F$7:$VO$7,$C65,INPUT!$F$195:$VO$195)</f>
        <v>1.9E-3</v>
      </c>
      <c r="I65" s="231">
        <f t="shared" si="6"/>
        <v>0</v>
      </c>
      <c r="J65" s="140">
        <f>L64+Balances!C54+Balances!D54</f>
        <v>115687.54484099879</v>
      </c>
      <c r="K65" s="141">
        <f>SUMIF(INPUT!$O$7:$VO$7,$C65,INPUT!$O$77:$VO$77)+SUMIF(INPUT!$O$7:$VO$7,$C65,INPUT!$O$98:$VO$98)</f>
        <v>-4938.3020090225855</v>
      </c>
      <c r="L65" s="150">
        <f t="shared" si="9"/>
        <v>110749.2428319762</v>
      </c>
      <c r="M65" s="150">
        <f>O64+Balances!E54</f>
        <v>360656.45018170925</v>
      </c>
      <c r="N65" s="141">
        <f>SUMIF(INPUT!$O$7:$VO$7,$C65,INPUT!$O$119:$VO$119)</f>
        <v>-847.21237933458326</v>
      </c>
      <c r="O65" s="150">
        <f t="shared" si="10"/>
        <v>359809.23780237464</v>
      </c>
      <c r="P65" s="150">
        <f>R64+Balances!F54</f>
        <v>101728.41420430096</v>
      </c>
      <c r="Q65" s="141">
        <f>SUMIF(INPUT!$O$7:$VO$7,$C65,INPUT!$O$140:$VO$140)</f>
        <v>-701.57526881720423</v>
      </c>
      <c r="R65" s="150">
        <f t="shared" si="18"/>
        <v>101026.83893548376</v>
      </c>
      <c r="S65" s="165">
        <f t="shared" si="16"/>
        <v>0.78233892446917652</v>
      </c>
      <c r="T65" s="141">
        <f>SUMIF(INPUT!$O$7:$VO$7,$C65,INPUT!$O$77:$VO$77)</f>
        <v>-3863.4258824427034</v>
      </c>
      <c r="U65" s="150">
        <f>'RateBase-E'!L49</f>
        <v>195841.01098040893</v>
      </c>
      <c r="V65" s="150">
        <f t="shared" si="21"/>
        <v>1044.141338212708</v>
      </c>
      <c r="W65" s="150">
        <f>Y64+Balances!C54</f>
        <v>23620.945885673911</v>
      </c>
      <c r="X65" s="141">
        <f>SUMIF(INPUT!$O$7:$VO$7,$C65,INPUT!$O$98:$VO$98)</f>
        <v>-1074.8761265798819</v>
      </c>
      <c r="Y65" s="150">
        <f t="shared" si="19"/>
        <v>22546.069759094029</v>
      </c>
      <c r="Z65" s="150">
        <f t="shared" si="14"/>
        <v>-124.70672738477752</v>
      </c>
      <c r="AA65" s="141">
        <f>SUMIF(INPUT!$O$7:$VO$7,$C65,INPUT!$O$155:$VO$155)+SUMIF(INPUT!$O$7:$VO$7,$C65,INPUT!$O$156:$VO$156)</f>
        <v>4837.2237165235647</v>
      </c>
      <c r="AB65" s="141">
        <f>SUMIF(INPUT!$O$7:$VO$7,$C65,INPUT!$O$160:$VO$160)+SUMIF(INPUT!$O$7:$VO$7,$C65,INPUT!$O$161:$VO$161)</f>
        <v>1769.7191153763645</v>
      </c>
      <c r="AC65" s="141">
        <f t="shared" si="22"/>
        <v>-644.17596624091209</v>
      </c>
      <c r="AD65" s="141">
        <f>-SUMIF(INPUT!$N$7:$VO$7,$C65,INPUT!$N$179:$VO$179)</f>
        <v>0</v>
      </c>
      <c r="AE65" s="141">
        <f>-SUMIF(INPUT!$N$7:$VO$7,$C65,INPUT!$N$180:$VO$180)</f>
        <v>0</v>
      </c>
      <c r="AF65" s="141">
        <f t="shared" si="2"/>
        <v>-6211.831012587355</v>
      </c>
      <c r="AG65" s="142">
        <f>AF65*HLOOKUP(YEAR(C65),INPUT!$E$53:$P$58,5,FALSE)+F65+I65</f>
        <v>-8664.261896356842</v>
      </c>
      <c r="AI65" s="143" t="str">
        <v>Jan22 - Dec22</v>
      </c>
      <c r="AJ65" s="39">
        <f>V65/$V$8*WACC!$G$10/12</f>
        <v>834.87498507757243</v>
      </c>
      <c r="AN65" s="23">
        <f t="shared" si="7"/>
        <v>1</v>
      </c>
    </row>
    <row r="66" spans="1:40">
      <c r="A66" s="23" t="str">
        <f t="shared" si="20"/>
        <v/>
      </c>
      <c r="B66" s="23">
        <f t="shared" si="8"/>
        <v>2022</v>
      </c>
      <c r="C66" s="29">
        <v>44682</v>
      </c>
      <c r="D66" s="231">
        <f t="shared" si="3"/>
        <v>0</v>
      </c>
      <c r="E66" s="231">
        <f>SUMIF(INPUT!$F$7:$CK$7,$C66,INPUT!$F$62:$CK$62)</f>
        <v>0</v>
      </c>
      <c r="F66" s="231">
        <f>-SUMIF(INPUT!$F$7:$VO$7,$C66,INPUT!$F$63:$VO$63)</f>
        <v>0</v>
      </c>
      <c r="G66" s="231">
        <f t="shared" si="4"/>
        <v>0</v>
      </c>
      <c r="H66" s="232">
        <f>SUMIF(INPUT!$F$7:$VO$7,$C66,INPUT!$F$195:$VO$195)</f>
        <v>1.9E-3</v>
      </c>
      <c r="I66" s="231">
        <f t="shared" si="6"/>
        <v>0</v>
      </c>
      <c r="J66" s="140">
        <f>L65+Balances!C55+Balances!D55</f>
        <v>110749.2428319762</v>
      </c>
      <c r="K66" s="141">
        <f>SUMIF(INPUT!$O$7:$VO$7,$C66,INPUT!$O$77:$VO$77)+SUMIF(INPUT!$O$7:$VO$7,$C66,INPUT!$O$98:$VO$98)</f>
        <v>-4938.3020090225855</v>
      </c>
      <c r="L66" s="150">
        <f t="shared" si="9"/>
        <v>105810.94082295361</v>
      </c>
      <c r="M66" s="150">
        <f>O65+Balances!E55</f>
        <v>359809.23780237464</v>
      </c>
      <c r="N66" s="141">
        <f>SUMIF(INPUT!$O$7:$VO$7,$C66,INPUT!$O$119:$VO$119)</f>
        <v>-847.21237933458326</v>
      </c>
      <c r="O66" s="150">
        <f t="shared" si="10"/>
        <v>358962.02542304003</v>
      </c>
      <c r="P66" s="150">
        <f>R65+Balances!F55</f>
        <v>101026.83893548376</v>
      </c>
      <c r="Q66" s="141">
        <f>SUMIF(INPUT!$O$7:$VO$7,$C66,INPUT!$O$140:$VO$140)</f>
        <v>-701.57526881720423</v>
      </c>
      <c r="R66" s="150">
        <f t="shared" si="18"/>
        <v>100325.26366666655</v>
      </c>
      <c r="S66" s="165">
        <f t="shared" si="16"/>
        <v>0.78233892446917652</v>
      </c>
      <c r="T66" s="141">
        <f>SUMIF(INPUT!$O$7:$VO$7,$C66,INPUT!$O$77:$VO$77)</f>
        <v>-3863.4258824427034</v>
      </c>
      <c r="U66" s="150">
        <f>'RateBase-E'!L50</f>
        <v>200905.05504004401</v>
      </c>
      <c r="V66" s="150">
        <f t="shared" si="21"/>
        <v>1071.6937797516644</v>
      </c>
      <c r="W66" s="150">
        <f>Y65+Balances!C55</f>
        <v>22546.069759094029</v>
      </c>
      <c r="X66" s="141">
        <f>SUMIF(INPUT!$O$7:$VO$7,$C66,INPUT!$O$98:$VO$98)</f>
        <v>-1074.8761265798819</v>
      </c>
      <c r="Y66" s="150">
        <f t="shared" si="19"/>
        <v>21471.193632514147</v>
      </c>
      <c r="Z66" s="150">
        <f t="shared" si="14"/>
        <v>-118.89979868394026</v>
      </c>
      <c r="AA66" s="141">
        <f>SUMIF(INPUT!$O$7:$VO$7,$C66,INPUT!$O$155:$VO$155)+SUMIF(INPUT!$O$7:$VO$7,$C66,INPUT!$O$156:$VO$156)</f>
        <v>4837.2237165235647</v>
      </c>
      <c r="AB66" s="141">
        <f>SUMIF(INPUT!$O$7:$VO$7,$C66,INPUT!$O$160:$VO$160)+SUMIF(INPUT!$O$7:$VO$7,$C66,INPUT!$O$161:$VO$161)</f>
        <v>1769.7191153763645</v>
      </c>
      <c r="AC66" s="141">
        <f t="shared" si="22"/>
        <v>-644.17596624091209</v>
      </c>
      <c r="AD66" s="141">
        <f>-SUMIF(INPUT!$N$7:$VO$7,$C66,INPUT!$N$179:$VO$179)</f>
        <v>0</v>
      </c>
      <c r="AE66" s="141">
        <f>-SUMIF(INPUT!$N$7:$VO$7,$C66,INPUT!$N$180:$VO$180)</f>
        <v>0</v>
      </c>
      <c r="AF66" s="141">
        <f t="shared" si="2"/>
        <v>-6178.471642347562</v>
      </c>
      <c r="AG66" s="142">
        <f>AF66*HLOOKUP(YEAR(C66),INPUT!$E$53:$P$58,5,FALSE)+F66+I66</f>
        <v>-8617.73224674638</v>
      </c>
      <c r="AI66" s="143" t="str">
        <v>Jan22 - Dec22</v>
      </c>
      <c r="AJ66" s="39">
        <f>V66/$V$8*WACC!$G$10/12</f>
        <v>856.90537825984165</v>
      </c>
      <c r="AN66" s="23">
        <f t="shared" si="7"/>
        <v>1</v>
      </c>
    </row>
    <row r="67" spans="1:40">
      <c r="A67" s="23" t="str">
        <f t="shared" si="20"/>
        <v/>
      </c>
      <c r="B67" s="23">
        <f t="shared" si="8"/>
        <v>2022</v>
      </c>
      <c r="C67" s="29">
        <v>44713</v>
      </c>
      <c r="D67" s="231">
        <f t="shared" si="3"/>
        <v>0</v>
      </c>
      <c r="E67" s="231">
        <f>SUMIF(INPUT!$F$7:$CK$7,$C67,INPUT!$F$62:$CK$62)</f>
        <v>0</v>
      </c>
      <c r="F67" s="231">
        <f>-SUMIF(INPUT!$F$7:$VO$7,$C67,INPUT!$F$63:$VO$63)</f>
        <v>0</v>
      </c>
      <c r="G67" s="231">
        <f t="shared" si="4"/>
        <v>0</v>
      </c>
      <c r="H67" s="232">
        <f>SUMIF(INPUT!$F$7:$VO$7,$C67,INPUT!$F$195:$VO$195)</f>
        <v>1.9E-3</v>
      </c>
      <c r="I67" s="231">
        <f t="shared" si="6"/>
        <v>0</v>
      </c>
      <c r="J67" s="140">
        <f>L66+Balances!C56+Balances!D56</f>
        <v>105810.94082295361</v>
      </c>
      <c r="K67" s="141">
        <f>SUMIF(INPUT!$O$7:$VO$7,$C67,INPUT!$O$77:$VO$77)+SUMIF(INPUT!$O$7:$VO$7,$C67,INPUT!$O$98:$VO$98)</f>
        <v>-4938.3020090225855</v>
      </c>
      <c r="L67" s="150">
        <f t="shared" si="9"/>
        <v>100872.63881393101</v>
      </c>
      <c r="M67" s="150">
        <f>O66+Balances!E56</f>
        <v>358962.02542304003</v>
      </c>
      <c r="N67" s="141">
        <f>SUMIF(INPUT!$O$7:$VO$7,$C67,INPUT!$O$119:$VO$119)</f>
        <v>-847.21237933458326</v>
      </c>
      <c r="O67" s="150">
        <f t="shared" si="10"/>
        <v>358114.81304370542</v>
      </c>
      <c r="P67" s="150">
        <f>R66+Balances!F56</f>
        <v>100325.26366666655</v>
      </c>
      <c r="Q67" s="141">
        <f>SUMIF(INPUT!$O$7:$VO$7,$C67,INPUT!$O$140:$VO$140)</f>
        <v>-701.57526881720423</v>
      </c>
      <c r="R67" s="150">
        <f t="shared" si="18"/>
        <v>99623.688397849342</v>
      </c>
      <c r="S67" s="165">
        <f t="shared" si="16"/>
        <v>0.78233892446917652</v>
      </c>
      <c r="T67" s="141">
        <f>SUMIF(INPUT!$O$7:$VO$7,$C67,INPUT!$O$77:$VO$77)</f>
        <v>-3863.4258824427034</v>
      </c>
      <c r="U67" s="150">
        <f>'RateBase-E'!L51</f>
        <v>205899.46520548718</v>
      </c>
      <c r="V67" s="150">
        <f t="shared" si="21"/>
        <v>1098.8637601248977</v>
      </c>
      <c r="W67" s="150">
        <f>Y66+Balances!C56</f>
        <v>21471.193632514147</v>
      </c>
      <c r="X67" s="141">
        <f>SUMIF(INPUT!$O$7:$VO$7,$C67,INPUT!$O$98:$VO$98)</f>
        <v>-1074.8761265798819</v>
      </c>
      <c r="Y67" s="150">
        <f t="shared" si="19"/>
        <v>20396.317505934265</v>
      </c>
      <c r="Z67" s="150">
        <f t="shared" si="14"/>
        <v>-113.092869983103</v>
      </c>
      <c r="AA67" s="141">
        <f>SUMIF(INPUT!$O$7:$VO$7,$C67,INPUT!$O$155:$VO$155)+SUMIF(INPUT!$O$7:$VO$7,$C67,INPUT!$O$156:$VO$156)</f>
        <v>4837.2237165235647</v>
      </c>
      <c r="AB67" s="141">
        <f>SUMIF(INPUT!$O$7:$VO$7,$C67,INPUT!$O$160:$VO$160)+SUMIF(INPUT!$O$7:$VO$7,$C67,INPUT!$O$161:$VO$161)</f>
        <v>1769.7191153763645</v>
      </c>
      <c r="AC67" s="141">
        <f t="shared" si="22"/>
        <v>-644.17596624091209</v>
      </c>
      <c r="AD67" s="141">
        <f>-SUMIF(INPUT!$N$7:$VO$7,$C67,INPUT!$N$179:$VO$179)</f>
        <v>0</v>
      </c>
      <c r="AE67" s="141">
        <f>-SUMIF(INPUT!$N$7:$VO$7,$C67,INPUT!$N$180:$VO$180)</f>
        <v>0</v>
      </c>
      <c r="AF67" s="141">
        <f t="shared" si="2"/>
        <v>-6145.494733273491</v>
      </c>
      <c r="AG67" s="142">
        <f>AF67*HLOOKUP(YEAR(C67),INPUT!$E$53:$P$58,5,FALSE)+F67+I67</f>
        <v>-8571.7360539698657</v>
      </c>
      <c r="AI67" s="143" t="str">
        <v>Jan22 - Dec22</v>
      </c>
      <c r="AJ67" s="39">
        <f>V67/$V$8*WACC!$G$10/12</f>
        <v>878.62996297697316</v>
      </c>
      <c r="AN67" s="23">
        <f t="shared" si="7"/>
        <v>1</v>
      </c>
    </row>
    <row r="68" spans="1:40">
      <c r="A68" s="23" t="str">
        <f t="shared" si="20"/>
        <v/>
      </c>
      <c r="B68" s="23">
        <f t="shared" si="8"/>
        <v>2022</v>
      </c>
      <c r="C68" s="29">
        <v>44743</v>
      </c>
      <c r="D68" s="231">
        <f t="shared" si="3"/>
        <v>0</v>
      </c>
      <c r="E68" s="231">
        <f>SUMIF(INPUT!$F$7:$CK$7,$C68,INPUT!$F$62:$CK$62)</f>
        <v>0</v>
      </c>
      <c r="F68" s="231">
        <f>-SUMIF(INPUT!$F$7:$VO$7,$C68,INPUT!$F$63:$VO$63)</f>
        <v>0</v>
      </c>
      <c r="G68" s="231">
        <f t="shared" si="4"/>
        <v>0</v>
      </c>
      <c r="H68" s="232">
        <f>SUMIF(INPUT!$F$7:$VO$7,$C68,INPUT!$F$195:$VO$195)</f>
        <v>1.9E-3</v>
      </c>
      <c r="I68" s="231">
        <f t="shared" si="6"/>
        <v>0</v>
      </c>
      <c r="J68" s="140">
        <f>L67+Balances!C57+Balances!D57</f>
        <v>100872.63881393101</v>
      </c>
      <c r="K68" s="141">
        <f>SUMIF(INPUT!$O$7:$VO$7,$C68,INPUT!$O$77:$VO$77)+SUMIF(INPUT!$O$7:$VO$7,$C68,INPUT!$O$98:$VO$98)</f>
        <v>-4938.3020090225855</v>
      </c>
      <c r="L68" s="150">
        <f t="shared" si="9"/>
        <v>95934.336804908424</v>
      </c>
      <c r="M68" s="150">
        <f>O67+Balances!E57</f>
        <v>358114.81304370542</v>
      </c>
      <c r="N68" s="141">
        <f>SUMIF(INPUT!$O$7:$VO$7,$C68,INPUT!$O$119:$VO$119)</f>
        <v>-847.21237933458326</v>
      </c>
      <c r="O68" s="150">
        <f t="shared" si="10"/>
        <v>357267.60066437081</v>
      </c>
      <c r="P68" s="150">
        <f>R67+Balances!F57</f>
        <v>99623.688397849342</v>
      </c>
      <c r="Q68" s="141">
        <f>SUMIF(INPUT!$O$7:$VO$7,$C68,INPUT!$O$140:$VO$140)</f>
        <v>-701.57526881720423</v>
      </c>
      <c r="R68" s="150">
        <f t="shared" si="18"/>
        <v>98922.113129032135</v>
      </c>
      <c r="S68" s="165">
        <f t="shared" si="16"/>
        <v>0.78233892446917652</v>
      </c>
      <c r="T68" s="141">
        <f>SUMIF(INPUT!$O$7:$VO$7,$C68,INPUT!$O$77:$VO$77)</f>
        <v>-3863.4258824427034</v>
      </c>
      <c r="U68" s="150">
        <f>'RateBase-E'!L52</f>
        <v>210821.92034693211</v>
      </c>
      <c r="V68" s="150">
        <f t="shared" si="21"/>
        <v>1125.651279332408</v>
      </c>
      <c r="W68" s="150">
        <f>Y67+Balances!C57</f>
        <v>20396.317505934265</v>
      </c>
      <c r="X68" s="141">
        <f>SUMIF(INPUT!$O$7:$VO$7,$C68,INPUT!$O$98:$VO$98)</f>
        <v>-1074.8761265798819</v>
      </c>
      <c r="Y68" s="150">
        <f t="shared" si="19"/>
        <v>19321.441379354383</v>
      </c>
      <c r="Z68" s="150">
        <f t="shared" si="14"/>
        <v>-107.28594128226574</v>
      </c>
      <c r="AA68" s="141">
        <f>SUMIF(INPUT!$O$7:$VO$7,$C68,INPUT!$O$155:$VO$155)+SUMIF(INPUT!$O$7:$VO$7,$C68,INPUT!$O$156:$VO$156)</f>
        <v>4837.2237165235647</v>
      </c>
      <c r="AB68" s="141">
        <f>SUMIF(INPUT!$O$7:$VO$7,$C68,INPUT!$O$160:$VO$160)+SUMIF(INPUT!$O$7:$VO$7,$C68,INPUT!$O$161:$VO$161)</f>
        <v>1769.7191153763645</v>
      </c>
      <c r="AC68" s="141">
        <f t="shared" si="22"/>
        <v>-644.17596624091209</v>
      </c>
      <c r="AD68" s="141">
        <f>-SUMIF(INPUT!$N$7:$VO$7,$C68,INPUT!$N$179:$VO$179)</f>
        <v>0</v>
      </c>
      <c r="AE68" s="141">
        <f>-SUMIF(INPUT!$N$7:$VO$7,$C68,INPUT!$N$180:$VO$180)</f>
        <v>0</v>
      </c>
      <c r="AF68" s="141">
        <f t="shared" si="2"/>
        <v>-6112.9002853651427</v>
      </c>
      <c r="AG68" s="142">
        <f>AF68*HLOOKUP(YEAR(C68),INPUT!$E$53:$P$58,5,FALSE)+F68+I68</f>
        <v>-8526.2733180273008</v>
      </c>
      <c r="AI68" s="143" t="str">
        <v>Jan22 - Dec22</v>
      </c>
      <c r="AJ68" s="39">
        <f>V68/$V$8*WACC!$G$10/12</f>
        <v>900.04873922896707</v>
      </c>
      <c r="AN68" s="23">
        <f t="shared" si="7"/>
        <v>1</v>
      </c>
    </row>
    <row r="69" spans="1:40">
      <c r="A69" s="23" t="str">
        <f t="shared" si="20"/>
        <v/>
      </c>
      <c r="B69" s="23">
        <f t="shared" si="8"/>
        <v>2022</v>
      </c>
      <c r="C69" s="29">
        <v>44774</v>
      </c>
      <c r="D69" s="231">
        <f t="shared" si="3"/>
        <v>0</v>
      </c>
      <c r="E69" s="231">
        <f>SUMIF(INPUT!$F$7:$CK$7,$C69,INPUT!$F$62:$CK$62)</f>
        <v>0</v>
      </c>
      <c r="F69" s="231">
        <f>-SUMIF(INPUT!$F$7:$VO$7,$C69,INPUT!$F$63:$VO$63)</f>
        <v>0</v>
      </c>
      <c r="G69" s="231">
        <f t="shared" si="4"/>
        <v>0</v>
      </c>
      <c r="H69" s="232">
        <f>SUMIF(INPUT!$F$7:$VO$7,$C69,INPUT!$F$195:$VO$195)</f>
        <v>1.9E-3</v>
      </c>
      <c r="I69" s="231">
        <f t="shared" si="6"/>
        <v>0</v>
      </c>
      <c r="J69" s="140">
        <f>L68+Balances!C58+Balances!D58</f>
        <v>95934.336804908424</v>
      </c>
      <c r="K69" s="141">
        <f>SUMIF(INPUT!$O$7:$VO$7,$C69,INPUT!$O$77:$VO$77)+SUMIF(INPUT!$O$7:$VO$7,$C69,INPUT!$O$98:$VO$98)</f>
        <v>-4938.3020090225855</v>
      </c>
      <c r="L69" s="150">
        <f t="shared" si="9"/>
        <v>90996.034795885833</v>
      </c>
      <c r="M69" s="150">
        <f>O68+Balances!E58</f>
        <v>357267.60066437081</v>
      </c>
      <c r="N69" s="141">
        <f>SUMIF(INPUT!$O$7:$VO$7,$C69,INPUT!$O$119:$VO$119)</f>
        <v>-847.21237933458326</v>
      </c>
      <c r="O69" s="150">
        <f t="shared" si="10"/>
        <v>356420.3882850362</v>
      </c>
      <c r="P69" s="150">
        <f>R68+Balances!F58</f>
        <v>98922.113129032135</v>
      </c>
      <c r="Q69" s="141">
        <f>SUMIF(INPUT!$O$7:$VO$7,$C69,INPUT!$O$140:$VO$140)</f>
        <v>-701.57526881720423</v>
      </c>
      <c r="R69" s="150">
        <f t="shared" si="18"/>
        <v>98220.537860214929</v>
      </c>
      <c r="S69" s="165">
        <f t="shared" si="16"/>
        <v>0.78233892446917652</v>
      </c>
      <c r="T69" s="141">
        <f>SUMIF(INPUT!$O$7:$VO$7,$C69,INPUT!$O$77:$VO$77)</f>
        <v>-3863.4258824427034</v>
      </c>
      <c r="U69" s="150">
        <f>'RateBase-E'!L53</f>
        <v>215672.42046437872</v>
      </c>
      <c r="V69" s="150">
        <f t="shared" si="21"/>
        <v>1152.0500675190194</v>
      </c>
      <c r="W69" s="150">
        <f>Y68+Balances!C58</f>
        <v>19321.441379354383</v>
      </c>
      <c r="X69" s="141">
        <f>SUMIF(INPUT!$O$7:$VO$7,$C69,INPUT!$O$98:$VO$98)</f>
        <v>-1074.8761265798819</v>
      </c>
      <c r="Y69" s="150">
        <f t="shared" si="19"/>
        <v>18246.565252774501</v>
      </c>
      <c r="Z69" s="150">
        <f t="shared" si="14"/>
        <v>-101.47901258142846</v>
      </c>
      <c r="AA69" s="141">
        <f>SUMIF(INPUT!$O$7:$VO$7,$C69,INPUT!$O$155:$VO$155)+SUMIF(INPUT!$O$7:$VO$7,$C69,INPUT!$O$156:$VO$156)</f>
        <v>4837.2237165235647</v>
      </c>
      <c r="AB69" s="141">
        <f>SUMIF(INPUT!$O$7:$VO$7,$C69,INPUT!$O$160:$VO$160)+SUMIF(INPUT!$O$7:$VO$7,$C69,INPUT!$O$161:$VO$161)</f>
        <v>1769.7191153763645</v>
      </c>
      <c r="AC69" s="141">
        <f t="shared" si="22"/>
        <v>-644.17596624091209</v>
      </c>
      <c r="AD69" s="141">
        <f>-SUMIF(INPUT!$N$7:$VO$7,$C69,INPUT!$N$179:$VO$179)</f>
        <v>0</v>
      </c>
      <c r="AE69" s="141">
        <f>-SUMIF(INPUT!$N$7:$VO$7,$C69,INPUT!$N$180:$VO$180)</f>
        <v>0</v>
      </c>
      <c r="AF69" s="141">
        <f t="shared" si="2"/>
        <v>-6080.6945684776947</v>
      </c>
      <c r="AG69" s="142">
        <f>AF69*HLOOKUP(YEAR(C69),INPUT!$E$53:$P$58,5,FALSE)+F69+I69</f>
        <v>-8481.3527841126888</v>
      </c>
      <c r="AI69" s="143" t="str">
        <v>Jan22 - Dec22</v>
      </c>
      <c r="AJ69" s="39">
        <f>V69/$V$8*WACC!$G$10/12</f>
        <v>921.15669376229607</v>
      </c>
      <c r="AN69" s="23">
        <f t="shared" si="7"/>
        <v>1</v>
      </c>
    </row>
    <row r="70" spans="1:40">
      <c r="A70" s="23" t="str">
        <f t="shared" si="20"/>
        <v/>
      </c>
      <c r="B70" s="23">
        <f t="shared" si="8"/>
        <v>2022</v>
      </c>
      <c r="C70" s="29">
        <v>44805</v>
      </c>
      <c r="D70" s="231">
        <f t="shared" si="3"/>
        <v>0</v>
      </c>
      <c r="E70" s="231">
        <f>SUMIF(INPUT!$F$7:$CK$7,$C70,INPUT!$F$62:$CK$62)</f>
        <v>0</v>
      </c>
      <c r="F70" s="231">
        <f>-SUMIF(INPUT!$F$7:$VO$7,$C70,INPUT!$F$63:$VO$63)</f>
        <v>0</v>
      </c>
      <c r="G70" s="231">
        <f t="shared" si="4"/>
        <v>0</v>
      </c>
      <c r="H70" s="232">
        <f>SUMIF(INPUT!$F$7:$VO$7,$C70,INPUT!$F$195:$VO$195)</f>
        <v>1.9E-3</v>
      </c>
      <c r="I70" s="231">
        <f t="shared" si="6"/>
        <v>0</v>
      </c>
      <c r="J70" s="140">
        <f>L69+Balances!C59+Balances!D59</f>
        <v>90996.034795885833</v>
      </c>
      <c r="K70" s="141">
        <f>SUMIF(INPUT!$O$7:$VO$7,$C70,INPUT!$O$77:$VO$77)+SUMIF(INPUT!$O$7:$VO$7,$C70,INPUT!$O$98:$VO$98)</f>
        <v>-4938.3020090225855</v>
      </c>
      <c r="L70" s="150">
        <f t="shared" si="9"/>
        <v>86057.732786863242</v>
      </c>
      <c r="M70" s="150">
        <f>O69+Balances!E59</f>
        <v>356420.3882850362</v>
      </c>
      <c r="N70" s="141">
        <f>SUMIF(INPUT!$O$7:$VO$7,$C70,INPUT!$O$119:$VO$119)</f>
        <v>-847.21237933458326</v>
      </c>
      <c r="O70" s="150">
        <f t="shared" si="10"/>
        <v>355573.17590570159</v>
      </c>
      <c r="P70" s="150">
        <f>R69+Balances!F59</f>
        <v>98220.537860214929</v>
      </c>
      <c r="Q70" s="141">
        <f>SUMIF(INPUT!$O$7:$VO$7,$C70,INPUT!$O$140:$VO$140)</f>
        <v>-701.57526881720423</v>
      </c>
      <c r="R70" s="150">
        <f t="shared" si="18"/>
        <v>97518.962591397722</v>
      </c>
      <c r="S70" s="165">
        <f t="shared" si="16"/>
        <v>0.78233892446917652</v>
      </c>
      <c r="T70" s="141">
        <f>SUMIF(INPUT!$O$7:$VO$7,$C70,INPUT!$O$77:$VO$77)</f>
        <v>-3863.4258824427034</v>
      </c>
      <c r="U70" s="150">
        <f>'RateBase-E'!L54</f>
        <v>220453.28668763349</v>
      </c>
      <c r="V70" s="150">
        <f t="shared" si="21"/>
        <v>1178.0663945399083</v>
      </c>
      <c r="W70" s="150">
        <f>Y69+Balances!C59</f>
        <v>18246.565252774501</v>
      </c>
      <c r="X70" s="141">
        <f>SUMIF(INPUT!$O$7:$VO$7,$C70,INPUT!$O$98:$VO$98)</f>
        <v>-1074.8761265798819</v>
      </c>
      <c r="Y70" s="150">
        <f t="shared" si="19"/>
        <v>17171.689126194618</v>
      </c>
      <c r="Z70" s="150">
        <f t="shared" si="14"/>
        <v>-95.672083880591202</v>
      </c>
      <c r="AA70" s="141">
        <f>SUMIF(INPUT!$O$7:$VO$7,$C70,INPUT!$O$155:$VO$155)+SUMIF(INPUT!$O$7:$VO$7,$C70,INPUT!$O$156:$VO$156)</f>
        <v>4837.2237165235647</v>
      </c>
      <c r="AB70" s="141">
        <f>SUMIF(INPUT!$O$7:$VO$7,$C70,INPUT!$O$160:$VO$160)+SUMIF(INPUT!$O$7:$VO$7,$C70,INPUT!$O$161:$VO$161)</f>
        <v>1769.7191153763645</v>
      </c>
      <c r="AC70" s="141">
        <f t="shared" si="22"/>
        <v>-644.17596624091209</v>
      </c>
      <c r="AD70" s="141">
        <f>-SUMIF(INPUT!$N$7:$VO$7,$C70,INPUT!$N$179:$VO$179)</f>
        <v>0</v>
      </c>
      <c r="AE70" s="141">
        <f>-SUMIF(INPUT!$N$7:$VO$7,$C70,INPUT!$N$180:$VO$180)</f>
        <v>0</v>
      </c>
      <c r="AF70" s="141">
        <f t="shared" si="2"/>
        <v>-6048.8713127559686</v>
      </c>
      <c r="AG70" s="142">
        <f>AF70*HLOOKUP(YEAR(C70),INPUT!$E$53:$P$58,5,FALSE)+F70+I70</f>
        <v>-8436.9657070320245</v>
      </c>
      <c r="AI70" s="143" t="str">
        <v>Jan22 - Dec22</v>
      </c>
      <c r="AJ70" s="39">
        <f>V70/$V$8*WACC!$G$10/12</f>
        <v>941.9588398304877</v>
      </c>
      <c r="AN70" s="23">
        <f t="shared" si="7"/>
        <v>1</v>
      </c>
    </row>
    <row r="71" spans="1:40">
      <c r="A71" s="23" t="str">
        <f t="shared" si="20"/>
        <v/>
      </c>
      <c r="B71" s="23">
        <f t="shared" si="8"/>
        <v>2022</v>
      </c>
      <c r="C71" s="29">
        <v>44835</v>
      </c>
      <c r="D71" s="231">
        <f t="shared" si="3"/>
        <v>0</v>
      </c>
      <c r="E71" s="231">
        <f>SUMIF(INPUT!$F$7:$CK$7,$C71,INPUT!$F$62:$CK$62)</f>
        <v>0</v>
      </c>
      <c r="F71" s="231">
        <f>-SUMIF(INPUT!$F$7:$VO$7,$C71,INPUT!$F$63:$VO$63)</f>
        <v>0</v>
      </c>
      <c r="G71" s="231">
        <f t="shared" si="4"/>
        <v>0</v>
      </c>
      <c r="H71" s="232">
        <f>SUMIF(INPUT!$F$7:$VO$7,$C71,INPUT!$F$195:$VO$195)</f>
        <v>1.9E-3</v>
      </c>
      <c r="I71" s="231">
        <f t="shared" si="6"/>
        <v>0</v>
      </c>
      <c r="J71" s="140">
        <f>L70+Balances!C60+Balances!D60</f>
        <v>86057.732786863242</v>
      </c>
      <c r="K71" s="141">
        <f>SUMIF(INPUT!$O$7:$VO$7,$C71,INPUT!$O$77:$VO$77)+SUMIF(INPUT!$O$7:$VO$7,$C71,INPUT!$O$98:$VO$98)</f>
        <v>-4938.3020090225855</v>
      </c>
      <c r="L71" s="150">
        <f t="shared" si="9"/>
        <v>81119.430777840651</v>
      </c>
      <c r="M71" s="150">
        <f>O70+Balances!E60</f>
        <v>355573.17590570159</v>
      </c>
      <c r="N71" s="141">
        <f>SUMIF(INPUT!$O$7:$VO$7,$C71,INPUT!$O$119:$VO$119)</f>
        <v>-847.21237933458326</v>
      </c>
      <c r="O71" s="150">
        <f t="shared" si="10"/>
        <v>354725.96352636698</v>
      </c>
      <c r="P71" s="150">
        <f>R70+Balances!F60</f>
        <v>97518.962591397722</v>
      </c>
      <c r="Q71" s="141">
        <f>SUMIF(INPUT!$O$7:$VO$7,$C71,INPUT!$O$140:$VO$140)</f>
        <v>-701.57526881720423</v>
      </c>
      <c r="R71" s="150">
        <f t="shared" si="18"/>
        <v>96817.387322580515</v>
      </c>
      <c r="S71" s="165">
        <f t="shared" si="16"/>
        <v>0.78233892446917652</v>
      </c>
      <c r="T71" s="141">
        <f>SUMIF(INPUT!$O$7:$VO$7,$C71,INPUT!$O$77:$VO$77)</f>
        <v>-3863.4258824427034</v>
      </c>
      <c r="U71" s="150">
        <f>'RateBase-E'!L55</f>
        <v>225162.19788688998</v>
      </c>
      <c r="V71" s="150">
        <f t="shared" si="21"/>
        <v>1203.7002603950741</v>
      </c>
      <c r="W71" s="150">
        <f>Y70+Balances!C60</f>
        <v>17171.689126194618</v>
      </c>
      <c r="X71" s="141">
        <f>SUMIF(INPUT!$O$7:$VO$7,$C71,INPUT!$O$98:$VO$98)</f>
        <v>-1074.8761265798819</v>
      </c>
      <c r="Y71" s="150">
        <f t="shared" si="19"/>
        <v>16096.812999614736</v>
      </c>
      <c r="Z71" s="150">
        <f t="shared" si="14"/>
        <v>-89.865155179753941</v>
      </c>
      <c r="AA71" s="141">
        <f>SUMIF(INPUT!$O$7:$VO$7,$C71,INPUT!$O$155:$VO$155)+SUMIF(INPUT!$O$7:$VO$7,$C71,INPUT!$O$156:$VO$156)</f>
        <v>4837.2237165235647</v>
      </c>
      <c r="AB71" s="141">
        <f>SUMIF(INPUT!$O$7:$VO$7,$C71,INPUT!$O$160:$VO$160)+SUMIF(INPUT!$O$7:$VO$7,$C71,INPUT!$O$161:$VO$161)</f>
        <v>1769.7191153763645</v>
      </c>
      <c r="AC71" s="141">
        <f t="shared" si="22"/>
        <v>-644.17596624091209</v>
      </c>
      <c r="AD71" s="141">
        <f>-SUMIF(INPUT!$N$7:$VO$7,$C71,INPUT!$N$179:$VO$179)</f>
        <v>0</v>
      </c>
      <c r="AE71" s="141">
        <f>-SUMIF(INPUT!$N$7:$VO$7,$C71,INPUT!$N$180:$VO$180)</f>
        <v>0</v>
      </c>
      <c r="AF71" s="141">
        <f t="shared" si="2"/>
        <v>-6017.4305181999653</v>
      </c>
      <c r="AG71" s="142">
        <f>AF71*HLOOKUP(YEAR(C71),INPUT!$E$53:$P$58,5,FALSE)+F71+I71</f>
        <v>-8393.1120867853115</v>
      </c>
      <c r="AI71" s="143" t="str">
        <v>Jan22 - Dec22</v>
      </c>
      <c r="AJ71" s="39">
        <f>V71/$V$8*WACC!$G$10/12</f>
        <v>962.45517743354151</v>
      </c>
      <c r="AN71" s="23">
        <f t="shared" si="7"/>
        <v>1</v>
      </c>
    </row>
    <row r="72" spans="1:40">
      <c r="A72" s="23" t="str">
        <f t="shared" si="20"/>
        <v/>
      </c>
      <c r="B72" s="23">
        <f t="shared" si="8"/>
        <v>2022</v>
      </c>
      <c r="C72" s="29">
        <v>44866</v>
      </c>
      <c r="D72" s="231">
        <f t="shared" si="3"/>
        <v>0</v>
      </c>
      <c r="E72" s="231">
        <f>SUMIF(INPUT!$F$7:$CK$7,$C72,INPUT!$F$62:$CK$62)</f>
        <v>0</v>
      </c>
      <c r="F72" s="231">
        <f>-SUMIF(INPUT!$F$7:$VO$7,$C72,INPUT!$F$63:$VO$63)</f>
        <v>0</v>
      </c>
      <c r="G72" s="231">
        <f t="shared" si="4"/>
        <v>0</v>
      </c>
      <c r="H72" s="232">
        <f>SUMIF(INPUT!$F$7:$VO$7,$C72,INPUT!$F$195:$VO$195)</f>
        <v>1.9E-3</v>
      </c>
      <c r="I72" s="231">
        <f t="shared" si="6"/>
        <v>0</v>
      </c>
      <c r="J72" s="140">
        <f>L71+Balances!C61+Balances!D61</f>
        <v>81119.430777840651</v>
      </c>
      <c r="K72" s="141">
        <f>SUMIF(INPUT!$O$7:$VO$7,$C72,INPUT!$O$77:$VO$77)+SUMIF(INPUT!$O$7:$VO$7,$C72,INPUT!$O$98:$VO$98)</f>
        <v>-4938.3020090225855</v>
      </c>
      <c r="L72" s="150">
        <f t="shared" si="9"/>
        <v>76181.12876881806</v>
      </c>
      <c r="M72" s="150">
        <f>O71+Balances!E61</f>
        <v>354725.96352636698</v>
      </c>
      <c r="N72" s="141">
        <f>SUMIF(INPUT!$O$7:$VO$7,$C72,INPUT!$O$119:$VO$119)</f>
        <v>-847.21237933458326</v>
      </c>
      <c r="O72" s="150">
        <f t="shared" si="10"/>
        <v>353878.75114703237</v>
      </c>
      <c r="P72" s="150">
        <f>R71+Balances!F61</f>
        <v>96817.387322580515</v>
      </c>
      <c r="Q72" s="141">
        <f>SUMIF(INPUT!$O$7:$VO$7,$C72,INPUT!$O$140:$VO$140)</f>
        <v>-701.57526881720423</v>
      </c>
      <c r="R72" s="150">
        <f t="shared" si="18"/>
        <v>96115.812053763308</v>
      </c>
      <c r="S72" s="165">
        <f t="shared" si="16"/>
        <v>0.78233892446917652</v>
      </c>
      <c r="T72" s="141">
        <f>SUMIF(INPUT!$O$7:$VO$7,$C72,INPUT!$O$77:$VO$77)</f>
        <v>-3863.4258824427034</v>
      </c>
      <c r="U72" s="150">
        <f>'RateBase-E'!L56</f>
        <v>229801.47519195458</v>
      </c>
      <c r="V72" s="150">
        <f t="shared" si="21"/>
        <v>1228.9516650845171</v>
      </c>
      <c r="W72" s="150">
        <f>Y71+Balances!C61</f>
        <v>16096.812999614736</v>
      </c>
      <c r="X72" s="141">
        <f>SUMIF(INPUT!$O$7:$VO$7,$C72,INPUT!$O$98:$VO$98)</f>
        <v>-1074.8761265798819</v>
      </c>
      <c r="Y72" s="150">
        <f t="shared" si="19"/>
        <v>15021.936873034854</v>
      </c>
      <c r="Z72" s="150">
        <f t="shared" si="14"/>
        <v>-84.05822647891668</v>
      </c>
      <c r="AA72" s="141">
        <f>SUMIF(INPUT!$O$7:$VO$7,$C72,INPUT!$O$155:$VO$155)+SUMIF(INPUT!$O$7:$VO$7,$C72,INPUT!$O$156:$VO$156)</f>
        <v>4837.2237165235647</v>
      </c>
      <c r="AB72" s="141">
        <f>SUMIF(INPUT!$O$7:$VO$7,$C72,INPUT!$O$160:$VO$160)+SUMIF(INPUT!$O$7:$VO$7,$C72,INPUT!$O$161:$VO$161)</f>
        <v>1769.7191153763645</v>
      </c>
      <c r="AC72" s="141">
        <f t="shared" si="22"/>
        <v>-644.17596624091209</v>
      </c>
      <c r="AD72" s="141">
        <f>-SUMIF(INPUT!$N$7:$VO$7,$C72,INPUT!$N$179:$VO$179)</f>
        <v>0</v>
      </c>
      <c r="AE72" s="141">
        <f>-SUMIF(INPUT!$N$7:$VO$7,$C72,INPUT!$N$180:$VO$180)</f>
        <v>0</v>
      </c>
      <c r="AF72" s="141">
        <f t="shared" si="2"/>
        <v>-5986.3721848096848</v>
      </c>
      <c r="AG72" s="142">
        <f>AF72*HLOOKUP(YEAR(C72),INPUT!$E$53:$P$58,5,FALSE)+F72+I72</f>
        <v>-8349.7919233725479</v>
      </c>
      <c r="AI72" s="143" t="str">
        <v>Jan22 - Dec22</v>
      </c>
      <c r="AJ72" s="39">
        <f>V72/$V$8*WACC!$G$10/12</f>
        <v>982.64570657145759</v>
      </c>
      <c r="AN72" s="23">
        <f t="shared" si="7"/>
        <v>1</v>
      </c>
    </row>
    <row r="73" spans="1:40">
      <c r="A73" s="23"/>
      <c r="B73" s="23">
        <f t="shared" si="8"/>
        <v>2022</v>
      </c>
      <c r="C73" s="29">
        <v>44896</v>
      </c>
      <c r="D73" s="231">
        <f t="shared" si="3"/>
        <v>0</v>
      </c>
      <c r="E73" s="231">
        <f>SUMIF(INPUT!$F$7:$CK$7,$C73,INPUT!$F$62:$CK$62)</f>
        <v>0</v>
      </c>
      <c r="F73" s="231">
        <f>-SUMIF(INPUT!$F$7:$VO$7,$C73,INPUT!$F$63:$VO$63)</f>
        <v>0</v>
      </c>
      <c r="G73" s="231">
        <f t="shared" si="4"/>
        <v>0</v>
      </c>
      <c r="H73" s="232">
        <f>SUMIF(INPUT!$F$7:$VO$7,$C73,INPUT!$F$195:$VO$195)</f>
        <v>1.9E-3</v>
      </c>
      <c r="I73" s="231">
        <f t="shared" si="6"/>
        <v>0</v>
      </c>
      <c r="J73" s="140">
        <f>L72+Balances!C62+Balances!D62</f>
        <v>76181.12876881806</v>
      </c>
      <c r="K73" s="141">
        <f>SUMIF(INPUT!$O$7:$VO$7,$C73,INPUT!$O$77:$VO$77)+SUMIF(INPUT!$O$7:$VO$7,$C73,INPUT!$O$98:$VO$98)</f>
        <v>-4938.3020090225855</v>
      </c>
      <c r="L73" s="150">
        <f t="shared" si="9"/>
        <v>71242.826759795469</v>
      </c>
      <c r="M73" s="150">
        <f>O72+Balances!E62</f>
        <v>353878.75114703237</v>
      </c>
      <c r="N73" s="141">
        <f>SUMIF(INPUT!$O$7:$VO$7,$C73,INPUT!$O$119:$VO$119)</f>
        <v>-847.21237933458326</v>
      </c>
      <c r="O73" s="150">
        <f t="shared" si="10"/>
        <v>353031.53876769776</v>
      </c>
      <c r="P73" s="150">
        <f>R72+Balances!F62</f>
        <v>96115.812053763308</v>
      </c>
      <c r="Q73" s="141">
        <f>SUMIF(INPUT!$O$7:$VO$7,$C73,INPUT!$O$140:$VO$140)</f>
        <v>-701.57526881720423</v>
      </c>
      <c r="R73" s="150">
        <f t="shared" si="18"/>
        <v>95414.236784946101</v>
      </c>
      <c r="S73" s="165">
        <f t="shared" si="16"/>
        <v>0.78233892446917652</v>
      </c>
      <c r="T73" s="141">
        <f>SUMIF(INPUT!$O$7:$VO$7,$C73,INPUT!$O$77:$VO$77)</f>
        <v>-3863.4258824427034</v>
      </c>
      <c r="U73" s="150">
        <f>'RateBase-E'!L57</f>
        <v>234368.79747302085</v>
      </c>
      <c r="V73" s="150">
        <f t="shared" si="21"/>
        <v>1253.8206086082371</v>
      </c>
      <c r="W73" s="150">
        <f>Y72+Balances!C62</f>
        <v>15021.936873034854</v>
      </c>
      <c r="X73" s="141">
        <f>SUMIF(INPUT!$O$7:$VO$7,$C73,INPUT!$O$98:$VO$98)</f>
        <v>-1074.8761265798819</v>
      </c>
      <c r="Y73" s="150">
        <f t="shared" si="19"/>
        <v>13947.060746454972</v>
      </c>
      <c r="Z73" s="150">
        <f t="shared" si="14"/>
        <v>-78.251297778079419</v>
      </c>
      <c r="AA73" s="141">
        <f>SUMIF(INPUT!$O$7:$VO$7,$C73,INPUT!$O$155:$VO$155)+SUMIF(INPUT!$O$7:$VO$7,$C73,INPUT!$O$156:$VO$156)</f>
        <v>4837.2237165235647</v>
      </c>
      <c r="AB73" s="141">
        <f>SUMIF(INPUT!$O$7:$VO$7,$C73,INPUT!$O$160:$VO$160)+SUMIF(INPUT!$O$7:$VO$7,$C73,INPUT!$O$161:$VO$161)</f>
        <v>1769.7191153763645</v>
      </c>
      <c r="AC73" s="141">
        <f t="shared" si="22"/>
        <v>-644.17596624091209</v>
      </c>
      <c r="AD73" s="141">
        <f>-SUMIF(INPUT!$N$7:$VO$7,$C73,INPUT!$N$179:$VO$179)</f>
        <v>0</v>
      </c>
      <c r="AE73" s="141">
        <f>-SUMIF(INPUT!$N$7:$VO$7,$C73,INPUT!$N$180:$VO$180)</f>
        <v>0</v>
      </c>
      <c r="AF73" s="141">
        <f t="shared" si="2"/>
        <v>-5955.696312585128</v>
      </c>
      <c r="AG73" s="142">
        <f>AF73*HLOOKUP(YEAR(C73),INPUT!$E$53:$P$58,5,FALSE)+F73+I73</f>
        <v>-8307.0052167937374</v>
      </c>
      <c r="AI73" s="143" t="str">
        <v>Jan22 - Dec22</v>
      </c>
      <c r="AJ73" s="39">
        <f>V73/$V$8*WACC!$G$10/12</f>
        <v>1002.5304272442362</v>
      </c>
      <c r="AN73" s="23">
        <f t="shared" si="7"/>
        <v>1</v>
      </c>
    </row>
    <row r="74" spans="1:40" hidden="1" outlineLevel="1">
      <c r="A74" s="23">
        <v>2023</v>
      </c>
      <c r="B74" s="23">
        <f t="shared" si="8"/>
        <v>2023</v>
      </c>
      <c r="C74" s="29">
        <v>44927</v>
      </c>
      <c r="D74" s="231">
        <f t="shared" si="3"/>
        <v>0</v>
      </c>
      <c r="E74" s="231">
        <f>SUMIF(INPUT!$F$7:$CK$7,$C74,INPUT!$F$62:$CK$62)</f>
        <v>0</v>
      </c>
      <c r="F74" s="231">
        <f>-SUMIF(INPUT!$F$7:$VO$7,$C74,INPUT!$F$63:$VO$63)</f>
        <v>0</v>
      </c>
      <c r="G74" s="231">
        <f t="shared" si="4"/>
        <v>0</v>
      </c>
      <c r="H74" s="232" t="e">
        <f>SUMIF(INPUT!$F$7:$VO$7,$C74,INPUT!$F$195:$VO$195)</f>
        <v>#VALUE!</v>
      </c>
      <c r="I74" s="231" t="e">
        <f t="shared" si="6"/>
        <v>#VALUE!</v>
      </c>
      <c r="J74" s="140">
        <f>L73+Balances!C63+Balances!D63</f>
        <v>71242.826759795469</v>
      </c>
      <c r="K74" s="141">
        <f>SUMIF(INPUT!$O$7:$VO$7,$C74,INPUT!$O$77:$VO$77)+SUMIF(INPUT!$O$7:$VO$7,$C74,INPUT!$O$98:$VO$98)</f>
        <v>-5297.4065833333334</v>
      </c>
      <c r="L74" s="150">
        <f t="shared" si="9"/>
        <v>65945.420176462139</v>
      </c>
      <c r="M74" s="150">
        <f>O73+Balances!E63</f>
        <v>353031.53876769776</v>
      </c>
      <c r="N74" s="141">
        <f>SUMIF(INPUT!$O$7:$VO$7,$C74,INPUT!$O$119:$VO$119)</f>
        <v>0</v>
      </c>
      <c r="O74" s="150">
        <f t="shared" si="10"/>
        <v>353031.53876769776</v>
      </c>
      <c r="P74" s="150">
        <f>R73+Balances!F63</f>
        <v>95414.236784946101</v>
      </c>
      <c r="Q74" s="141">
        <f>SUMIF(INPUT!$O$7:$VO$7,$C74,INPUT!$O$140:$VO$140)</f>
        <v>-701.57526881720423</v>
      </c>
      <c r="R74" s="150">
        <f t="shared" si="18"/>
        <v>94712.661516128894</v>
      </c>
      <c r="S74" s="165">
        <f t="shared" si="16"/>
        <v>0.78059923001001796</v>
      </c>
      <c r="T74" s="141">
        <f>SUMIF(INPUT!$O$7:$VO$7,$C74,INPUT!$O$77:$VO$77)</f>
        <v>-4135.1514999999999</v>
      </c>
      <c r="U74" s="150">
        <f>'RateBase-E'!L58</f>
        <v>244662.50041667532</v>
      </c>
      <c r="V74" s="150">
        <f t="shared" si="21"/>
        <v>1293.9633337871298</v>
      </c>
      <c r="W74" s="150">
        <f>Y73+Balances!C63</f>
        <v>13947.060746454972</v>
      </c>
      <c r="X74" s="141">
        <f>SUMIF(INPUT!$O$7:$VO$7,$C74,INPUT!$O$98:$VO$98)</f>
        <v>-1162.2550833333332</v>
      </c>
      <c r="Y74" s="150">
        <f t="shared" si="19"/>
        <v>12784.805663121639</v>
      </c>
      <c r="Z74" s="150">
        <f t="shared" si="14"/>
        <v>-72.20834031110175</v>
      </c>
      <c r="AA74" s="141">
        <f>SUMIF(INPUT!$O$7:$VO$7,$C74,INPUT!$O$155:$VO$155)+SUMIF(INPUT!$O$7:$VO$7,$C74,INPUT!$O$156:$VO$156)</f>
        <v>3782.5826166773263</v>
      </c>
      <c r="AB74" s="141">
        <f>SUMIF(INPUT!$O$7:$VO$7,$C74,INPUT!$O$160:$VO$160)+SUMIF(INPUT!$O$7:$VO$7,$C74,INPUT!$O$161:$VO$161)</f>
        <v>2419.5381453993491</v>
      </c>
      <c r="AC74" s="141">
        <f t="shared" si="22"/>
        <v>-286.23933896837519</v>
      </c>
      <c r="AD74" s="141">
        <f>-SUMIF(INPUT!$N$7:$VO$7,$C74,INPUT!$N$179:$VO$179)</f>
        <v>0</v>
      </c>
      <c r="AE74" s="141">
        <f>-SUMIF(INPUT!$N$7:$VO$7,$C74,INPUT!$N$180:$VO$180)</f>
        <v>0</v>
      </c>
      <c r="AF74" s="141">
        <f t="shared" si="2"/>
        <v>-5063.4661976428843</v>
      </c>
      <c r="AG74" s="142" t="e">
        <f>AF74*HLOOKUP(YEAR(C74),INPUT!$E$53:$P$58,5,FALSE)+F74+I74</f>
        <v>#VALUE!</v>
      </c>
      <c r="AI74" s="143" t="str">
        <v>Jan23 - Dec23</v>
      </c>
      <c r="AJ74" s="39">
        <f>V74/$V$8*WACC!$G$10/12</f>
        <v>1034.6277648920957</v>
      </c>
      <c r="AN74" s="23">
        <f t="shared" si="7"/>
        <v>1</v>
      </c>
    </row>
    <row r="75" spans="1:40" hidden="1" outlineLevel="1">
      <c r="A75" s="23" t="str">
        <f t="shared" si="20"/>
        <v/>
      </c>
      <c r="B75" s="23">
        <f t="shared" si="8"/>
        <v>2023</v>
      </c>
      <c r="C75" s="29">
        <v>44958</v>
      </c>
      <c r="D75" s="231">
        <f t="shared" si="3"/>
        <v>0</v>
      </c>
      <c r="E75" s="231">
        <f>SUMIF(INPUT!$F$7:$CK$7,$C75,INPUT!$F$62:$CK$62)</f>
        <v>0</v>
      </c>
      <c r="F75" s="231">
        <f>-SUMIF(INPUT!$F$7:$VO$7,$C75,INPUT!$F$63:$VO$63)</f>
        <v>0</v>
      </c>
      <c r="G75" s="231">
        <f t="shared" si="4"/>
        <v>0</v>
      </c>
      <c r="H75" s="232" t="e">
        <f>SUMIF(INPUT!$F$7:$VO$7,$C75,INPUT!$F$195:$VO$195)</f>
        <v>#VALUE!</v>
      </c>
      <c r="I75" s="231" t="e">
        <f t="shared" si="6"/>
        <v>#VALUE!</v>
      </c>
      <c r="J75" s="140">
        <f>L74+Balances!C64+Balances!D64</f>
        <v>65945.420176462139</v>
      </c>
      <c r="K75" s="141">
        <f>SUMIF(INPUT!$O$7:$VO$7,$C75,INPUT!$O$77:$VO$77)+SUMIF(INPUT!$O$7:$VO$7,$C75,INPUT!$O$98:$VO$98)</f>
        <v>-5297.4065833333334</v>
      </c>
      <c r="L75" s="150">
        <f t="shared" si="9"/>
        <v>60648.01359312881</v>
      </c>
      <c r="M75" s="150">
        <f>O74+Balances!E64</f>
        <v>353031.53876769776</v>
      </c>
      <c r="N75" s="141">
        <f>SUMIF(INPUT!$O$7:$VO$7,$C75,INPUT!$O$119:$VO$119)</f>
        <v>0</v>
      </c>
      <c r="O75" s="150">
        <f t="shared" si="10"/>
        <v>353031.53876769776</v>
      </c>
      <c r="P75" s="150">
        <f>R74+Balances!F64</f>
        <v>94712.661516128894</v>
      </c>
      <c r="Q75" s="141">
        <f>SUMIF(INPUT!$O$7:$VO$7,$C75,INPUT!$O$140:$VO$140)</f>
        <v>-701.57526881720423</v>
      </c>
      <c r="R75" s="150">
        <f t="shared" si="18"/>
        <v>94011.086247311687</v>
      </c>
      <c r="S75" s="165">
        <f t="shared" si="16"/>
        <v>0.78059923001001796</v>
      </c>
      <c r="T75" s="141">
        <f>SUMIF(INPUT!$O$7:$VO$7,$C75,INPUT!$O$77:$VO$77)</f>
        <v>-4135.1514999999999</v>
      </c>
      <c r="U75" s="150">
        <f>'RateBase-E'!L59</f>
        <v>249499.22718549255</v>
      </c>
      <c r="V75" s="150">
        <f t="shared" si="21"/>
        <v>1334.8337766133725</v>
      </c>
      <c r="W75" s="150">
        <f>Y74+Balances!C64</f>
        <v>12784.805663121639</v>
      </c>
      <c r="X75" s="141">
        <f>SUMIF(INPUT!$O$7:$VO$7,$C75,INPUT!$O$98:$VO$98)</f>
        <v>-1162.2550833333332</v>
      </c>
      <c r="Y75" s="150">
        <f t="shared" si="19"/>
        <v>11622.550579788305</v>
      </c>
      <c r="Z75" s="150">
        <f t="shared" si="14"/>
        <v>-65.929354077983689</v>
      </c>
      <c r="AA75" s="141">
        <f>SUMIF(INPUT!$O$7:$VO$7,$C75,INPUT!$O$155:$VO$155)+SUMIF(INPUT!$O$7:$VO$7,$C75,INPUT!$O$156:$VO$156)</f>
        <v>3782.5826166773263</v>
      </c>
      <c r="AB75" s="141">
        <f>SUMIF(INPUT!$O$7:$VO$7,$C75,INPUT!$O$160:$VO$160)+SUMIF(INPUT!$O$7:$VO$7,$C75,INPUT!$O$161:$VO$161)</f>
        <v>2419.5381453993491</v>
      </c>
      <c r="AC75" s="141">
        <f t="shared" si="22"/>
        <v>-286.23933896837519</v>
      </c>
      <c r="AD75" s="141">
        <f>-SUMIF(INPUT!$N$7:$VO$7,$C75,INPUT!$N$179:$VO$179)</f>
        <v>0</v>
      </c>
      <c r="AE75" s="141">
        <f>-SUMIF(INPUT!$N$7:$VO$7,$C75,INPUT!$N$180:$VO$180)</f>
        <v>0</v>
      </c>
      <c r="AF75" s="141">
        <f t="shared" si="2"/>
        <v>-5016.3167685835233</v>
      </c>
      <c r="AG75" s="142" t="e">
        <f>AF75*HLOOKUP(YEAR(C75),INPUT!$E$53:$P$58,5,FALSE)+F75+I75</f>
        <v>#VALUE!</v>
      </c>
      <c r="AI75" s="143" t="str">
        <v>Jan23 - Dec23</v>
      </c>
      <c r="AJ75" s="39">
        <f>V75/$V$8*WACC!$G$10/12</f>
        <v>1067.3069713327488</v>
      </c>
      <c r="AN75" s="23">
        <f t="shared" si="7"/>
        <v>1</v>
      </c>
    </row>
    <row r="76" spans="1:40" hidden="1" outlineLevel="1">
      <c r="A76" s="23" t="str">
        <f t="shared" si="20"/>
        <v/>
      </c>
      <c r="B76" s="23">
        <f t="shared" si="8"/>
        <v>2023</v>
      </c>
      <c r="C76" s="29">
        <v>44986</v>
      </c>
      <c r="D76" s="231">
        <f t="shared" si="3"/>
        <v>0</v>
      </c>
      <c r="E76" s="231">
        <f>SUMIF(INPUT!$F$7:$CK$7,$C76,INPUT!$F$62:$CK$62)</f>
        <v>0</v>
      </c>
      <c r="F76" s="231">
        <f>-SUMIF(INPUT!$F$7:$VO$7,$C76,INPUT!$F$63:$VO$63)</f>
        <v>0</v>
      </c>
      <c r="G76" s="231">
        <f t="shared" si="4"/>
        <v>0</v>
      </c>
      <c r="H76" s="232" t="e">
        <f>SUMIF(INPUT!$F$7:$VO$7,$C76,INPUT!$F$195:$VO$195)</f>
        <v>#VALUE!</v>
      </c>
      <c r="I76" s="231" t="e">
        <f t="shared" si="6"/>
        <v>#VALUE!</v>
      </c>
      <c r="J76" s="140">
        <f>L75+Balances!C65+Balances!D65</f>
        <v>60648.01359312881</v>
      </c>
      <c r="K76" s="141">
        <f>SUMIF(INPUT!$O$7:$VO$7,$C76,INPUT!$O$77:$VO$77)+SUMIF(INPUT!$O$7:$VO$7,$C76,INPUT!$O$98:$VO$98)</f>
        <v>-5297.4065833333334</v>
      </c>
      <c r="L76" s="150">
        <f t="shared" si="9"/>
        <v>55350.60700979548</v>
      </c>
      <c r="M76" s="150">
        <f>O75+Balances!E65</f>
        <v>353031.53876769776</v>
      </c>
      <c r="N76" s="141">
        <f>SUMIF(INPUT!$O$7:$VO$7,$C76,INPUT!$O$119:$VO$119)</f>
        <v>0</v>
      </c>
      <c r="O76" s="150">
        <f t="shared" si="10"/>
        <v>353031.53876769776</v>
      </c>
      <c r="P76" s="150">
        <f>R75+Balances!F65</f>
        <v>94011.086247311687</v>
      </c>
      <c r="Q76" s="141">
        <f>SUMIF(INPUT!$O$7:$VO$7,$C76,INPUT!$O$140:$VO$140)</f>
        <v>-701.57526881720423</v>
      </c>
      <c r="R76" s="150">
        <f t="shared" si="18"/>
        <v>93309.51097849448</v>
      </c>
      <c r="S76" s="165">
        <f t="shared" si="16"/>
        <v>0.78059923001001796</v>
      </c>
      <c r="T76" s="141">
        <f>SUMIF(INPUT!$O$7:$VO$7,$C76,INPUT!$O$77:$VO$77)</f>
        <v>-4135.1514999999999</v>
      </c>
      <c r="U76" s="150">
        <f>'RateBase-E'!L60</f>
        <v>254335.95395430978</v>
      </c>
      <c r="V76" s="150">
        <f t="shared" si="21"/>
        <v>1360.9637899213435</v>
      </c>
      <c r="W76" s="150">
        <f>Y75+Balances!C65</f>
        <v>11622.550579788305</v>
      </c>
      <c r="X76" s="141">
        <f>SUMIF(INPUT!$O$7:$VO$7,$C76,INPUT!$O$98:$VO$98)</f>
        <v>-1162.2550833333332</v>
      </c>
      <c r="Y76" s="150">
        <f t="shared" si="19"/>
        <v>10460.295496454972</v>
      </c>
      <c r="Z76" s="150">
        <f t="shared" si="14"/>
        <v>-59.650367844865642</v>
      </c>
      <c r="AA76" s="141">
        <f>SUMIF(INPUT!$O$7:$VO$7,$C76,INPUT!$O$155:$VO$155)+SUMIF(INPUT!$O$7:$VO$7,$C76,INPUT!$O$156:$VO$156)</f>
        <v>3782.5826166773263</v>
      </c>
      <c r="AB76" s="141">
        <f>SUMIF(INPUT!$O$7:$VO$7,$C76,INPUT!$O$160:$VO$160)+SUMIF(INPUT!$O$7:$VO$7,$C76,INPUT!$O$161:$VO$161)</f>
        <v>2419.5381453993491</v>
      </c>
      <c r="AC76" s="141">
        <f t="shared" si="22"/>
        <v>-286.23933896837519</v>
      </c>
      <c r="AD76" s="141">
        <f>-SUMIF(INPUT!$N$7:$VO$7,$C76,INPUT!$N$179:$VO$179)</f>
        <v>0</v>
      </c>
      <c r="AE76" s="141">
        <f>-SUMIF(INPUT!$N$7:$VO$7,$C76,INPUT!$N$180:$VO$180)</f>
        <v>0</v>
      </c>
      <c r="AF76" s="141">
        <f t="shared" si="2"/>
        <v>-4983.9077690424347</v>
      </c>
      <c r="AG76" s="142" t="e">
        <f>AF76*HLOOKUP(YEAR(C76),INPUT!$E$53:$P$58,5,FALSE)+F76+I76</f>
        <v>#VALUE!</v>
      </c>
      <c r="AI76" s="143" t="str">
        <v>Jan23 - Dec23</v>
      </c>
      <c r="AJ76" s="39">
        <f>V76/$V$8*WACC!$G$10/12</f>
        <v>1088.2000187317831</v>
      </c>
      <c r="AN76" s="23">
        <f t="shared" si="7"/>
        <v>1</v>
      </c>
    </row>
    <row r="77" spans="1:40" hidden="1" outlineLevel="1">
      <c r="A77" s="23" t="str">
        <f t="shared" si="20"/>
        <v/>
      </c>
      <c r="B77" s="23">
        <f t="shared" si="8"/>
        <v>2023</v>
      </c>
      <c r="C77" s="29">
        <v>45017</v>
      </c>
      <c r="D77" s="231">
        <f t="shared" si="3"/>
        <v>0</v>
      </c>
      <c r="E77" s="231">
        <f>SUMIF(INPUT!$F$7:$CK$7,$C77,INPUT!$F$62:$CK$62)</f>
        <v>0</v>
      </c>
      <c r="F77" s="231">
        <f>-SUMIF(INPUT!$F$7:$VO$7,$C77,INPUT!$F$63:$VO$63)</f>
        <v>0</v>
      </c>
      <c r="G77" s="231">
        <f t="shared" si="4"/>
        <v>0</v>
      </c>
      <c r="H77" s="232" t="e">
        <f>SUMIF(INPUT!$F$7:$VO$7,$C77,INPUT!$F$195:$VO$195)</f>
        <v>#VALUE!</v>
      </c>
      <c r="I77" s="231" t="e">
        <f t="shared" si="6"/>
        <v>#VALUE!</v>
      </c>
      <c r="J77" s="140">
        <f>L76+Balances!C66+Balances!D66</f>
        <v>55350.60700979548</v>
      </c>
      <c r="K77" s="141">
        <f>SUMIF(INPUT!$O$7:$VO$7,$C77,INPUT!$O$77:$VO$77)+SUMIF(INPUT!$O$7:$VO$7,$C77,INPUT!$O$98:$VO$98)</f>
        <v>-5297.4065833333334</v>
      </c>
      <c r="L77" s="150">
        <f t="shared" si="9"/>
        <v>50053.20042646215</v>
      </c>
      <c r="M77" s="150">
        <f>O76+Balances!E66</f>
        <v>353031.53876769776</v>
      </c>
      <c r="N77" s="141">
        <f>SUMIF(INPUT!$O$7:$VO$7,$C77,INPUT!$O$119:$VO$119)</f>
        <v>0</v>
      </c>
      <c r="O77" s="150">
        <f t="shared" si="10"/>
        <v>353031.53876769776</v>
      </c>
      <c r="P77" s="150">
        <f>R76+Balances!F66</f>
        <v>93309.51097849448</v>
      </c>
      <c r="Q77" s="141">
        <f>SUMIF(INPUT!$O$7:$VO$7,$C77,INPUT!$O$140:$VO$140)</f>
        <v>-701.57526881720423</v>
      </c>
      <c r="R77" s="150">
        <f t="shared" si="18"/>
        <v>92607.935709677273</v>
      </c>
      <c r="S77" s="165">
        <f t="shared" si="16"/>
        <v>0.78059923001001796</v>
      </c>
      <c r="T77" s="141">
        <f>SUMIF(INPUT!$O$7:$VO$7,$C77,INPUT!$O$77:$VO$77)</f>
        <v>-4135.1514999999999</v>
      </c>
      <c r="U77" s="150">
        <f>'RateBase-E'!L61</f>
        <v>259172.68072312698</v>
      </c>
      <c r="V77" s="150">
        <f t="shared" si="21"/>
        <v>1387.0938032293145</v>
      </c>
      <c r="W77" s="150">
        <f>Y76+Balances!C66</f>
        <v>10460.295496454972</v>
      </c>
      <c r="X77" s="141">
        <f>SUMIF(INPUT!$O$7:$VO$7,$C77,INPUT!$O$98:$VO$98)</f>
        <v>-1162.2550833333332</v>
      </c>
      <c r="Y77" s="150">
        <f t="shared" si="19"/>
        <v>9298.0404131216383</v>
      </c>
      <c r="Z77" s="150">
        <f t="shared" si="14"/>
        <v>-53.37138161174758</v>
      </c>
      <c r="AA77" s="141">
        <f>SUMIF(INPUT!$O$7:$VO$7,$C77,INPUT!$O$155:$VO$155)+SUMIF(INPUT!$O$7:$VO$7,$C77,INPUT!$O$156:$VO$156)</f>
        <v>3782.5826166773263</v>
      </c>
      <c r="AB77" s="141">
        <f>SUMIF(INPUT!$O$7:$VO$7,$C77,INPUT!$O$160:$VO$160)+SUMIF(INPUT!$O$7:$VO$7,$C77,INPUT!$O$161:$VO$161)</f>
        <v>2419.5381453993491</v>
      </c>
      <c r="AC77" s="141">
        <f t="shared" si="22"/>
        <v>-286.23933896837519</v>
      </c>
      <c r="AD77" s="141">
        <f>-SUMIF(INPUT!$N$7:$VO$7,$C77,INPUT!$N$179:$VO$179)</f>
        <v>0</v>
      </c>
      <c r="AE77" s="141">
        <f>-SUMIF(INPUT!$N$7:$VO$7,$C77,INPUT!$N$180:$VO$180)</f>
        <v>0</v>
      </c>
      <c r="AF77" s="141">
        <f t="shared" si="2"/>
        <v>-4951.498769501346</v>
      </c>
      <c r="AG77" s="142" t="e">
        <f>AF77*HLOOKUP(YEAR(C77),INPUT!$E$53:$P$58,5,FALSE)+F77+I77</f>
        <v>#VALUE!</v>
      </c>
      <c r="AI77" s="143" t="str">
        <v>Jan23 - Dec23</v>
      </c>
      <c r="AJ77" s="39">
        <f>V77/$V$8*WACC!$G$10/12</f>
        <v>1109.0930661308173</v>
      </c>
      <c r="AN77" s="23">
        <f t="shared" si="7"/>
        <v>1</v>
      </c>
    </row>
    <row r="78" spans="1:40" hidden="1" outlineLevel="1">
      <c r="A78" s="23" t="str">
        <f t="shared" si="20"/>
        <v/>
      </c>
      <c r="B78" s="23">
        <f t="shared" si="8"/>
        <v>2023</v>
      </c>
      <c r="C78" s="29">
        <v>45047</v>
      </c>
      <c r="D78" s="231">
        <f t="shared" si="3"/>
        <v>0</v>
      </c>
      <c r="E78" s="231">
        <f>SUMIF(INPUT!$F$7:$CK$7,$C78,INPUT!$F$62:$CK$62)</f>
        <v>0</v>
      </c>
      <c r="F78" s="231">
        <f>-SUMIF(INPUT!$F$7:$VO$7,$C78,INPUT!$F$63:$VO$63)</f>
        <v>0</v>
      </c>
      <c r="G78" s="231">
        <f t="shared" si="4"/>
        <v>0</v>
      </c>
      <c r="H78" s="232" t="e">
        <f>SUMIF(INPUT!$F$7:$VO$7,$C78,INPUT!$F$195:$VO$195)</f>
        <v>#VALUE!</v>
      </c>
      <c r="I78" s="231" t="e">
        <f t="shared" si="6"/>
        <v>#VALUE!</v>
      </c>
      <c r="J78" s="140">
        <f>L77+Balances!C67+Balances!D67</f>
        <v>50053.20042646215</v>
      </c>
      <c r="K78" s="141">
        <f>SUMIF(INPUT!$O$7:$VO$7,$C78,INPUT!$O$77:$VO$77)+SUMIF(INPUT!$O$7:$VO$7,$C78,INPUT!$O$98:$VO$98)</f>
        <v>-5297.4065833333334</v>
      </c>
      <c r="L78" s="150">
        <f t="shared" si="9"/>
        <v>44755.79384312882</v>
      </c>
      <c r="M78" s="150">
        <f>O77+Balances!E67</f>
        <v>353031.53876769776</v>
      </c>
      <c r="N78" s="141">
        <f>SUMIF(INPUT!$O$7:$VO$7,$C78,INPUT!$O$119:$VO$119)</f>
        <v>0</v>
      </c>
      <c r="O78" s="150">
        <f t="shared" si="10"/>
        <v>353031.53876769776</v>
      </c>
      <c r="P78" s="150">
        <f>R77+Balances!F67</f>
        <v>92607.935709677273</v>
      </c>
      <c r="Q78" s="141">
        <f>SUMIF(INPUT!$O$7:$VO$7,$C78,INPUT!$O$140:$VO$140)</f>
        <v>-701.57526881720423</v>
      </c>
      <c r="R78" s="150">
        <f t="shared" si="18"/>
        <v>91906.360440860066</v>
      </c>
      <c r="S78" s="165">
        <f t="shared" si="16"/>
        <v>0.78059923001001796</v>
      </c>
      <c r="T78" s="141">
        <f>SUMIF(INPUT!$O$7:$VO$7,$C78,INPUT!$O$77:$VO$77)</f>
        <v>-4135.1514999999999</v>
      </c>
      <c r="U78" s="150">
        <f>'RateBase-E'!L62</f>
        <v>264009.40749194415</v>
      </c>
      <c r="V78" s="150">
        <f t="shared" si="21"/>
        <v>1413.2238165372853</v>
      </c>
      <c r="W78" s="150">
        <f>Y77+Balances!C67</f>
        <v>9298.0404131216383</v>
      </c>
      <c r="X78" s="141">
        <f>SUMIF(INPUT!$O$7:$VO$7,$C78,INPUT!$O$98:$VO$98)</f>
        <v>-1162.2550833333332</v>
      </c>
      <c r="Y78" s="150">
        <f t="shared" si="19"/>
        <v>8135.7853297883048</v>
      </c>
      <c r="Z78" s="150">
        <f t="shared" si="14"/>
        <v>-47.092395378629526</v>
      </c>
      <c r="AA78" s="141">
        <f>SUMIF(INPUT!$O$7:$VO$7,$C78,INPUT!$O$155:$VO$155)+SUMIF(INPUT!$O$7:$VO$7,$C78,INPUT!$O$156:$VO$156)</f>
        <v>3782.5826166773263</v>
      </c>
      <c r="AB78" s="141">
        <f>SUMIF(INPUT!$O$7:$VO$7,$C78,INPUT!$O$160:$VO$160)+SUMIF(INPUT!$O$7:$VO$7,$C78,INPUT!$O$161:$VO$161)</f>
        <v>2419.5381453993491</v>
      </c>
      <c r="AC78" s="141">
        <f t="shared" si="22"/>
        <v>-286.23933896837519</v>
      </c>
      <c r="AD78" s="141">
        <f>-SUMIF(INPUT!$N$7:$VO$7,$C78,INPUT!$N$179:$VO$179)</f>
        <v>0</v>
      </c>
      <c r="AE78" s="141">
        <f>-SUMIF(INPUT!$N$7:$VO$7,$C78,INPUT!$N$180:$VO$180)</f>
        <v>0</v>
      </c>
      <c r="AF78" s="141">
        <f t="shared" si="2"/>
        <v>-4919.0897699602565</v>
      </c>
      <c r="AG78" s="142" t="e">
        <f>AF78*HLOOKUP(YEAR(C78),INPUT!$E$53:$P$58,5,FALSE)+F78+I78</f>
        <v>#VALUE!</v>
      </c>
      <c r="AI78" s="143" t="str">
        <v>Jan23 - Dec23</v>
      </c>
      <c r="AJ78" s="39">
        <f>V78/$V$8*WACC!$G$10/12</f>
        <v>1129.9861135298513</v>
      </c>
      <c r="AN78" s="23">
        <f t="shared" si="7"/>
        <v>1</v>
      </c>
    </row>
    <row r="79" spans="1:40" hidden="1" outlineLevel="1">
      <c r="A79" s="23" t="str">
        <f t="shared" si="20"/>
        <v/>
      </c>
      <c r="B79" s="23">
        <f t="shared" si="8"/>
        <v>2023</v>
      </c>
      <c r="C79" s="29">
        <v>45078</v>
      </c>
      <c r="D79" s="231">
        <f t="shared" si="3"/>
        <v>0</v>
      </c>
      <c r="E79" s="231">
        <f>SUMIF(INPUT!$F$7:$CK$7,$C79,INPUT!$F$62:$CK$62)</f>
        <v>0</v>
      </c>
      <c r="F79" s="231">
        <f>-SUMIF(INPUT!$F$7:$VO$7,$C79,INPUT!$F$63:$VO$63)</f>
        <v>0</v>
      </c>
      <c r="G79" s="231">
        <f t="shared" si="4"/>
        <v>0</v>
      </c>
      <c r="H79" s="232" t="e">
        <f>SUMIF(INPUT!$F$7:$VO$7,$C79,INPUT!$F$195:$VO$195)</f>
        <v>#VALUE!</v>
      </c>
      <c r="I79" s="231" t="e">
        <f t="shared" si="6"/>
        <v>#VALUE!</v>
      </c>
      <c r="J79" s="140">
        <f>L78+Balances!C68+Balances!D68</f>
        <v>44755.79384312882</v>
      </c>
      <c r="K79" s="150">
        <f>SUMIF(INPUT!$O$7:$VO$7,$C79,INPUT!$O$77:$VO$77)+SUMIF(INPUT!$O$7:$VO$7,$C79,INPUT!$O$98:$VO$98)</f>
        <v>-5297.4065833333334</v>
      </c>
      <c r="L79" s="150">
        <f t="shared" si="9"/>
        <v>39458.387259795491</v>
      </c>
      <c r="M79" s="150">
        <f>O78+Balances!E68</f>
        <v>353031.53876769776</v>
      </c>
      <c r="N79" s="141">
        <f>SUMIF(INPUT!$O$7:$VO$7,$C79,INPUT!$O$119:$VO$119)</f>
        <v>0</v>
      </c>
      <c r="O79" s="150">
        <f t="shared" si="10"/>
        <v>353031.53876769776</v>
      </c>
      <c r="P79" s="150">
        <f>R78+Balances!F68</f>
        <v>91906.360440860066</v>
      </c>
      <c r="Q79" s="141">
        <f>SUMIF(INPUT!$O$7:$VO$7,$C79,INPUT!$O$140:$VO$140)</f>
        <v>-701.57526881720423</v>
      </c>
      <c r="R79" s="150">
        <f t="shared" si="18"/>
        <v>91204.785172042859</v>
      </c>
      <c r="S79" s="165">
        <f t="shared" si="16"/>
        <v>0.78059923001001796</v>
      </c>
      <c r="T79" s="141">
        <f>SUMIF(INPUT!$O$7:$VO$7,$C79,INPUT!$O$77:$VO$77)</f>
        <v>-4135.1514999999999</v>
      </c>
      <c r="U79" s="150">
        <f>'RateBase-E'!L63</f>
        <v>268846.13426076144</v>
      </c>
      <c r="V79" s="150">
        <f t="shared" si="21"/>
        <v>1439.3538298452563</v>
      </c>
      <c r="W79" s="150">
        <f>Y78+Balances!C68</f>
        <v>8135.7853297883048</v>
      </c>
      <c r="X79" s="141">
        <f>SUMIF(INPUT!$O$7:$VO$7,$C79,INPUT!$O$98:$VO$98)</f>
        <v>-1162.2550833333332</v>
      </c>
      <c r="Y79" s="150">
        <f t="shared" si="19"/>
        <v>6973.5302464549713</v>
      </c>
      <c r="Z79" s="150">
        <f t="shared" si="14"/>
        <v>-40.813409145511471</v>
      </c>
      <c r="AA79" s="141">
        <f>SUMIF(INPUT!$O$7:$VO$7,$C79,INPUT!$O$155:$VO$155)+SUMIF(INPUT!$O$7:$VO$7,$C79,INPUT!$O$156:$VO$156)</f>
        <v>3782.5826166773263</v>
      </c>
      <c r="AB79" s="141">
        <f>SUMIF(INPUT!$O$7:$VO$7,$C79,INPUT!$O$160:$VO$160)+SUMIF(INPUT!$O$7:$VO$7,$C79,INPUT!$O$161:$VO$161)</f>
        <v>2419.5381453993491</v>
      </c>
      <c r="AC79" s="141">
        <f t="shared" si="22"/>
        <v>-286.23933896837519</v>
      </c>
      <c r="AD79" s="141">
        <f>-SUMIF(INPUT!$N$7:$VO$7,$C79,INPUT!$N$179:$VO$179)</f>
        <v>0</v>
      </c>
      <c r="AE79" s="141">
        <f>-SUMIF(INPUT!$N$7:$VO$7,$C79,INPUT!$N$180:$VO$180)</f>
        <v>0</v>
      </c>
      <c r="AF79" s="141">
        <f t="shared" ref="AF79:AF142" si="23">+K79+N79+V79+AC79+AD79+AE79+Z79+Q79</f>
        <v>-4886.6807704191679</v>
      </c>
      <c r="AG79" s="142" t="e">
        <f>AF79*HLOOKUP(YEAR(C79),INPUT!$E$53:$P$58,5,FALSE)+F79+I79</f>
        <v>#VALUE!</v>
      </c>
      <c r="AI79" s="143" t="str">
        <v>Jan23 - Dec23</v>
      </c>
      <c r="AJ79" s="39">
        <f>V79/$V$8*WACC!$G$10/12</f>
        <v>1150.8791609288853</v>
      </c>
      <c r="AN79" s="23">
        <f t="shared" si="7"/>
        <v>1</v>
      </c>
    </row>
    <row r="80" spans="1:40" hidden="1" outlineLevel="1">
      <c r="A80" s="23" t="str">
        <f t="shared" si="20"/>
        <v/>
      </c>
      <c r="B80" s="23">
        <f t="shared" si="8"/>
        <v>2023</v>
      </c>
      <c r="C80" s="29">
        <v>45108</v>
      </c>
      <c r="D80" s="231">
        <f t="shared" ref="D80:D82" si="24">G79</f>
        <v>0</v>
      </c>
      <c r="E80" s="231">
        <f>SUMIF(INPUT!$F$7:$CK$7,$C80,INPUT!$F$62:$CK$62)</f>
        <v>0</v>
      </c>
      <c r="F80" s="231">
        <f>-SUMIF(INPUT!$F$7:$VO$7,$C80,INPUT!$F$63:$VO$63)</f>
        <v>0</v>
      </c>
      <c r="G80" s="231">
        <f t="shared" ref="G80:G82" si="25">D80+E80+F80</f>
        <v>0</v>
      </c>
      <c r="H80" s="232" t="e">
        <f>SUMIF(INPUT!$F$7:$VO$7,$C80,INPUT!$F$195:$VO$195)</f>
        <v>#VALUE!</v>
      </c>
      <c r="I80" s="231" t="e">
        <f t="shared" si="6"/>
        <v>#VALUE!</v>
      </c>
      <c r="J80" s="140">
        <f>L79+Balances!C69+Balances!D69</f>
        <v>39458.387259795491</v>
      </c>
      <c r="K80" s="150">
        <f>SUMIF(INPUT!$O$7:$VO$7,$C80,INPUT!$O$77:$VO$77)+SUMIF(INPUT!$O$7:$VO$7,$C80,INPUT!$O$98:$VO$98)</f>
        <v>-5297.4065833333334</v>
      </c>
      <c r="L80" s="150">
        <f t="shared" si="9"/>
        <v>34160.980676462161</v>
      </c>
      <c r="M80" s="150">
        <f>O79+Balances!E69</f>
        <v>353031.53876769776</v>
      </c>
      <c r="N80" s="141">
        <f>SUMIF(INPUT!$O$7:$VO$7,$C80,INPUT!$O$119:$VO$119)</f>
        <v>0</v>
      </c>
      <c r="O80" s="150">
        <f t="shared" si="10"/>
        <v>353031.53876769776</v>
      </c>
      <c r="P80" s="150">
        <f>R79+Balances!F69</f>
        <v>91204.785172042859</v>
      </c>
      <c r="Q80" s="141">
        <f>SUMIF(INPUT!$O$7:$VO$7,$C80,INPUT!$O$140:$VO$140)</f>
        <v>-701.57526881720423</v>
      </c>
      <c r="R80" s="150">
        <f t="shared" si="18"/>
        <v>90503.209903225652</v>
      </c>
      <c r="S80" s="165">
        <f t="shared" si="16"/>
        <v>0.78059923001001796</v>
      </c>
      <c r="T80" s="141">
        <f>SUMIF(INPUT!$O$7:$VO$7,$C80,INPUT!$O$77:$VO$77)</f>
        <v>-4135.1514999999999</v>
      </c>
      <c r="U80" s="150">
        <f>'RateBase-E'!L64</f>
        <v>273682.86102957861</v>
      </c>
      <c r="V80" s="150">
        <f t="shared" si="21"/>
        <v>1465.4838431532273</v>
      </c>
      <c r="W80" s="150">
        <f>Y79+Balances!C69</f>
        <v>6973.5302464549713</v>
      </c>
      <c r="X80" s="141">
        <f>SUMIF(INPUT!$O$7:$VO$7,$C80,INPUT!$O$98:$VO$98)</f>
        <v>-1162.2550833333332</v>
      </c>
      <c r="Y80" s="150">
        <f t="shared" si="19"/>
        <v>5811.2751631216379</v>
      </c>
      <c r="Z80" s="150">
        <f t="shared" si="14"/>
        <v>-34.534422912393417</v>
      </c>
      <c r="AA80" s="141">
        <f>SUMIF(INPUT!$O$7:$VO$7,$C80,INPUT!$O$155:$VO$155)+SUMIF(INPUT!$O$7:$VO$7,$C80,INPUT!$O$156:$VO$156)</f>
        <v>3782.5826166773263</v>
      </c>
      <c r="AB80" s="141">
        <f>SUMIF(INPUT!$O$7:$VO$7,$C80,INPUT!$O$160:$VO$160)+SUMIF(INPUT!$O$7:$VO$7,$C80,INPUT!$O$161:$VO$161)</f>
        <v>2419.5381453993491</v>
      </c>
      <c r="AC80" s="141">
        <f t="shared" si="22"/>
        <v>-286.23933896837519</v>
      </c>
      <c r="AD80" s="141">
        <f>-SUMIF(INPUT!$N$7:$VO$7,$C80,INPUT!$N$179:$VO$179)</f>
        <v>0</v>
      </c>
      <c r="AE80" s="141">
        <f>-SUMIF(INPUT!$N$7:$VO$7,$C80,INPUT!$N$180:$VO$180)</f>
        <v>0</v>
      </c>
      <c r="AF80" s="141">
        <f t="shared" si="23"/>
        <v>-4854.2717708780783</v>
      </c>
      <c r="AG80" s="142" t="e">
        <f>AF80*HLOOKUP(YEAR(C80),INPUT!$E$53:$P$58,5,FALSE)+F80+I80</f>
        <v>#VALUE!</v>
      </c>
      <c r="AI80" s="143" t="str">
        <v>Jan23 - Dec23</v>
      </c>
      <c r="AJ80" s="39">
        <f>V80/$V$8*WACC!$G$10/12</f>
        <v>1171.7722083279193</v>
      </c>
      <c r="AN80" s="23">
        <f t="shared" si="7"/>
        <v>1</v>
      </c>
    </row>
    <row r="81" spans="1:40" hidden="1" outlineLevel="1">
      <c r="A81" s="23" t="str">
        <f t="shared" si="20"/>
        <v/>
      </c>
      <c r="B81" s="23">
        <f t="shared" si="8"/>
        <v>2023</v>
      </c>
      <c r="C81" s="29">
        <v>45139</v>
      </c>
      <c r="D81" s="231">
        <f t="shared" si="24"/>
        <v>0</v>
      </c>
      <c r="E81" s="231">
        <f>SUMIF(INPUT!$F$7:$CK$7,$C81,INPUT!$F$62:$CK$62)</f>
        <v>0</v>
      </c>
      <c r="F81" s="231">
        <f>-SUMIF(INPUT!$F$7:$VO$7,$C81,INPUT!$F$63:$VO$63)</f>
        <v>0</v>
      </c>
      <c r="G81" s="231">
        <f t="shared" si="25"/>
        <v>0</v>
      </c>
      <c r="H81" s="232" t="e">
        <f>SUMIF(INPUT!$F$7:$VO$7,$C81,INPUT!$F$195:$VO$195)</f>
        <v>#VALUE!</v>
      </c>
      <c r="I81" s="231" t="e">
        <f t="shared" ref="I81:I85" si="26">-(G80+G81)/2*H81/12</f>
        <v>#VALUE!</v>
      </c>
      <c r="J81" s="140">
        <f>L80+Balances!C70+Balances!D70</f>
        <v>34160.980676462161</v>
      </c>
      <c r="K81" s="150">
        <f>SUMIF(INPUT!$O$7:$VO$7,$C81,INPUT!$O$77:$VO$77)+SUMIF(INPUT!$O$7:$VO$7,$C81,INPUT!$O$98:$VO$98)</f>
        <v>-5297.4065833333334</v>
      </c>
      <c r="L81" s="150">
        <f t="shared" si="9"/>
        <v>28863.574093128827</v>
      </c>
      <c r="M81" s="150">
        <f>O80+Balances!E70</f>
        <v>353031.53876769776</v>
      </c>
      <c r="N81" s="141">
        <f>SUMIF(INPUT!$O$7:$VO$7,$C81,INPUT!$O$119:$VO$119)</f>
        <v>0</v>
      </c>
      <c r="O81" s="150">
        <f t="shared" si="10"/>
        <v>353031.53876769776</v>
      </c>
      <c r="P81" s="150">
        <f>R80+Balances!F70</f>
        <v>90503.209903225652</v>
      </c>
      <c r="Q81" s="141">
        <f>SUMIF(INPUT!$O$7:$VO$7,$C81,INPUT!$O$140:$VO$140)</f>
        <v>-701.57526881720423</v>
      </c>
      <c r="R81" s="150">
        <f t="shared" si="18"/>
        <v>89801.634634408445</v>
      </c>
      <c r="S81" s="165">
        <f t="shared" si="16"/>
        <v>0.78059923001001796</v>
      </c>
      <c r="T81" s="141">
        <f>SUMIF(INPUT!$O$7:$VO$7,$C81,INPUT!$O$77:$VO$77)</f>
        <v>-4135.1514999999999</v>
      </c>
      <c r="U81" s="150">
        <f>'RateBase-E'!L65</f>
        <v>278519.58779839583</v>
      </c>
      <c r="V81" s="150">
        <f t="shared" si="21"/>
        <v>1491.6138564611983</v>
      </c>
      <c r="W81" s="150">
        <f>Y80+Balances!C70</f>
        <v>5811.2751631216379</v>
      </c>
      <c r="X81" s="141">
        <f>SUMIF(INPUT!$O$7:$VO$7,$C81,INPUT!$O$98:$VO$98)</f>
        <v>-1162.2550833333332</v>
      </c>
      <c r="Y81" s="150">
        <f t="shared" si="19"/>
        <v>4649.0200797883044</v>
      </c>
      <c r="Z81" s="150">
        <f t="shared" si="14"/>
        <v>-28.255436679275359</v>
      </c>
      <c r="AA81" s="141">
        <f>SUMIF(INPUT!$O$7:$VO$7,$C81,INPUT!$O$155:$VO$155)+SUMIF(INPUT!$O$7:$VO$7,$C81,INPUT!$O$156:$VO$156)</f>
        <v>3782.5826166773263</v>
      </c>
      <c r="AB81" s="141">
        <f>SUMIF(INPUT!$O$7:$VO$7,$C81,INPUT!$O$160:$VO$160)+SUMIF(INPUT!$O$7:$VO$7,$C81,INPUT!$O$161:$VO$161)</f>
        <v>2419.5381453993491</v>
      </c>
      <c r="AC81" s="141">
        <f t="shared" si="22"/>
        <v>-286.23933896837519</v>
      </c>
      <c r="AD81" s="141">
        <f>-SUMIF(INPUT!$N$7:$VO$7,$C81,INPUT!$N$179:$VO$179)</f>
        <v>0</v>
      </c>
      <c r="AE81" s="141">
        <f>-SUMIF(INPUT!$N$7:$VO$7,$C81,INPUT!$N$180:$VO$180)</f>
        <v>0</v>
      </c>
      <c r="AF81" s="141">
        <f t="shared" si="23"/>
        <v>-4821.8627713369897</v>
      </c>
      <c r="AG81" s="142" t="e">
        <f>AF81*HLOOKUP(YEAR(C81),INPUT!$E$53:$P$58,5,FALSE)+F81+I81</f>
        <v>#VALUE!</v>
      </c>
      <c r="AI81" s="143" t="str">
        <v>Jan23 - Dec23</v>
      </c>
      <c r="AJ81" s="39">
        <f>V81/$V$8*WACC!$G$10/12</f>
        <v>1192.6652557269535</v>
      </c>
      <c r="AN81" s="23">
        <f t="shared" si="7"/>
        <v>1</v>
      </c>
    </row>
    <row r="82" spans="1:40" hidden="1" outlineLevel="1">
      <c r="A82" s="23" t="str">
        <f t="shared" si="20"/>
        <v/>
      </c>
      <c r="B82" s="23">
        <f t="shared" si="8"/>
        <v>2023</v>
      </c>
      <c r="C82" s="29">
        <v>45170</v>
      </c>
      <c r="D82" s="231">
        <f t="shared" si="24"/>
        <v>0</v>
      </c>
      <c r="E82" s="231">
        <f>SUMIF(INPUT!$F$7:$CK$7,$C82,INPUT!$F$62:$CK$62)</f>
        <v>0</v>
      </c>
      <c r="F82" s="231">
        <f>-SUMIF(INPUT!$F$7:$VO$7,$C82,INPUT!$F$63:$VO$63)</f>
        <v>0</v>
      </c>
      <c r="G82" s="231">
        <f t="shared" si="25"/>
        <v>0</v>
      </c>
      <c r="H82" s="232" t="e">
        <f>SUMIF(INPUT!$F$7:$VO$7,$C82,INPUT!$F$195:$VO$195)</f>
        <v>#VALUE!</v>
      </c>
      <c r="I82" s="231" t="e">
        <f t="shared" si="26"/>
        <v>#VALUE!</v>
      </c>
      <c r="J82" s="140">
        <f>L81+Balances!C71+Balances!D71</f>
        <v>28863.574093128827</v>
      </c>
      <c r="K82" s="150">
        <f>SUMIF(INPUT!$O$7:$VO$7,$C82,INPUT!$O$77:$VO$77)+SUMIF(INPUT!$O$7:$VO$7,$C82,INPUT!$O$98:$VO$98)</f>
        <v>-5297.4065833333334</v>
      </c>
      <c r="L82" s="150">
        <f t="shared" si="9"/>
        <v>23566.167509795494</v>
      </c>
      <c r="M82" s="150">
        <f>O81+Balances!E71</f>
        <v>353031.53876769776</v>
      </c>
      <c r="N82" s="141">
        <f>SUMIF(INPUT!$O$7:$VO$7,$C82,INPUT!$O$119:$VO$119)</f>
        <v>0</v>
      </c>
      <c r="O82" s="150">
        <f t="shared" si="10"/>
        <v>353031.53876769776</v>
      </c>
      <c r="P82" s="150">
        <f>R81+Balances!F71</f>
        <v>89801.634634408445</v>
      </c>
      <c r="Q82" s="141">
        <f>SUMIF(INPUT!$O$7:$VO$7,$C82,INPUT!$O$140:$VO$140)</f>
        <v>-701.57526881720423</v>
      </c>
      <c r="R82" s="150">
        <f t="shared" si="18"/>
        <v>89100.059365591238</v>
      </c>
      <c r="S82" s="165">
        <f t="shared" si="16"/>
        <v>0.78059923001001796</v>
      </c>
      <c r="T82" s="141">
        <f>SUMIF(INPUT!$O$7:$VO$7,$C82,INPUT!$O$77:$VO$77)</f>
        <v>-4135.1514999999999</v>
      </c>
      <c r="U82" s="150">
        <f>'RateBase-E'!L66</f>
        <v>283356.31456721306</v>
      </c>
      <c r="V82" s="150">
        <f t="shared" si="21"/>
        <v>1517.7438697691689</v>
      </c>
      <c r="W82" s="150">
        <f>Y81+Balances!C71</f>
        <v>4649.0200797883044</v>
      </c>
      <c r="X82" s="141">
        <f>SUMIF(INPUT!$O$7:$VO$7,$C82,INPUT!$O$98:$VO$98)</f>
        <v>-1162.2550833333332</v>
      </c>
      <c r="Y82" s="150">
        <f t="shared" si="19"/>
        <v>3486.764996454971</v>
      </c>
      <c r="Z82" s="150">
        <f t="shared" si="14"/>
        <v>-21.976450446157305</v>
      </c>
      <c r="AA82" s="141">
        <f>SUMIF(INPUT!$O$7:$VO$7,$C82,INPUT!$O$155:$VO$155)+SUMIF(INPUT!$O$7:$VO$7,$C82,INPUT!$O$156:$VO$156)</f>
        <v>3782.5826166773263</v>
      </c>
      <c r="AB82" s="141">
        <f>SUMIF(INPUT!$O$7:$VO$7,$C82,INPUT!$O$160:$VO$160)+SUMIF(INPUT!$O$7:$VO$7,$C82,INPUT!$O$161:$VO$161)</f>
        <v>2419.5381453993491</v>
      </c>
      <c r="AC82" s="141">
        <f t="shared" si="22"/>
        <v>-286.23933896837519</v>
      </c>
      <c r="AD82" s="141">
        <f>-SUMIF(INPUT!$N$7:$VO$7,$C82,INPUT!$N$179:$VO$179)</f>
        <v>0</v>
      </c>
      <c r="AE82" s="141">
        <f>-SUMIF(INPUT!$N$7:$VO$7,$C82,INPUT!$N$180:$VO$180)</f>
        <v>0</v>
      </c>
      <c r="AF82" s="141">
        <f t="shared" si="23"/>
        <v>-4789.453771795901</v>
      </c>
      <c r="AG82" s="142" t="e">
        <f>AF82*HLOOKUP(YEAR(C82),INPUT!$E$53:$P$58,5,FALSE)+F82+I82</f>
        <v>#VALUE!</v>
      </c>
      <c r="AI82" s="143" t="str">
        <v>Jan23 - Dec23</v>
      </c>
      <c r="AJ82" s="39">
        <f>V82/$V$8*WACC!$G$10/12</f>
        <v>1213.5583031259875</v>
      </c>
      <c r="AN82" s="23">
        <f t="shared" si="7"/>
        <v>1</v>
      </c>
    </row>
    <row r="83" spans="1:40" hidden="1" outlineLevel="1">
      <c r="A83" s="23" t="str">
        <f t="shared" si="20"/>
        <v/>
      </c>
      <c r="B83" s="23">
        <f t="shared" si="8"/>
        <v>2023</v>
      </c>
      <c r="C83" s="29">
        <v>45200</v>
      </c>
      <c r="D83" s="231">
        <f t="shared" ref="D83:D85" si="27">G82</f>
        <v>0</v>
      </c>
      <c r="E83" s="231">
        <f>SUMIF(INPUT!$F$7:$CK$7,$C83,INPUT!$F$62:$CK$62)</f>
        <v>0</v>
      </c>
      <c r="F83" s="231">
        <f>-SUMIF(INPUT!$F$7:$VO$7,$C83,INPUT!$F$63:$VO$63)</f>
        <v>0</v>
      </c>
      <c r="G83" s="231">
        <f t="shared" ref="G83:G85" si="28">D83+E83+F83</f>
        <v>0</v>
      </c>
      <c r="H83" s="232" t="e">
        <f>SUMIF(INPUT!$F$7:$VO$7,$C83,INPUT!$F$195:$VO$195)</f>
        <v>#VALUE!</v>
      </c>
      <c r="I83" s="231" t="e">
        <f t="shared" si="26"/>
        <v>#VALUE!</v>
      </c>
      <c r="J83" s="140">
        <f>L82+Balances!C72+Balances!D72</f>
        <v>23566.167509795494</v>
      </c>
      <c r="K83" s="150">
        <f>SUMIF(INPUT!$O$7:$VO$7,$C83,INPUT!$O$77:$VO$77)+SUMIF(INPUT!$O$7:$VO$7,$C83,INPUT!$O$98:$VO$98)</f>
        <v>-5297.4065833333334</v>
      </c>
      <c r="L83" s="150">
        <f t="shared" ref="L83:L85" si="29">J83+K83</f>
        <v>18268.760926462161</v>
      </c>
      <c r="M83" s="150">
        <f>O82+Balances!E72</f>
        <v>353031.53876769776</v>
      </c>
      <c r="N83" s="141">
        <f>SUMIF(INPUT!$O$7:$VO$7,$C83,INPUT!$O$119:$VO$119)</f>
        <v>0</v>
      </c>
      <c r="O83" s="150">
        <f t="shared" ref="O83:O85" si="30">M83+N83</f>
        <v>353031.53876769776</v>
      </c>
      <c r="P83" s="150">
        <f>R82+Balances!F72</f>
        <v>89100.059365591238</v>
      </c>
      <c r="Q83" s="141">
        <f>SUMIF(INPUT!$O$7:$VO$7,$C83,INPUT!$O$140:$VO$140)</f>
        <v>-701.57526881720423</v>
      </c>
      <c r="R83" s="150">
        <f t="shared" si="18"/>
        <v>88398.484096774031</v>
      </c>
      <c r="S83" s="165">
        <f t="shared" si="16"/>
        <v>0.78059923001001796</v>
      </c>
      <c r="T83" s="141">
        <f>SUMIF(INPUT!$O$7:$VO$7,$C83,INPUT!$O$77:$VO$77)</f>
        <v>-4135.1514999999999</v>
      </c>
      <c r="U83" s="150">
        <f>'RateBase-E'!L67</f>
        <v>288193.04133603023</v>
      </c>
      <c r="V83" s="150">
        <f t="shared" si="21"/>
        <v>1543.8738830771399</v>
      </c>
      <c r="W83" s="150">
        <f>Y82+Balances!C72</f>
        <v>3486.764996454971</v>
      </c>
      <c r="X83" s="141">
        <f>SUMIF(INPUT!$O$7:$VO$7,$C83,INPUT!$O$98:$VO$98)</f>
        <v>-1162.2550833333332</v>
      </c>
      <c r="Y83" s="150">
        <f t="shared" si="19"/>
        <v>2324.5099131216375</v>
      </c>
      <c r="Z83" s="150">
        <f t="shared" si="14"/>
        <v>-15.697464213039247</v>
      </c>
      <c r="AA83" s="141">
        <f>SUMIF(INPUT!$O$7:$VO$7,$C83,INPUT!$O$155:$VO$155)+SUMIF(INPUT!$O$7:$VO$7,$C83,INPUT!$O$156:$VO$156)</f>
        <v>3782.5826166773263</v>
      </c>
      <c r="AB83" s="141">
        <f>SUMIF(INPUT!$O$7:$VO$7,$C83,INPUT!$O$160:$VO$160)+SUMIF(INPUT!$O$7:$VO$7,$C83,INPUT!$O$161:$VO$161)</f>
        <v>2419.5381453993491</v>
      </c>
      <c r="AC83" s="141">
        <f t="shared" ref="AC83:AC85" si="31">-(AA83-AB83)*$AC$8</f>
        <v>-286.23933896837519</v>
      </c>
      <c r="AD83" s="141">
        <f>-SUMIF(INPUT!$N$7:$VO$7,$C83,INPUT!$N$179:$VO$179)</f>
        <v>0</v>
      </c>
      <c r="AE83" s="141">
        <f>-SUMIF(INPUT!$N$7:$VO$7,$C83,INPUT!$N$180:$VO$180)</f>
        <v>0</v>
      </c>
      <c r="AF83" s="141">
        <f t="shared" si="23"/>
        <v>-4757.0447722548124</v>
      </c>
      <c r="AG83" s="142" t="e">
        <f>AF83*HLOOKUP(YEAR(C83),INPUT!$E$53:$P$58,5,FALSE)+F83+I83</f>
        <v>#VALUE!</v>
      </c>
      <c r="AI83" s="143" t="str">
        <v>Jan23 - Dec23</v>
      </c>
      <c r="AJ83" s="39">
        <f>V83/$V$8*WACC!$G$10/12</f>
        <v>1234.4513505250218</v>
      </c>
      <c r="AN83" s="23">
        <f t="shared" si="7"/>
        <v>1</v>
      </c>
    </row>
    <row r="84" spans="1:40" hidden="1" outlineLevel="1">
      <c r="A84" s="23" t="str">
        <f t="shared" si="20"/>
        <v/>
      </c>
      <c r="B84" s="23">
        <f t="shared" si="8"/>
        <v>2023</v>
      </c>
      <c r="C84" s="29">
        <v>45231</v>
      </c>
      <c r="D84" s="231">
        <f t="shared" si="27"/>
        <v>0</v>
      </c>
      <c r="E84" s="231">
        <f>SUMIF(INPUT!$F$7:$CK$7,$C84,INPUT!$F$62:$CK$62)</f>
        <v>0</v>
      </c>
      <c r="F84" s="231">
        <f>-SUMIF(INPUT!$F$7:$VO$7,$C84,INPUT!$F$63:$VO$63)</f>
        <v>0</v>
      </c>
      <c r="G84" s="231">
        <f t="shared" si="28"/>
        <v>0</v>
      </c>
      <c r="H84" s="232" t="e">
        <f>SUMIF(INPUT!$F$7:$VO$7,$C84,INPUT!$F$195:$VO$195)</f>
        <v>#VALUE!</v>
      </c>
      <c r="I84" s="231" t="e">
        <f t="shared" si="26"/>
        <v>#VALUE!</v>
      </c>
      <c r="J84" s="140">
        <f>L83+Balances!C73+Balances!D73</f>
        <v>18268.760926462161</v>
      </c>
      <c r="K84" s="150">
        <f>SUMIF(INPUT!$O$7:$VO$7,$C84,INPUT!$O$77:$VO$77)+SUMIF(INPUT!$O$7:$VO$7,$C84,INPUT!$O$98:$VO$98)</f>
        <v>-5297.4065833333334</v>
      </c>
      <c r="L84" s="150">
        <f t="shared" si="29"/>
        <v>12971.354343128827</v>
      </c>
      <c r="M84" s="150">
        <f>O83+Balances!E73</f>
        <v>353031.53876769776</v>
      </c>
      <c r="N84" s="141">
        <f>SUMIF(INPUT!$O$7:$VO$7,$C84,INPUT!$O$119:$VO$119)</f>
        <v>0</v>
      </c>
      <c r="O84" s="150">
        <f t="shared" si="30"/>
        <v>353031.53876769776</v>
      </c>
      <c r="P84" s="150">
        <f>R83+Balances!F73</f>
        <v>88398.484096774031</v>
      </c>
      <c r="Q84" s="141">
        <f>SUMIF(INPUT!$O$7:$VO$7,$C84,INPUT!$O$140:$VO$140)</f>
        <v>-701.57526881720423</v>
      </c>
      <c r="R84" s="150">
        <f t="shared" si="18"/>
        <v>87696.908827956824</v>
      </c>
      <c r="S84" s="165">
        <f t="shared" si="16"/>
        <v>0.78059923001001796</v>
      </c>
      <c r="T84" s="141">
        <f>SUMIF(INPUT!$O$7:$VO$7,$C84,INPUT!$O$77:$VO$77)</f>
        <v>-4135.1514999999999</v>
      </c>
      <c r="U84" s="150">
        <f>'RateBase-E'!L68</f>
        <v>293029.76810484752</v>
      </c>
      <c r="V84" s="150">
        <f t="shared" si="21"/>
        <v>1570.0038963851109</v>
      </c>
      <c r="W84" s="150">
        <f>Y83+Balances!C73</f>
        <v>2324.5099131216375</v>
      </c>
      <c r="X84" s="141">
        <f>SUMIF(INPUT!$O$7:$VO$7,$C84,INPUT!$O$98:$VO$98)</f>
        <v>-1162.2550833333332</v>
      </c>
      <c r="Y84" s="150">
        <f t="shared" si="19"/>
        <v>1162.2548297883043</v>
      </c>
      <c r="Z84" s="150">
        <f t="shared" si="14"/>
        <v>-9.4184779799211906</v>
      </c>
      <c r="AA84" s="141">
        <f>SUMIF(INPUT!$O$7:$VO$7,$C84,INPUT!$O$155:$VO$155)+SUMIF(INPUT!$O$7:$VO$7,$C84,INPUT!$O$156:$VO$156)</f>
        <v>3782.5826166773263</v>
      </c>
      <c r="AB84" s="141">
        <f>SUMIF(INPUT!$O$7:$VO$7,$C84,INPUT!$O$160:$VO$160)+SUMIF(INPUT!$O$7:$VO$7,$C84,INPUT!$O$161:$VO$161)</f>
        <v>2419.5381453993491</v>
      </c>
      <c r="AC84" s="141">
        <f t="shared" si="31"/>
        <v>-286.23933896837519</v>
      </c>
      <c r="AD84" s="141">
        <f>-SUMIF(INPUT!$N$7:$VO$7,$C84,INPUT!$N$179:$VO$179)</f>
        <v>0</v>
      </c>
      <c r="AE84" s="141">
        <f>-SUMIF(INPUT!$N$7:$VO$7,$C84,INPUT!$N$180:$VO$180)</f>
        <v>0</v>
      </c>
      <c r="AF84" s="141">
        <f t="shared" si="23"/>
        <v>-4724.6357727137229</v>
      </c>
      <c r="AG84" s="142" t="e">
        <f>AF84*HLOOKUP(YEAR(C84),INPUT!$E$53:$P$58,5,FALSE)+F84+I84</f>
        <v>#VALUE!</v>
      </c>
      <c r="AI84" s="143" t="str">
        <v>Jan23 - Dec23</v>
      </c>
      <c r="AJ84" s="39">
        <f>V84/$V$8*WACC!$G$10/12</f>
        <v>1255.3443979240558</v>
      </c>
      <c r="AN84" s="23">
        <f t="shared" ref="AN84:AN147" si="32">AN79</f>
        <v>1</v>
      </c>
    </row>
    <row r="85" spans="1:40" hidden="1" outlineLevel="1">
      <c r="A85" s="23"/>
      <c r="B85" s="23">
        <f t="shared" si="8"/>
        <v>2023</v>
      </c>
      <c r="C85" s="29">
        <v>45261</v>
      </c>
      <c r="D85" s="231">
        <f t="shared" si="27"/>
        <v>0</v>
      </c>
      <c r="E85" s="231">
        <f>SUMIF(INPUT!$F$7:$CK$7,$C85,INPUT!$F$62:$CK$62)</f>
        <v>0</v>
      </c>
      <c r="F85" s="231">
        <f>-SUMIF(INPUT!$F$7:$VO$7,$C85,INPUT!$F$63:$VO$63)</f>
        <v>0</v>
      </c>
      <c r="G85" s="231">
        <f t="shared" si="28"/>
        <v>0</v>
      </c>
      <c r="H85" s="232" t="e">
        <f>SUMIF(INPUT!$F$7:$VO$7,$C85,INPUT!$F$195:$VO$195)</f>
        <v>#VALUE!</v>
      </c>
      <c r="I85" s="231" t="e">
        <f t="shared" si="26"/>
        <v>#VALUE!</v>
      </c>
      <c r="J85" s="140">
        <f>L84+Balances!C74+Balances!D74</f>
        <v>12971.354343128827</v>
      </c>
      <c r="K85" s="150">
        <f>SUMIF(INPUT!$O$7:$VO$7,$C85,INPUT!$O$77:$VO$77)+SUMIF(INPUT!$O$7:$VO$7,$C85,INPUT!$O$98:$VO$98)</f>
        <v>-5297.4065833333334</v>
      </c>
      <c r="L85" s="150">
        <f t="shared" si="29"/>
        <v>7673.9477597954938</v>
      </c>
      <c r="M85" s="150">
        <f>O84+Balances!E74</f>
        <v>353031.53876769776</v>
      </c>
      <c r="N85" s="141">
        <f>SUMIF(INPUT!$O$7:$VO$7,$C85,INPUT!$O$119:$VO$119)</f>
        <v>0</v>
      </c>
      <c r="O85" s="150">
        <f t="shared" si="30"/>
        <v>353031.53876769776</v>
      </c>
      <c r="P85" s="150">
        <f>R84+Balances!F74</f>
        <v>87696.908827956824</v>
      </c>
      <c r="Q85" s="141">
        <f>SUMIF(INPUT!$O$7:$VO$7,$C85,INPUT!$O$140:$VO$140)</f>
        <v>-701.57526881720423</v>
      </c>
      <c r="R85" s="150">
        <f t="shared" si="18"/>
        <v>86995.333559139617</v>
      </c>
      <c r="S85" s="165">
        <f t="shared" si="16"/>
        <v>0.78059923001001796</v>
      </c>
      <c r="T85" s="141">
        <f>SUMIF(INPUT!$O$7:$VO$7,$C85,INPUT!$O$77:$VO$77)</f>
        <v>-4135.1514999999999</v>
      </c>
      <c r="U85" s="150">
        <f>'RateBase-E'!L69</f>
        <v>297866.49487366469</v>
      </c>
      <c r="V85" s="150">
        <f t="shared" si="21"/>
        <v>1596.1339096930819</v>
      </c>
      <c r="W85" s="150">
        <f>Y84+Balances!C74</f>
        <v>1162.2548297883043</v>
      </c>
      <c r="X85" s="141">
        <f>SUMIF(INPUT!$O$7:$VO$7,$C85,INPUT!$O$98:$VO$98)</f>
        <v>-1162.2550833333332</v>
      </c>
      <c r="Y85" s="150">
        <f t="shared" si="19"/>
        <v>-2.5354502895424957E-4</v>
      </c>
      <c r="Z85" s="150">
        <f t="shared" si="14"/>
        <v>-3.1394917468031371</v>
      </c>
      <c r="AA85" s="141">
        <f>SUMIF(INPUT!$O$7:$VO$7,$C85,INPUT!$O$155:$VO$155)+SUMIF(INPUT!$O$7:$VO$7,$C85,INPUT!$O$156:$VO$156)</f>
        <v>3782.5826166773263</v>
      </c>
      <c r="AB85" s="141">
        <f>SUMIF(INPUT!$O$7:$VO$7,$C85,INPUT!$O$160:$VO$160)+SUMIF(INPUT!$O$7:$VO$7,$C85,INPUT!$O$161:$VO$161)</f>
        <v>2419.5381453993491</v>
      </c>
      <c r="AC85" s="141">
        <f t="shared" si="31"/>
        <v>-286.23933896837519</v>
      </c>
      <c r="AD85" s="141">
        <f>-SUMIF(INPUT!$N$7:$VO$7,$C85,INPUT!$N$179:$VO$179)</f>
        <v>0</v>
      </c>
      <c r="AE85" s="141">
        <f>-SUMIF(INPUT!$N$7:$VO$7,$C85,INPUT!$N$180:$VO$180)</f>
        <v>0</v>
      </c>
      <c r="AF85" s="141">
        <f t="shared" si="23"/>
        <v>-4692.2267731726342</v>
      </c>
      <c r="AG85" s="142" t="e">
        <f>AF85*HLOOKUP(YEAR(C85),INPUT!$E$53:$P$58,5,FALSE)+F85+I85</f>
        <v>#VALUE!</v>
      </c>
      <c r="AI85" s="143" t="str">
        <v>Jan23 - Dec23</v>
      </c>
      <c r="AJ85" s="39">
        <f>V85/$V$8*WACC!$G$10/12</f>
        <v>1276.23744532309</v>
      </c>
      <c r="AN85" s="23">
        <f t="shared" si="32"/>
        <v>1</v>
      </c>
    </row>
    <row r="86" spans="1:40" hidden="1" outlineLevel="1">
      <c r="A86" s="23">
        <v>2024</v>
      </c>
      <c r="B86" s="23">
        <f t="shared" ref="B86:B91" si="33">YEAR(C86)</f>
        <v>2024</v>
      </c>
      <c r="C86" s="29">
        <v>45292</v>
      </c>
      <c r="D86" s="231">
        <f t="shared" ref="D86:D94" si="34">G85</f>
        <v>0</v>
      </c>
      <c r="E86" s="231">
        <f>SUMIF(INPUT!$F$7:$CK$7,$C86,INPUT!$F$62:$CK$62)</f>
        <v>0</v>
      </c>
      <c r="F86" s="231">
        <f>-SUMIF(INPUT!$F$7:$VO$7,$C86,INPUT!$F$63:$VO$63)</f>
        <v>0</v>
      </c>
      <c r="G86" s="231">
        <f t="shared" ref="G86:G94" si="35">D86+E86+F86</f>
        <v>0</v>
      </c>
      <c r="H86" s="232" t="e">
        <f>SUMIF(INPUT!$F$7:$VO$7,$C86,INPUT!$F$195:$VO$195)</f>
        <v>#VALUE!</v>
      </c>
      <c r="I86" s="231" t="e">
        <f t="shared" ref="I86:I94" si="36">-(G85+G86)/2*H86/12</f>
        <v>#VALUE!</v>
      </c>
      <c r="J86" s="140">
        <f>L85+Balances!C75+Balances!D75</f>
        <v>7673.9477597954938</v>
      </c>
      <c r="K86" s="150">
        <f>SUMIF(INPUT!$O$7:$VO$7,$C86,INPUT!$O$77:$VO$77)+SUMIF(INPUT!$O$7:$VO$7,$C86,INPUT!$O$98:$VO$98)</f>
        <v>0</v>
      </c>
      <c r="L86" s="150">
        <f t="shared" ref="L86:L94" si="37">J86+K86</f>
        <v>7673.9477597954938</v>
      </c>
      <c r="M86" s="150">
        <f>O85+Balances!E75</f>
        <v>353031.53876769776</v>
      </c>
      <c r="N86" s="141">
        <f>SUMIF(INPUT!$O$7:$VO$7,$C86,INPUT!$O$119:$VO$119)</f>
        <v>0</v>
      </c>
      <c r="O86" s="150">
        <f t="shared" ref="O86:O94" si="38">M86+N86</f>
        <v>353031.53876769776</v>
      </c>
      <c r="P86" s="150">
        <f>R85+Balances!F75</f>
        <v>86995.333559139617</v>
      </c>
      <c r="Q86" s="141">
        <f>SUMIF(INPUT!$O$7:$VO$7,$C86,INPUT!$O$140:$VO$140)</f>
        <v>-1449.9222222222222</v>
      </c>
      <c r="R86" s="150">
        <f t="shared" si="18"/>
        <v>85545.411336917401</v>
      </c>
      <c r="S86" s="165">
        <f t="shared" si="16"/>
        <v>0</v>
      </c>
      <c r="T86" s="141">
        <f>SUMIF(INPUT!$O$7:$VO$7,$C86,INPUT!$O$77:$VO$77)</f>
        <v>0</v>
      </c>
      <c r="U86" s="150">
        <f>'RateBase-E'!L70</f>
        <v>299316.41709588689</v>
      </c>
      <c r="V86" s="150">
        <f t="shared" ref="V86:V97" si="39">(U85+U86)/2*$V$8</f>
        <v>1613.1154583364191</v>
      </c>
      <c r="W86" s="150">
        <f>Y85+Balances!C75</f>
        <v>-2.5354502895424957E-4</v>
      </c>
      <c r="X86" s="141">
        <f>SUMIF(INPUT!$O$7:$VO$7,$C86,INPUT!$O$98:$VO$98)</f>
        <v>0</v>
      </c>
      <c r="Y86" s="150">
        <f t="shared" si="19"/>
        <v>-2.5354502895424957E-4</v>
      </c>
      <c r="Z86" s="150">
        <f t="shared" si="14"/>
        <v>1.3697558901729204E-6</v>
      </c>
      <c r="AA86" s="141">
        <f>SUMIF(INPUT!$O$7:$VO$7,$C86,INPUT!$O$155:$VO$155)+SUMIF(INPUT!$O$7:$VO$7,$C86,INPUT!$O$156:$VO$156)</f>
        <v>3782.5826166773263</v>
      </c>
      <c r="AB86" s="141">
        <f>SUMIF(INPUT!$O$7:$VO$7,$C86,INPUT!$O$160:$VO$160)+SUMIF(INPUT!$O$7:$VO$7,$C86,INPUT!$O$161:$VO$161)</f>
        <v>2419.5381453993491</v>
      </c>
      <c r="AC86" s="141">
        <f t="shared" ref="AC86:AC94" si="40">-(AA86-AB86)*$AC$8</f>
        <v>-286.23933896837519</v>
      </c>
      <c r="AD86" s="141">
        <f>-SUMIF(INPUT!$N$7:$VO$7,$C86,INPUT!$N$179:$VO$179)</f>
        <v>0</v>
      </c>
      <c r="AE86" s="141">
        <f>-SUMIF(INPUT!$N$7:$VO$7,$C86,INPUT!$N$180:$VO$180)</f>
        <v>0</v>
      </c>
      <c r="AF86" s="141">
        <f t="shared" si="23"/>
        <v>-123.04610148442248</v>
      </c>
      <c r="AG86" s="142" t="e">
        <f>AF86*HLOOKUP(YEAR(C86),INPUT!$E$53:$P$58,5,FALSE)+F86+I86</f>
        <v>#VALUE!</v>
      </c>
      <c r="AI86" s="143" t="str">
        <v>Jan24 - Dec24</v>
      </c>
      <c r="AJ86" s="39">
        <f>V86/$V$8*WACC!$G$10/12</f>
        <v>1289.8155593689032</v>
      </c>
      <c r="AN86" s="23">
        <f t="shared" si="32"/>
        <v>1</v>
      </c>
    </row>
    <row r="87" spans="1:40" hidden="1" outlineLevel="1">
      <c r="A87" s="23" t="str">
        <f t="shared" ref="A87:A91" si="41">IF(MONTH(C87)=12,B87,"")</f>
        <v/>
      </c>
      <c r="B87" s="23">
        <f t="shared" si="33"/>
        <v>2024</v>
      </c>
      <c r="C87" s="29">
        <v>45323</v>
      </c>
      <c r="D87" s="231">
        <f t="shared" si="34"/>
        <v>0</v>
      </c>
      <c r="E87" s="231">
        <f>SUMIF(INPUT!$F$7:$CK$7,$C87,INPUT!$F$62:$CK$62)</f>
        <v>0</v>
      </c>
      <c r="F87" s="231">
        <f>-SUMIF(INPUT!$F$7:$VO$7,$C87,INPUT!$F$63:$VO$63)</f>
        <v>0</v>
      </c>
      <c r="G87" s="231">
        <f t="shared" si="35"/>
        <v>0</v>
      </c>
      <c r="H87" s="232" t="e">
        <f>SUMIF(INPUT!$F$7:$VO$7,$C87,INPUT!$F$195:$VO$195)</f>
        <v>#VALUE!</v>
      </c>
      <c r="I87" s="231" t="e">
        <f t="shared" si="36"/>
        <v>#VALUE!</v>
      </c>
      <c r="J87" s="140">
        <f>L86+Balances!C76+Balances!D76</f>
        <v>7673.9477597954938</v>
      </c>
      <c r="K87" s="141">
        <f>SUMIF(INPUT!$O$7:$VO$7,$C87,INPUT!$O$77:$VO$77)+SUMIF(INPUT!$O$7:$VO$7,$C87,INPUT!$O$98:$VO$98)</f>
        <v>0</v>
      </c>
      <c r="L87" s="150">
        <f t="shared" si="37"/>
        <v>7673.9477597954938</v>
      </c>
      <c r="M87" s="150">
        <f>O86+Balances!E76</f>
        <v>353031.53876769776</v>
      </c>
      <c r="N87" s="141">
        <f>SUMIF(INPUT!$O$7:$VO$7,$C87,INPUT!$O$119:$VO$119)</f>
        <v>0</v>
      </c>
      <c r="O87" s="150">
        <f t="shared" si="38"/>
        <v>353031.53876769776</v>
      </c>
      <c r="P87" s="150">
        <f>R86+Balances!F76</f>
        <v>85545.411336917401</v>
      </c>
      <c r="Q87" s="141">
        <f>SUMIF(INPUT!$O$7:$VO$7,$C87,INPUT!$O$140:$VO$140)</f>
        <v>-1449.9222222222222</v>
      </c>
      <c r="R87" s="150">
        <f t="shared" si="18"/>
        <v>84095.489114695185</v>
      </c>
      <c r="S87" s="165">
        <f t="shared" si="16"/>
        <v>0</v>
      </c>
      <c r="T87" s="141">
        <f>SUMIF(INPUT!$O$7:$VO$7,$C87,INPUT!$O$77:$VO$77)</f>
        <v>0</v>
      </c>
      <c r="U87" s="150">
        <f>'RateBase-E'!L71</f>
        <v>300766.33931810909</v>
      </c>
      <c r="V87" s="150">
        <f t="shared" si="39"/>
        <v>1620.9485423151227</v>
      </c>
      <c r="W87" s="150">
        <f>Y86+Balances!C76</f>
        <v>-2.5354502895424957E-4</v>
      </c>
      <c r="X87" s="141">
        <f>SUMIF(INPUT!$O$7:$VO$7,$C87,INPUT!$O$98:$VO$98)</f>
        <v>0</v>
      </c>
      <c r="Y87" s="150">
        <f t="shared" si="19"/>
        <v>-2.5354502895424957E-4</v>
      </c>
      <c r="Z87" s="150">
        <f t="shared" si="14"/>
        <v>1.3697558901729204E-6</v>
      </c>
      <c r="AA87" s="141">
        <f>SUMIF(INPUT!$O$7:$VO$7,$C87,INPUT!$O$155:$VO$155)+SUMIF(INPUT!$O$7:$VO$7,$C87,INPUT!$O$156:$VO$156)</f>
        <v>3782.5826166773263</v>
      </c>
      <c r="AB87" s="141">
        <f>SUMIF(INPUT!$O$7:$VO$7,$C87,INPUT!$O$160:$VO$160)+SUMIF(INPUT!$O$7:$VO$7,$C87,INPUT!$O$161:$VO$161)</f>
        <v>2419.5381453993491</v>
      </c>
      <c r="AC87" s="141">
        <f t="shared" si="40"/>
        <v>-286.23933896837519</v>
      </c>
      <c r="AD87" s="141">
        <f>-SUMIF(INPUT!$N$7:$VO$7,$C87,INPUT!$N$179:$VO$179)</f>
        <v>0</v>
      </c>
      <c r="AE87" s="141">
        <f>-SUMIF(INPUT!$N$7:$VO$7,$C87,INPUT!$N$180:$VO$180)</f>
        <v>0</v>
      </c>
      <c r="AF87" s="141">
        <f t="shared" si="23"/>
        <v>-115.21301750571888</v>
      </c>
      <c r="AG87" s="142" t="e">
        <f>AF87*HLOOKUP(YEAR(C87),INPUT!$E$53:$P$58,5,FALSE)+F87+I87</f>
        <v>#VALUE!</v>
      </c>
      <c r="AI87" s="143" t="str">
        <v>Jan24 - Dec24</v>
      </c>
      <c r="AJ87" s="39">
        <f>V87/$V$8*WACC!$G$10/12</f>
        <v>1296.0787400614956</v>
      </c>
      <c r="AN87" s="23">
        <f t="shared" si="32"/>
        <v>1</v>
      </c>
    </row>
    <row r="88" spans="1:40" hidden="1" outlineLevel="1">
      <c r="A88" s="23" t="str">
        <f t="shared" si="41"/>
        <v/>
      </c>
      <c r="B88" s="23">
        <f t="shared" si="33"/>
        <v>2024</v>
      </c>
      <c r="C88" s="29">
        <v>45352</v>
      </c>
      <c r="D88" s="231">
        <f t="shared" si="34"/>
        <v>0</v>
      </c>
      <c r="E88" s="231">
        <f>SUMIF(INPUT!$F$7:$CK$7,$C88,INPUT!$F$62:$CK$62)</f>
        <v>0</v>
      </c>
      <c r="F88" s="231">
        <f>-SUMIF(INPUT!$F$7:$VO$7,$C88,INPUT!$F$63:$VO$63)</f>
        <v>0</v>
      </c>
      <c r="G88" s="231">
        <f t="shared" si="35"/>
        <v>0</v>
      </c>
      <c r="H88" s="232" t="e">
        <f>SUMIF(INPUT!$F$7:$VO$7,$C88,INPUT!$F$195:$VO$195)</f>
        <v>#VALUE!</v>
      </c>
      <c r="I88" s="231" t="e">
        <f t="shared" si="36"/>
        <v>#VALUE!</v>
      </c>
      <c r="J88" s="140">
        <f>L87+Balances!C77+Balances!D77</f>
        <v>7673.9477597954938</v>
      </c>
      <c r="K88" s="141">
        <f>SUMIF(INPUT!$O$7:$VO$7,$C88,INPUT!$O$77:$VO$77)+SUMIF(INPUT!$O$7:$VO$7,$C88,INPUT!$O$98:$VO$98)</f>
        <v>0</v>
      </c>
      <c r="L88" s="150">
        <f t="shared" si="37"/>
        <v>7673.9477597954938</v>
      </c>
      <c r="M88" s="150">
        <f>O87+Balances!E77</f>
        <v>353031.53876769776</v>
      </c>
      <c r="N88" s="141">
        <f>SUMIF(INPUT!$O$7:$VO$7,$C88,INPUT!$O$119:$VO$119)</f>
        <v>0</v>
      </c>
      <c r="O88" s="150">
        <f t="shared" si="38"/>
        <v>353031.53876769776</v>
      </c>
      <c r="P88" s="150">
        <f>R87+Balances!F77</f>
        <v>84095.489114695185</v>
      </c>
      <c r="Q88" s="141">
        <f>SUMIF(INPUT!$O$7:$VO$7,$C88,INPUT!$O$140:$VO$140)</f>
        <v>-1449.9222222222222</v>
      </c>
      <c r="R88" s="150">
        <f t="shared" si="18"/>
        <v>82645.566892472969</v>
      </c>
      <c r="S88" s="165">
        <f t="shared" si="16"/>
        <v>0</v>
      </c>
      <c r="T88" s="141">
        <f>SUMIF(INPUT!$O$7:$VO$7,$C88,INPUT!$O$77:$VO$77)</f>
        <v>0</v>
      </c>
      <c r="U88" s="150">
        <f>'RateBase-E'!L72</f>
        <v>302216.26154033135</v>
      </c>
      <c r="V88" s="150">
        <f t="shared" si="39"/>
        <v>1628.7816262938263</v>
      </c>
      <c r="W88" s="150">
        <f>Y87+Balances!C77</f>
        <v>-2.5354502895424957E-4</v>
      </c>
      <c r="X88" s="141">
        <f>SUMIF(INPUT!$O$7:$VO$7,$C88,INPUT!$O$98:$VO$98)</f>
        <v>0</v>
      </c>
      <c r="Y88" s="150">
        <f t="shared" si="19"/>
        <v>-2.5354502895424957E-4</v>
      </c>
      <c r="Z88" s="150">
        <f t="shared" ref="Z88:Z97" si="42">-(Y87+Y88)/2*$Z$8</f>
        <v>1.3697558901729204E-6</v>
      </c>
      <c r="AA88" s="141">
        <f>SUMIF(INPUT!$O$7:$VO$7,$C88,INPUT!$O$155:$VO$155)+SUMIF(INPUT!$O$7:$VO$7,$C88,INPUT!$O$156:$VO$156)</f>
        <v>3782.5826166773263</v>
      </c>
      <c r="AB88" s="141">
        <f>SUMIF(INPUT!$O$7:$VO$7,$C88,INPUT!$O$160:$VO$160)+SUMIF(INPUT!$O$7:$VO$7,$C88,INPUT!$O$161:$VO$161)</f>
        <v>2419.5381453993491</v>
      </c>
      <c r="AC88" s="141">
        <f t="shared" si="40"/>
        <v>-286.23933896837519</v>
      </c>
      <c r="AD88" s="141">
        <f>-SUMIF(INPUT!$N$7:$VO$7,$C88,INPUT!$N$179:$VO$179)</f>
        <v>0</v>
      </c>
      <c r="AE88" s="141">
        <f>-SUMIF(INPUT!$N$7:$VO$7,$C88,INPUT!$N$180:$VO$180)</f>
        <v>0</v>
      </c>
      <c r="AF88" s="141">
        <f t="shared" si="23"/>
        <v>-107.37993352701528</v>
      </c>
      <c r="AG88" s="142" t="e">
        <f>AF88*HLOOKUP(YEAR(C88),INPUT!$E$53:$P$58,5,FALSE)+F88+I88</f>
        <v>#VALUE!</v>
      </c>
      <c r="AI88" s="143" t="str">
        <v>Jan24 - Dec24</v>
      </c>
      <c r="AJ88" s="39">
        <f>V88/$V$8*WACC!$G$10/12</f>
        <v>1302.3419207540881</v>
      </c>
      <c r="AN88" s="23">
        <f t="shared" si="32"/>
        <v>1</v>
      </c>
    </row>
    <row r="89" spans="1:40" hidden="1" outlineLevel="1">
      <c r="A89" s="23" t="str">
        <f t="shared" si="41"/>
        <v/>
      </c>
      <c r="B89" s="23">
        <f t="shared" si="33"/>
        <v>2024</v>
      </c>
      <c r="C89" s="29">
        <v>45383</v>
      </c>
      <c r="D89" s="231">
        <f t="shared" si="34"/>
        <v>0</v>
      </c>
      <c r="E89" s="231">
        <f>SUMIF(INPUT!$F$7:$CK$7,$C89,INPUT!$F$62:$CK$62)</f>
        <v>0</v>
      </c>
      <c r="F89" s="231">
        <f>-SUMIF(INPUT!$F$7:$VO$7,$C89,INPUT!$F$63:$VO$63)</f>
        <v>0</v>
      </c>
      <c r="G89" s="231">
        <f t="shared" si="35"/>
        <v>0</v>
      </c>
      <c r="H89" s="232" t="e">
        <f>SUMIF(INPUT!$F$7:$VO$7,$C89,INPUT!$F$195:$VO$195)</f>
        <v>#VALUE!</v>
      </c>
      <c r="I89" s="231" t="e">
        <f t="shared" si="36"/>
        <v>#VALUE!</v>
      </c>
      <c r="J89" s="140">
        <f>L88+Balances!C78+Balances!D78</f>
        <v>7673.9477597954938</v>
      </c>
      <c r="K89" s="141">
        <f>SUMIF(INPUT!$O$7:$VO$7,$C89,INPUT!$O$77:$VO$77)+SUMIF(INPUT!$O$7:$VO$7,$C89,INPUT!$O$98:$VO$98)</f>
        <v>0</v>
      </c>
      <c r="L89" s="150">
        <f t="shared" si="37"/>
        <v>7673.9477597954938</v>
      </c>
      <c r="M89" s="150">
        <f>O88+Balances!E78</f>
        <v>353031.53876769776</v>
      </c>
      <c r="N89" s="141">
        <f>SUMIF(INPUT!$O$7:$VO$7,$C89,INPUT!$O$119:$VO$119)</f>
        <v>0</v>
      </c>
      <c r="O89" s="150">
        <f t="shared" si="38"/>
        <v>353031.53876769776</v>
      </c>
      <c r="P89" s="150">
        <f>R88+Balances!F78</f>
        <v>82645.566892472969</v>
      </c>
      <c r="Q89" s="141">
        <f>SUMIF(INPUT!$O$7:$VO$7,$C89,INPUT!$O$140:$VO$140)</f>
        <v>-1449.9222222222222</v>
      </c>
      <c r="R89" s="150">
        <f t="shared" si="18"/>
        <v>81195.644670250753</v>
      </c>
      <c r="S89" s="165">
        <f t="shared" ref="S89:S145" si="43">IF(K89=0,0,T89/K89)</f>
        <v>0</v>
      </c>
      <c r="T89" s="141">
        <f>SUMIF(INPUT!$O$7:$VO$7,$C89,INPUT!$O$77:$VO$77)</f>
        <v>0</v>
      </c>
      <c r="U89" s="150">
        <f>'RateBase-E'!L73</f>
        <v>303666.18376255361</v>
      </c>
      <c r="V89" s="150">
        <f t="shared" si="39"/>
        <v>1636.6147102725306</v>
      </c>
      <c r="W89" s="150">
        <f>Y88+Balances!C78</f>
        <v>-2.5354502895424957E-4</v>
      </c>
      <c r="X89" s="141">
        <f>SUMIF(INPUT!$O$7:$VO$7,$C89,INPUT!$O$98:$VO$98)</f>
        <v>0</v>
      </c>
      <c r="Y89" s="150">
        <f t="shared" si="19"/>
        <v>-2.5354502895424957E-4</v>
      </c>
      <c r="Z89" s="150">
        <f t="shared" si="42"/>
        <v>1.3697558901729204E-6</v>
      </c>
      <c r="AA89" s="141">
        <f>SUMIF(INPUT!$O$7:$VO$7,$C89,INPUT!$O$155:$VO$155)+SUMIF(INPUT!$O$7:$VO$7,$C89,INPUT!$O$156:$VO$156)</f>
        <v>3782.5826166773263</v>
      </c>
      <c r="AB89" s="141">
        <f>SUMIF(INPUT!$O$7:$VO$7,$C89,INPUT!$O$160:$VO$160)+SUMIF(INPUT!$O$7:$VO$7,$C89,INPUT!$O$161:$VO$161)</f>
        <v>2419.5381453993491</v>
      </c>
      <c r="AC89" s="141">
        <f t="shared" si="40"/>
        <v>-286.23933896837519</v>
      </c>
      <c r="AD89" s="141">
        <f>-SUMIF(INPUT!$N$7:$VO$7,$C89,INPUT!$N$179:$VO$179)</f>
        <v>0</v>
      </c>
      <c r="AE89" s="141">
        <f>-SUMIF(INPUT!$N$7:$VO$7,$C89,INPUT!$N$180:$VO$180)</f>
        <v>0</v>
      </c>
      <c r="AF89" s="141">
        <f t="shared" si="23"/>
        <v>-99.546849548311002</v>
      </c>
      <c r="AG89" s="142" t="e">
        <f>AF89*HLOOKUP(YEAR(C89),INPUT!$E$53:$P$58,5,FALSE)+F89+I89</f>
        <v>#VALUE!</v>
      </c>
      <c r="AI89" s="143" t="str">
        <v>Jan24 - Dec24</v>
      </c>
      <c r="AJ89" s="39">
        <f>V89/$V$8*WACC!$G$10/12</f>
        <v>1308.6051014466811</v>
      </c>
      <c r="AN89" s="23">
        <f t="shared" si="32"/>
        <v>1</v>
      </c>
    </row>
    <row r="90" spans="1:40" hidden="1" outlineLevel="1">
      <c r="A90" s="23" t="str">
        <f t="shared" si="41"/>
        <v/>
      </c>
      <c r="B90" s="23">
        <f t="shared" si="33"/>
        <v>2024</v>
      </c>
      <c r="C90" s="29">
        <v>45413</v>
      </c>
      <c r="D90" s="231">
        <f t="shared" si="34"/>
        <v>0</v>
      </c>
      <c r="E90" s="231">
        <f>SUMIF(INPUT!$F$7:$CK$7,$C90,INPUT!$F$62:$CK$62)</f>
        <v>0</v>
      </c>
      <c r="F90" s="231">
        <f>-SUMIF(INPUT!$F$7:$VO$7,$C90,INPUT!$F$63:$VO$63)</f>
        <v>0</v>
      </c>
      <c r="G90" s="231">
        <f t="shared" si="35"/>
        <v>0</v>
      </c>
      <c r="H90" s="232" t="e">
        <f>SUMIF(INPUT!$F$7:$VO$7,$C90,INPUT!$F$195:$VO$195)</f>
        <v>#VALUE!</v>
      </c>
      <c r="I90" s="231" t="e">
        <f t="shared" si="36"/>
        <v>#VALUE!</v>
      </c>
      <c r="J90" s="140">
        <f>L89+Balances!C79+Balances!D79</f>
        <v>7673.9477597954938</v>
      </c>
      <c r="K90" s="141">
        <f>SUMIF(INPUT!$O$7:$VO$7,$C90,INPUT!$O$77:$VO$77)+SUMIF(INPUT!$O$7:$VO$7,$C90,INPUT!$O$98:$VO$98)</f>
        <v>0</v>
      </c>
      <c r="L90" s="150">
        <f t="shared" si="37"/>
        <v>7673.9477597954938</v>
      </c>
      <c r="M90" s="150">
        <f>O89+Balances!E79</f>
        <v>353031.53876769776</v>
      </c>
      <c r="N90" s="141">
        <f>SUMIF(INPUT!$O$7:$VO$7,$C90,INPUT!$O$119:$VO$119)</f>
        <v>0</v>
      </c>
      <c r="O90" s="150">
        <f t="shared" si="38"/>
        <v>353031.53876769776</v>
      </c>
      <c r="P90" s="150">
        <f>R89+Balances!F79</f>
        <v>81195.644670250753</v>
      </c>
      <c r="Q90" s="141">
        <f>SUMIF(INPUT!$O$7:$VO$7,$C90,INPUT!$O$140:$VO$140)</f>
        <v>-1449.9222222222222</v>
      </c>
      <c r="R90" s="150">
        <f t="shared" si="18"/>
        <v>79745.722448028537</v>
      </c>
      <c r="S90" s="165">
        <f t="shared" si="43"/>
        <v>0</v>
      </c>
      <c r="T90" s="141">
        <f>SUMIF(INPUT!$O$7:$VO$7,$C90,INPUT!$O$77:$VO$77)</f>
        <v>0</v>
      </c>
      <c r="U90" s="150">
        <f>'RateBase-E'!L74</f>
        <v>305116.10598477582</v>
      </c>
      <c r="V90" s="150">
        <f t="shared" si="39"/>
        <v>1644.4477942512342</v>
      </c>
      <c r="W90" s="150">
        <f>Y89+Balances!C79</f>
        <v>-2.5354502895424957E-4</v>
      </c>
      <c r="X90" s="141">
        <f>SUMIF(INPUT!$O$7:$VO$7,$C90,INPUT!$O$98:$VO$98)</f>
        <v>0</v>
      </c>
      <c r="Y90" s="150">
        <f t="shared" si="19"/>
        <v>-2.5354502895424957E-4</v>
      </c>
      <c r="Z90" s="150">
        <f t="shared" si="42"/>
        <v>1.3697558901729204E-6</v>
      </c>
      <c r="AA90" s="141">
        <f>SUMIF(INPUT!$O$7:$VO$7,$C90,INPUT!$O$155:$VO$155)+SUMIF(INPUT!$O$7:$VO$7,$C90,INPUT!$O$156:$VO$156)</f>
        <v>3782.5826166773263</v>
      </c>
      <c r="AB90" s="141">
        <f>SUMIF(INPUT!$O$7:$VO$7,$C90,INPUT!$O$160:$VO$160)+SUMIF(INPUT!$O$7:$VO$7,$C90,INPUT!$O$161:$VO$161)</f>
        <v>2419.5381453993491</v>
      </c>
      <c r="AC90" s="141">
        <f t="shared" si="40"/>
        <v>-286.23933896837519</v>
      </c>
      <c r="AD90" s="141">
        <f>-SUMIF(INPUT!$N$7:$VO$7,$C90,INPUT!$N$179:$VO$179)</f>
        <v>0</v>
      </c>
      <c r="AE90" s="141">
        <f>-SUMIF(INPUT!$N$7:$VO$7,$C90,INPUT!$N$180:$VO$180)</f>
        <v>0</v>
      </c>
      <c r="AF90" s="141">
        <f t="shared" si="23"/>
        <v>-91.713765569607403</v>
      </c>
      <c r="AG90" s="142" t="e">
        <f>AF90*HLOOKUP(YEAR(C90),INPUT!$E$53:$P$58,5,FALSE)+F90+I90</f>
        <v>#VALUE!</v>
      </c>
      <c r="AI90" s="143" t="str">
        <v>Jan24 - Dec24</v>
      </c>
      <c r="AJ90" s="39">
        <f>V90/$V$8*WACC!$G$10/12</f>
        <v>1314.8682821392738</v>
      </c>
      <c r="AN90" s="23">
        <f t="shared" si="32"/>
        <v>1</v>
      </c>
    </row>
    <row r="91" spans="1:40" hidden="1" outlineLevel="1">
      <c r="A91" s="23" t="str">
        <f t="shared" si="41"/>
        <v/>
      </c>
      <c r="B91" s="23">
        <f t="shared" si="33"/>
        <v>2024</v>
      </c>
      <c r="C91" s="29">
        <v>45444</v>
      </c>
      <c r="D91" s="231">
        <f t="shared" si="34"/>
        <v>0</v>
      </c>
      <c r="E91" s="231">
        <f>SUMIF(INPUT!$F$7:$CK$7,$C91,INPUT!$F$62:$CK$62)</f>
        <v>0</v>
      </c>
      <c r="F91" s="231">
        <f>-SUMIF(INPUT!$F$7:$VO$7,$C91,INPUT!$F$63:$VO$63)</f>
        <v>0</v>
      </c>
      <c r="G91" s="231">
        <f t="shared" si="35"/>
        <v>0</v>
      </c>
      <c r="H91" s="232" t="e">
        <f>SUMIF(INPUT!$F$7:$VO$7,$C91,INPUT!$F$195:$VO$195)</f>
        <v>#VALUE!</v>
      </c>
      <c r="I91" s="231" t="e">
        <f t="shared" si="36"/>
        <v>#VALUE!</v>
      </c>
      <c r="J91" s="140">
        <f>L90+Balances!C80+Balances!D80</f>
        <v>7673.9477597954938</v>
      </c>
      <c r="K91" s="141">
        <f>SUMIF(INPUT!$O$7:$VO$7,$C91,INPUT!$O$77:$VO$77)+SUMIF(INPUT!$O$7:$VO$7,$C91,INPUT!$O$98:$VO$98)</f>
        <v>0</v>
      </c>
      <c r="L91" s="150">
        <f t="shared" si="37"/>
        <v>7673.9477597954938</v>
      </c>
      <c r="M91" s="150">
        <f>O90+Balances!E80</f>
        <v>353031.53876769776</v>
      </c>
      <c r="N91" s="141">
        <f>SUMIF(INPUT!$O$7:$VO$7,$C91,INPUT!$O$119:$VO$119)</f>
        <v>0</v>
      </c>
      <c r="O91" s="150">
        <f t="shared" si="38"/>
        <v>353031.53876769776</v>
      </c>
      <c r="P91" s="150">
        <f>R90+Balances!F80</f>
        <v>79745.722448028537</v>
      </c>
      <c r="Q91" s="141">
        <f>SUMIF(INPUT!$O$7:$VO$7,$C91,INPUT!$O$140:$VO$140)</f>
        <v>-1449.9222222222222</v>
      </c>
      <c r="R91" s="150">
        <f t="shared" si="18"/>
        <v>78295.800225806321</v>
      </c>
      <c r="S91" s="165">
        <f t="shared" si="43"/>
        <v>0</v>
      </c>
      <c r="T91" s="141">
        <f>SUMIF(INPUT!$O$7:$VO$7,$C91,INPUT!$O$77:$VO$77)</f>
        <v>0</v>
      </c>
      <c r="U91" s="150">
        <f>'RateBase-E'!L75</f>
        <v>306566.02820699802</v>
      </c>
      <c r="V91" s="150">
        <f t="shared" si="39"/>
        <v>1652.2808782299376</v>
      </c>
      <c r="W91" s="150">
        <f>Y90+Balances!C80</f>
        <v>-2.5354502895424957E-4</v>
      </c>
      <c r="X91" s="141">
        <f>SUMIF(INPUT!$O$7:$VO$7,$C91,INPUT!$O$98:$VO$98)</f>
        <v>0</v>
      </c>
      <c r="Y91" s="150">
        <f t="shared" si="19"/>
        <v>-2.5354502895424957E-4</v>
      </c>
      <c r="Z91" s="150">
        <f t="shared" si="42"/>
        <v>1.3697558901729204E-6</v>
      </c>
      <c r="AA91" s="141">
        <f>SUMIF(INPUT!$O$7:$VO$7,$C91,INPUT!$O$155:$VO$155)+SUMIF(INPUT!$O$7:$VO$7,$C91,INPUT!$O$156:$VO$156)</f>
        <v>3782.5826166773263</v>
      </c>
      <c r="AB91" s="141">
        <f>SUMIF(INPUT!$O$7:$VO$7,$C91,INPUT!$O$160:$VO$160)+SUMIF(INPUT!$O$7:$VO$7,$C91,INPUT!$O$161:$VO$161)</f>
        <v>2419.5381453993491</v>
      </c>
      <c r="AC91" s="141">
        <f t="shared" si="40"/>
        <v>-286.23933896837519</v>
      </c>
      <c r="AD91" s="141">
        <f>-SUMIF(INPUT!$N$7:$VO$7,$C91,INPUT!$N$179:$VO$179)</f>
        <v>0</v>
      </c>
      <c r="AE91" s="141">
        <f>-SUMIF(INPUT!$N$7:$VO$7,$C91,INPUT!$N$180:$VO$180)</f>
        <v>0</v>
      </c>
      <c r="AF91" s="141">
        <f t="shared" si="23"/>
        <v>-83.880681590904032</v>
      </c>
      <c r="AG91" s="142" t="e">
        <f>AF91*HLOOKUP(YEAR(C91),INPUT!$E$53:$P$58,5,FALSE)+F91+I91</f>
        <v>#VALUE!</v>
      </c>
      <c r="AI91" s="143" t="str">
        <v>Jan24 - Dec24</v>
      </c>
      <c r="AJ91" s="39">
        <f>V91/$V$8*WACC!$G$10/12</f>
        <v>1321.1314628318662</v>
      </c>
      <c r="AN91" s="23">
        <f t="shared" si="32"/>
        <v>1</v>
      </c>
    </row>
    <row r="92" spans="1:40" hidden="1" outlineLevel="1">
      <c r="A92" s="23" t="str">
        <f t="shared" ref="A92:A96" si="44">IF(MONTH(C92)=12,B92,"")</f>
        <v/>
      </c>
      <c r="B92" s="23">
        <f t="shared" ref="B92:B97" si="45">YEAR(C92)</f>
        <v>2024</v>
      </c>
      <c r="C92" s="29">
        <v>45474</v>
      </c>
      <c r="D92" s="231">
        <f t="shared" si="34"/>
        <v>0</v>
      </c>
      <c r="E92" s="231">
        <f>SUMIF(INPUT!$F$7:$CK$7,$C92,INPUT!$F$62:$CK$62)</f>
        <v>0</v>
      </c>
      <c r="F92" s="231">
        <f>-SUMIF(INPUT!$F$7:$VO$7,$C92,INPUT!$F$63:$VO$63)</f>
        <v>0</v>
      </c>
      <c r="G92" s="231">
        <f t="shared" si="35"/>
        <v>0</v>
      </c>
      <c r="H92" s="232" t="e">
        <f>SUMIF(INPUT!$F$7:$VO$7,$C92,INPUT!$F$195:$VO$195)</f>
        <v>#VALUE!</v>
      </c>
      <c r="I92" s="231" t="e">
        <f t="shared" si="36"/>
        <v>#VALUE!</v>
      </c>
      <c r="J92" s="140">
        <f>L91+Balances!C81+Balances!D81</f>
        <v>7673.9477597954938</v>
      </c>
      <c r="K92" s="141">
        <f>SUMIF(INPUT!$O$7:$VO$7,$C92,INPUT!$O$77:$VO$77)+SUMIF(INPUT!$O$7:$VO$7,$C92,INPUT!$O$98:$VO$98)</f>
        <v>0</v>
      </c>
      <c r="L92" s="150">
        <f t="shared" si="37"/>
        <v>7673.9477597954938</v>
      </c>
      <c r="M92" s="150">
        <f>O91+Balances!E81</f>
        <v>353031.53876769776</v>
      </c>
      <c r="N92" s="141">
        <f>SUMIF(INPUT!$O$7:$VO$7,$C92,INPUT!$O$119:$VO$119)</f>
        <v>0</v>
      </c>
      <c r="O92" s="150">
        <f t="shared" si="38"/>
        <v>353031.53876769776</v>
      </c>
      <c r="P92" s="150">
        <f>R91+Balances!F81</f>
        <v>78295.800225806321</v>
      </c>
      <c r="Q92" s="141">
        <f>SUMIF(INPUT!$O$7:$VO$7,$C92,INPUT!$O$140:$VO$140)</f>
        <v>-1449.9222222222222</v>
      </c>
      <c r="R92" s="150">
        <f t="shared" si="18"/>
        <v>76845.878003584105</v>
      </c>
      <c r="S92" s="165">
        <f t="shared" si="43"/>
        <v>0</v>
      </c>
      <c r="T92" s="141">
        <f>SUMIF(INPUT!$O$7:$VO$7,$C92,INPUT!$O$77:$VO$77)</f>
        <v>0</v>
      </c>
      <c r="U92" s="150">
        <f>'RateBase-E'!L76</f>
        <v>308015.95042922022</v>
      </c>
      <c r="V92" s="150">
        <f t="shared" si="39"/>
        <v>1660.1139622086412</v>
      </c>
      <c r="W92" s="150">
        <f>Y91+Balances!C81</f>
        <v>-2.5354502895424957E-4</v>
      </c>
      <c r="X92" s="141">
        <f>SUMIF(INPUT!$O$7:$VO$7,$C92,INPUT!$O$98:$VO$98)</f>
        <v>0</v>
      </c>
      <c r="Y92" s="150">
        <f t="shared" si="19"/>
        <v>-2.5354502895424957E-4</v>
      </c>
      <c r="Z92" s="150">
        <f t="shared" si="42"/>
        <v>1.3697558901729204E-6</v>
      </c>
      <c r="AA92" s="141">
        <f>SUMIF(INPUT!$O$7:$VO$7,$C92,INPUT!$O$155:$VO$155)+SUMIF(INPUT!$O$7:$VO$7,$C92,INPUT!$O$156:$VO$156)</f>
        <v>3782.5826166773263</v>
      </c>
      <c r="AB92" s="141">
        <f>SUMIF(INPUT!$O$7:$VO$7,$C92,INPUT!$O$160:$VO$160)+SUMIF(INPUT!$O$7:$VO$7,$C92,INPUT!$O$161:$VO$161)</f>
        <v>2419.5381453993491</v>
      </c>
      <c r="AC92" s="141">
        <f t="shared" si="40"/>
        <v>-286.23933896837519</v>
      </c>
      <c r="AD92" s="141">
        <f>-SUMIF(INPUT!$N$7:$VO$7,$C92,INPUT!$N$179:$VO$179)</f>
        <v>0</v>
      </c>
      <c r="AE92" s="141">
        <f>-SUMIF(INPUT!$N$7:$VO$7,$C92,INPUT!$N$180:$VO$180)</f>
        <v>0</v>
      </c>
      <c r="AF92" s="141">
        <f t="shared" si="23"/>
        <v>-76.047597612200434</v>
      </c>
      <c r="AG92" s="142" t="e">
        <f>AF92*HLOOKUP(YEAR(C92),INPUT!$E$53:$P$58,5,FALSE)+F92+I92</f>
        <v>#VALUE!</v>
      </c>
      <c r="AI92" s="143" t="str">
        <v>Jan24 - Dec24</v>
      </c>
      <c r="AJ92" s="39">
        <f>V92/$V$8*WACC!$G$10/12</f>
        <v>1327.3946435244586</v>
      </c>
      <c r="AN92" s="23">
        <f t="shared" si="32"/>
        <v>1</v>
      </c>
    </row>
    <row r="93" spans="1:40" hidden="1" outlineLevel="1">
      <c r="A93" s="23" t="str">
        <f t="shared" si="44"/>
        <v/>
      </c>
      <c r="B93" s="23">
        <f t="shared" si="45"/>
        <v>2024</v>
      </c>
      <c r="C93" s="29">
        <v>45505</v>
      </c>
      <c r="D93" s="231">
        <f t="shared" si="34"/>
        <v>0</v>
      </c>
      <c r="E93" s="231">
        <f>SUMIF(INPUT!$F$7:$CK$7,$C93,INPUT!$F$62:$CK$62)</f>
        <v>0</v>
      </c>
      <c r="F93" s="231">
        <f>-SUMIF(INPUT!$F$7:$VO$7,$C93,INPUT!$F$63:$VO$63)</f>
        <v>0</v>
      </c>
      <c r="G93" s="231">
        <f t="shared" si="35"/>
        <v>0</v>
      </c>
      <c r="H93" s="232" t="e">
        <f>SUMIF(INPUT!$F$7:$VO$7,$C93,INPUT!$F$195:$VO$195)</f>
        <v>#VALUE!</v>
      </c>
      <c r="I93" s="231" t="e">
        <f t="shared" si="36"/>
        <v>#VALUE!</v>
      </c>
      <c r="J93" s="140">
        <f>L92+Balances!C82+Balances!D82</f>
        <v>7673.9477597954938</v>
      </c>
      <c r="K93" s="141">
        <f>SUMIF(INPUT!$O$7:$VO$7,$C93,INPUT!$O$77:$VO$77)+SUMIF(INPUT!$O$7:$VO$7,$C93,INPUT!$O$98:$VO$98)</f>
        <v>0</v>
      </c>
      <c r="L93" s="150">
        <f t="shared" si="37"/>
        <v>7673.9477597954938</v>
      </c>
      <c r="M93" s="150">
        <f>O92+Balances!E82</f>
        <v>353031.53876769776</v>
      </c>
      <c r="N93" s="141">
        <f>SUMIF(INPUT!$O$7:$VO$7,$C93,INPUT!$O$119:$VO$119)</f>
        <v>0</v>
      </c>
      <c r="O93" s="150">
        <f t="shared" si="38"/>
        <v>353031.53876769776</v>
      </c>
      <c r="P93" s="150">
        <f>R92+Balances!F82</f>
        <v>76845.878003584105</v>
      </c>
      <c r="Q93" s="141">
        <f>SUMIF(INPUT!$O$7:$VO$7,$C93,INPUT!$O$140:$VO$140)</f>
        <v>-1449.9222222222222</v>
      </c>
      <c r="R93" s="150">
        <f t="shared" si="18"/>
        <v>75395.955781361889</v>
      </c>
      <c r="S93" s="165">
        <f t="shared" si="43"/>
        <v>0</v>
      </c>
      <c r="T93" s="141">
        <f>SUMIF(INPUT!$O$7:$VO$7,$C93,INPUT!$O$77:$VO$77)</f>
        <v>0</v>
      </c>
      <c r="U93" s="150">
        <f>'RateBase-E'!L77</f>
        <v>309465.87265144242</v>
      </c>
      <c r="V93" s="150">
        <f t="shared" si="39"/>
        <v>1667.9470461873448</v>
      </c>
      <c r="W93" s="150">
        <f>Y92+Balances!C82</f>
        <v>-2.5354502895424957E-4</v>
      </c>
      <c r="X93" s="141">
        <f>SUMIF(INPUT!$O$7:$VO$7,$C93,INPUT!$O$98:$VO$98)</f>
        <v>0</v>
      </c>
      <c r="Y93" s="150">
        <f t="shared" si="19"/>
        <v>-2.5354502895424957E-4</v>
      </c>
      <c r="Z93" s="150">
        <f t="shared" si="42"/>
        <v>1.3697558901729204E-6</v>
      </c>
      <c r="AA93" s="141">
        <f>SUMIF(INPUT!$O$7:$VO$7,$C93,INPUT!$O$155:$VO$155)+SUMIF(INPUT!$O$7:$VO$7,$C93,INPUT!$O$156:$VO$156)</f>
        <v>3782.5826166773263</v>
      </c>
      <c r="AB93" s="141">
        <f>SUMIF(INPUT!$O$7:$VO$7,$C93,INPUT!$O$160:$VO$160)+SUMIF(INPUT!$O$7:$VO$7,$C93,INPUT!$O$161:$VO$161)</f>
        <v>2419.5381453993491</v>
      </c>
      <c r="AC93" s="141">
        <f t="shared" si="40"/>
        <v>-286.23933896837519</v>
      </c>
      <c r="AD93" s="141">
        <f>-SUMIF(INPUT!$N$7:$VO$7,$C93,INPUT!$N$179:$VO$179)</f>
        <v>0</v>
      </c>
      <c r="AE93" s="141">
        <f>-SUMIF(INPUT!$N$7:$VO$7,$C93,INPUT!$N$180:$VO$180)</f>
        <v>0</v>
      </c>
      <c r="AF93" s="141">
        <f t="shared" si="23"/>
        <v>-68.214513633496836</v>
      </c>
      <c r="AG93" s="142" t="e">
        <f>AF93*HLOOKUP(YEAR(C93),INPUT!$E$53:$P$58,5,FALSE)+F93+I93</f>
        <v>#VALUE!</v>
      </c>
      <c r="AI93" s="143" t="str">
        <v>Jan24 - Dec24</v>
      </c>
      <c r="AJ93" s="39">
        <f>V93/$V$8*WACC!$G$10/12</f>
        <v>1333.6578242170513</v>
      </c>
      <c r="AN93" s="23">
        <f t="shared" si="32"/>
        <v>1</v>
      </c>
    </row>
    <row r="94" spans="1:40" hidden="1" outlineLevel="1">
      <c r="A94" s="23" t="str">
        <f t="shared" si="44"/>
        <v/>
      </c>
      <c r="B94" s="23">
        <f t="shared" si="45"/>
        <v>2024</v>
      </c>
      <c r="C94" s="29">
        <v>45536</v>
      </c>
      <c r="D94" s="231">
        <f t="shared" si="34"/>
        <v>0</v>
      </c>
      <c r="E94" s="231">
        <f>SUMIF(INPUT!$F$7:$CK$7,$C94,INPUT!$F$62:$CK$62)</f>
        <v>0</v>
      </c>
      <c r="F94" s="231">
        <f>-SUMIF(INPUT!$F$7:$VO$7,$C94,INPUT!$F$63:$VO$63)</f>
        <v>0</v>
      </c>
      <c r="G94" s="231">
        <f t="shared" si="35"/>
        <v>0</v>
      </c>
      <c r="H94" s="232" t="e">
        <f>SUMIF(INPUT!$F$7:$VO$7,$C94,INPUT!$F$195:$VO$195)</f>
        <v>#VALUE!</v>
      </c>
      <c r="I94" s="231" t="e">
        <f t="shared" si="36"/>
        <v>#VALUE!</v>
      </c>
      <c r="J94" s="140">
        <f>L93+Balances!C83+Balances!D83</f>
        <v>7673.9477597954938</v>
      </c>
      <c r="K94" s="141">
        <f>SUMIF(INPUT!$O$7:$VO$7,$C94,INPUT!$O$77:$VO$77)+SUMIF(INPUT!$O$7:$VO$7,$C94,INPUT!$O$98:$VO$98)</f>
        <v>0</v>
      </c>
      <c r="L94" s="150">
        <f t="shared" si="37"/>
        <v>7673.9477597954938</v>
      </c>
      <c r="M94" s="150">
        <f>O93+Balances!E83</f>
        <v>353031.53876769776</v>
      </c>
      <c r="N94" s="141">
        <f>SUMIF(INPUT!$O$7:$VO$7,$C94,INPUT!$O$119:$VO$119)</f>
        <v>0</v>
      </c>
      <c r="O94" s="150">
        <f t="shared" si="38"/>
        <v>353031.53876769776</v>
      </c>
      <c r="P94" s="150">
        <f>R93+Balances!F83</f>
        <v>75395.955781361889</v>
      </c>
      <c r="Q94" s="141">
        <f>SUMIF(INPUT!$O$7:$VO$7,$C94,INPUT!$O$140:$VO$140)</f>
        <v>-1449.9222222222222</v>
      </c>
      <c r="R94" s="150">
        <f>P94+Q94</f>
        <v>73946.033559139672</v>
      </c>
      <c r="S94" s="165">
        <f t="shared" si="43"/>
        <v>0</v>
      </c>
      <c r="T94" s="141">
        <f>SUMIF(INPUT!$O$7:$VO$7,$C94,INPUT!$O$77:$VO$77)</f>
        <v>0</v>
      </c>
      <c r="U94" s="150">
        <f>'RateBase-E'!L78</f>
        <v>310915.79487366474</v>
      </c>
      <c r="V94" s="150">
        <f t="shared" si="39"/>
        <v>1675.7801301660488</v>
      </c>
      <c r="W94" s="150">
        <f>Y93+Balances!C83</f>
        <v>-2.5354502895424957E-4</v>
      </c>
      <c r="X94" s="141">
        <f>SUMIF(INPUT!$O$7:$VO$7,$C94,INPUT!$O$98:$VO$98)</f>
        <v>0</v>
      </c>
      <c r="Y94" s="150">
        <f t="shared" si="19"/>
        <v>-2.5354502895424957E-4</v>
      </c>
      <c r="Z94" s="150">
        <f t="shared" si="42"/>
        <v>1.3697558901729204E-6</v>
      </c>
      <c r="AA94" s="141">
        <f>SUMIF(INPUT!$O$7:$VO$7,$C94,INPUT!$O$155:$VO$155)+SUMIF(INPUT!$O$7:$VO$7,$C94,INPUT!$O$156:$VO$156)</f>
        <v>3782.5826166773263</v>
      </c>
      <c r="AB94" s="141">
        <f>SUMIF(INPUT!$O$7:$VO$7,$C94,INPUT!$O$160:$VO$160)+SUMIF(INPUT!$O$7:$VO$7,$C94,INPUT!$O$161:$VO$161)</f>
        <v>2419.5381453993491</v>
      </c>
      <c r="AC94" s="141">
        <f t="shared" si="40"/>
        <v>-286.23933896837519</v>
      </c>
      <c r="AD94" s="141">
        <f>-SUMIF(INPUT!$N$7:$VO$7,$C94,INPUT!$N$179:$VO$179)</f>
        <v>0</v>
      </c>
      <c r="AE94" s="141">
        <f>-SUMIF(INPUT!$N$7:$VO$7,$C94,INPUT!$N$180:$VO$180)</f>
        <v>0</v>
      </c>
      <c r="AF94" s="141">
        <f t="shared" si="23"/>
        <v>-60.381429654792782</v>
      </c>
      <c r="AG94" s="142" t="e">
        <f>AF94*HLOOKUP(YEAR(C94),INPUT!$E$53:$P$58,5,FALSE)+F94+I94</f>
        <v>#VALUE!</v>
      </c>
      <c r="AI94" s="143" t="str">
        <v>Jan24 - Dec24</v>
      </c>
      <c r="AJ94" s="39">
        <f>V94/$V$8*WACC!$G$10/12</f>
        <v>1339.9210049096439</v>
      </c>
      <c r="AN94" s="23">
        <f t="shared" si="32"/>
        <v>1</v>
      </c>
    </row>
    <row r="95" spans="1:40" hidden="1" outlineLevel="1">
      <c r="A95" s="23" t="str">
        <f t="shared" si="44"/>
        <v/>
      </c>
      <c r="B95" s="23">
        <f t="shared" si="45"/>
        <v>2024</v>
      </c>
      <c r="C95" s="29">
        <v>45566</v>
      </c>
      <c r="D95" s="231">
        <f t="shared" ref="D95:D97" si="46">G94</f>
        <v>0</v>
      </c>
      <c r="E95" s="231">
        <f>SUMIF(INPUT!$F$7:$CK$7,$C95,INPUT!$F$62:$CK$62)</f>
        <v>0</v>
      </c>
      <c r="F95" s="231">
        <f>-SUMIF(INPUT!$F$7:$VO$7,$C95,INPUT!$F$63:$VO$63)</f>
        <v>0</v>
      </c>
      <c r="G95" s="231">
        <f t="shared" ref="G95:G97" si="47">D95+E95+F95</f>
        <v>0</v>
      </c>
      <c r="H95" s="232" t="e">
        <f>SUMIF(INPUT!$F$7:$VO$7,$C95,INPUT!$F$195:$VO$195)</f>
        <v>#VALUE!</v>
      </c>
      <c r="I95" s="231" t="e">
        <f t="shared" ref="I95:I97" si="48">-(G94+G95)/2*H95/12</f>
        <v>#VALUE!</v>
      </c>
      <c r="J95" s="140">
        <f>L94+Balances!C84+Balances!D84</f>
        <v>7673.9477597954938</v>
      </c>
      <c r="K95" s="141">
        <f>SUMIF(INPUT!$O$7:$VO$7,$C95,INPUT!$O$77:$VO$77)+SUMIF(INPUT!$O$7:$VO$7,$C95,INPUT!$O$98:$VO$98)</f>
        <v>0</v>
      </c>
      <c r="L95" s="150">
        <f t="shared" ref="L95:L97" si="49">J95+K95</f>
        <v>7673.9477597954938</v>
      </c>
      <c r="M95" s="150">
        <f>O94+Balances!E84</f>
        <v>353031.53876769776</v>
      </c>
      <c r="N95" s="141">
        <f>SUMIF(INPUT!$O$7:$VO$7,$C95,INPUT!$O$119:$VO$119)</f>
        <v>0</v>
      </c>
      <c r="O95" s="150">
        <f t="shared" ref="O95:O97" si="50">M95+N95</f>
        <v>353031.53876769776</v>
      </c>
      <c r="P95" s="150">
        <f>R94+Balances!F84</f>
        <v>73946.033559139672</v>
      </c>
      <c r="Q95" s="141">
        <f>SUMIF(INPUT!$O$7:$VO$7,$C95,INPUT!$O$140:$VO$140)</f>
        <v>-1449.9222222222222</v>
      </c>
      <c r="R95" s="150">
        <f t="shared" ref="R95:R97" si="51">P95+Q95</f>
        <v>72496.111336917456</v>
      </c>
      <c r="S95" s="165">
        <f t="shared" si="43"/>
        <v>0</v>
      </c>
      <c r="T95" s="141">
        <f>SUMIF(INPUT!$O$7:$VO$7,$C95,INPUT!$O$77:$VO$77)</f>
        <v>0</v>
      </c>
      <c r="U95" s="150">
        <f>'RateBase-E'!L79</f>
        <v>312365.71709588694</v>
      </c>
      <c r="V95" s="150">
        <f t="shared" si="39"/>
        <v>1683.6132141447526</v>
      </c>
      <c r="W95" s="150">
        <f>Y94+Balances!C84</f>
        <v>-2.5354502895424957E-4</v>
      </c>
      <c r="X95" s="141">
        <f>SUMIF(INPUT!$O$7:$VO$7,$C95,INPUT!$O$98:$VO$98)</f>
        <v>0</v>
      </c>
      <c r="Y95" s="150">
        <f t="shared" si="19"/>
        <v>-2.5354502895424957E-4</v>
      </c>
      <c r="Z95" s="150">
        <f t="shared" si="42"/>
        <v>1.3697558901729204E-6</v>
      </c>
      <c r="AA95" s="141">
        <f>SUMIF(INPUT!$O$7:$VO$7,$C95,INPUT!$O$155:$VO$155)+SUMIF(INPUT!$O$7:$VO$7,$C95,INPUT!$O$156:$VO$156)</f>
        <v>3782.5826166773263</v>
      </c>
      <c r="AB95" s="141">
        <f>SUMIF(INPUT!$O$7:$VO$7,$C95,INPUT!$O$160:$VO$160)+SUMIF(INPUT!$O$7:$VO$7,$C95,INPUT!$O$161:$VO$161)</f>
        <v>2419.5381453993491</v>
      </c>
      <c r="AC95" s="141">
        <f t="shared" ref="AC95:AC97" si="52">-(AA95-AB95)*$AC$8</f>
        <v>-286.23933896837519</v>
      </c>
      <c r="AD95" s="141">
        <f>-SUMIF(INPUT!$N$7:$VO$7,$C95,INPUT!$N$179:$VO$179)</f>
        <v>0</v>
      </c>
      <c r="AE95" s="141">
        <f>-SUMIF(INPUT!$N$7:$VO$7,$C95,INPUT!$N$180:$VO$180)</f>
        <v>0</v>
      </c>
      <c r="AF95" s="141">
        <f t="shared" si="23"/>
        <v>-52.548345676088957</v>
      </c>
      <c r="AG95" s="142" t="e">
        <f>AF95*HLOOKUP(YEAR(C95),INPUT!$E$53:$P$58,5,FALSE)+F95+I95</f>
        <v>#VALUE!</v>
      </c>
      <c r="AI95" s="143" t="str">
        <v>Jan24 - Dec24</v>
      </c>
      <c r="AJ95" s="39">
        <f>V95/$V$8*WACC!$G$10/12</f>
        <v>1346.1841856022368</v>
      </c>
      <c r="AN95" s="23">
        <f t="shared" si="32"/>
        <v>1</v>
      </c>
    </row>
    <row r="96" spans="1:40" hidden="1" outlineLevel="1">
      <c r="A96" s="23" t="str">
        <f t="shared" si="44"/>
        <v/>
      </c>
      <c r="B96" s="23">
        <f t="shared" si="45"/>
        <v>2024</v>
      </c>
      <c r="C96" s="29">
        <v>45597</v>
      </c>
      <c r="D96" s="231">
        <f t="shared" si="46"/>
        <v>0</v>
      </c>
      <c r="E96" s="231">
        <f>SUMIF(INPUT!$F$7:$CK$7,$C96,INPUT!$F$62:$CK$62)</f>
        <v>0</v>
      </c>
      <c r="F96" s="231">
        <f>-SUMIF(INPUT!$F$7:$VO$7,$C96,INPUT!$F$63:$VO$63)</f>
        <v>0</v>
      </c>
      <c r="G96" s="231">
        <f t="shared" si="47"/>
        <v>0</v>
      </c>
      <c r="H96" s="232" t="e">
        <f>SUMIF(INPUT!$F$7:$VO$7,$C96,INPUT!$F$195:$VO$195)</f>
        <v>#VALUE!</v>
      </c>
      <c r="I96" s="231" t="e">
        <f t="shared" si="48"/>
        <v>#VALUE!</v>
      </c>
      <c r="J96" s="140">
        <f>L95+Balances!C85+Balances!D85</f>
        <v>7673.9477597954938</v>
      </c>
      <c r="K96" s="141">
        <f>SUMIF(INPUT!$O$7:$VO$7,$C96,INPUT!$O$77:$VO$77)+SUMIF(INPUT!$O$7:$VO$7,$C96,INPUT!$O$98:$VO$98)</f>
        <v>0</v>
      </c>
      <c r="L96" s="150">
        <f t="shared" si="49"/>
        <v>7673.9477597954938</v>
      </c>
      <c r="M96" s="150">
        <f>O95+Balances!E85</f>
        <v>353031.53876769776</v>
      </c>
      <c r="N96" s="141">
        <f>SUMIF(INPUT!$O$7:$VO$7,$C96,INPUT!$O$119:$VO$119)</f>
        <v>0</v>
      </c>
      <c r="O96" s="150">
        <f t="shared" si="50"/>
        <v>353031.53876769776</v>
      </c>
      <c r="P96" s="150">
        <f>R95+Balances!F85</f>
        <v>72496.111336917456</v>
      </c>
      <c r="Q96" s="141">
        <f>SUMIF(INPUT!$O$7:$VO$7,$C96,INPUT!$O$140:$VO$140)</f>
        <v>-1449.9222222222222</v>
      </c>
      <c r="R96" s="150">
        <f t="shared" si="51"/>
        <v>71046.18911469524</v>
      </c>
      <c r="S96" s="165">
        <f t="shared" si="43"/>
        <v>0</v>
      </c>
      <c r="T96" s="141">
        <f>SUMIF(INPUT!$O$7:$VO$7,$C96,INPUT!$O$77:$VO$77)</f>
        <v>0</v>
      </c>
      <c r="U96" s="150">
        <f>'RateBase-E'!L80</f>
        <v>313815.63931810914</v>
      </c>
      <c r="V96" s="150">
        <f t="shared" si="39"/>
        <v>1691.4462981234562</v>
      </c>
      <c r="W96" s="150">
        <f>Y95+Balances!C85</f>
        <v>-2.5354502895424957E-4</v>
      </c>
      <c r="X96" s="141">
        <f>SUMIF(INPUT!$O$7:$VO$7,$C96,INPUT!$O$98:$VO$98)</f>
        <v>0</v>
      </c>
      <c r="Y96" s="150">
        <f t="shared" si="19"/>
        <v>-2.5354502895424957E-4</v>
      </c>
      <c r="Z96" s="150">
        <f t="shared" si="42"/>
        <v>1.3697558901729204E-6</v>
      </c>
      <c r="AA96" s="141">
        <f>SUMIF(INPUT!$O$7:$VO$7,$C96,INPUT!$O$155:$VO$155)+SUMIF(INPUT!$O$7:$VO$7,$C96,INPUT!$O$156:$VO$156)</f>
        <v>3782.5826166773263</v>
      </c>
      <c r="AB96" s="141">
        <f>SUMIF(INPUT!$O$7:$VO$7,$C96,INPUT!$O$160:$VO$160)+SUMIF(INPUT!$O$7:$VO$7,$C96,INPUT!$O$161:$VO$161)</f>
        <v>2419.5381453993491</v>
      </c>
      <c r="AC96" s="141">
        <f t="shared" si="52"/>
        <v>-286.23933896837519</v>
      </c>
      <c r="AD96" s="141">
        <f>-SUMIF(INPUT!$N$7:$VO$7,$C96,INPUT!$N$179:$VO$179)</f>
        <v>0</v>
      </c>
      <c r="AE96" s="141">
        <f>-SUMIF(INPUT!$N$7:$VO$7,$C96,INPUT!$N$180:$VO$180)</f>
        <v>0</v>
      </c>
      <c r="AF96" s="141">
        <f t="shared" si="23"/>
        <v>-44.715261697385358</v>
      </c>
      <c r="AG96" s="142" t="e">
        <f>AF96*HLOOKUP(YEAR(C96),INPUT!$E$53:$P$58,5,FALSE)+F96+I96</f>
        <v>#VALUE!</v>
      </c>
      <c r="AI96" s="143" t="str">
        <v>Jan24 - Dec24</v>
      </c>
      <c r="AJ96" s="39">
        <f>V96/$V$8*WACC!$G$10/12</f>
        <v>1352.4473662948292</v>
      </c>
      <c r="AN96" s="23">
        <f t="shared" si="32"/>
        <v>1</v>
      </c>
    </row>
    <row r="97" spans="1:40" hidden="1" outlineLevel="1">
      <c r="A97" s="23">
        <v>0</v>
      </c>
      <c r="B97" s="23">
        <f t="shared" si="45"/>
        <v>2024</v>
      </c>
      <c r="C97" s="29">
        <v>45627</v>
      </c>
      <c r="D97" s="231">
        <f t="shared" si="46"/>
        <v>0</v>
      </c>
      <c r="E97" s="231">
        <f>SUMIF(INPUT!$F$7:$CK$7,$C97,INPUT!$F$62:$CK$62)</f>
        <v>0</v>
      </c>
      <c r="F97" s="231">
        <f>-SUMIF(INPUT!$F$7:$VO$7,$C97,INPUT!$F$63:$VO$63)</f>
        <v>0</v>
      </c>
      <c r="G97" s="231">
        <f t="shared" si="47"/>
        <v>0</v>
      </c>
      <c r="H97" s="232" t="e">
        <f>SUMIF(INPUT!$F$7:$VO$7,$C97,INPUT!$F$195:$VO$195)</f>
        <v>#VALUE!</v>
      </c>
      <c r="I97" s="231" t="e">
        <f t="shared" si="48"/>
        <v>#VALUE!</v>
      </c>
      <c r="J97" s="140">
        <f>L96+Balances!C86+Balances!D86</f>
        <v>7673.9477597954938</v>
      </c>
      <c r="K97" s="141">
        <f>SUMIF(INPUT!$O$7:$VO$7,$C97,INPUT!$O$77:$VO$77)+SUMIF(INPUT!$O$7:$VO$7,$C97,INPUT!$O$98:$VO$98)</f>
        <v>0</v>
      </c>
      <c r="L97" s="150">
        <f t="shared" si="49"/>
        <v>7673.9477597954938</v>
      </c>
      <c r="M97" s="150">
        <f>O96+Balances!E86</f>
        <v>353031.53876769776</v>
      </c>
      <c r="N97" s="141">
        <f>SUMIF(INPUT!$O$7:$VO$7,$C97,INPUT!$O$119:$VO$119)</f>
        <v>0</v>
      </c>
      <c r="O97" s="150">
        <f t="shared" si="50"/>
        <v>353031.53876769776</v>
      </c>
      <c r="P97" s="150">
        <f>R96+Balances!F86</f>
        <v>71046.18911469524</v>
      </c>
      <c r="Q97" s="141">
        <f>SUMIF(INPUT!$O$7:$VO$7,$C97,INPUT!$O$140:$VO$140)</f>
        <v>-1449.9222222222222</v>
      </c>
      <c r="R97" s="150">
        <f t="shared" si="51"/>
        <v>69596.266892473024</v>
      </c>
      <c r="S97" s="165">
        <f t="shared" si="43"/>
        <v>0</v>
      </c>
      <c r="T97" s="141">
        <f>SUMIF(INPUT!$O$7:$VO$7,$C97,INPUT!$O$77:$VO$77)</f>
        <v>0</v>
      </c>
      <c r="U97" s="150">
        <f>'RateBase-E'!L81</f>
        <v>315265.56154033134</v>
      </c>
      <c r="V97" s="150">
        <f t="shared" si="39"/>
        <v>1699.2793821021598</v>
      </c>
      <c r="W97" s="150">
        <f>Y96+Balances!C86</f>
        <v>-2.5354502895424957E-4</v>
      </c>
      <c r="X97" s="141">
        <f>SUMIF(INPUT!$O$7:$VO$7,$C97,INPUT!$O$98:$VO$98)</f>
        <v>0</v>
      </c>
      <c r="Y97" s="150">
        <f t="shared" si="19"/>
        <v>-2.5354502895424957E-4</v>
      </c>
      <c r="Z97" s="150">
        <f t="shared" si="42"/>
        <v>1.3697558901729204E-6</v>
      </c>
      <c r="AA97" s="141">
        <f>SUMIF(INPUT!$O$7:$VO$7,$C97,INPUT!$O$155:$VO$155)+SUMIF(INPUT!$O$7:$VO$7,$C97,INPUT!$O$156:$VO$156)</f>
        <v>3782.5826166773263</v>
      </c>
      <c r="AB97" s="141">
        <f>SUMIF(INPUT!$O$7:$VO$7,$C97,INPUT!$O$160:$VO$160)+SUMIF(INPUT!$O$7:$VO$7,$C97,INPUT!$O$161:$VO$161)</f>
        <v>2419.5381453993491</v>
      </c>
      <c r="AC97" s="141">
        <f t="shared" si="52"/>
        <v>-286.23933896837519</v>
      </c>
      <c r="AD97" s="141">
        <f>-SUMIF(INPUT!$N$7:$VO$7,$C97,INPUT!$N$179:$VO$179)</f>
        <v>0</v>
      </c>
      <c r="AE97" s="141">
        <f>-SUMIF(INPUT!$N$7:$VO$7,$C97,INPUT!$N$180:$VO$180)</f>
        <v>0</v>
      </c>
      <c r="AF97" s="141">
        <f t="shared" si="23"/>
        <v>-36.88217771868176</v>
      </c>
      <c r="AG97" s="142" t="e">
        <f>AF97*HLOOKUP(YEAR(C97),INPUT!$E$53:$P$58,5,FALSE)+F97+I97</f>
        <v>#VALUE!</v>
      </c>
      <c r="AI97" s="143" t="str">
        <v>Jan24 - Dec24</v>
      </c>
      <c r="AJ97" s="39">
        <f>V97/$V$8*WACC!$G$10/12</f>
        <v>1358.7105469874216</v>
      </c>
      <c r="AN97" s="23">
        <f t="shared" si="32"/>
        <v>1</v>
      </c>
    </row>
    <row r="98" spans="1:40" hidden="1" outlineLevel="1">
      <c r="A98" s="23"/>
      <c r="B98" s="23">
        <f t="shared" ref="B98:B146" si="53">YEAR(C98)</f>
        <v>2025</v>
      </c>
      <c r="C98" s="29">
        <v>45658</v>
      </c>
      <c r="D98" s="231">
        <f t="shared" ref="D98:D145" si="54">G97</f>
        <v>0</v>
      </c>
      <c r="E98" s="231">
        <f>SUMIF(INPUT!$F$7:$CK$7,$C98,INPUT!$F$62:$CK$62)</f>
        <v>0</v>
      </c>
      <c r="F98" s="231">
        <f>-SUMIF(INPUT!$F$7:$VO$7,$C98,INPUT!$F$63:$VO$63)</f>
        <v>0</v>
      </c>
      <c r="G98" s="231">
        <f t="shared" ref="G98:G145" si="55">D98+E98+F98</f>
        <v>0</v>
      </c>
      <c r="H98" s="232" t="e">
        <f>SUMIF(INPUT!$F$7:$VO$7,$C98,INPUT!$F$195:$VO$195)</f>
        <v>#VALUE!</v>
      </c>
      <c r="I98" s="231" t="e">
        <f t="shared" ref="I98:I145" si="56">-(G97+G98)/2*H98/12</f>
        <v>#VALUE!</v>
      </c>
      <c r="J98" s="140">
        <f>L97+Balances!C87+Balances!D87</f>
        <v>7673.9477597954938</v>
      </c>
      <c r="K98" s="141">
        <f>SUMIF(INPUT!$O$7:$VO$7,$C98,INPUT!$O$77:$VO$77)+SUMIF(INPUT!$O$7:$VO$7,$C98,INPUT!$O$98:$VO$98)</f>
        <v>0</v>
      </c>
      <c r="L98" s="150">
        <f t="shared" ref="L98:L145" si="57">J98+K98</f>
        <v>7673.9477597954938</v>
      </c>
      <c r="M98" s="150">
        <f>O97+Balances!E87</f>
        <v>353031.53876769776</v>
      </c>
      <c r="N98" s="141">
        <f>SUMIF(INPUT!$O$7:$VO$7,$C98,INPUT!$O$119:$VO$119)</f>
        <v>0</v>
      </c>
      <c r="O98" s="150">
        <f t="shared" ref="O98:O145" si="58">M98+N98</f>
        <v>353031.53876769776</v>
      </c>
      <c r="P98" s="150">
        <f>R97+Balances!F87</f>
        <v>69596.266892473024</v>
      </c>
      <c r="Q98" s="141">
        <f>SUMIF(INPUT!$O$7:$VO$7,$C98,INPUT!$O$140:$VO$140)</f>
        <v>-1449.9222222222222</v>
      </c>
      <c r="R98" s="150">
        <f t="shared" ref="R98:R145" si="59">P98+Q98</f>
        <v>68146.344670250808</v>
      </c>
      <c r="S98" s="165">
        <f t="shared" si="43"/>
        <v>0</v>
      </c>
      <c r="T98" s="141">
        <f>SUMIF(INPUT!$O$7:$VO$7,$C98,INPUT!$O$77:$VO$77)</f>
        <v>0</v>
      </c>
      <c r="U98" s="150">
        <f>'RateBase-E'!L82</f>
        <v>316715.48376255354</v>
      </c>
      <c r="V98" s="150">
        <f t="shared" ref="V98:V145" si="60">(U97+U98)/2*$V$8</f>
        <v>1707.1124660808634</v>
      </c>
      <c r="W98" s="150">
        <f>Y97+Balances!C87</f>
        <v>-2.5354502895424957E-4</v>
      </c>
      <c r="X98" s="141">
        <f>SUMIF(INPUT!$O$7:$VO$7,$C98,INPUT!$O$98:$VO$98)</f>
        <v>0</v>
      </c>
      <c r="Y98" s="150">
        <f t="shared" ref="Y98:Y145" si="61">W98+X98</f>
        <v>-2.5354502895424957E-4</v>
      </c>
      <c r="Z98" s="150">
        <f t="shared" ref="Z98:Z145" si="62">-(Y97+Y98)/2*$Z$8</f>
        <v>1.3697558901729204E-6</v>
      </c>
      <c r="AA98" s="141">
        <f>SUMIF(INPUT!$O$7:$VO$7,$C98,INPUT!$O$155:$VO$155)+SUMIF(INPUT!$O$7:$VO$7,$C98,INPUT!$O$156:$VO$156)</f>
        <v>3782.5826166773263</v>
      </c>
      <c r="AB98" s="141">
        <f>SUMIF(INPUT!$O$7:$VO$7,$C98,INPUT!$O$160:$VO$160)+SUMIF(INPUT!$O$7:$VO$7,$C98,INPUT!$O$161:$VO$161)</f>
        <v>2419.5381453993491</v>
      </c>
      <c r="AC98" s="141">
        <f t="shared" ref="AC98:AC145" si="63">-(AA98-AB98)*$AC$8</f>
        <v>-286.23933896837519</v>
      </c>
      <c r="AD98" s="141">
        <f>-SUMIF(INPUT!$N$7:$VO$7,$C98,INPUT!$N$179:$VO$179)</f>
        <v>0</v>
      </c>
      <c r="AE98" s="141">
        <f>-SUMIF(INPUT!$N$7:$VO$7,$C98,INPUT!$N$180:$VO$180)</f>
        <v>0</v>
      </c>
      <c r="AF98" s="141">
        <f t="shared" si="23"/>
        <v>-29.049093739978161</v>
      </c>
      <c r="AG98" s="142" t="e">
        <f>AF98*HLOOKUP(YEAR(C98),INPUT!$E$53:$P$58,5,FALSE)+F98+I98</f>
        <v>#VALUE!</v>
      </c>
      <c r="AI98" s="143"/>
      <c r="AN98" s="23">
        <f t="shared" si="32"/>
        <v>1</v>
      </c>
    </row>
    <row r="99" spans="1:40" hidden="1" outlineLevel="1">
      <c r="A99" s="23"/>
      <c r="B99" s="23">
        <f t="shared" si="53"/>
        <v>2025</v>
      </c>
      <c r="C99" s="29">
        <v>45689</v>
      </c>
      <c r="D99" s="231">
        <f t="shared" si="54"/>
        <v>0</v>
      </c>
      <c r="E99" s="231">
        <f>SUMIF(INPUT!$F$7:$CK$7,$C99,INPUT!$F$62:$CK$62)</f>
        <v>0</v>
      </c>
      <c r="F99" s="231">
        <f>-SUMIF(INPUT!$F$7:$VO$7,$C99,INPUT!$F$63:$VO$63)</f>
        <v>0</v>
      </c>
      <c r="G99" s="231">
        <f t="shared" si="55"/>
        <v>0</v>
      </c>
      <c r="H99" s="232" t="e">
        <f>SUMIF(INPUT!$F$7:$VO$7,$C99,INPUT!$F$195:$VO$195)</f>
        <v>#VALUE!</v>
      </c>
      <c r="I99" s="231" t="e">
        <f t="shared" si="56"/>
        <v>#VALUE!</v>
      </c>
      <c r="J99" s="140">
        <f>L98+Balances!C88+Balances!D88</f>
        <v>7673.9477597954938</v>
      </c>
      <c r="K99" s="141">
        <f>SUMIF(INPUT!$O$7:$VO$7,$C99,INPUT!$O$77:$VO$77)+SUMIF(INPUT!$O$7:$VO$7,$C99,INPUT!$O$98:$VO$98)</f>
        <v>0</v>
      </c>
      <c r="L99" s="150">
        <f t="shared" si="57"/>
        <v>7673.9477597954938</v>
      </c>
      <c r="M99" s="150">
        <f>O98+Balances!E88</f>
        <v>353031.53876769776</v>
      </c>
      <c r="N99" s="141">
        <f>SUMIF(INPUT!$O$7:$VO$7,$C99,INPUT!$O$119:$VO$119)</f>
        <v>0</v>
      </c>
      <c r="O99" s="150">
        <f t="shared" si="58"/>
        <v>353031.53876769776</v>
      </c>
      <c r="P99" s="150">
        <f>R98+Balances!F88</f>
        <v>68146.344670250808</v>
      </c>
      <c r="Q99" s="141">
        <f>SUMIF(INPUT!$O$7:$VO$7,$C99,INPUT!$O$140:$VO$140)</f>
        <v>-1449.9222222222222</v>
      </c>
      <c r="R99" s="150">
        <f t="shared" si="59"/>
        <v>66696.422448028592</v>
      </c>
      <c r="S99" s="165">
        <f t="shared" si="43"/>
        <v>0</v>
      </c>
      <c r="T99" s="141">
        <f>SUMIF(INPUT!$O$7:$VO$7,$C99,INPUT!$O$77:$VO$77)</f>
        <v>0</v>
      </c>
      <c r="U99" s="150">
        <f>'RateBase-E'!L83</f>
        <v>318165.40598477586</v>
      </c>
      <c r="V99" s="150">
        <f t="shared" si="60"/>
        <v>1714.9455500595673</v>
      </c>
      <c r="W99" s="150">
        <f>Y98+Balances!C88</f>
        <v>-2.5354502895424957E-4</v>
      </c>
      <c r="X99" s="141">
        <f>SUMIF(INPUT!$O$7:$VO$7,$C99,INPUT!$O$98:$VO$98)</f>
        <v>0</v>
      </c>
      <c r="Y99" s="150">
        <f t="shared" si="61"/>
        <v>-2.5354502895424957E-4</v>
      </c>
      <c r="Z99" s="150">
        <f t="shared" si="62"/>
        <v>1.3697558901729204E-6</v>
      </c>
      <c r="AA99" s="141">
        <f>SUMIF(INPUT!$O$7:$VO$7,$C99,INPUT!$O$155:$VO$155)+SUMIF(INPUT!$O$7:$VO$7,$C99,INPUT!$O$156:$VO$156)</f>
        <v>3782.5826166773263</v>
      </c>
      <c r="AB99" s="141">
        <f>SUMIF(INPUT!$O$7:$VO$7,$C99,INPUT!$O$160:$VO$160)+SUMIF(INPUT!$O$7:$VO$7,$C99,INPUT!$O$161:$VO$161)</f>
        <v>2419.5381453993491</v>
      </c>
      <c r="AC99" s="141">
        <f t="shared" si="63"/>
        <v>-286.23933896837519</v>
      </c>
      <c r="AD99" s="141">
        <f>-SUMIF(INPUT!$N$7:$VO$7,$C99,INPUT!$N$179:$VO$179)</f>
        <v>0</v>
      </c>
      <c r="AE99" s="141">
        <f>-SUMIF(INPUT!$N$7:$VO$7,$C99,INPUT!$N$180:$VO$180)</f>
        <v>0</v>
      </c>
      <c r="AF99" s="141">
        <f t="shared" si="23"/>
        <v>-21.216009761274336</v>
      </c>
      <c r="AG99" s="142" t="e">
        <f>AF99*HLOOKUP(YEAR(C99),INPUT!$E$53:$P$58,5,FALSE)+F99+I99</f>
        <v>#VALUE!</v>
      </c>
      <c r="AI99" s="143"/>
      <c r="AN99" s="23">
        <f t="shared" si="32"/>
        <v>1</v>
      </c>
    </row>
    <row r="100" spans="1:40" hidden="1" outlineLevel="1">
      <c r="A100" s="23"/>
      <c r="B100" s="23">
        <f t="shared" si="53"/>
        <v>2025</v>
      </c>
      <c r="C100" s="29">
        <v>45717</v>
      </c>
      <c r="D100" s="231">
        <f t="shared" si="54"/>
        <v>0</v>
      </c>
      <c r="E100" s="231">
        <f>SUMIF(INPUT!$F$7:$CK$7,$C100,INPUT!$F$62:$CK$62)</f>
        <v>0</v>
      </c>
      <c r="F100" s="231">
        <f>-SUMIF(INPUT!$F$7:$VO$7,$C100,INPUT!$F$63:$VO$63)</f>
        <v>0</v>
      </c>
      <c r="G100" s="231">
        <f t="shared" si="55"/>
        <v>0</v>
      </c>
      <c r="H100" s="232" t="e">
        <f>SUMIF(INPUT!$F$7:$VO$7,$C100,INPUT!$F$195:$VO$195)</f>
        <v>#VALUE!</v>
      </c>
      <c r="I100" s="231" t="e">
        <f t="shared" si="56"/>
        <v>#VALUE!</v>
      </c>
      <c r="J100" s="140">
        <f>L99+Balances!C89+Balances!D89</f>
        <v>7673.9477597954938</v>
      </c>
      <c r="K100" s="141">
        <f>SUMIF(INPUT!$O$7:$VO$7,$C100,INPUT!$O$77:$VO$77)+SUMIF(INPUT!$O$7:$VO$7,$C100,INPUT!$O$98:$VO$98)</f>
        <v>0</v>
      </c>
      <c r="L100" s="150">
        <f t="shared" si="57"/>
        <v>7673.9477597954938</v>
      </c>
      <c r="M100" s="150">
        <f>O99+Balances!E89</f>
        <v>353031.53876769776</v>
      </c>
      <c r="N100" s="141">
        <f>SUMIF(INPUT!$O$7:$VO$7,$C100,INPUT!$O$119:$VO$119)</f>
        <v>0</v>
      </c>
      <c r="O100" s="150">
        <f t="shared" si="58"/>
        <v>353031.53876769776</v>
      </c>
      <c r="P100" s="150">
        <f>R99+Balances!F89</f>
        <v>66696.422448028592</v>
      </c>
      <c r="Q100" s="141">
        <f>SUMIF(INPUT!$O$7:$VO$7,$C100,INPUT!$O$140:$VO$140)</f>
        <v>-1449.9222222222222</v>
      </c>
      <c r="R100" s="150">
        <f t="shared" si="59"/>
        <v>65246.500225806369</v>
      </c>
      <c r="S100" s="165">
        <f t="shared" si="43"/>
        <v>0</v>
      </c>
      <c r="T100" s="141">
        <f>SUMIF(INPUT!$O$7:$VO$7,$C100,INPUT!$O$77:$VO$77)</f>
        <v>0</v>
      </c>
      <c r="U100" s="150">
        <f>'RateBase-E'!L84</f>
        <v>319615.32820699806</v>
      </c>
      <c r="V100" s="150">
        <f t="shared" si="60"/>
        <v>1722.7786340382713</v>
      </c>
      <c r="W100" s="150">
        <f>Y99+Balances!C89</f>
        <v>-2.5354502895424957E-4</v>
      </c>
      <c r="X100" s="141">
        <f>SUMIF(INPUT!$O$7:$VO$7,$C100,INPUT!$O$98:$VO$98)</f>
        <v>0</v>
      </c>
      <c r="Y100" s="150">
        <f t="shared" si="61"/>
        <v>-2.5354502895424957E-4</v>
      </c>
      <c r="Z100" s="150">
        <f t="shared" si="62"/>
        <v>1.3697558901729204E-6</v>
      </c>
      <c r="AA100" s="141">
        <f>SUMIF(INPUT!$O$7:$VO$7,$C100,INPUT!$O$155:$VO$155)+SUMIF(INPUT!$O$7:$VO$7,$C100,INPUT!$O$156:$VO$156)</f>
        <v>3782.5826166773263</v>
      </c>
      <c r="AB100" s="141">
        <f>SUMIF(INPUT!$O$7:$VO$7,$C100,INPUT!$O$160:$VO$160)+SUMIF(INPUT!$O$7:$VO$7,$C100,INPUT!$O$161:$VO$161)</f>
        <v>2419.5381453993491</v>
      </c>
      <c r="AC100" s="141">
        <f t="shared" si="63"/>
        <v>-286.23933896837519</v>
      </c>
      <c r="AD100" s="141">
        <f>-SUMIF(INPUT!$N$7:$VO$7,$C100,INPUT!$N$179:$VO$179)</f>
        <v>0</v>
      </c>
      <c r="AE100" s="141">
        <f>-SUMIF(INPUT!$N$7:$VO$7,$C100,INPUT!$N$180:$VO$180)</f>
        <v>0</v>
      </c>
      <c r="AF100" s="141">
        <f t="shared" si="23"/>
        <v>-13.382925782570283</v>
      </c>
      <c r="AG100" s="142" t="e">
        <f>AF100*HLOOKUP(YEAR(C100),INPUT!$E$53:$P$58,5,FALSE)+F100+I100</f>
        <v>#VALUE!</v>
      </c>
      <c r="AI100" s="143"/>
      <c r="AN100" s="23">
        <f t="shared" si="32"/>
        <v>1</v>
      </c>
    </row>
    <row r="101" spans="1:40" hidden="1" outlineLevel="1">
      <c r="A101" s="23"/>
      <c r="B101" s="23">
        <f t="shared" si="53"/>
        <v>2025</v>
      </c>
      <c r="C101" s="29">
        <v>45748</v>
      </c>
      <c r="D101" s="231">
        <f t="shared" si="54"/>
        <v>0</v>
      </c>
      <c r="E101" s="231">
        <f>SUMIF(INPUT!$F$7:$CK$7,$C101,INPUT!$F$62:$CK$62)</f>
        <v>0</v>
      </c>
      <c r="F101" s="231">
        <f>-SUMIF(INPUT!$F$7:$VO$7,$C101,INPUT!$F$63:$VO$63)</f>
        <v>0</v>
      </c>
      <c r="G101" s="231">
        <f t="shared" si="55"/>
        <v>0</v>
      </c>
      <c r="H101" s="232" t="e">
        <f>SUMIF(INPUT!$F$7:$VO$7,$C101,INPUT!$F$195:$VO$195)</f>
        <v>#VALUE!</v>
      </c>
      <c r="I101" s="231" t="e">
        <f t="shared" si="56"/>
        <v>#VALUE!</v>
      </c>
      <c r="J101" s="140">
        <f>L100+Balances!C90+Balances!D90</f>
        <v>7673.9477597954938</v>
      </c>
      <c r="K101" s="141">
        <f>SUMIF(INPUT!$O$7:$VO$7,$C101,INPUT!$O$77:$VO$77)+SUMIF(INPUT!$O$7:$VO$7,$C101,INPUT!$O$98:$VO$98)</f>
        <v>0</v>
      </c>
      <c r="L101" s="150">
        <f t="shared" si="57"/>
        <v>7673.9477597954938</v>
      </c>
      <c r="M101" s="150">
        <f>O100+Balances!E90</f>
        <v>353031.53876769776</v>
      </c>
      <c r="N101" s="141">
        <f>SUMIF(INPUT!$O$7:$VO$7,$C101,INPUT!$O$119:$VO$119)</f>
        <v>0</v>
      </c>
      <c r="O101" s="150">
        <f t="shared" si="58"/>
        <v>353031.53876769776</v>
      </c>
      <c r="P101" s="150">
        <f>R100+Balances!F90</f>
        <v>65246.500225806369</v>
      </c>
      <c r="Q101" s="141">
        <f>SUMIF(INPUT!$O$7:$VO$7,$C101,INPUT!$O$140:$VO$140)</f>
        <v>-1449.9222222222222</v>
      </c>
      <c r="R101" s="150">
        <f t="shared" si="59"/>
        <v>63796.578003584145</v>
      </c>
      <c r="S101" s="165">
        <f t="shared" si="43"/>
        <v>0</v>
      </c>
      <c r="T101" s="141">
        <f>SUMIF(INPUT!$O$7:$VO$7,$C101,INPUT!$O$77:$VO$77)</f>
        <v>0</v>
      </c>
      <c r="U101" s="150">
        <f>'RateBase-E'!L85</f>
        <v>321065.25042922026</v>
      </c>
      <c r="V101" s="150">
        <f t="shared" si="60"/>
        <v>1730.6117180169749</v>
      </c>
      <c r="W101" s="150">
        <f>Y100+Balances!C90</f>
        <v>-2.5354502895424957E-4</v>
      </c>
      <c r="X101" s="141">
        <f>SUMIF(INPUT!$O$7:$VO$7,$C101,INPUT!$O$98:$VO$98)</f>
        <v>0</v>
      </c>
      <c r="Y101" s="150">
        <f t="shared" si="61"/>
        <v>-2.5354502895424957E-4</v>
      </c>
      <c r="Z101" s="150">
        <f t="shared" si="62"/>
        <v>1.3697558901729204E-6</v>
      </c>
      <c r="AA101" s="141">
        <f>SUMIF(INPUT!$O$7:$VO$7,$C101,INPUT!$O$155:$VO$155)+SUMIF(INPUT!$O$7:$VO$7,$C101,INPUT!$O$156:$VO$156)</f>
        <v>3782.5826166773263</v>
      </c>
      <c r="AB101" s="141">
        <f>SUMIF(INPUT!$O$7:$VO$7,$C101,INPUT!$O$160:$VO$160)+SUMIF(INPUT!$O$7:$VO$7,$C101,INPUT!$O$161:$VO$161)</f>
        <v>2419.5381453993491</v>
      </c>
      <c r="AC101" s="141">
        <f t="shared" si="63"/>
        <v>-286.23933896837519</v>
      </c>
      <c r="AD101" s="141">
        <f>-SUMIF(INPUT!$N$7:$VO$7,$C101,INPUT!$N$179:$VO$179)</f>
        <v>0</v>
      </c>
      <c r="AE101" s="141">
        <f>-SUMIF(INPUT!$N$7:$VO$7,$C101,INPUT!$N$180:$VO$180)</f>
        <v>0</v>
      </c>
      <c r="AF101" s="141">
        <f t="shared" si="23"/>
        <v>-5.5498418038666841</v>
      </c>
      <c r="AG101" s="142" t="e">
        <f>AF101*HLOOKUP(YEAR(C101),INPUT!$E$53:$P$58,5,FALSE)+F101+I101</f>
        <v>#VALUE!</v>
      </c>
      <c r="AI101" s="143"/>
      <c r="AN101" s="23">
        <f t="shared" si="32"/>
        <v>1</v>
      </c>
    </row>
    <row r="102" spans="1:40" hidden="1" outlineLevel="1">
      <c r="A102" s="23"/>
      <c r="B102" s="23">
        <f t="shared" si="53"/>
        <v>2025</v>
      </c>
      <c r="C102" s="29">
        <v>45778</v>
      </c>
      <c r="D102" s="231">
        <f t="shared" si="54"/>
        <v>0</v>
      </c>
      <c r="E102" s="231">
        <f>SUMIF(INPUT!$F$7:$CK$7,$C102,INPUT!$F$62:$CK$62)</f>
        <v>0</v>
      </c>
      <c r="F102" s="231">
        <f>-SUMIF(INPUT!$F$7:$VO$7,$C102,INPUT!$F$63:$VO$63)</f>
        <v>0</v>
      </c>
      <c r="G102" s="231">
        <f t="shared" si="55"/>
        <v>0</v>
      </c>
      <c r="H102" s="232" t="e">
        <f>SUMIF(INPUT!$F$7:$VO$7,$C102,INPUT!$F$195:$VO$195)</f>
        <v>#VALUE!</v>
      </c>
      <c r="I102" s="231" t="e">
        <f t="shared" si="56"/>
        <v>#VALUE!</v>
      </c>
      <c r="J102" s="140">
        <f>L101+Balances!C91+Balances!D91</f>
        <v>7673.9477597954938</v>
      </c>
      <c r="K102" s="141">
        <f>SUMIF(INPUT!$O$7:$VO$7,$C102,INPUT!$O$77:$VO$77)+SUMIF(INPUT!$O$7:$VO$7,$C102,INPUT!$O$98:$VO$98)</f>
        <v>0</v>
      </c>
      <c r="L102" s="150">
        <f t="shared" si="57"/>
        <v>7673.9477597954938</v>
      </c>
      <c r="M102" s="150">
        <f>O101+Balances!E91</f>
        <v>353031.53876769776</v>
      </c>
      <c r="N102" s="141">
        <f>SUMIF(INPUT!$O$7:$VO$7,$C102,INPUT!$O$119:$VO$119)</f>
        <v>0</v>
      </c>
      <c r="O102" s="150">
        <f t="shared" si="58"/>
        <v>353031.53876769776</v>
      </c>
      <c r="P102" s="150">
        <f>R101+Balances!F91</f>
        <v>63796.578003584145</v>
      </c>
      <c r="Q102" s="141">
        <f>SUMIF(INPUT!$O$7:$VO$7,$C102,INPUT!$O$140:$VO$140)</f>
        <v>-1449.9222222222222</v>
      </c>
      <c r="R102" s="150">
        <f t="shared" si="59"/>
        <v>62346.655781361922</v>
      </c>
      <c r="S102" s="165">
        <f t="shared" si="43"/>
        <v>0</v>
      </c>
      <c r="T102" s="141">
        <f>SUMIF(INPUT!$O$7:$VO$7,$C102,INPUT!$O$77:$VO$77)</f>
        <v>0</v>
      </c>
      <c r="U102" s="150">
        <f>'RateBase-E'!L86</f>
        <v>322515.17265144247</v>
      </c>
      <c r="V102" s="150">
        <f t="shared" si="60"/>
        <v>1738.4448019956785</v>
      </c>
      <c r="W102" s="150">
        <f>Y101+Balances!C91</f>
        <v>-2.5354502895424957E-4</v>
      </c>
      <c r="X102" s="141">
        <f>SUMIF(INPUT!$O$7:$VO$7,$C102,INPUT!$O$98:$VO$98)</f>
        <v>0</v>
      </c>
      <c r="Y102" s="150">
        <f t="shared" si="61"/>
        <v>-2.5354502895424957E-4</v>
      </c>
      <c r="Z102" s="150">
        <f t="shared" si="62"/>
        <v>1.3697558901729204E-6</v>
      </c>
      <c r="AA102" s="141">
        <f>SUMIF(INPUT!$O$7:$VO$7,$C102,INPUT!$O$155:$VO$155)+SUMIF(INPUT!$O$7:$VO$7,$C102,INPUT!$O$156:$VO$156)</f>
        <v>3782.5826166773263</v>
      </c>
      <c r="AB102" s="141">
        <f>SUMIF(INPUT!$O$7:$VO$7,$C102,INPUT!$O$160:$VO$160)+SUMIF(INPUT!$O$7:$VO$7,$C102,INPUT!$O$161:$VO$161)</f>
        <v>2419.5381453993491</v>
      </c>
      <c r="AC102" s="141">
        <f t="shared" si="63"/>
        <v>-286.23933896837519</v>
      </c>
      <c r="AD102" s="141">
        <f>-SUMIF(INPUT!$N$7:$VO$7,$C102,INPUT!$N$179:$VO$179)</f>
        <v>0</v>
      </c>
      <c r="AE102" s="141">
        <f>-SUMIF(INPUT!$N$7:$VO$7,$C102,INPUT!$N$180:$VO$180)</f>
        <v>0</v>
      </c>
      <c r="AF102" s="141">
        <f t="shared" si="23"/>
        <v>2.2832421748369143</v>
      </c>
      <c r="AG102" s="142" t="e">
        <f>AF102*HLOOKUP(YEAR(C102),INPUT!$E$53:$P$58,5,FALSE)+F102+I102</f>
        <v>#VALUE!</v>
      </c>
      <c r="AI102" s="143"/>
      <c r="AN102" s="23">
        <f t="shared" si="32"/>
        <v>1</v>
      </c>
    </row>
    <row r="103" spans="1:40" hidden="1" outlineLevel="1">
      <c r="A103" s="23"/>
      <c r="B103" s="23">
        <f t="shared" si="53"/>
        <v>2025</v>
      </c>
      <c r="C103" s="29">
        <v>45809</v>
      </c>
      <c r="D103" s="231">
        <f t="shared" si="54"/>
        <v>0</v>
      </c>
      <c r="E103" s="231">
        <f>SUMIF(INPUT!$F$7:$CK$7,$C103,INPUT!$F$62:$CK$62)</f>
        <v>0</v>
      </c>
      <c r="F103" s="231">
        <f>-SUMIF(INPUT!$F$7:$VO$7,$C103,INPUT!$F$63:$VO$63)</f>
        <v>0</v>
      </c>
      <c r="G103" s="231">
        <f t="shared" si="55"/>
        <v>0</v>
      </c>
      <c r="H103" s="232" t="e">
        <f>SUMIF(INPUT!$F$7:$VO$7,$C103,INPUT!$F$195:$VO$195)</f>
        <v>#VALUE!</v>
      </c>
      <c r="I103" s="231" t="e">
        <f t="shared" si="56"/>
        <v>#VALUE!</v>
      </c>
      <c r="J103" s="140">
        <f>L102+Balances!C92+Balances!D92</f>
        <v>7673.9477597954938</v>
      </c>
      <c r="K103" s="141">
        <f>SUMIF(INPUT!$O$7:$VO$7,$C103,INPUT!$O$77:$VO$77)+SUMIF(INPUT!$O$7:$VO$7,$C103,INPUT!$O$98:$VO$98)</f>
        <v>0</v>
      </c>
      <c r="L103" s="150">
        <f t="shared" si="57"/>
        <v>7673.9477597954938</v>
      </c>
      <c r="M103" s="150">
        <f>O102+Balances!E92</f>
        <v>353031.53876769776</v>
      </c>
      <c r="N103" s="141">
        <f>SUMIF(INPUT!$O$7:$VO$7,$C103,INPUT!$O$119:$VO$119)</f>
        <v>0</v>
      </c>
      <c r="O103" s="150">
        <f t="shared" si="58"/>
        <v>353031.53876769776</v>
      </c>
      <c r="P103" s="150">
        <f>R102+Balances!F92</f>
        <v>62346.655781361922</v>
      </c>
      <c r="Q103" s="141">
        <f>SUMIF(INPUT!$O$7:$VO$7,$C103,INPUT!$O$140:$VO$140)</f>
        <v>-1449.9222222222222</v>
      </c>
      <c r="R103" s="150">
        <f t="shared" si="59"/>
        <v>60896.733559139699</v>
      </c>
      <c r="S103" s="165">
        <f t="shared" si="43"/>
        <v>0</v>
      </c>
      <c r="T103" s="141">
        <f>SUMIF(INPUT!$O$7:$VO$7,$C103,INPUT!$O$77:$VO$77)</f>
        <v>0</v>
      </c>
      <c r="U103" s="150">
        <f>'RateBase-E'!L87</f>
        <v>323965.09487366467</v>
      </c>
      <c r="V103" s="150">
        <f t="shared" si="60"/>
        <v>1746.2778859743821</v>
      </c>
      <c r="W103" s="150">
        <f>Y102+Balances!C92</f>
        <v>-2.5354502895424957E-4</v>
      </c>
      <c r="X103" s="141">
        <f>SUMIF(INPUT!$O$7:$VO$7,$C103,INPUT!$O$98:$VO$98)</f>
        <v>0</v>
      </c>
      <c r="Y103" s="150">
        <f t="shared" si="61"/>
        <v>-2.5354502895424957E-4</v>
      </c>
      <c r="Z103" s="150">
        <f t="shared" si="62"/>
        <v>1.3697558901729204E-6</v>
      </c>
      <c r="AA103" s="141">
        <f>SUMIF(INPUT!$O$7:$VO$7,$C103,INPUT!$O$155:$VO$155)+SUMIF(INPUT!$O$7:$VO$7,$C103,INPUT!$O$156:$VO$156)</f>
        <v>3782.5826166773263</v>
      </c>
      <c r="AB103" s="141">
        <f>SUMIF(INPUT!$O$7:$VO$7,$C103,INPUT!$O$160:$VO$160)+SUMIF(INPUT!$O$7:$VO$7,$C103,INPUT!$O$161:$VO$161)</f>
        <v>2419.5381453993491</v>
      </c>
      <c r="AC103" s="141">
        <f t="shared" si="63"/>
        <v>-286.23933896837519</v>
      </c>
      <c r="AD103" s="141">
        <f>-SUMIF(INPUT!$N$7:$VO$7,$C103,INPUT!$N$179:$VO$179)</f>
        <v>0</v>
      </c>
      <c r="AE103" s="141">
        <f>-SUMIF(INPUT!$N$7:$VO$7,$C103,INPUT!$N$180:$VO$180)</f>
        <v>0</v>
      </c>
      <c r="AF103" s="141">
        <f t="shared" si="23"/>
        <v>10.116326153540513</v>
      </c>
      <c r="AG103" s="142" t="e">
        <f>AF103*HLOOKUP(YEAR(C103),INPUT!$E$53:$P$58,5,FALSE)+F103+I103</f>
        <v>#VALUE!</v>
      </c>
      <c r="AI103" s="143"/>
      <c r="AN103" s="23">
        <f t="shared" si="32"/>
        <v>1</v>
      </c>
    </row>
    <row r="104" spans="1:40" hidden="1" outlineLevel="1">
      <c r="A104" s="23"/>
      <c r="B104" s="23">
        <f t="shared" si="53"/>
        <v>2025</v>
      </c>
      <c r="C104" s="29">
        <v>45839</v>
      </c>
      <c r="D104" s="231">
        <f t="shared" si="54"/>
        <v>0</v>
      </c>
      <c r="E104" s="231">
        <f>SUMIF(INPUT!$F$7:$CK$7,$C104,INPUT!$F$62:$CK$62)</f>
        <v>0</v>
      </c>
      <c r="F104" s="231">
        <f>-SUMIF(INPUT!$F$7:$VO$7,$C104,INPUT!$F$63:$VO$63)</f>
        <v>0</v>
      </c>
      <c r="G104" s="231">
        <f t="shared" si="55"/>
        <v>0</v>
      </c>
      <c r="H104" s="232" t="e">
        <f>SUMIF(INPUT!$F$7:$VO$7,$C104,INPUT!$F$195:$VO$195)</f>
        <v>#VALUE!</v>
      </c>
      <c r="I104" s="231" t="e">
        <f t="shared" si="56"/>
        <v>#VALUE!</v>
      </c>
      <c r="J104" s="140">
        <f>L103+Balances!C93+Balances!D93</f>
        <v>7673.9477597954938</v>
      </c>
      <c r="K104" s="141">
        <f>SUMIF(INPUT!$O$7:$VO$7,$C104,INPUT!$O$77:$VO$77)+SUMIF(INPUT!$O$7:$VO$7,$C104,INPUT!$O$98:$VO$98)</f>
        <v>0</v>
      </c>
      <c r="L104" s="150">
        <f t="shared" si="57"/>
        <v>7673.9477597954938</v>
      </c>
      <c r="M104" s="150">
        <f>O103+Balances!E93</f>
        <v>353031.53876769776</v>
      </c>
      <c r="N104" s="141">
        <f>SUMIF(INPUT!$O$7:$VO$7,$C104,INPUT!$O$119:$VO$119)</f>
        <v>0</v>
      </c>
      <c r="O104" s="150">
        <f t="shared" si="58"/>
        <v>353031.53876769776</v>
      </c>
      <c r="P104" s="150">
        <f>R103+Balances!F93</f>
        <v>60896.733559139699</v>
      </c>
      <c r="Q104" s="141">
        <f>SUMIF(INPUT!$O$7:$VO$7,$C104,INPUT!$O$140:$VO$140)</f>
        <v>-1449.9222222222222</v>
      </c>
      <c r="R104" s="150">
        <f t="shared" si="59"/>
        <v>59446.811336917475</v>
      </c>
      <c r="S104" s="165">
        <f t="shared" si="43"/>
        <v>0</v>
      </c>
      <c r="T104" s="141">
        <f>SUMIF(INPUT!$O$7:$VO$7,$C104,INPUT!$O$77:$VO$77)</f>
        <v>0</v>
      </c>
      <c r="U104" s="150">
        <f>'RateBase-E'!L88</f>
        <v>325415.01709588687</v>
      </c>
      <c r="V104" s="150">
        <f t="shared" si="60"/>
        <v>1754.1109699530857</v>
      </c>
      <c r="W104" s="150">
        <f>Y103+Balances!C93</f>
        <v>-2.5354502895424957E-4</v>
      </c>
      <c r="X104" s="141">
        <f>SUMIF(INPUT!$O$7:$VO$7,$C104,INPUT!$O$98:$VO$98)</f>
        <v>0</v>
      </c>
      <c r="Y104" s="150">
        <f t="shared" si="61"/>
        <v>-2.5354502895424957E-4</v>
      </c>
      <c r="Z104" s="150">
        <f t="shared" si="62"/>
        <v>1.3697558901729204E-6</v>
      </c>
      <c r="AA104" s="141">
        <f>SUMIF(INPUT!$O$7:$VO$7,$C104,INPUT!$O$155:$VO$155)+SUMIF(INPUT!$O$7:$VO$7,$C104,INPUT!$O$156:$VO$156)</f>
        <v>3782.5826166773263</v>
      </c>
      <c r="AB104" s="141">
        <f>SUMIF(INPUT!$O$7:$VO$7,$C104,INPUT!$O$160:$VO$160)+SUMIF(INPUT!$O$7:$VO$7,$C104,INPUT!$O$161:$VO$161)</f>
        <v>2419.5381453993491</v>
      </c>
      <c r="AC104" s="141">
        <f t="shared" si="63"/>
        <v>-286.23933896837519</v>
      </c>
      <c r="AD104" s="141">
        <f>-SUMIF(INPUT!$N$7:$VO$7,$C104,INPUT!$N$179:$VO$179)</f>
        <v>0</v>
      </c>
      <c r="AE104" s="141">
        <f>-SUMIF(INPUT!$N$7:$VO$7,$C104,INPUT!$N$180:$VO$180)</f>
        <v>0</v>
      </c>
      <c r="AF104" s="141">
        <f t="shared" si="23"/>
        <v>17.949410132244111</v>
      </c>
      <c r="AG104" s="142" t="e">
        <f>AF104*HLOOKUP(YEAR(C104),INPUT!$E$53:$P$58,5,FALSE)+F104+I104</f>
        <v>#VALUE!</v>
      </c>
      <c r="AI104" s="143"/>
      <c r="AN104" s="23">
        <f t="shared" si="32"/>
        <v>1</v>
      </c>
    </row>
    <row r="105" spans="1:40" hidden="1" outlineLevel="1">
      <c r="A105" s="23"/>
      <c r="B105" s="23">
        <f t="shared" si="53"/>
        <v>2025</v>
      </c>
      <c r="C105" s="29">
        <v>45870</v>
      </c>
      <c r="D105" s="231">
        <f t="shared" si="54"/>
        <v>0</v>
      </c>
      <c r="E105" s="231">
        <f>SUMIF(INPUT!$F$7:$CK$7,$C105,INPUT!$F$62:$CK$62)</f>
        <v>0</v>
      </c>
      <c r="F105" s="231">
        <f>-SUMIF(INPUT!$F$7:$VO$7,$C105,INPUT!$F$63:$VO$63)</f>
        <v>0</v>
      </c>
      <c r="G105" s="231">
        <f t="shared" si="55"/>
        <v>0</v>
      </c>
      <c r="H105" s="232" t="e">
        <f>SUMIF(INPUT!$F$7:$VO$7,$C105,INPUT!$F$195:$VO$195)</f>
        <v>#VALUE!</v>
      </c>
      <c r="I105" s="231" t="e">
        <f t="shared" si="56"/>
        <v>#VALUE!</v>
      </c>
      <c r="J105" s="140">
        <f>L104+Balances!C94+Balances!D94</f>
        <v>7673.9477597954938</v>
      </c>
      <c r="K105" s="141">
        <f>SUMIF(INPUT!$O$7:$VO$7,$C105,INPUT!$O$77:$VO$77)+SUMIF(INPUT!$O$7:$VO$7,$C105,INPUT!$O$98:$VO$98)</f>
        <v>0</v>
      </c>
      <c r="L105" s="150">
        <f t="shared" si="57"/>
        <v>7673.9477597954938</v>
      </c>
      <c r="M105" s="150">
        <f>O104+Balances!E94</f>
        <v>353031.53876769776</v>
      </c>
      <c r="N105" s="141">
        <f>SUMIF(INPUT!$O$7:$VO$7,$C105,INPUT!$O$119:$VO$119)</f>
        <v>0</v>
      </c>
      <c r="O105" s="150">
        <f t="shared" si="58"/>
        <v>353031.53876769776</v>
      </c>
      <c r="P105" s="150">
        <f>R104+Balances!F94</f>
        <v>59446.811336917475</v>
      </c>
      <c r="Q105" s="141">
        <f>SUMIF(INPUT!$O$7:$VO$7,$C105,INPUT!$O$140:$VO$140)</f>
        <v>-1449.9222222222222</v>
      </c>
      <c r="R105" s="150">
        <f t="shared" si="59"/>
        <v>57996.889114695252</v>
      </c>
      <c r="S105" s="165">
        <f t="shared" si="43"/>
        <v>0</v>
      </c>
      <c r="T105" s="141">
        <f>SUMIF(INPUT!$O$7:$VO$7,$C105,INPUT!$O$77:$VO$77)</f>
        <v>0</v>
      </c>
      <c r="U105" s="150">
        <f>'RateBase-E'!L89</f>
        <v>326864.93931810907</v>
      </c>
      <c r="V105" s="150">
        <f t="shared" si="60"/>
        <v>1761.9440539317893</v>
      </c>
      <c r="W105" s="150">
        <f>Y104+Balances!C94</f>
        <v>-2.5354502895424957E-4</v>
      </c>
      <c r="X105" s="141">
        <f>SUMIF(INPUT!$O$7:$VO$7,$C105,INPUT!$O$98:$VO$98)</f>
        <v>0</v>
      </c>
      <c r="Y105" s="150">
        <f t="shared" si="61"/>
        <v>-2.5354502895424957E-4</v>
      </c>
      <c r="Z105" s="150">
        <f t="shared" si="62"/>
        <v>1.3697558901729204E-6</v>
      </c>
      <c r="AA105" s="141">
        <f>SUMIF(INPUT!$O$7:$VO$7,$C105,INPUT!$O$155:$VO$155)+SUMIF(INPUT!$O$7:$VO$7,$C105,INPUT!$O$156:$VO$156)</f>
        <v>3782.5826166773263</v>
      </c>
      <c r="AB105" s="141">
        <f>SUMIF(INPUT!$O$7:$VO$7,$C105,INPUT!$O$160:$VO$160)+SUMIF(INPUT!$O$7:$VO$7,$C105,INPUT!$O$161:$VO$161)</f>
        <v>2419.5381453993491</v>
      </c>
      <c r="AC105" s="141">
        <f t="shared" si="63"/>
        <v>-286.23933896837519</v>
      </c>
      <c r="AD105" s="141">
        <f>-SUMIF(INPUT!$N$7:$VO$7,$C105,INPUT!$N$179:$VO$179)</f>
        <v>0</v>
      </c>
      <c r="AE105" s="141">
        <f>-SUMIF(INPUT!$N$7:$VO$7,$C105,INPUT!$N$180:$VO$180)</f>
        <v>0</v>
      </c>
      <c r="AF105" s="141">
        <f t="shared" si="23"/>
        <v>25.782494110947709</v>
      </c>
      <c r="AG105" s="142" t="e">
        <f>AF105*HLOOKUP(YEAR(C105),INPUT!$E$53:$P$58,5,FALSE)+F105+I105</f>
        <v>#VALUE!</v>
      </c>
      <c r="AI105" s="143"/>
      <c r="AN105" s="23">
        <f t="shared" si="32"/>
        <v>1</v>
      </c>
    </row>
    <row r="106" spans="1:40" hidden="1" outlineLevel="1">
      <c r="A106" s="23"/>
      <c r="B106" s="23">
        <f t="shared" si="53"/>
        <v>2025</v>
      </c>
      <c r="C106" s="29">
        <v>45901</v>
      </c>
      <c r="D106" s="231">
        <f t="shared" si="54"/>
        <v>0</v>
      </c>
      <c r="E106" s="231">
        <f>SUMIF(INPUT!$F$7:$CK$7,$C106,INPUT!$F$62:$CK$62)</f>
        <v>0</v>
      </c>
      <c r="F106" s="231">
        <f>-SUMIF(INPUT!$F$7:$VO$7,$C106,INPUT!$F$63:$VO$63)</f>
        <v>0</v>
      </c>
      <c r="G106" s="231">
        <f t="shared" si="55"/>
        <v>0</v>
      </c>
      <c r="H106" s="232" t="e">
        <f>SUMIF(INPUT!$F$7:$VO$7,$C106,INPUT!$F$195:$VO$195)</f>
        <v>#VALUE!</v>
      </c>
      <c r="I106" s="231" t="e">
        <f t="shared" si="56"/>
        <v>#VALUE!</v>
      </c>
      <c r="J106" s="140">
        <f>L105+Balances!C95+Balances!D95</f>
        <v>7673.9477597954938</v>
      </c>
      <c r="K106" s="141">
        <f>SUMIF(INPUT!$O$7:$VO$7,$C106,INPUT!$O$77:$VO$77)+SUMIF(INPUT!$O$7:$VO$7,$C106,INPUT!$O$98:$VO$98)</f>
        <v>0</v>
      </c>
      <c r="L106" s="150">
        <f t="shared" si="57"/>
        <v>7673.9477597954938</v>
      </c>
      <c r="M106" s="150">
        <f>O105+Balances!E95</f>
        <v>353031.53876769776</v>
      </c>
      <c r="N106" s="141">
        <f>SUMIF(INPUT!$O$7:$VO$7,$C106,INPUT!$O$119:$VO$119)</f>
        <v>0</v>
      </c>
      <c r="O106" s="150">
        <f t="shared" si="58"/>
        <v>353031.53876769776</v>
      </c>
      <c r="P106" s="150">
        <f>R105+Balances!F95</f>
        <v>57996.889114695252</v>
      </c>
      <c r="Q106" s="141">
        <f>SUMIF(INPUT!$O$7:$VO$7,$C106,INPUT!$O$140:$VO$140)</f>
        <v>-1449.9222222222222</v>
      </c>
      <c r="R106" s="150">
        <f t="shared" si="59"/>
        <v>56546.966892473029</v>
      </c>
      <c r="S106" s="165">
        <f t="shared" si="43"/>
        <v>0</v>
      </c>
      <c r="T106" s="141">
        <f>SUMIF(INPUT!$O$7:$VO$7,$C106,INPUT!$O$77:$VO$77)</f>
        <v>0</v>
      </c>
      <c r="U106" s="150">
        <f>'RateBase-E'!L90</f>
        <v>328314.86154033139</v>
      </c>
      <c r="V106" s="150">
        <f t="shared" si="60"/>
        <v>1769.7771379104931</v>
      </c>
      <c r="W106" s="150">
        <f>Y105+Balances!C95</f>
        <v>-2.5354502895424957E-4</v>
      </c>
      <c r="X106" s="141">
        <f>SUMIF(INPUT!$O$7:$VO$7,$C106,INPUT!$O$98:$VO$98)</f>
        <v>0</v>
      </c>
      <c r="Y106" s="150">
        <f t="shared" si="61"/>
        <v>-2.5354502895424957E-4</v>
      </c>
      <c r="Z106" s="150">
        <f t="shared" si="62"/>
        <v>1.3697558901729204E-6</v>
      </c>
      <c r="AA106" s="141">
        <f>SUMIF(INPUT!$O$7:$VO$7,$C106,INPUT!$O$155:$VO$155)+SUMIF(INPUT!$O$7:$VO$7,$C106,INPUT!$O$156:$VO$156)</f>
        <v>3782.5826166773263</v>
      </c>
      <c r="AB106" s="141">
        <f>SUMIF(INPUT!$O$7:$VO$7,$C106,INPUT!$O$160:$VO$160)+SUMIF(INPUT!$O$7:$VO$7,$C106,INPUT!$O$161:$VO$161)</f>
        <v>2419.5381453993491</v>
      </c>
      <c r="AC106" s="141">
        <f t="shared" si="63"/>
        <v>-286.23933896837519</v>
      </c>
      <c r="AD106" s="141">
        <f>-SUMIF(INPUT!$N$7:$VO$7,$C106,INPUT!$N$179:$VO$179)</f>
        <v>0</v>
      </c>
      <c r="AE106" s="141">
        <f>-SUMIF(INPUT!$N$7:$VO$7,$C106,INPUT!$N$180:$VO$180)</f>
        <v>0</v>
      </c>
      <c r="AF106" s="141">
        <f t="shared" si="23"/>
        <v>33.615578089651535</v>
      </c>
      <c r="AG106" s="142" t="e">
        <f>AF106*HLOOKUP(YEAR(C106),INPUT!$E$53:$P$58,5,FALSE)+F106+I106</f>
        <v>#VALUE!</v>
      </c>
      <c r="AI106" s="143"/>
      <c r="AN106" s="23">
        <f t="shared" si="32"/>
        <v>1</v>
      </c>
    </row>
    <row r="107" spans="1:40" hidden="1" outlineLevel="1">
      <c r="A107" s="23"/>
      <c r="B107" s="23">
        <f t="shared" si="53"/>
        <v>2025</v>
      </c>
      <c r="C107" s="29">
        <v>45931</v>
      </c>
      <c r="D107" s="231">
        <f t="shared" si="54"/>
        <v>0</v>
      </c>
      <c r="E107" s="231">
        <f>SUMIF(INPUT!$F$7:$CK$7,$C107,INPUT!$F$62:$CK$62)</f>
        <v>0</v>
      </c>
      <c r="F107" s="231">
        <f>-SUMIF(INPUT!$F$7:$VO$7,$C107,INPUT!$F$63:$VO$63)</f>
        <v>0</v>
      </c>
      <c r="G107" s="231">
        <f t="shared" si="55"/>
        <v>0</v>
      </c>
      <c r="H107" s="232" t="e">
        <f>SUMIF(INPUT!$F$7:$VO$7,$C107,INPUT!$F$195:$VO$195)</f>
        <v>#VALUE!</v>
      </c>
      <c r="I107" s="231" t="e">
        <f t="shared" si="56"/>
        <v>#VALUE!</v>
      </c>
      <c r="J107" s="140">
        <f>L106+Balances!C96+Balances!D96</f>
        <v>7673.9477597954938</v>
      </c>
      <c r="K107" s="141">
        <f>SUMIF(INPUT!$O$7:$VO$7,$C107,INPUT!$O$77:$VO$77)+SUMIF(INPUT!$O$7:$VO$7,$C107,INPUT!$O$98:$VO$98)</f>
        <v>0</v>
      </c>
      <c r="L107" s="150">
        <f t="shared" si="57"/>
        <v>7673.9477597954938</v>
      </c>
      <c r="M107" s="150">
        <f>O106+Balances!E96</f>
        <v>353031.53876769776</v>
      </c>
      <c r="N107" s="141">
        <f>SUMIF(INPUT!$O$7:$VO$7,$C107,INPUT!$O$119:$VO$119)</f>
        <v>0</v>
      </c>
      <c r="O107" s="150">
        <f t="shared" si="58"/>
        <v>353031.53876769776</v>
      </c>
      <c r="P107" s="150">
        <f>R106+Balances!F96</f>
        <v>56546.966892473029</v>
      </c>
      <c r="Q107" s="141">
        <f>SUMIF(INPUT!$O$7:$VO$7,$C107,INPUT!$O$140:$VO$140)</f>
        <v>-1449.9222222222222</v>
      </c>
      <c r="R107" s="150">
        <f t="shared" si="59"/>
        <v>55097.044670250805</v>
      </c>
      <c r="S107" s="165">
        <f t="shared" si="43"/>
        <v>0</v>
      </c>
      <c r="T107" s="141">
        <f>SUMIF(INPUT!$O$7:$VO$7,$C107,INPUT!$O$77:$VO$77)</f>
        <v>0</v>
      </c>
      <c r="U107" s="150">
        <f>'RateBase-E'!L91</f>
        <v>329764.78376255359</v>
      </c>
      <c r="V107" s="150">
        <f t="shared" si="60"/>
        <v>1777.610221889197</v>
      </c>
      <c r="W107" s="150">
        <f>Y106+Balances!C96</f>
        <v>-2.5354502895424957E-4</v>
      </c>
      <c r="X107" s="141">
        <f>SUMIF(INPUT!$O$7:$VO$7,$C107,INPUT!$O$98:$VO$98)</f>
        <v>0</v>
      </c>
      <c r="Y107" s="150">
        <f t="shared" si="61"/>
        <v>-2.5354502895424957E-4</v>
      </c>
      <c r="Z107" s="150">
        <f t="shared" si="62"/>
        <v>1.3697558901729204E-6</v>
      </c>
      <c r="AA107" s="141">
        <f>SUMIF(INPUT!$O$7:$VO$7,$C107,INPUT!$O$155:$VO$155)+SUMIF(INPUT!$O$7:$VO$7,$C107,INPUT!$O$156:$VO$156)</f>
        <v>3782.5826166773263</v>
      </c>
      <c r="AB107" s="141">
        <f>SUMIF(INPUT!$O$7:$VO$7,$C107,INPUT!$O$160:$VO$160)+SUMIF(INPUT!$O$7:$VO$7,$C107,INPUT!$O$161:$VO$161)</f>
        <v>2419.5381453993491</v>
      </c>
      <c r="AC107" s="141">
        <f t="shared" si="63"/>
        <v>-286.23933896837519</v>
      </c>
      <c r="AD107" s="141">
        <f>-SUMIF(INPUT!$N$7:$VO$7,$C107,INPUT!$N$179:$VO$179)</f>
        <v>0</v>
      </c>
      <c r="AE107" s="141">
        <f>-SUMIF(INPUT!$N$7:$VO$7,$C107,INPUT!$N$180:$VO$180)</f>
        <v>0</v>
      </c>
      <c r="AF107" s="141">
        <f t="shared" si="23"/>
        <v>41.448662068355361</v>
      </c>
      <c r="AG107" s="142" t="e">
        <f>AF107*HLOOKUP(YEAR(C107),INPUT!$E$53:$P$58,5,FALSE)+F107+I107</f>
        <v>#VALUE!</v>
      </c>
      <c r="AI107" s="143"/>
      <c r="AN107" s="23">
        <f t="shared" si="32"/>
        <v>1</v>
      </c>
    </row>
    <row r="108" spans="1:40" hidden="1" outlineLevel="1">
      <c r="A108" s="23"/>
      <c r="B108" s="23">
        <f t="shared" si="53"/>
        <v>2025</v>
      </c>
      <c r="C108" s="29">
        <v>45962</v>
      </c>
      <c r="D108" s="231">
        <f t="shared" si="54"/>
        <v>0</v>
      </c>
      <c r="E108" s="231">
        <f>SUMIF(INPUT!$F$7:$CK$7,$C108,INPUT!$F$62:$CK$62)</f>
        <v>0</v>
      </c>
      <c r="F108" s="231">
        <f>-SUMIF(INPUT!$F$7:$VO$7,$C108,INPUT!$F$63:$VO$63)</f>
        <v>0</v>
      </c>
      <c r="G108" s="231">
        <f t="shared" si="55"/>
        <v>0</v>
      </c>
      <c r="H108" s="232" t="e">
        <f>SUMIF(INPUT!$F$7:$VO$7,$C108,INPUT!$F$195:$VO$195)</f>
        <v>#VALUE!</v>
      </c>
      <c r="I108" s="231" t="e">
        <f t="shared" si="56"/>
        <v>#VALUE!</v>
      </c>
      <c r="J108" s="140">
        <f>L107+Balances!C97+Balances!D97</f>
        <v>7673.9477597954938</v>
      </c>
      <c r="K108" s="141">
        <f>SUMIF(INPUT!$O$7:$VO$7,$C108,INPUT!$O$77:$VO$77)+SUMIF(INPUT!$O$7:$VO$7,$C108,INPUT!$O$98:$VO$98)</f>
        <v>0</v>
      </c>
      <c r="L108" s="150">
        <f t="shared" si="57"/>
        <v>7673.9477597954938</v>
      </c>
      <c r="M108" s="150">
        <f>O107+Balances!E97</f>
        <v>353031.53876769776</v>
      </c>
      <c r="N108" s="141">
        <f>SUMIF(INPUT!$O$7:$VO$7,$C108,INPUT!$O$119:$VO$119)</f>
        <v>0</v>
      </c>
      <c r="O108" s="150">
        <f t="shared" si="58"/>
        <v>353031.53876769776</v>
      </c>
      <c r="P108" s="150">
        <f>R107+Balances!F97</f>
        <v>55097.044670250805</v>
      </c>
      <c r="Q108" s="141">
        <f>SUMIF(INPUT!$O$7:$VO$7,$C108,INPUT!$O$140:$VO$140)</f>
        <v>-1449.9222222222222</v>
      </c>
      <c r="R108" s="150">
        <f t="shared" si="59"/>
        <v>53647.122448028582</v>
      </c>
      <c r="S108" s="165">
        <f t="shared" si="43"/>
        <v>0</v>
      </c>
      <c r="T108" s="141">
        <f>SUMIF(INPUT!$O$7:$VO$7,$C108,INPUT!$O$77:$VO$77)</f>
        <v>0</v>
      </c>
      <c r="U108" s="150">
        <f>'RateBase-E'!L92</f>
        <v>331214.70598477579</v>
      </c>
      <c r="V108" s="150">
        <f t="shared" si="60"/>
        <v>1785.4433058679006</v>
      </c>
      <c r="W108" s="150">
        <f>Y107+Balances!C97</f>
        <v>-2.5354502895424957E-4</v>
      </c>
      <c r="X108" s="141">
        <f>SUMIF(INPUT!$O$7:$VO$7,$C108,INPUT!$O$98:$VO$98)</f>
        <v>0</v>
      </c>
      <c r="Y108" s="150">
        <f t="shared" si="61"/>
        <v>-2.5354502895424957E-4</v>
      </c>
      <c r="Z108" s="150">
        <f t="shared" si="62"/>
        <v>1.3697558901729204E-6</v>
      </c>
      <c r="AA108" s="141">
        <f>SUMIF(INPUT!$O$7:$VO$7,$C108,INPUT!$O$155:$VO$155)+SUMIF(INPUT!$O$7:$VO$7,$C108,INPUT!$O$156:$VO$156)</f>
        <v>3782.5826166773263</v>
      </c>
      <c r="AB108" s="141">
        <f>SUMIF(INPUT!$O$7:$VO$7,$C108,INPUT!$O$160:$VO$160)+SUMIF(INPUT!$O$7:$VO$7,$C108,INPUT!$O$161:$VO$161)</f>
        <v>2419.5381453993491</v>
      </c>
      <c r="AC108" s="141">
        <f t="shared" si="63"/>
        <v>-286.23933896837519</v>
      </c>
      <c r="AD108" s="141">
        <f>-SUMIF(INPUT!$N$7:$VO$7,$C108,INPUT!$N$179:$VO$179)</f>
        <v>0</v>
      </c>
      <c r="AE108" s="141">
        <f>-SUMIF(INPUT!$N$7:$VO$7,$C108,INPUT!$N$180:$VO$180)</f>
        <v>0</v>
      </c>
      <c r="AF108" s="141">
        <f t="shared" si="23"/>
        <v>49.281746047058959</v>
      </c>
      <c r="AG108" s="142" t="e">
        <f>AF108*HLOOKUP(YEAR(C108),INPUT!$E$53:$P$58,5,FALSE)+F108+I108</f>
        <v>#VALUE!</v>
      </c>
      <c r="AI108" s="143"/>
      <c r="AN108" s="23">
        <f t="shared" si="32"/>
        <v>1</v>
      </c>
    </row>
    <row r="109" spans="1:40" hidden="1" outlineLevel="1">
      <c r="A109" s="23"/>
      <c r="B109" s="23">
        <f t="shared" si="53"/>
        <v>2025</v>
      </c>
      <c r="C109" s="29">
        <v>45992</v>
      </c>
      <c r="D109" s="231">
        <f t="shared" si="54"/>
        <v>0</v>
      </c>
      <c r="E109" s="231">
        <f>SUMIF(INPUT!$F$7:$CK$7,$C109,INPUT!$F$62:$CK$62)</f>
        <v>0</v>
      </c>
      <c r="F109" s="231">
        <f>-SUMIF(INPUT!$F$7:$VO$7,$C109,INPUT!$F$63:$VO$63)</f>
        <v>0</v>
      </c>
      <c r="G109" s="231">
        <f t="shared" si="55"/>
        <v>0</v>
      </c>
      <c r="H109" s="232" t="e">
        <f>SUMIF(INPUT!$F$7:$VO$7,$C109,INPUT!$F$195:$VO$195)</f>
        <v>#VALUE!</v>
      </c>
      <c r="I109" s="231" t="e">
        <f t="shared" si="56"/>
        <v>#VALUE!</v>
      </c>
      <c r="J109" s="140">
        <f>L108+Balances!C98+Balances!D98</f>
        <v>7673.9477597954938</v>
      </c>
      <c r="K109" s="141">
        <f>SUMIF(INPUT!$O$7:$VO$7,$C109,INPUT!$O$77:$VO$77)+SUMIF(INPUT!$O$7:$VO$7,$C109,INPUT!$O$98:$VO$98)</f>
        <v>0</v>
      </c>
      <c r="L109" s="150">
        <f t="shared" si="57"/>
        <v>7673.9477597954938</v>
      </c>
      <c r="M109" s="150">
        <f>O108+Balances!E98</f>
        <v>353031.53876769776</v>
      </c>
      <c r="N109" s="141">
        <f>SUMIF(INPUT!$O$7:$VO$7,$C109,INPUT!$O$119:$VO$119)</f>
        <v>0</v>
      </c>
      <c r="O109" s="150">
        <f t="shared" si="58"/>
        <v>353031.53876769776</v>
      </c>
      <c r="P109" s="150">
        <f>R108+Balances!F98</f>
        <v>53647.122448028582</v>
      </c>
      <c r="Q109" s="141">
        <f>SUMIF(INPUT!$O$7:$VO$7,$C109,INPUT!$O$140:$VO$140)</f>
        <v>-1449.9222222222222</v>
      </c>
      <c r="R109" s="150">
        <f t="shared" si="59"/>
        <v>52197.200225806359</v>
      </c>
      <c r="S109" s="165">
        <f t="shared" si="43"/>
        <v>0</v>
      </c>
      <c r="T109" s="141">
        <f>SUMIF(INPUT!$O$7:$VO$7,$C109,INPUT!$O$77:$VO$77)</f>
        <v>0</v>
      </c>
      <c r="U109" s="150">
        <f>'RateBase-E'!L93</f>
        <v>332664.62820699799</v>
      </c>
      <c r="V109" s="150">
        <f t="shared" si="60"/>
        <v>1793.2763898466042</v>
      </c>
      <c r="W109" s="150">
        <f>Y108+Balances!C98</f>
        <v>-2.5354502895424957E-4</v>
      </c>
      <c r="X109" s="141">
        <f>SUMIF(INPUT!$O$7:$VO$7,$C109,INPUT!$O$98:$VO$98)</f>
        <v>0</v>
      </c>
      <c r="Y109" s="150">
        <f t="shared" si="61"/>
        <v>-2.5354502895424957E-4</v>
      </c>
      <c r="Z109" s="150">
        <f t="shared" si="62"/>
        <v>1.3697558901729204E-6</v>
      </c>
      <c r="AA109" s="141">
        <f>SUMIF(INPUT!$O$7:$VO$7,$C109,INPUT!$O$155:$VO$155)+SUMIF(INPUT!$O$7:$VO$7,$C109,INPUT!$O$156:$VO$156)</f>
        <v>3782.5826166773263</v>
      </c>
      <c r="AB109" s="141">
        <f>SUMIF(INPUT!$O$7:$VO$7,$C109,INPUT!$O$160:$VO$160)+SUMIF(INPUT!$O$7:$VO$7,$C109,INPUT!$O$161:$VO$161)</f>
        <v>2419.5381453993491</v>
      </c>
      <c r="AC109" s="141">
        <f t="shared" si="63"/>
        <v>-286.23933896837519</v>
      </c>
      <c r="AD109" s="141">
        <f>-SUMIF(INPUT!$N$7:$VO$7,$C109,INPUT!$N$179:$VO$179)</f>
        <v>0</v>
      </c>
      <c r="AE109" s="141">
        <f>-SUMIF(INPUT!$N$7:$VO$7,$C109,INPUT!$N$180:$VO$180)</f>
        <v>0</v>
      </c>
      <c r="AF109" s="141">
        <f t="shared" si="23"/>
        <v>57.114830025762558</v>
      </c>
      <c r="AG109" s="142" t="e">
        <f>AF109*HLOOKUP(YEAR(C109),INPUT!$E$53:$P$58,5,FALSE)+F109+I109</f>
        <v>#VALUE!</v>
      </c>
      <c r="AI109" s="143"/>
      <c r="AN109" s="23">
        <f t="shared" si="32"/>
        <v>1</v>
      </c>
    </row>
    <row r="110" spans="1:40" hidden="1" outlineLevel="1">
      <c r="A110" s="23"/>
      <c r="B110" s="23">
        <f t="shared" si="53"/>
        <v>2026</v>
      </c>
      <c r="C110" s="29">
        <v>46023</v>
      </c>
      <c r="D110" s="231">
        <f t="shared" si="54"/>
        <v>0</v>
      </c>
      <c r="E110" s="231">
        <f>SUMIF(INPUT!$F$7:$CK$7,$C110,INPUT!$F$62:$CK$62)</f>
        <v>0</v>
      </c>
      <c r="F110" s="231">
        <f>-SUMIF(INPUT!$F$7:$VO$7,$C110,INPUT!$F$63:$VO$63)</f>
        <v>0</v>
      </c>
      <c r="G110" s="231">
        <f t="shared" si="55"/>
        <v>0</v>
      </c>
      <c r="H110" s="232" t="e">
        <f>SUMIF(INPUT!$F$7:$VO$7,$C110,INPUT!$F$195:$VO$195)</f>
        <v>#VALUE!</v>
      </c>
      <c r="I110" s="231" t="e">
        <f t="shared" si="56"/>
        <v>#VALUE!</v>
      </c>
      <c r="J110" s="140">
        <f>L109+Balances!C99+Balances!D99</f>
        <v>7673.9477597954938</v>
      </c>
      <c r="K110" s="141">
        <f>SUMIF(INPUT!$O$7:$VO$7,$C110,INPUT!$O$77:$VO$77)+SUMIF(INPUT!$O$7:$VO$7,$C110,INPUT!$O$98:$VO$98)</f>
        <v>0</v>
      </c>
      <c r="L110" s="150">
        <f t="shared" si="57"/>
        <v>7673.9477597954938</v>
      </c>
      <c r="M110" s="150">
        <f>O109+Balances!E99</f>
        <v>353031.53876769776</v>
      </c>
      <c r="N110" s="141">
        <f>SUMIF(INPUT!$O$7:$VO$7,$C110,INPUT!$O$119:$VO$119)</f>
        <v>0</v>
      </c>
      <c r="O110" s="150">
        <f t="shared" si="58"/>
        <v>353031.53876769776</v>
      </c>
      <c r="P110" s="150">
        <f>R109+Balances!F99</f>
        <v>52197.200225806359</v>
      </c>
      <c r="Q110" s="141">
        <f>SUMIF(INPUT!$O$7:$VO$7,$C110,INPUT!$O$140:$VO$140)</f>
        <v>-1449.9222222222222</v>
      </c>
      <c r="R110" s="150">
        <f t="shared" si="59"/>
        <v>50747.278003584135</v>
      </c>
      <c r="S110" s="165">
        <f t="shared" si="43"/>
        <v>0</v>
      </c>
      <c r="T110" s="141">
        <f>SUMIF(INPUT!$O$7:$VO$7,$C110,INPUT!$O$77:$VO$77)</f>
        <v>0</v>
      </c>
      <c r="U110" s="150">
        <f>'RateBase-E'!L94</f>
        <v>334114.55042922019</v>
      </c>
      <c r="V110" s="150">
        <f t="shared" si="60"/>
        <v>1801.1094738253078</v>
      </c>
      <c r="W110" s="150">
        <f>Y109+Balances!C99</f>
        <v>-2.5354502895424957E-4</v>
      </c>
      <c r="X110" s="141">
        <f>SUMIF(INPUT!$O$7:$VO$7,$C110,INPUT!$O$98:$VO$98)</f>
        <v>0</v>
      </c>
      <c r="Y110" s="150">
        <f t="shared" si="61"/>
        <v>-2.5354502895424957E-4</v>
      </c>
      <c r="Z110" s="150">
        <f t="shared" si="62"/>
        <v>1.3697558901729204E-6</v>
      </c>
      <c r="AA110" s="141">
        <f>SUMIF(INPUT!$O$7:$VO$7,$C110,INPUT!$O$155:$VO$155)+SUMIF(INPUT!$O$7:$VO$7,$C110,INPUT!$O$156:$VO$156)</f>
        <v>3782.5826166773263</v>
      </c>
      <c r="AB110" s="141">
        <f>SUMIF(INPUT!$O$7:$VO$7,$C110,INPUT!$O$160:$VO$160)+SUMIF(INPUT!$O$7:$VO$7,$C110,INPUT!$O$161:$VO$161)</f>
        <v>2419.5381453993491</v>
      </c>
      <c r="AC110" s="141">
        <f t="shared" si="63"/>
        <v>-286.23933896837519</v>
      </c>
      <c r="AD110" s="141">
        <f>-SUMIF(INPUT!$N$7:$VO$7,$C110,INPUT!$N$179:$VO$179)</f>
        <v>0</v>
      </c>
      <c r="AE110" s="141">
        <f>-SUMIF(INPUT!$N$7:$VO$7,$C110,INPUT!$N$180:$VO$180)</f>
        <v>0</v>
      </c>
      <c r="AF110" s="141">
        <f t="shared" si="23"/>
        <v>64.947914004466156</v>
      </c>
      <c r="AG110" s="142" t="e">
        <f>AF110*HLOOKUP(YEAR(C110),INPUT!$E$53:$P$58,5,FALSE)+F110+I110</f>
        <v>#VALUE!</v>
      </c>
      <c r="AI110" s="143"/>
      <c r="AN110" s="23">
        <f t="shared" si="32"/>
        <v>1</v>
      </c>
    </row>
    <row r="111" spans="1:40" hidden="1" outlineLevel="1">
      <c r="A111" s="23"/>
      <c r="B111" s="23">
        <f t="shared" si="53"/>
        <v>2026</v>
      </c>
      <c r="C111" s="29">
        <v>46054</v>
      </c>
      <c r="D111" s="231">
        <f t="shared" si="54"/>
        <v>0</v>
      </c>
      <c r="E111" s="231">
        <f>SUMIF(INPUT!$F$7:$CK$7,$C111,INPUT!$F$62:$CK$62)</f>
        <v>0</v>
      </c>
      <c r="F111" s="231">
        <f>-SUMIF(INPUT!$F$7:$VO$7,$C111,INPUT!$F$63:$VO$63)</f>
        <v>0</v>
      </c>
      <c r="G111" s="231">
        <f t="shared" si="55"/>
        <v>0</v>
      </c>
      <c r="H111" s="232" t="e">
        <f>SUMIF(INPUT!$F$7:$VO$7,$C111,INPUT!$F$195:$VO$195)</f>
        <v>#VALUE!</v>
      </c>
      <c r="I111" s="231" t="e">
        <f t="shared" si="56"/>
        <v>#VALUE!</v>
      </c>
      <c r="J111" s="140">
        <f>L110+Balances!C100+Balances!D100</f>
        <v>7673.9477597954938</v>
      </c>
      <c r="K111" s="141">
        <f>SUMIF(INPUT!$O$7:$VO$7,$C111,INPUT!$O$77:$VO$77)+SUMIF(INPUT!$O$7:$VO$7,$C111,INPUT!$O$98:$VO$98)</f>
        <v>0</v>
      </c>
      <c r="L111" s="150">
        <f t="shared" si="57"/>
        <v>7673.9477597954938</v>
      </c>
      <c r="M111" s="150">
        <f>O110+Balances!E100</f>
        <v>353031.53876769776</v>
      </c>
      <c r="N111" s="141">
        <f>SUMIF(INPUT!$O$7:$VO$7,$C111,INPUT!$O$119:$VO$119)</f>
        <v>0</v>
      </c>
      <c r="O111" s="150">
        <f t="shared" si="58"/>
        <v>353031.53876769776</v>
      </c>
      <c r="P111" s="150">
        <f>R110+Balances!F100</f>
        <v>50747.278003584135</v>
      </c>
      <c r="Q111" s="141">
        <f>SUMIF(INPUT!$O$7:$VO$7,$C111,INPUT!$O$140:$VO$140)</f>
        <v>-1449.9222222222222</v>
      </c>
      <c r="R111" s="150">
        <f t="shared" si="59"/>
        <v>49297.355781361912</v>
      </c>
      <c r="S111" s="165">
        <f t="shared" si="43"/>
        <v>0</v>
      </c>
      <c r="T111" s="141">
        <f>SUMIF(INPUT!$O$7:$VO$7,$C111,INPUT!$O$77:$VO$77)</f>
        <v>0</v>
      </c>
      <c r="U111" s="150">
        <f>'RateBase-E'!L95</f>
        <v>335564.4726514424</v>
      </c>
      <c r="V111" s="150">
        <f t="shared" si="60"/>
        <v>1808.9425578040114</v>
      </c>
      <c r="W111" s="150">
        <f>Y110+Balances!C100</f>
        <v>-2.5354502895424957E-4</v>
      </c>
      <c r="X111" s="141">
        <f>SUMIF(INPUT!$O$7:$VO$7,$C111,INPUT!$O$98:$VO$98)</f>
        <v>0</v>
      </c>
      <c r="Y111" s="150">
        <f t="shared" si="61"/>
        <v>-2.5354502895424957E-4</v>
      </c>
      <c r="Z111" s="150">
        <f t="shared" si="62"/>
        <v>1.3697558901729204E-6</v>
      </c>
      <c r="AA111" s="141">
        <f>SUMIF(INPUT!$O$7:$VO$7,$C111,INPUT!$O$155:$VO$155)+SUMIF(INPUT!$O$7:$VO$7,$C111,INPUT!$O$156:$VO$156)</f>
        <v>3782.5826166773263</v>
      </c>
      <c r="AB111" s="141">
        <f>SUMIF(INPUT!$O$7:$VO$7,$C111,INPUT!$O$160:$VO$160)+SUMIF(INPUT!$O$7:$VO$7,$C111,INPUT!$O$161:$VO$161)</f>
        <v>2419.5381453993491</v>
      </c>
      <c r="AC111" s="141">
        <f t="shared" si="63"/>
        <v>-286.23933896837519</v>
      </c>
      <c r="AD111" s="141">
        <f>-SUMIF(INPUT!$N$7:$VO$7,$C111,INPUT!$N$179:$VO$179)</f>
        <v>0</v>
      </c>
      <c r="AE111" s="141">
        <f>-SUMIF(INPUT!$N$7:$VO$7,$C111,INPUT!$N$180:$VO$180)</f>
        <v>0</v>
      </c>
      <c r="AF111" s="141">
        <f t="shared" si="23"/>
        <v>72.780997983169755</v>
      </c>
      <c r="AG111" s="142" t="e">
        <f>AF111*HLOOKUP(YEAR(C111),INPUT!$E$53:$P$58,5,FALSE)+F111+I111</f>
        <v>#VALUE!</v>
      </c>
      <c r="AI111" s="143"/>
      <c r="AN111" s="23">
        <f t="shared" si="32"/>
        <v>1</v>
      </c>
    </row>
    <row r="112" spans="1:40" hidden="1" outlineLevel="1">
      <c r="A112" s="23"/>
      <c r="B112" s="23">
        <f t="shared" si="53"/>
        <v>2026</v>
      </c>
      <c r="C112" s="29">
        <v>46082</v>
      </c>
      <c r="D112" s="231">
        <f t="shared" si="54"/>
        <v>0</v>
      </c>
      <c r="E112" s="231">
        <f>SUMIF(INPUT!$F$7:$CK$7,$C112,INPUT!$F$62:$CK$62)</f>
        <v>0</v>
      </c>
      <c r="F112" s="231">
        <f>-SUMIF(INPUT!$F$7:$VO$7,$C112,INPUT!$F$63:$VO$63)</f>
        <v>0</v>
      </c>
      <c r="G112" s="231">
        <f t="shared" si="55"/>
        <v>0</v>
      </c>
      <c r="H112" s="232" t="e">
        <f>SUMIF(INPUT!$F$7:$VO$7,$C112,INPUT!$F$195:$VO$195)</f>
        <v>#VALUE!</v>
      </c>
      <c r="I112" s="231" t="e">
        <f t="shared" si="56"/>
        <v>#VALUE!</v>
      </c>
      <c r="J112" s="140">
        <f>L111+Balances!C101+Balances!D101</f>
        <v>7673.9477597954938</v>
      </c>
      <c r="K112" s="141">
        <f>SUMIF(INPUT!$O$7:$VO$7,$C112,INPUT!$O$77:$VO$77)+SUMIF(INPUT!$O$7:$VO$7,$C112,INPUT!$O$98:$VO$98)</f>
        <v>0</v>
      </c>
      <c r="L112" s="150">
        <f t="shared" si="57"/>
        <v>7673.9477597954938</v>
      </c>
      <c r="M112" s="150">
        <f>O111+Balances!E101</f>
        <v>353031.53876769776</v>
      </c>
      <c r="N112" s="141">
        <f>SUMIF(INPUT!$O$7:$VO$7,$C112,INPUT!$O$119:$VO$119)</f>
        <v>0</v>
      </c>
      <c r="O112" s="150">
        <f t="shared" si="58"/>
        <v>353031.53876769776</v>
      </c>
      <c r="P112" s="150">
        <f>R111+Balances!F101</f>
        <v>49297.355781361912</v>
      </c>
      <c r="Q112" s="141">
        <f>SUMIF(INPUT!$O$7:$VO$7,$C112,INPUT!$O$140:$VO$140)</f>
        <v>-1449.9222222222222</v>
      </c>
      <c r="R112" s="150">
        <f t="shared" si="59"/>
        <v>47847.433559139688</v>
      </c>
      <c r="S112" s="165">
        <f t="shared" si="43"/>
        <v>0</v>
      </c>
      <c r="T112" s="141">
        <f>SUMIF(INPUT!$O$7:$VO$7,$C112,INPUT!$O$77:$VO$77)</f>
        <v>0</v>
      </c>
      <c r="U112" s="150">
        <f>'RateBase-E'!L96</f>
        <v>337014.3948736646</v>
      </c>
      <c r="V112" s="150">
        <f t="shared" si="60"/>
        <v>1816.775641782715</v>
      </c>
      <c r="W112" s="150">
        <f>Y111+Balances!C101</f>
        <v>-2.5354502895424957E-4</v>
      </c>
      <c r="X112" s="141">
        <f>SUMIF(INPUT!$O$7:$VO$7,$C112,INPUT!$O$98:$VO$98)</f>
        <v>0</v>
      </c>
      <c r="Y112" s="150">
        <f t="shared" si="61"/>
        <v>-2.5354502895424957E-4</v>
      </c>
      <c r="Z112" s="150">
        <f t="shared" si="62"/>
        <v>1.3697558901729204E-6</v>
      </c>
      <c r="AA112" s="141">
        <f>SUMIF(INPUT!$O$7:$VO$7,$C112,INPUT!$O$155:$VO$155)+SUMIF(INPUT!$O$7:$VO$7,$C112,INPUT!$O$156:$VO$156)</f>
        <v>3782.5826166773263</v>
      </c>
      <c r="AB112" s="141">
        <f>SUMIF(INPUT!$O$7:$VO$7,$C112,INPUT!$O$160:$VO$160)+SUMIF(INPUT!$O$7:$VO$7,$C112,INPUT!$O$161:$VO$161)</f>
        <v>2419.5381453993491</v>
      </c>
      <c r="AC112" s="141">
        <f t="shared" si="63"/>
        <v>-286.23933896837519</v>
      </c>
      <c r="AD112" s="141">
        <f>-SUMIF(INPUT!$N$7:$VO$7,$C112,INPUT!$N$179:$VO$179)</f>
        <v>0</v>
      </c>
      <c r="AE112" s="141">
        <f>-SUMIF(INPUT!$N$7:$VO$7,$C112,INPUT!$N$180:$VO$180)</f>
        <v>0</v>
      </c>
      <c r="AF112" s="141">
        <f t="shared" si="23"/>
        <v>80.614081961873353</v>
      </c>
      <c r="AG112" s="142" t="e">
        <f>AF112*HLOOKUP(YEAR(C112),INPUT!$E$53:$P$58,5,FALSE)+F112+I112</f>
        <v>#VALUE!</v>
      </c>
      <c r="AI112" s="143"/>
      <c r="AN112" s="23">
        <f t="shared" si="32"/>
        <v>1</v>
      </c>
    </row>
    <row r="113" spans="1:40" hidden="1" outlineLevel="1">
      <c r="A113" s="23"/>
      <c r="B113" s="23">
        <f t="shared" si="53"/>
        <v>2026</v>
      </c>
      <c r="C113" s="29">
        <v>46113</v>
      </c>
      <c r="D113" s="231">
        <f t="shared" si="54"/>
        <v>0</v>
      </c>
      <c r="E113" s="231">
        <f>SUMIF(INPUT!$F$7:$CK$7,$C113,INPUT!$F$62:$CK$62)</f>
        <v>0</v>
      </c>
      <c r="F113" s="231">
        <f>-SUMIF(INPUT!$F$7:$VO$7,$C113,INPUT!$F$63:$VO$63)</f>
        <v>0</v>
      </c>
      <c r="G113" s="231">
        <f t="shared" si="55"/>
        <v>0</v>
      </c>
      <c r="H113" s="232" t="e">
        <f>SUMIF(INPUT!$F$7:$VO$7,$C113,INPUT!$F$195:$VO$195)</f>
        <v>#VALUE!</v>
      </c>
      <c r="I113" s="231" t="e">
        <f t="shared" si="56"/>
        <v>#VALUE!</v>
      </c>
      <c r="J113" s="140">
        <f>L112+Balances!C102+Balances!D102</f>
        <v>7673.9477597954938</v>
      </c>
      <c r="K113" s="141">
        <f>SUMIF(INPUT!$O$7:$VO$7,$C113,INPUT!$O$77:$VO$77)+SUMIF(INPUT!$O$7:$VO$7,$C113,INPUT!$O$98:$VO$98)</f>
        <v>0</v>
      </c>
      <c r="L113" s="150">
        <f t="shared" si="57"/>
        <v>7673.9477597954938</v>
      </c>
      <c r="M113" s="150">
        <f>O112+Balances!E102</f>
        <v>353031.53876769776</v>
      </c>
      <c r="N113" s="141">
        <f>SUMIF(INPUT!$O$7:$VO$7,$C113,INPUT!$O$119:$VO$119)</f>
        <v>0</v>
      </c>
      <c r="O113" s="150">
        <f t="shared" si="58"/>
        <v>353031.53876769776</v>
      </c>
      <c r="P113" s="150">
        <f>R112+Balances!F102</f>
        <v>47847.433559139688</v>
      </c>
      <c r="Q113" s="141">
        <f>SUMIF(INPUT!$O$7:$VO$7,$C113,INPUT!$O$140:$VO$140)</f>
        <v>-1449.9222222222222</v>
      </c>
      <c r="R113" s="150">
        <f t="shared" si="59"/>
        <v>46397.511336917465</v>
      </c>
      <c r="S113" s="165">
        <f t="shared" si="43"/>
        <v>0</v>
      </c>
      <c r="T113" s="141">
        <f>SUMIF(INPUT!$O$7:$VO$7,$C113,INPUT!$O$77:$VO$77)</f>
        <v>0</v>
      </c>
      <c r="U113" s="150">
        <f>'RateBase-E'!L97</f>
        <v>338464.3170958868</v>
      </c>
      <c r="V113" s="150">
        <f t="shared" si="60"/>
        <v>1824.6087257614186</v>
      </c>
      <c r="W113" s="150">
        <f>Y112+Balances!C102</f>
        <v>-2.5354502895424957E-4</v>
      </c>
      <c r="X113" s="141">
        <f>SUMIF(INPUT!$O$7:$VO$7,$C113,INPUT!$O$98:$VO$98)</f>
        <v>0</v>
      </c>
      <c r="Y113" s="150">
        <f t="shared" si="61"/>
        <v>-2.5354502895424957E-4</v>
      </c>
      <c r="Z113" s="150">
        <f t="shared" si="62"/>
        <v>1.3697558901729204E-6</v>
      </c>
      <c r="AA113" s="141">
        <f>SUMIF(INPUT!$O$7:$VO$7,$C113,INPUT!$O$155:$VO$155)+SUMIF(INPUT!$O$7:$VO$7,$C113,INPUT!$O$156:$VO$156)</f>
        <v>3782.5826166773263</v>
      </c>
      <c r="AB113" s="141">
        <f>SUMIF(INPUT!$O$7:$VO$7,$C113,INPUT!$O$160:$VO$160)+SUMIF(INPUT!$O$7:$VO$7,$C113,INPUT!$O$161:$VO$161)</f>
        <v>2419.5381453993491</v>
      </c>
      <c r="AC113" s="141">
        <f t="shared" si="63"/>
        <v>-286.23933896837519</v>
      </c>
      <c r="AD113" s="141">
        <f>-SUMIF(INPUT!$N$7:$VO$7,$C113,INPUT!$N$179:$VO$179)</f>
        <v>0</v>
      </c>
      <c r="AE113" s="141">
        <f>-SUMIF(INPUT!$N$7:$VO$7,$C113,INPUT!$N$180:$VO$180)</f>
        <v>0</v>
      </c>
      <c r="AF113" s="141">
        <f t="shared" si="23"/>
        <v>88.447165940576951</v>
      </c>
      <c r="AG113" s="142" t="e">
        <f>AF113*HLOOKUP(YEAR(C113),INPUT!$E$53:$P$58,5,FALSE)+F113+I113</f>
        <v>#VALUE!</v>
      </c>
      <c r="AI113" s="143"/>
      <c r="AN113" s="23">
        <f t="shared" si="32"/>
        <v>1</v>
      </c>
    </row>
    <row r="114" spans="1:40" hidden="1" outlineLevel="1">
      <c r="A114" s="23"/>
      <c r="B114" s="23">
        <f t="shared" si="53"/>
        <v>2026</v>
      </c>
      <c r="C114" s="29">
        <v>46143</v>
      </c>
      <c r="D114" s="231">
        <f t="shared" si="54"/>
        <v>0</v>
      </c>
      <c r="E114" s="231">
        <f>SUMIF(INPUT!$F$7:$CK$7,$C114,INPUT!$F$62:$CK$62)</f>
        <v>0</v>
      </c>
      <c r="F114" s="231">
        <f>-SUMIF(INPUT!$F$7:$VO$7,$C114,INPUT!$F$63:$VO$63)</f>
        <v>0</v>
      </c>
      <c r="G114" s="231">
        <f t="shared" si="55"/>
        <v>0</v>
      </c>
      <c r="H114" s="232" t="e">
        <f>SUMIF(INPUT!$F$7:$VO$7,$C114,INPUT!$F$195:$VO$195)</f>
        <v>#VALUE!</v>
      </c>
      <c r="I114" s="231" t="e">
        <f t="shared" si="56"/>
        <v>#VALUE!</v>
      </c>
      <c r="J114" s="140">
        <f>L113+Balances!C103+Balances!D103</f>
        <v>7673.9477597954938</v>
      </c>
      <c r="K114" s="141">
        <f>SUMIF(INPUT!$O$7:$VO$7,$C114,INPUT!$O$77:$VO$77)+SUMIF(INPUT!$O$7:$VO$7,$C114,INPUT!$O$98:$VO$98)</f>
        <v>0</v>
      </c>
      <c r="L114" s="150">
        <f t="shared" si="57"/>
        <v>7673.9477597954938</v>
      </c>
      <c r="M114" s="150">
        <f>O113+Balances!E103</f>
        <v>353031.53876769776</v>
      </c>
      <c r="N114" s="141">
        <f>SUMIF(INPUT!$O$7:$VO$7,$C114,INPUT!$O$119:$VO$119)</f>
        <v>0</v>
      </c>
      <c r="O114" s="150">
        <f t="shared" si="58"/>
        <v>353031.53876769776</v>
      </c>
      <c r="P114" s="150">
        <f>R113+Balances!F103</f>
        <v>46397.511336917465</v>
      </c>
      <c r="Q114" s="141">
        <f>SUMIF(INPUT!$O$7:$VO$7,$C114,INPUT!$O$140:$VO$140)</f>
        <v>-1449.9222222222222</v>
      </c>
      <c r="R114" s="150">
        <f t="shared" si="59"/>
        <v>44947.589114695242</v>
      </c>
      <c r="S114" s="165">
        <f t="shared" si="43"/>
        <v>0</v>
      </c>
      <c r="T114" s="141">
        <f>SUMIF(INPUT!$O$7:$VO$7,$C114,INPUT!$O$77:$VO$77)</f>
        <v>0</v>
      </c>
      <c r="U114" s="150">
        <f>'RateBase-E'!L98</f>
        <v>339914.23931810912</v>
      </c>
      <c r="V114" s="150">
        <f t="shared" si="60"/>
        <v>1832.4418097401224</v>
      </c>
      <c r="W114" s="150">
        <f>Y113+Balances!C103</f>
        <v>-2.5354502895424957E-4</v>
      </c>
      <c r="X114" s="141">
        <f>SUMIF(INPUT!$O$7:$VO$7,$C114,INPUT!$O$98:$VO$98)</f>
        <v>0</v>
      </c>
      <c r="Y114" s="150">
        <f t="shared" si="61"/>
        <v>-2.5354502895424957E-4</v>
      </c>
      <c r="Z114" s="150">
        <f t="shared" si="62"/>
        <v>1.3697558901729204E-6</v>
      </c>
      <c r="AA114" s="141">
        <f>SUMIF(INPUT!$O$7:$VO$7,$C114,INPUT!$O$155:$VO$155)+SUMIF(INPUT!$O$7:$VO$7,$C114,INPUT!$O$156:$VO$156)</f>
        <v>3782.5826166773263</v>
      </c>
      <c r="AB114" s="141">
        <f>SUMIF(INPUT!$O$7:$VO$7,$C114,INPUT!$O$160:$VO$160)+SUMIF(INPUT!$O$7:$VO$7,$C114,INPUT!$O$161:$VO$161)</f>
        <v>2419.5381453993491</v>
      </c>
      <c r="AC114" s="141">
        <f t="shared" si="63"/>
        <v>-286.23933896837519</v>
      </c>
      <c r="AD114" s="141">
        <f>-SUMIF(INPUT!$N$7:$VO$7,$C114,INPUT!$N$179:$VO$179)</f>
        <v>0</v>
      </c>
      <c r="AE114" s="141">
        <f>-SUMIF(INPUT!$N$7:$VO$7,$C114,INPUT!$N$180:$VO$180)</f>
        <v>0</v>
      </c>
      <c r="AF114" s="141">
        <f t="shared" si="23"/>
        <v>96.280249919280777</v>
      </c>
      <c r="AG114" s="142" t="e">
        <f>AF114*HLOOKUP(YEAR(C114),INPUT!$E$53:$P$58,5,FALSE)+F114+I114</f>
        <v>#VALUE!</v>
      </c>
      <c r="AI114" s="143"/>
      <c r="AN114" s="23">
        <f t="shared" si="32"/>
        <v>1</v>
      </c>
    </row>
    <row r="115" spans="1:40" hidden="1" outlineLevel="1">
      <c r="A115" s="23"/>
      <c r="B115" s="23">
        <f t="shared" si="53"/>
        <v>2026</v>
      </c>
      <c r="C115" s="29">
        <v>46174</v>
      </c>
      <c r="D115" s="231">
        <f t="shared" si="54"/>
        <v>0</v>
      </c>
      <c r="E115" s="231">
        <f>SUMIF(INPUT!$F$7:$CK$7,$C115,INPUT!$F$62:$CK$62)</f>
        <v>0</v>
      </c>
      <c r="F115" s="231">
        <f>-SUMIF(INPUT!$F$7:$VO$7,$C115,INPUT!$F$63:$VO$63)</f>
        <v>0</v>
      </c>
      <c r="G115" s="231">
        <f t="shared" si="55"/>
        <v>0</v>
      </c>
      <c r="H115" s="232" t="e">
        <f>SUMIF(INPUT!$F$7:$VO$7,$C115,INPUT!$F$195:$VO$195)</f>
        <v>#VALUE!</v>
      </c>
      <c r="I115" s="231" t="e">
        <f t="shared" si="56"/>
        <v>#VALUE!</v>
      </c>
      <c r="J115" s="140">
        <f>L114+Balances!C104+Balances!D104</f>
        <v>7673.9477597954938</v>
      </c>
      <c r="K115" s="141">
        <f>SUMIF(INPUT!$O$7:$VO$7,$C115,INPUT!$O$77:$VO$77)+SUMIF(INPUT!$O$7:$VO$7,$C115,INPUT!$O$98:$VO$98)</f>
        <v>0</v>
      </c>
      <c r="L115" s="150">
        <f t="shared" si="57"/>
        <v>7673.9477597954938</v>
      </c>
      <c r="M115" s="150">
        <f>O114+Balances!E104</f>
        <v>353031.53876769776</v>
      </c>
      <c r="N115" s="141">
        <f>SUMIF(INPUT!$O$7:$VO$7,$C115,INPUT!$O$119:$VO$119)</f>
        <v>0</v>
      </c>
      <c r="O115" s="150">
        <f t="shared" si="58"/>
        <v>353031.53876769776</v>
      </c>
      <c r="P115" s="150">
        <f>R114+Balances!F104</f>
        <v>44947.589114695242</v>
      </c>
      <c r="Q115" s="141">
        <f>SUMIF(INPUT!$O$7:$VO$7,$C115,INPUT!$O$140:$VO$140)</f>
        <v>-1449.9222222222222</v>
      </c>
      <c r="R115" s="150">
        <f t="shared" si="59"/>
        <v>43497.666892473018</v>
      </c>
      <c r="S115" s="165">
        <f t="shared" si="43"/>
        <v>0</v>
      </c>
      <c r="T115" s="141">
        <f>SUMIF(INPUT!$O$7:$VO$7,$C115,INPUT!$O$77:$VO$77)</f>
        <v>0</v>
      </c>
      <c r="U115" s="150">
        <f>'RateBase-E'!L99</f>
        <v>341364.16154033132</v>
      </c>
      <c r="V115" s="150">
        <f t="shared" si="60"/>
        <v>1840.2748937188264</v>
      </c>
      <c r="W115" s="150">
        <f>Y114+Balances!C104</f>
        <v>-2.5354502895424957E-4</v>
      </c>
      <c r="X115" s="141">
        <f>SUMIF(INPUT!$O$7:$VO$7,$C115,INPUT!$O$98:$VO$98)</f>
        <v>0</v>
      </c>
      <c r="Y115" s="150">
        <f t="shared" si="61"/>
        <v>-2.5354502895424957E-4</v>
      </c>
      <c r="Z115" s="150">
        <f t="shared" si="62"/>
        <v>1.3697558901729204E-6</v>
      </c>
      <c r="AA115" s="141">
        <f>SUMIF(INPUT!$O$7:$VO$7,$C115,INPUT!$O$155:$VO$155)+SUMIF(INPUT!$O$7:$VO$7,$C115,INPUT!$O$156:$VO$156)</f>
        <v>3782.5826166773263</v>
      </c>
      <c r="AB115" s="141">
        <f>SUMIF(INPUT!$O$7:$VO$7,$C115,INPUT!$O$160:$VO$160)+SUMIF(INPUT!$O$7:$VO$7,$C115,INPUT!$O$161:$VO$161)</f>
        <v>2419.5381453993491</v>
      </c>
      <c r="AC115" s="141">
        <f t="shared" si="63"/>
        <v>-286.23933896837519</v>
      </c>
      <c r="AD115" s="141">
        <f>-SUMIF(INPUT!$N$7:$VO$7,$C115,INPUT!$N$179:$VO$179)</f>
        <v>0</v>
      </c>
      <c r="AE115" s="141">
        <f>-SUMIF(INPUT!$N$7:$VO$7,$C115,INPUT!$N$180:$VO$180)</f>
        <v>0</v>
      </c>
      <c r="AF115" s="141">
        <f t="shared" si="23"/>
        <v>104.11333389798483</v>
      </c>
      <c r="AG115" s="142" t="e">
        <f>AF115*HLOOKUP(YEAR(C115),INPUT!$E$53:$P$58,5,FALSE)+F115+I115</f>
        <v>#VALUE!</v>
      </c>
      <c r="AI115" s="143"/>
      <c r="AN115" s="23">
        <f t="shared" si="32"/>
        <v>1</v>
      </c>
    </row>
    <row r="116" spans="1:40" hidden="1" outlineLevel="1">
      <c r="A116" s="23"/>
      <c r="B116" s="23">
        <f t="shared" si="53"/>
        <v>2026</v>
      </c>
      <c r="C116" s="29">
        <v>46204</v>
      </c>
      <c r="D116" s="231">
        <f t="shared" si="54"/>
        <v>0</v>
      </c>
      <c r="E116" s="231">
        <f>SUMIF(INPUT!$F$7:$CK$7,$C116,INPUT!$F$62:$CK$62)</f>
        <v>0</v>
      </c>
      <c r="F116" s="231">
        <f>-SUMIF(INPUT!$F$7:$VO$7,$C116,INPUT!$F$63:$VO$63)</f>
        <v>0</v>
      </c>
      <c r="G116" s="231">
        <f t="shared" si="55"/>
        <v>0</v>
      </c>
      <c r="H116" s="232" t="e">
        <f>SUMIF(INPUT!$F$7:$VO$7,$C116,INPUT!$F$195:$VO$195)</f>
        <v>#VALUE!</v>
      </c>
      <c r="I116" s="231" t="e">
        <f t="shared" si="56"/>
        <v>#VALUE!</v>
      </c>
      <c r="J116" s="140">
        <f>L115+Balances!C105+Balances!D105</f>
        <v>7673.9477597954938</v>
      </c>
      <c r="K116" s="141">
        <f>SUMIF(INPUT!$O$7:$VO$7,$C116,INPUT!$O$77:$VO$77)+SUMIF(INPUT!$O$7:$VO$7,$C116,INPUT!$O$98:$VO$98)</f>
        <v>0</v>
      </c>
      <c r="L116" s="150">
        <f t="shared" si="57"/>
        <v>7673.9477597954938</v>
      </c>
      <c r="M116" s="150">
        <f>O115+Balances!E105</f>
        <v>353031.53876769776</v>
      </c>
      <c r="N116" s="141">
        <f>SUMIF(INPUT!$O$7:$VO$7,$C116,INPUT!$O$119:$VO$119)</f>
        <v>0</v>
      </c>
      <c r="O116" s="150">
        <f t="shared" si="58"/>
        <v>353031.53876769776</v>
      </c>
      <c r="P116" s="150">
        <f>R115+Balances!F105</f>
        <v>43497.666892473018</v>
      </c>
      <c r="Q116" s="141">
        <f>SUMIF(INPUT!$O$7:$VO$7,$C116,INPUT!$O$140:$VO$140)</f>
        <v>-1449.9222222222222</v>
      </c>
      <c r="R116" s="150">
        <f t="shared" si="59"/>
        <v>42047.744670250795</v>
      </c>
      <c r="S116" s="165">
        <f t="shared" si="43"/>
        <v>0</v>
      </c>
      <c r="T116" s="141">
        <f>SUMIF(INPUT!$O$7:$VO$7,$C116,INPUT!$O$77:$VO$77)</f>
        <v>0</v>
      </c>
      <c r="U116" s="150">
        <f>'RateBase-E'!L100</f>
        <v>342814.08376255352</v>
      </c>
      <c r="V116" s="150">
        <f t="shared" si="60"/>
        <v>1848.10797769753</v>
      </c>
      <c r="W116" s="150">
        <f>Y115+Balances!C105</f>
        <v>-2.5354502895424957E-4</v>
      </c>
      <c r="X116" s="141">
        <f>SUMIF(INPUT!$O$7:$VO$7,$C116,INPUT!$O$98:$VO$98)</f>
        <v>0</v>
      </c>
      <c r="Y116" s="150">
        <f t="shared" si="61"/>
        <v>-2.5354502895424957E-4</v>
      </c>
      <c r="Z116" s="150">
        <f t="shared" si="62"/>
        <v>1.3697558901729204E-6</v>
      </c>
      <c r="AA116" s="141">
        <f>SUMIF(INPUT!$O$7:$VO$7,$C116,INPUT!$O$155:$VO$155)+SUMIF(INPUT!$O$7:$VO$7,$C116,INPUT!$O$156:$VO$156)</f>
        <v>3782.5826166773263</v>
      </c>
      <c r="AB116" s="141">
        <f>SUMIF(INPUT!$O$7:$VO$7,$C116,INPUT!$O$160:$VO$160)+SUMIF(INPUT!$O$7:$VO$7,$C116,INPUT!$O$161:$VO$161)</f>
        <v>2419.5381453993491</v>
      </c>
      <c r="AC116" s="141">
        <f t="shared" si="63"/>
        <v>-286.23933896837519</v>
      </c>
      <c r="AD116" s="141">
        <f>-SUMIF(INPUT!$N$7:$VO$7,$C116,INPUT!$N$179:$VO$179)</f>
        <v>0</v>
      </c>
      <c r="AE116" s="141">
        <f>-SUMIF(INPUT!$N$7:$VO$7,$C116,INPUT!$N$180:$VO$180)</f>
        <v>0</v>
      </c>
      <c r="AF116" s="141">
        <f t="shared" si="23"/>
        <v>111.94641787668843</v>
      </c>
      <c r="AG116" s="142" t="e">
        <f>AF116*HLOOKUP(YEAR(C116),INPUT!$E$53:$P$58,5,FALSE)+F116+I116</f>
        <v>#VALUE!</v>
      </c>
      <c r="AI116" s="143"/>
      <c r="AN116" s="23">
        <f t="shared" si="32"/>
        <v>1</v>
      </c>
    </row>
    <row r="117" spans="1:40" hidden="1" outlineLevel="1">
      <c r="A117" s="23"/>
      <c r="B117" s="23">
        <f t="shared" si="53"/>
        <v>2026</v>
      </c>
      <c r="C117" s="29">
        <v>46235</v>
      </c>
      <c r="D117" s="231">
        <f t="shared" si="54"/>
        <v>0</v>
      </c>
      <c r="E117" s="231">
        <f>SUMIF(INPUT!$F$7:$CK$7,$C117,INPUT!$F$62:$CK$62)</f>
        <v>0</v>
      </c>
      <c r="F117" s="231">
        <f>-SUMIF(INPUT!$F$7:$VO$7,$C117,INPUT!$F$63:$VO$63)</f>
        <v>0</v>
      </c>
      <c r="G117" s="231">
        <f t="shared" si="55"/>
        <v>0</v>
      </c>
      <c r="H117" s="232" t="e">
        <f>SUMIF(INPUT!$F$7:$VO$7,$C117,INPUT!$F$195:$VO$195)</f>
        <v>#VALUE!</v>
      </c>
      <c r="I117" s="231" t="e">
        <f t="shared" si="56"/>
        <v>#VALUE!</v>
      </c>
      <c r="J117" s="140">
        <f>L116+Balances!C106+Balances!D106</f>
        <v>7673.9477597954938</v>
      </c>
      <c r="K117" s="141">
        <f>SUMIF(INPUT!$O$7:$VO$7,$C117,INPUT!$O$77:$VO$77)+SUMIF(INPUT!$O$7:$VO$7,$C117,INPUT!$O$98:$VO$98)</f>
        <v>0</v>
      </c>
      <c r="L117" s="150">
        <f t="shared" si="57"/>
        <v>7673.9477597954938</v>
      </c>
      <c r="M117" s="150">
        <f>O116+Balances!E106</f>
        <v>353031.53876769776</v>
      </c>
      <c r="N117" s="141">
        <f>SUMIF(INPUT!$O$7:$VO$7,$C117,INPUT!$O$119:$VO$119)</f>
        <v>0</v>
      </c>
      <c r="O117" s="150">
        <f t="shared" si="58"/>
        <v>353031.53876769776</v>
      </c>
      <c r="P117" s="150">
        <f>R116+Balances!F106</f>
        <v>42047.744670250795</v>
      </c>
      <c r="Q117" s="141">
        <f>SUMIF(INPUT!$O$7:$VO$7,$C117,INPUT!$O$140:$VO$140)</f>
        <v>-1449.9222222222222</v>
      </c>
      <c r="R117" s="150">
        <f t="shared" si="59"/>
        <v>40597.822448028572</v>
      </c>
      <c r="S117" s="165">
        <f t="shared" si="43"/>
        <v>0</v>
      </c>
      <c r="T117" s="141">
        <f>SUMIF(INPUT!$O$7:$VO$7,$C117,INPUT!$O$77:$VO$77)</f>
        <v>0</v>
      </c>
      <c r="U117" s="150">
        <f>'RateBase-E'!L101</f>
        <v>344264.00598477572</v>
      </c>
      <c r="V117" s="150">
        <f t="shared" si="60"/>
        <v>1855.9410616762336</v>
      </c>
      <c r="W117" s="150">
        <f>Y116+Balances!C106</f>
        <v>-2.5354502895424957E-4</v>
      </c>
      <c r="X117" s="141">
        <f>SUMIF(INPUT!$O$7:$VO$7,$C117,INPUT!$O$98:$VO$98)</f>
        <v>0</v>
      </c>
      <c r="Y117" s="150">
        <f t="shared" si="61"/>
        <v>-2.5354502895424957E-4</v>
      </c>
      <c r="Z117" s="150">
        <f t="shared" si="62"/>
        <v>1.3697558901729204E-6</v>
      </c>
      <c r="AA117" s="141">
        <f>SUMIF(INPUT!$O$7:$VO$7,$C117,INPUT!$O$155:$VO$155)+SUMIF(INPUT!$O$7:$VO$7,$C117,INPUT!$O$156:$VO$156)</f>
        <v>3782.5826166773263</v>
      </c>
      <c r="AB117" s="141">
        <f>SUMIF(INPUT!$O$7:$VO$7,$C117,INPUT!$O$160:$VO$160)+SUMIF(INPUT!$O$7:$VO$7,$C117,INPUT!$O$161:$VO$161)</f>
        <v>2419.5381453993491</v>
      </c>
      <c r="AC117" s="141">
        <f t="shared" si="63"/>
        <v>-286.23933896837519</v>
      </c>
      <c r="AD117" s="141">
        <f>-SUMIF(INPUT!$N$7:$VO$7,$C117,INPUT!$N$179:$VO$179)</f>
        <v>0</v>
      </c>
      <c r="AE117" s="141">
        <f>-SUMIF(INPUT!$N$7:$VO$7,$C117,INPUT!$N$180:$VO$180)</f>
        <v>0</v>
      </c>
      <c r="AF117" s="141">
        <f t="shared" si="23"/>
        <v>119.77950185539203</v>
      </c>
      <c r="AG117" s="142" t="e">
        <f>AF117*HLOOKUP(YEAR(C117),INPUT!$E$53:$P$58,5,FALSE)+F117+I117</f>
        <v>#VALUE!</v>
      </c>
      <c r="AI117" s="143"/>
      <c r="AN117" s="23">
        <f t="shared" si="32"/>
        <v>1</v>
      </c>
    </row>
    <row r="118" spans="1:40" hidden="1" outlineLevel="1">
      <c r="A118" s="23"/>
      <c r="B118" s="23">
        <f t="shared" si="53"/>
        <v>2026</v>
      </c>
      <c r="C118" s="29">
        <v>46266</v>
      </c>
      <c r="D118" s="231">
        <f t="shared" si="54"/>
        <v>0</v>
      </c>
      <c r="E118" s="231">
        <f>SUMIF(INPUT!$F$7:$CK$7,$C118,INPUT!$F$62:$CK$62)</f>
        <v>0</v>
      </c>
      <c r="F118" s="231">
        <f>-SUMIF(INPUT!$F$7:$VO$7,$C118,INPUT!$F$63:$VO$63)</f>
        <v>0</v>
      </c>
      <c r="G118" s="231">
        <f t="shared" si="55"/>
        <v>0</v>
      </c>
      <c r="H118" s="232" t="e">
        <f>SUMIF(INPUT!$F$7:$VO$7,$C118,INPUT!$F$195:$VO$195)</f>
        <v>#VALUE!</v>
      </c>
      <c r="I118" s="231" t="e">
        <f t="shared" si="56"/>
        <v>#VALUE!</v>
      </c>
      <c r="J118" s="140">
        <f>L117+Balances!C107+Balances!D107</f>
        <v>7673.9477597954938</v>
      </c>
      <c r="K118" s="141">
        <f>SUMIF(INPUT!$O$7:$VO$7,$C118,INPUT!$O$77:$VO$77)+SUMIF(INPUT!$O$7:$VO$7,$C118,INPUT!$O$98:$VO$98)</f>
        <v>0</v>
      </c>
      <c r="L118" s="150">
        <f t="shared" si="57"/>
        <v>7673.9477597954938</v>
      </c>
      <c r="M118" s="150">
        <f>O117+Balances!E107</f>
        <v>353031.53876769776</v>
      </c>
      <c r="N118" s="141">
        <f>SUMIF(INPUT!$O$7:$VO$7,$C118,INPUT!$O$119:$VO$119)</f>
        <v>0</v>
      </c>
      <c r="O118" s="150">
        <f t="shared" si="58"/>
        <v>353031.53876769776</v>
      </c>
      <c r="P118" s="150">
        <f>R117+Balances!F107</f>
        <v>40597.822448028572</v>
      </c>
      <c r="Q118" s="141">
        <f>SUMIF(INPUT!$O$7:$VO$7,$C118,INPUT!$O$140:$VO$140)</f>
        <v>-1449.9222222222222</v>
      </c>
      <c r="R118" s="150">
        <f t="shared" si="59"/>
        <v>39147.900225806348</v>
      </c>
      <c r="S118" s="165">
        <f t="shared" si="43"/>
        <v>0</v>
      </c>
      <c r="T118" s="141">
        <f>SUMIF(INPUT!$O$7:$VO$7,$C118,INPUT!$O$77:$VO$77)</f>
        <v>0</v>
      </c>
      <c r="U118" s="150">
        <f>'RateBase-E'!L102</f>
        <v>345713.92820699792</v>
      </c>
      <c r="V118" s="150">
        <f t="shared" si="60"/>
        <v>1863.7741456549372</v>
      </c>
      <c r="W118" s="150">
        <f>Y117+Balances!C107</f>
        <v>-2.5354502895424957E-4</v>
      </c>
      <c r="X118" s="141">
        <f>SUMIF(INPUT!$O$7:$VO$7,$C118,INPUT!$O$98:$VO$98)</f>
        <v>0</v>
      </c>
      <c r="Y118" s="150">
        <f t="shared" si="61"/>
        <v>-2.5354502895424957E-4</v>
      </c>
      <c r="Z118" s="150">
        <f t="shared" si="62"/>
        <v>1.3697558901729204E-6</v>
      </c>
      <c r="AA118" s="141">
        <f>SUMIF(INPUT!$O$7:$VO$7,$C118,INPUT!$O$155:$VO$155)+SUMIF(INPUT!$O$7:$VO$7,$C118,INPUT!$O$156:$VO$156)</f>
        <v>3782.5826166773263</v>
      </c>
      <c r="AB118" s="141">
        <f>SUMIF(INPUT!$O$7:$VO$7,$C118,INPUT!$O$160:$VO$160)+SUMIF(INPUT!$O$7:$VO$7,$C118,INPUT!$O$161:$VO$161)</f>
        <v>2419.5381453993491</v>
      </c>
      <c r="AC118" s="141">
        <f t="shared" si="63"/>
        <v>-286.23933896837519</v>
      </c>
      <c r="AD118" s="141">
        <f>-SUMIF(INPUT!$N$7:$VO$7,$C118,INPUT!$N$179:$VO$179)</f>
        <v>0</v>
      </c>
      <c r="AE118" s="141">
        <f>-SUMIF(INPUT!$N$7:$VO$7,$C118,INPUT!$N$180:$VO$180)</f>
        <v>0</v>
      </c>
      <c r="AF118" s="141">
        <f t="shared" si="23"/>
        <v>127.61258583409563</v>
      </c>
      <c r="AG118" s="142" t="e">
        <f>AF118*HLOOKUP(YEAR(C118),INPUT!$E$53:$P$58,5,FALSE)+F118+I118</f>
        <v>#VALUE!</v>
      </c>
      <c r="AI118" s="143"/>
      <c r="AN118" s="23">
        <f t="shared" si="32"/>
        <v>1</v>
      </c>
    </row>
    <row r="119" spans="1:40" hidden="1" outlineLevel="1">
      <c r="A119" s="23"/>
      <c r="B119" s="23">
        <f t="shared" si="53"/>
        <v>2026</v>
      </c>
      <c r="C119" s="29">
        <v>46296</v>
      </c>
      <c r="D119" s="231">
        <f t="shared" si="54"/>
        <v>0</v>
      </c>
      <c r="E119" s="231">
        <f>SUMIF(INPUT!$F$7:$CK$7,$C119,INPUT!$F$62:$CK$62)</f>
        <v>0</v>
      </c>
      <c r="F119" s="231">
        <f>-SUMIF(INPUT!$F$7:$VO$7,$C119,INPUT!$F$63:$VO$63)</f>
        <v>0</v>
      </c>
      <c r="G119" s="231">
        <f t="shared" si="55"/>
        <v>0</v>
      </c>
      <c r="H119" s="232" t="e">
        <f>SUMIF(INPUT!$F$7:$VO$7,$C119,INPUT!$F$195:$VO$195)</f>
        <v>#VALUE!</v>
      </c>
      <c r="I119" s="231" t="e">
        <f t="shared" si="56"/>
        <v>#VALUE!</v>
      </c>
      <c r="J119" s="140">
        <f>L118+Balances!C108+Balances!D108</f>
        <v>7673.9477597954938</v>
      </c>
      <c r="K119" s="141">
        <f>SUMIF(INPUT!$O$7:$VO$7,$C119,INPUT!$O$77:$VO$77)+SUMIF(INPUT!$O$7:$VO$7,$C119,INPUT!$O$98:$VO$98)</f>
        <v>0</v>
      </c>
      <c r="L119" s="150">
        <f t="shared" si="57"/>
        <v>7673.9477597954938</v>
      </c>
      <c r="M119" s="150">
        <f>O118+Balances!E108</f>
        <v>353031.53876769776</v>
      </c>
      <c r="N119" s="141">
        <f>SUMIF(INPUT!$O$7:$VO$7,$C119,INPUT!$O$119:$VO$119)</f>
        <v>0</v>
      </c>
      <c r="O119" s="150">
        <f t="shared" si="58"/>
        <v>353031.53876769776</v>
      </c>
      <c r="P119" s="150">
        <f>R118+Balances!F108</f>
        <v>39147.900225806348</v>
      </c>
      <c r="Q119" s="141">
        <f>SUMIF(INPUT!$O$7:$VO$7,$C119,INPUT!$O$140:$VO$140)</f>
        <v>-1449.9222222222222</v>
      </c>
      <c r="R119" s="150">
        <f t="shared" si="59"/>
        <v>37697.978003584125</v>
      </c>
      <c r="S119" s="165">
        <f t="shared" si="43"/>
        <v>0</v>
      </c>
      <c r="T119" s="141">
        <f>SUMIF(INPUT!$O$7:$VO$7,$C119,INPUT!$O$77:$VO$77)</f>
        <v>0</v>
      </c>
      <c r="U119" s="150">
        <f>'RateBase-E'!L103</f>
        <v>347163.85042922013</v>
      </c>
      <c r="V119" s="150">
        <f t="shared" si="60"/>
        <v>1871.6072296336408</v>
      </c>
      <c r="W119" s="150">
        <f>Y118+Balances!C108</f>
        <v>-2.5354502895424957E-4</v>
      </c>
      <c r="X119" s="141">
        <f>SUMIF(INPUT!$O$7:$VO$7,$C119,INPUT!$O$98:$VO$98)</f>
        <v>0</v>
      </c>
      <c r="Y119" s="150">
        <f t="shared" si="61"/>
        <v>-2.5354502895424957E-4</v>
      </c>
      <c r="Z119" s="150">
        <f t="shared" si="62"/>
        <v>1.3697558901729204E-6</v>
      </c>
      <c r="AA119" s="141">
        <f>SUMIF(INPUT!$O$7:$VO$7,$C119,INPUT!$O$155:$VO$155)+SUMIF(INPUT!$O$7:$VO$7,$C119,INPUT!$O$156:$VO$156)</f>
        <v>3782.5826166773263</v>
      </c>
      <c r="AB119" s="141">
        <f>SUMIF(INPUT!$O$7:$VO$7,$C119,INPUT!$O$160:$VO$160)+SUMIF(INPUT!$O$7:$VO$7,$C119,INPUT!$O$161:$VO$161)</f>
        <v>2419.5381453993491</v>
      </c>
      <c r="AC119" s="141">
        <f t="shared" si="63"/>
        <v>-286.23933896837519</v>
      </c>
      <c r="AD119" s="141">
        <f>-SUMIF(INPUT!$N$7:$VO$7,$C119,INPUT!$N$179:$VO$179)</f>
        <v>0</v>
      </c>
      <c r="AE119" s="141">
        <f>-SUMIF(INPUT!$N$7:$VO$7,$C119,INPUT!$N$180:$VO$180)</f>
        <v>0</v>
      </c>
      <c r="AF119" s="141">
        <f t="shared" si="23"/>
        <v>135.44566981279922</v>
      </c>
      <c r="AG119" s="142" t="e">
        <f>AF119*HLOOKUP(YEAR(C119),INPUT!$E$53:$P$58,5,FALSE)+F119+I119</f>
        <v>#VALUE!</v>
      </c>
      <c r="AI119" s="143"/>
      <c r="AN119" s="23">
        <f t="shared" si="32"/>
        <v>1</v>
      </c>
    </row>
    <row r="120" spans="1:40" hidden="1" outlineLevel="1">
      <c r="A120" s="23"/>
      <c r="B120" s="23">
        <f t="shared" si="53"/>
        <v>2026</v>
      </c>
      <c r="C120" s="29">
        <v>46327</v>
      </c>
      <c r="D120" s="231">
        <f t="shared" si="54"/>
        <v>0</v>
      </c>
      <c r="E120" s="231">
        <f>SUMIF(INPUT!$F$7:$CK$7,$C120,INPUT!$F$62:$CK$62)</f>
        <v>0</v>
      </c>
      <c r="F120" s="231">
        <f>-SUMIF(INPUT!$F$7:$VO$7,$C120,INPUT!$F$63:$VO$63)</f>
        <v>0</v>
      </c>
      <c r="G120" s="231">
        <f t="shared" si="55"/>
        <v>0</v>
      </c>
      <c r="H120" s="232" t="e">
        <f>SUMIF(INPUT!$F$7:$VO$7,$C120,INPUT!$F$195:$VO$195)</f>
        <v>#VALUE!</v>
      </c>
      <c r="I120" s="231" t="e">
        <f t="shared" si="56"/>
        <v>#VALUE!</v>
      </c>
      <c r="J120" s="140">
        <f>L119+Balances!C109+Balances!D109</f>
        <v>7673.9477597954938</v>
      </c>
      <c r="K120" s="141">
        <f>SUMIF(INPUT!$O$7:$VO$7,$C120,INPUT!$O$77:$VO$77)+SUMIF(INPUT!$O$7:$VO$7,$C120,INPUT!$O$98:$VO$98)</f>
        <v>0</v>
      </c>
      <c r="L120" s="150">
        <f t="shared" si="57"/>
        <v>7673.9477597954938</v>
      </c>
      <c r="M120" s="150">
        <f>O119+Balances!E109</f>
        <v>353031.53876769776</v>
      </c>
      <c r="N120" s="141">
        <f>SUMIF(INPUT!$O$7:$VO$7,$C120,INPUT!$O$119:$VO$119)</f>
        <v>0</v>
      </c>
      <c r="O120" s="150">
        <f t="shared" si="58"/>
        <v>353031.53876769776</v>
      </c>
      <c r="P120" s="150">
        <f>R119+Balances!F109</f>
        <v>37697.978003584125</v>
      </c>
      <c r="Q120" s="141">
        <f>SUMIF(INPUT!$O$7:$VO$7,$C120,INPUT!$O$140:$VO$140)</f>
        <v>-1449.9222222222222</v>
      </c>
      <c r="R120" s="150">
        <f t="shared" si="59"/>
        <v>36248.055781361902</v>
      </c>
      <c r="S120" s="165">
        <f t="shared" si="43"/>
        <v>0</v>
      </c>
      <c r="T120" s="141">
        <f>SUMIF(INPUT!$O$7:$VO$7,$C120,INPUT!$O$77:$VO$77)</f>
        <v>0</v>
      </c>
      <c r="U120" s="150">
        <f>'RateBase-E'!L104</f>
        <v>348613.77265144233</v>
      </c>
      <c r="V120" s="150">
        <f t="shared" si="60"/>
        <v>1879.4403136123444</v>
      </c>
      <c r="W120" s="150">
        <f>Y119+Balances!C109</f>
        <v>-2.5354502895424957E-4</v>
      </c>
      <c r="X120" s="141">
        <f>SUMIF(INPUT!$O$7:$VO$7,$C120,INPUT!$O$98:$VO$98)</f>
        <v>0</v>
      </c>
      <c r="Y120" s="150">
        <f t="shared" si="61"/>
        <v>-2.5354502895424957E-4</v>
      </c>
      <c r="Z120" s="150">
        <f t="shared" si="62"/>
        <v>1.3697558901729204E-6</v>
      </c>
      <c r="AA120" s="141">
        <f>SUMIF(INPUT!$O$7:$VO$7,$C120,INPUT!$O$155:$VO$155)+SUMIF(INPUT!$O$7:$VO$7,$C120,INPUT!$O$156:$VO$156)</f>
        <v>3782.5826166773263</v>
      </c>
      <c r="AB120" s="141">
        <f>SUMIF(INPUT!$O$7:$VO$7,$C120,INPUT!$O$160:$VO$160)+SUMIF(INPUT!$O$7:$VO$7,$C120,INPUT!$O$161:$VO$161)</f>
        <v>2419.5381453993491</v>
      </c>
      <c r="AC120" s="141">
        <f t="shared" si="63"/>
        <v>-286.23933896837519</v>
      </c>
      <c r="AD120" s="141">
        <f>-SUMIF(INPUT!$N$7:$VO$7,$C120,INPUT!$N$179:$VO$179)</f>
        <v>0</v>
      </c>
      <c r="AE120" s="141">
        <f>-SUMIF(INPUT!$N$7:$VO$7,$C120,INPUT!$N$180:$VO$180)</f>
        <v>0</v>
      </c>
      <c r="AF120" s="141">
        <f t="shared" si="23"/>
        <v>143.27875379150282</v>
      </c>
      <c r="AG120" s="142" t="e">
        <f>AF120*HLOOKUP(YEAR(C120),INPUT!$E$53:$P$58,5,FALSE)+F120+I120</f>
        <v>#VALUE!</v>
      </c>
      <c r="AI120" s="143"/>
      <c r="AN120" s="23">
        <f t="shared" si="32"/>
        <v>1</v>
      </c>
    </row>
    <row r="121" spans="1:40" hidden="1" outlineLevel="1">
      <c r="A121" s="23"/>
      <c r="B121" s="23">
        <f t="shared" si="53"/>
        <v>2026</v>
      </c>
      <c r="C121" s="29">
        <v>46357</v>
      </c>
      <c r="D121" s="231">
        <f t="shared" si="54"/>
        <v>0</v>
      </c>
      <c r="E121" s="231">
        <f>SUMIF(INPUT!$F$7:$CK$7,$C121,INPUT!$F$62:$CK$62)</f>
        <v>0</v>
      </c>
      <c r="F121" s="231">
        <f>-SUMIF(INPUT!$F$7:$VO$7,$C121,INPUT!$F$63:$VO$63)</f>
        <v>0</v>
      </c>
      <c r="G121" s="231">
        <f t="shared" si="55"/>
        <v>0</v>
      </c>
      <c r="H121" s="232" t="e">
        <f>SUMIF(INPUT!$F$7:$VO$7,$C121,INPUT!$F$195:$VO$195)</f>
        <v>#VALUE!</v>
      </c>
      <c r="I121" s="231" t="e">
        <f t="shared" si="56"/>
        <v>#VALUE!</v>
      </c>
      <c r="J121" s="140">
        <f>L120+Balances!C110+Balances!D110</f>
        <v>7673.9477597954938</v>
      </c>
      <c r="K121" s="141">
        <f>SUMIF(INPUT!$O$7:$VO$7,$C121,INPUT!$O$77:$VO$77)+SUMIF(INPUT!$O$7:$VO$7,$C121,INPUT!$O$98:$VO$98)</f>
        <v>0</v>
      </c>
      <c r="L121" s="150">
        <f t="shared" si="57"/>
        <v>7673.9477597954938</v>
      </c>
      <c r="M121" s="150">
        <f>O120+Balances!E110</f>
        <v>353031.53876769776</v>
      </c>
      <c r="N121" s="141">
        <f>SUMIF(INPUT!$O$7:$VO$7,$C121,INPUT!$O$119:$VO$119)</f>
        <v>0</v>
      </c>
      <c r="O121" s="150">
        <f t="shared" si="58"/>
        <v>353031.53876769776</v>
      </c>
      <c r="P121" s="150">
        <f>R120+Balances!F110</f>
        <v>36248.055781361902</v>
      </c>
      <c r="Q121" s="141">
        <f>SUMIF(INPUT!$O$7:$VO$7,$C121,INPUT!$O$140:$VO$140)</f>
        <v>-1449.9222222222222</v>
      </c>
      <c r="R121" s="150">
        <f t="shared" si="59"/>
        <v>34798.133559139678</v>
      </c>
      <c r="S121" s="165">
        <f t="shared" si="43"/>
        <v>0</v>
      </c>
      <c r="T121" s="141">
        <f>SUMIF(INPUT!$O$7:$VO$7,$C121,INPUT!$O$77:$VO$77)</f>
        <v>0</v>
      </c>
      <c r="U121" s="150">
        <f>'RateBase-E'!L105</f>
        <v>350063.69487366453</v>
      </c>
      <c r="V121" s="150">
        <f t="shared" si="60"/>
        <v>1887.273397591048</v>
      </c>
      <c r="W121" s="150">
        <f>Y120+Balances!C110</f>
        <v>-2.5354502895424957E-4</v>
      </c>
      <c r="X121" s="141">
        <f>SUMIF(INPUT!$O$7:$VO$7,$C121,INPUT!$O$98:$VO$98)</f>
        <v>0</v>
      </c>
      <c r="Y121" s="150">
        <f t="shared" si="61"/>
        <v>-2.5354502895424957E-4</v>
      </c>
      <c r="Z121" s="150">
        <f t="shared" si="62"/>
        <v>1.3697558901729204E-6</v>
      </c>
      <c r="AA121" s="141">
        <f>SUMIF(INPUT!$O$7:$VO$7,$C121,INPUT!$O$155:$VO$155)+SUMIF(INPUT!$O$7:$VO$7,$C121,INPUT!$O$156:$VO$156)</f>
        <v>3782.5826166773263</v>
      </c>
      <c r="AB121" s="141">
        <f>SUMIF(INPUT!$O$7:$VO$7,$C121,INPUT!$O$160:$VO$160)+SUMIF(INPUT!$O$7:$VO$7,$C121,INPUT!$O$161:$VO$161)</f>
        <v>2419.5381453993491</v>
      </c>
      <c r="AC121" s="141">
        <f t="shared" si="63"/>
        <v>-286.23933896837519</v>
      </c>
      <c r="AD121" s="141">
        <f>-SUMIF(INPUT!$N$7:$VO$7,$C121,INPUT!$N$179:$VO$179)</f>
        <v>0</v>
      </c>
      <c r="AE121" s="141">
        <f>-SUMIF(INPUT!$N$7:$VO$7,$C121,INPUT!$N$180:$VO$180)</f>
        <v>0</v>
      </c>
      <c r="AF121" s="141">
        <f t="shared" si="23"/>
        <v>151.11183777020642</v>
      </c>
      <c r="AG121" s="142" t="e">
        <f>AF121*HLOOKUP(YEAR(C121),INPUT!$E$53:$P$58,5,FALSE)+F121+I121</f>
        <v>#VALUE!</v>
      </c>
      <c r="AI121" s="143"/>
      <c r="AN121" s="23">
        <f t="shared" si="32"/>
        <v>1</v>
      </c>
    </row>
    <row r="122" spans="1:40" hidden="1" outlineLevel="1">
      <c r="A122" s="23"/>
      <c r="B122" s="23">
        <f t="shared" si="53"/>
        <v>2027</v>
      </c>
      <c r="C122" s="29">
        <v>46388</v>
      </c>
      <c r="D122" s="231">
        <f t="shared" si="54"/>
        <v>0</v>
      </c>
      <c r="E122" s="231">
        <f>SUMIF(INPUT!$F$7:$CK$7,$C122,INPUT!$F$62:$CK$62)</f>
        <v>0</v>
      </c>
      <c r="F122" s="231">
        <f>-SUMIF(INPUT!$F$7:$VO$7,$C122,INPUT!$F$63:$VO$63)</f>
        <v>0</v>
      </c>
      <c r="G122" s="231">
        <f t="shared" si="55"/>
        <v>0</v>
      </c>
      <c r="H122" s="232" t="e">
        <f>SUMIF(INPUT!$F$7:$VO$7,$C122,INPUT!$F$195:$VO$195)</f>
        <v>#VALUE!</v>
      </c>
      <c r="I122" s="231" t="e">
        <f t="shared" si="56"/>
        <v>#VALUE!</v>
      </c>
      <c r="J122" s="140">
        <f>L121+Balances!C111+Balances!D111</f>
        <v>7673.9477597954938</v>
      </c>
      <c r="K122" s="141">
        <f>SUMIF(INPUT!$O$7:$VO$7,$C122,INPUT!$O$77:$VO$77)+SUMIF(INPUT!$O$7:$VO$7,$C122,INPUT!$O$98:$VO$98)</f>
        <v>0</v>
      </c>
      <c r="L122" s="150">
        <f t="shared" si="57"/>
        <v>7673.9477597954938</v>
      </c>
      <c r="M122" s="150">
        <f>O121+Balances!E111</f>
        <v>353031.53876769776</v>
      </c>
      <c r="N122" s="141">
        <f>SUMIF(INPUT!$O$7:$VO$7,$C122,INPUT!$O$119:$VO$119)</f>
        <v>0</v>
      </c>
      <c r="O122" s="150">
        <f t="shared" si="58"/>
        <v>353031.53876769776</v>
      </c>
      <c r="P122" s="150">
        <f>R121+Balances!F111</f>
        <v>34798.133559139678</v>
      </c>
      <c r="Q122" s="141">
        <f>SUMIF(INPUT!$O$7:$VO$7,$C122,INPUT!$O$140:$VO$140)</f>
        <v>-1449.9222222222222</v>
      </c>
      <c r="R122" s="150">
        <f t="shared" si="59"/>
        <v>33348.211336917455</v>
      </c>
      <c r="S122" s="165">
        <f t="shared" si="43"/>
        <v>0</v>
      </c>
      <c r="T122" s="141">
        <f>SUMIF(INPUT!$O$7:$VO$7,$C122,INPUT!$O$77:$VO$77)</f>
        <v>0</v>
      </c>
      <c r="U122" s="150">
        <f>'RateBase-E'!L106</f>
        <v>351513.61709588685</v>
      </c>
      <c r="V122" s="150">
        <f t="shared" si="60"/>
        <v>1895.1064815697518</v>
      </c>
      <c r="W122" s="150">
        <f>Y121+Balances!C111</f>
        <v>-2.5354502895424957E-4</v>
      </c>
      <c r="X122" s="141">
        <f>SUMIF(INPUT!$O$7:$VO$7,$C122,INPUT!$O$98:$VO$98)</f>
        <v>0</v>
      </c>
      <c r="Y122" s="150">
        <f t="shared" si="61"/>
        <v>-2.5354502895424957E-4</v>
      </c>
      <c r="Z122" s="150">
        <f t="shared" si="62"/>
        <v>1.3697558901729204E-6</v>
      </c>
      <c r="AA122" s="141">
        <f>SUMIF(INPUT!$O$7:$VO$7,$C122,INPUT!$O$155:$VO$155)+SUMIF(INPUT!$O$7:$VO$7,$C122,INPUT!$O$156:$VO$156)</f>
        <v>3782.5826166773263</v>
      </c>
      <c r="AB122" s="141">
        <f>SUMIF(INPUT!$O$7:$VO$7,$C122,INPUT!$O$160:$VO$160)+SUMIF(INPUT!$O$7:$VO$7,$C122,INPUT!$O$161:$VO$161)</f>
        <v>2419.5381453993491</v>
      </c>
      <c r="AC122" s="141">
        <f t="shared" si="63"/>
        <v>-286.23933896837519</v>
      </c>
      <c r="AD122" s="141">
        <f>-SUMIF(INPUT!$N$7:$VO$7,$C122,INPUT!$N$179:$VO$179)</f>
        <v>0</v>
      </c>
      <c r="AE122" s="141">
        <f>-SUMIF(INPUT!$N$7:$VO$7,$C122,INPUT!$N$180:$VO$180)</f>
        <v>0</v>
      </c>
      <c r="AF122" s="141">
        <f t="shared" si="23"/>
        <v>158.94492174891025</v>
      </c>
      <c r="AG122" s="142" t="e">
        <f>AF122*HLOOKUP(YEAR(C122),INPUT!$E$53:$P$58,5,FALSE)+F122+I122</f>
        <v>#VALUE!</v>
      </c>
      <c r="AI122" s="143"/>
      <c r="AN122" s="23">
        <f t="shared" si="32"/>
        <v>1</v>
      </c>
    </row>
    <row r="123" spans="1:40" hidden="1" outlineLevel="1">
      <c r="A123" s="23"/>
      <c r="B123" s="23">
        <f t="shared" si="53"/>
        <v>2027</v>
      </c>
      <c r="C123" s="29">
        <v>46419</v>
      </c>
      <c r="D123" s="231">
        <f t="shared" si="54"/>
        <v>0</v>
      </c>
      <c r="E123" s="231">
        <f>SUMIF(INPUT!$F$7:$CK$7,$C123,INPUT!$F$62:$CK$62)</f>
        <v>0</v>
      </c>
      <c r="F123" s="231">
        <f>-SUMIF(INPUT!$F$7:$VO$7,$C123,INPUT!$F$63:$VO$63)</f>
        <v>0</v>
      </c>
      <c r="G123" s="231">
        <f t="shared" si="55"/>
        <v>0</v>
      </c>
      <c r="H123" s="232" t="e">
        <f>SUMIF(INPUT!$F$7:$VO$7,$C123,INPUT!$F$195:$VO$195)</f>
        <v>#VALUE!</v>
      </c>
      <c r="I123" s="231" t="e">
        <f t="shared" si="56"/>
        <v>#VALUE!</v>
      </c>
      <c r="J123" s="140">
        <f>L122+Balances!C112+Balances!D112</f>
        <v>7673.9477597954938</v>
      </c>
      <c r="K123" s="141">
        <f>SUMIF(INPUT!$O$7:$VO$7,$C123,INPUT!$O$77:$VO$77)+SUMIF(INPUT!$O$7:$VO$7,$C123,INPUT!$O$98:$VO$98)</f>
        <v>0</v>
      </c>
      <c r="L123" s="150">
        <f t="shared" si="57"/>
        <v>7673.9477597954938</v>
      </c>
      <c r="M123" s="150">
        <f>O122+Balances!E112</f>
        <v>353031.53876769776</v>
      </c>
      <c r="N123" s="141">
        <f>SUMIF(INPUT!$O$7:$VO$7,$C123,INPUT!$O$119:$VO$119)</f>
        <v>0</v>
      </c>
      <c r="O123" s="150">
        <f t="shared" si="58"/>
        <v>353031.53876769776</v>
      </c>
      <c r="P123" s="150">
        <f>R122+Balances!F112</f>
        <v>33348.211336917455</v>
      </c>
      <c r="Q123" s="141">
        <f>SUMIF(INPUT!$O$7:$VO$7,$C123,INPUT!$O$140:$VO$140)</f>
        <v>-1449.9222222222222</v>
      </c>
      <c r="R123" s="150">
        <f t="shared" si="59"/>
        <v>31898.289114695232</v>
      </c>
      <c r="S123" s="165">
        <f t="shared" si="43"/>
        <v>0</v>
      </c>
      <c r="T123" s="141">
        <f>SUMIF(INPUT!$O$7:$VO$7,$C123,INPUT!$O$77:$VO$77)</f>
        <v>0</v>
      </c>
      <c r="U123" s="150">
        <f>'RateBase-E'!L107</f>
        <v>352963.53931810905</v>
      </c>
      <c r="V123" s="150">
        <f t="shared" si="60"/>
        <v>1902.9395655484557</v>
      </c>
      <c r="W123" s="150">
        <f>Y122+Balances!C112</f>
        <v>-2.5354502895424957E-4</v>
      </c>
      <c r="X123" s="141">
        <f>SUMIF(INPUT!$O$7:$VO$7,$C123,INPUT!$O$98:$VO$98)</f>
        <v>0</v>
      </c>
      <c r="Y123" s="150">
        <f t="shared" si="61"/>
        <v>-2.5354502895424957E-4</v>
      </c>
      <c r="Z123" s="150">
        <f t="shared" si="62"/>
        <v>1.3697558901729204E-6</v>
      </c>
      <c r="AA123" s="141">
        <f>SUMIF(INPUT!$O$7:$VO$7,$C123,INPUT!$O$155:$VO$155)+SUMIF(INPUT!$O$7:$VO$7,$C123,INPUT!$O$156:$VO$156)</f>
        <v>3782.5826166773263</v>
      </c>
      <c r="AB123" s="141">
        <f>SUMIF(INPUT!$O$7:$VO$7,$C123,INPUT!$O$160:$VO$160)+SUMIF(INPUT!$O$7:$VO$7,$C123,INPUT!$O$161:$VO$161)</f>
        <v>2419.5381453993491</v>
      </c>
      <c r="AC123" s="141">
        <f t="shared" si="63"/>
        <v>-286.23933896837519</v>
      </c>
      <c r="AD123" s="141">
        <f>-SUMIF(INPUT!$N$7:$VO$7,$C123,INPUT!$N$179:$VO$179)</f>
        <v>0</v>
      </c>
      <c r="AE123" s="141">
        <f>-SUMIF(INPUT!$N$7:$VO$7,$C123,INPUT!$N$180:$VO$180)</f>
        <v>0</v>
      </c>
      <c r="AF123" s="141">
        <f t="shared" si="23"/>
        <v>166.77800572761407</v>
      </c>
      <c r="AG123" s="142" t="e">
        <f>AF123*HLOOKUP(YEAR(C123),INPUT!$E$53:$P$58,5,FALSE)+F123+I123</f>
        <v>#VALUE!</v>
      </c>
      <c r="AI123" s="143"/>
      <c r="AN123" s="23">
        <f t="shared" si="32"/>
        <v>1</v>
      </c>
    </row>
    <row r="124" spans="1:40" hidden="1" outlineLevel="1">
      <c r="A124" s="23"/>
      <c r="B124" s="23">
        <f t="shared" si="53"/>
        <v>2027</v>
      </c>
      <c r="C124" s="29">
        <v>46447</v>
      </c>
      <c r="D124" s="231">
        <f t="shared" si="54"/>
        <v>0</v>
      </c>
      <c r="E124" s="231">
        <f>SUMIF(INPUT!$F$7:$CK$7,$C124,INPUT!$F$62:$CK$62)</f>
        <v>0</v>
      </c>
      <c r="F124" s="231">
        <f>-SUMIF(INPUT!$F$7:$VO$7,$C124,INPUT!$F$63:$VO$63)</f>
        <v>0</v>
      </c>
      <c r="G124" s="231">
        <f t="shared" si="55"/>
        <v>0</v>
      </c>
      <c r="H124" s="232" t="e">
        <f>SUMIF(INPUT!$F$7:$VO$7,$C124,INPUT!$F$195:$VO$195)</f>
        <v>#VALUE!</v>
      </c>
      <c r="I124" s="231" t="e">
        <f t="shared" si="56"/>
        <v>#VALUE!</v>
      </c>
      <c r="J124" s="140">
        <f>L123+Balances!C113+Balances!D113</f>
        <v>7673.9477597954938</v>
      </c>
      <c r="K124" s="141">
        <f>SUMIF(INPUT!$O$7:$VO$7,$C124,INPUT!$O$77:$VO$77)+SUMIF(INPUT!$O$7:$VO$7,$C124,INPUT!$O$98:$VO$98)</f>
        <v>0</v>
      </c>
      <c r="L124" s="150">
        <f t="shared" si="57"/>
        <v>7673.9477597954938</v>
      </c>
      <c r="M124" s="150">
        <f>O123+Balances!E113</f>
        <v>353031.53876769776</v>
      </c>
      <c r="N124" s="141">
        <f>SUMIF(INPUT!$O$7:$VO$7,$C124,INPUT!$O$119:$VO$119)</f>
        <v>0</v>
      </c>
      <c r="O124" s="150">
        <f t="shared" si="58"/>
        <v>353031.53876769776</v>
      </c>
      <c r="P124" s="150">
        <f>R123+Balances!F113</f>
        <v>31898.289114695232</v>
      </c>
      <c r="Q124" s="141">
        <f>SUMIF(INPUT!$O$7:$VO$7,$C124,INPUT!$O$140:$VO$140)</f>
        <v>-1449.9222222222222</v>
      </c>
      <c r="R124" s="150">
        <f t="shared" si="59"/>
        <v>30448.366892473008</v>
      </c>
      <c r="S124" s="165">
        <f t="shared" si="43"/>
        <v>0</v>
      </c>
      <c r="T124" s="141">
        <f>SUMIF(INPUT!$O$7:$VO$7,$C124,INPUT!$O$77:$VO$77)</f>
        <v>0</v>
      </c>
      <c r="U124" s="150">
        <f>'RateBase-E'!L108</f>
        <v>354413.46154033125</v>
      </c>
      <c r="V124" s="150">
        <f t="shared" si="60"/>
        <v>1910.7726495271593</v>
      </c>
      <c r="W124" s="150">
        <f>Y123+Balances!C113</f>
        <v>-2.5354502895424957E-4</v>
      </c>
      <c r="X124" s="141">
        <f>SUMIF(INPUT!$O$7:$VO$7,$C124,INPUT!$O$98:$VO$98)</f>
        <v>0</v>
      </c>
      <c r="Y124" s="150">
        <f t="shared" si="61"/>
        <v>-2.5354502895424957E-4</v>
      </c>
      <c r="Z124" s="150">
        <f t="shared" si="62"/>
        <v>1.3697558901729204E-6</v>
      </c>
      <c r="AA124" s="141">
        <f>SUMIF(INPUT!$O$7:$VO$7,$C124,INPUT!$O$155:$VO$155)+SUMIF(INPUT!$O$7:$VO$7,$C124,INPUT!$O$156:$VO$156)</f>
        <v>3782.5826166773263</v>
      </c>
      <c r="AB124" s="141">
        <f>SUMIF(INPUT!$O$7:$VO$7,$C124,INPUT!$O$160:$VO$160)+SUMIF(INPUT!$O$7:$VO$7,$C124,INPUT!$O$161:$VO$161)</f>
        <v>2419.5381453993491</v>
      </c>
      <c r="AC124" s="141">
        <f t="shared" si="63"/>
        <v>-286.23933896837519</v>
      </c>
      <c r="AD124" s="141">
        <f>-SUMIF(INPUT!$N$7:$VO$7,$C124,INPUT!$N$179:$VO$179)</f>
        <v>0</v>
      </c>
      <c r="AE124" s="141">
        <f>-SUMIF(INPUT!$N$7:$VO$7,$C124,INPUT!$N$180:$VO$180)</f>
        <v>0</v>
      </c>
      <c r="AF124" s="141">
        <f t="shared" si="23"/>
        <v>174.61108970631767</v>
      </c>
      <c r="AG124" s="142" t="e">
        <f>AF124*HLOOKUP(YEAR(C124),INPUT!$E$53:$P$58,5,FALSE)+F124+I124</f>
        <v>#VALUE!</v>
      </c>
      <c r="AI124" s="143"/>
      <c r="AN124" s="23">
        <f t="shared" si="32"/>
        <v>1</v>
      </c>
    </row>
    <row r="125" spans="1:40" hidden="1" outlineLevel="1">
      <c r="A125" s="23"/>
      <c r="B125" s="23">
        <f t="shared" si="53"/>
        <v>2027</v>
      </c>
      <c r="C125" s="29">
        <v>46478</v>
      </c>
      <c r="D125" s="231">
        <f t="shared" si="54"/>
        <v>0</v>
      </c>
      <c r="E125" s="231">
        <f>SUMIF(INPUT!$F$7:$CK$7,$C125,INPUT!$F$62:$CK$62)</f>
        <v>0</v>
      </c>
      <c r="F125" s="231">
        <f>-SUMIF(INPUT!$F$7:$VO$7,$C125,INPUT!$F$63:$VO$63)</f>
        <v>0</v>
      </c>
      <c r="G125" s="231">
        <f t="shared" si="55"/>
        <v>0</v>
      </c>
      <c r="H125" s="232" t="e">
        <f>SUMIF(INPUT!$F$7:$VO$7,$C125,INPUT!$F$195:$VO$195)</f>
        <v>#VALUE!</v>
      </c>
      <c r="I125" s="231" t="e">
        <f t="shared" si="56"/>
        <v>#VALUE!</v>
      </c>
      <c r="J125" s="140">
        <f>L124+Balances!C114+Balances!D114</f>
        <v>7673.9477597954938</v>
      </c>
      <c r="K125" s="141">
        <f>SUMIF(INPUT!$O$7:$VO$7,$C125,INPUT!$O$77:$VO$77)+SUMIF(INPUT!$O$7:$VO$7,$C125,INPUT!$O$98:$VO$98)</f>
        <v>0</v>
      </c>
      <c r="L125" s="150">
        <f t="shared" si="57"/>
        <v>7673.9477597954938</v>
      </c>
      <c r="M125" s="150">
        <f>O124+Balances!E114</f>
        <v>353031.53876769776</v>
      </c>
      <c r="N125" s="141">
        <f>SUMIF(INPUT!$O$7:$VO$7,$C125,INPUT!$O$119:$VO$119)</f>
        <v>0</v>
      </c>
      <c r="O125" s="150">
        <f t="shared" si="58"/>
        <v>353031.53876769776</v>
      </c>
      <c r="P125" s="150">
        <f>R124+Balances!F114</f>
        <v>30448.366892473008</v>
      </c>
      <c r="Q125" s="141">
        <f>SUMIF(INPUT!$O$7:$VO$7,$C125,INPUT!$O$140:$VO$140)</f>
        <v>-1449.9222222222222</v>
      </c>
      <c r="R125" s="150">
        <f t="shared" si="59"/>
        <v>28998.444670250785</v>
      </c>
      <c r="S125" s="165">
        <f t="shared" si="43"/>
        <v>0</v>
      </c>
      <c r="T125" s="141">
        <f>SUMIF(INPUT!$O$7:$VO$7,$C125,INPUT!$O$77:$VO$77)</f>
        <v>0</v>
      </c>
      <c r="U125" s="150">
        <f>'RateBase-E'!L109</f>
        <v>355863.38376255345</v>
      </c>
      <c r="V125" s="150">
        <f t="shared" si="60"/>
        <v>1918.6057335058629</v>
      </c>
      <c r="W125" s="150">
        <f>Y124+Balances!C114</f>
        <v>-2.5354502895424957E-4</v>
      </c>
      <c r="X125" s="141">
        <f>SUMIF(INPUT!$O$7:$VO$7,$C125,INPUT!$O$98:$VO$98)</f>
        <v>0</v>
      </c>
      <c r="Y125" s="150">
        <f t="shared" si="61"/>
        <v>-2.5354502895424957E-4</v>
      </c>
      <c r="Z125" s="150">
        <f t="shared" si="62"/>
        <v>1.3697558901729204E-6</v>
      </c>
      <c r="AA125" s="141">
        <f>SUMIF(INPUT!$O$7:$VO$7,$C125,INPUT!$O$155:$VO$155)+SUMIF(INPUT!$O$7:$VO$7,$C125,INPUT!$O$156:$VO$156)</f>
        <v>3782.5826166773263</v>
      </c>
      <c r="AB125" s="141">
        <f>SUMIF(INPUT!$O$7:$VO$7,$C125,INPUT!$O$160:$VO$160)+SUMIF(INPUT!$O$7:$VO$7,$C125,INPUT!$O$161:$VO$161)</f>
        <v>2419.5381453993491</v>
      </c>
      <c r="AC125" s="141">
        <f t="shared" si="63"/>
        <v>-286.23933896837519</v>
      </c>
      <c r="AD125" s="141">
        <f>-SUMIF(INPUT!$N$7:$VO$7,$C125,INPUT!$N$179:$VO$179)</f>
        <v>0</v>
      </c>
      <c r="AE125" s="141">
        <f>-SUMIF(INPUT!$N$7:$VO$7,$C125,INPUT!$N$180:$VO$180)</f>
        <v>0</v>
      </c>
      <c r="AF125" s="141">
        <f t="shared" si="23"/>
        <v>182.44417368502127</v>
      </c>
      <c r="AG125" s="142" t="e">
        <f>AF125*HLOOKUP(YEAR(C125),INPUT!$E$53:$P$58,5,FALSE)+F125+I125</f>
        <v>#VALUE!</v>
      </c>
      <c r="AI125" s="143"/>
      <c r="AN125" s="23">
        <f t="shared" si="32"/>
        <v>1</v>
      </c>
    </row>
    <row r="126" spans="1:40" hidden="1" outlineLevel="1">
      <c r="A126" s="23"/>
      <c r="B126" s="23">
        <f t="shared" si="53"/>
        <v>2027</v>
      </c>
      <c r="C126" s="29">
        <v>46508</v>
      </c>
      <c r="D126" s="231">
        <f t="shared" si="54"/>
        <v>0</v>
      </c>
      <c r="E126" s="231">
        <f>SUMIF(INPUT!$F$7:$CK$7,$C126,INPUT!$F$62:$CK$62)</f>
        <v>0</v>
      </c>
      <c r="F126" s="231">
        <f>-SUMIF(INPUT!$F$7:$VO$7,$C126,INPUT!$F$63:$VO$63)</f>
        <v>0</v>
      </c>
      <c r="G126" s="231">
        <f t="shared" si="55"/>
        <v>0</v>
      </c>
      <c r="H126" s="232" t="e">
        <f>SUMIF(INPUT!$F$7:$VO$7,$C126,INPUT!$F$195:$VO$195)</f>
        <v>#VALUE!</v>
      </c>
      <c r="I126" s="231" t="e">
        <f t="shared" si="56"/>
        <v>#VALUE!</v>
      </c>
      <c r="J126" s="140">
        <f>L125+Balances!C115+Balances!D115</f>
        <v>7673.9477597954938</v>
      </c>
      <c r="K126" s="141">
        <f>SUMIF(INPUT!$O$7:$VO$7,$C126,INPUT!$O$77:$VO$77)+SUMIF(INPUT!$O$7:$VO$7,$C126,INPUT!$O$98:$VO$98)</f>
        <v>0</v>
      </c>
      <c r="L126" s="150">
        <f t="shared" si="57"/>
        <v>7673.9477597954938</v>
      </c>
      <c r="M126" s="150">
        <f>O125+Balances!E115</f>
        <v>353031.53876769776</v>
      </c>
      <c r="N126" s="141">
        <f>SUMIF(INPUT!$O$7:$VO$7,$C126,INPUT!$O$119:$VO$119)</f>
        <v>0</v>
      </c>
      <c r="O126" s="150">
        <f t="shared" si="58"/>
        <v>353031.53876769776</v>
      </c>
      <c r="P126" s="150">
        <f>R125+Balances!F115</f>
        <v>28998.444670250785</v>
      </c>
      <c r="Q126" s="141">
        <f>SUMIF(INPUT!$O$7:$VO$7,$C126,INPUT!$O$140:$VO$140)</f>
        <v>-1449.9222222222222</v>
      </c>
      <c r="R126" s="150">
        <f t="shared" si="59"/>
        <v>27548.522448028561</v>
      </c>
      <c r="S126" s="165">
        <f t="shared" si="43"/>
        <v>0</v>
      </c>
      <c r="T126" s="141">
        <f>SUMIF(INPUT!$O$7:$VO$7,$C126,INPUT!$O$77:$VO$77)</f>
        <v>0</v>
      </c>
      <c r="U126" s="150">
        <f>'RateBase-E'!L110</f>
        <v>357313.30598477565</v>
      </c>
      <c r="V126" s="150">
        <f t="shared" si="60"/>
        <v>1926.4388174845665</v>
      </c>
      <c r="W126" s="150">
        <f>Y125+Balances!C115</f>
        <v>-2.5354502895424957E-4</v>
      </c>
      <c r="X126" s="141">
        <f>SUMIF(INPUT!$O$7:$VO$7,$C126,INPUT!$O$98:$VO$98)</f>
        <v>0</v>
      </c>
      <c r="Y126" s="150">
        <f t="shared" si="61"/>
        <v>-2.5354502895424957E-4</v>
      </c>
      <c r="Z126" s="150">
        <f t="shared" si="62"/>
        <v>1.3697558901729204E-6</v>
      </c>
      <c r="AA126" s="141">
        <f>SUMIF(INPUT!$O$7:$VO$7,$C126,INPUT!$O$155:$VO$155)+SUMIF(INPUT!$O$7:$VO$7,$C126,INPUT!$O$156:$VO$156)</f>
        <v>3782.5826166773263</v>
      </c>
      <c r="AB126" s="141">
        <f>SUMIF(INPUT!$O$7:$VO$7,$C126,INPUT!$O$160:$VO$160)+SUMIF(INPUT!$O$7:$VO$7,$C126,INPUT!$O$161:$VO$161)</f>
        <v>2419.5381453993491</v>
      </c>
      <c r="AC126" s="141">
        <f t="shared" si="63"/>
        <v>-286.23933896837519</v>
      </c>
      <c r="AD126" s="141">
        <f>-SUMIF(INPUT!$N$7:$VO$7,$C126,INPUT!$N$179:$VO$179)</f>
        <v>0</v>
      </c>
      <c r="AE126" s="141">
        <f>-SUMIF(INPUT!$N$7:$VO$7,$C126,INPUT!$N$180:$VO$180)</f>
        <v>0</v>
      </c>
      <c r="AF126" s="141">
        <f t="shared" si="23"/>
        <v>190.27725766372487</v>
      </c>
      <c r="AG126" s="142" t="e">
        <f>AF126*HLOOKUP(YEAR(C126),INPUT!$E$53:$P$58,5,FALSE)+F126+I126</f>
        <v>#VALUE!</v>
      </c>
      <c r="AI126" s="143"/>
      <c r="AN126" s="23">
        <f t="shared" si="32"/>
        <v>1</v>
      </c>
    </row>
    <row r="127" spans="1:40" hidden="1" outlineLevel="1">
      <c r="A127" s="23"/>
      <c r="B127" s="23">
        <f t="shared" si="53"/>
        <v>2027</v>
      </c>
      <c r="C127" s="29">
        <v>46539</v>
      </c>
      <c r="D127" s="231">
        <f t="shared" si="54"/>
        <v>0</v>
      </c>
      <c r="E127" s="231">
        <f>SUMIF(INPUT!$F$7:$CK$7,$C127,INPUT!$F$62:$CK$62)</f>
        <v>0</v>
      </c>
      <c r="F127" s="231">
        <f>-SUMIF(INPUT!$F$7:$VO$7,$C127,INPUT!$F$63:$VO$63)</f>
        <v>0</v>
      </c>
      <c r="G127" s="231">
        <f t="shared" si="55"/>
        <v>0</v>
      </c>
      <c r="H127" s="232" t="e">
        <f>SUMIF(INPUT!$F$7:$VO$7,$C127,INPUT!$F$195:$VO$195)</f>
        <v>#VALUE!</v>
      </c>
      <c r="I127" s="231" t="e">
        <f t="shared" si="56"/>
        <v>#VALUE!</v>
      </c>
      <c r="J127" s="140">
        <f>L126+Balances!C116+Balances!D116</f>
        <v>7673.9477597954938</v>
      </c>
      <c r="K127" s="141">
        <f>SUMIF(INPUT!$O$7:$VO$7,$C127,INPUT!$O$77:$VO$77)+SUMIF(INPUT!$O$7:$VO$7,$C127,INPUT!$O$98:$VO$98)</f>
        <v>0</v>
      </c>
      <c r="L127" s="150">
        <f t="shared" si="57"/>
        <v>7673.9477597954938</v>
      </c>
      <c r="M127" s="150">
        <f>O126+Balances!E116</f>
        <v>353031.53876769776</v>
      </c>
      <c r="N127" s="141">
        <f>SUMIF(INPUT!$O$7:$VO$7,$C127,INPUT!$O$119:$VO$119)</f>
        <v>0</v>
      </c>
      <c r="O127" s="150">
        <f t="shared" si="58"/>
        <v>353031.53876769776</v>
      </c>
      <c r="P127" s="150">
        <f>R126+Balances!F116</f>
        <v>27548.522448028561</v>
      </c>
      <c r="Q127" s="141">
        <f>SUMIF(INPUT!$O$7:$VO$7,$C127,INPUT!$O$140:$VO$140)</f>
        <v>-1449.9222222222222</v>
      </c>
      <c r="R127" s="150">
        <f t="shared" si="59"/>
        <v>26098.600225806338</v>
      </c>
      <c r="S127" s="165">
        <f t="shared" si="43"/>
        <v>0</v>
      </c>
      <c r="T127" s="141">
        <f>SUMIF(INPUT!$O$7:$VO$7,$C127,INPUT!$O$77:$VO$77)</f>
        <v>0</v>
      </c>
      <c r="U127" s="150">
        <f>'RateBase-E'!L111</f>
        <v>358763.22820699785</v>
      </c>
      <c r="V127" s="150">
        <f t="shared" si="60"/>
        <v>1934.2719014632701</v>
      </c>
      <c r="W127" s="150">
        <f>Y126+Balances!C116</f>
        <v>-2.5354502895424957E-4</v>
      </c>
      <c r="X127" s="141">
        <f>SUMIF(INPUT!$O$7:$VO$7,$C127,INPUT!$O$98:$VO$98)</f>
        <v>0</v>
      </c>
      <c r="Y127" s="150">
        <f t="shared" si="61"/>
        <v>-2.5354502895424957E-4</v>
      </c>
      <c r="Z127" s="150">
        <f t="shared" si="62"/>
        <v>1.3697558901729204E-6</v>
      </c>
      <c r="AA127" s="141">
        <f>SUMIF(INPUT!$O$7:$VO$7,$C127,INPUT!$O$155:$VO$155)+SUMIF(INPUT!$O$7:$VO$7,$C127,INPUT!$O$156:$VO$156)</f>
        <v>3782.5826166773263</v>
      </c>
      <c r="AB127" s="141">
        <f>SUMIF(INPUT!$O$7:$VO$7,$C127,INPUT!$O$160:$VO$160)+SUMIF(INPUT!$O$7:$VO$7,$C127,INPUT!$O$161:$VO$161)</f>
        <v>2419.5381453993491</v>
      </c>
      <c r="AC127" s="141">
        <f t="shared" si="63"/>
        <v>-286.23933896837519</v>
      </c>
      <c r="AD127" s="141">
        <f>-SUMIF(INPUT!$N$7:$VO$7,$C127,INPUT!$N$179:$VO$179)</f>
        <v>0</v>
      </c>
      <c r="AE127" s="141">
        <f>-SUMIF(INPUT!$N$7:$VO$7,$C127,INPUT!$N$180:$VO$180)</f>
        <v>0</v>
      </c>
      <c r="AF127" s="141">
        <f t="shared" si="23"/>
        <v>198.11034164242847</v>
      </c>
      <c r="AG127" s="142" t="e">
        <f>AF127*HLOOKUP(YEAR(C127),INPUT!$E$53:$P$58,5,FALSE)+F127+I127</f>
        <v>#VALUE!</v>
      </c>
      <c r="AI127" s="143"/>
      <c r="AN127" s="23">
        <f t="shared" si="32"/>
        <v>1</v>
      </c>
    </row>
    <row r="128" spans="1:40" hidden="1" outlineLevel="1">
      <c r="A128" s="23"/>
      <c r="B128" s="23">
        <f t="shared" si="53"/>
        <v>2027</v>
      </c>
      <c r="C128" s="29">
        <v>46569</v>
      </c>
      <c r="D128" s="231">
        <f t="shared" si="54"/>
        <v>0</v>
      </c>
      <c r="E128" s="231">
        <f>SUMIF(INPUT!$F$7:$CK$7,$C128,INPUT!$F$62:$CK$62)</f>
        <v>0</v>
      </c>
      <c r="F128" s="231">
        <f>-SUMIF(INPUT!$F$7:$VO$7,$C128,INPUT!$F$63:$VO$63)</f>
        <v>0</v>
      </c>
      <c r="G128" s="231">
        <f t="shared" si="55"/>
        <v>0</v>
      </c>
      <c r="H128" s="232" t="e">
        <f>SUMIF(INPUT!$F$7:$VO$7,$C128,INPUT!$F$195:$VO$195)</f>
        <v>#VALUE!</v>
      </c>
      <c r="I128" s="231" t="e">
        <f t="shared" si="56"/>
        <v>#VALUE!</v>
      </c>
      <c r="J128" s="140">
        <f>L127+Balances!C117+Balances!D117</f>
        <v>7673.9477597954938</v>
      </c>
      <c r="K128" s="141">
        <f>SUMIF(INPUT!$O$7:$VO$7,$C128,INPUT!$O$77:$VO$77)+SUMIF(INPUT!$O$7:$VO$7,$C128,INPUT!$O$98:$VO$98)</f>
        <v>0</v>
      </c>
      <c r="L128" s="150">
        <f t="shared" si="57"/>
        <v>7673.9477597954938</v>
      </c>
      <c r="M128" s="150">
        <f>O127+Balances!E117</f>
        <v>353031.53876769776</v>
      </c>
      <c r="N128" s="141">
        <f>SUMIF(INPUT!$O$7:$VO$7,$C128,INPUT!$O$119:$VO$119)</f>
        <v>0</v>
      </c>
      <c r="O128" s="150">
        <f t="shared" si="58"/>
        <v>353031.53876769776</v>
      </c>
      <c r="P128" s="150">
        <f>R127+Balances!F117</f>
        <v>26098.600225806338</v>
      </c>
      <c r="Q128" s="141">
        <f>SUMIF(INPUT!$O$7:$VO$7,$C128,INPUT!$O$140:$VO$140)</f>
        <v>-1449.9222222222222</v>
      </c>
      <c r="R128" s="150">
        <f t="shared" si="59"/>
        <v>24648.678003584115</v>
      </c>
      <c r="S128" s="165">
        <f t="shared" si="43"/>
        <v>0</v>
      </c>
      <c r="T128" s="141">
        <f>SUMIF(INPUT!$O$7:$VO$7,$C128,INPUT!$O$77:$VO$77)</f>
        <v>0</v>
      </c>
      <c r="U128" s="150">
        <f>'RateBase-E'!L112</f>
        <v>360213.15042922006</v>
      </c>
      <c r="V128" s="150">
        <f t="shared" si="60"/>
        <v>1942.1049854419737</v>
      </c>
      <c r="W128" s="150">
        <f>Y127+Balances!C117</f>
        <v>-2.5354502895424957E-4</v>
      </c>
      <c r="X128" s="141">
        <f>SUMIF(INPUT!$O$7:$VO$7,$C128,INPUT!$O$98:$VO$98)</f>
        <v>0</v>
      </c>
      <c r="Y128" s="150">
        <f t="shared" si="61"/>
        <v>-2.5354502895424957E-4</v>
      </c>
      <c r="Z128" s="150">
        <f t="shared" si="62"/>
        <v>1.3697558901729204E-6</v>
      </c>
      <c r="AA128" s="141">
        <f>SUMIF(INPUT!$O$7:$VO$7,$C128,INPUT!$O$155:$VO$155)+SUMIF(INPUT!$O$7:$VO$7,$C128,INPUT!$O$156:$VO$156)</f>
        <v>3782.5826166773263</v>
      </c>
      <c r="AB128" s="141">
        <f>SUMIF(INPUT!$O$7:$VO$7,$C128,INPUT!$O$160:$VO$160)+SUMIF(INPUT!$O$7:$VO$7,$C128,INPUT!$O$161:$VO$161)</f>
        <v>2419.5381453993491</v>
      </c>
      <c r="AC128" s="141">
        <f t="shared" si="63"/>
        <v>-286.23933896837519</v>
      </c>
      <c r="AD128" s="141">
        <f>-SUMIF(INPUT!$N$7:$VO$7,$C128,INPUT!$N$179:$VO$179)</f>
        <v>0</v>
      </c>
      <c r="AE128" s="141">
        <f>-SUMIF(INPUT!$N$7:$VO$7,$C128,INPUT!$N$180:$VO$180)</f>
        <v>0</v>
      </c>
      <c r="AF128" s="141">
        <f t="shared" si="23"/>
        <v>205.94342562113206</v>
      </c>
      <c r="AG128" s="142" t="e">
        <f>AF128*HLOOKUP(YEAR(C128),INPUT!$E$53:$P$58,5,FALSE)+F128+I128</f>
        <v>#VALUE!</v>
      </c>
      <c r="AI128" s="143"/>
      <c r="AN128" s="23">
        <f t="shared" si="32"/>
        <v>1</v>
      </c>
    </row>
    <row r="129" spans="1:40" hidden="1" outlineLevel="1">
      <c r="A129" s="23"/>
      <c r="B129" s="23">
        <f t="shared" si="53"/>
        <v>2027</v>
      </c>
      <c r="C129" s="29">
        <v>46600</v>
      </c>
      <c r="D129" s="231">
        <f t="shared" si="54"/>
        <v>0</v>
      </c>
      <c r="E129" s="231">
        <f>SUMIF(INPUT!$F$7:$CK$7,$C129,INPUT!$F$62:$CK$62)</f>
        <v>0</v>
      </c>
      <c r="F129" s="231">
        <f>-SUMIF(INPUT!$F$7:$VO$7,$C129,INPUT!$F$63:$VO$63)</f>
        <v>0</v>
      </c>
      <c r="G129" s="231">
        <f t="shared" si="55"/>
        <v>0</v>
      </c>
      <c r="H129" s="232" t="e">
        <f>SUMIF(INPUT!$F$7:$VO$7,$C129,INPUT!$F$195:$VO$195)</f>
        <v>#VALUE!</v>
      </c>
      <c r="I129" s="231" t="e">
        <f t="shared" si="56"/>
        <v>#VALUE!</v>
      </c>
      <c r="J129" s="140">
        <f>L128+Balances!C118+Balances!D118</f>
        <v>7673.9477597954938</v>
      </c>
      <c r="K129" s="141">
        <f>SUMIF(INPUT!$O$7:$VO$7,$C129,INPUT!$O$77:$VO$77)+SUMIF(INPUT!$O$7:$VO$7,$C129,INPUT!$O$98:$VO$98)</f>
        <v>0</v>
      </c>
      <c r="L129" s="150">
        <f t="shared" si="57"/>
        <v>7673.9477597954938</v>
      </c>
      <c r="M129" s="150">
        <f>O128+Balances!E118</f>
        <v>353031.53876769776</v>
      </c>
      <c r="N129" s="141">
        <f>SUMIF(INPUT!$O$7:$VO$7,$C129,INPUT!$O$119:$VO$119)</f>
        <v>0</v>
      </c>
      <c r="O129" s="150">
        <f t="shared" si="58"/>
        <v>353031.53876769776</v>
      </c>
      <c r="P129" s="150">
        <f>R128+Balances!F118</f>
        <v>24648.678003584115</v>
      </c>
      <c r="Q129" s="141">
        <f>SUMIF(INPUT!$O$7:$VO$7,$C129,INPUT!$O$140:$VO$140)</f>
        <v>-1449.9222222222222</v>
      </c>
      <c r="R129" s="150">
        <f t="shared" si="59"/>
        <v>23198.755781361891</v>
      </c>
      <c r="S129" s="165">
        <f t="shared" si="43"/>
        <v>0</v>
      </c>
      <c r="T129" s="141">
        <f>SUMIF(INPUT!$O$7:$VO$7,$C129,INPUT!$O$77:$VO$77)</f>
        <v>0</v>
      </c>
      <c r="U129" s="150">
        <f>'RateBase-E'!L113</f>
        <v>361663.07265144226</v>
      </c>
      <c r="V129" s="150">
        <f t="shared" si="60"/>
        <v>1949.9380694206773</v>
      </c>
      <c r="W129" s="150">
        <f>Y128+Balances!C118</f>
        <v>-2.5354502895424957E-4</v>
      </c>
      <c r="X129" s="141">
        <f>SUMIF(INPUT!$O$7:$VO$7,$C129,INPUT!$O$98:$VO$98)</f>
        <v>0</v>
      </c>
      <c r="Y129" s="150">
        <f t="shared" si="61"/>
        <v>-2.5354502895424957E-4</v>
      </c>
      <c r="Z129" s="150">
        <f t="shared" si="62"/>
        <v>1.3697558901729204E-6</v>
      </c>
      <c r="AA129" s="141">
        <f>SUMIF(INPUT!$O$7:$VO$7,$C129,INPUT!$O$155:$VO$155)+SUMIF(INPUT!$O$7:$VO$7,$C129,INPUT!$O$156:$VO$156)</f>
        <v>3782.5826166773263</v>
      </c>
      <c r="AB129" s="141">
        <f>SUMIF(INPUT!$O$7:$VO$7,$C129,INPUT!$O$160:$VO$160)+SUMIF(INPUT!$O$7:$VO$7,$C129,INPUT!$O$161:$VO$161)</f>
        <v>2419.5381453993491</v>
      </c>
      <c r="AC129" s="141">
        <f t="shared" si="63"/>
        <v>-286.23933896837519</v>
      </c>
      <c r="AD129" s="141">
        <f>-SUMIF(INPUT!$N$7:$VO$7,$C129,INPUT!$N$179:$VO$179)</f>
        <v>0</v>
      </c>
      <c r="AE129" s="141">
        <f>-SUMIF(INPUT!$N$7:$VO$7,$C129,INPUT!$N$180:$VO$180)</f>
        <v>0</v>
      </c>
      <c r="AF129" s="141">
        <f t="shared" si="23"/>
        <v>213.77650959983566</v>
      </c>
      <c r="AG129" s="142" t="e">
        <f>AF129*HLOOKUP(YEAR(C129),INPUT!$E$53:$P$58,5,FALSE)+F129+I129</f>
        <v>#VALUE!</v>
      </c>
      <c r="AI129" s="143"/>
      <c r="AN129" s="23">
        <f t="shared" si="32"/>
        <v>1</v>
      </c>
    </row>
    <row r="130" spans="1:40" hidden="1" outlineLevel="1">
      <c r="A130" s="23"/>
      <c r="B130" s="23">
        <f t="shared" si="53"/>
        <v>2027</v>
      </c>
      <c r="C130" s="29">
        <v>46631</v>
      </c>
      <c r="D130" s="231">
        <f t="shared" si="54"/>
        <v>0</v>
      </c>
      <c r="E130" s="231">
        <f>SUMIF(INPUT!$F$7:$CK$7,$C130,INPUT!$F$62:$CK$62)</f>
        <v>0</v>
      </c>
      <c r="F130" s="231">
        <f>-SUMIF(INPUT!$F$7:$VO$7,$C130,INPUT!$F$63:$VO$63)</f>
        <v>0</v>
      </c>
      <c r="G130" s="231">
        <f t="shared" si="55"/>
        <v>0</v>
      </c>
      <c r="H130" s="232" t="e">
        <f>SUMIF(INPUT!$F$7:$VO$7,$C130,INPUT!$F$195:$VO$195)</f>
        <v>#VALUE!</v>
      </c>
      <c r="I130" s="231" t="e">
        <f t="shared" si="56"/>
        <v>#VALUE!</v>
      </c>
      <c r="J130" s="140">
        <f>L129+Balances!C119+Balances!D119</f>
        <v>7673.9477597954938</v>
      </c>
      <c r="K130" s="141">
        <f>SUMIF(INPUT!$O$7:$VO$7,$C130,INPUT!$O$77:$VO$77)+SUMIF(INPUT!$O$7:$VO$7,$C130,INPUT!$O$98:$VO$98)</f>
        <v>0</v>
      </c>
      <c r="L130" s="150">
        <f t="shared" si="57"/>
        <v>7673.9477597954938</v>
      </c>
      <c r="M130" s="150">
        <f>O129+Balances!E119</f>
        <v>353031.53876769776</v>
      </c>
      <c r="N130" s="141">
        <f>SUMIF(INPUT!$O$7:$VO$7,$C130,INPUT!$O$119:$VO$119)</f>
        <v>0</v>
      </c>
      <c r="O130" s="150">
        <f t="shared" si="58"/>
        <v>353031.53876769776</v>
      </c>
      <c r="P130" s="150">
        <f>R129+Balances!F119</f>
        <v>23198.755781361891</v>
      </c>
      <c r="Q130" s="141">
        <f>SUMIF(INPUT!$O$7:$VO$7,$C130,INPUT!$O$140:$VO$140)</f>
        <v>-1449.9222222222222</v>
      </c>
      <c r="R130" s="150">
        <f t="shared" si="59"/>
        <v>21748.833559139668</v>
      </c>
      <c r="S130" s="165">
        <f t="shared" si="43"/>
        <v>0</v>
      </c>
      <c r="T130" s="141">
        <f>SUMIF(INPUT!$O$7:$VO$7,$C130,INPUT!$O$77:$VO$77)</f>
        <v>0</v>
      </c>
      <c r="U130" s="150">
        <f>'RateBase-E'!L114</f>
        <v>363112.99487366457</v>
      </c>
      <c r="V130" s="150">
        <f t="shared" si="60"/>
        <v>1957.7711533993813</v>
      </c>
      <c r="W130" s="150">
        <f>Y129+Balances!C119</f>
        <v>-2.5354502895424957E-4</v>
      </c>
      <c r="X130" s="141">
        <f>SUMIF(INPUT!$O$7:$VO$7,$C130,INPUT!$O$98:$VO$98)</f>
        <v>0</v>
      </c>
      <c r="Y130" s="150">
        <f t="shared" si="61"/>
        <v>-2.5354502895424957E-4</v>
      </c>
      <c r="Z130" s="150">
        <f t="shared" si="62"/>
        <v>1.3697558901729204E-6</v>
      </c>
      <c r="AA130" s="141">
        <f>SUMIF(INPUT!$O$7:$VO$7,$C130,INPUT!$O$155:$VO$155)+SUMIF(INPUT!$O$7:$VO$7,$C130,INPUT!$O$156:$VO$156)</f>
        <v>3782.5826166773263</v>
      </c>
      <c r="AB130" s="141">
        <f>SUMIF(INPUT!$O$7:$VO$7,$C130,INPUT!$O$160:$VO$160)+SUMIF(INPUT!$O$7:$VO$7,$C130,INPUT!$O$161:$VO$161)</f>
        <v>2419.5381453993491</v>
      </c>
      <c r="AC130" s="141">
        <f t="shared" si="63"/>
        <v>-286.23933896837519</v>
      </c>
      <c r="AD130" s="141">
        <f>-SUMIF(INPUT!$N$7:$VO$7,$C130,INPUT!$N$179:$VO$179)</f>
        <v>0</v>
      </c>
      <c r="AE130" s="141">
        <f>-SUMIF(INPUT!$N$7:$VO$7,$C130,INPUT!$N$180:$VO$180)</f>
        <v>0</v>
      </c>
      <c r="AF130" s="141">
        <f t="shared" si="23"/>
        <v>221.60959357853972</v>
      </c>
      <c r="AG130" s="142" t="e">
        <f>AF130*HLOOKUP(YEAR(C130),INPUT!$E$53:$P$58,5,FALSE)+F130+I130</f>
        <v>#VALUE!</v>
      </c>
      <c r="AI130" s="143"/>
      <c r="AN130" s="23">
        <f t="shared" si="32"/>
        <v>1</v>
      </c>
    </row>
    <row r="131" spans="1:40" hidden="1" outlineLevel="1">
      <c r="A131" s="23"/>
      <c r="B131" s="23">
        <f t="shared" si="53"/>
        <v>2027</v>
      </c>
      <c r="C131" s="29">
        <v>46661</v>
      </c>
      <c r="D131" s="231">
        <f t="shared" si="54"/>
        <v>0</v>
      </c>
      <c r="E131" s="231">
        <f>SUMIF(INPUT!$F$7:$CK$7,$C131,INPUT!$F$62:$CK$62)</f>
        <v>0</v>
      </c>
      <c r="F131" s="231">
        <f>-SUMIF(INPUT!$F$7:$VO$7,$C131,INPUT!$F$63:$VO$63)</f>
        <v>0</v>
      </c>
      <c r="G131" s="231">
        <f t="shared" si="55"/>
        <v>0</v>
      </c>
      <c r="H131" s="232" t="e">
        <f>SUMIF(INPUT!$F$7:$VO$7,$C131,INPUT!$F$195:$VO$195)</f>
        <v>#VALUE!</v>
      </c>
      <c r="I131" s="231" t="e">
        <f t="shared" si="56"/>
        <v>#VALUE!</v>
      </c>
      <c r="J131" s="140">
        <f>L130+Balances!C120+Balances!D120</f>
        <v>7673.9477597954938</v>
      </c>
      <c r="K131" s="141">
        <f>SUMIF(INPUT!$O$7:$VO$7,$C131,INPUT!$O$77:$VO$77)+SUMIF(INPUT!$O$7:$VO$7,$C131,INPUT!$O$98:$VO$98)</f>
        <v>0</v>
      </c>
      <c r="L131" s="150">
        <f t="shared" si="57"/>
        <v>7673.9477597954938</v>
      </c>
      <c r="M131" s="150">
        <f>O130+Balances!E120</f>
        <v>353031.53876769776</v>
      </c>
      <c r="N131" s="141">
        <f>SUMIF(INPUT!$O$7:$VO$7,$C131,INPUT!$O$119:$VO$119)</f>
        <v>0</v>
      </c>
      <c r="O131" s="150">
        <f t="shared" si="58"/>
        <v>353031.53876769776</v>
      </c>
      <c r="P131" s="150">
        <f>R130+Balances!F120</f>
        <v>21748.833559139668</v>
      </c>
      <c r="Q131" s="141">
        <f>SUMIF(INPUT!$O$7:$VO$7,$C131,INPUT!$O$140:$VO$140)</f>
        <v>-1449.9222222222222</v>
      </c>
      <c r="R131" s="150">
        <f t="shared" si="59"/>
        <v>20298.911336917445</v>
      </c>
      <c r="S131" s="165">
        <f t="shared" si="43"/>
        <v>0</v>
      </c>
      <c r="T131" s="141">
        <f>SUMIF(INPUT!$O$7:$VO$7,$C131,INPUT!$O$77:$VO$77)</f>
        <v>0</v>
      </c>
      <c r="U131" s="150">
        <f>'RateBase-E'!L115</f>
        <v>364562.91709588678</v>
      </c>
      <c r="V131" s="150">
        <f t="shared" si="60"/>
        <v>1965.6042373780851</v>
      </c>
      <c r="W131" s="150">
        <f>Y130+Balances!C120</f>
        <v>-2.5354502895424957E-4</v>
      </c>
      <c r="X131" s="141">
        <f>SUMIF(INPUT!$O$7:$VO$7,$C131,INPUT!$O$98:$VO$98)</f>
        <v>0</v>
      </c>
      <c r="Y131" s="150">
        <f t="shared" si="61"/>
        <v>-2.5354502895424957E-4</v>
      </c>
      <c r="Z131" s="150">
        <f t="shared" si="62"/>
        <v>1.3697558901729204E-6</v>
      </c>
      <c r="AA131" s="141">
        <f>SUMIF(INPUT!$O$7:$VO$7,$C131,INPUT!$O$155:$VO$155)+SUMIF(INPUT!$O$7:$VO$7,$C131,INPUT!$O$156:$VO$156)</f>
        <v>3782.5826166773263</v>
      </c>
      <c r="AB131" s="141">
        <f>SUMIF(INPUT!$O$7:$VO$7,$C131,INPUT!$O$160:$VO$160)+SUMIF(INPUT!$O$7:$VO$7,$C131,INPUT!$O$161:$VO$161)</f>
        <v>2419.5381453993491</v>
      </c>
      <c r="AC131" s="141">
        <f t="shared" si="63"/>
        <v>-286.23933896837519</v>
      </c>
      <c r="AD131" s="141">
        <f>-SUMIF(INPUT!$N$7:$VO$7,$C131,INPUT!$N$179:$VO$179)</f>
        <v>0</v>
      </c>
      <c r="AE131" s="141">
        <f>-SUMIF(INPUT!$N$7:$VO$7,$C131,INPUT!$N$180:$VO$180)</f>
        <v>0</v>
      </c>
      <c r="AF131" s="141">
        <f t="shared" si="23"/>
        <v>229.44267755724354</v>
      </c>
      <c r="AG131" s="142" t="e">
        <f>AF131*HLOOKUP(YEAR(C131),INPUT!$E$53:$P$58,5,FALSE)+F131+I131</f>
        <v>#VALUE!</v>
      </c>
      <c r="AI131" s="143"/>
      <c r="AN131" s="23">
        <f t="shared" si="32"/>
        <v>1</v>
      </c>
    </row>
    <row r="132" spans="1:40" hidden="1" outlineLevel="1">
      <c r="A132" s="23"/>
      <c r="B132" s="23">
        <f t="shared" si="53"/>
        <v>2027</v>
      </c>
      <c r="C132" s="29">
        <v>46692</v>
      </c>
      <c r="D132" s="231">
        <f t="shared" si="54"/>
        <v>0</v>
      </c>
      <c r="E132" s="231">
        <f>SUMIF(INPUT!$F$7:$CK$7,$C132,INPUT!$F$62:$CK$62)</f>
        <v>0</v>
      </c>
      <c r="F132" s="231">
        <f>-SUMIF(INPUT!$F$7:$VO$7,$C132,INPUT!$F$63:$VO$63)</f>
        <v>0</v>
      </c>
      <c r="G132" s="231">
        <f t="shared" si="55"/>
        <v>0</v>
      </c>
      <c r="H132" s="232" t="e">
        <f>SUMIF(INPUT!$F$7:$VO$7,$C132,INPUT!$F$195:$VO$195)</f>
        <v>#VALUE!</v>
      </c>
      <c r="I132" s="231" t="e">
        <f t="shared" si="56"/>
        <v>#VALUE!</v>
      </c>
      <c r="J132" s="140">
        <f>L131+Balances!C121+Balances!D121</f>
        <v>7673.9477597954938</v>
      </c>
      <c r="K132" s="141">
        <f>SUMIF(INPUT!$O$7:$VO$7,$C132,INPUT!$O$77:$VO$77)+SUMIF(INPUT!$O$7:$VO$7,$C132,INPUT!$O$98:$VO$98)</f>
        <v>0</v>
      </c>
      <c r="L132" s="150">
        <f t="shared" si="57"/>
        <v>7673.9477597954938</v>
      </c>
      <c r="M132" s="150">
        <f>O131+Balances!E121</f>
        <v>353031.53876769776</v>
      </c>
      <c r="N132" s="141">
        <f>SUMIF(INPUT!$O$7:$VO$7,$C132,INPUT!$O$119:$VO$119)</f>
        <v>0</v>
      </c>
      <c r="O132" s="150">
        <f t="shared" si="58"/>
        <v>353031.53876769776</v>
      </c>
      <c r="P132" s="150">
        <f>R131+Balances!F121</f>
        <v>20298.911336917445</v>
      </c>
      <c r="Q132" s="141">
        <f>SUMIF(INPUT!$O$7:$VO$7,$C132,INPUT!$O$140:$VO$140)</f>
        <v>-1449.9222222222222</v>
      </c>
      <c r="R132" s="150">
        <f t="shared" si="59"/>
        <v>18848.989114695221</v>
      </c>
      <c r="S132" s="165">
        <f t="shared" si="43"/>
        <v>0</v>
      </c>
      <c r="T132" s="141">
        <f>SUMIF(INPUT!$O$7:$VO$7,$C132,INPUT!$O$77:$VO$77)</f>
        <v>0</v>
      </c>
      <c r="U132" s="150">
        <f>'RateBase-E'!L116</f>
        <v>366012.83931810898</v>
      </c>
      <c r="V132" s="150">
        <f t="shared" si="60"/>
        <v>1973.4373213567887</v>
      </c>
      <c r="W132" s="150">
        <f>Y131+Balances!C121</f>
        <v>-2.5354502895424957E-4</v>
      </c>
      <c r="X132" s="141">
        <f>SUMIF(INPUT!$O$7:$VO$7,$C132,INPUT!$O$98:$VO$98)</f>
        <v>0</v>
      </c>
      <c r="Y132" s="150">
        <f t="shared" si="61"/>
        <v>-2.5354502895424957E-4</v>
      </c>
      <c r="Z132" s="150">
        <f t="shared" si="62"/>
        <v>1.3697558901729204E-6</v>
      </c>
      <c r="AA132" s="141">
        <f>SUMIF(INPUT!$O$7:$VO$7,$C132,INPUT!$O$155:$VO$155)+SUMIF(INPUT!$O$7:$VO$7,$C132,INPUT!$O$156:$VO$156)</f>
        <v>3782.5826166773263</v>
      </c>
      <c r="AB132" s="141">
        <f>SUMIF(INPUT!$O$7:$VO$7,$C132,INPUT!$O$160:$VO$160)+SUMIF(INPUT!$O$7:$VO$7,$C132,INPUT!$O$161:$VO$161)</f>
        <v>2419.5381453993491</v>
      </c>
      <c r="AC132" s="141">
        <f t="shared" si="63"/>
        <v>-286.23933896837519</v>
      </c>
      <c r="AD132" s="141">
        <f>-SUMIF(INPUT!$N$7:$VO$7,$C132,INPUT!$N$179:$VO$179)</f>
        <v>0</v>
      </c>
      <c r="AE132" s="141">
        <f>-SUMIF(INPUT!$N$7:$VO$7,$C132,INPUT!$N$180:$VO$180)</f>
        <v>0</v>
      </c>
      <c r="AF132" s="141">
        <f t="shared" si="23"/>
        <v>237.27576153594714</v>
      </c>
      <c r="AG132" s="142" t="e">
        <f>AF132*HLOOKUP(YEAR(C132),INPUT!$E$53:$P$58,5,FALSE)+F132+I132</f>
        <v>#VALUE!</v>
      </c>
      <c r="AI132" s="143"/>
      <c r="AN132" s="23">
        <f t="shared" si="32"/>
        <v>1</v>
      </c>
    </row>
    <row r="133" spans="1:40" hidden="1" outlineLevel="1">
      <c r="A133" s="23"/>
      <c r="B133" s="23">
        <f t="shared" si="53"/>
        <v>2027</v>
      </c>
      <c r="C133" s="29">
        <v>46722</v>
      </c>
      <c r="D133" s="231">
        <f t="shared" si="54"/>
        <v>0</v>
      </c>
      <c r="E133" s="231">
        <f>SUMIF(INPUT!$F$7:$CK$7,$C133,INPUT!$F$62:$CK$62)</f>
        <v>0</v>
      </c>
      <c r="F133" s="231">
        <f>-SUMIF(INPUT!$F$7:$VO$7,$C133,INPUT!$F$63:$VO$63)</f>
        <v>0</v>
      </c>
      <c r="G133" s="231">
        <f t="shared" si="55"/>
        <v>0</v>
      </c>
      <c r="H133" s="232" t="e">
        <f>SUMIF(INPUT!$F$7:$VO$7,$C133,INPUT!$F$195:$VO$195)</f>
        <v>#VALUE!</v>
      </c>
      <c r="I133" s="231" t="e">
        <f t="shared" si="56"/>
        <v>#VALUE!</v>
      </c>
      <c r="J133" s="140">
        <f>L132+Balances!C122+Balances!D122</f>
        <v>7673.9477597954938</v>
      </c>
      <c r="K133" s="141">
        <f>SUMIF(INPUT!$O$7:$VO$7,$C133,INPUT!$O$77:$VO$77)+SUMIF(INPUT!$O$7:$VO$7,$C133,INPUT!$O$98:$VO$98)</f>
        <v>0</v>
      </c>
      <c r="L133" s="150">
        <f t="shared" si="57"/>
        <v>7673.9477597954938</v>
      </c>
      <c r="M133" s="150">
        <f>O132+Balances!E122</f>
        <v>353031.53876769776</v>
      </c>
      <c r="N133" s="141">
        <f>SUMIF(INPUT!$O$7:$VO$7,$C133,INPUT!$O$119:$VO$119)</f>
        <v>0</v>
      </c>
      <c r="O133" s="150">
        <f t="shared" si="58"/>
        <v>353031.53876769776</v>
      </c>
      <c r="P133" s="150">
        <f>R132+Balances!F122</f>
        <v>18848.989114695221</v>
      </c>
      <c r="Q133" s="141">
        <f>SUMIF(INPUT!$O$7:$VO$7,$C133,INPUT!$O$140:$VO$140)</f>
        <v>-1449.9222222222222</v>
      </c>
      <c r="R133" s="150">
        <f t="shared" si="59"/>
        <v>17399.066892472998</v>
      </c>
      <c r="S133" s="165">
        <f t="shared" si="43"/>
        <v>0</v>
      </c>
      <c r="T133" s="141">
        <f>SUMIF(INPUT!$O$7:$VO$7,$C133,INPUT!$O$77:$VO$77)</f>
        <v>0</v>
      </c>
      <c r="U133" s="150">
        <f>'RateBase-E'!L117</f>
        <v>367462.76154033118</v>
      </c>
      <c r="V133" s="150">
        <f t="shared" si="60"/>
        <v>1981.2704053354923</v>
      </c>
      <c r="W133" s="150">
        <f>Y132+Balances!C122</f>
        <v>-2.5354502895424957E-4</v>
      </c>
      <c r="X133" s="141">
        <f>SUMIF(INPUT!$O$7:$VO$7,$C133,INPUT!$O$98:$VO$98)</f>
        <v>0</v>
      </c>
      <c r="Y133" s="150">
        <f t="shared" si="61"/>
        <v>-2.5354502895424957E-4</v>
      </c>
      <c r="Z133" s="150">
        <f t="shared" si="62"/>
        <v>1.3697558901729204E-6</v>
      </c>
      <c r="AA133" s="141">
        <f>SUMIF(INPUT!$O$7:$VO$7,$C133,INPUT!$O$155:$VO$155)+SUMIF(INPUT!$O$7:$VO$7,$C133,INPUT!$O$156:$VO$156)</f>
        <v>3782.5826166773263</v>
      </c>
      <c r="AB133" s="141">
        <f>SUMIF(INPUT!$O$7:$VO$7,$C133,INPUT!$O$160:$VO$160)+SUMIF(INPUT!$O$7:$VO$7,$C133,INPUT!$O$161:$VO$161)</f>
        <v>2419.5381453993491</v>
      </c>
      <c r="AC133" s="141">
        <f t="shared" si="63"/>
        <v>-286.23933896837519</v>
      </c>
      <c r="AD133" s="141">
        <f>-SUMIF(INPUT!$N$7:$VO$7,$C133,INPUT!$N$179:$VO$179)</f>
        <v>0</v>
      </c>
      <c r="AE133" s="141">
        <f>-SUMIF(INPUT!$N$7:$VO$7,$C133,INPUT!$N$180:$VO$180)</f>
        <v>0</v>
      </c>
      <c r="AF133" s="141">
        <f t="shared" si="23"/>
        <v>245.10884551465074</v>
      </c>
      <c r="AG133" s="142" t="e">
        <f>AF133*HLOOKUP(YEAR(C133),INPUT!$E$53:$P$58,5,FALSE)+F133+I133</f>
        <v>#VALUE!</v>
      </c>
      <c r="AI133" s="143"/>
      <c r="AN133" s="23">
        <f t="shared" si="32"/>
        <v>1</v>
      </c>
    </row>
    <row r="134" spans="1:40" hidden="1" outlineLevel="1">
      <c r="A134" s="23"/>
      <c r="B134" s="23">
        <f t="shared" si="53"/>
        <v>2028</v>
      </c>
      <c r="C134" s="29">
        <v>46753</v>
      </c>
      <c r="D134" s="231">
        <f t="shared" si="54"/>
        <v>0</v>
      </c>
      <c r="E134" s="231">
        <f>SUMIF(INPUT!$F$7:$CK$7,$C134,INPUT!$F$62:$CK$62)</f>
        <v>0</v>
      </c>
      <c r="F134" s="231">
        <f>-SUMIF(INPUT!$F$7:$VO$7,$C134,INPUT!$F$63:$VO$63)</f>
        <v>0</v>
      </c>
      <c r="G134" s="231">
        <f t="shared" si="55"/>
        <v>0</v>
      </c>
      <c r="H134" s="232" t="e">
        <f>SUMIF(INPUT!$F$7:$VO$7,$C134,INPUT!$F$195:$VO$195)</f>
        <v>#VALUE!</v>
      </c>
      <c r="I134" s="231" t="e">
        <f t="shared" si="56"/>
        <v>#VALUE!</v>
      </c>
      <c r="J134" s="140">
        <f>L133+Balances!C123+Balances!D123</f>
        <v>7673.9477597954938</v>
      </c>
      <c r="K134" s="141">
        <f>SUMIF(INPUT!$O$7:$VO$7,$C134,INPUT!$O$77:$VO$77)+SUMIF(INPUT!$O$7:$VO$7,$C134,INPUT!$O$98:$VO$98)</f>
        <v>0</v>
      </c>
      <c r="L134" s="150">
        <f t="shared" si="57"/>
        <v>7673.9477597954938</v>
      </c>
      <c r="M134" s="150">
        <f>O133+Balances!E123</f>
        <v>353031.53876769776</v>
      </c>
      <c r="N134" s="141">
        <f>SUMIF(INPUT!$O$7:$VO$7,$C134,INPUT!$O$119:$VO$119)</f>
        <v>0</v>
      </c>
      <c r="O134" s="150">
        <f t="shared" si="58"/>
        <v>353031.53876769776</v>
      </c>
      <c r="P134" s="150">
        <f>R133+Balances!F123</f>
        <v>17399.066892472998</v>
      </c>
      <c r="Q134" s="141">
        <f>SUMIF(INPUT!$O$7:$VO$7,$C134,INPUT!$O$140:$VO$140)</f>
        <v>-1449.9222222222222</v>
      </c>
      <c r="R134" s="150">
        <f t="shared" si="59"/>
        <v>15949.144670250776</v>
      </c>
      <c r="S134" s="165">
        <f t="shared" si="43"/>
        <v>0</v>
      </c>
      <c r="T134" s="141">
        <f>SUMIF(INPUT!$O$7:$VO$7,$C134,INPUT!$O$77:$VO$77)</f>
        <v>0</v>
      </c>
      <c r="U134" s="150">
        <f>'RateBase-E'!L118</f>
        <v>368912.68376255338</v>
      </c>
      <c r="V134" s="150">
        <f t="shared" si="60"/>
        <v>1989.1034893141959</v>
      </c>
      <c r="W134" s="150">
        <f>Y133+Balances!C123</f>
        <v>-2.5354502895424957E-4</v>
      </c>
      <c r="X134" s="141">
        <f>SUMIF(INPUT!$O$7:$VO$7,$C134,INPUT!$O$98:$VO$98)</f>
        <v>0</v>
      </c>
      <c r="Y134" s="150">
        <f t="shared" si="61"/>
        <v>-2.5354502895424957E-4</v>
      </c>
      <c r="Z134" s="150">
        <f t="shared" si="62"/>
        <v>1.3697558901729204E-6</v>
      </c>
      <c r="AA134" s="141">
        <f>SUMIF(INPUT!$O$7:$VO$7,$C134,INPUT!$O$155:$VO$155)+SUMIF(INPUT!$O$7:$VO$7,$C134,INPUT!$O$156:$VO$156)</f>
        <v>3782.5826166773263</v>
      </c>
      <c r="AB134" s="141">
        <f>SUMIF(INPUT!$O$7:$VO$7,$C134,INPUT!$O$160:$VO$160)+SUMIF(INPUT!$O$7:$VO$7,$C134,INPUT!$O$161:$VO$161)</f>
        <v>2419.5381453993491</v>
      </c>
      <c r="AC134" s="141">
        <f t="shared" si="63"/>
        <v>-286.23933896837519</v>
      </c>
      <c r="AD134" s="141">
        <f>-SUMIF(INPUT!$N$7:$VO$7,$C134,INPUT!$N$179:$VO$179)</f>
        <v>0</v>
      </c>
      <c r="AE134" s="141">
        <f>-SUMIF(INPUT!$N$7:$VO$7,$C134,INPUT!$N$180:$VO$180)</f>
        <v>0</v>
      </c>
      <c r="AF134" s="141">
        <f t="shared" si="23"/>
        <v>252.94192949335434</v>
      </c>
      <c r="AG134" s="142" t="e">
        <f>AF134*HLOOKUP(YEAR(C134),INPUT!$E$53:$P$58,5,FALSE)+F134+I134</f>
        <v>#VALUE!</v>
      </c>
      <c r="AI134" s="143"/>
      <c r="AN134" s="23">
        <f t="shared" si="32"/>
        <v>1</v>
      </c>
    </row>
    <row r="135" spans="1:40" hidden="1" outlineLevel="1">
      <c r="A135" s="23"/>
      <c r="B135" s="23">
        <f t="shared" si="53"/>
        <v>2028</v>
      </c>
      <c r="C135" s="29">
        <v>46784</v>
      </c>
      <c r="D135" s="231">
        <f t="shared" si="54"/>
        <v>0</v>
      </c>
      <c r="E135" s="231">
        <f>SUMIF(INPUT!$F$7:$CK$7,$C135,INPUT!$F$62:$CK$62)</f>
        <v>0</v>
      </c>
      <c r="F135" s="231">
        <f>-SUMIF(INPUT!$F$7:$VO$7,$C135,INPUT!$F$63:$VO$63)</f>
        <v>0</v>
      </c>
      <c r="G135" s="231">
        <f t="shared" si="55"/>
        <v>0</v>
      </c>
      <c r="H135" s="232" t="e">
        <f>SUMIF(INPUT!$F$7:$VO$7,$C135,INPUT!$F$195:$VO$195)</f>
        <v>#VALUE!</v>
      </c>
      <c r="I135" s="231" t="e">
        <f t="shared" si="56"/>
        <v>#VALUE!</v>
      </c>
      <c r="J135" s="140">
        <f>L134+Balances!C124+Balances!D124</f>
        <v>7673.9477597954938</v>
      </c>
      <c r="K135" s="141">
        <f>SUMIF(INPUT!$O$7:$VO$7,$C135,INPUT!$O$77:$VO$77)+SUMIF(INPUT!$O$7:$VO$7,$C135,INPUT!$O$98:$VO$98)</f>
        <v>0</v>
      </c>
      <c r="L135" s="150">
        <f t="shared" si="57"/>
        <v>7673.9477597954938</v>
      </c>
      <c r="M135" s="150">
        <f>O134+Balances!E124</f>
        <v>353031.53876769776</v>
      </c>
      <c r="N135" s="141">
        <f>SUMIF(INPUT!$O$7:$VO$7,$C135,INPUT!$O$119:$VO$119)</f>
        <v>0</v>
      </c>
      <c r="O135" s="150">
        <f t="shared" si="58"/>
        <v>353031.53876769776</v>
      </c>
      <c r="P135" s="150">
        <f>R134+Balances!F124</f>
        <v>15949.144670250776</v>
      </c>
      <c r="Q135" s="141">
        <f>SUMIF(INPUT!$O$7:$VO$7,$C135,INPUT!$O$140:$VO$140)</f>
        <v>-1449.9222222222222</v>
      </c>
      <c r="R135" s="150">
        <f t="shared" si="59"/>
        <v>14499.222448028555</v>
      </c>
      <c r="S135" s="165">
        <f t="shared" si="43"/>
        <v>0</v>
      </c>
      <c r="T135" s="141">
        <f>SUMIF(INPUT!$O$7:$VO$7,$C135,INPUT!$O$77:$VO$77)</f>
        <v>0</v>
      </c>
      <c r="U135" s="150">
        <f>'RateBase-E'!L119</f>
        <v>370362.60598477558</v>
      </c>
      <c r="V135" s="150">
        <f t="shared" si="60"/>
        <v>1996.9365732928995</v>
      </c>
      <c r="W135" s="150">
        <f>Y134+Balances!C124</f>
        <v>-2.5354502895424957E-4</v>
      </c>
      <c r="X135" s="141">
        <f>SUMIF(INPUT!$O$7:$VO$7,$C135,INPUT!$O$98:$VO$98)</f>
        <v>0</v>
      </c>
      <c r="Y135" s="150">
        <f t="shared" si="61"/>
        <v>-2.5354502895424957E-4</v>
      </c>
      <c r="Z135" s="150">
        <f t="shared" si="62"/>
        <v>1.3697558901729204E-6</v>
      </c>
      <c r="AA135" s="141">
        <f>SUMIF(INPUT!$O$7:$VO$7,$C135,INPUT!$O$155:$VO$155)+SUMIF(INPUT!$O$7:$VO$7,$C135,INPUT!$O$156:$VO$156)</f>
        <v>3782.5826166773263</v>
      </c>
      <c r="AB135" s="141">
        <f>SUMIF(INPUT!$O$7:$VO$7,$C135,INPUT!$O$160:$VO$160)+SUMIF(INPUT!$O$7:$VO$7,$C135,INPUT!$O$161:$VO$161)</f>
        <v>2419.5381453993491</v>
      </c>
      <c r="AC135" s="141">
        <f t="shared" si="63"/>
        <v>-286.23933896837519</v>
      </c>
      <c r="AD135" s="141">
        <f>-SUMIF(INPUT!$N$7:$VO$7,$C135,INPUT!$N$179:$VO$179)</f>
        <v>0</v>
      </c>
      <c r="AE135" s="141">
        <f>-SUMIF(INPUT!$N$7:$VO$7,$C135,INPUT!$N$180:$VO$180)</f>
        <v>0</v>
      </c>
      <c r="AF135" s="141">
        <f t="shared" si="23"/>
        <v>260.77501347205794</v>
      </c>
      <c r="AG135" s="142" t="e">
        <f>AF135*HLOOKUP(YEAR(C135),INPUT!$E$53:$P$58,5,FALSE)+F135+I135</f>
        <v>#VALUE!</v>
      </c>
      <c r="AI135" s="143"/>
      <c r="AN135" s="23">
        <f t="shared" si="32"/>
        <v>1</v>
      </c>
    </row>
    <row r="136" spans="1:40" hidden="1" outlineLevel="1">
      <c r="A136" s="23"/>
      <c r="B136" s="23">
        <f t="shared" si="53"/>
        <v>2028</v>
      </c>
      <c r="C136" s="29">
        <v>46813</v>
      </c>
      <c r="D136" s="231">
        <f t="shared" si="54"/>
        <v>0</v>
      </c>
      <c r="E136" s="231">
        <f>SUMIF(INPUT!$F$7:$CK$7,$C136,INPUT!$F$62:$CK$62)</f>
        <v>0</v>
      </c>
      <c r="F136" s="231">
        <f>-SUMIF(INPUT!$F$7:$VO$7,$C136,INPUT!$F$63:$VO$63)</f>
        <v>0</v>
      </c>
      <c r="G136" s="231">
        <f t="shared" si="55"/>
        <v>0</v>
      </c>
      <c r="H136" s="232" t="e">
        <f>SUMIF(INPUT!$F$7:$VO$7,$C136,INPUT!$F$195:$VO$195)</f>
        <v>#VALUE!</v>
      </c>
      <c r="I136" s="231" t="e">
        <f t="shared" si="56"/>
        <v>#VALUE!</v>
      </c>
      <c r="J136" s="140">
        <f>L135+Balances!C125+Balances!D125</f>
        <v>7673.9477597954938</v>
      </c>
      <c r="K136" s="141">
        <f>SUMIF(INPUT!$O$7:$VO$7,$C136,INPUT!$O$77:$VO$77)+SUMIF(INPUT!$O$7:$VO$7,$C136,INPUT!$O$98:$VO$98)</f>
        <v>0</v>
      </c>
      <c r="L136" s="150">
        <f t="shared" si="57"/>
        <v>7673.9477597954938</v>
      </c>
      <c r="M136" s="150">
        <f>O135+Balances!E125</f>
        <v>353031.53876769776</v>
      </c>
      <c r="N136" s="141">
        <f>SUMIF(INPUT!$O$7:$VO$7,$C136,INPUT!$O$119:$VO$119)</f>
        <v>0</v>
      </c>
      <c r="O136" s="150">
        <f t="shared" si="58"/>
        <v>353031.53876769776</v>
      </c>
      <c r="P136" s="150">
        <f>R135+Balances!F125</f>
        <v>14499.222448028555</v>
      </c>
      <c r="Q136" s="141">
        <f>SUMIF(INPUT!$O$7:$VO$7,$C136,INPUT!$O$140:$VO$140)</f>
        <v>-1449.9222222222222</v>
      </c>
      <c r="R136" s="150">
        <f t="shared" si="59"/>
        <v>13049.300225806333</v>
      </c>
      <c r="S136" s="165">
        <f t="shared" si="43"/>
        <v>0</v>
      </c>
      <c r="T136" s="141">
        <f>SUMIF(INPUT!$O$7:$VO$7,$C136,INPUT!$O$77:$VO$77)</f>
        <v>0</v>
      </c>
      <c r="U136" s="150">
        <f>'RateBase-E'!L120</f>
        <v>371812.52820699778</v>
      </c>
      <c r="V136" s="150">
        <f t="shared" si="60"/>
        <v>2004.7696572716031</v>
      </c>
      <c r="W136" s="150">
        <f>Y135+Balances!C125</f>
        <v>-2.5354502895424957E-4</v>
      </c>
      <c r="X136" s="141">
        <f>SUMIF(INPUT!$O$7:$VO$7,$C136,INPUT!$O$98:$VO$98)</f>
        <v>0</v>
      </c>
      <c r="Y136" s="150">
        <f t="shared" si="61"/>
        <v>-2.5354502895424957E-4</v>
      </c>
      <c r="Z136" s="150">
        <f t="shared" si="62"/>
        <v>1.3697558901729204E-6</v>
      </c>
      <c r="AA136" s="141">
        <f>SUMIF(INPUT!$O$7:$VO$7,$C136,INPUT!$O$155:$VO$155)+SUMIF(INPUT!$O$7:$VO$7,$C136,INPUT!$O$156:$VO$156)</f>
        <v>3782.5826166773263</v>
      </c>
      <c r="AB136" s="141">
        <f>SUMIF(INPUT!$O$7:$VO$7,$C136,INPUT!$O$160:$VO$160)+SUMIF(INPUT!$O$7:$VO$7,$C136,INPUT!$O$161:$VO$161)</f>
        <v>2419.5381453993491</v>
      </c>
      <c r="AC136" s="141">
        <f t="shared" si="63"/>
        <v>-286.23933896837519</v>
      </c>
      <c r="AD136" s="141">
        <f>-SUMIF(INPUT!$N$7:$VO$7,$C136,INPUT!$N$179:$VO$179)</f>
        <v>0</v>
      </c>
      <c r="AE136" s="141">
        <f>-SUMIF(INPUT!$N$7:$VO$7,$C136,INPUT!$N$180:$VO$180)</f>
        <v>0</v>
      </c>
      <c r="AF136" s="141">
        <f t="shared" si="23"/>
        <v>268.60809745076153</v>
      </c>
      <c r="AG136" s="142" t="e">
        <f>AF136*HLOOKUP(YEAR(C136),INPUT!$E$53:$P$58,5,FALSE)+F136+I136</f>
        <v>#VALUE!</v>
      </c>
      <c r="AI136" s="143"/>
      <c r="AN136" s="23">
        <f t="shared" si="32"/>
        <v>1</v>
      </c>
    </row>
    <row r="137" spans="1:40" hidden="1" outlineLevel="1">
      <c r="A137" s="23"/>
      <c r="B137" s="23">
        <f t="shared" si="53"/>
        <v>2028</v>
      </c>
      <c r="C137" s="29">
        <v>46844</v>
      </c>
      <c r="D137" s="231">
        <f t="shared" si="54"/>
        <v>0</v>
      </c>
      <c r="E137" s="231">
        <f>SUMIF(INPUT!$F$7:$CK$7,$C137,INPUT!$F$62:$CK$62)</f>
        <v>0</v>
      </c>
      <c r="F137" s="231">
        <f>-SUMIF(INPUT!$F$7:$VO$7,$C137,INPUT!$F$63:$VO$63)</f>
        <v>0</v>
      </c>
      <c r="G137" s="231">
        <f t="shared" si="55"/>
        <v>0</v>
      </c>
      <c r="H137" s="232" t="e">
        <f>SUMIF(INPUT!$F$7:$VO$7,$C137,INPUT!$F$195:$VO$195)</f>
        <v>#VALUE!</v>
      </c>
      <c r="I137" s="231" t="e">
        <f t="shared" si="56"/>
        <v>#VALUE!</v>
      </c>
      <c r="J137" s="140">
        <f>L136+Balances!C126+Balances!D126</f>
        <v>7673.9477597954938</v>
      </c>
      <c r="K137" s="141">
        <f>SUMIF(INPUT!$O$7:$VO$7,$C137,INPUT!$O$77:$VO$77)+SUMIF(INPUT!$O$7:$VO$7,$C137,INPUT!$O$98:$VO$98)</f>
        <v>0</v>
      </c>
      <c r="L137" s="150">
        <f t="shared" si="57"/>
        <v>7673.9477597954938</v>
      </c>
      <c r="M137" s="150">
        <f>O136+Balances!E126</f>
        <v>353031.53876769776</v>
      </c>
      <c r="N137" s="141">
        <f>SUMIF(INPUT!$O$7:$VO$7,$C137,INPUT!$O$119:$VO$119)</f>
        <v>0</v>
      </c>
      <c r="O137" s="150">
        <f t="shared" si="58"/>
        <v>353031.53876769776</v>
      </c>
      <c r="P137" s="150">
        <f>R136+Balances!F126</f>
        <v>13049.300225806333</v>
      </c>
      <c r="Q137" s="141">
        <f>SUMIF(INPUT!$O$7:$VO$7,$C137,INPUT!$O$140:$VO$140)</f>
        <v>-1449.9222222222222</v>
      </c>
      <c r="R137" s="150">
        <f t="shared" si="59"/>
        <v>11599.378003584112</v>
      </c>
      <c r="S137" s="165">
        <f t="shared" si="43"/>
        <v>0</v>
      </c>
      <c r="T137" s="141">
        <f>SUMIF(INPUT!$O$7:$VO$7,$C137,INPUT!$O$77:$VO$77)</f>
        <v>0</v>
      </c>
      <c r="U137" s="150">
        <f>'RateBase-E'!L121</f>
        <v>373262.45042921999</v>
      </c>
      <c r="V137" s="150">
        <f t="shared" si="60"/>
        <v>2012.6027412503067</v>
      </c>
      <c r="W137" s="150">
        <f>Y136+Balances!C126</f>
        <v>-2.5354502895424957E-4</v>
      </c>
      <c r="X137" s="141">
        <f>SUMIF(INPUT!$O$7:$VO$7,$C137,INPUT!$O$98:$VO$98)</f>
        <v>0</v>
      </c>
      <c r="Y137" s="150">
        <f t="shared" si="61"/>
        <v>-2.5354502895424957E-4</v>
      </c>
      <c r="Z137" s="150">
        <f t="shared" si="62"/>
        <v>1.3697558901729204E-6</v>
      </c>
      <c r="AA137" s="141">
        <f>SUMIF(INPUT!$O$7:$VO$7,$C137,INPUT!$O$155:$VO$155)+SUMIF(INPUT!$O$7:$VO$7,$C137,INPUT!$O$156:$VO$156)</f>
        <v>3782.5826166773263</v>
      </c>
      <c r="AB137" s="141">
        <f>SUMIF(INPUT!$O$7:$VO$7,$C137,INPUT!$O$160:$VO$160)+SUMIF(INPUT!$O$7:$VO$7,$C137,INPUT!$O$161:$VO$161)</f>
        <v>2419.5381453993491</v>
      </c>
      <c r="AC137" s="141">
        <f t="shared" si="63"/>
        <v>-286.23933896837519</v>
      </c>
      <c r="AD137" s="141">
        <f>-SUMIF(INPUT!$N$7:$VO$7,$C137,INPUT!$N$179:$VO$179)</f>
        <v>0</v>
      </c>
      <c r="AE137" s="141">
        <f>-SUMIF(INPUT!$N$7:$VO$7,$C137,INPUT!$N$180:$VO$180)</f>
        <v>0</v>
      </c>
      <c r="AF137" s="141">
        <f t="shared" si="23"/>
        <v>276.44118142946513</v>
      </c>
      <c r="AG137" s="142" t="e">
        <f>AF137*HLOOKUP(YEAR(C137),INPUT!$E$53:$P$58,5,FALSE)+F137+I137</f>
        <v>#VALUE!</v>
      </c>
      <c r="AI137" s="143"/>
      <c r="AN137" s="23">
        <f t="shared" si="32"/>
        <v>1</v>
      </c>
    </row>
    <row r="138" spans="1:40" hidden="1" outlineLevel="1">
      <c r="A138" s="23"/>
      <c r="B138" s="23">
        <f t="shared" si="53"/>
        <v>2028</v>
      </c>
      <c r="C138" s="29">
        <v>46874</v>
      </c>
      <c r="D138" s="231">
        <f t="shared" si="54"/>
        <v>0</v>
      </c>
      <c r="E138" s="231">
        <f>SUMIF(INPUT!$F$7:$CK$7,$C138,INPUT!$F$62:$CK$62)</f>
        <v>0</v>
      </c>
      <c r="F138" s="231">
        <f>-SUMIF(INPUT!$F$7:$VO$7,$C138,INPUT!$F$63:$VO$63)</f>
        <v>0</v>
      </c>
      <c r="G138" s="231">
        <f t="shared" si="55"/>
        <v>0</v>
      </c>
      <c r="H138" s="232" t="e">
        <f>SUMIF(INPUT!$F$7:$VO$7,$C138,INPUT!$F$195:$VO$195)</f>
        <v>#VALUE!</v>
      </c>
      <c r="I138" s="231" t="e">
        <f t="shared" si="56"/>
        <v>#VALUE!</v>
      </c>
      <c r="J138" s="140">
        <f>L137+Balances!C127+Balances!D127</f>
        <v>7673.9477597954938</v>
      </c>
      <c r="K138" s="141">
        <f>SUMIF(INPUT!$O$7:$VO$7,$C138,INPUT!$O$77:$VO$77)+SUMIF(INPUT!$O$7:$VO$7,$C138,INPUT!$O$98:$VO$98)</f>
        <v>0</v>
      </c>
      <c r="L138" s="150">
        <f t="shared" si="57"/>
        <v>7673.9477597954938</v>
      </c>
      <c r="M138" s="150">
        <f>O137+Balances!E127</f>
        <v>353031.53876769776</v>
      </c>
      <c r="N138" s="141">
        <f>SUMIF(INPUT!$O$7:$VO$7,$C138,INPUT!$O$119:$VO$119)</f>
        <v>0</v>
      </c>
      <c r="O138" s="150">
        <f t="shared" si="58"/>
        <v>353031.53876769776</v>
      </c>
      <c r="P138" s="150">
        <f>R137+Balances!F127</f>
        <v>11599.378003584112</v>
      </c>
      <c r="Q138" s="141">
        <f>SUMIF(INPUT!$O$7:$VO$7,$C138,INPUT!$O$140:$VO$140)</f>
        <v>-1449.9222222222222</v>
      </c>
      <c r="R138" s="150">
        <f t="shared" si="59"/>
        <v>10149.45578136189</v>
      </c>
      <c r="S138" s="165">
        <f t="shared" si="43"/>
        <v>0</v>
      </c>
      <c r="T138" s="141">
        <f>SUMIF(INPUT!$O$7:$VO$7,$C138,INPUT!$O$77:$VO$77)</f>
        <v>0</v>
      </c>
      <c r="U138" s="150">
        <f>'RateBase-E'!L122</f>
        <v>374712.3726514423</v>
      </c>
      <c r="V138" s="150">
        <f t="shared" si="60"/>
        <v>2020.4358252290106</v>
      </c>
      <c r="W138" s="150">
        <f>Y137+Balances!C127</f>
        <v>-2.5354502895424957E-4</v>
      </c>
      <c r="X138" s="141">
        <f>SUMIF(INPUT!$O$7:$VO$7,$C138,INPUT!$O$98:$VO$98)</f>
        <v>0</v>
      </c>
      <c r="Y138" s="150">
        <f t="shared" si="61"/>
        <v>-2.5354502895424957E-4</v>
      </c>
      <c r="Z138" s="150">
        <f t="shared" si="62"/>
        <v>1.3697558901729204E-6</v>
      </c>
      <c r="AA138" s="141">
        <f>SUMIF(INPUT!$O$7:$VO$7,$C138,INPUT!$O$155:$VO$155)+SUMIF(INPUT!$O$7:$VO$7,$C138,INPUT!$O$156:$VO$156)</f>
        <v>3782.5826166773263</v>
      </c>
      <c r="AB138" s="141">
        <f>SUMIF(INPUT!$O$7:$VO$7,$C138,INPUT!$O$160:$VO$160)+SUMIF(INPUT!$O$7:$VO$7,$C138,INPUT!$O$161:$VO$161)</f>
        <v>2419.5381453993491</v>
      </c>
      <c r="AC138" s="141">
        <f t="shared" si="63"/>
        <v>-286.23933896837519</v>
      </c>
      <c r="AD138" s="141">
        <f>-SUMIF(INPUT!$N$7:$VO$7,$C138,INPUT!$N$179:$VO$179)</f>
        <v>0</v>
      </c>
      <c r="AE138" s="141">
        <f>-SUMIF(INPUT!$N$7:$VO$7,$C138,INPUT!$N$180:$VO$180)</f>
        <v>0</v>
      </c>
      <c r="AF138" s="141">
        <f t="shared" si="23"/>
        <v>284.27426540816896</v>
      </c>
      <c r="AG138" s="142" t="e">
        <f>AF138*HLOOKUP(YEAR(C138),INPUT!$E$53:$P$58,5,FALSE)+F138+I138</f>
        <v>#VALUE!</v>
      </c>
      <c r="AI138" s="143"/>
      <c r="AN138" s="23">
        <f t="shared" si="32"/>
        <v>1</v>
      </c>
    </row>
    <row r="139" spans="1:40" hidden="1" outlineLevel="1">
      <c r="A139" s="23"/>
      <c r="B139" s="23">
        <f t="shared" si="53"/>
        <v>2028</v>
      </c>
      <c r="C139" s="29">
        <v>46905</v>
      </c>
      <c r="D139" s="231">
        <f t="shared" si="54"/>
        <v>0</v>
      </c>
      <c r="E139" s="231">
        <f>SUMIF(INPUT!$F$7:$CK$7,$C139,INPUT!$F$62:$CK$62)</f>
        <v>0</v>
      </c>
      <c r="F139" s="231">
        <f>-SUMIF(INPUT!$F$7:$VO$7,$C139,INPUT!$F$63:$VO$63)</f>
        <v>0</v>
      </c>
      <c r="G139" s="231">
        <f t="shared" si="55"/>
        <v>0</v>
      </c>
      <c r="H139" s="232" t="e">
        <f>SUMIF(INPUT!$F$7:$VO$7,$C139,INPUT!$F$195:$VO$195)</f>
        <v>#VALUE!</v>
      </c>
      <c r="I139" s="231" t="e">
        <f t="shared" si="56"/>
        <v>#VALUE!</v>
      </c>
      <c r="J139" s="140">
        <f>L138+Balances!C128+Balances!D128</f>
        <v>7673.9477597954938</v>
      </c>
      <c r="K139" s="141">
        <f>SUMIF(INPUT!$O$7:$VO$7,$C139,INPUT!$O$77:$VO$77)+SUMIF(INPUT!$O$7:$VO$7,$C139,INPUT!$O$98:$VO$98)</f>
        <v>0</v>
      </c>
      <c r="L139" s="150">
        <f t="shared" si="57"/>
        <v>7673.9477597954938</v>
      </c>
      <c r="M139" s="150">
        <f>O138+Balances!E128</f>
        <v>353031.53876769776</v>
      </c>
      <c r="N139" s="141">
        <f>SUMIF(INPUT!$O$7:$VO$7,$C139,INPUT!$O$119:$VO$119)</f>
        <v>0</v>
      </c>
      <c r="O139" s="150">
        <f t="shared" si="58"/>
        <v>353031.53876769776</v>
      </c>
      <c r="P139" s="150">
        <f>R138+Balances!F128</f>
        <v>10149.45578136189</v>
      </c>
      <c r="Q139" s="141">
        <f>SUMIF(INPUT!$O$7:$VO$7,$C139,INPUT!$O$140:$VO$140)</f>
        <v>-1449.9222222222222</v>
      </c>
      <c r="R139" s="150">
        <f t="shared" si="59"/>
        <v>8699.5335591396688</v>
      </c>
      <c r="S139" s="165">
        <f t="shared" si="43"/>
        <v>0</v>
      </c>
      <c r="T139" s="141">
        <f>SUMIF(INPUT!$O$7:$VO$7,$C139,INPUT!$O$77:$VO$77)</f>
        <v>0</v>
      </c>
      <c r="U139" s="150">
        <f>'RateBase-E'!L123</f>
        <v>376162.2948736645</v>
      </c>
      <c r="V139" s="150">
        <f t="shared" si="60"/>
        <v>2028.2689092077144</v>
      </c>
      <c r="W139" s="150">
        <f>Y138+Balances!C128</f>
        <v>-2.5354502895424957E-4</v>
      </c>
      <c r="X139" s="141">
        <f>SUMIF(INPUT!$O$7:$VO$7,$C139,INPUT!$O$98:$VO$98)</f>
        <v>0</v>
      </c>
      <c r="Y139" s="150">
        <f t="shared" si="61"/>
        <v>-2.5354502895424957E-4</v>
      </c>
      <c r="Z139" s="150">
        <f t="shared" si="62"/>
        <v>1.3697558901729204E-6</v>
      </c>
      <c r="AA139" s="141">
        <f>SUMIF(INPUT!$O$7:$VO$7,$C139,INPUT!$O$155:$VO$155)+SUMIF(INPUT!$O$7:$VO$7,$C139,INPUT!$O$156:$VO$156)</f>
        <v>3782.5826166773263</v>
      </c>
      <c r="AB139" s="141">
        <f>SUMIF(INPUT!$O$7:$VO$7,$C139,INPUT!$O$160:$VO$160)+SUMIF(INPUT!$O$7:$VO$7,$C139,INPUT!$O$161:$VO$161)</f>
        <v>2419.5381453993491</v>
      </c>
      <c r="AC139" s="141">
        <f t="shared" si="63"/>
        <v>-286.23933896837519</v>
      </c>
      <c r="AD139" s="141">
        <f>-SUMIF(INPUT!$N$7:$VO$7,$C139,INPUT!$N$179:$VO$179)</f>
        <v>0</v>
      </c>
      <c r="AE139" s="141">
        <f>-SUMIF(INPUT!$N$7:$VO$7,$C139,INPUT!$N$180:$VO$180)</f>
        <v>0</v>
      </c>
      <c r="AF139" s="141">
        <f t="shared" si="23"/>
        <v>292.10734938687278</v>
      </c>
      <c r="AG139" s="142" t="e">
        <f>AF139*HLOOKUP(YEAR(C139),INPUT!$E$53:$P$58,5,FALSE)+F139+I139</f>
        <v>#VALUE!</v>
      </c>
      <c r="AI139" s="143"/>
      <c r="AN139" s="23">
        <f t="shared" si="32"/>
        <v>1</v>
      </c>
    </row>
    <row r="140" spans="1:40" hidden="1" outlineLevel="1">
      <c r="A140" s="23"/>
      <c r="B140" s="23">
        <f t="shared" si="53"/>
        <v>2028</v>
      </c>
      <c r="C140" s="29">
        <v>46935</v>
      </c>
      <c r="D140" s="231">
        <f t="shared" si="54"/>
        <v>0</v>
      </c>
      <c r="E140" s="231">
        <f>SUMIF(INPUT!$F$7:$CK$7,$C140,INPUT!$F$62:$CK$62)</f>
        <v>0</v>
      </c>
      <c r="F140" s="231">
        <f>-SUMIF(INPUT!$F$7:$VO$7,$C140,INPUT!$F$63:$VO$63)</f>
        <v>0</v>
      </c>
      <c r="G140" s="231">
        <f t="shared" si="55"/>
        <v>0</v>
      </c>
      <c r="H140" s="232" t="e">
        <f>SUMIF(INPUT!$F$7:$VO$7,$C140,INPUT!$F$195:$VO$195)</f>
        <v>#VALUE!</v>
      </c>
      <c r="I140" s="231" t="e">
        <f t="shared" si="56"/>
        <v>#VALUE!</v>
      </c>
      <c r="J140" s="140">
        <f>L139+Balances!C129+Balances!D129</f>
        <v>7673.9477597954938</v>
      </c>
      <c r="K140" s="141">
        <f>SUMIF(INPUT!$O$7:$VO$7,$C140,INPUT!$O$77:$VO$77)+SUMIF(INPUT!$O$7:$VO$7,$C140,INPUT!$O$98:$VO$98)</f>
        <v>0</v>
      </c>
      <c r="L140" s="150">
        <f t="shared" si="57"/>
        <v>7673.9477597954938</v>
      </c>
      <c r="M140" s="150">
        <f>O139+Balances!E129</f>
        <v>353031.53876769776</v>
      </c>
      <c r="N140" s="141">
        <f>SUMIF(INPUT!$O$7:$VO$7,$C140,INPUT!$O$119:$VO$119)</f>
        <v>0</v>
      </c>
      <c r="O140" s="150">
        <f t="shared" si="58"/>
        <v>353031.53876769776</v>
      </c>
      <c r="P140" s="150">
        <f>R139+Balances!F129</f>
        <v>8699.5335591396688</v>
      </c>
      <c r="Q140" s="141">
        <f>SUMIF(INPUT!$O$7:$VO$7,$C140,INPUT!$O$140:$VO$140)</f>
        <v>-1449.9222222222222</v>
      </c>
      <c r="R140" s="150">
        <f t="shared" si="59"/>
        <v>7249.6113369174464</v>
      </c>
      <c r="S140" s="165">
        <f t="shared" si="43"/>
        <v>0</v>
      </c>
      <c r="T140" s="141">
        <f>SUMIF(INPUT!$O$7:$VO$7,$C140,INPUT!$O$77:$VO$77)</f>
        <v>0</v>
      </c>
      <c r="U140" s="150">
        <f>'RateBase-E'!L124</f>
        <v>377612.21709588671</v>
      </c>
      <c r="V140" s="150">
        <f t="shared" si="60"/>
        <v>2036.101993186418</v>
      </c>
      <c r="W140" s="150">
        <f>Y139+Balances!C129</f>
        <v>-2.5354502895424957E-4</v>
      </c>
      <c r="X140" s="141">
        <f>SUMIF(INPUT!$O$7:$VO$7,$C140,INPUT!$O$98:$VO$98)</f>
        <v>0</v>
      </c>
      <c r="Y140" s="150">
        <f t="shared" si="61"/>
        <v>-2.5354502895424957E-4</v>
      </c>
      <c r="Z140" s="150">
        <f t="shared" si="62"/>
        <v>1.3697558901729204E-6</v>
      </c>
      <c r="AA140" s="141">
        <f>SUMIF(INPUT!$O$7:$VO$7,$C140,INPUT!$O$155:$VO$155)+SUMIF(INPUT!$O$7:$VO$7,$C140,INPUT!$O$156:$VO$156)</f>
        <v>3782.5826166773263</v>
      </c>
      <c r="AB140" s="141">
        <f>SUMIF(INPUT!$O$7:$VO$7,$C140,INPUT!$O$160:$VO$160)+SUMIF(INPUT!$O$7:$VO$7,$C140,INPUT!$O$161:$VO$161)</f>
        <v>2419.5381453993491</v>
      </c>
      <c r="AC140" s="141">
        <f t="shared" si="63"/>
        <v>-286.23933896837519</v>
      </c>
      <c r="AD140" s="141">
        <f>-SUMIF(INPUT!$N$7:$VO$7,$C140,INPUT!$N$179:$VO$179)</f>
        <v>0</v>
      </c>
      <c r="AE140" s="141">
        <f>-SUMIF(INPUT!$N$7:$VO$7,$C140,INPUT!$N$180:$VO$180)</f>
        <v>0</v>
      </c>
      <c r="AF140" s="141">
        <f t="shared" si="23"/>
        <v>299.94043336557638</v>
      </c>
      <c r="AG140" s="142" t="e">
        <f>AF140*HLOOKUP(YEAR(C140),INPUT!$E$53:$P$58,5,FALSE)+F140+I140</f>
        <v>#VALUE!</v>
      </c>
      <c r="AI140" s="143"/>
      <c r="AN140" s="23">
        <f t="shared" si="32"/>
        <v>1</v>
      </c>
    </row>
    <row r="141" spans="1:40" hidden="1" outlineLevel="1">
      <c r="A141" s="23"/>
      <c r="B141" s="23">
        <f t="shared" si="53"/>
        <v>2028</v>
      </c>
      <c r="C141" s="29">
        <v>46966</v>
      </c>
      <c r="D141" s="231">
        <f t="shared" si="54"/>
        <v>0</v>
      </c>
      <c r="E141" s="231">
        <f>SUMIF(INPUT!$F$7:$CK$7,$C141,INPUT!$F$62:$CK$62)</f>
        <v>0</v>
      </c>
      <c r="F141" s="231">
        <f>-SUMIF(INPUT!$F$7:$VO$7,$C141,INPUT!$F$63:$VO$63)</f>
        <v>0</v>
      </c>
      <c r="G141" s="231">
        <f t="shared" si="55"/>
        <v>0</v>
      </c>
      <c r="H141" s="232" t="e">
        <f>SUMIF(INPUT!$F$7:$VO$7,$C141,INPUT!$F$195:$VO$195)</f>
        <v>#VALUE!</v>
      </c>
      <c r="I141" s="231" t="e">
        <f t="shared" si="56"/>
        <v>#VALUE!</v>
      </c>
      <c r="J141" s="140">
        <f>L140+Balances!C130+Balances!D130</f>
        <v>7673.9477597954938</v>
      </c>
      <c r="K141" s="141">
        <f>SUMIF(INPUT!$O$7:$VO$7,$C141,INPUT!$O$77:$VO$77)+SUMIF(INPUT!$O$7:$VO$7,$C141,INPUT!$O$98:$VO$98)</f>
        <v>0</v>
      </c>
      <c r="L141" s="150">
        <f t="shared" si="57"/>
        <v>7673.9477597954938</v>
      </c>
      <c r="M141" s="150">
        <f>O140+Balances!E130</f>
        <v>353031.53876769776</v>
      </c>
      <c r="N141" s="141">
        <f>SUMIF(INPUT!$O$7:$VO$7,$C141,INPUT!$O$119:$VO$119)</f>
        <v>0</v>
      </c>
      <c r="O141" s="150">
        <f t="shared" si="58"/>
        <v>353031.53876769776</v>
      </c>
      <c r="P141" s="150">
        <f>R140+Balances!F130</f>
        <v>7249.6113369174464</v>
      </c>
      <c r="Q141" s="141">
        <f>SUMIF(INPUT!$O$7:$VO$7,$C141,INPUT!$O$140:$VO$140)</f>
        <v>-1449.9222222222222</v>
      </c>
      <c r="R141" s="150">
        <f t="shared" si="59"/>
        <v>5799.6891146952239</v>
      </c>
      <c r="S141" s="165">
        <f t="shared" si="43"/>
        <v>0</v>
      </c>
      <c r="T141" s="141">
        <f>SUMIF(INPUT!$O$7:$VO$7,$C141,INPUT!$O$77:$VO$77)</f>
        <v>0</v>
      </c>
      <c r="U141" s="150">
        <f>'RateBase-E'!L125</f>
        <v>379062.13931810891</v>
      </c>
      <c r="V141" s="150">
        <f t="shared" si="60"/>
        <v>2043.9350771651216</v>
      </c>
      <c r="W141" s="150">
        <f>Y140+Balances!C130</f>
        <v>-2.5354502895424957E-4</v>
      </c>
      <c r="X141" s="141">
        <f>SUMIF(INPUT!$O$7:$VO$7,$C141,INPUT!$O$98:$VO$98)</f>
        <v>0</v>
      </c>
      <c r="Y141" s="150">
        <f t="shared" si="61"/>
        <v>-2.5354502895424957E-4</v>
      </c>
      <c r="Z141" s="150">
        <f t="shared" si="62"/>
        <v>1.3697558901729204E-6</v>
      </c>
      <c r="AA141" s="141">
        <f>SUMIF(INPUT!$O$7:$VO$7,$C141,INPUT!$O$155:$VO$155)+SUMIF(INPUT!$O$7:$VO$7,$C141,INPUT!$O$156:$VO$156)</f>
        <v>3782.5826166773263</v>
      </c>
      <c r="AB141" s="141">
        <f>SUMIF(INPUT!$O$7:$VO$7,$C141,INPUT!$O$160:$VO$160)+SUMIF(INPUT!$O$7:$VO$7,$C141,INPUT!$O$161:$VO$161)</f>
        <v>2419.5381453993491</v>
      </c>
      <c r="AC141" s="141">
        <f t="shared" si="63"/>
        <v>-286.23933896837519</v>
      </c>
      <c r="AD141" s="141">
        <f>-SUMIF(INPUT!$N$7:$VO$7,$C141,INPUT!$N$179:$VO$179)</f>
        <v>0</v>
      </c>
      <c r="AE141" s="141">
        <f>-SUMIF(INPUT!$N$7:$VO$7,$C141,INPUT!$N$180:$VO$180)</f>
        <v>0</v>
      </c>
      <c r="AF141" s="141">
        <f t="shared" si="23"/>
        <v>307.77351734427998</v>
      </c>
      <c r="AG141" s="142" t="e">
        <f>AF141*HLOOKUP(YEAR(C141),INPUT!$E$53:$P$58,5,FALSE)+F141+I141</f>
        <v>#VALUE!</v>
      </c>
      <c r="AI141" s="143"/>
      <c r="AN141" s="23">
        <f t="shared" si="32"/>
        <v>1</v>
      </c>
    </row>
    <row r="142" spans="1:40" hidden="1" outlineLevel="1">
      <c r="A142" s="23"/>
      <c r="B142" s="23">
        <f t="shared" si="53"/>
        <v>2028</v>
      </c>
      <c r="C142" s="29">
        <v>46997</v>
      </c>
      <c r="D142" s="231">
        <f t="shared" si="54"/>
        <v>0</v>
      </c>
      <c r="E142" s="231">
        <f>SUMIF(INPUT!$F$7:$CK$7,$C142,INPUT!$F$62:$CK$62)</f>
        <v>0</v>
      </c>
      <c r="F142" s="231">
        <f>-SUMIF(INPUT!$F$7:$VO$7,$C142,INPUT!$F$63:$VO$63)</f>
        <v>0</v>
      </c>
      <c r="G142" s="231">
        <f t="shared" si="55"/>
        <v>0</v>
      </c>
      <c r="H142" s="232" t="e">
        <f>SUMIF(INPUT!$F$7:$VO$7,$C142,INPUT!$F$195:$VO$195)</f>
        <v>#VALUE!</v>
      </c>
      <c r="I142" s="231" t="e">
        <f t="shared" si="56"/>
        <v>#VALUE!</v>
      </c>
      <c r="J142" s="140">
        <f>L141+Balances!C131+Balances!D131</f>
        <v>7673.9477597954938</v>
      </c>
      <c r="K142" s="141">
        <f>SUMIF(INPUT!$O$7:$VO$7,$C142,INPUT!$O$77:$VO$77)+SUMIF(INPUT!$O$7:$VO$7,$C142,INPUT!$O$98:$VO$98)</f>
        <v>0</v>
      </c>
      <c r="L142" s="150">
        <f t="shared" si="57"/>
        <v>7673.9477597954938</v>
      </c>
      <c r="M142" s="150">
        <f>O141+Balances!E131</f>
        <v>353031.53876769776</v>
      </c>
      <c r="N142" s="141">
        <f>SUMIF(INPUT!$O$7:$VO$7,$C142,INPUT!$O$119:$VO$119)</f>
        <v>0</v>
      </c>
      <c r="O142" s="150">
        <f t="shared" si="58"/>
        <v>353031.53876769776</v>
      </c>
      <c r="P142" s="150">
        <f>R141+Balances!F131</f>
        <v>5799.6891146952239</v>
      </c>
      <c r="Q142" s="141">
        <f>SUMIF(INPUT!$O$7:$VO$7,$C142,INPUT!$O$140:$VO$140)</f>
        <v>-1449.9222222222222</v>
      </c>
      <c r="R142" s="150">
        <f t="shared" si="59"/>
        <v>4349.7668924730015</v>
      </c>
      <c r="S142" s="165">
        <f t="shared" si="43"/>
        <v>0</v>
      </c>
      <c r="T142" s="141">
        <f>SUMIF(INPUT!$O$7:$VO$7,$C142,INPUT!$O$77:$VO$77)</f>
        <v>0</v>
      </c>
      <c r="U142" s="150">
        <f>'RateBase-E'!L126</f>
        <v>380512.06154033111</v>
      </c>
      <c r="V142" s="150">
        <f t="shared" si="60"/>
        <v>2051.7681611438252</v>
      </c>
      <c r="W142" s="150">
        <f>Y141+Balances!C131</f>
        <v>-2.5354502895424957E-4</v>
      </c>
      <c r="X142" s="141">
        <f>SUMIF(INPUT!$O$7:$VO$7,$C142,INPUT!$O$98:$VO$98)</f>
        <v>0</v>
      </c>
      <c r="Y142" s="150">
        <f t="shared" si="61"/>
        <v>-2.5354502895424957E-4</v>
      </c>
      <c r="Z142" s="150">
        <f t="shared" si="62"/>
        <v>1.3697558901729204E-6</v>
      </c>
      <c r="AA142" s="141">
        <f>SUMIF(INPUT!$O$7:$VO$7,$C142,INPUT!$O$155:$VO$155)+SUMIF(INPUT!$O$7:$VO$7,$C142,INPUT!$O$156:$VO$156)</f>
        <v>3782.5826166773263</v>
      </c>
      <c r="AB142" s="141">
        <f>SUMIF(INPUT!$O$7:$VO$7,$C142,INPUT!$O$160:$VO$160)+SUMIF(INPUT!$O$7:$VO$7,$C142,INPUT!$O$161:$VO$161)</f>
        <v>2419.5381453993491</v>
      </c>
      <c r="AC142" s="141">
        <f t="shared" si="63"/>
        <v>-286.23933896837519</v>
      </c>
      <c r="AD142" s="141">
        <f>-SUMIF(INPUT!$N$7:$VO$7,$C142,INPUT!$N$179:$VO$179)</f>
        <v>0</v>
      </c>
      <c r="AE142" s="141">
        <f>-SUMIF(INPUT!$N$7:$VO$7,$C142,INPUT!$N$180:$VO$180)</f>
        <v>0</v>
      </c>
      <c r="AF142" s="141">
        <f t="shared" si="23"/>
        <v>315.60660132298358</v>
      </c>
      <c r="AG142" s="142" t="e">
        <f>AF142*HLOOKUP(YEAR(C142),INPUT!$E$53:$P$58,5,FALSE)+F142+I142</f>
        <v>#VALUE!</v>
      </c>
      <c r="AI142" s="143"/>
      <c r="AN142" s="23">
        <f t="shared" si="32"/>
        <v>1</v>
      </c>
    </row>
    <row r="143" spans="1:40" hidden="1" outlineLevel="1">
      <c r="A143" s="23"/>
      <c r="B143" s="23">
        <f t="shared" si="53"/>
        <v>2028</v>
      </c>
      <c r="C143" s="29">
        <v>47027</v>
      </c>
      <c r="D143" s="231">
        <f t="shared" si="54"/>
        <v>0</v>
      </c>
      <c r="E143" s="231">
        <f>SUMIF(INPUT!$F$7:$CK$7,$C143,INPUT!$F$62:$CK$62)</f>
        <v>0</v>
      </c>
      <c r="F143" s="231">
        <f>-SUMIF(INPUT!$F$7:$VO$7,$C143,INPUT!$F$63:$VO$63)</f>
        <v>0</v>
      </c>
      <c r="G143" s="231">
        <f t="shared" si="55"/>
        <v>0</v>
      </c>
      <c r="H143" s="232" t="e">
        <f>SUMIF(INPUT!$F$7:$VO$7,$C143,INPUT!$F$195:$VO$195)</f>
        <v>#VALUE!</v>
      </c>
      <c r="I143" s="231" t="e">
        <f t="shared" si="56"/>
        <v>#VALUE!</v>
      </c>
      <c r="J143" s="140">
        <f>L142+Balances!C132+Balances!D132</f>
        <v>7673.9477597954938</v>
      </c>
      <c r="K143" s="141">
        <f>SUMIF(INPUT!$O$7:$VO$7,$C143,INPUT!$O$77:$VO$77)+SUMIF(INPUT!$O$7:$VO$7,$C143,INPUT!$O$98:$VO$98)</f>
        <v>0</v>
      </c>
      <c r="L143" s="150">
        <f t="shared" si="57"/>
        <v>7673.9477597954938</v>
      </c>
      <c r="M143" s="150">
        <f>O142+Balances!E132</f>
        <v>353031.53876769776</v>
      </c>
      <c r="N143" s="141">
        <f>SUMIF(INPUT!$O$7:$VO$7,$C143,INPUT!$O$119:$VO$119)</f>
        <v>0</v>
      </c>
      <c r="O143" s="150">
        <f t="shared" si="58"/>
        <v>353031.53876769776</v>
      </c>
      <c r="P143" s="150">
        <f>R142+Balances!F132</f>
        <v>4349.7668924730015</v>
      </c>
      <c r="Q143" s="141">
        <f>SUMIF(INPUT!$O$7:$VO$7,$C143,INPUT!$O$140:$VO$140)</f>
        <v>-1449.9222222222222</v>
      </c>
      <c r="R143" s="150">
        <f t="shared" si="59"/>
        <v>2899.844670250779</v>
      </c>
      <c r="S143" s="165">
        <f t="shared" si="43"/>
        <v>0</v>
      </c>
      <c r="T143" s="141">
        <f>SUMIF(INPUT!$O$7:$VO$7,$C143,INPUT!$O$77:$VO$77)</f>
        <v>0</v>
      </c>
      <c r="U143" s="150">
        <f>'RateBase-E'!L127</f>
        <v>381961.98376255331</v>
      </c>
      <c r="V143" s="150">
        <f t="shared" si="60"/>
        <v>2059.6012451225288</v>
      </c>
      <c r="W143" s="150">
        <f>Y142+Balances!C132</f>
        <v>-2.5354502895424957E-4</v>
      </c>
      <c r="X143" s="141">
        <f>SUMIF(INPUT!$O$7:$VO$7,$C143,INPUT!$O$98:$VO$98)</f>
        <v>0</v>
      </c>
      <c r="Y143" s="150">
        <f t="shared" si="61"/>
        <v>-2.5354502895424957E-4</v>
      </c>
      <c r="Z143" s="150">
        <f t="shared" si="62"/>
        <v>1.3697558901729204E-6</v>
      </c>
      <c r="AA143" s="141">
        <f>SUMIF(INPUT!$O$7:$VO$7,$C143,INPUT!$O$155:$VO$155)+SUMIF(INPUT!$O$7:$VO$7,$C143,INPUT!$O$156:$VO$156)</f>
        <v>3782.5826166773263</v>
      </c>
      <c r="AB143" s="141">
        <f>SUMIF(INPUT!$O$7:$VO$7,$C143,INPUT!$O$160:$VO$160)+SUMIF(INPUT!$O$7:$VO$7,$C143,INPUT!$O$161:$VO$161)</f>
        <v>2419.5381453993491</v>
      </c>
      <c r="AC143" s="141">
        <f t="shared" si="63"/>
        <v>-286.23933896837519</v>
      </c>
      <c r="AD143" s="141">
        <f>-SUMIF(INPUT!$N$7:$VO$7,$C143,INPUT!$N$179:$VO$179)</f>
        <v>0</v>
      </c>
      <c r="AE143" s="141">
        <f>-SUMIF(INPUT!$N$7:$VO$7,$C143,INPUT!$N$180:$VO$180)</f>
        <v>0</v>
      </c>
      <c r="AF143" s="141">
        <f t="shared" ref="AF143:AF145" si="64">+K143+N143+V143+AC143+AD143+AE143+Z143+Q143</f>
        <v>323.43968530168718</v>
      </c>
      <c r="AG143" s="142" t="e">
        <f>AF143*HLOOKUP(YEAR(C143),INPUT!$E$53:$P$58,5,FALSE)+F143+I143</f>
        <v>#VALUE!</v>
      </c>
      <c r="AI143" s="143"/>
      <c r="AN143" s="23">
        <f t="shared" si="32"/>
        <v>1</v>
      </c>
    </row>
    <row r="144" spans="1:40" hidden="1" outlineLevel="1">
      <c r="A144" s="23"/>
      <c r="B144" s="23">
        <f t="shared" si="53"/>
        <v>2028</v>
      </c>
      <c r="C144" s="29">
        <v>47058</v>
      </c>
      <c r="D144" s="231">
        <f t="shared" si="54"/>
        <v>0</v>
      </c>
      <c r="E144" s="231">
        <f>SUMIF(INPUT!$F$7:$CK$7,$C144,INPUT!$F$62:$CK$62)</f>
        <v>0</v>
      </c>
      <c r="F144" s="231">
        <f>-SUMIF(INPUT!$F$7:$VO$7,$C144,INPUT!$F$63:$VO$63)</f>
        <v>0</v>
      </c>
      <c r="G144" s="231">
        <f t="shared" si="55"/>
        <v>0</v>
      </c>
      <c r="H144" s="232" t="e">
        <f>SUMIF(INPUT!$F$7:$VO$7,$C144,INPUT!$F$195:$VO$195)</f>
        <v>#VALUE!</v>
      </c>
      <c r="I144" s="231" t="e">
        <f t="shared" si="56"/>
        <v>#VALUE!</v>
      </c>
      <c r="J144" s="140">
        <f>L143+Balances!C133+Balances!D133</f>
        <v>7673.9477597954938</v>
      </c>
      <c r="K144" s="141">
        <f>SUMIF(INPUT!$O$7:$VO$7,$C144,INPUT!$O$77:$VO$77)+SUMIF(INPUT!$O$7:$VO$7,$C144,INPUT!$O$98:$VO$98)</f>
        <v>0</v>
      </c>
      <c r="L144" s="150">
        <f t="shared" si="57"/>
        <v>7673.9477597954938</v>
      </c>
      <c r="M144" s="150">
        <f>O143+Balances!E133</f>
        <v>353031.53876769776</v>
      </c>
      <c r="N144" s="141">
        <f>SUMIF(INPUT!$O$7:$VO$7,$C144,INPUT!$O$119:$VO$119)</f>
        <v>0</v>
      </c>
      <c r="O144" s="150">
        <f t="shared" si="58"/>
        <v>353031.53876769776</v>
      </c>
      <c r="P144" s="150">
        <f>R143+Balances!F133</f>
        <v>2899.844670250779</v>
      </c>
      <c r="Q144" s="141">
        <f>SUMIF(INPUT!$O$7:$VO$7,$C144,INPUT!$O$140:$VO$140)</f>
        <v>-1449.9222222222222</v>
      </c>
      <c r="R144" s="150">
        <f t="shared" si="59"/>
        <v>1449.9224480285568</v>
      </c>
      <c r="S144" s="165">
        <f t="shared" si="43"/>
        <v>0</v>
      </c>
      <c r="T144" s="141">
        <f>SUMIF(INPUT!$O$7:$VO$7,$C144,INPUT!$O$77:$VO$77)</f>
        <v>0</v>
      </c>
      <c r="U144" s="150">
        <f>'RateBase-E'!L128</f>
        <v>383411.90598477551</v>
      </c>
      <c r="V144" s="150">
        <f t="shared" si="60"/>
        <v>2067.4343291012324</v>
      </c>
      <c r="W144" s="150">
        <f>Y143+Balances!C133</f>
        <v>-2.5354502895424957E-4</v>
      </c>
      <c r="X144" s="141">
        <f>SUMIF(INPUT!$O$7:$VO$7,$C144,INPUT!$O$98:$VO$98)</f>
        <v>0</v>
      </c>
      <c r="Y144" s="150">
        <f t="shared" si="61"/>
        <v>-2.5354502895424957E-4</v>
      </c>
      <c r="Z144" s="150">
        <f t="shared" si="62"/>
        <v>1.3697558901729204E-6</v>
      </c>
      <c r="AA144" s="141">
        <f>SUMIF(INPUT!$O$7:$VO$7,$C144,INPUT!$O$155:$VO$155)+SUMIF(INPUT!$O$7:$VO$7,$C144,INPUT!$O$156:$VO$156)</f>
        <v>3782.5826166773263</v>
      </c>
      <c r="AB144" s="141">
        <f>SUMIF(INPUT!$O$7:$VO$7,$C144,INPUT!$O$160:$VO$160)+SUMIF(INPUT!$O$7:$VO$7,$C144,INPUT!$O$161:$VO$161)</f>
        <v>2419.5381453993491</v>
      </c>
      <c r="AC144" s="141">
        <f t="shared" si="63"/>
        <v>-286.23933896837519</v>
      </c>
      <c r="AD144" s="141">
        <f>-SUMIF(INPUT!$N$7:$VO$7,$C144,INPUT!$N$179:$VO$179)</f>
        <v>0</v>
      </c>
      <c r="AE144" s="141">
        <f>-SUMIF(INPUT!$N$7:$VO$7,$C144,INPUT!$N$180:$VO$180)</f>
        <v>0</v>
      </c>
      <c r="AF144" s="141">
        <f t="shared" si="64"/>
        <v>331.27276928039078</v>
      </c>
      <c r="AG144" s="142" t="e">
        <f>AF144*HLOOKUP(YEAR(C144),INPUT!$E$53:$P$58,5,FALSE)+F144+I144</f>
        <v>#VALUE!</v>
      </c>
      <c r="AI144" s="143"/>
      <c r="AN144" s="23">
        <f t="shared" si="32"/>
        <v>1</v>
      </c>
    </row>
    <row r="145" spans="1:40" hidden="1" outlineLevel="1">
      <c r="A145" s="23"/>
      <c r="B145" s="23">
        <f t="shared" si="53"/>
        <v>2028</v>
      </c>
      <c r="C145" s="29">
        <v>47088</v>
      </c>
      <c r="D145" s="231">
        <f t="shared" si="54"/>
        <v>0</v>
      </c>
      <c r="E145" s="231">
        <f>SUMIF(INPUT!$F$7:$CK$7,$C145,INPUT!$F$62:$CK$62)</f>
        <v>0</v>
      </c>
      <c r="F145" s="231">
        <f>-SUMIF(INPUT!$F$7:$VO$7,$C145,INPUT!$F$63:$VO$63)</f>
        <v>0</v>
      </c>
      <c r="G145" s="231">
        <f t="shared" si="55"/>
        <v>0</v>
      </c>
      <c r="H145" s="232" t="e">
        <f>SUMIF(INPUT!$F$7:$VO$7,$C145,INPUT!$F$195:$VO$195)</f>
        <v>#VALUE!</v>
      </c>
      <c r="I145" s="231" t="e">
        <f t="shared" si="56"/>
        <v>#VALUE!</v>
      </c>
      <c r="J145" s="140">
        <f>L144+Balances!C134+Balances!D134</f>
        <v>7673.9477597954938</v>
      </c>
      <c r="K145" s="141">
        <f>SUMIF(INPUT!$O$7:$VO$7,$C145,INPUT!$O$77:$VO$77)+SUMIF(INPUT!$O$7:$VO$7,$C145,INPUT!$O$98:$VO$98)</f>
        <v>0</v>
      </c>
      <c r="L145" s="150">
        <f t="shared" si="57"/>
        <v>7673.9477597954938</v>
      </c>
      <c r="M145" s="150">
        <f>O144+Balances!E134</f>
        <v>353031.53876769776</v>
      </c>
      <c r="N145" s="141">
        <f>SUMIF(INPUT!$O$7:$VO$7,$C145,INPUT!$O$119:$VO$119)</f>
        <v>0</v>
      </c>
      <c r="O145" s="150">
        <f t="shared" si="58"/>
        <v>353031.53876769776</v>
      </c>
      <c r="P145" s="150">
        <f>R144+Balances!F134</f>
        <v>1449.9224480285568</v>
      </c>
      <c r="Q145" s="141">
        <f>SUMIF(INPUT!$O$7:$VO$7,$C145,INPUT!$O$140:$VO$140)</f>
        <v>-1449.9222222222222</v>
      </c>
      <c r="R145" s="150">
        <f t="shared" si="59"/>
        <v>2.2580633458346711E-4</v>
      </c>
      <c r="S145" s="165">
        <f t="shared" si="43"/>
        <v>0</v>
      </c>
      <c r="T145" s="141">
        <f>SUMIF(INPUT!$O$7:$VO$7,$C145,INPUT!$O$77:$VO$77)</f>
        <v>0</v>
      </c>
      <c r="U145" s="150">
        <f>'RateBase-E'!L129</f>
        <v>384861.82820699771</v>
      </c>
      <c r="V145" s="150">
        <f t="shared" si="60"/>
        <v>2075.267413079936</v>
      </c>
      <c r="W145" s="150">
        <f>Y144+Balances!C134</f>
        <v>-2.5354502895424957E-4</v>
      </c>
      <c r="X145" s="141">
        <f>SUMIF(INPUT!$O$7:$VO$7,$C145,INPUT!$O$98:$VO$98)</f>
        <v>0</v>
      </c>
      <c r="Y145" s="150">
        <f t="shared" si="61"/>
        <v>-2.5354502895424957E-4</v>
      </c>
      <c r="Z145" s="150">
        <f t="shared" si="62"/>
        <v>1.3697558901729204E-6</v>
      </c>
      <c r="AA145" s="141">
        <f>SUMIF(INPUT!$O$7:$VO$7,$C145,INPUT!$O$155:$VO$155)+SUMIF(INPUT!$O$7:$VO$7,$C145,INPUT!$O$156:$VO$156)</f>
        <v>3782.5826166773263</v>
      </c>
      <c r="AB145" s="141">
        <f>SUMIF(INPUT!$O$7:$VO$7,$C145,INPUT!$O$160:$VO$160)+SUMIF(INPUT!$O$7:$VO$7,$C145,INPUT!$O$161:$VO$161)</f>
        <v>2419.5381453993491</v>
      </c>
      <c r="AC145" s="141">
        <f t="shared" si="63"/>
        <v>-286.23933896837519</v>
      </c>
      <c r="AD145" s="141">
        <f>-SUMIF(INPUT!$N$7:$VO$7,$C145,INPUT!$N$179:$VO$179)</f>
        <v>0</v>
      </c>
      <c r="AE145" s="141">
        <f>-SUMIF(INPUT!$N$7:$VO$7,$C145,INPUT!$N$180:$VO$180)</f>
        <v>0</v>
      </c>
      <c r="AF145" s="141">
        <f t="shared" si="64"/>
        <v>339.10585325909437</v>
      </c>
      <c r="AG145" s="142" t="e">
        <f>AF145*HLOOKUP(YEAR(C145),INPUT!$E$53:$P$58,5,FALSE)+F145+I145</f>
        <v>#VALUE!</v>
      </c>
      <c r="AI145" s="143"/>
      <c r="AN145" s="23">
        <f t="shared" si="32"/>
        <v>1</v>
      </c>
    </row>
    <row r="146" spans="1:40" hidden="1" outlineLevel="1">
      <c r="A146" s="23"/>
      <c r="B146" s="23">
        <f t="shared" si="53"/>
        <v>2029</v>
      </c>
      <c r="C146" s="29">
        <v>47119</v>
      </c>
      <c r="D146" s="231"/>
      <c r="E146" s="231"/>
      <c r="F146" s="231"/>
      <c r="G146" s="231"/>
      <c r="H146" s="232"/>
      <c r="I146" s="231"/>
      <c r="J146" s="140"/>
      <c r="K146" s="141"/>
      <c r="L146" s="150"/>
      <c r="M146" s="150"/>
      <c r="N146" s="141"/>
      <c r="O146" s="150"/>
      <c r="P146" s="150"/>
      <c r="Q146" s="141"/>
      <c r="R146" s="150"/>
      <c r="S146" s="165"/>
      <c r="T146" s="141"/>
      <c r="U146" s="150"/>
      <c r="V146" s="150"/>
      <c r="W146" s="150"/>
      <c r="X146" s="141"/>
      <c r="Y146" s="150"/>
      <c r="Z146" s="150"/>
      <c r="AA146" s="141"/>
      <c r="AB146" s="141"/>
      <c r="AC146" s="141"/>
      <c r="AD146" s="141"/>
      <c r="AE146" s="141"/>
      <c r="AF146" s="141"/>
      <c r="AG146" s="142"/>
      <c r="AI146" s="143"/>
      <c r="AN146" s="23">
        <f t="shared" si="32"/>
        <v>1</v>
      </c>
    </row>
    <row r="147" spans="1:40" hidden="1" outlineLevel="1">
      <c r="A147" s="23"/>
      <c r="B147" s="23">
        <f t="shared" ref="B147:B154" si="65">YEAR(C147)</f>
        <v>2029</v>
      </c>
      <c r="C147" s="29">
        <v>47150</v>
      </c>
      <c r="D147" s="231"/>
      <c r="E147" s="231"/>
      <c r="F147" s="231"/>
      <c r="G147" s="231"/>
      <c r="H147" s="232"/>
      <c r="I147" s="231"/>
      <c r="J147" s="140"/>
      <c r="K147" s="141"/>
      <c r="L147" s="150"/>
      <c r="M147" s="150"/>
      <c r="N147" s="141"/>
      <c r="O147" s="150"/>
      <c r="P147" s="150"/>
      <c r="Q147" s="141"/>
      <c r="R147" s="150"/>
      <c r="S147" s="165"/>
      <c r="T147" s="141"/>
      <c r="U147" s="150"/>
      <c r="V147" s="150"/>
      <c r="W147" s="150"/>
      <c r="X147" s="141"/>
      <c r="Y147" s="150"/>
      <c r="Z147" s="150"/>
      <c r="AA147" s="141"/>
      <c r="AB147" s="141"/>
      <c r="AC147" s="141"/>
      <c r="AD147" s="141"/>
      <c r="AE147" s="141"/>
      <c r="AF147" s="141"/>
      <c r="AG147" s="142"/>
      <c r="AI147" s="143"/>
      <c r="AN147" s="23">
        <f t="shared" si="32"/>
        <v>1</v>
      </c>
    </row>
    <row r="148" spans="1:40" hidden="1" outlineLevel="1">
      <c r="A148" s="23"/>
      <c r="B148" s="23">
        <f t="shared" si="65"/>
        <v>2029</v>
      </c>
      <c r="C148" s="29">
        <v>47178</v>
      </c>
      <c r="D148" s="231"/>
      <c r="E148" s="231"/>
      <c r="F148" s="231"/>
      <c r="G148" s="231"/>
      <c r="H148" s="232"/>
      <c r="I148" s="231"/>
      <c r="J148" s="140"/>
      <c r="K148" s="141"/>
      <c r="L148" s="150"/>
      <c r="M148" s="150"/>
      <c r="N148" s="141"/>
      <c r="O148" s="150"/>
      <c r="P148" s="150"/>
      <c r="Q148" s="141"/>
      <c r="R148" s="150"/>
      <c r="S148" s="165"/>
      <c r="T148" s="141"/>
      <c r="U148" s="150"/>
      <c r="V148" s="150"/>
      <c r="W148" s="150"/>
      <c r="X148" s="141"/>
      <c r="Y148" s="150"/>
      <c r="Z148" s="150"/>
      <c r="AA148" s="141"/>
      <c r="AB148" s="141"/>
      <c r="AC148" s="141"/>
      <c r="AD148" s="141"/>
      <c r="AE148" s="141"/>
      <c r="AF148" s="141"/>
      <c r="AG148" s="142"/>
      <c r="AI148" s="143"/>
      <c r="AN148" s="23">
        <f t="shared" ref="AN148:AN172" si="66">AN143</f>
        <v>1</v>
      </c>
    </row>
    <row r="149" spans="1:40" hidden="1" outlineLevel="1">
      <c r="A149" s="23"/>
      <c r="B149" s="23">
        <f t="shared" si="65"/>
        <v>2029</v>
      </c>
      <c r="C149" s="29">
        <v>47209</v>
      </c>
      <c r="D149" s="231"/>
      <c r="E149" s="231"/>
      <c r="F149" s="231"/>
      <c r="G149" s="231"/>
      <c r="H149" s="232"/>
      <c r="I149" s="231"/>
      <c r="J149" s="140"/>
      <c r="K149" s="141"/>
      <c r="L149" s="150"/>
      <c r="M149" s="150"/>
      <c r="N149" s="141"/>
      <c r="O149" s="150"/>
      <c r="P149" s="150"/>
      <c r="Q149" s="141"/>
      <c r="R149" s="150"/>
      <c r="S149" s="165"/>
      <c r="T149" s="141"/>
      <c r="U149" s="150"/>
      <c r="V149" s="150"/>
      <c r="W149" s="150"/>
      <c r="X149" s="141"/>
      <c r="Y149" s="150"/>
      <c r="Z149" s="150"/>
      <c r="AA149" s="141"/>
      <c r="AB149" s="141"/>
      <c r="AC149" s="141"/>
      <c r="AD149" s="141"/>
      <c r="AE149" s="141"/>
      <c r="AF149" s="141"/>
      <c r="AG149" s="142"/>
      <c r="AI149" s="143"/>
      <c r="AN149" s="23">
        <f t="shared" si="66"/>
        <v>1</v>
      </c>
    </row>
    <row r="150" spans="1:40" hidden="1" outlineLevel="1">
      <c r="A150" s="23"/>
      <c r="B150" s="23">
        <f t="shared" si="65"/>
        <v>2029</v>
      </c>
      <c r="C150" s="29">
        <v>47239</v>
      </c>
      <c r="D150" s="231"/>
      <c r="E150" s="231"/>
      <c r="F150" s="231"/>
      <c r="G150" s="231"/>
      <c r="H150" s="232"/>
      <c r="I150" s="231"/>
      <c r="J150" s="140"/>
      <c r="K150" s="141"/>
      <c r="L150" s="150"/>
      <c r="M150" s="150"/>
      <c r="N150" s="141"/>
      <c r="O150" s="150"/>
      <c r="P150" s="150"/>
      <c r="Q150" s="141"/>
      <c r="R150" s="150"/>
      <c r="S150" s="165"/>
      <c r="T150" s="141"/>
      <c r="U150" s="150"/>
      <c r="V150" s="150"/>
      <c r="W150" s="150"/>
      <c r="X150" s="141"/>
      <c r="Y150" s="150"/>
      <c r="Z150" s="150"/>
      <c r="AA150" s="141"/>
      <c r="AB150" s="141"/>
      <c r="AC150" s="141"/>
      <c r="AD150" s="141"/>
      <c r="AE150" s="141"/>
      <c r="AF150" s="141"/>
      <c r="AG150" s="142"/>
      <c r="AI150" s="143"/>
      <c r="AN150" s="23">
        <f t="shared" si="66"/>
        <v>1</v>
      </c>
    </row>
    <row r="151" spans="1:40" hidden="1" outlineLevel="1">
      <c r="A151" s="23"/>
      <c r="B151" s="23">
        <f t="shared" si="65"/>
        <v>2029</v>
      </c>
      <c r="C151" s="29">
        <v>47270</v>
      </c>
      <c r="D151" s="231"/>
      <c r="E151" s="231"/>
      <c r="F151" s="231"/>
      <c r="G151" s="231"/>
      <c r="H151" s="232"/>
      <c r="I151" s="231"/>
      <c r="J151" s="140"/>
      <c r="K151" s="141"/>
      <c r="L151" s="150"/>
      <c r="M151" s="150"/>
      <c r="N151" s="141"/>
      <c r="O151" s="150"/>
      <c r="P151" s="150"/>
      <c r="Q151" s="141"/>
      <c r="R151" s="150"/>
      <c r="S151" s="165"/>
      <c r="T151" s="141"/>
      <c r="U151" s="150"/>
      <c r="V151" s="150"/>
      <c r="W151" s="150"/>
      <c r="X151" s="141"/>
      <c r="Y151" s="150"/>
      <c r="Z151" s="150"/>
      <c r="AA151" s="141"/>
      <c r="AB151" s="141"/>
      <c r="AC151" s="141"/>
      <c r="AD151" s="141"/>
      <c r="AE151" s="141"/>
      <c r="AF151" s="141"/>
      <c r="AG151" s="142"/>
      <c r="AI151" s="143"/>
      <c r="AN151" s="23">
        <f t="shared" si="66"/>
        <v>1</v>
      </c>
    </row>
    <row r="152" spans="1:40" hidden="1" outlineLevel="1">
      <c r="A152" s="23"/>
      <c r="B152" s="23">
        <f t="shared" si="65"/>
        <v>2029</v>
      </c>
      <c r="C152" s="29">
        <v>47300</v>
      </c>
      <c r="D152" s="231"/>
      <c r="E152" s="231"/>
      <c r="F152" s="231"/>
      <c r="G152" s="231"/>
      <c r="H152" s="232"/>
      <c r="I152" s="231"/>
      <c r="J152" s="140"/>
      <c r="K152" s="141"/>
      <c r="L152" s="150"/>
      <c r="M152" s="150"/>
      <c r="N152" s="141"/>
      <c r="O152" s="150"/>
      <c r="P152" s="150"/>
      <c r="Q152" s="141"/>
      <c r="R152" s="150"/>
      <c r="S152" s="165"/>
      <c r="T152" s="141"/>
      <c r="U152" s="150"/>
      <c r="V152" s="150"/>
      <c r="W152" s="150"/>
      <c r="X152" s="141"/>
      <c r="Y152" s="150"/>
      <c r="Z152" s="150"/>
      <c r="AA152" s="141"/>
      <c r="AB152" s="141"/>
      <c r="AC152" s="141"/>
      <c r="AD152" s="141"/>
      <c r="AE152" s="141"/>
      <c r="AF152" s="141"/>
      <c r="AG152" s="142"/>
      <c r="AI152" s="143"/>
      <c r="AN152" s="23">
        <f t="shared" si="66"/>
        <v>1</v>
      </c>
    </row>
    <row r="153" spans="1:40" hidden="1" outlineLevel="1">
      <c r="A153" s="23"/>
      <c r="B153" s="23">
        <f t="shared" si="65"/>
        <v>2029</v>
      </c>
      <c r="C153" s="29">
        <v>47331</v>
      </c>
      <c r="D153" s="231"/>
      <c r="E153" s="231"/>
      <c r="F153" s="231"/>
      <c r="G153" s="231"/>
      <c r="H153" s="232"/>
      <c r="I153" s="231"/>
      <c r="J153" s="140"/>
      <c r="K153" s="141"/>
      <c r="L153" s="150"/>
      <c r="M153" s="150"/>
      <c r="N153" s="141"/>
      <c r="O153" s="150"/>
      <c r="P153" s="150"/>
      <c r="Q153" s="141"/>
      <c r="R153" s="150"/>
      <c r="S153" s="165"/>
      <c r="T153" s="141"/>
      <c r="U153" s="150"/>
      <c r="V153" s="150"/>
      <c r="W153" s="150"/>
      <c r="X153" s="141"/>
      <c r="Y153" s="150"/>
      <c r="Z153" s="150"/>
      <c r="AA153" s="141"/>
      <c r="AB153" s="141"/>
      <c r="AC153" s="141"/>
      <c r="AD153" s="141"/>
      <c r="AE153" s="141"/>
      <c r="AF153" s="141"/>
      <c r="AG153" s="142"/>
      <c r="AI153" s="143"/>
      <c r="AN153" s="23">
        <f t="shared" si="66"/>
        <v>1</v>
      </c>
    </row>
    <row r="154" spans="1:40" hidden="1" outlineLevel="1">
      <c r="A154" s="23"/>
      <c r="B154" s="23">
        <f t="shared" si="65"/>
        <v>2029</v>
      </c>
      <c r="C154" s="29">
        <v>47362</v>
      </c>
      <c r="D154" s="231"/>
      <c r="E154" s="231"/>
      <c r="F154" s="231"/>
      <c r="G154" s="231"/>
      <c r="H154" s="232"/>
      <c r="I154" s="231"/>
      <c r="J154" s="140"/>
      <c r="K154" s="141"/>
      <c r="L154" s="150"/>
      <c r="M154" s="150"/>
      <c r="N154" s="141"/>
      <c r="O154" s="150"/>
      <c r="P154" s="150"/>
      <c r="Q154" s="141"/>
      <c r="R154" s="150"/>
      <c r="S154" s="165"/>
      <c r="T154" s="141"/>
      <c r="U154" s="150"/>
      <c r="V154" s="150"/>
      <c r="W154" s="150"/>
      <c r="X154" s="141"/>
      <c r="Y154" s="150"/>
      <c r="Z154" s="150"/>
      <c r="AA154" s="141"/>
      <c r="AB154" s="141"/>
      <c r="AC154" s="141"/>
      <c r="AD154" s="141"/>
      <c r="AE154" s="141"/>
      <c r="AF154" s="141"/>
      <c r="AG154" s="142"/>
      <c r="AI154" s="143"/>
      <c r="AN154" s="23">
        <f t="shared" si="66"/>
        <v>1</v>
      </c>
    </row>
    <row r="155" spans="1:40" hidden="1" outlineLevel="1">
      <c r="A155" s="23"/>
      <c r="B155" s="23">
        <f t="shared" ref="B155:B157" si="67">YEAR(C155)</f>
        <v>2029</v>
      </c>
      <c r="C155" s="29">
        <v>47392</v>
      </c>
      <c r="D155" s="231"/>
      <c r="E155" s="231"/>
      <c r="F155" s="231"/>
      <c r="G155" s="231"/>
      <c r="H155" s="232"/>
      <c r="I155" s="231"/>
      <c r="J155" s="140"/>
      <c r="K155" s="141"/>
      <c r="L155" s="150"/>
      <c r="M155" s="150"/>
      <c r="N155" s="141"/>
      <c r="O155" s="150"/>
      <c r="P155" s="150"/>
      <c r="Q155" s="141"/>
      <c r="R155" s="150"/>
      <c r="S155" s="165"/>
      <c r="T155" s="141"/>
      <c r="U155" s="150"/>
      <c r="V155" s="150"/>
      <c r="W155" s="150"/>
      <c r="X155" s="141"/>
      <c r="Y155" s="150"/>
      <c r="Z155" s="150"/>
      <c r="AA155" s="141"/>
      <c r="AB155" s="141"/>
      <c r="AC155" s="141"/>
      <c r="AD155" s="141"/>
      <c r="AE155" s="141"/>
      <c r="AF155" s="141"/>
      <c r="AG155" s="142"/>
      <c r="AI155" s="143"/>
      <c r="AN155" s="23">
        <f t="shared" si="66"/>
        <v>1</v>
      </c>
    </row>
    <row r="156" spans="1:40" hidden="1" outlineLevel="1">
      <c r="A156" s="23"/>
      <c r="B156" s="23">
        <f t="shared" si="67"/>
        <v>2029</v>
      </c>
      <c r="C156" s="29">
        <v>47423</v>
      </c>
      <c r="D156" s="231"/>
      <c r="E156" s="231"/>
      <c r="F156" s="231"/>
      <c r="G156" s="231"/>
      <c r="H156" s="232"/>
      <c r="I156" s="231"/>
      <c r="J156" s="140"/>
      <c r="K156" s="141"/>
      <c r="L156" s="150"/>
      <c r="M156" s="150"/>
      <c r="N156" s="141"/>
      <c r="O156" s="150"/>
      <c r="P156" s="150"/>
      <c r="Q156" s="141"/>
      <c r="R156" s="150"/>
      <c r="S156" s="165"/>
      <c r="T156" s="141"/>
      <c r="U156" s="150"/>
      <c r="V156" s="150"/>
      <c r="W156" s="150"/>
      <c r="X156" s="141"/>
      <c r="Y156" s="150"/>
      <c r="Z156" s="150"/>
      <c r="AA156" s="141"/>
      <c r="AB156" s="141"/>
      <c r="AC156" s="141"/>
      <c r="AD156" s="141"/>
      <c r="AE156" s="141"/>
      <c r="AF156" s="141"/>
      <c r="AG156" s="142"/>
      <c r="AI156" s="143"/>
      <c r="AN156" s="23">
        <f t="shared" si="66"/>
        <v>1</v>
      </c>
    </row>
    <row r="157" spans="1:40" hidden="1" outlineLevel="1">
      <c r="A157" s="23"/>
      <c r="B157" s="23">
        <f t="shared" si="67"/>
        <v>2029</v>
      </c>
      <c r="C157" s="29">
        <v>47453</v>
      </c>
      <c r="D157" s="231"/>
      <c r="E157" s="231"/>
      <c r="F157" s="231"/>
      <c r="G157" s="231"/>
      <c r="H157" s="232"/>
      <c r="I157" s="231"/>
      <c r="J157" s="140"/>
      <c r="K157" s="141"/>
      <c r="L157" s="150"/>
      <c r="M157" s="150"/>
      <c r="N157" s="141"/>
      <c r="O157" s="150"/>
      <c r="P157" s="150"/>
      <c r="Q157" s="141"/>
      <c r="R157" s="150"/>
      <c r="S157" s="165"/>
      <c r="T157" s="141"/>
      <c r="U157" s="150"/>
      <c r="V157" s="150"/>
      <c r="W157" s="150"/>
      <c r="X157" s="141"/>
      <c r="Y157" s="150"/>
      <c r="Z157" s="150"/>
      <c r="AA157" s="141"/>
      <c r="AB157" s="141"/>
      <c r="AC157" s="141"/>
      <c r="AD157" s="141"/>
      <c r="AE157" s="141"/>
      <c r="AF157" s="141"/>
      <c r="AG157" s="142"/>
      <c r="AI157" s="143"/>
      <c r="AN157" s="23">
        <f t="shared" si="66"/>
        <v>1</v>
      </c>
    </row>
    <row r="158" spans="1:40" ht="75" collapsed="1">
      <c r="D158" s="243" t="s">
        <v>165</v>
      </c>
      <c r="E158" s="160" t="s">
        <v>6</v>
      </c>
      <c r="F158" s="160" t="s">
        <v>6</v>
      </c>
      <c r="G158" s="243" t="s">
        <v>166</v>
      </c>
      <c r="H158" s="160" t="s">
        <v>6</v>
      </c>
      <c r="I158" s="243" t="s">
        <v>257</v>
      </c>
      <c r="J158" s="160" t="s">
        <v>327</v>
      </c>
      <c r="K158" s="160" t="s">
        <v>6</v>
      </c>
      <c r="L158" s="160" t="s">
        <v>249</v>
      </c>
      <c r="M158" s="160" t="s">
        <v>326</v>
      </c>
      <c r="N158" s="160" t="s">
        <v>6</v>
      </c>
      <c r="O158" s="160" t="s">
        <v>192</v>
      </c>
      <c r="P158" s="160" t="s">
        <v>325</v>
      </c>
      <c r="Q158" s="160" t="s">
        <v>6</v>
      </c>
      <c r="R158" s="160" t="s">
        <v>251</v>
      </c>
      <c r="S158" s="243" t="s">
        <v>328</v>
      </c>
      <c r="T158" s="243" t="s">
        <v>6</v>
      </c>
      <c r="U158" s="416" t="s">
        <v>343</v>
      </c>
      <c r="V158" s="416" t="s">
        <v>258</v>
      </c>
      <c r="W158" s="416" t="s">
        <v>259</v>
      </c>
      <c r="X158" s="416" t="s">
        <v>252</v>
      </c>
      <c r="Y158" s="416" t="s">
        <v>253</v>
      </c>
      <c r="Z158" s="416" t="s">
        <v>260</v>
      </c>
      <c r="AA158" s="417" t="s">
        <v>6</v>
      </c>
      <c r="AB158" s="417" t="s">
        <v>6</v>
      </c>
      <c r="AC158" s="243" t="s">
        <v>254</v>
      </c>
      <c r="AD158" s="417" t="s">
        <v>6</v>
      </c>
      <c r="AE158" s="417" t="s">
        <v>6</v>
      </c>
      <c r="AF158" s="160" t="s">
        <v>271</v>
      </c>
      <c r="AG158" s="243" t="s">
        <v>272</v>
      </c>
      <c r="AH158" s="418"/>
      <c r="AI158" s="419"/>
      <c r="AJ158" s="419"/>
      <c r="AN158" s="23">
        <f t="shared" si="66"/>
        <v>1</v>
      </c>
    </row>
    <row r="159" spans="1:40" ht="23.25" customHeight="1">
      <c r="C159" s="203" t="s">
        <v>129</v>
      </c>
      <c r="D159" s="311"/>
      <c r="E159" s="307"/>
      <c r="F159" s="307"/>
      <c r="G159" s="311"/>
      <c r="H159" s="311"/>
      <c r="I159" s="311"/>
      <c r="J159" s="307"/>
      <c r="K159" s="307"/>
      <c r="L159" s="307"/>
      <c r="M159" s="307"/>
      <c r="N159" s="307"/>
      <c r="O159" s="307"/>
      <c r="P159" s="307"/>
      <c r="Q159" s="307"/>
      <c r="R159" s="307"/>
      <c r="S159" s="307"/>
      <c r="T159" s="307"/>
      <c r="U159" s="420"/>
      <c r="V159" s="420"/>
      <c r="W159" s="420"/>
      <c r="X159" s="420"/>
      <c r="Y159" s="420"/>
      <c r="Z159" s="420"/>
      <c r="AA159" s="421"/>
      <c r="AB159" s="421"/>
      <c r="AC159" s="311"/>
      <c r="AD159" s="421"/>
      <c r="AE159" s="421"/>
      <c r="AF159" s="159"/>
      <c r="AG159" s="311"/>
      <c r="AH159" s="418"/>
      <c r="AI159" s="419"/>
      <c r="AJ159" s="419"/>
      <c r="AN159" s="23">
        <f t="shared" si="66"/>
        <v>1</v>
      </c>
    </row>
    <row r="160" spans="1:40">
      <c r="C160" s="23">
        <v>2018</v>
      </c>
      <c r="D160" s="231"/>
      <c r="E160" s="231"/>
      <c r="F160" s="231">
        <f t="shared" ref="F160:F170" si="68">SUMIF($B$14:$B$158,$C160,F$14:F$158)</f>
        <v>-5641.1419999999998</v>
      </c>
      <c r="G160" s="231"/>
      <c r="H160" s="232"/>
      <c r="I160" s="231">
        <f t="shared" ref="I160:I170" si="69">SUMIF($B$14:$B$158,$C160,I$14:I$158)</f>
        <v>-93.479375237499994</v>
      </c>
      <c r="J160" s="140"/>
      <c r="K160" s="141">
        <f t="shared" ref="K160:K170" si="70">SUMIF($B$14:$B$158,$C160,K$14:K$158)</f>
        <v>-5834.3653194016697</v>
      </c>
      <c r="L160" s="150"/>
      <c r="M160" s="150"/>
      <c r="N160" s="150">
        <f t="shared" ref="N160:N170" si="71">SUMIF($B$14:$B$158,$C160,N$14:N$158)</f>
        <v>-1826.2335456311666</v>
      </c>
      <c r="O160" s="150"/>
      <c r="P160" s="150"/>
      <c r="Q160" s="150">
        <f t="shared" ref="Q160:Q170" si="72">SUMIF($B$14:$B$158,$C160,Q$14:Q$158)</f>
        <v>-1403.1505376344085</v>
      </c>
      <c r="R160" s="150"/>
      <c r="S160" s="150"/>
      <c r="T160" s="150"/>
      <c r="U160" s="150"/>
      <c r="V160" s="150">
        <f t="shared" ref="V160:V170" si="73">SUMIF($B$14:$B$158,$C160,V$14:V$158)</f>
        <v>33.920321497202309</v>
      </c>
      <c r="W160" s="150"/>
      <c r="X160" s="150">
        <f t="shared" ref="X160:AC170" si="74">SUMIF($B$14:$B$158,$C160,X$14:X$158)</f>
        <v>-1419.6440023898931</v>
      </c>
      <c r="Y160" s="150"/>
      <c r="Z160" s="150">
        <f t="shared" si="74"/>
        <v>-628.50478192854416</v>
      </c>
      <c r="AA160" s="141">
        <f t="shared" si="74"/>
        <v>8397.5010700000021</v>
      </c>
      <c r="AB160" s="141">
        <f t="shared" si="74"/>
        <v>2507.4930892857146</v>
      </c>
      <c r="AC160" s="141">
        <f t="shared" si="74"/>
        <v>-1236.90167595</v>
      </c>
      <c r="AD160" s="141"/>
      <c r="AE160" s="141"/>
      <c r="AF160" s="141">
        <f t="shared" ref="AF160:AG170" si="75">SUMIF($B$14:$B$158,$C160,AF$14:AF$158)</f>
        <v>-10895.235539048586</v>
      </c>
      <c r="AG160" s="142">
        <f t="shared" si="75"/>
        <v>-20926.937810886848</v>
      </c>
      <c r="AI160" s="59"/>
      <c r="AJ160" s="39">
        <f t="shared" ref="AJ160:AJ165" si="76">SUMIF($B$14:$B$158,$C160,AJ$14:AJ$158)</f>
        <v>27.122025407286536</v>
      </c>
      <c r="AM160" s="151"/>
      <c r="AN160" s="23">
        <f t="shared" si="66"/>
        <v>1</v>
      </c>
    </row>
    <row r="161" spans="3:40" s="39" customFormat="1">
      <c r="C161" s="23">
        <v>2019</v>
      </c>
      <c r="D161" s="231"/>
      <c r="E161" s="231"/>
      <c r="F161" s="231">
        <f t="shared" si="68"/>
        <v>0</v>
      </c>
      <c r="G161" s="231"/>
      <c r="H161" s="232"/>
      <c r="I161" s="231">
        <f t="shared" si="69"/>
        <v>0</v>
      </c>
      <c r="J161" s="140"/>
      <c r="K161" s="141">
        <f t="shared" si="70"/>
        <v>-37547.145731586614</v>
      </c>
      <c r="L161" s="150"/>
      <c r="M161" s="150"/>
      <c r="N161" s="150">
        <f t="shared" si="71"/>
        <v>-9327.7950309610005</v>
      </c>
      <c r="O161" s="150"/>
      <c r="P161" s="150"/>
      <c r="Q161" s="150">
        <f t="shared" si="72"/>
        <v>-8418.9030000000002</v>
      </c>
      <c r="R161" s="150"/>
      <c r="S161" s="150"/>
      <c r="T161" s="150"/>
      <c r="U161" s="150"/>
      <c r="V161" s="150">
        <f t="shared" si="73"/>
        <v>1885.2015638772734</v>
      </c>
      <c r="W161" s="150"/>
      <c r="X161" s="150">
        <f t="shared" si="74"/>
        <v>-9136.2473815866069</v>
      </c>
      <c r="Y161" s="150"/>
      <c r="Z161" s="150">
        <f t="shared" si="74"/>
        <v>-3484.4065484111143</v>
      </c>
      <c r="AA161" s="141">
        <f t="shared" si="74"/>
        <v>74964.247970000026</v>
      </c>
      <c r="AB161" s="141">
        <f t="shared" si="74"/>
        <v>17783.109960000005</v>
      </c>
      <c r="AC161" s="141">
        <f t="shared" si="74"/>
        <v>-12008.038982100003</v>
      </c>
      <c r="AD161" s="141"/>
      <c r="AE161" s="141"/>
      <c r="AF161" s="141">
        <f t="shared" si="75"/>
        <v>-68901.087729181454</v>
      </c>
      <c r="AG161" s="142">
        <f t="shared" si="75"/>
        <v>-96117.017382208127</v>
      </c>
      <c r="AI161" s="59"/>
      <c r="AJ161" s="39">
        <f t="shared" si="76"/>
        <v>1507.3702859081945</v>
      </c>
      <c r="AM161" s="151"/>
      <c r="AN161" s="23">
        <f t="shared" si="66"/>
        <v>1</v>
      </c>
    </row>
    <row r="162" spans="3:40" s="39" customFormat="1">
      <c r="C162" s="23">
        <v>2020</v>
      </c>
      <c r="D162" s="231"/>
      <c r="E162" s="231"/>
      <c r="F162" s="231">
        <f t="shared" si="68"/>
        <v>0</v>
      </c>
      <c r="G162" s="231"/>
      <c r="H162" s="232"/>
      <c r="I162" s="231">
        <f t="shared" si="69"/>
        <v>0</v>
      </c>
      <c r="J162" s="140"/>
      <c r="K162" s="141">
        <f t="shared" si="70"/>
        <v>-50308.982440919499</v>
      </c>
      <c r="L162" s="150"/>
      <c r="M162" s="150"/>
      <c r="N162" s="150">
        <f t="shared" si="71"/>
        <v>-11303.458838849994</v>
      </c>
      <c r="O162" s="150"/>
      <c r="P162" s="150"/>
      <c r="Q162" s="150">
        <f t="shared" si="72"/>
        <v>-8418.9032258064508</v>
      </c>
      <c r="R162" s="150"/>
      <c r="S162" s="150"/>
      <c r="T162" s="150"/>
      <c r="U162" s="150"/>
      <c r="V162" s="150">
        <f t="shared" si="73"/>
        <v>5111.5625975536523</v>
      </c>
      <c r="W162" s="150"/>
      <c r="X162" s="150">
        <f t="shared" si="74"/>
        <v>-10854.107740919493</v>
      </c>
      <c r="Y162" s="150"/>
      <c r="Z162" s="150">
        <f t="shared" si="74"/>
        <v>-2843.6797396234533</v>
      </c>
      <c r="AA162" s="141">
        <f t="shared" si="74"/>
        <v>47117.3475990476</v>
      </c>
      <c r="AB162" s="141">
        <f t="shared" si="74"/>
        <v>16814.342970000009</v>
      </c>
      <c r="AC162" s="141">
        <f t="shared" si="74"/>
        <v>-6363.6309720999925</v>
      </c>
      <c r="AD162" s="141"/>
      <c r="AE162" s="141"/>
      <c r="AF162" s="141">
        <f t="shared" si="75"/>
        <v>-74127.09261974573</v>
      </c>
      <c r="AG162" s="142">
        <f t="shared" si="75"/>
        <v>-103377.6433674974</v>
      </c>
      <c r="AI162" s="59"/>
      <c r="AJ162" s="39">
        <f t="shared" si="76"/>
        <v>4087.1054436562517</v>
      </c>
      <c r="AM162" s="151"/>
      <c r="AN162" s="23">
        <f t="shared" si="66"/>
        <v>1</v>
      </c>
    </row>
    <row r="163" spans="3:40" s="39" customFormat="1">
      <c r="C163" s="23">
        <v>2021</v>
      </c>
      <c r="D163" s="231"/>
      <c r="E163" s="231"/>
      <c r="F163" s="231">
        <f t="shared" si="68"/>
        <v>0</v>
      </c>
      <c r="G163" s="231"/>
      <c r="H163" s="232"/>
      <c r="I163" s="231">
        <f t="shared" si="69"/>
        <v>0</v>
      </c>
      <c r="J163" s="140"/>
      <c r="K163" s="141">
        <f t="shared" si="70"/>
        <v>-55233.737691594484</v>
      </c>
      <c r="L163" s="150"/>
      <c r="M163" s="150"/>
      <c r="N163" s="150">
        <f t="shared" si="71"/>
        <v>-10166.548552015001</v>
      </c>
      <c r="O163" s="150"/>
      <c r="P163" s="150"/>
      <c r="Q163" s="150">
        <f t="shared" si="72"/>
        <v>-8418.9032258064508</v>
      </c>
      <c r="R163" s="150"/>
      <c r="S163" s="150"/>
      <c r="T163" s="150"/>
      <c r="U163" s="150"/>
      <c r="V163" s="150">
        <f t="shared" si="73"/>
        <v>9191.7107531361216</v>
      </c>
      <c r="W163" s="150"/>
      <c r="X163" s="150">
        <f t="shared" si="74"/>
        <v>-11918.916734586515</v>
      </c>
      <c r="Y163" s="150"/>
      <c r="Z163" s="150">
        <f t="shared" si="74"/>
        <v>-2129.2551311641591</v>
      </c>
      <c r="AA163" s="141">
        <f t="shared" si="74"/>
        <v>62260.629210938125</v>
      </c>
      <c r="AB163" s="141">
        <f t="shared" si="74"/>
        <v>18676.509144659958</v>
      </c>
      <c r="AC163" s="141">
        <f t="shared" si="74"/>
        <v>-9152.6652139184189</v>
      </c>
      <c r="AD163" s="141"/>
      <c r="AE163" s="141"/>
      <c r="AF163" s="141">
        <f t="shared" si="75"/>
        <v>-75909.39906136239</v>
      </c>
      <c r="AG163" s="142">
        <f t="shared" si="75"/>
        <v>-105878.42981078825</v>
      </c>
      <c r="AI163" s="59"/>
      <c r="AJ163" s="39">
        <f t="shared" si="76"/>
        <v>7349.5120794638806</v>
      </c>
      <c r="AM163" s="151"/>
      <c r="AN163" s="23">
        <f t="shared" si="66"/>
        <v>1</v>
      </c>
    </row>
    <row r="164" spans="3:40" s="39" customFormat="1">
      <c r="C164" s="23">
        <v>2022</v>
      </c>
      <c r="D164" s="231"/>
      <c r="E164" s="231"/>
      <c r="F164" s="231">
        <f t="shared" si="68"/>
        <v>0</v>
      </c>
      <c r="G164" s="231"/>
      <c r="H164" s="232"/>
      <c r="I164" s="231">
        <f t="shared" si="69"/>
        <v>0</v>
      </c>
      <c r="J164" s="140"/>
      <c r="K164" s="141">
        <f t="shared" si="70"/>
        <v>-59259.624108271011</v>
      </c>
      <c r="L164" s="150"/>
      <c r="M164" s="150"/>
      <c r="N164" s="150">
        <f t="shared" si="71"/>
        <v>-10166.548552015001</v>
      </c>
      <c r="O164" s="150"/>
      <c r="P164" s="150"/>
      <c r="Q164" s="150">
        <f t="shared" si="72"/>
        <v>-8418.9032258064508</v>
      </c>
      <c r="R164" s="150"/>
      <c r="S164" s="150"/>
      <c r="T164" s="150"/>
      <c r="U164" s="150"/>
      <c r="V164" s="150">
        <f t="shared" si="73"/>
        <v>13305.496017507672</v>
      </c>
      <c r="W164" s="150"/>
      <c r="X164" s="150">
        <f t="shared" si="74"/>
        <v>-12898.513518958584</v>
      </c>
      <c r="Y164" s="150"/>
      <c r="Z164" s="150">
        <f t="shared" si="74"/>
        <v>-1322.2728675922122</v>
      </c>
      <c r="AA164" s="141">
        <f t="shared" si="74"/>
        <v>58046.684598282773</v>
      </c>
      <c r="AB164" s="141">
        <f t="shared" si="74"/>
        <v>21236.629384516375</v>
      </c>
      <c r="AC164" s="141">
        <f t="shared" si="74"/>
        <v>-7730.1115948909455</v>
      </c>
      <c r="AD164" s="141"/>
      <c r="AE164" s="141"/>
      <c r="AF164" s="141">
        <f t="shared" si="75"/>
        <v>-73591.964331067968</v>
      </c>
      <c r="AG164" s="142">
        <f t="shared" si="75"/>
        <v>-102646.0718489736</v>
      </c>
      <c r="AI164" s="59"/>
      <c r="AJ164" s="39">
        <f t="shared" si="76"/>
        <v>10638.814289338532</v>
      </c>
      <c r="AM164" s="151"/>
      <c r="AN164" s="23">
        <f t="shared" si="66"/>
        <v>1</v>
      </c>
    </row>
    <row r="165" spans="3:40" s="39" customFormat="1" hidden="1" outlineLevel="1">
      <c r="C165" s="23">
        <v>2023</v>
      </c>
      <c r="D165" s="231"/>
      <c r="E165" s="231"/>
      <c r="F165" s="231">
        <f t="shared" si="68"/>
        <v>0</v>
      </c>
      <c r="G165" s="231"/>
      <c r="H165" s="232"/>
      <c r="I165" s="231" t="e">
        <f t="shared" si="69"/>
        <v>#VALUE!</v>
      </c>
      <c r="J165" s="140"/>
      <c r="K165" s="141">
        <f t="shared" si="70"/>
        <v>-63568.878999999986</v>
      </c>
      <c r="L165" s="150"/>
      <c r="M165" s="150"/>
      <c r="N165" s="150">
        <f t="shared" si="71"/>
        <v>0</v>
      </c>
      <c r="O165" s="150"/>
      <c r="P165" s="150"/>
      <c r="Q165" s="150">
        <f t="shared" si="72"/>
        <v>-8418.9032258064508</v>
      </c>
      <c r="R165" s="150"/>
      <c r="S165" s="150"/>
      <c r="T165" s="150"/>
      <c r="U165" s="150"/>
      <c r="V165" s="150">
        <f t="shared" si="73"/>
        <v>17414.28560847263</v>
      </c>
      <c r="W165" s="150"/>
      <c r="X165" s="150">
        <f t="shared" si="74"/>
        <v>-13947.061</v>
      </c>
      <c r="Y165" s="150"/>
      <c r="Z165" s="150">
        <f t="shared" si="74"/>
        <v>-452.08699234742926</v>
      </c>
      <c r="AA165" s="141">
        <f t="shared" si="74"/>
        <v>45390.991400127918</v>
      </c>
      <c r="AB165" s="141">
        <f t="shared" si="74"/>
        <v>29034.457744792195</v>
      </c>
      <c r="AC165" s="141">
        <f t="shared" si="74"/>
        <v>-3434.8720676205025</v>
      </c>
      <c r="AD165" s="141"/>
      <c r="AE165" s="141"/>
      <c r="AF165" s="141">
        <f t="shared" si="75"/>
        <v>-58460.455677301754</v>
      </c>
      <c r="AG165" s="142" t="e">
        <f t="shared" si="75"/>
        <v>#VALUE!</v>
      </c>
      <c r="AI165" s="59"/>
      <c r="AJ165" s="39">
        <f t="shared" si="76"/>
        <v>13924.122056499211</v>
      </c>
      <c r="AM165" s="151"/>
      <c r="AN165" s="23">
        <f t="shared" si="66"/>
        <v>1</v>
      </c>
    </row>
    <row r="166" spans="3:40" s="39" customFormat="1" hidden="1" outlineLevel="1">
      <c r="C166" s="23">
        <v>2024</v>
      </c>
      <c r="D166" s="231"/>
      <c r="E166" s="231"/>
      <c r="F166" s="231">
        <f t="shared" si="68"/>
        <v>0</v>
      </c>
      <c r="G166" s="231"/>
      <c r="H166" s="232"/>
      <c r="I166" s="231" t="e">
        <f t="shared" si="69"/>
        <v>#VALUE!</v>
      </c>
      <c r="J166" s="140"/>
      <c r="K166" s="141">
        <f t="shared" si="70"/>
        <v>0</v>
      </c>
      <c r="L166" s="150"/>
      <c r="M166" s="150"/>
      <c r="N166" s="150">
        <f t="shared" si="71"/>
        <v>0</v>
      </c>
      <c r="O166" s="150"/>
      <c r="P166" s="150"/>
      <c r="Q166" s="150">
        <f t="shared" si="72"/>
        <v>-17399.066666666662</v>
      </c>
      <c r="R166" s="150"/>
      <c r="S166" s="150"/>
      <c r="T166" s="150"/>
      <c r="U166" s="150"/>
      <c r="V166" s="150">
        <f t="shared" si="73"/>
        <v>19874.369042631475</v>
      </c>
      <c r="W166" s="150"/>
      <c r="X166" s="150">
        <f t="shared" si="74"/>
        <v>0</v>
      </c>
      <c r="Y166" s="150"/>
      <c r="Z166" s="150">
        <f t="shared" si="74"/>
        <v>1.6437070682075043E-5</v>
      </c>
      <c r="AA166" s="141">
        <f t="shared" si="74"/>
        <v>45390.991400127918</v>
      </c>
      <c r="AB166" s="141">
        <f t="shared" si="74"/>
        <v>29034.457744792195</v>
      </c>
      <c r="AC166" s="141">
        <f t="shared" si="74"/>
        <v>-3434.8720676205025</v>
      </c>
      <c r="AD166" s="141"/>
      <c r="AE166" s="141"/>
      <c r="AF166" s="141">
        <f t="shared" si="75"/>
        <v>-959.56967521862521</v>
      </c>
      <c r="AG166" s="142" t="e">
        <f t="shared" si="75"/>
        <v>#VALUE!</v>
      </c>
      <c r="AI166" s="59"/>
      <c r="AM166" s="151"/>
      <c r="AN166" s="23">
        <f t="shared" si="66"/>
        <v>1</v>
      </c>
    </row>
    <row r="167" spans="3:40" s="39" customFormat="1" hidden="1" outlineLevel="1">
      <c r="C167" s="23">
        <v>2025</v>
      </c>
      <c r="D167" s="231"/>
      <c r="E167" s="231"/>
      <c r="F167" s="231">
        <f t="shared" si="68"/>
        <v>0</v>
      </c>
      <c r="G167" s="231"/>
      <c r="H167" s="232"/>
      <c r="I167" s="231" t="e">
        <f t="shared" si="69"/>
        <v>#VALUE!</v>
      </c>
      <c r="J167" s="140"/>
      <c r="K167" s="141">
        <f t="shared" si="70"/>
        <v>0</v>
      </c>
      <c r="L167" s="150"/>
      <c r="M167" s="150"/>
      <c r="N167" s="150">
        <f t="shared" si="71"/>
        <v>0</v>
      </c>
      <c r="O167" s="150"/>
      <c r="P167" s="150"/>
      <c r="Q167" s="150">
        <f t="shared" si="72"/>
        <v>-17399.066666666662</v>
      </c>
      <c r="R167" s="150"/>
      <c r="S167" s="150"/>
      <c r="T167" s="150"/>
      <c r="U167" s="150"/>
      <c r="V167" s="150">
        <f t="shared" si="73"/>
        <v>21002.333135564808</v>
      </c>
      <c r="W167" s="150"/>
      <c r="X167" s="150">
        <f t="shared" si="74"/>
        <v>0</v>
      </c>
      <c r="Y167" s="150"/>
      <c r="Z167" s="150">
        <f t="shared" si="74"/>
        <v>1.6437070682075043E-5</v>
      </c>
      <c r="AA167" s="141">
        <f t="shared" si="74"/>
        <v>45390.991400127918</v>
      </c>
      <c r="AB167" s="141">
        <f t="shared" si="74"/>
        <v>29034.457744792195</v>
      </c>
      <c r="AC167" s="141">
        <f t="shared" si="74"/>
        <v>-3434.8720676205025</v>
      </c>
      <c r="AD167" s="141"/>
      <c r="AE167" s="141"/>
      <c r="AF167" s="141">
        <f t="shared" si="75"/>
        <v>168.3944177147082</v>
      </c>
      <c r="AG167" s="142" t="e">
        <f t="shared" si="75"/>
        <v>#VALUE!</v>
      </c>
      <c r="AI167" s="59"/>
      <c r="AM167" s="151"/>
      <c r="AN167" s="23">
        <f t="shared" si="66"/>
        <v>1</v>
      </c>
    </row>
    <row r="168" spans="3:40" s="39" customFormat="1" hidden="1" outlineLevel="1">
      <c r="C168" s="23">
        <v>2026</v>
      </c>
      <c r="D168" s="231"/>
      <c r="E168" s="231"/>
      <c r="F168" s="231">
        <f t="shared" si="68"/>
        <v>0</v>
      </c>
      <c r="G168" s="231"/>
      <c r="H168" s="232"/>
      <c r="I168" s="231" t="e">
        <f t="shared" si="69"/>
        <v>#VALUE!</v>
      </c>
      <c r="J168" s="140"/>
      <c r="K168" s="141">
        <f t="shared" si="70"/>
        <v>0</v>
      </c>
      <c r="L168" s="150"/>
      <c r="M168" s="150"/>
      <c r="N168" s="150">
        <f t="shared" si="71"/>
        <v>0</v>
      </c>
      <c r="O168" s="150"/>
      <c r="P168" s="150"/>
      <c r="Q168" s="150">
        <f t="shared" si="72"/>
        <v>-17399.066666666662</v>
      </c>
      <c r="R168" s="150"/>
      <c r="S168" s="150"/>
      <c r="T168" s="150"/>
      <c r="U168" s="150"/>
      <c r="V168" s="150">
        <f t="shared" si="73"/>
        <v>22130.297228498137</v>
      </c>
      <c r="W168" s="150"/>
      <c r="X168" s="150">
        <f t="shared" si="74"/>
        <v>0</v>
      </c>
      <c r="Y168" s="150"/>
      <c r="Z168" s="150">
        <f t="shared" si="74"/>
        <v>1.6437070682075043E-5</v>
      </c>
      <c r="AA168" s="141">
        <f t="shared" si="74"/>
        <v>45390.991400127918</v>
      </c>
      <c r="AB168" s="141">
        <f t="shared" si="74"/>
        <v>29034.457744792195</v>
      </c>
      <c r="AC168" s="141">
        <f t="shared" si="74"/>
        <v>-3434.8720676205025</v>
      </c>
      <c r="AD168" s="141"/>
      <c r="AE168" s="141"/>
      <c r="AF168" s="141">
        <f t="shared" si="75"/>
        <v>1296.3585106480364</v>
      </c>
      <c r="AG168" s="142" t="e">
        <f t="shared" si="75"/>
        <v>#VALUE!</v>
      </c>
      <c r="AI168" s="59"/>
      <c r="AM168" s="151"/>
      <c r="AN168" s="23">
        <f t="shared" si="66"/>
        <v>1</v>
      </c>
    </row>
    <row r="169" spans="3:40" s="39" customFormat="1" hidden="1" outlineLevel="2">
      <c r="C169" s="23">
        <v>2027</v>
      </c>
      <c r="D169" s="231"/>
      <c r="E169" s="231"/>
      <c r="F169" s="231">
        <f t="shared" si="68"/>
        <v>0</v>
      </c>
      <c r="G169" s="231"/>
      <c r="H169" s="232"/>
      <c r="I169" s="231" t="e">
        <f t="shared" si="69"/>
        <v>#VALUE!</v>
      </c>
      <c r="J169" s="140"/>
      <c r="K169" s="141">
        <f t="shared" si="70"/>
        <v>0</v>
      </c>
      <c r="L169" s="150"/>
      <c r="M169" s="150"/>
      <c r="N169" s="150">
        <f t="shared" si="71"/>
        <v>0</v>
      </c>
      <c r="O169" s="150"/>
      <c r="P169" s="150"/>
      <c r="Q169" s="150">
        <f t="shared" si="72"/>
        <v>-17399.066666666662</v>
      </c>
      <c r="R169" s="150"/>
      <c r="S169" s="150"/>
      <c r="T169" s="150"/>
      <c r="U169" s="150"/>
      <c r="V169" s="150">
        <f t="shared" si="73"/>
        <v>23258.261321431466</v>
      </c>
      <c r="W169" s="150"/>
      <c r="X169" s="150">
        <f t="shared" si="74"/>
        <v>0</v>
      </c>
      <c r="Y169" s="150"/>
      <c r="Z169" s="150">
        <f t="shared" si="74"/>
        <v>1.6437070682075043E-5</v>
      </c>
      <c r="AA169" s="141">
        <f t="shared" si="74"/>
        <v>45390.991400127918</v>
      </c>
      <c r="AB169" s="141">
        <f t="shared" si="74"/>
        <v>29034.457744792195</v>
      </c>
      <c r="AC169" s="141">
        <f t="shared" si="74"/>
        <v>-3434.8720676205025</v>
      </c>
      <c r="AD169" s="141"/>
      <c r="AE169" s="141"/>
      <c r="AF169" s="141">
        <f t="shared" si="75"/>
        <v>2424.3226035813659</v>
      </c>
      <c r="AG169" s="142" t="e">
        <f t="shared" si="75"/>
        <v>#VALUE!</v>
      </c>
      <c r="AI169" s="59"/>
      <c r="AM169" s="151"/>
      <c r="AN169" s="23">
        <f t="shared" si="66"/>
        <v>1</v>
      </c>
    </row>
    <row r="170" spans="3:40" s="39" customFormat="1" hidden="1" outlineLevel="1">
      <c r="C170" s="23">
        <v>2028</v>
      </c>
      <c r="D170" s="231"/>
      <c r="E170" s="231"/>
      <c r="F170" s="231">
        <f t="shared" si="68"/>
        <v>0</v>
      </c>
      <c r="G170" s="231"/>
      <c r="H170" s="232"/>
      <c r="I170" s="231" t="e">
        <f t="shared" si="69"/>
        <v>#VALUE!</v>
      </c>
      <c r="J170" s="140"/>
      <c r="K170" s="141">
        <f t="shared" si="70"/>
        <v>0</v>
      </c>
      <c r="L170" s="150"/>
      <c r="M170" s="150"/>
      <c r="N170" s="150">
        <f t="shared" si="71"/>
        <v>0</v>
      </c>
      <c r="O170" s="150"/>
      <c r="P170" s="150"/>
      <c r="Q170" s="150">
        <f t="shared" si="72"/>
        <v>-17399.066666666662</v>
      </c>
      <c r="R170" s="150"/>
      <c r="S170" s="150"/>
      <c r="T170" s="150"/>
      <c r="U170" s="150"/>
      <c r="V170" s="150">
        <f t="shared" si="73"/>
        <v>24386.225414364792</v>
      </c>
      <c r="W170" s="150"/>
      <c r="X170" s="150">
        <f t="shared" si="74"/>
        <v>0</v>
      </c>
      <c r="Y170" s="150"/>
      <c r="Z170" s="150">
        <f t="shared" si="74"/>
        <v>1.6437070682075043E-5</v>
      </c>
      <c r="AA170" s="141">
        <f t="shared" si="74"/>
        <v>45390.991400127918</v>
      </c>
      <c r="AB170" s="141">
        <f t="shared" si="74"/>
        <v>29034.457744792195</v>
      </c>
      <c r="AC170" s="141">
        <f t="shared" si="74"/>
        <v>-3434.8720676205025</v>
      </c>
      <c r="AD170" s="141"/>
      <c r="AE170" s="141"/>
      <c r="AF170" s="141">
        <f t="shared" si="75"/>
        <v>3552.2866965146932</v>
      </c>
      <c r="AG170" s="142" t="e">
        <f t="shared" si="75"/>
        <v>#VALUE!</v>
      </c>
      <c r="AI170" s="59"/>
      <c r="AM170" s="151"/>
      <c r="AN170" s="23">
        <f t="shared" si="66"/>
        <v>1</v>
      </c>
    </row>
    <row r="171" spans="3:40" s="39" customFormat="1" hidden="1" outlineLevel="1">
      <c r="C171" s="23"/>
      <c r="D171" s="231"/>
      <c r="E171" s="231"/>
      <c r="F171" s="231"/>
      <c r="G171" s="231"/>
      <c r="H171" s="232"/>
      <c r="I171" s="231"/>
      <c r="J171" s="140"/>
      <c r="K171" s="141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41"/>
      <c r="AB171" s="141"/>
      <c r="AC171" s="141"/>
      <c r="AD171" s="141"/>
      <c r="AE171" s="141"/>
      <c r="AF171" s="141"/>
      <c r="AG171" s="142"/>
      <c r="AI171" s="59"/>
      <c r="AM171" s="151"/>
      <c r="AN171" s="23"/>
    </row>
    <row r="172" spans="3:40" s="39" customFormat="1" ht="24" hidden="1" customHeight="1" outlineLevel="1">
      <c r="C172" s="154" t="s">
        <v>14</v>
      </c>
      <c r="D172" s="422"/>
      <c r="E172" s="422"/>
      <c r="F172" s="141">
        <f>SUM(F160:F165)</f>
        <v>-5641.1419999999998</v>
      </c>
      <c r="G172" s="422"/>
      <c r="H172" s="422"/>
      <c r="I172" s="141" t="e">
        <f>SUM(I160:I165)</f>
        <v>#VALUE!</v>
      </c>
      <c r="J172" s="422"/>
      <c r="K172" s="141">
        <f>SUM(K160:K165)</f>
        <v>-271752.73429177329</v>
      </c>
      <c r="L172" s="150"/>
      <c r="M172" s="150"/>
      <c r="N172" s="141">
        <f>SUM(N160:N165)</f>
        <v>-42790.58451947217</v>
      </c>
      <c r="O172" s="150"/>
      <c r="P172" s="150"/>
      <c r="Q172" s="141">
        <f>SUM(Q160:Q165)</f>
        <v>-43497.666440860208</v>
      </c>
      <c r="R172" s="150"/>
      <c r="S172" s="150"/>
      <c r="T172" s="150"/>
      <c r="U172" s="150"/>
      <c r="V172" s="141">
        <f>SUM(V160:V171)</f>
        <v>157593.66300453525</v>
      </c>
      <c r="W172" s="141"/>
      <c r="X172" s="141"/>
      <c r="Y172" s="141"/>
      <c r="Z172" s="141">
        <f t="shared" ref="Z172:AC172" si="77">SUM(Z160:Z171)</f>
        <v>-10860.20597888156</v>
      </c>
      <c r="AA172" s="141">
        <f t="shared" si="77"/>
        <v>523132.35884903616</v>
      </c>
      <c r="AB172" s="141">
        <f t="shared" si="77"/>
        <v>251224.83101721521</v>
      </c>
      <c r="AC172" s="141">
        <f t="shared" si="77"/>
        <v>-57100.580844682387</v>
      </c>
      <c r="AD172" s="141"/>
      <c r="AE172" s="141"/>
      <c r="AF172" s="141">
        <f>SUM(AF160:AF171)</f>
        <v>-355403.44240446767</v>
      </c>
      <c r="AG172" s="142" t="e">
        <f>SUM(AG160:AG171)</f>
        <v>#VALUE!</v>
      </c>
      <c r="AN172" s="23">
        <f t="shared" si="66"/>
        <v>1</v>
      </c>
    </row>
    <row r="173" spans="3:40" s="39" customFormat="1" collapsed="1">
      <c r="C173" s="23"/>
      <c r="D173" s="23"/>
      <c r="E173" s="23"/>
    </row>
  </sheetData>
  <mergeCells count="11">
    <mergeCell ref="D10:I11"/>
    <mergeCell ref="AA10:AC11"/>
    <mergeCell ref="AD10:AE11"/>
    <mergeCell ref="J11:L11"/>
    <mergeCell ref="M11:O11"/>
    <mergeCell ref="S11:V11"/>
    <mergeCell ref="S10:V10"/>
    <mergeCell ref="W10:Z10"/>
    <mergeCell ref="W11:Z11"/>
    <mergeCell ref="P11:R11"/>
    <mergeCell ref="J10:R10"/>
  </mergeCells>
  <conditionalFormatting sqref="D14:AF14 E15:F157 AF15:AF157 AI14:AN14 AG14:AG157">
    <cfRule type="expression" dxfId="20" priority="7">
      <formula>$AN14=2</formula>
    </cfRule>
  </conditionalFormatting>
  <conditionalFormatting sqref="D15:D37 AH24:AN24 G25:I37 L25:L37 O25:O37 R25:R37 V25:V37 U25:U155 Y25:Z37 X25:X157 AC25:AC37 J25:K78 M25:N157 P25:Q157 S25:T30 S146:T157 S23:S157 T31:T145 W25:X145 G15:AE24 AA25:AB157 AD25:AE145 AJ33:AJ37 AI25:AN26 AI27:AJ32 AL27:AN37 AI15:AN23 AH14:AH23 AH25:AH43 J87:K157 J79:J86">
    <cfRule type="expression" dxfId="19" priority="6">
      <formula>$AN14=2</formula>
    </cfRule>
  </conditionalFormatting>
  <conditionalFormatting sqref="D160:AN171">
    <cfRule type="expression" dxfId="18" priority="5">
      <formula>$AN160=2</formula>
    </cfRule>
  </conditionalFormatting>
  <conditionalFormatting sqref="AI33:AI49">
    <cfRule type="expression" dxfId="17" priority="2">
      <formula>$AN33=2</formula>
    </cfRule>
  </conditionalFormatting>
  <conditionalFormatting sqref="AK27:AK49">
    <cfRule type="expression" dxfId="16" priority="1">
      <formula>$AN27=2</formula>
    </cfRule>
  </conditionalFormatting>
  <printOptions horizontalCentered="1"/>
  <pageMargins left="0.2" right="0.2" top="0.75" bottom="0.25" header="0.3" footer="0.3"/>
  <pageSetup scale="58" fitToWidth="2" orientation="landscape" verticalDpi="90" r:id="rId1"/>
  <colBreaks count="1" manualBreakCount="1">
    <brk id="18" max="16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Q176"/>
  <sheetViews>
    <sheetView view="pageBreakPreview" topLeftCell="Q10" zoomScale="80" zoomScaleNormal="100" zoomScaleSheetLayoutView="80" workbookViewId="0">
      <selection activeCell="AD58" sqref="AD58"/>
    </sheetView>
  </sheetViews>
  <sheetFormatPr defaultColWidth="9.140625" defaultRowHeight="15" outlineLevelRow="1" outlineLevelCol="2"/>
  <cols>
    <col min="1" max="1" width="9.140625" style="39" hidden="1" customWidth="1" outlineLevel="1"/>
    <col min="2" max="2" width="9.140625" style="23" hidden="1" customWidth="1" outlineLevel="1"/>
    <col min="3" max="3" width="10.5703125" style="23" customWidth="1" collapsed="1"/>
    <col min="4" max="9" width="13.28515625" style="23" customWidth="1"/>
    <col min="10" max="10" width="10.85546875" style="23" customWidth="1"/>
    <col min="11" max="11" width="12.5703125" style="23" customWidth="1"/>
    <col min="12" max="12" width="12.140625" style="23" customWidth="1"/>
    <col min="13" max="13" width="13.140625" style="23" customWidth="1"/>
    <col min="14" max="14" width="12.5703125" style="23" bestFit="1" customWidth="1"/>
    <col min="15" max="15" width="11.85546875" style="23" customWidth="1"/>
    <col min="16" max="16" width="10.5703125" style="23" bestFit="1" customWidth="1"/>
    <col min="17" max="17" width="12.5703125" style="23" bestFit="1" customWidth="1"/>
    <col min="18" max="18" width="11.28515625" style="23" customWidth="1"/>
    <col min="19" max="19" width="14.140625" style="23" customWidth="1"/>
    <col min="20" max="20" width="18.42578125" style="23" customWidth="1"/>
    <col min="21" max="21" width="14.28515625" style="23" customWidth="1"/>
    <col min="22" max="26" width="15" style="23" customWidth="1"/>
    <col min="27" max="27" width="12.7109375" style="23" customWidth="1"/>
    <col min="28" max="28" width="14.5703125" style="23" customWidth="1"/>
    <col min="29" max="29" width="12.7109375" style="23" customWidth="1"/>
    <col min="30" max="31" width="12.28515625" style="39" customWidth="1"/>
    <col min="32" max="32" width="14.42578125" style="39" customWidth="1"/>
    <col min="33" max="33" width="16.7109375" style="39" customWidth="1"/>
    <col min="34" max="34" width="11.140625" style="39" hidden="1" customWidth="1" outlineLevel="1"/>
    <col min="35" max="36" width="14" style="39" hidden="1" customWidth="1" outlineLevel="1"/>
    <col min="37" max="37" width="9.140625" style="39" hidden="1" customWidth="1" outlineLevel="1"/>
    <col min="38" max="38" width="9.140625" style="39" hidden="1" customWidth="1" outlineLevel="2" collapsed="1"/>
    <col min="39" max="39" width="13.5703125" style="39" hidden="1" customWidth="1" outlineLevel="1" collapsed="1"/>
    <col min="40" max="40" width="9.7109375" style="39" hidden="1" customWidth="1" outlineLevel="1"/>
    <col min="41" max="42" width="0" style="39" hidden="1" customWidth="1" outlineLevel="1"/>
    <col min="43" max="43" width="9.140625" style="39" collapsed="1"/>
    <col min="44" max="16384" width="9.140625" style="39"/>
  </cols>
  <sheetData>
    <row r="1" spans="1:39" s="23" customFormat="1" ht="18.75">
      <c r="D1" s="390" t="str">
        <f>INPUT!$E$14</f>
        <v>PSE&amp;G 2021 TAX ADJUSTMENT CREDIT</v>
      </c>
      <c r="E1" s="390"/>
      <c r="F1" s="390"/>
      <c r="G1" s="390"/>
      <c r="H1" s="390"/>
      <c r="I1" s="390"/>
      <c r="J1" s="423"/>
      <c r="K1" s="423"/>
      <c r="L1" s="391"/>
      <c r="M1" s="390"/>
      <c r="N1" s="390"/>
      <c r="P1" s="203"/>
      <c r="R1" s="284" t="s">
        <v>431</v>
      </c>
      <c r="S1" s="390" t="str">
        <f>D1</f>
        <v>PSE&amp;G 2021 TAX ADJUSTMENT CREDIT</v>
      </c>
      <c r="V1" s="390"/>
      <c r="W1" s="390"/>
      <c r="X1" s="390"/>
      <c r="Y1" s="390"/>
      <c r="Z1" s="390"/>
      <c r="AG1" s="284" t="s">
        <v>431</v>
      </c>
    </row>
    <row r="2" spans="1:39" s="23" customFormat="1" ht="15.75">
      <c r="D2" s="392" t="s">
        <v>372</v>
      </c>
      <c r="E2" s="393"/>
      <c r="F2" s="393"/>
      <c r="G2" s="393"/>
      <c r="H2" s="393"/>
      <c r="I2" s="393"/>
      <c r="J2" s="424"/>
      <c r="K2" s="424"/>
      <c r="L2" s="394"/>
      <c r="M2" s="393"/>
      <c r="N2" s="393"/>
      <c r="P2" s="203"/>
      <c r="Q2" s="425" t="s">
        <v>265</v>
      </c>
      <c r="R2" s="284" t="s">
        <v>363</v>
      </c>
      <c r="S2" s="393" t="str">
        <f>D2</f>
        <v>GTAC Net Revenue Requirement</v>
      </c>
      <c r="V2" s="393"/>
      <c r="W2" s="393"/>
      <c r="X2" s="393"/>
      <c r="Y2" s="393"/>
      <c r="Z2" s="393"/>
      <c r="AB2" s="23">
        <f>1/AB3</f>
        <v>1.3910140492418974</v>
      </c>
      <c r="AG2" s="284" t="s">
        <v>364</v>
      </c>
    </row>
    <row r="3" spans="1:39" s="23" customFormat="1" ht="15.75">
      <c r="D3" s="395" t="s">
        <v>1</v>
      </c>
      <c r="E3" s="395"/>
      <c r="F3" s="395"/>
      <c r="G3" s="395"/>
      <c r="H3" s="395"/>
      <c r="I3" s="395"/>
      <c r="J3" s="395"/>
      <c r="K3" s="395"/>
      <c r="L3" s="395"/>
      <c r="M3" s="395"/>
      <c r="N3" s="395"/>
      <c r="P3" s="203"/>
      <c r="S3" s="395" t="str">
        <f>D3</f>
        <v>$000</v>
      </c>
      <c r="V3" s="395"/>
      <c r="W3" s="395"/>
      <c r="X3" s="395"/>
      <c r="Y3" s="395"/>
      <c r="Z3" s="395"/>
      <c r="AB3" s="23">
        <f>1-0.2811</f>
        <v>0.71889999999999998</v>
      </c>
    </row>
    <row r="4" spans="1:39" s="23" customFormat="1">
      <c r="C4" s="396"/>
      <c r="D4" s="396"/>
      <c r="E4" s="396"/>
      <c r="F4" s="396"/>
      <c r="G4" s="397"/>
      <c r="H4" s="398"/>
      <c r="I4" s="398"/>
      <c r="J4" s="398"/>
      <c r="K4" s="399" t="s">
        <v>219</v>
      </c>
      <c r="L4" s="400">
        <f>INPUT!E241</f>
        <v>273900.29031807202</v>
      </c>
      <c r="N4" s="304"/>
      <c r="O4" s="304"/>
      <c r="P4" s="304"/>
      <c r="R4" s="304"/>
      <c r="S4" s="304"/>
      <c r="T4" s="304"/>
      <c r="V4" s="401"/>
      <c r="W4" s="401"/>
      <c r="X4" s="401"/>
      <c r="Y4" s="401"/>
      <c r="Z4" s="401"/>
      <c r="AG4" s="304"/>
    </row>
    <row r="5" spans="1:39" s="23" customFormat="1">
      <c r="C5" s="132"/>
      <c r="D5" s="132"/>
      <c r="E5" s="132"/>
      <c r="F5" s="132"/>
      <c r="G5" s="402"/>
      <c r="H5" s="132"/>
      <c r="I5" s="132"/>
      <c r="J5" s="132"/>
      <c r="K5" s="403" t="s">
        <v>148</v>
      </c>
      <c r="L5" s="404">
        <f>-INPUT!E242</f>
        <v>0</v>
      </c>
      <c r="N5" s="203"/>
      <c r="O5" s="203"/>
      <c r="P5" s="203"/>
      <c r="Q5" s="203"/>
      <c r="R5" s="203"/>
      <c r="S5" s="203"/>
      <c r="T5" s="203"/>
      <c r="AF5" s="39"/>
      <c r="AG5" s="203"/>
    </row>
    <row r="6" spans="1:39" s="23" customFormat="1">
      <c r="C6" s="132"/>
      <c r="D6" s="132"/>
      <c r="E6" s="132"/>
      <c r="F6" s="132"/>
      <c r="G6" s="406"/>
      <c r="H6" s="355"/>
      <c r="I6" s="355"/>
      <c r="J6" s="355"/>
      <c r="K6" s="407" t="s">
        <v>218</v>
      </c>
      <c r="L6" s="408">
        <f>SUM(L4:L5)</f>
        <v>273900.29031807202</v>
      </c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G6" s="156"/>
    </row>
    <row r="7" spans="1:39" s="23" customFormat="1" ht="13.5" customHeight="1">
      <c r="C7" s="132"/>
      <c r="D7" s="132"/>
      <c r="E7" s="132"/>
      <c r="F7" s="132"/>
      <c r="G7" s="132"/>
      <c r="H7" s="132"/>
      <c r="I7" s="132"/>
      <c r="J7" s="132"/>
      <c r="K7" s="157"/>
      <c r="L7" s="132"/>
      <c r="R7" s="284"/>
      <c r="AG7" s="151" t="s">
        <v>44</v>
      </c>
    </row>
    <row r="8" spans="1:39" s="23" customFormat="1">
      <c r="C8" s="132"/>
      <c r="D8" s="132"/>
      <c r="E8" s="132"/>
      <c r="F8" s="132"/>
      <c r="G8" s="403"/>
      <c r="H8" s="403"/>
      <c r="I8" s="409"/>
      <c r="J8" s="132"/>
      <c r="K8" s="132"/>
      <c r="L8" s="132"/>
      <c r="O8" s="203"/>
      <c r="P8" s="203"/>
      <c r="Q8" s="203"/>
      <c r="R8" s="203"/>
      <c r="S8" s="203"/>
      <c r="T8" s="410"/>
      <c r="U8" s="411" t="s">
        <v>244</v>
      </c>
      <c r="V8" s="412">
        <f>WACC!$K$12/12</f>
        <v>5.4024166666666665E-3</v>
      </c>
      <c r="W8" s="412"/>
      <c r="X8" s="412"/>
      <c r="Y8" s="411" t="s">
        <v>244</v>
      </c>
      <c r="Z8" s="412">
        <f>V8</f>
        <v>5.4024166666666665E-3</v>
      </c>
      <c r="AB8" s="203" t="s">
        <v>63</v>
      </c>
      <c r="AC8" s="413">
        <f>INPUT!$E$42</f>
        <v>0.21</v>
      </c>
      <c r="AE8" s="413"/>
      <c r="AF8" s="203" t="s">
        <v>64</v>
      </c>
      <c r="AG8" s="23">
        <f>ROUND(RevFct!$E$22,4)</f>
        <v>1.4173</v>
      </c>
    </row>
    <row r="9" spans="1:39" s="23" customFormat="1">
      <c r="D9" s="154">
        <v>1</v>
      </c>
      <c r="E9" s="154">
        <v>2</v>
      </c>
      <c r="F9" s="154">
        <v>3</v>
      </c>
      <c r="G9" s="154">
        <v>4</v>
      </c>
      <c r="H9" s="154">
        <v>5</v>
      </c>
      <c r="I9" s="154">
        <v>6</v>
      </c>
      <c r="J9" s="154">
        <v>7</v>
      </c>
      <c r="K9" s="154">
        <v>8</v>
      </c>
      <c r="L9" s="154">
        <v>9</v>
      </c>
      <c r="M9" s="154">
        <v>10</v>
      </c>
      <c r="N9" s="154">
        <v>11</v>
      </c>
      <c r="O9" s="154">
        <v>12</v>
      </c>
      <c r="P9" s="154">
        <v>13</v>
      </c>
      <c r="Q9" s="154">
        <v>14</v>
      </c>
      <c r="R9" s="154">
        <v>15</v>
      </c>
      <c r="S9" s="154">
        <v>16</v>
      </c>
      <c r="T9" s="154">
        <v>17</v>
      </c>
      <c r="U9" s="154">
        <v>18</v>
      </c>
      <c r="V9" s="154">
        <v>19</v>
      </c>
      <c r="W9" s="154">
        <v>20</v>
      </c>
      <c r="X9" s="154">
        <v>21</v>
      </c>
      <c r="Y9" s="154">
        <v>22</v>
      </c>
      <c r="Z9" s="154">
        <v>23</v>
      </c>
      <c r="AA9" s="154">
        <v>24</v>
      </c>
      <c r="AB9" s="154">
        <v>25</v>
      </c>
      <c r="AC9" s="154">
        <v>26</v>
      </c>
      <c r="AD9" s="154">
        <v>27</v>
      </c>
      <c r="AE9" s="154">
        <v>28</v>
      </c>
      <c r="AF9" s="154">
        <v>29</v>
      </c>
      <c r="AG9" s="154">
        <v>30</v>
      </c>
      <c r="AH9" s="39"/>
      <c r="AI9" s="39"/>
      <c r="AJ9" s="39"/>
    </row>
    <row r="10" spans="1:39" s="23" customFormat="1" ht="15.75">
      <c r="D10" s="461" t="s">
        <v>159</v>
      </c>
      <c r="E10" s="462"/>
      <c r="F10" s="462"/>
      <c r="G10" s="462"/>
      <c r="H10" s="462"/>
      <c r="I10" s="463"/>
      <c r="J10" s="479" t="s">
        <v>156</v>
      </c>
      <c r="K10" s="480"/>
      <c r="L10" s="480"/>
      <c r="M10" s="480"/>
      <c r="N10" s="480"/>
      <c r="O10" s="480"/>
      <c r="P10" s="480"/>
      <c r="Q10" s="480"/>
      <c r="R10" s="480"/>
      <c r="S10" s="477" t="s">
        <v>196</v>
      </c>
      <c r="T10" s="477"/>
      <c r="U10" s="477"/>
      <c r="V10" s="478"/>
      <c r="W10" s="477" t="s">
        <v>237</v>
      </c>
      <c r="X10" s="477"/>
      <c r="Y10" s="477"/>
      <c r="Z10" s="478"/>
      <c r="AA10" s="467" t="s">
        <v>190</v>
      </c>
      <c r="AB10" s="468"/>
      <c r="AC10" s="469"/>
      <c r="AD10" s="472" t="s">
        <v>153</v>
      </c>
      <c r="AE10" s="473"/>
      <c r="AF10" s="39"/>
      <c r="AG10" s="308"/>
      <c r="AH10" s="39"/>
      <c r="AI10" s="39"/>
      <c r="AJ10" s="39"/>
    </row>
    <row r="11" spans="1:39" s="23" customFormat="1" ht="15.75">
      <c r="D11" s="464"/>
      <c r="E11" s="465"/>
      <c r="F11" s="465"/>
      <c r="G11" s="465"/>
      <c r="H11" s="465"/>
      <c r="I11" s="466"/>
      <c r="J11" s="476" t="s">
        <v>213</v>
      </c>
      <c r="K11" s="477"/>
      <c r="L11" s="478"/>
      <c r="M11" s="476" t="s">
        <v>214</v>
      </c>
      <c r="N11" s="477"/>
      <c r="O11" s="478"/>
      <c r="P11" s="479" t="s">
        <v>245</v>
      </c>
      <c r="Q11" s="480"/>
      <c r="R11" s="481"/>
      <c r="S11" s="476" t="s">
        <v>177</v>
      </c>
      <c r="T11" s="477"/>
      <c r="U11" s="477"/>
      <c r="V11" s="478"/>
      <c r="W11" s="476" t="s">
        <v>238</v>
      </c>
      <c r="X11" s="477"/>
      <c r="Y11" s="477"/>
      <c r="Z11" s="478"/>
      <c r="AA11" s="470"/>
      <c r="AB11" s="470"/>
      <c r="AC11" s="471"/>
      <c r="AD11" s="474"/>
      <c r="AE11" s="475"/>
      <c r="AF11" s="39"/>
      <c r="AG11" s="308"/>
      <c r="AH11" s="39"/>
      <c r="AI11" s="39"/>
      <c r="AJ11" s="39"/>
    </row>
    <row r="12" spans="1:39" s="23" customFormat="1" ht="90">
      <c r="D12" s="414" t="s">
        <v>191</v>
      </c>
      <c r="E12" s="414" t="s">
        <v>157</v>
      </c>
      <c r="F12" s="414" t="s">
        <v>420</v>
      </c>
      <c r="G12" s="414" t="s">
        <v>208</v>
      </c>
      <c r="H12" s="414" t="s">
        <v>179</v>
      </c>
      <c r="I12" s="414" t="s">
        <v>207</v>
      </c>
      <c r="J12" s="414" t="s">
        <v>215</v>
      </c>
      <c r="K12" s="305" t="s">
        <v>217</v>
      </c>
      <c r="L12" s="305" t="s">
        <v>216</v>
      </c>
      <c r="M12" s="414" t="s">
        <v>215</v>
      </c>
      <c r="N12" s="305" t="s">
        <v>217</v>
      </c>
      <c r="O12" s="305" t="s">
        <v>216</v>
      </c>
      <c r="P12" s="414" t="s">
        <v>215</v>
      </c>
      <c r="Q12" s="305" t="s">
        <v>217</v>
      </c>
      <c r="R12" s="305" t="s">
        <v>216</v>
      </c>
      <c r="S12" s="305" t="s">
        <v>211</v>
      </c>
      <c r="T12" s="305" t="s">
        <v>212</v>
      </c>
      <c r="U12" s="305" t="s">
        <v>187</v>
      </c>
      <c r="V12" s="305" t="s">
        <v>188</v>
      </c>
      <c r="W12" s="305" t="s">
        <v>239</v>
      </c>
      <c r="X12" s="305" t="s">
        <v>235</v>
      </c>
      <c r="Y12" s="305" t="s">
        <v>240</v>
      </c>
      <c r="Z12" s="305" t="s">
        <v>236</v>
      </c>
      <c r="AA12" s="305" t="s">
        <v>185</v>
      </c>
      <c r="AB12" s="305" t="s">
        <v>186</v>
      </c>
      <c r="AC12" s="305" t="s">
        <v>189</v>
      </c>
      <c r="AD12" s="305" t="s">
        <v>141</v>
      </c>
      <c r="AE12" s="305" t="s">
        <v>101</v>
      </c>
      <c r="AF12" s="305" t="s">
        <v>3</v>
      </c>
      <c r="AG12" s="309" t="s">
        <v>5</v>
      </c>
      <c r="AH12" s="39"/>
      <c r="AI12" s="39"/>
      <c r="AJ12" s="39"/>
    </row>
    <row r="13" spans="1:39" s="23" customFormat="1" ht="7.5" customHeight="1">
      <c r="D13" s="415"/>
      <c r="E13" s="415"/>
      <c r="F13" s="415"/>
      <c r="G13" s="415"/>
      <c r="H13" s="415"/>
      <c r="I13" s="415"/>
      <c r="J13" s="415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10"/>
      <c r="AH13" s="39"/>
      <c r="AI13" s="39"/>
      <c r="AJ13" s="39"/>
    </row>
    <row r="14" spans="1:39" s="23" customFormat="1" hidden="1" outlineLevel="1">
      <c r="A14" s="23" t="str">
        <f t="shared" ref="A14:A77" si="0">IF(MONTH(C14)=12,B14,"")</f>
        <v/>
      </c>
      <c r="B14" s="23">
        <f t="shared" ref="B14:B22" si="1">YEAR(C14)</f>
        <v>2018</v>
      </c>
      <c r="C14" s="29">
        <v>43101</v>
      </c>
      <c r="D14" s="231"/>
      <c r="E14" s="231">
        <f>SUMIF(INPUT!$F$7:$VO$7,$C14,INPUT!$F$66:$VO$66)</f>
        <v>8831.7759999999998</v>
      </c>
      <c r="F14" s="231">
        <f>-SUMIF(INPUT!$F$7:$VO$7,$C14,INPUT!$F$67:$VO$67)</f>
        <v>0</v>
      </c>
      <c r="G14" s="231">
        <f>D14+E14+F14</f>
        <v>8831.7759999999998</v>
      </c>
      <c r="H14" s="232">
        <f>SUMIF(INPUT!$F$7:$VO$7,$C14,INPUT!$F$195:$VO$195)</f>
        <v>1.4200000000000001E-2</v>
      </c>
      <c r="I14" s="231">
        <f>-(G13+G14)/2*H14/12</f>
        <v>-5.2254674666666672</v>
      </c>
      <c r="J14" s="140"/>
      <c r="K14" s="141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41"/>
      <c r="AB14" s="141"/>
      <c r="AC14" s="141"/>
      <c r="AD14" s="141"/>
      <c r="AE14" s="141"/>
      <c r="AF14" s="141">
        <f>+K14+N14+V14+AC14+AD14+AE14+Z14+Q14</f>
        <v>0</v>
      </c>
      <c r="AG14" s="302">
        <f>AF14*HLOOKUP(YEAR(C14),INPUT!$E$53:$P$58,6,FALSE)+F14+I14</f>
        <v>-5.2254674666666672</v>
      </c>
      <c r="AH14" s="39"/>
      <c r="AI14" s="59" t="str">
        <f t="array" ref="AI14:AI97">TRANSPOSE(INPUT!$F$6:$CK$6)</f>
        <v>Jan18 - Dec19</v>
      </c>
      <c r="AJ14" s="39"/>
      <c r="AK14" s="39"/>
      <c r="AL14" s="39"/>
      <c r="AM14" s="151"/>
    </row>
    <row r="15" spans="1:39" s="23" customFormat="1" hidden="1" outlineLevel="1">
      <c r="A15" s="23" t="str">
        <f t="shared" si="0"/>
        <v/>
      </c>
      <c r="B15" s="23">
        <f t="shared" si="1"/>
        <v>2018</v>
      </c>
      <c r="C15" s="29">
        <v>43132</v>
      </c>
      <c r="D15" s="231">
        <f>G14</f>
        <v>8831.7759999999998</v>
      </c>
      <c r="E15" s="231">
        <f>SUMIF(INPUT!$F$7:$VO$7,$C15,INPUT!$F$66:$VO$66)</f>
        <v>6323.3389999999999</v>
      </c>
      <c r="F15" s="231">
        <f>-SUMIF(INPUT!$F$7:$VO$7,$C15,INPUT!$F$67:$VO$67)</f>
        <v>0</v>
      </c>
      <c r="G15" s="231">
        <f>D15+E15+F15</f>
        <v>15155.115</v>
      </c>
      <c r="H15" s="232">
        <f>SUMIF(INPUT!$F$7:$VO$7,$C15,INPUT!$F$195:$VO$195)</f>
        <v>1.4200000000000001E-2</v>
      </c>
      <c r="I15" s="231">
        <f t="shared" ref="I15:I17" si="2">-(G14+G15)/2*H15/12</f>
        <v>-14.192243841666667</v>
      </c>
      <c r="J15" s="140"/>
      <c r="K15" s="141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41"/>
      <c r="AB15" s="141"/>
      <c r="AC15" s="141"/>
      <c r="AD15" s="141"/>
      <c r="AE15" s="141"/>
      <c r="AF15" s="141">
        <f t="shared" ref="AF15:AF25" si="3">+K15+N15+V15+AC15+AD15+AE15+Z15+Q15</f>
        <v>0</v>
      </c>
      <c r="AG15" s="142">
        <f>AF15*HLOOKUP(YEAR(C15),INPUT!$E$53:$P$58,6,FALSE)+F15+I15</f>
        <v>-14.192243841666667</v>
      </c>
      <c r="AH15" s="39"/>
      <c r="AI15" s="59" t="str">
        <v>Jan18 - Dec19</v>
      </c>
      <c r="AJ15" s="39"/>
      <c r="AK15" s="39"/>
      <c r="AL15" s="39"/>
      <c r="AM15" s="151"/>
    </row>
    <row r="16" spans="1:39" s="23" customFormat="1" hidden="1" outlineLevel="1">
      <c r="A16" s="23" t="str">
        <f t="shared" si="0"/>
        <v/>
      </c>
      <c r="B16" s="23">
        <f t="shared" si="1"/>
        <v>2018</v>
      </c>
      <c r="C16" s="29">
        <v>43160</v>
      </c>
      <c r="D16" s="231">
        <f t="shared" ref="D16:D79" si="4">G15</f>
        <v>15155.115</v>
      </c>
      <c r="E16" s="231">
        <f>SUMIF(INPUT!$F$7:$VO$7,$C16,INPUT!$F$66:$VO$66)</f>
        <v>6634.2629999999999</v>
      </c>
      <c r="F16" s="231">
        <f>-SUMIF(INPUT!$F$7:$VO$7,$C16,INPUT!$F$67:$VO$67)</f>
        <v>0</v>
      </c>
      <c r="G16" s="231">
        <f t="shared" ref="G16:G79" si="5">D16+E16+F16</f>
        <v>21789.378000000001</v>
      </c>
      <c r="H16" s="232">
        <f>SUMIF(INPUT!$F$7:$VO$7,$C16,INPUT!$F$195:$VO$195)</f>
        <v>1.7500000000000002E-2</v>
      </c>
      <c r="I16" s="231">
        <f t="shared" si="2"/>
        <v>-26.938692812500005</v>
      </c>
      <c r="J16" s="140"/>
      <c r="K16" s="141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41"/>
      <c r="AB16" s="141"/>
      <c r="AC16" s="141"/>
      <c r="AD16" s="141"/>
      <c r="AE16" s="141"/>
      <c r="AF16" s="141">
        <f t="shared" si="3"/>
        <v>0</v>
      </c>
      <c r="AG16" s="142">
        <f>AF16*HLOOKUP(YEAR(C16),INPUT!$E$53:$P$58,6,FALSE)+F16+I16</f>
        <v>-26.938692812500005</v>
      </c>
      <c r="AH16" s="39"/>
      <c r="AI16" s="59" t="str">
        <v>Jan18 - Dec19</v>
      </c>
      <c r="AJ16" s="39"/>
      <c r="AK16" s="39"/>
      <c r="AL16" s="39"/>
      <c r="AM16" s="151"/>
    </row>
    <row r="17" spans="1:40" s="23" customFormat="1" hidden="1" outlineLevel="1">
      <c r="A17" s="23" t="str">
        <f t="shared" si="0"/>
        <v/>
      </c>
      <c r="B17" s="23">
        <f t="shared" si="1"/>
        <v>2018</v>
      </c>
      <c r="C17" s="29">
        <v>43191</v>
      </c>
      <c r="D17" s="231">
        <f t="shared" si="4"/>
        <v>21789.378000000001</v>
      </c>
      <c r="E17" s="231">
        <f>SUMIF(INPUT!$F$7:$VO$7,$C17,INPUT!$F$66:$VO$66)</f>
        <v>0</v>
      </c>
      <c r="F17" s="231">
        <f>-SUMIF(INPUT!$F$7:$VO$7,$C17,INPUT!$F$67:$VO$67)</f>
        <v>0</v>
      </c>
      <c r="G17" s="231">
        <f t="shared" si="5"/>
        <v>21789.378000000001</v>
      </c>
      <c r="H17" s="232">
        <f>SUMIF(INPUT!$F$7:$VO$7,$C17,INPUT!$F$195:$VO$195)</f>
        <v>2.1999999999999999E-2</v>
      </c>
      <c r="I17" s="231">
        <f t="shared" si="2"/>
        <v>-39.947192999999999</v>
      </c>
      <c r="J17" s="140"/>
      <c r="K17" s="141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41"/>
      <c r="AB17" s="141"/>
      <c r="AC17" s="141"/>
      <c r="AD17" s="141"/>
      <c r="AE17" s="141"/>
      <c r="AF17" s="141">
        <f t="shared" si="3"/>
        <v>0</v>
      </c>
      <c r="AG17" s="142">
        <f>AF17*HLOOKUP(YEAR(C17),INPUT!$E$53:$P$58,6,FALSE)+F17+I17</f>
        <v>-39.947192999999999</v>
      </c>
      <c r="AH17" s="39"/>
      <c r="AI17" s="59" t="str">
        <v>Jan18 - Dec19</v>
      </c>
      <c r="AJ17" s="39"/>
      <c r="AK17" s="39"/>
      <c r="AL17" s="39"/>
      <c r="AM17" s="151"/>
    </row>
    <row r="18" spans="1:40" s="23" customFormat="1" hidden="1" outlineLevel="1">
      <c r="A18" s="23" t="str">
        <f t="shared" si="0"/>
        <v/>
      </c>
      <c r="B18" s="23">
        <f t="shared" si="1"/>
        <v>2018</v>
      </c>
      <c r="C18" s="29">
        <v>43221</v>
      </c>
      <c r="D18" s="231">
        <f t="shared" si="4"/>
        <v>21789.378000000001</v>
      </c>
      <c r="E18" s="231">
        <f>SUMIF(INPUT!$F$7:$VO$7,$C18,INPUT!$F$66:$VO$66)</f>
        <v>0</v>
      </c>
      <c r="F18" s="231">
        <f>-SUMIF(INPUT!$F$7:$VO$7,$C18,INPUT!$F$67:$VO$67)</f>
        <v>0</v>
      </c>
      <c r="G18" s="231">
        <f t="shared" si="5"/>
        <v>21789.378000000001</v>
      </c>
      <c r="H18" s="232">
        <f>SUMIF(INPUT!$F$7:$VO$7,$C18,INPUT!$F$195:$VO$195)</f>
        <v>2.0799999999999999E-2</v>
      </c>
      <c r="I18" s="231">
        <f t="shared" ref="I18:I81" si="6">-(G17+G18)/2*H18/12</f>
        <v>-37.768255199999999</v>
      </c>
      <c r="J18" s="140"/>
      <c r="K18" s="141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41"/>
      <c r="AB18" s="141"/>
      <c r="AC18" s="141"/>
      <c r="AD18" s="141"/>
      <c r="AE18" s="141"/>
      <c r="AF18" s="141">
        <f t="shared" si="3"/>
        <v>0</v>
      </c>
      <c r="AG18" s="142">
        <f>AF18*HLOOKUP(YEAR(C18),INPUT!$E$53:$P$58,6,FALSE)+F18+I18</f>
        <v>-37.768255199999999</v>
      </c>
      <c r="AH18" s="39"/>
      <c r="AI18" s="59" t="str">
        <v>Jan18 - Dec19</v>
      </c>
      <c r="AJ18" s="39"/>
      <c r="AK18" s="39"/>
      <c r="AL18" s="39"/>
      <c r="AM18" s="151"/>
    </row>
    <row r="19" spans="1:40" s="23" customFormat="1" hidden="1" outlineLevel="1">
      <c r="A19" s="23" t="str">
        <f t="shared" si="0"/>
        <v/>
      </c>
      <c r="B19" s="23">
        <f t="shared" si="1"/>
        <v>2018</v>
      </c>
      <c r="C19" s="29">
        <v>43252</v>
      </c>
      <c r="D19" s="231">
        <f t="shared" si="4"/>
        <v>21789.378000000001</v>
      </c>
      <c r="E19" s="231">
        <f>SUMIF(INPUT!$F$7:$VO$7,$C19,INPUT!$F$66:$VO$66)</f>
        <v>0</v>
      </c>
      <c r="F19" s="231">
        <f>-SUMIF(INPUT!$F$7:$VO$7,$C19,INPUT!$F$67:$VO$67)</f>
        <v>0</v>
      </c>
      <c r="G19" s="231">
        <f t="shared" si="5"/>
        <v>21789.378000000001</v>
      </c>
      <c r="H19" s="232">
        <f>SUMIF(INPUT!$F$7:$VO$7,$C19,INPUT!$F$195:$VO$195)</f>
        <v>2.0799999999999999E-2</v>
      </c>
      <c r="I19" s="231">
        <f t="shared" si="6"/>
        <v>-37.768255199999999</v>
      </c>
      <c r="J19" s="140"/>
      <c r="K19" s="141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41"/>
      <c r="AB19" s="141"/>
      <c r="AC19" s="141"/>
      <c r="AD19" s="141"/>
      <c r="AE19" s="141"/>
      <c r="AF19" s="141">
        <f t="shared" si="3"/>
        <v>0</v>
      </c>
      <c r="AG19" s="142">
        <f>AF19*HLOOKUP(YEAR(C19),INPUT!$E$53:$P$58,6,FALSE)+F19+I19</f>
        <v>-37.768255199999999</v>
      </c>
      <c r="AH19" s="39"/>
      <c r="AI19" s="59" t="str">
        <v>Jan18 - Dec19</v>
      </c>
      <c r="AJ19" s="39"/>
      <c r="AK19" s="39"/>
      <c r="AL19" s="39"/>
      <c r="AM19" s="151"/>
    </row>
    <row r="20" spans="1:40" s="23" customFormat="1" hidden="1" outlineLevel="1">
      <c r="A20" s="23" t="str">
        <f t="shared" si="0"/>
        <v/>
      </c>
      <c r="B20" s="23">
        <f t="shared" si="1"/>
        <v>2018</v>
      </c>
      <c r="C20" s="29">
        <v>43282</v>
      </c>
      <c r="D20" s="231">
        <f t="shared" si="4"/>
        <v>21789.378000000001</v>
      </c>
      <c r="E20" s="231">
        <f>SUMIF(INPUT!$F$7:$VO$7,$C20,INPUT!$F$66:$VO$66)</f>
        <v>0</v>
      </c>
      <c r="F20" s="231">
        <f>-SUMIF(INPUT!$F$7:$VO$7,$C20,INPUT!$F$67:$VO$67)</f>
        <v>0</v>
      </c>
      <c r="G20" s="231">
        <f t="shared" si="5"/>
        <v>21789.378000000001</v>
      </c>
      <c r="H20" s="232">
        <f>SUMIF(INPUT!$F$7:$VO$7,$C20,INPUT!$F$195:$VO$195)</f>
        <v>2.1600000000000001E-2</v>
      </c>
      <c r="I20" s="231">
        <f t="shared" si="6"/>
        <v>-39.220880400000006</v>
      </c>
      <c r="J20" s="140"/>
      <c r="K20" s="141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41"/>
      <c r="AB20" s="141"/>
      <c r="AC20" s="141"/>
      <c r="AD20" s="141"/>
      <c r="AE20" s="141"/>
      <c r="AF20" s="141">
        <f t="shared" si="3"/>
        <v>0</v>
      </c>
      <c r="AG20" s="142">
        <f>AF20*HLOOKUP(YEAR(C20),INPUT!$E$53:$P$58,6,FALSE)+F20+I20</f>
        <v>-39.220880400000006</v>
      </c>
      <c r="AH20" s="39"/>
      <c r="AI20" s="59" t="str">
        <v>Jan18 - Dec19</v>
      </c>
      <c r="AJ20" s="39"/>
      <c r="AK20" s="39"/>
      <c r="AL20" s="39"/>
      <c r="AM20" s="151"/>
    </row>
    <row r="21" spans="1:40" s="370" customFormat="1" hidden="1" outlineLevel="1">
      <c r="A21" s="370" t="str">
        <f t="shared" si="0"/>
        <v/>
      </c>
      <c r="B21" s="370">
        <f t="shared" si="1"/>
        <v>2018</v>
      </c>
      <c r="C21" s="371">
        <v>43313</v>
      </c>
      <c r="D21" s="372">
        <f t="shared" si="4"/>
        <v>21789.378000000001</v>
      </c>
      <c r="E21" s="372">
        <f>SUMIF(INPUT!$F$7:$VO$7,$C21,INPUT!$F$66:$VO$66)</f>
        <v>0</v>
      </c>
      <c r="F21" s="372">
        <f>-SUMIF(INPUT!$F$7:$VO$7,$C21,INPUT!$F$67:$VO$67)</f>
        <v>0</v>
      </c>
      <c r="G21" s="372">
        <f t="shared" si="5"/>
        <v>21789.378000000001</v>
      </c>
      <c r="H21" s="373">
        <f>SUMIF(INPUT!$F$7:$VO$7,$C21,INPUT!$F$195:$VO$195)</f>
        <v>2.1899999999999999E-2</v>
      </c>
      <c r="I21" s="372">
        <f t="shared" si="6"/>
        <v>-39.765614849999999</v>
      </c>
      <c r="J21" s="374"/>
      <c r="K21" s="372"/>
      <c r="L21" s="374"/>
      <c r="M21" s="374"/>
      <c r="N21" s="374"/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2"/>
      <c r="AB21" s="372"/>
      <c r="AC21" s="372"/>
      <c r="AD21" s="372"/>
      <c r="AE21" s="372"/>
      <c r="AF21" s="372">
        <f t="shared" si="3"/>
        <v>0</v>
      </c>
      <c r="AG21" s="375">
        <f>AF21*HLOOKUP(YEAR(C21),INPUT!$E$53:$P$58,6,FALSE)+F21+I21</f>
        <v>-39.765614849999999</v>
      </c>
      <c r="AH21" s="376"/>
      <c r="AI21" s="59" t="str">
        <v>Jan18 - Dec19</v>
      </c>
      <c r="AJ21" s="376"/>
      <c r="AK21" s="376"/>
      <c r="AL21" s="376"/>
      <c r="AM21" s="377"/>
    </row>
    <row r="22" spans="1:40" s="370" customFormat="1" hidden="1" outlineLevel="1">
      <c r="A22" s="370" t="str">
        <f t="shared" si="0"/>
        <v/>
      </c>
      <c r="B22" s="370">
        <f t="shared" si="1"/>
        <v>2018</v>
      </c>
      <c r="C22" s="371">
        <v>43344</v>
      </c>
      <c r="D22" s="372">
        <f t="shared" si="4"/>
        <v>21789.378000000001</v>
      </c>
      <c r="E22" s="372">
        <f>SUMIF(INPUT!$F$7:$VO$7,$C22,INPUT!$F$66:$VO$66)</f>
        <v>0</v>
      </c>
      <c r="F22" s="372">
        <f>-SUMIF(INPUT!$F$7:$VO$7,$C22,INPUT!$F$67:$VO$67)</f>
        <v>0</v>
      </c>
      <c r="G22" s="372">
        <f t="shared" si="5"/>
        <v>21789.378000000001</v>
      </c>
      <c r="H22" s="373">
        <f>SUMIF(INPUT!$F$7:$VO$7,$C22,INPUT!$F$195:$VO$195)</f>
        <v>2.1600000000000001E-2</v>
      </c>
      <c r="I22" s="372">
        <f t="shared" si="6"/>
        <v>-39.220880400000006</v>
      </c>
      <c r="J22" s="374"/>
      <c r="K22" s="372"/>
      <c r="L22" s="374" t="s">
        <v>44</v>
      </c>
      <c r="M22" s="374"/>
      <c r="N22" s="374"/>
      <c r="O22" s="374" t="s">
        <v>44</v>
      </c>
      <c r="P22" s="374"/>
      <c r="Q22" s="374"/>
      <c r="R22" s="374" t="s">
        <v>44</v>
      </c>
      <c r="S22" s="374"/>
      <c r="T22" s="374"/>
      <c r="U22" s="374"/>
      <c r="V22" s="374"/>
      <c r="W22" s="374"/>
      <c r="X22" s="374"/>
      <c r="Y22" s="374"/>
      <c r="Z22" s="374"/>
      <c r="AA22" s="372"/>
      <c r="AB22" s="372"/>
      <c r="AC22" s="372"/>
      <c r="AD22" s="372"/>
      <c r="AE22" s="372"/>
      <c r="AF22" s="372">
        <f t="shared" si="3"/>
        <v>0</v>
      </c>
      <c r="AG22" s="375">
        <f>AF22*HLOOKUP(YEAR(C22),INPUT!$E$53:$P$58,6,FALSE)+F22+I22</f>
        <v>-39.220880400000006</v>
      </c>
      <c r="AH22" s="376"/>
      <c r="AI22" s="59" t="str">
        <v>Jan18 - Dec18</v>
      </c>
      <c r="AJ22" s="376"/>
      <c r="AK22" s="376"/>
      <c r="AL22" s="376"/>
      <c r="AM22" s="377"/>
    </row>
    <row r="23" spans="1:40" s="376" customFormat="1" hidden="1" outlineLevel="1">
      <c r="A23" s="370">
        <v>2018</v>
      </c>
      <c r="B23" s="370">
        <f>YEAR(C23)</f>
        <v>2018</v>
      </c>
      <c r="C23" s="371">
        <v>43374</v>
      </c>
      <c r="D23" s="372">
        <f t="shared" si="4"/>
        <v>21789.378000000001</v>
      </c>
      <c r="E23" s="372">
        <f>SUMIF(INPUT!$F$7:$VO$7,$C23,INPUT!$F$66:$VO$66)</f>
        <v>0</v>
      </c>
      <c r="F23" s="372">
        <f>-SUMIF(INPUT!$F$7:$VO$7,$C23,INPUT!$F$67:$VO$67)</f>
        <v>0</v>
      </c>
      <c r="G23" s="372">
        <f t="shared" si="5"/>
        <v>21789.378000000001</v>
      </c>
      <c r="H23" s="373">
        <f>SUMIF(INPUT!$F$7:$VO$7,$C23,INPUT!$F$195:$VO$195)</f>
        <v>2.1899999999999999E-2</v>
      </c>
      <c r="I23" s="372">
        <f t="shared" si="6"/>
        <v>-39.765614849999999</v>
      </c>
      <c r="J23" s="374" t="str">
        <f>L22</f>
        <v xml:space="preserve"> </v>
      </c>
      <c r="K23" s="372"/>
      <c r="L23" s="374">
        <f>Balances!I7+Balances!J7</f>
        <v>273900.29031807202</v>
      </c>
      <c r="M23" s="374" t="str">
        <f>O22</f>
        <v xml:space="preserve"> </v>
      </c>
      <c r="N23" s="374"/>
      <c r="O23" s="374">
        <f>Balances!K7</f>
        <v>326618.45328599378</v>
      </c>
      <c r="P23" s="374" t="str">
        <f>R22</f>
        <v xml:space="preserve"> </v>
      </c>
      <c r="Q23" s="374"/>
      <c r="R23" s="374">
        <f>INPUT!E247</f>
        <v>287201</v>
      </c>
      <c r="S23" s="378"/>
      <c r="T23" s="374"/>
      <c r="U23" s="374"/>
      <c r="V23" s="374">
        <v>0</v>
      </c>
      <c r="W23" s="374"/>
      <c r="X23" s="374"/>
      <c r="Y23" s="374">
        <f>Balances!I7</f>
        <v>59970.987516865738</v>
      </c>
      <c r="Z23" s="374">
        <v>0</v>
      </c>
      <c r="AA23" s="372"/>
      <c r="AB23" s="372"/>
      <c r="AC23" s="372"/>
      <c r="AD23" s="372"/>
      <c r="AE23" s="372"/>
      <c r="AF23" s="372">
        <f t="shared" si="3"/>
        <v>0</v>
      </c>
      <c r="AG23" s="375">
        <f>AF23*HLOOKUP(YEAR(C23),INPUT!$E$53:$P$58,6,FALSE)+F23+I23</f>
        <v>-39.765614849999999</v>
      </c>
      <c r="AI23" s="59" t="str">
        <v>Jan18 - Dec18</v>
      </c>
      <c r="AJ23" s="376">
        <f>V23/$V$8*WACC!$G$10/12</f>
        <v>0</v>
      </c>
      <c r="AM23" s="377"/>
      <c r="AN23" s="370"/>
    </row>
    <row r="24" spans="1:40" s="376" customFormat="1" hidden="1" outlineLevel="1">
      <c r="A24" s="370" t="str">
        <f t="shared" si="0"/>
        <v/>
      </c>
      <c r="B24" s="370">
        <f t="shared" ref="B24:B87" si="7">YEAR(C24)</f>
        <v>2018</v>
      </c>
      <c r="C24" s="371">
        <v>43405</v>
      </c>
      <c r="D24" s="372">
        <f t="shared" si="4"/>
        <v>21789.378000000001</v>
      </c>
      <c r="E24" s="372">
        <f>SUMIF(INPUT!$F$7:$VO$7,$C24,INPUT!$F$66:$VO$66)</f>
        <v>0</v>
      </c>
      <c r="F24" s="372">
        <f>-SUMIF(INPUT!$F$7:$VO$7,$C24,INPUT!$F$67:$VO$67)</f>
        <v>-10894.689</v>
      </c>
      <c r="G24" s="372">
        <f t="shared" si="5"/>
        <v>10894.689</v>
      </c>
      <c r="H24" s="373">
        <f>SUMIF(INPUT!$F$7:$VO$7,$C24,INPUT!$F$195:$VO$195)</f>
        <v>2.3599999999999999E-2</v>
      </c>
      <c r="I24" s="372">
        <f t="shared" si="6"/>
        <v>-32.139332549999999</v>
      </c>
      <c r="J24" s="374">
        <f>L23+Balances!I13+Balances!J13</f>
        <v>272801.295032872</v>
      </c>
      <c r="K24" s="372">
        <f>SUMIF(INPUT!$O$7:$VO$7,$C24,INPUT!$O$87:$VO$87)+SUMIF(INPUT!$O$7:$VO$7,$C24,INPUT!$O$108:$VO$108)</f>
        <v>-3233.3908000590927</v>
      </c>
      <c r="L24" s="374">
        <f t="shared" ref="L24" si="8">J24+K24</f>
        <v>269567.90423281293</v>
      </c>
      <c r="M24" s="374">
        <f>O23+Balances!K13</f>
        <v>336524.32769139379</v>
      </c>
      <c r="N24" s="374">
        <f>SUMIF(INPUT!$O$7:$VO$7,$C24,INPUT!$O$129:$VO$129)</f>
        <v>-574.934042524917</v>
      </c>
      <c r="O24" s="374">
        <f t="shared" ref="O24" si="9">M24+N24</f>
        <v>335949.39364886889</v>
      </c>
      <c r="P24" s="374">
        <f>R23+Balances!L13</f>
        <v>287201</v>
      </c>
      <c r="Q24" s="374">
        <f>SUMIF(INPUT!$O$7:$VO$7,$C24,INPUT!$O$150:$VO$150)</f>
        <v>-1544.0913978494625</v>
      </c>
      <c r="R24" s="374">
        <f t="shared" ref="R24" si="10">P24+Q24</f>
        <v>285656.90860215056</v>
      </c>
      <c r="S24" s="378">
        <f>IF(K24=0,0,T24/K24)</f>
        <v>0.78104810532612712</v>
      </c>
      <c r="T24" s="374">
        <f>SUMIF(INPUT!$O$7:$VO$7,$C24,INPUT!$O$87:$VO$87)</f>
        <v>-2525.4337581650848</v>
      </c>
      <c r="U24" s="374">
        <f>'RateBase-G'!L8</f>
        <v>4371.1298996341757</v>
      </c>
      <c r="V24" s="374">
        <f t="shared" ref="V24" si="11">(U23+U24)/2*$V$8</f>
        <v>11.807332510974332</v>
      </c>
      <c r="W24" s="374">
        <f>Y23+Balances!I13</f>
        <v>60143.660726865739</v>
      </c>
      <c r="X24" s="372">
        <f>SUMIF(INPUT!$O$7:$VO$7,$C24,INPUT!$O$108:$VO$108)</f>
        <v>-707.95704189400794</v>
      </c>
      <c r="Y24" s="374">
        <f t="shared" ref="Y24" si="12">W24+X24</f>
        <v>59435.703684971733</v>
      </c>
      <c r="Z24" s="374">
        <f t="shared" ref="Z24" si="13">-(Y23+Y24)/2*$Z$8</f>
        <v>-322.5423493301634</v>
      </c>
      <c r="AA24" s="372">
        <f>SUMIF(INPUT!$N$7:$VO$7,$C24,INPUT!$N$167:$VO$167)+SUMIF(INPUT!$N$7:$VO$7,$C24,INPUT!$N$168:$VO$168)</f>
        <v>15195.149888285458</v>
      </c>
      <c r="AB24" s="372">
        <f>SUMIF(INPUT!$N$7:$VO$7,$C24,INPUT!$N$172:$VO$172)+SUMIF(INPUT!$N$7:$VO$7,$C24,INPUT!$N$173:$VO$173)</f>
        <v>2389.6968787655014</v>
      </c>
      <c r="AC24" s="372">
        <f t="shared" ref="AC24:AC87" si="14">-(AA24-AB24)*$AC$8</f>
        <v>-2689.1451319991907</v>
      </c>
      <c r="AD24" s="372">
        <f>-SUMIF(INPUT!$N$7:$CK$7,$C24,INPUT!$N$183:$CK$183)</f>
        <v>0</v>
      </c>
      <c r="AE24" s="372">
        <f>-SUMIF(INPUT!$N$7:$CK$7,$C24,INPUT!$N$184:$CK$184)</f>
        <v>0</v>
      </c>
      <c r="AF24" s="372">
        <f t="shared" si="3"/>
        <v>-8352.296389251851</v>
      </c>
      <c r="AG24" s="375">
        <f>AF24*HLOOKUP(YEAR(C24),INPUT!$E$53:$P$58,6,FALSE)+F24+I24</f>
        <v>-22763.702775397724</v>
      </c>
      <c r="AH24" s="379"/>
      <c r="AI24" s="59" t="str">
        <v>Jan18 - Dec18</v>
      </c>
      <c r="AJ24" s="376">
        <f>V24/$V$8*WACC!$G$10/12</f>
        <v>9.4409120615598798</v>
      </c>
      <c r="AM24" s="377"/>
      <c r="AN24" s="370"/>
    </row>
    <row r="25" spans="1:40" s="376" customFormat="1" hidden="1" outlineLevel="1">
      <c r="A25" s="370" t="s">
        <v>44</v>
      </c>
      <c r="B25" s="370">
        <f t="shared" si="7"/>
        <v>2018</v>
      </c>
      <c r="C25" s="371">
        <v>43435</v>
      </c>
      <c r="D25" s="372">
        <f t="shared" si="4"/>
        <v>10894.689</v>
      </c>
      <c r="E25" s="372">
        <f>SUMIF(INPUT!$F$7:$VO$7,$C25,INPUT!$F$66:$VO$66)</f>
        <v>0</v>
      </c>
      <c r="F25" s="372">
        <f>-SUMIF(INPUT!$F$7:$VO$7,$C25,INPUT!$F$67:$VO$67)</f>
        <v>-10894.689</v>
      </c>
      <c r="G25" s="372">
        <f t="shared" si="5"/>
        <v>0</v>
      </c>
      <c r="H25" s="373">
        <f>SUMIF(INPUT!$F$7:$VO$7,$C25,INPUT!$F$195:$VO$195)</f>
        <v>2.4799999999999999E-2</v>
      </c>
      <c r="I25" s="372">
        <f t="shared" si="6"/>
        <v>-11.2578453</v>
      </c>
      <c r="J25" s="374">
        <f>L24+Balances!I14+Balances!J14</f>
        <v>270060.78606378374</v>
      </c>
      <c r="K25" s="372">
        <f>SUMIF(INPUT!$O$7:$VO$7,$C25,INPUT!$O$87:$VO$87)+SUMIF(INPUT!$O$7:$VO$7,$C25,INPUT!$O$108:$VO$108)</f>
        <v>-3233.3908000590927</v>
      </c>
      <c r="L25" s="374">
        <f t="shared" ref="L25:L85" si="15">J25+K25</f>
        <v>266827.39526372467</v>
      </c>
      <c r="M25" s="374">
        <f>O24+Balances!K14</f>
        <v>335456.51181789808</v>
      </c>
      <c r="N25" s="374">
        <f>SUMIF(INPUT!$O$7:$VO$7,$C25,INPUT!$O$129:$VO$129)</f>
        <v>-470.934042524917</v>
      </c>
      <c r="O25" s="374">
        <f t="shared" ref="O25:O87" si="16">M25+N25</f>
        <v>334985.57777537318</v>
      </c>
      <c r="P25" s="374">
        <f>R24+Balances!L14</f>
        <v>285656.90860215056</v>
      </c>
      <c r="Q25" s="374">
        <f>SUMIF(INPUT!$O$7:$VO$7,$C25,INPUT!$O$150:$VO$150)</f>
        <v>-1544.0913978494625</v>
      </c>
      <c r="R25" s="374">
        <f t="shared" ref="R25:R88" si="17">P25+Q25</f>
        <v>284112.81720430113</v>
      </c>
      <c r="S25" s="378">
        <f t="shared" ref="S25:S88" si="18">IF(K25=0,0,T25/K25)</f>
        <v>0.78104810532612712</v>
      </c>
      <c r="T25" s="374">
        <f>SUMIF(INPUT!$O$7:$VO$7,$C25,INPUT!$O$87:$VO$87)</f>
        <v>-2525.4337581650848</v>
      </c>
      <c r="U25" s="374">
        <f>'RateBase-G'!L9</f>
        <v>8448.3752858540502</v>
      </c>
      <c r="V25" s="374">
        <f t="shared" ref="V25:V88" si="19">(U24+U25)/2*$V$8</f>
        <v>34.628154236250673</v>
      </c>
      <c r="W25" s="374">
        <f>Y24+Balances!I14</f>
        <v>59435.703684971733</v>
      </c>
      <c r="X25" s="372">
        <f>SUMIF(INPUT!$O$7:$VO$7,$C25,INPUT!$O$108:$VO$108)</f>
        <v>-707.95704189400794</v>
      </c>
      <c r="Y25" s="374">
        <f t="shared" ref="Y25:Y36" si="20">W25+X25</f>
        <v>58727.746643077728</v>
      </c>
      <c r="Z25" s="374">
        <f t="shared" ref="Z25:Z87" si="21">-(Y24+Y25)/2*$Z$8</f>
        <v>-319.18409672154655</v>
      </c>
      <c r="AA25" s="372">
        <f>SUMIF(INPUT!$N$7:$VO$7,$C25,INPUT!$N$167:$VO$167)+SUMIF(INPUT!$N$7:$VO$7,$C25,INPUT!$N$168:$VO$168)</f>
        <v>34838.312728381163</v>
      </c>
      <c r="AB25" s="372">
        <f>SUMIF(INPUT!$N$7:$VO$7,$C25,INPUT!$N$172:$VO$172)+SUMIF(INPUT!$N$7:$VO$7,$C25,INPUT!$N$173:$VO$173)</f>
        <v>3047.3519259964023</v>
      </c>
      <c r="AC25" s="372">
        <f t="shared" si="14"/>
        <v>-6676.1017685008001</v>
      </c>
      <c r="AD25" s="372">
        <f>-SUMIF(INPUT!$N$7:$CK$7,$C25,INPUT!$N$183:$CK$183)</f>
        <v>0</v>
      </c>
      <c r="AE25" s="372">
        <f>-SUMIF(INPUT!$N$7:$CK$7,$C25,INPUT!$N$184:$CK$184)</f>
        <v>0</v>
      </c>
      <c r="AF25" s="372">
        <f t="shared" si="3"/>
        <v>-12209.073951419568</v>
      </c>
      <c r="AG25" s="375">
        <f>AF25*HLOOKUP(YEAR(C25),INPUT!$E$53:$P$58,6,FALSE)+F25+I25</f>
        <v>-28208.64644925181</v>
      </c>
      <c r="AH25" s="380"/>
      <c r="AI25" s="59" t="str">
        <v>Jan19 - Dec19</v>
      </c>
      <c r="AJ25" s="376">
        <f>V25/$V$8*WACC!$G$10/12</f>
        <v>27.687994616456987</v>
      </c>
      <c r="AM25" s="377"/>
      <c r="AN25" s="370"/>
    </row>
    <row r="26" spans="1:40" s="376" customFormat="1" hidden="1" outlineLevel="1">
      <c r="A26" s="370">
        <v>2019</v>
      </c>
      <c r="B26" s="370">
        <f t="shared" si="7"/>
        <v>2019</v>
      </c>
      <c r="C26" s="371">
        <v>43466</v>
      </c>
      <c r="D26" s="372">
        <f t="shared" si="4"/>
        <v>0</v>
      </c>
      <c r="E26" s="372">
        <f>SUMIF(INPUT!$F$7:$VO$7,$C26,INPUT!$F$66:$VO$66)</f>
        <v>0</v>
      </c>
      <c r="F26" s="372">
        <f>-SUMIF(INPUT!$F$7:$VO$7,$C26,INPUT!$F$67:$VO$67)</f>
        <v>0</v>
      </c>
      <c r="G26" s="372">
        <f t="shared" si="5"/>
        <v>0</v>
      </c>
      <c r="H26" s="373">
        <f>SUMIF(INPUT!$F$7:$VO$7,$C26,INPUT!$F$195:$VO$195)</f>
        <v>2.92E-2</v>
      </c>
      <c r="I26" s="372">
        <f t="shared" si="6"/>
        <v>0</v>
      </c>
      <c r="J26" s="374">
        <f>L25+Balances!I15+Balances!J15</f>
        <v>266827.39526372467</v>
      </c>
      <c r="K26" s="372">
        <f>SUMIF(INPUT!$O$7:$VO$7,$C26,INPUT!$O$87:$VO$87)+SUMIF(INPUT!$O$7:$VO$7,$C26,INPUT!$O$108:$VO$108)</f>
        <v>-3630.2063399124399</v>
      </c>
      <c r="L26" s="374">
        <f t="shared" si="15"/>
        <v>263197.18892381224</v>
      </c>
      <c r="M26" s="374">
        <f>O25+Balances!K15</f>
        <v>334985.57777537318</v>
      </c>
      <c r="N26" s="374">
        <f>SUMIF(INPUT!$O$7:$VO$7,$C26,INPUT!$O$129:$VO$129)</f>
        <v>-574.934042524917</v>
      </c>
      <c r="O26" s="374">
        <f t="shared" si="16"/>
        <v>334410.64373284829</v>
      </c>
      <c r="P26" s="374">
        <f>R25+Balances!L15</f>
        <v>284112.81720430113</v>
      </c>
      <c r="Q26" s="374">
        <f>SUMIF(INPUT!$O$7:$VO$7,$C26,INPUT!$O$150:$VO$150)</f>
        <v>-1544.0913978494625</v>
      </c>
      <c r="R26" s="374">
        <f t="shared" si="17"/>
        <v>282568.72580645169</v>
      </c>
      <c r="S26" s="378">
        <f t="shared" si="18"/>
        <v>0.78104810532612712</v>
      </c>
      <c r="T26" s="374">
        <f>SUMIF(INPUT!$O$7:$VO$7,$C26,INPUT!$O$87:$VO$87)</f>
        <v>-2835.3657837315059</v>
      </c>
      <c r="U26" s="374">
        <f>'RateBase-G'!L10</f>
        <v>14092.054768374546</v>
      </c>
      <c r="V26" s="374">
        <f t="shared" si="19"/>
        <v>60.886397499399401</v>
      </c>
      <c r="W26" s="374">
        <f>Y25+Balances!I15</f>
        <v>58727.746643077728</v>
      </c>
      <c r="X26" s="372">
        <f>SUMIF(INPUT!$O$7:$VO$7,$C26,INPUT!$O$108:$VO$108)</f>
        <v>-794.84055618093407</v>
      </c>
      <c r="Y26" s="374">
        <f t="shared" si="20"/>
        <v>57932.906086896794</v>
      </c>
      <c r="Z26" s="374">
        <f t="shared" si="21"/>
        <v>-315.12472732631323</v>
      </c>
      <c r="AA26" s="372">
        <f>SUMIF(INPUT!$N$7:$VO$7,$C26,INPUT!$N$167:$VO$167)+SUMIF(INPUT!$N$7:$VO$7,$C26,INPUT!$N$168:$VO$168)</f>
        <v>15195.149888285458</v>
      </c>
      <c r="AB26" s="372">
        <f>SUMIF(INPUT!$N$7:$VO$7,$C26,INPUT!$N$172:$VO$172)+SUMIF(INPUT!$N$7:$VO$7,$C26,INPUT!$N$173:$VO$173)</f>
        <v>2389.6968787655014</v>
      </c>
      <c r="AC26" s="372">
        <f t="shared" si="14"/>
        <v>-2689.1451319991907</v>
      </c>
      <c r="AD26" s="372">
        <f>-SUMIF(INPUT!$N$7:$CK$7,$C26,INPUT!$N$183:$CK$183)</f>
        <v>0</v>
      </c>
      <c r="AE26" s="372">
        <f>-SUMIF(INPUT!$N$7:$CK$7,$C26,INPUT!$N$184:$CK$184)</f>
        <v>0</v>
      </c>
      <c r="AF26" s="372">
        <f t="shared" ref="AF26:AF89" si="22">+K26+N26+V26+AC26+AD26+AE26+Z26+Q26</f>
        <v>-8692.6152421129245</v>
      </c>
      <c r="AG26" s="375">
        <f>AF26*HLOOKUP(YEAR(C26),INPUT!$E$53:$P$58,6,FALSE)+F26+I26</f>
        <v>-12324.389890267705</v>
      </c>
      <c r="AH26" s="380"/>
      <c r="AI26" s="59" t="str">
        <v>Jan19 - Dec19</v>
      </c>
      <c r="AJ26" s="376">
        <f>V26/$V$8*WACC!$G$10/12</f>
        <v>48.683572178791394</v>
      </c>
      <c r="AM26" s="377"/>
      <c r="AN26" s="370"/>
    </row>
    <row r="27" spans="1:40" s="376" customFormat="1" hidden="1" outlineLevel="1">
      <c r="A27" s="370" t="str">
        <f t="shared" si="0"/>
        <v/>
      </c>
      <c r="B27" s="370">
        <f t="shared" si="7"/>
        <v>2019</v>
      </c>
      <c r="C27" s="371">
        <v>43497</v>
      </c>
      <c r="D27" s="372">
        <f t="shared" si="4"/>
        <v>0</v>
      </c>
      <c r="E27" s="372">
        <f>SUMIF(INPUT!$F$7:$VO$7,$C27,INPUT!$F$66:$VO$66)</f>
        <v>0</v>
      </c>
      <c r="F27" s="372">
        <f>-SUMIF(INPUT!$F$7:$VO$7,$C27,INPUT!$F$67:$VO$67)</f>
        <v>0</v>
      </c>
      <c r="G27" s="372">
        <f t="shared" si="5"/>
        <v>0</v>
      </c>
      <c r="H27" s="373">
        <f>SUMIF(INPUT!$F$7:$VO$7,$C27,INPUT!$F$195:$VO$195)</f>
        <v>2.7799999999999998E-2</v>
      </c>
      <c r="I27" s="372">
        <f t="shared" si="6"/>
        <v>0</v>
      </c>
      <c r="J27" s="374">
        <f>L26+Balances!I16+Balances!J16</f>
        <v>263197.18892381224</v>
      </c>
      <c r="K27" s="372">
        <f>SUMIF(INPUT!$O$7:$VO$7,$C27,INPUT!$O$87:$VO$87)+SUMIF(INPUT!$O$7:$VO$7,$C27,INPUT!$O$108:$VO$108)</f>
        <v>-3630.2063399124399</v>
      </c>
      <c r="L27" s="374">
        <f t="shared" si="15"/>
        <v>259566.98258389981</v>
      </c>
      <c r="M27" s="374">
        <f>O26+Balances!K16</f>
        <v>334410.64373284829</v>
      </c>
      <c r="N27" s="374">
        <f>SUMIF(INPUT!$O$7:$VO$7,$C27,INPUT!$O$129:$VO$129)</f>
        <v>-574.934042524917</v>
      </c>
      <c r="O27" s="374">
        <f t="shared" si="16"/>
        <v>333835.70969032339</v>
      </c>
      <c r="P27" s="374">
        <f>R26+Balances!L16</f>
        <v>282568.72580645169</v>
      </c>
      <c r="Q27" s="374">
        <f>SUMIF(INPUT!$O$7:$VO$7,$C27,INPUT!$O$150:$VO$150)</f>
        <v>-1544.0913978494625</v>
      </c>
      <c r="R27" s="374">
        <f t="shared" si="17"/>
        <v>281024.63440860226</v>
      </c>
      <c r="S27" s="378">
        <f t="shared" si="18"/>
        <v>0.78104810532612712</v>
      </c>
      <c r="T27" s="374">
        <f>SUMIF(INPUT!$O$7:$VO$7,$C27,INPUT!$O$87:$VO$87)</f>
        <v>-2835.3657837315059</v>
      </c>
      <c r="U27" s="374">
        <f>'RateBase-G'!L11</f>
        <v>18955.086610380586</v>
      </c>
      <c r="V27" s="374">
        <f>(U26+U27)/2*$V$8</f>
        <v>89.267213685138174</v>
      </c>
      <c r="W27" s="374">
        <f>Y26+Balances!I16</f>
        <v>57932.906086896794</v>
      </c>
      <c r="X27" s="372">
        <f>SUMIF(INPUT!$O$7:$VO$7,$C27,INPUT!$O$108:$VO$108)</f>
        <v>-794.84055618093407</v>
      </c>
      <c r="Y27" s="374">
        <f t="shared" si="20"/>
        <v>57138.065530715859</v>
      </c>
      <c r="Z27" s="374">
        <f t="shared" si="21"/>
        <v>-310.83066745825874</v>
      </c>
      <c r="AA27" s="372">
        <f>SUMIF(INPUT!$N$7:$VO$7,$C27,INPUT!$N$167:$VO$167)+SUMIF(INPUT!$N$7:$VO$7,$C27,INPUT!$N$168:$VO$168)</f>
        <v>15195.149888285458</v>
      </c>
      <c r="AB27" s="372">
        <f>SUMIF(INPUT!$N$7:$VO$7,$C27,INPUT!$N$172:$VO$172)+SUMIF(INPUT!$N$7:$VO$7,$C27,INPUT!$N$173:$VO$173)</f>
        <v>2389.6968787655014</v>
      </c>
      <c r="AC27" s="372">
        <f t="shared" si="14"/>
        <v>-2689.1451319991907</v>
      </c>
      <c r="AD27" s="372">
        <f>-SUMIF(INPUT!$N$7:$CK$7,$C27,INPUT!$N$183:$CK$183)</f>
        <v>0</v>
      </c>
      <c r="AE27" s="372">
        <f>-SUMIF(INPUT!$N$7:$CK$7,$C27,INPUT!$N$184:$CK$184)</f>
        <v>0</v>
      </c>
      <c r="AF27" s="372">
        <f t="shared" si="22"/>
        <v>-8659.9403660591306</v>
      </c>
      <c r="AG27" s="375">
        <f>AF27*HLOOKUP(YEAR(C27),INPUT!$E$53:$P$58,6,FALSE)+F27+I27</f>
        <v>-12278.063450998636</v>
      </c>
      <c r="AH27" s="380"/>
      <c r="AI27" s="59" t="str">
        <v>Jan19 - Dec19</v>
      </c>
      <c r="AJ27" s="376">
        <f>V27/$V$8*WACC!$G$10/12</f>
        <v>71.376317521214617</v>
      </c>
      <c r="AM27" s="377"/>
      <c r="AN27" s="370"/>
    </row>
    <row r="28" spans="1:40" s="376" customFormat="1" hidden="1" outlineLevel="1">
      <c r="A28" s="370" t="str">
        <f t="shared" si="0"/>
        <v/>
      </c>
      <c r="B28" s="370">
        <f t="shared" si="7"/>
        <v>2019</v>
      </c>
      <c r="C28" s="371">
        <v>43525</v>
      </c>
      <c r="D28" s="372">
        <f t="shared" si="4"/>
        <v>0</v>
      </c>
      <c r="E28" s="372">
        <f>SUMIF(INPUT!$F$7:$VO$7,$C28,INPUT!$F$66:$VO$66)</f>
        <v>0</v>
      </c>
      <c r="F28" s="372">
        <f>-SUMIF(INPUT!$F$7:$VO$7,$C28,INPUT!$F$67:$VO$67)</f>
        <v>0</v>
      </c>
      <c r="G28" s="372">
        <f t="shared" si="5"/>
        <v>0</v>
      </c>
      <c r="H28" s="373">
        <f>SUMIF(INPUT!$F$7:$VO$7,$C28,INPUT!$F$195:$VO$195)</f>
        <v>2.76E-2</v>
      </c>
      <c r="I28" s="372">
        <f t="shared" si="6"/>
        <v>0</v>
      </c>
      <c r="J28" s="374">
        <f>L27+Balances!I17+Balances!J17</f>
        <v>259566.98258389981</v>
      </c>
      <c r="K28" s="372">
        <f>SUMIF(INPUT!$O$7:$VO$7,$C28,INPUT!$O$87:$VO$87)+SUMIF(INPUT!$O$7:$VO$7,$C28,INPUT!$O$108:$VO$108)</f>
        <v>-3630.2063399124399</v>
      </c>
      <c r="L28" s="374">
        <f t="shared" si="15"/>
        <v>255936.77624398738</v>
      </c>
      <c r="M28" s="374">
        <f>O27+Balances!K17</f>
        <v>333835.70969032339</v>
      </c>
      <c r="N28" s="374">
        <f>SUMIF(INPUT!$O$7:$VO$7,$C28,INPUT!$O$129:$VO$129)</f>
        <v>-704.934042524917</v>
      </c>
      <c r="O28" s="374">
        <f t="shared" si="16"/>
        <v>333130.77564779849</v>
      </c>
      <c r="P28" s="374">
        <f>R27+Balances!L17</f>
        <v>281024.63440860226</v>
      </c>
      <c r="Q28" s="374">
        <f>SUMIF(INPUT!$O$7:$VO$7,$C28,INPUT!$O$150:$VO$150)</f>
        <v>-1544.0913978494625</v>
      </c>
      <c r="R28" s="374">
        <f t="shared" si="17"/>
        <v>279480.54301075282</v>
      </c>
      <c r="S28" s="378">
        <f t="shared" si="18"/>
        <v>0.78104810532612712</v>
      </c>
      <c r="T28" s="374">
        <f>SUMIF(INPUT!$O$7:$VO$7,$C28,INPUT!$O$87:$VO$87)</f>
        <v>-2835.3657837315059</v>
      </c>
      <c r="U28" s="374">
        <f>'RateBase-G'!L12</f>
        <v>23867.589807679025</v>
      </c>
      <c r="V28" s="374">
        <f t="shared" si="19"/>
        <v>115.67297039609943</v>
      </c>
      <c r="W28" s="374">
        <f>Y27+Balances!I17</f>
        <v>57138.065530715859</v>
      </c>
      <c r="X28" s="372">
        <f>SUMIF(INPUT!$O$7:$VO$7,$C28,INPUT!$O$108:$VO$108)</f>
        <v>-794.84055618093407</v>
      </c>
      <c r="Y28" s="374">
        <f t="shared" si="20"/>
        <v>56343.224974534925</v>
      </c>
      <c r="Z28" s="374">
        <f t="shared" si="21"/>
        <v>-306.53660759020431</v>
      </c>
      <c r="AA28" s="372">
        <f>SUMIF(INPUT!$N$7:$VO$7,$C28,INPUT!$N$167:$VO$167)+SUMIF(INPUT!$N$7:$VO$7,$C28,INPUT!$N$168:$VO$168)</f>
        <v>19071.339408429085</v>
      </c>
      <c r="AB28" s="372">
        <f>SUMIF(INPUT!$N$7:$VO$7,$C28,INPUT!$N$172:$VO$172)+SUMIF(INPUT!$N$7:$VO$7,$C28,INPUT!$N$173:$VO$173)</f>
        <v>1629.2434024689976</v>
      </c>
      <c r="AC28" s="372">
        <f t="shared" si="14"/>
        <v>-3662.8401612516182</v>
      </c>
      <c r="AD28" s="372">
        <f>-SUMIF(INPUT!$N$7:$CK$7,$C28,INPUT!$N$183:$CK$183)</f>
        <v>0</v>
      </c>
      <c r="AE28" s="372">
        <f>-SUMIF(INPUT!$N$7:$CK$7,$C28,INPUT!$N$184:$CK$184)</f>
        <v>0</v>
      </c>
      <c r="AF28" s="372">
        <f t="shared" si="22"/>
        <v>-9732.9355787325439</v>
      </c>
      <c r="AG28" s="375">
        <f>AF28*HLOOKUP(YEAR(C28),INPUT!$E$53:$P$58,6,FALSE)+F28+I28</f>
        <v>-13799.356063527001</v>
      </c>
      <c r="AH28" s="380"/>
      <c r="AI28" s="59" t="str">
        <v>Jan19 - Dec19</v>
      </c>
      <c r="AJ28" s="376">
        <f>V28/$V$8*WACC!$G$10/12</f>
        <v>92.489843950272416</v>
      </c>
      <c r="AM28" s="377"/>
      <c r="AN28" s="370"/>
    </row>
    <row r="29" spans="1:40" s="376" customFormat="1" hidden="1" outlineLevel="1">
      <c r="A29" s="370" t="str">
        <f t="shared" si="0"/>
        <v/>
      </c>
      <c r="B29" s="370">
        <f t="shared" si="7"/>
        <v>2019</v>
      </c>
      <c r="C29" s="371">
        <v>43556</v>
      </c>
      <c r="D29" s="372">
        <f t="shared" si="4"/>
        <v>0</v>
      </c>
      <c r="E29" s="372">
        <f>SUMIF(INPUT!$F$7:$VO$7,$C29,INPUT!$F$66:$VO$66)</f>
        <v>0</v>
      </c>
      <c r="F29" s="372">
        <f>-SUMIF(INPUT!$F$7:$VO$7,$C29,INPUT!$F$67:$VO$67)</f>
        <v>0</v>
      </c>
      <c r="G29" s="372">
        <f t="shared" si="5"/>
        <v>0</v>
      </c>
      <c r="H29" s="373">
        <f>SUMIF(INPUT!$F$7:$VO$7,$C29,INPUT!$F$195:$VO$195)</f>
        <v>2.8799999999999999E-2</v>
      </c>
      <c r="I29" s="372">
        <f t="shared" si="6"/>
        <v>0</v>
      </c>
      <c r="J29" s="374">
        <f>L28+Balances!I18+Balances!J18</f>
        <v>255936.77624398738</v>
      </c>
      <c r="K29" s="372">
        <f>SUMIF(INPUT!$O$7:$VO$7,$C29,INPUT!$O$87:$VO$87)+SUMIF(INPUT!$O$7:$VO$7,$C29,INPUT!$O$108:$VO$108)</f>
        <v>-3630.2063399124399</v>
      </c>
      <c r="L29" s="374">
        <f t="shared" si="15"/>
        <v>252306.56990407495</v>
      </c>
      <c r="M29" s="374">
        <f>O28+Balances!K18</f>
        <v>333130.77564779849</v>
      </c>
      <c r="N29" s="374">
        <f>SUMIF(INPUT!$O$7:$VO$7,$C29,INPUT!$O$129:$VO$129)</f>
        <v>-617.934042524917</v>
      </c>
      <c r="O29" s="374">
        <f t="shared" si="16"/>
        <v>332512.8416052736</v>
      </c>
      <c r="P29" s="374">
        <f>R28+Balances!L18</f>
        <v>279480.54301075282</v>
      </c>
      <c r="Q29" s="374">
        <f>SUMIF(INPUT!$O$7:$VO$7,$C29,INPUT!$O$150:$VO$150)</f>
        <v>-1544.0913978494625</v>
      </c>
      <c r="R29" s="374">
        <f t="shared" si="17"/>
        <v>277936.45161290339</v>
      </c>
      <c r="S29" s="378">
        <f t="shared" si="18"/>
        <v>0.78104810532612712</v>
      </c>
      <c r="T29" s="374">
        <f>SUMIF(INPUT!$O$7:$VO$7,$C29,INPUT!$O$87:$VO$87)</f>
        <v>-2835.3657837315059</v>
      </c>
      <c r="U29" s="374">
        <f>'RateBase-G'!L13</f>
        <v>28663.51760422199</v>
      </c>
      <c r="V29" s="374">
        <f t="shared" si="19"/>
        <v>141.89746510025546</v>
      </c>
      <c r="W29" s="374">
        <f>Y28+Balances!I18</f>
        <v>56343.224974534925</v>
      </c>
      <c r="X29" s="372">
        <f>SUMIF(INPUT!$O$7:$VO$7,$C29,INPUT!$O$108:$VO$108)</f>
        <v>-794.84055618093407</v>
      </c>
      <c r="Y29" s="374">
        <f t="shared" si="20"/>
        <v>55548.384418353991</v>
      </c>
      <c r="Z29" s="374">
        <f t="shared" si="21"/>
        <v>-302.24254772214982</v>
      </c>
      <c r="AA29" s="372">
        <f>SUMIF(INPUT!$N$7:$VO$7,$C29,INPUT!$N$167:$VO$167)+SUMIF(INPUT!$N$7:$VO$7,$C29,INPUT!$N$168:$VO$168)</f>
        <v>16487.213061666669</v>
      </c>
      <c r="AB29" s="372">
        <f>SUMIF(INPUT!$N$7:$VO$7,$C29,INPUT!$N$172:$VO$172)+SUMIF(INPUT!$N$7:$VO$7,$C29,INPUT!$N$173:$VO$173)</f>
        <v>2136.212386666667</v>
      </c>
      <c r="AC29" s="372">
        <f t="shared" si="14"/>
        <v>-3013.7101417500007</v>
      </c>
      <c r="AD29" s="372">
        <f>-SUMIF(INPUT!$N$7:$CK$7,$C29,INPUT!$N$183:$CK$183)</f>
        <v>0</v>
      </c>
      <c r="AE29" s="372">
        <f>-SUMIF(INPUT!$N$7:$CK$7,$C29,INPUT!$N$184:$CK$184)</f>
        <v>0</v>
      </c>
      <c r="AF29" s="372">
        <f>+K29+N29+V29+AC29+AD29+AE29+Z29+Q29</f>
        <v>-8966.2870046587141</v>
      </c>
      <c r="AG29" s="375">
        <f>AF29*HLOOKUP(YEAR(C29),INPUT!$E$53:$P$58,6,FALSE)+F29+I29</f>
        <v>-12712.401715205124</v>
      </c>
      <c r="AH29" s="380"/>
      <c r="AI29" s="59" t="str">
        <v>Jan19 - Dec19</v>
      </c>
      <c r="AJ29" s="376">
        <f>V29/$V$8*WACC!$G$10/12</f>
        <v>113.45843682513754</v>
      </c>
      <c r="AM29" s="377"/>
      <c r="AN29" s="370"/>
    </row>
    <row r="30" spans="1:40" s="376" customFormat="1" hidden="1" outlineLevel="1">
      <c r="A30" s="370" t="str">
        <f t="shared" si="0"/>
        <v/>
      </c>
      <c r="B30" s="370">
        <f t="shared" si="7"/>
        <v>2019</v>
      </c>
      <c r="C30" s="371">
        <v>43586</v>
      </c>
      <c r="D30" s="372">
        <f t="shared" si="4"/>
        <v>0</v>
      </c>
      <c r="E30" s="372">
        <f>SUMIF(INPUT!$F$7:$VO$7,$C30,INPUT!$F$66:$VO$66)</f>
        <v>0</v>
      </c>
      <c r="F30" s="372">
        <f>-SUMIF(INPUT!$F$7:$VO$7,$C30,INPUT!$F$67:$VO$67)</f>
        <v>0</v>
      </c>
      <c r="G30" s="372">
        <f t="shared" si="5"/>
        <v>0</v>
      </c>
      <c r="H30" s="373">
        <f>SUMIF(INPUT!$F$7:$VO$7,$C30,INPUT!$F$195:$VO$195)</f>
        <v>2.64E-2</v>
      </c>
      <c r="I30" s="372">
        <f t="shared" si="6"/>
        <v>0</v>
      </c>
      <c r="J30" s="374">
        <f>L29+Balances!I19+Balances!J19</f>
        <v>252306.56990407495</v>
      </c>
      <c r="K30" s="372">
        <f>SUMIF(INPUT!$O$7:$VO$7,$C30,INPUT!$O$87:$VO$87)+SUMIF(INPUT!$O$7:$VO$7,$C30,INPUT!$O$108:$VO$108)</f>
        <v>-3630.2063399124399</v>
      </c>
      <c r="L30" s="374">
        <f t="shared" si="15"/>
        <v>248676.36356416252</v>
      </c>
      <c r="M30" s="374">
        <f>O29+Balances!K19</f>
        <v>332512.8416052736</v>
      </c>
      <c r="N30" s="374">
        <f>SUMIF(INPUT!$O$7:$VO$7,$C30,INPUT!$O$129:$VO$129)</f>
        <v>-617.934042524917</v>
      </c>
      <c r="O30" s="374">
        <f t="shared" si="16"/>
        <v>331894.9075627487</v>
      </c>
      <c r="P30" s="374">
        <f>R29+Balances!L19</f>
        <v>277936.45161290339</v>
      </c>
      <c r="Q30" s="374">
        <f>SUMIF(INPUT!$O$7:$VO$7,$C30,INPUT!$O$150:$VO$150)</f>
        <v>-1544.0913978494625</v>
      </c>
      <c r="R30" s="374">
        <f t="shared" si="17"/>
        <v>276392.36021505395</v>
      </c>
      <c r="S30" s="378">
        <f t="shared" si="18"/>
        <v>0.78104810532612712</v>
      </c>
      <c r="T30" s="374">
        <f>SUMIF(INPUT!$O$7:$VO$7,$C30,INPUT!$O$87:$VO$87)</f>
        <v>-2835.3657837315059</v>
      </c>
      <c r="U30" s="374">
        <f>'RateBase-G'!L14</f>
        <v>33406.963331399827</v>
      </c>
      <c r="V30" s="374">
        <f t="shared" si="19"/>
        <v>167.66530035730943</v>
      </c>
      <c r="W30" s="374">
        <f>Y29+Balances!I19</f>
        <v>55548.384418353991</v>
      </c>
      <c r="X30" s="372">
        <f>SUMIF(INPUT!$O$7:$VO$7,$C30,INPUT!$O$108:$VO$108)</f>
        <v>-794.84055618093407</v>
      </c>
      <c r="Y30" s="374">
        <f t="shared" si="20"/>
        <v>54753.543862173057</v>
      </c>
      <c r="Z30" s="374">
        <f t="shared" si="21"/>
        <v>-297.94848785409533</v>
      </c>
      <c r="AA30" s="372">
        <f>SUMIF(INPUT!$N$7:$VO$7,$C30,INPUT!$N$167:$VO$167)+SUMIF(INPUT!$N$7:$VO$7,$C30,INPUT!$N$168:$VO$168)</f>
        <v>16487.213061666669</v>
      </c>
      <c r="AB30" s="372">
        <f>SUMIF(INPUT!$N$7:$VO$7,$C30,INPUT!$N$172:$VO$172)+SUMIF(INPUT!$N$7:$VO$7,$C30,INPUT!$N$173:$VO$173)</f>
        <v>2136.212386666667</v>
      </c>
      <c r="AC30" s="372">
        <f t="shared" si="14"/>
        <v>-3013.7101417500007</v>
      </c>
      <c r="AD30" s="372">
        <f>-SUMIF(INPUT!$N$7:$CK$7,$C30,INPUT!$N$183:$CK$183)</f>
        <v>0</v>
      </c>
      <c r="AE30" s="372">
        <f>-SUMIF(INPUT!$N$7:$CK$7,$C30,INPUT!$N$184:$CK$184)</f>
        <v>0</v>
      </c>
      <c r="AF30" s="372">
        <f t="shared" si="22"/>
        <v>-8936.2251095336069</v>
      </c>
      <c r="AG30" s="375">
        <f>AF30*HLOOKUP(YEAR(C30),INPUT!$E$53:$P$58,6,FALSE)+F30+I30</f>
        <v>-12669.779960296748</v>
      </c>
      <c r="AH30" s="380"/>
      <c r="AI30" s="59" t="str">
        <v>Jan19 - Dec19</v>
      </c>
      <c r="AJ30" s="376">
        <f>V30/$V$8*WACC!$G$10/12</f>
        <v>134.06189374078716</v>
      </c>
      <c r="AM30" s="377"/>
      <c r="AN30" s="370"/>
    </row>
    <row r="31" spans="1:40" s="376" customFormat="1" hidden="1" outlineLevel="1">
      <c r="A31" s="370" t="str">
        <f t="shared" si="0"/>
        <v/>
      </c>
      <c r="B31" s="370">
        <f t="shared" si="7"/>
        <v>2019</v>
      </c>
      <c r="C31" s="371">
        <v>43617</v>
      </c>
      <c r="D31" s="372">
        <f t="shared" si="4"/>
        <v>0</v>
      </c>
      <c r="E31" s="372">
        <f>SUMIF(INPUT!$F$7:$VO$7,$C31,INPUT!$F$66:$VO$66)</f>
        <v>0</v>
      </c>
      <c r="F31" s="372">
        <f>-SUMIF(INPUT!$F$7:$VO$7,$C31,INPUT!$F$67:$VO$67)</f>
        <v>0</v>
      </c>
      <c r="G31" s="372">
        <f t="shared" si="5"/>
        <v>0</v>
      </c>
      <c r="H31" s="373">
        <f>SUMIF(INPUT!$F$7:$VO$7,$C31,INPUT!$F$195:$VO$195)</f>
        <v>2.6100000000000002E-2</v>
      </c>
      <c r="I31" s="372">
        <f t="shared" si="6"/>
        <v>0</v>
      </c>
      <c r="J31" s="374">
        <f>L30+Balances!I20+Balances!J20</f>
        <v>248676.36356416252</v>
      </c>
      <c r="K31" s="372">
        <f>SUMIF(INPUT!$O$7:$VO$7,$C31,INPUT!$O$87:$VO$87)+SUMIF(INPUT!$O$7:$VO$7,$C31,INPUT!$O$108:$VO$108)</f>
        <v>-3630.2063399124399</v>
      </c>
      <c r="L31" s="374">
        <f t="shared" si="15"/>
        <v>245046.15722425008</v>
      </c>
      <c r="M31" s="374">
        <f>O30+Balances!K20</f>
        <v>331894.9075627487</v>
      </c>
      <c r="N31" s="374">
        <f>SUMIF(INPUT!$O$7:$VO$7,$C31,INPUT!$O$129:$VO$129)</f>
        <v>-617.934042524917</v>
      </c>
      <c r="O31" s="374">
        <f t="shared" si="16"/>
        <v>331276.97352022381</v>
      </c>
      <c r="P31" s="374">
        <f>R30+Balances!L20</f>
        <v>276392.36021505395</v>
      </c>
      <c r="Q31" s="374">
        <f>SUMIF(INPUT!$O$7:$VO$7,$C31,INPUT!$O$150:$VO$150)</f>
        <v>-1544.0913978494625</v>
      </c>
      <c r="R31" s="374">
        <f t="shared" si="17"/>
        <v>274848.26881720452</v>
      </c>
      <c r="S31" s="378">
        <f t="shared" si="18"/>
        <v>0.78104810532612712</v>
      </c>
      <c r="T31" s="374">
        <f>SUMIF(INPUT!$O$7:$VO$7,$C31,INPUT!$O$87:$VO$87)</f>
        <v>-2835.3657837315059</v>
      </c>
      <c r="U31" s="374">
        <f>'RateBase-G'!L15</f>
        <v>38099.619959192059</v>
      </c>
      <c r="V31" s="374">
        <f t="shared" si="19"/>
        <v>193.1541786727409</v>
      </c>
      <c r="W31" s="374">
        <f>Y30+Balances!I20</f>
        <v>54753.543862173057</v>
      </c>
      <c r="X31" s="372">
        <f>SUMIF(INPUT!$O$7:$VO$7,$C31,INPUT!$O$108:$VO$108)</f>
        <v>-794.84055618093407</v>
      </c>
      <c r="Y31" s="374">
        <f t="shared" si="20"/>
        <v>53958.703305992123</v>
      </c>
      <c r="Z31" s="374">
        <f t="shared" si="21"/>
        <v>-293.65442798604084</v>
      </c>
      <c r="AA31" s="372">
        <f>SUMIF(INPUT!$N$7:$VO$7,$C31,INPUT!$N$167:$VO$167)+SUMIF(INPUT!$N$7:$VO$7,$C31,INPUT!$N$168:$VO$168)</f>
        <v>16487.213061666669</v>
      </c>
      <c r="AB31" s="372">
        <f>SUMIF(INPUT!$N$7:$VO$7,$C31,INPUT!$N$172:$VO$172)+SUMIF(INPUT!$N$7:$VO$7,$C31,INPUT!$N$173:$VO$173)</f>
        <v>2136.212386666667</v>
      </c>
      <c r="AC31" s="372">
        <f t="shared" si="14"/>
        <v>-3013.7101417500007</v>
      </c>
      <c r="AD31" s="372">
        <f>-SUMIF(INPUT!$N$7:$CK$7,$C31,INPUT!$N$183:$CK$183)</f>
        <v>0</v>
      </c>
      <c r="AE31" s="372">
        <f>-SUMIF(INPUT!$N$7:$CK$7,$C31,INPUT!$N$184:$CK$184)</f>
        <v>0</v>
      </c>
      <c r="AF31" s="372">
        <f t="shared" si="22"/>
        <v>-8906.4421713501215</v>
      </c>
      <c r="AG31" s="375">
        <f>AF31*HLOOKUP(YEAR(C31),INPUT!$E$53:$P$58,6,FALSE)+F31+I31</f>
        <v>-12627.553710540202</v>
      </c>
      <c r="AH31" s="380"/>
      <c r="AI31" s="59" t="str">
        <v>Jan19 - Dec19</v>
      </c>
      <c r="AJ31" s="376">
        <f>V31/$V$8*WACC!$G$10/12</f>
        <v>154.44230214379672</v>
      </c>
      <c r="AM31" s="377"/>
      <c r="AN31" s="370"/>
    </row>
    <row r="32" spans="1:40" s="376" customFormat="1" hidden="1" outlineLevel="1">
      <c r="A32" s="370" t="str">
        <f t="shared" si="0"/>
        <v/>
      </c>
      <c r="B32" s="370">
        <f t="shared" si="7"/>
        <v>2019</v>
      </c>
      <c r="C32" s="371">
        <v>43647</v>
      </c>
      <c r="D32" s="372">
        <f t="shared" si="4"/>
        <v>0</v>
      </c>
      <c r="E32" s="372">
        <f>SUMIF(INPUT!$F$7:$VO$7,$C32,INPUT!$F$66:$VO$66)</f>
        <v>0</v>
      </c>
      <c r="F32" s="372">
        <f>-SUMIF(INPUT!$F$7:$VO$7,$C32,INPUT!$F$67:$VO$67)</f>
        <v>0</v>
      </c>
      <c r="G32" s="372">
        <f t="shared" si="5"/>
        <v>0</v>
      </c>
      <c r="H32" s="373">
        <f>SUMIF(INPUT!$F$7:$VO$7,$C32,INPUT!$F$195:$VO$195)</f>
        <v>2.52E-2</v>
      </c>
      <c r="I32" s="372">
        <f t="shared" si="6"/>
        <v>0</v>
      </c>
      <c r="J32" s="374">
        <f>L31+Balances!I21+Balances!J21</f>
        <v>245046.15722425008</v>
      </c>
      <c r="K32" s="372">
        <f>SUMIF(INPUT!$O$7:$VO$7,$C32,INPUT!$O$87:$VO$87)+SUMIF(INPUT!$O$7:$VO$7,$C32,INPUT!$O$108:$VO$108)</f>
        <v>-3630.2063399124399</v>
      </c>
      <c r="L32" s="374">
        <f t="shared" si="15"/>
        <v>241415.95088433765</v>
      </c>
      <c r="M32" s="374">
        <f>O31+Balances!K21</f>
        <v>331276.97352022381</v>
      </c>
      <c r="N32" s="374">
        <f>SUMIF(INPUT!$O$7:$VO$7,$C32,INPUT!$O$129:$VO$129)</f>
        <v>-618.22577619041681</v>
      </c>
      <c r="O32" s="374">
        <f t="shared" si="16"/>
        <v>330658.7477440334</v>
      </c>
      <c r="P32" s="374">
        <f>R31+Balances!L21</f>
        <v>274848.26881720452</v>
      </c>
      <c r="Q32" s="374">
        <f>SUMIF(INPUT!$O$7:$VO$7,$C32,INPUT!$O$150:$VO$150)</f>
        <v>-1544.0913978494625</v>
      </c>
      <c r="R32" s="374">
        <f t="shared" si="17"/>
        <v>273304.17741935508</v>
      </c>
      <c r="S32" s="378">
        <f t="shared" si="18"/>
        <v>0.78104810532612712</v>
      </c>
      <c r="T32" s="374">
        <f>SUMIF(INPUT!$O$7:$VO$7,$C32,INPUT!$O$87:$VO$87)</f>
        <v>-2835.3657837315059</v>
      </c>
      <c r="U32" s="374">
        <f>'RateBase-G'!L16</f>
        <v>42739.91760524788</v>
      </c>
      <c r="V32" s="374">
        <f t="shared" si="19"/>
        <v>218.36443253187818</v>
      </c>
      <c r="W32" s="374">
        <f>Y31+Balances!I21</f>
        <v>53958.703305992123</v>
      </c>
      <c r="X32" s="372">
        <f>SUMIF(INPUT!$O$7:$VO$7,$C32,INPUT!$O$108:$VO$108)</f>
        <v>-794.84055618093407</v>
      </c>
      <c r="Y32" s="374">
        <f t="shared" si="20"/>
        <v>53163.862749811189</v>
      </c>
      <c r="Z32" s="374">
        <f t="shared" si="21"/>
        <v>-289.36036811798635</v>
      </c>
      <c r="AA32" s="372">
        <f>SUMIF(INPUT!$N$7:$VO$7,$C32,INPUT!$N$167:$VO$167)+SUMIF(INPUT!$N$7:$VO$7,$C32,INPUT!$N$168:$VO$168)</f>
        <v>16487.213061666669</v>
      </c>
      <c r="AB32" s="372">
        <f>SUMIF(INPUT!$N$7:$VO$7,$C32,INPUT!$N$172:$VO$172)+SUMIF(INPUT!$N$7:$VO$7,$C32,INPUT!$N$173:$VO$173)</f>
        <v>2136.2123866666666</v>
      </c>
      <c r="AC32" s="372">
        <f t="shared" si="14"/>
        <v>-3013.7101417500007</v>
      </c>
      <c r="AD32" s="372">
        <f>-SUMIF(INPUT!$N$7:$CK$7,$C32,INPUT!$N$183:$CK$183)</f>
        <v>0</v>
      </c>
      <c r="AE32" s="372">
        <f>-SUMIF(INPUT!$N$7:$CK$7,$C32,INPUT!$N$184:$CK$184)</f>
        <v>0</v>
      </c>
      <c r="AF32" s="372">
        <f t="shared" si="22"/>
        <v>-8877.2295912884274</v>
      </c>
      <c r="AG32" s="375">
        <f>AF32*HLOOKUP(YEAR(C32),INPUT!$E$53:$P$58,6,FALSE)+F32+I32</f>
        <v>-12586.136114528732</v>
      </c>
      <c r="AH32" s="380"/>
      <c r="AI32" s="59" t="str">
        <v>Jan19 - Dec19</v>
      </c>
      <c r="AJ32" s="376">
        <f>V32/$V$8*WACC!$G$10/12</f>
        <v>174.59992788292951</v>
      </c>
      <c r="AM32" s="377"/>
      <c r="AN32" s="370"/>
    </row>
    <row r="33" spans="1:40" s="376" customFormat="1" hidden="1" outlineLevel="1">
      <c r="A33" s="370" t="str">
        <f t="shared" si="0"/>
        <v/>
      </c>
      <c r="B33" s="370">
        <f t="shared" si="7"/>
        <v>2019</v>
      </c>
      <c r="C33" s="371">
        <v>43678</v>
      </c>
      <c r="D33" s="372">
        <f t="shared" si="4"/>
        <v>0</v>
      </c>
      <c r="E33" s="372">
        <f>SUMIF(INPUT!$F$7:$VO$7,$C33,INPUT!$F$66:$VO$66)</f>
        <v>0</v>
      </c>
      <c r="F33" s="372">
        <f>-SUMIF(INPUT!$F$7:$VO$7,$C33,INPUT!$F$67:$VO$67)</f>
        <v>0</v>
      </c>
      <c r="G33" s="372">
        <f t="shared" si="5"/>
        <v>0</v>
      </c>
      <c r="H33" s="373">
        <f>SUMIF(INPUT!$F$7:$VO$7,$C33,INPUT!$F$195:$VO$195)</f>
        <v>2.5000000000000001E-2</v>
      </c>
      <c r="I33" s="372">
        <f t="shared" si="6"/>
        <v>0</v>
      </c>
      <c r="J33" s="374">
        <f>L32+Balances!I22+Balances!J22</f>
        <v>241415.95088433765</v>
      </c>
      <c r="K33" s="372">
        <f>SUMIF(INPUT!$O$7:$VO$7,$C33,INPUT!$O$87:$VO$87)+SUMIF(INPUT!$O$7:$VO$7,$C33,INPUT!$O$108:$VO$108)</f>
        <v>-3630.2063399124399</v>
      </c>
      <c r="L33" s="374">
        <f t="shared" si="15"/>
        <v>237785.74454442522</v>
      </c>
      <c r="M33" s="374">
        <f>O32+Balances!K22</f>
        <v>330658.7477440334</v>
      </c>
      <c r="N33" s="374">
        <f>SUMIF(INPUT!$O$7:$VO$7,$C33,INPUT!$O$129:$VO$129)</f>
        <v>-618.22577619041681</v>
      </c>
      <c r="O33" s="374">
        <f t="shared" si="16"/>
        <v>330040.521967843</v>
      </c>
      <c r="P33" s="374">
        <f>R32+Balances!L22</f>
        <v>273304.17741935508</v>
      </c>
      <c r="Q33" s="374">
        <f>SUMIF(INPUT!$O$7:$VO$7,$C33,INPUT!$O$150:$VO$150)</f>
        <v>-1544.0913978494625</v>
      </c>
      <c r="R33" s="374">
        <f t="shared" si="17"/>
        <v>271760.08602150565</v>
      </c>
      <c r="S33" s="378">
        <f t="shared" si="18"/>
        <v>0.78104810532612712</v>
      </c>
      <c r="T33" s="374">
        <f>SUMIF(INPUT!$O$7:$VO$7,$C33,INPUT!$O$87:$VO$87)</f>
        <v>-2835.3657837315059</v>
      </c>
      <c r="U33" s="374">
        <f>'RateBase-G'!L17</f>
        <v>47327.708404558769</v>
      </c>
      <c r="V33" s="374">
        <f>(U32+U33)/2*$V$8</f>
        <v>243.29142194123978</v>
      </c>
      <c r="W33" s="374">
        <f>Y32+Balances!I22</f>
        <v>53163.862749811189</v>
      </c>
      <c r="X33" s="372">
        <f>SUMIF(INPUT!$O$7:$VO$7,$C33,INPUT!$O$108:$VO$108)</f>
        <v>-794.84055618093407</v>
      </c>
      <c r="Y33" s="374">
        <f t="shared" si="20"/>
        <v>52369.022193630255</v>
      </c>
      <c r="Z33" s="374">
        <f t="shared" si="21"/>
        <v>-285.06630824993186</v>
      </c>
      <c r="AA33" s="372">
        <f>SUMIF(INPUT!$N$7:$VO$7,$C33,INPUT!$N$167:$VO$167)+SUMIF(INPUT!$N$7:$VO$7,$C33,INPUT!$N$168:$VO$168)</f>
        <v>16487.213061666669</v>
      </c>
      <c r="AB33" s="372">
        <f>SUMIF(INPUT!$N$7:$VO$7,$C33,INPUT!$N$172:$VO$172)+SUMIF(INPUT!$N$7:$VO$7,$C33,INPUT!$N$173:$VO$173)</f>
        <v>2136.2123866666666</v>
      </c>
      <c r="AC33" s="372">
        <f t="shared" si="14"/>
        <v>-3013.7101417500007</v>
      </c>
      <c r="AD33" s="372">
        <f>-SUMIF(INPUT!$N$7:$CK$7,$C33,INPUT!$N$183:$CK$183)</f>
        <v>0</v>
      </c>
      <c r="AE33" s="372">
        <f>-SUMIF(INPUT!$N$7:$CK$7,$C33,INPUT!$N$184:$CK$184)</f>
        <v>0</v>
      </c>
      <c r="AF33" s="372">
        <f t="shared" si="22"/>
        <v>-8848.0085420110117</v>
      </c>
      <c r="AG33" s="375">
        <f>AF33*HLOOKUP(YEAR(C33),INPUT!$E$53:$P$58,6,FALSE)+F33+I33</f>
        <v>-12544.706510863212</v>
      </c>
      <c r="AH33" s="380"/>
      <c r="AI33" s="59" t="str">
        <v>Jan19 - Dec19</v>
      </c>
      <c r="AJ33" s="376">
        <f>V33/$V$8*WACC!$G$10/12</f>
        <v>194.53106091018071</v>
      </c>
      <c r="AM33" s="377"/>
      <c r="AN33" s="370"/>
    </row>
    <row r="34" spans="1:40" s="376" customFormat="1" hidden="1" outlineLevel="1">
      <c r="A34" s="370" t="str">
        <f t="shared" si="0"/>
        <v/>
      </c>
      <c r="B34" s="370">
        <f t="shared" si="7"/>
        <v>2019</v>
      </c>
      <c r="C34" s="371">
        <v>43709</v>
      </c>
      <c r="D34" s="372">
        <f t="shared" si="4"/>
        <v>0</v>
      </c>
      <c r="E34" s="372">
        <f>SUMIF(INPUT!$F$7:$VO$7,$C34,INPUT!$F$66:$VO$66)</f>
        <v>0</v>
      </c>
      <c r="F34" s="372">
        <f>-SUMIF(INPUT!$F$7:$VO$7,$C34,INPUT!$F$67:$VO$67)</f>
        <v>0</v>
      </c>
      <c r="G34" s="372">
        <f t="shared" si="5"/>
        <v>0</v>
      </c>
      <c r="H34" s="373">
        <f>SUMIF(INPUT!$F$7:$VO$7,$C34,INPUT!$F$195:$VO$195)</f>
        <v>2.3E-2</v>
      </c>
      <c r="I34" s="372">
        <f t="shared" si="6"/>
        <v>0</v>
      </c>
      <c r="J34" s="374">
        <f>L33+Balances!I23+Balances!J23</f>
        <v>237785.74454442522</v>
      </c>
      <c r="K34" s="372">
        <f>SUMIF(INPUT!$O$7:$VO$7,$C34,INPUT!$O$87:$VO$87)+SUMIF(INPUT!$O$7:$VO$7,$C34,INPUT!$O$108:$VO$108)</f>
        <v>-3630.2063399124399</v>
      </c>
      <c r="L34" s="374">
        <f t="shared" si="15"/>
        <v>234155.53820451279</v>
      </c>
      <c r="M34" s="374">
        <f>O33+Balances!K23</f>
        <v>330040.521967843</v>
      </c>
      <c r="N34" s="374">
        <f>SUMIF(INPUT!$O$7:$VO$7,$C34,INPUT!$O$129:$VO$129)</f>
        <v>-618.22577619041681</v>
      </c>
      <c r="O34" s="374">
        <f t="shared" si="16"/>
        <v>329422.2961916526</v>
      </c>
      <c r="P34" s="374">
        <f>R33+Balances!L23</f>
        <v>271760.08602150565</v>
      </c>
      <c r="Q34" s="374">
        <f>SUMIF(INPUT!$O$7:$VO$7,$C34,INPUT!$O$150:$VO$150)</f>
        <v>-1544.0913978494625</v>
      </c>
      <c r="R34" s="374">
        <f t="shared" si="17"/>
        <v>270215.99462365621</v>
      </c>
      <c r="S34" s="378">
        <f t="shared" si="18"/>
        <v>0.78104810532612712</v>
      </c>
      <c r="T34" s="374">
        <f>SUMIF(INPUT!$O$7:$VO$7,$C34,INPUT!$O$87:$VO$87)</f>
        <v>-2835.3657837315059</v>
      </c>
      <c r="U34" s="374">
        <f>'RateBase-G'!L18</f>
        <v>51864.686126374552</v>
      </c>
      <c r="V34" s="374">
        <f t="shared" si="19"/>
        <v>267.93932271024482</v>
      </c>
      <c r="W34" s="374">
        <f>Y33+Balances!I23</f>
        <v>52369.022193630255</v>
      </c>
      <c r="X34" s="372">
        <f>SUMIF(INPUT!$O$7:$VO$7,$C34,INPUT!$O$108:$VO$108)</f>
        <v>-794.84055618093407</v>
      </c>
      <c r="Y34" s="374">
        <f t="shared" si="20"/>
        <v>51574.181637449321</v>
      </c>
      <c r="Z34" s="374">
        <f t="shared" si="21"/>
        <v>-280.77224838187738</v>
      </c>
      <c r="AA34" s="372">
        <f>SUMIF(INPUT!$N$7:$VO$7,$C34,INPUT!$N$167:$VO$167)+SUMIF(INPUT!$N$7:$VO$7,$C34,INPUT!$N$168:$VO$168)</f>
        <v>16487.213061666669</v>
      </c>
      <c r="AB34" s="372">
        <f>SUMIF(INPUT!$N$7:$VO$7,$C34,INPUT!$N$172:$VO$172)+SUMIF(INPUT!$N$7:$VO$7,$C34,INPUT!$N$173:$VO$173)</f>
        <v>2136.2123866666666</v>
      </c>
      <c r="AC34" s="372">
        <f t="shared" si="14"/>
        <v>-3013.7101417500007</v>
      </c>
      <c r="AD34" s="372">
        <f>-SUMIF(INPUT!$N$7:$CK$7,$C34,INPUT!$N$183:$CK$183)</f>
        <v>0</v>
      </c>
      <c r="AE34" s="372">
        <f>-SUMIF(INPUT!$N$7:$CK$7,$C34,INPUT!$N$184:$CK$184)</f>
        <v>0</v>
      </c>
      <c r="AF34" s="372">
        <f t="shared" si="22"/>
        <v>-8819.0665813739524</v>
      </c>
      <c r="AG34" s="375">
        <f>AF34*HLOOKUP(YEAR(C34),INPUT!$E$53:$P$58,6,FALSE)+F34+I34</f>
        <v>-12503.67259907199</v>
      </c>
      <c r="AH34" s="380"/>
      <c r="AI34" s="59" t="str">
        <v>Jan19 - Dec19</v>
      </c>
      <c r="AJ34" s="376">
        <f>V34/$V$8*WACC!$G$10/12</f>
        <v>214.23904012106081</v>
      </c>
      <c r="AM34" s="377"/>
      <c r="AN34" s="370"/>
    </row>
    <row r="35" spans="1:40" s="376" customFormat="1" hidden="1" outlineLevel="1">
      <c r="A35" s="370" t="str">
        <f t="shared" si="0"/>
        <v/>
      </c>
      <c r="B35" s="370">
        <f t="shared" si="7"/>
        <v>2019</v>
      </c>
      <c r="C35" s="371">
        <v>43739</v>
      </c>
      <c r="D35" s="372">
        <f t="shared" si="4"/>
        <v>0</v>
      </c>
      <c r="E35" s="372">
        <f>SUMIF(INPUT!$F$7:$VO$7,$C35,INPUT!$F$66:$VO$66)</f>
        <v>0</v>
      </c>
      <c r="F35" s="372">
        <f>-SUMIF(INPUT!$F$7:$VO$7,$C35,INPUT!$F$67:$VO$67)</f>
        <v>0</v>
      </c>
      <c r="G35" s="372">
        <f t="shared" si="5"/>
        <v>0</v>
      </c>
      <c r="H35" s="373">
        <f>SUMIF(INPUT!$F$7:$VO$7,$C35,INPUT!$F$195:$VO$195)</f>
        <v>2.2100000000000002E-2</v>
      </c>
      <c r="I35" s="372">
        <f t="shared" si="6"/>
        <v>0</v>
      </c>
      <c r="J35" s="374">
        <f>L34+Balances!I24+Balances!J24</f>
        <v>234155.53820451279</v>
      </c>
      <c r="K35" s="372">
        <f>SUMIF(INPUT!$O$7:$VO$7,$C35,INPUT!$O$87:$VO$87)+SUMIF(INPUT!$O$7:$VO$7,$C35,INPUT!$O$108:$VO$108)</f>
        <v>-3630.2063399124399</v>
      </c>
      <c r="L35" s="374">
        <f t="shared" si="15"/>
        <v>230525.33186460036</v>
      </c>
      <c r="M35" s="374">
        <f>O34+Balances!K24</f>
        <v>329422.2961916526</v>
      </c>
      <c r="N35" s="374">
        <f>SUMIF(INPUT!$O$7:$VO$7,$C35,INPUT!$O$129:$VO$129)</f>
        <v>-618.22577619041681</v>
      </c>
      <c r="O35" s="374">
        <f t="shared" si="16"/>
        <v>328804.07041546219</v>
      </c>
      <c r="P35" s="374">
        <f>R34+Balances!L24</f>
        <v>270215.99462365621</v>
      </c>
      <c r="Q35" s="374">
        <f>SUMIF(INPUT!$O$7:$VO$7,$C35,INPUT!$O$150:$VO$150)</f>
        <v>-1544.0913978494625</v>
      </c>
      <c r="R35" s="374">
        <f t="shared" si="17"/>
        <v>268671.90322580677</v>
      </c>
      <c r="S35" s="378">
        <f t="shared" si="18"/>
        <v>0.78104810532612712</v>
      </c>
      <c r="T35" s="374">
        <f>SUMIF(INPUT!$O$7:$VO$7,$C35,INPUT!$O$87:$VO$87)</f>
        <v>-2835.3657837315059</v>
      </c>
      <c r="U35" s="374">
        <f>'RateBase-G'!L19</f>
        <v>56349.157001445397</v>
      </c>
      <c r="V35" s="374">
        <f t="shared" si="19"/>
        <v>292.3081348388933</v>
      </c>
      <c r="W35" s="374">
        <f>Y34+Balances!I24</f>
        <v>51574.181637449321</v>
      </c>
      <c r="X35" s="372">
        <f>SUMIF(INPUT!$O$7:$VO$7,$C35,INPUT!$O$108:$VO$108)</f>
        <v>-794.84055618093407</v>
      </c>
      <c r="Y35" s="374">
        <f t="shared" si="20"/>
        <v>50779.341081268387</v>
      </c>
      <c r="Z35" s="374">
        <f t="shared" si="21"/>
        <v>-276.47818851382294</v>
      </c>
      <c r="AA35" s="372">
        <f>SUMIF(INPUT!$N$7:$VO$7,$C35,INPUT!$N$167:$VO$167)+SUMIF(INPUT!$N$7:$VO$7,$C35,INPUT!$N$168:$VO$168)</f>
        <v>16487.213061666669</v>
      </c>
      <c r="AB35" s="372">
        <f>SUMIF(INPUT!$N$7:$VO$7,$C35,INPUT!$N$172:$VO$172)+SUMIF(INPUT!$N$7:$VO$7,$C35,INPUT!$N$173:$VO$173)</f>
        <v>2136.2123866666666</v>
      </c>
      <c r="AC35" s="372">
        <f t="shared" si="14"/>
        <v>-3013.7101417500007</v>
      </c>
      <c r="AD35" s="372">
        <f>-SUMIF(INPUT!$N$7:$CK$7,$C35,INPUT!$N$183:$CK$183)</f>
        <v>0</v>
      </c>
      <c r="AE35" s="372">
        <f>-SUMIF(INPUT!$N$7:$CK$7,$C35,INPUT!$N$184:$CK$184)</f>
        <v>0</v>
      </c>
      <c r="AF35" s="372">
        <f t="shared" si="22"/>
        <v>-8790.4037093772495</v>
      </c>
      <c r="AG35" s="375">
        <f>AF35*HLOOKUP(YEAR(C35),INPUT!$E$53:$P$58,6,FALSE)+F35+I35</f>
        <v>-12463.034379155064</v>
      </c>
      <c r="AH35" s="380"/>
      <c r="AI35" s="59" t="str">
        <v>Jan19 - Dec19</v>
      </c>
      <c r="AJ35" s="376">
        <f>V35/$V$8*WACC!$G$10/12</f>
        <v>233.72386551556977</v>
      </c>
      <c r="AM35" s="377"/>
      <c r="AN35" s="370"/>
    </row>
    <row r="36" spans="1:40" s="376" customFormat="1" hidden="1" outlineLevel="1">
      <c r="A36" s="370" t="str">
        <f t="shared" si="0"/>
        <v/>
      </c>
      <c r="B36" s="370">
        <f t="shared" si="7"/>
        <v>2019</v>
      </c>
      <c r="C36" s="371">
        <v>43770</v>
      </c>
      <c r="D36" s="372">
        <f t="shared" si="4"/>
        <v>0</v>
      </c>
      <c r="E36" s="372">
        <f>SUMIF(INPUT!$F$7:$VO$7,$C36,INPUT!$F$66:$VO$66)</f>
        <v>0</v>
      </c>
      <c r="F36" s="372">
        <f>-SUMIF(INPUT!$F$7:$VO$7,$C36,INPUT!$F$67:$VO$67)</f>
        <v>0</v>
      </c>
      <c r="G36" s="372">
        <f t="shared" si="5"/>
        <v>0</v>
      </c>
      <c r="H36" s="373">
        <f>SUMIF(INPUT!$F$7:$VO$7,$C36,INPUT!$F$195:$VO$195)</f>
        <v>2.0500000000000001E-2</v>
      </c>
      <c r="I36" s="372">
        <f t="shared" si="6"/>
        <v>0</v>
      </c>
      <c r="J36" s="374">
        <f>L35+Balances!I25+Balances!J25</f>
        <v>230525.33186460036</v>
      </c>
      <c r="K36" s="372">
        <f>SUMIF(INPUT!$O$7:$VO$7,$C36,INPUT!$O$87:$VO$87)+SUMIF(INPUT!$O$7:$VO$7,$C36,INPUT!$O$108:$VO$108)</f>
        <v>-3630.2063399124399</v>
      </c>
      <c r="L36" s="374">
        <f t="shared" si="15"/>
        <v>226895.12552468793</v>
      </c>
      <c r="M36" s="374">
        <f>O35+Balances!K25</f>
        <v>328804.07041546219</v>
      </c>
      <c r="N36" s="374">
        <f>SUMIF(INPUT!$O$7:$VO$7,$C36,INPUT!$O$129:$VO$129)</f>
        <v>-618.22577619041681</v>
      </c>
      <c r="O36" s="374">
        <f t="shared" si="16"/>
        <v>328185.84463927179</v>
      </c>
      <c r="P36" s="374">
        <f>R35+Balances!L25</f>
        <v>268671.90322580677</v>
      </c>
      <c r="Q36" s="374">
        <f>SUMIF(INPUT!$O$7:$VO$7,$C36,INPUT!$O$150:$VO$150)</f>
        <v>-1544.0913978494625</v>
      </c>
      <c r="R36" s="374">
        <f t="shared" si="17"/>
        <v>267127.81182795734</v>
      </c>
      <c r="S36" s="378">
        <f t="shared" si="18"/>
        <v>0.78104810532612712</v>
      </c>
      <c r="T36" s="374">
        <f>SUMIF(INPUT!$O$7:$VO$7,$C36,INPUT!$O$87:$VO$87)</f>
        <v>-2835.3657837315059</v>
      </c>
      <c r="U36" s="374">
        <f>'RateBase-G'!L20</f>
        <v>60782.814799021144</v>
      </c>
      <c r="V36" s="374">
        <f t="shared" si="19"/>
        <v>316.39785832718519</v>
      </c>
      <c r="W36" s="374">
        <f>Y35+Balances!I25</f>
        <v>50779.341081268387</v>
      </c>
      <c r="X36" s="372">
        <f>SUMIF(INPUT!$O$7:$VO$7,$C36,INPUT!$O$108:$VO$108)</f>
        <v>-794.84055618093407</v>
      </c>
      <c r="Y36" s="374">
        <f t="shared" si="20"/>
        <v>49984.500525087453</v>
      </c>
      <c r="Z36" s="374">
        <f t="shared" si="21"/>
        <v>-272.18412864576845</v>
      </c>
      <c r="AA36" s="372">
        <f>SUMIF(INPUT!$N$7:$VO$7,$C36,INPUT!$N$167:$VO$167)+SUMIF(INPUT!$N$7:$VO$7,$C36,INPUT!$N$168:$VO$168)</f>
        <v>16487.213061666669</v>
      </c>
      <c r="AB36" s="372">
        <f>SUMIF(INPUT!$N$7:$VO$7,$C36,INPUT!$N$172:$VO$172)+SUMIF(INPUT!$N$7:$VO$7,$C36,INPUT!$N$173:$VO$173)</f>
        <v>2136.2123866666666</v>
      </c>
      <c r="AC36" s="372">
        <f t="shared" si="14"/>
        <v>-3013.7101417500007</v>
      </c>
      <c r="AD36" s="372">
        <f>-SUMIF(INPUT!$N$7:$CK$7,$C36,INPUT!$N$183:$CK$183)</f>
        <v>0</v>
      </c>
      <c r="AE36" s="372">
        <f>-SUMIF(INPUT!$N$7:$CK$7,$C36,INPUT!$N$184:$CK$184)</f>
        <v>0</v>
      </c>
      <c r="AF36" s="372">
        <f t="shared" si="22"/>
        <v>-8762.0199260209029</v>
      </c>
      <c r="AG36" s="375">
        <f>AF36*HLOOKUP(YEAR(C36),INPUT!$E$53:$P$58,6,FALSE)+F36+I36</f>
        <v>-12422.791851112435</v>
      </c>
      <c r="AH36" s="380"/>
      <c r="AI36" s="59" t="str">
        <v>Jan19 - Dec19</v>
      </c>
      <c r="AJ36" s="376">
        <f>V36/$V$8*WACC!$G$10/12</f>
        <v>252.98553709370765</v>
      </c>
      <c r="AM36" s="377"/>
      <c r="AN36" s="370"/>
    </row>
    <row r="37" spans="1:40" s="376" customFormat="1" hidden="1" outlineLevel="1">
      <c r="A37" s="370" t="s">
        <v>44</v>
      </c>
      <c r="B37" s="370">
        <f t="shared" si="7"/>
        <v>2019</v>
      </c>
      <c r="C37" s="371">
        <v>43800</v>
      </c>
      <c r="D37" s="372">
        <f t="shared" si="4"/>
        <v>0</v>
      </c>
      <c r="E37" s="372">
        <f>SUMIF(INPUT!$F$7:$VO$7,$C37,INPUT!$F$66:$VO$66)</f>
        <v>0</v>
      </c>
      <c r="F37" s="372">
        <f>-SUMIF(INPUT!$F$7:$VO$7,$C37,INPUT!$F$67:$VO$67)</f>
        <v>0</v>
      </c>
      <c r="G37" s="372">
        <f t="shared" si="5"/>
        <v>0</v>
      </c>
      <c r="H37" s="373">
        <f>SUMIF(INPUT!$F$7:$VO$7,$C37,INPUT!$F$195:$VO$195)</f>
        <v>1.78E-2</v>
      </c>
      <c r="I37" s="372">
        <f t="shared" si="6"/>
        <v>0</v>
      </c>
      <c r="J37" s="374">
        <f>L36+Balances!I26+Balances!J26</f>
        <v>226895.12552468793</v>
      </c>
      <c r="K37" s="372">
        <f>SUMIF(INPUT!$O$7:$VO$7,$C37,INPUT!$O$87:$VO$87)+SUMIF(INPUT!$O$7:$VO$7,$C37,INPUT!$O$108:$VO$108)</f>
        <v>-3630.6455851343644</v>
      </c>
      <c r="L37" s="374">
        <f t="shared" si="15"/>
        <v>223264.47993955357</v>
      </c>
      <c r="M37" s="374">
        <f>O36+Balances!K26</f>
        <v>328185.84463927179</v>
      </c>
      <c r="N37" s="374">
        <f>SUMIF(INPUT!$O$7:$VO$7,$C37,INPUT!$O$129:$VO$129)</f>
        <v>1513.0744508695834</v>
      </c>
      <c r="O37" s="374">
        <f t="shared" si="16"/>
        <v>329698.91909014137</v>
      </c>
      <c r="P37" s="374">
        <f>R36+Balances!L26</f>
        <v>267127.81182795734</v>
      </c>
      <c r="Q37" s="374">
        <f>SUMIF(INPUT!$O$7:$VO$7,$C37,INPUT!$O$150:$VO$150)</f>
        <v>-1544.0916236559115</v>
      </c>
      <c r="R37" s="374">
        <f t="shared" si="17"/>
        <v>265583.72020430141</v>
      </c>
      <c r="S37" s="378">
        <f t="shared" si="18"/>
        <v>0.78107459471246754</v>
      </c>
      <c r="T37" s="374">
        <f>SUMIF(INPUT!$O$7:$VO$7,$C37,INPUT!$O$87:$VO$87)</f>
        <v>-2835.8050289534331</v>
      </c>
      <c r="U37" s="374">
        <f>'RateBase-G'!L21</f>
        <v>65158.566042176055</v>
      </c>
      <c r="V37" s="374">
        <f t="shared" si="19"/>
        <v>340.1939074397489</v>
      </c>
      <c r="W37" s="374">
        <f>Y36+Balances!I26</f>
        <v>49984.500525087453</v>
      </c>
      <c r="X37" s="372">
        <f>SUMIF(INPUT!$O$7:$VO$7,$C37,INPUT!$O$108:$VO$108)</f>
        <v>-794.84055618093157</v>
      </c>
      <c r="Y37" s="374">
        <f t="shared" ref="Y37:Y97" si="23">W37+X37</f>
        <v>49189.659968906519</v>
      </c>
      <c r="Z37" s="374">
        <f t="shared" si="21"/>
        <v>-267.89006877771396</v>
      </c>
      <c r="AA37" s="372">
        <f>SUMIF(INPUT!$N$7:$VO$7,$C37,INPUT!$N$167:$VO$167)+SUMIF(INPUT!$N$7:$VO$7,$C37,INPUT!$N$168:$VO$168)</f>
        <v>-9654.0750483333468</v>
      </c>
      <c r="AB37" s="372">
        <f>SUMIF(INPUT!$N$7:$VO$7,$C37,INPUT!$N$172:$VO$172)+SUMIF(INPUT!$N$7:$VO$7,$C37,INPUT!$N$173:$VO$173)</f>
        <v>6000.3233066666689</v>
      </c>
      <c r="AC37" s="372">
        <f t="shared" si="14"/>
        <v>3287.423654550003</v>
      </c>
      <c r="AD37" s="372">
        <f>-SUMIF(INPUT!$N$7:$CK$7,$C37,INPUT!$N$183:$CK$183)</f>
        <v>0</v>
      </c>
      <c r="AE37" s="372">
        <f>-SUMIF(INPUT!$N$7:$CK$7,$C37,INPUT!$N$184:$CK$184)</f>
        <v>0</v>
      </c>
      <c r="AF37" s="372">
        <f t="shared" si="22"/>
        <v>-301.93526470865436</v>
      </c>
      <c r="AG37" s="375">
        <f>AF37*HLOOKUP(YEAR(C37),INPUT!$E$53:$P$58,6,FALSE)+F37+I37</f>
        <v>-428.08381830393012</v>
      </c>
      <c r="AH37" s="379"/>
      <c r="AI37" s="59" t="str">
        <v>Jan19 - Dec19</v>
      </c>
      <c r="AJ37" s="376">
        <f>V37/$V$8*WACC!$G$10/12</f>
        <v>272.01239238684576</v>
      </c>
      <c r="AM37" s="377"/>
      <c r="AN37" s="370"/>
    </row>
    <row r="38" spans="1:40" s="376" customFormat="1" hidden="1" outlineLevel="1">
      <c r="A38" s="370">
        <v>2020</v>
      </c>
      <c r="B38" s="370">
        <f t="shared" si="7"/>
        <v>2020</v>
      </c>
      <c r="C38" s="371">
        <v>43831</v>
      </c>
      <c r="D38" s="372">
        <f t="shared" si="4"/>
        <v>0</v>
      </c>
      <c r="E38" s="372">
        <f>SUMIF(INPUT!$F$7:$VO$7,$C38,INPUT!$F$66:$VO$66)</f>
        <v>0</v>
      </c>
      <c r="F38" s="372">
        <f>-SUMIF(INPUT!$F$7:$VO$7,$C38,INPUT!$F$67:$VO$67)</f>
        <v>0</v>
      </c>
      <c r="G38" s="372">
        <f t="shared" si="5"/>
        <v>0</v>
      </c>
      <c r="H38" s="373">
        <f>SUMIF(INPUT!$F$7:$VO$7,$C38,INPUT!$F$195:$VO$195)</f>
        <v>1.95E-2</v>
      </c>
      <c r="I38" s="372">
        <f t="shared" si="6"/>
        <v>0</v>
      </c>
      <c r="J38" s="374">
        <f>L37+Balances!I27+Balances!J27</f>
        <v>223264.47993955357</v>
      </c>
      <c r="K38" s="372">
        <f>SUMIF(INPUT!$O$7:$VO$7,$C38,INPUT!$O$87:$VO$87)+SUMIF(INPUT!$O$7:$VO$7,$C38,INPUT!$O$108:$VO$108)</f>
        <v>-4016.8396124835435</v>
      </c>
      <c r="L38" s="374">
        <f t="shared" si="15"/>
        <v>219247.64032707002</v>
      </c>
      <c r="M38" s="374">
        <f>O37+Balances!K27</f>
        <v>329698.91909014137</v>
      </c>
      <c r="N38" s="374">
        <f>SUMIF(INPUT!$O$7:$VO$7,$C38,INPUT!$O$129:$VO$129)</f>
        <v>-618.21182030269495</v>
      </c>
      <c r="O38" s="374">
        <f t="shared" si="16"/>
        <v>329080.70726983866</v>
      </c>
      <c r="P38" s="374">
        <f>R37+Balances!L27</f>
        <v>265583.72020430141</v>
      </c>
      <c r="Q38" s="374">
        <f>SUMIF(INPUT!$O$7:$VO$7,$C38,INPUT!$O$150:$VO$150)</f>
        <v>-1544.0913978494625</v>
      </c>
      <c r="R38" s="374">
        <f t="shared" si="17"/>
        <v>264039.62880645198</v>
      </c>
      <c r="S38" s="378">
        <f t="shared" si="18"/>
        <v>0.78104810532612712</v>
      </c>
      <c r="T38" s="374">
        <f>SUMIF(INPUT!$O$7:$VO$7,$C38,INPUT!$O$87:$VO$87)</f>
        <v>-3137.3449687292064</v>
      </c>
      <c r="U38" s="374">
        <f>'RateBase-G'!L22</f>
        <v>72274.47781916747</v>
      </c>
      <c r="V38" s="374">
        <f t="shared" si="19"/>
        <v>371.23528335362664</v>
      </c>
      <c r="W38" s="374">
        <f>Y37+Balances!I27</f>
        <v>49189.659968906519</v>
      </c>
      <c r="X38" s="372">
        <f>SUMIF(INPUT!$O$7:$VO$7,$C38,INPUT!$O$108:$VO$108)</f>
        <v>-879.49464375433718</v>
      </c>
      <c r="Y38" s="374">
        <f t="shared" si="23"/>
        <v>48310.165325152178</v>
      </c>
      <c r="Z38" s="374">
        <f t="shared" si="21"/>
        <v>-263.36734058285543</v>
      </c>
      <c r="AA38" s="372">
        <f>SUMIF(INPUT!$N$7:$VO$7,$C38,INPUT!$N$167:$VO$167)+SUMIF(INPUT!$N$7:$VO$7,$C38,INPUT!$N$168:$VO$168)</f>
        <v>12066.810686423549</v>
      </c>
      <c r="AB38" s="372">
        <f>SUMIF(INPUT!$N$7:$VO$7,$C38,INPUT!$N$172:$VO$172)+SUMIF(INPUT!$N$7:$VO$7,$C38,INPUT!$N$173:$VO$173)</f>
        <v>3098.7834183333334</v>
      </c>
      <c r="AC38" s="372">
        <f t="shared" si="14"/>
        <v>-1883.2857262989453</v>
      </c>
      <c r="AD38" s="372">
        <f>-SUMIF(INPUT!$N$7:$CK$7,$C38,INPUT!$N$183:$CK$183)</f>
        <v>0</v>
      </c>
      <c r="AE38" s="372">
        <f>-SUMIF(INPUT!$N$7:$CK$7,$C38,INPUT!$N$184:$CK$184)</f>
        <v>0</v>
      </c>
      <c r="AF38" s="372">
        <f t="shared" si="22"/>
        <v>-7954.5606141638755</v>
      </c>
      <c r="AG38" s="375">
        <f>AF38*HLOOKUP(YEAR(C38),INPUT!$E$53:$P$58,6,FALSE)+F38+I38</f>
        <v>-11273.998758454461</v>
      </c>
      <c r="AH38" s="379"/>
      <c r="AI38" s="59" t="str">
        <v>Jan20 - Dec20</v>
      </c>
      <c r="AJ38" s="376">
        <f>V38/$V$8*WACC!$G$10/12</f>
        <v>296.83246923319177</v>
      </c>
      <c r="AM38" s="377"/>
      <c r="AN38" s="370"/>
    </row>
    <row r="39" spans="1:40" s="376" customFormat="1" hidden="1" outlineLevel="1">
      <c r="A39" s="370" t="str">
        <f t="shared" si="0"/>
        <v/>
      </c>
      <c r="B39" s="370">
        <f t="shared" si="7"/>
        <v>2020</v>
      </c>
      <c r="C39" s="371">
        <v>43862</v>
      </c>
      <c r="D39" s="372">
        <f t="shared" si="4"/>
        <v>0</v>
      </c>
      <c r="E39" s="372">
        <f>SUMIF(INPUT!$F$7:$VO$7,$C39,INPUT!$F$66:$VO$66)</f>
        <v>0</v>
      </c>
      <c r="F39" s="372">
        <f>-SUMIF(INPUT!$F$7:$VO$7,$C39,INPUT!$F$67:$VO$67)</f>
        <v>0</v>
      </c>
      <c r="G39" s="372">
        <f t="shared" si="5"/>
        <v>0</v>
      </c>
      <c r="H39" s="373">
        <f>SUMIF(INPUT!$F$7:$VO$7,$C39,INPUT!$F$195:$VO$195)</f>
        <v>1.7999999999999999E-2</v>
      </c>
      <c r="I39" s="372">
        <f t="shared" si="6"/>
        <v>0</v>
      </c>
      <c r="J39" s="374">
        <f>L38+Balances!I28+Balances!J28</f>
        <v>219247.64032707002</v>
      </c>
      <c r="K39" s="372">
        <f>SUMIF(INPUT!$O$7:$VO$7,$C39,INPUT!$O$87:$VO$87)+SUMIF(INPUT!$O$7:$VO$7,$C39,INPUT!$O$108:$VO$108)</f>
        <v>-4003.0643067056076</v>
      </c>
      <c r="L39" s="374">
        <f t="shared" si="15"/>
        <v>215244.57602036442</v>
      </c>
      <c r="M39" s="374">
        <f>O38+Balances!K28</f>
        <v>329080.70726983866</v>
      </c>
      <c r="N39" s="374">
        <f>SUMIF(INPUT!$O$7:$VO$7,$C39,INPUT!$O$129:$VO$129)</f>
        <v>-618.21182030269495</v>
      </c>
      <c r="O39" s="374">
        <f t="shared" si="16"/>
        <v>328462.49544953596</v>
      </c>
      <c r="P39" s="374">
        <f>R38+Balances!L28</f>
        <v>264039.62880645198</v>
      </c>
      <c r="Q39" s="374">
        <f>SUMIF(INPUT!$O$7:$VO$7,$C39,INPUT!$O$150:$VO$150)</f>
        <v>-1544.0913978494625</v>
      </c>
      <c r="R39" s="374">
        <f t="shared" si="17"/>
        <v>262495.53740860254</v>
      </c>
      <c r="S39" s="378">
        <f t="shared" si="18"/>
        <v>0.77931430344227326</v>
      </c>
      <c r="T39" s="374">
        <f>SUMIF(INPUT!$O$7:$VO$7,$C39,INPUT!$O$87:$VO$87)</f>
        <v>-3119.6452718149071</v>
      </c>
      <c r="U39" s="374">
        <f>'RateBase-G'!L23</f>
        <v>77456.76921241908</v>
      </c>
      <c r="V39" s="374">
        <f t="shared" si="19"/>
        <v>404.45529224211344</v>
      </c>
      <c r="W39" s="374">
        <f>Y38+Balances!I28</f>
        <v>48310.165325152178</v>
      </c>
      <c r="X39" s="372">
        <f>SUMIF(INPUT!$O$7:$VO$7,$C39,INPUT!$O$108:$VO$108)</f>
        <v>-883.41903489070057</v>
      </c>
      <c r="Y39" s="374">
        <f t="shared" si="23"/>
        <v>47426.746290261479</v>
      </c>
      <c r="Z39" s="374">
        <f t="shared" si="21"/>
        <v>-258.60534346315217</v>
      </c>
      <c r="AA39" s="372">
        <f>SUMIF(INPUT!$N$7:$VO$7,$C39,INPUT!$N$167:$VO$167)+SUMIF(INPUT!$N$7:$VO$7,$C39,INPUT!$N$168:$VO$168)</f>
        <v>12066.810686423549</v>
      </c>
      <c r="AB39" s="372">
        <f>SUMIF(INPUT!$N$7:$VO$7,$C39,INPUT!$N$172:$VO$172)+SUMIF(INPUT!$N$7:$VO$7,$C39,INPUT!$N$173:$VO$173)</f>
        <v>3098.7834183333334</v>
      </c>
      <c r="AC39" s="372">
        <f t="shared" si="14"/>
        <v>-1883.2857262989453</v>
      </c>
      <c r="AD39" s="372">
        <f>-SUMIF(INPUT!$N$7:$CK$7,$C39,INPUT!$N$183:$CK$183)</f>
        <v>0</v>
      </c>
      <c r="AE39" s="372">
        <f>-SUMIF(INPUT!$N$7:$CK$7,$C39,INPUT!$N$184:$CK$184)</f>
        <v>0</v>
      </c>
      <c r="AF39" s="372">
        <f t="shared" si="22"/>
        <v>-7902.8033023777498</v>
      </c>
      <c r="AG39" s="375">
        <f>AF39*HLOOKUP(YEAR(C39),INPUT!$E$53:$P$58,6,FALSE)+F39+I39</f>
        <v>-11200.643120459985</v>
      </c>
      <c r="AH39" s="379"/>
      <c r="AI39" s="59" t="str">
        <v>Jan20 - Dec20</v>
      </c>
      <c r="AJ39" s="376">
        <f>V39/$V$8*WACC!$G$10/12</f>
        <v>323.39453838038833</v>
      </c>
      <c r="AM39" s="377"/>
      <c r="AN39" s="370"/>
    </row>
    <row r="40" spans="1:40" s="376" customFormat="1" hidden="1" outlineLevel="1">
      <c r="A40" s="370" t="str">
        <f t="shared" si="0"/>
        <v/>
      </c>
      <c r="B40" s="370">
        <f t="shared" si="7"/>
        <v>2020</v>
      </c>
      <c r="C40" s="371">
        <v>43891</v>
      </c>
      <c r="D40" s="372">
        <f t="shared" si="4"/>
        <v>0</v>
      </c>
      <c r="E40" s="372">
        <f>SUMIF(INPUT!$F$7:$VO$7,$C40,INPUT!$F$66:$VO$66)</f>
        <v>0</v>
      </c>
      <c r="F40" s="372">
        <f>-SUMIF(INPUT!$F$7:$VO$7,$C40,INPUT!$F$67:$VO$67)</f>
        <v>0</v>
      </c>
      <c r="G40" s="372">
        <f t="shared" si="5"/>
        <v>0</v>
      </c>
      <c r="H40" s="373">
        <f>SUMIF(INPUT!$F$7:$VO$7,$C40,INPUT!$F$195:$VO$195)</f>
        <v>1.7999999999999999E-2</v>
      </c>
      <c r="I40" s="372">
        <f t="shared" si="6"/>
        <v>0</v>
      </c>
      <c r="J40" s="374">
        <f>L39+Balances!I29+Balances!J29</f>
        <v>215244.57602036442</v>
      </c>
      <c r="K40" s="372">
        <f>SUMIF(INPUT!$O$7:$VO$7,$C40,INPUT!$O$87:$VO$87)+SUMIF(INPUT!$O$7:$VO$7,$C40,INPUT!$O$108:$VO$108)</f>
        <v>-4003.0643067056076</v>
      </c>
      <c r="L40" s="374">
        <f t="shared" si="15"/>
        <v>211241.51171365881</v>
      </c>
      <c r="M40" s="374">
        <f>O39+Balances!K29</f>
        <v>328462.49544953596</v>
      </c>
      <c r="N40" s="374">
        <f>SUMIF(INPUT!$O$7:$VO$7,$C40,INPUT!$O$129:$VO$129)</f>
        <v>-618.21182030269495</v>
      </c>
      <c r="O40" s="374">
        <f t="shared" si="16"/>
        <v>327844.28362923325</v>
      </c>
      <c r="P40" s="374">
        <f>R39+Balances!L29</f>
        <v>262495.53740860254</v>
      </c>
      <c r="Q40" s="374">
        <f>SUMIF(INPUT!$O$7:$VO$7,$C40,INPUT!$O$150:$VO$150)</f>
        <v>-1544.0913978494625</v>
      </c>
      <c r="R40" s="374">
        <f t="shared" si="17"/>
        <v>260951.44601075308</v>
      </c>
      <c r="S40" s="378">
        <f t="shared" si="18"/>
        <v>0.77931430344227326</v>
      </c>
      <c r="T40" s="374">
        <f>SUMIF(INPUT!$O$7:$VO$7,$C40,INPUT!$O$87:$VO$87)</f>
        <v>-3119.6452718149071</v>
      </c>
      <c r="U40" s="374">
        <f>'RateBase-G'!L24</f>
        <v>82586.698402311711</v>
      </c>
      <c r="V40" s="374">
        <f t="shared" si="19"/>
        <v>432.31074841647427</v>
      </c>
      <c r="W40" s="374">
        <f>Y39+Balances!I29</f>
        <v>47426.746290261479</v>
      </c>
      <c r="X40" s="372">
        <f>SUMIF(INPUT!$O$7:$VO$7,$C40,INPUT!$O$108:$VO$108)</f>
        <v>-883.41903489070057</v>
      </c>
      <c r="Y40" s="374">
        <f t="shared" si="23"/>
        <v>46543.327255370779</v>
      </c>
      <c r="Z40" s="374">
        <f t="shared" si="21"/>
        <v>-253.83274574540806</v>
      </c>
      <c r="AA40" s="372">
        <f>SUMIF(INPUT!$N$7:$VO$7,$C40,INPUT!$N$167:$VO$167)+SUMIF(INPUT!$N$7:$VO$7,$C40,INPUT!$N$168:$VO$168)</f>
        <v>-23141.182693576455</v>
      </c>
      <c r="AB40" s="372">
        <f>SUMIF(INPUT!$N$7:$VO$7,$C40,INPUT!$N$172:$VO$172)+SUMIF(INPUT!$N$7:$VO$7,$C40,INPUT!$N$173:$VO$173)</f>
        <v>5447.7765783333334</v>
      </c>
      <c r="AC40" s="372">
        <f t="shared" si="14"/>
        <v>6003.6814471010557</v>
      </c>
      <c r="AD40" s="372">
        <f>-SUMIF(INPUT!$N$7:$CK$7,$C40,INPUT!$N$183:$CK$183)</f>
        <v>0</v>
      </c>
      <c r="AE40" s="372">
        <f>-SUMIF(INPUT!$N$7:$CK$7,$C40,INPUT!$N$184:$CK$184)</f>
        <v>0</v>
      </c>
      <c r="AF40" s="372">
        <f t="shared" si="22"/>
        <v>16.791924914356059</v>
      </c>
      <c r="AG40" s="375">
        <f>AF40*HLOOKUP(YEAR(C40),INPUT!$E$53:$P$58,6,FALSE)+F40+I40</f>
        <v>23.799195181116843</v>
      </c>
      <c r="AH40" s="379"/>
      <c r="AI40" s="59" t="str">
        <v>Jan20 - Dec20</v>
      </c>
      <c r="AJ40" s="376">
        <f>V40/$V$8*WACC!$G$10/12</f>
        <v>345.66721613654937</v>
      </c>
      <c r="AM40" s="377"/>
      <c r="AN40" s="370"/>
    </row>
    <row r="41" spans="1:40" s="376" customFormat="1" hidden="1" outlineLevel="1">
      <c r="A41" s="370" t="str">
        <f t="shared" si="0"/>
        <v/>
      </c>
      <c r="B41" s="370">
        <f t="shared" si="7"/>
        <v>2020</v>
      </c>
      <c r="C41" s="371">
        <v>43922</v>
      </c>
      <c r="D41" s="372">
        <f t="shared" si="4"/>
        <v>0</v>
      </c>
      <c r="E41" s="372">
        <f>SUMIF(INPUT!$F$7:$VO$7,$C41,INPUT!$F$66:$VO$66)</f>
        <v>0</v>
      </c>
      <c r="F41" s="372">
        <f>-SUMIF(INPUT!$F$7:$VO$7,$C41,INPUT!$F$67:$VO$67)</f>
        <v>0</v>
      </c>
      <c r="G41" s="372">
        <f t="shared" si="5"/>
        <v>0</v>
      </c>
      <c r="H41" s="373">
        <f>SUMIF(INPUT!$F$7:$VO$7,$C41,INPUT!$F$195:$VO$195)</f>
        <v>1.7999999999999999E-2</v>
      </c>
      <c r="I41" s="372">
        <f t="shared" si="6"/>
        <v>0</v>
      </c>
      <c r="J41" s="374">
        <f>L40+Balances!I30+Balances!J30</f>
        <v>211241.51171365881</v>
      </c>
      <c r="K41" s="372">
        <f>SUMIF(INPUT!$O$7:$VO$7,$C41,INPUT!$O$87:$VO$87)+SUMIF(INPUT!$O$7:$VO$7,$C41,INPUT!$O$108:$VO$108)</f>
        <v>-4003.0643067056076</v>
      </c>
      <c r="L41" s="374">
        <f t="shared" si="15"/>
        <v>207238.4474069532</v>
      </c>
      <c r="M41" s="374">
        <f>O40+Balances!K30</f>
        <v>327844.28362923325</v>
      </c>
      <c r="N41" s="374">
        <f>SUMIF(INPUT!$O$7:$VO$7,$C41,INPUT!$O$129:$VO$129)</f>
        <v>-618.21182030269495</v>
      </c>
      <c r="O41" s="374">
        <f t="shared" si="16"/>
        <v>327226.07180893054</v>
      </c>
      <c r="P41" s="374">
        <f>R40+Balances!L30</f>
        <v>260951.44601075308</v>
      </c>
      <c r="Q41" s="374">
        <f>SUMIF(INPUT!$O$7:$VO$7,$C41,INPUT!$O$150:$VO$150)</f>
        <v>-1544.0913978494625</v>
      </c>
      <c r="R41" s="374">
        <f t="shared" si="17"/>
        <v>259407.35461290361</v>
      </c>
      <c r="S41" s="378">
        <f t="shared" si="18"/>
        <v>0.77931430344227326</v>
      </c>
      <c r="T41" s="374">
        <f>SUMIF(INPUT!$O$7:$VO$7,$C41,INPUT!$O$87:$VO$87)</f>
        <v>-3119.6452718149071</v>
      </c>
      <c r="U41" s="374">
        <f>'RateBase-G'!L25</f>
        <v>87665.954492179517</v>
      </c>
      <c r="V41" s="374">
        <f t="shared" si="19"/>
        <v>459.8878847707071</v>
      </c>
      <c r="W41" s="374">
        <f>Y40+Balances!I30</f>
        <v>46543.327255370779</v>
      </c>
      <c r="X41" s="372">
        <f>SUMIF(INPUT!$O$7:$VO$7,$C41,INPUT!$O$108:$VO$108)</f>
        <v>-883.41903489070057</v>
      </c>
      <c r="Y41" s="374">
        <f t="shared" si="23"/>
        <v>45659.90822048008</v>
      </c>
      <c r="Z41" s="374">
        <f t="shared" si="21"/>
        <v>-249.06014802766396</v>
      </c>
      <c r="AA41" s="372">
        <f>SUMIF(INPUT!$N$7:$VO$7,$C41,INPUT!$N$167:$VO$167)+SUMIF(INPUT!$N$7:$VO$7,$C41,INPUT!$N$168:$VO$168)</f>
        <v>12066.810686423549</v>
      </c>
      <c r="AB41" s="372">
        <f>SUMIF(INPUT!$N$7:$VO$7,$C41,INPUT!$N$172:$VO$172)+SUMIF(INPUT!$N$7:$VO$7,$C41,INPUT!$N$173:$VO$173)</f>
        <v>3098.7834183333334</v>
      </c>
      <c r="AC41" s="372">
        <f t="shared" si="14"/>
        <v>-1883.2857262989453</v>
      </c>
      <c r="AD41" s="372">
        <f>-SUMIF(INPUT!$N$7:$CK$7,$C41,INPUT!$N$183:$CK$183)</f>
        <v>0</v>
      </c>
      <c r="AE41" s="372">
        <f>-SUMIF(INPUT!$N$7:$CK$7,$C41,INPUT!$N$184:$CK$184)</f>
        <v>0</v>
      </c>
      <c r="AF41" s="372">
        <f t="shared" si="22"/>
        <v>-7837.8255144136674</v>
      </c>
      <c r="AG41" s="375">
        <f>AF41*HLOOKUP(YEAR(C41),INPUT!$E$53:$P$58,6,FALSE)+F41+I41</f>
        <v>-11108.55010157849</v>
      </c>
      <c r="AH41" s="379"/>
      <c r="AI41" s="59" t="str">
        <v>Jan20 - Dec20</v>
      </c>
      <c r="AJ41" s="376">
        <f>V41/$V$8*WACC!$G$10/12</f>
        <v>367.71735480995193</v>
      </c>
      <c r="AM41" s="377"/>
      <c r="AN41" s="370"/>
    </row>
    <row r="42" spans="1:40" s="376" customFormat="1" hidden="1" outlineLevel="1">
      <c r="A42" s="370" t="str">
        <f t="shared" si="0"/>
        <v/>
      </c>
      <c r="B42" s="370">
        <f t="shared" si="7"/>
        <v>2020</v>
      </c>
      <c r="C42" s="371">
        <v>43952</v>
      </c>
      <c r="D42" s="372">
        <f t="shared" si="4"/>
        <v>0</v>
      </c>
      <c r="E42" s="372">
        <f>SUMIF(INPUT!$F$7:$VO$7,$C42,INPUT!$F$66:$VO$66)</f>
        <v>0</v>
      </c>
      <c r="F42" s="372">
        <f>-SUMIF(INPUT!$F$7:$VO$7,$C42,INPUT!$F$67:$VO$67)</f>
        <v>0</v>
      </c>
      <c r="G42" s="372">
        <f t="shared" si="5"/>
        <v>0</v>
      </c>
      <c r="H42" s="373">
        <f>SUMIF(INPUT!$F$7:$VO$7,$C42,INPUT!$F$195:$VO$195)</f>
        <v>2.47E-2</v>
      </c>
      <c r="I42" s="372">
        <f t="shared" si="6"/>
        <v>0</v>
      </c>
      <c r="J42" s="374">
        <f>L41+Balances!I31+Balances!J31</f>
        <v>207238.4474069532</v>
      </c>
      <c r="K42" s="372">
        <f>SUMIF(INPUT!$O$7:$VO$7,$C42,INPUT!$O$87:$VO$87)+SUMIF(INPUT!$O$7:$VO$7,$C42,INPUT!$O$108:$VO$108)</f>
        <v>-4003.0643067056076</v>
      </c>
      <c r="L42" s="374">
        <f t="shared" si="15"/>
        <v>203235.38310024759</v>
      </c>
      <c r="M42" s="374">
        <f>O41+Balances!K31</f>
        <v>327226.07180893054</v>
      </c>
      <c r="N42" s="374">
        <f>SUMIF(INPUT!$O$7:$VO$7,$C42,INPUT!$O$129:$VO$129)</f>
        <v>-618.21182030269495</v>
      </c>
      <c r="O42" s="374">
        <f t="shared" si="16"/>
        <v>326607.85998862784</v>
      </c>
      <c r="P42" s="374">
        <f>R41+Balances!L31</f>
        <v>259407.35461290361</v>
      </c>
      <c r="Q42" s="374">
        <f>SUMIF(INPUT!$O$7:$VO$7,$C42,INPUT!$O$150:$VO$150)</f>
        <v>-1544.0913978494625</v>
      </c>
      <c r="R42" s="374">
        <f t="shared" si="17"/>
        <v>257863.26321505415</v>
      </c>
      <c r="S42" s="378">
        <f t="shared" si="18"/>
        <v>0.77931430344227326</v>
      </c>
      <c r="T42" s="374">
        <f>SUMIF(INPUT!$O$7:$VO$7,$C42,INPUT!$O$87:$VO$87)</f>
        <v>-3119.6452718149071</v>
      </c>
      <c r="U42" s="374">
        <f>'RateBase-G'!L26</f>
        <v>92692.848378688373</v>
      </c>
      <c r="V42" s="374">
        <f t="shared" si="19"/>
        <v>487.18670130481223</v>
      </c>
      <c r="W42" s="374">
        <f>Y41+Balances!I31</f>
        <v>45659.90822048008</v>
      </c>
      <c r="X42" s="372">
        <f>SUMIF(INPUT!$O$7:$VO$7,$C42,INPUT!$O$108:$VO$108)</f>
        <v>-883.41903489070057</v>
      </c>
      <c r="Y42" s="374">
        <f t="shared" si="23"/>
        <v>44776.48918558938</v>
      </c>
      <c r="Z42" s="374">
        <f t="shared" si="21"/>
        <v>-244.28755030991988</v>
      </c>
      <c r="AA42" s="372">
        <f>SUMIF(INPUT!$N$7:$VO$7,$C42,INPUT!$N$167:$VO$167)+SUMIF(INPUT!$N$7:$VO$7,$C42,INPUT!$N$168:$VO$168)</f>
        <v>12066.810686423549</v>
      </c>
      <c r="AB42" s="372">
        <f>SUMIF(INPUT!$N$7:$VO$7,$C42,INPUT!$N$172:$VO$172)+SUMIF(INPUT!$N$7:$VO$7,$C42,INPUT!$N$173:$VO$173)</f>
        <v>3098.7834183333334</v>
      </c>
      <c r="AC42" s="372">
        <f t="shared" si="14"/>
        <v>-1883.2857262989453</v>
      </c>
      <c r="AD42" s="372">
        <f>-SUMIF(INPUT!$N$7:$CK$7,$C42,INPUT!$N$183:$CK$183)</f>
        <v>0</v>
      </c>
      <c r="AE42" s="372">
        <f>-SUMIF(INPUT!$N$7:$CK$7,$C42,INPUT!$N$184:$CK$184)</f>
        <v>0</v>
      </c>
      <c r="AF42" s="372">
        <f t="shared" si="22"/>
        <v>-7805.7541001618192</v>
      </c>
      <c r="AG42" s="375">
        <f>AF42*HLOOKUP(YEAR(C42),INPUT!$E$53:$P$58,6,FALSE)+F42+I42</f>
        <v>-11063.095286159347</v>
      </c>
      <c r="AH42" s="379"/>
      <c r="AI42" s="59" t="str">
        <v>Jan20 - Dec20</v>
      </c>
      <c r="AJ42" s="376">
        <f>V42/$V$8*WACC!$G$10/12</f>
        <v>389.54495440059617</v>
      </c>
      <c r="AM42" s="377"/>
      <c r="AN42" s="370"/>
    </row>
    <row r="43" spans="1:40" s="376" customFormat="1" hidden="1" outlineLevel="1">
      <c r="A43" s="370" t="str">
        <f t="shared" si="0"/>
        <v/>
      </c>
      <c r="B43" s="370">
        <f t="shared" si="7"/>
        <v>2020</v>
      </c>
      <c r="C43" s="371">
        <v>43983</v>
      </c>
      <c r="D43" s="372">
        <f t="shared" si="4"/>
        <v>0</v>
      </c>
      <c r="E43" s="372">
        <f>SUMIF(INPUT!$F$7:$VO$7,$C43,INPUT!$F$66:$VO$66)</f>
        <v>0</v>
      </c>
      <c r="F43" s="372">
        <f>-SUMIF(INPUT!$F$7:$VO$7,$C43,INPUT!$F$67:$VO$67)</f>
        <v>0</v>
      </c>
      <c r="G43" s="372">
        <f t="shared" si="5"/>
        <v>0</v>
      </c>
      <c r="H43" s="373">
        <f>SUMIF(INPUT!$F$7:$VO$7,$C43,INPUT!$F$195:$VO$195)</f>
        <v>2.1399999999999999E-2</v>
      </c>
      <c r="I43" s="372">
        <f t="shared" si="6"/>
        <v>0</v>
      </c>
      <c r="J43" s="374">
        <f>L42+Balances!I32+Balances!J32</f>
        <v>203235.38310024759</v>
      </c>
      <c r="K43" s="372">
        <f>SUMIF(INPUT!$O$7:$VO$7,$C43,INPUT!$O$87:$VO$87)+SUMIF(INPUT!$O$7:$VO$7,$C43,INPUT!$O$108:$VO$108)</f>
        <v>-4003.0643067056076</v>
      </c>
      <c r="L43" s="374">
        <f t="shared" si="15"/>
        <v>199232.31879354198</v>
      </c>
      <c r="M43" s="374">
        <f>O42+Balances!K32</f>
        <v>326607.85998862784</v>
      </c>
      <c r="N43" s="374">
        <f>SUMIF(INPUT!$O$7:$VO$7,$C43,INPUT!$O$129:$VO$129)</f>
        <v>-618.21182030269495</v>
      </c>
      <c r="O43" s="374">
        <f t="shared" si="16"/>
        <v>325989.64816832513</v>
      </c>
      <c r="P43" s="374">
        <f>R42+Balances!L32</f>
        <v>257863.26321505415</v>
      </c>
      <c r="Q43" s="374">
        <f>SUMIF(INPUT!$O$7:$VO$7,$C43,INPUT!$O$150:$VO$150)</f>
        <v>-1544.0913978494625</v>
      </c>
      <c r="R43" s="374">
        <f t="shared" si="17"/>
        <v>256319.17181720468</v>
      </c>
      <c r="S43" s="378">
        <f t="shared" si="18"/>
        <v>0.77931430344227326</v>
      </c>
      <c r="T43" s="374">
        <f>SUMIF(INPUT!$O$7:$VO$7,$C43,INPUT!$O$87:$VO$87)</f>
        <v>-3119.6452718149071</v>
      </c>
      <c r="U43" s="374">
        <f>'RateBase-G'!L27</f>
        <v>97669.069165172419</v>
      </c>
      <c r="V43" s="374">
        <f t="shared" si="19"/>
        <v>514.20719801878965</v>
      </c>
      <c r="W43" s="374">
        <f>Y42+Balances!I32</f>
        <v>44776.48918558938</v>
      </c>
      <c r="X43" s="372">
        <f>SUMIF(INPUT!$O$7:$VO$7,$C43,INPUT!$O$108:$VO$108)</f>
        <v>-883.41903489070057</v>
      </c>
      <c r="Y43" s="374">
        <f t="shared" si="23"/>
        <v>43893.070150698681</v>
      </c>
      <c r="Z43" s="374">
        <f t="shared" si="21"/>
        <v>-239.51495259217577</v>
      </c>
      <c r="AA43" s="372">
        <f>SUMIF(INPUT!$N$7:$VO$7,$C43,INPUT!$N$167:$VO$167)+SUMIF(INPUT!$N$7:$VO$7,$C43,INPUT!$N$168:$VO$168)</f>
        <v>12066.810686423549</v>
      </c>
      <c r="AB43" s="372">
        <f>SUMIF(INPUT!$N$7:$VO$7,$C43,INPUT!$N$172:$VO$172)+SUMIF(INPUT!$N$7:$VO$7,$C43,INPUT!$N$173:$VO$173)</f>
        <v>3098.7834183333334</v>
      </c>
      <c r="AC43" s="372">
        <f t="shared" si="14"/>
        <v>-1883.2857262989453</v>
      </c>
      <c r="AD43" s="372">
        <f>-SUMIF(INPUT!$N$7:$CK$7,$C43,INPUT!$N$183:$CK$183)</f>
        <v>0</v>
      </c>
      <c r="AE43" s="372">
        <f>-SUMIF(INPUT!$N$7:$CK$7,$C43,INPUT!$N$184:$CK$184)</f>
        <v>0</v>
      </c>
      <c r="AF43" s="372">
        <f t="shared" si="22"/>
        <v>-7773.9610057300979</v>
      </c>
      <c r="AG43" s="375">
        <f>AF43*HLOOKUP(YEAR(C43),INPUT!$E$53:$P$58,6,FALSE)+F43+I43</f>
        <v>-11018.034933421268</v>
      </c>
      <c r="AH43" s="379"/>
      <c r="AI43" s="59" t="str">
        <v>Jan20 - Dec20</v>
      </c>
      <c r="AJ43" s="376">
        <f>V43/$V$8*WACC!$G$10/12</f>
        <v>411.15001490848204</v>
      </c>
      <c r="AM43" s="377"/>
      <c r="AN43" s="370"/>
    </row>
    <row r="44" spans="1:40" s="376" customFormat="1" hidden="1" outlineLevel="1">
      <c r="A44" s="370" t="str">
        <f t="shared" si="0"/>
        <v/>
      </c>
      <c r="B44" s="370">
        <f t="shared" si="7"/>
        <v>2020</v>
      </c>
      <c r="C44" s="371">
        <v>44013</v>
      </c>
      <c r="D44" s="372">
        <f t="shared" si="4"/>
        <v>0</v>
      </c>
      <c r="E44" s="372">
        <f>SUMIF(INPUT!$F$7:$VO$7,$C44,INPUT!$F$66:$VO$66)</f>
        <v>0</v>
      </c>
      <c r="F44" s="372">
        <f>-SUMIF(INPUT!$F$7:$VO$7,$C44,INPUT!$F$67:$VO$67)</f>
        <v>0</v>
      </c>
      <c r="G44" s="372">
        <f t="shared" si="5"/>
        <v>0</v>
      </c>
      <c r="H44" s="373">
        <f>SUMIF(INPUT!$F$7:$VO$7,$C44,INPUT!$F$195:$VO$195)</f>
        <v>2.1399999999999999E-2</v>
      </c>
      <c r="I44" s="372">
        <f t="shared" si="6"/>
        <v>0</v>
      </c>
      <c r="J44" s="374">
        <f>L43+Balances!I33+Balances!J33</f>
        <v>232300.72877914811</v>
      </c>
      <c r="K44" s="372">
        <f>SUMIF(INPUT!$O$7:$VO$7,$C44,INPUT!$O$87:$VO$87)+SUMIF(INPUT!$O$7:$VO$7,$C44,INPUT!$O$108:$VO$108)</f>
        <v>-6286.897030960029</v>
      </c>
      <c r="L44" s="374">
        <f t="shared" si="15"/>
        <v>226013.83174818807</v>
      </c>
      <c r="M44" s="374">
        <f>O43+Balances!K33</f>
        <v>292921.23818271898</v>
      </c>
      <c r="N44" s="374">
        <f>SUMIF(INPUT!$O$7:$VO$7,$C44,INPUT!$O$129:$VO$129)</f>
        <v>-618.21182030269495</v>
      </c>
      <c r="O44" s="374">
        <f t="shared" si="16"/>
        <v>292303.02636241628</v>
      </c>
      <c r="P44" s="374">
        <f>R43+Balances!L33</f>
        <v>256319.17181720468</v>
      </c>
      <c r="Q44" s="374">
        <f>SUMIF(INPUT!$O$7:$VO$7,$C44,INPUT!$O$150:$VO$150)</f>
        <v>-1544.0913978494625</v>
      </c>
      <c r="R44" s="374">
        <f t="shared" si="17"/>
        <v>254775.08041935522</v>
      </c>
      <c r="S44" s="378">
        <f t="shared" si="18"/>
        <v>0.85948250296763651</v>
      </c>
      <c r="T44" s="374">
        <f>SUMIF(INPUT!$O$7:$VO$7,$C44,INPUT!$O$87:$VO$87)</f>
        <v>-5403.4779960693286</v>
      </c>
      <c r="U44" s="374">
        <f>'RateBase-G'!L28</f>
        <v>104876.7604725519</v>
      </c>
      <c r="V44" s="374">
        <f t="shared" si="19"/>
        <v>547.11848289933459</v>
      </c>
      <c r="W44" s="374">
        <f>Y43+Balances!I33</f>
        <v>43893.070150698681</v>
      </c>
      <c r="X44" s="372">
        <f>SUMIF(INPUT!$O$7:$VO$7,$C44,INPUT!$O$108:$VO$108)</f>
        <v>-883.41903489070057</v>
      </c>
      <c r="Y44" s="374">
        <f t="shared" si="23"/>
        <v>43009.651115807981</v>
      </c>
      <c r="Z44" s="374">
        <f t="shared" si="21"/>
        <v>-234.74235487443167</v>
      </c>
      <c r="AA44" s="372">
        <f>SUMIF(INPUT!$N$7:$VO$7,$C44,INPUT!$N$167:$VO$167)+SUMIF(INPUT!$N$7:$VO$7,$C44,INPUT!$N$168:$VO$168)</f>
        <v>12066.810686423549</v>
      </c>
      <c r="AB44" s="372">
        <f>SUMIF(INPUT!$N$7:$VO$7,$C44,INPUT!$N$172:$VO$172)+SUMIF(INPUT!$N$7:$VO$7,$C44,INPUT!$N$173:$VO$173)</f>
        <v>3098.7834183333334</v>
      </c>
      <c r="AC44" s="372">
        <f t="shared" si="14"/>
        <v>-1883.2857262989453</v>
      </c>
      <c r="AD44" s="372">
        <f>-SUMIF(INPUT!$N$7:$CK$7,$C44,INPUT!$N$183:$CK$183)</f>
        <v>0</v>
      </c>
      <c r="AE44" s="372">
        <f>-SUMIF(INPUT!$N$7:$CK$7,$C44,INPUT!$N$184:$CK$184)</f>
        <v>0</v>
      </c>
      <c r="AF44" s="372">
        <f t="shared" si="22"/>
        <v>-10020.109847386229</v>
      </c>
      <c r="AG44" s="375">
        <f>AF44*HLOOKUP(YEAR(C44),INPUT!$E$53:$P$58,6,FALSE)+F44+I44</f>
        <v>-14201.501686700503</v>
      </c>
      <c r="AH44" s="379"/>
      <c r="AI44" s="59" t="str">
        <v>Jan20 - Dec20</v>
      </c>
      <c r="AJ44" s="376">
        <f>V44/$V$8*WACC!$G$10/12</f>
        <v>437.46523437921155</v>
      </c>
      <c r="AM44" s="377"/>
      <c r="AN44" s="370"/>
    </row>
    <row r="45" spans="1:40" s="376" customFormat="1" hidden="1" outlineLevel="1">
      <c r="A45" s="370" t="str">
        <f t="shared" si="0"/>
        <v/>
      </c>
      <c r="B45" s="370">
        <f t="shared" si="7"/>
        <v>2020</v>
      </c>
      <c r="C45" s="371">
        <v>44044</v>
      </c>
      <c r="D45" s="372">
        <f t="shared" si="4"/>
        <v>0</v>
      </c>
      <c r="E45" s="372">
        <f>SUMIF(INPUT!$F$7:$VO$7,$C45,INPUT!$F$66:$VO$66)</f>
        <v>0</v>
      </c>
      <c r="F45" s="372">
        <f>-SUMIF(INPUT!$F$7:$VO$7,$C45,INPUT!$F$67:$VO$67)</f>
        <v>0</v>
      </c>
      <c r="G45" s="372">
        <f t="shared" si="5"/>
        <v>0</v>
      </c>
      <c r="H45" s="373">
        <f>SUMIF(INPUT!$F$7:$VO$7,$C45,INPUT!$F$195:$VO$195)</f>
        <v>2.1399999999999999E-2</v>
      </c>
      <c r="I45" s="372">
        <f t="shared" si="6"/>
        <v>0</v>
      </c>
      <c r="J45" s="374">
        <f>L44+Balances!I34+Balances!J34</f>
        <v>226013.83174818807</v>
      </c>
      <c r="K45" s="372">
        <f>SUMIF(INPUT!$O$7:$VO$7,$C45,INPUT!$O$87:$VO$87)+SUMIF(INPUT!$O$7:$VO$7,$C45,INPUT!$O$108:$VO$108)</f>
        <v>-6286.897030960029</v>
      </c>
      <c r="L45" s="374">
        <f t="shared" si="15"/>
        <v>219726.93471722802</v>
      </c>
      <c r="M45" s="374">
        <f>O44+Balances!K34</f>
        <v>292303.02636241628</v>
      </c>
      <c r="N45" s="374">
        <f>SUMIF(INPUT!$O$7:$VO$7,$C45,INPUT!$O$129:$VO$129)</f>
        <v>-618.21182030269495</v>
      </c>
      <c r="O45" s="374">
        <f t="shared" si="16"/>
        <v>291684.81454211357</v>
      </c>
      <c r="P45" s="374">
        <f>R44+Balances!L34</f>
        <v>254775.08041935522</v>
      </c>
      <c r="Q45" s="374">
        <f>SUMIF(INPUT!$O$7:$VO$7,$C45,INPUT!$O$150:$VO$150)</f>
        <v>-1544.0913978494625</v>
      </c>
      <c r="R45" s="374">
        <f t="shared" si="17"/>
        <v>253230.98902150575</v>
      </c>
      <c r="S45" s="378">
        <f t="shared" si="18"/>
        <v>0.85948250296763651</v>
      </c>
      <c r="T45" s="374">
        <f>SUMIF(INPUT!$O$7:$VO$7,$C45,INPUT!$O$87:$VO$87)</f>
        <v>-5403.4779960693286</v>
      </c>
      <c r="U45" s="374">
        <f>'RateBase-G'!L29</f>
        <v>112032.08957657243</v>
      </c>
      <c r="V45" s="374">
        <f t="shared" si="19"/>
        <v>585.915993326445</v>
      </c>
      <c r="W45" s="374">
        <f>Y44+Balances!I34</f>
        <v>43009.651115807981</v>
      </c>
      <c r="X45" s="372">
        <f>SUMIF(INPUT!$O$7:$VO$7,$C45,INPUT!$O$108:$VO$108)</f>
        <v>-883.41903489070057</v>
      </c>
      <c r="Y45" s="374">
        <f t="shared" si="23"/>
        <v>42126.232080917282</v>
      </c>
      <c r="Z45" s="374">
        <f t="shared" si="21"/>
        <v>-229.96975715668756</v>
      </c>
      <c r="AA45" s="372">
        <f>SUMIF(INPUT!$N$7:$VO$7,$C45,INPUT!$N$167:$VO$167)+SUMIF(INPUT!$N$7:$VO$7,$C45,INPUT!$N$168:$VO$168)</f>
        <v>12066.810686423549</v>
      </c>
      <c r="AB45" s="372">
        <f>SUMIF(INPUT!$N$7:$VO$7,$C45,INPUT!$N$172:$VO$172)+SUMIF(INPUT!$N$7:$VO$7,$C45,INPUT!$N$173:$VO$173)</f>
        <v>3098.7834183333334</v>
      </c>
      <c r="AC45" s="372">
        <f t="shared" si="14"/>
        <v>-1883.2857262989453</v>
      </c>
      <c r="AD45" s="372">
        <f>-SUMIF(INPUT!$N$7:$CK$7,$C45,INPUT!$N$183:$CK$183)</f>
        <v>0</v>
      </c>
      <c r="AE45" s="372">
        <f>-SUMIF(INPUT!$N$7:$CK$7,$C45,INPUT!$N$184:$CK$184)</f>
        <v>0</v>
      </c>
      <c r="AF45" s="372">
        <f t="shared" si="22"/>
        <v>-9976.5397392413743</v>
      </c>
      <c r="AG45" s="375">
        <f>AF45*HLOOKUP(YEAR(C45),INPUT!$E$53:$P$58,6,FALSE)+F45+I45</f>
        <v>-14139.7497724268</v>
      </c>
      <c r="AH45" s="379"/>
      <c r="AI45" s="59" t="str">
        <v>Jan20 - Dec20</v>
      </c>
      <c r="AJ45" s="376">
        <f>V45/$V$8*WACC!$G$10/12</f>
        <v>468.48696463110036</v>
      </c>
      <c r="AM45" s="377"/>
      <c r="AN45" s="370"/>
    </row>
    <row r="46" spans="1:40" s="376" customFormat="1" hidden="1" outlineLevel="1">
      <c r="A46" s="370" t="str">
        <f t="shared" si="0"/>
        <v/>
      </c>
      <c r="B46" s="370">
        <f t="shared" si="7"/>
        <v>2020</v>
      </c>
      <c r="C46" s="371">
        <v>44075</v>
      </c>
      <c r="D46" s="372">
        <f t="shared" si="4"/>
        <v>0</v>
      </c>
      <c r="E46" s="372">
        <f>SUMIF(INPUT!$F$7:$VO$7,$C46,INPUT!$F$66:$VO$66)</f>
        <v>0</v>
      </c>
      <c r="F46" s="372">
        <f>-SUMIF(INPUT!$F$7:$VO$7,$C46,INPUT!$F$67:$VO$67)</f>
        <v>0</v>
      </c>
      <c r="G46" s="372">
        <f t="shared" si="5"/>
        <v>0</v>
      </c>
      <c r="H46" s="373">
        <f>SUMIF(INPUT!$F$7:$VO$7,$C46,INPUT!$F$195:$VO$195)</f>
        <v>2.1399999999999999E-2</v>
      </c>
      <c r="I46" s="372">
        <f t="shared" si="6"/>
        <v>0</v>
      </c>
      <c r="J46" s="374">
        <f>L45+Balances!I35+Balances!J35</f>
        <v>219726.93471722802</v>
      </c>
      <c r="K46" s="372">
        <f>SUMIF(INPUT!$O$7:$VO$7,$C46,INPUT!$O$87:$VO$87)+SUMIF(INPUT!$O$7:$VO$7,$C46,INPUT!$O$108:$VO$108)</f>
        <v>-6286.897030960029</v>
      </c>
      <c r="L46" s="374">
        <f t="shared" si="15"/>
        <v>213440.03768626798</v>
      </c>
      <c r="M46" s="374">
        <f>O45+Balances!K35</f>
        <v>291684.81454211357</v>
      </c>
      <c r="N46" s="374">
        <f>SUMIF(INPUT!$O$7:$VO$7,$C46,INPUT!$O$129:$VO$129)</f>
        <v>-618.21182030269495</v>
      </c>
      <c r="O46" s="374">
        <f t="shared" si="16"/>
        <v>291066.60272181086</v>
      </c>
      <c r="P46" s="374">
        <f>R45+Balances!L35</f>
        <v>253230.98902150575</v>
      </c>
      <c r="Q46" s="374">
        <f>SUMIF(INPUT!$O$7:$VO$7,$C46,INPUT!$O$150:$VO$150)</f>
        <v>-1544.0913978494625</v>
      </c>
      <c r="R46" s="374">
        <f t="shared" si="17"/>
        <v>251686.89762365629</v>
      </c>
      <c r="S46" s="378">
        <f t="shared" si="18"/>
        <v>0.85948250296763651</v>
      </c>
      <c r="T46" s="374">
        <f>SUMIF(INPUT!$O$7:$VO$7,$C46,INPUT!$O$87:$VO$87)</f>
        <v>-5403.4779960693286</v>
      </c>
      <c r="U46" s="374">
        <f>'RateBase-G'!L30</f>
        <v>119136.74558056812</v>
      </c>
      <c r="V46" s="374">
        <f t="shared" si="19"/>
        <v>624.43518393342777</v>
      </c>
      <c r="W46" s="374">
        <f>Y45+Balances!I35</f>
        <v>42126.232080917282</v>
      </c>
      <c r="X46" s="372">
        <f>SUMIF(INPUT!$O$7:$VO$7,$C46,INPUT!$O$108:$VO$108)</f>
        <v>-883.41903489070057</v>
      </c>
      <c r="Y46" s="374">
        <f t="shared" si="23"/>
        <v>41242.813046026582</v>
      </c>
      <c r="Z46" s="374">
        <f t="shared" si="21"/>
        <v>-225.19715943894349</v>
      </c>
      <c r="AA46" s="372">
        <f>SUMIF(INPUT!$N$7:$VO$7,$C46,INPUT!$N$167:$VO$167)+SUMIF(INPUT!$N$7:$VO$7,$C46,INPUT!$N$168:$VO$168)</f>
        <v>12066.810686423549</v>
      </c>
      <c r="AB46" s="372">
        <f>SUMIF(INPUT!$N$7:$VO$7,$C46,INPUT!$N$172:$VO$172)+SUMIF(INPUT!$N$7:$VO$7,$C46,INPUT!$N$173:$VO$173)</f>
        <v>3098.7834183333334</v>
      </c>
      <c r="AC46" s="372">
        <f t="shared" si="14"/>
        <v>-1883.2857262989453</v>
      </c>
      <c r="AD46" s="372">
        <f>-SUMIF(INPUT!$N$7:$CK$7,$C46,INPUT!$N$183:$CK$183)</f>
        <v>0</v>
      </c>
      <c r="AE46" s="372">
        <f>-SUMIF(INPUT!$N$7:$CK$7,$C46,INPUT!$N$184:$CK$184)</f>
        <v>0</v>
      </c>
      <c r="AF46" s="372">
        <f>+K46+N46+V46+AC46+AD46+AE46+Z46+Q46</f>
        <v>-9933.2479509166478</v>
      </c>
      <c r="AG46" s="375">
        <f>AF46*HLOOKUP(YEAR(C46),INPUT!$E$53:$P$58,6,FALSE)+F46+I46</f>
        <v>-14078.392320834166</v>
      </c>
      <c r="AH46" s="379"/>
      <c r="AI46" s="59" t="str">
        <v>Jan20 - Dec20</v>
      </c>
      <c r="AJ46" s="376">
        <f>V46/$V$8*WACC!$G$10/12</f>
        <v>499.2861558002308</v>
      </c>
      <c r="AM46" s="377"/>
      <c r="AN46" s="370"/>
    </row>
    <row r="47" spans="1:40" s="376" customFormat="1" hidden="1" outlineLevel="1">
      <c r="A47" s="370" t="str">
        <f t="shared" si="0"/>
        <v/>
      </c>
      <c r="B47" s="370">
        <f t="shared" si="7"/>
        <v>2020</v>
      </c>
      <c r="C47" s="371">
        <v>44105</v>
      </c>
      <c r="D47" s="372">
        <f t="shared" si="4"/>
        <v>0</v>
      </c>
      <c r="E47" s="372">
        <f>SUMIF(INPUT!$F$7:$VO$7,$C47,INPUT!$F$66:$VO$66)</f>
        <v>0</v>
      </c>
      <c r="F47" s="372">
        <f>-SUMIF(INPUT!$F$7:$VO$7,$C47,INPUT!$F$67:$VO$67)</f>
        <v>0</v>
      </c>
      <c r="G47" s="372">
        <f t="shared" si="5"/>
        <v>0</v>
      </c>
      <c r="H47" s="373">
        <f>SUMIF(INPUT!$F$7:$VO$7,$C47,INPUT!$F$195:$VO$195)</f>
        <v>2.1399999999999999E-2</v>
      </c>
      <c r="I47" s="372">
        <f t="shared" si="6"/>
        <v>0</v>
      </c>
      <c r="J47" s="374">
        <f>L46+Balances!I36+Balances!J36</f>
        <v>213440.03768626798</v>
      </c>
      <c r="K47" s="372">
        <f>SUMIF(INPUT!$O$7:$VO$7,$C47,INPUT!$O$87:$VO$87)+SUMIF(INPUT!$O$7:$VO$7,$C47,INPUT!$O$108:$VO$108)</f>
        <v>-6286.897030960029</v>
      </c>
      <c r="L47" s="374">
        <f t="shared" si="15"/>
        <v>207153.14065530794</v>
      </c>
      <c r="M47" s="374">
        <f>O46+Balances!K36</f>
        <v>291066.60272181086</v>
      </c>
      <c r="N47" s="374">
        <f>SUMIF(INPUT!$O$7:$VO$7,$C47,INPUT!$O$129:$VO$129)</f>
        <v>-618.21182030269495</v>
      </c>
      <c r="O47" s="374">
        <f t="shared" si="16"/>
        <v>290448.39090150816</v>
      </c>
      <c r="P47" s="374">
        <f>R46+Balances!L36</f>
        <v>251686.89762365629</v>
      </c>
      <c r="Q47" s="374">
        <f>SUMIF(INPUT!$O$7:$VO$7,$C47,INPUT!$O$150:$VO$150)</f>
        <v>-1544.0913978494625</v>
      </c>
      <c r="R47" s="374">
        <f t="shared" si="17"/>
        <v>250142.80622580682</v>
      </c>
      <c r="S47" s="378">
        <f t="shared" si="18"/>
        <v>0.85948250296763651</v>
      </c>
      <c r="T47" s="374">
        <f>SUMIF(INPUT!$O$7:$VO$7,$C47,INPUT!$O$87:$VO$87)</f>
        <v>-5403.4779960693286</v>
      </c>
      <c r="U47" s="374">
        <f>'RateBase-G'!L31</f>
        <v>126189.03938120486</v>
      </c>
      <c r="V47" s="374">
        <f t="shared" si="19"/>
        <v>662.67605472028242</v>
      </c>
      <c r="W47" s="374">
        <f>Y46+Balances!I36</f>
        <v>41242.813046026582</v>
      </c>
      <c r="X47" s="372">
        <f>SUMIF(INPUT!$O$7:$VO$7,$C47,INPUT!$O$108:$VO$108)</f>
        <v>-883.41903489070057</v>
      </c>
      <c r="Y47" s="374">
        <f t="shared" si="23"/>
        <v>40359.394011135882</v>
      </c>
      <c r="Z47" s="374">
        <f t="shared" si="21"/>
        <v>-220.42456172119938</v>
      </c>
      <c r="AA47" s="372">
        <f>SUMIF(INPUT!$N$7:$VO$7,$C47,INPUT!$N$167:$VO$167)+SUMIF(INPUT!$N$7:$VO$7,$C47,INPUT!$N$168:$VO$168)</f>
        <v>12066.810686423549</v>
      </c>
      <c r="AB47" s="372">
        <f>SUMIF(INPUT!$N$7:$VO$7,$C47,INPUT!$N$172:$VO$172)+SUMIF(INPUT!$N$7:$VO$7,$C47,INPUT!$N$173:$VO$173)</f>
        <v>3098.7834183333334</v>
      </c>
      <c r="AC47" s="372">
        <f t="shared" si="14"/>
        <v>-1883.2857262989453</v>
      </c>
      <c r="AD47" s="372">
        <f>-SUMIF(INPUT!$N$7:$CK$7,$C47,INPUT!$N$183:$CK$183)</f>
        <v>0</v>
      </c>
      <c r="AE47" s="372">
        <f>-SUMIF(INPUT!$N$7:$CK$7,$C47,INPUT!$N$184:$CK$184)</f>
        <v>0</v>
      </c>
      <c r="AF47" s="372">
        <f t="shared" si="22"/>
        <v>-9890.2344824120501</v>
      </c>
      <c r="AG47" s="375">
        <f>AF47*HLOOKUP(YEAR(C47),INPUT!$E$53:$P$58,6,FALSE)+F47+I47</f>
        <v>-14017.429331922598</v>
      </c>
      <c r="AH47" s="379"/>
      <c r="AI47" s="59" t="str">
        <v>Jan20 - Dec20</v>
      </c>
      <c r="AJ47" s="376">
        <f>V47/$V$8*WACC!$G$10/12</f>
        <v>529.86280788660258</v>
      </c>
      <c r="AM47" s="377"/>
      <c r="AN47" s="370"/>
    </row>
    <row r="48" spans="1:40" s="376" customFormat="1" hidden="1" outlineLevel="1">
      <c r="A48" s="370" t="str">
        <f t="shared" si="0"/>
        <v/>
      </c>
      <c r="B48" s="370">
        <f t="shared" si="7"/>
        <v>2020</v>
      </c>
      <c r="C48" s="371">
        <v>44136</v>
      </c>
      <c r="D48" s="372">
        <f t="shared" si="4"/>
        <v>0</v>
      </c>
      <c r="E48" s="372">
        <f>SUMIF(INPUT!$F$7:$VO$7,$C48,INPUT!$F$66:$VO$66)</f>
        <v>0</v>
      </c>
      <c r="F48" s="372">
        <f>-SUMIF(INPUT!$F$7:$VO$7,$C48,INPUT!$F$67:$VO$67)</f>
        <v>0</v>
      </c>
      <c r="G48" s="372">
        <f t="shared" si="5"/>
        <v>0</v>
      </c>
      <c r="H48" s="373">
        <f>SUMIF(INPUT!$F$7:$VO$7,$C48,INPUT!$F$195:$VO$195)</f>
        <v>2.1399999999999999E-2</v>
      </c>
      <c r="I48" s="372">
        <f t="shared" si="6"/>
        <v>0</v>
      </c>
      <c r="J48" s="374">
        <f>L47+Balances!I37+Balances!J37</f>
        <v>205562.22686530795</v>
      </c>
      <c r="K48" s="372">
        <f>SUMIF(INPUT!$O$7:$VO$7,$C48,INPUT!$O$87:$VO$87)+SUMIF(INPUT!$O$7:$VO$7,$C48,INPUT!$O$108:$VO$108)</f>
        <v>-6286.897030960029</v>
      </c>
      <c r="L48" s="374">
        <f t="shared" si="15"/>
        <v>199275.32983434791</v>
      </c>
      <c r="M48" s="374">
        <f>O47+Balances!K37</f>
        <v>292511.85605150816</v>
      </c>
      <c r="N48" s="374">
        <f>SUMIF(INPUT!$O$7:$VO$7,$C48,INPUT!$O$129:$VO$129)</f>
        <v>-618.21182030269495</v>
      </c>
      <c r="O48" s="374">
        <f t="shared" si="16"/>
        <v>291893.64423120546</v>
      </c>
      <c r="P48" s="374">
        <f>R47+Balances!L37</f>
        <v>250142.80622580682</v>
      </c>
      <c r="Q48" s="374">
        <f>SUMIF(INPUT!$O$7:$VO$7,$C48,INPUT!$O$150:$VO$150)</f>
        <v>-1544.0913978494625</v>
      </c>
      <c r="R48" s="374">
        <f t="shared" si="17"/>
        <v>248598.71482795736</v>
      </c>
      <c r="S48" s="378">
        <f t="shared" si="18"/>
        <v>0.85948250296763651</v>
      </c>
      <c r="T48" s="374">
        <f>SUMIF(INPUT!$O$7:$VO$7,$C48,INPUT!$O$87:$VO$87)</f>
        <v>-5403.4779960693286</v>
      </c>
      <c r="U48" s="374">
        <f>'RateBase-G'!L32</f>
        <v>133190.66008181678</v>
      </c>
      <c r="V48" s="374">
        <f t="shared" si="19"/>
        <v>700.63860568700954</v>
      </c>
      <c r="W48" s="374">
        <f>Y47+Balances!I37</f>
        <v>40359.394011135882</v>
      </c>
      <c r="X48" s="372">
        <f>SUMIF(INPUT!$O$7:$VO$7,$C48,INPUT!$O$108:$VO$108)</f>
        <v>-883.41903489070057</v>
      </c>
      <c r="Y48" s="374">
        <f t="shared" si="23"/>
        <v>39475.974976245183</v>
      </c>
      <c r="Z48" s="374">
        <f t="shared" si="21"/>
        <v>-215.65196400345528</v>
      </c>
      <c r="AA48" s="372">
        <f>SUMIF(INPUT!$N$7:$VO$7,$C48,INPUT!$N$167:$VO$167)+SUMIF(INPUT!$N$7:$VO$7,$C48,INPUT!$N$168:$VO$168)</f>
        <v>12066.810686423549</v>
      </c>
      <c r="AB48" s="372">
        <f>SUMIF(INPUT!$N$7:$VO$7,$C48,INPUT!$N$172:$VO$172)+SUMIF(INPUT!$N$7:$VO$7,$C48,INPUT!$N$173:$VO$173)</f>
        <v>3098.7834183333334</v>
      </c>
      <c r="AC48" s="372">
        <f t="shared" si="14"/>
        <v>-1883.2857262989453</v>
      </c>
      <c r="AD48" s="372">
        <f>-SUMIF(INPUT!$N$7:$CK$7,$C48,INPUT!$N$183:$CK$183)</f>
        <v>0</v>
      </c>
      <c r="AE48" s="372">
        <f>-SUMIF(INPUT!$N$7:$CK$7,$C48,INPUT!$N$184:$CK$184)</f>
        <v>0</v>
      </c>
      <c r="AF48" s="372">
        <f t="shared" si="22"/>
        <v>-9847.4993337275773</v>
      </c>
      <c r="AG48" s="375">
        <f>AF48*HLOOKUP(YEAR(C48),INPUT!$E$53:$P$58,6,FALSE)+F48+I48</f>
        <v>-13956.860805692095</v>
      </c>
      <c r="AH48" s="379"/>
      <c r="AI48" s="59" t="str">
        <v>Jan20 - Dec20</v>
      </c>
      <c r="AJ48" s="376">
        <f>V48/$V$8*WACC!$G$10/12</f>
        <v>560.21692089021633</v>
      </c>
      <c r="AM48" s="377"/>
      <c r="AN48" s="370"/>
    </row>
    <row r="49" spans="1:42" s="376" customFormat="1" hidden="1" outlineLevel="1">
      <c r="A49" s="370"/>
      <c r="B49" s="370">
        <f t="shared" si="7"/>
        <v>2020</v>
      </c>
      <c r="C49" s="371">
        <v>44166</v>
      </c>
      <c r="D49" s="372">
        <f t="shared" si="4"/>
        <v>0</v>
      </c>
      <c r="E49" s="372">
        <f>SUMIF(INPUT!$F$7:$VO$7,$C49,INPUT!$F$66:$VO$66)</f>
        <v>0</v>
      </c>
      <c r="F49" s="372">
        <f>-SUMIF(INPUT!$F$7:$VO$7,$C49,INPUT!$F$67:$VO$67)</f>
        <v>0</v>
      </c>
      <c r="G49" s="372">
        <f t="shared" si="5"/>
        <v>0</v>
      </c>
      <c r="H49" s="373">
        <f>SUMIF(INPUT!$F$7:$VO$7,$C49,INPUT!$F$195:$VO$195)</f>
        <v>2.1399999999999999E-2</v>
      </c>
      <c r="I49" s="372">
        <f t="shared" si="6"/>
        <v>0</v>
      </c>
      <c r="J49" s="374">
        <f>L48+Balances!I38+Balances!J38</f>
        <v>199872.42038738664</v>
      </c>
      <c r="K49" s="372">
        <f>SUMIF(INPUT!$O$7:$VO$7,$C49,INPUT!$O$87:$VO$87)+SUMIF(INPUT!$O$7:$VO$7,$C49,INPUT!$O$108:$VO$108)</f>
        <v>-6690.6365267403207</v>
      </c>
      <c r="L49" s="374">
        <f t="shared" si="15"/>
        <v>193181.7838606463</v>
      </c>
      <c r="M49" s="374">
        <f>O48+Balances!K38</f>
        <v>291006.82616250269</v>
      </c>
      <c r="N49" s="374">
        <f>SUMIF(INPUT!$O$7:$VO$7,$C49,INPUT!$O$129:$VO$129)</f>
        <v>1433.8112688796527</v>
      </c>
      <c r="O49" s="374">
        <f t="shared" si="16"/>
        <v>292440.63743138232</v>
      </c>
      <c r="P49" s="374">
        <f>R48+Balances!L38</f>
        <v>248598.71482795736</v>
      </c>
      <c r="Q49" s="374">
        <f>SUMIF(INPUT!$O$7:$VO$7,$C49,INPUT!$O$150:$VO$150)</f>
        <v>-1544.0913978494625</v>
      </c>
      <c r="R49" s="374">
        <f t="shared" si="17"/>
        <v>247054.62343010789</v>
      </c>
      <c r="S49" s="378">
        <f t="shared" si="18"/>
        <v>0.86796188503740135</v>
      </c>
      <c r="T49" s="374">
        <f>SUMIF(INPUT!$O$7:$VO$7,$C49,INPUT!$O$87:$VO$87)</f>
        <v>-5807.2174918496203</v>
      </c>
      <c r="U49" s="374">
        <f>'RateBase-G'!L33</f>
        <v>140538.05145438778</v>
      </c>
      <c r="V49" s="374">
        <f t="shared" si="19"/>
        <v>739.39827667419183</v>
      </c>
      <c r="W49" s="374">
        <f>Y48+Balances!I38</f>
        <v>39240.997514890027</v>
      </c>
      <c r="X49" s="372">
        <f>SUMIF(INPUT!$O$7:$VO$7,$C49,INPUT!$O$108:$VO$108)</f>
        <v>-883.41903489070057</v>
      </c>
      <c r="Y49" s="374">
        <f t="shared" si="23"/>
        <v>38357.578479999327</v>
      </c>
      <c r="Z49" s="374">
        <f t="shared" si="21"/>
        <v>-210.24464320895314</v>
      </c>
      <c r="AA49" s="372">
        <f>SUMIF(INPUT!$N$7:$VO$7,$C49,INPUT!$N$167:$VO$167)+SUMIF(INPUT!$N$7:$VO$7,$C49,INPUT!$N$168:$VO$168)</f>
        <v>7361.0956531505144</v>
      </c>
      <c r="AB49" s="372">
        <f>SUMIF(INPUT!$N$7:$VO$7,$C49,INPUT!$N$172:$VO$172)+SUMIF(INPUT!$N$7:$VO$7,$C49,INPUT!$N$173:$VO$173)</f>
        <v>-7498.5381516666648</v>
      </c>
      <c r="AC49" s="372">
        <f t="shared" si="14"/>
        <v>-3120.5230990116074</v>
      </c>
      <c r="AD49" s="372">
        <f>-SUMIF(INPUT!$N$7:$CK$7,$C49,INPUT!$N$183:$CK$183)</f>
        <v>0</v>
      </c>
      <c r="AE49" s="372">
        <f>-SUMIF(INPUT!$N$7:$CK$7,$C49,INPUT!$N$184:$CK$184)</f>
        <v>0</v>
      </c>
      <c r="AF49" s="372">
        <f>+K49+N49+V49+AC49+AD49+AE49+Z49+Q49</f>
        <v>-9392.2861212564985</v>
      </c>
      <c r="AG49" s="375">
        <f>AF49*HLOOKUP(YEAR(C49),INPUT!$E$53:$P$58,6,FALSE)+F49+I49</f>
        <v>-13311.687119656835</v>
      </c>
      <c r="AH49" s="379"/>
      <c r="AI49" s="59" t="str">
        <v>Jan20 - Dec20</v>
      </c>
      <c r="AJ49" s="376">
        <f>V49/$V$8*WACC!$G$10/12</f>
        <v>591.20839546627917</v>
      </c>
      <c r="AM49" s="377"/>
      <c r="AN49" s="370"/>
    </row>
    <row r="50" spans="1:42" s="376" customFormat="1" hidden="1" outlineLevel="1">
      <c r="A50" s="370">
        <v>2021</v>
      </c>
      <c r="B50" s="370">
        <f t="shared" si="7"/>
        <v>2021</v>
      </c>
      <c r="C50" s="371">
        <v>44197</v>
      </c>
      <c r="D50" s="372">
        <f t="shared" si="4"/>
        <v>0</v>
      </c>
      <c r="E50" s="372">
        <f>SUMIF(INPUT!$F$7:$VO$7,$C50,INPUT!$F$66:$VO$66)</f>
        <v>0</v>
      </c>
      <c r="F50" s="372">
        <f>-SUMIF(INPUT!$F$7:$VO$7,$C50,INPUT!$F$67:$VO$67)</f>
        <v>0</v>
      </c>
      <c r="G50" s="372">
        <f t="shared" si="5"/>
        <v>0</v>
      </c>
      <c r="H50" s="373">
        <f>SUMIF(INPUT!$F$7:$VO$7,$C50,INPUT!$F$195:$VO$195)</f>
        <v>2.8E-3</v>
      </c>
      <c r="I50" s="372">
        <f t="shared" si="6"/>
        <v>0</v>
      </c>
      <c r="J50" s="374">
        <f>L49+Balances!I39+Balances!J39</f>
        <v>193181.7838606463</v>
      </c>
      <c r="K50" s="372">
        <f>SUMIF(INPUT!$O$7:$VO$7,$C50,INPUT!$O$87:$VO$87)+SUMIF(INPUT!$O$7:$VO$7,$C50,INPUT!$O$108:$VO$108)</f>
        <v>-4768.2085919086203</v>
      </c>
      <c r="L50" s="374">
        <f t="shared" si="15"/>
        <v>188413.57526873768</v>
      </c>
      <c r="M50" s="374">
        <f>O49+Balances!K39</f>
        <v>292440.63743138232</v>
      </c>
      <c r="N50" s="374">
        <f>SUMIF(INPUT!$O$7:$VO$7,$C50,INPUT!$O$129:$VO$129)</f>
        <v>-618.21182030269495</v>
      </c>
      <c r="O50" s="374">
        <f t="shared" si="16"/>
        <v>291822.42561107961</v>
      </c>
      <c r="P50" s="374">
        <f>R49+Balances!L39</f>
        <v>247054.62343010789</v>
      </c>
      <c r="Q50" s="374">
        <f>SUMIF(INPUT!$O$7:$VO$7,$C50,INPUT!$O$150:$VO$150)</f>
        <v>-1544.0913978494625</v>
      </c>
      <c r="R50" s="374">
        <f t="shared" si="17"/>
        <v>245510.53203225843</v>
      </c>
      <c r="S50" s="378">
        <f t="shared" si="18"/>
        <v>0.7958816320512917</v>
      </c>
      <c r="T50" s="374">
        <f>SUMIF(INPUT!$O$7:$VO$7,$C50,INPUT!$O$87:$VO$87)</f>
        <v>-3794.929636089224</v>
      </c>
      <c r="U50" s="374">
        <f>'RateBase-G'!L34</f>
        <v>148387.71798476001</v>
      </c>
      <c r="V50" s="374">
        <f t="shared" si="19"/>
        <v>780.44869612377124</v>
      </c>
      <c r="W50" s="374">
        <f>Y49+Balances!I39</f>
        <v>38357.578479999327</v>
      </c>
      <c r="X50" s="372">
        <f>SUMIF(INPUT!$O$7:$VO$7,$C50,INPUT!$O$108:$VO$108)</f>
        <v>-973.27895581939617</v>
      </c>
      <c r="Y50" s="374">
        <f t="shared" si="23"/>
        <v>37384.299524179929</v>
      </c>
      <c r="Z50" s="374">
        <f t="shared" si="21"/>
        <v>-204.59459204720568</v>
      </c>
      <c r="AA50" s="372">
        <f>SUMIF(INPUT!$N$7:$VO$7,$C50,INPUT!$N$167:$VO$167)+SUMIF(INPUT!$N$7:$VO$7,$C50,INPUT!$N$168:$VO$168)</f>
        <v>10545.79423585951</v>
      </c>
      <c r="AB50" s="372">
        <f>SUMIF(INPUT!$N$7:$VO$7,$C50,INPUT!$N$172:$VO$172)+SUMIF(INPUT!$N$7:$VO$7,$C50,INPUT!$N$173:$VO$173)</f>
        <v>2636.610726185786</v>
      </c>
      <c r="AC50" s="372">
        <f t="shared" si="14"/>
        <v>-1660.9285370314819</v>
      </c>
      <c r="AD50" s="372">
        <f>-SUMIF(INPUT!$N$7:$CK$7,$C50,INPUT!$N$183:$CK$183)</f>
        <v>0</v>
      </c>
      <c r="AE50" s="372">
        <f>-SUMIF(INPUT!$N$7:$CK$7,$C50,INPUT!$N$184:$CK$184)</f>
        <v>0</v>
      </c>
      <c r="AF50" s="372">
        <f t="shared" si="22"/>
        <v>-8015.5862430156949</v>
      </c>
      <c r="AG50" s="375">
        <f>AF50*HLOOKUP(YEAR(C50),INPUT!$E$53:$P$58,6,FALSE)+F50+I50</f>
        <v>-11362.093499474748</v>
      </c>
      <c r="AH50" s="379"/>
      <c r="AI50" s="381" t="str">
        <v>Jan21 - Dec21</v>
      </c>
      <c r="AJ50" s="376">
        <f>V50/$V$8*WACC!$G$10/12</f>
        <v>624.03150769365266</v>
      </c>
      <c r="AN50" s="370"/>
      <c r="AP50" s="376">
        <f t="shared" ref="AP50:AP88" si="24">K50-T50</f>
        <v>-973.27895581939629</v>
      </c>
    </row>
    <row r="51" spans="1:42" s="376" customFormat="1" hidden="1" outlineLevel="1">
      <c r="A51" s="370" t="str">
        <f t="shared" si="0"/>
        <v/>
      </c>
      <c r="B51" s="370">
        <f t="shared" si="7"/>
        <v>2021</v>
      </c>
      <c r="C51" s="371">
        <v>44228</v>
      </c>
      <c r="D51" s="372">
        <f t="shared" si="4"/>
        <v>0</v>
      </c>
      <c r="E51" s="372">
        <f>SUMIF(INPUT!$F$7:$VO$7,$C51,INPUT!$F$66:$VO$66)</f>
        <v>0</v>
      </c>
      <c r="F51" s="372">
        <f>-SUMIF(INPUT!$F$7:$VO$7,$C51,INPUT!$F$67:$VO$67)</f>
        <v>0</v>
      </c>
      <c r="G51" s="372">
        <f t="shared" si="5"/>
        <v>0</v>
      </c>
      <c r="H51" s="373">
        <f>SUMIF(INPUT!$F$7:$VO$7,$C51,INPUT!$F$195:$VO$195)</f>
        <v>1.8E-3</v>
      </c>
      <c r="I51" s="372">
        <f t="shared" si="6"/>
        <v>0</v>
      </c>
      <c r="J51" s="374">
        <f>L50+Balances!I40+Balances!J40</f>
        <v>188413.57526873768</v>
      </c>
      <c r="K51" s="372">
        <f>SUMIF(INPUT!$O$7:$VO$7,$C51,INPUT!$O$87:$VO$87)+SUMIF(INPUT!$O$7:$VO$7,$C51,INPUT!$O$108:$VO$108)</f>
        <v>-4768.2085919086203</v>
      </c>
      <c r="L51" s="374">
        <f t="shared" si="15"/>
        <v>183645.36667682906</v>
      </c>
      <c r="M51" s="374">
        <f>O50+Balances!K40</f>
        <v>291822.42561107961</v>
      </c>
      <c r="N51" s="374">
        <f>SUMIF(INPUT!$O$7:$VO$7,$C51,INPUT!$O$129:$VO$129)</f>
        <v>-618.21182030269495</v>
      </c>
      <c r="O51" s="374">
        <f t="shared" si="16"/>
        <v>291204.21379077691</v>
      </c>
      <c r="P51" s="374">
        <f>R50+Balances!L40</f>
        <v>245510.53203225843</v>
      </c>
      <c r="Q51" s="374">
        <f>SUMIF(INPUT!$O$7:$VO$7,$C51,INPUT!$O$150:$VO$150)</f>
        <v>-1544.0913978494625</v>
      </c>
      <c r="R51" s="374">
        <f t="shared" si="17"/>
        <v>243966.44063440897</v>
      </c>
      <c r="S51" s="378">
        <f t="shared" si="18"/>
        <v>0.7958816320512917</v>
      </c>
      <c r="T51" s="374">
        <f>SUMIF(INPUT!$O$7:$VO$7,$C51,INPUT!$O$87:$VO$87)</f>
        <v>-3794.929636089224</v>
      </c>
      <c r="U51" s="374">
        <f>'RateBase-G'!L35</f>
        <v>154246.71444015877</v>
      </c>
      <c r="V51" s="374">
        <f t="shared" si="19"/>
        <v>817.47865081979398</v>
      </c>
      <c r="W51" s="374">
        <f>Y50+Balances!I40</f>
        <v>37384.299524179929</v>
      </c>
      <c r="X51" s="372">
        <f>SUMIF(INPUT!$O$7:$VO$7,$C51,INPUT!$O$108:$VO$108)</f>
        <v>-973.27895581939617</v>
      </c>
      <c r="Y51" s="374">
        <f t="shared" si="23"/>
        <v>36411.020568360531</v>
      </c>
      <c r="Z51" s="374">
        <f t="shared" si="21"/>
        <v>-199.33653359497109</v>
      </c>
      <c r="AA51" s="372">
        <f>SUMIF(INPUT!$N$7:$VO$7,$C51,INPUT!$N$167:$VO$167)+SUMIF(INPUT!$N$7:$VO$7,$C51,INPUT!$N$168:$VO$168)</f>
        <v>10545.79423585951</v>
      </c>
      <c r="AB51" s="372">
        <f>SUMIF(INPUT!$N$7:$VO$7,$C51,INPUT!$N$172:$VO$172)+SUMIF(INPUT!$N$7:$VO$7,$C51,INPUT!$N$173:$VO$173)</f>
        <v>2636.610726185786</v>
      </c>
      <c r="AC51" s="372">
        <f t="shared" si="14"/>
        <v>-1660.9285370314819</v>
      </c>
      <c r="AD51" s="372">
        <f>-SUMIF(INPUT!$N$7:$CK$7,$C51,INPUT!$N$183:$CK$183)</f>
        <v>0</v>
      </c>
      <c r="AE51" s="372">
        <f>-SUMIF(INPUT!$N$7:$CK$7,$C51,INPUT!$N$184:$CK$184)</f>
        <v>0</v>
      </c>
      <c r="AF51" s="372">
        <f t="shared" si="22"/>
        <v>-7973.2982298674369</v>
      </c>
      <c r="AG51" s="375">
        <f>AF51*HLOOKUP(YEAR(C51),INPUT!$E$53:$P$58,6,FALSE)+F51+I51</f>
        <v>-11302.150240837092</v>
      </c>
      <c r="AH51" s="379"/>
      <c r="AI51" s="381" t="str">
        <v>Jan21 - Dec21</v>
      </c>
      <c r="AJ51" s="376">
        <f>V51/$V$8*WACC!$G$10/12</f>
        <v>653.6399349657537</v>
      </c>
      <c r="AN51" s="370"/>
      <c r="AP51" s="376">
        <f t="shared" si="24"/>
        <v>-973.27895581939629</v>
      </c>
    </row>
    <row r="52" spans="1:42" s="376" customFormat="1" hidden="1" outlineLevel="1">
      <c r="A52" s="370" t="str">
        <f t="shared" si="0"/>
        <v/>
      </c>
      <c r="B52" s="370">
        <f t="shared" si="7"/>
        <v>2021</v>
      </c>
      <c r="C52" s="371">
        <v>44256</v>
      </c>
      <c r="D52" s="372">
        <f t="shared" si="4"/>
        <v>0</v>
      </c>
      <c r="E52" s="372">
        <f>SUMIF(INPUT!$F$7:$VO$7,$C52,INPUT!$F$66:$VO$66)</f>
        <v>0</v>
      </c>
      <c r="F52" s="372">
        <f>-SUMIF(INPUT!$F$7:$VO$7,$C52,INPUT!$F$67:$VO$67)</f>
        <v>0</v>
      </c>
      <c r="G52" s="372">
        <f t="shared" si="5"/>
        <v>0</v>
      </c>
      <c r="H52" s="373">
        <f>SUMIF(INPUT!$F$7:$VO$7,$C52,INPUT!$F$195:$VO$195)</f>
        <v>1.8E-3</v>
      </c>
      <c r="I52" s="372">
        <f t="shared" si="6"/>
        <v>0</v>
      </c>
      <c r="J52" s="374">
        <f>L51+Balances!I41+Balances!J41</f>
        <v>183645.36667682906</v>
      </c>
      <c r="K52" s="372">
        <f>SUMIF(INPUT!$O$7:$VO$7,$C52,INPUT!$O$87:$VO$87)+SUMIF(INPUT!$O$7:$VO$7,$C52,INPUT!$O$108:$VO$108)</f>
        <v>-4768.2085919086203</v>
      </c>
      <c r="L52" s="374">
        <f t="shared" si="15"/>
        <v>178877.15808492043</v>
      </c>
      <c r="M52" s="374">
        <f>O51+Balances!K41</f>
        <v>291204.21379077691</v>
      </c>
      <c r="N52" s="374">
        <f>SUMIF(INPUT!$O$7:$VO$7,$C52,INPUT!$O$129:$VO$129)</f>
        <v>-618.21182030269495</v>
      </c>
      <c r="O52" s="374">
        <f t="shared" si="16"/>
        <v>290586.0019704742</v>
      </c>
      <c r="P52" s="374">
        <f>R51+Balances!L41</f>
        <v>243966.44063440897</v>
      </c>
      <c r="Q52" s="374">
        <f>SUMIF(INPUT!$O$7:$VO$7,$C52,INPUT!$O$150:$VO$150)</f>
        <v>-1544.0913978494625</v>
      </c>
      <c r="R52" s="374">
        <f t="shared" si="17"/>
        <v>242422.3492365595</v>
      </c>
      <c r="S52" s="378">
        <f t="shared" si="18"/>
        <v>0.7958816320512917</v>
      </c>
      <c r="T52" s="374">
        <f>SUMIF(INPUT!$O$7:$VO$7,$C52,INPUT!$O$87:$VO$87)</f>
        <v>-3794.929636089224</v>
      </c>
      <c r="U52" s="374">
        <f>'RateBase-G'!L36</f>
        <v>160053.20523410715</v>
      </c>
      <c r="V52" s="374">
        <f t="shared" si="19"/>
        <v>848.98956219012427</v>
      </c>
      <c r="W52" s="374">
        <f>Y51+Balances!I41</f>
        <v>36411.020568360531</v>
      </c>
      <c r="X52" s="372">
        <f>SUMIF(INPUT!$O$7:$VO$7,$C52,INPUT!$O$108:$VO$108)</f>
        <v>-973.27895581939617</v>
      </c>
      <c r="Y52" s="374">
        <f t="shared" si="23"/>
        <v>35437.741612541133</v>
      </c>
      <c r="Z52" s="374">
        <f t="shared" si="21"/>
        <v>-194.07847514273638</v>
      </c>
      <c r="AA52" s="372">
        <f>SUMIF(INPUT!$N$7:$VO$7,$C52,INPUT!$N$167:$VO$167)+SUMIF(INPUT!$N$7:$VO$7,$C52,INPUT!$N$168:$VO$168)</f>
        <v>10545.79423585951</v>
      </c>
      <c r="AB52" s="372">
        <f>SUMIF(INPUT!$N$7:$VO$7,$C52,INPUT!$N$172:$VO$172)+SUMIF(INPUT!$N$7:$VO$7,$C52,INPUT!$N$173:$VO$173)</f>
        <v>2636.610726185786</v>
      </c>
      <c r="AC52" s="372">
        <f t="shared" si="14"/>
        <v>-1660.9285370314819</v>
      </c>
      <c r="AD52" s="372">
        <f>-SUMIF(INPUT!$N$7:$CK$7,$C52,INPUT!$N$183:$CK$183)</f>
        <v>0</v>
      </c>
      <c r="AE52" s="372">
        <f>-SUMIF(INPUT!$N$7:$CK$7,$C52,INPUT!$N$184:$CK$184)</f>
        <v>0</v>
      </c>
      <c r="AF52" s="372">
        <f t="shared" si="22"/>
        <v>-7936.529260044872</v>
      </c>
      <c r="AG52" s="375">
        <f>AF52*HLOOKUP(YEAR(C52),INPUT!$E$53:$P$58,6,FALSE)+F52+I52</f>
        <v>-11250.030226113606</v>
      </c>
      <c r="AH52" s="379"/>
      <c r="AI52" s="381" t="str">
        <v>Jan21 - Dec21</v>
      </c>
      <c r="AJ52" s="376">
        <f>V52/$V$8*WACC!$G$10/12</f>
        <v>678.83544317646863</v>
      </c>
      <c r="AN52" s="370"/>
      <c r="AP52" s="376">
        <f t="shared" si="24"/>
        <v>-973.27895581939629</v>
      </c>
    </row>
    <row r="53" spans="1:42" s="376" customFormat="1" hidden="1" outlineLevel="1">
      <c r="A53" s="370" t="str">
        <f t="shared" si="0"/>
        <v/>
      </c>
      <c r="B53" s="370">
        <f t="shared" si="7"/>
        <v>2021</v>
      </c>
      <c r="C53" s="371">
        <v>44287</v>
      </c>
      <c r="D53" s="372">
        <f t="shared" si="4"/>
        <v>0</v>
      </c>
      <c r="E53" s="372">
        <f>SUMIF(INPUT!$F$7:$VO$7,$C53,INPUT!$F$66:$VO$66)</f>
        <v>0</v>
      </c>
      <c r="F53" s="372">
        <f>-SUMIF(INPUT!$F$7:$VO$7,$C53,INPUT!$F$67:$VO$67)</f>
        <v>0</v>
      </c>
      <c r="G53" s="372">
        <f t="shared" si="5"/>
        <v>0</v>
      </c>
      <c r="H53" s="373">
        <f>SUMIF(INPUT!$F$7:$VO$7,$C53,INPUT!$F$195:$VO$195)</f>
        <v>1.9E-3</v>
      </c>
      <c r="I53" s="372">
        <f t="shared" si="6"/>
        <v>0</v>
      </c>
      <c r="J53" s="374">
        <f>L52+Balances!I42+Balances!J42</f>
        <v>178877.15808492043</v>
      </c>
      <c r="K53" s="372">
        <f>SUMIF(INPUT!$O$7:$VO$7,$C53,INPUT!$O$87:$VO$87)+SUMIF(INPUT!$O$7:$VO$7,$C53,INPUT!$O$108:$VO$108)</f>
        <v>-4768.2085919086203</v>
      </c>
      <c r="L53" s="374">
        <f t="shared" si="15"/>
        <v>174108.94949301181</v>
      </c>
      <c r="M53" s="374">
        <f>O52+Balances!K42</f>
        <v>290586.0019704742</v>
      </c>
      <c r="N53" s="374">
        <f>SUMIF(INPUT!$O$7:$VO$7,$C53,INPUT!$O$129:$VO$129)</f>
        <v>-618.21182030269495</v>
      </c>
      <c r="O53" s="374">
        <f t="shared" si="16"/>
        <v>289967.7901501715</v>
      </c>
      <c r="P53" s="374">
        <f>R52+Balances!L42</f>
        <v>242422.3492365595</v>
      </c>
      <c r="Q53" s="374">
        <f>SUMIF(INPUT!$O$7:$VO$7,$C53,INPUT!$O$150:$VO$150)</f>
        <v>-1544.0913978494625</v>
      </c>
      <c r="R53" s="374">
        <f t="shared" si="17"/>
        <v>240878.25783871004</v>
      </c>
      <c r="S53" s="378">
        <f t="shared" si="18"/>
        <v>0.7958816320512917</v>
      </c>
      <c r="T53" s="374">
        <f>SUMIF(INPUT!$O$7:$VO$7,$C53,INPUT!$O$87:$VO$87)</f>
        <v>-3794.929636089224</v>
      </c>
      <c r="U53" s="374">
        <f>'RateBase-G'!L37</f>
        <v>165808.88409761971</v>
      </c>
      <c r="V53" s="374">
        <f t="shared" si="19"/>
        <v>880.2213912202717</v>
      </c>
      <c r="W53" s="374">
        <f>Y52+Balances!I42</f>
        <v>35437.741612541133</v>
      </c>
      <c r="X53" s="372">
        <f>SUMIF(INPUT!$O$7:$VO$7,$C53,INPUT!$O$108:$VO$108)</f>
        <v>-973.27895581939617</v>
      </c>
      <c r="Y53" s="374">
        <f t="shared" si="23"/>
        <v>34464.462656721735</v>
      </c>
      <c r="Z53" s="374">
        <f t="shared" si="21"/>
        <v>-188.82041669050179</v>
      </c>
      <c r="AA53" s="372">
        <f>SUMIF(INPUT!$N$7:$VO$7,$C53,INPUT!$N$167:$VO$167)+SUMIF(INPUT!$N$7:$VO$7,$C53,INPUT!$N$168:$VO$168)</f>
        <v>10545.79423585951</v>
      </c>
      <c r="AB53" s="372">
        <f>SUMIF(INPUT!$N$7:$VO$7,$C53,INPUT!$N$172:$VO$172)+SUMIF(INPUT!$N$7:$VO$7,$C53,INPUT!$N$173:$VO$173)</f>
        <v>2636.610726185786</v>
      </c>
      <c r="AC53" s="372">
        <f t="shared" si="14"/>
        <v>-1660.9285370314819</v>
      </c>
      <c r="AD53" s="372">
        <f>-SUMIF(INPUT!$N$7:$CK$7,$C53,INPUT!$N$183:$CK$183)</f>
        <v>0</v>
      </c>
      <c r="AE53" s="372">
        <f>-SUMIF(INPUT!$N$7:$CK$7,$C53,INPUT!$N$184:$CK$184)</f>
        <v>0</v>
      </c>
      <c r="AF53" s="372">
        <f t="shared" si="22"/>
        <v>-7900.0393725624899</v>
      </c>
      <c r="AG53" s="375">
        <f>AF53*HLOOKUP(YEAR(C53),INPUT!$E$53:$P$58,6,FALSE)+F53+I53</f>
        <v>-11198.305810607329</v>
      </c>
      <c r="AH53" s="379"/>
      <c r="AI53" s="381" t="str">
        <v>Jan21 - Dec21</v>
      </c>
      <c r="AJ53" s="376">
        <f>V53/$V$8*WACC!$G$10/12</f>
        <v>703.80780260830807</v>
      </c>
      <c r="AN53" s="370"/>
      <c r="AP53" s="376">
        <f t="shared" si="24"/>
        <v>-973.27895581939629</v>
      </c>
    </row>
    <row r="54" spans="1:42" s="376" customFormat="1" hidden="1" outlineLevel="1">
      <c r="A54" s="370" t="str">
        <f t="shared" si="0"/>
        <v/>
      </c>
      <c r="B54" s="370">
        <f t="shared" si="7"/>
        <v>2021</v>
      </c>
      <c r="C54" s="371">
        <v>44317</v>
      </c>
      <c r="D54" s="372">
        <f t="shared" si="4"/>
        <v>0</v>
      </c>
      <c r="E54" s="372">
        <f>SUMIF(INPUT!$F$7:$VO$7,$C54,INPUT!$F$66:$VO$66)</f>
        <v>0</v>
      </c>
      <c r="F54" s="372">
        <f>-SUMIF(INPUT!$F$7:$VO$7,$C54,INPUT!$F$67:$VO$67)</f>
        <v>0</v>
      </c>
      <c r="G54" s="372">
        <f t="shared" si="5"/>
        <v>0</v>
      </c>
      <c r="H54" s="373">
        <f>SUMIF(INPUT!$F$7:$VO$7,$C54,INPUT!$F$195:$VO$195)</f>
        <v>1.9E-3</v>
      </c>
      <c r="I54" s="372">
        <f t="shared" si="6"/>
        <v>0</v>
      </c>
      <c r="J54" s="374">
        <f>L53+Balances!I43+Balances!J43</f>
        <v>174108.94949301181</v>
      </c>
      <c r="K54" s="372">
        <f>SUMIF(INPUT!$O$7:$VO$7,$C54,INPUT!$O$87:$VO$87)+SUMIF(INPUT!$O$7:$VO$7,$C54,INPUT!$O$108:$VO$108)</f>
        <v>-4768.2085919086203</v>
      </c>
      <c r="L54" s="374">
        <f t="shared" si="15"/>
        <v>169340.74090110319</v>
      </c>
      <c r="M54" s="374">
        <f>O53+Balances!K43</f>
        <v>289967.7901501715</v>
      </c>
      <c r="N54" s="374">
        <f>SUMIF(INPUT!$O$7:$VO$7,$C54,INPUT!$O$129:$VO$129)</f>
        <v>-618.21182030269495</v>
      </c>
      <c r="O54" s="374">
        <f t="shared" si="16"/>
        <v>289349.57832986879</v>
      </c>
      <c r="P54" s="374">
        <f>R53+Balances!L43</f>
        <v>240878.25783871004</v>
      </c>
      <c r="Q54" s="374">
        <f>SUMIF(INPUT!$O$7:$VO$7,$C54,INPUT!$O$150:$VO$150)</f>
        <v>-1544.0913978494625</v>
      </c>
      <c r="R54" s="374">
        <f t="shared" si="17"/>
        <v>239334.16644086057</v>
      </c>
      <c r="S54" s="378">
        <f t="shared" si="18"/>
        <v>0.7958816320512917</v>
      </c>
      <c r="T54" s="374">
        <f>SUMIF(INPUT!$O$7:$VO$7,$C54,INPUT!$O$87:$VO$87)</f>
        <v>-3794.929636089224</v>
      </c>
      <c r="U54" s="374">
        <f>'RateBase-G'!L38</f>
        <v>171512.05729968191</v>
      </c>
      <c r="V54" s="374">
        <f t="shared" si="19"/>
        <v>911.17413791023603</v>
      </c>
      <c r="W54" s="374">
        <f>Y53+Balances!I43</f>
        <v>34464.462656721735</v>
      </c>
      <c r="X54" s="372">
        <f>SUMIF(INPUT!$O$7:$VO$7,$C54,INPUT!$O$108:$VO$108)</f>
        <v>-973.27895581939617</v>
      </c>
      <c r="Y54" s="374">
        <f t="shared" si="23"/>
        <v>33491.183700902337</v>
      </c>
      <c r="Z54" s="374">
        <f t="shared" si="21"/>
        <v>-183.56235823826711</v>
      </c>
      <c r="AA54" s="372">
        <f>SUMIF(INPUT!$N$7:$VO$7,$C54,INPUT!$N$167:$VO$167)+SUMIF(INPUT!$N$7:$VO$7,$C54,INPUT!$N$168:$VO$168)</f>
        <v>10545.79423585951</v>
      </c>
      <c r="AB54" s="372">
        <f>SUMIF(INPUT!$N$7:$VO$7,$C54,INPUT!$N$172:$VO$172)+SUMIF(INPUT!$N$7:$VO$7,$C54,INPUT!$N$173:$VO$173)</f>
        <v>2636.610726185786</v>
      </c>
      <c r="AC54" s="372">
        <f t="shared" si="14"/>
        <v>-1660.9285370314819</v>
      </c>
      <c r="AD54" s="372">
        <f>-SUMIF(INPUT!$N$7:$CK$7,$C54,INPUT!$N$183:$CK$183)</f>
        <v>0</v>
      </c>
      <c r="AE54" s="372">
        <f>-SUMIF(INPUT!$N$7:$CK$7,$C54,INPUT!$N$184:$CK$184)</f>
        <v>0</v>
      </c>
      <c r="AF54" s="372">
        <f t="shared" si="22"/>
        <v>-7863.8285674202907</v>
      </c>
      <c r="AG54" s="375">
        <f>AF54*HLOOKUP(YEAR(C54),INPUT!$E$53:$P$58,6,FALSE)+F54+I54</f>
        <v>-11146.976994318262</v>
      </c>
      <c r="AI54" s="381" t="str">
        <v>Jan21 - Dec21</v>
      </c>
      <c r="AJ54" s="376">
        <f>V54/$V$8*WACC!$G$10/12</f>
        <v>728.557013261272</v>
      </c>
      <c r="AN54" s="370"/>
      <c r="AP54" s="376">
        <f t="shared" si="24"/>
        <v>-973.27895581939629</v>
      </c>
    </row>
    <row r="55" spans="1:42" s="376" customFormat="1" hidden="1" outlineLevel="1">
      <c r="A55" s="370" t="str">
        <f t="shared" si="0"/>
        <v/>
      </c>
      <c r="B55" s="370">
        <f t="shared" si="7"/>
        <v>2021</v>
      </c>
      <c r="C55" s="371">
        <v>44348</v>
      </c>
      <c r="D55" s="372">
        <f t="shared" si="4"/>
        <v>0</v>
      </c>
      <c r="E55" s="372">
        <f>SUMIF(INPUT!$F$7:$VO$7,$C55,INPUT!$F$66:$VO$66)</f>
        <v>0</v>
      </c>
      <c r="F55" s="372">
        <f>-SUMIF(INPUT!$F$7:$VO$7,$C55,INPUT!$F$67:$VO$67)</f>
        <v>0</v>
      </c>
      <c r="G55" s="372">
        <f t="shared" si="5"/>
        <v>0</v>
      </c>
      <c r="H55" s="373">
        <f>SUMIF(INPUT!$F$7:$VO$7,$C55,INPUT!$F$195:$VO$195)</f>
        <v>1.9E-3</v>
      </c>
      <c r="I55" s="372">
        <f t="shared" si="6"/>
        <v>0</v>
      </c>
      <c r="J55" s="374">
        <f>L54+Balances!I44+Balances!J44</f>
        <v>169340.74090110319</v>
      </c>
      <c r="K55" s="372">
        <f>SUMIF(INPUT!$O$7:$VO$7,$C55,INPUT!$O$87:$VO$87)+SUMIF(INPUT!$O$7:$VO$7,$C55,INPUT!$O$108:$VO$108)</f>
        <v>-4768.2085919086203</v>
      </c>
      <c r="L55" s="374">
        <f t="shared" si="15"/>
        <v>164572.53230919456</v>
      </c>
      <c r="M55" s="374">
        <f>O54+Balances!K44</f>
        <v>289349.57832986879</v>
      </c>
      <c r="N55" s="374">
        <f>SUMIF(INPUT!$O$7:$VO$7,$C55,INPUT!$O$129:$VO$129)</f>
        <v>-618.21182030269495</v>
      </c>
      <c r="O55" s="374">
        <f t="shared" si="16"/>
        <v>288731.36650956608</v>
      </c>
      <c r="P55" s="374">
        <f>R54+Balances!L44</f>
        <v>239334.16644086057</v>
      </c>
      <c r="Q55" s="374">
        <f>SUMIF(INPUT!$O$7:$VO$7,$C55,INPUT!$O$150:$VO$150)</f>
        <v>-1544.0913978494625</v>
      </c>
      <c r="R55" s="374">
        <f t="shared" si="17"/>
        <v>237790.07504301111</v>
      </c>
      <c r="S55" s="378">
        <f t="shared" si="18"/>
        <v>0.7958816320512917</v>
      </c>
      <c r="T55" s="374">
        <f>SUMIF(INPUT!$O$7:$VO$7,$C55,INPUT!$O$87:$VO$87)</f>
        <v>-3794.929636089224</v>
      </c>
      <c r="U55" s="374">
        <f>'RateBase-G'!L39</f>
        <v>177164.41857130826</v>
      </c>
      <c r="V55" s="374">
        <f t="shared" si="19"/>
        <v>941.8478022600176</v>
      </c>
      <c r="W55" s="374">
        <f>Y54+Balances!I44</f>
        <v>33491.183700902337</v>
      </c>
      <c r="X55" s="372">
        <f>SUMIF(INPUT!$O$7:$VO$7,$C55,INPUT!$O$108:$VO$108)</f>
        <v>-973.27895581939617</v>
      </c>
      <c r="Y55" s="374">
        <f t="shared" si="23"/>
        <v>32517.904745082942</v>
      </c>
      <c r="Z55" s="374">
        <f t="shared" si="21"/>
        <v>-178.30429978603249</v>
      </c>
      <c r="AA55" s="372">
        <f>SUMIF(INPUT!$N$7:$VO$7,$C55,INPUT!$N$167:$VO$167)+SUMIF(INPUT!$N$7:$VO$7,$C55,INPUT!$N$168:$VO$168)</f>
        <v>10545.79423585951</v>
      </c>
      <c r="AB55" s="372">
        <f>SUMIF(INPUT!$N$7:$VO$7,$C55,INPUT!$N$172:$VO$172)+SUMIF(INPUT!$N$7:$VO$7,$C55,INPUT!$N$173:$VO$173)</f>
        <v>2636.610726185786</v>
      </c>
      <c r="AC55" s="372">
        <f t="shared" si="14"/>
        <v>-1660.9285370314819</v>
      </c>
      <c r="AD55" s="372">
        <f>-SUMIF(INPUT!$N$7:$CK$7,$C55,INPUT!$N$183:$CK$183)</f>
        <v>0</v>
      </c>
      <c r="AE55" s="372">
        <f>-SUMIF(INPUT!$N$7:$CK$7,$C55,INPUT!$N$184:$CK$184)</f>
        <v>0</v>
      </c>
      <c r="AF55" s="372">
        <f>+K55+N55+V55+AC55+AD55+AE55+Z55+Q55</f>
        <v>-7827.8968446182744</v>
      </c>
      <c r="AG55" s="375">
        <f>AF55*HLOOKUP(YEAR(C55),INPUT!$E$53:$P$58,6,FALSE)+F55+I55</f>
        <v>-11096.043777246403</v>
      </c>
      <c r="AI55" s="381" t="str">
        <v>Jan21 - Dec21</v>
      </c>
      <c r="AJ55" s="376">
        <f>V55/$V$8*WACC!$G$10/12</f>
        <v>753.08307513536022</v>
      </c>
      <c r="AN55" s="370"/>
      <c r="AP55" s="376">
        <f t="shared" si="24"/>
        <v>-973.27895581939629</v>
      </c>
    </row>
    <row r="56" spans="1:42" s="376" customFormat="1" collapsed="1">
      <c r="A56" s="370" t="str">
        <f t="shared" si="0"/>
        <v/>
      </c>
      <c r="B56" s="370">
        <f t="shared" si="7"/>
        <v>2021</v>
      </c>
      <c r="C56" s="371">
        <v>44378</v>
      </c>
      <c r="D56" s="372">
        <f t="shared" si="4"/>
        <v>0</v>
      </c>
      <c r="E56" s="372">
        <f>SUMIF(INPUT!$F$7:$VO$7,$C56,INPUT!$F$66:$VO$66)</f>
        <v>0</v>
      </c>
      <c r="F56" s="372">
        <f>-SUMIF(INPUT!$F$7:$VO$7,$C56,INPUT!$F$67:$VO$67)</f>
        <v>0</v>
      </c>
      <c r="G56" s="372">
        <f t="shared" si="5"/>
        <v>0</v>
      </c>
      <c r="H56" s="373">
        <f>SUMIF(INPUT!$F$7:$VO$7,$C56,INPUT!$F$195:$VO$195)</f>
        <v>1.9E-3</v>
      </c>
      <c r="I56" s="372">
        <f t="shared" si="6"/>
        <v>0</v>
      </c>
      <c r="J56" s="374">
        <f>L55+Balances!I45+Balances!J45</f>
        <v>164572.53230919456</v>
      </c>
      <c r="K56" s="372">
        <f>SUMIF(INPUT!$O$7:$VO$7,$C56,INPUT!$O$87:$VO$87)+SUMIF(INPUT!$O$7:$VO$7,$C56,INPUT!$O$108:$VO$108)</f>
        <v>-4768.2085919086203</v>
      </c>
      <c r="L56" s="374">
        <f t="shared" si="15"/>
        <v>159804.32371728594</v>
      </c>
      <c r="M56" s="374">
        <f>O55+Balances!K45</f>
        <v>288731.36650956608</v>
      </c>
      <c r="N56" s="374">
        <f>SUMIF(INPUT!$O$7:$VO$7,$C56,INPUT!$O$129:$VO$129)</f>
        <v>-618.21182030269495</v>
      </c>
      <c r="O56" s="374">
        <f t="shared" si="16"/>
        <v>288113.15468926338</v>
      </c>
      <c r="P56" s="374">
        <f>R55+Balances!L45</f>
        <v>237790.07504301111</v>
      </c>
      <c r="Q56" s="374">
        <f>SUMIF(INPUT!$O$7:$VO$7,$C56,INPUT!$O$150:$VO$150)</f>
        <v>-1544.0913978494625</v>
      </c>
      <c r="R56" s="374">
        <f t="shared" si="17"/>
        <v>236245.98364516164</v>
      </c>
      <c r="S56" s="378">
        <f t="shared" si="18"/>
        <v>0.7958816320512917</v>
      </c>
      <c r="T56" s="374">
        <f>SUMIF(INPUT!$O$7:$VO$7,$C56,INPUT!$O$87:$VO$87)</f>
        <v>-3794.929636089224</v>
      </c>
      <c r="U56" s="374">
        <f>'RateBase-G'!L40</f>
        <v>182764.27418148424</v>
      </c>
      <c r="V56" s="374">
        <f t="shared" si="19"/>
        <v>972.24238426961597</v>
      </c>
      <c r="W56" s="374">
        <f>Y55+Balances!I45</f>
        <v>32517.904745082942</v>
      </c>
      <c r="X56" s="372">
        <f>SUMIF(INPUT!$O$7:$VO$7,$C56,INPUT!$O$108:$VO$108)</f>
        <v>-973.27895581939617</v>
      </c>
      <c r="Y56" s="374">
        <f t="shared" si="23"/>
        <v>31544.625789263548</v>
      </c>
      <c r="Z56" s="374">
        <f t="shared" si="21"/>
        <v>-173.04624133379784</v>
      </c>
      <c r="AA56" s="372">
        <f>SUMIF(INPUT!$N$7:$VO$7,$C56,INPUT!$N$167:$VO$167)+SUMIF(INPUT!$N$7:$VO$7,$C56,INPUT!$N$168:$VO$168)</f>
        <v>10545.79423585951</v>
      </c>
      <c r="AB56" s="372">
        <f>SUMIF(INPUT!$N$7:$VO$7,$C56,INPUT!$N$172:$VO$172)+SUMIF(INPUT!$N$7:$VO$7,$C56,INPUT!$N$173:$VO$173)</f>
        <v>2636.610726185786</v>
      </c>
      <c r="AC56" s="372">
        <f t="shared" si="14"/>
        <v>-1660.9285370314819</v>
      </c>
      <c r="AD56" s="372">
        <f>-SUMIF(INPUT!$N$7:$CK$7,$C56,INPUT!$N$183:$CK$183)</f>
        <v>0</v>
      </c>
      <c r="AE56" s="372">
        <f>-SUMIF(INPUT!$N$7:$CK$7,$C56,INPUT!$N$184:$CK$184)</f>
        <v>0</v>
      </c>
      <c r="AF56" s="372">
        <f t="shared" si="22"/>
        <v>-7792.2442041564418</v>
      </c>
      <c r="AG56" s="375">
        <f>AF56*HLOOKUP(YEAR(C56),INPUT!$E$53:$P$58,6,FALSE)+F56+I56</f>
        <v>-11045.506159391756</v>
      </c>
      <c r="AI56" s="381" t="str">
        <v>Jan21 - Dec21</v>
      </c>
      <c r="AJ56" s="376">
        <f>V56/$V$8*WACC!$G$10/12</f>
        <v>777.38598823057293</v>
      </c>
      <c r="AN56" s="370"/>
      <c r="AP56" s="376">
        <f t="shared" si="24"/>
        <v>-973.27895581939629</v>
      </c>
    </row>
    <row r="57" spans="1:42" s="376" customFormat="1">
      <c r="A57" s="370" t="str">
        <f t="shared" si="0"/>
        <v/>
      </c>
      <c r="B57" s="370">
        <f t="shared" si="7"/>
        <v>2021</v>
      </c>
      <c r="C57" s="371">
        <v>44409</v>
      </c>
      <c r="D57" s="372">
        <f t="shared" si="4"/>
        <v>0</v>
      </c>
      <c r="E57" s="372">
        <f>SUMIF(INPUT!$F$7:$VO$7,$C57,INPUT!$F$66:$VO$66)</f>
        <v>0</v>
      </c>
      <c r="F57" s="372">
        <f>-SUMIF(INPUT!$F$7:$VO$7,$C57,INPUT!$F$67:$VO$67)</f>
        <v>0</v>
      </c>
      <c r="G57" s="372">
        <f t="shared" si="5"/>
        <v>0</v>
      </c>
      <c r="H57" s="373">
        <f>SUMIF(INPUT!$F$7:$VO$7,$C57,INPUT!$F$195:$VO$195)</f>
        <v>1.9E-3</v>
      </c>
      <c r="I57" s="372">
        <f t="shared" si="6"/>
        <v>0</v>
      </c>
      <c r="J57" s="374">
        <f>L56+Balances!I46+Balances!J46</f>
        <v>159804.32371728594</v>
      </c>
      <c r="K57" s="372">
        <f>SUMIF(INPUT!$O$7:$VO$7,$C57,INPUT!$O$87:$VO$87)+SUMIF(INPUT!$O$7:$VO$7,$C57,INPUT!$O$108:$VO$108)</f>
        <v>-4662.1476727132713</v>
      </c>
      <c r="L57" s="374">
        <f t="shared" si="15"/>
        <v>155142.17604457267</v>
      </c>
      <c r="M57" s="374">
        <f>O56+Balances!K46</f>
        <v>288113.15468926338</v>
      </c>
      <c r="N57" s="374">
        <f>SUMIF(INPUT!$O$7:$VO$7,$C57,INPUT!$O$129:$VO$129)</f>
        <v>-618.21182030269495</v>
      </c>
      <c r="O57" s="374">
        <f t="shared" si="16"/>
        <v>287494.94286896067</v>
      </c>
      <c r="P57" s="374">
        <f>R56+Balances!L46</f>
        <v>236245.98364516164</v>
      </c>
      <c r="Q57" s="374">
        <f>SUMIF(INPUT!$O$7:$VO$7,$C57,INPUT!$O$150:$VO$150)</f>
        <v>-1544.0913978494625</v>
      </c>
      <c r="R57" s="374">
        <f t="shared" si="17"/>
        <v>234701.89224731218</v>
      </c>
      <c r="S57" s="378">
        <f t="shared" si="18"/>
        <v>0.79123806791538875</v>
      </c>
      <c r="T57" s="374">
        <f>SUMIF(INPUT!$O$7:$VO$7,$C57,INPUT!$O$87:$VO$87)</f>
        <v>-3688.868716893875</v>
      </c>
      <c r="U57" s="374">
        <f>'RateBase-G'!L41</f>
        <v>188205.56321101449</v>
      </c>
      <c r="V57" s="374">
        <f t="shared" si="19"/>
        <v>1002.0668161799292</v>
      </c>
      <c r="W57" s="374">
        <f>Y56+Balances!I46</f>
        <v>31544.625789263548</v>
      </c>
      <c r="X57" s="372">
        <f>SUMIF(INPUT!$O$7:$VO$7,$C57,INPUT!$O$108:$VO$108)</f>
        <v>-973.27895581939617</v>
      </c>
      <c r="Y57" s="374">
        <f t="shared" si="23"/>
        <v>30571.346833444153</v>
      </c>
      <c r="Z57" s="374">
        <f t="shared" si="21"/>
        <v>-167.78818288156324</v>
      </c>
      <c r="AA57" s="372">
        <f>SUMIF(INPUT!$N$7:$VO$7,$C57,INPUT!$N$167:$VO$167)+SUMIF(INPUT!$N$7:$VO$7,$C57,INPUT!$N$168:$VO$168)</f>
        <v>8030.851799603608</v>
      </c>
      <c r="AB57" s="372">
        <f>SUMIF(INPUT!$N$7:$VO$7,$C57,INPUT!$N$172:$VO$172)+SUMIF(INPUT!$N$7:$VO$7,$C57,INPUT!$N$173:$VO$173)</f>
        <v>3892.8465659321769</v>
      </c>
      <c r="AC57" s="372">
        <f t="shared" si="14"/>
        <v>-868.98109907100036</v>
      </c>
      <c r="AD57" s="372">
        <f>-SUMIF(INPUT!$N$7:$CK$7,$C57,INPUT!$N$183:$CK$183)</f>
        <v>0</v>
      </c>
      <c r="AE57" s="372">
        <f>-SUMIF(INPUT!$N$7:$CK$7,$C57,INPUT!$N$184:$CK$184)</f>
        <v>0</v>
      </c>
      <c r="AF57" s="372">
        <f t="shared" si="22"/>
        <v>-6859.1533566380631</v>
      </c>
      <c r="AG57" s="375">
        <f>AF57*HLOOKUP(YEAR(C57),INPUT!$E$53:$P$58,6,FALSE)+F57+I57</f>
        <v>-9722.8498830344543</v>
      </c>
      <c r="AI57" s="381" t="str">
        <v>Jan21 - Dec21</v>
      </c>
      <c r="AJ57" s="376">
        <f>V57/$V$8*WACC!$G$10/12</f>
        <v>801.23302046156516</v>
      </c>
      <c r="AN57" s="370"/>
      <c r="AP57" s="376">
        <f t="shared" si="24"/>
        <v>-973.27895581939629</v>
      </c>
    </row>
    <row r="58" spans="1:42" s="376" customFormat="1">
      <c r="A58" s="370" t="str">
        <f t="shared" si="0"/>
        <v/>
      </c>
      <c r="B58" s="370">
        <f t="shared" si="7"/>
        <v>2021</v>
      </c>
      <c r="C58" s="371">
        <v>44440</v>
      </c>
      <c r="D58" s="372">
        <f t="shared" si="4"/>
        <v>0</v>
      </c>
      <c r="E58" s="372">
        <f>SUMIF(INPUT!$F$7:$VO$7,$C58,INPUT!$F$66:$VO$66)</f>
        <v>0</v>
      </c>
      <c r="F58" s="372">
        <f>-SUMIF(INPUT!$F$7:$VO$7,$C58,INPUT!$F$67:$VO$67)</f>
        <v>0</v>
      </c>
      <c r="G58" s="372">
        <f t="shared" si="5"/>
        <v>0</v>
      </c>
      <c r="H58" s="373">
        <f>SUMIF(INPUT!$F$7:$VO$7,$C58,INPUT!$F$195:$VO$195)</f>
        <v>1.9E-3</v>
      </c>
      <c r="I58" s="372">
        <f t="shared" si="6"/>
        <v>0</v>
      </c>
      <c r="J58" s="374">
        <f>L57+Balances!I47+Balances!J47</f>
        <v>155142.17604457267</v>
      </c>
      <c r="K58" s="372">
        <f>SUMIF(INPUT!$O$7:$VO$7,$C58,INPUT!$O$87:$VO$87)+SUMIF(INPUT!$O$7:$VO$7,$C58,INPUT!$O$108:$VO$108)</f>
        <v>-4673.661625138805</v>
      </c>
      <c r="L58" s="374">
        <f t="shared" si="15"/>
        <v>150468.51441943386</v>
      </c>
      <c r="M58" s="374">
        <f>O57+Balances!K47</f>
        <v>287494.94286896067</v>
      </c>
      <c r="N58" s="374">
        <f>SUMIF(INPUT!$O$7:$VO$7,$C58,INPUT!$O$129:$VO$129)</f>
        <v>-618.21182030269495</v>
      </c>
      <c r="O58" s="374">
        <f t="shared" si="16"/>
        <v>286876.73104865797</v>
      </c>
      <c r="P58" s="374">
        <f>R57+Balances!L47</f>
        <v>234701.89224731218</v>
      </c>
      <c r="Q58" s="374">
        <f>SUMIF(INPUT!$O$7:$VO$7,$C58,INPUT!$O$150:$VO$150)</f>
        <v>-1544.0913978494625</v>
      </c>
      <c r="R58" s="374">
        <f t="shared" si="17"/>
        <v>233157.80084946271</v>
      </c>
      <c r="S58" s="378">
        <f t="shared" si="18"/>
        <v>0.79970335535302939</v>
      </c>
      <c r="T58" s="374">
        <f>SUMIF(INPUT!$O$7:$VO$7,$C58,INPUT!$O$87:$VO$87)</f>
        <v>-3737.5428834081945</v>
      </c>
      <c r="U58" s="374">
        <f>'RateBase-G'!L42</f>
        <v>193644.71447662328</v>
      </c>
      <c r="V58" s="374">
        <f t="shared" si="19"/>
        <v>1031.4571521754945</v>
      </c>
      <c r="W58" s="374">
        <f>Y57+Balances!I47</f>
        <v>30571.346833444153</v>
      </c>
      <c r="X58" s="372">
        <f>SUMIF(INPUT!$O$7:$VO$7,$C58,INPUT!$O$108:$VO$108)</f>
        <v>-936.11874173061017</v>
      </c>
      <c r="Y58" s="374">
        <f t="shared" si="23"/>
        <v>29635.228091713543</v>
      </c>
      <c r="Z58" s="374">
        <f t="shared" si="21"/>
        <v>-162.63050190929366</v>
      </c>
      <c r="AA58" s="372">
        <f>SUMIF(INPUT!$N$7:$VO$7,$C58,INPUT!$N$167:$VO$167)+SUMIF(INPUT!$N$7:$VO$7,$C58,INPUT!$N$168:$VO$168)</f>
        <v>8030.851799603608</v>
      </c>
      <c r="AB58" s="372">
        <f>SUMIF(INPUT!$N$7:$VO$7,$C58,INPUT!$N$172:$VO$172)+SUMIF(INPUT!$N$7:$VO$7,$C58,INPUT!$N$173:$VO$173)</f>
        <v>3892.8465659321769</v>
      </c>
      <c r="AC58" s="372">
        <f t="shared" si="14"/>
        <v>-868.98109907100036</v>
      </c>
      <c r="AD58" s="372">
        <f>-SUMIF(INPUT!$N$7:$CK$7,$C58,INPUT!$N$183:$CK$183)</f>
        <v>0</v>
      </c>
      <c r="AE58" s="372">
        <f>-SUMIF(INPUT!$N$7:$CK$7,$C58,INPUT!$N$184:$CK$184)</f>
        <v>0</v>
      </c>
      <c r="AF58" s="372">
        <f t="shared" si="22"/>
        <v>-6836.1192920957619</v>
      </c>
      <c r="AG58" s="375">
        <f>AF58*HLOOKUP(YEAR(C58),INPUT!$E$53:$P$58,6,FALSE)+F58+I58</f>
        <v>-9690.1990965457426</v>
      </c>
      <c r="AI58" s="381" t="str">
        <v>Jan21 - Dec21</v>
      </c>
      <c r="AJ58" s="376">
        <f>V58/$V$8*WACC!$G$10/12</f>
        <v>824.73295809234969</v>
      </c>
      <c r="AL58" s="376" t="e">
        <f>(AC58+#REF!)*12</f>
        <v>#REF!</v>
      </c>
      <c r="AN58" s="370"/>
      <c r="AP58" s="376">
        <f t="shared" si="24"/>
        <v>-936.11874173061051</v>
      </c>
    </row>
    <row r="59" spans="1:42" s="376" customFormat="1">
      <c r="A59" s="370" t="str">
        <f t="shared" si="0"/>
        <v/>
      </c>
      <c r="B59" s="370">
        <f t="shared" si="7"/>
        <v>2021</v>
      </c>
      <c r="C59" s="371">
        <v>44470</v>
      </c>
      <c r="D59" s="372">
        <f t="shared" si="4"/>
        <v>0</v>
      </c>
      <c r="E59" s="372">
        <f>SUMIF(INPUT!$F$7:$VO$7,$C59,INPUT!$F$66:$VO$66)</f>
        <v>0</v>
      </c>
      <c r="F59" s="372">
        <f>-SUMIF(INPUT!$F$7:$VO$7,$C59,INPUT!$F$67:$VO$67)</f>
        <v>0</v>
      </c>
      <c r="G59" s="372">
        <f t="shared" si="5"/>
        <v>0</v>
      </c>
      <c r="H59" s="373">
        <f>SUMIF(INPUT!$F$7:$VO$7,$C59,INPUT!$F$195:$VO$195)</f>
        <v>1.9E-3</v>
      </c>
      <c r="I59" s="372">
        <f t="shared" si="6"/>
        <v>0</v>
      </c>
      <c r="J59" s="374">
        <f>L58+Balances!I48+Balances!J48</f>
        <v>150468.51441943386</v>
      </c>
      <c r="K59" s="372">
        <f>SUMIF(INPUT!$O$7:$VO$7,$C59,INPUT!$O$87:$VO$87)+SUMIF(INPUT!$O$7:$VO$7,$C59,INPUT!$O$108:$VO$108)</f>
        <v>-4673.661625138805</v>
      </c>
      <c r="L59" s="374">
        <f t="shared" si="15"/>
        <v>145794.85279429506</v>
      </c>
      <c r="M59" s="374">
        <f>O58+Balances!K48</f>
        <v>286876.73104865797</v>
      </c>
      <c r="N59" s="374">
        <f>SUMIF(INPUT!$O$7:$VO$7,$C59,INPUT!$O$129:$VO$129)</f>
        <v>-618.21182030269495</v>
      </c>
      <c r="O59" s="374">
        <f t="shared" si="16"/>
        <v>286258.51922835526</v>
      </c>
      <c r="P59" s="374">
        <f>R58+Balances!L48</f>
        <v>233157.80084946271</v>
      </c>
      <c r="Q59" s="374">
        <f>SUMIF(INPUT!$O$7:$VO$7,$C59,INPUT!$O$150:$VO$150)</f>
        <v>-1544.0913978494625</v>
      </c>
      <c r="R59" s="374">
        <f t="shared" si="17"/>
        <v>231613.70945161325</v>
      </c>
      <c r="S59" s="378">
        <f t="shared" si="18"/>
        <v>0.79970335535302939</v>
      </c>
      <c r="T59" s="374">
        <f>SUMIF(INPUT!$O$7:$VO$7,$C59,INPUT!$O$87:$VO$87)</f>
        <v>-3737.5428834081945</v>
      </c>
      <c r="U59" s="374">
        <f>'RateBase-G'!L43</f>
        <v>199031.36008078165</v>
      </c>
      <c r="V59" s="374">
        <f t="shared" si="19"/>
        <v>1060.6998848950836</v>
      </c>
      <c r="W59" s="374">
        <f>Y58+Balances!I48</f>
        <v>29635.228091713543</v>
      </c>
      <c r="X59" s="372">
        <f>SUMIF(INPUT!$O$7:$VO$7,$C59,INPUT!$O$108:$VO$108)</f>
        <v>-936.11874173061017</v>
      </c>
      <c r="Y59" s="374">
        <f t="shared" si="23"/>
        <v>28699.109349982933</v>
      </c>
      <c r="Z59" s="374">
        <f t="shared" si="21"/>
        <v>-157.57319841698921</v>
      </c>
      <c r="AA59" s="372">
        <f>SUMIF(INPUT!$N$7:$VO$7,$C59,INPUT!$N$167:$VO$167)+SUMIF(INPUT!$N$7:$VO$7,$C59,INPUT!$N$168:$VO$168)</f>
        <v>8030.851799603608</v>
      </c>
      <c r="AB59" s="372">
        <f>SUMIF(INPUT!$N$7:$VO$7,$C59,INPUT!$N$172:$VO$172)+SUMIF(INPUT!$N$7:$VO$7,$C59,INPUT!$N$173:$VO$173)</f>
        <v>3892.8465659321769</v>
      </c>
      <c r="AC59" s="372">
        <f t="shared" si="14"/>
        <v>-868.98109907100036</v>
      </c>
      <c r="AD59" s="372">
        <f>-SUMIF(INPUT!$N$7:$CK$7,$C59,INPUT!$N$183:$CK$183)</f>
        <v>0</v>
      </c>
      <c r="AE59" s="372">
        <f>-SUMIF(INPUT!$N$7:$CK$7,$C59,INPUT!$N$184:$CK$184)</f>
        <v>0</v>
      </c>
      <c r="AF59" s="372">
        <f t="shared" si="22"/>
        <v>-6801.8192558838682</v>
      </c>
      <c r="AG59" s="375">
        <f>AF59*HLOOKUP(YEAR(C59),INPUT!$E$53:$P$58,6,FALSE)+F59+I59</f>
        <v>-9641.5787952153823</v>
      </c>
      <c r="AI59" s="381" t="str">
        <v>Jan21 - Dec21</v>
      </c>
      <c r="AJ59" s="376">
        <f>V59/$V$8*WACC!$G$10/12</f>
        <v>848.11487503156843</v>
      </c>
      <c r="AN59" s="370"/>
      <c r="AP59" s="376">
        <f t="shared" si="24"/>
        <v>-936.11874173061051</v>
      </c>
    </row>
    <row r="60" spans="1:42" s="376" customFormat="1">
      <c r="A60" s="370" t="str">
        <f t="shared" si="0"/>
        <v/>
      </c>
      <c r="B60" s="370">
        <f t="shared" si="7"/>
        <v>2021</v>
      </c>
      <c r="C60" s="371">
        <v>44501</v>
      </c>
      <c r="D60" s="372">
        <f t="shared" si="4"/>
        <v>0</v>
      </c>
      <c r="E60" s="372">
        <f>SUMIF(INPUT!$F$7:$VO$7,$C60,INPUT!$F$66:$VO$66)</f>
        <v>0</v>
      </c>
      <c r="F60" s="372">
        <f>-SUMIF(INPUT!$F$7:$VO$7,$C60,INPUT!$F$67:$VO$67)</f>
        <v>0</v>
      </c>
      <c r="G60" s="372">
        <f t="shared" si="5"/>
        <v>0</v>
      </c>
      <c r="H60" s="373">
        <f>SUMIF(INPUT!$F$7:$VO$7,$C60,INPUT!$F$195:$VO$195)</f>
        <v>1.9E-3</v>
      </c>
      <c r="I60" s="372">
        <f t="shared" si="6"/>
        <v>0</v>
      </c>
      <c r="J60" s="374">
        <f>L59+Balances!I49+Balances!J49</f>
        <v>145794.85279429506</v>
      </c>
      <c r="K60" s="372">
        <f>SUMIF(INPUT!$O$7:$VO$7,$C60,INPUT!$O$87:$VO$87)+SUMIF(INPUT!$O$7:$VO$7,$C60,INPUT!$O$108:$VO$108)</f>
        <v>-4673.661625138805</v>
      </c>
      <c r="L60" s="374">
        <f t="shared" si="15"/>
        <v>141121.19116915626</v>
      </c>
      <c r="M60" s="374">
        <f>O59+Balances!K49</f>
        <v>286258.51922835526</v>
      </c>
      <c r="N60" s="374">
        <f>SUMIF(INPUT!$O$7:$VO$7,$C60,INPUT!$O$129:$VO$129)</f>
        <v>-618.21182030269495</v>
      </c>
      <c r="O60" s="374">
        <f t="shared" si="16"/>
        <v>285640.30740805255</v>
      </c>
      <c r="P60" s="374">
        <f>R59+Balances!L49</f>
        <v>231613.70945161325</v>
      </c>
      <c r="Q60" s="374">
        <f>SUMIF(INPUT!$O$7:$VO$7,$C60,INPUT!$O$150:$VO$150)</f>
        <v>-1544.0913978494625</v>
      </c>
      <c r="R60" s="374">
        <f t="shared" si="17"/>
        <v>230069.61805376378</v>
      </c>
      <c r="S60" s="378">
        <f t="shared" si="18"/>
        <v>0.79970335535302939</v>
      </c>
      <c r="T60" s="374">
        <f>SUMIF(INPUT!$O$7:$VO$7,$C60,INPUT!$O$87:$VO$87)</f>
        <v>-3737.5428834081945</v>
      </c>
      <c r="U60" s="374">
        <f>'RateBase-G'!L44</f>
        <v>204367.19375450423</v>
      </c>
      <c r="V60" s="374">
        <f t="shared" si="19"/>
        <v>1089.6635352744895</v>
      </c>
      <c r="W60" s="374">
        <f>Y59+Balances!I49</f>
        <v>28699.109349982933</v>
      </c>
      <c r="X60" s="372">
        <f>SUMIF(INPUT!$O$7:$VO$7,$C60,INPUT!$O$108:$VO$108)</f>
        <v>-936.11874173061017</v>
      </c>
      <c r="Y60" s="374">
        <f t="shared" si="23"/>
        <v>27762.990608252323</v>
      </c>
      <c r="Z60" s="374">
        <f t="shared" si="21"/>
        <v>-152.51589492468472</v>
      </c>
      <c r="AA60" s="372">
        <f>SUMIF(INPUT!$N$7:$VO$7,$C60,INPUT!$N$167:$VO$167)+SUMIF(INPUT!$N$7:$VO$7,$C60,INPUT!$N$168:$VO$168)</f>
        <v>8030.851799603608</v>
      </c>
      <c r="AB60" s="372">
        <f>SUMIF(INPUT!$N$7:$VO$7,$C60,INPUT!$N$172:$VO$172)+SUMIF(INPUT!$N$7:$VO$7,$C60,INPUT!$N$173:$VO$173)</f>
        <v>3892.8465659321769</v>
      </c>
      <c r="AC60" s="372">
        <f t="shared" si="14"/>
        <v>-868.98109907100036</v>
      </c>
      <c r="AD60" s="372">
        <f>-SUMIF(INPUT!$N$7:$CK$7,$C60,INPUT!$N$183:$CK$183)</f>
        <v>0</v>
      </c>
      <c r="AE60" s="372">
        <f>-SUMIF(INPUT!$N$7:$CK$7,$C60,INPUT!$N$184:$CK$184)</f>
        <v>0</v>
      </c>
      <c r="AF60" s="372">
        <f t="shared" si="22"/>
        <v>-6767.7983020121574</v>
      </c>
      <c r="AG60" s="375">
        <f>AF60*HLOOKUP(YEAR(C60),INPUT!$E$53:$P$58,6,FALSE)+F60+I60</f>
        <v>-9593.3540931022326</v>
      </c>
      <c r="AI60" s="381" t="str">
        <v>Jan21 - Dec21</v>
      </c>
      <c r="AJ60" s="376">
        <f>V60/$V$8*WACC!$G$10/12</f>
        <v>871.27364319191156</v>
      </c>
      <c r="AN60" s="370"/>
      <c r="AP60" s="376">
        <f t="shared" si="24"/>
        <v>-936.11874173061051</v>
      </c>
    </row>
    <row r="61" spans="1:42" s="376" customFormat="1">
      <c r="A61" s="370"/>
      <c r="B61" s="370">
        <f t="shared" si="7"/>
        <v>2021</v>
      </c>
      <c r="C61" s="371">
        <v>44531</v>
      </c>
      <c r="D61" s="372">
        <f t="shared" si="4"/>
        <v>0</v>
      </c>
      <c r="E61" s="372">
        <f>SUMIF(INPUT!$F$7:$VO$7,$C61,INPUT!$F$66:$VO$66)</f>
        <v>0</v>
      </c>
      <c r="F61" s="372">
        <f>-SUMIF(INPUT!$F$7:$VO$7,$C61,INPUT!$F$67:$VO$67)</f>
        <v>0</v>
      </c>
      <c r="G61" s="372">
        <f t="shared" si="5"/>
        <v>0</v>
      </c>
      <c r="H61" s="373">
        <f>SUMIF(INPUT!$F$7:$VO$7,$C61,INPUT!$F$195:$VO$195)</f>
        <v>1.9E-3</v>
      </c>
      <c r="I61" s="372">
        <f t="shared" si="6"/>
        <v>0</v>
      </c>
      <c r="J61" s="374">
        <f>L60+Balances!I50+Balances!J50</f>
        <v>141121.19116915626</v>
      </c>
      <c r="K61" s="372">
        <f>SUMIF(INPUT!$O$7:$VO$7,$C61,INPUT!$O$87:$VO$87)+SUMIF(INPUT!$O$7:$VO$7,$C61,INPUT!$O$108:$VO$108)</f>
        <v>-4673.661625138805</v>
      </c>
      <c r="L61" s="374">
        <f t="shared" si="15"/>
        <v>136447.52954401745</v>
      </c>
      <c r="M61" s="374">
        <f>O60+Balances!K50</f>
        <v>285640.30740805255</v>
      </c>
      <c r="N61" s="374">
        <f>SUMIF(INPUT!$O$7:$VO$7,$C61,INPUT!$O$129:$VO$129)</f>
        <v>-618.21182030269495</v>
      </c>
      <c r="O61" s="374">
        <f t="shared" si="16"/>
        <v>285022.09558774985</v>
      </c>
      <c r="P61" s="374">
        <f>R60+Balances!L50</f>
        <v>230069.61805376378</v>
      </c>
      <c r="Q61" s="374">
        <f>SUMIF(INPUT!$O$7:$VO$7,$C61,INPUT!$O$150:$VO$150)</f>
        <v>-1544.0913978494625</v>
      </c>
      <c r="R61" s="374">
        <f t="shared" si="17"/>
        <v>228525.52665591432</v>
      </c>
      <c r="S61" s="378">
        <f t="shared" si="18"/>
        <v>0.79970335535302939</v>
      </c>
      <c r="T61" s="374">
        <f>SUMIF(INPUT!$O$7:$VO$7,$C61,INPUT!$O$87:$VO$87)</f>
        <v>-3737.5428834081945</v>
      </c>
      <c r="U61" s="374">
        <f>'RateBase-G'!L45</f>
        <v>209650.52176677639</v>
      </c>
      <c r="V61" s="374">
        <f t="shared" si="19"/>
        <v>1118.3481033137125</v>
      </c>
      <c r="W61" s="374">
        <f>Y60+Balances!I50</f>
        <v>27762.990608252323</v>
      </c>
      <c r="X61" s="372">
        <f>SUMIF(INPUT!$O$7:$VO$7,$C61,INPUT!$O$108:$VO$108)</f>
        <v>-936.11874173061017</v>
      </c>
      <c r="Y61" s="374">
        <f t="shared" si="23"/>
        <v>26826.871866521713</v>
      </c>
      <c r="Z61" s="374">
        <f t="shared" si="21"/>
        <v>-147.45859143238025</v>
      </c>
      <c r="AA61" s="372">
        <f>SUMIF(INPUT!$N$7:$VO$7,$C61,INPUT!$N$167:$VO$167)+SUMIF(INPUT!$N$7:$VO$7,$C61,INPUT!$N$168:$VO$168)</f>
        <v>8030.851799603608</v>
      </c>
      <c r="AB61" s="372">
        <f>SUMIF(INPUT!$N$7:$VO$7,$C61,INPUT!$N$172:$VO$172)+SUMIF(INPUT!$N$7:$VO$7,$C61,INPUT!$N$173:$VO$173)</f>
        <v>3892.8465659321769</v>
      </c>
      <c r="AC61" s="372">
        <f t="shared" si="14"/>
        <v>-868.98109907100036</v>
      </c>
      <c r="AD61" s="372">
        <f>-SUMIF(INPUT!$N$7:$CK$7,$C61,INPUT!$N$183:$CK$183)</f>
        <v>0</v>
      </c>
      <c r="AE61" s="372">
        <f>-SUMIF(INPUT!$N$7:$CK$7,$C61,INPUT!$N$184:$CK$184)</f>
        <v>0</v>
      </c>
      <c r="AF61" s="372">
        <f t="shared" si="22"/>
        <v>-6734.0564304806312</v>
      </c>
      <c r="AG61" s="375">
        <f>AF61*HLOOKUP(YEAR(C61),INPUT!$E$53:$P$58,6,FALSE)+F61+I61</f>
        <v>-9545.5249902062951</v>
      </c>
      <c r="AI61" s="381" t="str">
        <v>Jan21 - Dec21</v>
      </c>
      <c r="AJ61" s="376">
        <f>V61/$V$8*WACC!$G$10/12</f>
        <v>894.20926257337931</v>
      </c>
      <c r="AN61" s="370"/>
      <c r="AP61" s="376">
        <f t="shared" si="24"/>
        <v>-936.11874173061051</v>
      </c>
    </row>
    <row r="62" spans="1:42" s="376" customFormat="1">
      <c r="A62" s="370">
        <v>2022</v>
      </c>
      <c r="B62" s="370">
        <f t="shared" si="7"/>
        <v>2022</v>
      </c>
      <c r="C62" s="371">
        <v>44562</v>
      </c>
      <c r="D62" s="372">
        <f t="shared" si="4"/>
        <v>0</v>
      </c>
      <c r="E62" s="372">
        <f>SUMIF(INPUT!$F$7:$VO$7,$C62,INPUT!$F$66:$VO$66)</f>
        <v>0</v>
      </c>
      <c r="F62" s="372">
        <f>-SUMIF(INPUT!$F$7:$VO$7,$C62,INPUT!$F$67:$VO$67)</f>
        <v>0</v>
      </c>
      <c r="G62" s="372">
        <f t="shared" si="5"/>
        <v>0</v>
      </c>
      <c r="H62" s="373">
        <f>SUMIF(INPUT!$F$7:$VO$7,$C62,INPUT!$F$195:$VO$195)</f>
        <v>1.9E-3</v>
      </c>
      <c r="I62" s="372">
        <f t="shared" si="6"/>
        <v>0</v>
      </c>
      <c r="J62" s="374">
        <f>L61+Balances!I51+Balances!J51</f>
        <v>136447.52954401745</v>
      </c>
      <c r="K62" s="372">
        <f>SUMIF(INPUT!$O$7:$VO$7,$C62,INPUT!$O$87:$VO$87)+SUMIF(INPUT!$O$7:$VO$7,$C62,INPUT!$O$108:$VO$108)</f>
        <v>-5110.394617062886</v>
      </c>
      <c r="L62" s="374">
        <f t="shared" si="15"/>
        <v>131337.13492695458</v>
      </c>
      <c r="M62" s="374">
        <f>O61+Balances!K51</f>
        <v>285022.09558774985</v>
      </c>
      <c r="N62" s="374">
        <f>SUMIF(INPUT!$O$7:$VO$7,$C62,INPUT!$O$129:$VO$129)</f>
        <v>-618.21182030269495</v>
      </c>
      <c r="O62" s="374">
        <f t="shared" si="16"/>
        <v>284403.88376744714</v>
      </c>
      <c r="P62" s="374">
        <f>R61+Balances!L51</f>
        <v>228525.52665591432</v>
      </c>
      <c r="Q62" s="374">
        <f>SUMIF(INPUT!$O$7:$VO$7,$C62,INPUT!$O$150:$VO$150)</f>
        <v>-1544.0913978494625</v>
      </c>
      <c r="R62" s="374">
        <f t="shared" si="17"/>
        <v>226981.43525806486</v>
      </c>
      <c r="S62" s="378">
        <f t="shared" si="18"/>
        <v>0.79145388255571281</v>
      </c>
      <c r="T62" s="374">
        <f>SUMIF(INPUT!$O$7:$VO$7,$C62,INPUT!$O$87:$VO$87)</f>
        <v>-4044.6416610662363</v>
      </c>
      <c r="U62" s="374">
        <f>'RateBase-G'!L46</f>
        <v>219788.61633071414</v>
      </c>
      <c r="V62" s="374">
        <f t="shared" si="19"/>
        <v>1160.0045784884255</v>
      </c>
      <c r="W62" s="374">
        <f>Y61+Balances!I51</f>
        <v>26826.871866521713</v>
      </c>
      <c r="X62" s="372">
        <f>SUMIF(INPUT!$O$7:$VO$7,$C62,INPUT!$O$108:$VO$108)</f>
        <v>-1065.7529559966497</v>
      </c>
      <c r="Y62" s="374">
        <f t="shared" si="23"/>
        <v>25761.118910525063</v>
      </c>
      <c r="Z62" s="374">
        <f t="shared" si="21"/>
        <v>-142.05111892021523</v>
      </c>
      <c r="AA62" s="372">
        <f>SUMIF(INPUT!$N$7:$VO$7,$C62,INPUT!$N$167:$VO$167)+SUMIF(INPUT!$N$7:$VO$7,$C62,INPUT!$N$168:$VO$168)</f>
        <v>13193.691052744654</v>
      </c>
      <c r="AB62" s="372">
        <f>SUMIF(INPUT!$N$7:$VO$7,$C62,INPUT!$N$172:$VO$172)+SUMIF(INPUT!$N$7:$VO$7,$C62,INPUT!$N$173:$VO$173)</f>
        <v>3435.9215957785245</v>
      </c>
      <c r="AC62" s="372">
        <f t="shared" si="14"/>
        <v>-2049.1315859628871</v>
      </c>
      <c r="AD62" s="372">
        <f>-SUMIF(INPUT!$N$7:$CK$7,$C62,INPUT!$N$183:$CK$183)</f>
        <v>0</v>
      </c>
      <c r="AE62" s="372">
        <f>-SUMIF(INPUT!$N$7:$CK$7,$C62,INPUT!$N$184:$CK$184)</f>
        <v>0</v>
      </c>
      <c r="AF62" s="372">
        <f t="shared" si="22"/>
        <v>-8303.8759616097195</v>
      </c>
      <c r="AG62" s="375">
        <f>AF62*HLOOKUP(YEAR(C62),INPUT!$E$53:$P$58,6,FALSE)+F62+I62</f>
        <v>-11770.744175581778</v>
      </c>
      <c r="AI62" s="381" t="str">
        <v>Jan22 - Dec22</v>
      </c>
      <c r="AJ62" s="376">
        <f>V62/$V$8*WACC!$G$10/12</f>
        <v>927.51696510089653</v>
      </c>
      <c r="AN62" s="370"/>
      <c r="AP62" s="376">
        <f t="shared" si="24"/>
        <v>-1065.7529559966497</v>
      </c>
    </row>
    <row r="63" spans="1:42" s="376" customFormat="1">
      <c r="A63" s="370" t="str">
        <f t="shared" si="0"/>
        <v/>
      </c>
      <c r="B63" s="370">
        <f t="shared" si="7"/>
        <v>2022</v>
      </c>
      <c r="C63" s="371">
        <v>44593</v>
      </c>
      <c r="D63" s="372">
        <f t="shared" si="4"/>
        <v>0</v>
      </c>
      <c r="E63" s="372">
        <f>SUMIF(INPUT!$F$7:$VO$7,$C63,INPUT!$F$66:$VO$66)</f>
        <v>0</v>
      </c>
      <c r="F63" s="372">
        <f>-SUMIF(INPUT!$F$7:$VO$7,$C63,INPUT!$F$67:$VO$67)</f>
        <v>0</v>
      </c>
      <c r="G63" s="372">
        <f t="shared" si="5"/>
        <v>0</v>
      </c>
      <c r="H63" s="373">
        <f>SUMIF(INPUT!$F$7:$VO$7,$C63,INPUT!$F$195:$VO$195)</f>
        <v>1.9E-3</v>
      </c>
      <c r="I63" s="372">
        <f t="shared" si="6"/>
        <v>0</v>
      </c>
      <c r="J63" s="374">
        <f>L62+Balances!I52+Balances!J52</f>
        <v>131337.13492695458</v>
      </c>
      <c r="K63" s="372">
        <f>SUMIF(INPUT!$O$7:$VO$7,$C63,INPUT!$O$87:$VO$87)+SUMIF(INPUT!$O$7:$VO$7,$C63,INPUT!$O$108:$VO$108)</f>
        <v>-5110.394617062886</v>
      </c>
      <c r="L63" s="374">
        <f t="shared" si="15"/>
        <v>126226.74030989168</v>
      </c>
      <c r="M63" s="374">
        <f>O62+Balances!K52</f>
        <v>284403.88376744714</v>
      </c>
      <c r="N63" s="374">
        <f>SUMIF(INPUT!$O$7:$VO$7,$C63,INPUT!$O$129:$VO$129)</f>
        <v>-618.21182030269495</v>
      </c>
      <c r="O63" s="374">
        <f t="shared" si="16"/>
        <v>283785.67194714444</v>
      </c>
      <c r="P63" s="374">
        <f>R62+Balances!L52</f>
        <v>226981.43525806486</v>
      </c>
      <c r="Q63" s="374">
        <f>SUMIF(INPUT!$O$7:$VO$7,$C63,INPUT!$O$150:$VO$150)</f>
        <v>-1544.0913978494625</v>
      </c>
      <c r="R63" s="374">
        <f t="shared" si="17"/>
        <v>225437.34386021539</v>
      </c>
      <c r="S63" s="378">
        <f t="shared" si="18"/>
        <v>0.79145388255571281</v>
      </c>
      <c r="T63" s="374">
        <f>SUMIF(INPUT!$O$7:$VO$7,$C63,INPUT!$O$87:$VO$87)</f>
        <v>-4044.6416610662363</v>
      </c>
      <c r="U63" s="374">
        <f>'RateBase-G'!L47</f>
        <v>225897.3248110899</v>
      </c>
      <c r="V63" s="374">
        <f t="shared" si="19"/>
        <v>1203.8905782617505</v>
      </c>
      <c r="W63" s="374">
        <f>Y62+Balances!I52</f>
        <v>25761.118910525063</v>
      </c>
      <c r="X63" s="372">
        <f>SUMIF(INPUT!$O$7:$VO$7,$C63,INPUT!$O$108:$VO$108)</f>
        <v>-1065.7529559966497</v>
      </c>
      <c r="Y63" s="374">
        <f t="shared" si="23"/>
        <v>24695.365954528414</v>
      </c>
      <c r="Z63" s="374">
        <f t="shared" si="21"/>
        <v>-136.29347738818964</v>
      </c>
      <c r="AA63" s="372">
        <f>SUMIF(INPUT!$N$7:$VO$7,$C63,INPUT!$N$167:$VO$167)+SUMIF(INPUT!$N$7:$VO$7,$C63,INPUT!$N$168:$VO$168)</f>
        <v>13193.691052744654</v>
      </c>
      <c r="AB63" s="372">
        <f>SUMIF(INPUT!$N$7:$VO$7,$C63,INPUT!$N$172:$VO$172)+SUMIF(INPUT!$N$7:$VO$7,$C63,INPUT!$N$173:$VO$173)</f>
        <v>3435.9215957785245</v>
      </c>
      <c r="AC63" s="372">
        <f t="shared" si="14"/>
        <v>-2049.1315859628871</v>
      </c>
      <c r="AD63" s="372">
        <f>-SUMIF(INPUT!$N$7:$CK$7,$C63,INPUT!$N$183:$CK$183)</f>
        <v>0</v>
      </c>
      <c r="AE63" s="372">
        <f>-SUMIF(INPUT!$N$7:$CK$7,$C63,INPUT!$N$184:$CK$184)</f>
        <v>0</v>
      </c>
      <c r="AF63" s="372">
        <f t="shared" si="22"/>
        <v>-8254.2323203043707</v>
      </c>
      <c r="AG63" s="375">
        <f>AF63*HLOOKUP(YEAR(C63),INPUT!$E$53:$P$58,6,FALSE)+F63+I63</f>
        <v>-11700.374314031445</v>
      </c>
      <c r="AI63" s="381" t="str">
        <v>Jan22 - Dec22</v>
      </c>
      <c r="AJ63" s="376">
        <f>V63/$V$8*WACC!$G$10/12</f>
        <v>962.60735187610646</v>
      </c>
      <c r="AN63" s="370"/>
      <c r="AP63" s="376">
        <f t="shared" si="24"/>
        <v>-1065.7529559966497</v>
      </c>
    </row>
    <row r="64" spans="1:42" s="376" customFormat="1">
      <c r="A64" s="370" t="str">
        <f t="shared" si="0"/>
        <v/>
      </c>
      <c r="B64" s="370">
        <f t="shared" si="7"/>
        <v>2022</v>
      </c>
      <c r="C64" s="371">
        <v>44621</v>
      </c>
      <c r="D64" s="372">
        <f t="shared" si="4"/>
        <v>0</v>
      </c>
      <c r="E64" s="372">
        <f>SUMIF(INPUT!$F$7:$VO$7,$C64,INPUT!$F$66:$VO$66)</f>
        <v>0</v>
      </c>
      <c r="F64" s="372">
        <f>-SUMIF(INPUT!$F$7:$VO$7,$C64,INPUT!$F$67:$VO$67)</f>
        <v>0</v>
      </c>
      <c r="G64" s="372">
        <f t="shared" si="5"/>
        <v>0</v>
      </c>
      <c r="H64" s="373">
        <f>SUMIF(INPUT!$F$7:$VO$7,$C64,INPUT!$F$195:$VO$195)</f>
        <v>1.9E-3</v>
      </c>
      <c r="I64" s="372">
        <f t="shared" si="6"/>
        <v>0</v>
      </c>
      <c r="J64" s="374">
        <f>L63+Balances!I53+Balances!J53</f>
        <v>126226.74030989168</v>
      </c>
      <c r="K64" s="372">
        <f>SUMIF(INPUT!$O$7:$VO$7,$C64,INPUT!$O$87:$VO$87)+SUMIF(INPUT!$O$7:$VO$7,$C64,INPUT!$O$108:$VO$108)</f>
        <v>-5110.394617062886</v>
      </c>
      <c r="L64" s="374">
        <f t="shared" si="15"/>
        <v>121116.34569282879</v>
      </c>
      <c r="M64" s="374">
        <f>O63+Balances!K53</f>
        <v>283785.67194714444</v>
      </c>
      <c r="N64" s="374">
        <f>SUMIF(INPUT!$O$7:$VO$7,$C64,INPUT!$O$129:$VO$129)</f>
        <v>-618.21182030269495</v>
      </c>
      <c r="O64" s="374">
        <f t="shared" si="16"/>
        <v>283167.46012684173</v>
      </c>
      <c r="P64" s="374">
        <f>R63+Balances!L53</f>
        <v>225437.34386021539</v>
      </c>
      <c r="Q64" s="374">
        <f>SUMIF(INPUT!$O$7:$VO$7,$C64,INPUT!$O$150:$VO$150)</f>
        <v>-1544.0913978494625</v>
      </c>
      <c r="R64" s="374">
        <f t="shared" si="17"/>
        <v>223893.25246236593</v>
      </c>
      <c r="S64" s="378">
        <f t="shared" si="18"/>
        <v>0.79145388255571281</v>
      </c>
      <c r="T64" s="374">
        <f>SUMIF(INPUT!$O$7:$VO$7,$C64,INPUT!$O$87:$VO$87)</f>
        <v>-4044.6416610662363</v>
      </c>
      <c r="U64" s="374">
        <f>'RateBase-G'!L48</f>
        <v>231953.52763001533</v>
      </c>
      <c r="V64" s="374">
        <f t="shared" si="19"/>
        <v>1236.7505380376838</v>
      </c>
      <c r="W64" s="374">
        <f>Y63+Balances!I53</f>
        <v>24695.365954528414</v>
      </c>
      <c r="X64" s="372">
        <f>SUMIF(INPUT!$O$7:$VO$7,$C64,INPUT!$O$108:$VO$108)</f>
        <v>-1065.7529559966497</v>
      </c>
      <c r="Y64" s="374">
        <f t="shared" si="23"/>
        <v>23629.612998531764</v>
      </c>
      <c r="Z64" s="374">
        <f t="shared" si="21"/>
        <v>-130.53583585616408</v>
      </c>
      <c r="AA64" s="372">
        <f>SUMIF(INPUT!$N$7:$VO$7,$C64,INPUT!$N$167:$VO$167)+SUMIF(INPUT!$N$7:$VO$7,$C64,INPUT!$N$168:$VO$168)</f>
        <v>13193.691052744654</v>
      </c>
      <c r="AB64" s="372">
        <f>SUMIF(INPUT!$N$7:$VO$7,$C64,INPUT!$N$172:$VO$172)+SUMIF(INPUT!$N$7:$VO$7,$C64,INPUT!$N$173:$VO$173)</f>
        <v>3435.9215957785245</v>
      </c>
      <c r="AC64" s="372">
        <f t="shared" si="14"/>
        <v>-2049.1315859628871</v>
      </c>
      <c r="AD64" s="372">
        <f>-SUMIF(INPUT!$N$7:$CK$7,$C64,INPUT!$N$183:$CK$183)</f>
        <v>0</v>
      </c>
      <c r="AE64" s="372">
        <f>-SUMIF(INPUT!$N$7:$CK$7,$C64,INPUT!$N$184:$CK$184)</f>
        <v>0</v>
      </c>
      <c r="AF64" s="372">
        <f t="shared" si="22"/>
        <v>-8215.6147189964104</v>
      </c>
      <c r="AG64" s="375">
        <f>AF64*HLOOKUP(YEAR(C64),INPUT!$E$53:$P$58,6,FALSE)+F64+I64</f>
        <v>-11645.633864177411</v>
      </c>
      <c r="AI64" s="381" t="str">
        <v>Jan22 - Dec22</v>
      </c>
      <c r="AJ64" s="376">
        <f>V64/$V$8*WACC!$G$10/12</f>
        <v>988.88153279738037</v>
      </c>
      <c r="AN64" s="370"/>
      <c r="AP64" s="376">
        <f t="shared" si="24"/>
        <v>-1065.7529559966497</v>
      </c>
    </row>
    <row r="65" spans="1:42" s="376" customFormat="1">
      <c r="A65" s="370" t="str">
        <f t="shared" si="0"/>
        <v/>
      </c>
      <c r="B65" s="370">
        <f t="shared" si="7"/>
        <v>2022</v>
      </c>
      <c r="C65" s="371">
        <v>44652</v>
      </c>
      <c r="D65" s="372">
        <f t="shared" si="4"/>
        <v>0</v>
      </c>
      <c r="E65" s="372">
        <f>SUMIF(INPUT!$F$7:$VO$7,$C65,INPUT!$F$66:$VO$66)</f>
        <v>0</v>
      </c>
      <c r="F65" s="372">
        <f>-SUMIF(INPUT!$F$7:$VO$7,$C65,INPUT!$F$67:$VO$67)</f>
        <v>0</v>
      </c>
      <c r="G65" s="372">
        <f t="shared" si="5"/>
        <v>0</v>
      </c>
      <c r="H65" s="373">
        <f>SUMIF(INPUT!$F$7:$VO$7,$C65,INPUT!$F$195:$VO$195)</f>
        <v>1.9E-3</v>
      </c>
      <c r="I65" s="372">
        <f t="shared" si="6"/>
        <v>0</v>
      </c>
      <c r="J65" s="374">
        <f>L64+Balances!I54+Balances!J54</f>
        <v>121116.34569282879</v>
      </c>
      <c r="K65" s="372">
        <f>SUMIF(INPUT!$O$7:$VO$7,$C65,INPUT!$O$87:$VO$87)+SUMIF(INPUT!$O$7:$VO$7,$C65,INPUT!$O$108:$VO$108)</f>
        <v>-5110.394617062886</v>
      </c>
      <c r="L65" s="374">
        <f t="shared" si="15"/>
        <v>116005.9510757659</v>
      </c>
      <c r="M65" s="374">
        <f>O64+Balances!K54</f>
        <v>283167.46012684173</v>
      </c>
      <c r="N65" s="374">
        <f>SUMIF(INPUT!$O$7:$VO$7,$C65,INPUT!$O$129:$VO$129)</f>
        <v>-618.21182030269495</v>
      </c>
      <c r="O65" s="374">
        <f t="shared" si="16"/>
        <v>282549.24830653903</v>
      </c>
      <c r="P65" s="374">
        <f>R64+Balances!L54</f>
        <v>223893.25246236593</v>
      </c>
      <c r="Q65" s="374">
        <f>SUMIF(INPUT!$O$7:$VO$7,$C65,INPUT!$O$150:$VO$150)</f>
        <v>-1544.0913978494625</v>
      </c>
      <c r="R65" s="374">
        <f t="shared" si="17"/>
        <v>222349.16106451646</v>
      </c>
      <c r="S65" s="378">
        <f t="shared" si="18"/>
        <v>0.79145388255571281</v>
      </c>
      <c r="T65" s="374">
        <f>SUMIF(INPUT!$O$7:$VO$7,$C65,INPUT!$O$87:$VO$87)</f>
        <v>-4044.6416610662363</v>
      </c>
      <c r="U65" s="374">
        <f>'RateBase-G'!L49</f>
        <v>237958.91851850491</v>
      </c>
      <c r="V65" s="374">
        <f t="shared" si="19"/>
        <v>1269.3314154734339</v>
      </c>
      <c r="W65" s="374">
        <f>Y64+Balances!I54</f>
        <v>23629.612998531764</v>
      </c>
      <c r="X65" s="372">
        <f>SUMIF(INPUT!$O$7:$VO$7,$C65,INPUT!$O$108:$VO$108)</f>
        <v>-1065.7529559966497</v>
      </c>
      <c r="Y65" s="374">
        <f t="shared" si="23"/>
        <v>22563.860042535114</v>
      </c>
      <c r="Z65" s="374">
        <f t="shared" si="21"/>
        <v>-124.77819432413852</v>
      </c>
      <c r="AA65" s="372">
        <f>SUMIF(INPUT!$N$7:$VO$7,$C65,INPUT!$N$167:$VO$167)+SUMIF(INPUT!$N$7:$VO$7,$C65,INPUT!$N$168:$VO$168)</f>
        <v>13193.691052744654</v>
      </c>
      <c r="AB65" s="372">
        <f>SUMIF(INPUT!$N$7:$VO$7,$C65,INPUT!$N$172:$VO$172)+SUMIF(INPUT!$N$7:$VO$7,$C65,INPUT!$N$173:$VO$173)</f>
        <v>3435.9215957785245</v>
      </c>
      <c r="AC65" s="372">
        <f t="shared" si="14"/>
        <v>-2049.1315859628871</v>
      </c>
      <c r="AD65" s="372">
        <f>-SUMIF(INPUT!$N$7:$CK$7,$C65,INPUT!$N$183:$CK$183)</f>
        <v>0</v>
      </c>
      <c r="AE65" s="372">
        <f>-SUMIF(INPUT!$N$7:$CK$7,$C65,INPUT!$N$184:$CK$184)</f>
        <v>0</v>
      </c>
      <c r="AF65" s="372">
        <f t="shared" si="22"/>
        <v>-8177.2762000286348</v>
      </c>
      <c r="AG65" s="375">
        <f>AF65*HLOOKUP(YEAR(C65),INPUT!$E$53:$P$58,6,FALSE)+F65+I65</f>
        <v>-11591.289013540591</v>
      </c>
      <c r="AI65" s="381" t="str">
        <v>Jan22 - Dec22</v>
      </c>
      <c r="AJ65" s="376">
        <f>V65/$V$8*WACC!$G$10/12</f>
        <v>1014.9325649397789</v>
      </c>
      <c r="AN65" s="370"/>
      <c r="AP65" s="376">
        <f t="shared" si="24"/>
        <v>-1065.7529559966497</v>
      </c>
    </row>
    <row r="66" spans="1:42" s="376" customFormat="1">
      <c r="A66" s="370" t="str">
        <f t="shared" si="0"/>
        <v/>
      </c>
      <c r="B66" s="370">
        <f t="shared" si="7"/>
        <v>2022</v>
      </c>
      <c r="C66" s="371">
        <v>44682</v>
      </c>
      <c r="D66" s="372">
        <f t="shared" si="4"/>
        <v>0</v>
      </c>
      <c r="E66" s="372">
        <f>SUMIF(INPUT!$F$7:$VO$7,$C66,INPUT!$F$66:$VO$66)</f>
        <v>0</v>
      </c>
      <c r="F66" s="372">
        <f>-SUMIF(INPUT!$F$7:$VO$7,$C66,INPUT!$F$67:$VO$67)</f>
        <v>0</v>
      </c>
      <c r="G66" s="372">
        <f t="shared" si="5"/>
        <v>0</v>
      </c>
      <c r="H66" s="373">
        <f>SUMIF(INPUT!$F$7:$VO$7,$C66,INPUT!$F$195:$VO$195)</f>
        <v>1.9E-3</v>
      </c>
      <c r="I66" s="372">
        <f t="shared" si="6"/>
        <v>0</v>
      </c>
      <c r="J66" s="374">
        <f>L65+Balances!I55+Balances!J55</f>
        <v>116005.9510757659</v>
      </c>
      <c r="K66" s="372">
        <f>SUMIF(INPUT!$O$7:$VO$7,$C66,INPUT!$O$87:$VO$87)+SUMIF(INPUT!$O$7:$VO$7,$C66,INPUT!$O$108:$VO$108)</f>
        <v>-5110.394617062886</v>
      </c>
      <c r="L66" s="374">
        <f t="shared" si="15"/>
        <v>110895.55645870301</v>
      </c>
      <c r="M66" s="374">
        <f>O65+Balances!K55</f>
        <v>282549.24830653903</v>
      </c>
      <c r="N66" s="374">
        <f>SUMIF(INPUT!$O$7:$VO$7,$C66,INPUT!$O$129:$VO$129)</f>
        <v>-618.21182030269495</v>
      </c>
      <c r="O66" s="374">
        <f t="shared" si="16"/>
        <v>281931.03648623632</v>
      </c>
      <c r="P66" s="374">
        <f>R65+Balances!L55</f>
        <v>222349.16106451646</v>
      </c>
      <c r="Q66" s="374">
        <f>SUMIF(INPUT!$O$7:$VO$7,$C66,INPUT!$O$150:$VO$150)</f>
        <v>-1544.0913978494625</v>
      </c>
      <c r="R66" s="374">
        <f t="shared" si="17"/>
        <v>220805.069666667</v>
      </c>
      <c r="S66" s="378">
        <f t="shared" si="18"/>
        <v>0.79145388255571281</v>
      </c>
      <c r="T66" s="374">
        <f>SUMIF(INPUT!$O$7:$VO$7,$C66,INPUT!$O$87:$VO$87)</f>
        <v>-4044.6416610662363</v>
      </c>
      <c r="U66" s="374">
        <f>'RateBase-G'!L50</f>
        <v>243911.80374554411</v>
      </c>
      <c r="V66" s="374">
        <f t="shared" si="19"/>
        <v>1301.6332105690012</v>
      </c>
      <c r="W66" s="374">
        <f>Y65+Balances!I55</f>
        <v>22563.860042535114</v>
      </c>
      <c r="X66" s="372">
        <f>SUMIF(INPUT!$O$7:$VO$7,$C66,INPUT!$O$108:$VO$108)</f>
        <v>-1065.7529559966497</v>
      </c>
      <c r="Y66" s="374">
        <f t="shared" si="23"/>
        <v>21498.107086538465</v>
      </c>
      <c r="Z66" s="374">
        <f t="shared" si="21"/>
        <v>-119.02055279211295</v>
      </c>
      <c r="AA66" s="372">
        <f>SUMIF(INPUT!$N$7:$VO$7,$C66,INPUT!$N$167:$VO$167)+SUMIF(INPUT!$N$7:$VO$7,$C66,INPUT!$N$168:$VO$168)</f>
        <v>13193.691052744654</v>
      </c>
      <c r="AB66" s="372">
        <f>SUMIF(INPUT!$N$7:$VO$7,$C66,INPUT!$N$172:$VO$172)+SUMIF(INPUT!$N$7:$VO$7,$C66,INPUT!$N$173:$VO$173)</f>
        <v>3435.9215957785245</v>
      </c>
      <c r="AC66" s="372">
        <f t="shared" si="14"/>
        <v>-2049.1315859628871</v>
      </c>
      <c r="AD66" s="372">
        <f>-SUMIF(INPUT!$N$7:$CK$7,$C66,INPUT!$N$183:$CK$183)</f>
        <v>0</v>
      </c>
      <c r="AE66" s="372">
        <f>-SUMIF(INPUT!$N$7:$CK$7,$C66,INPUT!$N$184:$CK$184)</f>
        <v>0</v>
      </c>
      <c r="AF66" s="372">
        <f t="shared" si="22"/>
        <v>-8139.2167634010411</v>
      </c>
      <c r="AG66" s="375">
        <f>AF66*HLOOKUP(YEAR(C66),INPUT!$E$53:$P$58,6,FALSE)+F66+I66</f>
        <v>-11537.339762120975</v>
      </c>
      <c r="AI66" s="381" t="str">
        <v>Jan22 - Dec22</v>
      </c>
      <c r="AJ66" s="376">
        <f>V66/$V$8*WACC!$G$10/12</f>
        <v>1040.7604483033017</v>
      </c>
      <c r="AN66" s="370"/>
      <c r="AP66" s="376">
        <f t="shared" si="24"/>
        <v>-1065.7529559966497</v>
      </c>
    </row>
    <row r="67" spans="1:42" s="376" customFormat="1">
      <c r="A67" s="370" t="str">
        <f t="shared" si="0"/>
        <v/>
      </c>
      <c r="B67" s="370">
        <f t="shared" si="7"/>
        <v>2022</v>
      </c>
      <c r="C67" s="371">
        <v>44713</v>
      </c>
      <c r="D67" s="372">
        <f t="shared" si="4"/>
        <v>0</v>
      </c>
      <c r="E67" s="372">
        <f>SUMIF(INPUT!$F$7:$VO$7,$C67,INPUT!$F$66:$VO$66)</f>
        <v>0</v>
      </c>
      <c r="F67" s="372">
        <f>-SUMIF(INPUT!$F$7:$VO$7,$C67,INPUT!$F$67:$VO$67)</f>
        <v>0</v>
      </c>
      <c r="G67" s="372">
        <f t="shared" si="5"/>
        <v>0</v>
      </c>
      <c r="H67" s="373">
        <f>SUMIF(INPUT!$F$7:$VO$7,$C67,INPUT!$F$195:$VO$195)</f>
        <v>1.9E-3</v>
      </c>
      <c r="I67" s="372">
        <f t="shared" si="6"/>
        <v>0</v>
      </c>
      <c r="J67" s="374">
        <f>L66+Balances!I56+Balances!J56</f>
        <v>110895.55645870301</v>
      </c>
      <c r="K67" s="372">
        <f>SUMIF(INPUT!$O$7:$VO$7,$C67,INPUT!$O$87:$VO$87)+SUMIF(INPUT!$O$7:$VO$7,$C67,INPUT!$O$108:$VO$108)</f>
        <v>-5110.394617062886</v>
      </c>
      <c r="L67" s="374">
        <f t="shared" si="15"/>
        <v>105785.16184164012</v>
      </c>
      <c r="M67" s="374">
        <f>O66+Balances!K56</f>
        <v>281931.03648623632</v>
      </c>
      <c r="N67" s="374">
        <f>SUMIF(INPUT!$O$7:$VO$7,$C67,INPUT!$O$129:$VO$129)</f>
        <v>-618.21182030269495</v>
      </c>
      <c r="O67" s="374">
        <f t="shared" si="16"/>
        <v>281312.82466593361</v>
      </c>
      <c r="P67" s="374">
        <f>R66+Balances!L56</f>
        <v>220805.069666667</v>
      </c>
      <c r="Q67" s="374">
        <f>SUMIF(INPUT!$O$7:$VO$7,$C67,INPUT!$O$150:$VO$150)</f>
        <v>-1544.0913978494625</v>
      </c>
      <c r="R67" s="374">
        <f t="shared" si="17"/>
        <v>219260.97826881753</v>
      </c>
      <c r="S67" s="378">
        <f t="shared" si="18"/>
        <v>0.79145388255571281</v>
      </c>
      <c r="T67" s="374">
        <f>SUMIF(INPUT!$O$7:$VO$7,$C67,INPUT!$O$87:$VO$87)</f>
        <v>-4044.6416610662363</v>
      </c>
      <c r="U67" s="374">
        <f>'RateBase-G'!L51</f>
        <v>249813.87704214751</v>
      </c>
      <c r="V67" s="374">
        <f t="shared" si="19"/>
        <v>1333.6559233243859</v>
      </c>
      <c r="W67" s="374">
        <f>Y66+Balances!I56</f>
        <v>21498.107086538465</v>
      </c>
      <c r="X67" s="372">
        <f>SUMIF(INPUT!$O$7:$VO$7,$C67,INPUT!$O$108:$VO$108)</f>
        <v>-1065.7529559966497</v>
      </c>
      <c r="Y67" s="374">
        <f t="shared" si="23"/>
        <v>20432.354130541815</v>
      </c>
      <c r="Z67" s="374">
        <f t="shared" si="21"/>
        <v>-113.26291126008739</v>
      </c>
      <c r="AA67" s="372">
        <f>SUMIF(INPUT!$N$7:$VO$7,$C67,INPUT!$N$167:$VO$167)+SUMIF(INPUT!$N$7:$VO$7,$C67,INPUT!$N$168:$VO$168)</f>
        <v>13193.691052744654</v>
      </c>
      <c r="AB67" s="372">
        <f>SUMIF(INPUT!$N$7:$VO$7,$C67,INPUT!$N$172:$VO$172)+SUMIF(INPUT!$N$7:$VO$7,$C67,INPUT!$N$173:$VO$173)</f>
        <v>3435.9215957785245</v>
      </c>
      <c r="AC67" s="372">
        <f t="shared" si="14"/>
        <v>-2049.1315859628871</v>
      </c>
      <c r="AD67" s="372">
        <f>-SUMIF(INPUT!$N$7:$CK$7,$C67,INPUT!$N$183:$CK$183)</f>
        <v>0</v>
      </c>
      <c r="AE67" s="372">
        <f>-SUMIF(INPUT!$N$7:$CK$7,$C67,INPUT!$N$184:$CK$184)</f>
        <v>0</v>
      </c>
      <c r="AF67" s="372">
        <f t="shared" si="22"/>
        <v>-8101.4364091136313</v>
      </c>
      <c r="AG67" s="375">
        <f>AF67*HLOOKUP(YEAR(C67),INPUT!$E$53:$P$58,6,FALSE)+F67+I67</f>
        <v>-11483.786109918572</v>
      </c>
      <c r="AI67" s="381" t="str">
        <v>Jan22 - Dec22</v>
      </c>
      <c r="AJ67" s="376">
        <f>V67/$V$8*WACC!$G$10/12</f>
        <v>1066.3651828879495</v>
      </c>
      <c r="AN67" s="370"/>
      <c r="AP67" s="376">
        <f t="shared" si="24"/>
        <v>-1065.7529559966497</v>
      </c>
    </row>
    <row r="68" spans="1:42" s="376" customFormat="1">
      <c r="A68" s="370" t="str">
        <f t="shared" si="0"/>
        <v/>
      </c>
      <c r="B68" s="370">
        <f t="shared" si="7"/>
        <v>2022</v>
      </c>
      <c r="C68" s="371">
        <v>44743</v>
      </c>
      <c r="D68" s="372">
        <f t="shared" si="4"/>
        <v>0</v>
      </c>
      <c r="E68" s="372">
        <f>SUMIF(INPUT!$F$7:$VO$7,$C68,INPUT!$F$66:$VO$66)</f>
        <v>0</v>
      </c>
      <c r="F68" s="372">
        <f>-SUMIF(INPUT!$F$7:$VO$7,$C68,INPUT!$F$67:$VO$67)</f>
        <v>0</v>
      </c>
      <c r="G68" s="372">
        <f t="shared" si="5"/>
        <v>0</v>
      </c>
      <c r="H68" s="373">
        <f>SUMIF(INPUT!$F$7:$VO$7,$C68,INPUT!$F$195:$VO$195)</f>
        <v>1.9E-3</v>
      </c>
      <c r="I68" s="372">
        <f t="shared" si="6"/>
        <v>0</v>
      </c>
      <c r="J68" s="374">
        <f>L67+Balances!I57+Balances!J57</f>
        <v>105785.16184164012</v>
      </c>
      <c r="K68" s="372">
        <f>SUMIF(INPUT!$O$7:$VO$7,$C68,INPUT!$O$87:$VO$87)+SUMIF(INPUT!$O$7:$VO$7,$C68,INPUT!$O$108:$VO$108)</f>
        <v>-5110.394617062886</v>
      </c>
      <c r="L68" s="374">
        <f t="shared" si="15"/>
        <v>100674.76722457723</v>
      </c>
      <c r="M68" s="374">
        <f>O67+Balances!K57</f>
        <v>281312.82466593361</v>
      </c>
      <c r="N68" s="374">
        <f>SUMIF(INPUT!$O$7:$VO$7,$C68,INPUT!$O$129:$VO$129)</f>
        <v>-618.21182030269495</v>
      </c>
      <c r="O68" s="374">
        <f t="shared" si="16"/>
        <v>280694.61284563091</v>
      </c>
      <c r="P68" s="374">
        <f>R67+Balances!L57</f>
        <v>219260.97826881753</v>
      </c>
      <c r="Q68" s="374">
        <f>SUMIF(INPUT!$O$7:$VO$7,$C68,INPUT!$O$150:$VO$150)</f>
        <v>-1544.0913978494625</v>
      </c>
      <c r="R68" s="374">
        <f t="shared" si="17"/>
        <v>217716.88687096807</v>
      </c>
      <c r="S68" s="378">
        <f t="shared" si="18"/>
        <v>0.79145388255571281</v>
      </c>
      <c r="T68" s="374">
        <f>SUMIF(INPUT!$O$7:$VO$7,$C68,INPUT!$O$87:$VO$87)</f>
        <v>-4044.6416610662363</v>
      </c>
      <c r="U68" s="374">
        <f>'RateBase-G'!L52</f>
        <v>255663.44467730049</v>
      </c>
      <c r="V68" s="374">
        <f t="shared" si="19"/>
        <v>1365.3995537395872</v>
      </c>
      <c r="W68" s="374">
        <f>Y67+Balances!I57</f>
        <v>20432.354130541815</v>
      </c>
      <c r="X68" s="372">
        <f>SUMIF(INPUT!$O$7:$VO$7,$C68,INPUT!$O$108:$VO$108)</f>
        <v>-1065.7529559966497</v>
      </c>
      <c r="Y68" s="374">
        <f t="shared" si="23"/>
        <v>19366.601174545165</v>
      </c>
      <c r="Z68" s="374">
        <f t="shared" si="21"/>
        <v>-107.50526972806182</v>
      </c>
      <c r="AA68" s="372">
        <f>SUMIF(INPUT!$N$7:$VO$7,$C68,INPUT!$N$167:$VO$167)+SUMIF(INPUT!$N$7:$VO$7,$C68,INPUT!$N$168:$VO$168)</f>
        <v>13193.691052744654</v>
      </c>
      <c r="AB68" s="372">
        <f>SUMIF(INPUT!$N$7:$VO$7,$C68,INPUT!$N$172:$VO$172)+SUMIF(INPUT!$N$7:$VO$7,$C68,INPUT!$N$173:$VO$173)</f>
        <v>3435.9215957785245</v>
      </c>
      <c r="AC68" s="372">
        <f t="shared" si="14"/>
        <v>-2049.1315859628871</v>
      </c>
      <c r="AD68" s="372">
        <f>-SUMIF(INPUT!$N$7:$CK$7,$C68,INPUT!$N$183:$CK$183)</f>
        <v>0</v>
      </c>
      <c r="AE68" s="372">
        <f>-SUMIF(INPUT!$N$7:$CK$7,$C68,INPUT!$N$184:$CK$184)</f>
        <v>0</v>
      </c>
      <c r="AF68" s="372">
        <f t="shared" si="22"/>
        <v>-8063.9351371664043</v>
      </c>
      <c r="AG68" s="375">
        <f>AF68*HLOOKUP(YEAR(C68),INPUT!$E$53:$P$58,6,FALSE)+F68+I68</f>
        <v>-11430.628056933378</v>
      </c>
      <c r="AI68" s="381" t="str">
        <v>Jan22 - Dec22</v>
      </c>
      <c r="AJ68" s="376">
        <f>V68/$V$8*WACC!$G$10/12</f>
        <v>1091.7467686937209</v>
      </c>
      <c r="AN68" s="370"/>
      <c r="AP68" s="376">
        <f t="shared" si="24"/>
        <v>-1065.7529559966497</v>
      </c>
    </row>
    <row r="69" spans="1:42" s="376" customFormat="1">
      <c r="A69" s="370" t="str">
        <f t="shared" si="0"/>
        <v/>
      </c>
      <c r="B69" s="370">
        <f t="shared" si="7"/>
        <v>2022</v>
      </c>
      <c r="C69" s="371">
        <v>44774</v>
      </c>
      <c r="D69" s="372">
        <f t="shared" si="4"/>
        <v>0</v>
      </c>
      <c r="E69" s="372">
        <f>SUMIF(INPUT!$F$7:$VO$7,$C69,INPUT!$F$66:$VO$66)</f>
        <v>0</v>
      </c>
      <c r="F69" s="372">
        <f>-SUMIF(INPUT!$F$7:$VO$7,$C69,INPUT!$F$67:$VO$67)</f>
        <v>0</v>
      </c>
      <c r="G69" s="372">
        <f t="shared" si="5"/>
        <v>0</v>
      </c>
      <c r="H69" s="373">
        <f>SUMIF(INPUT!$F$7:$VO$7,$C69,INPUT!$F$195:$VO$195)</f>
        <v>1.9E-3</v>
      </c>
      <c r="I69" s="372">
        <f t="shared" si="6"/>
        <v>0</v>
      </c>
      <c r="J69" s="374">
        <f>L68+Balances!I58+Balances!J58</f>
        <v>100674.76722457723</v>
      </c>
      <c r="K69" s="372">
        <f>SUMIF(INPUT!$O$7:$VO$7,$C69,INPUT!$O$87:$VO$87)+SUMIF(INPUT!$O$7:$VO$7,$C69,INPUT!$O$108:$VO$108)</f>
        <v>-5110.394617062886</v>
      </c>
      <c r="L69" s="374">
        <f t="shared" si="15"/>
        <v>95564.372607514335</v>
      </c>
      <c r="M69" s="374">
        <f>O68+Balances!K58</f>
        <v>280694.61284563091</v>
      </c>
      <c r="N69" s="374">
        <f>SUMIF(INPUT!$O$7:$VO$7,$C69,INPUT!$O$129:$VO$129)</f>
        <v>-618.21182030269495</v>
      </c>
      <c r="O69" s="374">
        <f t="shared" si="16"/>
        <v>280076.4010253282</v>
      </c>
      <c r="P69" s="374">
        <f>R68+Balances!L58</f>
        <v>217716.88687096807</v>
      </c>
      <c r="Q69" s="374">
        <f>SUMIF(INPUT!$O$7:$VO$7,$C69,INPUT!$O$150:$VO$150)</f>
        <v>-1544.0913978494625</v>
      </c>
      <c r="R69" s="374">
        <f t="shared" si="17"/>
        <v>216172.7954731186</v>
      </c>
      <c r="S69" s="378">
        <f t="shared" si="18"/>
        <v>0.79145388255571281</v>
      </c>
      <c r="T69" s="374">
        <f>SUMIF(INPUT!$O$7:$VO$7,$C69,INPUT!$O$87:$VO$87)</f>
        <v>-4044.6416610662363</v>
      </c>
      <c r="U69" s="374">
        <f>'RateBase-G'!L53</f>
        <v>261460.50665100315</v>
      </c>
      <c r="V69" s="374">
        <f t="shared" si="19"/>
        <v>1396.8595266942748</v>
      </c>
      <c r="W69" s="374">
        <f>Y68+Balances!I58</f>
        <v>19366.601174545165</v>
      </c>
      <c r="X69" s="372">
        <f>SUMIF(INPUT!$O$7:$VO$7,$C69,INPUT!$O$108:$VO$108)</f>
        <v>-1065.7529559966497</v>
      </c>
      <c r="Y69" s="374">
        <f t="shared" si="23"/>
        <v>18300.848218548515</v>
      </c>
      <c r="Z69" s="374">
        <f t="shared" si="21"/>
        <v>-101.74762819603626</v>
      </c>
      <c r="AA69" s="372">
        <f>SUMIF(INPUT!$N$7:$VO$7,$C69,INPUT!$N$167:$VO$167)+SUMIF(INPUT!$N$7:$VO$7,$C69,INPUT!$N$168:$VO$168)</f>
        <v>13193.691052744654</v>
      </c>
      <c r="AB69" s="372">
        <f>SUMIF(INPUT!$N$7:$VO$7,$C69,INPUT!$N$172:$VO$172)+SUMIF(INPUT!$N$7:$VO$7,$C69,INPUT!$N$173:$VO$173)</f>
        <v>3435.9215957785245</v>
      </c>
      <c r="AC69" s="372">
        <f t="shared" si="14"/>
        <v>-2049.1315859628871</v>
      </c>
      <c r="AD69" s="372">
        <f>-SUMIF(INPUT!$N$7:$CK$7,$C69,INPUT!$N$183:$CK$183)</f>
        <v>0</v>
      </c>
      <c r="AE69" s="372">
        <f>-SUMIF(INPUT!$N$7:$CK$7,$C69,INPUT!$N$184:$CK$184)</f>
        <v>0</v>
      </c>
      <c r="AF69" s="372">
        <f t="shared" si="22"/>
        <v>-8026.7175226796926</v>
      </c>
      <c r="AG69" s="375">
        <f>AF69*HLOOKUP(YEAR(C69),INPUT!$E$53:$P$58,6,FALSE)+F69+I69</f>
        <v>-11377.872088398464</v>
      </c>
      <c r="AI69" s="381" t="str">
        <v>Jan22 - Dec22</v>
      </c>
      <c r="AJ69" s="376">
        <f>V69/$V$8*WACC!$G$10/12</f>
        <v>1116.9015475439144</v>
      </c>
      <c r="AN69" s="370"/>
      <c r="AP69" s="376">
        <f t="shared" si="24"/>
        <v>-1065.7529559966497</v>
      </c>
    </row>
    <row r="70" spans="1:42" s="376" customFormat="1">
      <c r="A70" s="370" t="str">
        <f t="shared" si="0"/>
        <v/>
      </c>
      <c r="B70" s="370">
        <f t="shared" si="7"/>
        <v>2022</v>
      </c>
      <c r="C70" s="371">
        <v>44805</v>
      </c>
      <c r="D70" s="372">
        <f t="shared" si="4"/>
        <v>0</v>
      </c>
      <c r="E70" s="372">
        <f>SUMIF(INPUT!$F$7:$VO$7,$C70,INPUT!$F$66:$VO$66)</f>
        <v>0</v>
      </c>
      <c r="F70" s="372">
        <f>-SUMIF(INPUT!$F$7:$VO$7,$C70,INPUT!$F$67:$VO$67)</f>
        <v>0</v>
      </c>
      <c r="G70" s="372">
        <f t="shared" si="5"/>
        <v>0</v>
      </c>
      <c r="H70" s="373">
        <f>SUMIF(INPUT!$F$7:$VO$7,$C70,INPUT!$F$195:$VO$195)</f>
        <v>1.9E-3</v>
      </c>
      <c r="I70" s="372">
        <f t="shared" si="6"/>
        <v>0</v>
      </c>
      <c r="J70" s="374">
        <f>L69+Balances!I59+Balances!J59</f>
        <v>95564.372607514335</v>
      </c>
      <c r="K70" s="372">
        <f>SUMIF(INPUT!$O$7:$VO$7,$C70,INPUT!$O$87:$VO$87)+SUMIF(INPUT!$O$7:$VO$7,$C70,INPUT!$O$108:$VO$108)</f>
        <v>-5110.394617062886</v>
      </c>
      <c r="L70" s="374">
        <f t="shared" si="15"/>
        <v>90453.977990451443</v>
      </c>
      <c r="M70" s="374">
        <f>O69+Balances!K59</f>
        <v>280076.4010253282</v>
      </c>
      <c r="N70" s="374">
        <f>SUMIF(INPUT!$O$7:$VO$7,$C70,INPUT!$O$129:$VO$129)</f>
        <v>-618.21182030269495</v>
      </c>
      <c r="O70" s="374">
        <f t="shared" si="16"/>
        <v>279458.1892050255</v>
      </c>
      <c r="P70" s="374">
        <f>R69+Balances!L59</f>
        <v>216172.7954731186</v>
      </c>
      <c r="Q70" s="374">
        <f>SUMIF(INPUT!$O$7:$VO$7,$C70,INPUT!$O$150:$VO$150)</f>
        <v>-1544.0913978494625</v>
      </c>
      <c r="R70" s="374">
        <f t="shared" si="17"/>
        <v>214628.70407526914</v>
      </c>
      <c r="S70" s="378">
        <f t="shared" si="18"/>
        <v>0.79145388255571281</v>
      </c>
      <c r="T70" s="374">
        <f>SUMIF(INPUT!$O$7:$VO$7,$C70,INPUT!$O$87:$VO$87)</f>
        <v>-4044.6416610662363</v>
      </c>
      <c r="U70" s="374">
        <f>'RateBase-G'!L54</f>
        <v>267206.75669426995</v>
      </c>
      <c r="V70" s="374">
        <f t="shared" si="19"/>
        <v>1428.0404173087795</v>
      </c>
      <c r="W70" s="374">
        <f>Y69+Balances!I59</f>
        <v>18300.848218548515</v>
      </c>
      <c r="X70" s="372">
        <f>SUMIF(INPUT!$O$7:$VO$7,$C70,INPUT!$O$108:$VO$108)</f>
        <v>-1065.7529559966497</v>
      </c>
      <c r="Y70" s="374">
        <f t="shared" si="23"/>
        <v>17235.095262551866</v>
      </c>
      <c r="Z70" s="374">
        <f t="shared" si="21"/>
        <v>-95.989986664010686</v>
      </c>
      <c r="AA70" s="372">
        <f>SUMIF(INPUT!$N$7:$VO$7,$C70,INPUT!$N$167:$VO$167)+SUMIF(INPUT!$N$7:$VO$7,$C70,INPUT!$N$168:$VO$168)</f>
        <v>13193.691052744654</v>
      </c>
      <c r="AB70" s="372">
        <f>SUMIF(INPUT!$N$7:$VO$7,$C70,INPUT!$N$172:$VO$172)+SUMIF(INPUT!$N$7:$VO$7,$C70,INPUT!$N$173:$VO$173)</f>
        <v>3435.9215957785245</v>
      </c>
      <c r="AC70" s="372">
        <f t="shared" si="14"/>
        <v>-2049.1315859628871</v>
      </c>
      <c r="AD70" s="372">
        <f>-SUMIF(INPUT!$N$7:$CK$7,$C70,INPUT!$N$183:$CK$183)</f>
        <v>0</v>
      </c>
      <c r="AE70" s="372">
        <f>-SUMIF(INPUT!$N$7:$CK$7,$C70,INPUT!$N$184:$CK$184)</f>
        <v>0</v>
      </c>
      <c r="AF70" s="372">
        <f t="shared" si="22"/>
        <v>-7989.778990533162</v>
      </c>
      <c r="AG70" s="375">
        <f>AF70*HLOOKUP(YEAR(C70),INPUT!$E$53:$P$58,6,FALSE)+F70+I70</f>
        <v>-11325.511719080758</v>
      </c>
      <c r="AI70" s="381" t="str">
        <v>Jan22 - Dec22</v>
      </c>
      <c r="AJ70" s="376">
        <f>V70/$V$8*WACC!$G$10/12</f>
        <v>1141.8331776152324</v>
      </c>
      <c r="AN70" s="370"/>
      <c r="AP70" s="376">
        <f t="shared" si="24"/>
        <v>-1065.7529559966497</v>
      </c>
    </row>
    <row r="71" spans="1:42" s="376" customFormat="1">
      <c r="A71" s="370" t="str">
        <f t="shared" si="0"/>
        <v/>
      </c>
      <c r="B71" s="370">
        <f t="shared" si="7"/>
        <v>2022</v>
      </c>
      <c r="C71" s="371">
        <v>44835</v>
      </c>
      <c r="D71" s="372">
        <f t="shared" si="4"/>
        <v>0</v>
      </c>
      <c r="E71" s="372">
        <f>SUMIF(INPUT!$F$7:$VO$7,$C71,INPUT!$F$66:$VO$66)</f>
        <v>0</v>
      </c>
      <c r="F71" s="372">
        <f>-SUMIF(INPUT!$F$7:$VO$7,$C71,INPUT!$F$67:$VO$67)</f>
        <v>0</v>
      </c>
      <c r="G71" s="372">
        <f t="shared" si="5"/>
        <v>0</v>
      </c>
      <c r="H71" s="373">
        <f>SUMIF(INPUT!$F$7:$VO$7,$C71,INPUT!$F$195:$VO$195)</f>
        <v>1.9E-3</v>
      </c>
      <c r="I71" s="372">
        <f t="shared" si="6"/>
        <v>0</v>
      </c>
      <c r="J71" s="374">
        <f>L70+Balances!I60+Balances!J60</f>
        <v>90453.977990451443</v>
      </c>
      <c r="K71" s="372">
        <f>SUMIF(INPUT!$O$7:$VO$7,$C71,INPUT!$O$87:$VO$87)+SUMIF(INPUT!$O$7:$VO$7,$C71,INPUT!$O$108:$VO$108)</f>
        <v>-5110.394617062886</v>
      </c>
      <c r="L71" s="374">
        <f t="shared" si="15"/>
        <v>85343.583373388552</v>
      </c>
      <c r="M71" s="374">
        <f>O70+Balances!K60</f>
        <v>279458.1892050255</v>
      </c>
      <c r="N71" s="374">
        <f>SUMIF(INPUT!$O$7:$VO$7,$C71,INPUT!$O$129:$VO$129)</f>
        <v>-618.21182030269495</v>
      </c>
      <c r="O71" s="374">
        <f t="shared" si="16"/>
        <v>278839.97738472279</v>
      </c>
      <c r="P71" s="374">
        <f>R70+Balances!L60</f>
        <v>214628.70407526914</v>
      </c>
      <c r="Q71" s="374">
        <f>SUMIF(INPUT!$O$7:$VO$7,$C71,INPUT!$O$150:$VO$150)</f>
        <v>-1544.0913978494625</v>
      </c>
      <c r="R71" s="374">
        <f t="shared" si="17"/>
        <v>213084.61267741967</v>
      </c>
      <c r="S71" s="378">
        <f t="shared" si="18"/>
        <v>0.79145388255571281</v>
      </c>
      <c r="T71" s="374">
        <f>SUMIF(INPUT!$O$7:$VO$7,$C71,INPUT!$O$87:$VO$87)</f>
        <v>-4044.6416610662363</v>
      </c>
      <c r="U71" s="374">
        <f>'RateBase-G'!L55</f>
        <v>272900.50107608637</v>
      </c>
      <c r="V71" s="374">
        <f t="shared" si="19"/>
        <v>1458.9422255831009</v>
      </c>
      <c r="W71" s="374">
        <f>Y70+Balances!I60</f>
        <v>17235.095262551866</v>
      </c>
      <c r="X71" s="372">
        <f>SUMIF(INPUT!$O$7:$VO$7,$C71,INPUT!$O$108:$VO$108)</f>
        <v>-1065.7529559966497</v>
      </c>
      <c r="Y71" s="374">
        <f t="shared" si="23"/>
        <v>16169.342306555216</v>
      </c>
      <c r="Z71" s="374">
        <f t="shared" si="21"/>
        <v>-90.232345131985127</v>
      </c>
      <c r="AA71" s="372">
        <f>SUMIF(INPUT!$N$7:$VO$7,$C71,INPUT!$N$167:$VO$167)+SUMIF(INPUT!$N$7:$VO$7,$C71,INPUT!$N$168:$VO$168)</f>
        <v>13193.691052744654</v>
      </c>
      <c r="AB71" s="372">
        <f>SUMIF(INPUT!$N$7:$VO$7,$C71,INPUT!$N$172:$VO$172)+SUMIF(INPUT!$N$7:$VO$7,$C71,INPUT!$N$173:$VO$173)</f>
        <v>3435.9215957785245</v>
      </c>
      <c r="AC71" s="372">
        <f t="shared" si="14"/>
        <v>-2049.1315859628871</v>
      </c>
      <c r="AD71" s="372">
        <f>-SUMIF(INPUT!$N$7:$CK$7,$C71,INPUT!$N$183:$CK$183)</f>
        <v>0</v>
      </c>
      <c r="AE71" s="372">
        <f>-SUMIF(INPUT!$N$7:$CK$7,$C71,INPUT!$N$184:$CK$184)</f>
        <v>0</v>
      </c>
      <c r="AF71" s="372">
        <f t="shared" si="22"/>
        <v>-7953.1195407268142</v>
      </c>
      <c r="AG71" s="375">
        <f>AF71*HLOOKUP(YEAR(C71),INPUT!$E$53:$P$58,6,FALSE)+F71+I71</f>
        <v>-11273.546948980258</v>
      </c>
      <c r="AI71" s="381" t="str">
        <v>Jan22 - Dec22</v>
      </c>
      <c r="AJ71" s="376">
        <f>V71/$V$8*WACC!$G$10/12</f>
        <v>1166.5416589076744</v>
      </c>
      <c r="AN71" s="370"/>
      <c r="AP71" s="376">
        <f t="shared" si="24"/>
        <v>-1065.7529559966497</v>
      </c>
    </row>
    <row r="72" spans="1:42" s="376" customFormat="1">
      <c r="A72" s="370" t="str">
        <f t="shared" si="0"/>
        <v/>
      </c>
      <c r="B72" s="370">
        <f t="shared" si="7"/>
        <v>2022</v>
      </c>
      <c r="C72" s="371">
        <v>44866</v>
      </c>
      <c r="D72" s="372">
        <f t="shared" si="4"/>
        <v>0</v>
      </c>
      <c r="E72" s="372">
        <f>SUMIF(INPUT!$F$7:$VO$7,$C72,INPUT!$F$66:$VO$66)</f>
        <v>0</v>
      </c>
      <c r="F72" s="372">
        <f>-SUMIF(INPUT!$F$7:$VO$7,$C72,INPUT!$F$67:$VO$67)</f>
        <v>0</v>
      </c>
      <c r="G72" s="372">
        <f t="shared" si="5"/>
        <v>0</v>
      </c>
      <c r="H72" s="373">
        <f>SUMIF(INPUT!$F$7:$VO$7,$C72,INPUT!$F$195:$VO$195)</f>
        <v>1.9E-3</v>
      </c>
      <c r="I72" s="372">
        <f t="shared" si="6"/>
        <v>0</v>
      </c>
      <c r="J72" s="374">
        <f>L71+Balances!I61+Balances!J61</f>
        <v>85343.583373388552</v>
      </c>
      <c r="K72" s="372">
        <f>SUMIF(INPUT!$O$7:$VO$7,$C72,INPUT!$O$87:$VO$87)+SUMIF(INPUT!$O$7:$VO$7,$C72,INPUT!$O$108:$VO$108)</f>
        <v>-5110.394617062886</v>
      </c>
      <c r="L72" s="374">
        <f t="shared" si="15"/>
        <v>80233.188756325661</v>
      </c>
      <c r="M72" s="374">
        <f>O71+Balances!K61</f>
        <v>278839.97738472279</v>
      </c>
      <c r="N72" s="374">
        <f>SUMIF(INPUT!$O$7:$VO$7,$C72,INPUT!$O$129:$VO$129)</f>
        <v>-618.21182030269495</v>
      </c>
      <c r="O72" s="374">
        <f t="shared" si="16"/>
        <v>278221.76556442009</v>
      </c>
      <c r="P72" s="374">
        <f>R71+Balances!L61</f>
        <v>213084.61267741967</v>
      </c>
      <c r="Q72" s="374">
        <f>SUMIF(INPUT!$O$7:$VO$7,$C72,INPUT!$O$150:$VO$150)</f>
        <v>-1544.0913978494625</v>
      </c>
      <c r="R72" s="374">
        <f t="shared" si="17"/>
        <v>211540.52127957021</v>
      </c>
      <c r="S72" s="378">
        <f t="shared" si="18"/>
        <v>0.79145388255571281</v>
      </c>
      <c r="T72" s="374">
        <f>SUMIF(INPUT!$O$7:$VO$7,$C72,INPUT!$O$87:$VO$87)</f>
        <v>-4044.6416610662363</v>
      </c>
      <c r="U72" s="374">
        <f>'RateBase-G'!L56</f>
        <v>278543.43352746696</v>
      </c>
      <c r="V72" s="374">
        <f t="shared" si="19"/>
        <v>1489.5649515172397</v>
      </c>
      <c r="W72" s="374">
        <f>Y71+Balances!I61</f>
        <v>16169.342306555216</v>
      </c>
      <c r="X72" s="372">
        <f>SUMIF(INPUT!$O$7:$VO$7,$C72,INPUT!$O$108:$VO$108)</f>
        <v>-1065.7529559966497</v>
      </c>
      <c r="Y72" s="374">
        <f t="shared" si="23"/>
        <v>15103.589350558566</v>
      </c>
      <c r="Z72" s="374">
        <f t="shared" si="21"/>
        <v>-84.474703599959554</v>
      </c>
      <c r="AA72" s="372">
        <f>SUMIF(INPUT!$N$7:$VO$7,$C72,INPUT!$N$167:$VO$167)+SUMIF(INPUT!$N$7:$VO$7,$C72,INPUT!$N$168:$VO$168)</f>
        <v>13193.691052744654</v>
      </c>
      <c r="AB72" s="372">
        <f>SUMIF(INPUT!$N$7:$VO$7,$C72,INPUT!$N$172:$VO$172)+SUMIF(INPUT!$N$7:$VO$7,$C72,INPUT!$N$173:$VO$173)</f>
        <v>3435.9215957785245</v>
      </c>
      <c r="AC72" s="372">
        <f t="shared" si="14"/>
        <v>-2049.1315859628871</v>
      </c>
      <c r="AD72" s="372">
        <f>-SUMIF(INPUT!$N$7:$CK$7,$C72,INPUT!$N$183:$CK$183)</f>
        <v>0</v>
      </c>
      <c r="AE72" s="372">
        <f>-SUMIF(INPUT!$N$7:$CK$7,$C72,INPUT!$N$184:$CK$184)</f>
        <v>0</v>
      </c>
      <c r="AF72" s="372">
        <f t="shared" si="22"/>
        <v>-7916.7391732606511</v>
      </c>
      <c r="AG72" s="375">
        <f>AF72*HLOOKUP(YEAR(C72),INPUT!$E$53:$P$58,6,FALSE)+F72+I72</f>
        <v>-11221.977778096973</v>
      </c>
      <c r="AI72" s="381" t="str">
        <v>Jan22 - Dec22</v>
      </c>
      <c r="AJ72" s="376">
        <f>V72/$V$8*WACC!$G$10/12</f>
        <v>1191.0269914212411</v>
      </c>
      <c r="AN72" s="370"/>
      <c r="AP72" s="376">
        <f t="shared" si="24"/>
        <v>-1065.7529559966497</v>
      </c>
    </row>
    <row r="73" spans="1:42" s="376" customFormat="1">
      <c r="A73" s="370"/>
      <c r="B73" s="370">
        <f t="shared" si="7"/>
        <v>2022</v>
      </c>
      <c r="C73" s="371">
        <v>44896</v>
      </c>
      <c r="D73" s="372">
        <f t="shared" si="4"/>
        <v>0</v>
      </c>
      <c r="E73" s="372">
        <f>SUMIF(INPUT!$F$7:$VO$7,$C73,INPUT!$F$66:$VO$66)</f>
        <v>0</v>
      </c>
      <c r="F73" s="372">
        <f>-SUMIF(INPUT!$F$7:$VO$7,$C73,INPUT!$F$67:$VO$67)</f>
        <v>0</v>
      </c>
      <c r="G73" s="372">
        <f t="shared" si="5"/>
        <v>0</v>
      </c>
      <c r="H73" s="373">
        <f>SUMIF(INPUT!$F$7:$VO$7,$C73,INPUT!$F$195:$VO$195)</f>
        <v>1.9E-3</v>
      </c>
      <c r="I73" s="372">
        <f t="shared" si="6"/>
        <v>0</v>
      </c>
      <c r="J73" s="374">
        <f>L72+Balances!I62+Balances!J62</f>
        <v>80233.188756325661</v>
      </c>
      <c r="K73" s="372">
        <f>SUMIF(INPUT!$O$7:$VO$7,$C73,INPUT!$O$87:$VO$87)+SUMIF(INPUT!$O$7:$VO$7,$C73,INPUT!$O$108:$VO$108)</f>
        <v>-5110.394617062886</v>
      </c>
      <c r="L73" s="374">
        <f t="shared" si="15"/>
        <v>75122.794139262769</v>
      </c>
      <c r="M73" s="374">
        <f>O72+Balances!K62</f>
        <v>278221.76556442009</v>
      </c>
      <c r="N73" s="374">
        <f>SUMIF(INPUT!$O$7:$VO$7,$C73,INPUT!$O$129:$VO$129)</f>
        <v>-618.21182030269495</v>
      </c>
      <c r="O73" s="374">
        <f>M73+N73</f>
        <v>277603.55374411738</v>
      </c>
      <c r="P73" s="374">
        <f>R72+Balances!L62</f>
        <v>211540.52127957021</v>
      </c>
      <c r="Q73" s="374">
        <f>SUMIF(INPUT!$O$7:$VO$7,$C73,INPUT!$O$150:$VO$150)</f>
        <v>-1544.0913978494625</v>
      </c>
      <c r="R73" s="374">
        <f t="shared" si="17"/>
        <v>209996.42988172075</v>
      </c>
      <c r="S73" s="378">
        <f t="shared" si="18"/>
        <v>0.79145388255571281</v>
      </c>
      <c r="T73" s="374">
        <f>SUMIF(INPUT!$O$7:$VO$7,$C73,INPUT!$O$87:$VO$87)</f>
        <v>-4044.6416610662363</v>
      </c>
      <c r="U73" s="374">
        <f>'RateBase-G'!L57</f>
        <v>284133.86031739722</v>
      </c>
      <c r="V73" s="374">
        <f t="shared" si="19"/>
        <v>1519.9085951111958</v>
      </c>
      <c r="W73" s="374">
        <f>Y72+Balances!I62</f>
        <v>15103.589350558566</v>
      </c>
      <c r="X73" s="372">
        <f>SUMIF(INPUT!$O$7:$VO$7,$C73,INPUT!$O$108:$VO$108)</f>
        <v>-1065.7529559966497</v>
      </c>
      <c r="Y73" s="374">
        <f t="shared" si="23"/>
        <v>14037.836394561917</v>
      </c>
      <c r="Z73" s="374">
        <f t="shared" si="21"/>
        <v>-78.717062067933995</v>
      </c>
      <c r="AA73" s="372">
        <f>SUMIF(INPUT!$N$7:$VO$7,$C73,INPUT!$N$167:$VO$167)+SUMIF(INPUT!$N$7:$VO$7,$C73,INPUT!$N$168:$VO$168)</f>
        <v>13193.691052744654</v>
      </c>
      <c r="AB73" s="372">
        <f>SUMIF(INPUT!$N$7:$VO$7,$C73,INPUT!$N$172:$VO$172)+SUMIF(INPUT!$N$7:$VO$7,$C73,INPUT!$N$173:$VO$173)</f>
        <v>3435.9215957785245</v>
      </c>
      <c r="AC73" s="372">
        <f t="shared" si="14"/>
        <v>-2049.1315859628871</v>
      </c>
      <c r="AD73" s="372">
        <f>-SUMIF(INPUT!$N$7:$CK$7,$C73,INPUT!$N$183:$CK$183)</f>
        <v>0</v>
      </c>
      <c r="AE73" s="372">
        <f>-SUMIF(INPUT!$N$7:$CK$7,$C73,INPUT!$N$184:$CK$184)</f>
        <v>0</v>
      </c>
      <c r="AF73" s="372">
        <f t="shared" si="22"/>
        <v>-7880.6378881346691</v>
      </c>
      <c r="AG73" s="375">
        <f>AF73*HLOOKUP(YEAR(C73),INPUT!$E$53:$P$58,6,FALSE)+F73+I73</f>
        <v>-11170.804206430894</v>
      </c>
      <c r="AI73" s="381" t="str">
        <v>Jan22 - Dec22</v>
      </c>
      <c r="AJ73" s="376">
        <f>V73/$V$8*WACC!$G$10/12</f>
        <v>1215.2891751559325</v>
      </c>
      <c r="AN73" s="370"/>
      <c r="AP73" s="376">
        <f t="shared" si="24"/>
        <v>-1065.7529559966497</v>
      </c>
    </row>
    <row r="74" spans="1:42" s="376" customFormat="1" hidden="1" outlineLevel="1">
      <c r="A74" s="370">
        <v>2023</v>
      </c>
      <c r="B74" s="370">
        <f t="shared" si="7"/>
        <v>2023</v>
      </c>
      <c r="C74" s="371">
        <v>44927</v>
      </c>
      <c r="D74" s="372">
        <f t="shared" si="4"/>
        <v>0</v>
      </c>
      <c r="E74" s="372">
        <f>SUMIF(INPUT!$F$7:$VO$7,$C74,INPUT!$F$66:$VO$66)</f>
        <v>0</v>
      </c>
      <c r="F74" s="372">
        <f>-SUMIF(INPUT!$F$7:$VO$7,$C74,INPUT!$F$67:$VO$67)</f>
        <v>0</v>
      </c>
      <c r="G74" s="372">
        <f t="shared" si="5"/>
        <v>0</v>
      </c>
      <c r="H74" s="373" t="e">
        <f>SUMIF(INPUT!$F$7:$VO$7,$C74,INPUT!$F$195:$VO$195)</f>
        <v>#VALUE!</v>
      </c>
      <c r="I74" s="372" t="e">
        <f t="shared" si="6"/>
        <v>#VALUE!</v>
      </c>
      <c r="J74" s="374">
        <f>L73+Balances!I63+Balances!J63</f>
        <v>75122.794139262769</v>
      </c>
      <c r="K74" s="372">
        <f>SUMIF(INPUT!$O$7:$VO$7,$C74,INPUT!$O$87:$VO$87)+SUMIF(INPUT!$O$7:$VO$7,$C74,INPUT!$O$108:$VO$108)</f>
        <v>-5650.7172499999997</v>
      </c>
      <c r="L74" s="374">
        <f t="shared" si="15"/>
        <v>69472.076889262768</v>
      </c>
      <c r="M74" s="374">
        <f>O73+Balances!K63</f>
        <v>277603.55374411738</v>
      </c>
      <c r="N74" s="374">
        <f>SUMIF(INPUT!$O$7:$VO$7,$C74,INPUT!$O$129:$VO$129)</f>
        <v>0</v>
      </c>
      <c r="O74" s="374">
        <f t="shared" si="16"/>
        <v>277603.55374411738</v>
      </c>
      <c r="P74" s="374">
        <f>R73+Balances!L63</f>
        <v>209996.42988172075</v>
      </c>
      <c r="Q74" s="374">
        <f>SUMIF(INPUT!$O$7:$VO$7,$C74,INPUT!$O$150:$VO$150)</f>
        <v>0</v>
      </c>
      <c r="R74" s="374">
        <f t="shared" si="17"/>
        <v>209996.42988172075</v>
      </c>
      <c r="S74" s="378">
        <f t="shared" si="18"/>
        <v>0.79297855211802248</v>
      </c>
      <c r="T74" s="374">
        <f>SUMIF(INPUT!$O$7:$VO$7,$C74,INPUT!$O$87:$VO$87)</f>
        <v>-4480.8975833333334</v>
      </c>
      <c r="U74" s="374">
        <f>'RateBase-G'!L58</f>
        <v>292596.71951588575</v>
      </c>
      <c r="V74" s="374">
        <f t="shared" si="19"/>
        <v>1557.8694483338293</v>
      </c>
      <c r="W74" s="374">
        <f>Y73+Balances!I63</f>
        <v>14037.836394561917</v>
      </c>
      <c r="X74" s="372">
        <f>SUMIF(INPUT!$O$7:$VO$7,$C74,INPUT!$O$108:$VO$108)</f>
        <v>-1169.8196666666668</v>
      </c>
      <c r="Y74" s="374">
        <f t="shared" si="23"/>
        <v>12868.01672789525</v>
      </c>
      <c r="Z74" s="374">
        <f t="shared" si="21"/>
        <v>-72.67831466982399</v>
      </c>
      <c r="AA74" s="372">
        <f>SUMIF(INPUT!$N$7:$VO$7,$C74,INPUT!$N$167:$VO$167)+SUMIF(INPUT!$N$7:$VO$7,$C74,INPUT!$N$168:$VO$168)</f>
        <v>15195.149888285458</v>
      </c>
      <c r="AB74" s="372">
        <f>SUMIF(INPUT!$N$7:$VO$7,$C74,INPUT!$N$172:$VO$172)+SUMIF(INPUT!$N$7:$VO$7,$C74,INPUT!$N$173:$VO$173)</f>
        <v>2389.6968787655014</v>
      </c>
      <c r="AC74" s="372">
        <f t="shared" si="14"/>
        <v>-2689.1451319991907</v>
      </c>
      <c r="AD74" s="372">
        <f>-SUMIF(INPUT!$N$7:$CK$7,$C74,INPUT!$N$183:$CK$183)</f>
        <v>0</v>
      </c>
      <c r="AE74" s="372">
        <f>-SUMIF(INPUT!$N$7:$CK$7,$C74,INPUT!$N$184:$CK$184)</f>
        <v>0</v>
      </c>
      <c r="AF74" s="372">
        <f t="shared" si="22"/>
        <v>-6854.6712483351848</v>
      </c>
      <c r="AG74" s="375" t="e">
        <f>AF74*HLOOKUP(YEAR(C74),INPUT!$E$53:$P$58,6,FALSE)+F74+I74</f>
        <v>#VALUE!</v>
      </c>
      <c r="AI74" s="381" t="str">
        <v>Jan23 - Dec23</v>
      </c>
      <c r="AJ74" s="376">
        <f>V74/$V$8*WACC!$G$10/12</f>
        <v>1245.6419306765856</v>
      </c>
      <c r="AN74" s="370"/>
      <c r="AP74" s="376">
        <f t="shared" si="24"/>
        <v>-1169.8196666666663</v>
      </c>
    </row>
    <row r="75" spans="1:42" s="376" customFormat="1" hidden="1" outlineLevel="1">
      <c r="A75" s="370" t="str">
        <f t="shared" si="0"/>
        <v/>
      </c>
      <c r="B75" s="370">
        <f t="shared" si="7"/>
        <v>2023</v>
      </c>
      <c r="C75" s="371">
        <v>44958</v>
      </c>
      <c r="D75" s="372">
        <f t="shared" si="4"/>
        <v>0</v>
      </c>
      <c r="E75" s="372">
        <f>SUMIF(INPUT!$F$7:$VO$7,$C75,INPUT!$F$66:$VO$66)</f>
        <v>0</v>
      </c>
      <c r="F75" s="372">
        <f>-SUMIF(INPUT!$F$7:$VO$7,$C75,INPUT!$F$67:$VO$67)</f>
        <v>0</v>
      </c>
      <c r="G75" s="372">
        <f t="shared" si="5"/>
        <v>0</v>
      </c>
      <c r="H75" s="373" t="e">
        <f>SUMIF(INPUT!$F$7:$VO$7,$C75,INPUT!$F$195:$VO$195)</f>
        <v>#VALUE!</v>
      </c>
      <c r="I75" s="372" t="e">
        <f t="shared" si="6"/>
        <v>#VALUE!</v>
      </c>
      <c r="J75" s="374">
        <f>L74+Balances!I64+Balances!J64</f>
        <v>69472.076889262768</v>
      </c>
      <c r="K75" s="372">
        <f>SUMIF(INPUT!$O$7:$VO$7,$C75,INPUT!$O$87:$VO$87)+SUMIF(INPUT!$O$7:$VO$7,$C75,INPUT!$O$108:$VO$108)</f>
        <v>-5650.7172499999997</v>
      </c>
      <c r="L75" s="374">
        <f t="shared" si="15"/>
        <v>63821.359639262766</v>
      </c>
      <c r="M75" s="374">
        <f>O74+Balances!K64</f>
        <v>277603.55374411738</v>
      </c>
      <c r="N75" s="374">
        <f>SUMIF(INPUT!$O$7:$VO$7,$C75,INPUT!$O$129:$VO$129)</f>
        <v>0</v>
      </c>
      <c r="O75" s="374">
        <f t="shared" si="16"/>
        <v>277603.55374411738</v>
      </c>
      <c r="P75" s="374">
        <f>R74+Balances!L64</f>
        <v>209996.42988172075</v>
      </c>
      <c r="Q75" s="374">
        <f>SUMIF(INPUT!$O$7:$VO$7,$C75,INPUT!$O$150:$VO$150)</f>
        <v>0</v>
      </c>
      <c r="R75" s="374">
        <f t="shared" si="17"/>
        <v>209996.42988172075</v>
      </c>
      <c r="S75" s="378">
        <f t="shared" si="18"/>
        <v>0.79297855211802248</v>
      </c>
      <c r="T75" s="374">
        <f>SUMIF(INPUT!$O$7:$VO$7,$C75,INPUT!$O$87:$VO$87)</f>
        <v>-4480.8975833333334</v>
      </c>
      <c r="U75" s="374">
        <f>'RateBase-G'!L59</f>
        <v>297077.61709921906</v>
      </c>
      <c r="V75" s="374">
        <f t="shared" si="19"/>
        <v>1592.8332320175261</v>
      </c>
      <c r="W75" s="374">
        <f>Y74+Balances!I64</f>
        <v>12868.01672789525</v>
      </c>
      <c r="X75" s="372">
        <f>SUMIF(INPUT!$O$7:$VO$7,$C75,INPUT!$O$108:$VO$108)</f>
        <v>-1169.8196666666668</v>
      </c>
      <c r="Y75" s="374">
        <f t="shared" si="23"/>
        <v>11698.197061228584</v>
      </c>
      <c r="Z75" s="374">
        <f t="shared" si="21"/>
        <v>-66.358461405629541</v>
      </c>
      <c r="AA75" s="372">
        <f>SUMIF(INPUT!$N$7:$VO$7,$C75,INPUT!$N$167:$VO$167)+SUMIF(INPUT!$N$7:$VO$7,$C75,INPUT!$N$168:$VO$168)</f>
        <v>15195.149888285458</v>
      </c>
      <c r="AB75" s="372">
        <f>SUMIF(INPUT!$N$7:$VO$7,$C75,INPUT!$N$172:$VO$172)+SUMIF(INPUT!$N$7:$VO$7,$C75,INPUT!$N$173:$VO$173)</f>
        <v>2389.6968787655014</v>
      </c>
      <c r="AC75" s="372">
        <f t="shared" si="14"/>
        <v>-2689.1451319991907</v>
      </c>
      <c r="AD75" s="372">
        <f>-SUMIF(INPUT!$N$7:$CK$7,$C75,INPUT!$N$183:$CK$183)</f>
        <v>0</v>
      </c>
      <c r="AE75" s="372">
        <f>-SUMIF(INPUT!$N$7:$CK$7,$C75,INPUT!$N$184:$CK$184)</f>
        <v>0</v>
      </c>
      <c r="AF75" s="372">
        <f t="shared" si="22"/>
        <v>-6813.3876113872948</v>
      </c>
      <c r="AG75" s="375" t="e">
        <f>AF75*HLOOKUP(YEAR(C75),INPUT!$E$53:$P$58,6,FALSE)+F75+I75</f>
        <v>#VALUE!</v>
      </c>
      <c r="AI75" s="381" t="str">
        <v>Jan23 - Dec23</v>
      </c>
      <c r="AJ75" s="376">
        <f>V75/$V$8*WACC!$G$10/12</f>
        <v>1273.5982880325239</v>
      </c>
      <c r="AN75" s="370"/>
      <c r="AP75" s="376">
        <f t="shared" si="24"/>
        <v>-1169.8196666666663</v>
      </c>
    </row>
    <row r="76" spans="1:42" s="376" customFormat="1" hidden="1" outlineLevel="1">
      <c r="A76" s="370" t="str">
        <f t="shared" si="0"/>
        <v/>
      </c>
      <c r="B76" s="370">
        <f t="shared" si="7"/>
        <v>2023</v>
      </c>
      <c r="C76" s="371">
        <v>44986</v>
      </c>
      <c r="D76" s="372">
        <f t="shared" si="4"/>
        <v>0</v>
      </c>
      <c r="E76" s="372">
        <f>SUMIF(INPUT!$F$7:$VO$7,$C76,INPUT!$F$66:$VO$66)</f>
        <v>0</v>
      </c>
      <c r="F76" s="372">
        <f>-SUMIF(INPUT!$F$7:$VO$7,$C76,INPUT!$F$67:$VO$67)</f>
        <v>0</v>
      </c>
      <c r="G76" s="372">
        <f t="shared" si="5"/>
        <v>0</v>
      </c>
      <c r="H76" s="373" t="e">
        <f>SUMIF(INPUT!$F$7:$VO$7,$C76,INPUT!$F$195:$VO$195)</f>
        <v>#VALUE!</v>
      </c>
      <c r="I76" s="372" t="e">
        <f t="shared" si="6"/>
        <v>#VALUE!</v>
      </c>
      <c r="J76" s="374">
        <f>L75+Balances!I65+Balances!J65</f>
        <v>63821.359639262766</v>
      </c>
      <c r="K76" s="372">
        <f>SUMIF(INPUT!$O$7:$VO$7,$C76,INPUT!$O$87:$VO$87)+SUMIF(INPUT!$O$7:$VO$7,$C76,INPUT!$O$108:$VO$108)</f>
        <v>-5650.7172499999997</v>
      </c>
      <c r="L76" s="374">
        <f t="shared" si="15"/>
        <v>58170.642389262764</v>
      </c>
      <c r="M76" s="374">
        <f>O75+Balances!K65</f>
        <v>277603.55374411738</v>
      </c>
      <c r="N76" s="374">
        <f>SUMIF(INPUT!$O$7:$VO$7,$C76,INPUT!$O$129:$VO$129)</f>
        <v>0</v>
      </c>
      <c r="O76" s="374">
        <f t="shared" si="16"/>
        <v>277603.55374411738</v>
      </c>
      <c r="P76" s="374">
        <f>R75+Balances!L65</f>
        <v>209996.42988172075</v>
      </c>
      <c r="Q76" s="374">
        <f>SUMIF(INPUT!$O$7:$VO$7,$C76,INPUT!$O$150:$VO$150)</f>
        <v>0</v>
      </c>
      <c r="R76" s="374">
        <f t="shared" si="17"/>
        <v>209996.42988172075</v>
      </c>
      <c r="S76" s="378">
        <f t="shared" si="18"/>
        <v>0.79297855211802248</v>
      </c>
      <c r="T76" s="374">
        <f>SUMIF(INPUT!$O$7:$VO$7,$C76,INPUT!$O$87:$VO$87)</f>
        <v>-4480.8975833333334</v>
      </c>
      <c r="U76" s="374">
        <f>'RateBase-G'!L60</f>
        <v>301558.51468255243</v>
      </c>
      <c r="V76" s="374">
        <f t="shared" si="19"/>
        <v>1617.0409078033529</v>
      </c>
      <c r="W76" s="374">
        <f>Y75+Balances!I65</f>
        <v>11698.197061228584</v>
      </c>
      <c r="X76" s="372">
        <f>SUMIF(INPUT!$O$7:$VO$7,$C76,INPUT!$O$108:$VO$108)</f>
        <v>-1169.8196666666668</v>
      </c>
      <c r="Y76" s="374">
        <f t="shared" si="23"/>
        <v>10528.377394561918</v>
      </c>
      <c r="Z76" s="374">
        <f t="shared" si="21"/>
        <v>-60.038608141435098</v>
      </c>
      <c r="AA76" s="372">
        <f>SUMIF(INPUT!$N$7:$VO$7,$C76,INPUT!$N$167:$VO$167)+SUMIF(INPUT!$N$7:$VO$7,$C76,INPUT!$N$168:$VO$168)</f>
        <v>15195.149888285458</v>
      </c>
      <c r="AB76" s="372">
        <f>SUMIF(INPUT!$N$7:$VO$7,$C76,INPUT!$N$172:$VO$172)+SUMIF(INPUT!$N$7:$VO$7,$C76,INPUT!$N$173:$VO$173)</f>
        <v>2389.6968787655014</v>
      </c>
      <c r="AC76" s="372">
        <f t="shared" si="14"/>
        <v>-2689.1451319991907</v>
      </c>
      <c r="AD76" s="372">
        <f>-SUMIF(INPUT!$N$7:$CK$7,$C76,INPUT!$N$183:$CK$183)</f>
        <v>0</v>
      </c>
      <c r="AE76" s="372">
        <f>-SUMIF(INPUT!$N$7:$CK$7,$C76,INPUT!$N$184:$CK$184)</f>
        <v>0</v>
      </c>
      <c r="AF76" s="372">
        <f t="shared" si="22"/>
        <v>-6782.8600823372735</v>
      </c>
      <c r="AG76" s="375" t="e">
        <f>AF76*HLOOKUP(YEAR(C76),INPUT!$E$53:$P$58,6,FALSE)+F76+I76</f>
        <v>#VALUE!</v>
      </c>
      <c r="AI76" s="381" t="str">
        <v>Jan23 - Dec23</v>
      </c>
      <c r="AJ76" s="376">
        <f>V76/$V$8*WACC!$G$10/12</f>
        <v>1292.9542719599963</v>
      </c>
      <c r="AN76" s="370"/>
      <c r="AP76" s="376">
        <f t="shared" si="24"/>
        <v>-1169.8196666666663</v>
      </c>
    </row>
    <row r="77" spans="1:42" s="376" customFormat="1" hidden="1" outlineLevel="1">
      <c r="A77" s="370" t="str">
        <f t="shared" si="0"/>
        <v/>
      </c>
      <c r="B77" s="370">
        <f t="shared" si="7"/>
        <v>2023</v>
      </c>
      <c r="C77" s="371">
        <v>45017</v>
      </c>
      <c r="D77" s="372">
        <f t="shared" si="4"/>
        <v>0</v>
      </c>
      <c r="E77" s="372">
        <f>SUMIF(INPUT!$F$7:$VO$7,$C77,INPUT!$F$66:$VO$66)</f>
        <v>0</v>
      </c>
      <c r="F77" s="372">
        <f>-SUMIF(INPUT!$F$7:$VO$7,$C77,INPUT!$F$67:$VO$67)</f>
        <v>0</v>
      </c>
      <c r="G77" s="372">
        <f t="shared" si="5"/>
        <v>0</v>
      </c>
      <c r="H77" s="373" t="e">
        <f>SUMIF(INPUT!$F$7:$VO$7,$C77,INPUT!$F$195:$VO$195)</f>
        <v>#VALUE!</v>
      </c>
      <c r="I77" s="372" t="e">
        <f t="shared" si="6"/>
        <v>#VALUE!</v>
      </c>
      <c r="J77" s="374">
        <f>L76+Balances!I66+Balances!J66</f>
        <v>58170.642389262764</v>
      </c>
      <c r="K77" s="372">
        <f>SUMIF(INPUT!$O$7:$VO$7,$C77,INPUT!$O$87:$VO$87)+SUMIF(INPUT!$O$7:$VO$7,$C77,INPUT!$O$108:$VO$108)</f>
        <v>-5650.7172499999997</v>
      </c>
      <c r="L77" s="374">
        <f t="shared" si="15"/>
        <v>52519.925139262763</v>
      </c>
      <c r="M77" s="374">
        <f>O76+Balances!K66</f>
        <v>277603.55374411738</v>
      </c>
      <c r="N77" s="374">
        <f>SUMIF(INPUT!$O$7:$VO$7,$C77,INPUT!$O$129:$VO$129)</f>
        <v>0</v>
      </c>
      <c r="O77" s="374">
        <f t="shared" si="16"/>
        <v>277603.55374411738</v>
      </c>
      <c r="P77" s="374">
        <f>R76+Balances!L66</f>
        <v>209996.42988172075</v>
      </c>
      <c r="Q77" s="374">
        <f>SUMIF(INPUT!$O$7:$VO$7,$C77,INPUT!$O$150:$VO$150)</f>
        <v>0</v>
      </c>
      <c r="R77" s="374">
        <f t="shared" si="17"/>
        <v>209996.42988172075</v>
      </c>
      <c r="S77" s="378">
        <f t="shared" si="18"/>
        <v>0.79297855211802248</v>
      </c>
      <c r="T77" s="374">
        <f>SUMIF(INPUT!$O$7:$VO$7,$C77,INPUT!$O$87:$VO$87)</f>
        <v>-4480.8975833333334</v>
      </c>
      <c r="U77" s="374">
        <f>'RateBase-G'!L61</f>
        <v>306039.41226588574</v>
      </c>
      <c r="V77" s="374">
        <f t="shared" si="19"/>
        <v>1641.2485835891789</v>
      </c>
      <c r="W77" s="374">
        <f>Y76+Balances!I66</f>
        <v>10528.377394561918</v>
      </c>
      <c r="X77" s="372">
        <f>SUMIF(INPUT!$O$7:$VO$7,$C77,INPUT!$O$108:$VO$108)</f>
        <v>-1169.8196666666668</v>
      </c>
      <c r="Y77" s="374">
        <f t="shared" si="23"/>
        <v>9358.5577278952514</v>
      </c>
      <c r="Z77" s="374">
        <f t="shared" si="21"/>
        <v>-53.718754877240656</v>
      </c>
      <c r="AA77" s="372">
        <f>SUMIF(INPUT!$N$7:$VO$7,$C77,INPUT!$N$167:$VO$167)+SUMIF(INPUT!$N$7:$VO$7,$C77,INPUT!$N$168:$VO$168)</f>
        <v>15195.149888285458</v>
      </c>
      <c r="AB77" s="372">
        <f>SUMIF(INPUT!$N$7:$VO$7,$C77,INPUT!$N$172:$VO$172)+SUMIF(INPUT!$N$7:$VO$7,$C77,INPUT!$N$173:$VO$173)</f>
        <v>2389.6968787655014</v>
      </c>
      <c r="AC77" s="372">
        <f t="shared" si="14"/>
        <v>-2689.1451319991907</v>
      </c>
      <c r="AD77" s="372">
        <f>-SUMIF(INPUT!$N$7:$CK$7,$C77,INPUT!$N$183:$CK$183)</f>
        <v>0</v>
      </c>
      <c r="AE77" s="372">
        <f>-SUMIF(INPUT!$N$7:$CK$7,$C77,INPUT!$N$184:$CK$184)</f>
        <v>0</v>
      </c>
      <c r="AF77" s="372">
        <f t="shared" si="22"/>
        <v>-6752.3325532872523</v>
      </c>
      <c r="AG77" s="375" t="e">
        <f>AF77*HLOOKUP(YEAR(C77),INPUT!$E$53:$P$58,6,FALSE)+F77+I77</f>
        <v>#VALUE!</v>
      </c>
      <c r="AI77" s="381" t="str">
        <v>Jan23 - Dec23</v>
      </c>
      <c r="AJ77" s="376">
        <f>V77/$V$8*WACC!$G$10/12</f>
        <v>1312.3102558874684</v>
      </c>
      <c r="AN77" s="370"/>
      <c r="AP77" s="376">
        <f t="shared" si="24"/>
        <v>-1169.8196666666663</v>
      </c>
    </row>
    <row r="78" spans="1:42" s="376" customFormat="1" hidden="1" outlineLevel="1">
      <c r="A78" s="370" t="str">
        <f t="shared" ref="A78:A84" si="25">IF(MONTH(C78)=12,B78,"")</f>
        <v/>
      </c>
      <c r="B78" s="370">
        <f t="shared" si="7"/>
        <v>2023</v>
      </c>
      <c r="C78" s="371">
        <v>45047</v>
      </c>
      <c r="D78" s="372">
        <f t="shared" si="4"/>
        <v>0</v>
      </c>
      <c r="E78" s="372">
        <f>SUMIF(INPUT!$F$7:$VO$7,$C78,INPUT!$F$66:$VO$66)</f>
        <v>0</v>
      </c>
      <c r="F78" s="372">
        <f>-SUMIF(INPUT!$F$7:$VO$7,$C78,INPUT!$F$67:$VO$67)</f>
        <v>0</v>
      </c>
      <c r="G78" s="372">
        <f t="shared" si="5"/>
        <v>0</v>
      </c>
      <c r="H78" s="373" t="e">
        <f>SUMIF(INPUT!$F$7:$VO$7,$C78,INPUT!$F$195:$VO$195)</f>
        <v>#VALUE!</v>
      </c>
      <c r="I78" s="372" t="e">
        <f t="shared" si="6"/>
        <v>#VALUE!</v>
      </c>
      <c r="J78" s="374">
        <f>L77+Balances!I67+Balances!J67</f>
        <v>52519.925139262763</v>
      </c>
      <c r="K78" s="372">
        <f>SUMIF(INPUT!$O$7:$VO$7,$C78,INPUT!$O$87:$VO$87)+SUMIF(INPUT!$O$7:$VO$7,$C78,INPUT!$O$108:$VO$108)</f>
        <v>-5650.7172499999997</v>
      </c>
      <c r="L78" s="374">
        <f t="shared" si="15"/>
        <v>46869.207889262761</v>
      </c>
      <c r="M78" s="374">
        <f>O77+Balances!K67</f>
        <v>277603.55374411738</v>
      </c>
      <c r="N78" s="374">
        <f>SUMIF(INPUT!$O$7:$VO$7,$C78,INPUT!$O$129:$VO$129)</f>
        <v>0</v>
      </c>
      <c r="O78" s="374">
        <f t="shared" si="16"/>
        <v>277603.55374411738</v>
      </c>
      <c r="P78" s="374">
        <f>R77+Balances!L67</f>
        <v>209996.42988172075</v>
      </c>
      <c r="Q78" s="374">
        <f>SUMIF(INPUT!$O$7:$VO$7,$C78,INPUT!$O$150:$VO$150)</f>
        <v>0</v>
      </c>
      <c r="R78" s="374">
        <f t="shared" si="17"/>
        <v>209996.42988172075</v>
      </c>
      <c r="S78" s="378">
        <f t="shared" si="18"/>
        <v>0.79297855211802248</v>
      </c>
      <c r="T78" s="374">
        <f>SUMIF(INPUT!$O$7:$VO$7,$C78,INPUT!$O$87:$VO$87)</f>
        <v>-4480.8975833333334</v>
      </c>
      <c r="U78" s="374">
        <f>'RateBase-G'!L62</f>
        <v>310520.30984921911</v>
      </c>
      <c r="V78" s="374">
        <f t="shared" si="19"/>
        <v>1665.4562593750052</v>
      </c>
      <c r="W78" s="374">
        <f>Y77+Balances!I67</f>
        <v>9358.5577278952514</v>
      </c>
      <c r="X78" s="372">
        <f>SUMIF(INPUT!$O$7:$VO$7,$C78,INPUT!$O$108:$VO$108)</f>
        <v>-1169.8196666666668</v>
      </c>
      <c r="Y78" s="374">
        <f t="shared" si="23"/>
        <v>8188.7380612285851</v>
      </c>
      <c r="Z78" s="374">
        <f t="shared" si="21"/>
        <v>-47.398901613046213</v>
      </c>
      <c r="AA78" s="372">
        <f>SUMIF(INPUT!$N$7:$VO$7,$C78,INPUT!$N$167:$VO$167)+SUMIF(INPUT!$N$7:$VO$7,$C78,INPUT!$N$168:$VO$168)</f>
        <v>15195.149888285458</v>
      </c>
      <c r="AB78" s="372">
        <f>SUMIF(INPUT!$N$7:$VO$7,$C78,INPUT!$N$172:$VO$172)+SUMIF(INPUT!$N$7:$VO$7,$C78,INPUT!$N$173:$VO$173)</f>
        <v>2389.6968787655014</v>
      </c>
      <c r="AC78" s="372">
        <f t="shared" si="14"/>
        <v>-2689.1451319991907</v>
      </c>
      <c r="AD78" s="372">
        <f>-SUMIF(INPUT!$N$7:$CK$7,$C78,INPUT!$N$183:$CK$183)</f>
        <v>0</v>
      </c>
      <c r="AE78" s="372">
        <f>-SUMIF(INPUT!$N$7:$CK$7,$C78,INPUT!$N$184:$CK$184)</f>
        <v>0</v>
      </c>
      <c r="AF78" s="372">
        <f t="shared" si="22"/>
        <v>-6721.805024237231</v>
      </c>
      <c r="AG78" s="375" t="e">
        <f>AF78*HLOOKUP(YEAR(C78),INPUT!$E$53:$P$58,6,FALSE)+F78+I78</f>
        <v>#VALUE!</v>
      </c>
      <c r="AI78" s="381" t="str">
        <v>Jan23 - Dec23</v>
      </c>
      <c r="AJ78" s="376">
        <f>V78/$V$8*WACC!$G$10/12</f>
        <v>1331.6662398149404</v>
      </c>
      <c r="AN78" s="370"/>
      <c r="AP78" s="376">
        <f t="shared" si="24"/>
        <v>-1169.8196666666663</v>
      </c>
    </row>
    <row r="79" spans="1:42" s="376" customFormat="1" hidden="1" outlineLevel="1">
      <c r="A79" s="370" t="str">
        <f t="shared" si="25"/>
        <v/>
      </c>
      <c r="B79" s="370">
        <f t="shared" si="7"/>
        <v>2023</v>
      </c>
      <c r="C79" s="371">
        <v>45078</v>
      </c>
      <c r="D79" s="372">
        <f t="shared" si="4"/>
        <v>0</v>
      </c>
      <c r="E79" s="372">
        <f>SUMIF(INPUT!$F$7:$VO$7,$C79,INPUT!$F$66:$VO$66)</f>
        <v>0</v>
      </c>
      <c r="F79" s="372">
        <f>-SUMIF(INPUT!$F$7:$VO$7,$C79,INPUT!$F$67:$VO$67)</f>
        <v>0</v>
      </c>
      <c r="G79" s="372">
        <f t="shared" si="5"/>
        <v>0</v>
      </c>
      <c r="H79" s="373" t="e">
        <f>SUMIF(INPUT!$F$7:$VO$7,$C79,INPUT!$F$195:$VO$195)</f>
        <v>#VALUE!</v>
      </c>
      <c r="I79" s="372" t="e">
        <f t="shared" si="6"/>
        <v>#VALUE!</v>
      </c>
      <c r="J79" s="374">
        <f>L78+Balances!I68+Balances!J68</f>
        <v>46869.207889262761</v>
      </c>
      <c r="K79" s="372">
        <f>SUMIF(INPUT!$O$7:$VO$7,$C79,INPUT!$O$87:$VO$87)+SUMIF(INPUT!$O$7:$VO$7,$C79,INPUT!$O$108:$VO$108)</f>
        <v>-5650.7172499999997</v>
      </c>
      <c r="L79" s="374">
        <f t="shared" si="15"/>
        <v>41218.49063926276</v>
      </c>
      <c r="M79" s="374">
        <f>O78+Balances!K68</f>
        <v>277603.55374411738</v>
      </c>
      <c r="N79" s="374">
        <f>SUMIF(INPUT!$O$7:$VO$7,$C79,INPUT!$O$129:$VO$129)</f>
        <v>0</v>
      </c>
      <c r="O79" s="374">
        <f t="shared" si="16"/>
        <v>277603.55374411738</v>
      </c>
      <c r="P79" s="374">
        <f>R78+Balances!L68</f>
        <v>209996.42988172075</v>
      </c>
      <c r="Q79" s="374">
        <f>SUMIF(INPUT!$O$7:$VO$7,$C79,INPUT!$O$150:$VO$150)</f>
        <v>0</v>
      </c>
      <c r="R79" s="374">
        <f t="shared" si="17"/>
        <v>209996.42988172075</v>
      </c>
      <c r="S79" s="378">
        <f t="shared" si="18"/>
        <v>0.79297855211802248</v>
      </c>
      <c r="T79" s="374">
        <f>SUMIF(INPUT!$O$7:$VO$7,$C79,INPUT!$O$87:$VO$87)</f>
        <v>-4480.8975833333334</v>
      </c>
      <c r="U79" s="374">
        <f>'RateBase-G'!L63</f>
        <v>315001.20743255242</v>
      </c>
      <c r="V79" s="374">
        <f t="shared" si="19"/>
        <v>1689.6639351608319</v>
      </c>
      <c r="W79" s="374">
        <f>Y78+Balances!I68</f>
        <v>8188.7380612285851</v>
      </c>
      <c r="X79" s="372">
        <f>SUMIF(INPUT!$O$7:$VO$7,$C79,INPUT!$O$108:$VO$108)</f>
        <v>-1169.8196666666668</v>
      </c>
      <c r="Y79" s="374">
        <f t="shared" si="23"/>
        <v>7018.9183945619188</v>
      </c>
      <c r="Z79" s="374">
        <f t="shared" si="21"/>
        <v>-41.079048348851771</v>
      </c>
      <c r="AA79" s="372">
        <f>SUMIF(INPUT!$N$7:$VO$7,$C79,INPUT!$N$167:$VO$167)+SUMIF(INPUT!$N$7:$VO$7,$C79,INPUT!$N$168:$VO$168)</f>
        <v>15195.149888285458</v>
      </c>
      <c r="AB79" s="372">
        <f>SUMIF(INPUT!$N$7:$VO$7,$C79,INPUT!$N$172:$VO$172)+SUMIF(INPUT!$N$7:$VO$7,$C79,INPUT!$N$173:$VO$173)</f>
        <v>2389.6968787655014</v>
      </c>
      <c r="AC79" s="372">
        <f t="shared" si="14"/>
        <v>-2689.1451319991907</v>
      </c>
      <c r="AD79" s="372">
        <f>-SUMIF(INPUT!$N$7:$CK$7,$C79,INPUT!$N$183:$CK$183)</f>
        <v>0</v>
      </c>
      <c r="AE79" s="372">
        <f>-SUMIF(INPUT!$N$7:$CK$7,$C79,INPUT!$N$184:$CK$184)</f>
        <v>0</v>
      </c>
      <c r="AF79" s="372">
        <f t="shared" si="22"/>
        <v>-6691.2774951872098</v>
      </c>
      <c r="AG79" s="375" t="e">
        <f>AF79*HLOOKUP(YEAR(C79),INPUT!$E$53:$P$58,6,FALSE)+F79+I79</f>
        <v>#VALUE!</v>
      </c>
      <c r="AI79" s="381" t="str">
        <v>Jan23 - Dec23</v>
      </c>
      <c r="AJ79" s="376">
        <f>V79/$V$8*WACC!$G$10/12</f>
        <v>1351.022223742413</v>
      </c>
      <c r="AN79" s="370"/>
      <c r="AP79" s="376">
        <f t="shared" si="24"/>
        <v>-1169.8196666666663</v>
      </c>
    </row>
    <row r="80" spans="1:42" s="376" customFormat="1" hidden="1" outlineLevel="1">
      <c r="A80" s="370" t="str">
        <f t="shared" si="25"/>
        <v/>
      </c>
      <c r="B80" s="370">
        <f t="shared" si="7"/>
        <v>2023</v>
      </c>
      <c r="C80" s="371">
        <v>45108</v>
      </c>
      <c r="D80" s="372">
        <f t="shared" ref="D80:D85" si="26">G79</f>
        <v>0</v>
      </c>
      <c r="E80" s="372">
        <f>SUMIF(INPUT!$F$7:$VO$7,$C80,INPUT!$F$66:$VO$66)</f>
        <v>0</v>
      </c>
      <c r="F80" s="372">
        <f>-SUMIF(INPUT!$F$7:$VO$7,$C80,INPUT!$F$67:$VO$67)</f>
        <v>0</v>
      </c>
      <c r="G80" s="372">
        <f t="shared" ref="G80:G97" si="27">D80+E80+F80</f>
        <v>0</v>
      </c>
      <c r="H80" s="373" t="e">
        <f>SUMIF(INPUT!$F$7:$VO$7,$C80,INPUT!$F$195:$VO$195)</f>
        <v>#VALUE!</v>
      </c>
      <c r="I80" s="372" t="e">
        <f t="shared" si="6"/>
        <v>#VALUE!</v>
      </c>
      <c r="J80" s="374">
        <f>L79+Balances!I69+Balances!J69</f>
        <v>41218.49063926276</v>
      </c>
      <c r="K80" s="372">
        <f>SUMIF(INPUT!$O$7:$VO$7,$C80,INPUT!$O$87:$VO$87)+SUMIF(INPUT!$O$7:$VO$7,$C80,INPUT!$O$108:$VO$108)</f>
        <v>-5650.7172499999997</v>
      </c>
      <c r="L80" s="374">
        <f t="shared" si="15"/>
        <v>35567.773389262758</v>
      </c>
      <c r="M80" s="374">
        <f>O79+Balances!K69</f>
        <v>277603.55374411738</v>
      </c>
      <c r="N80" s="374">
        <f>SUMIF(INPUT!$O$7:$VO$7,$C80,INPUT!$O$129:$VO$129)</f>
        <v>0</v>
      </c>
      <c r="O80" s="374">
        <f t="shared" si="16"/>
        <v>277603.55374411738</v>
      </c>
      <c r="P80" s="374">
        <f>R79+Balances!L69</f>
        <v>209996.42988172075</v>
      </c>
      <c r="Q80" s="374">
        <f>SUMIF(INPUT!$O$7:$VO$7,$C80,INPUT!$O$150:$VO$150)</f>
        <v>0</v>
      </c>
      <c r="R80" s="374">
        <f t="shared" si="17"/>
        <v>209996.42988172075</v>
      </c>
      <c r="S80" s="378">
        <f t="shared" si="18"/>
        <v>0.79297855211802248</v>
      </c>
      <c r="T80" s="374">
        <f>SUMIF(INPUT!$O$7:$VO$7,$C80,INPUT!$O$87:$VO$87)</f>
        <v>-4480.8975833333334</v>
      </c>
      <c r="U80" s="374">
        <f>'RateBase-G'!L64</f>
        <v>319482.10501588578</v>
      </c>
      <c r="V80" s="374">
        <f t="shared" si="19"/>
        <v>1713.8716109466584</v>
      </c>
      <c r="W80" s="374">
        <f>Y79+Balances!I69</f>
        <v>7018.9183945619188</v>
      </c>
      <c r="X80" s="372">
        <f>SUMIF(INPUT!$O$7:$VO$7,$C80,INPUT!$O$108:$VO$108)</f>
        <v>-1169.8196666666668</v>
      </c>
      <c r="Y80" s="374">
        <f t="shared" si="23"/>
        <v>5849.0987278952525</v>
      </c>
      <c r="Z80" s="374">
        <f t="shared" si="21"/>
        <v>-34.759195084657328</v>
      </c>
      <c r="AA80" s="372">
        <f>SUMIF(INPUT!$N$7:$VO$7,$C80,INPUT!$N$167:$VO$167)+SUMIF(INPUT!$N$7:$VO$7,$C80,INPUT!$N$168:$VO$168)</f>
        <v>15195.149888285458</v>
      </c>
      <c r="AB80" s="372">
        <f>SUMIF(INPUT!$N$7:$VO$7,$C80,INPUT!$N$172:$VO$172)+SUMIF(INPUT!$N$7:$VO$7,$C80,INPUT!$N$173:$VO$173)</f>
        <v>2389.6968787655014</v>
      </c>
      <c r="AC80" s="372">
        <f t="shared" si="14"/>
        <v>-2689.1451319991907</v>
      </c>
      <c r="AD80" s="372">
        <f>-SUMIF(INPUT!$N$7:$CK$7,$C80,INPUT!$N$183:$CK$183)</f>
        <v>0</v>
      </c>
      <c r="AE80" s="372">
        <f>-SUMIF(INPUT!$N$7:$CK$7,$C80,INPUT!$N$184:$CK$184)</f>
        <v>0</v>
      </c>
      <c r="AF80" s="372">
        <f t="shared" si="22"/>
        <v>-6660.7499661371885</v>
      </c>
      <c r="AG80" s="375" t="e">
        <f>AF80*HLOOKUP(YEAR(C80),INPUT!$E$53:$P$58,6,FALSE)+F80+I80</f>
        <v>#VALUE!</v>
      </c>
      <c r="AI80" s="381" t="str">
        <v>Jan23 - Dec23</v>
      </c>
      <c r="AJ80" s="376">
        <f>V80/$V$8*WACC!$G$10/12</f>
        <v>1370.3782076698853</v>
      </c>
      <c r="AN80" s="370"/>
      <c r="AP80" s="376">
        <f t="shared" si="24"/>
        <v>-1169.8196666666663</v>
      </c>
    </row>
    <row r="81" spans="1:42" s="376" customFormat="1" hidden="1" outlineLevel="1">
      <c r="A81" s="370" t="str">
        <f t="shared" si="25"/>
        <v/>
      </c>
      <c r="B81" s="370">
        <f t="shared" si="7"/>
        <v>2023</v>
      </c>
      <c r="C81" s="371">
        <v>45139</v>
      </c>
      <c r="D81" s="372">
        <f t="shared" si="26"/>
        <v>0</v>
      </c>
      <c r="E81" s="372">
        <f>SUMIF(INPUT!$F$7:$VO$7,$C81,INPUT!$F$66:$VO$66)</f>
        <v>0</v>
      </c>
      <c r="F81" s="372">
        <f>-SUMIF(INPUT!$F$7:$VO$7,$C81,INPUT!$F$67:$VO$67)</f>
        <v>0</v>
      </c>
      <c r="G81" s="372">
        <f t="shared" si="27"/>
        <v>0</v>
      </c>
      <c r="H81" s="373" t="e">
        <f>SUMIF(INPUT!$F$7:$VO$7,$C81,INPUT!$F$195:$VO$195)</f>
        <v>#VALUE!</v>
      </c>
      <c r="I81" s="372" t="e">
        <f t="shared" si="6"/>
        <v>#VALUE!</v>
      </c>
      <c r="J81" s="374">
        <f>L80+Balances!I70+Balances!J70</f>
        <v>35567.773389262758</v>
      </c>
      <c r="K81" s="372">
        <f>SUMIF(INPUT!$O$7:$VO$7,$C81,INPUT!$O$87:$VO$87)+SUMIF(INPUT!$O$7:$VO$7,$C81,INPUT!$O$108:$VO$108)</f>
        <v>-5650.7172499999997</v>
      </c>
      <c r="L81" s="374">
        <f t="shared" si="15"/>
        <v>29917.056139262757</v>
      </c>
      <c r="M81" s="374">
        <f>O80+Balances!K70</f>
        <v>277603.55374411738</v>
      </c>
      <c r="N81" s="374">
        <f>SUMIF(INPUT!$O$7:$VO$7,$C81,INPUT!$O$129:$VO$129)</f>
        <v>0</v>
      </c>
      <c r="O81" s="374">
        <f t="shared" si="16"/>
        <v>277603.55374411738</v>
      </c>
      <c r="P81" s="374">
        <f>R80+Balances!L70</f>
        <v>209996.42988172075</v>
      </c>
      <c r="Q81" s="374">
        <f>SUMIF(INPUT!$O$7:$VO$7,$C81,INPUT!$O$150:$VO$150)</f>
        <v>0</v>
      </c>
      <c r="R81" s="374">
        <f t="shared" si="17"/>
        <v>209996.42988172075</v>
      </c>
      <c r="S81" s="378">
        <f t="shared" si="18"/>
        <v>0.79297855211802248</v>
      </c>
      <c r="T81" s="374">
        <f>SUMIF(INPUT!$O$7:$VO$7,$C81,INPUT!$O$87:$VO$87)</f>
        <v>-4480.8975833333334</v>
      </c>
      <c r="U81" s="374">
        <f>'RateBase-G'!L65</f>
        <v>323963.00259921909</v>
      </c>
      <c r="V81" s="374">
        <f t="shared" si="19"/>
        <v>1738.0792867324847</v>
      </c>
      <c r="W81" s="374">
        <f>Y80+Balances!I70</f>
        <v>5849.0987278952525</v>
      </c>
      <c r="X81" s="372">
        <f>SUMIF(INPUT!$O$7:$VO$7,$C81,INPUT!$O$108:$VO$108)</f>
        <v>-1169.8196666666668</v>
      </c>
      <c r="Y81" s="374">
        <f t="shared" si="23"/>
        <v>4679.2790612285862</v>
      </c>
      <c r="Z81" s="374">
        <f t="shared" si="21"/>
        <v>-28.439341820462889</v>
      </c>
      <c r="AA81" s="372">
        <f>SUMIF(INPUT!$N$7:$VO$7,$C81,INPUT!$N$167:$VO$167)+SUMIF(INPUT!$N$7:$VO$7,$C81,INPUT!$N$168:$VO$168)</f>
        <v>15195.149888285458</v>
      </c>
      <c r="AB81" s="372">
        <f>SUMIF(INPUT!$N$7:$VO$7,$C81,INPUT!$N$172:$VO$172)+SUMIF(INPUT!$N$7:$VO$7,$C81,INPUT!$N$173:$VO$173)</f>
        <v>2389.6968787655014</v>
      </c>
      <c r="AC81" s="372">
        <f t="shared" si="14"/>
        <v>-2689.1451319991907</v>
      </c>
      <c r="AD81" s="372">
        <f>-SUMIF(INPUT!$N$7:$CK$7,$C81,INPUT!$N$183:$CK$183)</f>
        <v>0</v>
      </c>
      <c r="AE81" s="372">
        <f>-SUMIF(INPUT!$N$7:$CK$7,$C81,INPUT!$N$184:$CK$184)</f>
        <v>0</v>
      </c>
      <c r="AF81" s="372">
        <f t="shared" si="22"/>
        <v>-6630.2224370871691</v>
      </c>
      <c r="AG81" s="375" t="e">
        <f>AF81*HLOOKUP(YEAR(C81),INPUT!$E$53:$P$58,6,FALSE)+F81+I81</f>
        <v>#VALUE!</v>
      </c>
      <c r="AI81" s="381" t="str">
        <v>Jan23 - Dec23</v>
      </c>
      <c r="AJ81" s="376">
        <f>V81/$V$8*WACC!$G$10/12</f>
        <v>1389.7341915973575</v>
      </c>
      <c r="AN81" s="370"/>
      <c r="AP81" s="376">
        <f t="shared" si="24"/>
        <v>-1169.8196666666663</v>
      </c>
    </row>
    <row r="82" spans="1:42" s="376" customFormat="1" hidden="1" outlineLevel="1">
      <c r="A82" s="370" t="str">
        <f t="shared" si="25"/>
        <v/>
      </c>
      <c r="B82" s="370">
        <f t="shared" si="7"/>
        <v>2023</v>
      </c>
      <c r="C82" s="371">
        <v>45170</v>
      </c>
      <c r="D82" s="372">
        <f t="shared" si="26"/>
        <v>0</v>
      </c>
      <c r="E82" s="372">
        <f>SUMIF(INPUT!$F$7:$VO$7,$C82,INPUT!$F$66:$VO$66)</f>
        <v>0</v>
      </c>
      <c r="F82" s="372">
        <f>-SUMIF(INPUT!$F$7:$VO$7,$C82,INPUT!$F$67:$VO$67)</f>
        <v>0</v>
      </c>
      <c r="G82" s="372">
        <f t="shared" si="27"/>
        <v>0</v>
      </c>
      <c r="H82" s="373" t="e">
        <f>SUMIF(INPUT!$F$7:$VO$7,$C82,INPUT!$F$195:$VO$195)</f>
        <v>#VALUE!</v>
      </c>
      <c r="I82" s="372" t="e">
        <f t="shared" ref="I82:I85" si="28">-(G81+G82)/2*H82/12</f>
        <v>#VALUE!</v>
      </c>
      <c r="J82" s="374">
        <f>L81+Balances!I71+Balances!J71</f>
        <v>29917.056139262757</v>
      </c>
      <c r="K82" s="372">
        <f>SUMIF(INPUT!$O$7:$VO$7,$C82,INPUT!$O$87:$VO$87)+SUMIF(INPUT!$O$7:$VO$7,$C82,INPUT!$O$108:$VO$108)</f>
        <v>-5650.7172499999997</v>
      </c>
      <c r="L82" s="374">
        <f t="shared" si="15"/>
        <v>24266.338889262755</v>
      </c>
      <c r="M82" s="374">
        <f>O81+Balances!K71</f>
        <v>277603.55374411738</v>
      </c>
      <c r="N82" s="374">
        <f>SUMIF(INPUT!$O$7:$VO$7,$C82,INPUT!$O$129:$VO$129)</f>
        <v>0</v>
      </c>
      <c r="O82" s="374">
        <f t="shared" si="16"/>
        <v>277603.55374411738</v>
      </c>
      <c r="P82" s="374">
        <f>R81+Balances!L71</f>
        <v>209996.42988172075</v>
      </c>
      <c r="Q82" s="374">
        <f>SUMIF(INPUT!$O$7:$VO$7,$C82,INPUT!$O$150:$VO$150)</f>
        <v>0</v>
      </c>
      <c r="R82" s="374">
        <f t="shared" si="17"/>
        <v>209996.42988172075</v>
      </c>
      <c r="S82" s="378">
        <f t="shared" si="18"/>
        <v>0.79297855211802248</v>
      </c>
      <c r="T82" s="374">
        <f>SUMIF(INPUT!$O$7:$VO$7,$C82,INPUT!$O$87:$VO$87)</f>
        <v>-4480.8975833333334</v>
      </c>
      <c r="U82" s="374">
        <f>'RateBase-G'!L66</f>
        <v>328443.90018255246</v>
      </c>
      <c r="V82" s="374">
        <f t="shared" si="19"/>
        <v>1762.2869625183109</v>
      </c>
      <c r="W82" s="374">
        <f>Y81+Balances!I71</f>
        <v>4679.2790612285862</v>
      </c>
      <c r="X82" s="372">
        <f>SUMIF(INPUT!$O$7:$VO$7,$C82,INPUT!$O$108:$VO$108)</f>
        <v>-1169.8196666666668</v>
      </c>
      <c r="Y82" s="374">
        <f t="shared" si="23"/>
        <v>3509.4593945619195</v>
      </c>
      <c r="Z82" s="374">
        <f t="shared" si="21"/>
        <v>-22.119488556268447</v>
      </c>
      <c r="AA82" s="372">
        <f>SUMIF(INPUT!$N$7:$VO$7,$C82,INPUT!$N$167:$VO$167)+SUMIF(INPUT!$N$7:$VO$7,$C82,INPUT!$N$168:$VO$168)</f>
        <v>15195.149888285458</v>
      </c>
      <c r="AB82" s="372">
        <f>SUMIF(INPUT!$N$7:$VO$7,$C82,INPUT!$N$172:$VO$172)+SUMIF(INPUT!$N$7:$VO$7,$C82,INPUT!$N$173:$VO$173)</f>
        <v>2389.6968787655014</v>
      </c>
      <c r="AC82" s="372">
        <f t="shared" si="14"/>
        <v>-2689.1451319991907</v>
      </c>
      <c r="AD82" s="372">
        <f>-SUMIF(INPUT!$N$7:$CK$7,$C82,INPUT!$N$183:$CK$183)</f>
        <v>0</v>
      </c>
      <c r="AE82" s="372">
        <f>-SUMIF(INPUT!$N$7:$CK$7,$C82,INPUT!$N$184:$CK$184)</f>
        <v>0</v>
      </c>
      <c r="AF82" s="372">
        <f t="shared" si="22"/>
        <v>-6599.6949080371478</v>
      </c>
      <c r="AG82" s="375" t="e">
        <f>AF82*HLOOKUP(YEAR(C82),INPUT!$E$53:$P$58,6,FALSE)+F82+I82</f>
        <v>#VALUE!</v>
      </c>
      <c r="AI82" s="381" t="str">
        <v>Jan23 - Dec23</v>
      </c>
      <c r="AJ82" s="376">
        <f>V82/$V$8*WACC!$G$10/12</f>
        <v>1409.0901755248294</v>
      </c>
      <c r="AN82" s="370"/>
      <c r="AP82" s="376">
        <f t="shared" si="24"/>
        <v>-1169.8196666666663</v>
      </c>
    </row>
    <row r="83" spans="1:42" s="376" customFormat="1" hidden="1" outlineLevel="1">
      <c r="A83" s="370" t="str">
        <f t="shared" si="25"/>
        <v/>
      </c>
      <c r="B83" s="370">
        <f t="shared" si="7"/>
        <v>2023</v>
      </c>
      <c r="C83" s="371">
        <v>45200</v>
      </c>
      <c r="D83" s="372">
        <f t="shared" si="26"/>
        <v>0</v>
      </c>
      <c r="E83" s="372">
        <f>SUMIF(INPUT!$F$7:$VO$7,$C83,INPUT!$F$66:$VO$66)</f>
        <v>0</v>
      </c>
      <c r="F83" s="372">
        <f>-SUMIF(INPUT!$F$7:$VO$7,$C83,INPUT!$F$67:$VO$67)</f>
        <v>0</v>
      </c>
      <c r="G83" s="372">
        <f t="shared" si="27"/>
        <v>0</v>
      </c>
      <c r="H83" s="373" t="e">
        <f>SUMIF(INPUT!$F$7:$VO$7,$C83,INPUT!$F$195:$VO$195)</f>
        <v>#VALUE!</v>
      </c>
      <c r="I83" s="372" t="e">
        <f t="shared" si="28"/>
        <v>#VALUE!</v>
      </c>
      <c r="J83" s="374">
        <f>L82+Balances!I72+Balances!J72</f>
        <v>24266.338889262755</v>
      </c>
      <c r="K83" s="372">
        <f>SUMIF(INPUT!$O$7:$VO$7,$C83,INPUT!$O$87:$VO$87)+SUMIF(INPUT!$O$7:$VO$7,$C83,INPUT!$O$108:$VO$108)</f>
        <v>-5650.7172499999997</v>
      </c>
      <c r="L83" s="374">
        <f t="shared" si="15"/>
        <v>18615.621639262754</v>
      </c>
      <c r="M83" s="374">
        <f>O82+Balances!K72</f>
        <v>277603.55374411738</v>
      </c>
      <c r="N83" s="374">
        <f>SUMIF(INPUT!$O$7:$VO$7,$C83,INPUT!$O$129:$VO$129)</f>
        <v>0</v>
      </c>
      <c r="O83" s="374">
        <f t="shared" si="16"/>
        <v>277603.55374411738</v>
      </c>
      <c r="P83" s="374">
        <f>R82+Balances!L72</f>
        <v>209996.42988172075</v>
      </c>
      <c r="Q83" s="374">
        <f>SUMIF(INPUT!$O$7:$VO$7,$C83,INPUT!$O$150:$VO$150)</f>
        <v>0</v>
      </c>
      <c r="R83" s="374">
        <f t="shared" si="17"/>
        <v>209996.42988172075</v>
      </c>
      <c r="S83" s="378">
        <f t="shared" si="18"/>
        <v>0.79297855211802248</v>
      </c>
      <c r="T83" s="374">
        <f>SUMIF(INPUT!$O$7:$VO$7,$C83,INPUT!$O$87:$VO$87)</f>
        <v>-4480.8975833333334</v>
      </c>
      <c r="U83" s="374">
        <f>'RateBase-G'!L67</f>
        <v>332924.79776588577</v>
      </c>
      <c r="V83" s="374">
        <f t="shared" si="19"/>
        <v>1786.4946383041374</v>
      </c>
      <c r="W83" s="374">
        <f>Y82+Balances!I72</f>
        <v>3509.4593945619195</v>
      </c>
      <c r="X83" s="372">
        <f>SUMIF(INPUT!$O$7:$VO$7,$C83,INPUT!$O$108:$VO$108)</f>
        <v>-1169.8196666666668</v>
      </c>
      <c r="Y83" s="374">
        <f t="shared" si="23"/>
        <v>2339.6397278952527</v>
      </c>
      <c r="Z83" s="374">
        <f t="shared" si="21"/>
        <v>-15.799635292073999</v>
      </c>
      <c r="AA83" s="372">
        <f>SUMIF(INPUT!$N$7:$VO$7,$C83,INPUT!$N$167:$VO$167)+SUMIF(INPUT!$N$7:$VO$7,$C83,INPUT!$N$168:$VO$168)</f>
        <v>15195.149888285458</v>
      </c>
      <c r="AB83" s="372">
        <f>SUMIF(INPUT!$N$7:$VO$7,$C83,INPUT!$N$172:$VO$172)+SUMIF(INPUT!$N$7:$VO$7,$C83,INPUT!$N$173:$VO$173)</f>
        <v>2389.6968787655014</v>
      </c>
      <c r="AC83" s="372">
        <f t="shared" si="14"/>
        <v>-2689.1451319991907</v>
      </c>
      <c r="AD83" s="372">
        <f>-SUMIF(INPUT!$N$7:$CK$7,$C83,INPUT!$N$183:$CK$183)</f>
        <v>0</v>
      </c>
      <c r="AE83" s="372">
        <f>-SUMIF(INPUT!$N$7:$CK$7,$C83,INPUT!$N$184:$CK$184)</f>
        <v>0</v>
      </c>
      <c r="AF83" s="372">
        <f t="shared" si="22"/>
        <v>-6569.1673789871265</v>
      </c>
      <c r="AG83" s="375" t="e">
        <f>AF83*HLOOKUP(YEAR(C83),INPUT!$E$53:$P$58,6,FALSE)+F83+I83</f>
        <v>#VALUE!</v>
      </c>
      <c r="AI83" s="381" t="str">
        <v>Jan23 - Dec23</v>
      </c>
      <c r="AJ83" s="376">
        <f>V83/$V$8*WACC!$G$10/12</f>
        <v>1428.4461594523018</v>
      </c>
      <c r="AN83" s="370"/>
      <c r="AP83" s="376">
        <f t="shared" si="24"/>
        <v>-1169.8196666666663</v>
      </c>
    </row>
    <row r="84" spans="1:42" s="376" customFormat="1" hidden="1" outlineLevel="1">
      <c r="A84" s="370" t="str">
        <f t="shared" si="25"/>
        <v/>
      </c>
      <c r="B84" s="370">
        <f t="shared" si="7"/>
        <v>2023</v>
      </c>
      <c r="C84" s="371">
        <v>45231</v>
      </c>
      <c r="D84" s="372">
        <f t="shared" si="26"/>
        <v>0</v>
      </c>
      <c r="E84" s="372">
        <f>SUMIF(INPUT!$F$7:$VO$7,$C84,INPUT!$F$66:$VO$66)</f>
        <v>0</v>
      </c>
      <c r="F84" s="372">
        <f>-SUMIF(INPUT!$F$7:$VO$7,$C84,INPUT!$F$67:$VO$67)</f>
        <v>0</v>
      </c>
      <c r="G84" s="372">
        <f t="shared" si="27"/>
        <v>0</v>
      </c>
      <c r="H84" s="373" t="e">
        <f>SUMIF(INPUT!$F$7:$VO$7,$C84,INPUT!$F$195:$VO$195)</f>
        <v>#VALUE!</v>
      </c>
      <c r="I84" s="372" t="e">
        <f t="shared" si="28"/>
        <v>#VALUE!</v>
      </c>
      <c r="J84" s="374">
        <f>L83+Balances!I73+Balances!J73</f>
        <v>18615.621639262754</v>
      </c>
      <c r="K84" s="372">
        <f>SUMIF(INPUT!$O$7:$VO$7,$C84,INPUT!$O$87:$VO$87)+SUMIF(INPUT!$O$7:$VO$7,$C84,INPUT!$O$108:$VO$108)</f>
        <v>-5650.7172499999997</v>
      </c>
      <c r="L84" s="374">
        <f t="shared" si="15"/>
        <v>12964.904389262754</v>
      </c>
      <c r="M84" s="374">
        <f>O83+Balances!K73</f>
        <v>277603.55374411738</v>
      </c>
      <c r="N84" s="374">
        <f>SUMIF(INPUT!$O$7:$VO$7,$C84,INPUT!$O$129:$VO$129)</f>
        <v>0</v>
      </c>
      <c r="O84" s="374">
        <f t="shared" si="16"/>
        <v>277603.55374411738</v>
      </c>
      <c r="P84" s="374">
        <f>R83+Balances!L73</f>
        <v>209996.42988172075</v>
      </c>
      <c r="Q84" s="374">
        <f>SUMIF(INPUT!$O$7:$VO$7,$C84,INPUT!$O$150:$VO$150)</f>
        <v>0</v>
      </c>
      <c r="R84" s="374">
        <f t="shared" si="17"/>
        <v>209996.42988172075</v>
      </c>
      <c r="S84" s="378">
        <f t="shared" si="18"/>
        <v>0.79297855211802248</v>
      </c>
      <c r="T84" s="374">
        <f>SUMIF(INPUT!$O$7:$VO$7,$C84,INPUT!$O$87:$VO$87)</f>
        <v>-4480.8975833333334</v>
      </c>
      <c r="U84" s="374">
        <f>'RateBase-G'!L68</f>
        <v>337405.69534921914</v>
      </c>
      <c r="V84" s="374">
        <f t="shared" si="19"/>
        <v>1810.7023140899641</v>
      </c>
      <c r="W84" s="374">
        <f>Y83+Balances!I73</f>
        <v>2339.6397278952527</v>
      </c>
      <c r="X84" s="372">
        <f>SUMIF(INPUT!$O$7:$VO$7,$C84,INPUT!$O$108:$VO$108)</f>
        <v>-1169.8196666666668</v>
      </c>
      <c r="Y84" s="374">
        <f t="shared" si="23"/>
        <v>1169.8200612285859</v>
      </c>
      <c r="Z84" s="374">
        <f t="shared" si="21"/>
        <v>-9.4797820278795548</v>
      </c>
      <c r="AA84" s="372">
        <f>SUMIF(INPUT!$N$7:$VO$7,$C84,INPUT!$N$167:$VO$167)+SUMIF(INPUT!$N$7:$VO$7,$C84,INPUT!$N$168:$VO$168)</f>
        <v>15195.149888285458</v>
      </c>
      <c r="AB84" s="372">
        <f>SUMIF(INPUT!$N$7:$VO$7,$C84,INPUT!$N$172:$VO$172)+SUMIF(INPUT!$N$7:$VO$7,$C84,INPUT!$N$173:$VO$173)</f>
        <v>2389.6968787655014</v>
      </c>
      <c r="AC84" s="372">
        <f t="shared" si="14"/>
        <v>-2689.1451319991907</v>
      </c>
      <c r="AD84" s="372">
        <f>-SUMIF(INPUT!$N$7:$CK$7,$C84,INPUT!$N$183:$CK$183)</f>
        <v>0</v>
      </c>
      <c r="AE84" s="372">
        <f>-SUMIF(INPUT!$N$7:$CK$7,$C84,INPUT!$N$184:$CK$184)</f>
        <v>0</v>
      </c>
      <c r="AF84" s="372">
        <f t="shared" si="22"/>
        <v>-6538.6398499371062</v>
      </c>
      <c r="AG84" s="375" t="e">
        <f>AF84*HLOOKUP(YEAR(C84),INPUT!$E$53:$P$58,6,FALSE)+F84+I84</f>
        <v>#VALUE!</v>
      </c>
      <c r="AI84" s="381" t="str">
        <v>Jan23 - Dec23</v>
      </c>
      <c r="AJ84" s="376">
        <f>V84/$V$8*WACC!$G$10/12</f>
        <v>1447.8021433797742</v>
      </c>
      <c r="AN84" s="370"/>
      <c r="AP84" s="376">
        <f t="shared" si="24"/>
        <v>-1169.8196666666663</v>
      </c>
    </row>
    <row r="85" spans="1:42" s="376" customFormat="1" hidden="1" outlineLevel="1">
      <c r="A85" s="370"/>
      <c r="B85" s="370">
        <f t="shared" si="7"/>
        <v>2023</v>
      </c>
      <c r="C85" s="371">
        <v>45261</v>
      </c>
      <c r="D85" s="372">
        <f t="shared" si="26"/>
        <v>0</v>
      </c>
      <c r="E85" s="372">
        <f>SUMIF(INPUT!$F$7:$VO$7,$C85,INPUT!$F$66:$VO$66)</f>
        <v>0</v>
      </c>
      <c r="F85" s="372">
        <f>-SUMIF(INPUT!$F$7:$VO$7,$C85,INPUT!$F$67:$VO$67)</f>
        <v>0</v>
      </c>
      <c r="G85" s="372">
        <f t="shared" si="27"/>
        <v>0</v>
      </c>
      <c r="H85" s="373" t="e">
        <f>SUMIF(INPUT!$F$7:$VO$7,$C85,INPUT!$F$195:$VO$195)</f>
        <v>#VALUE!</v>
      </c>
      <c r="I85" s="372" t="e">
        <f t="shared" si="28"/>
        <v>#VALUE!</v>
      </c>
      <c r="J85" s="374">
        <f>L84+Balances!I74+Balances!J74</f>
        <v>12964.904389262754</v>
      </c>
      <c r="K85" s="372">
        <f>SUMIF(INPUT!$O$7:$VO$7,$C85,INPUT!$O$87:$VO$87)+SUMIF(INPUT!$O$7:$VO$7,$C85,INPUT!$O$108:$VO$108)</f>
        <v>-5650.7172499999997</v>
      </c>
      <c r="L85" s="374">
        <f t="shared" si="15"/>
        <v>7314.1871392627545</v>
      </c>
      <c r="M85" s="374">
        <f>O84+Balances!K74</f>
        <v>277603.55374411738</v>
      </c>
      <c r="N85" s="374">
        <f>SUMIF(INPUT!$O$7:$VO$7,$C85,INPUT!$O$129:$VO$129)</f>
        <v>0</v>
      </c>
      <c r="O85" s="374">
        <f t="shared" si="16"/>
        <v>277603.55374411738</v>
      </c>
      <c r="P85" s="374">
        <f>R84+Balances!L74</f>
        <v>209996.42988172075</v>
      </c>
      <c r="Q85" s="374">
        <f>SUMIF(INPUT!$O$7:$VO$7,$C85,INPUT!$O$150:$VO$150)</f>
        <v>0</v>
      </c>
      <c r="R85" s="374">
        <f t="shared" si="17"/>
        <v>209996.42988172075</v>
      </c>
      <c r="S85" s="378">
        <f t="shared" si="18"/>
        <v>0.79297855211802248</v>
      </c>
      <c r="T85" s="374">
        <f>SUMIF(INPUT!$O$7:$VO$7,$C85,INPUT!$O$87:$VO$87)</f>
        <v>-4480.8975833333334</v>
      </c>
      <c r="U85" s="374">
        <f>'RateBase-G'!L69</f>
        <v>341886.59293255245</v>
      </c>
      <c r="V85" s="374">
        <f t="shared" si="19"/>
        <v>1834.9099898757904</v>
      </c>
      <c r="W85" s="374">
        <f>Y84+Balances!I74</f>
        <v>1169.8200612285859</v>
      </c>
      <c r="X85" s="372">
        <f>SUMIF(INPUT!$O$7:$VO$7,$C85,INPUT!$O$108:$VO$108)</f>
        <v>-1169.8196666666668</v>
      </c>
      <c r="Y85" s="374">
        <f t="shared" si="23"/>
        <v>3.9456191916542593E-4</v>
      </c>
      <c r="Z85" s="374">
        <f t="shared" si="21"/>
        <v>-3.1599287636851106</v>
      </c>
      <c r="AA85" s="372">
        <f>SUMIF(INPUT!$N$7:$VO$7,$C85,INPUT!$N$167:$VO$167)+SUMIF(INPUT!$N$7:$VO$7,$C85,INPUT!$N$168:$VO$168)</f>
        <v>15195.149888285458</v>
      </c>
      <c r="AB85" s="372">
        <f>SUMIF(INPUT!$N$7:$VO$7,$C85,INPUT!$N$172:$VO$172)+SUMIF(INPUT!$N$7:$VO$7,$C85,INPUT!$N$173:$VO$173)</f>
        <v>2389.6968787655014</v>
      </c>
      <c r="AC85" s="372">
        <f t="shared" si="14"/>
        <v>-2689.1451319991907</v>
      </c>
      <c r="AD85" s="372">
        <f>-SUMIF(INPUT!$N$7:$CK$7,$C85,INPUT!$N$183:$CK$183)</f>
        <v>0</v>
      </c>
      <c r="AE85" s="372">
        <f>-SUMIF(INPUT!$N$7:$CK$7,$C85,INPUT!$N$184:$CK$184)</f>
        <v>0</v>
      </c>
      <c r="AF85" s="372">
        <f t="shared" si="22"/>
        <v>-6508.1123208870849</v>
      </c>
      <c r="AG85" s="375" t="e">
        <f>AF85*HLOOKUP(YEAR(C85),INPUT!$E$53:$P$58,6,FALSE)+F85+I85</f>
        <v>#VALUE!</v>
      </c>
      <c r="AI85" s="381" t="str">
        <v>Jan23 - Dec23</v>
      </c>
      <c r="AJ85" s="376">
        <f>V85/$V$8*WACC!$G$10/12</f>
        <v>1467.1581273072463</v>
      </c>
      <c r="AN85" s="370"/>
      <c r="AP85" s="376">
        <f t="shared" si="24"/>
        <v>-1169.8196666666663</v>
      </c>
    </row>
    <row r="86" spans="1:42" hidden="1" outlineLevel="1">
      <c r="A86" s="23">
        <v>2024</v>
      </c>
      <c r="B86" s="23">
        <f t="shared" si="7"/>
        <v>2024</v>
      </c>
      <c r="C86" s="29">
        <v>45292</v>
      </c>
      <c r="D86" s="231"/>
      <c r="E86" s="231">
        <f>SUMIF(INPUT!$F$7:$VO$7,$C86,INPUT!$F$66:$VO$66)</f>
        <v>0</v>
      </c>
      <c r="F86" s="231">
        <f>-SUMIF(INPUT!$F$7:$VO$7,$C86,INPUT!$F$67:$VO$67)</f>
        <v>0</v>
      </c>
      <c r="G86" s="231">
        <f t="shared" si="27"/>
        <v>0</v>
      </c>
      <c r="H86" s="232" t="e">
        <f>SUMIF(INPUT!$F$7:$VO$7,$C86,INPUT!$F$195:$VO$195)</f>
        <v>#VALUE!</v>
      </c>
      <c r="I86" s="231" t="e">
        <f t="shared" ref="I86:I94" si="29">-(G85+G86)/2*H86/12</f>
        <v>#VALUE!</v>
      </c>
      <c r="J86" s="140">
        <f>L85+Balances!I75+Balances!J75</f>
        <v>7314.1871392627545</v>
      </c>
      <c r="K86" s="141">
        <f>SUMIF(INPUT!$O$7:$VO$7,$C86,INPUT!$O$87:$VO$87)+SUMIF(INPUT!$O$7:$VO$7,$C86,INPUT!$O$108:$VO$108)</f>
        <v>0</v>
      </c>
      <c r="L86" s="150">
        <f t="shared" ref="L86:L94" si="30">J86+K86</f>
        <v>7314.1871392627545</v>
      </c>
      <c r="M86" s="150">
        <f>O85+Balances!K75</f>
        <v>277603.55374411738</v>
      </c>
      <c r="N86" s="150">
        <f>SUMIF(INPUT!$O$7:$VO$7,$C86,INPUT!$O$129:$VO$129)</f>
        <v>-574.934042524917</v>
      </c>
      <c r="O86" s="150">
        <f t="shared" si="16"/>
        <v>277028.61970159248</v>
      </c>
      <c r="P86" s="150">
        <f>R85+Balances!L75</f>
        <v>209996.42988172075</v>
      </c>
      <c r="Q86" s="150">
        <f>SUMIF(INPUT!$O$7:$VO$7,$C86,INPUT!$O$150:$VO$150)</f>
        <v>-3191.1222222222223</v>
      </c>
      <c r="R86" s="150">
        <f t="shared" si="17"/>
        <v>206805.30765949853</v>
      </c>
      <c r="S86" s="165">
        <f t="shared" si="18"/>
        <v>0</v>
      </c>
      <c r="T86" s="150">
        <f>SUMIF(INPUT!$O$7:$VO$7,$C86,INPUT!$O$87:$VO$87)</f>
        <v>0</v>
      </c>
      <c r="U86" s="150">
        <f>'RateBase-G'!L70</f>
        <v>345605.52345610899</v>
      </c>
      <c r="V86" s="150">
        <f t="shared" si="19"/>
        <v>1857.0594338900221</v>
      </c>
      <c r="W86" s="150">
        <f>Y85+Balances!I75</f>
        <v>3.9456191916542593E-4</v>
      </c>
      <c r="X86" s="141">
        <f>SUMIF(INPUT!$O$7:$VO$7,$C86,INPUT!$O$108:$VO$108)</f>
        <v>0</v>
      </c>
      <c r="Y86" s="150">
        <f t="shared" si="23"/>
        <v>3.9456191916542593E-4</v>
      </c>
      <c r="Z86" s="150">
        <f t="shared" si="21"/>
        <v>-2.1315878881312831E-6</v>
      </c>
      <c r="AA86" s="141">
        <f>SUMIF(INPUT!$N$7:$VO$7,$C86,INPUT!$N$167:$VO$167)+SUMIF(INPUT!$N$7:$VO$7,$C86,INPUT!$N$168:$VO$168)</f>
        <v>15195.149888285458</v>
      </c>
      <c r="AB86" s="141">
        <f>SUMIF(INPUT!$N$7:$VO$7,$C86,INPUT!$N$172:$VO$172)+SUMIF(INPUT!$N$7:$VO$7,$C86,INPUT!$N$173:$VO$173)</f>
        <v>2389.6968787655014</v>
      </c>
      <c r="AC86" s="141">
        <f t="shared" si="14"/>
        <v>-2689.1451319991907</v>
      </c>
      <c r="AD86" s="141">
        <f>-SUMIF(INPUT!$N$7:$CK$7,$C86,INPUT!$N$183:$CK$183)</f>
        <v>0</v>
      </c>
      <c r="AE86" s="141">
        <f>-SUMIF(INPUT!$N$7:$CK$7,$C86,INPUT!$N$184:$CK$184)</f>
        <v>0</v>
      </c>
      <c r="AF86" s="141">
        <f t="shared" si="22"/>
        <v>-4598.1419649878953</v>
      </c>
      <c r="AG86" s="142" t="e">
        <f>AF86*HLOOKUP(YEAR(C86),INPUT!$E$53:$P$58,6,FALSE)+F86+I86</f>
        <v>#VALUE!</v>
      </c>
      <c r="AI86" s="143" t="str">
        <v>Jan24 - Dec24</v>
      </c>
      <c r="AJ86" s="39">
        <f>V86/$V$8*WACC!$G$10/12</f>
        <v>1484.8683893801106</v>
      </c>
      <c r="AN86" s="23"/>
      <c r="AP86" s="39">
        <f t="shared" si="24"/>
        <v>0</v>
      </c>
    </row>
    <row r="87" spans="1:42" hidden="1" outlineLevel="1">
      <c r="A87" s="23" t="str">
        <f t="shared" ref="A87:A96" si="31">IF(MONTH(C87)=12,B87,"")</f>
        <v/>
      </c>
      <c r="B87" s="23">
        <f t="shared" si="7"/>
        <v>2024</v>
      </c>
      <c r="C87" s="29">
        <v>45323</v>
      </c>
      <c r="D87" s="231"/>
      <c r="E87" s="231">
        <f>SUMIF(INPUT!$F$7:$VO$7,$C87,INPUT!$F$66:$VO$66)</f>
        <v>0</v>
      </c>
      <c r="F87" s="231">
        <f>-SUMIF(INPUT!$F$7:$VO$7,$C87,INPUT!$F$67:$VO$67)</f>
        <v>0</v>
      </c>
      <c r="G87" s="231">
        <f t="shared" si="27"/>
        <v>0</v>
      </c>
      <c r="H87" s="232" t="e">
        <f>SUMIF(INPUT!$F$7:$VO$7,$C87,INPUT!$F$195:$VO$195)</f>
        <v>#VALUE!</v>
      </c>
      <c r="I87" s="231" t="e">
        <f t="shared" si="29"/>
        <v>#VALUE!</v>
      </c>
      <c r="J87" s="140">
        <f>L86+Balances!I76+Balances!J76</f>
        <v>7314.1871392627545</v>
      </c>
      <c r="K87" s="141">
        <f>SUMIF(INPUT!$O$7:$VO$7,$C87,INPUT!$O$87:$VO$87)+SUMIF(INPUT!$O$7:$VO$7,$C87,INPUT!$O$108:$VO$108)</f>
        <v>0</v>
      </c>
      <c r="L87" s="150">
        <f t="shared" si="30"/>
        <v>7314.1871392627545</v>
      </c>
      <c r="M87" s="150">
        <f>O86+Balances!K76</f>
        <v>277028.61970159248</v>
      </c>
      <c r="N87" s="150">
        <f>SUMIF(INPUT!$O$7:$VO$7,$C87,INPUT!$O$129:$VO$129)</f>
        <v>-574.934042524917</v>
      </c>
      <c r="O87" s="150">
        <f t="shared" si="16"/>
        <v>276453.68565906759</v>
      </c>
      <c r="P87" s="150">
        <f>R86+Balances!L76</f>
        <v>206805.30765949853</v>
      </c>
      <c r="Q87" s="150">
        <f>SUMIF(INPUT!$O$7:$VO$7,$C87,INPUT!$O$150:$VO$150)</f>
        <v>-3191.1222222222223</v>
      </c>
      <c r="R87" s="150">
        <f t="shared" si="17"/>
        <v>203614.18543727632</v>
      </c>
      <c r="S87" s="165">
        <f t="shared" si="18"/>
        <v>0</v>
      </c>
      <c r="T87" s="150">
        <f>SUMIF(INPUT!$O$7:$VO$7,$C87,INPUT!$O$87:$VO$87)</f>
        <v>0</v>
      </c>
      <c r="U87" s="150">
        <f>'RateBase-G'!L71</f>
        <v>349278.89909651474</v>
      </c>
      <c r="V87" s="150">
        <f t="shared" si="19"/>
        <v>1877.0275929026686</v>
      </c>
      <c r="W87" s="150">
        <f>Y86+Balances!I76</f>
        <v>3.9456191916542593E-4</v>
      </c>
      <c r="X87" s="141">
        <f>SUMIF(INPUT!$O$7:$VO$7,$C87,INPUT!$O$108:$VO$108)</f>
        <v>0</v>
      </c>
      <c r="Y87" s="150">
        <f t="shared" si="23"/>
        <v>3.9456191916542593E-4</v>
      </c>
      <c r="Z87" s="150">
        <f t="shared" si="21"/>
        <v>-2.1315878881312831E-6</v>
      </c>
      <c r="AA87" s="141">
        <f>SUMIF(INPUT!$N$7:$VO$7,$C87,INPUT!$N$167:$VO$167)+SUMIF(INPUT!$N$7:$VO$7,$C87,INPUT!$N$168:$VO$168)</f>
        <v>15195.149888285458</v>
      </c>
      <c r="AB87" s="141">
        <f>SUMIF(INPUT!$N$7:$VO$7,$C87,INPUT!$N$172:$VO$172)+SUMIF(INPUT!$N$7:$VO$7,$C87,INPUT!$N$173:$VO$173)</f>
        <v>2389.6968787655014</v>
      </c>
      <c r="AC87" s="141">
        <f t="shared" si="14"/>
        <v>-2689.1451319991907</v>
      </c>
      <c r="AD87" s="141">
        <f>-SUMIF(INPUT!$N$7:$CK$7,$C87,INPUT!$N$183:$CK$183)</f>
        <v>0</v>
      </c>
      <c r="AE87" s="141">
        <f>-SUMIF(INPUT!$N$7:$CK$7,$C87,INPUT!$N$184:$CK$184)</f>
        <v>0</v>
      </c>
      <c r="AF87" s="141">
        <f t="shared" si="22"/>
        <v>-4578.1738059752497</v>
      </c>
      <c r="AG87" s="142" t="e">
        <f>AF87*HLOOKUP(YEAR(C87),INPUT!$E$53:$P$58,6,FALSE)+F87+I87</f>
        <v>#VALUE!</v>
      </c>
      <c r="AI87" s="143" t="str">
        <v>Jan24 - Dec24</v>
      </c>
      <c r="AJ87" s="39">
        <f>V87/$V$8*WACC!$G$10/12</f>
        <v>1500.834538643242</v>
      </c>
      <c r="AN87" s="23"/>
      <c r="AP87" s="39">
        <f t="shared" si="24"/>
        <v>0</v>
      </c>
    </row>
    <row r="88" spans="1:42" hidden="1" outlineLevel="1">
      <c r="A88" s="23" t="str">
        <f t="shared" si="31"/>
        <v/>
      </c>
      <c r="B88" s="23">
        <f t="shared" ref="B88:B97" si="32">YEAR(C88)</f>
        <v>2024</v>
      </c>
      <c r="C88" s="29">
        <v>45352</v>
      </c>
      <c r="D88" s="231"/>
      <c r="E88" s="231">
        <f>SUMIF(INPUT!$F$7:$VO$7,$C88,INPUT!$F$66:$VO$66)</f>
        <v>0</v>
      </c>
      <c r="F88" s="231">
        <f>-SUMIF(INPUT!$F$7:$VO$7,$C88,INPUT!$F$67:$VO$67)</f>
        <v>0</v>
      </c>
      <c r="G88" s="231">
        <f t="shared" si="27"/>
        <v>0</v>
      </c>
      <c r="H88" s="232" t="e">
        <f>SUMIF(INPUT!$F$7:$VO$7,$C88,INPUT!$F$195:$VO$195)</f>
        <v>#VALUE!</v>
      </c>
      <c r="I88" s="231" t="e">
        <f t="shared" si="29"/>
        <v>#VALUE!</v>
      </c>
      <c r="J88" s="140">
        <f>L87+Balances!I77+Balances!J77</f>
        <v>7314.1871392627545</v>
      </c>
      <c r="K88" s="141">
        <f>SUMIF(INPUT!$O$7:$VO$7,$C88,INPUT!$O$87:$VO$87)+SUMIF(INPUT!$O$7:$VO$7,$C88,INPUT!$O$108:$VO$108)</f>
        <v>0</v>
      </c>
      <c r="L88" s="150">
        <f t="shared" si="30"/>
        <v>7314.1871392627545</v>
      </c>
      <c r="M88" s="150">
        <f>O87+Balances!K77</f>
        <v>276453.68565906759</v>
      </c>
      <c r="N88" s="150">
        <f>SUMIF(INPUT!$O$7:$VO$7,$C88,INPUT!$O$129:$VO$129)</f>
        <v>-574.934042524917</v>
      </c>
      <c r="O88" s="150">
        <f t="shared" ref="O88:O94" si="33">M88+N88</f>
        <v>275878.75161654269</v>
      </c>
      <c r="P88" s="150">
        <f>R87+Balances!L77</f>
        <v>203614.18543727632</v>
      </c>
      <c r="Q88" s="150">
        <f>SUMIF(INPUT!$O$7:$VO$7,$C88,INPUT!$O$150:$VO$150)</f>
        <v>-3191.1222222222223</v>
      </c>
      <c r="R88" s="150">
        <f t="shared" si="17"/>
        <v>200423.06321505411</v>
      </c>
      <c r="S88" s="165">
        <f t="shared" si="18"/>
        <v>0</v>
      </c>
      <c r="T88" s="150">
        <f>SUMIF(INPUT!$O$7:$VO$7,$C88,INPUT!$O$87:$VO$87)</f>
        <v>0</v>
      </c>
      <c r="U88" s="150">
        <f>'RateBase-G'!L72</f>
        <v>352903.5781376902</v>
      </c>
      <c r="V88" s="150">
        <f t="shared" si="19"/>
        <v>1896.7411590256781</v>
      </c>
      <c r="W88" s="150">
        <f>Y87+Balances!I77</f>
        <v>3.9456191916542593E-4</v>
      </c>
      <c r="X88" s="141">
        <f>SUMIF(INPUT!$O$7:$VO$7,$C88,INPUT!$O$108:$VO$108)</f>
        <v>0</v>
      </c>
      <c r="Y88" s="150">
        <f t="shared" si="23"/>
        <v>3.9456191916542593E-4</v>
      </c>
      <c r="Z88" s="150">
        <f t="shared" ref="Z88:Z97" si="34">-(Y87+Y88)/2*$Z$8</f>
        <v>-2.1315878881312831E-6</v>
      </c>
      <c r="AA88" s="141">
        <f>SUMIF(INPUT!$N$7:$VO$7,$C88,INPUT!$N$167:$VO$167)+SUMIF(INPUT!$N$7:$VO$7,$C88,INPUT!$N$168:$VO$168)</f>
        <v>15195.149888285458</v>
      </c>
      <c r="AB88" s="141">
        <f>SUMIF(INPUT!$N$7:$VO$7,$C88,INPUT!$N$172:$VO$172)+SUMIF(INPUT!$N$7:$VO$7,$C88,INPUT!$N$173:$VO$173)</f>
        <v>2389.6968787655014</v>
      </c>
      <c r="AC88" s="141">
        <f t="shared" ref="AC88:AC97" si="35">-(AA88-AB88)*$AC$8</f>
        <v>-2689.1451319991907</v>
      </c>
      <c r="AD88" s="141">
        <f>-SUMIF(INPUT!$N$7:$CK$7,$C88,INPUT!$N$183:$CK$183)</f>
        <v>0</v>
      </c>
      <c r="AE88" s="141">
        <f>-SUMIF(INPUT!$N$7:$CK$7,$C88,INPUT!$N$184:$CK$184)</f>
        <v>0</v>
      </c>
      <c r="AF88" s="141">
        <f t="shared" si="22"/>
        <v>-4558.4602398522402</v>
      </c>
      <c r="AG88" s="142" t="e">
        <f>AF88*HLOOKUP(YEAR(C88),INPUT!$E$53:$P$58,6,FALSE)+F88+I88</f>
        <v>#VALUE!</v>
      </c>
      <c r="AI88" s="143" t="str">
        <v>Jan24 - Dec24</v>
      </c>
      <c r="AJ88" s="39">
        <f>V88/$V$8*WACC!$G$10/12</f>
        <v>1516.5971204130103</v>
      </c>
      <c r="AN88" s="23"/>
      <c r="AP88" s="39">
        <f t="shared" si="24"/>
        <v>0</v>
      </c>
    </row>
    <row r="89" spans="1:42" hidden="1" outlineLevel="1">
      <c r="A89" s="23" t="str">
        <f t="shared" si="31"/>
        <v/>
      </c>
      <c r="B89" s="23">
        <f t="shared" si="32"/>
        <v>2024</v>
      </c>
      <c r="C89" s="29">
        <v>45383</v>
      </c>
      <c r="D89" s="231"/>
      <c r="E89" s="231">
        <f>SUMIF(INPUT!$F$7:$VO$7,$C89,INPUT!$F$66:$VO$66)</f>
        <v>0</v>
      </c>
      <c r="F89" s="231">
        <f>-SUMIF(INPUT!$F$7:$VO$7,$C89,INPUT!$F$67:$VO$67)</f>
        <v>0</v>
      </c>
      <c r="G89" s="231">
        <f t="shared" si="27"/>
        <v>0</v>
      </c>
      <c r="H89" s="232" t="e">
        <f>SUMIF(INPUT!$F$7:$VO$7,$C89,INPUT!$F$195:$VO$195)</f>
        <v>#VALUE!</v>
      </c>
      <c r="I89" s="231" t="e">
        <f t="shared" si="29"/>
        <v>#VALUE!</v>
      </c>
      <c r="J89" s="140">
        <f>L88+Balances!I78+Balances!J78</f>
        <v>7314.1871392627545</v>
      </c>
      <c r="K89" s="141">
        <f>SUMIF(INPUT!$O$7:$VO$7,$C89,INPUT!$O$87:$VO$87)+SUMIF(INPUT!$O$7:$VO$7,$C89,INPUT!$O$108:$VO$108)</f>
        <v>0</v>
      </c>
      <c r="L89" s="150">
        <f t="shared" si="30"/>
        <v>7314.1871392627545</v>
      </c>
      <c r="M89" s="150">
        <f>O88+Balances!K78</f>
        <v>275878.75161654269</v>
      </c>
      <c r="N89" s="150">
        <f>SUMIF(INPUT!$O$7:$VO$7,$C89,INPUT!$O$129:$VO$129)</f>
        <v>-574.934042524917</v>
      </c>
      <c r="O89" s="150">
        <f t="shared" si="33"/>
        <v>275303.8175740178</v>
      </c>
      <c r="P89" s="150">
        <f>R88+Balances!L78</f>
        <v>200423.06321505411</v>
      </c>
      <c r="Q89" s="150">
        <f>SUMIF(INPUT!$O$7:$VO$7,$C89,INPUT!$O$150:$VO$150)</f>
        <v>-3191.1222222222223</v>
      </c>
      <c r="R89" s="150">
        <f t="shared" ref="R89:R94" si="36">P89+Q89</f>
        <v>197231.94099283189</v>
      </c>
      <c r="S89" s="165">
        <f t="shared" ref="S89:S145" si="37">IF(K89=0,0,T89/K89)</f>
        <v>0</v>
      </c>
      <c r="T89" s="150">
        <f>SUMIF(INPUT!$O$7:$VO$7,$C89,INPUT!$O$87:$VO$87)</f>
        <v>0</v>
      </c>
      <c r="U89" s="150">
        <f>'RateBase-G'!L73</f>
        <v>356481.13143767504</v>
      </c>
      <c r="V89" s="150">
        <f t="shared" ref="V89:V145" si="38">(U88+U89)/2*$V$8</f>
        <v>1916.1958890442231</v>
      </c>
      <c r="W89" s="150">
        <f>Y88+Balances!I78</f>
        <v>3.9456191916542593E-4</v>
      </c>
      <c r="X89" s="141">
        <f>SUMIF(INPUT!$O$7:$VO$7,$C89,INPUT!$O$108:$VO$108)</f>
        <v>0</v>
      </c>
      <c r="Y89" s="150">
        <f t="shared" si="23"/>
        <v>3.9456191916542593E-4</v>
      </c>
      <c r="Z89" s="150">
        <f t="shared" si="34"/>
        <v>-2.1315878881312831E-6</v>
      </c>
      <c r="AA89" s="141">
        <f>SUMIF(INPUT!$N$7:$VO$7,$C89,INPUT!$N$167:$VO$167)+SUMIF(INPUT!$N$7:$VO$7,$C89,INPUT!$N$168:$VO$168)</f>
        <v>15195.149888285458</v>
      </c>
      <c r="AB89" s="141">
        <f>SUMIF(INPUT!$N$7:$VO$7,$C89,INPUT!$N$172:$VO$172)+SUMIF(INPUT!$N$7:$VO$7,$C89,INPUT!$N$173:$VO$173)</f>
        <v>2389.6968787655014</v>
      </c>
      <c r="AC89" s="141">
        <f t="shared" si="35"/>
        <v>-2689.1451319991907</v>
      </c>
      <c r="AD89" s="141">
        <f>-SUMIF(INPUT!$N$7:$CK$7,$C89,INPUT!$N$183:$CK$183)</f>
        <v>0</v>
      </c>
      <c r="AE89" s="141">
        <f>-SUMIF(INPUT!$N$7:$CK$7,$C89,INPUT!$N$184:$CK$184)</f>
        <v>0</v>
      </c>
      <c r="AF89" s="141">
        <f t="shared" si="22"/>
        <v>-4539.0055098336943</v>
      </c>
      <c r="AG89" s="142" t="e">
        <f>AF89*HLOOKUP(YEAR(C89),INPUT!$E$53:$P$58,6,FALSE)+F89+I89</f>
        <v>#VALUE!</v>
      </c>
      <c r="AI89" s="143" t="str">
        <v>Jan24 - Dec24</v>
      </c>
      <c r="AJ89" s="39">
        <f>V89/$V$8*WACC!$G$10/12</f>
        <v>1532.1527418978596</v>
      </c>
      <c r="AN89" s="23"/>
      <c r="AP89" s="39">
        <f t="shared" ref="AP89:AP152" si="39">K89-T89</f>
        <v>0</v>
      </c>
    </row>
    <row r="90" spans="1:42" hidden="1" outlineLevel="1">
      <c r="A90" s="23" t="str">
        <f t="shared" si="31"/>
        <v/>
      </c>
      <c r="B90" s="23">
        <f t="shared" si="32"/>
        <v>2024</v>
      </c>
      <c r="C90" s="29">
        <v>45413</v>
      </c>
      <c r="D90" s="231"/>
      <c r="E90" s="231">
        <f>SUMIF(INPUT!$F$7:$VO$7,$C90,INPUT!$F$66:$VO$66)</f>
        <v>0</v>
      </c>
      <c r="F90" s="231">
        <f>-SUMIF(INPUT!$F$7:$VO$7,$C90,INPUT!$F$67:$VO$67)</f>
        <v>0</v>
      </c>
      <c r="G90" s="231">
        <f t="shared" si="27"/>
        <v>0</v>
      </c>
      <c r="H90" s="232" t="e">
        <f>SUMIF(INPUT!$F$7:$VO$7,$C90,INPUT!$F$195:$VO$195)</f>
        <v>#VALUE!</v>
      </c>
      <c r="I90" s="231" t="e">
        <f t="shared" si="29"/>
        <v>#VALUE!</v>
      </c>
      <c r="J90" s="140">
        <f>L89+Balances!I79+Balances!J79</f>
        <v>7314.1871392627545</v>
      </c>
      <c r="K90" s="141">
        <f>SUMIF(INPUT!$O$7:$VO$7,$C90,INPUT!$O$87:$VO$87)+SUMIF(INPUT!$O$7:$VO$7,$C90,INPUT!$O$108:$VO$108)</f>
        <v>0</v>
      </c>
      <c r="L90" s="150">
        <f t="shared" si="30"/>
        <v>7314.1871392627545</v>
      </c>
      <c r="M90" s="150">
        <f>O89+Balances!K79</f>
        <v>275303.8175740178</v>
      </c>
      <c r="N90" s="150">
        <f>SUMIF(INPUT!$O$7:$VO$7,$C90,INPUT!$O$129:$VO$129)</f>
        <v>-574.934042524917</v>
      </c>
      <c r="O90" s="150">
        <f t="shared" si="33"/>
        <v>274728.8835314929</v>
      </c>
      <c r="P90" s="150">
        <f>R89+Balances!L79</f>
        <v>197231.94099283189</v>
      </c>
      <c r="Q90" s="150">
        <f>SUMIF(INPUT!$O$7:$VO$7,$C90,INPUT!$O$150:$VO$150)</f>
        <v>-3191.1222222222223</v>
      </c>
      <c r="R90" s="150">
        <f t="shared" si="36"/>
        <v>194040.81877060968</v>
      </c>
      <c r="S90" s="165">
        <f t="shared" si="37"/>
        <v>0</v>
      </c>
      <c r="T90" s="150">
        <f>SUMIF(INPUT!$O$7:$VO$7,$C90,INPUT!$O$87:$VO$87)</f>
        <v>0</v>
      </c>
      <c r="U90" s="150">
        <f>'RateBase-G'!L74</f>
        <v>360009.9881384297</v>
      </c>
      <c r="V90" s="150">
        <f t="shared" si="38"/>
        <v>1935.3917829583038</v>
      </c>
      <c r="W90" s="150">
        <f>Y89+Balances!I79</f>
        <v>3.9456191916542593E-4</v>
      </c>
      <c r="X90" s="141">
        <f>SUMIF(INPUT!$O$7:$VO$7,$C90,INPUT!$O$108:$VO$108)</f>
        <v>0</v>
      </c>
      <c r="Y90" s="150">
        <f t="shared" si="23"/>
        <v>3.9456191916542593E-4</v>
      </c>
      <c r="Z90" s="150">
        <f t="shared" si="34"/>
        <v>-2.1315878881312831E-6</v>
      </c>
      <c r="AA90" s="141">
        <f>SUMIF(INPUT!$N$7:$VO$7,$C90,INPUT!$N$167:$VO$167)+SUMIF(INPUT!$N$7:$VO$7,$C90,INPUT!$N$168:$VO$168)</f>
        <v>15195.149888285458</v>
      </c>
      <c r="AB90" s="141">
        <f>SUMIF(INPUT!$N$7:$VO$7,$C90,INPUT!$N$172:$VO$172)+SUMIF(INPUT!$N$7:$VO$7,$C90,INPUT!$N$173:$VO$173)</f>
        <v>2389.6968787655014</v>
      </c>
      <c r="AC90" s="141">
        <f t="shared" si="35"/>
        <v>-2689.1451319991907</v>
      </c>
      <c r="AD90" s="141">
        <f>-SUMIF(INPUT!$N$7:$CK$7,$C90,INPUT!$N$183:$CK$183)</f>
        <v>0</v>
      </c>
      <c r="AE90" s="141">
        <f>-SUMIF(INPUT!$N$7:$CK$7,$C90,INPUT!$N$184:$CK$184)</f>
        <v>0</v>
      </c>
      <c r="AF90" s="141">
        <f t="shared" ref="AF90:AF145" si="40">+K90+N90+V90+AC90+AD90+AE90+Z90+Q90</f>
        <v>-4519.8096159196139</v>
      </c>
      <c r="AG90" s="142" t="e">
        <f>AF90*HLOOKUP(YEAR(C90),INPUT!$E$53:$P$58,6,FALSE)+F90+I90</f>
        <v>#VALUE!</v>
      </c>
      <c r="AI90" s="143" t="str">
        <v>Jan24 - Dec24</v>
      </c>
      <c r="AJ90" s="39">
        <f>V90/$V$8*WACC!$G$10/12</f>
        <v>1547.50140309779</v>
      </c>
      <c r="AN90" s="23"/>
      <c r="AP90" s="39">
        <f t="shared" si="39"/>
        <v>0</v>
      </c>
    </row>
    <row r="91" spans="1:42" hidden="1" outlineLevel="1">
      <c r="A91" s="23" t="str">
        <f t="shared" si="31"/>
        <v/>
      </c>
      <c r="B91" s="23">
        <f t="shared" si="32"/>
        <v>2024</v>
      </c>
      <c r="C91" s="29">
        <v>45444</v>
      </c>
      <c r="D91" s="231"/>
      <c r="E91" s="231">
        <f>SUMIF(INPUT!$F$7:$VO$7,$C91,INPUT!$F$66:$VO$66)</f>
        <v>0</v>
      </c>
      <c r="F91" s="231">
        <f>-SUMIF(INPUT!$F$7:$VO$7,$C91,INPUT!$F$67:$VO$67)</f>
        <v>0</v>
      </c>
      <c r="G91" s="231">
        <f t="shared" si="27"/>
        <v>0</v>
      </c>
      <c r="H91" s="232" t="e">
        <f>SUMIF(INPUT!$F$7:$VO$7,$C91,INPUT!$F$195:$VO$195)</f>
        <v>#VALUE!</v>
      </c>
      <c r="I91" s="231" t="e">
        <f t="shared" si="29"/>
        <v>#VALUE!</v>
      </c>
      <c r="J91" s="140">
        <f>L90+Balances!I80+Balances!J80</f>
        <v>7314.1871392627545</v>
      </c>
      <c r="K91" s="141">
        <f>SUMIF(INPUT!$O$7:$VO$7,$C91,INPUT!$O$87:$VO$87)+SUMIF(INPUT!$O$7:$VO$7,$C91,INPUT!$O$108:$VO$108)</f>
        <v>0</v>
      </c>
      <c r="L91" s="150">
        <f t="shared" si="30"/>
        <v>7314.1871392627545</v>
      </c>
      <c r="M91" s="150">
        <f>O90+Balances!K80</f>
        <v>274728.8835314929</v>
      </c>
      <c r="N91" s="150">
        <f>SUMIF(INPUT!$O$7:$VO$7,$C91,INPUT!$O$129:$VO$129)</f>
        <v>-574.934042524917</v>
      </c>
      <c r="O91" s="150">
        <f t="shared" si="33"/>
        <v>274153.94948896801</v>
      </c>
      <c r="P91" s="150">
        <f>R90+Balances!L80</f>
        <v>194040.81877060968</v>
      </c>
      <c r="Q91" s="150">
        <f>SUMIF(INPUT!$O$7:$VO$7,$C91,INPUT!$O$150:$VO$150)</f>
        <v>-3191.1222222222223</v>
      </c>
      <c r="R91" s="150">
        <f t="shared" si="36"/>
        <v>190849.69654838747</v>
      </c>
      <c r="S91" s="165">
        <f t="shared" si="37"/>
        <v>0</v>
      </c>
      <c r="T91" s="150">
        <f>SUMIF(INPUT!$O$7:$VO$7,$C91,INPUT!$O$87:$VO$87)</f>
        <v>0</v>
      </c>
      <c r="U91" s="150">
        <f>'RateBase-G'!L75</f>
        <v>363491.71909799374</v>
      </c>
      <c r="V91" s="150">
        <f t="shared" si="38"/>
        <v>1954.3288407679204</v>
      </c>
      <c r="W91" s="150">
        <f>Y90+Balances!I80</f>
        <v>3.9456191916542593E-4</v>
      </c>
      <c r="X91" s="141">
        <f>SUMIF(INPUT!$O$7:$VO$7,$C91,INPUT!$O$108:$VO$108)</f>
        <v>0</v>
      </c>
      <c r="Y91" s="150">
        <f t="shared" si="23"/>
        <v>3.9456191916542593E-4</v>
      </c>
      <c r="Z91" s="150">
        <f t="shared" si="34"/>
        <v>-2.1315878881312831E-6</v>
      </c>
      <c r="AA91" s="141">
        <f>SUMIF(INPUT!$N$7:$VO$7,$C91,INPUT!$N$167:$VO$167)+SUMIF(INPUT!$N$7:$VO$7,$C91,INPUT!$N$168:$VO$168)</f>
        <v>15195.149888285458</v>
      </c>
      <c r="AB91" s="141">
        <f>SUMIF(INPUT!$N$7:$VO$7,$C91,INPUT!$N$172:$VO$172)+SUMIF(INPUT!$N$7:$VO$7,$C91,INPUT!$N$173:$VO$173)</f>
        <v>2389.6968787655014</v>
      </c>
      <c r="AC91" s="141">
        <f t="shared" si="35"/>
        <v>-2689.1451319991907</v>
      </c>
      <c r="AD91" s="141">
        <f>-SUMIF(INPUT!$N$7:$CK$7,$C91,INPUT!$N$183:$CK$183)</f>
        <v>0</v>
      </c>
      <c r="AE91" s="141">
        <f>-SUMIF(INPUT!$N$7:$CK$7,$C91,INPUT!$N$184:$CK$184)</f>
        <v>0</v>
      </c>
      <c r="AF91" s="141">
        <f t="shared" si="40"/>
        <v>-4500.872558109997</v>
      </c>
      <c r="AG91" s="142" t="e">
        <f>AF91*HLOOKUP(YEAR(C91),INPUT!$E$53:$P$58,6,FALSE)+F91+I91</f>
        <v>#VALUE!</v>
      </c>
      <c r="AI91" s="143" t="str">
        <v>Jan24 - Dec24</v>
      </c>
      <c r="AJ91" s="39">
        <f>V91/$V$8*WACC!$G$10/12</f>
        <v>1562.6431040128018</v>
      </c>
      <c r="AN91" s="23"/>
      <c r="AP91" s="39">
        <f t="shared" si="39"/>
        <v>0</v>
      </c>
    </row>
    <row r="92" spans="1:42" hidden="1" outlineLevel="1">
      <c r="A92" s="23" t="str">
        <f t="shared" si="31"/>
        <v/>
      </c>
      <c r="B92" s="23">
        <f t="shared" si="32"/>
        <v>2024</v>
      </c>
      <c r="C92" s="29">
        <v>45474</v>
      </c>
      <c r="D92" s="231"/>
      <c r="E92" s="231">
        <f>SUMIF(INPUT!$F$7:$VO$7,$C92,INPUT!$F$66:$VO$66)</f>
        <v>0</v>
      </c>
      <c r="F92" s="231">
        <f>-SUMIF(INPUT!$F$7:$VO$7,$C92,INPUT!$F$67:$VO$67)</f>
        <v>0</v>
      </c>
      <c r="G92" s="231">
        <f t="shared" si="27"/>
        <v>0</v>
      </c>
      <c r="H92" s="232" t="e">
        <f>SUMIF(INPUT!$F$7:$VO$7,$C92,INPUT!$F$195:$VO$195)</f>
        <v>#VALUE!</v>
      </c>
      <c r="I92" s="231" t="e">
        <f t="shared" si="29"/>
        <v>#VALUE!</v>
      </c>
      <c r="J92" s="140">
        <f>L91+Balances!I81+Balances!J81</f>
        <v>7314.1871392627545</v>
      </c>
      <c r="K92" s="141">
        <f>SUMIF(INPUT!$O$7:$VO$7,$C92,INPUT!$O$87:$VO$87)+SUMIF(INPUT!$O$7:$VO$7,$C92,INPUT!$O$108:$VO$108)</f>
        <v>0</v>
      </c>
      <c r="L92" s="150">
        <f t="shared" si="30"/>
        <v>7314.1871392627545</v>
      </c>
      <c r="M92" s="150">
        <f>O91+Balances!K81</f>
        <v>274153.94948896801</v>
      </c>
      <c r="N92" s="150">
        <f>SUMIF(INPUT!$O$7:$VO$7,$C92,INPUT!$O$129:$VO$129)</f>
        <v>-574.934042524917</v>
      </c>
      <c r="O92" s="150">
        <f t="shared" si="33"/>
        <v>273579.01544644311</v>
      </c>
      <c r="P92" s="150">
        <f>R91+Balances!L81</f>
        <v>190849.69654838747</v>
      </c>
      <c r="Q92" s="150">
        <f>SUMIF(INPUT!$O$7:$VO$7,$C92,INPUT!$O$150:$VO$150)</f>
        <v>-3191.1222222222223</v>
      </c>
      <c r="R92" s="150">
        <f t="shared" si="36"/>
        <v>187658.57432616525</v>
      </c>
      <c r="S92" s="165">
        <f t="shared" si="37"/>
        <v>0</v>
      </c>
      <c r="T92" s="150">
        <f>SUMIF(INPUT!$O$7:$VO$7,$C92,INPUT!$O$87:$VO$87)</f>
        <v>0</v>
      </c>
      <c r="U92" s="150">
        <f>'RateBase-G'!L76</f>
        <v>366924.75345832756</v>
      </c>
      <c r="V92" s="150">
        <f t="shared" si="38"/>
        <v>1973.0070624730729</v>
      </c>
      <c r="W92" s="150">
        <f>Y91+Balances!I81</f>
        <v>3.9456191916542593E-4</v>
      </c>
      <c r="X92" s="141">
        <f>SUMIF(INPUT!$O$7:$VO$7,$C92,INPUT!$O$108:$VO$108)</f>
        <v>0</v>
      </c>
      <c r="Y92" s="150">
        <f t="shared" si="23"/>
        <v>3.9456191916542593E-4</v>
      </c>
      <c r="Z92" s="150">
        <f t="shared" si="34"/>
        <v>-2.1315878881312831E-6</v>
      </c>
      <c r="AA92" s="141">
        <f>SUMIF(INPUT!$N$7:$VO$7,$C92,INPUT!$N$167:$VO$167)+SUMIF(INPUT!$N$7:$VO$7,$C92,INPUT!$N$168:$VO$168)</f>
        <v>15195.149888285458</v>
      </c>
      <c r="AB92" s="141">
        <f>SUMIF(INPUT!$N$7:$VO$7,$C92,INPUT!$N$172:$VO$172)+SUMIF(INPUT!$N$7:$VO$7,$C92,INPUT!$N$173:$VO$173)</f>
        <v>2389.6968787655014</v>
      </c>
      <c r="AC92" s="141">
        <f t="shared" si="35"/>
        <v>-2689.1451319991907</v>
      </c>
      <c r="AD92" s="141">
        <f>-SUMIF(INPUT!$N$7:$CK$7,$C92,INPUT!$N$183:$CK$183)</f>
        <v>0</v>
      </c>
      <c r="AE92" s="141">
        <f>-SUMIF(INPUT!$N$7:$CK$7,$C92,INPUT!$N$184:$CK$184)</f>
        <v>0</v>
      </c>
      <c r="AF92" s="141">
        <f t="shared" si="40"/>
        <v>-4482.1943364048448</v>
      </c>
      <c r="AG92" s="142" t="e">
        <f>AF92*HLOOKUP(YEAR(C92),INPUT!$E$53:$P$58,6,FALSE)+F92+I92</f>
        <v>#VALUE!</v>
      </c>
      <c r="AI92" s="143" t="str">
        <v>Jan24 - Dec24</v>
      </c>
      <c r="AJ92" s="39">
        <f>V92/$V$8*WACC!$G$10/12</f>
        <v>1577.5778446428947</v>
      </c>
      <c r="AN92" s="23"/>
      <c r="AP92" s="39">
        <f t="shared" si="39"/>
        <v>0</v>
      </c>
    </row>
    <row r="93" spans="1:42" hidden="1" outlineLevel="1">
      <c r="A93" s="23" t="str">
        <f t="shared" si="31"/>
        <v/>
      </c>
      <c r="B93" s="23">
        <f t="shared" si="32"/>
        <v>2024</v>
      </c>
      <c r="C93" s="29">
        <v>45505</v>
      </c>
      <c r="D93" s="231"/>
      <c r="E93" s="231">
        <f>SUMIF(INPUT!$F$7:$VO$7,$C93,INPUT!$F$66:$VO$66)</f>
        <v>0</v>
      </c>
      <c r="F93" s="231">
        <f>-SUMIF(INPUT!$F$7:$VO$7,$C93,INPUT!$F$67:$VO$67)</f>
        <v>0</v>
      </c>
      <c r="G93" s="231">
        <f t="shared" si="27"/>
        <v>0</v>
      </c>
      <c r="H93" s="232" t="e">
        <f>SUMIF(INPUT!$F$7:$VO$7,$C93,INPUT!$F$195:$VO$195)</f>
        <v>#VALUE!</v>
      </c>
      <c r="I93" s="231" t="e">
        <f t="shared" si="29"/>
        <v>#VALUE!</v>
      </c>
      <c r="J93" s="140">
        <f>L92+Balances!I82+Balances!J82</f>
        <v>7314.1871392627545</v>
      </c>
      <c r="K93" s="141">
        <f>SUMIF(INPUT!$O$7:$VO$7,$C93,INPUT!$O$87:$VO$87)+SUMIF(INPUT!$O$7:$VO$7,$C93,INPUT!$O$108:$VO$108)</f>
        <v>0</v>
      </c>
      <c r="L93" s="150">
        <f t="shared" si="30"/>
        <v>7314.1871392627545</v>
      </c>
      <c r="M93" s="150">
        <f>O92+Balances!K82</f>
        <v>273579.01544644311</v>
      </c>
      <c r="N93" s="150">
        <f>SUMIF(INPUT!$O$7:$VO$7,$C93,INPUT!$O$129:$VO$129)</f>
        <v>-574.934042524917</v>
      </c>
      <c r="O93" s="150">
        <f t="shared" si="33"/>
        <v>273004.08140391822</v>
      </c>
      <c r="P93" s="150">
        <f>R92+Balances!L82</f>
        <v>187658.57432616525</v>
      </c>
      <c r="Q93" s="150">
        <f>SUMIF(INPUT!$O$7:$VO$7,$C93,INPUT!$O$150:$VO$150)</f>
        <v>-3191.1222222222223</v>
      </c>
      <c r="R93" s="150">
        <f t="shared" si="36"/>
        <v>184467.45210394304</v>
      </c>
      <c r="S93" s="165">
        <f t="shared" si="37"/>
        <v>0</v>
      </c>
      <c r="T93" s="150">
        <f>SUMIF(INPUT!$O$7:$VO$7,$C93,INPUT!$O$87:$VO$87)</f>
        <v>0</v>
      </c>
      <c r="U93" s="150">
        <f>'RateBase-G'!L77</f>
        <v>370309.09121943108</v>
      </c>
      <c r="V93" s="150">
        <f t="shared" si="38"/>
        <v>1991.4222048589338</v>
      </c>
      <c r="W93" s="150">
        <f>Y92+Balances!I82</f>
        <v>3.9456191916542593E-4</v>
      </c>
      <c r="X93" s="141">
        <f>SUMIF(INPUT!$O$7:$VO$7,$C93,INPUT!$O$108:$VO$108)</f>
        <v>0</v>
      </c>
      <c r="Y93" s="150">
        <f t="shared" si="23"/>
        <v>3.9456191916542593E-4</v>
      </c>
      <c r="Z93" s="150">
        <f t="shared" si="34"/>
        <v>-2.1315878881312831E-6</v>
      </c>
      <c r="AA93" s="141">
        <f>SUMIF(INPUT!$N$7:$VO$7,$C93,INPUT!$N$167:$VO$167)+SUMIF(INPUT!$N$7:$VO$7,$C93,INPUT!$N$168:$VO$168)</f>
        <v>15195.149888285458</v>
      </c>
      <c r="AB93" s="141">
        <f>SUMIF(INPUT!$N$7:$VO$7,$C93,INPUT!$N$172:$VO$172)+SUMIF(INPUT!$N$7:$VO$7,$C93,INPUT!$N$173:$VO$173)</f>
        <v>2389.6968787655014</v>
      </c>
      <c r="AC93" s="141">
        <f t="shared" si="35"/>
        <v>-2689.1451319991907</v>
      </c>
      <c r="AD93" s="141">
        <f>-SUMIF(INPUT!$N$7:$CK$7,$C93,INPUT!$N$183:$CK$183)</f>
        <v>0</v>
      </c>
      <c r="AE93" s="141">
        <f>-SUMIF(INPUT!$N$7:$CK$7,$C93,INPUT!$N$184:$CK$184)</f>
        <v>0</v>
      </c>
      <c r="AF93" s="141">
        <f t="shared" si="40"/>
        <v>-4463.7791940189836</v>
      </c>
      <c r="AG93" s="142" t="e">
        <f>AF93*HLOOKUP(YEAR(C93),INPUT!$E$53:$P$58,6,FALSE)+F93+I93</f>
        <v>#VALUE!</v>
      </c>
      <c r="AI93" s="143" t="str">
        <v>Jan24 - Dec24</v>
      </c>
      <c r="AJ93" s="39">
        <f>V93/$V$8*WACC!$G$10/12</f>
        <v>1592.3022321965125</v>
      </c>
      <c r="AN93" s="23"/>
      <c r="AP93" s="39">
        <f t="shared" si="39"/>
        <v>0</v>
      </c>
    </row>
    <row r="94" spans="1:42" hidden="1" outlineLevel="1">
      <c r="A94" s="23" t="str">
        <f t="shared" si="31"/>
        <v/>
      </c>
      <c r="B94" s="23">
        <f t="shared" si="32"/>
        <v>2024</v>
      </c>
      <c r="C94" s="29">
        <v>45536</v>
      </c>
      <c r="D94" s="231"/>
      <c r="E94" s="231">
        <f>SUMIF(INPUT!$F$7:$VO$7,$C94,INPUT!$F$66:$VO$66)</f>
        <v>0</v>
      </c>
      <c r="F94" s="231">
        <f>-SUMIF(INPUT!$F$7:$VO$7,$C94,INPUT!$F$67:$VO$67)</f>
        <v>0</v>
      </c>
      <c r="G94" s="231">
        <f t="shared" si="27"/>
        <v>0</v>
      </c>
      <c r="H94" s="232" t="e">
        <f>SUMIF(INPUT!$F$7:$VO$7,$C94,INPUT!$F$195:$VO$195)</f>
        <v>#VALUE!</v>
      </c>
      <c r="I94" s="231" t="e">
        <f t="shared" si="29"/>
        <v>#VALUE!</v>
      </c>
      <c r="J94" s="140">
        <f>L93+Balances!I83+Balances!J83</f>
        <v>7314.1871392627545</v>
      </c>
      <c r="K94" s="141">
        <f>SUMIF(INPUT!$O$7:$VO$7,$C94,INPUT!$O$87:$VO$87)+SUMIF(INPUT!$O$7:$VO$7,$C94,INPUT!$O$108:$VO$108)</f>
        <v>0</v>
      </c>
      <c r="L94" s="150">
        <f t="shared" si="30"/>
        <v>7314.1871392627545</v>
      </c>
      <c r="M94" s="150">
        <f>O93+Balances!K83</f>
        <v>273004.08140391822</v>
      </c>
      <c r="N94" s="150">
        <f>SUMIF(INPUT!$O$7:$VO$7,$C94,INPUT!$O$129:$VO$129)</f>
        <v>-574.934042524917</v>
      </c>
      <c r="O94" s="150">
        <f t="shared" si="33"/>
        <v>272429.14736139332</v>
      </c>
      <c r="P94" s="150">
        <f>R93+Balances!L83</f>
        <v>184467.45210394304</v>
      </c>
      <c r="Q94" s="150">
        <f>SUMIF(INPUT!$O$7:$VO$7,$C94,INPUT!$O$150:$VO$150)</f>
        <v>-3191.1222222222223</v>
      </c>
      <c r="R94" s="150">
        <f t="shared" si="36"/>
        <v>181276.32988172083</v>
      </c>
      <c r="S94" s="165">
        <f t="shared" si="37"/>
        <v>0</v>
      </c>
      <c r="T94" s="150">
        <f>SUMIF(INPUT!$O$7:$VO$7,$C94,INPUT!$O$87:$VO$87)</f>
        <v>0</v>
      </c>
      <c r="U94" s="150">
        <f>'RateBase-G'!L78</f>
        <v>373646.30323934404</v>
      </c>
      <c r="V94" s="150">
        <f t="shared" si="38"/>
        <v>2009.5785111403306</v>
      </c>
      <c r="W94" s="150">
        <f>Y93+Balances!I83</f>
        <v>3.9456191916542593E-4</v>
      </c>
      <c r="X94" s="141">
        <f>SUMIF(INPUT!$O$7:$VO$7,$C94,INPUT!$O$108:$VO$108)</f>
        <v>0</v>
      </c>
      <c r="Y94" s="150">
        <f t="shared" si="23"/>
        <v>3.9456191916542593E-4</v>
      </c>
      <c r="Z94" s="150">
        <f t="shared" si="34"/>
        <v>-2.1315878881312831E-6</v>
      </c>
      <c r="AA94" s="141">
        <f>SUMIF(INPUT!$N$7:$VO$7,$C94,INPUT!$N$167:$VO$167)+SUMIF(INPUT!$N$7:$VO$7,$C94,INPUT!$N$168:$VO$168)</f>
        <v>15195.149888285458</v>
      </c>
      <c r="AB94" s="141">
        <f>SUMIF(INPUT!$N$7:$VO$7,$C94,INPUT!$N$172:$VO$172)+SUMIF(INPUT!$N$7:$VO$7,$C94,INPUT!$N$173:$VO$173)</f>
        <v>2389.6968787655014</v>
      </c>
      <c r="AC94" s="141">
        <f t="shared" si="35"/>
        <v>-2689.1451319991907</v>
      </c>
      <c r="AD94" s="141">
        <f>-SUMIF(INPUT!$N$7:$CK$7,$C94,INPUT!$N$183:$CK$183)</f>
        <v>0</v>
      </c>
      <c r="AE94" s="141">
        <f>-SUMIF(INPUT!$N$7:$CK$7,$C94,INPUT!$N$184:$CK$184)</f>
        <v>0</v>
      </c>
      <c r="AF94" s="141">
        <f t="shared" si="40"/>
        <v>-4445.622887737587</v>
      </c>
      <c r="AG94" s="142" t="e">
        <f>AF94*HLOOKUP(YEAR(C94),INPUT!$E$53:$P$58,6,FALSE)+F94+I94</f>
        <v>#VALUE!</v>
      </c>
      <c r="AI94" s="143" t="str">
        <v>Jan24 - Dec24</v>
      </c>
      <c r="AJ94" s="39">
        <f>V94/$V$8*WACC!$G$10/12</f>
        <v>1606.8196594652111</v>
      </c>
      <c r="AN94" s="23"/>
      <c r="AP94" s="39">
        <f t="shared" si="39"/>
        <v>0</v>
      </c>
    </row>
    <row r="95" spans="1:42" hidden="1" outlineLevel="1">
      <c r="A95" s="23" t="str">
        <f t="shared" si="31"/>
        <v/>
      </c>
      <c r="B95" s="23">
        <f t="shared" si="32"/>
        <v>2024</v>
      </c>
      <c r="C95" s="29">
        <v>45566</v>
      </c>
      <c r="D95" s="231"/>
      <c r="E95" s="231">
        <f>SUMIF(INPUT!$F$7:$VO$7,$C95,INPUT!$F$66:$VO$66)</f>
        <v>0</v>
      </c>
      <c r="F95" s="231">
        <f>-SUMIF(INPUT!$F$7:$VO$7,$C95,INPUT!$F$67:$VO$67)</f>
        <v>0</v>
      </c>
      <c r="G95" s="231">
        <f t="shared" si="27"/>
        <v>0</v>
      </c>
      <c r="H95" s="232" t="e">
        <f>SUMIF(INPUT!$F$7:$VO$7,$C95,INPUT!$F$195:$VO$195)</f>
        <v>#VALUE!</v>
      </c>
      <c r="I95" s="231" t="e">
        <f t="shared" ref="I95:I97" si="41">-(G94+G95)/2*H95/12</f>
        <v>#VALUE!</v>
      </c>
      <c r="J95" s="140">
        <f>L94+Balances!I84+Balances!J84</f>
        <v>7314.1871392627545</v>
      </c>
      <c r="K95" s="141">
        <f>SUMIF(INPUT!$O$7:$VO$7,$C95,INPUT!$O$87:$VO$87)+SUMIF(INPUT!$O$7:$VO$7,$C95,INPUT!$O$108:$VO$108)</f>
        <v>0</v>
      </c>
      <c r="L95" s="150">
        <f t="shared" ref="L95:L97" si="42">J95+K95</f>
        <v>7314.1871392627545</v>
      </c>
      <c r="M95" s="150">
        <f>O94+Balances!K84</f>
        <v>272429.14736139332</v>
      </c>
      <c r="N95" s="150">
        <f>SUMIF(INPUT!$O$7:$VO$7,$C95,INPUT!$O$129:$VO$129)</f>
        <v>-574.934042524917</v>
      </c>
      <c r="O95" s="150">
        <f t="shared" ref="O95:O97" si="43">M95+N95</f>
        <v>271854.21331886842</v>
      </c>
      <c r="P95" s="150">
        <f>R94+Balances!L84</f>
        <v>181276.32988172083</v>
      </c>
      <c r="Q95" s="150">
        <f>SUMIF(INPUT!$O$7:$VO$7,$C95,INPUT!$O$150:$VO$150)</f>
        <v>-3191.1222222222223</v>
      </c>
      <c r="R95" s="150">
        <f t="shared" ref="R95:R97" si="44">P95+Q95</f>
        <v>178085.20765949861</v>
      </c>
      <c r="S95" s="165">
        <f t="shared" si="37"/>
        <v>0</v>
      </c>
      <c r="T95" s="150">
        <f>SUMIF(INPUT!$O$7:$VO$7,$C95,INPUT!$O$87:$VO$87)</f>
        <v>0</v>
      </c>
      <c r="U95" s="150">
        <f>'RateBase-G'!L79</f>
        <v>376934.81866002682</v>
      </c>
      <c r="V95" s="150">
        <f t="shared" si="38"/>
        <v>2027.4759813172629</v>
      </c>
      <c r="W95" s="150">
        <f>Y94+Balances!I84</f>
        <v>3.9456191916542593E-4</v>
      </c>
      <c r="X95" s="141">
        <f>SUMIF(INPUT!$O$7:$VO$7,$C95,INPUT!$O$108:$VO$108)</f>
        <v>0</v>
      </c>
      <c r="Y95" s="150">
        <f t="shared" si="23"/>
        <v>3.9456191916542593E-4</v>
      </c>
      <c r="Z95" s="150">
        <f t="shared" si="34"/>
        <v>-2.1315878881312831E-6</v>
      </c>
      <c r="AA95" s="141">
        <f>SUMIF(INPUT!$N$7:$VO$7,$C95,INPUT!$N$167:$VO$167)+SUMIF(INPUT!$N$7:$VO$7,$C95,INPUT!$N$168:$VO$168)</f>
        <v>15195.149888285458</v>
      </c>
      <c r="AB95" s="141">
        <f>SUMIF(INPUT!$N$7:$VO$7,$C95,INPUT!$N$172:$VO$172)+SUMIF(INPUT!$N$7:$VO$7,$C95,INPUT!$N$173:$VO$173)</f>
        <v>2389.6968787655014</v>
      </c>
      <c r="AC95" s="141">
        <f t="shared" si="35"/>
        <v>-2689.1451319991907</v>
      </c>
      <c r="AD95" s="141">
        <f>-SUMIF(INPUT!$N$7:$CK$7,$C95,INPUT!$N$183:$CK$183)</f>
        <v>0</v>
      </c>
      <c r="AE95" s="141">
        <f>-SUMIF(INPUT!$N$7:$CK$7,$C95,INPUT!$N$184:$CK$184)</f>
        <v>0</v>
      </c>
      <c r="AF95" s="141">
        <f t="shared" si="40"/>
        <v>-4427.7254175606549</v>
      </c>
      <c r="AG95" s="142" t="e">
        <f>AF95*HLOOKUP(YEAR(C95),INPUT!$E$53:$P$58,6,FALSE)+F95+I95</f>
        <v>#VALUE!</v>
      </c>
      <c r="AI95" s="143" t="str">
        <v>Jan24 - Dec24</v>
      </c>
      <c r="AJ95" s="39">
        <f>V95/$V$8*WACC!$G$10/12</f>
        <v>1621.1301264489912</v>
      </c>
      <c r="AN95" s="23"/>
      <c r="AP95" s="39">
        <f t="shared" si="39"/>
        <v>0</v>
      </c>
    </row>
    <row r="96" spans="1:42" hidden="1" outlineLevel="1">
      <c r="A96" s="23" t="str">
        <f t="shared" si="31"/>
        <v/>
      </c>
      <c r="B96" s="23">
        <f t="shared" si="32"/>
        <v>2024</v>
      </c>
      <c r="C96" s="29">
        <v>45597</v>
      </c>
      <c r="D96" s="231"/>
      <c r="E96" s="231">
        <f>SUMIF(INPUT!$F$7:$VO$7,$C96,INPUT!$F$66:$VO$66)</f>
        <v>0</v>
      </c>
      <c r="F96" s="231">
        <f>-SUMIF(INPUT!$F$7:$VO$7,$C96,INPUT!$F$67:$VO$67)</f>
        <v>0</v>
      </c>
      <c r="G96" s="231">
        <f t="shared" si="27"/>
        <v>0</v>
      </c>
      <c r="H96" s="232" t="e">
        <f>SUMIF(INPUT!$F$7:$VO$7,$C96,INPUT!$F$195:$VO$195)</f>
        <v>#VALUE!</v>
      </c>
      <c r="I96" s="231" t="e">
        <f t="shared" si="41"/>
        <v>#VALUE!</v>
      </c>
      <c r="J96" s="140">
        <f>L95+Balances!I85+Balances!J85</f>
        <v>7314.1871392627545</v>
      </c>
      <c r="K96" s="141">
        <f>SUMIF(INPUT!$O$7:$VO$7,$C96,INPUT!$O$87:$VO$87)+SUMIF(INPUT!$O$7:$VO$7,$C96,INPUT!$O$108:$VO$108)</f>
        <v>0</v>
      </c>
      <c r="L96" s="150">
        <f t="shared" si="42"/>
        <v>7314.1871392627545</v>
      </c>
      <c r="M96" s="150">
        <f>O95+Balances!K85</f>
        <v>271854.21331886842</v>
      </c>
      <c r="N96" s="150">
        <f>SUMIF(INPUT!$O$7:$VO$7,$C96,INPUT!$O$129:$VO$129)</f>
        <v>-574.934042524917</v>
      </c>
      <c r="O96" s="150">
        <f t="shared" si="43"/>
        <v>271279.27927634353</v>
      </c>
      <c r="P96" s="150">
        <f>R95+Balances!L85</f>
        <v>178085.20765949861</v>
      </c>
      <c r="Q96" s="150">
        <f>SUMIF(INPUT!$O$7:$VO$7,$C96,INPUT!$O$150:$VO$150)</f>
        <v>-3191.1222222222223</v>
      </c>
      <c r="R96" s="150">
        <f t="shared" si="44"/>
        <v>174894.0854372764</v>
      </c>
      <c r="S96" s="165">
        <f t="shared" si="37"/>
        <v>0</v>
      </c>
      <c r="T96" s="150">
        <f>SUMIF(INPUT!$O$7:$VO$7,$C96,INPUT!$O$87:$VO$87)</f>
        <v>0</v>
      </c>
      <c r="U96" s="150">
        <f>'RateBase-G'!L80</f>
        <v>380176.20833951898</v>
      </c>
      <c r="V96" s="150">
        <f t="shared" si="38"/>
        <v>2045.1146153897312</v>
      </c>
      <c r="W96" s="150">
        <f>Y95+Balances!I85</f>
        <v>3.9456191916542593E-4</v>
      </c>
      <c r="X96" s="141">
        <f>SUMIF(INPUT!$O$7:$VO$7,$C96,INPUT!$O$108:$VO$108)</f>
        <v>0</v>
      </c>
      <c r="Y96" s="150">
        <f t="shared" si="23"/>
        <v>3.9456191916542593E-4</v>
      </c>
      <c r="Z96" s="150">
        <f t="shared" si="34"/>
        <v>-2.1315878881312831E-6</v>
      </c>
      <c r="AA96" s="141">
        <f>SUMIF(INPUT!$N$7:$VO$7,$C96,INPUT!$N$167:$VO$167)+SUMIF(INPUT!$N$7:$VO$7,$C96,INPUT!$N$168:$VO$168)</f>
        <v>15195.149888285458</v>
      </c>
      <c r="AB96" s="141">
        <f>SUMIF(INPUT!$N$7:$VO$7,$C96,INPUT!$N$172:$VO$172)+SUMIF(INPUT!$N$7:$VO$7,$C96,INPUT!$N$173:$VO$173)</f>
        <v>2389.6968787655014</v>
      </c>
      <c r="AC96" s="141">
        <f t="shared" si="35"/>
        <v>-2689.1451319991907</v>
      </c>
      <c r="AD96" s="141">
        <f>-SUMIF(INPUT!$N$7:$CK$7,$C96,INPUT!$N$183:$CK$183)</f>
        <v>0</v>
      </c>
      <c r="AE96" s="141">
        <f>-SUMIF(INPUT!$N$7:$CK$7,$C96,INPUT!$N$184:$CK$184)</f>
        <v>0</v>
      </c>
      <c r="AF96" s="141">
        <f t="shared" si="40"/>
        <v>-4410.0867834881865</v>
      </c>
      <c r="AG96" s="142" t="e">
        <f>AF96*HLOOKUP(YEAR(C96),INPUT!$E$53:$P$58,6,FALSE)+F96+I96</f>
        <v>#VALUE!</v>
      </c>
      <c r="AI96" s="143" t="str">
        <v>Jan24 - Dec24</v>
      </c>
      <c r="AJ96" s="39">
        <f>V96/$V$8*WACC!$G$10/12</f>
        <v>1635.2336331478521</v>
      </c>
      <c r="AN96" s="23"/>
      <c r="AP96" s="39">
        <f t="shared" si="39"/>
        <v>0</v>
      </c>
    </row>
    <row r="97" spans="1:42" hidden="1" outlineLevel="1">
      <c r="A97" s="23">
        <v>0</v>
      </c>
      <c r="B97" s="23">
        <f t="shared" si="32"/>
        <v>2024</v>
      </c>
      <c r="C97" s="29">
        <v>45627</v>
      </c>
      <c r="D97" s="231"/>
      <c r="E97" s="231">
        <f>SUMIF(INPUT!$F$7:$VO$7,$C97,INPUT!$F$66:$VO$66)</f>
        <v>0</v>
      </c>
      <c r="F97" s="231">
        <f>-SUMIF(INPUT!$F$7:$VO$7,$C97,INPUT!$F$67:$VO$67)</f>
        <v>0</v>
      </c>
      <c r="G97" s="231">
        <f t="shared" si="27"/>
        <v>0</v>
      </c>
      <c r="H97" s="232" t="e">
        <f>SUMIF(INPUT!$F$7:$VO$7,$C97,INPUT!$F$195:$VO$195)</f>
        <v>#VALUE!</v>
      </c>
      <c r="I97" s="231" t="e">
        <f t="shared" si="41"/>
        <v>#VALUE!</v>
      </c>
      <c r="J97" s="140">
        <f>L96+Balances!I86+Balances!J86</f>
        <v>7314.1871392627545</v>
      </c>
      <c r="K97" s="141">
        <f>SUMIF(INPUT!$O$7:$VO$7,$C97,INPUT!$O$87:$VO$87)+SUMIF(INPUT!$O$7:$VO$7,$C97,INPUT!$O$108:$VO$108)</f>
        <v>0</v>
      </c>
      <c r="L97" s="150">
        <f t="shared" si="42"/>
        <v>7314.1871392627545</v>
      </c>
      <c r="M97" s="150">
        <f>O96+Balances!K86</f>
        <v>271279.27927634353</v>
      </c>
      <c r="N97" s="150">
        <f>SUMIF(INPUT!$O$7:$VO$7,$C97,INPUT!$O$129:$VO$129)</f>
        <v>-574.934042524917</v>
      </c>
      <c r="O97" s="150">
        <f t="shared" si="43"/>
        <v>270704.34523381863</v>
      </c>
      <c r="P97" s="150">
        <f>R96+Balances!L86</f>
        <v>174894.0854372764</v>
      </c>
      <c r="Q97" s="150">
        <f>SUMIF(INPUT!$O$7:$VO$7,$C97,INPUT!$O$150:$VO$150)</f>
        <v>-3191.1222222222223</v>
      </c>
      <c r="R97" s="150">
        <f t="shared" si="44"/>
        <v>171702.96321505419</v>
      </c>
      <c r="S97" s="165">
        <f t="shared" si="37"/>
        <v>0</v>
      </c>
      <c r="T97" s="150">
        <f>SUMIF(INPUT!$O$7:$VO$7,$C97,INPUT!$O$87:$VO$87)</f>
        <v>0</v>
      </c>
      <c r="U97" s="150">
        <f>'RateBase-G'!L81</f>
        <v>383368.90141978086</v>
      </c>
      <c r="V97" s="150">
        <f t="shared" si="38"/>
        <v>2062.4944133577351</v>
      </c>
      <c r="W97" s="150">
        <f>Y96+Balances!I86</f>
        <v>3.9456191916542593E-4</v>
      </c>
      <c r="X97" s="141">
        <f>SUMIF(INPUT!$O$7:$VO$7,$C97,INPUT!$O$108:$VO$108)</f>
        <v>0</v>
      </c>
      <c r="Y97" s="150">
        <f t="shared" si="23"/>
        <v>3.9456191916542593E-4</v>
      </c>
      <c r="Z97" s="150">
        <f t="shared" si="34"/>
        <v>-2.1315878881312831E-6</v>
      </c>
      <c r="AA97" s="141">
        <f>SUMIF(INPUT!$N$7:$VO$7,$C97,INPUT!$N$167:$VO$167)+SUMIF(INPUT!$N$7:$VO$7,$C97,INPUT!$N$168:$VO$168)</f>
        <v>15195.149888285458</v>
      </c>
      <c r="AB97" s="141">
        <f>SUMIF(INPUT!$N$7:$VO$7,$C97,INPUT!$N$172:$VO$172)+SUMIF(INPUT!$N$7:$VO$7,$C97,INPUT!$N$173:$VO$173)</f>
        <v>2389.6968787655014</v>
      </c>
      <c r="AC97" s="141">
        <f t="shared" si="35"/>
        <v>-2689.1451319991907</v>
      </c>
      <c r="AD97" s="141">
        <f>-SUMIF(INPUT!$N$7:$CK$7,$C97,INPUT!$N$183:$CK$183)</f>
        <v>0</v>
      </c>
      <c r="AE97" s="141">
        <f>-SUMIF(INPUT!$N$7:$CK$7,$C97,INPUT!$N$184:$CK$184)</f>
        <v>0</v>
      </c>
      <c r="AF97" s="141">
        <f t="shared" si="40"/>
        <v>-4392.7069855201826</v>
      </c>
      <c r="AG97" s="142" t="e">
        <f>AF97*HLOOKUP(YEAR(C97),INPUT!$E$53:$P$58,6,FALSE)+F97+I97</f>
        <v>#VALUE!</v>
      </c>
      <c r="AI97" s="143" t="str">
        <v>Jan24 - Dec24</v>
      </c>
      <c r="AJ97" s="39">
        <f>V97/$V$8*WACC!$G$10/12</f>
        <v>1649.1301795617944</v>
      </c>
      <c r="AN97" s="23"/>
      <c r="AP97" s="39">
        <f t="shared" si="39"/>
        <v>0</v>
      </c>
    </row>
    <row r="98" spans="1:42" hidden="1" outlineLevel="1">
      <c r="A98" s="23"/>
      <c r="B98" s="23">
        <f t="shared" ref="B98:B157" si="45">YEAR(C98)</f>
        <v>2025</v>
      </c>
      <c r="C98" s="29">
        <v>45658</v>
      </c>
      <c r="D98" s="231"/>
      <c r="E98" s="231">
        <f>SUMIF(INPUT!$F$7:$VO$7,$C98,INPUT!$F$66:$VO$66)</f>
        <v>0</v>
      </c>
      <c r="F98" s="231">
        <f>-SUMIF(INPUT!$F$7:$VO$7,$C98,INPUT!$F$67:$VO$67)</f>
        <v>0</v>
      </c>
      <c r="G98" s="231">
        <f t="shared" ref="G98:G145" si="46">D98+E98+F98</f>
        <v>0</v>
      </c>
      <c r="H98" s="232" t="e">
        <f>SUMIF(INPUT!$F$7:$VO$7,$C98,INPUT!$F$195:$VO$195)</f>
        <v>#VALUE!</v>
      </c>
      <c r="I98" s="231" t="e">
        <f t="shared" ref="I98:I145" si="47">-(G97+G98)/2*H98/12</f>
        <v>#VALUE!</v>
      </c>
      <c r="J98" s="140">
        <f>L97+Balances!I87+Balances!J87</f>
        <v>7314.1871392627545</v>
      </c>
      <c r="K98" s="141">
        <f>SUMIF(INPUT!$O$7:$VO$7,$C98,INPUT!$O$87:$VO$87)+SUMIF(INPUT!$O$7:$VO$7,$C98,INPUT!$O$108:$VO$108)</f>
        <v>0</v>
      </c>
      <c r="L98" s="150">
        <f t="shared" ref="L98:L145" si="48">J98+K98</f>
        <v>7314.1871392627545</v>
      </c>
      <c r="M98" s="150">
        <f>O97+Balances!K87</f>
        <v>270704.34523381863</v>
      </c>
      <c r="N98" s="150">
        <f>SUMIF(INPUT!$O$7:$VO$7,$C98,INPUT!$O$129:$VO$129)</f>
        <v>-574.934042524917</v>
      </c>
      <c r="O98" s="150">
        <f t="shared" ref="O98:O145" si="49">M98+N98</f>
        <v>270129.41119129374</v>
      </c>
      <c r="P98" s="150">
        <f>R97+Balances!L87</f>
        <v>171702.96321505419</v>
      </c>
      <c r="Q98" s="150">
        <f>SUMIF(INPUT!$O$7:$VO$7,$C98,INPUT!$O$150:$VO$150)</f>
        <v>-3191.1222222222223</v>
      </c>
      <c r="R98" s="150">
        <f t="shared" ref="R98:R145" si="50">P98+Q98</f>
        <v>168511.84099283197</v>
      </c>
      <c r="S98" s="165">
        <f t="shared" si="37"/>
        <v>0</v>
      </c>
      <c r="T98" s="150">
        <f>SUMIF(INPUT!$O$7:$VO$7,$C98,INPUT!$O$87:$VO$87)</f>
        <v>0</v>
      </c>
      <c r="U98" s="150">
        <f>'RateBase-G'!L82</f>
        <v>390798.06952145509</v>
      </c>
      <c r="V98" s="150">
        <f t="shared" si="38"/>
        <v>2091.1862732978911</v>
      </c>
      <c r="W98" s="150">
        <f>Y97+Balances!I87</f>
        <v>3.9456191916542593E-4</v>
      </c>
      <c r="X98" s="141">
        <f>SUMIF(INPUT!$O$7:$VO$7,$C98,INPUT!$O$108:$VO$108)</f>
        <v>0</v>
      </c>
      <c r="Y98" s="150">
        <f t="shared" ref="Y98:Y145" si="51">W98+X98</f>
        <v>3.9456191916542593E-4</v>
      </c>
      <c r="Z98" s="150">
        <f t="shared" ref="Z98:Z145" si="52">-(Y97+Y98)/2*$Z$8</f>
        <v>-2.1315878881312831E-6</v>
      </c>
      <c r="AA98" s="141">
        <f>SUMIF(INPUT!$N$7:$VO$7,$C98,INPUT!$N$167:$VO$167)+SUMIF(INPUT!$N$7:$VO$7,$C98,INPUT!$N$168:$VO$168)</f>
        <v>15195.149888285458</v>
      </c>
      <c r="AB98" s="141">
        <f>SUMIF(INPUT!$N$7:$VO$7,$C98,INPUT!$N$172:$VO$172)+SUMIF(INPUT!$N$7:$VO$7,$C98,INPUT!$N$173:$VO$173)</f>
        <v>2389.6968787655014</v>
      </c>
      <c r="AC98" s="141">
        <f t="shared" ref="AC98:AC145" si="53">-(AA98-AB98)*$AC$8</f>
        <v>-2689.1451319991907</v>
      </c>
      <c r="AD98" s="141">
        <f>-SUMIF(INPUT!$N$7:$CK$7,$C98,INPUT!$N$183:$CK$183)</f>
        <v>0</v>
      </c>
      <c r="AE98" s="141">
        <f>-SUMIF(INPUT!$N$7:$CK$7,$C98,INPUT!$N$184:$CK$184)</f>
        <v>0</v>
      </c>
      <c r="AF98" s="141">
        <f t="shared" si="40"/>
        <v>-4364.0151255800265</v>
      </c>
      <c r="AG98" s="142" t="e">
        <f>AF98*HLOOKUP(YEAR(C98),INPUT!$E$53:$P$58,6,FALSE)+F98+I98</f>
        <v>#VALUE!</v>
      </c>
      <c r="AI98" s="143"/>
      <c r="AN98" s="23"/>
      <c r="AP98" s="39">
        <f t="shared" si="39"/>
        <v>0</v>
      </c>
    </row>
    <row r="99" spans="1:42" hidden="1" outlineLevel="1">
      <c r="A99" s="23"/>
      <c r="B99" s="23">
        <f t="shared" si="45"/>
        <v>2025</v>
      </c>
      <c r="C99" s="29">
        <v>45689</v>
      </c>
      <c r="D99" s="231"/>
      <c r="E99" s="231">
        <f>SUMIF(INPUT!$F$7:$VO$7,$C99,INPUT!$F$66:$VO$66)</f>
        <v>0</v>
      </c>
      <c r="F99" s="231">
        <f>-SUMIF(INPUT!$F$7:$VO$7,$C99,INPUT!$F$67:$VO$67)</f>
        <v>0</v>
      </c>
      <c r="G99" s="231">
        <f t="shared" si="46"/>
        <v>0</v>
      </c>
      <c r="H99" s="232" t="e">
        <f>SUMIF(INPUT!$F$7:$VO$7,$C99,INPUT!$F$195:$VO$195)</f>
        <v>#VALUE!</v>
      </c>
      <c r="I99" s="231" t="e">
        <f t="shared" si="47"/>
        <v>#VALUE!</v>
      </c>
      <c r="J99" s="140">
        <f>L98+Balances!I88+Balances!J88</f>
        <v>7314.1871392627545</v>
      </c>
      <c r="K99" s="141">
        <f>SUMIF(INPUT!$O$7:$VO$7,$C99,INPUT!$O$87:$VO$87)+SUMIF(INPUT!$O$7:$VO$7,$C99,INPUT!$O$108:$VO$108)</f>
        <v>0</v>
      </c>
      <c r="L99" s="150">
        <f t="shared" si="48"/>
        <v>7314.1871392627545</v>
      </c>
      <c r="M99" s="150">
        <f>O98+Balances!K88</f>
        <v>270129.41119129374</v>
      </c>
      <c r="N99" s="150">
        <f>SUMIF(INPUT!$O$7:$VO$7,$C99,INPUT!$O$129:$VO$129)</f>
        <v>-574.934042524917</v>
      </c>
      <c r="O99" s="150">
        <f t="shared" si="49"/>
        <v>269554.47714876884</v>
      </c>
      <c r="P99" s="150">
        <f>R98+Balances!L88</f>
        <v>168511.84099283197</v>
      </c>
      <c r="Q99" s="150">
        <f>SUMIF(INPUT!$O$7:$VO$7,$C99,INPUT!$O$150:$VO$150)</f>
        <v>-3191.1222222222223</v>
      </c>
      <c r="R99" s="150">
        <f t="shared" si="50"/>
        <v>165320.71877060976</v>
      </c>
      <c r="S99" s="165">
        <f t="shared" si="37"/>
        <v>0</v>
      </c>
      <c r="T99" s="150">
        <f>SUMIF(INPUT!$O$7:$VO$7,$C99,INPUT!$O$87:$VO$87)</f>
        <v>0</v>
      </c>
      <c r="U99" s="150">
        <f>'RateBase-G'!L83</f>
        <v>394472.76640410238</v>
      </c>
      <c r="V99" s="150">
        <f t="shared" si="38"/>
        <v>2121.1801259257481</v>
      </c>
      <c r="W99" s="150">
        <f>Y98+Balances!I88</f>
        <v>3.9456191916542593E-4</v>
      </c>
      <c r="X99" s="141">
        <f>SUMIF(INPUT!$O$7:$VO$7,$C99,INPUT!$O$108:$VO$108)</f>
        <v>0</v>
      </c>
      <c r="Y99" s="150">
        <f t="shared" si="51"/>
        <v>3.9456191916542593E-4</v>
      </c>
      <c r="Z99" s="150">
        <f t="shared" si="52"/>
        <v>-2.1315878881312831E-6</v>
      </c>
      <c r="AA99" s="141">
        <f>SUMIF(INPUT!$N$7:$VO$7,$C99,INPUT!$N$167:$VO$167)+SUMIF(INPUT!$N$7:$VO$7,$C99,INPUT!$N$168:$VO$168)</f>
        <v>15195.149888285458</v>
      </c>
      <c r="AB99" s="141">
        <f>SUMIF(INPUT!$N$7:$VO$7,$C99,INPUT!$N$172:$VO$172)+SUMIF(INPUT!$N$7:$VO$7,$C99,INPUT!$N$173:$VO$173)</f>
        <v>2389.6968787655014</v>
      </c>
      <c r="AC99" s="141">
        <f t="shared" si="53"/>
        <v>-2689.1451319991907</v>
      </c>
      <c r="AD99" s="141">
        <f>-SUMIF(INPUT!$N$7:$CK$7,$C99,INPUT!$N$183:$CK$183)</f>
        <v>0</v>
      </c>
      <c r="AE99" s="141">
        <f>-SUMIF(INPUT!$N$7:$CK$7,$C99,INPUT!$N$184:$CK$184)</f>
        <v>0</v>
      </c>
      <c r="AF99" s="141">
        <f t="shared" si="40"/>
        <v>-4334.02127295217</v>
      </c>
      <c r="AG99" s="142" t="e">
        <f>AF99*HLOOKUP(YEAR(C99),INPUT!$E$53:$P$58,6,FALSE)+F99+I99</f>
        <v>#VALUE!</v>
      </c>
      <c r="AI99" s="143"/>
      <c r="AN99" s="23"/>
      <c r="AP99" s="39">
        <f t="shared" si="39"/>
        <v>0</v>
      </c>
    </row>
    <row r="100" spans="1:42" hidden="1" outlineLevel="1">
      <c r="A100" s="23"/>
      <c r="B100" s="23">
        <f t="shared" si="45"/>
        <v>2025</v>
      </c>
      <c r="C100" s="29">
        <v>45717</v>
      </c>
      <c r="D100" s="231"/>
      <c r="E100" s="231">
        <f>SUMIF(INPUT!$F$7:$VO$7,$C100,INPUT!$F$66:$VO$66)</f>
        <v>0</v>
      </c>
      <c r="F100" s="231">
        <f>-SUMIF(INPUT!$F$7:$VO$7,$C100,INPUT!$F$67:$VO$67)</f>
        <v>0</v>
      </c>
      <c r="G100" s="231">
        <f t="shared" si="46"/>
        <v>0</v>
      </c>
      <c r="H100" s="232" t="e">
        <f>SUMIF(INPUT!$F$7:$VO$7,$C100,INPUT!$F$195:$VO$195)</f>
        <v>#VALUE!</v>
      </c>
      <c r="I100" s="231" t="e">
        <f t="shared" si="47"/>
        <v>#VALUE!</v>
      </c>
      <c r="J100" s="140">
        <f>L99+Balances!I89+Balances!J89</f>
        <v>7314.1871392627545</v>
      </c>
      <c r="K100" s="141">
        <f>SUMIF(INPUT!$O$7:$VO$7,$C100,INPUT!$O$87:$VO$87)+SUMIF(INPUT!$O$7:$VO$7,$C100,INPUT!$O$108:$VO$108)</f>
        <v>0</v>
      </c>
      <c r="L100" s="150">
        <f t="shared" si="48"/>
        <v>7314.1871392627545</v>
      </c>
      <c r="M100" s="150">
        <f>O99+Balances!K89</f>
        <v>269554.47714876884</v>
      </c>
      <c r="N100" s="150">
        <f>SUMIF(INPUT!$O$7:$VO$7,$C100,INPUT!$O$129:$VO$129)</f>
        <v>-574.934042524917</v>
      </c>
      <c r="O100" s="150">
        <f t="shared" si="49"/>
        <v>268979.54310624395</v>
      </c>
      <c r="P100" s="150">
        <f>R99+Balances!L89</f>
        <v>165320.71877060976</v>
      </c>
      <c r="Q100" s="150">
        <f>SUMIF(INPUT!$O$7:$VO$7,$C100,INPUT!$O$150:$VO$150)</f>
        <v>-3191.1222222222223</v>
      </c>
      <c r="R100" s="150">
        <f t="shared" si="50"/>
        <v>162129.59654838755</v>
      </c>
      <c r="S100" s="165">
        <f t="shared" si="37"/>
        <v>0</v>
      </c>
      <c r="T100" s="150">
        <f>SUMIF(INPUT!$O$7:$VO$7,$C100,INPUT!$O$87:$VO$87)</f>
        <v>0</v>
      </c>
      <c r="U100" s="150">
        <f>'RateBase-G'!L84</f>
        <v>398098.63327217905</v>
      </c>
      <c r="V100" s="150">
        <f t="shared" si="38"/>
        <v>2140.9004695672356</v>
      </c>
      <c r="W100" s="150">
        <f>Y99+Balances!I89</f>
        <v>3.9456191916542593E-4</v>
      </c>
      <c r="X100" s="141">
        <f>SUMIF(INPUT!$O$7:$VO$7,$C100,INPUT!$O$108:$VO$108)</f>
        <v>0</v>
      </c>
      <c r="Y100" s="150">
        <f t="shared" si="51"/>
        <v>3.9456191916542593E-4</v>
      </c>
      <c r="Z100" s="150">
        <f t="shared" si="52"/>
        <v>-2.1315878881312831E-6</v>
      </c>
      <c r="AA100" s="141">
        <f>SUMIF(INPUT!$N$7:$VO$7,$C100,INPUT!$N$167:$VO$167)+SUMIF(INPUT!$N$7:$VO$7,$C100,INPUT!$N$168:$VO$168)</f>
        <v>15195.149888285458</v>
      </c>
      <c r="AB100" s="141">
        <f>SUMIF(INPUT!$N$7:$VO$7,$C100,INPUT!$N$172:$VO$172)+SUMIF(INPUT!$N$7:$VO$7,$C100,INPUT!$N$173:$VO$173)</f>
        <v>2389.6968787655014</v>
      </c>
      <c r="AC100" s="141">
        <f t="shared" si="53"/>
        <v>-2689.1451319991907</v>
      </c>
      <c r="AD100" s="141">
        <f>-SUMIF(INPUT!$N$7:$CK$7,$C100,INPUT!$N$183:$CK$183)</f>
        <v>0</v>
      </c>
      <c r="AE100" s="141">
        <f>-SUMIF(INPUT!$N$7:$CK$7,$C100,INPUT!$N$184:$CK$184)</f>
        <v>0</v>
      </c>
      <c r="AF100" s="141">
        <f t="shared" si="40"/>
        <v>-4314.3009293106825</v>
      </c>
      <c r="AG100" s="142" t="e">
        <f>AF100*HLOOKUP(YEAR(C100),INPUT!$E$53:$P$58,6,FALSE)+F100+I100</f>
        <v>#VALUE!</v>
      </c>
      <c r="AI100" s="143"/>
      <c r="AN100" s="23"/>
      <c r="AP100" s="39">
        <f t="shared" si="39"/>
        <v>0</v>
      </c>
    </row>
    <row r="101" spans="1:42" hidden="1" outlineLevel="1">
      <c r="A101" s="23"/>
      <c r="B101" s="23">
        <f t="shared" si="45"/>
        <v>2025</v>
      </c>
      <c r="C101" s="29">
        <v>45748</v>
      </c>
      <c r="D101" s="231"/>
      <c r="E101" s="231">
        <f>SUMIF(INPUT!$F$7:$VO$7,$C101,INPUT!$F$66:$VO$66)</f>
        <v>0</v>
      </c>
      <c r="F101" s="231">
        <f>-SUMIF(INPUT!$F$7:$VO$7,$C101,INPUT!$F$67:$VO$67)</f>
        <v>0</v>
      </c>
      <c r="G101" s="231">
        <f t="shared" si="46"/>
        <v>0</v>
      </c>
      <c r="H101" s="232" t="e">
        <f>SUMIF(INPUT!$F$7:$VO$7,$C101,INPUT!$F$195:$VO$195)</f>
        <v>#VALUE!</v>
      </c>
      <c r="I101" s="231" t="e">
        <f t="shared" si="47"/>
        <v>#VALUE!</v>
      </c>
      <c r="J101" s="140">
        <f>L100+Balances!I90+Balances!J90</f>
        <v>7314.1871392627545</v>
      </c>
      <c r="K101" s="141">
        <f>SUMIF(INPUT!$O$7:$VO$7,$C101,INPUT!$O$87:$VO$87)+SUMIF(INPUT!$O$7:$VO$7,$C101,INPUT!$O$108:$VO$108)</f>
        <v>0</v>
      </c>
      <c r="L101" s="150">
        <f t="shared" si="48"/>
        <v>7314.1871392627545</v>
      </c>
      <c r="M101" s="150">
        <f>O100+Balances!K90</f>
        <v>268979.54310624395</v>
      </c>
      <c r="N101" s="150">
        <f>SUMIF(INPUT!$O$7:$VO$7,$C101,INPUT!$O$129:$VO$129)</f>
        <v>-574.934042524917</v>
      </c>
      <c r="O101" s="150">
        <f t="shared" si="49"/>
        <v>268404.60906371905</v>
      </c>
      <c r="P101" s="150">
        <f>R100+Balances!L90</f>
        <v>162129.59654838755</v>
      </c>
      <c r="Q101" s="150">
        <f>SUMIF(INPUT!$O$7:$VO$7,$C101,INPUT!$O$150:$VO$150)</f>
        <v>-3191.1222222222223</v>
      </c>
      <c r="R101" s="150">
        <f t="shared" si="50"/>
        <v>158938.47432616533</v>
      </c>
      <c r="S101" s="165">
        <f t="shared" si="37"/>
        <v>0</v>
      </c>
      <c r="T101" s="150">
        <f>SUMIF(INPUT!$O$7:$VO$7,$C101,INPUT!$O$87:$VO$87)</f>
        <v>0</v>
      </c>
      <c r="U101" s="150">
        <f>'RateBase-G'!L85</f>
        <v>401677.24528744543</v>
      </c>
      <c r="V101" s="150">
        <f t="shared" si="38"/>
        <v>2160.3612679642456</v>
      </c>
      <c r="W101" s="150">
        <f>Y100+Balances!I90</f>
        <v>3.9456191916542593E-4</v>
      </c>
      <c r="X101" s="141">
        <f>SUMIF(INPUT!$O$7:$VO$7,$C101,INPUT!$O$108:$VO$108)</f>
        <v>0</v>
      </c>
      <c r="Y101" s="150">
        <f t="shared" si="51"/>
        <v>3.9456191916542593E-4</v>
      </c>
      <c r="Z101" s="150">
        <f t="shared" si="52"/>
        <v>-2.1315878881312831E-6</v>
      </c>
      <c r="AA101" s="141">
        <f>SUMIF(INPUT!$N$7:$VO$7,$C101,INPUT!$N$167:$VO$167)+SUMIF(INPUT!$N$7:$VO$7,$C101,INPUT!$N$168:$VO$168)</f>
        <v>15195.149888285458</v>
      </c>
      <c r="AB101" s="141">
        <f>SUMIF(INPUT!$N$7:$VO$7,$C101,INPUT!$N$172:$VO$172)+SUMIF(INPUT!$N$7:$VO$7,$C101,INPUT!$N$173:$VO$173)</f>
        <v>2389.6968787655014</v>
      </c>
      <c r="AC101" s="141">
        <f t="shared" si="53"/>
        <v>-2689.1451319991907</v>
      </c>
      <c r="AD101" s="141">
        <f>-SUMIF(INPUT!$N$7:$CK$7,$C101,INPUT!$N$183:$CK$183)</f>
        <v>0</v>
      </c>
      <c r="AE101" s="141">
        <f>-SUMIF(INPUT!$N$7:$CK$7,$C101,INPUT!$N$184:$CK$184)</f>
        <v>0</v>
      </c>
      <c r="AF101" s="141">
        <f t="shared" si="40"/>
        <v>-4294.8401309136725</v>
      </c>
      <c r="AG101" s="142" t="e">
        <f>AF101*HLOOKUP(YEAR(C101),INPUT!$E$53:$P$58,6,FALSE)+F101+I101</f>
        <v>#VALUE!</v>
      </c>
      <c r="AI101" s="143"/>
      <c r="AN101" s="23"/>
      <c r="AP101" s="39">
        <f t="shared" si="39"/>
        <v>0</v>
      </c>
    </row>
    <row r="102" spans="1:42" hidden="1" outlineLevel="1">
      <c r="A102" s="23"/>
      <c r="B102" s="23">
        <f t="shared" si="45"/>
        <v>2025</v>
      </c>
      <c r="C102" s="29">
        <v>45778</v>
      </c>
      <c r="D102" s="231"/>
      <c r="E102" s="231">
        <f>SUMIF(INPUT!$F$7:$VO$7,$C102,INPUT!$F$66:$VO$66)</f>
        <v>0</v>
      </c>
      <c r="F102" s="231">
        <f>-SUMIF(INPUT!$F$7:$VO$7,$C102,INPUT!$F$67:$VO$67)</f>
        <v>0</v>
      </c>
      <c r="G102" s="231">
        <f t="shared" si="46"/>
        <v>0</v>
      </c>
      <c r="H102" s="232" t="e">
        <f>SUMIF(INPUT!$F$7:$VO$7,$C102,INPUT!$F$195:$VO$195)</f>
        <v>#VALUE!</v>
      </c>
      <c r="I102" s="231" t="e">
        <f t="shared" si="47"/>
        <v>#VALUE!</v>
      </c>
      <c r="J102" s="140">
        <f>L101+Balances!I91+Balances!J91</f>
        <v>7314.1871392627545</v>
      </c>
      <c r="K102" s="141">
        <f>SUMIF(INPUT!$O$7:$VO$7,$C102,INPUT!$O$87:$VO$87)+SUMIF(INPUT!$O$7:$VO$7,$C102,INPUT!$O$108:$VO$108)</f>
        <v>0</v>
      </c>
      <c r="L102" s="150">
        <f t="shared" si="48"/>
        <v>7314.1871392627545</v>
      </c>
      <c r="M102" s="150">
        <f>O101+Balances!K91</f>
        <v>268404.60906371905</v>
      </c>
      <c r="N102" s="150">
        <f>SUMIF(INPUT!$O$7:$VO$7,$C102,INPUT!$O$129:$VO$129)</f>
        <v>-574.934042524917</v>
      </c>
      <c r="O102" s="150">
        <f t="shared" si="49"/>
        <v>267829.67502119415</v>
      </c>
      <c r="P102" s="150">
        <f>R101+Balances!L91</f>
        <v>158938.47432616533</v>
      </c>
      <c r="Q102" s="150">
        <f>SUMIF(INPUT!$O$7:$VO$7,$C102,INPUT!$O$150:$VO$150)</f>
        <v>-3191.1222222222223</v>
      </c>
      <c r="R102" s="150">
        <f t="shared" si="50"/>
        <v>155747.35210394312</v>
      </c>
      <c r="S102" s="165">
        <f t="shared" si="37"/>
        <v>0</v>
      </c>
      <c r="T102" s="150">
        <f>SUMIF(INPUT!$O$7:$VO$7,$C102,INPUT!$O$87:$VO$87)</f>
        <v>0</v>
      </c>
      <c r="U102" s="150">
        <f>'RateBase-G'!L86</f>
        <v>405207.02728814125</v>
      </c>
      <c r="V102" s="150">
        <f t="shared" si="38"/>
        <v>2179.5625211167794</v>
      </c>
      <c r="W102" s="150">
        <f>Y101+Balances!I91</f>
        <v>3.9456191916542593E-4</v>
      </c>
      <c r="X102" s="141">
        <f>SUMIF(INPUT!$O$7:$VO$7,$C102,INPUT!$O$108:$VO$108)</f>
        <v>0</v>
      </c>
      <c r="Y102" s="150">
        <f t="shared" si="51"/>
        <v>3.9456191916542593E-4</v>
      </c>
      <c r="Z102" s="150">
        <f t="shared" si="52"/>
        <v>-2.1315878881312831E-6</v>
      </c>
      <c r="AA102" s="141">
        <f>SUMIF(INPUT!$N$7:$VO$7,$C102,INPUT!$N$167:$VO$167)+SUMIF(INPUT!$N$7:$VO$7,$C102,INPUT!$N$168:$VO$168)</f>
        <v>15195.149888285458</v>
      </c>
      <c r="AB102" s="141">
        <f>SUMIF(INPUT!$N$7:$VO$7,$C102,INPUT!$N$172:$VO$172)+SUMIF(INPUT!$N$7:$VO$7,$C102,INPUT!$N$173:$VO$173)</f>
        <v>2389.6968787655014</v>
      </c>
      <c r="AC102" s="141">
        <f t="shared" si="53"/>
        <v>-2689.1451319991907</v>
      </c>
      <c r="AD102" s="141">
        <f>-SUMIF(INPUT!$N$7:$CK$7,$C102,INPUT!$N$183:$CK$183)</f>
        <v>0</v>
      </c>
      <c r="AE102" s="141">
        <f>-SUMIF(INPUT!$N$7:$CK$7,$C102,INPUT!$N$184:$CK$184)</f>
        <v>0</v>
      </c>
      <c r="AF102" s="141">
        <f t="shared" si="40"/>
        <v>-4275.6388777611382</v>
      </c>
      <c r="AG102" s="142" t="e">
        <f>AF102*HLOOKUP(YEAR(C102),INPUT!$E$53:$P$58,6,FALSE)+F102+I102</f>
        <v>#VALUE!</v>
      </c>
      <c r="AI102" s="143"/>
      <c r="AN102" s="23"/>
      <c r="AP102" s="39">
        <f t="shared" si="39"/>
        <v>0</v>
      </c>
    </row>
    <row r="103" spans="1:42" hidden="1" outlineLevel="1">
      <c r="A103" s="23"/>
      <c r="B103" s="23">
        <f t="shared" si="45"/>
        <v>2025</v>
      </c>
      <c r="C103" s="29">
        <v>45809</v>
      </c>
      <c r="D103" s="231"/>
      <c r="E103" s="231">
        <f>SUMIF(INPUT!$F$7:$VO$7,$C103,INPUT!$F$66:$VO$66)</f>
        <v>0</v>
      </c>
      <c r="F103" s="231">
        <f>-SUMIF(INPUT!$F$7:$VO$7,$C103,INPUT!$F$67:$VO$67)</f>
        <v>0</v>
      </c>
      <c r="G103" s="231">
        <f t="shared" si="46"/>
        <v>0</v>
      </c>
      <c r="H103" s="232" t="e">
        <f>SUMIF(INPUT!$F$7:$VO$7,$C103,INPUT!$F$195:$VO$195)</f>
        <v>#VALUE!</v>
      </c>
      <c r="I103" s="231" t="e">
        <f t="shared" si="47"/>
        <v>#VALUE!</v>
      </c>
      <c r="J103" s="140">
        <f>L102+Balances!I92+Balances!J92</f>
        <v>7314.1871392627545</v>
      </c>
      <c r="K103" s="141">
        <f>SUMIF(INPUT!$O$7:$VO$7,$C103,INPUT!$O$87:$VO$87)+SUMIF(INPUT!$O$7:$VO$7,$C103,INPUT!$O$108:$VO$108)</f>
        <v>0</v>
      </c>
      <c r="L103" s="150">
        <f t="shared" si="48"/>
        <v>7314.1871392627545</v>
      </c>
      <c r="M103" s="150">
        <f>O102+Balances!K92</f>
        <v>267829.67502119415</v>
      </c>
      <c r="N103" s="150">
        <f>SUMIF(INPUT!$O$7:$VO$7,$C103,INPUT!$O$129:$VO$129)</f>
        <v>-574.934042524917</v>
      </c>
      <c r="O103" s="150">
        <f t="shared" si="49"/>
        <v>267254.74097866926</v>
      </c>
      <c r="P103" s="150">
        <f>R102+Balances!L92</f>
        <v>155747.35210394312</v>
      </c>
      <c r="Q103" s="150">
        <f>SUMIF(INPUT!$O$7:$VO$7,$C103,INPUT!$O$150:$VO$150)</f>
        <v>-3191.1222222222223</v>
      </c>
      <c r="R103" s="150">
        <f t="shared" si="50"/>
        <v>152556.22988172091</v>
      </c>
      <c r="S103" s="165">
        <f t="shared" si="37"/>
        <v>0</v>
      </c>
      <c r="T103" s="150">
        <f>SUMIF(INPUT!$O$7:$VO$7,$C103,INPUT!$O$87:$VO$87)</f>
        <v>0</v>
      </c>
      <c r="U103" s="150">
        <f>'RateBase-G'!L87</f>
        <v>408689.55443602684</v>
      </c>
      <c r="V103" s="150">
        <f t="shared" si="38"/>
        <v>2198.5042290248371</v>
      </c>
      <c r="W103" s="150">
        <f>Y102+Balances!I92</f>
        <v>3.9456191916542593E-4</v>
      </c>
      <c r="X103" s="141">
        <f>SUMIF(INPUT!$O$7:$VO$7,$C103,INPUT!$O$108:$VO$108)</f>
        <v>0</v>
      </c>
      <c r="Y103" s="150">
        <f t="shared" si="51"/>
        <v>3.9456191916542593E-4</v>
      </c>
      <c r="Z103" s="150">
        <f t="shared" si="52"/>
        <v>-2.1315878881312831E-6</v>
      </c>
      <c r="AA103" s="141">
        <f>SUMIF(INPUT!$N$7:$VO$7,$C103,INPUT!$N$167:$VO$167)+SUMIF(INPUT!$N$7:$VO$7,$C103,INPUT!$N$168:$VO$168)</f>
        <v>15195.149888285458</v>
      </c>
      <c r="AB103" s="141">
        <f>SUMIF(INPUT!$N$7:$VO$7,$C103,INPUT!$N$172:$VO$172)+SUMIF(INPUT!$N$7:$VO$7,$C103,INPUT!$N$173:$VO$173)</f>
        <v>2389.6968787655014</v>
      </c>
      <c r="AC103" s="141">
        <f t="shared" si="53"/>
        <v>-2689.1451319991907</v>
      </c>
      <c r="AD103" s="141">
        <f>-SUMIF(INPUT!$N$7:$CK$7,$C103,INPUT!$N$183:$CK$183)</f>
        <v>0</v>
      </c>
      <c r="AE103" s="141">
        <f>-SUMIF(INPUT!$N$7:$CK$7,$C103,INPUT!$N$184:$CK$184)</f>
        <v>0</v>
      </c>
      <c r="AF103" s="141">
        <f t="shared" si="40"/>
        <v>-4256.6971698530806</v>
      </c>
      <c r="AG103" s="142" t="e">
        <f>AF103*HLOOKUP(YEAR(C103),INPUT!$E$53:$P$58,6,FALSE)+F103+I103</f>
        <v>#VALUE!</v>
      </c>
      <c r="AI103" s="143"/>
      <c r="AN103" s="23"/>
      <c r="AP103" s="39">
        <f t="shared" si="39"/>
        <v>0</v>
      </c>
    </row>
    <row r="104" spans="1:42" hidden="1" outlineLevel="1">
      <c r="A104" s="23"/>
      <c r="B104" s="23">
        <f t="shared" si="45"/>
        <v>2025</v>
      </c>
      <c r="C104" s="29">
        <v>45839</v>
      </c>
      <c r="D104" s="231"/>
      <c r="E104" s="231">
        <f>SUMIF(INPUT!$F$7:$VO$7,$C104,INPUT!$F$66:$VO$66)</f>
        <v>0</v>
      </c>
      <c r="F104" s="231">
        <f>-SUMIF(INPUT!$F$7:$VO$7,$C104,INPUT!$F$67:$VO$67)</f>
        <v>0</v>
      </c>
      <c r="G104" s="231">
        <f t="shared" si="46"/>
        <v>0</v>
      </c>
      <c r="H104" s="232" t="e">
        <f>SUMIF(INPUT!$F$7:$VO$7,$C104,INPUT!$F$195:$VO$195)</f>
        <v>#VALUE!</v>
      </c>
      <c r="I104" s="231" t="e">
        <f t="shared" si="47"/>
        <v>#VALUE!</v>
      </c>
      <c r="J104" s="140">
        <f>L103+Balances!I93+Balances!J93</f>
        <v>7314.1871392627545</v>
      </c>
      <c r="K104" s="141">
        <f>SUMIF(INPUT!$O$7:$VO$7,$C104,INPUT!$O$87:$VO$87)+SUMIF(INPUT!$O$7:$VO$7,$C104,INPUT!$O$108:$VO$108)</f>
        <v>0</v>
      </c>
      <c r="L104" s="150">
        <f t="shared" si="48"/>
        <v>7314.1871392627545</v>
      </c>
      <c r="M104" s="150">
        <f>O103+Balances!K93</f>
        <v>267254.74097866926</v>
      </c>
      <c r="N104" s="150">
        <f>SUMIF(INPUT!$O$7:$VO$7,$C104,INPUT!$O$129:$VO$129)</f>
        <v>-574.934042524917</v>
      </c>
      <c r="O104" s="150">
        <f t="shared" si="49"/>
        <v>266679.80693614436</v>
      </c>
      <c r="P104" s="150">
        <f>R103+Balances!L93</f>
        <v>152556.22988172091</v>
      </c>
      <c r="Q104" s="150">
        <f>SUMIF(INPUT!$O$7:$VO$7,$C104,INPUT!$O$150:$VO$150)</f>
        <v>-3191.1222222222223</v>
      </c>
      <c r="R104" s="150">
        <f t="shared" si="50"/>
        <v>149365.1076594987</v>
      </c>
      <c r="S104" s="165">
        <f t="shared" si="37"/>
        <v>0</v>
      </c>
      <c r="T104" s="150">
        <f>SUMIF(INPUT!$O$7:$VO$7,$C104,INPUT!$O$87:$VO$87)</f>
        <v>0</v>
      </c>
      <c r="U104" s="150">
        <f>'RateBase-G'!L88</f>
        <v>412123.25156934169</v>
      </c>
      <c r="V104" s="150">
        <f t="shared" si="38"/>
        <v>2217.1863916884181</v>
      </c>
      <c r="W104" s="150">
        <f>Y103+Balances!I93</f>
        <v>3.9456191916542593E-4</v>
      </c>
      <c r="X104" s="141">
        <f>SUMIF(INPUT!$O$7:$VO$7,$C104,INPUT!$O$108:$VO$108)</f>
        <v>0</v>
      </c>
      <c r="Y104" s="150">
        <f t="shared" si="51"/>
        <v>3.9456191916542593E-4</v>
      </c>
      <c r="Z104" s="150">
        <f t="shared" si="52"/>
        <v>-2.1315878881312831E-6</v>
      </c>
      <c r="AA104" s="141">
        <f>SUMIF(INPUT!$N$7:$VO$7,$C104,INPUT!$N$167:$VO$167)+SUMIF(INPUT!$N$7:$VO$7,$C104,INPUT!$N$168:$VO$168)</f>
        <v>15195.149888285458</v>
      </c>
      <c r="AB104" s="141">
        <f>SUMIF(INPUT!$N$7:$VO$7,$C104,INPUT!$N$172:$VO$172)+SUMIF(INPUT!$N$7:$VO$7,$C104,INPUT!$N$173:$VO$173)</f>
        <v>2389.6968787655014</v>
      </c>
      <c r="AC104" s="141">
        <f t="shared" si="53"/>
        <v>-2689.1451319991907</v>
      </c>
      <c r="AD104" s="141">
        <f>-SUMIF(INPUT!$N$7:$CK$7,$C104,INPUT!$N$183:$CK$183)</f>
        <v>0</v>
      </c>
      <c r="AE104" s="141">
        <f>-SUMIF(INPUT!$N$7:$CK$7,$C104,INPUT!$N$184:$CK$184)</f>
        <v>0</v>
      </c>
      <c r="AF104" s="141">
        <f t="shared" si="40"/>
        <v>-4238.0150071894996</v>
      </c>
      <c r="AG104" s="142" t="e">
        <f>AF104*HLOOKUP(YEAR(C104),INPUT!$E$53:$P$58,6,FALSE)+F104+I104</f>
        <v>#VALUE!</v>
      </c>
      <c r="AI104" s="143"/>
      <c r="AN104" s="23"/>
      <c r="AP104" s="39">
        <f t="shared" si="39"/>
        <v>0</v>
      </c>
    </row>
    <row r="105" spans="1:42" hidden="1" outlineLevel="1">
      <c r="A105" s="23"/>
      <c r="B105" s="23">
        <f t="shared" si="45"/>
        <v>2025</v>
      </c>
      <c r="C105" s="29">
        <v>45870</v>
      </c>
      <c r="D105" s="231"/>
      <c r="E105" s="231">
        <f>SUMIF(INPUT!$F$7:$VO$7,$C105,INPUT!$F$66:$VO$66)</f>
        <v>0</v>
      </c>
      <c r="F105" s="231">
        <f>-SUMIF(INPUT!$F$7:$VO$7,$C105,INPUT!$F$67:$VO$67)</f>
        <v>0</v>
      </c>
      <c r="G105" s="231">
        <f t="shared" si="46"/>
        <v>0</v>
      </c>
      <c r="H105" s="232" t="e">
        <f>SUMIF(INPUT!$F$7:$VO$7,$C105,INPUT!$F$195:$VO$195)</f>
        <v>#VALUE!</v>
      </c>
      <c r="I105" s="231" t="e">
        <f t="shared" si="47"/>
        <v>#VALUE!</v>
      </c>
      <c r="J105" s="140">
        <f>L104+Balances!I94+Balances!J94</f>
        <v>7314.1871392627545</v>
      </c>
      <c r="K105" s="141">
        <f>SUMIF(INPUT!$O$7:$VO$7,$C105,INPUT!$O$87:$VO$87)+SUMIF(INPUT!$O$7:$VO$7,$C105,INPUT!$O$108:$VO$108)</f>
        <v>0</v>
      </c>
      <c r="L105" s="150">
        <f t="shared" si="48"/>
        <v>7314.1871392627545</v>
      </c>
      <c r="M105" s="150">
        <f>O104+Balances!K94</f>
        <v>266679.80693614436</v>
      </c>
      <c r="N105" s="150">
        <f>SUMIF(INPUT!$O$7:$VO$7,$C105,INPUT!$O$129:$VO$129)</f>
        <v>-574.934042524917</v>
      </c>
      <c r="O105" s="150">
        <f t="shared" si="49"/>
        <v>266104.87289361947</v>
      </c>
      <c r="P105" s="150">
        <f>R104+Balances!L94</f>
        <v>149365.1076594987</v>
      </c>
      <c r="Q105" s="150">
        <f>SUMIF(INPUT!$O$7:$VO$7,$C105,INPUT!$O$150:$VO$150)</f>
        <v>-3191.1222222222223</v>
      </c>
      <c r="R105" s="150">
        <f t="shared" si="50"/>
        <v>146173.98543727648</v>
      </c>
      <c r="S105" s="165">
        <f t="shared" si="37"/>
        <v>0</v>
      </c>
      <c r="T105" s="150">
        <f>SUMIF(INPUT!$O$7:$VO$7,$C105,INPUT!$O$87:$VO$87)</f>
        <v>0</v>
      </c>
      <c r="U105" s="150">
        <f>'RateBase-G'!L89</f>
        <v>415508.11868808605</v>
      </c>
      <c r="V105" s="150">
        <f t="shared" si="38"/>
        <v>2235.6047542674492</v>
      </c>
      <c r="W105" s="150">
        <f>Y104+Balances!I94</f>
        <v>3.9456191916542593E-4</v>
      </c>
      <c r="X105" s="141">
        <f>SUMIF(INPUT!$O$7:$VO$7,$C105,INPUT!$O$108:$VO$108)</f>
        <v>0</v>
      </c>
      <c r="Y105" s="150">
        <f t="shared" si="51"/>
        <v>3.9456191916542593E-4</v>
      </c>
      <c r="Z105" s="150">
        <f t="shared" si="52"/>
        <v>-2.1315878881312831E-6</v>
      </c>
      <c r="AA105" s="141">
        <f>SUMIF(INPUT!$N$7:$VO$7,$C105,INPUT!$N$167:$VO$167)+SUMIF(INPUT!$N$7:$VO$7,$C105,INPUT!$N$168:$VO$168)</f>
        <v>15195.149888285458</v>
      </c>
      <c r="AB105" s="141">
        <f>SUMIF(INPUT!$N$7:$VO$7,$C105,INPUT!$N$172:$VO$172)+SUMIF(INPUT!$N$7:$VO$7,$C105,INPUT!$N$173:$VO$173)</f>
        <v>2389.6968787655014</v>
      </c>
      <c r="AC105" s="141">
        <f t="shared" si="53"/>
        <v>-2689.1451319991907</v>
      </c>
      <c r="AD105" s="141">
        <f>-SUMIF(INPUT!$N$7:$CK$7,$C105,INPUT!$N$183:$CK$183)</f>
        <v>0</v>
      </c>
      <c r="AE105" s="141">
        <f>-SUMIF(INPUT!$N$7:$CK$7,$C105,INPUT!$N$184:$CK$184)</f>
        <v>0</v>
      </c>
      <c r="AF105" s="141">
        <f t="shared" si="40"/>
        <v>-4219.5966446104685</v>
      </c>
      <c r="AG105" s="142" t="e">
        <f>AF105*HLOOKUP(YEAR(C105),INPUT!$E$53:$P$58,6,FALSE)+F105+I105</f>
        <v>#VALUE!</v>
      </c>
      <c r="AI105" s="143"/>
      <c r="AN105" s="23"/>
      <c r="AP105" s="39">
        <f t="shared" si="39"/>
        <v>0</v>
      </c>
    </row>
    <row r="106" spans="1:42" hidden="1" outlineLevel="1">
      <c r="A106" s="23"/>
      <c r="B106" s="23">
        <f t="shared" si="45"/>
        <v>2025</v>
      </c>
      <c r="C106" s="29">
        <v>45901</v>
      </c>
      <c r="D106" s="231"/>
      <c r="E106" s="231">
        <f>SUMIF(INPUT!$F$7:$VO$7,$C106,INPUT!$F$66:$VO$66)</f>
        <v>0</v>
      </c>
      <c r="F106" s="231">
        <f>-SUMIF(INPUT!$F$7:$VO$7,$C106,INPUT!$F$67:$VO$67)</f>
        <v>0</v>
      </c>
      <c r="G106" s="231">
        <f t="shared" si="46"/>
        <v>0</v>
      </c>
      <c r="H106" s="232" t="e">
        <f>SUMIF(INPUT!$F$7:$VO$7,$C106,INPUT!$F$195:$VO$195)</f>
        <v>#VALUE!</v>
      </c>
      <c r="I106" s="231" t="e">
        <f t="shared" si="47"/>
        <v>#VALUE!</v>
      </c>
      <c r="J106" s="140">
        <f>L105+Balances!I95+Balances!J95</f>
        <v>7314.1871392627545</v>
      </c>
      <c r="K106" s="141">
        <f>SUMIF(INPUT!$O$7:$VO$7,$C106,INPUT!$O$87:$VO$87)+SUMIF(INPUT!$O$7:$VO$7,$C106,INPUT!$O$108:$VO$108)</f>
        <v>0</v>
      </c>
      <c r="L106" s="150">
        <f t="shared" si="48"/>
        <v>7314.1871392627545</v>
      </c>
      <c r="M106" s="150">
        <f>O105+Balances!K95</f>
        <v>266104.87289361947</v>
      </c>
      <c r="N106" s="150">
        <f>SUMIF(INPUT!$O$7:$VO$7,$C106,INPUT!$O$129:$VO$129)</f>
        <v>-574.934042524917</v>
      </c>
      <c r="O106" s="150">
        <f t="shared" si="49"/>
        <v>265529.93885109457</v>
      </c>
      <c r="P106" s="150">
        <f>R105+Balances!L95</f>
        <v>146173.98543727648</v>
      </c>
      <c r="Q106" s="150">
        <f>SUMIF(INPUT!$O$7:$VO$7,$C106,INPUT!$O$150:$VO$150)</f>
        <v>-3191.1222222222223</v>
      </c>
      <c r="R106" s="150">
        <f t="shared" si="50"/>
        <v>142982.86321505427</v>
      </c>
      <c r="S106" s="165">
        <f t="shared" si="37"/>
        <v>0</v>
      </c>
      <c r="T106" s="150">
        <f>SUMIF(INPUT!$O$7:$VO$7,$C106,INPUT!$O$87:$VO$87)</f>
        <v>0</v>
      </c>
      <c r="U106" s="150">
        <f>'RateBase-G'!L90</f>
        <v>418845.73095402005</v>
      </c>
      <c r="V106" s="150">
        <f t="shared" si="38"/>
        <v>2253.763571602004</v>
      </c>
      <c r="W106" s="150">
        <f>Y105+Balances!I95</f>
        <v>3.9456191916542593E-4</v>
      </c>
      <c r="X106" s="141">
        <f>SUMIF(INPUT!$O$7:$VO$7,$C106,INPUT!$O$108:$VO$108)</f>
        <v>0</v>
      </c>
      <c r="Y106" s="150">
        <f t="shared" si="51"/>
        <v>3.9456191916542593E-4</v>
      </c>
      <c r="Z106" s="150">
        <f t="shared" si="52"/>
        <v>-2.1315878881312831E-6</v>
      </c>
      <c r="AA106" s="141">
        <f>SUMIF(INPUT!$N$7:$VO$7,$C106,INPUT!$N$167:$VO$167)+SUMIF(INPUT!$N$7:$VO$7,$C106,INPUT!$N$168:$VO$168)</f>
        <v>15195.149888285458</v>
      </c>
      <c r="AB106" s="141">
        <f>SUMIF(INPUT!$N$7:$VO$7,$C106,INPUT!$N$172:$VO$172)+SUMIF(INPUT!$N$7:$VO$7,$C106,INPUT!$N$173:$VO$173)</f>
        <v>2389.6968787655014</v>
      </c>
      <c r="AC106" s="141">
        <f t="shared" si="53"/>
        <v>-2689.1451319991907</v>
      </c>
      <c r="AD106" s="141">
        <f>-SUMIF(INPUT!$N$7:$CK$7,$C106,INPUT!$N$183:$CK$183)</f>
        <v>0</v>
      </c>
      <c r="AE106" s="141">
        <f>-SUMIF(INPUT!$N$7:$CK$7,$C106,INPUT!$N$184:$CK$184)</f>
        <v>0</v>
      </c>
      <c r="AF106" s="141">
        <f t="shared" si="40"/>
        <v>-4201.4378272759141</v>
      </c>
      <c r="AG106" s="142" t="e">
        <f>AF106*HLOOKUP(YEAR(C106),INPUT!$E$53:$P$58,6,FALSE)+F106+I106</f>
        <v>#VALUE!</v>
      </c>
      <c r="AI106" s="143"/>
      <c r="AN106" s="23"/>
      <c r="AP106" s="39">
        <f t="shared" si="39"/>
        <v>0</v>
      </c>
    </row>
    <row r="107" spans="1:42" hidden="1" outlineLevel="1">
      <c r="A107" s="23"/>
      <c r="B107" s="23">
        <f t="shared" si="45"/>
        <v>2025</v>
      </c>
      <c r="C107" s="29">
        <v>45931</v>
      </c>
      <c r="D107" s="231"/>
      <c r="E107" s="231">
        <f>SUMIF(INPUT!$F$7:$VO$7,$C107,INPUT!$F$66:$VO$66)</f>
        <v>0</v>
      </c>
      <c r="F107" s="231">
        <f>-SUMIF(INPUT!$F$7:$VO$7,$C107,INPUT!$F$67:$VO$67)</f>
        <v>0</v>
      </c>
      <c r="G107" s="231">
        <f t="shared" si="46"/>
        <v>0</v>
      </c>
      <c r="H107" s="232" t="e">
        <f>SUMIF(INPUT!$F$7:$VO$7,$C107,INPUT!$F$195:$VO$195)</f>
        <v>#VALUE!</v>
      </c>
      <c r="I107" s="231" t="e">
        <f t="shared" si="47"/>
        <v>#VALUE!</v>
      </c>
      <c r="J107" s="140">
        <f>L106+Balances!I96+Balances!J96</f>
        <v>7314.1871392627545</v>
      </c>
      <c r="K107" s="141">
        <f>SUMIF(INPUT!$O$7:$VO$7,$C107,INPUT!$O$87:$VO$87)+SUMIF(INPUT!$O$7:$VO$7,$C107,INPUT!$O$108:$VO$108)</f>
        <v>0</v>
      </c>
      <c r="L107" s="150">
        <f t="shared" si="48"/>
        <v>7314.1871392627545</v>
      </c>
      <c r="M107" s="150">
        <f>O106+Balances!K96</f>
        <v>265529.93885109457</v>
      </c>
      <c r="N107" s="150">
        <f>SUMIF(INPUT!$O$7:$VO$7,$C107,INPUT!$O$129:$VO$129)</f>
        <v>-574.934042524917</v>
      </c>
      <c r="O107" s="150">
        <f t="shared" si="49"/>
        <v>264955.00480856968</v>
      </c>
      <c r="P107" s="150">
        <f>R106+Balances!L96</f>
        <v>142982.86321505427</v>
      </c>
      <c r="Q107" s="150">
        <f>SUMIF(INPUT!$O$7:$VO$7,$C107,INPUT!$O$150:$VO$150)</f>
        <v>-3191.1222222222223</v>
      </c>
      <c r="R107" s="150">
        <f t="shared" si="50"/>
        <v>139791.74099283206</v>
      </c>
      <c r="S107" s="165">
        <f t="shared" si="37"/>
        <v>0</v>
      </c>
      <c r="T107" s="150">
        <f>SUMIF(INPUT!$O$7:$VO$7,$C107,INPUT!$O$87:$VO$87)</f>
        <v>0</v>
      </c>
      <c r="U107" s="150">
        <f>'RateBase-G'!L91</f>
        <v>422134.51320538356</v>
      </c>
      <c r="V107" s="150">
        <f t="shared" si="38"/>
        <v>2271.6628436920823</v>
      </c>
      <c r="W107" s="150">
        <f>Y106+Balances!I96</f>
        <v>3.9456191916542593E-4</v>
      </c>
      <c r="X107" s="141">
        <f>SUMIF(INPUT!$O$7:$VO$7,$C107,INPUT!$O$108:$VO$108)</f>
        <v>0</v>
      </c>
      <c r="Y107" s="150">
        <f t="shared" si="51"/>
        <v>3.9456191916542593E-4</v>
      </c>
      <c r="Z107" s="150">
        <f t="shared" si="52"/>
        <v>-2.1315878881312831E-6</v>
      </c>
      <c r="AA107" s="141">
        <f>SUMIF(INPUT!$N$7:$VO$7,$C107,INPUT!$N$167:$VO$167)+SUMIF(INPUT!$N$7:$VO$7,$C107,INPUT!$N$168:$VO$168)</f>
        <v>15195.149888285458</v>
      </c>
      <c r="AB107" s="141">
        <f>SUMIF(INPUT!$N$7:$VO$7,$C107,INPUT!$N$172:$VO$172)+SUMIF(INPUT!$N$7:$VO$7,$C107,INPUT!$N$173:$VO$173)</f>
        <v>2389.6968787655014</v>
      </c>
      <c r="AC107" s="141">
        <f t="shared" si="53"/>
        <v>-2689.1451319991907</v>
      </c>
      <c r="AD107" s="141">
        <f>-SUMIF(INPUT!$N$7:$CK$7,$C107,INPUT!$N$183:$CK$183)</f>
        <v>0</v>
      </c>
      <c r="AE107" s="141">
        <f>-SUMIF(INPUT!$N$7:$CK$7,$C107,INPUT!$N$184:$CK$184)</f>
        <v>0</v>
      </c>
      <c r="AF107" s="141">
        <f t="shared" si="40"/>
        <v>-4183.5385551858353</v>
      </c>
      <c r="AG107" s="142" t="e">
        <f>AF107*HLOOKUP(YEAR(C107),INPUT!$E$53:$P$58,6,FALSE)+F107+I107</f>
        <v>#VALUE!</v>
      </c>
      <c r="AI107" s="143"/>
      <c r="AN107" s="23"/>
      <c r="AP107" s="39">
        <f t="shared" si="39"/>
        <v>0</v>
      </c>
    </row>
    <row r="108" spans="1:42" hidden="1" outlineLevel="1">
      <c r="A108" s="23"/>
      <c r="B108" s="23">
        <f t="shared" si="45"/>
        <v>2025</v>
      </c>
      <c r="C108" s="29">
        <v>45962</v>
      </c>
      <c r="D108" s="231"/>
      <c r="E108" s="231">
        <f>SUMIF(INPUT!$F$7:$VO$7,$C108,INPUT!$F$66:$VO$66)</f>
        <v>0</v>
      </c>
      <c r="F108" s="231">
        <f>-SUMIF(INPUT!$F$7:$VO$7,$C108,INPUT!$F$67:$VO$67)</f>
        <v>0</v>
      </c>
      <c r="G108" s="231">
        <f t="shared" si="46"/>
        <v>0</v>
      </c>
      <c r="H108" s="232" t="e">
        <f>SUMIF(INPUT!$F$7:$VO$7,$C108,INPUT!$F$195:$VO$195)</f>
        <v>#VALUE!</v>
      </c>
      <c r="I108" s="231" t="e">
        <f t="shared" si="47"/>
        <v>#VALUE!</v>
      </c>
      <c r="J108" s="140">
        <f>L107+Balances!I97+Balances!J97</f>
        <v>7314.1871392627545</v>
      </c>
      <c r="K108" s="141">
        <f>SUMIF(INPUT!$O$7:$VO$7,$C108,INPUT!$O$87:$VO$87)+SUMIF(INPUT!$O$7:$VO$7,$C108,INPUT!$O$108:$VO$108)</f>
        <v>0</v>
      </c>
      <c r="L108" s="150">
        <f t="shared" si="48"/>
        <v>7314.1871392627545</v>
      </c>
      <c r="M108" s="150">
        <f>O107+Balances!K97</f>
        <v>264955.00480856968</v>
      </c>
      <c r="N108" s="150">
        <f>SUMIF(INPUT!$O$7:$VO$7,$C108,INPUT!$O$129:$VO$129)</f>
        <v>-574.934042524917</v>
      </c>
      <c r="O108" s="150">
        <f t="shared" si="49"/>
        <v>264380.07076604478</v>
      </c>
      <c r="P108" s="150">
        <f>R107+Balances!L97</f>
        <v>139791.74099283206</v>
      </c>
      <c r="Q108" s="150">
        <f>SUMIF(INPUT!$O$7:$VO$7,$C108,INPUT!$O$150:$VO$150)</f>
        <v>-3191.1222222222223</v>
      </c>
      <c r="R108" s="150">
        <f t="shared" si="50"/>
        <v>136600.61877060984</v>
      </c>
      <c r="S108" s="165">
        <f t="shared" si="37"/>
        <v>0</v>
      </c>
      <c r="T108" s="150">
        <f>SUMIF(INPUT!$O$7:$VO$7,$C108,INPUT!$O$87:$VO$87)</f>
        <v>0</v>
      </c>
      <c r="U108" s="150">
        <f>'RateBase-G'!L92</f>
        <v>425376.04060393665</v>
      </c>
      <c r="V108" s="150">
        <f t="shared" si="38"/>
        <v>2289.302570537684</v>
      </c>
      <c r="W108" s="150">
        <f>Y107+Balances!I97</f>
        <v>3.9456191916542593E-4</v>
      </c>
      <c r="X108" s="141">
        <f>SUMIF(INPUT!$O$7:$VO$7,$C108,INPUT!$O$108:$VO$108)</f>
        <v>0</v>
      </c>
      <c r="Y108" s="150">
        <f t="shared" si="51"/>
        <v>3.9456191916542593E-4</v>
      </c>
      <c r="Z108" s="150">
        <f t="shared" si="52"/>
        <v>-2.1315878881312831E-6</v>
      </c>
      <c r="AA108" s="141">
        <f>SUMIF(INPUT!$N$7:$VO$7,$C108,INPUT!$N$167:$VO$167)+SUMIF(INPUT!$N$7:$VO$7,$C108,INPUT!$N$168:$VO$168)</f>
        <v>15195.149888285458</v>
      </c>
      <c r="AB108" s="141">
        <f>SUMIF(INPUT!$N$7:$VO$7,$C108,INPUT!$N$172:$VO$172)+SUMIF(INPUT!$N$7:$VO$7,$C108,INPUT!$N$173:$VO$173)</f>
        <v>2389.6968787655014</v>
      </c>
      <c r="AC108" s="141">
        <f t="shared" si="53"/>
        <v>-2689.1451319991907</v>
      </c>
      <c r="AD108" s="141">
        <f>-SUMIF(INPUT!$N$7:$CK$7,$C108,INPUT!$N$183:$CK$183)</f>
        <v>0</v>
      </c>
      <c r="AE108" s="141">
        <f>-SUMIF(INPUT!$N$7:$CK$7,$C108,INPUT!$N$184:$CK$184)</f>
        <v>0</v>
      </c>
      <c r="AF108" s="141">
        <f t="shared" si="40"/>
        <v>-4165.8988283402341</v>
      </c>
      <c r="AG108" s="142" t="e">
        <f>AF108*HLOOKUP(YEAR(C108),INPUT!$E$53:$P$58,6,FALSE)+F108+I108</f>
        <v>#VALUE!</v>
      </c>
      <c r="AI108" s="143"/>
      <c r="AN108" s="23"/>
      <c r="AP108" s="39">
        <f t="shared" si="39"/>
        <v>0</v>
      </c>
    </row>
    <row r="109" spans="1:42" hidden="1" outlineLevel="1">
      <c r="A109" s="23"/>
      <c r="B109" s="23">
        <f t="shared" si="45"/>
        <v>2025</v>
      </c>
      <c r="C109" s="29">
        <v>45992</v>
      </c>
      <c r="D109" s="231"/>
      <c r="E109" s="231">
        <f>SUMIF(INPUT!$F$7:$VO$7,$C109,INPUT!$F$66:$VO$66)</f>
        <v>0</v>
      </c>
      <c r="F109" s="231">
        <f>-SUMIF(INPUT!$F$7:$VO$7,$C109,INPUT!$F$67:$VO$67)</f>
        <v>0</v>
      </c>
      <c r="G109" s="231">
        <f t="shared" si="46"/>
        <v>0</v>
      </c>
      <c r="H109" s="232" t="e">
        <f>SUMIF(INPUT!$F$7:$VO$7,$C109,INPUT!$F$195:$VO$195)</f>
        <v>#VALUE!</v>
      </c>
      <c r="I109" s="231" t="e">
        <f t="shared" si="47"/>
        <v>#VALUE!</v>
      </c>
      <c r="J109" s="140">
        <f>L108+Balances!I98+Balances!J98</f>
        <v>7314.1871392627545</v>
      </c>
      <c r="K109" s="141">
        <f>SUMIF(INPUT!$O$7:$VO$7,$C109,INPUT!$O$87:$VO$87)+SUMIF(INPUT!$O$7:$VO$7,$C109,INPUT!$O$108:$VO$108)</f>
        <v>0</v>
      </c>
      <c r="L109" s="150">
        <f t="shared" si="48"/>
        <v>7314.1871392627545</v>
      </c>
      <c r="M109" s="150">
        <f>O108+Balances!K98</f>
        <v>264380.07076604478</v>
      </c>
      <c r="N109" s="150">
        <f>SUMIF(INPUT!$O$7:$VO$7,$C109,INPUT!$O$129:$VO$129)</f>
        <v>-574.934042524917</v>
      </c>
      <c r="O109" s="150">
        <f t="shared" si="49"/>
        <v>263805.13672351988</v>
      </c>
      <c r="P109" s="150">
        <f>R108+Balances!L98</f>
        <v>136600.61877060984</v>
      </c>
      <c r="Q109" s="150">
        <f>SUMIF(INPUT!$O$7:$VO$7,$C109,INPUT!$O$150:$VO$150)</f>
        <v>-3191.1222222222223</v>
      </c>
      <c r="R109" s="150">
        <f t="shared" si="50"/>
        <v>133409.49654838763</v>
      </c>
      <c r="S109" s="165">
        <f t="shared" si="37"/>
        <v>0</v>
      </c>
      <c r="T109" s="150">
        <f>SUMIF(INPUT!$O$7:$VO$7,$C109,INPUT!$O$87:$VO$87)</f>
        <v>0</v>
      </c>
      <c r="U109" s="150">
        <f>'RateBase-G'!L93</f>
        <v>428568.73798791924</v>
      </c>
      <c r="V109" s="150">
        <f t="shared" si="38"/>
        <v>2306.6827521388095</v>
      </c>
      <c r="W109" s="150">
        <f>Y108+Balances!I98</f>
        <v>3.9456191916542593E-4</v>
      </c>
      <c r="X109" s="141">
        <f>SUMIF(INPUT!$O$7:$VO$7,$C109,INPUT!$O$108:$VO$108)</f>
        <v>0</v>
      </c>
      <c r="Y109" s="150">
        <f t="shared" si="51"/>
        <v>3.9456191916542593E-4</v>
      </c>
      <c r="Z109" s="150">
        <f t="shared" si="52"/>
        <v>-2.1315878881312831E-6</v>
      </c>
      <c r="AA109" s="141">
        <f>SUMIF(INPUT!$N$7:$VO$7,$C109,INPUT!$N$167:$VO$167)+SUMIF(INPUT!$N$7:$VO$7,$C109,INPUT!$N$168:$VO$168)</f>
        <v>15195.149888285458</v>
      </c>
      <c r="AB109" s="141">
        <f>SUMIF(INPUT!$N$7:$VO$7,$C109,INPUT!$N$172:$VO$172)+SUMIF(INPUT!$N$7:$VO$7,$C109,INPUT!$N$173:$VO$173)</f>
        <v>2389.6968787655014</v>
      </c>
      <c r="AC109" s="141">
        <f t="shared" si="53"/>
        <v>-2689.1451319991907</v>
      </c>
      <c r="AD109" s="141">
        <f>-SUMIF(INPUT!$N$7:$CK$7,$C109,INPUT!$N$183:$CK$183)</f>
        <v>0</v>
      </c>
      <c r="AE109" s="141">
        <f>-SUMIF(INPUT!$N$7:$CK$7,$C109,INPUT!$N$184:$CK$184)</f>
        <v>0</v>
      </c>
      <c r="AF109" s="141">
        <f t="shared" si="40"/>
        <v>-4148.5186467391086</v>
      </c>
      <c r="AG109" s="142" t="e">
        <f>AF109*HLOOKUP(YEAR(C109),INPUT!$E$53:$P$58,6,FALSE)+F109+I109</f>
        <v>#VALUE!</v>
      </c>
      <c r="AI109" s="143"/>
      <c r="AN109" s="23"/>
      <c r="AP109" s="39">
        <f t="shared" si="39"/>
        <v>0</v>
      </c>
    </row>
    <row r="110" spans="1:42" hidden="1" outlineLevel="1">
      <c r="A110" s="23"/>
      <c r="B110" s="23">
        <f t="shared" si="45"/>
        <v>2026</v>
      </c>
      <c r="C110" s="29">
        <v>46023</v>
      </c>
      <c r="D110" s="231"/>
      <c r="E110" s="231">
        <f>SUMIF(INPUT!$F$7:$VO$7,$C110,INPUT!$F$66:$VO$66)</f>
        <v>0</v>
      </c>
      <c r="F110" s="231">
        <f>-SUMIF(INPUT!$F$7:$VO$7,$C110,INPUT!$F$67:$VO$67)</f>
        <v>0</v>
      </c>
      <c r="G110" s="231">
        <f t="shared" si="46"/>
        <v>0</v>
      </c>
      <c r="H110" s="232" t="e">
        <f>SUMIF(INPUT!$F$7:$VO$7,$C110,INPUT!$F$195:$VO$195)</f>
        <v>#VALUE!</v>
      </c>
      <c r="I110" s="231" t="e">
        <f t="shared" si="47"/>
        <v>#VALUE!</v>
      </c>
      <c r="J110" s="140">
        <f>L109+Balances!I99+Balances!J99</f>
        <v>7314.1871392627545</v>
      </c>
      <c r="K110" s="141">
        <f>SUMIF(INPUT!$O$7:$VO$7,$C110,INPUT!$O$87:$VO$87)+SUMIF(INPUT!$O$7:$VO$7,$C110,INPUT!$O$108:$VO$108)</f>
        <v>0</v>
      </c>
      <c r="L110" s="150">
        <f t="shared" si="48"/>
        <v>7314.1871392627545</v>
      </c>
      <c r="M110" s="150">
        <f>O109+Balances!K99</f>
        <v>263805.13672351988</v>
      </c>
      <c r="N110" s="150">
        <f>SUMIF(INPUT!$O$7:$VO$7,$C110,INPUT!$O$129:$VO$129)</f>
        <v>-574.934042524917</v>
      </c>
      <c r="O110" s="150">
        <f t="shared" si="49"/>
        <v>263230.20268099499</v>
      </c>
      <c r="P110" s="150">
        <f>R109+Balances!L99</f>
        <v>133409.49654838763</v>
      </c>
      <c r="Q110" s="150">
        <f>SUMIF(INPUT!$O$7:$VO$7,$C110,INPUT!$O$150:$VO$150)</f>
        <v>-3191.1222222222223</v>
      </c>
      <c r="R110" s="150">
        <f t="shared" si="50"/>
        <v>130218.3743261654</v>
      </c>
      <c r="S110" s="165">
        <f t="shared" si="37"/>
        <v>0</v>
      </c>
      <c r="T110" s="150">
        <f>SUMIF(INPUT!$O$7:$VO$7,$C110,INPUT!$O$87:$VO$87)</f>
        <v>0</v>
      </c>
      <c r="U110" s="150">
        <f>'RateBase-G'!L94</f>
        <v>435990.74469842069</v>
      </c>
      <c r="V110" s="150">
        <f t="shared" si="38"/>
        <v>2335.3552792946971</v>
      </c>
      <c r="W110" s="150">
        <f>Y109+Balances!I99</f>
        <v>3.9456191916542593E-4</v>
      </c>
      <c r="X110" s="141">
        <f>SUMIF(INPUT!$O$7:$VO$7,$C110,INPUT!$O$108:$VO$108)</f>
        <v>0</v>
      </c>
      <c r="Y110" s="150">
        <f t="shared" si="51"/>
        <v>3.9456191916542593E-4</v>
      </c>
      <c r="Z110" s="150">
        <f t="shared" si="52"/>
        <v>-2.1315878881312831E-6</v>
      </c>
      <c r="AA110" s="141">
        <f>SUMIF(INPUT!$N$7:$VO$7,$C110,INPUT!$N$167:$VO$167)+SUMIF(INPUT!$N$7:$VO$7,$C110,INPUT!$N$168:$VO$168)</f>
        <v>15195.149888285458</v>
      </c>
      <c r="AB110" s="141">
        <f>SUMIF(INPUT!$N$7:$VO$7,$C110,INPUT!$N$172:$VO$172)+SUMIF(INPUT!$N$7:$VO$7,$C110,INPUT!$N$173:$VO$173)</f>
        <v>2389.6968787655014</v>
      </c>
      <c r="AC110" s="141">
        <f t="shared" si="53"/>
        <v>-2689.1451319991907</v>
      </c>
      <c r="AD110" s="141">
        <f>-SUMIF(INPUT!$N$7:$CK$7,$C110,INPUT!$N$183:$CK$183)</f>
        <v>0</v>
      </c>
      <c r="AE110" s="141">
        <f>-SUMIF(INPUT!$N$7:$CK$7,$C110,INPUT!$N$184:$CK$184)</f>
        <v>0</v>
      </c>
      <c r="AF110" s="141">
        <f t="shared" si="40"/>
        <v>-4119.8461195832206</v>
      </c>
      <c r="AG110" s="142" t="e">
        <f>AF110*HLOOKUP(YEAR(C110),INPUT!$E$53:$P$58,6,FALSE)+F110+I110</f>
        <v>#VALUE!</v>
      </c>
      <c r="AI110" s="143"/>
      <c r="AN110" s="23"/>
      <c r="AP110" s="39">
        <f t="shared" si="39"/>
        <v>0</v>
      </c>
    </row>
    <row r="111" spans="1:42" hidden="1" outlineLevel="1">
      <c r="A111" s="23"/>
      <c r="B111" s="23">
        <f t="shared" si="45"/>
        <v>2026</v>
      </c>
      <c r="C111" s="29">
        <v>46054</v>
      </c>
      <c r="D111" s="231"/>
      <c r="E111" s="231">
        <f>SUMIF(INPUT!$F$7:$VO$7,$C111,INPUT!$F$66:$VO$66)</f>
        <v>0</v>
      </c>
      <c r="F111" s="231">
        <f>-SUMIF(INPUT!$F$7:$VO$7,$C111,INPUT!$F$67:$VO$67)</f>
        <v>0</v>
      </c>
      <c r="G111" s="231">
        <f t="shared" si="46"/>
        <v>0</v>
      </c>
      <c r="H111" s="232" t="e">
        <f>SUMIF(INPUT!$F$7:$VO$7,$C111,INPUT!$F$195:$VO$195)</f>
        <v>#VALUE!</v>
      </c>
      <c r="I111" s="231" t="e">
        <f t="shared" si="47"/>
        <v>#VALUE!</v>
      </c>
      <c r="J111" s="140">
        <f>L110+Balances!I100+Balances!J100</f>
        <v>7314.1871392627545</v>
      </c>
      <c r="K111" s="141">
        <f>SUMIF(INPUT!$O$7:$VO$7,$C111,INPUT!$O$87:$VO$87)+SUMIF(INPUT!$O$7:$VO$7,$C111,INPUT!$O$108:$VO$108)</f>
        <v>0</v>
      </c>
      <c r="L111" s="150">
        <f t="shared" si="48"/>
        <v>7314.1871392627545</v>
      </c>
      <c r="M111" s="150">
        <f>O110+Balances!K100</f>
        <v>263230.20268099499</v>
      </c>
      <c r="N111" s="150">
        <f>SUMIF(INPUT!$O$7:$VO$7,$C111,INPUT!$O$129:$VO$129)</f>
        <v>-574.934042524917</v>
      </c>
      <c r="O111" s="150">
        <f t="shared" si="49"/>
        <v>262655.26863847009</v>
      </c>
      <c r="P111" s="150">
        <f>R110+Balances!L100</f>
        <v>130218.3743261654</v>
      </c>
      <c r="Q111" s="150">
        <f>SUMIF(INPUT!$O$7:$VO$7,$C111,INPUT!$O$150:$VO$150)</f>
        <v>-3191.1222222222223</v>
      </c>
      <c r="R111" s="150">
        <f t="shared" si="50"/>
        <v>127027.25210394317</v>
      </c>
      <c r="S111" s="165">
        <f t="shared" si="37"/>
        <v>0</v>
      </c>
      <c r="T111" s="150">
        <f>SUMIF(INPUT!$O$7:$VO$7,$C111,INPUT!$O$87:$VO$87)</f>
        <v>0</v>
      </c>
      <c r="U111" s="150">
        <f>'RateBase-G'!L95</f>
        <v>439665.44158106798</v>
      </c>
      <c r="V111" s="150">
        <f t="shared" si="38"/>
        <v>2365.3297875130406</v>
      </c>
      <c r="W111" s="150">
        <f>Y110+Balances!I100</f>
        <v>3.9456191916542593E-4</v>
      </c>
      <c r="X111" s="141">
        <f>SUMIF(INPUT!$O$7:$VO$7,$C111,INPUT!$O$108:$VO$108)</f>
        <v>0</v>
      </c>
      <c r="Y111" s="150">
        <f t="shared" si="51"/>
        <v>3.9456191916542593E-4</v>
      </c>
      <c r="Z111" s="150">
        <f t="shared" si="52"/>
        <v>-2.1315878881312831E-6</v>
      </c>
      <c r="AA111" s="141">
        <f>SUMIF(INPUT!$N$7:$VO$7,$C111,INPUT!$N$167:$VO$167)+SUMIF(INPUT!$N$7:$VO$7,$C111,INPUT!$N$168:$VO$168)</f>
        <v>15195.149888285458</v>
      </c>
      <c r="AB111" s="141">
        <f>SUMIF(INPUT!$N$7:$VO$7,$C111,INPUT!$N$172:$VO$172)+SUMIF(INPUT!$N$7:$VO$7,$C111,INPUT!$N$173:$VO$173)</f>
        <v>2389.6968787655014</v>
      </c>
      <c r="AC111" s="141">
        <f t="shared" si="53"/>
        <v>-2689.1451319991907</v>
      </c>
      <c r="AD111" s="141">
        <f>-SUMIF(INPUT!$N$7:$CK$7,$C111,INPUT!$N$183:$CK$183)</f>
        <v>0</v>
      </c>
      <c r="AE111" s="141">
        <f>-SUMIF(INPUT!$N$7:$CK$7,$C111,INPUT!$N$184:$CK$184)</f>
        <v>0</v>
      </c>
      <c r="AF111" s="141">
        <f t="shared" si="40"/>
        <v>-4089.871611364877</v>
      </c>
      <c r="AG111" s="142" t="e">
        <f>AF111*HLOOKUP(YEAR(C111),INPUT!$E$53:$P$58,6,FALSE)+F111+I111</f>
        <v>#VALUE!</v>
      </c>
      <c r="AI111" s="143"/>
      <c r="AN111" s="23"/>
      <c r="AP111" s="39">
        <f t="shared" si="39"/>
        <v>0</v>
      </c>
    </row>
    <row r="112" spans="1:42" hidden="1" outlineLevel="1">
      <c r="A112" s="23"/>
      <c r="B112" s="23">
        <f t="shared" si="45"/>
        <v>2026</v>
      </c>
      <c r="C112" s="29">
        <v>46082</v>
      </c>
      <c r="D112" s="231"/>
      <c r="E112" s="231">
        <f>SUMIF(INPUT!$F$7:$VO$7,$C112,INPUT!$F$66:$VO$66)</f>
        <v>0</v>
      </c>
      <c r="F112" s="231">
        <f>-SUMIF(INPUT!$F$7:$VO$7,$C112,INPUT!$F$67:$VO$67)</f>
        <v>0</v>
      </c>
      <c r="G112" s="231">
        <f t="shared" si="46"/>
        <v>0</v>
      </c>
      <c r="H112" s="232" t="e">
        <f>SUMIF(INPUT!$F$7:$VO$7,$C112,INPUT!$F$195:$VO$195)</f>
        <v>#VALUE!</v>
      </c>
      <c r="I112" s="231" t="e">
        <f t="shared" si="47"/>
        <v>#VALUE!</v>
      </c>
      <c r="J112" s="140">
        <f>L111+Balances!I101+Balances!J101</f>
        <v>7314.1871392627545</v>
      </c>
      <c r="K112" s="141">
        <f>SUMIF(INPUT!$O$7:$VO$7,$C112,INPUT!$O$87:$VO$87)+SUMIF(INPUT!$O$7:$VO$7,$C112,INPUT!$O$108:$VO$108)</f>
        <v>0</v>
      </c>
      <c r="L112" s="150">
        <f t="shared" si="48"/>
        <v>7314.1871392627545</v>
      </c>
      <c r="M112" s="150">
        <f>O111+Balances!K101</f>
        <v>262655.26863847009</v>
      </c>
      <c r="N112" s="150">
        <f>SUMIF(INPUT!$O$7:$VO$7,$C112,INPUT!$O$129:$VO$129)</f>
        <v>-574.934042524917</v>
      </c>
      <c r="O112" s="150">
        <f t="shared" si="49"/>
        <v>262080.33459594517</v>
      </c>
      <c r="P112" s="150">
        <f>R111+Balances!L101</f>
        <v>127027.25210394317</v>
      </c>
      <c r="Q112" s="150">
        <f>SUMIF(INPUT!$O$7:$VO$7,$C112,INPUT!$O$150:$VO$150)</f>
        <v>-3191.1222222222223</v>
      </c>
      <c r="R112" s="150">
        <f t="shared" si="50"/>
        <v>123836.12988172095</v>
      </c>
      <c r="S112" s="165">
        <f t="shared" si="37"/>
        <v>0</v>
      </c>
      <c r="T112" s="150">
        <f>SUMIF(INPUT!$O$7:$VO$7,$C112,INPUT!$O$87:$VO$87)</f>
        <v>0</v>
      </c>
      <c r="U112" s="150">
        <f>'RateBase-G'!L96</f>
        <v>443291.30844914459</v>
      </c>
      <c r="V112" s="150">
        <f t="shared" si="38"/>
        <v>2385.0501311545272</v>
      </c>
      <c r="W112" s="150">
        <f>Y111+Balances!I101</f>
        <v>3.9456191916542593E-4</v>
      </c>
      <c r="X112" s="141">
        <f>SUMIF(INPUT!$O$7:$VO$7,$C112,INPUT!$O$108:$VO$108)</f>
        <v>0</v>
      </c>
      <c r="Y112" s="150">
        <f t="shared" si="51"/>
        <v>3.9456191916542593E-4</v>
      </c>
      <c r="Z112" s="150">
        <f t="shared" si="52"/>
        <v>-2.1315878881312831E-6</v>
      </c>
      <c r="AA112" s="141">
        <f>SUMIF(INPUT!$N$7:$VO$7,$C112,INPUT!$N$167:$VO$167)+SUMIF(INPUT!$N$7:$VO$7,$C112,INPUT!$N$168:$VO$168)</f>
        <v>15195.149888285458</v>
      </c>
      <c r="AB112" s="141">
        <f>SUMIF(INPUT!$N$7:$VO$7,$C112,INPUT!$N$172:$VO$172)+SUMIF(INPUT!$N$7:$VO$7,$C112,INPUT!$N$173:$VO$173)</f>
        <v>2389.6968787655014</v>
      </c>
      <c r="AC112" s="141">
        <f t="shared" si="53"/>
        <v>-2689.1451319991907</v>
      </c>
      <c r="AD112" s="141">
        <f>-SUMIF(INPUT!$N$7:$CK$7,$C112,INPUT!$N$183:$CK$183)</f>
        <v>0</v>
      </c>
      <c r="AE112" s="141">
        <f>-SUMIF(INPUT!$N$7:$CK$7,$C112,INPUT!$N$184:$CK$184)</f>
        <v>0</v>
      </c>
      <c r="AF112" s="141">
        <f t="shared" si="40"/>
        <v>-4070.1512677233904</v>
      </c>
      <c r="AG112" s="142" t="e">
        <f>AF112*HLOOKUP(YEAR(C112),INPUT!$E$53:$P$58,6,FALSE)+F112+I112</f>
        <v>#VALUE!</v>
      </c>
      <c r="AI112" s="143"/>
      <c r="AN112" s="23"/>
      <c r="AP112" s="39">
        <f t="shared" si="39"/>
        <v>0</v>
      </c>
    </row>
    <row r="113" spans="1:42" hidden="1" outlineLevel="1">
      <c r="A113" s="23"/>
      <c r="B113" s="23">
        <f t="shared" si="45"/>
        <v>2026</v>
      </c>
      <c r="C113" s="29">
        <v>46113</v>
      </c>
      <c r="D113" s="231"/>
      <c r="E113" s="231">
        <f>SUMIF(INPUT!$F$7:$VO$7,$C113,INPUT!$F$66:$VO$66)</f>
        <v>0</v>
      </c>
      <c r="F113" s="231">
        <f>-SUMIF(INPUT!$F$7:$VO$7,$C113,INPUT!$F$67:$VO$67)</f>
        <v>0</v>
      </c>
      <c r="G113" s="231">
        <f t="shared" si="46"/>
        <v>0</v>
      </c>
      <c r="H113" s="232" t="e">
        <f>SUMIF(INPUT!$F$7:$VO$7,$C113,INPUT!$F$195:$VO$195)</f>
        <v>#VALUE!</v>
      </c>
      <c r="I113" s="231" t="e">
        <f t="shared" si="47"/>
        <v>#VALUE!</v>
      </c>
      <c r="J113" s="140">
        <f>L112+Balances!I102+Balances!J102</f>
        <v>7314.1871392627545</v>
      </c>
      <c r="K113" s="141">
        <f>SUMIF(INPUT!$O$7:$VO$7,$C113,INPUT!$O$87:$VO$87)+SUMIF(INPUT!$O$7:$VO$7,$C113,INPUT!$O$108:$VO$108)</f>
        <v>0</v>
      </c>
      <c r="L113" s="150">
        <f t="shared" si="48"/>
        <v>7314.1871392627545</v>
      </c>
      <c r="M113" s="150">
        <f>O112+Balances!K102</f>
        <v>262080.33459594517</v>
      </c>
      <c r="N113" s="150">
        <f>SUMIF(INPUT!$O$7:$VO$7,$C113,INPUT!$O$129:$VO$129)</f>
        <v>-574.934042524917</v>
      </c>
      <c r="O113" s="150">
        <f t="shared" si="49"/>
        <v>261505.40055342024</v>
      </c>
      <c r="P113" s="150">
        <f>R112+Balances!L102</f>
        <v>123836.12988172095</v>
      </c>
      <c r="Q113" s="150">
        <f>SUMIF(INPUT!$O$7:$VO$7,$C113,INPUT!$O$150:$VO$150)</f>
        <v>-3191.1222222222223</v>
      </c>
      <c r="R113" s="150">
        <f t="shared" si="50"/>
        <v>120645.00765949872</v>
      </c>
      <c r="S113" s="165">
        <f t="shared" si="37"/>
        <v>0</v>
      </c>
      <c r="T113" s="150">
        <f>SUMIF(INPUT!$O$7:$VO$7,$C113,INPUT!$O$87:$VO$87)</f>
        <v>0</v>
      </c>
      <c r="U113" s="150">
        <f>'RateBase-G'!L97</f>
        <v>446869.92046441109</v>
      </c>
      <c r="V113" s="150">
        <f t="shared" si="38"/>
        <v>2404.5109295515372</v>
      </c>
      <c r="W113" s="150">
        <f>Y112+Balances!I102</f>
        <v>3.9456191916542593E-4</v>
      </c>
      <c r="X113" s="141">
        <f>SUMIF(INPUT!$O$7:$VO$7,$C113,INPUT!$O$108:$VO$108)</f>
        <v>0</v>
      </c>
      <c r="Y113" s="150">
        <f t="shared" si="51"/>
        <v>3.9456191916542593E-4</v>
      </c>
      <c r="Z113" s="150">
        <f t="shared" si="52"/>
        <v>-2.1315878881312831E-6</v>
      </c>
      <c r="AA113" s="141">
        <f>SUMIF(INPUT!$N$7:$VO$7,$C113,INPUT!$N$167:$VO$167)+SUMIF(INPUT!$N$7:$VO$7,$C113,INPUT!$N$168:$VO$168)</f>
        <v>15195.149888285458</v>
      </c>
      <c r="AB113" s="141">
        <f>SUMIF(INPUT!$N$7:$VO$7,$C113,INPUT!$N$172:$VO$172)+SUMIF(INPUT!$N$7:$VO$7,$C113,INPUT!$N$173:$VO$173)</f>
        <v>2389.6968787655014</v>
      </c>
      <c r="AC113" s="141">
        <f t="shared" si="53"/>
        <v>-2689.1451319991907</v>
      </c>
      <c r="AD113" s="141">
        <f>-SUMIF(INPUT!$N$7:$CK$7,$C113,INPUT!$N$183:$CK$183)</f>
        <v>0</v>
      </c>
      <c r="AE113" s="141">
        <f>-SUMIF(INPUT!$N$7:$CK$7,$C113,INPUT!$N$184:$CK$184)</f>
        <v>0</v>
      </c>
      <c r="AF113" s="141">
        <f t="shared" si="40"/>
        <v>-4050.6904693263805</v>
      </c>
      <c r="AG113" s="142" t="e">
        <f>AF113*HLOOKUP(YEAR(C113),INPUT!$E$53:$P$58,6,FALSE)+F113+I113</f>
        <v>#VALUE!</v>
      </c>
      <c r="AI113" s="143"/>
      <c r="AN113" s="23"/>
      <c r="AP113" s="39">
        <f t="shared" si="39"/>
        <v>0</v>
      </c>
    </row>
    <row r="114" spans="1:42" hidden="1" outlineLevel="1">
      <c r="A114" s="23"/>
      <c r="B114" s="23">
        <f t="shared" si="45"/>
        <v>2026</v>
      </c>
      <c r="C114" s="29">
        <v>46143</v>
      </c>
      <c r="D114" s="231"/>
      <c r="E114" s="231">
        <f>SUMIF(INPUT!$F$7:$VO$7,$C114,INPUT!$F$66:$VO$66)</f>
        <v>0</v>
      </c>
      <c r="F114" s="231">
        <f>-SUMIF(INPUT!$F$7:$VO$7,$C114,INPUT!$F$67:$VO$67)</f>
        <v>0</v>
      </c>
      <c r="G114" s="231">
        <f t="shared" si="46"/>
        <v>0</v>
      </c>
      <c r="H114" s="232" t="e">
        <f>SUMIF(INPUT!$F$7:$VO$7,$C114,INPUT!$F$195:$VO$195)</f>
        <v>#VALUE!</v>
      </c>
      <c r="I114" s="231" t="e">
        <f t="shared" si="47"/>
        <v>#VALUE!</v>
      </c>
      <c r="J114" s="140">
        <f>L113+Balances!I103+Balances!J103</f>
        <v>7314.1871392627545</v>
      </c>
      <c r="K114" s="141">
        <f>SUMIF(INPUT!$O$7:$VO$7,$C114,INPUT!$O$87:$VO$87)+SUMIF(INPUT!$O$7:$VO$7,$C114,INPUT!$O$108:$VO$108)</f>
        <v>0</v>
      </c>
      <c r="L114" s="150">
        <f t="shared" si="48"/>
        <v>7314.1871392627545</v>
      </c>
      <c r="M114" s="150">
        <f>O113+Balances!K103</f>
        <v>261505.40055342024</v>
      </c>
      <c r="N114" s="150">
        <f>SUMIF(INPUT!$O$7:$VO$7,$C114,INPUT!$O$129:$VO$129)</f>
        <v>-574.934042524917</v>
      </c>
      <c r="O114" s="150">
        <f t="shared" si="49"/>
        <v>260930.46651089532</v>
      </c>
      <c r="P114" s="150">
        <f>R113+Balances!L103</f>
        <v>120645.00765949872</v>
      </c>
      <c r="Q114" s="150">
        <f>SUMIF(INPUT!$O$7:$VO$7,$C114,INPUT!$O$150:$VO$150)</f>
        <v>-3191.1222222222223</v>
      </c>
      <c r="R114" s="150">
        <f t="shared" si="50"/>
        <v>117453.88543727649</v>
      </c>
      <c r="S114" s="165">
        <f t="shared" si="37"/>
        <v>0</v>
      </c>
      <c r="T114" s="150">
        <f>SUMIF(INPUT!$O$7:$VO$7,$C114,INPUT!$O$87:$VO$87)</f>
        <v>0</v>
      </c>
      <c r="U114" s="150">
        <f>'RateBase-G'!L98</f>
        <v>450399.70246510679</v>
      </c>
      <c r="V114" s="150">
        <f t="shared" si="38"/>
        <v>2423.7121827040714</v>
      </c>
      <c r="W114" s="150">
        <f>Y113+Balances!I103</f>
        <v>3.9456191916542593E-4</v>
      </c>
      <c r="X114" s="141">
        <f>SUMIF(INPUT!$O$7:$VO$7,$C114,INPUT!$O$108:$VO$108)</f>
        <v>0</v>
      </c>
      <c r="Y114" s="150">
        <f t="shared" si="51"/>
        <v>3.9456191916542593E-4</v>
      </c>
      <c r="Z114" s="150">
        <f t="shared" si="52"/>
        <v>-2.1315878881312831E-6</v>
      </c>
      <c r="AA114" s="141">
        <f>SUMIF(INPUT!$N$7:$VO$7,$C114,INPUT!$N$167:$VO$167)+SUMIF(INPUT!$N$7:$VO$7,$C114,INPUT!$N$168:$VO$168)</f>
        <v>15195.149888285458</v>
      </c>
      <c r="AB114" s="141">
        <f>SUMIF(INPUT!$N$7:$VO$7,$C114,INPUT!$N$172:$VO$172)+SUMIF(INPUT!$N$7:$VO$7,$C114,INPUT!$N$173:$VO$173)</f>
        <v>2389.6968787655014</v>
      </c>
      <c r="AC114" s="141">
        <f t="shared" si="53"/>
        <v>-2689.1451319991907</v>
      </c>
      <c r="AD114" s="141">
        <f>-SUMIF(INPUT!$N$7:$CK$7,$C114,INPUT!$N$183:$CK$183)</f>
        <v>0</v>
      </c>
      <c r="AE114" s="141">
        <f>-SUMIF(INPUT!$N$7:$CK$7,$C114,INPUT!$N$184:$CK$184)</f>
        <v>0</v>
      </c>
      <c r="AF114" s="141">
        <f t="shared" si="40"/>
        <v>-4031.4892161738462</v>
      </c>
      <c r="AG114" s="142" t="e">
        <f>AF114*HLOOKUP(YEAR(C114),INPUT!$E$53:$P$58,6,FALSE)+F114+I114</f>
        <v>#VALUE!</v>
      </c>
      <c r="AI114" s="143"/>
      <c r="AN114" s="23"/>
      <c r="AP114" s="39">
        <f t="shared" si="39"/>
        <v>0</v>
      </c>
    </row>
    <row r="115" spans="1:42" hidden="1" outlineLevel="1">
      <c r="A115" s="23"/>
      <c r="B115" s="23">
        <f t="shared" si="45"/>
        <v>2026</v>
      </c>
      <c r="C115" s="29">
        <v>46174</v>
      </c>
      <c r="D115" s="231"/>
      <c r="E115" s="231">
        <f>SUMIF(INPUT!$F$7:$VO$7,$C115,INPUT!$F$66:$VO$66)</f>
        <v>0</v>
      </c>
      <c r="F115" s="231">
        <f>-SUMIF(INPUT!$F$7:$VO$7,$C115,INPUT!$F$67:$VO$67)</f>
        <v>0</v>
      </c>
      <c r="G115" s="231">
        <f t="shared" si="46"/>
        <v>0</v>
      </c>
      <c r="H115" s="232" t="e">
        <f>SUMIF(INPUT!$F$7:$VO$7,$C115,INPUT!$F$195:$VO$195)</f>
        <v>#VALUE!</v>
      </c>
      <c r="I115" s="231" t="e">
        <f t="shared" si="47"/>
        <v>#VALUE!</v>
      </c>
      <c r="J115" s="140">
        <f>L114+Balances!I104+Balances!J104</f>
        <v>7314.1871392627545</v>
      </c>
      <c r="K115" s="141">
        <f>SUMIF(INPUT!$O$7:$VO$7,$C115,INPUT!$O$87:$VO$87)+SUMIF(INPUT!$O$7:$VO$7,$C115,INPUT!$O$108:$VO$108)</f>
        <v>0</v>
      </c>
      <c r="L115" s="150">
        <f t="shared" si="48"/>
        <v>7314.1871392627545</v>
      </c>
      <c r="M115" s="150">
        <f>O114+Balances!K104</f>
        <v>260930.46651089532</v>
      </c>
      <c r="N115" s="150">
        <f>SUMIF(INPUT!$O$7:$VO$7,$C115,INPUT!$O$129:$VO$129)</f>
        <v>-574.934042524917</v>
      </c>
      <c r="O115" s="150">
        <f t="shared" si="49"/>
        <v>260355.53246837039</v>
      </c>
      <c r="P115" s="150">
        <f>R114+Balances!L104</f>
        <v>117453.88543727649</v>
      </c>
      <c r="Q115" s="150">
        <f>SUMIF(INPUT!$O$7:$VO$7,$C115,INPUT!$O$150:$VO$150)</f>
        <v>-3191.1222222222223</v>
      </c>
      <c r="R115" s="150">
        <f t="shared" si="50"/>
        <v>114262.76321505426</v>
      </c>
      <c r="S115" s="165">
        <f t="shared" si="37"/>
        <v>0</v>
      </c>
      <c r="T115" s="150">
        <f>SUMIF(INPUT!$O$7:$VO$7,$C115,INPUT!$O$87:$VO$87)</f>
        <v>0</v>
      </c>
      <c r="U115" s="150">
        <f>'RateBase-G'!L99</f>
        <v>453882.22961299238</v>
      </c>
      <c r="V115" s="150">
        <f t="shared" si="38"/>
        <v>2442.6538906121286</v>
      </c>
      <c r="W115" s="150">
        <f>Y114+Balances!I104</f>
        <v>3.9456191916542593E-4</v>
      </c>
      <c r="X115" s="141">
        <f>SUMIF(INPUT!$O$7:$VO$7,$C115,INPUT!$O$108:$VO$108)</f>
        <v>0</v>
      </c>
      <c r="Y115" s="150">
        <f t="shared" si="51"/>
        <v>3.9456191916542593E-4</v>
      </c>
      <c r="Z115" s="150">
        <f t="shared" si="52"/>
        <v>-2.1315878881312831E-6</v>
      </c>
      <c r="AA115" s="141">
        <f>SUMIF(INPUT!$N$7:$VO$7,$C115,INPUT!$N$167:$VO$167)+SUMIF(INPUT!$N$7:$VO$7,$C115,INPUT!$N$168:$VO$168)</f>
        <v>15195.149888285458</v>
      </c>
      <c r="AB115" s="141">
        <f>SUMIF(INPUT!$N$7:$VO$7,$C115,INPUT!$N$172:$VO$172)+SUMIF(INPUT!$N$7:$VO$7,$C115,INPUT!$N$173:$VO$173)</f>
        <v>2389.6968787655014</v>
      </c>
      <c r="AC115" s="141">
        <f t="shared" si="53"/>
        <v>-2689.1451319991907</v>
      </c>
      <c r="AD115" s="141">
        <f>-SUMIF(INPUT!$N$7:$CK$7,$C115,INPUT!$N$183:$CK$183)</f>
        <v>0</v>
      </c>
      <c r="AE115" s="141">
        <f>-SUMIF(INPUT!$N$7:$CK$7,$C115,INPUT!$N$184:$CK$184)</f>
        <v>0</v>
      </c>
      <c r="AF115" s="141">
        <f t="shared" si="40"/>
        <v>-4012.547508265789</v>
      </c>
      <c r="AG115" s="142" t="e">
        <f>AF115*HLOOKUP(YEAR(C115),INPUT!$E$53:$P$58,6,FALSE)+F115+I115</f>
        <v>#VALUE!</v>
      </c>
      <c r="AI115" s="143"/>
      <c r="AN115" s="23"/>
      <c r="AP115" s="39">
        <f t="shared" si="39"/>
        <v>0</v>
      </c>
    </row>
    <row r="116" spans="1:42" hidden="1" outlineLevel="1">
      <c r="A116" s="23"/>
      <c r="B116" s="23">
        <f t="shared" si="45"/>
        <v>2026</v>
      </c>
      <c r="C116" s="29">
        <v>46204</v>
      </c>
      <c r="D116" s="231"/>
      <c r="E116" s="231">
        <f>SUMIF(INPUT!$F$7:$VO$7,$C116,INPUT!$F$66:$VO$66)</f>
        <v>0</v>
      </c>
      <c r="F116" s="231">
        <f>-SUMIF(INPUT!$F$7:$VO$7,$C116,INPUT!$F$67:$VO$67)</f>
        <v>0</v>
      </c>
      <c r="G116" s="231">
        <f t="shared" si="46"/>
        <v>0</v>
      </c>
      <c r="H116" s="232" t="e">
        <f>SUMIF(INPUT!$F$7:$VO$7,$C116,INPUT!$F$195:$VO$195)</f>
        <v>#VALUE!</v>
      </c>
      <c r="I116" s="231" t="e">
        <f t="shared" si="47"/>
        <v>#VALUE!</v>
      </c>
      <c r="J116" s="140">
        <f>L115+Balances!I105+Balances!J105</f>
        <v>7314.1871392627545</v>
      </c>
      <c r="K116" s="141">
        <f>SUMIF(INPUT!$O$7:$VO$7,$C116,INPUT!$O$87:$VO$87)+SUMIF(INPUT!$O$7:$VO$7,$C116,INPUT!$O$108:$VO$108)</f>
        <v>0</v>
      </c>
      <c r="L116" s="150">
        <f t="shared" si="48"/>
        <v>7314.1871392627545</v>
      </c>
      <c r="M116" s="150">
        <f>O115+Balances!K105</f>
        <v>260355.53246837039</v>
      </c>
      <c r="N116" s="150">
        <f>SUMIF(INPUT!$O$7:$VO$7,$C116,INPUT!$O$129:$VO$129)</f>
        <v>-574.934042524917</v>
      </c>
      <c r="O116" s="150">
        <f t="shared" si="49"/>
        <v>259780.59842584547</v>
      </c>
      <c r="P116" s="150">
        <f>R115+Balances!L105</f>
        <v>114262.76321505426</v>
      </c>
      <c r="Q116" s="150">
        <f>SUMIF(INPUT!$O$7:$VO$7,$C116,INPUT!$O$150:$VO$150)</f>
        <v>-3191.1222222222223</v>
      </c>
      <c r="R116" s="150">
        <f t="shared" si="50"/>
        <v>111071.64099283204</v>
      </c>
      <c r="S116" s="165">
        <f t="shared" si="37"/>
        <v>0</v>
      </c>
      <c r="T116" s="150">
        <f>SUMIF(INPUT!$O$7:$VO$7,$C116,INPUT!$O$87:$VO$87)</f>
        <v>0</v>
      </c>
      <c r="U116" s="150">
        <f>'RateBase-G'!L100</f>
        <v>457315.92674630729</v>
      </c>
      <c r="V116" s="150">
        <f t="shared" si="38"/>
        <v>2461.3360532757097</v>
      </c>
      <c r="W116" s="150">
        <f>Y115+Balances!I105</f>
        <v>3.9456191916542593E-4</v>
      </c>
      <c r="X116" s="141">
        <f>SUMIF(INPUT!$O$7:$VO$7,$C116,INPUT!$O$108:$VO$108)</f>
        <v>0</v>
      </c>
      <c r="Y116" s="150">
        <f t="shared" si="51"/>
        <v>3.9456191916542593E-4</v>
      </c>
      <c r="Z116" s="150">
        <f t="shared" si="52"/>
        <v>-2.1315878881312831E-6</v>
      </c>
      <c r="AA116" s="141">
        <f>SUMIF(INPUT!$N$7:$VO$7,$C116,INPUT!$N$167:$VO$167)+SUMIF(INPUT!$N$7:$VO$7,$C116,INPUT!$N$168:$VO$168)</f>
        <v>15195.149888285458</v>
      </c>
      <c r="AB116" s="141">
        <f>SUMIF(INPUT!$N$7:$VO$7,$C116,INPUT!$N$172:$VO$172)+SUMIF(INPUT!$N$7:$VO$7,$C116,INPUT!$N$173:$VO$173)</f>
        <v>2389.6968787655014</v>
      </c>
      <c r="AC116" s="141">
        <f t="shared" si="53"/>
        <v>-2689.1451319991907</v>
      </c>
      <c r="AD116" s="141">
        <f>-SUMIF(INPUT!$N$7:$CK$7,$C116,INPUT!$N$183:$CK$183)</f>
        <v>0</v>
      </c>
      <c r="AE116" s="141">
        <f>-SUMIF(INPUT!$N$7:$CK$7,$C116,INPUT!$N$184:$CK$184)</f>
        <v>0</v>
      </c>
      <c r="AF116" s="141">
        <f t="shared" si="40"/>
        <v>-3993.865345602208</v>
      </c>
      <c r="AG116" s="142" t="e">
        <f>AF116*HLOOKUP(YEAR(C116),INPUT!$E$53:$P$58,6,FALSE)+F116+I116</f>
        <v>#VALUE!</v>
      </c>
      <c r="AI116" s="143"/>
      <c r="AN116" s="23"/>
      <c r="AP116" s="39">
        <f t="shared" si="39"/>
        <v>0</v>
      </c>
    </row>
    <row r="117" spans="1:42" hidden="1" outlineLevel="1">
      <c r="A117" s="23"/>
      <c r="B117" s="23">
        <f t="shared" si="45"/>
        <v>2026</v>
      </c>
      <c r="C117" s="29">
        <v>46235</v>
      </c>
      <c r="D117" s="231"/>
      <c r="E117" s="231">
        <f>SUMIF(INPUT!$F$7:$VO$7,$C117,INPUT!$F$66:$VO$66)</f>
        <v>0</v>
      </c>
      <c r="F117" s="231">
        <f>-SUMIF(INPUT!$F$7:$VO$7,$C117,INPUT!$F$67:$VO$67)</f>
        <v>0</v>
      </c>
      <c r="G117" s="231">
        <f t="shared" si="46"/>
        <v>0</v>
      </c>
      <c r="H117" s="232" t="e">
        <f>SUMIF(INPUT!$F$7:$VO$7,$C117,INPUT!$F$195:$VO$195)</f>
        <v>#VALUE!</v>
      </c>
      <c r="I117" s="231" t="e">
        <f t="shared" si="47"/>
        <v>#VALUE!</v>
      </c>
      <c r="J117" s="140">
        <f>L116+Balances!I106+Balances!J106</f>
        <v>7314.1871392627545</v>
      </c>
      <c r="K117" s="141">
        <f>SUMIF(INPUT!$O$7:$VO$7,$C117,INPUT!$O$87:$VO$87)+SUMIF(INPUT!$O$7:$VO$7,$C117,INPUT!$O$108:$VO$108)</f>
        <v>0</v>
      </c>
      <c r="L117" s="150">
        <f t="shared" si="48"/>
        <v>7314.1871392627545</v>
      </c>
      <c r="M117" s="150">
        <f>O116+Balances!K106</f>
        <v>259780.59842584547</v>
      </c>
      <c r="N117" s="150">
        <f>SUMIF(INPUT!$O$7:$VO$7,$C117,INPUT!$O$129:$VO$129)</f>
        <v>-574.934042524917</v>
      </c>
      <c r="O117" s="150">
        <f t="shared" si="49"/>
        <v>259205.66438332055</v>
      </c>
      <c r="P117" s="150">
        <f>R116+Balances!L106</f>
        <v>111071.64099283204</v>
      </c>
      <c r="Q117" s="150">
        <f>SUMIF(INPUT!$O$7:$VO$7,$C117,INPUT!$O$150:$VO$150)</f>
        <v>-3191.1222222222223</v>
      </c>
      <c r="R117" s="150">
        <f t="shared" si="50"/>
        <v>107880.51877060981</v>
      </c>
      <c r="S117" s="165">
        <f t="shared" si="37"/>
        <v>0</v>
      </c>
      <c r="T117" s="150">
        <f>SUMIF(INPUT!$O$7:$VO$7,$C117,INPUT!$O$87:$VO$87)</f>
        <v>0</v>
      </c>
      <c r="U117" s="150">
        <f>'RateBase-G'!L101</f>
        <v>460700.79386505164</v>
      </c>
      <c r="V117" s="150">
        <f t="shared" si="38"/>
        <v>2479.7544158547412</v>
      </c>
      <c r="W117" s="150">
        <f>Y116+Balances!I106</f>
        <v>3.9456191916542593E-4</v>
      </c>
      <c r="X117" s="141">
        <f>SUMIF(INPUT!$O$7:$VO$7,$C117,INPUT!$O$108:$VO$108)</f>
        <v>0</v>
      </c>
      <c r="Y117" s="150">
        <f t="shared" si="51"/>
        <v>3.9456191916542593E-4</v>
      </c>
      <c r="Z117" s="150">
        <f t="shared" si="52"/>
        <v>-2.1315878881312831E-6</v>
      </c>
      <c r="AA117" s="141">
        <f>SUMIF(INPUT!$N$7:$VO$7,$C117,INPUT!$N$167:$VO$167)+SUMIF(INPUT!$N$7:$VO$7,$C117,INPUT!$N$168:$VO$168)</f>
        <v>15195.149888285458</v>
      </c>
      <c r="AB117" s="141">
        <f>SUMIF(INPUT!$N$7:$VO$7,$C117,INPUT!$N$172:$VO$172)+SUMIF(INPUT!$N$7:$VO$7,$C117,INPUT!$N$173:$VO$173)</f>
        <v>2389.6968787655014</v>
      </c>
      <c r="AC117" s="141">
        <f t="shared" si="53"/>
        <v>-2689.1451319991907</v>
      </c>
      <c r="AD117" s="141">
        <f>-SUMIF(INPUT!$N$7:$CK$7,$C117,INPUT!$N$183:$CK$183)</f>
        <v>0</v>
      </c>
      <c r="AE117" s="141">
        <f>-SUMIF(INPUT!$N$7:$CK$7,$C117,INPUT!$N$184:$CK$184)</f>
        <v>0</v>
      </c>
      <c r="AF117" s="141">
        <f t="shared" si="40"/>
        <v>-3975.4469830231765</v>
      </c>
      <c r="AG117" s="142" t="e">
        <f>AF117*HLOOKUP(YEAR(C117),INPUT!$E$53:$P$58,6,FALSE)+F117+I117</f>
        <v>#VALUE!</v>
      </c>
      <c r="AI117" s="143"/>
      <c r="AN117" s="23"/>
      <c r="AP117" s="39">
        <f t="shared" si="39"/>
        <v>0</v>
      </c>
    </row>
    <row r="118" spans="1:42" hidden="1" outlineLevel="1">
      <c r="A118" s="23"/>
      <c r="B118" s="23">
        <f t="shared" si="45"/>
        <v>2026</v>
      </c>
      <c r="C118" s="29">
        <v>46266</v>
      </c>
      <c r="D118" s="231"/>
      <c r="E118" s="231">
        <f>SUMIF(INPUT!$F$7:$VO$7,$C118,INPUT!$F$66:$VO$66)</f>
        <v>0</v>
      </c>
      <c r="F118" s="231">
        <f>-SUMIF(INPUT!$F$7:$VO$7,$C118,INPUT!$F$67:$VO$67)</f>
        <v>0</v>
      </c>
      <c r="G118" s="231">
        <f t="shared" si="46"/>
        <v>0</v>
      </c>
      <c r="H118" s="232" t="e">
        <f>SUMIF(INPUT!$F$7:$VO$7,$C118,INPUT!$F$195:$VO$195)</f>
        <v>#VALUE!</v>
      </c>
      <c r="I118" s="231" t="e">
        <f t="shared" si="47"/>
        <v>#VALUE!</v>
      </c>
      <c r="J118" s="140">
        <f>L117+Balances!I107+Balances!J107</f>
        <v>7314.1871392627545</v>
      </c>
      <c r="K118" s="141">
        <f>SUMIF(INPUT!$O$7:$VO$7,$C118,INPUT!$O$87:$VO$87)+SUMIF(INPUT!$O$7:$VO$7,$C118,INPUT!$O$108:$VO$108)</f>
        <v>0</v>
      </c>
      <c r="L118" s="150">
        <f t="shared" si="48"/>
        <v>7314.1871392627545</v>
      </c>
      <c r="M118" s="150">
        <f>O117+Balances!K107</f>
        <v>259205.66438332055</v>
      </c>
      <c r="N118" s="150">
        <f>SUMIF(INPUT!$O$7:$VO$7,$C118,INPUT!$O$129:$VO$129)</f>
        <v>-574.934042524917</v>
      </c>
      <c r="O118" s="150">
        <f t="shared" si="49"/>
        <v>258630.73034079562</v>
      </c>
      <c r="P118" s="150">
        <f>R117+Balances!L107</f>
        <v>107880.51877060981</v>
      </c>
      <c r="Q118" s="150">
        <f>SUMIF(INPUT!$O$7:$VO$7,$C118,INPUT!$O$150:$VO$150)</f>
        <v>-3191.1222222222223</v>
      </c>
      <c r="R118" s="150">
        <f t="shared" si="50"/>
        <v>104689.39654838758</v>
      </c>
      <c r="S118" s="165">
        <f t="shared" si="37"/>
        <v>0</v>
      </c>
      <c r="T118" s="150">
        <f>SUMIF(INPUT!$O$7:$VO$7,$C118,INPUT!$O$87:$VO$87)</f>
        <v>0</v>
      </c>
      <c r="U118" s="150">
        <f>'RateBase-G'!L102</f>
        <v>464038.40613098559</v>
      </c>
      <c r="V118" s="150">
        <f t="shared" si="38"/>
        <v>2497.9132331892956</v>
      </c>
      <c r="W118" s="150">
        <f>Y117+Balances!I107</f>
        <v>3.9456191916542593E-4</v>
      </c>
      <c r="X118" s="141">
        <f>SUMIF(INPUT!$O$7:$VO$7,$C118,INPUT!$O$108:$VO$108)</f>
        <v>0</v>
      </c>
      <c r="Y118" s="150">
        <f t="shared" si="51"/>
        <v>3.9456191916542593E-4</v>
      </c>
      <c r="Z118" s="150">
        <f t="shared" si="52"/>
        <v>-2.1315878881312831E-6</v>
      </c>
      <c r="AA118" s="141">
        <f>SUMIF(INPUT!$N$7:$VO$7,$C118,INPUT!$N$167:$VO$167)+SUMIF(INPUT!$N$7:$VO$7,$C118,INPUT!$N$168:$VO$168)</f>
        <v>15195.149888285458</v>
      </c>
      <c r="AB118" s="141">
        <f>SUMIF(INPUT!$N$7:$VO$7,$C118,INPUT!$N$172:$VO$172)+SUMIF(INPUT!$N$7:$VO$7,$C118,INPUT!$N$173:$VO$173)</f>
        <v>2389.6968787655014</v>
      </c>
      <c r="AC118" s="141">
        <f t="shared" si="53"/>
        <v>-2689.1451319991907</v>
      </c>
      <c r="AD118" s="141">
        <f>-SUMIF(INPUT!$N$7:$CK$7,$C118,INPUT!$N$183:$CK$183)</f>
        <v>0</v>
      </c>
      <c r="AE118" s="141">
        <f>-SUMIF(INPUT!$N$7:$CK$7,$C118,INPUT!$N$184:$CK$184)</f>
        <v>0</v>
      </c>
      <c r="AF118" s="141">
        <f t="shared" si="40"/>
        <v>-3957.288165688622</v>
      </c>
      <c r="AG118" s="142" t="e">
        <f>AF118*HLOOKUP(YEAR(C118),INPUT!$E$53:$P$58,6,FALSE)+F118+I118</f>
        <v>#VALUE!</v>
      </c>
      <c r="AI118" s="143"/>
      <c r="AN118" s="23"/>
      <c r="AP118" s="39">
        <f t="shared" si="39"/>
        <v>0</v>
      </c>
    </row>
    <row r="119" spans="1:42" hidden="1" outlineLevel="1">
      <c r="A119" s="23"/>
      <c r="B119" s="23">
        <f t="shared" si="45"/>
        <v>2026</v>
      </c>
      <c r="C119" s="29">
        <v>46296</v>
      </c>
      <c r="D119" s="231"/>
      <c r="E119" s="231">
        <f>SUMIF(INPUT!$F$7:$VO$7,$C119,INPUT!$F$66:$VO$66)</f>
        <v>0</v>
      </c>
      <c r="F119" s="231">
        <f>-SUMIF(INPUT!$F$7:$VO$7,$C119,INPUT!$F$67:$VO$67)</f>
        <v>0</v>
      </c>
      <c r="G119" s="231">
        <f t="shared" si="46"/>
        <v>0</v>
      </c>
      <c r="H119" s="232" t="e">
        <f>SUMIF(INPUT!$F$7:$VO$7,$C119,INPUT!$F$195:$VO$195)</f>
        <v>#VALUE!</v>
      </c>
      <c r="I119" s="231" t="e">
        <f t="shared" si="47"/>
        <v>#VALUE!</v>
      </c>
      <c r="J119" s="140">
        <f>L118+Balances!I108+Balances!J108</f>
        <v>7314.1871392627545</v>
      </c>
      <c r="K119" s="141">
        <f>SUMIF(INPUT!$O$7:$VO$7,$C119,INPUT!$O$87:$VO$87)+SUMIF(INPUT!$O$7:$VO$7,$C119,INPUT!$O$108:$VO$108)</f>
        <v>0</v>
      </c>
      <c r="L119" s="150">
        <f t="shared" si="48"/>
        <v>7314.1871392627545</v>
      </c>
      <c r="M119" s="150">
        <f>O118+Balances!K108</f>
        <v>258630.73034079562</v>
      </c>
      <c r="N119" s="150">
        <f>SUMIF(INPUT!$O$7:$VO$7,$C119,INPUT!$O$129:$VO$129)</f>
        <v>-574.934042524917</v>
      </c>
      <c r="O119" s="150">
        <f t="shared" si="49"/>
        <v>258055.7962982707</v>
      </c>
      <c r="P119" s="150">
        <f>R118+Balances!L108</f>
        <v>104689.39654838758</v>
      </c>
      <c r="Q119" s="150">
        <f>SUMIF(INPUT!$O$7:$VO$7,$C119,INPUT!$O$150:$VO$150)</f>
        <v>-3191.1222222222223</v>
      </c>
      <c r="R119" s="150">
        <f t="shared" si="50"/>
        <v>101498.27432616535</v>
      </c>
      <c r="S119" s="165">
        <f t="shared" si="37"/>
        <v>0</v>
      </c>
      <c r="T119" s="150">
        <f>SUMIF(INPUT!$O$7:$VO$7,$C119,INPUT!$O$87:$VO$87)</f>
        <v>0</v>
      </c>
      <c r="U119" s="150">
        <f>'RateBase-G'!L103</f>
        <v>467327.18838234909</v>
      </c>
      <c r="V119" s="150">
        <f t="shared" si="38"/>
        <v>2515.8125052793739</v>
      </c>
      <c r="W119" s="150">
        <f>Y118+Balances!I108</f>
        <v>3.9456191916542593E-4</v>
      </c>
      <c r="X119" s="141">
        <f>SUMIF(INPUT!$O$7:$VO$7,$C119,INPUT!$O$108:$VO$108)</f>
        <v>0</v>
      </c>
      <c r="Y119" s="150">
        <f t="shared" si="51"/>
        <v>3.9456191916542593E-4</v>
      </c>
      <c r="Z119" s="150">
        <f t="shared" si="52"/>
        <v>-2.1315878881312831E-6</v>
      </c>
      <c r="AA119" s="141">
        <f>SUMIF(INPUT!$N$7:$VO$7,$C119,INPUT!$N$167:$VO$167)+SUMIF(INPUT!$N$7:$VO$7,$C119,INPUT!$N$168:$VO$168)</f>
        <v>15195.149888285458</v>
      </c>
      <c r="AB119" s="141">
        <f>SUMIF(INPUT!$N$7:$VO$7,$C119,INPUT!$N$172:$VO$172)+SUMIF(INPUT!$N$7:$VO$7,$C119,INPUT!$N$173:$VO$173)</f>
        <v>2389.6968787655014</v>
      </c>
      <c r="AC119" s="141">
        <f t="shared" si="53"/>
        <v>-2689.1451319991907</v>
      </c>
      <c r="AD119" s="141">
        <f>-SUMIF(INPUT!$N$7:$CK$7,$C119,INPUT!$N$183:$CK$183)</f>
        <v>0</v>
      </c>
      <c r="AE119" s="141">
        <f>-SUMIF(INPUT!$N$7:$CK$7,$C119,INPUT!$N$184:$CK$184)</f>
        <v>0</v>
      </c>
      <c r="AF119" s="141">
        <f t="shared" si="40"/>
        <v>-3939.3888935985437</v>
      </c>
      <c r="AG119" s="142" t="e">
        <f>AF119*HLOOKUP(YEAR(C119),INPUT!$E$53:$P$58,6,FALSE)+F119+I119</f>
        <v>#VALUE!</v>
      </c>
      <c r="AI119" s="143"/>
      <c r="AN119" s="23"/>
      <c r="AP119" s="39">
        <f t="shared" si="39"/>
        <v>0</v>
      </c>
    </row>
    <row r="120" spans="1:42" hidden="1" outlineLevel="1">
      <c r="A120" s="23"/>
      <c r="B120" s="23">
        <f t="shared" si="45"/>
        <v>2026</v>
      </c>
      <c r="C120" s="29">
        <v>46327</v>
      </c>
      <c r="D120" s="231"/>
      <c r="E120" s="231">
        <f>SUMIF(INPUT!$F$7:$VO$7,$C120,INPUT!$F$66:$VO$66)</f>
        <v>0</v>
      </c>
      <c r="F120" s="231">
        <f>-SUMIF(INPUT!$F$7:$VO$7,$C120,INPUT!$F$67:$VO$67)</f>
        <v>0</v>
      </c>
      <c r="G120" s="231">
        <f t="shared" si="46"/>
        <v>0</v>
      </c>
      <c r="H120" s="232" t="e">
        <f>SUMIF(INPUT!$F$7:$VO$7,$C120,INPUT!$F$195:$VO$195)</f>
        <v>#VALUE!</v>
      </c>
      <c r="I120" s="231" t="e">
        <f t="shared" si="47"/>
        <v>#VALUE!</v>
      </c>
      <c r="J120" s="140">
        <f>L119+Balances!I109+Balances!J109</f>
        <v>7314.1871392627545</v>
      </c>
      <c r="K120" s="141">
        <f>SUMIF(INPUT!$O$7:$VO$7,$C120,INPUT!$O$87:$VO$87)+SUMIF(INPUT!$O$7:$VO$7,$C120,INPUT!$O$108:$VO$108)</f>
        <v>0</v>
      </c>
      <c r="L120" s="150">
        <f t="shared" si="48"/>
        <v>7314.1871392627545</v>
      </c>
      <c r="M120" s="150">
        <f>O119+Balances!K109</f>
        <v>258055.7962982707</v>
      </c>
      <c r="N120" s="150">
        <f>SUMIF(INPUT!$O$7:$VO$7,$C120,INPUT!$O$129:$VO$129)</f>
        <v>-574.934042524917</v>
      </c>
      <c r="O120" s="150">
        <f t="shared" si="49"/>
        <v>257480.86225574577</v>
      </c>
      <c r="P120" s="150">
        <f>R119+Balances!L109</f>
        <v>101498.27432616535</v>
      </c>
      <c r="Q120" s="150">
        <f>SUMIF(INPUT!$O$7:$VO$7,$C120,INPUT!$O$150:$VO$150)</f>
        <v>-3191.1222222222223</v>
      </c>
      <c r="R120" s="150">
        <f t="shared" si="50"/>
        <v>98307.152103943125</v>
      </c>
      <c r="S120" s="165">
        <f t="shared" si="37"/>
        <v>0</v>
      </c>
      <c r="T120" s="150">
        <f>SUMIF(INPUT!$O$7:$VO$7,$C120,INPUT!$O$87:$VO$87)</f>
        <v>0</v>
      </c>
      <c r="U120" s="150">
        <f>'RateBase-G'!L104</f>
        <v>470568.71578090219</v>
      </c>
      <c r="V120" s="150">
        <f t="shared" si="38"/>
        <v>2533.4522321249756</v>
      </c>
      <c r="W120" s="150">
        <f>Y119+Balances!I109</f>
        <v>3.9456191916542593E-4</v>
      </c>
      <c r="X120" s="141">
        <f>SUMIF(INPUT!$O$7:$VO$7,$C120,INPUT!$O$108:$VO$108)</f>
        <v>0</v>
      </c>
      <c r="Y120" s="150">
        <f t="shared" si="51"/>
        <v>3.9456191916542593E-4</v>
      </c>
      <c r="Z120" s="150">
        <f t="shared" si="52"/>
        <v>-2.1315878881312831E-6</v>
      </c>
      <c r="AA120" s="141">
        <f>SUMIF(INPUT!$N$7:$VO$7,$C120,INPUT!$N$167:$VO$167)+SUMIF(INPUT!$N$7:$VO$7,$C120,INPUT!$N$168:$VO$168)</f>
        <v>15195.149888285458</v>
      </c>
      <c r="AB120" s="141">
        <f>SUMIF(INPUT!$N$7:$VO$7,$C120,INPUT!$N$172:$VO$172)+SUMIF(INPUT!$N$7:$VO$7,$C120,INPUT!$N$173:$VO$173)</f>
        <v>2389.6968787655014</v>
      </c>
      <c r="AC120" s="141">
        <f t="shared" si="53"/>
        <v>-2689.1451319991907</v>
      </c>
      <c r="AD120" s="141">
        <f>-SUMIF(INPUT!$N$7:$CK$7,$C120,INPUT!$N$183:$CK$183)</f>
        <v>0</v>
      </c>
      <c r="AE120" s="141">
        <f>-SUMIF(INPUT!$N$7:$CK$7,$C120,INPUT!$N$184:$CK$184)</f>
        <v>0</v>
      </c>
      <c r="AF120" s="141">
        <f t="shared" si="40"/>
        <v>-3921.7491667529421</v>
      </c>
      <c r="AG120" s="142" t="e">
        <f>AF120*HLOOKUP(YEAR(C120),INPUT!$E$53:$P$58,6,FALSE)+F120+I120</f>
        <v>#VALUE!</v>
      </c>
      <c r="AI120" s="143"/>
      <c r="AN120" s="23"/>
      <c r="AP120" s="39">
        <f t="shared" si="39"/>
        <v>0</v>
      </c>
    </row>
    <row r="121" spans="1:42" hidden="1" outlineLevel="1">
      <c r="A121" s="23"/>
      <c r="B121" s="23">
        <f t="shared" si="45"/>
        <v>2026</v>
      </c>
      <c r="C121" s="29">
        <v>46357</v>
      </c>
      <c r="D121" s="231"/>
      <c r="E121" s="231">
        <f>SUMIF(INPUT!$F$7:$VO$7,$C121,INPUT!$F$66:$VO$66)</f>
        <v>0</v>
      </c>
      <c r="F121" s="231">
        <f>-SUMIF(INPUT!$F$7:$VO$7,$C121,INPUT!$F$67:$VO$67)</f>
        <v>0</v>
      </c>
      <c r="G121" s="231">
        <f t="shared" si="46"/>
        <v>0</v>
      </c>
      <c r="H121" s="232" t="e">
        <f>SUMIF(INPUT!$F$7:$VO$7,$C121,INPUT!$F$195:$VO$195)</f>
        <v>#VALUE!</v>
      </c>
      <c r="I121" s="231" t="e">
        <f t="shared" si="47"/>
        <v>#VALUE!</v>
      </c>
      <c r="J121" s="140">
        <f>L120+Balances!I110+Balances!J110</f>
        <v>7314.1871392627545</v>
      </c>
      <c r="K121" s="141">
        <f>SUMIF(INPUT!$O$7:$VO$7,$C121,INPUT!$O$87:$VO$87)+SUMIF(INPUT!$O$7:$VO$7,$C121,INPUT!$O$108:$VO$108)</f>
        <v>0</v>
      </c>
      <c r="L121" s="150">
        <f t="shared" si="48"/>
        <v>7314.1871392627545</v>
      </c>
      <c r="M121" s="150">
        <f>O120+Balances!K110</f>
        <v>257480.86225574577</v>
      </c>
      <c r="N121" s="150">
        <f>SUMIF(INPUT!$O$7:$VO$7,$C121,INPUT!$O$129:$VO$129)</f>
        <v>-574.934042524917</v>
      </c>
      <c r="O121" s="150">
        <f t="shared" si="49"/>
        <v>256905.92821322085</v>
      </c>
      <c r="P121" s="150">
        <f>R120+Balances!L110</f>
        <v>98307.152103943125</v>
      </c>
      <c r="Q121" s="150">
        <f>SUMIF(INPUT!$O$7:$VO$7,$C121,INPUT!$O$150:$VO$150)</f>
        <v>-3191.1222222222223</v>
      </c>
      <c r="R121" s="150">
        <f t="shared" si="50"/>
        <v>95116.029881720897</v>
      </c>
      <c r="S121" s="165">
        <f t="shared" si="37"/>
        <v>0</v>
      </c>
      <c r="T121" s="150">
        <f>SUMIF(INPUT!$O$7:$VO$7,$C121,INPUT!$O$87:$VO$87)</f>
        <v>0</v>
      </c>
      <c r="U121" s="150">
        <f>'RateBase-G'!L105</f>
        <v>473761.41316488484</v>
      </c>
      <c r="V121" s="150">
        <f t="shared" si="38"/>
        <v>2550.8324137261011</v>
      </c>
      <c r="W121" s="150">
        <f>Y120+Balances!I110</f>
        <v>3.9456191916542593E-4</v>
      </c>
      <c r="X121" s="141">
        <f>SUMIF(INPUT!$O$7:$VO$7,$C121,INPUT!$O$108:$VO$108)</f>
        <v>0</v>
      </c>
      <c r="Y121" s="150">
        <f t="shared" si="51"/>
        <v>3.9456191916542593E-4</v>
      </c>
      <c r="Z121" s="150">
        <f t="shared" si="52"/>
        <v>-2.1315878881312831E-6</v>
      </c>
      <c r="AA121" s="141">
        <f>SUMIF(INPUT!$N$7:$VO$7,$C121,INPUT!$N$167:$VO$167)+SUMIF(INPUT!$N$7:$VO$7,$C121,INPUT!$N$168:$VO$168)</f>
        <v>15195.149888285458</v>
      </c>
      <c r="AB121" s="141">
        <f>SUMIF(INPUT!$N$7:$VO$7,$C121,INPUT!$N$172:$VO$172)+SUMIF(INPUT!$N$7:$VO$7,$C121,INPUT!$N$173:$VO$173)</f>
        <v>2389.6968787655014</v>
      </c>
      <c r="AC121" s="141">
        <f t="shared" si="53"/>
        <v>-2689.1451319991907</v>
      </c>
      <c r="AD121" s="141">
        <f>-SUMIF(INPUT!$N$7:$CK$7,$C121,INPUT!$N$183:$CK$183)</f>
        <v>0</v>
      </c>
      <c r="AE121" s="141">
        <f>-SUMIF(INPUT!$N$7:$CK$7,$C121,INPUT!$N$184:$CK$184)</f>
        <v>0</v>
      </c>
      <c r="AF121" s="141">
        <f t="shared" si="40"/>
        <v>-3904.3689851518166</v>
      </c>
      <c r="AG121" s="142" t="e">
        <f>AF121*HLOOKUP(YEAR(C121),INPUT!$E$53:$P$58,6,FALSE)+F121+I121</f>
        <v>#VALUE!</v>
      </c>
      <c r="AI121" s="143"/>
      <c r="AN121" s="23"/>
      <c r="AP121" s="39">
        <f t="shared" si="39"/>
        <v>0</v>
      </c>
    </row>
    <row r="122" spans="1:42" hidden="1" outlineLevel="1">
      <c r="A122" s="23"/>
      <c r="B122" s="23">
        <f t="shared" si="45"/>
        <v>2027</v>
      </c>
      <c r="C122" s="29">
        <v>46388</v>
      </c>
      <c r="D122" s="231"/>
      <c r="E122" s="231">
        <f>SUMIF(INPUT!$F$7:$VO$7,$C122,INPUT!$F$66:$VO$66)</f>
        <v>0</v>
      </c>
      <c r="F122" s="231">
        <f>-SUMIF(INPUT!$F$7:$VO$7,$C122,INPUT!$F$67:$VO$67)</f>
        <v>0</v>
      </c>
      <c r="G122" s="231">
        <f t="shared" si="46"/>
        <v>0</v>
      </c>
      <c r="H122" s="232" t="e">
        <f>SUMIF(INPUT!$F$7:$VO$7,$C122,INPUT!$F$195:$VO$195)</f>
        <v>#VALUE!</v>
      </c>
      <c r="I122" s="231" t="e">
        <f t="shared" si="47"/>
        <v>#VALUE!</v>
      </c>
      <c r="J122" s="140">
        <f>L121+Balances!I111+Balances!J111</f>
        <v>7314.1871392627545</v>
      </c>
      <c r="K122" s="141">
        <f>SUMIF(INPUT!$O$7:$VO$7,$C122,INPUT!$O$87:$VO$87)+SUMIF(INPUT!$O$7:$VO$7,$C122,INPUT!$O$108:$VO$108)</f>
        <v>0</v>
      </c>
      <c r="L122" s="150">
        <f t="shared" si="48"/>
        <v>7314.1871392627545</v>
      </c>
      <c r="M122" s="150">
        <f>O121+Balances!K111</f>
        <v>256905.92821322085</v>
      </c>
      <c r="N122" s="150">
        <f>SUMIF(INPUT!$O$7:$VO$7,$C122,INPUT!$O$129:$VO$129)</f>
        <v>-574.934042524917</v>
      </c>
      <c r="O122" s="150">
        <f t="shared" si="49"/>
        <v>256330.99417069592</v>
      </c>
      <c r="P122" s="150">
        <f>R121+Balances!L111</f>
        <v>95116.029881720897</v>
      </c>
      <c r="Q122" s="150">
        <f>SUMIF(INPUT!$O$7:$VO$7,$C122,INPUT!$O$150:$VO$150)</f>
        <v>-3191.1222222222223</v>
      </c>
      <c r="R122" s="150">
        <f t="shared" si="50"/>
        <v>91924.907659498669</v>
      </c>
      <c r="S122" s="165">
        <f t="shared" si="37"/>
        <v>0</v>
      </c>
      <c r="T122" s="150">
        <f>SUMIF(INPUT!$O$7:$VO$7,$C122,INPUT!$O$87:$VO$87)</f>
        <v>0</v>
      </c>
      <c r="U122" s="150">
        <f>'RateBase-G'!L106</f>
        <v>481183.41987538623</v>
      </c>
      <c r="V122" s="150">
        <f t="shared" si="38"/>
        <v>2579.5049408819887</v>
      </c>
      <c r="W122" s="150">
        <f>Y121+Balances!I111</f>
        <v>3.9456191916542593E-4</v>
      </c>
      <c r="X122" s="141">
        <f>SUMIF(INPUT!$O$7:$VO$7,$C122,INPUT!$O$108:$VO$108)</f>
        <v>0</v>
      </c>
      <c r="Y122" s="150">
        <f t="shared" si="51"/>
        <v>3.9456191916542593E-4</v>
      </c>
      <c r="Z122" s="150">
        <f t="shared" si="52"/>
        <v>-2.1315878881312831E-6</v>
      </c>
      <c r="AA122" s="141">
        <f>SUMIF(INPUT!$N$7:$VO$7,$C122,INPUT!$N$167:$VO$167)+SUMIF(INPUT!$N$7:$VO$7,$C122,INPUT!$N$168:$VO$168)</f>
        <v>15195.149888285458</v>
      </c>
      <c r="AB122" s="141">
        <f>SUMIF(INPUT!$N$7:$VO$7,$C122,INPUT!$N$172:$VO$172)+SUMIF(INPUT!$N$7:$VO$7,$C122,INPUT!$N$173:$VO$173)</f>
        <v>2389.6968787655014</v>
      </c>
      <c r="AC122" s="141">
        <f t="shared" si="53"/>
        <v>-2689.1451319991907</v>
      </c>
      <c r="AD122" s="141">
        <f>-SUMIF(INPUT!$N$7:$CK$7,$C122,INPUT!$N$183:$CK$183)</f>
        <v>0</v>
      </c>
      <c r="AE122" s="141">
        <f>-SUMIF(INPUT!$N$7:$CK$7,$C122,INPUT!$N$184:$CK$184)</f>
        <v>0</v>
      </c>
      <c r="AF122" s="141">
        <f t="shared" si="40"/>
        <v>-3875.696457995929</v>
      </c>
      <c r="AG122" s="142" t="e">
        <f>AF122*HLOOKUP(YEAR(C122),INPUT!$E$53:$P$58,6,FALSE)+F122+I122</f>
        <v>#VALUE!</v>
      </c>
      <c r="AI122" s="143"/>
      <c r="AN122" s="23"/>
      <c r="AP122" s="39">
        <f t="shared" si="39"/>
        <v>0</v>
      </c>
    </row>
    <row r="123" spans="1:42" hidden="1" outlineLevel="1">
      <c r="A123" s="23"/>
      <c r="B123" s="23">
        <f t="shared" si="45"/>
        <v>2027</v>
      </c>
      <c r="C123" s="29">
        <v>46419</v>
      </c>
      <c r="D123" s="231"/>
      <c r="E123" s="231">
        <f>SUMIF(INPUT!$F$7:$VO$7,$C123,INPUT!$F$66:$VO$66)</f>
        <v>0</v>
      </c>
      <c r="F123" s="231">
        <f>-SUMIF(INPUT!$F$7:$VO$7,$C123,INPUT!$F$67:$VO$67)</f>
        <v>0</v>
      </c>
      <c r="G123" s="231">
        <f t="shared" si="46"/>
        <v>0</v>
      </c>
      <c r="H123" s="232" t="e">
        <f>SUMIF(INPUT!$F$7:$VO$7,$C123,INPUT!$F$195:$VO$195)</f>
        <v>#VALUE!</v>
      </c>
      <c r="I123" s="231" t="e">
        <f t="shared" si="47"/>
        <v>#VALUE!</v>
      </c>
      <c r="J123" s="140">
        <f>L122+Balances!I112+Balances!J112</f>
        <v>7314.1871392627545</v>
      </c>
      <c r="K123" s="141">
        <f>SUMIF(INPUT!$O$7:$VO$7,$C123,INPUT!$O$87:$VO$87)+SUMIF(INPUT!$O$7:$VO$7,$C123,INPUT!$O$108:$VO$108)</f>
        <v>0</v>
      </c>
      <c r="L123" s="150">
        <f t="shared" si="48"/>
        <v>7314.1871392627545</v>
      </c>
      <c r="M123" s="150">
        <f>O122+Balances!K112</f>
        <v>256330.99417069592</v>
      </c>
      <c r="N123" s="150">
        <f>SUMIF(INPUT!$O$7:$VO$7,$C123,INPUT!$O$129:$VO$129)</f>
        <v>-574.934042524917</v>
      </c>
      <c r="O123" s="150">
        <f t="shared" si="49"/>
        <v>255756.060128171</v>
      </c>
      <c r="P123" s="150">
        <f>R122+Balances!L112</f>
        <v>91924.907659498669</v>
      </c>
      <c r="Q123" s="150">
        <f>SUMIF(INPUT!$O$7:$VO$7,$C123,INPUT!$O$150:$VO$150)</f>
        <v>-3191.1222222222223</v>
      </c>
      <c r="R123" s="150">
        <f t="shared" si="50"/>
        <v>88733.785437276441</v>
      </c>
      <c r="S123" s="165">
        <f t="shared" si="37"/>
        <v>0</v>
      </c>
      <c r="T123" s="150">
        <f>SUMIF(INPUT!$O$7:$VO$7,$C123,INPUT!$O$87:$VO$87)</f>
        <v>0</v>
      </c>
      <c r="U123" s="150">
        <f>'RateBase-G'!L107</f>
        <v>484858.11675803358</v>
      </c>
      <c r="V123" s="150">
        <f t="shared" si="38"/>
        <v>2609.4794491003322</v>
      </c>
      <c r="W123" s="150">
        <f>Y122+Balances!I112</f>
        <v>3.9456191916542593E-4</v>
      </c>
      <c r="X123" s="141">
        <f>SUMIF(INPUT!$O$7:$VO$7,$C123,INPUT!$O$108:$VO$108)</f>
        <v>0</v>
      </c>
      <c r="Y123" s="150">
        <f t="shared" si="51"/>
        <v>3.9456191916542593E-4</v>
      </c>
      <c r="Z123" s="150">
        <f t="shared" si="52"/>
        <v>-2.1315878881312831E-6</v>
      </c>
      <c r="AA123" s="141">
        <f>SUMIF(INPUT!$N$7:$VO$7,$C123,INPUT!$N$167:$VO$167)+SUMIF(INPUT!$N$7:$VO$7,$C123,INPUT!$N$168:$VO$168)</f>
        <v>15195.149888285458</v>
      </c>
      <c r="AB123" s="141">
        <f>SUMIF(INPUT!$N$7:$VO$7,$C123,INPUT!$N$172:$VO$172)+SUMIF(INPUT!$N$7:$VO$7,$C123,INPUT!$N$173:$VO$173)</f>
        <v>2389.6968787655014</v>
      </c>
      <c r="AC123" s="141">
        <f t="shared" si="53"/>
        <v>-2689.1451319991907</v>
      </c>
      <c r="AD123" s="141">
        <f>-SUMIF(INPUT!$N$7:$CK$7,$C123,INPUT!$N$183:$CK$183)</f>
        <v>0</v>
      </c>
      <c r="AE123" s="141">
        <f>-SUMIF(INPUT!$N$7:$CK$7,$C123,INPUT!$N$184:$CK$184)</f>
        <v>0</v>
      </c>
      <c r="AF123" s="141">
        <f t="shared" si="40"/>
        <v>-3845.7219497775855</v>
      </c>
      <c r="AG123" s="142" t="e">
        <f>AF123*HLOOKUP(YEAR(C123),INPUT!$E$53:$P$58,6,FALSE)+F123+I123</f>
        <v>#VALUE!</v>
      </c>
      <c r="AI123" s="143"/>
      <c r="AN123" s="23"/>
      <c r="AP123" s="39">
        <f t="shared" si="39"/>
        <v>0</v>
      </c>
    </row>
    <row r="124" spans="1:42" hidden="1" outlineLevel="1">
      <c r="A124" s="23"/>
      <c r="B124" s="23">
        <f t="shared" si="45"/>
        <v>2027</v>
      </c>
      <c r="C124" s="29">
        <v>46447</v>
      </c>
      <c r="D124" s="231"/>
      <c r="E124" s="231">
        <f>SUMIF(INPUT!$F$7:$VO$7,$C124,INPUT!$F$66:$VO$66)</f>
        <v>0</v>
      </c>
      <c r="F124" s="231">
        <f>-SUMIF(INPUT!$F$7:$VO$7,$C124,INPUT!$F$67:$VO$67)</f>
        <v>0</v>
      </c>
      <c r="G124" s="231">
        <f t="shared" si="46"/>
        <v>0</v>
      </c>
      <c r="H124" s="232" t="e">
        <f>SUMIF(INPUT!$F$7:$VO$7,$C124,INPUT!$F$195:$VO$195)</f>
        <v>#VALUE!</v>
      </c>
      <c r="I124" s="231" t="e">
        <f t="shared" si="47"/>
        <v>#VALUE!</v>
      </c>
      <c r="J124" s="140">
        <f>L123+Balances!I113+Balances!J113</f>
        <v>7314.1871392627545</v>
      </c>
      <c r="K124" s="141">
        <f>SUMIF(INPUT!$O$7:$VO$7,$C124,INPUT!$O$87:$VO$87)+SUMIF(INPUT!$O$7:$VO$7,$C124,INPUT!$O$108:$VO$108)</f>
        <v>0</v>
      </c>
      <c r="L124" s="150">
        <f t="shared" si="48"/>
        <v>7314.1871392627545</v>
      </c>
      <c r="M124" s="150">
        <f>O123+Balances!K113</f>
        <v>255756.060128171</v>
      </c>
      <c r="N124" s="150">
        <f>SUMIF(INPUT!$O$7:$VO$7,$C124,INPUT!$O$129:$VO$129)</f>
        <v>-574.934042524917</v>
      </c>
      <c r="O124" s="150">
        <f t="shared" si="49"/>
        <v>255181.12608564607</v>
      </c>
      <c r="P124" s="150">
        <f>R123+Balances!L113</f>
        <v>88733.785437276441</v>
      </c>
      <c r="Q124" s="150">
        <f>SUMIF(INPUT!$O$7:$VO$7,$C124,INPUT!$O$150:$VO$150)</f>
        <v>-3191.1222222222223</v>
      </c>
      <c r="R124" s="150">
        <f t="shared" si="50"/>
        <v>85542.663215054214</v>
      </c>
      <c r="S124" s="165">
        <f t="shared" si="37"/>
        <v>0</v>
      </c>
      <c r="T124" s="150">
        <f>SUMIF(INPUT!$O$7:$VO$7,$C124,INPUT!$O$87:$VO$87)</f>
        <v>0</v>
      </c>
      <c r="U124" s="150">
        <f>'RateBase-G'!L108</f>
        <v>488483.98362611019</v>
      </c>
      <c r="V124" s="150">
        <f t="shared" si="38"/>
        <v>2629.1997927418188</v>
      </c>
      <c r="W124" s="150">
        <f>Y123+Balances!I113</f>
        <v>3.9456191916542593E-4</v>
      </c>
      <c r="X124" s="141">
        <f>SUMIF(INPUT!$O$7:$VO$7,$C124,INPUT!$O$108:$VO$108)</f>
        <v>0</v>
      </c>
      <c r="Y124" s="150">
        <f t="shared" si="51"/>
        <v>3.9456191916542593E-4</v>
      </c>
      <c r="Z124" s="150">
        <f t="shared" si="52"/>
        <v>-2.1315878881312831E-6</v>
      </c>
      <c r="AA124" s="141">
        <f>SUMIF(INPUT!$N$7:$VO$7,$C124,INPUT!$N$167:$VO$167)+SUMIF(INPUT!$N$7:$VO$7,$C124,INPUT!$N$168:$VO$168)</f>
        <v>15195.149888285458</v>
      </c>
      <c r="AB124" s="141">
        <f>SUMIF(INPUT!$N$7:$VO$7,$C124,INPUT!$N$172:$VO$172)+SUMIF(INPUT!$N$7:$VO$7,$C124,INPUT!$N$173:$VO$173)</f>
        <v>2389.6968787655014</v>
      </c>
      <c r="AC124" s="141">
        <f t="shared" si="53"/>
        <v>-2689.1451319991907</v>
      </c>
      <c r="AD124" s="141">
        <f>-SUMIF(INPUT!$N$7:$CK$7,$C124,INPUT!$N$183:$CK$183)</f>
        <v>0</v>
      </c>
      <c r="AE124" s="141">
        <f>-SUMIF(INPUT!$N$7:$CK$7,$C124,INPUT!$N$184:$CK$184)</f>
        <v>0</v>
      </c>
      <c r="AF124" s="141">
        <f t="shared" si="40"/>
        <v>-3826.0016061360989</v>
      </c>
      <c r="AG124" s="142" t="e">
        <f>AF124*HLOOKUP(YEAR(C124),INPUT!$E$53:$P$58,6,FALSE)+F124+I124</f>
        <v>#VALUE!</v>
      </c>
      <c r="AI124" s="143"/>
      <c r="AN124" s="23"/>
      <c r="AP124" s="39">
        <f t="shared" si="39"/>
        <v>0</v>
      </c>
    </row>
    <row r="125" spans="1:42" hidden="1" outlineLevel="1">
      <c r="A125" s="23"/>
      <c r="B125" s="23">
        <f t="shared" si="45"/>
        <v>2027</v>
      </c>
      <c r="C125" s="29">
        <v>46478</v>
      </c>
      <c r="D125" s="231"/>
      <c r="E125" s="231">
        <f>SUMIF(INPUT!$F$7:$VO$7,$C125,INPUT!$F$66:$VO$66)</f>
        <v>0</v>
      </c>
      <c r="F125" s="231">
        <f>-SUMIF(INPUT!$F$7:$VO$7,$C125,INPUT!$F$67:$VO$67)</f>
        <v>0</v>
      </c>
      <c r="G125" s="231">
        <f t="shared" si="46"/>
        <v>0</v>
      </c>
      <c r="H125" s="232" t="e">
        <f>SUMIF(INPUT!$F$7:$VO$7,$C125,INPUT!$F$195:$VO$195)</f>
        <v>#VALUE!</v>
      </c>
      <c r="I125" s="231" t="e">
        <f t="shared" si="47"/>
        <v>#VALUE!</v>
      </c>
      <c r="J125" s="140">
        <f>L124+Balances!I114+Balances!J114</f>
        <v>7314.1871392627545</v>
      </c>
      <c r="K125" s="141">
        <f>SUMIF(INPUT!$O$7:$VO$7,$C125,INPUT!$O$87:$VO$87)+SUMIF(INPUT!$O$7:$VO$7,$C125,INPUT!$O$108:$VO$108)</f>
        <v>0</v>
      </c>
      <c r="L125" s="150">
        <f t="shared" si="48"/>
        <v>7314.1871392627545</v>
      </c>
      <c r="M125" s="150">
        <f>O124+Balances!K114</f>
        <v>255181.12608564607</v>
      </c>
      <c r="N125" s="150">
        <f>SUMIF(INPUT!$O$7:$VO$7,$C125,INPUT!$O$129:$VO$129)</f>
        <v>-574.934042524917</v>
      </c>
      <c r="O125" s="150">
        <f t="shared" si="49"/>
        <v>254606.19204312115</v>
      </c>
      <c r="P125" s="150">
        <f>R124+Balances!L114</f>
        <v>85542.663215054214</v>
      </c>
      <c r="Q125" s="150">
        <f>SUMIF(INPUT!$O$7:$VO$7,$C125,INPUT!$O$150:$VO$150)</f>
        <v>-3191.1222222222223</v>
      </c>
      <c r="R125" s="150">
        <f t="shared" si="50"/>
        <v>82351.540992831986</v>
      </c>
      <c r="S125" s="165">
        <f t="shared" si="37"/>
        <v>0</v>
      </c>
      <c r="T125" s="150">
        <f>SUMIF(INPUT!$O$7:$VO$7,$C125,INPUT!$O$87:$VO$87)</f>
        <v>0</v>
      </c>
      <c r="U125" s="150">
        <f>'RateBase-G'!L109</f>
        <v>492062.59564137663</v>
      </c>
      <c r="V125" s="150">
        <f t="shared" si="38"/>
        <v>2648.6605911388292</v>
      </c>
      <c r="W125" s="150">
        <f>Y124+Balances!I114</f>
        <v>3.9456191916542593E-4</v>
      </c>
      <c r="X125" s="141">
        <f>SUMIF(INPUT!$O$7:$VO$7,$C125,INPUT!$O$108:$VO$108)</f>
        <v>0</v>
      </c>
      <c r="Y125" s="150">
        <f t="shared" si="51"/>
        <v>3.9456191916542593E-4</v>
      </c>
      <c r="Z125" s="150">
        <f t="shared" si="52"/>
        <v>-2.1315878881312831E-6</v>
      </c>
      <c r="AA125" s="141">
        <f>SUMIF(INPUT!$N$7:$VO$7,$C125,INPUT!$N$167:$VO$167)+SUMIF(INPUT!$N$7:$VO$7,$C125,INPUT!$N$168:$VO$168)</f>
        <v>15195.149888285458</v>
      </c>
      <c r="AB125" s="141">
        <f>SUMIF(INPUT!$N$7:$VO$7,$C125,INPUT!$N$172:$VO$172)+SUMIF(INPUT!$N$7:$VO$7,$C125,INPUT!$N$173:$VO$173)</f>
        <v>2389.6968787655014</v>
      </c>
      <c r="AC125" s="141">
        <f t="shared" si="53"/>
        <v>-2689.1451319991907</v>
      </c>
      <c r="AD125" s="141">
        <f>-SUMIF(INPUT!$N$7:$CK$7,$C125,INPUT!$N$183:$CK$183)</f>
        <v>0</v>
      </c>
      <c r="AE125" s="141">
        <f>-SUMIF(INPUT!$N$7:$CK$7,$C125,INPUT!$N$184:$CK$184)</f>
        <v>0</v>
      </c>
      <c r="AF125" s="141">
        <f t="shared" si="40"/>
        <v>-3806.5408077390885</v>
      </c>
      <c r="AG125" s="142" t="e">
        <f>AF125*HLOOKUP(YEAR(C125),INPUT!$E$53:$P$58,6,FALSE)+F125+I125</f>
        <v>#VALUE!</v>
      </c>
      <c r="AI125" s="143"/>
      <c r="AN125" s="23"/>
      <c r="AP125" s="39">
        <f t="shared" si="39"/>
        <v>0</v>
      </c>
    </row>
    <row r="126" spans="1:42" hidden="1" outlineLevel="1">
      <c r="A126" s="23"/>
      <c r="B126" s="23">
        <f t="shared" si="45"/>
        <v>2027</v>
      </c>
      <c r="C126" s="29">
        <v>46508</v>
      </c>
      <c r="D126" s="231"/>
      <c r="E126" s="231">
        <f>SUMIF(INPUT!$F$7:$VO$7,$C126,INPUT!$F$66:$VO$66)</f>
        <v>0</v>
      </c>
      <c r="F126" s="231">
        <f>-SUMIF(INPUT!$F$7:$VO$7,$C126,INPUT!$F$67:$VO$67)</f>
        <v>0</v>
      </c>
      <c r="G126" s="231">
        <f t="shared" si="46"/>
        <v>0</v>
      </c>
      <c r="H126" s="232" t="e">
        <f>SUMIF(INPUT!$F$7:$VO$7,$C126,INPUT!$F$195:$VO$195)</f>
        <v>#VALUE!</v>
      </c>
      <c r="I126" s="231" t="e">
        <f t="shared" si="47"/>
        <v>#VALUE!</v>
      </c>
      <c r="J126" s="140">
        <f>L125+Balances!I115+Balances!J115</f>
        <v>7314.1871392627545</v>
      </c>
      <c r="K126" s="141">
        <f>SUMIF(INPUT!$O$7:$VO$7,$C126,INPUT!$O$87:$VO$87)+SUMIF(INPUT!$O$7:$VO$7,$C126,INPUT!$O$108:$VO$108)</f>
        <v>0</v>
      </c>
      <c r="L126" s="150">
        <f t="shared" si="48"/>
        <v>7314.1871392627545</v>
      </c>
      <c r="M126" s="150">
        <f>O125+Balances!K115</f>
        <v>254606.19204312115</v>
      </c>
      <c r="N126" s="150">
        <f>SUMIF(INPUT!$O$7:$VO$7,$C126,INPUT!$O$129:$VO$129)</f>
        <v>-574.934042524917</v>
      </c>
      <c r="O126" s="150">
        <f t="shared" si="49"/>
        <v>254031.25800059622</v>
      </c>
      <c r="P126" s="150">
        <f>R125+Balances!L115</f>
        <v>82351.540992831986</v>
      </c>
      <c r="Q126" s="150">
        <f>SUMIF(INPUT!$O$7:$VO$7,$C126,INPUT!$O$150:$VO$150)</f>
        <v>-3191.1222222222223</v>
      </c>
      <c r="R126" s="150">
        <f t="shared" si="50"/>
        <v>79160.418770609758</v>
      </c>
      <c r="S126" s="165">
        <f t="shared" si="37"/>
        <v>0</v>
      </c>
      <c r="T126" s="150">
        <f>SUMIF(INPUT!$O$7:$VO$7,$C126,INPUT!$O$87:$VO$87)</f>
        <v>0</v>
      </c>
      <c r="U126" s="150">
        <f>'RateBase-G'!L110</f>
        <v>495592.37764207239</v>
      </c>
      <c r="V126" s="150">
        <f t="shared" si="38"/>
        <v>2667.861844291363</v>
      </c>
      <c r="W126" s="150">
        <f>Y125+Balances!I115</f>
        <v>3.9456191916542593E-4</v>
      </c>
      <c r="X126" s="141">
        <f>SUMIF(INPUT!$O$7:$VO$7,$C126,INPUT!$O$108:$VO$108)</f>
        <v>0</v>
      </c>
      <c r="Y126" s="150">
        <f t="shared" si="51"/>
        <v>3.9456191916542593E-4</v>
      </c>
      <c r="Z126" s="150">
        <f t="shared" si="52"/>
        <v>-2.1315878881312831E-6</v>
      </c>
      <c r="AA126" s="141">
        <f>SUMIF(INPUT!$N$7:$VO$7,$C126,INPUT!$N$167:$VO$167)+SUMIF(INPUT!$N$7:$VO$7,$C126,INPUT!$N$168:$VO$168)</f>
        <v>15195.149888285458</v>
      </c>
      <c r="AB126" s="141">
        <f>SUMIF(INPUT!$N$7:$VO$7,$C126,INPUT!$N$172:$VO$172)+SUMIF(INPUT!$N$7:$VO$7,$C126,INPUT!$N$173:$VO$173)</f>
        <v>2389.6968787655014</v>
      </c>
      <c r="AC126" s="141">
        <f t="shared" si="53"/>
        <v>-2689.1451319991907</v>
      </c>
      <c r="AD126" s="141">
        <f>-SUMIF(INPUT!$N$7:$CK$7,$C126,INPUT!$N$183:$CK$183)</f>
        <v>0</v>
      </c>
      <c r="AE126" s="141">
        <f>-SUMIF(INPUT!$N$7:$CK$7,$C126,INPUT!$N$184:$CK$184)</f>
        <v>0</v>
      </c>
      <c r="AF126" s="141">
        <f t="shared" si="40"/>
        <v>-3787.3395545865546</v>
      </c>
      <c r="AG126" s="142" t="e">
        <f>AF126*HLOOKUP(YEAR(C126),INPUT!$E$53:$P$58,6,FALSE)+F126+I126</f>
        <v>#VALUE!</v>
      </c>
      <c r="AI126" s="143"/>
      <c r="AN126" s="23"/>
      <c r="AP126" s="39">
        <f t="shared" si="39"/>
        <v>0</v>
      </c>
    </row>
    <row r="127" spans="1:42" hidden="1" outlineLevel="1">
      <c r="A127" s="23"/>
      <c r="B127" s="23">
        <f t="shared" si="45"/>
        <v>2027</v>
      </c>
      <c r="C127" s="29">
        <v>46539</v>
      </c>
      <c r="D127" s="231"/>
      <c r="E127" s="231">
        <f>SUMIF(INPUT!$F$7:$VO$7,$C127,INPUT!$F$66:$VO$66)</f>
        <v>0</v>
      </c>
      <c r="F127" s="231">
        <f>-SUMIF(INPUT!$F$7:$VO$7,$C127,INPUT!$F$67:$VO$67)</f>
        <v>0</v>
      </c>
      <c r="G127" s="231">
        <f t="shared" si="46"/>
        <v>0</v>
      </c>
      <c r="H127" s="232" t="e">
        <f>SUMIF(INPUT!$F$7:$VO$7,$C127,INPUT!$F$195:$VO$195)</f>
        <v>#VALUE!</v>
      </c>
      <c r="I127" s="231" t="e">
        <f t="shared" si="47"/>
        <v>#VALUE!</v>
      </c>
      <c r="J127" s="140">
        <f>L126+Balances!I116+Balances!J116</f>
        <v>7314.1871392627545</v>
      </c>
      <c r="K127" s="141">
        <f>SUMIF(INPUT!$O$7:$VO$7,$C127,INPUT!$O$87:$VO$87)+SUMIF(INPUT!$O$7:$VO$7,$C127,INPUT!$O$108:$VO$108)</f>
        <v>0</v>
      </c>
      <c r="L127" s="150">
        <f t="shared" si="48"/>
        <v>7314.1871392627545</v>
      </c>
      <c r="M127" s="150">
        <f>O126+Balances!K116</f>
        <v>254031.25800059622</v>
      </c>
      <c r="N127" s="150">
        <f>SUMIF(INPUT!$O$7:$VO$7,$C127,INPUT!$O$129:$VO$129)</f>
        <v>-574.934042524917</v>
      </c>
      <c r="O127" s="150">
        <f t="shared" si="49"/>
        <v>253456.3239580713</v>
      </c>
      <c r="P127" s="150">
        <f>R126+Balances!L116</f>
        <v>79160.418770609758</v>
      </c>
      <c r="Q127" s="150">
        <f>SUMIF(INPUT!$O$7:$VO$7,$C127,INPUT!$O$150:$VO$150)</f>
        <v>-3191.1222222222223</v>
      </c>
      <c r="R127" s="150">
        <f t="shared" si="50"/>
        <v>75969.29654838753</v>
      </c>
      <c r="S127" s="165">
        <f t="shared" si="37"/>
        <v>0</v>
      </c>
      <c r="T127" s="150">
        <f>SUMIF(INPUT!$O$7:$VO$7,$C127,INPUT!$O$87:$VO$87)</f>
        <v>0</v>
      </c>
      <c r="U127" s="150">
        <f>'RateBase-G'!L111</f>
        <v>499074.90478995797</v>
      </c>
      <c r="V127" s="150">
        <f t="shared" si="38"/>
        <v>2686.8035521994207</v>
      </c>
      <c r="W127" s="150">
        <f>Y126+Balances!I116</f>
        <v>3.9456191916542593E-4</v>
      </c>
      <c r="X127" s="141">
        <f>SUMIF(INPUT!$O$7:$VO$7,$C127,INPUT!$O$108:$VO$108)</f>
        <v>0</v>
      </c>
      <c r="Y127" s="150">
        <f t="shared" si="51"/>
        <v>3.9456191916542593E-4</v>
      </c>
      <c r="Z127" s="150">
        <f t="shared" si="52"/>
        <v>-2.1315878881312831E-6</v>
      </c>
      <c r="AA127" s="141">
        <f>SUMIF(INPUT!$N$7:$VO$7,$C127,INPUT!$N$167:$VO$167)+SUMIF(INPUT!$N$7:$VO$7,$C127,INPUT!$N$168:$VO$168)</f>
        <v>15195.149888285458</v>
      </c>
      <c r="AB127" s="141">
        <f>SUMIF(INPUT!$N$7:$VO$7,$C127,INPUT!$N$172:$VO$172)+SUMIF(INPUT!$N$7:$VO$7,$C127,INPUT!$N$173:$VO$173)</f>
        <v>2389.6968787655014</v>
      </c>
      <c r="AC127" s="141">
        <f t="shared" si="53"/>
        <v>-2689.1451319991907</v>
      </c>
      <c r="AD127" s="141">
        <f>-SUMIF(INPUT!$N$7:$CK$7,$C127,INPUT!$N$183:$CK$183)</f>
        <v>0</v>
      </c>
      <c r="AE127" s="141">
        <f>-SUMIF(INPUT!$N$7:$CK$7,$C127,INPUT!$N$184:$CK$184)</f>
        <v>0</v>
      </c>
      <c r="AF127" s="141">
        <f t="shared" si="40"/>
        <v>-3768.397846678497</v>
      </c>
      <c r="AG127" s="142" t="e">
        <f>AF127*HLOOKUP(YEAR(C127),INPUT!$E$53:$P$58,6,FALSE)+F127+I127</f>
        <v>#VALUE!</v>
      </c>
      <c r="AI127" s="143"/>
      <c r="AN127" s="23"/>
      <c r="AP127" s="39">
        <f t="shared" si="39"/>
        <v>0</v>
      </c>
    </row>
    <row r="128" spans="1:42" hidden="1" outlineLevel="1">
      <c r="A128" s="23"/>
      <c r="B128" s="23">
        <f t="shared" si="45"/>
        <v>2027</v>
      </c>
      <c r="C128" s="29">
        <v>46569</v>
      </c>
      <c r="D128" s="231"/>
      <c r="E128" s="231">
        <f>SUMIF(INPUT!$F$7:$VO$7,$C128,INPUT!$F$66:$VO$66)</f>
        <v>0</v>
      </c>
      <c r="F128" s="231">
        <f>-SUMIF(INPUT!$F$7:$VO$7,$C128,INPUT!$F$67:$VO$67)</f>
        <v>0</v>
      </c>
      <c r="G128" s="231">
        <f t="shared" si="46"/>
        <v>0</v>
      </c>
      <c r="H128" s="232" t="e">
        <f>SUMIF(INPUT!$F$7:$VO$7,$C128,INPUT!$F$195:$VO$195)</f>
        <v>#VALUE!</v>
      </c>
      <c r="I128" s="231" t="e">
        <f t="shared" si="47"/>
        <v>#VALUE!</v>
      </c>
      <c r="J128" s="140">
        <f>L127+Balances!I117+Balances!J117</f>
        <v>7314.1871392627545</v>
      </c>
      <c r="K128" s="141">
        <f>SUMIF(INPUT!$O$7:$VO$7,$C128,INPUT!$O$87:$VO$87)+SUMIF(INPUT!$O$7:$VO$7,$C128,INPUT!$O$108:$VO$108)</f>
        <v>0</v>
      </c>
      <c r="L128" s="150">
        <f t="shared" si="48"/>
        <v>7314.1871392627545</v>
      </c>
      <c r="M128" s="150">
        <f>O127+Balances!K117</f>
        <v>253456.3239580713</v>
      </c>
      <c r="N128" s="150">
        <f>SUMIF(INPUT!$O$7:$VO$7,$C128,INPUT!$O$129:$VO$129)</f>
        <v>-574.934042524917</v>
      </c>
      <c r="O128" s="150">
        <f t="shared" si="49"/>
        <v>252881.38991554637</v>
      </c>
      <c r="P128" s="150">
        <f>R127+Balances!L117</f>
        <v>75969.29654838753</v>
      </c>
      <c r="Q128" s="150">
        <f>SUMIF(INPUT!$O$7:$VO$7,$C128,INPUT!$O$150:$VO$150)</f>
        <v>-3191.1222222222223</v>
      </c>
      <c r="R128" s="150">
        <f t="shared" si="50"/>
        <v>72778.174326165303</v>
      </c>
      <c r="S128" s="165">
        <f t="shared" si="37"/>
        <v>0</v>
      </c>
      <c r="T128" s="150">
        <f>SUMIF(INPUT!$O$7:$VO$7,$C128,INPUT!$O$87:$VO$87)</f>
        <v>0</v>
      </c>
      <c r="U128" s="150">
        <f>'RateBase-G'!L112</f>
        <v>502508.60192327283</v>
      </c>
      <c r="V128" s="150">
        <f t="shared" si="38"/>
        <v>2705.4857148630017</v>
      </c>
      <c r="W128" s="150">
        <f>Y127+Balances!I117</f>
        <v>3.9456191916542593E-4</v>
      </c>
      <c r="X128" s="141">
        <f>SUMIF(INPUT!$O$7:$VO$7,$C128,INPUT!$O$108:$VO$108)</f>
        <v>0</v>
      </c>
      <c r="Y128" s="150">
        <f t="shared" si="51"/>
        <v>3.9456191916542593E-4</v>
      </c>
      <c r="Z128" s="150">
        <f t="shared" si="52"/>
        <v>-2.1315878881312831E-6</v>
      </c>
      <c r="AA128" s="141">
        <f>SUMIF(INPUT!$N$7:$VO$7,$C128,INPUT!$N$167:$VO$167)+SUMIF(INPUT!$N$7:$VO$7,$C128,INPUT!$N$168:$VO$168)</f>
        <v>15195.149888285458</v>
      </c>
      <c r="AB128" s="141">
        <f>SUMIF(INPUT!$N$7:$VO$7,$C128,INPUT!$N$172:$VO$172)+SUMIF(INPUT!$N$7:$VO$7,$C128,INPUT!$N$173:$VO$173)</f>
        <v>2389.6968787655014</v>
      </c>
      <c r="AC128" s="141">
        <f t="shared" si="53"/>
        <v>-2689.1451319991907</v>
      </c>
      <c r="AD128" s="141">
        <f>-SUMIF(INPUT!$N$7:$CK$7,$C128,INPUT!$N$183:$CK$183)</f>
        <v>0</v>
      </c>
      <c r="AE128" s="141">
        <f>-SUMIF(INPUT!$N$7:$CK$7,$C128,INPUT!$N$184:$CK$184)</f>
        <v>0</v>
      </c>
      <c r="AF128" s="141">
        <f t="shared" si="40"/>
        <v>-3749.715684014916</v>
      </c>
      <c r="AG128" s="142" t="e">
        <f>AF128*HLOOKUP(YEAR(C128),INPUT!$E$53:$P$58,6,FALSE)+F128+I128</f>
        <v>#VALUE!</v>
      </c>
      <c r="AI128" s="143"/>
      <c r="AN128" s="23"/>
      <c r="AP128" s="39">
        <f t="shared" si="39"/>
        <v>0</v>
      </c>
    </row>
    <row r="129" spans="1:42" hidden="1" outlineLevel="1">
      <c r="A129" s="23"/>
      <c r="B129" s="23">
        <f t="shared" si="45"/>
        <v>2027</v>
      </c>
      <c r="C129" s="29">
        <v>46600</v>
      </c>
      <c r="D129" s="231"/>
      <c r="E129" s="231">
        <f>SUMIF(INPUT!$F$7:$VO$7,$C129,INPUT!$F$66:$VO$66)</f>
        <v>0</v>
      </c>
      <c r="F129" s="231">
        <f>-SUMIF(INPUT!$F$7:$VO$7,$C129,INPUT!$F$67:$VO$67)</f>
        <v>0</v>
      </c>
      <c r="G129" s="231">
        <f t="shared" si="46"/>
        <v>0</v>
      </c>
      <c r="H129" s="232" t="e">
        <f>SUMIF(INPUT!$F$7:$VO$7,$C129,INPUT!$F$195:$VO$195)</f>
        <v>#VALUE!</v>
      </c>
      <c r="I129" s="231" t="e">
        <f t="shared" si="47"/>
        <v>#VALUE!</v>
      </c>
      <c r="J129" s="140">
        <f>L128+Balances!I118+Balances!J118</f>
        <v>7314.1871392627545</v>
      </c>
      <c r="K129" s="141">
        <f>SUMIF(INPUT!$O$7:$VO$7,$C129,INPUT!$O$87:$VO$87)+SUMIF(INPUT!$O$7:$VO$7,$C129,INPUT!$O$108:$VO$108)</f>
        <v>0</v>
      </c>
      <c r="L129" s="150">
        <f t="shared" si="48"/>
        <v>7314.1871392627545</v>
      </c>
      <c r="M129" s="150">
        <f>O128+Balances!K118</f>
        <v>252881.38991554637</v>
      </c>
      <c r="N129" s="150">
        <f>SUMIF(INPUT!$O$7:$VO$7,$C129,INPUT!$O$129:$VO$129)</f>
        <v>-574.934042524917</v>
      </c>
      <c r="O129" s="150">
        <f t="shared" si="49"/>
        <v>252306.45587302145</v>
      </c>
      <c r="P129" s="150">
        <f>R128+Balances!L118</f>
        <v>72778.174326165303</v>
      </c>
      <c r="Q129" s="150">
        <f>SUMIF(INPUT!$O$7:$VO$7,$C129,INPUT!$O$150:$VO$150)</f>
        <v>-3191.1222222222223</v>
      </c>
      <c r="R129" s="150">
        <f t="shared" si="50"/>
        <v>69587.052103943075</v>
      </c>
      <c r="S129" s="165">
        <f t="shared" si="37"/>
        <v>0</v>
      </c>
      <c r="T129" s="150">
        <f>SUMIF(INPUT!$O$7:$VO$7,$C129,INPUT!$O$87:$VO$87)</f>
        <v>0</v>
      </c>
      <c r="U129" s="150">
        <f>'RateBase-G'!L113</f>
        <v>505893.46904201718</v>
      </c>
      <c r="V129" s="150">
        <f t="shared" si="38"/>
        <v>2723.9040774420328</v>
      </c>
      <c r="W129" s="150">
        <f>Y128+Balances!I118</f>
        <v>3.9456191916542593E-4</v>
      </c>
      <c r="X129" s="141">
        <f>SUMIF(INPUT!$O$7:$VO$7,$C129,INPUT!$O$108:$VO$108)</f>
        <v>0</v>
      </c>
      <c r="Y129" s="150">
        <f t="shared" si="51"/>
        <v>3.9456191916542593E-4</v>
      </c>
      <c r="Z129" s="150">
        <f t="shared" si="52"/>
        <v>-2.1315878881312831E-6</v>
      </c>
      <c r="AA129" s="141">
        <f>SUMIF(INPUT!$N$7:$VO$7,$C129,INPUT!$N$167:$VO$167)+SUMIF(INPUT!$N$7:$VO$7,$C129,INPUT!$N$168:$VO$168)</f>
        <v>15195.149888285458</v>
      </c>
      <c r="AB129" s="141">
        <f>SUMIF(INPUT!$N$7:$VO$7,$C129,INPUT!$N$172:$VO$172)+SUMIF(INPUT!$N$7:$VO$7,$C129,INPUT!$N$173:$VO$173)</f>
        <v>2389.6968787655014</v>
      </c>
      <c r="AC129" s="141">
        <f t="shared" si="53"/>
        <v>-2689.1451319991907</v>
      </c>
      <c r="AD129" s="141">
        <f>-SUMIF(INPUT!$N$7:$CK$7,$C129,INPUT!$N$183:$CK$183)</f>
        <v>0</v>
      </c>
      <c r="AE129" s="141">
        <f>-SUMIF(INPUT!$N$7:$CK$7,$C129,INPUT!$N$184:$CK$184)</f>
        <v>0</v>
      </c>
      <c r="AF129" s="141">
        <f t="shared" si="40"/>
        <v>-3731.2973214358849</v>
      </c>
      <c r="AG129" s="142" t="e">
        <f>AF129*HLOOKUP(YEAR(C129),INPUT!$E$53:$P$58,6,FALSE)+F129+I129</f>
        <v>#VALUE!</v>
      </c>
      <c r="AI129" s="143"/>
      <c r="AN129" s="23"/>
      <c r="AP129" s="39">
        <f t="shared" si="39"/>
        <v>0</v>
      </c>
    </row>
    <row r="130" spans="1:42" hidden="1" outlineLevel="1">
      <c r="A130" s="23"/>
      <c r="B130" s="23">
        <f t="shared" si="45"/>
        <v>2027</v>
      </c>
      <c r="C130" s="29">
        <v>46631</v>
      </c>
      <c r="D130" s="231"/>
      <c r="E130" s="231">
        <f>SUMIF(INPUT!$F$7:$VO$7,$C130,INPUT!$F$66:$VO$66)</f>
        <v>0</v>
      </c>
      <c r="F130" s="231">
        <f>-SUMIF(INPUT!$F$7:$VO$7,$C130,INPUT!$F$67:$VO$67)</f>
        <v>0</v>
      </c>
      <c r="G130" s="231">
        <f t="shared" si="46"/>
        <v>0</v>
      </c>
      <c r="H130" s="232" t="e">
        <f>SUMIF(INPUT!$F$7:$VO$7,$C130,INPUT!$F$195:$VO$195)</f>
        <v>#VALUE!</v>
      </c>
      <c r="I130" s="231" t="e">
        <f t="shared" si="47"/>
        <v>#VALUE!</v>
      </c>
      <c r="J130" s="140">
        <f>L129+Balances!I119+Balances!J119</f>
        <v>7314.1871392627545</v>
      </c>
      <c r="K130" s="141">
        <f>SUMIF(INPUT!$O$7:$VO$7,$C130,INPUT!$O$87:$VO$87)+SUMIF(INPUT!$O$7:$VO$7,$C130,INPUT!$O$108:$VO$108)</f>
        <v>0</v>
      </c>
      <c r="L130" s="150">
        <f t="shared" si="48"/>
        <v>7314.1871392627545</v>
      </c>
      <c r="M130" s="150">
        <f>O129+Balances!K119</f>
        <v>252306.45587302145</v>
      </c>
      <c r="N130" s="150">
        <f>SUMIF(INPUT!$O$7:$VO$7,$C130,INPUT!$O$129:$VO$129)</f>
        <v>-574.934042524917</v>
      </c>
      <c r="O130" s="150">
        <f t="shared" si="49"/>
        <v>251731.52183049652</v>
      </c>
      <c r="P130" s="150">
        <f>R129+Balances!L119</f>
        <v>69587.052103943075</v>
      </c>
      <c r="Q130" s="150">
        <f>SUMIF(INPUT!$O$7:$VO$7,$C130,INPUT!$O$150:$VO$150)</f>
        <v>-3191.1222222222223</v>
      </c>
      <c r="R130" s="150">
        <f t="shared" si="50"/>
        <v>66395.929881720847</v>
      </c>
      <c r="S130" s="165">
        <f t="shared" si="37"/>
        <v>0</v>
      </c>
      <c r="T130" s="150">
        <f>SUMIF(INPUT!$O$7:$VO$7,$C130,INPUT!$O$87:$VO$87)</f>
        <v>0</v>
      </c>
      <c r="U130" s="150">
        <f>'RateBase-G'!L114</f>
        <v>509231.08130795119</v>
      </c>
      <c r="V130" s="150">
        <f t="shared" si="38"/>
        <v>2742.0628947765872</v>
      </c>
      <c r="W130" s="150">
        <f>Y129+Balances!I119</f>
        <v>3.9456191916542593E-4</v>
      </c>
      <c r="X130" s="141">
        <f>SUMIF(INPUT!$O$7:$VO$7,$C130,INPUT!$O$108:$VO$108)</f>
        <v>0</v>
      </c>
      <c r="Y130" s="150">
        <f t="shared" si="51"/>
        <v>3.9456191916542593E-4</v>
      </c>
      <c r="Z130" s="150">
        <f t="shared" si="52"/>
        <v>-2.1315878881312831E-6</v>
      </c>
      <c r="AA130" s="141">
        <f>SUMIF(INPUT!$N$7:$VO$7,$C130,INPUT!$N$167:$VO$167)+SUMIF(INPUT!$N$7:$VO$7,$C130,INPUT!$N$168:$VO$168)</f>
        <v>15195.149888285458</v>
      </c>
      <c r="AB130" s="141">
        <f>SUMIF(INPUT!$N$7:$VO$7,$C130,INPUT!$N$172:$VO$172)+SUMIF(INPUT!$N$7:$VO$7,$C130,INPUT!$N$173:$VO$173)</f>
        <v>2389.6968787655014</v>
      </c>
      <c r="AC130" s="141">
        <f t="shared" si="53"/>
        <v>-2689.1451319991907</v>
      </c>
      <c r="AD130" s="141">
        <f>-SUMIF(INPUT!$N$7:$CK$7,$C130,INPUT!$N$183:$CK$183)</f>
        <v>0</v>
      </c>
      <c r="AE130" s="141">
        <f>-SUMIF(INPUT!$N$7:$CK$7,$C130,INPUT!$N$184:$CK$184)</f>
        <v>0</v>
      </c>
      <c r="AF130" s="141">
        <f t="shared" si="40"/>
        <v>-3713.1385041013305</v>
      </c>
      <c r="AG130" s="142" t="e">
        <f>AF130*HLOOKUP(YEAR(C130),INPUT!$E$53:$P$58,6,FALSE)+F130+I130</f>
        <v>#VALUE!</v>
      </c>
      <c r="AI130" s="143"/>
      <c r="AN130" s="23"/>
      <c r="AP130" s="39">
        <f t="shared" si="39"/>
        <v>0</v>
      </c>
    </row>
    <row r="131" spans="1:42" hidden="1" outlineLevel="1">
      <c r="A131" s="23"/>
      <c r="B131" s="23">
        <f t="shared" si="45"/>
        <v>2027</v>
      </c>
      <c r="C131" s="29">
        <v>46661</v>
      </c>
      <c r="D131" s="231"/>
      <c r="E131" s="231">
        <f>SUMIF(INPUT!$F$7:$VO$7,$C131,INPUT!$F$66:$VO$66)</f>
        <v>0</v>
      </c>
      <c r="F131" s="231">
        <f>-SUMIF(INPUT!$F$7:$VO$7,$C131,INPUT!$F$67:$VO$67)</f>
        <v>0</v>
      </c>
      <c r="G131" s="231">
        <f t="shared" si="46"/>
        <v>0</v>
      </c>
      <c r="H131" s="232" t="e">
        <f>SUMIF(INPUT!$F$7:$VO$7,$C131,INPUT!$F$195:$VO$195)</f>
        <v>#VALUE!</v>
      </c>
      <c r="I131" s="231" t="e">
        <f t="shared" si="47"/>
        <v>#VALUE!</v>
      </c>
      <c r="J131" s="140">
        <f>L130+Balances!I120+Balances!J120</f>
        <v>7314.1871392627545</v>
      </c>
      <c r="K131" s="141">
        <f>SUMIF(INPUT!$O$7:$VO$7,$C131,INPUT!$O$87:$VO$87)+SUMIF(INPUT!$O$7:$VO$7,$C131,INPUT!$O$108:$VO$108)</f>
        <v>0</v>
      </c>
      <c r="L131" s="150">
        <f t="shared" si="48"/>
        <v>7314.1871392627545</v>
      </c>
      <c r="M131" s="150">
        <f>O130+Balances!K120</f>
        <v>251731.52183049652</v>
      </c>
      <c r="N131" s="150">
        <f>SUMIF(INPUT!$O$7:$VO$7,$C131,INPUT!$O$129:$VO$129)</f>
        <v>-574.934042524917</v>
      </c>
      <c r="O131" s="150">
        <f t="shared" si="49"/>
        <v>251156.5877879716</v>
      </c>
      <c r="P131" s="150">
        <f>R130+Balances!L120</f>
        <v>66395.929881720847</v>
      </c>
      <c r="Q131" s="150">
        <f>SUMIF(INPUT!$O$7:$VO$7,$C131,INPUT!$O$150:$VO$150)</f>
        <v>-3191.1222222222223</v>
      </c>
      <c r="R131" s="150">
        <f t="shared" si="50"/>
        <v>63204.807659498627</v>
      </c>
      <c r="S131" s="165">
        <f t="shared" si="37"/>
        <v>0</v>
      </c>
      <c r="T131" s="150">
        <f>SUMIF(INPUT!$O$7:$VO$7,$C131,INPUT!$O$87:$VO$87)</f>
        <v>0</v>
      </c>
      <c r="U131" s="150">
        <f>'RateBase-G'!L115</f>
        <v>512519.86355931469</v>
      </c>
      <c r="V131" s="150">
        <f t="shared" si="38"/>
        <v>2759.9621668666659</v>
      </c>
      <c r="W131" s="150">
        <f>Y130+Balances!I120</f>
        <v>3.9456191916542593E-4</v>
      </c>
      <c r="X131" s="141">
        <f>SUMIF(INPUT!$O$7:$VO$7,$C131,INPUT!$O$108:$VO$108)</f>
        <v>0</v>
      </c>
      <c r="Y131" s="150">
        <f t="shared" si="51"/>
        <v>3.9456191916542593E-4</v>
      </c>
      <c r="Z131" s="150">
        <f t="shared" si="52"/>
        <v>-2.1315878881312831E-6</v>
      </c>
      <c r="AA131" s="141">
        <f>SUMIF(INPUT!$N$7:$VO$7,$C131,INPUT!$N$167:$VO$167)+SUMIF(INPUT!$N$7:$VO$7,$C131,INPUT!$N$168:$VO$168)</f>
        <v>15195.149888285458</v>
      </c>
      <c r="AB131" s="141">
        <f>SUMIF(INPUT!$N$7:$VO$7,$C131,INPUT!$N$172:$VO$172)+SUMIF(INPUT!$N$7:$VO$7,$C131,INPUT!$N$173:$VO$173)</f>
        <v>2389.6968787655014</v>
      </c>
      <c r="AC131" s="141">
        <f t="shared" si="53"/>
        <v>-2689.1451319991907</v>
      </c>
      <c r="AD131" s="141">
        <f>-SUMIF(INPUT!$N$7:$CK$7,$C131,INPUT!$N$183:$CK$183)</f>
        <v>0</v>
      </c>
      <c r="AE131" s="141">
        <f>-SUMIF(INPUT!$N$7:$CK$7,$C131,INPUT!$N$184:$CK$184)</f>
        <v>0</v>
      </c>
      <c r="AF131" s="141">
        <f t="shared" si="40"/>
        <v>-3695.2392320112517</v>
      </c>
      <c r="AG131" s="142" t="e">
        <f>AF131*HLOOKUP(YEAR(C131),INPUT!$E$53:$P$58,6,FALSE)+F131+I131</f>
        <v>#VALUE!</v>
      </c>
      <c r="AI131" s="143"/>
      <c r="AN131" s="23"/>
      <c r="AP131" s="39">
        <f t="shared" si="39"/>
        <v>0</v>
      </c>
    </row>
    <row r="132" spans="1:42" hidden="1" outlineLevel="1">
      <c r="A132" s="23"/>
      <c r="B132" s="23">
        <f t="shared" si="45"/>
        <v>2027</v>
      </c>
      <c r="C132" s="29">
        <v>46692</v>
      </c>
      <c r="D132" s="231"/>
      <c r="E132" s="231">
        <f>SUMIF(INPUT!$F$7:$VO$7,$C132,INPUT!$F$66:$VO$66)</f>
        <v>0</v>
      </c>
      <c r="F132" s="231">
        <f>-SUMIF(INPUT!$F$7:$VO$7,$C132,INPUT!$F$67:$VO$67)</f>
        <v>0</v>
      </c>
      <c r="G132" s="231">
        <f t="shared" si="46"/>
        <v>0</v>
      </c>
      <c r="H132" s="232" t="e">
        <f>SUMIF(INPUT!$F$7:$VO$7,$C132,INPUT!$F$195:$VO$195)</f>
        <v>#VALUE!</v>
      </c>
      <c r="I132" s="231" t="e">
        <f t="shared" si="47"/>
        <v>#VALUE!</v>
      </c>
      <c r="J132" s="140">
        <f>L131+Balances!I121+Balances!J121</f>
        <v>7314.1871392627545</v>
      </c>
      <c r="K132" s="141">
        <f>SUMIF(INPUT!$O$7:$VO$7,$C132,INPUT!$O$87:$VO$87)+SUMIF(INPUT!$O$7:$VO$7,$C132,INPUT!$O$108:$VO$108)</f>
        <v>0</v>
      </c>
      <c r="L132" s="150">
        <f t="shared" si="48"/>
        <v>7314.1871392627545</v>
      </c>
      <c r="M132" s="150">
        <f>O131+Balances!K121</f>
        <v>251156.5877879716</v>
      </c>
      <c r="N132" s="150">
        <f>SUMIF(INPUT!$O$7:$VO$7,$C132,INPUT!$O$129:$VO$129)</f>
        <v>-574.934042524917</v>
      </c>
      <c r="O132" s="150">
        <f t="shared" si="49"/>
        <v>250581.65374544667</v>
      </c>
      <c r="P132" s="150">
        <f>R131+Balances!L121</f>
        <v>63204.807659498627</v>
      </c>
      <c r="Q132" s="150">
        <f>SUMIF(INPUT!$O$7:$VO$7,$C132,INPUT!$O$150:$VO$150)</f>
        <v>-3191.1222222222223</v>
      </c>
      <c r="R132" s="150">
        <f t="shared" si="50"/>
        <v>60013.685437276406</v>
      </c>
      <c r="S132" s="165">
        <f t="shared" si="37"/>
        <v>0</v>
      </c>
      <c r="T132" s="150">
        <f>SUMIF(INPUT!$O$7:$VO$7,$C132,INPUT!$O$87:$VO$87)</f>
        <v>0</v>
      </c>
      <c r="U132" s="150">
        <f>'RateBase-G'!L116</f>
        <v>515761.39095786778</v>
      </c>
      <c r="V132" s="150">
        <f t="shared" si="38"/>
        <v>2777.6018937122676</v>
      </c>
      <c r="W132" s="150">
        <f>Y131+Balances!I121</f>
        <v>3.9456191916542593E-4</v>
      </c>
      <c r="X132" s="141">
        <f>SUMIF(INPUT!$O$7:$VO$7,$C132,INPUT!$O$108:$VO$108)</f>
        <v>0</v>
      </c>
      <c r="Y132" s="150">
        <f t="shared" si="51"/>
        <v>3.9456191916542593E-4</v>
      </c>
      <c r="Z132" s="150">
        <f t="shared" si="52"/>
        <v>-2.1315878881312831E-6</v>
      </c>
      <c r="AA132" s="141">
        <f>SUMIF(INPUT!$N$7:$VO$7,$C132,INPUT!$N$167:$VO$167)+SUMIF(INPUT!$N$7:$VO$7,$C132,INPUT!$N$168:$VO$168)</f>
        <v>15195.149888285458</v>
      </c>
      <c r="AB132" s="141">
        <f>SUMIF(INPUT!$N$7:$VO$7,$C132,INPUT!$N$172:$VO$172)+SUMIF(INPUT!$N$7:$VO$7,$C132,INPUT!$N$173:$VO$173)</f>
        <v>2389.6968787655014</v>
      </c>
      <c r="AC132" s="141">
        <f t="shared" si="53"/>
        <v>-2689.1451319991907</v>
      </c>
      <c r="AD132" s="141">
        <f>-SUMIF(INPUT!$N$7:$CK$7,$C132,INPUT!$N$183:$CK$183)</f>
        <v>0</v>
      </c>
      <c r="AE132" s="141">
        <f>-SUMIF(INPUT!$N$7:$CK$7,$C132,INPUT!$N$184:$CK$184)</f>
        <v>0</v>
      </c>
      <c r="AF132" s="141">
        <f t="shared" si="40"/>
        <v>-3677.59950516565</v>
      </c>
      <c r="AG132" s="142" t="e">
        <f>AF132*HLOOKUP(YEAR(C132),INPUT!$E$53:$P$58,6,FALSE)+F132+I132</f>
        <v>#VALUE!</v>
      </c>
      <c r="AI132" s="143"/>
      <c r="AN132" s="23"/>
      <c r="AP132" s="39">
        <f t="shared" si="39"/>
        <v>0</v>
      </c>
    </row>
    <row r="133" spans="1:42" hidden="1" outlineLevel="1">
      <c r="A133" s="23"/>
      <c r="B133" s="23">
        <f t="shared" si="45"/>
        <v>2027</v>
      </c>
      <c r="C133" s="29">
        <v>46722</v>
      </c>
      <c r="D133" s="231"/>
      <c r="E133" s="231">
        <f>SUMIF(INPUT!$F$7:$VO$7,$C133,INPUT!$F$66:$VO$66)</f>
        <v>0</v>
      </c>
      <c r="F133" s="231">
        <f>-SUMIF(INPUT!$F$7:$VO$7,$C133,INPUT!$F$67:$VO$67)</f>
        <v>0</v>
      </c>
      <c r="G133" s="231">
        <f t="shared" si="46"/>
        <v>0</v>
      </c>
      <c r="H133" s="232" t="e">
        <f>SUMIF(INPUT!$F$7:$VO$7,$C133,INPUT!$F$195:$VO$195)</f>
        <v>#VALUE!</v>
      </c>
      <c r="I133" s="231" t="e">
        <f t="shared" si="47"/>
        <v>#VALUE!</v>
      </c>
      <c r="J133" s="140">
        <f>L132+Balances!I122+Balances!J122</f>
        <v>7314.1871392627545</v>
      </c>
      <c r="K133" s="141">
        <f>SUMIF(INPUT!$O$7:$VO$7,$C133,INPUT!$O$87:$VO$87)+SUMIF(INPUT!$O$7:$VO$7,$C133,INPUT!$O$108:$VO$108)</f>
        <v>0</v>
      </c>
      <c r="L133" s="150">
        <f t="shared" si="48"/>
        <v>7314.1871392627545</v>
      </c>
      <c r="M133" s="150">
        <f>O132+Balances!K122</f>
        <v>250581.65374544667</v>
      </c>
      <c r="N133" s="150">
        <f>SUMIF(INPUT!$O$7:$VO$7,$C133,INPUT!$O$129:$VO$129)</f>
        <v>-574.934042524917</v>
      </c>
      <c r="O133" s="150">
        <f t="shared" si="49"/>
        <v>250006.71970292175</v>
      </c>
      <c r="P133" s="150">
        <f>R132+Balances!L122</f>
        <v>60013.685437276406</v>
      </c>
      <c r="Q133" s="150">
        <f>SUMIF(INPUT!$O$7:$VO$7,$C133,INPUT!$O$150:$VO$150)</f>
        <v>-3191.1222222222223</v>
      </c>
      <c r="R133" s="150">
        <f t="shared" si="50"/>
        <v>56822.563215054186</v>
      </c>
      <c r="S133" s="165">
        <f t="shared" si="37"/>
        <v>0</v>
      </c>
      <c r="T133" s="150">
        <f>SUMIF(INPUT!$O$7:$VO$7,$C133,INPUT!$O$87:$VO$87)</f>
        <v>0</v>
      </c>
      <c r="U133" s="150">
        <f>'RateBase-G'!L117</f>
        <v>518954.08834185038</v>
      </c>
      <c r="V133" s="150">
        <f t="shared" si="38"/>
        <v>2794.9820753133927</v>
      </c>
      <c r="W133" s="150">
        <f>Y132+Balances!I122</f>
        <v>3.9456191916542593E-4</v>
      </c>
      <c r="X133" s="141">
        <f>SUMIF(INPUT!$O$7:$VO$7,$C133,INPUT!$O$108:$VO$108)</f>
        <v>0</v>
      </c>
      <c r="Y133" s="150">
        <f t="shared" si="51"/>
        <v>3.9456191916542593E-4</v>
      </c>
      <c r="Z133" s="150">
        <f t="shared" si="52"/>
        <v>-2.1315878881312831E-6</v>
      </c>
      <c r="AA133" s="141">
        <f>SUMIF(INPUT!$N$7:$VO$7,$C133,INPUT!$N$167:$VO$167)+SUMIF(INPUT!$N$7:$VO$7,$C133,INPUT!$N$168:$VO$168)</f>
        <v>15195.149888285458</v>
      </c>
      <c r="AB133" s="141">
        <f>SUMIF(INPUT!$N$7:$VO$7,$C133,INPUT!$N$172:$VO$172)+SUMIF(INPUT!$N$7:$VO$7,$C133,INPUT!$N$173:$VO$173)</f>
        <v>2389.6968787655014</v>
      </c>
      <c r="AC133" s="141">
        <f t="shared" si="53"/>
        <v>-2689.1451319991907</v>
      </c>
      <c r="AD133" s="141">
        <f>-SUMIF(INPUT!$N$7:$CK$7,$C133,INPUT!$N$183:$CK$183)</f>
        <v>0</v>
      </c>
      <c r="AE133" s="141">
        <f>-SUMIF(INPUT!$N$7:$CK$7,$C133,INPUT!$N$184:$CK$184)</f>
        <v>0</v>
      </c>
      <c r="AF133" s="141">
        <f t="shared" si="40"/>
        <v>-3660.219323564525</v>
      </c>
      <c r="AG133" s="142" t="e">
        <f>AF133*HLOOKUP(YEAR(C133),INPUT!$E$53:$P$58,6,FALSE)+F133+I133</f>
        <v>#VALUE!</v>
      </c>
      <c r="AI133" s="143"/>
      <c r="AN133" s="23"/>
      <c r="AP133" s="39">
        <f t="shared" si="39"/>
        <v>0</v>
      </c>
    </row>
    <row r="134" spans="1:42" hidden="1" outlineLevel="1">
      <c r="A134" s="23"/>
      <c r="B134" s="23">
        <f t="shared" si="45"/>
        <v>2028</v>
      </c>
      <c r="C134" s="29">
        <v>46753</v>
      </c>
      <c r="D134" s="231"/>
      <c r="E134" s="231">
        <f>SUMIF(INPUT!$F$7:$VO$7,$C134,INPUT!$F$66:$VO$66)</f>
        <v>0</v>
      </c>
      <c r="F134" s="231">
        <f>-SUMIF(INPUT!$F$7:$VO$7,$C134,INPUT!$F$67:$VO$67)</f>
        <v>0</v>
      </c>
      <c r="G134" s="231">
        <f t="shared" si="46"/>
        <v>0</v>
      </c>
      <c r="H134" s="232" t="e">
        <f>SUMIF(INPUT!$F$7:$VO$7,$C134,INPUT!$F$195:$VO$195)</f>
        <v>#VALUE!</v>
      </c>
      <c r="I134" s="231" t="e">
        <f t="shared" si="47"/>
        <v>#VALUE!</v>
      </c>
      <c r="J134" s="140">
        <f>L133+Balances!I123+Balances!J123</f>
        <v>7314.1871392627545</v>
      </c>
      <c r="K134" s="141">
        <f>SUMIF(INPUT!$O$7:$VO$7,$C134,INPUT!$O$87:$VO$87)+SUMIF(INPUT!$O$7:$VO$7,$C134,INPUT!$O$108:$VO$108)</f>
        <v>0</v>
      </c>
      <c r="L134" s="150">
        <f t="shared" si="48"/>
        <v>7314.1871392627545</v>
      </c>
      <c r="M134" s="150">
        <f>O133+Balances!K123</f>
        <v>250006.71970292175</v>
      </c>
      <c r="N134" s="150">
        <f>SUMIF(INPUT!$O$7:$VO$7,$C134,INPUT!$O$129:$VO$129)</f>
        <v>-574.934042524917</v>
      </c>
      <c r="O134" s="150">
        <f t="shared" si="49"/>
        <v>249431.78566039682</v>
      </c>
      <c r="P134" s="150">
        <f>R133+Balances!L123</f>
        <v>56822.563215054186</v>
      </c>
      <c r="Q134" s="150">
        <f>SUMIF(INPUT!$O$7:$VO$7,$C134,INPUT!$O$150:$VO$150)</f>
        <v>-3191.1222222222223</v>
      </c>
      <c r="R134" s="150">
        <f t="shared" si="50"/>
        <v>53631.440992831966</v>
      </c>
      <c r="S134" s="165">
        <f t="shared" si="37"/>
        <v>0</v>
      </c>
      <c r="T134" s="150">
        <f>SUMIF(INPUT!$O$7:$VO$7,$C134,INPUT!$O$87:$VO$87)</f>
        <v>0</v>
      </c>
      <c r="U134" s="150">
        <f>'RateBase-G'!L118</f>
        <v>526376.22416397149</v>
      </c>
      <c r="V134" s="150">
        <f t="shared" si="38"/>
        <v>2823.6549512266638</v>
      </c>
      <c r="W134" s="150">
        <f>Y133+Balances!I123</f>
        <v>3.9456191916542593E-4</v>
      </c>
      <c r="X134" s="141">
        <f>SUMIF(INPUT!$O$7:$VO$7,$C134,INPUT!$O$108:$VO$108)</f>
        <v>0</v>
      </c>
      <c r="Y134" s="150">
        <f t="shared" si="51"/>
        <v>3.9456191916542593E-4</v>
      </c>
      <c r="Z134" s="150">
        <f t="shared" si="52"/>
        <v>-2.1315878881312831E-6</v>
      </c>
      <c r="AA134" s="141">
        <f>SUMIF(INPUT!$N$7:$VO$7,$C134,INPUT!$N$167:$VO$167)+SUMIF(INPUT!$N$7:$VO$7,$C134,INPUT!$N$168:$VO$168)</f>
        <v>15195.149888285458</v>
      </c>
      <c r="AB134" s="141">
        <f>SUMIF(INPUT!$N$7:$VO$7,$C134,INPUT!$N$172:$VO$172)+SUMIF(INPUT!$N$7:$VO$7,$C134,INPUT!$N$173:$VO$173)</f>
        <v>2389.6968787655014</v>
      </c>
      <c r="AC134" s="141">
        <f t="shared" si="53"/>
        <v>-2689.1451319991907</v>
      </c>
      <c r="AD134" s="141">
        <f>-SUMIF(INPUT!$N$7:$CK$7,$C134,INPUT!$N$183:$CK$183)</f>
        <v>0</v>
      </c>
      <c r="AE134" s="141">
        <f>-SUMIF(INPUT!$N$7:$CK$7,$C134,INPUT!$N$184:$CK$184)</f>
        <v>0</v>
      </c>
      <c r="AF134" s="141">
        <f t="shared" si="40"/>
        <v>-3631.5464476512539</v>
      </c>
      <c r="AG134" s="142" t="e">
        <f>AF134*HLOOKUP(YEAR(C134),INPUT!$E$53:$P$58,6,FALSE)+F134+I134</f>
        <v>#VALUE!</v>
      </c>
      <c r="AI134" s="143"/>
      <c r="AN134" s="23"/>
      <c r="AP134" s="39">
        <f t="shared" si="39"/>
        <v>0</v>
      </c>
    </row>
    <row r="135" spans="1:42" hidden="1" outlineLevel="1">
      <c r="A135" s="23"/>
      <c r="B135" s="23">
        <f t="shared" si="45"/>
        <v>2028</v>
      </c>
      <c r="C135" s="29">
        <v>46784</v>
      </c>
      <c r="D135" s="231"/>
      <c r="E135" s="231">
        <f>SUMIF(INPUT!$F$7:$VO$7,$C135,INPUT!$F$66:$VO$66)</f>
        <v>0</v>
      </c>
      <c r="F135" s="231">
        <f>-SUMIF(INPUT!$F$7:$VO$7,$C135,INPUT!$F$67:$VO$67)</f>
        <v>0</v>
      </c>
      <c r="G135" s="231">
        <f t="shared" si="46"/>
        <v>0</v>
      </c>
      <c r="H135" s="232" t="e">
        <f>SUMIF(INPUT!$F$7:$VO$7,$C135,INPUT!$F$195:$VO$195)</f>
        <v>#VALUE!</v>
      </c>
      <c r="I135" s="231" t="e">
        <f t="shared" si="47"/>
        <v>#VALUE!</v>
      </c>
      <c r="J135" s="140">
        <f>L134+Balances!I124+Balances!J124</f>
        <v>7314.1871392627545</v>
      </c>
      <c r="K135" s="141">
        <f>SUMIF(INPUT!$O$7:$VO$7,$C135,INPUT!$O$87:$VO$87)+SUMIF(INPUT!$O$7:$VO$7,$C135,INPUT!$O$108:$VO$108)</f>
        <v>0</v>
      </c>
      <c r="L135" s="150">
        <f t="shared" si="48"/>
        <v>7314.1871392627545</v>
      </c>
      <c r="M135" s="150">
        <f>O134+Balances!K124</f>
        <v>249431.78566039682</v>
      </c>
      <c r="N135" s="150">
        <f>SUMIF(INPUT!$O$7:$VO$7,$C135,INPUT!$O$129:$VO$129)</f>
        <v>-574.934042524917</v>
      </c>
      <c r="O135" s="150">
        <f t="shared" si="49"/>
        <v>248856.8516178719</v>
      </c>
      <c r="P135" s="150">
        <f>R134+Balances!L124</f>
        <v>53631.440992831966</v>
      </c>
      <c r="Q135" s="150">
        <f>SUMIF(INPUT!$O$7:$VO$7,$C135,INPUT!$O$150:$VO$150)</f>
        <v>-3191.1222222222223</v>
      </c>
      <c r="R135" s="150">
        <f t="shared" si="50"/>
        <v>50440.318770609745</v>
      </c>
      <c r="S135" s="165">
        <f t="shared" si="37"/>
        <v>0</v>
      </c>
      <c r="T135" s="150">
        <f>SUMIF(INPUT!$O$7:$VO$7,$C135,INPUT!$O$87:$VO$87)</f>
        <v>0</v>
      </c>
      <c r="U135" s="150">
        <f>'RateBase-G'!L119</f>
        <v>530049.5998043773</v>
      </c>
      <c r="V135" s="150">
        <f t="shared" si="38"/>
        <v>2853.6262392518365</v>
      </c>
      <c r="W135" s="150">
        <f>Y134+Balances!I124</f>
        <v>3.9456191916542593E-4</v>
      </c>
      <c r="X135" s="141">
        <f>SUMIF(INPUT!$O$7:$VO$7,$C135,INPUT!$O$108:$VO$108)</f>
        <v>0</v>
      </c>
      <c r="Y135" s="150">
        <f t="shared" si="51"/>
        <v>3.9456191916542593E-4</v>
      </c>
      <c r="Z135" s="150">
        <f t="shared" si="52"/>
        <v>-2.1315878881312831E-6</v>
      </c>
      <c r="AA135" s="141">
        <f>SUMIF(INPUT!$N$7:$VO$7,$C135,INPUT!$N$167:$VO$167)+SUMIF(INPUT!$N$7:$VO$7,$C135,INPUT!$N$168:$VO$168)</f>
        <v>15195.149888285458</v>
      </c>
      <c r="AB135" s="141">
        <f>SUMIF(INPUT!$N$7:$VO$7,$C135,INPUT!$N$172:$VO$172)+SUMIF(INPUT!$N$7:$VO$7,$C135,INPUT!$N$173:$VO$173)</f>
        <v>2389.6968787655014</v>
      </c>
      <c r="AC135" s="141">
        <f t="shared" si="53"/>
        <v>-2689.1451319991907</v>
      </c>
      <c r="AD135" s="141">
        <f>-SUMIF(INPUT!$N$7:$CK$7,$C135,INPUT!$N$183:$CK$183)</f>
        <v>0</v>
      </c>
      <c r="AE135" s="141">
        <f>-SUMIF(INPUT!$N$7:$CK$7,$C135,INPUT!$N$184:$CK$184)</f>
        <v>0</v>
      </c>
      <c r="AF135" s="141">
        <f t="shared" si="40"/>
        <v>-3601.5751596260811</v>
      </c>
      <c r="AG135" s="142" t="e">
        <f>AF135*HLOOKUP(YEAR(C135),INPUT!$E$53:$P$58,6,FALSE)+F135+I135</f>
        <v>#VALUE!</v>
      </c>
      <c r="AI135" s="143"/>
      <c r="AN135" s="23"/>
      <c r="AP135" s="39">
        <f t="shared" si="39"/>
        <v>0</v>
      </c>
    </row>
    <row r="136" spans="1:42" hidden="1" outlineLevel="1">
      <c r="A136" s="23"/>
      <c r="B136" s="23">
        <f t="shared" si="45"/>
        <v>2028</v>
      </c>
      <c r="C136" s="29">
        <v>46813</v>
      </c>
      <c r="D136" s="231"/>
      <c r="E136" s="231">
        <f>SUMIF(INPUT!$F$7:$VO$7,$C136,INPUT!$F$66:$VO$66)</f>
        <v>0</v>
      </c>
      <c r="F136" s="231">
        <f>-SUMIF(INPUT!$F$7:$VO$7,$C136,INPUT!$F$67:$VO$67)</f>
        <v>0</v>
      </c>
      <c r="G136" s="231">
        <f t="shared" si="46"/>
        <v>0</v>
      </c>
      <c r="H136" s="232" t="e">
        <f>SUMIF(INPUT!$F$7:$VO$7,$C136,INPUT!$F$195:$VO$195)</f>
        <v>#VALUE!</v>
      </c>
      <c r="I136" s="231" t="e">
        <f t="shared" si="47"/>
        <v>#VALUE!</v>
      </c>
      <c r="J136" s="140">
        <f>L135+Balances!I125+Balances!J125</f>
        <v>7314.1871392627545</v>
      </c>
      <c r="K136" s="141">
        <f>SUMIF(INPUT!$O$7:$VO$7,$C136,INPUT!$O$87:$VO$87)+SUMIF(INPUT!$O$7:$VO$7,$C136,INPUT!$O$108:$VO$108)</f>
        <v>0</v>
      </c>
      <c r="L136" s="150">
        <f t="shared" si="48"/>
        <v>7314.1871392627545</v>
      </c>
      <c r="M136" s="150">
        <f>O135+Balances!K125</f>
        <v>248856.8516178719</v>
      </c>
      <c r="N136" s="150">
        <f>SUMIF(INPUT!$O$7:$VO$7,$C136,INPUT!$O$129:$VO$129)</f>
        <v>-574.934042524917</v>
      </c>
      <c r="O136" s="150">
        <f t="shared" si="49"/>
        <v>248281.91757534698</v>
      </c>
      <c r="P136" s="150">
        <f>R135+Balances!L125</f>
        <v>50440.318770609745</v>
      </c>
      <c r="Q136" s="150">
        <f>SUMIF(INPUT!$O$7:$VO$7,$C136,INPUT!$O$150:$VO$150)</f>
        <v>-3191.1222222222223</v>
      </c>
      <c r="R136" s="150">
        <f t="shared" si="50"/>
        <v>47249.196548387525</v>
      </c>
      <c r="S136" s="165">
        <f t="shared" si="37"/>
        <v>0</v>
      </c>
      <c r="T136" s="150">
        <f>SUMIF(INPUT!$O$7:$VO$7,$C136,INPUT!$O$87:$VO$87)</f>
        <v>0</v>
      </c>
      <c r="U136" s="150">
        <f>'RateBase-G'!L120</f>
        <v>533674.27884555259</v>
      </c>
      <c r="V136" s="150">
        <f t="shared" si="38"/>
        <v>2873.339805374846</v>
      </c>
      <c r="W136" s="150">
        <f>Y135+Balances!I125</f>
        <v>3.9456191916542593E-4</v>
      </c>
      <c r="X136" s="141">
        <f>SUMIF(INPUT!$O$7:$VO$7,$C136,INPUT!$O$108:$VO$108)</f>
        <v>0</v>
      </c>
      <c r="Y136" s="150">
        <f t="shared" si="51"/>
        <v>3.9456191916542593E-4</v>
      </c>
      <c r="Z136" s="150">
        <f t="shared" si="52"/>
        <v>-2.1315878881312831E-6</v>
      </c>
      <c r="AA136" s="141">
        <f>SUMIF(INPUT!$N$7:$VO$7,$C136,INPUT!$N$167:$VO$167)+SUMIF(INPUT!$N$7:$VO$7,$C136,INPUT!$N$168:$VO$168)</f>
        <v>15195.149888285458</v>
      </c>
      <c r="AB136" s="141">
        <f>SUMIF(INPUT!$N$7:$VO$7,$C136,INPUT!$N$172:$VO$172)+SUMIF(INPUT!$N$7:$VO$7,$C136,INPUT!$N$173:$VO$173)</f>
        <v>2389.6968787655014</v>
      </c>
      <c r="AC136" s="141">
        <f t="shared" si="53"/>
        <v>-2689.1451319991907</v>
      </c>
      <c r="AD136" s="141">
        <f>-SUMIF(INPUT!$N$7:$CK$7,$C136,INPUT!$N$183:$CK$183)</f>
        <v>0</v>
      </c>
      <c r="AE136" s="141">
        <f>-SUMIF(INPUT!$N$7:$CK$7,$C136,INPUT!$N$184:$CK$184)</f>
        <v>0</v>
      </c>
      <c r="AF136" s="141">
        <f t="shared" si="40"/>
        <v>-3581.8615935030716</v>
      </c>
      <c r="AG136" s="142" t="e">
        <f>AF136*HLOOKUP(YEAR(C136),INPUT!$E$53:$P$58,6,FALSE)+F136+I136</f>
        <v>#VALUE!</v>
      </c>
      <c r="AI136" s="143"/>
      <c r="AN136" s="23"/>
      <c r="AP136" s="39">
        <f t="shared" si="39"/>
        <v>0</v>
      </c>
    </row>
    <row r="137" spans="1:42" hidden="1" outlineLevel="1">
      <c r="A137" s="23"/>
      <c r="B137" s="23">
        <f t="shared" si="45"/>
        <v>2028</v>
      </c>
      <c r="C137" s="29">
        <v>46844</v>
      </c>
      <c r="D137" s="231"/>
      <c r="E137" s="231">
        <f>SUMIF(INPUT!$F$7:$VO$7,$C137,INPUT!$F$66:$VO$66)</f>
        <v>0</v>
      </c>
      <c r="F137" s="231">
        <f>-SUMIF(INPUT!$F$7:$VO$7,$C137,INPUT!$F$67:$VO$67)</f>
        <v>0</v>
      </c>
      <c r="G137" s="231">
        <f t="shared" si="46"/>
        <v>0</v>
      </c>
      <c r="H137" s="232" t="e">
        <f>SUMIF(INPUT!$F$7:$VO$7,$C137,INPUT!$F$195:$VO$195)</f>
        <v>#VALUE!</v>
      </c>
      <c r="I137" s="231" t="e">
        <f t="shared" si="47"/>
        <v>#VALUE!</v>
      </c>
      <c r="J137" s="140">
        <f>L136+Balances!I126+Balances!J126</f>
        <v>7314.1871392627545</v>
      </c>
      <c r="K137" s="141">
        <f>SUMIF(INPUT!$O$7:$VO$7,$C137,INPUT!$O$87:$VO$87)+SUMIF(INPUT!$O$7:$VO$7,$C137,INPUT!$O$108:$VO$108)</f>
        <v>0</v>
      </c>
      <c r="L137" s="150">
        <f t="shared" si="48"/>
        <v>7314.1871392627545</v>
      </c>
      <c r="M137" s="150">
        <f>O136+Balances!K126</f>
        <v>248281.91757534698</v>
      </c>
      <c r="N137" s="150">
        <f>SUMIF(INPUT!$O$7:$VO$7,$C137,INPUT!$O$129:$VO$129)</f>
        <v>-574.934042524917</v>
      </c>
      <c r="O137" s="150">
        <f t="shared" si="49"/>
        <v>247706.98353282205</v>
      </c>
      <c r="P137" s="150">
        <f>R136+Balances!L126</f>
        <v>47249.196548387525</v>
      </c>
      <c r="Q137" s="150">
        <f>SUMIF(INPUT!$O$7:$VO$7,$C137,INPUT!$O$150:$VO$150)</f>
        <v>-3191.1222222222223</v>
      </c>
      <c r="R137" s="150">
        <f t="shared" si="50"/>
        <v>44058.074326165304</v>
      </c>
      <c r="S137" s="165">
        <f t="shared" si="37"/>
        <v>0</v>
      </c>
      <c r="T137" s="150">
        <f>SUMIF(INPUT!$O$7:$VO$7,$C137,INPUT!$O$87:$VO$87)</f>
        <v>0</v>
      </c>
      <c r="U137" s="150">
        <f>'RateBase-G'!L121</f>
        <v>537251.83214553748</v>
      </c>
      <c r="V137" s="150">
        <f t="shared" si="38"/>
        <v>2892.7945353933906</v>
      </c>
      <c r="W137" s="150">
        <f>Y136+Balances!I126</f>
        <v>3.9456191916542593E-4</v>
      </c>
      <c r="X137" s="141">
        <f>SUMIF(INPUT!$O$7:$VO$7,$C137,INPUT!$O$108:$VO$108)</f>
        <v>0</v>
      </c>
      <c r="Y137" s="150">
        <f t="shared" si="51"/>
        <v>3.9456191916542593E-4</v>
      </c>
      <c r="Z137" s="150">
        <f t="shared" si="52"/>
        <v>-2.1315878881312831E-6</v>
      </c>
      <c r="AA137" s="141">
        <f>SUMIF(INPUT!$N$7:$VO$7,$C137,INPUT!$N$167:$VO$167)+SUMIF(INPUT!$N$7:$VO$7,$C137,INPUT!$N$168:$VO$168)</f>
        <v>15195.149888285458</v>
      </c>
      <c r="AB137" s="141">
        <f>SUMIF(INPUT!$N$7:$VO$7,$C137,INPUT!$N$172:$VO$172)+SUMIF(INPUT!$N$7:$VO$7,$C137,INPUT!$N$173:$VO$173)</f>
        <v>2389.6968787655014</v>
      </c>
      <c r="AC137" s="141">
        <f t="shared" si="53"/>
        <v>-2689.1451319991907</v>
      </c>
      <c r="AD137" s="141">
        <f>-SUMIF(INPUT!$N$7:$CK$7,$C137,INPUT!$N$183:$CK$183)</f>
        <v>0</v>
      </c>
      <c r="AE137" s="141">
        <f>-SUMIF(INPUT!$N$7:$CK$7,$C137,INPUT!$N$184:$CK$184)</f>
        <v>0</v>
      </c>
      <c r="AF137" s="141">
        <f t="shared" si="40"/>
        <v>-3562.4068634845271</v>
      </c>
      <c r="AG137" s="142" t="e">
        <f>AF137*HLOOKUP(YEAR(C137),INPUT!$E$53:$P$58,6,FALSE)+F137+I137</f>
        <v>#VALUE!</v>
      </c>
      <c r="AI137" s="143"/>
      <c r="AN137" s="23"/>
      <c r="AP137" s="39">
        <f t="shared" si="39"/>
        <v>0</v>
      </c>
    </row>
    <row r="138" spans="1:42" hidden="1" outlineLevel="1">
      <c r="A138" s="23"/>
      <c r="B138" s="23">
        <f t="shared" si="45"/>
        <v>2028</v>
      </c>
      <c r="C138" s="29">
        <v>46874</v>
      </c>
      <c r="D138" s="231"/>
      <c r="E138" s="231">
        <f>SUMIF(INPUT!$F$7:$VO$7,$C138,INPUT!$F$66:$VO$66)</f>
        <v>0</v>
      </c>
      <c r="F138" s="231">
        <f>-SUMIF(INPUT!$F$7:$VO$7,$C138,INPUT!$F$67:$VO$67)</f>
        <v>0</v>
      </c>
      <c r="G138" s="231">
        <f t="shared" si="46"/>
        <v>0</v>
      </c>
      <c r="H138" s="232" t="e">
        <f>SUMIF(INPUT!$F$7:$VO$7,$C138,INPUT!$F$195:$VO$195)</f>
        <v>#VALUE!</v>
      </c>
      <c r="I138" s="231" t="e">
        <f t="shared" si="47"/>
        <v>#VALUE!</v>
      </c>
      <c r="J138" s="140">
        <f>L137+Balances!I127+Balances!J127</f>
        <v>7314.1871392627545</v>
      </c>
      <c r="K138" s="141">
        <f>SUMIF(INPUT!$O$7:$VO$7,$C138,INPUT!$O$87:$VO$87)+SUMIF(INPUT!$O$7:$VO$7,$C138,INPUT!$O$108:$VO$108)</f>
        <v>0</v>
      </c>
      <c r="L138" s="150">
        <f t="shared" si="48"/>
        <v>7314.1871392627545</v>
      </c>
      <c r="M138" s="150">
        <f>O137+Balances!K127</f>
        <v>247706.98353282205</v>
      </c>
      <c r="N138" s="150">
        <f>SUMIF(INPUT!$O$7:$VO$7,$C138,INPUT!$O$129:$VO$129)</f>
        <v>-574.934042524917</v>
      </c>
      <c r="O138" s="150">
        <f t="shared" si="49"/>
        <v>247132.04949029713</v>
      </c>
      <c r="P138" s="150">
        <f>R137+Balances!L127</f>
        <v>44058.074326165304</v>
      </c>
      <c r="Q138" s="150">
        <f>SUMIF(INPUT!$O$7:$VO$7,$C138,INPUT!$O$150:$VO$150)</f>
        <v>-3191.1222222222223</v>
      </c>
      <c r="R138" s="150">
        <f t="shared" si="50"/>
        <v>40866.952103943084</v>
      </c>
      <c r="S138" s="165">
        <f t="shared" si="37"/>
        <v>0</v>
      </c>
      <c r="T138" s="150">
        <f>SUMIF(INPUT!$O$7:$VO$7,$C138,INPUT!$O$87:$VO$87)</f>
        <v>0</v>
      </c>
      <c r="U138" s="150">
        <f>'RateBase-G'!L122</f>
        <v>540780.68884629209</v>
      </c>
      <c r="V138" s="150">
        <f t="shared" si="38"/>
        <v>2911.9904293074719</v>
      </c>
      <c r="W138" s="150">
        <f>Y137+Balances!I127</f>
        <v>3.9456191916542593E-4</v>
      </c>
      <c r="X138" s="141">
        <f>SUMIF(INPUT!$O$7:$VO$7,$C138,INPUT!$O$108:$VO$108)</f>
        <v>0</v>
      </c>
      <c r="Y138" s="150">
        <f t="shared" si="51"/>
        <v>3.9456191916542593E-4</v>
      </c>
      <c r="Z138" s="150">
        <f t="shared" si="52"/>
        <v>-2.1315878881312831E-6</v>
      </c>
      <c r="AA138" s="141">
        <f>SUMIF(INPUT!$N$7:$VO$7,$C138,INPUT!$N$167:$VO$167)+SUMIF(INPUT!$N$7:$VO$7,$C138,INPUT!$N$168:$VO$168)</f>
        <v>15195.149888285458</v>
      </c>
      <c r="AB138" s="141">
        <f>SUMIF(INPUT!$N$7:$VO$7,$C138,INPUT!$N$172:$VO$172)+SUMIF(INPUT!$N$7:$VO$7,$C138,INPUT!$N$173:$VO$173)</f>
        <v>2389.6968787655014</v>
      </c>
      <c r="AC138" s="141">
        <f t="shared" si="53"/>
        <v>-2689.1451319991907</v>
      </c>
      <c r="AD138" s="141">
        <f>-SUMIF(INPUT!$N$7:$CK$7,$C138,INPUT!$N$183:$CK$183)</f>
        <v>0</v>
      </c>
      <c r="AE138" s="141">
        <f>-SUMIF(INPUT!$N$7:$CK$7,$C138,INPUT!$N$184:$CK$184)</f>
        <v>0</v>
      </c>
      <c r="AF138" s="141">
        <f t="shared" si="40"/>
        <v>-3543.2109695704457</v>
      </c>
      <c r="AG138" s="142" t="e">
        <f>AF138*HLOOKUP(YEAR(C138),INPUT!$E$53:$P$58,6,FALSE)+F138+I138</f>
        <v>#VALUE!</v>
      </c>
      <c r="AI138" s="143"/>
      <c r="AN138" s="23"/>
      <c r="AP138" s="39">
        <f t="shared" si="39"/>
        <v>0</v>
      </c>
    </row>
    <row r="139" spans="1:42" hidden="1" outlineLevel="1">
      <c r="A139" s="23"/>
      <c r="B139" s="23">
        <f t="shared" si="45"/>
        <v>2028</v>
      </c>
      <c r="C139" s="29">
        <v>46905</v>
      </c>
      <c r="D139" s="231"/>
      <c r="E139" s="231">
        <f>SUMIF(INPUT!$F$7:$VO$7,$C139,INPUT!$F$66:$VO$66)</f>
        <v>0</v>
      </c>
      <c r="F139" s="231">
        <f>-SUMIF(INPUT!$F$7:$VO$7,$C139,INPUT!$F$67:$VO$67)</f>
        <v>0</v>
      </c>
      <c r="G139" s="231">
        <f t="shared" si="46"/>
        <v>0</v>
      </c>
      <c r="H139" s="232" t="e">
        <f>SUMIF(INPUT!$F$7:$VO$7,$C139,INPUT!$F$195:$VO$195)</f>
        <v>#VALUE!</v>
      </c>
      <c r="I139" s="231" t="e">
        <f t="shared" si="47"/>
        <v>#VALUE!</v>
      </c>
      <c r="J139" s="140">
        <f>L138+Balances!I128+Balances!J128</f>
        <v>7314.1871392627545</v>
      </c>
      <c r="K139" s="141">
        <f>SUMIF(INPUT!$O$7:$VO$7,$C139,INPUT!$O$87:$VO$87)+SUMIF(INPUT!$O$7:$VO$7,$C139,INPUT!$O$108:$VO$108)</f>
        <v>0</v>
      </c>
      <c r="L139" s="150">
        <f t="shared" si="48"/>
        <v>7314.1871392627545</v>
      </c>
      <c r="M139" s="150">
        <f>O138+Balances!K128</f>
        <v>247132.04949029713</v>
      </c>
      <c r="N139" s="150">
        <f>SUMIF(INPUT!$O$7:$VO$7,$C139,INPUT!$O$129:$VO$129)</f>
        <v>-574.934042524917</v>
      </c>
      <c r="O139" s="150">
        <f t="shared" si="49"/>
        <v>246557.1154477722</v>
      </c>
      <c r="P139" s="150">
        <f>R138+Balances!L128</f>
        <v>40866.952103943084</v>
      </c>
      <c r="Q139" s="150">
        <f>SUMIF(INPUT!$O$7:$VO$7,$C139,INPUT!$O$150:$VO$150)</f>
        <v>-3191.1222222222223</v>
      </c>
      <c r="R139" s="150">
        <f t="shared" si="50"/>
        <v>37675.829881720863</v>
      </c>
      <c r="S139" s="165">
        <f t="shared" si="37"/>
        <v>0</v>
      </c>
      <c r="T139" s="150">
        <f>SUMIF(INPUT!$O$7:$VO$7,$C139,INPUT!$O$87:$VO$87)</f>
        <v>0</v>
      </c>
      <c r="U139" s="150">
        <f>'RateBase-G'!L123</f>
        <v>544262.41980585619</v>
      </c>
      <c r="V139" s="150">
        <f t="shared" si="38"/>
        <v>2930.9274871170887</v>
      </c>
      <c r="W139" s="150">
        <f>Y138+Balances!I128</f>
        <v>3.9456191916542593E-4</v>
      </c>
      <c r="X139" s="141">
        <f>SUMIF(INPUT!$O$7:$VO$7,$C139,INPUT!$O$108:$VO$108)</f>
        <v>0</v>
      </c>
      <c r="Y139" s="150">
        <f t="shared" si="51"/>
        <v>3.9456191916542593E-4</v>
      </c>
      <c r="Z139" s="150">
        <f t="shared" si="52"/>
        <v>-2.1315878881312831E-6</v>
      </c>
      <c r="AA139" s="141">
        <f>SUMIF(INPUT!$N$7:$VO$7,$C139,INPUT!$N$167:$VO$167)+SUMIF(INPUT!$N$7:$VO$7,$C139,INPUT!$N$168:$VO$168)</f>
        <v>15195.149888285458</v>
      </c>
      <c r="AB139" s="141">
        <f>SUMIF(INPUT!$N$7:$VO$7,$C139,INPUT!$N$172:$VO$172)+SUMIF(INPUT!$N$7:$VO$7,$C139,INPUT!$N$173:$VO$173)</f>
        <v>2389.6968787655014</v>
      </c>
      <c r="AC139" s="141">
        <f t="shared" si="53"/>
        <v>-2689.1451319991907</v>
      </c>
      <c r="AD139" s="141">
        <f>-SUMIF(INPUT!$N$7:$CK$7,$C139,INPUT!$N$183:$CK$183)</f>
        <v>0</v>
      </c>
      <c r="AE139" s="141">
        <f>-SUMIF(INPUT!$N$7:$CK$7,$C139,INPUT!$N$184:$CK$184)</f>
        <v>0</v>
      </c>
      <c r="AF139" s="141">
        <f t="shared" si="40"/>
        <v>-3524.2739117608289</v>
      </c>
      <c r="AG139" s="142" t="e">
        <f>AF139*HLOOKUP(YEAR(C139),INPUT!$E$53:$P$58,6,FALSE)+F139+I139</f>
        <v>#VALUE!</v>
      </c>
      <c r="AI139" s="143"/>
      <c r="AN139" s="23"/>
      <c r="AP139" s="39">
        <f t="shared" si="39"/>
        <v>0</v>
      </c>
    </row>
    <row r="140" spans="1:42" hidden="1" outlineLevel="1">
      <c r="A140" s="23"/>
      <c r="B140" s="23">
        <f t="shared" si="45"/>
        <v>2028</v>
      </c>
      <c r="C140" s="29">
        <v>46935</v>
      </c>
      <c r="D140" s="231"/>
      <c r="E140" s="231">
        <f>SUMIF(INPUT!$F$7:$VO$7,$C140,INPUT!$F$66:$VO$66)</f>
        <v>0</v>
      </c>
      <c r="F140" s="231">
        <f>-SUMIF(INPUT!$F$7:$VO$7,$C140,INPUT!$F$67:$VO$67)</f>
        <v>0</v>
      </c>
      <c r="G140" s="231">
        <f t="shared" si="46"/>
        <v>0</v>
      </c>
      <c r="H140" s="232" t="e">
        <f>SUMIF(INPUT!$F$7:$VO$7,$C140,INPUT!$F$195:$VO$195)</f>
        <v>#VALUE!</v>
      </c>
      <c r="I140" s="231" t="e">
        <f t="shared" si="47"/>
        <v>#VALUE!</v>
      </c>
      <c r="J140" s="140">
        <f>L139+Balances!I129+Balances!J129</f>
        <v>7314.1871392627545</v>
      </c>
      <c r="K140" s="141">
        <f>SUMIF(INPUT!$O$7:$VO$7,$C140,INPUT!$O$87:$VO$87)+SUMIF(INPUT!$O$7:$VO$7,$C140,INPUT!$O$108:$VO$108)</f>
        <v>0</v>
      </c>
      <c r="L140" s="150">
        <f t="shared" si="48"/>
        <v>7314.1871392627545</v>
      </c>
      <c r="M140" s="150">
        <f>O139+Balances!K129</f>
        <v>246557.1154477722</v>
      </c>
      <c r="N140" s="150">
        <f>SUMIF(INPUT!$O$7:$VO$7,$C140,INPUT!$O$129:$VO$129)</f>
        <v>-574.934042524917</v>
      </c>
      <c r="O140" s="150">
        <f t="shared" si="49"/>
        <v>245982.18140524728</v>
      </c>
      <c r="P140" s="150">
        <f>R139+Balances!L129</f>
        <v>37675.829881720863</v>
      </c>
      <c r="Q140" s="150">
        <f>SUMIF(INPUT!$O$7:$VO$7,$C140,INPUT!$O$150:$VO$150)</f>
        <v>-3191.1222222222223</v>
      </c>
      <c r="R140" s="150">
        <f t="shared" si="50"/>
        <v>34484.707659498643</v>
      </c>
      <c r="S140" s="165">
        <f t="shared" si="37"/>
        <v>0</v>
      </c>
      <c r="T140" s="150">
        <f>SUMIF(INPUT!$O$7:$VO$7,$C140,INPUT!$O$87:$VO$87)</f>
        <v>0</v>
      </c>
      <c r="U140" s="150">
        <f>'RateBase-G'!L124</f>
        <v>547695.45416618988</v>
      </c>
      <c r="V140" s="150">
        <f t="shared" si="38"/>
        <v>2949.605708822241</v>
      </c>
      <c r="W140" s="150">
        <f>Y139+Balances!I129</f>
        <v>3.9456191916542593E-4</v>
      </c>
      <c r="X140" s="141">
        <f>SUMIF(INPUT!$O$7:$VO$7,$C140,INPUT!$O$108:$VO$108)</f>
        <v>0</v>
      </c>
      <c r="Y140" s="150">
        <f t="shared" si="51"/>
        <v>3.9456191916542593E-4</v>
      </c>
      <c r="Z140" s="150">
        <f t="shared" si="52"/>
        <v>-2.1315878881312831E-6</v>
      </c>
      <c r="AA140" s="141">
        <f>SUMIF(INPUT!$N$7:$VO$7,$C140,INPUT!$N$167:$VO$167)+SUMIF(INPUT!$N$7:$VO$7,$C140,INPUT!$N$168:$VO$168)</f>
        <v>15195.149888285458</v>
      </c>
      <c r="AB140" s="141">
        <f>SUMIF(INPUT!$N$7:$VO$7,$C140,INPUT!$N$172:$VO$172)+SUMIF(INPUT!$N$7:$VO$7,$C140,INPUT!$N$173:$VO$173)</f>
        <v>2389.6968787655014</v>
      </c>
      <c r="AC140" s="141">
        <f t="shared" si="53"/>
        <v>-2689.1451319991907</v>
      </c>
      <c r="AD140" s="141">
        <f>-SUMIF(INPUT!$N$7:$CK$7,$C140,INPUT!$N$183:$CK$183)</f>
        <v>0</v>
      </c>
      <c r="AE140" s="141">
        <f>-SUMIF(INPUT!$N$7:$CK$7,$C140,INPUT!$N$184:$CK$184)</f>
        <v>0</v>
      </c>
      <c r="AF140" s="141">
        <f t="shared" si="40"/>
        <v>-3505.5956900556766</v>
      </c>
      <c r="AG140" s="142" t="e">
        <f>AF140*HLOOKUP(YEAR(C140),INPUT!$E$53:$P$58,6,FALSE)+F140+I140</f>
        <v>#VALUE!</v>
      </c>
      <c r="AI140" s="143"/>
      <c r="AN140" s="23"/>
      <c r="AP140" s="39">
        <f t="shared" si="39"/>
        <v>0</v>
      </c>
    </row>
    <row r="141" spans="1:42" hidden="1" outlineLevel="1">
      <c r="A141" s="23"/>
      <c r="B141" s="23">
        <f t="shared" si="45"/>
        <v>2028</v>
      </c>
      <c r="C141" s="29">
        <v>46966</v>
      </c>
      <c r="D141" s="231"/>
      <c r="E141" s="231">
        <f>SUMIF(INPUT!$F$7:$VO$7,$C141,INPUT!$F$66:$VO$66)</f>
        <v>0</v>
      </c>
      <c r="F141" s="231">
        <f>-SUMIF(INPUT!$F$7:$VO$7,$C141,INPUT!$F$67:$VO$67)</f>
        <v>0</v>
      </c>
      <c r="G141" s="231">
        <f t="shared" si="46"/>
        <v>0</v>
      </c>
      <c r="H141" s="232" t="e">
        <f>SUMIF(INPUT!$F$7:$VO$7,$C141,INPUT!$F$195:$VO$195)</f>
        <v>#VALUE!</v>
      </c>
      <c r="I141" s="231" t="e">
        <f t="shared" si="47"/>
        <v>#VALUE!</v>
      </c>
      <c r="J141" s="140">
        <f>L140+Balances!I130+Balances!J130</f>
        <v>7314.1871392627545</v>
      </c>
      <c r="K141" s="141">
        <f>SUMIF(INPUT!$O$7:$VO$7,$C141,INPUT!$O$87:$VO$87)+SUMIF(INPUT!$O$7:$VO$7,$C141,INPUT!$O$108:$VO$108)</f>
        <v>0</v>
      </c>
      <c r="L141" s="150">
        <f t="shared" si="48"/>
        <v>7314.1871392627545</v>
      </c>
      <c r="M141" s="150">
        <f>O140+Balances!K130</f>
        <v>245982.18140524728</v>
      </c>
      <c r="N141" s="150">
        <f>SUMIF(INPUT!$O$7:$VO$7,$C141,INPUT!$O$129:$VO$129)</f>
        <v>-574.934042524917</v>
      </c>
      <c r="O141" s="150">
        <f t="shared" si="49"/>
        <v>245407.24736272235</v>
      </c>
      <c r="P141" s="150">
        <f>R140+Balances!L130</f>
        <v>34484.707659498643</v>
      </c>
      <c r="Q141" s="150">
        <f>SUMIF(INPUT!$O$7:$VO$7,$C141,INPUT!$O$150:$VO$150)</f>
        <v>-3191.1222222222223</v>
      </c>
      <c r="R141" s="150">
        <f t="shared" si="50"/>
        <v>31293.585437276422</v>
      </c>
      <c r="S141" s="165">
        <f t="shared" si="37"/>
        <v>0</v>
      </c>
      <c r="T141" s="150">
        <f>SUMIF(INPUT!$O$7:$VO$7,$C141,INPUT!$O$87:$VO$87)</f>
        <v>0</v>
      </c>
      <c r="U141" s="150">
        <f>'RateBase-G'!L125</f>
        <v>551079.79192729353</v>
      </c>
      <c r="V141" s="150">
        <f t="shared" si="38"/>
        <v>2968.0208512081012</v>
      </c>
      <c r="W141" s="150">
        <f>Y140+Balances!I130</f>
        <v>3.9456191916542593E-4</v>
      </c>
      <c r="X141" s="141">
        <f>SUMIF(INPUT!$O$7:$VO$7,$C141,INPUT!$O$108:$VO$108)</f>
        <v>0</v>
      </c>
      <c r="Y141" s="150">
        <f t="shared" si="51"/>
        <v>3.9456191916542593E-4</v>
      </c>
      <c r="Z141" s="150">
        <f t="shared" si="52"/>
        <v>-2.1315878881312831E-6</v>
      </c>
      <c r="AA141" s="141">
        <f>SUMIF(INPUT!$N$7:$VO$7,$C141,INPUT!$N$167:$VO$167)+SUMIF(INPUT!$N$7:$VO$7,$C141,INPUT!$N$168:$VO$168)</f>
        <v>15195.149888285458</v>
      </c>
      <c r="AB141" s="141">
        <f>SUMIF(INPUT!$N$7:$VO$7,$C141,INPUT!$N$172:$VO$172)+SUMIF(INPUT!$N$7:$VO$7,$C141,INPUT!$N$173:$VO$173)</f>
        <v>2389.6968787655014</v>
      </c>
      <c r="AC141" s="141">
        <f t="shared" si="53"/>
        <v>-2689.1451319991907</v>
      </c>
      <c r="AD141" s="141">
        <f>-SUMIF(INPUT!$N$7:$CK$7,$C141,INPUT!$N$183:$CK$183)</f>
        <v>0</v>
      </c>
      <c r="AE141" s="141">
        <f>-SUMIF(INPUT!$N$7:$CK$7,$C141,INPUT!$N$184:$CK$184)</f>
        <v>0</v>
      </c>
      <c r="AF141" s="141">
        <f t="shared" si="40"/>
        <v>-3487.1805476698164</v>
      </c>
      <c r="AG141" s="142" t="e">
        <f>AF141*HLOOKUP(YEAR(C141),INPUT!$E$53:$P$58,6,FALSE)+F141+I141</f>
        <v>#VALUE!</v>
      </c>
      <c r="AI141" s="143"/>
      <c r="AN141" s="23"/>
      <c r="AP141" s="39">
        <f t="shared" si="39"/>
        <v>0</v>
      </c>
    </row>
    <row r="142" spans="1:42" hidden="1" outlineLevel="1">
      <c r="A142" s="23"/>
      <c r="B142" s="23">
        <f t="shared" si="45"/>
        <v>2028</v>
      </c>
      <c r="C142" s="29">
        <v>46997</v>
      </c>
      <c r="D142" s="231"/>
      <c r="E142" s="231">
        <f>SUMIF(INPUT!$F$7:$VO$7,$C142,INPUT!$F$66:$VO$66)</f>
        <v>0</v>
      </c>
      <c r="F142" s="231">
        <f>-SUMIF(INPUT!$F$7:$VO$7,$C142,INPUT!$F$67:$VO$67)</f>
        <v>0</v>
      </c>
      <c r="G142" s="231">
        <f t="shared" si="46"/>
        <v>0</v>
      </c>
      <c r="H142" s="232" t="e">
        <f>SUMIF(INPUT!$F$7:$VO$7,$C142,INPUT!$F$195:$VO$195)</f>
        <v>#VALUE!</v>
      </c>
      <c r="I142" s="231" t="e">
        <f t="shared" si="47"/>
        <v>#VALUE!</v>
      </c>
      <c r="J142" s="140">
        <f>L141+Balances!I131+Balances!J131</f>
        <v>7314.1871392627545</v>
      </c>
      <c r="K142" s="141">
        <f>SUMIF(INPUT!$O$7:$VO$7,$C142,INPUT!$O$87:$VO$87)+SUMIF(INPUT!$O$7:$VO$7,$C142,INPUT!$O$108:$VO$108)</f>
        <v>0</v>
      </c>
      <c r="L142" s="150">
        <f t="shared" si="48"/>
        <v>7314.1871392627545</v>
      </c>
      <c r="M142" s="150">
        <f>O141+Balances!K131</f>
        <v>245407.24736272235</v>
      </c>
      <c r="N142" s="150">
        <f>SUMIF(INPUT!$O$7:$VO$7,$C142,INPUT!$O$129:$VO$129)</f>
        <v>-574.934042524917</v>
      </c>
      <c r="O142" s="150">
        <f t="shared" si="49"/>
        <v>244832.31332019743</v>
      </c>
      <c r="P142" s="150">
        <f>R141+Balances!L131</f>
        <v>31293.585437276422</v>
      </c>
      <c r="Q142" s="150">
        <f>SUMIF(INPUT!$O$7:$VO$7,$C142,INPUT!$O$150:$VO$150)</f>
        <v>-3191.1222222222223</v>
      </c>
      <c r="R142" s="150">
        <f t="shared" si="50"/>
        <v>28102.463215054202</v>
      </c>
      <c r="S142" s="165">
        <f t="shared" si="37"/>
        <v>0</v>
      </c>
      <c r="T142" s="150">
        <f>SUMIF(INPUT!$O$7:$VO$7,$C142,INPUT!$O$87:$VO$87)</f>
        <v>0</v>
      </c>
      <c r="U142" s="150">
        <f>'RateBase-G'!L126</f>
        <v>554417.00394720642</v>
      </c>
      <c r="V142" s="150">
        <f t="shared" si="38"/>
        <v>2986.1771574894983</v>
      </c>
      <c r="W142" s="150">
        <f>Y141+Balances!I131</f>
        <v>3.9456191916542593E-4</v>
      </c>
      <c r="X142" s="141">
        <f>SUMIF(INPUT!$O$7:$VO$7,$C142,INPUT!$O$108:$VO$108)</f>
        <v>0</v>
      </c>
      <c r="Y142" s="150">
        <f t="shared" si="51"/>
        <v>3.9456191916542593E-4</v>
      </c>
      <c r="Z142" s="150">
        <f t="shared" si="52"/>
        <v>-2.1315878881312831E-6</v>
      </c>
      <c r="AA142" s="141">
        <f>SUMIF(INPUT!$N$7:$VO$7,$C142,INPUT!$N$167:$VO$167)+SUMIF(INPUT!$N$7:$VO$7,$C142,INPUT!$N$168:$VO$168)</f>
        <v>15195.149888285458</v>
      </c>
      <c r="AB142" s="141">
        <f>SUMIF(INPUT!$N$7:$VO$7,$C142,INPUT!$N$172:$VO$172)+SUMIF(INPUT!$N$7:$VO$7,$C142,INPUT!$N$173:$VO$173)</f>
        <v>2389.6968787655014</v>
      </c>
      <c r="AC142" s="141">
        <f t="shared" si="53"/>
        <v>-2689.1451319991907</v>
      </c>
      <c r="AD142" s="141">
        <f>-SUMIF(INPUT!$N$7:$CK$7,$C142,INPUT!$N$183:$CK$183)</f>
        <v>0</v>
      </c>
      <c r="AE142" s="141">
        <f>-SUMIF(INPUT!$N$7:$CK$7,$C142,INPUT!$N$184:$CK$184)</f>
        <v>0</v>
      </c>
      <c r="AF142" s="141">
        <f t="shared" si="40"/>
        <v>-3469.0242413884193</v>
      </c>
      <c r="AG142" s="142" t="e">
        <f>AF142*HLOOKUP(YEAR(C142),INPUT!$E$53:$P$58,6,FALSE)+F142+I142</f>
        <v>#VALUE!</v>
      </c>
      <c r="AI142" s="143"/>
      <c r="AN142" s="23"/>
      <c r="AP142" s="39">
        <f t="shared" si="39"/>
        <v>0</v>
      </c>
    </row>
    <row r="143" spans="1:42" hidden="1" outlineLevel="1">
      <c r="A143" s="23"/>
      <c r="B143" s="23">
        <f t="shared" si="45"/>
        <v>2028</v>
      </c>
      <c r="C143" s="29">
        <v>47027</v>
      </c>
      <c r="D143" s="231"/>
      <c r="E143" s="231">
        <f>SUMIF(INPUT!$F$7:$VO$7,$C143,INPUT!$F$66:$VO$66)</f>
        <v>0</v>
      </c>
      <c r="F143" s="231">
        <f>-SUMIF(INPUT!$F$7:$VO$7,$C143,INPUT!$F$67:$VO$67)</f>
        <v>0</v>
      </c>
      <c r="G143" s="231">
        <f t="shared" si="46"/>
        <v>0</v>
      </c>
      <c r="H143" s="232" t="e">
        <f>SUMIF(INPUT!$F$7:$VO$7,$C143,INPUT!$F$195:$VO$195)</f>
        <v>#VALUE!</v>
      </c>
      <c r="I143" s="231" t="e">
        <f t="shared" si="47"/>
        <v>#VALUE!</v>
      </c>
      <c r="J143" s="140">
        <f>L142+Balances!I132+Balances!J132</f>
        <v>7314.1871392627545</v>
      </c>
      <c r="K143" s="141">
        <f>SUMIF(INPUT!$O$7:$VO$7,$C143,INPUT!$O$87:$VO$87)+SUMIF(INPUT!$O$7:$VO$7,$C143,INPUT!$O$108:$VO$108)</f>
        <v>0</v>
      </c>
      <c r="L143" s="150">
        <f t="shared" si="48"/>
        <v>7314.1871392627545</v>
      </c>
      <c r="M143" s="150">
        <f>O142+Balances!K132</f>
        <v>244832.31332019743</v>
      </c>
      <c r="N143" s="150">
        <f>SUMIF(INPUT!$O$7:$VO$7,$C143,INPUT!$O$129:$VO$129)</f>
        <v>-574.934042524917</v>
      </c>
      <c r="O143" s="150">
        <f t="shared" si="49"/>
        <v>244257.3792776725</v>
      </c>
      <c r="P143" s="150">
        <f>R142+Balances!L132</f>
        <v>28102.463215054202</v>
      </c>
      <c r="Q143" s="150">
        <f>SUMIF(INPUT!$O$7:$VO$7,$C143,INPUT!$O$150:$VO$150)</f>
        <v>-3191.1222222222223</v>
      </c>
      <c r="R143" s="150">
        <f t="shared" si="50"/>
        <v>24911.340992831982</v>
      </c>
      <c r="S143" s="165">
        <f t="shared" si="37"/>
        <v>0</v>
      </c>
      <c r="T143" s="150">
        <f>SUMIF(INPUT!$O$7:$VO$7,$C143,INPUT!$O$87:$VO$87)</f>
        <v>0</v>
      </c>
      <c r="U143" s="150">
        <f>'RateBase-G'!L127</f>
        <v>557705.51936788927</v>
      </c>
      <c r="V143" s="150">
        <f t="shared" si="38"/>
        <v>3004.0746276664308</v>
      </c>
      <c r="W143" s="150">
        <f>Y142+Balances!I132</f>
        <v>3.9456191916542593E-4</v>
      </c>
      <c r="X143" s="141">
        <f>SUMIF(INPUT!$O$7:$VO$7,$C143,INPUT!$O$108:$VO$108)</f>
        <v>0</v>
      </c>
      <c r="Y143" s="150">
        <f t="shared" si="51"/>
        <v>3.9456191916542593E-4</v>
      </c>
      <c r="Z143" s="150">
        <f t="shared" si="52"/>
        <v>-2.1315878881312831E-6</v>
      </c>
      <c r="AA143" s="141">
        <f>SUMIF(INPUT!$N$7:$VO$7,$C143,INPUT!$N$167:$VO$167)+SUMIF(INPUT!$N$7:$VO$7,$C143,INPUT!$N$168:$VO$168)</f>
        <v>15195.149888285458</v>
      </c>
      <c r="AB143" s="141">
        <f>SUMIF(INPUT!$N$7:$VO$7,$C143,INPUT!$N$172:$VO$172)+SUMIF(INPUT!$N$7:$VO$7,$C143,INPUT!$N$173:$VO$173)</f>
        <v>2389.6968787655014</v>
      </c>
      <c r="AC143" s="141">
        <f t="shared" si="53"/>
        <v>-2689.1451319991907</v>
      </c>
      <c r="AD143" s="141">
        <f>-SUMIF(INPUT!$N$7:$CK$7,$C143,INPUT!$N$183:$CK$183)</f>
        <v>0</v>
      </c>
      <c r="AE143" s="141">
        <f>-SUMIF(INPUT!$N$7:$CK$7,$C143,INPUT!$N$184:$CK$184)</f>
        <v>0</v>
      </c>
      <c r="AF143" s="141">
        <f t="shared" si="40"/>
        <v>-3451.1267712114868</v>
      </c>
      <c r="AG143" s="142" t="e">
        <f>AF143*HLOOKUP(YEAR(C143),INPUT!$E$53:$P$58,6,FALSE)+F143+I143</f>
        <v>#VALUE!</v>
      </c>
      <c r="AI143" s="143"/>
      <c r="AN143" s="23"/>
      <c r="AP143" s="39">
        <f t="shared" si="39"/>
        <v>0</v>
      </c>
    </row>
    <row r="144" spans="1:42" hidden="1" outlineLevel="1">
      <c r="A144" s="23"/>
      <c r="B144" s="23">
        <f t="shared" si="45"/>
        <v>2028</v>
      </c>
      <c r="C144" s="29">
        <v>47058</v>
      </c>
      <c r="D144" s="231"/>
      <c r="E144" s="231">
        <f>SUMIF(INPUT!$F$7:$VO$7,$C144,INPUT!$F$66:$VO$66)</f>
        <v>0</v>
      </c>
      <c r="F144" s="231">
        <f>-SUMIF(INPUT!$F$7:$VO$7,$C144,INPUT!$F$67:$VO$67)</f>
        <v>0</v>
      </c>
      <c r="G144" s="231">
        <f t="shared" si="46"/>
        <v>0</v>
      </c>
      <c r="H144" s="232" t="e">
        <f>SUMIF(INPUT!$F$7:$VO$7,$C144,INPUT!$F$195:$VO$195)</f>
        <v>#VALUE!</v>
      </c>
      <c r="I144" s="231" t="e">
        <f t="shared" si="47"/>
        <v>#VALUE!</v>
      </c>
      <c r="J144" s="140">
        <f>L143+Balances!I133+Balances!J133</f>
        <v>7314.1871392627545</v>
      </c>
      <c r="K144" s="141">
        <f>SUMIF(INPUT!$O$7:$VO$7,$C144,INPUT!$O$87:$VO$87)+SUMIF(INPUT!$O$7:$VO$7,$C144,INPUT!$O$108:$VO$108)</f>
        <v>0</v>
      </c>
      <c r="L144" s="150">
        <f t="shared" si="48"/>
        <v>7314.1871392627545</v>
      </c>
      <c r="M144" s="150">
        <f>O143+Balances!K133</f>
        <v>244257.3792776725</v>
      </c>
      <c r="N144" s="150">
        <f>SUMIF(INPUT!$O$7:$VO$7,$C144,INPUT!$O$129:$VO$129)</f>
        <v>-574.934042524917</v>
      </c>
      <c r="O144" s="150">
        <f t="shared" si="49"/>
        <v>243682.44523514758</v>
      </c>
      <c r="P144" s="150">
        <f>R143+Balances!L133</f>
        <v>24911.340992831982</v>
      </c>
      <c r="Q144" s="150">
        <f>SUMIF(INPUT!$O$7:$VO$7,$C144,INPUT!$O$150:$VO$150)</f>
        <v>-3191.1222222222223</v>
      </c>
      <c r="R144" s="150">
        <f t="shared" si="50"/>
        <v>21720.218770609761</v>
      </c>
      <c r="S144" s="165">
        <f t="shared" si="37"/>
        <v>0</v>
      </c>
      <c r="T144" s="150">
        <f>SUMIF(INPUT!$O$7:$VO$7,$C144,INPUT!$O$87:$VO$87)</f>
        <v>0</v>
      </c>
      <c r="U144" s="150">
        <f>'RateBase-G'!L128</f>
        <v>560946.90904738137</v>
      </c>
      <c r="V144" s="150">
        <f t="shared" si="38"/>
        <v>3021.7132617388988</v>
      </c>
      <c r="W144" s="150">
        <f>Y143+Balances!I133</f>
        <v>3.9456191916542593E-4</v>
      </c>
      <c r="X144" s="141">
        <f>SUMIF(INPUT!$O$7:$VO$7,$C144,INPUT!$O$108:$VO$108)</f>
        <v>0</v>
      </c>
      <c r="Y144" s="150">
        <f t="shared" si="51"/>
        <v>3.9456191916542593E-4</v>
      </c>
      <c r="Z144" s="150">
        <f t="shared" si="52"/>
        <v>-2.1315878881312831E-6</v>
      </c>
      <c r="AA144" s="141">
        <f>SUMIF(INPUT!$N$7:$VO$7,$C144,INPUT!$N$167:$VO$167)+SUMIF(INPUT!$N$7:$VO$7,$C144,INPUT!$N$168:$VO$168)</f>
        <v>15195.149888285458</v>
      </c>
      <c r="AB144" s="141">
        <f>SUMIF(INPUT!$N$7:$VO$7,$C144,INPUT!$N$172:$VO$172)+SUMIF(INPUT!$N$7:$VO$7,$C144,INPUT!$N$173:$VO$173)</f>
        <v>2389.6968787655014</v>
      </c>
      <c r="AC144" s="141">
        <f t="shared" si="53"/>
        <v>-2689.1451319991907</v>
      </c>
      <c r="AD144" s="141">
        <f>-SUMIF(INPUT!$N$7:$CK$7,$C144,INPUT!$N$183:$CK$183)</f>
        <v>0</v>
      </c>
      <c r="AE144" s="141">
        <f>-SUMIF(INPUT!$N$7:$CK$7,$C144,INPUT!$N$184:$CK$184)</f>
        <v>0</v>
      </c>
      <c r="AF144" s="141">
        <f t="shared" si="40"/>
        <v>-3433.4881371390188</v>
      </c>
      <c r="AG144" s="142" t="e">
        <f>AF144*HLOOKUP(YEAR(C144),INPUT!$E$53:$P$58,6,FALSE)+F144+I144</f>
        <v>#VALUE!</v>
      </c>
      <c r="AI144" s="143"/>
      <c r="AN144" s="23"/>
      <c r="AP144" s="39">
        <f t="shared" si="39"/>
        <v>0</v>
      </c>
    </row>
    <row r="145" spans="1:42" hidden="1" outlineLevel="1">
      <c r="A145" s="23"/>
      <c r="B145" s="23">
        <f t="shared" si="45"/>
        <v>2028</v>
      </c>
      <c r="C145" s="29">
        <v>47088</v>
      </c>
      <c r="D145" s="231"/>
      <c r="E145" s="231">
        <f>SUMIF(INPUT!$F$7:$VO$7,$C145,INPUT!$F$66:$VO$66)</f>
        <v>0</v>
      </c>
      <c r="F145" s="231">
        <f>-SUMIF(INPUT!$F$7:$VO$7,$C145,INPUT!$F$67:$VO$67)</f>
        <v>0</v>
      </c>
      <c r="G145" s="231">
        <f t="shared" si="46"/>
        <v>0</v>
      </c>
      <c r="H145" s="232" t="e">
        <f>SUMIF(INPUT!$F$7:$VO$7,$C145,INPUT!$F$195:$VO$195)</f>
        <v>#VALUE!</v>
      </c>
      <c r="I145" s="231" t="e">
        <f t="shared" si="47"/>
        <v>#VALUE!</v>
      </c>
      <c r="J145" s="140">
        <f>L144+Balances!I134+Balances!J134</f>
        <v>7314.1871392627545</v>
      </c>
      <c r="K145" s="141">
        <f>SUMIF(INPUT!$O$7:$VO$7,$C145,INPUT!$O$87:$VO$87)+SUMIF(INPUT!$O$7:$VO$7,$C145,INPUT!$O$108:$VO$108)</f>
        <v>0</v>
      </c>
      <c r="L145" s="150">
        <f t="shared" si="48"/>
        <v>7314.1871392627545</v>
      </c>
      <c r="M145" s="150">
        <f>O144+Balances!K134</f>
        <v>243682.44523514758</v>
      </c>
      <c r="N145" s="150">
        <f>SUMIF(INPUT!$O$7:$VO$7,$C145,INPUT!$O$129:$VO$129)</f>
        <v>-574.934042524917</v>
      </c>
      <c r="O145" s="150">
        <f t="shared" si="49"/>
        <v>243107.51119262265</v>
      </c>
      <c r="P145" s="150">
        <f>R144+Balances!L134</f>
        <v>21720.218770609761</v>
      </c>
      <c r="Q145" s="150">
        <f>SUMIF(INPUT!$O$7:$VO$7,$C145,INPUT!$O$150:$VO$150)</f>
        <v>-3191.1222222222223</v>
      </c>
      <c r="R145" s="150">
        <f t="shared" si="50"/>
        <v>18529.096548387541</v>
      </c>
      <c r="S145" s="165">
        <f t="shared" si="37"/>
        <v>0</v>
      </c>
      <c r="T145" s="150">
        <f>SUMIF(INPUT!$O$7:$VO$7,$C145,INPUT!$O$87:$VO$87)</f>
        <v>0</v>
      </c>
      <c r="U145" s="150">
        <f>'RateBase-G'!L129</f>
        <v>564139.6021276433</v>
      </c>
      <c r="V145" s="150">
        <f t="shared" si="38"/>
        <v>3039.0930597069032</v>
      </c>
      <c r="W145" s="150">
        <f>Y144+Balances!I134</f>
        <v>3.9456191916542593E-4</v>
      </c>
      <c r="X145" s="141">
        <f>SUMIF(INPUT!$O$7:$VO$7,$C145,INPUT!$O$108:$VO$108)</f>
        <v>0</v>
      </c>
      <c r="Y145" s="150">
        <f t="shared" si="51"/>
        <v>3.9456191916542593E-4</v>
      </c>
      <c r="Z145" s="150">
        <f t="shared" si="52"/>
        <v>-2.1315878881312831E-6</v>
      </c>
      <c r="AA145" s="141">
        <f>SUMIF(INPUT!$N$7:$VO$7,$C145,INPUT!$N$167:$VO$167)+SUMIF(INPUT!$N$7:$VO$7,$C145,INPUT!$N$168:$VO$168)</f>
        <v>15195.149888285458</v>
      </c>
      <c r="AB145" s="141">
        <f>SUMIF(INPUT!$N$7:$VO$7,$C145,INPUT!$N$172:$VO$172)+SUMIF(INPUT!$N$7:$VO$7,$C145,INPUT!$N$173:$VO$173)</f>
        <v>2389.6968787655014</v>
      </c>
      <c r="AC145" s="141">
        <f t="shared" si="53"/>
        <v>-2689.1451319991907</v>
      </c>
      <c r="AD145" s="141">
        <f>-SUMIF(INPUT!$N$7:$CK$7,$C145,INPUT!$N$183:$CK$183)</f>
        <v>0</v>
      </c>
      <c r="AE145" s="141">
        <f>-SUMIF(INPUT!$N$7:$CK$7,$C145,INPUT!$N$184:$CK$184)</f>
        <v>0</v>
      </c>
      <c r="AF145" s="141">
        <f t="shared" si="40"/>
        <v>-3416.1083391710144</v>
      </c>
      <c r="AG145" s="142" t="e">
        <f>AF145*HLOOKUP(YEAR(C145),INPUT!$E$53:$P$58,6,FALSE)+F145+I145</f>
        <v>#VALUE!</v>
      </c>
      <c r="AI145" s="143"/>
      <c r="AN145" s="23"/>
      <c r="AP145" s="39">
        <f t="shared" si="39"/>
        <v>0</v>
      </c>
    </row>
    <row r="146" spans="1:42" hidden="1" outlineLevel="1">
      <c r="A146" s="23"/>
      <c r="B146" s="23">
        <f t="shared" si="45"/>
        <v>2029</v>
      </c>
      <c r="C146" s="29">
        <v>47119</v>
      </c>
      <c r="D146" s="231"/>
      <c r="E146" s="231"/>
      <c r="F146" s="231"/>
      <c r="G146" s="231"/>
      <c r="H146" s="232"/>
      <c r="I146" s="231"/>
      <c r="J146" s="140"/>
      <c r="K146" s="141"/>
      <c r="L146" s="150"/>
      <c r="M146" s="150"/>
      <c r="N146" s="150"/>
      <c r="O146" s="150"/>
      <c r="P146" s="150"/>
      <c r="Q146" s="150"/>
      <c r="R146" s="150"/>
      <c r="S146" s="165"/>
      <c r="T146" s="150"/>
      <c r="U146" s="150"/>
      <c r="V146" s="150"/>
      <c r="W146" s="150"/>
      <c r="X146" s="150"/>
      <c r="Y146" s="150"/>
      <c r="Z146" s="150"/>
      <c r="AA146" s="141"/>
      <c r="AB146" s="141"/>
      <c r="AC146" s="141"/>
      <c r="AD146" s="141"/>
      <c r="AE146" s="141"/>
      <c r="AF146" s="141"/>
      <c r="AG146" s="142"/>
      <c r="AI146" s="143"/>
      <c r="AN146" s="23"/>
      <c r="AP146" s="39">
        <f t="shared" si="39"/>
        <v>0</v>
      </c>
    </row>
    <row r="147" spans="1:42" hidden="1" outlineLevel="1">
      <c r="A147" s="23"/>
      <c r="B147" s="23">
        <f t="shared" si="45"/>
        <v>2029</v>
      </c>
      <c r="C147" s="29">
        <v>47150</v>
      </c>
      <c r="D147" s="231"/>
      <c r="E147" s="231"/>
      <c r="F147" s="231"/>
      <c r="G147" s="231"/>
      <c r="H147" s="232"/>
      <c r="I147" s="231"/>
      <c r="J147" s="140"/>
      <c r="K147" s="141"/>
      <c r="L147" s="150"/>
      <c r="M147" s="150"/>
      <c r="N147" s="150"/>
      <c r="O147" s="150"/>
      <c r="P147" s="150"/>
      <c r="Q147" s="150"/>
      <c r="R147" s="150"/>
      <c r="S147" s="165"/>
      <c r="T147" s="150"/>
      <c r="U147" s="150"/>
      <c r="V147" s="150"/>
      <c r="W147" s="150"/>
      <c r="X147" s="150"/>
      <c r="Y147" s="150"/>
      <c r="Z147" s="150"/>
      <c r="AA147" s="141"/>
      <c r="AB147" s="141"/>
      <c r="AC147" s="141"/>
      <c r="AD147" s="141"/>
      <c r="AE147" s="141"/>
      <c r="AF147" s="141"/>
      <c r="AG147" s="142"/>
      <c r="AI147" s="143"/>
      <c r="AN147" s="23"/>
      <c r="AP147" s="39">
        <f t="shared" si="39"/>
        <v>0</v>
      </c>
    </row>
    <row r="148" spans="1:42" hidden="1" outlineLevel="1">
      <c r="A148" s="23"/>
      <c r="B148" s="23">
        <f t="shared" si="45"/>
        <v>2029</v>
      </c>
      <c r="C148" s="29">
        <v>47178</v>
      </c>
      <c r="D148" s="231"/>
      <c r="E148" s="231"/>
      <c r="F148" s="231"/>
      <c r="G148" s="231"/>
      <c r="H148" s="232"/>
      <c r="I148" s="231"/>
      <c r="J148" s="140"/>
      <c r="K148" s="141"/>
      <c r="L148" s="150"/>
      <c r="M148" s="150"/>
      <c r="N148" s="150"/>
      <c r="O148" s="150"/>
      <c r="P148" s="150"/>
      <c r="Q148" s="150"/>
      <c r="R148" s="150"/>
      <c r="S148" s="165"/>
      <c r="T148" s="150"/>
      <c r="U148" s="150"/>
      <c r="V148" s="150"/>
      <c r="W148" s="150"/>
      <c r="X148" s="150"/>
      <c r="Y148" s="150"/>
      <c r="Z148" s="150"/>
      <c r="AA148" s="141"/>
      <c r="AB148" s="141"/>
      <c r="AC148" s="141"/>
      <c r="AD148" s="141"/>
      <c r="AE148" s="141"/>
      <c r="AF148" s="141"/>
      <c r="AG148" s="142"/>
      <c r="AI148" s="143"/>
      <c r="AN148" s="23"/>
      <c r="AP148" s="39">
        <f t="shared" si="39"/>
        <v>0</v>
      </c>
    </row>
    <row r="149" spans="1:42" hidden="1" outlineLevel="1">
      <c r="A149" s="23"/>
      <c r="B149" s="23">
        <f t="shared" si="45"/>
        <v>2029</v>
      </c>
      <c r="C149" s="29">
        <v>47209</v>
      </c>
      <c r="D149" s="231"/>
      <c r="E149" s="231"/>
      <c r="F149" s="231"/>
      <c r="G149" s="231"/>
      <c r="H149" s="232"/>
      <c r="I149" s="231"/>
      <c r="J149" s="140"/>
      <c r="K149" s="141"/>
      <c r="L149" s="150"/>
      <c r="M149" s="150"/>
      <c r="N149" s="150"/>
      <c r="O149" s="150"/>
      <c r="P149" s="150"/>
      <c r="Q149" s="150"/>
      <c r="R149" s="150"/>
      <c r="S149" s="165"/>
      <c r="T149" s="150"/>
      <c r="U149" s="150"/>
      <c r="V149" s="150"/>
      <c r="W149" s="150"/>
      <c r="X149" s="150"/>
      <c r="Y149" s="150"/>
      <c r="Z149" s="150"/>
      <c r="AA149" s="141"/>
      <c r="AB149" s="141"/>
      <c r="AC149" s="141"/>
      <c r="AD149" s="141"/>
      <c r="AE149" s="141"/>
      <c r="AF149" s="141"/>
      <c r="AG149" s="142"/>
      <c r="AI149" s="143"/>
      <c r="AN149" s="23"/>
      <c r="AP149" s="39">
        <f t="shared" si="39"/>
        <v>0</v>
      </c>
    </row>
    <row r="150" spans="1:42" hidden="1" outlineLevel="1">
      <c r="A150" s="23"/>
      <c r="B150" s="23">
        <f t="shared" si="45"/>
        <v>2029</v>
      </c>
      <c r="C150" s="29">
        <v>47239</v>
      </c>
      <c r="D150" s="231"/>
      <c r="E150" s="231"/>
      <c r="F150" s="231"/>
      <c r="G150" s="231"/>
      <c r="H150" s="232"/>
      <c r="I150" s="231"/>
      <c r="J150" s="140"/>
      <c r="K150" s="141"/>
      <c r="L150" s="150"/>
      <c r="M150" s="150"/>
      <c r="N150" s="150"/>
      <c r="O150" s="150"/>
      <c r="P150" s="150"/>
      <c r="Q150" s="150"/>
      <c r="R150" s="150"/>
      <c r="S150" s="165"/>
      <c r="T150" s="150"/>
      <c r="U150" s="150"/>
      <c r="V150" s="150"/>
      <c r="W150" s="150"/>
      <c r="X150" s="150"/>
      <c r="Y150" s="150"/>
      <c r="Z150" s="150"/>
      <c r="AA150" s="141"/>
      <c r="AB150" s="141"/>
      <c r="AC150" s="141"/>
      <c r="AD150" s="141"/>
      <c r="AE150" s="141"/>
      <c r="AF150" s="141"/>
      <c r="AG150" s="142"/>
      <c r="AI150" s="143"/>
      <c r="AN150" s="23"/>
      <c r="AP150" s="39">
        <f t="shared" si="39"/>
        <v>0</v>
      </c>
    </row>
    <row r="151" spans="1:42" hidden="1" outlineLevel="1">
      <c r="A151" s="23"/>
      <c r="B151" s="23">
        <f t="shared" si="45"/>
        <v>2029</v>
      </c>
      <c r="C151" s="29">
        <v>47270</v>
      </c>
      <c r="D151" s="231"/>
      <c r="E151" s="231"/>
      <c r="F151" s="231"/>
      <c r="G151" s="231"/>
      <c r="H151" s="232"/>
      <c r="I151" s="231"/>
      <c r="J151" s="140"/>
      <c r="K151" s="141"/>
      <c r="L151" s="150"/>
      <c r="M151" s="150"/>
      <c r="N151" s="150"/>
      <c r="O151" s="150"/>
      <c r="P151" s="150"/>
      <c r="Q151" s="150"/>
      <c r="R151" s="150"/>
      <c r="S151" s="165"/>
      <c r="T151" s="150"/>
      <c r="U151" s="150"/>
      <c r="V151" s="150"/>
      <c r="W151" s="150"/>
      <c r="X151" s="150"/>
      <c r="Y151" s="150"/>
      <c r="Z151" s="150"/>
      <c r="AA151" s="141"/>
      <c r="AB151" s="141"/>
      <c r="AC151" s="141"/>
      <c r="AD151" s="141"/>
      <c r="AE151" s="141"/>
      <c r="AF151" s="141"/>
      <c r="AG151" s="142"/>
      <c r="AI151" s="143"/>
      <c r="AN151" s="23"/>
      <c r="AP151" s="39">
        <f t="shared" si="39"/>
        <v>0</v>
      </c>
    </row>
    <row r="152" spans="1:42" hidden="1" outlineLevel="1">
      <c r="A152" s="23"/>
      <c r="B152" s="23">
        <f t="shared" si="45"/>
        <v>2029</v>
      </c>
      <c r="C152" s="29">
        <v>47300</v>
      </c>
      <c r="D152" s="231"/>
      <c r="E152" s="231"/>
      <c r="F152" s="231"/>
      <c r="G152" s="231"/>
      <c r="H152" s="232"/>
      <c r="I152" s="231"/>
      <c r="J152" s="140"/>
      <c r="K152" s="141"/>
      <c r="L152" s="150"/>
      <c r="M152" s="150"/>
      <c r="N152" s="150"/>
      <c r="O152" s="150"/>
      <c r="P152" s="150"/>
      <c r="Q152" s="150"/>
      <c r="R152" s="150"/>
      <c r="S152" s="165"/>
      <c r="T152" s="150"/>
      <c r="U152" s="150"/>
      <c r="V152" s="150"/>
      <c r="W152" s="150"/>
      <c r="X152" s="150"/>
      <c r="Y152" s="150"/>
      <c r="Z152" s="150"/>
      <c r="AA152" s="141"/>
      <c r="AB152" s="141"/>
      <c r="AC152" s="141"/>
      <c r="AD152" s="141"/>
      <c r="AE152" s="141"/>
      <c r="AF152" s="141"/>
      <c r="AG152" s="142"/>
      <c r="AI152" s="143"/>
      <c r="AN152" s="23"/>
      <c r="AP152" s="39">
        <f t="shared" si="39"/>
        <v>0</v>
      </c>
    </row>
    <row r="153" spans="1:42" hidden="1" outlineLevel="1">
      <c r="A153" s="23"/>
      <c r="B153" s="23">
        <f t="shared" si="45"/>
        <v>2029</v>
      </c>
      <c r="C153" s="29">
        <v>47331</v>
      </c>
      <c r="D153" s="231"/>
      <c r="E153" s="231"/>
      <c r="F153" s="231"/>
      <c r="G153" s="231"/>
      <c r="H153" s="232"/>
      <c r="I153" s="231"/>
      <c r="J153" s="140"/>
      <c r="K153" s="141"/>
      <c r="L153" s="150"/>
      <c r="M153" s="150"/>
      <c r="N153" s="150"/>
      <c r="O153" s="150"/>
      <c r="P153" s="150"/>
      <c r="Q153" s="150"/>
      <c r="R153" s="150"/>
      <c r="S153" s="165"/>
      <c r="T153" s="150"/>
      <c r="U153" s="150"/>
      <c r="V153" s="150"/>
      <c r="W153" s="150"/>
      <c r="X153" s="150"/>
      <c r="Y153" s="150"/>
      <c r="Z153" s="150"/>
      <c r="AA153" s="141"/>
      <c r="AB153" s="141"/>
      <c r="AC153" s="141"/>
      <c r="AD153" s="141"/>
      <c r="AE153" s="141"/>
      <c r="AF153" s="141"/>
      <c r="AG153" s="142"/>
      <c r="AI153" s="143"/>
      <c r="AN153" s="23"/>
      <c r="AP153" s="39">
        <f t="shared" ref="AP153:AP157" si="54">K153-T153</f>
        <v>0</v>
      </c>
    </row>
    <row r="154" spans="1:42" hidden="1" outlineLevel="1">
      <c r="A154" s="23"/>
      <c r="B154" s="23">
        <f t="shared" si="45"/>
        <v>2029</v>
      </c>
      <c r="C154" s="29">
        <v>47362</v>
      </c>
      <c r="D154" s="231"/>
      <c r="E154" s="231"/>
      <c r="F154" s="231"/>
      <c r="G154" s="231"/>
      <c r="H154" s="232"/>
      <c r="I154" s="231"/>
      <c r="J154" s="140"/>
      <c r="K154" s="141"/>
      <c r="L154" s="150"/>
      <c r="M154" s="150"/>
      <c r="N154" s="150"/>
      <c r="O154" s="150"/>
      <c r="P154" s="150"/>
      <c r="Q154" s="150"/>
      <c r="R154" s="150"/>
      <c r="S154" s="165"/>
      <c r="T154" s="150"/>
      <c r="U154" s="150"/>
      <c r="V154" s="150"/>
      <c r="W154" s="150"/>
      <c r="X154" s="150"/>
      <c r="Y154" s="150"/>
      <c r="Z154" s="150"/>
      <c r="AA154" s="141"/>
      <c r="AB154" s="141"/>
      <c r="AC154" s="141"/>
      <c r="AD154" s="141"/>
      <c r="AE154" s="141"/>
      <c r="AF154" s="141"/>
      <c r="AG154" s="142"/>
      <c r="AI154" s="143"/>
      <c r="AN154" s="23"/>
      <c r="AP154" s="39">
        <f t="shared" si="54"/>
        <v>0</v>
      </c>
    </row>
    <row r="155" spans="1:42" hidden="1" outlineLevel="1">
      <c r="A155" s="23"/>
      <c r="B155" s="23">
        <f t="shared" si="45"/>
        <v>2029</v>
      </c>
      <c r="C155" s="29">
        <v>47392</v>
      </c>
      <c r="D155" s="231"/>
      <c r="E155" s="231"/>
      <c r="F155" s="231"/>
      <c r="G155" s="231"/>
      <c r="H155" s="232"/>
      <c r="I155" s="231"/>
      <c r="J155" s="140"/>
      <c r="K155" s="141"/>
      <c r="L155" s="150"/>
      <c r="M155" s="150"/>
      <c r="N155" s="150"/>
      <c r="O155" s="150"/>
      <c r="P155" s="150"/>
      <c r="Q155" s="150"/>
      <c r="R155" s="150"/>
      <c r="S155" s="165"/>
      <c r="T155" s="150"/>
      <c r="U155" s="150"/>
      <c r="V155" s="150"/>
      <c r="W155" s="150"/>
      <c r="X155" s="150"/>
      <c r="Y155" s="150"/>
      <c r="Z155" s="150"/>
      <c r="AA155" s="141"/>
      <c r="AB155" s="141"/>
      <c r="AC155" s="141"/>
      <c r="AD155" s="141"/>
      <c r="AE155" s="141"/>
      <c r="AF155" s="141"/>
      <c r="AG155" s="142"/>
      <c r="AI155" s="143"/>
      <c r="AN155" s="23"/>
      <c r="AP155" s="39">
        <f t="shared" si="54"/>
        <v>0</v>
      </c>
    </row>
    <row r="156" spans="1:42" hidden="1" outlineLevel="1">
      <c r="A156" s="23"/>
      <c r="B156" s="23">
        <f t="shared" si="45"/>
        <v>2029</v>
      </c>
      <c r="C156" s="29">
        <v>47423</v>
      </c>
      <c r="D156" s="231"/>
      <c r="E156" s="231"/>
      <c r="F156" s="231"/>
      <c r="G156" s="231"/>
      <c r="H156" s="232"/>
      <c r="I156" s="231"/>
      <c r="J156" s="140"/>
      <c r="K156" s="141"/>
      <c r="L156" s="150"/>
      <c r="M156" s="150"/>
      <c r="N156" s="150"/>
      <c r="O156" s="150"/>
      <c r="P156" s="150"/>
      <c r="Q156" s="150"/>
      <c r="R156" s="150"/>
      <c r="S156" s="165"/>
      <c r="T156" s="150"/>
      <c r="U156" s="150"/>
      <c r="V156" s="150"/>
      <c r="W156" s="150"/>
      <c r="X156" s="150"/>
      <c r="Y156" s="150"/>
      <c r="Z156" s="150"/>
      <c r="AA156" s="141"/>
      <c r="AB156" s="141"/>
      <c r="AC156" s="141"/>
      <c r="AD156" s="141"/>
      <c r="AE156" s="141"/>
      <c r="AF156" s="141"/>
      <c r="AG156" s="142"/>
      <c r="AI156" s="143"/>
      <c r="AN156" s="23"/>
      <c r="AP156" s="39">
        <f t="shared" si="54"/>
        <v>0</v>
      </c>
    </row>
    <row r="157" spans="1:42" hidden="1" outlineLevel="1">
      <c r="A157" s="23"/>
      <c r="B157" s="23">
        <f t="shared" si="45"/>
        <v>2029</v>
      </c>
      <c r="C157" s="29">
        <v>47453</v>
      </c>
      <c r="D157" s="231"/>
      <c r="E157" s="231"/>
      <c r="F157" s="231"/>
      <c r="G157" s="231"/>
      <c r="H157" s="232"/>
      <c r="I157" s="231"/>
      <c r="J157" s="140"/>
      <c r="K157" s="141"/>
      <c r="L157" s="150"/>
      <c r="M157" s="150"/>
      <c r="N157" s="150"/>
      <c r="O157" s="150"/>
      <c r="P157" s="150"/>
      <c r="Q157" s="150"/>
      <c r="R157" s="150"/>
      <c r="S157" s="165"/>
      <c r="T157" s="150"/>
      <c r="U157" s="150"/>
      <c r="V157" s="150"/>
      <c r="W157" s="150"/>
      <c r="X157" s="150"/>
      <c r="Y157" s="150"/>
      <c r="Z157" s="150"/>
      <c r="AA157" s="141"/>
      <c r="AB157" s="141"/>
      <c r="AC157" s="141"/>
      <c r="AD157" s="141"/>
      <c r="AE157" s="141"/>
      <c r="AF157" s="141"/>
      <c r="AG157" s="142"/>
      <c r="AI157" s="143"/>
      <c r="AN157" s="23"/>
      <c r="AP157" s="39">
        <f t="shared" si="54"/>
        <v>0</v>
      </c>
    </row>
    <row r="158" spans="1:42" ht="75" collapsed="1">
      <c r="D158" s="243" t="s">
        <v>165</v>
      </c>
      <c r="E158" s="160" t="s">
        <v>6</v>
      </c>
      <c r="F158" s="160" t="s">
        <v>6</v>
      </c>
      <c r="G158" s="243" t="s">
        <v>166</v>
      </c>
      <c r="H158" s="160" t="s">
        <v>6</v>
      </c>
      <c r="I158" s="243" t="s">
        <v>257</v>
      </c>
      <c r="J158" s="160" t="s">
        <v>248</v>
      </c>
      <c r="K158" s="160" t="s">
        <v>6</v>
      </c>
      <c r="L158" s="160" t="s">
        <v>249</v>
      </c>
      <c r="M158" s="160" t="s">
        <v>250</v>
      </c>
      <c r="N158" s="160" t="s">
        <v>6</v>
      </c>
      <c r="O158" s="160" t="s">
        <v>192</v>
      </c>
      <c r="P158" s="160" t="s">
        <v>247</v>
      </c>
      <c r="Q158" s="160" t="s">
        <v>6</v>
      </c>
      <c r="R158" s="160" t="s">
        <v>251</v>
      </c>
      <c r="S158" s="160" t="s">
        <v>6</v>
      </c>
      <c r="T158" s="243" t="s">
        <v>255</v>
      </c>
      <c r="U158" s="416" t="s">
        <v>256</v>
      </c>
      <c r="V158" s="416" t="s">
        <v>258</v>
      </c>
      <c r="W158" s="416" t="s">
        <v>259</v>
      </c>
      <c r="X158" s="416" t="s">
        <v>252</v>
      </c>
      <c r="Y158" s="416" t="s">
        <v>253</v>
      </c>
      <c r="Z158" s="416" t="s">
        <v>260</v>
      </c>
      <c r="AA158" s="417" t="s">
        <v>6</v>
      </c>
      <c r="AB158" s="417" t="s">
        <v>6</v>
      </c>
      <c r="AC158" s="243" t="s">
        <v>254</v>
      </c>
      <c r="AD158" s="417" t="s">
        <v>6</v>
      </c>
      <c r="AE158" s="417" t="s">
        <v>6</v>
      </c>
      <c r="AF158" s="160" t="s">
        <v>270</v>
      </c>
      <c r="AG158" s="243" t="s">
        <v>272</v>
      </c>
      <c r="AH158" s="418" t="s">
        <v>194</v>
      </c>
      <c r="AI158" s="419" t="s">
        <v>6</v>
      </c>
      <c r="AJ158" s="419" t="s">
        <v>6</v>
      </c>
      <c r="AK158" s="39" t="s">
        <v>195</v>
      </c>
      <c r="AL158" s="39" t="s">
        <v>193</v>
      </c>
      <c r="AN158" s="23"/>
    </row>
    <row r="159" spans="1:42">
      <c r="C159" s="203" t="s">
        <v>129</v>
      </c>
      <c r="D159" s="311"/>
      <c r="E159" s="307"/>
      <c r="F159" s="307"/>
      <c r="G159" s="311"/>
      <c r="H159" s="311"/>
      <c r="I159" s="311"/>
      <c r="J159" s="307"/>
      <c r="K159" s="307"/>
      <c r="L159" s="307"/>
      <c r="M159" s="307"/>
      <c r="N159" s="307"/>
      <c r="O159" s="307"/>
      <c r="P159" s="307"/>
      <c r="Q159" s="307"/>
      <c r="R159" s="307"/>
      <c r="S159" s="307"/>
      <c r="T159" s="307"/>
      <c r="U159" s="420"/>
      <c r="V159" s="420"/>
      <c r="W159" s="420"/>
      <c r="X159" s="420"/>
      <c r="Y159" s="420"/>
      <c r="Z159" s="420"/>
      <c r="AA159" s="421"/>
      <c r="AB159" s="421"/>
      <c r="AC159" s="311"/>
      <c r="AD159" s="421"/>
      <c r="AE159" s="421"/>
      <c r="AF159" s="159"/>
      <c r="AG159" s="311"/>
      <c r="AH159" s="418"/>
      <c r="AI159" s="419"/>
      <c r="AJ159" s="419"/>
      <c r="AN159" s="23"/>
    </row>
    <row r="160" spans="1:42">
      <c r="C160" s="23">
        <v>2018</v>
      </c>
      <c r="D160" s="231"/>
      <c r="E160" s="231"/>
      <c r="F160" s="231">
        <f t="shared" ref="F160:F170" si="55">SUMIF($B$14:$B$158,$C160,F$14:F$158)</f>
        <v>-21789.378000000001</v>
      </c>
      <c r="G160" s="231"/>
      <c r="H160" s="232"/>
      <c r="I160" s="231">
        <f t="shared" ref="I160:I170" si="56">SUMIF($B$14:$B$158,$C160,I$14:I$158)</f>
        <v>-363.21027587083336</v>
      </c>
      <c r="J160" s="140"/>
      <c r="K160" s="141">
        <f t="shared" ref="K160:K170" si="57">SUMIF($B$14:$B$158,$C160,K$14:K$158)</f>
        <v>-6466.7816001181855</v>
      </c>
      <c r="L160" s="150"/>
      <c r="M160" s="150"/>
      <c r="N160" s="150">
        <f t="shared" ref="N160:N170" si="58">SUMIF($B$14:$B$158,$C160,N$14:N$158)</f>
        <v>-1045.868085049834</v>
      </c>
      <c r="O160" s="150"/>
      <c r="P160" s="150"/>
      <c r="Q160" s="150">
        <f t="shared" ref="Q160:Q170" si="59">SUMIF($B$14:$B$158,$C160,Q$14:Q$158)</f>
        <v>-3088.182795698925</v>
      </c>
      <c r="R160" s="150"/>
      <c r="S160" s="150"/>
      <c r="T160" s="150"/>
      <c r="U160" s="150"/>
      <c r="V160" s="150">
        <f t="shared" ref="V160:X170" si="60">SUMIF($B$14:$B$158,$C160,V$14:V$158)</f>
        <v>46.435486747225006</v>
      </c>
      <c r="W160" s="150"/>
      <c r="X160" s="150">
        <f t="shared" si="60"/>
        <v>-1415.9140837880159</v>
      </c>
      <c r="Y160" s="150"/>
      <c r="Z160" s="150">
        <f t="shared" ref="Z160:AC170" si="61">SUMIF($B$14:$B$158,$C160,Z$14:Z$158)</f>
        <v>-641.7264460517099</v>
      </c>
      <c r="AA160" s="141">
        <f t="shared" si="61"/>
        <v>50033.46261666662</v>
      </c>
      <c r="AB160" s="141">
        <f t="shared" si="61"/>
        <v>5437.0488047619037</v>
      </c>
      <c r="AC160" s="141">
        <f t="shared" si="61"/>
        <v>-9365.2469004999912</v>
      </c>
      <c r="AD160" s="141"/>
      <c r="AE160" s="141"/>
      <c r="AF160" s="141">
        <f t="shared" ref="AF160:AG170" si="62">SUMIF($B$14:$B$158,$C160,AF$14:AF$158)</f>
        <v>-20561.370340671419</v>
      </c>
      <c r="AG160" s="142">
        <f t="shared" si="62"/>
        <v>-51292.162322670367</v>
      </c>
      <c r="AI160" s="59"/>
      <c r="AJ160" s="39">
        <f t="shared" ref="AJ160:AJ165" si="63">SUMIF($B$14:$B$158,$C160,AJ$14:AJ$158)</f>
        <v>37.128906678016868</v>
      </c>
      <c r="AM160" s="151"/>
      <c r="AN160" s="23"/>
    </row>
    <row r="161" spans="2:40">
      <c r="B161" s="39"/>
      <c r="C161" s="23">
        <v>2019</v>
      </c>
      <c r="D161" s="231"/>
      <c r="E161" s="231"/>
      <c r="F161" s="231">
        <f t="shared" si="55"/>
        <v>0</v>
      </c>
      <c r="G161" s="231"/>
      <c r="H161" s="232"/>
      <c r="I161" s="231">
        <f t="shared" si="56"/>
        <v>0</v>
      </c>
      <c r="J161" s="140"/>
      <c r="K161" s="141">
        <f t="shared" si="57"/>
        <v>-43562.91532417119</v>
      </c>
      <c r="L161" s="150"/>
      <c r="M161" s="150"/>
      <c r="N161" s="150">
        <f t="shared" si="58"/>
        <v>-5286.6586852320015</v>
      </c>
      <c r="O161" s="150"/>
      <c r="P161" s="150"/>
      <c r="Q161" s="150">
        <f t="shared" si="59"/>
        <v>-18529.097000000002</v>
      </c>
      <c r="R161" s="150"/>
      <c r="S161" s="150"/>
      <c r="T161" s="150"/>
      <c r="U161" s="150"/>
      <c r="V161" s="150">
        <f t="shared" si="60"/>
        <v>2447.0386035001325</v>
      </c>
      <c r="W161" s="150"/>
      <c r="X161" s="150">
        <f t="shared" si="60"/>
        <v>-9538.0866741712071</v>
      </c>
      <c r="Y161" s="150"/>
      <c r="Z161" s="150">
        <f t="shared" si="61"/>
        <v>-3498.0887766241631</v>
      </c>
      <c r="AA161" s="141">
        <f t="shared" si="61"/>
        <v>171705.26863000001</v>
      </c>
      <c r="AB161" s="141">
        <f t="shared" si="61"/>
        <v>29498.65956</v>
      </c>
      <c r="AC161" s="141">
        <f t="shared" si="61"/>
        <v>-29863.387904700008</v>
      </c>
      <c r="AD161" s="141"/>
      <c r="AE161" s="141"/>
      <c r="AF161" s="141">
        <f t="shared" si="62"/>
        <v>-98293.109087227233</v>
      </c>
      <c r="AG161" s="142">
        <f t="shared" si="62"/>
        <v>-139359.97006387077</v>
      </c>
      <c r="AI161" s="59"/>
      <c r="AJ161" s="39">
        <f t="shared" si="63"/>
        <v>1956.6041902702939</v>
      </c>
      <c r="AM161" s="151"/>
      <c r="AN161" s="23"/>
    </row>
    <row r="162" spans="2:40">
      <c r="B162" s="39"/>
      <c r="C162" s="23">
        <v>2020</v>
      </c>
      <c r="D162" s="231"/>
      <c r="E162" s="231"/>
      <c r="F162" s="231">
        <f t="shared" si="55"/>
        <v>0</v>
      </c>
      <c r="G162" s="231"/>
      <c r="H162" s="232"/>
      <c r="I162" s="231">
        <f t="shared" si="56"/>
        <v>0</v>
      </c>
      <c r="J162" s="140"/>
      <c r="K162" s="141">
        <f t="shared" si="57"/>
        <v>-62157.282827552044</v>
      </c>
      <c r="L162" s="150"/>
      <c r="M162" s="150"/>
      <c r="N162" s="150">
        <f t="shared" si="58"/>
        <v>-5366.5187544499913</v>
      </c>
      <c r="O162" s="150"/>
      <c r="P162" s="150"/>
      <c r="Q162" s="150">
        <f t="shared" si="59"/>
        <v>-18529.096774193549</v>
      </c>
      <c r="R162" s="150"/>
      <c r="S162" s="150"/>
      <c r="T162" s="150"/>
      <c r="U162" s="150"/>
      <c r="V162" s="150">
        <f t="shared" si="60"/>
        <v>6529.4657053472147</v>
      </c>
      <c r="W162" s="150"/>
      <c r="X162" s="150">
        <f t="shared" si="60"/>
        <v>-10597.104027552044</v>
      </c>
      <c r="Y162" s="150"/>
      <c r="Z162" s="150">
        <f t="shared" si="61"/>
        <v>-2844.898521124846</v>
      </c>
      <c r="AA162" s="141">
        <f t="shared" si="61"/>
        <v>104888.01982380953</v>
      </c>
      <c r="AB162" s="141">
        <f t="shared" si="61"/>
        <v>28937.072609999999</v>
      </c>
      <c r="AC162" s="141">
        <f t="shared" si="61"/>
        <v>-15949.698914900006</v>
      </c>
      <c r="AD162" s="141"/>
      <c r="AE162" s="141"/>
      <c r="AF162" s="141">
        <f t="shared" si="62"/>
        <v>-98318.030086873245</v>
      </c>
      <c r="AG162" s="142">
        <f t="shared" si="62"/>
        <v>-139346.14404212544</v>
      </c>
      <c r="AI162" s="59"/>
      <c r="AJ162" s="39">
        <f t="shared" si="63"/>
        <v>5220.8330269228009</v>
      </c>
      <c r="AM162" s="151"/>
      <c r="AN162" s="23"/>
    </row>
    <row r="163" spans="2:40">
      <c r="B163" s="39"/>
      <c r="C163" s="23">
        <v>2021</v>
      </c>
      <c r="D163" s="231"/>
      <c r="E163" s="231"/>
      <c r="F163" s="231">
        <f t="shared" si="55"/>
        <v>0</v>
      </c>
      <c r="G163" s="231"/>
      <c r="H163" s="232"/>
      <c r="I163" s="231">
        <f t="shared" si="56"/>
        <v>0</v>
      </c>
      <c r="J163" s="140"/>
      <c r="K163" s="141">
        <f t="shared" si="57"/>
        <v>-56734.254316628823</v>
      </c>
      <c r="L163" s="150"/>
      <c r="M163" s="150"/>
      <c r="N163" s="150">
        <f t="shared" si="58"/>
        <v>-7418.5418436323389</v>
      </c>
      <c r="O163" s="150"/>
      <c r="P163" s="150"/>
      <c r="Q163" s="150">
        <f t="shared" si="59"/>
        <v>-18529.096774193549</v>
      </c>
      <c r="R163" s="150"/>
      <c r="S163" s="150"/>
      <c r="T163" s="150"/>
      <c r="U163" s="150"/>
      <c r="V163" s="150">
        <f t="shared" si="60"/>
        <v>11454.638116632539</v>
      </c>
      <c r="W163" s="150"/>
      <c r="X163" s="150">
        <f t="shared" si="60"/>
        <v>-11530.706613477611</v>
      </c>
      <c r="Y163" s="150"/>
      <c r="Z163" s="150">
        <f t="shared" si="61"/>
        <v>-2109.7092863984235</v>
      </c>
      <c r="AA163" s="141">
        <f t="shared" si="61"/>
        <v>113974.81864903463</v>
      </c>
      <c r="AB163" s="141">
        <f t="shared" si="61"/>
        <v>37920.507912961388</v>
      </c>
      <c r="AC163" s="141">
        <f t="shared" si="61"/>
        <v>-15971.405254575382</v>
      </c>
      <c r="AD163" s="141"/>
      <c r="AE163" s="141"/>
      <c r="AF163" s="141">
        <f t="shared" si="62"/>
        <v>-89308.369358795986</v>
      </c>
      <c r="AG163" s="142">
        <f t="shared" si="62"/>
        <v>-126594.61356609329</v>
      </c>
      <c r="AI163" s="59"/>
      <c r="AJ163" s="39">
        <f t="shared" si="63"/>
        <v>9158.9045244221634</v>
      </c>
      <c r="AM163" s="151"/>
      <c r="AN163" s="23">
        <f>'RevReq-E'!AN163</f>
        <v>1</v>
      </c>
    </row>
    <row r="164" spans="2:40">
      <c r="B164" s="39"/>
      <c r="C164" s="23">
        <v>2022</v>
      </c>
      <c r="D164" s="231"/>
      <c r="E164" s="231"/>
      <c r="F164" s="231">
        <f t="shared" si="55"/>
        <v>0</v>
      </c>
      <c r="G164" s="231"/>
      <c r="H164" s="232"/>
      <c r="I164" s="231">
        <f t="shared" si="56"/>
        <v>0</v>
      </c>
      <c r="J164" s="140"/>
      <c r="K164" s="141">
        <f t="shared" si="57"/>
        <v>-61324.735404754618</v>
      </c>
      <c r="L164" s="150"/>
      <c r="M164" s="150"/>
      <c r="N164" s="150">
        <f t="shared" si="58"/>
        <v>-7418.5418436323389</v>
      </c>
      <c r="O164" s="150"/>
      <c r="P164" s="150"/>
      <c r="Q164" s="150">
        <f t="shared" si="59"/>
        <v>-18529.096774193549</v>
      </c>
      <c r="R164" s="150"/>
      <c r="S164" s="150"/>
      <c r="T164" s="150"/>
      <c r="U164" s="150"/>
      <c r="V164" s="150">
        <f t="shared" si="60"/>
        <v>16163.981514108858</v>
      </c>
      <c r="W164" s="150"/>
      <c r="X164" s="150">
        <f t="shared" si="60"/>
        <v>-12789.035471959796</v>
      </c>
      <c r="Y164" s="150"/>
      <c r="Z164" s="150">
        <f t="shared" si="61"/>
        <v>-1324.6090859288954</v>
      </c>
      <c r="AA164" s="141">
        <f t="shared" si="61"/>
        <v>158324.29263293589</v>
      </c>
      <c r="AB164" s="141">
        <f t="shared" si="61"/>
        <v>41231.059149342298</v>
      </c>
      <c r="AC164" s="141">
        <f t="shared" si="61"/>
        <v>-24589.579031554651</v>
      </c>
      <c r="AD164" s="141"/>
      <c r="AE164" s="141"/>
      <c r="AF164" s="141">
        <f t="shared" si="62"/>
        <v>-97022.58062595519</v>
      </c>
      <c r="AG164" s="142">
        <f t="shared" si="62"/>
        <v>-137529.5080372915</v>
      </c>
      <c r="AI164" s="59"/>
      <c r="AJ164" s="39">
        <f t="shared" si="63"/>
        <v>12924.403365243126</v>
      </c>
      <c r="AM164" s="151"/>
      <c r="AN164" s="23">
        <f>'RevReq-E'!AN164</f>
        <v>1</v>
      </c>
    </row>
    <row r="165" spans="2:40" hidden="1" outlineLevel="1">
      <c r="B165" s="39"/>
      <c r="C165" s="23">
        <v>2023</v>
      </c>
      <c r="D165" s="231"/>
      <c r="E165" s="231"/>
      <c r="F165" s="231">
        <f t="shared" si="55"/>
        <v>0</v>
      </c>
      <c r="G165" s="231"/>
      <c r="H165" s="232"/>
      <c r="I165" s="231" t="e">
        <f t="shared" si="56"/>
        <v>#VALUE!</v>
      </c>
      <c r="J165" s="140"/>
      <c r="K165" s="141">
        <f t="shared" si="57"/>
        <v>-67808.607000000004</v>
      </c>
      <c r="L165" s="150"/>
      <c r="M165" s="150"/>
      <c r="N165" s="150">
        <f t="shared" si="58"/>
        <v>0</v>
      </c>
      <c r="O165" s="150"/>
      <c r="P165" s="150"/>
      <c r="Q165" s="150">
        <f t="shared" si="59"/>
        <v>0</v>
      </c>
      <c r="R165" s="150"/>
      <c r="S165" s="150"/>
      <c r="T165" s="150"/>
      <c r="U165" s="150"/>
      <c r="V165" s="150">
        <f t="shared" si="60"/>
        <v>20410.457168747074</v>
      </c>
      <c r="W165" s="150"/>
      <c r="X165" s="150">
        <f t="shared" si="60"/>
        <v>-14037.835999999998</v>
      </c>
      <c r="Y165" s="150"/>
      <c r="Z165" s="150">
        <f t="shared" si="61"/>
        <v>-455.02946060105461</v>
      </c>
      <c r="AA165" s="141">
        <f t="shared" si="61"/>
        <v>182341.79865942555</v>
      </c>
      <c r="AB165" s="141">
        <f t="shared" si="61"/>
        <v>28676.362545186024</v>
      </c>
      <c r="AC165" s="141">
        <f t="shared" si="61"/>
        <v>-32269.741583990286</v>
      </c>
      <c r="AD165" s="141"/>
      <c r="AE165" s="141"/>
      <c r="AF165" s="141">
        <f t="shared" si="62"/>
        <v>-80122.920875844269</v>
      </c>
      <c r="AG165" s="142" t="e">
        <f t="shared" si="62"/>
        <v>#VALUE!</v>
      </c>
      <c r="AI165" s="59"/>
      <c r="AJ165" s="39">
        <f t="shared" si="63"/>
        <v>16319.802215045322</v>
      </c>
      <c r="AM165" s="151"/>
      <c r="AN165" s="23">
        <f>'RevReq-E'!AN165</f>
        <v>1</v>
      </c>
    </row>
    <row r="166" spans="2:40" hidden="1" outlineLevel="1">
      <c r="B166" s="39"/>
      <c r="C166" s="23">
        <v>2024</v>
      </c>
      <c r="D166" s="231"/>
      <c r="E166" s="231"/>
      <c r="F166" s="231">
        <f t="shared" si="55"/>
        <v>0</v>
      </c>
      <c r="G166" s="231"/>
      <c r="H166" s="232"/>
      <c r="I166" s="231" t="e">
        <f t="shared" si="56"/>
        <v>#VALUE!</v>
      </c>
      <c r="J166" s="140"/>
      <c r="K166" s="141">
        <f t="shared" si="57"/>
        <v>0</v>
      </c>
      <c r="L166" s="150"/>
      <c r="M166" s="150"/>
      <c r="N166" s="150">
        <f t="shared" si="58"/>
        <v>-6899.2085102990059</v>
      </c>
      <c r="O166" s="150"/>
      <c r="P166" s="150"/>
      <c r="Q166" s="150">
        <f t="shared" si="59"/>
        <v>-38293.46666666666</v>
      </c>
      <c r="R166" s="150"/>
      <c r="S166" s="150"/>
      <c r="T166" s="150"/>
      <c r="U166" s="150"/>
      <c r="V166" s="150">
        <f t="shared" si="60"/>
        <v>23545.837487125882</v>
      </c>
      <c r="W166" s="150"/>
      <c r="X166" s="150">
        <f t="shared" si="60"/>
        <v>0</v>
      </c>
      <c r="Y166" s="150"/>
      <c r="Z166" s="150">
        <f t="shared" si="61"/>
        <v>-2.5579054657575399E-5</v>
      </c>
      <c r="AA166" s="141">
        <f t="shared" si="61"/>
        <v>182341.79865942555</v>
      </c>
      <c r="AB166" s="141">
        <f t="shared" si="61"/>
        <v>28676.362545186024</v>
      </c>
      <c r="AC166" s="141">
        <f t="shared" si="61"/>
        <v>-32269.741583990286</v>
      </c>
      <c r="AD166" s="141"/>
      <c r="AE166" s="141"/>
      <c r="AF166" s="141">
        <f t="shared" si="62"/>
        <v>-53916.579299409132</v>
      </c>
      <c r="AG166" s="142" t="e">
        <f t="shared" si="62"/>
        <v>#VALUE!</v>
      </c>
      <c r="AI166" s="59"/>
      <c r="AM166" s="151"/>
      <c r="AN166" s="23">
        <f>'RevReq-E'!AN166</f>
        <v>1</v>
      </c>
    </row>
    <row r="167" spans="2:40" hidden="1" outlineLevel="1">
      <c r="B167" s="39"/>
      <c r="C167" s="23">
        <v>2025</v>
      </c>
      <c r="D167" s="231"/>
      <c r="E167" s="231"/>
      <c r="F167" s="231">
        <f t="shared" si="55"/>
        <v>0</v>
      </c>
      <c r="G167" s="231"/>
      <c r="H167" s="232"/>
      <c r="I167" s="231" t="e">
        <f t="shared" si="56"/>
        <v>#VALUE!</v>
      </c>
      <c r="J167" s="140"/>
      <c r="K167" s="141">
        <f t="shared" si="57"/>
        <v>0</v>
      </c>
      <c r="L167" s="150"/>
      <c r="M167" s="150"/>
      <c r="N167" s="150">
        <f t="shared" si="58"/>
        <v>-6899.2085102990059</v>
      </c>
      <c r="O167" s="150"/>
      <c r="P167" s="150"/>
      <c r="Q167" s="150">
        <f t="shared" si="59"/>
        <v>-38293.46666666666</v>
      </c>
      <c r="R167" s="150"/>
      <c r="S167" s="150"/>
      <c r="T167" s="150"/>
      <c r="U167" s="150"/>
      <c r="V167" s="150">
        <f t="shared" si="60"/>
        <v>26465.897770823183</v>
      </c>
      <c r="W167" s="150"/>
      <c r="X167" s="150">
        <f t="shared" si="60"/>
        <v>0</v>
      </c>
      <c r="Y167" s="150"/>
      <c r="Z167" s="150">
        <f t="shared" si="61"/>
        <v>-2.5579054657575399E-5</v>
      </c>
      <c r="AA167" s="141">
        <f t="shared" si="61"/>
        <v>182341.79865942555</v>
      </c>
      <c r="AB167" s="141">
        <f t="shared" si="61"/>
        <v>28676.362545186024</v>
      </c>
      <c r="AC167" s="141">
        <f t="shared" si="61"/>
        <v>-32269.741583990286</v>
      </c>
      <c r="AD167" s="141"/>
      <c r="AE167" s="141"/>
      <c r="AF167" s="141">
        <f t="shared" si="62"/>
        <v>-50996.519015711834</v>
      </c>
      <c r="AG167" s="142" t="e">
        <f t="shared" si="62"/>
        <v>#VALUE!</v>
      </c>
      <c r="AI167" s="59"/>
      <c r="AM167" s="151"/>
      <c r="AN167" s="23">
        <f>'RevReq-E'!AN167</f>
        <v>1</v>
      </c>
    </row>
    <row r="168" spans="2:40" hidden="1" outlineLevel="1">
      <c r="B168" s="39"/>
      <c r="C168" s="23">
        <v>2026</v>
      </c>
      <c r="D168" s="231"/>
      <c r="E168" s="231"/>
      <c r="F168" s="231">
        <f t="shared" si="55"/>
        <v>0</v>
      </c>
      <c r="G168" s="231"/>
      <c r="H168" s="232"/>
      <c r="I168" s="231" t="e">
        <f t="shared" si="56"/>
        <v>#VALUE!</v>
      </c>
      <c r="J168" s="140"/>
      <c r="K168" s="141">
        <f t="shared" si="57"/>
        <v>0</v>
      </c>
      <c r="L168" s="150"/>
      <c r="M168" s="150"/>
      <c r="N168" s="150">
        <f t="shared" si="58"/>
        <v>-6899.2085102990059</v>
      </c>
      <c r="O168" s="150"/>
      <c r="P168" s="150"/>
      <c r="Q168" s="150">
        <f t="shared" si="59"/>
        <v>-38293.46666666666</v>
      </c>
      <c r="R168" s="150"/>
      <c r="S168" s="150"/>
      <c r="T168" s="150"/>
      <c r="U168" s="150"/>
      <c r="V168" s="150">
        <f t="shared" si="60"/>
        <v>29395.713054280201</v>
      </c>
      <c r="W168" s="150"/>
      <c r="X168" s="150">
        <f t="shared" si="60"/>
        <v>0</v>
      </c>
      <c r="Y168" s="150"/>
      <c r="Z168" s="150">
        <f t="shared" si="61"/>
        <v>-2.5579054657575399E-5</v>
      </c>
      <c r="AA168" s="141">
        <f t="shared" si="61"/>
        <v>182341.79865942555</v>
      </c>
      <c r="AB168" s="141">
        <f t="shared" si="61"/>
        <v>28676.362545186024</v>
      </c>
      <c r="AC168" s="141">
        <f t="shared" si="61"/>
        <v>-32269.741583990286</v>
      </c>
      <c r="AD168" s="141"/>
      <c r="AE168" s="141"/>
      <c r="AF168" s="141">
        <f t="shared" si="62"/>
        <v>-48066.703732254806</v>
      </c>
      <c r="AG168" s="142" t="e">
        <f t="shared" si="62"/>
        <v>#VALUE!</v>
      </c>
      <c r="AI168" s="59"/>
      <c r="AM168" s="151"/>
      <c r="AN168" s="23">
        <f>'RevReq-E'!AN168</f>
        <v>1</v>
      </c>
    </row>
    <row r="169" spans="2:40" hidden="1" outlineLevel="1">
      <c r="B169" s="39"/>
      <c r="C169" s="23">
        <v>2027</v>
      </c>
      <c r="D169" s="231"/>
      <c r="E169" s="231"/>
      <c r="F169" s="231">
        <f t="shared" si="55"/>
        <v>0</v>
      </c>
      <c r="G169" s="231"/>
      <c r="H169" s="232"/>
      <c r="I169" s="231" t="e">
        <f t="shared" si="56"/>
        <v>#VALUE!</v>
      </c>
      <c r="J169" s="140"/>
      <c r="K169" s="141">
        <f t="shared" si="57"/>
        <v>0</v>
      </c>
      <c r="L169" s="150"/>
      <c r="M169" s="150"/>
      <c r="N169" s="150">
        <f t="shared" si="58"/>
        <v>-6899.2085102990059</v>
      </c>
      <c r="O169" s="150"/>
      <c r="P169" s="150"/>
      <c r="Q169" s="150">
        <f t="shared" si="59"/>
        <v>-38293.46666666666</v>
      </c>
      <c r="R169" s="150"/>
      <c r="S169" s="150"/>
      <c r="T169" s="150"/>
      <c r="U169" s="150"/>
      <c r="V169" s="150">
        <f t="shared" si="60"/>
        <v>32325.508993327701</v>
      </c>
      <c r="W169" s="150"/>
      <c r="X169" s="150">
        <f t="shared" si="60"/>
        <v>0</v>
      </c>
      <c r="Y169" s="150"/>
      <c r="Z169" s="150">
        <f t="shared" si="61"/>
        <v>-2.5579054657575399E-5</v>
      </c>
      <c r="AA169" s="141">
        <f t="shared" si="61"/>
        <v>182341.79865942555</v>
      </c>
      <c r="AB169" s="141">
        <f t="shared" si="61"/>
        <v>28676.362545186024</v>
      </c>
      <c r="AC169" s="141">
        <f t="shared" si="61"/>
        <v>-32269.741583990286</v>
      </c>
      <c r="AD169" s="141"/>
      <c r="AE169" s="141"/>
      <c r="AF169" s="141">
        <f t="shared" si="62"/>
        <v>-45136.907793207305</v>
      </c>
      <c r="AG169" s="142" t="e">
        <f t="shared" si="62"/>
        <v>#VALUE!</v>
      </c>
      <c r="AI169" s="59"/>
      <c r="AM169" s="151"/>
      <c r="AN169" s="23">
        <f>'RevReq-E'!AN169</f>
        <v>1</v>
      </c>
    </row>
    <row r="170" spans="2:40" hidden="1" outlineLevel="1">
      <c r="B170" s="39"/>
      <c r="C170" s="23">
        <v>2028</v>
      </c>
      <c r="D170" s="231"/>
      <c r="E170" s="231"/>
      <c r="F170" s="231">
        <f t="shared" si="55"/>
        <v>0</v>
      </c>
      <c r="G170" s="231"/>
      <c r="H170" s="232"/>
      <c r="I170" s="231" t="e">
        <f t="shared" si="56"/>
        <v>#VALUE!</v>
      </c>
      <c r="J170" s="140"/>
      <c r="K170" s="141">
        <f t="shared" si="57"/>
        <v>0</v>
      </c>
      <c r="L170" s="150"/>
      <c r="M170" s="150"/>
      <c r="N170" s="150">
        <f t="shared" si="58"/>
        <v>-6899.2085102990059</v>
      </c>
      <c r="O170" s="150"/>
      <c r="P170" s="150"/>
      <c r="Q170" s="150">
        <f t="shared" si="59"/>
        <v>-38293.46666666666</v>
      </c>
      <c r="R170" s="150"/>
      <c r="S170" s="150"/>
      <c r="T170" s="150"/>
      <c r="U170" s="150"/>
      <c r="V170" s="150">
        <f t="shared" si="60"/>
        <v>35255.018114303377</v>
      </c>
      <c r="W170" s="150"/>
      <c r="X170" s="150">
        <f t="shared" si="60"/>
        <v>0</v>
      </c>
      <c r="Y170" s="150"/>
      <c r="Z170" s="150">
        <f t="shared" si="61"/>
        <v>-2.5579054657575399E-5</v>
      </c>
      <c r="AA170" s="141">
        <f t="shared" si="61"/>
        <v>182341.79865942555</v>
      </c>
      <c r="AB170" s="141">
        <f t="shared" si="61"/>
        <v>28676.362545186024</v>
      </c>
      <c r="AC170" s="141">
        <f t="shared" si="61"/>
        <v>-32269.741583990286</v>
      </c>
      <c r="AD170" s="141"/>
      <c r="AE170" s="141"/>
      <c r="AF170" s="141">
        <f t="shared" si="62"/>
        <v>-42207.398672231648</v>
      </c>
      <c r="AG170" s="142" t="e">
        <f t="shared" si="62"/>
        <v>#VALUE!</v>
      </c>
      <c r="AI170" s="59"/>
      <c r="AM170" s="151"/>
      <c r="AN170" s="23">
        <f>'RevReq-E'!AN170</f>
        <v>1</v>
      </c>
    </row>
    <row r="171" spans="2:40" collapsed="1">
      <c r="B171" s="39"/>
      <c r="D171" s="231"/>
      <c r="E171" s="231"/>
      <c r="F171" s="231"/>
      <c r="G171" s="231"/>
      <c r="H171" s="232"/>
      <c r="I171" s="231"/>
      <c r="J171" s="140"/>
      <c r="K171" s="141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41"/>
      <c r="AB171" s="141"/>
      <c r="AC171" s="141"/>
      <c r="AD171" s="141"/>
      <c r="AE171" s="141"/>
      <c r="AF171" s="141"/>
      <c r="AG171" s="142"/>
      <c r="AI171" s="59"/>
      <c r="AM171" s="151"/>
      <c r="AN171" s="23"/>
    </row>
    <row r="172" spans="2:40" hidden="1">
      <c r="B172" s="39"/>
      <c r="C172" s="154" t="s">
        <v>14</v>
      </c>
      <c r="D172" s="422"/>
      <c r="E172" s="422"/>
      <c r="F172" s="141">
        <f>SUM(F160:F165)</f>
        <v>-21789.378000000001</v>
      </c>
      <c r="G172" s="422"/>
      <c r="H172" s="422"/>
      <c r="I172" s="141" t="e">
        <f>SUM(I160:I165)</f>
        <v>#VALUE!</v>
      </c>
      <c r="J172" s="422"/>
      <c r="K172" s="141">
        <f>SUM(K160:K165)</f>
        <v>-298054.57647322485</v>
      </c>
      <c r="L172" s="150"/>
      <c r="M172" s="150"/>
      <c r="N172" s="141">
        <f>SUM(N160:N165)</f>
        <v>-26536.129211996504</v>
      </c>
      <c r="O172" s="150"/>
      <c r="P172" s="150"/>
      <c r="Q172" s="141">
        <f>SUM(Q160:Q165)</f>
        <v>-77204.570118279575</v>
      </c>
      <c r="R172" s="150"/>
      <c r="S172" s="150"/>
      <c r="T172" s="150"/>
      <c r="U172" s="150"/>
      <c r="V172" s="141">
        <f>SUM(V160:V165)</f>
        <v>57052.016595083041</v>
      </c>
      <c r="W172" s="141"/>
      <c r="X172" s="141"/>
      <c r="Y172" s="141"/>
      <c r="Z172" s="141">
        <f>SUM(Z160:Z165)</f>
        <v>-10874.061576729093</v>
      </c>
      <c r="AA172" s="141">
        <f>SUM(AA160:AA165)</f>
        <v>781267.66101187223</v>
      </c>
      <c r="AB172" s="141">
        <f>SUM(AB160:AB165)</f>
        <v>171700.7105822516</v>
      </c>
      <c r="AC172" s="141">
        <f>SUM(AC160:AC165)</f>
        <v>-128009.05959022032</v>
      </c>
      <c r="AD172" s="141"/>
      <c r="AE172" s="141"/>
      <c r="AF172" s="141">
        <f>SUM(AF160:AF165)</f>
        <v>-483626.38037536736</v>
      </c>
      <c r="AG172" s="142" t="e">
        <f>SUM(AG160:AG165)</f>
        <v>#VALUE!</v>
      </c>
      <c r="AN172" s="23"/>
    </row>
    <row r="173" spans="2:40">
      <c r="B173" s="39"/>
      <c r="F173" s="39"/>
      <c r="G173" s="39"/>
      <c r="H173" s="39"/>
      <c r="I173" s="151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F173" s="39" t="s">
        <v>44</v>
      </c>
    </row>
    <row r="174" spans="2:40">
      <c r="F174" s="163"/>
      <c r="I174" s="163"/>
    </row>
    <row r="175" spans="2:40">
      <c r="F175" s="156"/>
      <c r="I175" s="156"/>
    </row>
    <row r="176" spans="2:40">
      <c r="F176" s="156"/>
    </row>
  </sheetData>
  <mergeCells count="11">
    <mergeCell ref="D10:I11"/>
    <mergeCell ref="AA10:AC11"/>
    <mergeCell ref="AD10:AE11"/>
    <mergeCell ref="J11:L11"/>
    <mergeCell ref="M11:O11"/>
    <mergeCell ref="S11:V11"/>
    <mergeCell ref="S10:V10"/>
    <mergeCell ref="W10:Z10"/>
    <mergeCell ref="W11:Z11"/>
    <mergeCell ref="P11:R11"/>
    <mergeCell ref="J10:R10"/>
  </mergeCells>
  <conditionalFormatting sqref="D14:AE14 AH14:AN14 AM15:AM49">
    <cfRule type="expression" dxfId="15" priority="13">
      <formula>$AN14=2</formula>
    </cfRule>
  </conditionalFormatting>
  <conditionalFormatting sqref="AH15:AL23 D15:AE22 L32:L37 K32:K157 D25:I37 K25:L31 J25:J157 O25:O37 M25:N157 P25:Q157 R25:R37 D23:R24 V30:V37 T30:U157 T25:V29 Y25:Z37 W25:W145 AC25:AC37 AA25:AB145 T23:AE23 AD25:AE145 T24:W24 Y24:AE24 AJ25:AL37 AI24:AL24 AN15:AN37">
    <cfRule type="expression" dxfId="14" priority="12">
      <formula>$AN15=2</formula>
    </cfRule>
  </conditionalFormatting>
  <conditionalFormatting sqref="D160:AN171">
    <cfRule type="expression" dxfId="13" priority="11">
      <formula>$AN160=2</formula>
    </cfRule>
  </conditionalFormatting>
  <conditionalFormatting sqref="AF146:AG157 AF14:AF145">
    <cfRule type="expression" dxfId="12" priority="6">
      <formula>$AN14=2</formula>
    </cfRule>
  </conditionalFormatting>
  <conditionalFormatting sqref="S23:S157">
    <cfRule type="expression" dxfId="11" priority="5">
      <formula>$AN23=2</formula>
    </cfRule>
  </conditionalFormatting>
  <conditionalFormatting sqref="AG14:AG145">
    <cfRule type="expression" dxfId="10" priority="4">
      <formula>$AN14=2</formula>
    </cfRule>
  </conditionalFormatting>
  <conditionalFormatting sqref="X24:X145">
    <cfRule type="expression" dxfId="9" priority="3">
      <formula>$AN24=2</formula>
    </cfRule>
  </conditionalFormatting>
  <conditionalFormatting sqref="AI25:AI49">
    <cfRule type="expression" dxfId="8" priority="2">
      <formula>$AN25=2</formula>
    </cfRule>
  </conditionalFormatting>
  <conditionalFormatting sqref="AH24:AH53">
    <cfRule type="expression" dxfId="7" priority="1">
      <formula>$AN24=2</formula>
    </cfRule>
  </conditionalFormatting>
  <printOptions horizontalCentered="1"/>
  <pageMargins left="0.2" right="0.2" top="0.75" bottom="0.25" header="0.3" footer="0.3"/>
  <pageSetup scale="60" fitToWidth="2" orientation="landscape" verticalDpi="90" r:id="rId1"/>
  <colBreaks count="1" manualBreakCount="1">
    <brk id="18" max="169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autoPageBreaks="0" fitToPage="1"/>
  </sheetPr>
  <dimension ref="A1:AG489"/>
  <sheetViews>
    <sheetView view="pageBreakPreview" zoomScale="85" zoomScaleNormal="100" zoomScaleSheetLayoutView="85" workbookViewId="0">
      <pane xSplit="2" ySplit="9" topLeftCell="C40" activePane="bottomRight" state="frozen"/>
      <selection activeCell="E7" sqref="E7:E8"/>
      <selection pane="topRight" activeCell="E7" sqref="E7:E8"/>
      <selection pane="bottomLeft" activeCell="E7" sqref="E7:E8"/>
      <selection pane="bottomRight" activeCell="K51" sqref="K51"/>
    </sheetView>
  </sheetViews>
  <sheetFormatPr defaultColWidth="9.140625" defaultRowHeight="12.75" outlineLevelRow="1" outlineLevelCol="1"/>
  <cols>
    <col min="1" max="1" width="7.28515625" style="44" hidden="1" customWidth="1"/>
    <col min="2" max="2" width="11.28515625" style="44" customWidth="1"/>
    <col min="3" max="3" width="17.42578125" style="44" customWidth="1"/>
    <col min="4" max="4" width="15.28515625" style="54" customWidth="1"/>
    <col min="5" max="5" width="16.7109375" style="45" customWidth="1"/>
    <col min="6" max="8" width="16.7109375" style="44" customWidth="1"/>
    <col min="9" max="9" width="15" style="44" customWidth="1"/>
    <col min="10" max="10" width="15.42578125" style="44" customWidth="1"/>
    <col min="11" max="11" width="12.7109375" style="44" customWidth="1"/>
    <col min="12" max="12" width="12.5703125" style="44" customWidth="1"/>
    <col min="13" max="13" width="8.5703125" style="44" hidden="1" customWidth="1" outlineLevel="1"/>
    <col min="14" max="14" width="12.28515625" style="44" hidden="1" customWidth="1" outlineLevel="1"/>
    <col min="15" max="15" width="12.7109375" style="44" hidden="1" customWidth="1" outlineLevel="1"/>
    <col min="16" max="16" width="8.85546875" style="44" hidden="1" customWidth="1" outlineLevel="1"/>
    <col min="17" max="18" width="14.28515625" style="44" hidden="1" customWidth="1" outlineLevel="1"/>
    <col min="19" max="19" width="11.5703125" style="44" hidden="1" customWidth="1" outlineLevel="1"/>
    <col min="20" max="20" width="11" style="44" hidden="1" customWidth="1" outlineLevel="1"/>
    <col min="21" max="21" width="14" style="44" hidden="1" customWidth="1" outlineLevel="1"/>
    <col min="22" max="22" width="11.42578125" style="44" hidden="1" customWidth="1" outlineLevel="1"/>
    <col min="23" max="23" width="9.140625" style="44" collapsed="1"/>
    <col min="24" max="26" width="9.140625" style="44"/>
    <col min="27" max="27" width="9.7109375" style="44" bestFit="1" customWidth="1"/>
    <col min="28" max="16384" width="9.140625" style="44"/>
  </cols>
  <sheetData>
    <row r="1" spans="1:33" ht="18">
      <c r="A1" s="43"/>
      <c r="B1" s="43" t="str">
        <f>INPUT!E11</f>
        <v>PSE&amp;G 2021 TAX ADJUSTMENT CREDIT</v>
      </c>
      <c r="L1" s="284" t="s">
        <v>432</v>
      </c>
      <c r="M1" s="82"/>
      <c r="AG1" s="54"/>
    </row>
    <row r="2" spans="1:33" ht="18">
      <c r="A2" s="43"/>
      <c r="B2" s="43" t="s">
        <v>374</v>
      </c>
      <c r="L2" s="238"/>
      <c r="M2" s="82"/>
      <c r="AG2" s="54"/>
    </row>
    <row r="3" spans="1:33">
      <c r="B3" s="122"/>
    </row>
    <row r="4" spans="1:33">
      <c r="C4" s="83"/>
      <c r="D4" s="84"/>
      <c r="E4" s="176" t="s">
        <v>75</v>
      </c>
      <c r="F4" s="177"/>
      <c r="G4" s="178">
        <f>INPUT!E44</f>
        <v>0.28110000000000002</v>
      </c>
      <c r="H4" s="85"/>
    </row>
    <row r="5" spans="1:33">
      <c r="E5" s="85"/>
      <c r="F5" s="51"/>
      <c r="G5" s="175"/>
      <c r="H5" s="85"/>
    </row>
    <row r="6" spans="1:33" hidden="1">
      <c r="E6" s="85"/>
      <c r="F6" s="51"/>
      <c r="G6" s="175"/>
      <c r="H6" s="85"/>
      <c r="N6" s="86"/>
    </row>
    <row r="7" spans="1:33" hidden="1">
      <c r="F7" s="87"/>
    </row>
    <row r="8" spans="1:33">
      <c r="C8" s="88">
        <v>-1</v>
      </c>
      <c r="D8" s="89">
        <f t="shared" ref="D8:L8" si="0">C8-1</f>
        <v>-2</v>
      </c>
      <c r="E8" s="90">
        <f t="shared" si="0"/>
        <v>-3</v>
      </c>
      <c r="F8" s="88">
        <f t="shared" si="0"/>
        <v>-4</v>
      </c>
      <c r="G8" s="88">
        <f t="shared" si="0"/>
        <v>-5</v>
      </c>
      <c r="H8" s="88">
        <f t="shared" si="0"/>
        <v>-6</v>
      </c>
      <c r="I8" s="88">
        <f t="shared" si="0"/>
        <v>-7</v>
      </c>
      <c r="J8" s="88">
        <f t="shared" si="0"/>
        <v>-8</v>
      </c>
      <c r="K8" s="88">
        <f t="shared" si="0"/>
        <v>-9</v>
      </c>
      <c r="L8" s="88">
        <f t="shared" si="0"/>
        <v>-10</v>
      </c>
      <c r="M8" s="88"/>
    </row>
    <row r="9" spans="1:33" s="91" customFormat="1" ht="60" customHeight="1">
      <c r="A9" s="91" t="s">
        <v>76</v>
      </c>
      <c r="C9" s="92" t="s">
        <v>77</v>
      </c>
      <c r="D9" s="93" t="s">
        <v>78</v>
      </c>
      <c r="E9" s="93" t="s">
        <v>79</v>
      </c>
      <c r="F9" s="92" t="s">
        <v>80</v>
      </c>
      <c r="G9" s="92" t="s">
        <v>81</v>
      </c>
      <c r="H9" s="92" t="s">
        <v>82</v>
      </c>
      <c r="I9" s="92" t="s">
        <v>83</v>
      </c>
      <c r="J9" s="92" t="s">
        <v>84</v>
      </c>
      <c r="K9" s="92" t="s">
        <v>85</v>
      </c>
      <c r="L9" s="92" t="s">
        <v>86</v>
      </c>
      <c r="M9" s="92"/>
      <c r="N9" s="94"/>
      <c r="O9" s="94" t="s">
        <v>44</v>
      </c>
      <c r="P9" s="94"/>
      <c r="Q9" s="95" t="s">
        <v>87</v>
      </c>
      <c r="R9" s="95" t="s">
        <v>88</v>
      </c>
      <c r="S9" s="95" t="s">
        <v>89</v>
      </c>
      <c r="T9" s="95" t="s">
        <v>181</v>
      </c>
      <c r="U9" s="95" t="s">
        <v>90</v>
      </c>
    </row>
    <row r="10" spans="1:33" s="91" customFormat="1" ht="24.75" customHeight="1">
      <c r="B10" s="96" t="s">
        <v>91</v>
      </c>
      <c r="D10" s="59"/>
      <c r="E10" s="97"/>
      <c r="J10" s="98"/>
    </row>
    <row r="11" spans="1:33" outlineLevel="1">
      <c r="A11" s="44">
        <f t="shared" ref="A11:A63" si="1">YEAR(B11)</f>
        <v>2018</v>
      </c>
      <c r="B11" s="99">
        <f>INPUT!N7</f>
        <v>43344</v>
      </c>
      <c r="C11" s="100"/>
      <c r="D11" s="109"/>
      <c r="E11" s="100"/>
      <c r="F11" s="100"/>
      <c r="G11" s="79"/>
      <c r="H11" s="100"/>
      <c r="I11" s="102"/>
      <c r="J11" s="100"/>
      <c r="K11" s="103"/>
      <c r="L11" s="86"/>
      <c r="M11" s="104">
        <v>2</v>
      </c>
      <c r="N11" s="105"/>
      <c r="Q11" s="106"/>
      <c r="R11" s="107"/>
      <c r="S11" s="108"/>
      <c r="T11" s="108"/>
      <c r="U11" s="108"/>
      <c r="V11" s="220">
        <f>SUM(T12:T14)</f>
        <v>0.28931978256953372</v>
      </c>
    </row>
    <row r="12" spans="1:33" outlineLevel="1">
      <c r="A12" s="44">
        <f t="shared" si="1"/>
        <v>2018</v>
      </c>
      <c r="B12" s="99">
        <f>EDATE(B11,1)</f>
        <v>43374</v>
      </c>
      <c r="C12" s="100"/>
      <c r="D12" s="109"/>
      <c r="E12" s="100"/>
      <c r="F12" s="100"/>
      <c r="G12" s="79"/>
      <c r="H12" s="100"/>
      <c r="I12" s="102"/>
      <c r="J12" s="100"/>
      <c r="K12" s="103"/>
      <c r="L12" s="86"/>
      <c r="M12" s="104">
        <v>2</v>
      </c>
      <c r="N12" s="105"/>
      <c r="Q12" s="110"/>
      <c r="R12" s="107" t="str">
        <f>HLOOKUP(B12,INPUT!$N$7:$CK$8,2,FALSE)</f>
        <v>Actual</v>
      </c>
      <c r="S12" s="108">
        <f>SUMIF(INPUT!$O$7:$CK$7,$B12,INPUT!$O$188:$CK$188)+SUMIF(INPUT!$O$7:$CK$7,$B12,INPUT!$O$189:$CK$189)</f>
        <v>0</v>
      </c>
      <c r="T12" s="221">
        <f>SUMIF(INPUT!$O$7:$CK$7,$B12,INPUT!$O$264:$CK$264)</f>
        <v>5.4874328734673877E-2</v>
      </c>
      <c r="U12" s="222">
        <f>IF(OR(T12&lt;&gt;"-",T12&lt;&gt;"#N/A"),V12*'CreditCalc-E'!$R$32,0)</f>
        <v>-3604603.8985317587</v>
      </c>
      <c r="V12" s="223">
        <f>T12/$V$11</f>
        <v>0.18966670114058187</v>
      </c>
    </row>
    <row r="13" spans="1:33" outlineLevel="1">
      <c r="A13" s="44">
        <f t="shared" si="1"/>
        <v>2018</v>
      </c>
      <c r="B13" s="99">
        <f t="shared" ref="B13:B76" si="2">EDATE(B12,1)</f>
        <v>43405</v>
      </c>
      <c r="C13" s="100">
        <f t="shared" ref="C13:C71" si="3">G12+K13</f>
        <v>0</v>
      </c>
      <c r="D13" s="109">
        <f t="shared" ref="D13:D20" si="4">IF(R13="Actual",S13,U13)</f>
        <v>-9317329.8399999999</v>
      </c>
      <c r="E13" s="100">
        <f>SUM('RevReq-E'!AG14:AG24)*1000</f>
        <v>-9577045.8395556528</v>
      </c>
      <c r="F13" s="100">
        <f t="shared" ref="F13:F76" si="5">D13-E13</f>
        <v>259715.99955565296</v>
      </c>
      <c r="G13" s="79">
        <f t="shared" ref="G13:G18" si="6">C13+F13</f>
        <v>259715.99955565296</v>
      </c>
      <c r="H13" s="100">
        <f t="shared" ref="H13:H71" si="7">(C13+G13)/2</f>
        <v>129857.99977782648</v>
      </c>
      <c r="I13" s="102">
        <f>SUMIF(INPUT!$F$7:$ES$7,$B13,INPUT!$F$195:$ES$195)</f>
        <v>2.3599999999999999E-2</v>
      </c>
      <c r="J13" s="100">
        <f t="shared" ref="J13:J71" si="8">H13*(I13/12)*(1-$G$4)</f>
        <v>183.59800154588291</v>
      </c>
      <c r="K13" s="103">
        <v>0</v>
      </c>
      <c r="L13" s="86">
        <f t="shared" ref="L13:L18" si="9">L12+J13-K13</f>
        <v>183.59800154588291</v>
      </c>
      <c r="M13" s="104">
        <v>2</v>
      </c>
      <c r="N13" s="105"/>
      <c r="Q13" s="110"/>
      <c r="R13" s="107" t="str">
        <f>HLOOKUP(B13,INPUT!$N$7:$CK$8,2,FALSE)</f>
        <v>Actual</v>
      </c>
      <c r="S13" s="108">
        <f>SUMIF(INPUT!$O$7:$CK$7,$B13,INPUT!$O$188:$CK$188)+SUMIF(INPUT!$O$7:$CK$7,$B13,INPUT!$O$189:$CK$189)</f>
        <v>-9317329.8399999999</v>
      </c>
      <c r="T13" s="224">
        <f>SUMIF(INPUT!$O$7:$CK$7,$B13,INPUT!$O$264:$CK$264)</f>
        <v>9.4152815437016299E-2</v>
      </c>
      <c r="U13" s="225">
        <f>IF(OR(T13&lt;&gt;"-",T13&lt;&gt;"#N/A"),V13*'CreditCalc-E'!$R$32,0)</f>
        <v>-6184742.7277513295</v>
      </c>
      <c r="V13" s="226">
        <f t="shared" ref="V13:V14" si="10">T13/$V$11</f>
        <v>0.32542819782600957</v>
      </c>
    </row>
    <row r="14" spans="1:33" outlineLevel="1">
      <c r="A14" s="44">
        <f t="shared" si="1"/>
        <v>2018</v>
      </c>
      <c r="B14" s="99">
        <f t="shared" si="2"/>
        <v>43435</v>
      </c>
      <c r="C14" s="100">
        <f t="shared" si="3"/>
        <v>259715.99955565296</v>
      </c>
      <c r="D14" s="109">
        <f t="shared" si="4"/>
        <v>-10128447</v>
      </c>
      <c r="E14" s="100">
        <f>'RevReq-E'!AG25*1000</f>
        <v>-11349891.971331198</v>
      </c>
      <c r="F14" s="100">
        <f t="shared" si="5"/>
        <v>1221444.9713311978</v>
      </c>
      <c r="G14" s="79">
        <f t="shared" si="6"/>
        <v>1481160.9708868507</v>
      </c>
      <c r="H14" s="100">
        <f t="shared" si="7"/>
        <v>870438.48522125185</v>
      </c>
      <c r="I14" s="102">
        <f>SUMIF(INPUT!$F$7:$ES$7,$B14,INPUT!$F$195:$ES$195)</f>
        <v>2.4799999999999999E-2</v>
      </c>
      <c r="J14" s="100">
        <f t="shared" si="8"/>
        <v>1293.2336691861531</v>
      </c>
      <c r="K14" s="103">
        <v>0</v>
      </c>
      <c r="L14" s="86">
        <f t="shared" si="9"/>
        <v>1476.8316707320359</v>
      </c>
      <c r="M14" s="104">
        <v>1</v>
      </c>
      <c r="N14" s="105"/>
      <c r="Q14" s="110"/>
      <c r="R14" s="107" t="str">
        <f>HLOOKUP(B14,INPUT!$N$7:$CK$8,2,FALSE)</f>
        <v>Actual</v>
      </c>
      <c r="S14" s="108">
        <f>SUMIF(INPUT!$O$7:$CK$7,$B14,INPUT!$O$188:$CK$188)+SUMIF(INPUT!$O$7:$CK$7,$B14,INPUT!$O$189:$CK$189)</f>
        <v>-10128447</v>
      </c>
      <c r="T14" s="227">
        <f>SUMIF(INPUT!$O$7:$CK$7,$B14,INPUT!$O$264:$CK$264)</f>
        <v>0.14029263839784359</v>
      </c>
      <c r="U14" s="228">
        <f>IF(OR(T14&lt;&gt;"-",T14&lt;&gt;"#N/A"),V14*'CreditCalc-E'!$R$32,0)</f>
        <v>-9215591.3879021723</v>
      </c>
      <c r="V14" s="229">
        <f t="shared" si="10"/>
        <v>0.48490510103340873</v>
      </c>
      <c r="AA14" s="103"/>
    </row>
    <row r="15" spans="1:33" outlineLevel="1">
      <c r="A15" s="44">
        <f t="shared" si="1"/>
        <v>2019</v>
      </c>
      <c r="B15" s="99">
        <f t="shared" si="2"/>
        <v>43466</v>
      </c>
      <c r="C15" s="100">
        <f t="shared" si="3"/>
        <v>1481160.9708868507</v>
      </c>
      <c r="D15" s="109">
        <f t="shared" si="4"/>
        <v>-7107816.0975194955</v>
      </c>
      <c r="E15" s="100">
        <f>'RevReq-E'!AG26*1000</f>
        <v>-6912846.7942682868</v>
      </c>
      <c r="F15" s="100">
        <f t="shared" si="5"/>
        <v>-194969.30325120874</v>
      </c>
      <c r="G15" s="79">
        <f t="shared" si="6"/>
        <v>1286191.667635642</v>
      </c>
      <c r="H15" s="100">
        <f t="shared" si="7"/>
        <v>1383676.3192612464</v>
      </c>
      <c r="I15" s="102">
        <f>SUMIF(INPUT!$F$7:$ES$7,$B15,INPUT!$F$195:$ES$195)</f>
        <v>2.92E-2</v>
      </c>
      <c r="J15" s="100">
        <f t="shared" si="8"/>
        <v>2420.4972710644811</v>
      </c>
      <c r="K15" s="103">
        <v>0</v>
      </c>
      <c r="L15" s="86">
        <f t="shared" si="9"/>
        <v>3897.328941796517</v>
      </c>
      <c r="M15" s="104">
        <v>2</v>
      </c>
      <c r="N15" s="105"/>
      <c r="Q15" s="110"/>
      <c r="R15" s="107" t="str">
        <f>HLOOKUP(B15,INPUT!$N$7:$CK$8,2,FALSE)</f>
        <v>Actual</v>
      </c>
      <c r="S15" s="108">
        <f>SUMIF(INPUT!$O$7:$CK$7,$B15,INPUT!$O$188:$CK$188)+SUMIF(INPUT!$O$7:$CK$7,$B15,INPUT!$O$189:$CK$189)</f>
        <v>-7107816.0975194955</v>
      </c>
      <c r="T15" s="174">
        <f>SUMIF(INPUT!$O$7:$CK$7,$B15,INPUT!$O$264:$CK$264)</f>
        <v>0.1651252826009077</v>
      </c>
      <c r="U15" s="108">
        <f>IF(OR(T15&lt;&gt;"-",T15&lt;&gt;"#N/A"),T15*'CreditCalc-E'!$R$9,0)</f>
        <v>-13277432.471379735</v>
      </c>
    </row>
    <row r="16" spans="1:33" outlineLevel="1">
      <c r="A16" s="44">
        <f t="shared" si="1"/>
        <v>2019</v>
      </c>
      <c r="B16" s="99">
        <f t="shared" si="2"/>
        <v>43497</v>
      </c>
      <c r="C16" s="100">
        <f t="shared" si="3"/>
        <v>1286191.667635642</v>
      </c>
      <c r="D16" s="109">
        <f t="shared" si="4"/>
        <v>-5931064.5300000003</v>
      </c>
      <c r="E16" s="100">
        <f>'RevReq-E'!AG27*1000</f>
        <v>-6874510.9588134093</v>
      </c>
      <c r="F16" s="100">
        <f t="shared" si="5"/>
        <v>943446.42881340906</v>
      </c>
      <c r="G16" s="79">
        <f t="shared" si="6"/>
        <v>2229638.0964490511</v>
      </c>
      <c r="H16" s="100">
        <f t="shared" si="7"/>
        <v>1757914.8820423465</v>
      </c>
      <c r="I16" s="102">
        <f>SUMIF(INPUT!$F$7:$ES$7,$B16,INPUT!$F$195:$ES$195)</f>
        <v>2.7799999999999998E-2</v>
      </c>
      <c r="J16" s="100">
        <f t="shared" si="8"/>
        <v>2927.7222701555625</v>
      </c>
      <c r="K16" s="103">
        <v>0</v>
      </c>
      <c r="L16" s="86">
        <f t="shared" si="9"/>
        <v>6825.051211952079</v>
      </c>
      <c r="M16" s="104">
        <v>2</v>
      </c>
      <c r="N16" s="105"/>
      <c r="Q16" s="110"/>
      <c r="R16" s="107" t="str">
        <f>HLOOKUP(B16,INPUT!$N$7:$CK$8,2,FALSE)</f>
        <v>Actual</v>
      </c>
      <c r="S16" s="108">
        <f>SUMIF(INPUT!$O$7:$CK$7,$B16,INPUT!$O$188:$CK$188)+SUMIF(INPUT!$O$7:$CK$7,$B16,INPUT!$O$189:$CK$189)</f>
        <v>-5931064.5300000003</v>
      </c>
      <c r="T16" s="174">
        <f>SUMIF(INPUT!$O$7:$CK$7,$B16,INPUT!$O$264:$CK$264)</f>
        <v>0.14399843642232565</v>
      </c>
      <c r="U16" s="108">
        <f>IF(OR(T16&lt;&gt;"-",T16&lt;&gt;"#N/A"),T16*'CreditCalc-E'!$R$9,0)</f>
        <v>-11578660.066264056</v>
      </c>
    </row>
    <row r="17" spans="1:22" outlineLevel="1">
      <c r="A17" s="44">
        <f t="shared" si="1"/>
        <v>2019</v>
      </c>
      <c r="B17" s="99">
        <f t="shared" si="2"/>
        <v>43525</v>
      </c>
      <c r="C17" s="100">
        <f t="shared" si="3"/>
        <v>2229638.0964490511</v>
      </c>
      <c r="D17" s="109">
        <f t="shared" si="4"/>
        <v>-6581784</v>
      </c>
      <c r="E17" s="100">
        <f>'RevReq-E'!AG28*1000</f>
        <v>-8404908.0423486419</v>
      </c>
      <c r="F17" s="100">
        <f t="shared" si="5"/>
        <v>1823124.0423486419</v>
      </c>
      <c r="G17" s="79">
        <f t="shared" si="6"/>
        <v>4052762.138797693</v>
      </c>
      <c r="H17" s="100">
        <f t="shared" si="7"/>
        <v>3141200.117623372</v>
      </c>
      <c r="I17" s="102">
        <f>SUMIF(INPUT!$F$7:$ES$7,$B17,INPUT!$F$195:$ES$195)</f>
        <v>2.76E-2</v>
      </c>
      <c r="J17" s="100">
        <f t="shared" si="8"/>
        <v>5193.8801584867169</v>
      </c>
      <c r="K17" s="103">
        <v>0</v>
      </c>
      <c r="L17" s="86">
        <f t="shared" si="9"/>
        <v>12018.931370438797</v>
      </c>
      <c r="M17" s="104">
        <v>2</v>
      </c>
      <c r="N17" s="105"/>
      <c r="Q17" s="110"/>
      <c r="R17" s="107" t="str">
        <f>HLOOKUP(B17,INPUT!$N$7:$CK$8,2,FALSE)</f>
        <v>Actual</v>
      </c>
      <c r="S17" s="108">
        <f>SUMIF(INPUT!$O$7:$CK$7,$B17,INPUT!$O$188:$CK$188)+SUMIF(INPUT!$O$7:$CK$7,$B17,INPUT!$O$189:$CK$189)</f>
        <v>-6581784</v>
      </c>
      <c r="T17" s="174">
        <f>SUMIF(INPUT!$O$7:$CK$7,$B17,INPUT!$O$264:$CK$264)</f>
        <v>0.13536394724771628</v>
      </c>
      <c r="U17" s="108">
        <f>IF(OR(T17&lt;&gt;"-",T17&lt;&gt;"#N/A"),T17*'CreditCalc-E'!$R$9,0)</f>
        <v>-10884376.034558151</v>
      </c>
    </row>
    <row r="18" spans="1:22" outlineLevel="1">
      <c r="A18" s="44">
        <f t="shared" si="1"/>
        <v>2019</v>
      </c>
      <c r="B18" s="99">
        <f t="shared" si="2"/>
        <v>43556</v>
      </c>
      <c r="C18" s="100">
        <f t="shared" si="3"/>
        <v>4052762.138797693</v>
      </c>
      <c r="D18" s="109">
        <f t="shared" si="4"/>
        <v>-4907610</v>
      </c>
      <c r="E18" s="100">
        <f>'RevReq-E'!AG29*1000</f>
        <v>-7326999.3437061897</v>
      </c>
      <c r="F18" s="100">
        <f t="shared" si="5"/>
        <v>2419389.3437061897</v>
      </c>
      <c r="G18" s="79">
        <f t="shared" si="6"/>
        <v>6472151.4825038826</v>
      </c>
      <c r="H18" s="100">
        <f t="shared" si="7"/>
        <v>5262456.8106507882</v>
      </c>
      <c r="I18" s="102">
        <f>SUMIF(INPUT!$F$7:$ES$7,$B18,INPUT!$F$195:$ES$195)</f>
        <v>2.8799999999999999E-2</v>
      </c>
      <c r="J18" s="100">
        <f t="shared" si="8"/>
        <v>9079.6324828244433</v>
      </c>
      <c r="K18" s="103">
        <v>0</v>
      </c>
      <c r="L18" s="86">
        <f t="shared" si="9"/>
        <v>21098.56385326324</v>
      </c>
      <c r="M18" s="104">
        <v>2</v>
      </c>
      <c r="N18" s="105"/>
      <c r="Q18" s="110"/>
      <c r="R18" s="107" t="str">
        <f>HLOOKUP(B18,INPUT!$N$7:$CK$8,2,FALSE)</f>
        <v>Actual</v>
      </c>
      <c r="S18" s="108">
        <f>SUMIF(INPUT!$O$7:$CK$7,$B18,INPUT!$O$188:$CK$188)+SUMIF(INPUT!$O$7:$CK$7,$B18,INPUT!$O$189:$CK$189)</f>
        <v>-4907610</v>
      </c>
      <c r="T18" s="174">
        <f>SUMIF(INPUT!$O$7:$CK$7,$B18,INPUT!$O$264:$CK$264)</f>
        <v>8.1661348794092051E-2</v>
      </c>
      <c r="U18" s="108">
        <f>IF(OR(T18&lt;&gt;"-",T18&lt;&gt;"#N/A"),T18*'CreditCalc-E'!$R$9,0)</f>
        <v>-6566244.8963426268</v>
      </c>
    </row>
    <row r="19" spans="1:22" outlineLevel="1">
      <c r="A19" s="44">
        <f t="shared" si="1"/>
        <v>2019</v>
      </c>
      <c r="B19" s="99">
        <f t="shared" si="2"/>
        <v>43586</v>
      </c>
      <c r="C19" s="100">
        <f t="shared" si="3"/>
        <v>6472151.4825038826</v>
      </c>
      <c r="D19" s="109">
        <f t="shared" si="4"/>
        <v>-5459040.7241881546</v>
      </c>
      <c r="E19" s="100">
        <f>'RevReq-E'!AG30*1000</f>
        <v>-7294096.9294274766</v>
      </c>
      <c r="F19" s="100">
        <f t="shared" si="5"/>
        <v>1835056.205239322</v>
      </c>
      <c r="G19" s="79">
        <f>C19+F19</f>
        <v>8307207.6877432046</v>
      </c>
      <c r="H19" s="100">
        <f t="shared" si="7"/>
        <v>7389679.5851235436</v>
      </c>
      <c r="I19" s="102">
        <f>SUMIF(INPUT!$F$7:$ES$7,$B19,INPUT!$F$195:$ES$195)</f>
        <v>2.64E-2</v>
      </c>
      <c r="J19" s="100">
        <f t="shared" si="8"/>
        <v>11687.369438239695</v>
      </c>
      <c r="K19" s="103">
        <v>0</v>
      </c>
      <c r="L19" s="86">
        <f>L18+J19-K19</f>
        <v>32785.933291502937</v>
      </c>
      <c r="M19" s="104">
        <v>1</v>
      </c>
      <c r="N19" s="105"/>
      <c r="Q19" s="110"/>
      <c r="R19" s="107" t="str">
        <f>HLOOKUP(B19,INPUT!$N$7:$CK$8,2,FALSE)</f>
        <v>Actual</v>
      </c>
      <c r="S19" s="108">
        <f>SUMIF(INPUT!$O$7:$CK$7,$B19,INPUT!$O$188:$CK$188)+SUMIF(INPUT!$O$7:$CK$7,$B19,INPUT!$O$189:$CK$189)</f>
        <v>-5459040.7241881546</v>
      </c>
      <c r="T19" s="174">
        <f>SUMIF(INPUT!$O$7:$CK$7,$B19,INPUT!$O$264:$CK$264)</f>
        <v>4.7528086885050176E-2</v>
      </c>
      <c r="U19" s="108">
        <f>IF(OR(T19&lt;&gt;"-",T19&lt;&gt;"#N/A"),T19*'CreditCalc-E'!$R$9,0)</f>
        <v>-3821649.5631096871</v>
      </c>
    </row>
    <row r="20" spans="1:22" outlineLevel="1">
      <c r="A20" s="44">
        <f t="shared" si="1"/>
        <v>2019</v>
      </c>
      <c r="B20" s="99">
        <f t="shared" si="2"/>
        <v>43617</v>
      </c>
      <c r="C20" s="100">
        <f t="shared" si="3"/>
        <v>8307207.6877432046</v>
      </c>
      <c r="D20" s="109">
        <f t="shared" si="4"/>
        <v>-7437056</v>
      </c>
      <c r="E20" s="100">
        <f>'RevReq-E'!AG31*1000</f>
        <v>-7258942.1229469823</v>
      </c>
      <c r="F20" s="100">
        <f t="shared" si="5"/>
        <v>-178113.87705301773</v>
      </c>
      <c r="G20" s="79">
        <f>C20+F20</f>
        <v>8129093.8106901869</v>
      </c>
      <c r="H20" s="100">
        <f t="shared" si="7"/>
        <v>8218150.7492166962</v>
      </c>
      <c r="I20" s="102">
        <f>SUMIF(INPUT!$F$7:$ES$7,$B20,INPUT!$F$195:$ES$195)</f>
        <v>2.6100000000000002E-2</v>
      </c>
      <c r="J20" s="100">
        <f t="shared" si="8"/>
        <v>12849.962147605847</v>
      </c>
      <c r="K20" s="103">
        <v>0</v>
      </c>
      <c r="L20" s="86">
        <f>L19+J20-K20</f>
        <v>45635.895439108783</v>
      </c>
      <c r="M20" s="104">
        <v>2</v>
      </c>
      <c r="N20" s="105"/>
      <c r="Q20" s="110"/>
      <c r="R20" s="107" t="str">
        <f>HLOOKUP(B20,INPUT!$N$7:$CK$8,2,FALSE)</f>
        <v>Actual</v>
      </c>
      <c r="S20" s="108">
        <f>SUMIF(INPUT!$O$7:$CK$7,$B20,INPUT!$O$188:$CK$188)+SUMIF(INPUT!$O$7:$CK$7,$B20,INPUT!$O$189:$CK$189)</f>
        <v>-7437056</v>
      </c>
      <c r="T20" s="174">
        <f>SUMIF(INPUT!$O$7:$CK$7,$B20,INPUT!$O$264:$CK$264)</f>
        <v>3.5766333489815026E-2</v>
      </c>
      <c r="U20" s="108">
        <f>IF(OR(T20&lt;&gt;"-",T20&lt;&gt;"#N/A"),T20*'CreditCalc-E'!$R$9,0)</f>
        <v>-2875907.7361134281</v>
      </c>
      <c r="V20" s="44" t="s">
        <v>44</v>
      </c>
    </row>
    <row r="21" spans="1:22" outlineLevel="1">
      <c r="A21" s="44">
        <f t="shared" si="1"/>
        <v>2019</v>
      </c>
      <c r="B21" s="99">
        <f t="shared" si="2"/>
        <v>43647</v>
      </c>
      <c r="C21" s="100">
        <f>G20+K21</f>
        <v>8129093.8106901869</v>
      </c>
      <c r="D21" s="109">
        <f>IF(R21="Actual",S21,V21)</f>
        <v>-10509926.584454067</v>
      </c>
      <c r="E21" s="100">
        <f>'RevReq-E'!AG32*1000</f>
        <v>-7229337.6184849944</v>
      </c>
      <c r="F21" s="100">
        <f t="shared" si="5"/>
        <v>-3280588.9659690727</v>
      </c>
      <c r="G21" s="79">
        <f>C21+F21</f>
        <v>4848504.8447211143</v>
      </c>
      <c r="H21" s="100">
        <f t="shared" si="7"/>
        <v>6488799.3277056506</v>
      </c>
      <c r="I21" s="102">
        <f>SUMIF(INPUT!$F$7:$ES$7,$B21,INPUT!$F$195:$ES$195)</f>
        <v>2.52E-2</v>
      </c>
      <c r="J21" s="100">
        <f t="shared" si="8"/>
        <v>9796.075457043944</v>
      </c>
      <c r="K21" s="103"/>
      <c r="L21" s="86">
        <f>L20+J21-K21</f>
        <v>55431.970896152729</v>
      </c>
      <c r="M21" s="104">
        <v>2</v>
      </c>
      <c r="N21" s="105"/>
      <c r="Q21" s="110"/>
      <c r="R21" s="107" t="str">
        <f>HLOOKUP(B21,INPUT!$N$7:$CK$8,2,FALSE)</f>
        <v>Actual</v>
      </c>
      <c r="S21" s="108">
        <f>SUMIF(INPUT!$O$7:$CK$7,$B21,INPUT!$O$188:$CK$188)+SUMIF(INPUT!$O$7:$CK$7,$B21,INPUT!$O$189:$CK$189)</f>
        <v>-10509926.584454067</v>
      </c>
      <c r="T21" s="174">
        <f>SUMIF(INPUT!$O$7:$CK$7,$B21,INPUT!$O$264:$CK$264)</f>
        <v>3.6889142148437457E-2</v>
      </c>
      <c r="U21" s="108">
        <f>IF(OR(T21&lt;&gt;"-",T21&lt;&gt;"#N/A"),T21*'CreditCalc-E'!$R$9,0)</f>
        <v>-2966190.7982122288</v>
      </c>
      <c r="V21" s="108">
        <f>IFERROR(IF(R21="Forecast",HLOOKUP(B21,INPUT!$R$187:$ES$189,3,FALSE),0),0)</f>
        <v>0</v>
      </c>
    </row>
    <row r="22" spans="1:22" outlineLevel="1">
      <c r="A22" s="44">
        <f t="shared" si="1"/>
        <v>2019</v>
      </c>
      <c r="B22" s="99">
        <f t="shared" si="2"/>
        <v>43678</v>
      </c>
      <c r="C22" s="100">
        <f t="shared" si="3"/>
        <v>4848504.8447211143</v>
      </c>
      <c r="D22" s="109">
        <f t="shared" ref="D22:D26" si="11">IF(R22="Actual",S22,V22)</f>
        <v>-8981803.1701830644</v>
      </c>
      <c r="E22" s="100">
        <f>'RevReq-E'!AG33*1000</f>
        <v>-7198046.4752505897</v>
      </c>
      <c r="F22" s="100">
        <f t="shared" si="5"/>
        <v>-1783756.6949324748</v>
      </c>
      <c r="G22" s="79">
        <f>C22+F22</f>
        <v>3064748.1497886395</v>
      </c>
      <c r="H22" s="100">
        <f t="shared" si="7"/>
        <v>3956626.4972548769</v>
      </c>
      <c r="I22" s="102">
        <f>SUMIF(INPUT!$F$7:$ES$7,$B22,INPUT!$F$195:$ES$195)</f>
        <v>2.5000000000000001E-2</v>
      </c>
      <c r="J22" s="100">
        <f t="shared" si="8"/>
        <v>5925.8724768261054</v>
      </c>
      <c r="K22" s="103">
        <v>0</v>
      </c>
      <c r="L22" s="86">
        <f>L21+J22-K22</f>
        <v>61357.843372978838</v>
      </c>
      <c r="M22" s="104">
        <v>2</v>
      </c>
      <c r="N22" s="105"/>
      <c r="Q22" s="110"/>
      <c r="R22" s="107" t="str">
        <f>HLOOKUP(B22,INPUT!$N$7:$CK$8,2,FALSE)</f>
        <v>Actual</v>
      </c>
      <c r="S22" s="108">
        <f>SUMIF(INPUT!$O$7:$CK$7,$B22,INPUT!$O$188:$CK$188)+SUMIF(INPUT!$O$7:$CK$7,$B22,INPUT!$O$189:$CK$189)</f>
        <v>-8981803.1701830644</v>
      </c>
      <c r="T22" s="174">
        <f>SUMIF(INPUT!$O$7:$CK$7,$B22,INPUT!$O$264:$CK$264)</f>
        <v>3.131472508442891E-2</v>
      </c>
      <c r="U22" s="108">
        <f>IF(OR(T22&lt;&gt;"-",T22&lt;&gt;"#N/A"),T22*'CreditCalc-E'!$R$9,0)</f>
        <v>-2517961.7628466082</v>
      </c>
      <c r="V22" s="108">
        <f>IFERROR(IF(R22="Forecast",HLOOKUP(B22,INPUT!$R$187:$ES$189,3,FALSE),0),0)</f>
        <v>0</v>
      </c>
    </row>
    <row r="23" spans="1:22" outlineLevel="1">
      <c r="A23" s="44">
        <f t="shared" si="1"/>
        <v>2019</v>
      </c>
      <c r="B23" s="99">
        <f t="shared" si="2"/>
        <v>43709</v>
      </c>
      <c r="C23" s="100">
        <f t="shared" si="3"/>
        <v>3064748.1497886395</v>
      </c>
      <c r="D23" s="109">
        <f t="shared" si="11"/>
        <v>-6770869.4199999999</v>
      </c>
      <c r="E23" s="100">
        <f>'RevReq-E'!AG34*1000</f>
        <v>-7167288.8653423674</v>
      </c>
      <c r="F23" s="100">
        <f t="shared" si="5"/>
        <v>396419.44534236751</v>
      </c>
      <c r="G23" s="79">
        <f>C23+F23</f>
        <v>3461167.595131007</v>
      </c>
      <c r="H23" s="100">
        <f t="shared" si="7"/>
        <v>3262957.8724598233</v>
      </c>
      <c r="I23" s="102">
        <f>SUMIF(INPUT!$F$7:$ES$7,$B23,INPUT!$F$195:$ES$195)</f>
        <v>2.3E-2</v>
      </c>
      <c r="J23" s="100">
        <f t="shared" si="8"/>
        <v>4496.0024611467861</v>
      </c>
      <c r="K23" s="103">
        <v>0</v>
      </c>
      <c r="L23" s="86">
        <f>L22+J23-K23</f>
        <v>65853.845834125619</v>
      </c>
      <c r="M23" s="104">
        <v>2</v>
      </c>
      <c r="N23" s="105"/>
      <c r="Q23" s="110"/>
      <c r="R23" s="107" t="str">
        <f>HLOOKUP(B23,INPUT!$N$7:$CK$8,2,FALSE)</f>
        <v>Actual</v>
      </c>
      <c r="S23" s="108">
        <f>SUMIF(INPUT!$O$7:$CK$7,$B23,INPUT!$O$188:$CK$188)+SUMIF(INPUT!$O$7:$CK$7,$B23,INPUT!$O$189:$CK$189)</f>
        <v>-6770869.4199999999</v>
      </c>
      <c r="T23" s="174">
        <f>SUMIF(INPUT!$O$7:$CK$7,$B23,INPUT!$O$264:$CK$264)</f>
        <v>3.3032914757693127E-2</v>
      </c>
      <c r="U23" s="108">
        <f>IF(OR(T23&lt;&gt;"-",T23&lt;&gt;"#N/A"),T23*'CreditCalc-E'!$R$9,0)</f>
        <v>-2656118.3612817787</v>
      </c>
      <c r="V23" s="108">
        <f>IFERROR(IF(R23="Forecast",HLOOKUP(B23,INPUT!$R$187:$ES$189,3,FALSE),0),0)</f>
        <v>0</v>
      </c>
    </row>
    <row r="24" spans="1:22" outlineLevel="1">
      <c r="A24" s="44">
        <f t="shared" si="1"/>
        <v>2019</v>
      </c>
      <c r="B24" s="99">
        <f t="shared" si="2"/>
        <v>43739</v>
      </c>
      <c r="C24" s="100">
        <f t="shared" si="3"/>
        <v>3461167.595131007</v>
      </c>
      <c r="D24" s="109">
        <f t="shared" si="11"/>
        <v>-5369093</v>
      </c>
      <c r="E24" s="100">
        <f>'RevReq-E'!AG35*1000</f>
        <v>-7137064.7887603287</v>
      </c>
      <c r="F24" s="100">
        <f t="shared" si="5"/>
        <v>1767971.7887603287</v>
      </c>
      <c r="G24" s="79">
        <f t="shared" ref="G24:G71" si="12">C24+F24</f>
        <v>5229139.3838913357</v>
      </c>
      <c r="H24" s="100">
        <f t="shared" si="7"/>
        <v>4345153.4895111714</v>
      </c>
      <c r="I24" s="102">
        <f>SUMIF(INPUT!$F$7:$ES$7,$B24,INPUT!$F$195:$ES$195)</f>
        <v>2.2100000000000002E-2</v>
      </c>
      <c r="J24" s="100">
        <f t="shared" si="8"/>
        <v>5752.8709703143122</v>
      </c>
      <c r="K24" s="103">
        <v>0</v>
      </c>
      <c r="L24" s="86">
        <f t="shared" ref="L24:L71" si="13">L23+J24-K24</f>
        <v>71606.71680443993</v>
      </c>
      <c r="M24" s="104">
        <v>1</v>
      </c>
      <c r="N24" s="105"/>
      <c r="Q24" s="110"/>
      <c r="R24" s="107" t="str">
        <f>HLOOKUP(B24,INPUT!$N$7:$CK$8,2,FALSE)</f>
        <v>Actual</v>
      </c>
      <c r="S24" s="108">
        <f>SUMIF(INPUT!$O$7:$CK$7,$B24,INPUT!$O$188:$CK$188)+SUMIF(INPUT!$O$7:$CK$7,$B24,INPUT!$O$189:$CK$189)</f>
        <v>-5369093</v>
      </c>
      <c r="T24" s="174">
        <f>SUMIF(INPUT!$O$7:$CK$7,$B24,INPUT!$O$264:$CK$264)</f>
        <v>5.4874328734673877E-2</v>
      </c>
      <c r="U24" s="108">
        <f>IF(OR(T24&lt;&gt;"-",T24&lt;&gt;"#N/A"),T24*'CreditCalc-E'!$R$9,0)</f>
        <v>-4412347.901610313</v>
      </c>
      <c r="V24" s="108">
        <f>IFERROR(IF(R24="Forecast",HLOOKUP(B24,INPUT!$R$187:$ES$189,3,FALSE),0),0)</f>
        <v>0</v>
      </c>
    </row>
    <row r="25" spans="1:22" outlineLevel="1">
      <c r="A25" s="44">
        <f t="shared" si="1"/>
        <v>2019</v>
      </c>
      <c r="B25" s="99">
        <f t="shared" si="2"/>
        <v>43770</v>
      </c>
      <c r="C25" s="100">
        <f t="shared" si="3"/>
        <v>5229139.3838913357</v>
      </c>
      <c r="D25" s="109">
        <f t="shared" si="11"/>
        <v>-5563684</v>
      </c>
      <c r="E25" s="100">
        <f>'RevReq-E'!AG36*1000</f>
        <v>-7107374.2455044743</v>
      </c>
      <c r="F25" s="100">
        <f t="shared" si="5"/>
        <v>1543690.2455044743</v>
      </c>
      <c r="G25" s="79">
        <f>C25+F25</f>
        <v>6772829.62939581</v>
      </c>
      <c r="H25" s="100">
        <f t="shared" si="7"/>
        <v>6000984.5066435728</v>
      </c>
      <c r="I25" s="102">
        <f>SUMIF(INPUT!$F$7:$ES$7,$B25,INPUT!$F$195:$ES$195)</f>
        <v>2.0500000000000001E-2</v>
      </c>
      <c r="J25" s="100">
        <f t="shared" si="8"/>
        <v>7369.9340931195275</v>
      </c>
      <c r="K25" s="103">
        <v>0</v>
      </c>
      <c r="L25" s="86">
        <f>L24+J25-K25</f>
        <v>78976.650897559462</v>
      </c>
      <c r="M25" s="104">
        <v>2</v>
      </c>
      <c r="N25" s="105"/>
      <c r="Q25" s="110"/>
      <c r="R25" s="107" t="str">
        <f>HLOOKUP(B25,INPUT!$N$7:$CK$8,2,FALSE)</f>
        <v>Actual</v>
      </c>
      <c r="S25" s="108">
        <f>SUMIF(INPUT!$O$7:$CK$7,$B25,INPUT!$O$188:$CK$188)+SUMIF(INPUT!$O$7:$CK$7,$B25,INPUT!$O$189:$CK$189)</f>
        <v>-5563684</v>
      </c>
      <c r="T25" s="174">
        <f>SUMIF(INPUT!$O$7:$CK$7,$B25,INPUT!$O$264:$CK$264)</f>
        <v>9.4152815437016299E-2</v>
      </c>
      <c r="U25" s="108">
        <f>IF(OR(T25&lt;&gt;"-",T25&lt;&gt;"#N/A"),T25*'CreditCalc-E'!$R$9,0)</f>
        <v>-7570661.6773922872</v>
      </c>
      <c r="V25" s="108">
        <f>IFERROR(IF(R25="Forecast",HLOOKUP(B25,INPUT!$R$187:$ES$189,3,FALSE),0),0)</f>
        <v>0</v>
      </c>
    </row>
    <row r="26" spans="1:22" outlineLevel="1">
      <c r="A26" s="44">
        <f t="shared" si="1"/>
        <v>2019</v>
      </c>
      <c r="B26" s="99">
        <f t="shared" si="2"/>
        <v>43800</v>
      </c>
      <c r="C26" s="100">
        <f t="shared" si="3"/>
        <v>6772829.62939581</v>
      </c>
      <c r="D26" s="109">
        <f t="shared" si="11"/>
        <v>-6484051</v>
      </c>
      <c r="E26" s="100">
        <f>'RevReq-E'!AG37*1000</f>
        <v>-16205601.197354387</v>
      </c>
      <c r="F26" s="100">
        <f t="shared" si="5"/>
        <v>9721550.1973543875</v>
      </c>
      <c r="G26" s="79">
        <f>C26+F26</f>
        <v>16494379.826750197</v>
      </c>
      <c r="H26" s="100">
        <f t="shared" si="7"/>
        <v>11633604.728073003</v>
      </c>
      <c r="I26" s="102">
        <f>SUMIF(INPUT!$F$7:$ES$7,$B26,INPUT!$F$195:$ES$195)</f>
        <v>1.78E-2</v>
      </c>
      <c r="J26" s="100">
        <f t="shared" si="8"/>
        <v>12405.707684533993</v>
      </c>
      <c r="K26" s="103">
        <v>0</v>
      </c>
      <c r="L26" s="86">
        <f>L25+J26-K26</f>
        <v>91382.358582093453</v>
      </c>
      <c r="M26" s="104">
        <v>2</v>
      </c>
      <c r="N26" s="105"/>
      <c r="Q26" s="110"/>
      <c r="R26" s="107" t="str">
        <f>HLOOKUP(B26,INPUT!$N$7:$CK$8,2,FALSE)</f>
        <v>Actual</v>
      </c>
      <c r="S26" s="108">
        <f>SUMIF(INPUT!$O$7:$CK$7,$B26,INPUT!$O$188:$CK$188)+SUMIF(INPUT!$O$7:$CK$7,$B26,INPUT!$O$189:$CK$189)</f>
        <v>-6484051</v>
      </c>
      <c r="T26" s="174">
        <f>SUMIF(INPUT!$O$7:$CK$7,$B26,INPUT!$O$264:$CK$264)</f>
        <v>0.14029263839784359</v>
      </c>
      <c r="U26" s="108">
        <f>IF(OR(T26&lt;&gt;"-",T26&lt;&gt;"#N/A"),T26*'CreditCalc-E'!$R$9,0)</f>
        <v>-11280683.389115511</v>
      </c>
      <c r="V26" s="108">
        <f>IFERROR(IF(R26="Forecast",HLOOKUP(B26,INPUT!$R$187:$ES$189,3,FALSE),0),0)</f>
        <v>0</v>
      </c>
    </row>
    <row r="27" spans="1:22" outlineLevel="1">
      <c r="A27" s="44">
        <f t="shared" si="1"/>
        <v>2020</v>
      </c>
      <c r="B27" s="99">
        <f t="shared" si="2"/>
        <v>43831</v>
      </c>
      <c r="C27" s="100">
        <f t="shared" si="3"/>
        <v>16494379.826750197</v>
      </c>
      <c r="D27" s="109">
        <f>S27</f>
        <v>-6549027</v>
      </c>
      <c r="E27" s="100">
        <f>'RevReq-E'!AG38*1000</f>
        <v>-7803324.4094805997</v>
      </c>
      <c r="F27" s="100">
        <f t="shared" si="5"/>
        <v>1254297.4094805997</v>
      </c>
      <c r="G27" s="79">
        <f>C27+F27</f>
        <v>17748677.236230798</v>
      </c>
      <c r="H27" s="100">
        <f t="shared" si="7"/>
        <v>17121528.531490497</v>
      </c>
      <c r="I27" s="102">
        <f>SUMIF(INPUT!$F$7:$ES$7,$B27,INPUT!$F$195:$ES$195)</f>
        <v>1.95E-2</v>
      </c>
      <c r="J27" s="100">
        <f t="shared" si="8"/>
        <v>20001.583649593842</v>
      </c>
      <c r="K27" s="103">
        <v>0</v>
      </c>
      <c r="L27" s="86">
        <f>L26+J27-K27</f>
        <v>111383.9422316873</v>
      </c>
      <c r="M27" s="104">
        <v>2</v>
      </c>
      <c r="N27" s="105"/>
      <c r="Q27" s="110"/>
      <c r="R27" s="107" t="str">
        <f>HLOOKUP(B27,INPUT!$N$7:$CK$8,2,FALSE)</f>
        <v>Actual</v>
      </c>
      <c r="S27" s="108">
        <f>SUMIF(INPUT!$O$7:$CK$7,$B27,INPUT!$O$188:$CK$188)+SUMIF(INPUT!$O$7:$CK$7,$B27,INPUT!$O$189:$CK$189)</f>
        <v>-6549027</v>
      </c>
      <c r="T27" s="108"/>
      <c r="U27" s="108">
        <f t="shared" ref="U27:U76" si="14">IF(OR(T27&lt;&gt;"-",T27&lt;&gt;"#N/A"),T27*Q27*1000,0)</f>
        <v>0</v>
      </c>
      <c r="V27" s="108">
        <f>IFERROR(IF(R27="Forecast",HLOOKUP(B27,INPUT!$R$187:$ES$189,3,FALSE),0),0)</f>
        <v>0</v>
      </c>
    </row>
    <row r="28" spans="1:22" outlineLevel="1">
      <c r="A28" s="44">
        <f t="shared" si="1"/>
        <v>2020</v>
      </c>
      <c r="B28" s="99">
        <f t="shared" si="2"/>
        <v>43862</v>
      </c>
      <c r="C28" s="100">
        <f t="shared" si="3"/>
        <v>17860061.178462487</v>
      </c>
      <c r="D28" s="109">
        <f t="shared" ref="D28:D71" si="15">S28</f>
        <v>-6707432</v>
      </c>
      <c r="E28" s="100">
        <f>'RevReq-E'!AG39*1000</f>
        <v>-7997329.240599554</v>
      </c>
      <c r="F28" s="100">
        <f t="shared" si="5"/>
        <v>1289897.240599554</v>
      </c>
      <c r="G28" s="79">
        <f>C28+F28</f>
        <v>19149958.419062041</v>
      </c>
      <c r="H28" s="100">
        <f t="shared" si="7"/>
        <v>18505009.798762262</v>
      </c>
      <c r="I28" s="102">
        <f>SUMIF(INPUT!$F$7:$ES$7,$B28,INPUT!$F$195:$ES$195)</f>
        <v>1.7999999999999999E-2</v>
      </c>
      <c r="J28" s="100">
        <f t="shared" si="8"/>
        <v>19954.877316495284</v>
      </c>
      <c r="K28" s="103">
        <f>L27</f>
        <v>111383.9422316873</v>
      </c>
      <c r="L28" s="86">
        <f>L27+J28-K28</f>
        <v>19954.877316495273</v>
      </c>
      <c r="M28" s="104">
        <v>2</v>
      </c>
      <c r="N28" s="105"/>
      <c r="Q28" s="110"/>
      <c r="R28" s="107" t="str">
        <f>HLOOKUP(B28,INPUT!$N$7:$CK$8,2,FALSE)</f>
        <v>Actual</v>
      </c>
      <c r="S28" s="108">
        <f>SUMIF(INPUT!$O$7:$CK$7,$B28,INPUT!$O$188:$CK$188)+SUMIF(INPUT!$O$7:$CK$7,$B28,INPUT!$O$189:$CK$189)</f>
        <v>-6707432</v>
      </c>
      <c r="T28" s="108"/>
      <c r="U28" s="108">
        <f t="shared" si="14"/>
        <v>0</v>
      </c>
      <c r="V28" s="108">
        <f>IFERROR(IF(R28="Forecast",HLOOKUP(B28,INPUT!$R$187:$ES$189,3,FALSE),0),0)</f>
        <v>0</v>
      </c>
    </row>
    <row r="29" spans="1:22" outlineLevel="1">
      <c r="A29" s="44">
        <f t="shared" si="1"/>
        <v>2020</v>
      </c>
      <c r="B29" s="99">
        <f t="shared" si="2"/>
        <v>43891</v>
      </c>
      <c r="C29" s="100">
        <f t="shared" si="3"/>
        <v>19149958.419062041</v>
      </c>
      <c r="D29" s="109">
        <f t="shared" si="15"/>
        <v>-6702477</v>
      </c>
      <c r="E29" s="100">
        <f>'RevReq-E'!AG40*1000</f>
        <v>-2644179.8988507651</v>
      </c>
      <c r="F29" s="100">
        <f t="shared" si="5"/>
        <v>-4058297.1011492349</v>
      </c>
      <c r="G29" s="79">
        <f>C29+F29</f>
        <v>15091661.317912806</v>
      </c>
      <c r="H29" s="100">
        <f t="shared" si="7"/>
        <v>17120809.868487425</v>
      </c>
      <c r="I29" s="102">
        <f>SUMIF(INPUT!$F$7:$ES$7,$B29,INPUT!$F$195:$ES$195)</f>
        <v>1.7999999999999999E-2</v>
      </c>
      <c r="J29" s="100">
        <f t="shared" si="8"/>
        <v>18462.225321683411</v>
      </c>
      <c r="K29" s="103">
        <v>0</v>
      </c>
      <c r="L29" s="86">
        <f>L28+J29-K29</f>
        <v>38417.10263817868</v>
      </c>
      <c r="M29" s="104">
        <v>1</v>
      </c>
      <c r="N29" s="105"/>
      <c r="Q29" s="110"/>
      <c r="R29" s="107" t="str">
        <f>HLOOKUP(B29,INPUT!$N$7:$CK$8,2,FALSE)</f>
        <v>Actual</v>
      </c>
      <c r="S29" s="108">
        <f>SUMIF(INPUT!$O$7:$CK$7,$B29,INPUT!$O$188:$CK$188)+SUMIF(INPUT!$O$7:$CK$7,$B29,INPUT!$O$189:$CK$189)</f>
        <v>-6702477</v>
      </c>
      <c r="T29" s="108"/>
      <c r="U29" s="108">
        <f t="shared" si="14"/>
        <v>0</v>
      </c>
      <c r="V29" s="108">
        <f>IFERROR(IF(R29="Forecast",HLOOKUP(B29,INPUT!$R$187:$ES$189,3,FALSE),0),0)</f>
        <v>0</v>
      </c>
    </row>
    <row r="30" spans="1:22" outlineLevel="1">
      <c r="A30" s="44">
        <f t="shared" si="1"/>
        <v>2020</v>
      </c>
      <c r="B30" s="382">
        <f t="shared" si="2"/>
        <v>43922</v>
      </c>
      <c r="C30" s="100">
        <f t="shared" si="3"/>
        <v>15091661.317912806</v>
      </c>
      <c r="D30" s="109">
        <f t="shared" si="15"/>
        <v>-6470832</v>
      </c>
      <c r="E30" s="100">
        <f>'RevReq-E'!AG41*1000</f>
        <v>-7922838.7933942014</v>
      </c>
      <c r="F30" s="100">
        <f t="shared" si="5"/>
        <v>1452006.7933942014</v>
      </c>
      <c r="G30" s="79">
        <f t="shared" si="12"/>
        <v>16543668.111307006</v>
      </c>
      <c r="H30" s="100">
        <f t="shared" si="7"/>
        <v>15817664.714609906</v>
      </c>
      <c r="I30" s="102">
        <f>SUMIF(INPUT!$F$7:$ES$7,$B30,INPUT!$F$195:$ES$195)</f>
        <v>1.7999999999999999E-2</v>
      </c>
      <c r="J30" s="100">
        <f t="shared" si="8"/>
        <v>17056.978744999589</v>
      </c>
      <c r="K30" s="103">
        <v>0</v>
      </c>
      <c r="L30" s="86">
        <f t="shared" si="13"/>
        <v>55474.081383178273</v>
      </c>
      <c r="M30" s="104">
        <v>2</v>
      </c>
      <c r="N30" s="105"/>
      <c r="Q30" s="110"/>
      <c r="R30" s="107" t="str">
        <f>HLOOKUP(B30,INPUT!$N$7:$CK$8,2,FALSE)</f>
        <v>Actual</v>
      </c>
      <c r="S30" s="108">
        <f>SUMIF(INPUT!$O$7:$CK$7,$B30,INPUT!$O$188:$CK$188)+SUMIF(INPUT!$O$7:$CK$7,$B30,INPUT!$O$189:$CK$189)</f>
        <v>-6470832</v>
      </c>
      <c r="T30" s="108"/>
      <c r="U30" s="108">
        <f t="shared" si="14"/>
        <v>0</v>
      </c>
      <c r="V30" s="108">
        <f>IFERROR(IF(R30="Forecast",HLOOKUP(B30,INPUT!$R$187:$ES$189,3,FALSE),0),0)</f>
        <v>0</v>
      </c>
    </row>
    <row r="31" spans="1:22" outlineLevel="1">
      <c r="A31" s="44">
        <f t="shared" si="1"/>
        <v>2020</v>
      </c>
      <c r="B31" s="382">
        <f t="shared" si="2"/>
        <v>43952</v>
      </c>
      <c r="C31" s="100">
        <f t="shared" si="3"/>
        <v>16543668.111307006</v>
      </c>
      <c r="D31" s="109">
        <f t="shared" si="15"/>
        <v>-6456805.8356472198</v>
      </c>
      <c r="E31" s="100">
        <f>'RevReq-E'!AG42*1000</f>
        <v>-7886391.4543190924</v>
      </c>
      <c r="F31" s="100">
        <f t="shared" si="5"/>
        <v>1429585.6186718727</v>
      </c>
      <c r="G31" s="79">
        <f t="shared" si="12"/>
        <v>17973253.729978878</v>
      </c>
      <c r="H31" s="100">
        <f t="shared" si="7"/>
        <v>17258460.920642942</v>
      </c>
      <c r="I31" s="102">
        <f>SUMIF(INPUT!$F$7:$ES$7,$B31,INPUT!$F$195:$ES$195)</f>
        <v>2.47E-2</v>
      </c>
      <c r="J31" s="100">
        <f t="shared" si="8"/>
        <v>25537.963052458352</v>
      </c>
      <c r="K31" s="103">
        <v>0</v>
      </c>
      <c r="L31" s="86">
        <f t="shared" si="13"/>
        <v>81012.044435636621</v>
      </c>
      <c r="M31" s="104">
        <v>2</v>
      </c>
      <c r="N31" s="105"/>
      <c r="Q31" s="110"/>
      <c r="R31" s="107" t="str">
        <f>HLOOKUP(B31,INPUT!$N$7:$CK$8,2,FALSE)</f>
        <v>Actual</v>
      </c>
      <c r="S31" s="108">
        <f>SUMIF(INPUT!$O$7:$CK$7,$B31,INPUT!$O$188:$CK$188)+SUMIF(INPUT!$O$7:$CK$7,$B31,INPUT!$O$189:$CK$189)</f>
        <v>-6456805.8356472198</v>
      </c>
      <c r="T31" s="108"/>
      <c r="U31" s="108">
        <f t="shared" si="14"/>
        <v>0</v>
      </c>
      <c r="V31" s="108">
        <f>IFERROR(IF(R31="Forecast",HLOOKUP(B31,INPUT!$R$187:$ES$189,3,FALSE),0),0)</f>
        <v>0</v>
      </c>
    </row>
    <row r="32" spans="1:22" outlineLevel="1">
      <c r="A32" s="44">
        <f t="shared" si="1"/>
        <v>2020</v>
      </c>
      <c r="B32" s="382">
        <f t="shared" si="2"/>
        <v>43983</v>
      </c>
      <c r="C32" s="100">
        <f t="shared" si="3"/>
        <v>17973253.729978878</v>
      </c>
      <c r="D32" s="109">
        <f t="shared" si="15"/>
        <v>-9202768</v>
      </c>
      <c r="E32" s="100">
        <f>'RevReq-E'!AG43*1000</f>
        <v>-7850476.0382623645</v>
      </c>
      <c r="F32" s="100">
        <f t="shared" si="5"/>
        <v>-1352291.9617376355</v>
      </c>
      <c r="G32" s="79">
        <f>C32+F32</f>
        <v>16620961.768241242</v>
      </c>
      <c r="H32" s="100">
        <f t="shared" si="7"/>
        <v>17297107.749110058</v>
      </c>
      <c r="I32" s="102">
        <f>SUMIF(INPUT!$F$7:$ES$7,$B32,INPUT!$F$195:$ES$195)</f>
        <v>2.1399999999999999E-2</v>
      </c>
      <c r="J32" s="100">
        <f t="shared" si="8"/>
        <v>22175.555190156141</v>
      </c>
      <c r="K32" s="103">
        <v>0</v>
      </c>
      <c r="L32" s="86">
        <f t="shared" si="13"/>
        <v>103187.59962579276</v>
      </c>
      <c r="M32" s="104">
        <v>2</v>
      </c>
      <c r="N32" s="105"/>
      <c r="Q32" s="110"/>
      <c r="R32" s="107" t="str">
        <f>HLOOKUP(B32,INPUT!$N$7:$CK$8,2,FALSE)</f>
        <v>Actual</v>
      </c>
      <c r="S32" s="108">
        <f>SUMIF(INPUT!$O$7:$CK$7,$B32,INPUT!$O$188:$CK$188)+SUMIF(INPUT!$O$7:$CK$7,$B32,INPUT!$O$189:$CK$189)</f>
        <v>-9202768</v>
      </c>
      <c r="T32" s="108"/>
      <c r="U32" s="108">
        <f t="shared" si="14"/>
        <v>0</v>
      </c>
      <c r="V32" s="108">
        <f>IFERROR(IF(R32="Forecast",HLOOKUP(B32,INPUT!$R$187:$ES$189,3,FALSE),0),0)</f>
        <v>0</v>
      </c>
    </row>
    <row r="33" spans="1:22">
      <c r="A33" s="44">
        <f t="shared" si="1"/>
        <v>2020</v>
      </c>
      <c r="B33" s="382">
        <f t="shared" si="2"/>
        <v>44013</v>
      </c>
      <c r="C33" s="100">
        <f t="shared" si="3"/>
        <v>16724149.367867034</v>
      </c>
      <c r="D33" s="109">
        <f t="shared" si="15"/>
        <v>-13979840.77</v>
      </c>
      <c r="E33" s="100">
        <f>'RevReq-E'!AG44*1000</f>
        <v>-9467167.3472333942</v>
      </c>
      <c r="F33" s="100">
        <f t="shared" si="5"/>
        <v>-4512673.4227666054</v>
      </c>
      <c r="G33" s="79">
        <f t="shared" si="12"/>
        <v>12211475.945100429</v>
      </c>
      <c r="H33" s="100">
        <f t="shared" si="7"/>
        <v>14467812.656483732</v>
      </c>
      <c r="I33" s="102">
        <f>SUMIF(INPUT!$F$7:$ES$7,$B33,INPUT!$F$195:$ES$195)</f>
        <v>2.1399999999999999E-2</v>
      </c>
      <c r="J33" s="100">
        <f t="shared" si="8"/>
        <v>18548.290425097308</v>
      </c>
      <c r="K33" s="103">
        <f>L32</f>
        <v>103187.59962579276</v>
      </c>
      <c r="L33" s="86">
        <f t="shared" si="13"/>
        <v>18548.290425097308</v>
      </c>
      <c r="M33" s="104">
        <v>2</v>
      </c>
      <c r="N33" s="105"/>
      <c r="Q33" s="110"/>
      <c r="R33" s="107" t="str">
        <f>HLOOKUP(B33,INPUT!$N$7:$CK$8,2,FALSE)</f>
        <v>Actual</v>
      </c>
      <c r="S33" s="108">
        <f>SUMIF(INPUT!$O$7:$CK$7,$B33,INPUT!$O$188:$CK$188)+SUMIF(INPUT!$O$7:$CK$7,$B33,INPUT!$O$189:$CK$189)</f>
        <v>-13979840.77</v>
      </c>
      <c r="T33" s="108"/>
      <c r="U33" s="108">
        <f t="shared" si="14"/>
        <v>0</v>
      </c>
      <c r="V33" s="108">
        <f>IFERROR(IF(R33="Forecast",HLOOKUP(B33,INPUT!$R$187:$ES$189,3,FALSE),0),0)</f>
        <v>0</v>
      </c>
    </row>
    <row r="34" spans="1:22">
      <c r="A34" s="44">
        <f t="shared" si="1"/>
        <v>2020</v>
      </c>
      <c r="B34" s="382">
        <f t="shared" si="2"/>
        <v>44044</v>
      </c>
      <c r="C34" s="100">
        <f t="shared" si="3"/>
        <v>12211475.945100429</v>
      </c>
      <c r="D34" s="109">
        <f t="shared" si="15"/>
        <v>-12678381.18</v>
      </c>
      <c r="E34" s="100">
        <f>'RevReq-E'!AG45*1000</f>
        <v>-9423375.1267036162</v>
      </c>
      <c r="F34" s="100">
        <f t="shared" si="5"/>
        <v>-3255006.0532963835</v>
      </c>
      <c r="G34" s="79">
        <f t="shared" si="12"/>
        <v>8956469.8918040451</v>
      </c>
      <c r="H34" s="100">
        <f t="shared" si="7"/>
        <v>10583972.918452237</v>
      </c>
      <c r="I34" s="102">
        <f>SUMIF(INPUT!$F$7:$ES$7,$B34,INPUT!$F$195:$ES$195)</f>
        <v>2.1399999999999999E-2</v>
      </c>
      <c r="J34" s="100">
        <f t="shared" si="8"/>
        <v>13569.059000417641</v>
      </c>
      <c r="K34" s="103">
        <v>0</v>
      </c>
      <c r="L34" s="86">
        <f t="shared" si="13"/>
        <v>32117.349425514949</v>
      </c>
      <c r="M34" s="104">
        <v>1</v>
      </c>
      <c r="N34" s="105"/>
      <c r="Q34" s="110"/>
      <c r="R34" s="107" t="str">
        <f>HLOOKUP(B34,INPUT!$N$7:$CK$8,2,FALSE)</f>
        <v>Actual</v>
      </c>
      <c r="S34" s="108">
        <f>SUMIF(INPUT!$O$7:$CK$7,$B34,INPUT!$O$188:$CK$188)+SUMIF(INPUT!$O$7:$CK$7,$B34,INPUT!$O$189:$CK$189)</f>
        <v>-12678381.18</v>
      </c>
      <c r="T34" s="108"/>
      <c r="U34" s="108">
        <f t="shared" si="14"/>
        <v>0</v>
      </c>
      <c r="V34" s="108">
        <f>IFERROR(IF(R34="Forecast",HLOOKUP(B34,INPUT!$R$187:$ES$189,3,FALSE),0),0)</f>
        <v>0</v>
      </c>
    </row>
    <row r="35" spans="1:22">
      <c r="A35" s="44">
        <f t="shared" si="1"/>
        <v>2020</v>
      </c>
      <c r="B35" s="382">
        <f t="shared" si="2"/>
        <v>44075</v>
      </c>
      <c r="C35" s="100">
        <f t="shared" si="3"/>
        <v>8956469.8918040451</v>
      </c>
      <c r="D35" s="109">
        <f t="shared" si="15"/>
        <v>-9145351.022778973</v>
      </c>
      <c r="E35" s="100">
        <f>'RevReq-E'!AG46*1000</f>
        <v>-9380114.8291922193</v>
      </c>
      <c r="F35" s="100">
        <f t="shared" si="5"/>
        <v>234763.80641324632</v>
      </c>
      <c r="G35" s="79">
        <f t="shared" si="12"/>
        <v>9191233.6982172914</v>
      </c>
      <c r="H35" s="100">
        <f t="shared" si="7"/>
        <v>9073851.7950106673</v>
      </c>
      <c r="I35" s="102">
        <f>SUMIF(INPUT!$F$7:$ES$7,$B35,INPUT!$F$195:$ES$195)</f>
        <v>2.1399999999999999E-2</v>
      </c>
      <c r="J35" s="100">
        <f t="shared" si="8"/>
        <v>11633.025832189149</v>
      </c>
      <c r="K35" s="103">
        <v>0</v>
      </c>
      <c r="L35" s="86">
        <f t="shared" si="13"/>
        <v>43750.375257704101</v>
      </c>
      <c r="M35" s="104">
        <v>2</v>
      </c>
      <c r="N35" s="105"/>
      <c r="Q35" s="110"/>
      <c r="R35" s="107" t="str">
        <f>HLOOKUP(B35,INPUT!$N$7:$CK$8,2,FALSE)</f>
        <v>Actual</v>
      </c>
      <c r="S35" s="108">
        <f>SUMIF(INPUT!$O$7:$CK$7,$B35,INPUT!$O$188:$CK$188)+SUMIF(INPUT!$O$7:$CK$7,$B35,INPUT!$O$189:$CK$189)</f>
        <v>-9145351.022778973</v>
      </c>
      <c r="T35" s="108"/>
      <c r="U35" s="108">
        <f t="shared" si="14"/>
        <v>0</v>
      </c>
      <c r="V35" s="108">
        <f>IFERROR(IF(R35="Forecast",HLOOKUP(B35,INPUT!$R$187:$ES$189,3,FALSE),0),0)</f>
        <v>0</v>
      </c>
    </row>
    <row r="36" spans="1:22">
      <c r="A36" s="44">
        <f t="shared" si="1"/>
        <v>2020</v>
      </c>
      <c r="B36" s="382">
        <f t="shared" si="2"/>
        <v>44105</v>
      </c>
      <c r="C36" s="100">
        <f t="shared" si="3"/>
        <v>9191233.6982172914</v>
      </c>
      <c r="D36" s="109">
        <f t="shared" si="15"/>
        <v>-6787113</v>
      </c>
      <c r="E36" s="100">
        <f>'RevReq-E'!AG47*1000</f>
        <v>-9337386.4546992015</v>
      </c>
      <c r="F36" s="100">
        <f t="shared" si="5"/>
        <v>2550273.4546992015</v>
      </c>
      <c r="G36" s="79">
        <f t="shared" si="12"/>
        <v>11741507.152916493</v>
      </c>
      <c r="H36" s="100">
        <f t="shared" si="7"/>
        <v>10466370.425566893</v>
      </c>
      <c r="I36" s="102">
        <f>SUMIF(INPUT!$F$7:$ES$7,$B36,INPUT!$F$195:$ES$195)</f>
        <v>2.1399999999999999E-2</v>
      </c>
      <c r="J36" s="100">
        <f t="shared" si="8"/>
        <v>13418.28809644307</v>
      </c>
      <c r="K36" s="103">
        <v>0</v>
      </c>
      <c r="L36" s="86">
        <f t="shared" si="13"/>
        <v>57168.663354147167</v>
      </c>
      <c r="M36" s="104">
        <v>2</v>
      </c>
      <c r="N36" s="105"/>
      <c r="Q36" s="110"/>
      <c r="R36" s="107" t="str">
        <f>HLOOKUP(B36,INPUT!$N$7:$CK$8,2,FALSE)</f>
        <v>Actual</v>
      </c>
      <c r="S36" s="108">
        <f>SUMIF(INPUT!$O$7:$CK$7,$B36,INPUT!$O$188:$CK$188)+SUMIF(INPUT!$O$7:$CK$7,$B36,INPUT!$O$189:$CK$189)</f>
        <v>-6787113</v>
      </c>
      <c r="T36" s="108"/>
      <c r="U36" s="108">
        <f t="shared" si="14"/>
        <v>0</v>
      </c>
      <c r="V36" s="108">
        <f>IFERROR(IF(R36="Forecast",HLOOKUP(B36,INPUT!$R$187:$ES$189,3,FALSE),0),0)</f>
        <v>0</v>
      </c>
    </row>
    <row r="37" spans="1:22">
      <c r="A37" s="44">
        <f t="shared" si="1"/>
        <v>2020</v>
      </c>
      <c r="B37" s="382">
        <f t="shared" si="2"/>
        <v>44136</v>
      </c>
      <c r="C37" s="100">
        <f t="shared" si="3"/>
        <v>11741507.152916493</v>
      </c>
      <c r="D37" s="109">
        <f t="shared" si="15"/>
        <v>-7203112</v>
      </c>
      <c r="E37" s="100">
        <f>'RevReq-E'!AG48*1000</f>
        <v>-9297805.08444288</v>
      </c>
      <c r="F37" s="100">
        <f t="shared" si="5"/>
        <v>2094693.08444288</v>
      </c>
      <c r="G37" s="79">
        <f t="shared" si="12"/>
        <v>13836200.237359373</v>
      </c>
      <c r="H37" s="100">
        <f t="shared" si="7"/>
        <v>12788853.695137933</v>
      </c>
      <c r="I37" s="102">
        <f>SUMIF(INPUT!$F$7:$ES$7,$B37,INPUT!$F$195:$ES$195)</f>
        <v>2.1399999999999999E-2</v>
      </c>
      <c r="J37" s="100">
        <f t="shared" si="8"/>
        <v>16395.800676558476</v>
      </c>
      <c r="K37" s="103">
        <v>0</v>
      </c>
      <c r="L37" s="86">
        <f t="shared" si="13"/>
        <v>73564.46403070564</v>
      </c>
      <c r="M37" s="104">
        <v>2</v>
      </c>
      <c r="N37" s="105"/>
      <c r="Q37" s="110"/>
      <c r="R37" s="107" t="str">
        <f>HLOOKUP(B37,INPUT!$N$7:$CK$8,2,FALSE)</f>
        <v>Actual</v>
      </c>
      <c r="S37" s="108">
        <f>SUMIF(INPUT!$O$7:$CK$7,$B37,INPUT!$O$188:$CK$188)+SUMIF(INPUT!$O$7:$CK$7,$B37,INPUT!$O$189:$CK$189)</f>
        <v>-7203112</v>
      </c>
      <c r="T37" s="108"/>
      <c r="U37" s="108">
        <f t="shared" si="14"/>
        <v>0</v>
      </c>
      <c r="V37" s="108">
        <f>IFERROR(IF(R37="Forecast",HLOOKUP(B37,INPUT!$R$187:$ES$189,3,FALSE),0),0)</f>
        <v>0</v>
      </c>
    </row>
    <row r="38" spans="1:22">
      <c r="A38" s="44">
        <f t="shared" si="1"/>
        <v>2020</v>
      </c>
      <c r="B38" s="382">
        <f>EDATE(B37,1)</f>
        <v>44166</v>
      </c>
      <c r="C38" s="100">
        <f t="shared" si="3"/>
        <v>13836200.237359373</v>
      </c>
      <c r="D38" s="109">
        <f t="shared" si="15"/>
        <v>-8974180.9299999997</v>
      </c>
      <c r="E38" s="100">
        <f>'RevReq-E'!AG49*1000</f>
        <v>-14367254.690319519</v>
      </c>
      <c r="F38" s="100">
        <f t="shared" si="5"/>
        <v>5393073.7603195198</v>
      </c>
      <c r="G38" s="79">
        <f t="shared" si="12"/>
        <v>19229273.997678891</v>
      </c>
      <c r="H38" s="100">
        <f t="shared" si="7"/>
        <v>16532737.117519133</v>
      </c>
      <c r="I38" s="102">
        <f>SUMIF(INPUT!$F$7:$ES$7,$B38,INPUT!$F$195:$ES$195)</f>
        <v>2.1399999999999999E-2</v>
      </c>
      <c r="J38" s="100">
        <f t="shared" si="8"/>
        <v>21195.602739582362</v>
      </c>
      <c r="K38" s="103">
        <v>0</v>
      </c>
      <c r="L38" s="86">
        <f t="shared" si="13"/>
        <v>94760.066770288002</v>
      </c>
      <c r="M38" s="104">
        <v>2</v>
      </c>
      <c r="N38" s="105"/>
      <c r="Q38" s="110"/>
      <c r="R38" s="107" t="str">
        <f>HLOOKUP(B38,INPUT!$N$7:$CK$8,2,FALSE)</f>
        <v>Actual</v>
      </c>
      <c r="S38" s="108">
        <f>SUMIF(INPUT!$O$7:$CK$7,$B38,INPUT!$O$188:$CK$188)+SUMIF(INPUT!$O$7:$CK$7,$B38,INPUT!$O$189:$CK$189)</f>
        <v>-8974180.9299999997</v>
      </c>
      <c r="T38" s="108"/>
      <c r="U38" s="108">
        <f t="shared" si="14"/>
        <v>0</v>
      </c>
      <c r="V38" s="108">
        <f>IFERROR(IF(R38="Forecast",HLOOKUP(B38,INPUT!$R$187:$ES$189,3,FALSE),0),0)</f>
        <v>0</v>
      </c>
    </row>
    <row r="39" spans="1:22">
      <c r="A39" s="44">
        <f t="shared" si="1"/>
        <v>2021</v>
      </c>
      <c r="B39" s="382">
        <f t="shared" si="2"/>
        <v>44197</v>
      </c>
      <c r="C39" s="100">
        <f t="shared" si="3"/>
        <v>19229273.997678891</v>
      </c>
      <c r="D39" s="109">
        <f>S39</f>
        <v>-9264873.0826017708</v>
      </c>
      <c r="E39" s="100">
        <f>'RevReq-E'!AG50*1000</f>
        <v>-9082005.9772882834</v>
      </c>
      <c r="F39" s="100">
        <f t="shared" si="5"/>
        <v>-182867.10531348735</v>
      </c>
      <c r="G39" s="79">
        <f t="shared" si="12"/>
        <v>19046406.892365403</v>
      </c>
      <c r="H39" s="100">
        <f t="shared" si="7"/>
        <v>19137840.445022147</v>
      </c>
      <c r="I39" s="102">
        <f>SUMIF(INPUT!$F$7:$ES$7,$B39,INPUT!$F$195:$ES$195)</f>
        <v>2.8E-3</v>
      </c>
      <c r="J39" s="100">
        <f t="shared" si="8"/>
        <v>3210.2451490494982</v>
      </c>
      <c r="K39" s="103">
        <v>0</v>
      </c>
      <c r="L39" s="86">
        <f t="shared" si="13"/>
        <v>97970.311919337502</v>
      </c>
      <c r="M39" s="104">
        <v>1</v>
      </c>
      <c r="N39" s="105"/>
      <c r="Q39" s="110"/>
      <c r="R39" s="107" t="str">
        <f>HLOOKUP(B39,INPUT!$N$7:$CK$8,2,FALSE)</f>
        <v>Actual</v>
      </c>
      <c r="S39" s="108">
        <f>SUMIF(INPUT!$O$7:$CK$7,$B39,INPUT!$O$188:$CK$188)+SUMIF(INPUT!$O$7:$CK$7,$B39,INPUT!$O$189:$CK$189)</f>
        <v>-9264873.0826017708</v>
      </c>
      <c r="T39" s="108"/>
      <c r="U39" s="108">
        <f t="shared" si="14"/>
        <v>0</v>
      </c>
      <c r="V39" s="108">
        <f>IFERROR(IF(R39="Forecast",HLOOKUP(B39,INPUT!$R$187:$ES$189,3,FALSE),0),0)</f>
        <v>0</v>
      </c>
    </row>
    <row r="40" spans="1:22">
      <c r="A40" s="44">
        <f t="shared" si="1"/>
        <v>2021</v>
      </c>
      <c r="B40" s="99">
        <f t="shared" si="2"/>
        <v>44228</v>
      </c>
      <c r="C40" s="100">
        <f t="shared" si="3"/>
        <v>19046406.892365403</v>
      </c>
      <c r="D40" s="109">
        <f t="shared" si="15"/>
        <v>-8786126.7310780939</v>
      </c>
      <c r="E40" s="100">
        <f>'RevReq-E'!AG51*1000</f>
        <v>-9011576.0870095491</v>
      </c>
      <c r="F40" s="100">
        <f t="shared" si="5"/>
        <v>225449.35593145527</v>
      </c>
      <c r="G40" s="79">
        <f t="shared" si="12"/>
        <v>19271856.248296857</v>
      </c>
      <c r="H40" s="100">
        <f t="shared" si="7"/>
        <v>19159131.57033113</v>
      </c>
      <c r="I40" s="102">
        <f>SUMIF(INPUT!$F$7:$ES$7,$B40,INPUT!$F$195:$ES$195)</f>
        <v>1.8E-3</v>
      </c>
      <c r="J40" s="100">
        <f t="shared" si="8"/>
        <v>2066.024952886657</v>
      </c>
      <c r="K40" s="103">
        <v>0</v>
      </c>
      <c r="L40" s="86">
        <f t="shared" si="13"/>
        <v>100036.33687222416</v>
      </c>
      <c r="M40" s="104">
        <v>2</v>
      </c>
      <c r="N40" s="105"/>
      <c r="Q40" s="110"/>
      <c r="R40" s="107" t="str">
        <f>HLOOKUP(B40,INPUT!$N$7:$CK$8,2,FALSE)</f>
        <v>Actual</v>
      </c>
      <c r="S40" s="108">
        <f>SUMIF(INPUT!$O$7:$CK$7,$B40,INPUT!$O$188:$CK$188)+SUMIF(INPUT!$O$7:$CK$7,$B40,INPUT!$O$189:$CK$189)</f>
        <v>-8786126.7310780939</v>
      </c>
      <c r="T40" s="108"/>
      <c r="U40" s="108">
        <f t="shared" si="14"/>
        <v>0</v>
      </c>
      <c r="V40" s="108">
        <f>IFERROR(IF(R40="Forecast",HLOOKUP(B40,INPUT!$R$187:$ES$189,3,FALSE),0),0)</f>
        <v>0</v>
      </c>
    </row>
    <row r="41" spans="1:22">
      <c r="A41" s="44">
        <f t="shared" si="1"/>
        <v>2021</v>
      </c>
      <c r="B41" s="99">
        <f t="shared" si="2"/>
        <v>44256</v>
      </c>
      <c r="C41" s="100">
        <f t="shared" si="3"/>
        <v>19271856.248296857</v>
      </c>
      <c r="D41" s="109">
        <f t="shared" si="15"/>
        <v>-7846271.3791365968</v>
      </c>
      <c r="E41" s="100">
        <f>'RevReq-E'!AG52*1000</f>
        <v>-8966533.6451497991</v>
      </c>
      <c r="F41" s="100">
        <f t="shared" si="5"/>
        <v>1120262.2660132023</v>
      </c>
      <c r="G41" s="79">
        <f t="shared" si="12"/>
        <v>20392118.514310058</v>
      </c>
      <c r="H41" s="100">
        <f t="shared" si="7"/>
        <v>19831987.381303459</v>
      </c>
      <c r="I41" s="102">
        <f>SUMIF(INPUT!$F$7:$ES$7,$B41,INPUT!$F$195:$ES$195)</f>
        <v>1.8E-3</v>
      </c>
      <c r="J41" s="100">
        <f t="shared" si="8"/>
        <v>2138.5823592628585</v>
      </c>
      <c r="K41" s="103">
        <v>0</v>
      </c>
      <c r="L41" s="86">
        <f t="shared" si="13"/>
        <v>102174.91923148702</v>
      </c>
      <c r="M41" s="104">
        <v>2</v>
      </c>
      <c r="N41" s="105"/>
      <c r="Q41" s="110"/>
      <c r="R41" s="107" t="str">
        <f>HLOOKUP(B41,INPUT!$N$7:$CK$8,2,FALSE)</f>
        <v>Actual</v>
      </c>
      <c r="S41" s="108">
        <f>SUMIF(INPUT!$O$7:$CK$7,$B41,INPUT!$O$188:$CK$188)+SUMIF(INPUT!$O$7:$CK$7,$B41,INPUT!$O$189:$CK$189)</f>
        <v>-7846271.3791365968</v>
      </c>
      <c r="T41" s="108"/>
      <c r="U41" s="108">
        <f t="shared" si="14"/>
        <v>0</v>
      </c>
      <c r="V41" s="108">
        <f>IFERROR(IF(R41="Forecast",HLOOKUP(B41,INPUT!$R$187:$ES$189,3,FALSE),0),0)</f>
        <v>0</v>
      </c>
    </row>
    <row r="42" spans="1:22">
      <c r="A42" s="44">
        <f t="shared" si="1"/>
        <v>2021</v>
      </c>
      <c r="B42" s="382">
        <f t="shared" si="2"/>
        <v>44287</v>
      </c>
      <c r="C42" s="100">
        <f t="shared" si="3"/>
        <v>20392118.514310058</v>
      </c>
      <c r="D42" s="109">
        <f t="shared" si="15"/>
        <v>-6801850.9403818827</v>
      </c>
      <c r="E42" s="100">
        <f>'RevReq-E'!AG53*1000</f>
        <v>-8922024.6601240039</v>
      </c>
      <c r="F42" s="100">
        <f t="shared" si="5"/>
        <v>2120173.7197421212</v>
      </c>
      <c r="G42" s="79">
        <f t="shared" si="12"/>
        <v>22512292.234052181</v>
      </c>
      <c r="H42" s="100">
        <f t="shared" si="7"/>
        <v>21452205.374181122</v>
      </c>
      <c r="I42" s="102">
        <f>SUMIF(INPUT!$F$7:$ES$7,$B42,INPUT!$F$195:$ES$195)</f>
        <v>1.9E-3</v>
      </c>
      <c r="J42" s="100">
        <f t="shared" si="8"/>
        <v>2441.8151535539778</v>
      </c>
      <c r="K42" s="103">
        <v>0</v>
      </c>
      <c r="L42" s="86">
        <f t="shared" si="13"/>
        <v>104616.734385041</v>
      </c>
      <c r="M42" s="104">
        <v>2</v>
      </c>
      <c r="N42" s="105"/>
      <c r="Q42" s="110"/>
      <c r="R42" s="107" t="str">
        <f>HLOOKUP(B42,INPUT!$N$7:$CK$8,2,FALSE)</f>
        <v>Actual</v>
      </c>
      <c r="S42" s="108">
        <f>SUMIF(INPUT!$O$7:$CK$7,$B42,INPUT!$O$188:$CK$188)+SUMIF(INPUT!$O$7:$CK$7,$B42,INPUT!$O$189:$CK$189)</f>
        <v>-6801850.9403818827</v>
      </c>
      <c r="T42" s="108"/>
      <c r="U42" s="108">
        <f t="shared" si="14"/>
        <v>0</v>
      </c>
      <c r="V42" s="108">
        <f>IFERROR(IF(R42="Forecast",HLOOKUP(B42,INPUT!$R$187:$ES$189,3,FALSE),0),0)</f>
        <v>0</v>
      </c>
    </row>
    <row r="43" spans="1:22">
      <c r="A43" s="44">
        <f t="shared" si="1"/>
        <v>2021</v>
      </c>
      <c r="B43" s="382">
        <f t="shared" si="2"/>
        <v>44317</v>
      </c>
      <c r="C43" s="100">
        <f t="shared" si="3"/>
        <v>22512292.234052181</v>
      </c>
      <c r="D43" s="109">
        <f t="shared" si="15"/>
        <v>-7475535.5058681583</v>
      </c>
      <c r="E43" s="100">
        <f>'RevReq-E'!AG54*1000</f>
        <v>-8878049.1319321562</v>
      </c>
      <c r="F43" s="100">
        <f t="shared" si="5"/>
        <v>1402513.6260639979</v>
      </c>
      <c r="G43" s="79">
        <f t="shared" si="12"/>
        <v>23914805.86011618</v>
      </c>
      <c r="H43" s="100">
        <f t="shared" si="7"/>
        <v>23213549.047084183</v>
      </c>
      <c r="I43" s="102">
        <f>SUMIF(INPUT!$F$7:$ES$7,$B43,INPUT!$F$195:$ES$195)</f>
        <v>1.9E-3</v>
      </c>
      <c r="J43" s="100">
        <f t="shared" si="8"/>
        <v>2642.3015649085628</v>
      </c>
      <c r="K43" s="103">
        <v>0</v>
      </c>
      <c r="L43" s="86">
        <f t="shared" si="13"/>
        <v>107259.03594994955</v>
      </c>
      <c r="M43" s="104">
        <v>2</v>
      </c>
      <c r="N43" s="105"/>
      <c r="Q43" s="110"/>
      <c r="R43" s="107" t="str">
        <f>HLOOKUP(B43,INPUT!$N$7:$CK$8,2,FALSE)</f>
        <v>Actual</v>
      </c>
      <c r="S43" s="108">
        <f>SUMIF(INPUT!$O$7:$CK$7,$B43,INPUT!$O$188:$CK$188)+SUMIF(INPUT!$O$7:$CK$7,$B43,INPUT!$O$189:$CK$189)</f>
        <v>-7475535.5058681583</v>
      </c>
      <c r="T43" s="108"/>
      <c r="U43" s="108">
        <f t="shared" si="14"/>
        <v>0</v>
      </c>
      <c r="V43" s="108">
        <f>IFERROR(IF(R43="Forecast",HLOOKUP(B43,INPUT!$R$187:$ES$189,3,FALSE),0),0)</f>
        <v>0</v>
      </c>
    </row>
    <row r="44" spans="1:22">
      <c r="A44" s="44">
        <f t="shared" si="1"/>
        <v>2021</v>
      </c>
      <c r="B44" s="382">
        <f t="shared" si="2"/>
        <v>44348</v>
      </c>
      <c r="C44" s="100">
        <f t="shared" si="3"/>
        <v>23914805.86011618</v>
      </c>
      <c r="D44" s="109">
        <f t="shared" si="15"/>
        <v>-10757736.233986292</v>
      </c>
      <c r="E44" s="100">
        <f>'RevReq-E'!AG55*1000</f>
        <v>-8834607.0605742577</v>
      </c>
      <c r="F44" s="100">
        <f t="shared" si="5"/>
        <v>-1923129.1734120343</v>
      </c>
      <c r="G44" s="79">
        <f t="shared" si="12"/>
        <v>21991676.686704144</v>
      </c>
      <c r="H44" s="100">
        <f t="shared" si="7"/>
        <v>22953241.273410164</v>
      </c>
      <c r="I44" s="102">
        <f>SUMIF(INPUT!$F$7:$ES$7,$B44,INPUT!$F$195:$ES$195)</f>
        <v>1.9E-3</v>
      </c>
      <c r="J44" s="100">
        <f t="shared" si="8"/>
        <v>2612.6718156469728</v>
      </c>
      <c r="K44" s="103">
        <v>0</v>
      </c>
      <c r="L44" s="86">
        <f t="shared" si="13"/>
        <v>109871.70776559653</v>
      </c>
      <c r="M44" s="104">
        <v>1</v>
      </c>
      <c r="N44" s="105"/>
      <c r="Q44" s="110"/>
      <c r="R44" s="107" t="str">
        <f>HLOOKUP(B44,INPUT!$N$7:$CK$8,2,FALSE)</f>
        <v>Actual</v>
      </c>
      <c r="S44" s="108">
        <f>SUMIF(INPUT!$O$7:$CK$7,$B44,INPUT!$O$188:$CK$188)+SUMIF(INPUT!$O$7:$CK$7,$B44,INPUT!$O$189:$CK$189)</f>
        <v>-10757736.233986292</v>
      </c>
      <c r="T44" s="108"/>
      <c r="U44" s="108">
        <f t="shared" si="14"/>
        <v>0</v>
      </c>
      <c r="V44" s="108">
        <f>IFERROR(IF(R44="Forecast",HLOOKUP(B44,INPUT!$R$187:$ES$189,3,FALSE),0),0)</f>
        <v>0</v>
      </c>
    </row>
    <row r="45" spans="1:22">
      <c r="A45" s="44">
        <f t="shared" si="1"/>
        <v>2021</v>
      </c>
      <c r="B45" s="382">
        <f t="shared" si="2"/>
        <v>44378</v>
      </c>
      <c r="C45" s="100">
        <f t="shared" si="3"/>
        <v>21991676.686704144</v>
      </c>
      <c r="D45" s="109">
        <f t="shared" si="15"/>
        <v>-12525655.921815762</v>
      </c>
      <c r="E45" s="100">
        <f>'RevReq-E'!AG56*1000</f>
        <v>-8791698.4460503105</v>
      </c>
      <c r="F45" s="100">
        <f t="shared" si="5"/>
        <v>-3733957.4757654518</v>
      </c>
      <c r="G45" s="79">
        <f t="shared" si="12"/>
        <v>18257719.210938692</v>
      </c>
      <c r="H45" s="100">
        <f t="shared" si="7"/>
        <v>20124697.948821418</v>
      </c>
      <c r="I45" s="102">
        <f>SUMIF(INPUT!$F$7:$ES$7,$B45,INPUT!$F$195:$ES$195)</f>
        <v>1.9E-3</v>
      </c>
      <c r="J45" s="100">
        <f t="shared" si="8"/>
        <v>2290.7105146062218</v>
      </c>
      <c r="K45" s="103">
        <v>0</v>
      </c>
      <c r="L45" s="86">
        <f t="shared" si="13"/>
        <v>112162.41828020275</v>
      </c>
      <c r="M45" s="104">
        <v>2</v>
      </c>
      <c r="N45" s="105"/>
      <c r="Q45" s="110"/>
      <c r="R45" s="107" t="str">
        <f>HLOOKUP(B45,INPUT!$N$7:$CK$8,2,FALSE)</f>
        <v>Forecast</v>
      </c>
      <c r="S45" s="108">
        <f>SUMIF(INPUT!$O$7:$CK$7,$B45,INPUT!$O$188:$CK$188)+SUMIF(INPUT!$O$7:$CK$7,$B45,INPUT!$O$189:$CK$189)</f>
        <v>-12525655.921815762</v>
      </c>
      <c r="T45" s="108"/>
      <c r="U45" s="108">
        <f t="shared" si="14"/>
        <v>0</v>
      </c>
      <c r="V45" s="108">
        <f>IFERROR(IF(R45="Forecast",HLOOKUP(B45,INPUT!$R$187:$ES$189,3,FALSE),0),0)</f>
        <v>-12525655.921815762</v>
      </c>
    </row>
    <row r="46" spans="1:22">
      <c r="A46" s="44">
        <f t="shared" si="1"/>
        <v>2021</v>
      </c>
      <c r="B46" s="382">
        <f t="shared" si="2"/>
        <v>44409</v>
      </c>
      <c r="C46" s="100">
        <f t="shared" si="3"/>
        <v>18257719.210938692</v>
      </c>
      <c r="D46" s="109">
        <f t="shared" si="15"/>
        <v>-12715824.794047011</v>
      </c>
      <c r="E46" s="100">
        <f>'RevReq-E'!AG57*1000</f>
        <v>-8681689.4678225033</v>
      </c>
      <c r="F46" s="100">
        <f t="shared" si="5"/>
        <v>-4034135.3262245078</v>
      </c>
      <c r="G46" s="79">
        <f t="shared" si="12"/>
        <v>14223583.884714184</v>
      </c>
      <c r="H46" s="100">
        <f t="shared" si="7"/>
        <v>16240651.547826439</v>
      </c>
      <c r="I46" s="102">
        <f>SUMIF(INPUT!$F$7:$ES$7,$B46,INPUT!$F$195:$ES$195)</f>
        <v>1.9E-3</v>
      </c>
      <c r="J46" s="100">
        <f t="shared" si="8"/>
        <v>1848.6056963076342</v>
      </c>
      <c r="K46" s="103">
        <v>0</v>
      </c>
      <c r="L46" s="86">
        <f t="shared" si="13"/>
        <v>114011.02397651039</v>
      </c>
      <c r="M46" s="104">
        <v>2</v>
      </c>
      <c r="N46" s="105"/>
      <c r="Q46" s="110"/>
      <c r="R46" s="107" t="str">
        <f>HLOOKUP(B46,INPUT!$N$7:$CK$8,2,FALSE)</f>
        <v>Forecast</v>
      </c>
      <c r="S46" s="108">
        <f>SUMIF(INPUT!$O$7:$CK$7,$B46,INPUT!$O$188:$CK$188)+SUMIF(INPUT!$O$7:$CK$7,$B46,INPUT!$O$189:$CK$189)</f>
        <v>-12715824.794047011</v>
      </c>
      <c r="T46" s="108"/>
      <c r="U46" s="108">
        <f t="shared" si="14"/>
        <v>0</v>
      </c>
      <c r="V46" s="108">
        <f>IFERROR(IF(R46="Forecast",HLOOKUP(B46,INPUT!$R$187:$ES$189,3,FALSE),0),0)</f>
        <v>-12715824.794047011</v>
      </c>
    </row>
    <row r="47" spans="1:22">
      <c r="A47" s="44">
        <f t="shared" si="1"/>
        <v>2021</v>
      </c>
      <c r="B47" s="382">
        <f t="shared" si="2"/>
        <v>44440</v>
      </c>
      <c r="C47" s="100">
        <f t="shared" si="3"/>
        <v>14337594.908690695</v>
      </c>
      <c r="D47" s="109">
        <f t="shared" si="15"/>
        <v>-11719381.662040384</v>
      </c>
      <c r="E47" s="100">
        <f>'RevReq-E'!AG58*1000</f>
        <v>-8739231.9958887231</v>
      </c>
      <c r="F47" s="100">
        <f t="shared" si="5"/>
        <v>-2980149.6661516614</v>
      </c>
      <c r="G47" s="79">
        <f t="shared" si="12"/>
        <v>11357445.242539033</v>
      </c>
      <c r="H47" s="100">
        <f t="shared" si="7"/>
        <v>12847520.075614864</v>
      </c>
      <c r="I47" s="102">
        <f>SUMIF(INPUT!$F$7:$ES$7,$B47,INPUT!$F$195:$ES$195)</f>
        <v>1.9E-3</v>
      </c>
      <c r="J47" s="100">
        <f t="shared" si="8"/>
        <v>1462.3796788735915</v>
      </c>
      <c r="K47" s="103">
        <f>L46</f>
        <v>114011.02397651039</v>
      </c>
      <c r="L47" s="86">
        <f t="shared" si="13"/>
        <v>1462.3796788735926</v>
      </c>
      <c r="M47" s="104">
        <v>2</v>
      </c>
      <c r="N47" s="105"/>
      <c r="Q47" s="110"/>
      <c r="R47" s="107" t="str">
        <f>HLOOKUP(B47,INPUT!$N$7:$CK$8,2,FALSE)</f>
        <v>Forecast</v>
      </c>
      <c r="S47" s="108">
        <f>SUMIF(INPUT!$O$7:$CK$7,$B47,INPUT!$O$188:$CK$188)+SUMIF(INPUT!$O$7:$CK$7,$B47,INPUT!$O$189:$CK$189)</f>
        <v>-11719381.662040384</v>
      </c>
      <c r="T47" s="108"/>
      <c r="U47" s="108">
        <f t="shared" si="14"/>
        <v>0</v>
      </c>
      <c r="V47" s="108">
        <f>IFERROR(IF(R47="Forecast",HLOOKUP(B47,INPUT!$R$187:$ES$189,3,FALSE),0),0)</f>
        <v>-11719381.662040384</v>
      </c>
    </row>
    <row r="48" spans="1:22">
      <c r="A48" s="44">
        <f t="shared" si="1"/>
        <v>2021</v>
      </c>
      <c r="B48" s="382">
        <f t="shared" si="2"/>
        <v>44470</v>
      </c>
      <c r="C48" s="100">
        <f t="shared" si="3"/>
        <v>11357445.242539033</v>
      </c>
      <c r="D48" s="109">
        <f t="shared" si="15"/>
        <v>-8756970.4915491734</v>
      </c>
      <c r="E48" s="100">
        <f>'RevReq-E'!AG59*1000</f>
        <v>-8697762.5832131729</v>
      </c>
      <c r="F48" s="100">
        <f t="shared" si="5"/>
        <v>-59207.908336000517</v>
      </c>
      <c r="G48" s="79">
        <f t="shared" si="12"/>
        <v>11298237.334203033</v>
      </c>
      <c r="H48" s="100">
        <f t="shared" si="7"/>
        <v>11327841.288371034</v>
      </c>
      <c r="I48" s="102">
        <f>SUMIF(INPUT!$F$7:$ES$7,$B48,INPUT!$F$195:$ES$195)</f>
        <v>1.9E-3</v>
      </c>
      <c r="J48" s="100">
        <f t="shared" si="8"/>
        <v>1289.4009745165731</v>
      </c>
      <c r="K48" s="103">
        <v>0</v>
      </c>
      <c r="L48" s="86">
        <f t="shared" si="13"/>
        <v>2751.7806533901658</v>
      </c>
      <c r="M48" s="104">
        <v>2</v>
      </c>
      <c r="N48" s="105"/>
      <c r="Q48" s="110"/>
      <c r="R48" s="107" t="str">
        <f>HLOOKUP(B48,INPUT!$N$7:$CK$8,2,FALSE)</f>
        <v>Forecast</v>
      </c>
      <c r="S48" s="108">
        <f>SUMIF(INPUT!$O$7:$CK$7,$B48,INPUT!$O$188:$CK$188)+SUMIF(INPUT!$O$7:$CK$7,$B48,INPUT!$O$189:$CK$189)</f>
        <v>-8756970.4915491734</v>
      </c>
      <c r="T48" s="108"/>
      <c r="U48" s="108">
        <f t="shared" si="14"/>
        <v>0</v>
      </c>
      <c r="V48" s="108">
        <f>IFERROR(IF(R48="Forecast",HLOOKUP(B48,INPUT!$R$187:$ES$189,3,FALSE),0),0)</f>
        <v>-8756970.4915491734</v>
      </c>
    </row>
    <row r="49" spans="1:22">
      <c r="A49" s="44">
        <f t="shared" si="1"/>
        <v>2021</v>
      </c>
      <c r="B49" s="382">
        <f t="shared" si="2"/>
        <v>44501</v>
      </c>
      <c r="C49" s="100">
        <f t="shared" si="3"/>
        <v>11298237.334203033</v>
      </c>
      <c r="D49" s="109">
        <f t="shared" si="15"/>
        <v>-8531677.5396462027</v>
      </c>
      <c r="E49" s="100">
        <f>'RevReq-E'!AG60*1000</f>
        <v>-8656826.6273715757</v>
      </c>
      <c r="F49" s="100">
        <f t="shared" si="5"/>
        <v>125149.08772537299</v>
      </c>
      <c r="G49" s="79">
        <f t="shared" si="12"/>
        <v>11423386.421928406</v>
      </c>
      <c r="H49" s="100">
        <f t="shared" si="7"/>
        <v>11360811.87806572</v>
      </c>
      <c r="I49" s="102">
        <f>SUMIF(INPUT!$F$7:$ES$7,$B49,INPUT!$F$195:$ES$195)</f>
        <v>1.9E-3</v>
      </c>
      <c r="J49" s="100">
        <f t="shared" si="8"/>
        <v>1293.1538793640623</v>
      </c>
      <c r="K49" s="103">
        <v>0</v>
      </c>
      <c r="L49" s="86">
        <f t="shared" si="13"/>
        <v>4044.9345327542278</v>
      </c>
      <c r="M49" s="104">
        <v>1</v>
      </c>
      <c r="N49" s="105"/>
      <c r="Q49" s="110"/>
      <c r="R49" s="107" t="str">
        <f>HLOOKUP(B49,INPUT!$N$7:$CK$8,2,FALSE)</f>
        <v>Forecast</v>
      </c>
      <c r="S49" s="108">
        <f>SUMIF(INPUT!$O$7:$CK$7,$B49,INPUT!$O$188:$CK$188)+SUMIF(INPUT!$O$7:$CK$7,$B49,INPUT!$O$189:$CK$189)</f>
        <v>-8531677.5396462027</v>
      </c>
      <c r="T49" s="108"/>
      <c r="U49" s="108">
        <f t="shared" si="14"/>
        <v>0</v>
      </c>
      <c r="V49" s="108">
        <f>IFERROR(IF(R49="Forecast",HLOOKUP(B49,INPUT!$R$187:$ES$189,3,FALSE),0),0)</f>
        <v>-8531677.5396462027</v>
      </c>
    </row>
    <row r="50" spans="1:22">
      <c r="A50" s="349">
        <f t="shared" si="1"/>
        <v>2021</v>
      </c>
      <c r="B50" s="382">
        <f t="shared" si="2"/>
        <v>44531</v>
      </c>
      <c r="C50" s="100">
        <f t="shared" si="3"/>
        <v>11423386.421928406</v>
      </c>
      <c r="D50" s="109">
        <f t="shared" si="15"/>
        <v>-10636289.527597133</v>
      </c>
      <c r="E50" s="100">
        <f>'RevReq-E'!AG61*1000</f>
        <v>-8616424.128363926</v>
      </c>
      <c r="F50" s="100">
        <f t="shared" si="5"/>
        <v>-2019865.3992332071</v>
      </c>
      <c r="G50" s="79">
        <f t="shared" si="12"/>
        <v>9403521.0226951987</v>
      </c>
      <c r="H50" s="100">
        <f t="shared" si="7"/>
        <v>10413453.722311802</v>
      </c>
      <c r="I50" s="102">
        <f>SUMIF(INPUT!$F$7:$ES$7,$B50,INPUT!$F$195:$ES$195)</f>
        <v>1.9E-3</v>
      </c>
      <c r="J50" s="100">
        <f t="shared" si="8"/>
        <v>1185.3200478202427</v>
      </c>
      <c r="K50" s="103">
        <v>0</v>
      </c>
      <c r="L50" s="86">
        <f t="shared" si="13"/>
        <v>5230.2545805744703</v>
      </c>
      <c r="M50" s="104">
        <v>2</v>
      </c>
      <c r="N50" s="105"/>
      <c r="Q50" s="110"/>
      <c r="R50" s="107" t="str">
        <f>HLOOKUP(B50,INPUT!$N$7:$CK$8,2,FALSE)</f>
        <v>Forecast</v>
      </c>
      <c r="S50" s="108">
        <f>SUMIF(INPUT!$O$7:$CK$7,$B50,INPUT!$O$188:$CK$188)+SUMIF(INPUT!$O$7:$CK$7,$B50,INPUT!$O$189:$CK$189)</f>
        <v>-10636289.527597133</v>
      </c>
      <c r="T50" s="108"/>
      <c r="U50" s="108">
        <f t="shared" si="14"/>
        <v>0</v>
      </c>
      <c r="V50" s="108">
        <f>IFERROR(IF(R50="Forecast",HLOOKUP(B50,INPUT!$R$187:$ES$189,3,FALSE),0),0)</f>
        <v>-10636289.527597133</v>
      </c>
    </row>
    <row r="51" spans="1:22">
      <c r="A51" s="44">
        <f t="shared" si="1"/>
        <v>2022</v>
      </c>
      <c r="B51" s="382">
        <f t="shared" si="2"/>
        <v>44562</v>
      </c>
      <c r="C51" s="100">
        <f t="shared" si="3"/>
        <v>9408751.2772757728</v>
      </c>
      <c r="D51" s="109">
        <f t="shared" si="15"/>
        <v>-9716047.8657374028</v>
      </c>
      <c r="E51" s="100">
        <f>'RevReq-E'!AG62*1000</f>
        <v>-8827594.0468960255</v>
      </c>
      <c r="F51" s="100">
        <f t="shared" si="5"/>
        <v>-888453.81884137727</v>
      </c>
      <c r="G51" s="79">
        <f t="shared" si="12"/>
        <v>8520297.4584343955</v>
      </c>
      <c r="H51" s="100">
        <f t="shared" si="7"/>
        <v>8964524.3678550832</v>
      </c>
      <c r="I51" s="102">
        <f>SUMIF(INPUT!$F$7:$ES$7,$B51,INPUT!$F$195:$ES$195)</f>
        <v>1.9E-3</v>
      </c>
      <c r="J51" s="100">
        <f t="shared" si="8"/>
        <v>1020.3944566080779</v>
      </c>
      <c r="K51" s="103">
        <f>L50</f>
        <v>5230.2545805744703</v>
      </c>
      <c r="L51" s="86">
        <f t="shared" si="13"/>
        <v>1020.3944566080781</v>
      </c>
      <c r="M51" s="104">
        <v>2</v>
      </c>
      <c r="N51" s="105"/>
      <c r="Q51" s="110"/>
      <c r="R51" s="107" t="str">
        <f>HLOOKUP(B51,INPUT!$N$7:$CK$8,2,FALSE)</f>
        <v>Forecast</v>
      </c>
      <c r="S51" s="108">
        <f>SUMIF(INPUT!$O$7:$CK$7,$B51,INPUT!$O$188:$CK$188)+SUMIF(INPUT!$O$7:$CK$7,$B51,INPUT!$O$189:$CK$189)</f>
        <v>-9716047.8657374028</v>
      </c>
      <c r="T51" s="108"/>
      <c r="U51" s="108">
        <f t="shared" si="14"/>
        <v>0</v>
      </c>
      <c r="V51" s="108">
        <f>IFERROR(IF(R51="Forecast",HLOOKUP(B51,INPUT!$R$187:$ES$189,3,FALSE),0),0)</f>
        <v>-9716047.8657374028</v>
      </c>
    </row>
    <row r="52" spans="1:22">
      <c r="A52" s="44">
        <f t="shared" si="1"/>
        <v>2022</v>
      </c>
      <c r="B52" s="382">
        <f t="shared" si="2"/>
        <v>44593</v>
      </c>
      <c r="C52" s="100">
        <f t="shared" si="3"/>
        <v>8520297.4584343955</v>
      </c>
      <c r="D52" s="109">
        <f t="shared" si="15"/>
        <v>-8535476.0251999814</v>
      </c>
      <c r="E52" s="100">
        <f>'RevReq-E'!AG63*1000</f>
        <v>-8758921.5660796221</v>
      </c>
      <c r="F52" s="100">
        <f t="shared" si="5"/>
        <v>223445.54087964073</v>
      </c>
      <c r="G52" s="79">
        <f t="shared" si="12"/>
        <v>8743742.9993140362</v>
      </c>
      <c r="H52" s="100">
        <f t="shared" si="7"/>
        <v>8632020.2288742159</v>
      </c>
      <c r="I52" s="102">
        <f>SUMIF(INPUT!$F$7:$ES$7,$B52,INPUT!$F$195:$ES$195)</f>
        <v>1.9E-3</v>
      </c>
      <c r="J52" s="100">
        <f t="shared" si="8"/>
        <v>982.54689590179817</v>
      </c>
      <c r="K52" s="103">
        <v>0</v>
      </c>
      <c r="L52" s="86">
        <f t="shared" si="13"/>
        <v>2002.9413525098762</v>
      </c>
      <c r="M52" s="104">
        <v>2</v>
      </c>
      <c r="N52" s="105"/>
      <c r="Q52" s="110"/>
      <c r="R52" s="107" t="str">
        <f>HLOOKUP(B52,INPUT!$N$7:$CK$8,2,FALSE)</f>
        <v>Forecast</v>
      </c>
      <c r="S52" s="108">
        <f>SUMIF(INPUT!$O$7:$CK$7,$B52,INPUT!$O$188:$CK$188)+SUMIF(INPUT!$O$7:$CK$7,$B52,INPUT!$O$189:$CK$189)</f>
        <v>-8535476.0251999814</v>
      </c>
      <c r="T52" s="108"/>
      <c r="U52" s="108">
        <f t="shared" si="14"/>
        <v>0</v>
      </c>
      <c r="V52" s="108">
        <f>IFERROR(IF(R52="Forecast",HLOOKUP(B52,INPUT!$R$187:$ES$189,3,FALSE),0),0)</f>
        <v>-8535476.0251999814</v>
      </c>
    </row>
    <row r="53" spans="1:22">
      <c r="A53" s="44">
        <f t="shared" si="1"/>
        <v>2022</v>
      </c>
      <c r="B53" s="382">
        <f t="shared" si="2"/>
        <v>44621</v>
      </c>
      <c r="C53" s="100">
        <f t="shared" si="3"/>
        <v>8743742.9993140362</v>
      </c>
      <c r="D53" s="109">
        <f t="shared" si="15"/>
        <v>-8689954.9568466321</v>
      </c>
      <c r="E53" s="100">
        <f>'RevReq-E'!AG64*1000</f>
        <v>-8711325.0028012563</v>
      </c>
      <c r="F53" s="100">
        <f t="shared" si="5"/>
        <v>21370.045954624191</v>
      </c>
      <c r="G53" s="79">
        <f t="shared" si="12"/>
        <v>8765113.0452686604</v>
      </c>
      <c r="H53" s="100">
        <f t="shared" si="7"/>
        <v>8754428.0222913474</v>
      </c>
      <c r="I53" s="102">
        <f>SUMIF(INPUT!$F$7:$ES$7,$B53,INPUT!$F$195:$ES$195)</f>
        <v>1.9E-3</v>
      </c>
      <c r="J53" s="100">
        <f t="shared" si="8"/>
        <v>996.48006499399776</v>
      </c>
      <c r="K53" s="103">
        <v>0</v>
      </c>
      <c r="L53" s="86">
        <f t="shared" si="13"/>
        <v>2999.4214175038742</v>
      </c>
      <c r="M53" s="104">
        <v>2</v>
      </c>
      <c r="N53" s="105"/>
      <c r="Q53" s="110"/>
      <c r="R53" s="107" t="str">
        <f>HLOOKUP(B53,INPUT!$N$7:$CK$8,2,FALSE)</f>
        <v>Forecast</v>
      </c>
      <c r="S53" s="108">
        <f>SUMIF(INPUT!$O$7:$CK$7,$B53,INPUT!$O$188:$CK$188)+SUMIF(INPUT!$O$7:$CK$7,$B53,INPUT!$O$189:$CK$189)</f>
        <v>-8689954.9568466321</v>
      </c>
      <c r="T53" s="108"/>
      <c r="U53" s="108">
        <f t="shared" si="14"/>
        <v>0</v>
      </c>
      <c r="V53" s="108">
        <f>IFERROR(IF(R53="Forecast",HLOOKUP(B53,INPUT!$R$187:$ES$189,3,FALSE),0),0)</f>
        <v>-8689954.9568466321</v>
      </c>
    </row>
    <row r="54" spans="1:22">
      <c r="A54" s="44">
        <f t="shared" si="1"/>
        <v>2022</v>
      </c>
      <c r="B54" s="382">
        <f t="shared" si="2"/>
        <v>44652</v>
      </c>
      <c r="C54" s="100">
        <f t="shared" si="3"/>
        <v>8765113.0452686604</v>
      </c>
      <c r="D54" s="109">
        <f t="shared" si="15"/>
        <v>-7757238.8518397864</v>
      </c>
      <c r="E54" s="100">
        <f>'RevReq-E'!AG65*1000</f>
        <v>-8664261.8963568415</v>
      </c>
      <c r="F54" s="100">
        <f t="shared" si="5"/>
        <v>907023.04451705515</v>
      </c>
      <c r="G54" s="79">
        <f t="shared" si="12"/>
        <v>9672136.0897857156</v>
      </c>
      <c r="H54" s="100">
        <f t="shared" si="7"/>
        <v>9218624.567527188</v>
      </c>
      <c r="I54" s="102">
        <f>SUMIF(INPUT!$F$7:$ES$7,$B54,INPUT!$F$195:$ES$195)</f>
        <v>1.9E-3</v>
      </c>
      <c r="J54" s="100">
        <f t="shared" si="8"/>
        <v>1049.3176235859219</v>
      </c>
      <c r="K54" s="103">
        <v>0</v>
      </c>
      <c r="L54" s="86">
        <f t="shared" si="13"/>
        <v>4048.739041089796</v>
      </c>
      <c r="M54" s="104">
        <v>1</v>
      </c>
      <c r="N54" s="105"/>
      <c r="Q54" s="110"/>
      <c r="R54" s="107" t="str">
        <f>HLOOKUP(B54,INPUT!$N$7:$CK$8,2,FALSE)</f>
        <v>Forecast</v>
      </c>
      <c r="S54" s="108">
        <f>SUMIF(INPUT!$O$7:$CK$7,$B54,INPUT!$O$188:$CK$188)+SUMIF(INPUT!$O$7:$CK$7,$B54,INPUT!$O$189:$CK$189)</f>
        <v>-7757238.8518397864</v>
      </c>
      <c r="T54" s="108"/>
      <c r="U54" s="108">
        <f t="shared" si="14"/>
        <v>0</v>
      </c>
      <c r="V54" s="108">
        <f>IFERROR(IF(R54="Forecast",HLOOKUP(B54,INPUT!$R$187:$ES$189,3,FALSE),0),0)</f>
        <v>-7757238.8518397864</v>
      </c>
    </row>
    <row r="55" spans="1:22">
      <c r="A55" s="44">
        <f t="shared" si="1"/>
        <v>2022</v>
      </c>
      <c r="B55" s="382">
        <f t="shared" si="2"/>
        <v>44682</v>
      </c>
      <c r="C55" s="100">
        <f t="shared" si="3"/>
        <v>9672136.0897857156</v>
      </c>
      <c r="D55" s="109">
        <f t="shared" si="15"/>
        <v>-8670452.992027957</v>
      </c>
      <c r="E55" s="100">
        <f>'RevReq-E'!AG66*1000</f>
        <v>-8617732.2467463799</v>
      </c>
      <c r="F55" s="100">
        <f t="shared" si="5"/>
        <v>-52720.74528157711</v>
      </c>
      <c r="G55" s="79">
        <f t="shared" si="12"/>
        <v>9619415.3445041385</v>
      </c>
      <c r="H55" s="100">
        <f t="shared" si="7"/>
        <v>9645775.717144927</v>
      </c>
      <c r="I55" s="102">
        <f>SUMIF(INPUT!$F$7:$ES$7,$B55,INPUT!$F$195:$ES$195)</f>
        <v>1.9E-3</v>
      </c>
      <c r="J55" s="100">
        <f t="shared" si="8"/>
        <v>1097.9384591504522</v>
      </c>
      <c r="K55" s="103">
        <v>0</v>
      </c>
      <c r="L55" s="86">
        <f t="shared" si="13"/>
        <v>5146.6775002402483</v>
      </c>
      <c r="M55" s="104">
        <v>2</v>
      </c>
      <c r="N55" s="105"/>
      <c r="Q55" s="110"/>
      <c r="R55" s="107" t="str">
        <f>HLOOKUP(B55,INPUT!$N$7:$CK$8,2,FALSE)</f>
        <v>Forecast</v>
      </c>
      <c r="S55" s="108">
        <f>SUMIF(INPUT!$O$7:$CK$7,$B55,INPUT!$O$188:$CK$188)+SUMIF(INPUT!$O$7:$CK$7,$B55,INPUT!$O$189:$CK$189)</f>
        <v>-8670452.992027957</v>
      </c>
      <c r="T55" s="108"/>
      <c r="U55" s="108">
        <f t="shared" si="14"/>
        <v>0</v>
      </c>
      <c r="V55" s="108">
        <f>IFERROR(IF(R55="Forecast",HLOOKUP(B55,INPUT!$R$187:$ES$189,3,FALSE),0),0)</f>
        <v>-8670452.992027957</v>
      </c>
    </row>
    <row r="56" spans="1:22">
      <c r="A56" s="44">
        <f t="shared" si="1"/>
        <v>2022</v>
      </c>
      <c r="B56" s="382">
        <f t="shared" si="2"/>
        <v>44713</v>
      </c>
      <c r="C56" s="100">
        <f t="shared" si="3"/>
        <v>9619415.3445041385</v>
      </c>
      <c r="D56" s="109">
        <f t="shared" si="15"/>
        <v>-9839868.1049439162</v>
      </c>
      <c r="E56" s="100">
        <f>'RevReq-E'!AG67*1000</f>
        <v>-8571736.0539698657</v>
      </c>
      <c r="F56" s="100">
        <f t="shared" si="5"/>
        <v>-1268132.0509740505</v>
      </c>
      <c r="G56" s="79">
        <f t="shared" si="12"/>
        <v>8351283.2935300879</v>
      </c>
      <c r="H56" s="100">
        <f t="shared" si="7"/>
        <v>8985349.3190171123</v>
      </c>
      <c r="I56" s="102">
        <f>SUMIF(INPUT!$F$7:$ES$7,$B56,INPUT!$F$195:$ES$195)</f>
        <v>1.9E-3</v>
      </c>
      <c r="J56" s="100">
        <f t="shared" si="8"/>
        <v>1022.7648740282219</v>
      </c>
      <c r="K56" s="103">
        <v>0</v>
      </c>
      <c r="L56" s="86">
        <f t="shared" si="13"/>
        <v>6169.4423742684703</v>
      </c>
      <c r="M56" s="104">
        <v>2</v>
      </c>
      <c r="N56" s="105"/>
      <c r="Q56" s="110"/>
      <c r="R56" s="107" t="str">
        <f>HLOOKUP(B56,INPUT!$N$7:$CK$8,2,FALSE)</f>
        <v>Forecast</v>
      </c>
      <c r="S56" s="108">
        <f>SUMIF(INPUT!$O$7:$CK$7,$B56,INPUT!$O$188:$CK$188)+SUMIF(INPUT!$O$7:$CK$7,$B56,INPUT!$O$189:$CK$189)</f>
        <v>-9839868.1049439162</v>
      </c>
      <c r="T56" s="108"/>
      <c r="U56" s="108">
        <f t="shared" si="14"/>
        <v>0</v>
      </c>
      <c r="V56" s="108">
        <f>IFERROR(IF(R56="Forecast",HLOOKUP(B56,INPUT!$R$187:$ES$189,3,FALSE),0),0)</f>
        <v>-9839868.1049439162</v>
      </c>
    </row>
    <row r="57" spans="1:22">
      <c r="A57" s="44">
        <f t="shared" si="1"/>
        <v>2022</v>
      </c>
      <c r="B57" s="382">
        <f t="shared" si="2"/>
        <v>44743</v>
      </c>
      <c r="C57" s="100">
        <f t="shared" si="3"/>
        <v>8351283.2935300879</v>
      </c>
      <c r="D57" s="109">
        <f t="shared" si="15"/>
        <v>-11817214.931214854</v>
      </c>
      <c r="E57" s="100">
        <f>'RevReq-E'!AG68*1000</f>
        <v>-8526273.3180273008</v>
      </c>
      <c r="F57" s="100">
        <f t="shared" si="5"/>
        <v>-3290941.6131875534</v>
      </c>
      <c r="G57" s="79">
        <f t="shared" si="12"/>
        <v>5060341.6803425346</v>
      </c>
      <c r="H57" s="100">
        <f t="shared" si="7"/>
        <v>6705812.4869363112</v>
      </c>
      <c r="I57" s="102">
        <f>SUMIF(INPUT!$F$7:$ES$7,$B57,INPUT!$F$195:$ES$195)</f>
        <v>1.9E-3</v>
      </c>
      <c r="J57" s="100">
        <f t="shared" si="8"/>
        <v>763.29469450259808</v>
      </c>
      <c r="K57" s="103">
        <v>0</v>
      </c>
      <c r="L57" s="86">
        <f t="shared" si="13"/>
        <v>6932.7370687710682</v>
      </c>
      <c r="M57" s="104">
        <v>2</v>
      </c>
      <c r="N57" s="105"/>
      <c r="Q57" s="110"/>
      <c r="R57" s="107" t="str">
        <f>HLOOKUP(B57,INPUT!$N$7:$CK$8,2,FALSE)</f>
        <v>Forecast</v>
      </c>
      <c r="S57" s="108">
        <f>SUMIF(INPUT!$O$7:$CK$7,$B57,INPUT!$O$188:$CK$188)+SUMIF(INPUT!$O$7:$CK$7,$B57,INPUT!$O$189:$CK$189)</f>
        <v>-11817214.931214854</v>
      </c>
      <c r="T57" s="108"/>
      <c r="U57" s="108">
        <f t="shared" si="14"/>
        <v>0</v>
      </c>
      <c r="V57" s="108">
        <f>IFERROR(IF(R57="Forecast",HLOOKUP(B57,INPUT!$R$187:$ES$189,3,FALSE),0),0)</f>
        <v>-11817214.931214854</v>
      </c>
    </row>
    <row r="58" spans="1:22">
      <c r="A58" s="44">
        <f t="shared" si="1"/>
        <v>2022</v>
      </c>
      <c r="B58" s="382">
        <f t="shared" si="2"/>
        <v>44774</v>
      </c>
      <c r="C58" s="100">
        <f t="shared" si="3"/>
        <v>5060341.6803425346</v>
      </c>
      <c r="D58" s="109">
        <f t="shared" si="15"/>
        <v>-11975095.781667382</v>
      </c>
      <c r="E58" s="100">
        <f>'RevReq-E'!AG69*1000</f>
        <v>-8481352.7841126882</v>
      </c>
      <c r="F58" s="100">
        <f t="shared" si="5"/>
        <v>-3493742.9975546934</v>
      </c>
      <c r="G58" s="79">
        <f t="shared" si="12"/>
        <v>1566598.6827878412</v>
      </c>
      <c r="H58" s="100">
        <f t="shared" si="7"/>
        <v>3313470.1815651879</v>
      </c>
      <c r="I58" s="102">
        <f>SUMIF(INPUT!$F$7:$ES$7,$B58,INPUT!$F$195:$ES$195)</f>
        <v>1.9E-3</v>
      </c>
      <c r="J58" s="100">
        <f t="shared" si="8"/>
        <v>377.15850464180875</v>
      </c>
      <c r="K58" s="103">
        <v>0</v>
      </c>
      <c r="L58" s="86">
        <f t="shared" si="13"/>
        <v>7309.8955734128767</v>
      </c>
      <c r="M58" s="104">
        <v>2</v>
      </c>
      <c r="N58" s="105"/>
      <c r="Q58" s="110"/>
      <c r="R58" s="107" t="str">
        <f>HLOOKUP(B58,INPUT!$N$7:$CK$8,2,FALSE)</f>
        <v>Forecast</v>
      </c>
      <c r="S58" s="108">
        <f>SUMIF(INPUT!$O$7:$CK$7,$B58,INPUT!$O$188:$CK$188)+SUMIF(INPUT!$O$7:$CK$7,$B58,INPUT!$O$189:$CK$189)</f>
        <v>-11975095.781667382</v>
      </c>
      <c r="T58" s="108"/>
      <c r="U58" s="108">
        <f t="shared" si="14"/>
        <v>0</v>
      </c>
      <c r="V58" s="108">
        <f>IFERROR(IF(R58="Forecast",HLOOKUP(B58,INPUT!$R$187:$ES$189,3,FALSE),0),0)</f>
        <v>-11975095.781667382</v>
      </c>
    </row>
    <row r="59" spans="1:22">
      <c r="A59" s="44">
        <f t="shared" si="1"/>
        <v>2022</v>
      </c>
      <c r="B59" s="99">
        <f t="shared" si="2"/>
        <v>44805</v>
      </c>
      <c r="C59" s="100">
        <f t="shared" si="3"/>
        <v>1566598.6827878412</v>
      </c>
      <c r="D59" s="109">
        <f t="shared" si="15"/>
        <v>-9274896.4716174193</v>
      </c>
      <c r="E59" s="100">
        <f>'RevReq-E'!AG70*1000</f>
        <v>-8436965.7070320249</v>
      </c>
      <c r="F59" s="100">
        <f t="shared" si="5"/>
        <v>-837930.76458539441</v>
      </c>
      <c r="G59" s="79">
        <f t="shared" si="12"/>
        <v>728667.91820244677</v>
      </c>
      <c r="H59" s="100">
        <f t="shared" si="7"/>
        <v>1147633.300495144</v>
      </c>
      <c r="I59" s="102">
        <f>SUMIF(INPUT!$F$7:$ES$7,$B59,INPUT!$F$195:$ES$195)</f>
        <v>1.9E-3</v>
      </c>
      <c r="J59" s="100">
        <f t="shared" si="8"/>
        <v>130.63031678994349</v>
      </c>
      <c r="K59" s="103">
        <v>0</v>
      </c>
      <c r="L59" s="86">
        <f t="shared" si="13"/>
        <v>7440.5258902028199</v>
      </c>
      <c r="M59" s="104">
        <v>1</v>
      </c>
      <c r="N59" s="105"/>
      <c r="Q59" s="110"/>
      <c r="R59" s="107" t="str">
        <f>HLOOKUP(B59,INPUT!$N$7:$CK$8,2,FALSE)</f>
        <v>Forecast</v>
      </c>
      <c r="S59" s="108">
        <f>SUMIF(INPUT!$O$7:$CK$7,$B59,INPUT!$O$188:$CK$188)+SUMIF(INPUT!$O$7:$CK$7,$B59,INPUT!$O$189:$CK$189)</f>
        <v>-9274896.4716174193</v>
      </c>
      <c r="T59" s="108"/>
      <c r="U59" s="108">
        <f t="shared" si="14"/>
        <v>0</v>
      </c>
      <c r="V59" s="108">
        <f>IFERROR(IF(R59="Forecast",HLOOKUP(B59,INPUT!$R$187:$ES$189,3,FALSE),0),0)</f>
        <v>-9274896.4716174193</v>
      </c>
    </row>
    <row r="60" spans="1:22">
      <c r="A60" s="44">
        <f t="shared" si="1"/>
        <v>2022</v>
      </c>
      <c r="B60" s="99">
        <f t="shared" si="2"/>
        <v>44835</v>
      </c>
      <c r="C60" s="100">
        <f t="shared" si="3"/>
        <v>728667.91820244677</v>
      </c>
      <c r="D60" s="109">
        <f t="shared" si="15"/>
        <v>-8497734.0682873148</v>
      </c>
      <c r="E60" s="100">
        <f>'RevReq-E'!AG71*1000</f>
        <v>-8393112.0867853109</v>
      </c>
      <c r="F60" s="100">
        <f t="shared" si="5"/>
        <v>-104621.98150200397</v>
      </c>
      <c r="G60" s="79">
        <f t="shared" si="12"/>
        <v>624045.93670044281</v>
      </c>
      <c r="H60" s="100">
        <f t="shared" si="7"/>
        <v>676356.92745144479</v>
      </c>
      <c r="I60" s="102">
        <f>SUMIF(INPUT!$F$7:$ES$7,$B60,INPUT!$F$195:$ES$195)</f>
        <v>1.9E-3</v>
      </c>
      <c r="J60" s="100">
        <f t="shared" si="8"/>
        <v>76.986890897933577</v>
      </c>
      <c r="K60" s="103">
        <v>0</v>
      </c>
      <c r="L60" s="86">
        <f t="shared" si="13"/>
        <v>7517.5127811007533</v>
      </c>
      <c r="M60" s="104">
        <v>2</v>
      </c>
      <c r="N60" s="105"/>
      <c r="Q60" s="110"/>
      <c r="R60" s="107" t="str">
        <f>HLOOKUP(B60,INPUT!$N$7:$CK$8,2,FALSE)</f>
        <v>Forecast</v>
      </c>
      <c r="S60" s="108">
        <f>SUMIF(INPUT!$O$7:$CK$7,$B60,INPUT!$O$188:$CK$188)+SUMIF(INPUT!$O$7:$CK$7,$B60,INPUT!$O$189:$CK$189)</f>
        <v>-8497734.0682873148</v>
      </c>
      <c r="T60" s="108"/>
      <c r="U60" s="108">
        <f t="shared" si="14"/>
        <v>0</v>
      </c>
      <c r="V60" s="108">
        <f>IFERROR(IF(R60="Forecast",HLOOKUP(B60,INPUT!$R$187:$ES$189,3,FALSE),0),0)</f>
        <v>-8497734.0682873148</v>
      </c>
    </row>
    <row r="61" spans="1:22">
      <c r="A61" s="44">
        <f t="shared" si="1"/>
        <v>2022</v>
      </c>
      <c r="B61" s="99">
        <f t="shared" si="2"/>
        <v>44866</v>
      </c>
      <c r="C61" s="100">
        <f t="shared" si="3"/>
        <v>624045.93670044281</v>
      </c>
      <c r="D61" s="109">
        <f t="shared" si="15"/>
        <v>-7907111.2125163171</v>
      </c>
      <c r="E61" s="100">
        <f>'RevReq-E'!AG72*1000</f>
        <v>-8349791.9233725481</v>
      </c>
      <c r="F61" s="100">
        <f t="shared" si="5"/>
        <v>442680.71085623093</v>
      </c>
      <c r="G61" s="79">
        <f t="shared" si="12"/>
        <v>1066726.6475566737</v>
      </c>
      <c r="H61" s="100">
        <f t="shared" si="7"/>
        <v>845386.29212855827</v>
      </c>
      <c r="I61" s="102">
        <f>SUMIF(INPUT!$F$7:$ES$7,$B61,INPUT!$F$195:$ES$195)</f>
        <v>1.9E-3</v>
      </c>
      <c r="J61" s="100">
        <f t="shared" si="8"/>
        <v>96.226799190109915</v>
      </c>
      <c r="K61" s="103">
        <v>0</v>
      </c>
      <c r="L61" s="86">
        <f t="shared" si="13"/>
        <v>7613.7395802908632</v>
      </c>
      <c r="M61" s="104">
        <v>2</v>
      </c>
      <c r="N61" s="105"/>
      <c r="Q61" s="110"/>
      <c r="R61" s="107" t="str">
        <f>HLOOKUP(B61,INPUT!$N$7:$CK$8,2,FALSE)</f>
        <v>Forecast</v>
      </c>
      <c r="S61" s="108">
        <f>SUMIF(INPUT!$O$7:$CK$7,$B61,INPUT!$O$188:$CK$188)+SUMIF(INPUT!$O$7:$CK$7,$B61,INPUT!$O$189:$CK$189)</f>
        <v>-7907111.2125163171</v>
      </c>
      <c r="T61" s="108"/>
      <c r="U61" s="108">
        <f t="shared" si="14"/>
        <v>0</v>
      </c>
      <c r="V61" s="108">
        <f>IFERROR(IF(R61="Forecast",HLOOKUP(B61,INPUT!$R$187:$ES$189,3,FALSE),0),0)</f>
        <v>-7907111.2125163171</v>
      </c>
    </row>
    <row r="62" spans="1:22">
      <c r="A62" s="44">
        <f t="shared" si="1"/>
        <v>2022</v>
      </c>
      <c r="B62" s="99">
        <f t="shared" si="2"/>
        <v>44896</v>
      </c>
      <c r="C62" s="100">
        <f t="shared" si="3"/>
        <v>1066726.6475566737</v>
      </c>
      <c r="D62" s="109">
        <f>S62</f>
        <v>-9373731.8643504158</v>
      </c>
      <c r="E62" s="100">
        <f>'RevReq-E'!AG73*1000</f>
        <v>-8307005.2167937374</v>
      </c>
      <c r="F62" s="100">
        <f t="shared" si="5"/>
        <v>-1066726.6475566784</v>
      </c>
      <c r="G62" s="79">
        <f t="shared" si="12"/>
        <v>-4.6566128730773926E-9</v>
      </c>
      <c r="H62" s="100">
        <f t="shared" si="7"/>
        <v>533363.32377833454</v>
      </c>
      <c r="I62" s="102">
        <f>SUMIF(INPUT!$F$7:$ES$7,$B62,INPUT!$F$195:$ES$195)</f>
        <v>1.9E-3</v>
      </c>
      <c r="J62" s="100">
        <f t="shared" si="8"/>
        <v>60.710524798505404</v>
      </c>
      <c r="K62" s="103">
        <v>0</v>
      </c>
      <c r="L62" s="86">
        <f t="shared" si="13"/>
        <v>7674.4501050893687</v>
      </c>
      <c r="M62" s="104">
        <v>2</v>
      </c>
      <c r="N62" s="105"/>
      <c r="Q62" s="110"/>
      <c r="R62" s="107" t="str">
        <f>HLOOKUP(B62,INPUT!$N$7:$CK$8,2,FALSE)</f>
        <v>Forecast</v>
      </c>
      <c r="S62" s="108">
        <f>SUMIF(INPUT!$O$7:$CK$7,$B62,INPUT!$O$188:$CK$188)+SUMIF(INPUT!$O$7:$CK$7,$B62,INPUT!$O$189:$CK$189)</f>
        <v>-9373731.8643504158</v>
      </c>
      <c r="T62" s="108"/>
      <c r="U62" s="108">
        <f t="shared" si="14"/>
        <v>0</v>
      </c>
      <c r="V62" s="108">
        <f>IFERROR(IF(R62="Forecast",HLOOKUP(B62,INPUT!$R$187:$ES$189,3,FALSE),0),0)</f>
        <v>-9373731.8643504158</v>
      </c>
    </row>
    <row r="63" spans="1:22" hidden="1" outlineLevel="1">
      <c r="A63" s="44">
        <f t="shared" si="1"/>
        <v>2023</v>
      </c>
      <c r="B63" s="99">
        <f t="shared" si="2"/>
        <v>44927</v>
      </c>
      <c r="C63" s="100">
        <f t="shared" si="3"/>
        <v>-4.6566128730773926E-9</v>
      </c>
      <c r="D63" s="109">
        <f t="shared" si="15"/>
        <v>0</v>
      </c>
      <c r="E63" s="100" t="e">
        <f>'RevReq-E'!AG74*1000</f>
        <v>#VALUE!</v>
      </c>
      <c r="F63" s="100" t="e">
        <f t="shared" si="5"/>
        <v>#VALUE!</v>
      </c>
      <c r="G63" s="79" t="e">
        <f t="shared" si="12"/>
        <v>#VALUE!</v>
      </c>
      <c r="H63" s="100" t="e">
        <f t="shared" si="7"/>
        <v>#VALUE!</v>
      </c>
      <c r="I63" s="102" t="e">
        <f>SUMIF(INPUT!$F$7:$ES$7,$B63,INPUT!$F$195:$ES$195)</f>
        <v>#VALUE!</v>
      </c>
      <c r="J63" s="100" t="e">
        <f t="shared" si="8"/>
        <v>#VALUE!</v>
      </c>
      <c r="K63" s="103">
        <v>0</v>
      </c>
      <c r="L63" s="86" t="e">
        <f t="shared" si="13"/>
        <v>#VALUE!</v>
      </c>
      <c r="M63" s="104">
        <v>2</v>
      </c>
      <c r="N63" s="105"/>
      <c r="Q63" s="110"/>
      <c r="R63" s="107" t="str">
        <f>HLOOKUP(B63,INPUT!$N$7:$CK$8,2,FALSE)</f>
        <v>Forecast</v>
      </c>
      <c r="S63" s="108">
        <f>SUMIF(INPUT!$O$7:$CK$7,$B63,INPUT!$O$188:$CK$188)+SUMIF(INPUT!$O$7:$CK$7,$B63,INPUT!$O$189:$CK$189)</f>
        <v>0</v>
      </c>
      <c r="T63" s="108"/>
      <c r="U63" s="108">
        <f t="shared" si="14"/>
        <v>0</v>
      </c>
      <c r="V63" s="108">
        <f>IFERROR(IF(R63="Forecast",HLOOKUP(B63,INPUT!$R$187:$ES$189,3,FALSE),0),0)</f>
        <v>0</v>
      </c>
    </row>
    <row r="64" spans="1:22" hidden="1" outlineLevel="1">
      <c r="A64" s="44">
        <f t="shared" ref="A64:A127" si="16">YEAR(B64)</f>
        <v>2023</v>
      </c>
      <c r="B64" s="99">
        <f t="shared" si="2"/>
        <v>44958</v>
      </c>
      <c r="C64" s="100" t="e">
        <f t="shared" si="3"/>
        <v>#VALUE!</v>
      </c>
      <c r="D64" s="109">
        <f t="shared" si="15"/>
        <v>0</v>
      </c>
      <c r="E64" s="100" t="e">
        <f>'RevReq-E'!AG75*1000</f>
        <v>#VALUE!</v>
      </c>
      <c r="F64" s="100" t="e">
        <f t="shared" si="5"/>
        <v>#VALUE!</v>
      </c>
      <c r="G64" s="79" t="e">
        <f t="shared" si="12"/>
        <v>#VALUE!</v>
      </c>
      <c r="H64" s="100" t="e">
        <f t="shared" si="7"/>
        <v>#VALUE!</v>
      </c>
      <c r="I64" s="102" t="e">
        <f>SUMIF(INPUT!$F$7:$ES$7,$B64,INPUT!$F$195:$ES$195)</f>
        <v>#VALUE!</v>
      </c>
      <c r="J64" s="100" t="e">
        <f t="shared" si="8"/>
        <v>#VALUE!</v>
      </c>
      <c r="K64" s="103">
        <v>0</v>
      </c>
      <c r="L64" s="86" t="e">
        <f t="shared" si="13"/>
        <v>#VALUE!</v>
      </c>
      <c r="M64" s="104">
        <v>1</v>
      </c>
      <c r="N64" s="105"/>
      <c r="Q64" s="110"/>
      <c r="R64" s="107" t="str">
        <f>HLOOKUP(B64,INPUT!$N$7:$CK$8,2,FALSE)</f>
        <v>Forecast</v>
      </c>
      <c r="S64" s="108">
        <f>SUMIF(INPUT!$O$7:$CK$7,$B64,INPUT!$O$188:$CK$188)+SUMIF(INPUT!$O$7:$CK$7,$B64,INPUT!$O$189:$CK$189)</f>
        <v>0</v>
      </c>
      <c r="T64" s="108"/>
      <c r="U64" s="108">
        <f t="shared" si="14"/>
        <v>0</v>
      </c>
      <c r="V64" s="108">
        <f>IFERROR(IF(R64="Forecast",HLOOKUP(B64,INPUT!$R$187:$ES$189,3,FALSE),0),0)</f>
        <v>0</v>
      </c>
    </row>
    <row r="65" spans="1:22" hidden="1" outlineLevel="1">
      <c r="A65" s="44">
        <f t="shared" si="16"/>
        <v>2023</v>
      </c>
      <c r="B65" s="99">
        <f t="shared" si="2"/>
        <v>44986</v>
      </c>
      <c r="C65" s="100" t="e">
        <f t="shared" si="3"/>
        <v>#VALUE!</v>
      </c>
      <c r="D65" s="109">
        <f t="shared" si="15"/>
        <v>0</v>
      </c>
      <c r="E65" s="100" t="e">
        <f>'RevReq-E'!AG76*1000</f>
        <v>#VALUE!</v>
      </c>
      <c r="F65" s="100" t="e">
        <f t="shared" si="5"/>
        <v>#VALUE!</v>
      </c>
      <c r="G65" s="79" t="e">
        <f t="shared" si="12"/>
        <v>#VALUE!</v>
      </c>
      <c r="H65" s="100" t="e">
        <f t="shared" si="7"/>
        <v>#VALUE!</v>
      </c>
      <c r="I65" s="102" t="e">
        <f>SUMIF(INPUT!$F$7:$ES$7,$B65,INPUT!$F$195:$ES$195)</f>
        <v>#VALUE!</v>
      </c>
      <c r="J65" s="100" t="e">
        <f t="shared" si="8"/>
        <v>#VALUE!</v>
      </c>
      <c r="K65" s="103">
        <v>0</v>
      </c>
      <c r="L65" s="86" t="e">
        <f t="shared" si="13"/>
        <v>#VALUE!</v>
      </c>
      <c r="M65" s="104">
        <v>2</v>
      </c>
      <c r="N65" s="105"/>
      <c r="Q65" s="110"/>
      <c r="R65" s="107" t="str">
        <f>HLOOKUP(B65,INPUT!$N$7:$CK$8,2,FALSE)</f>
        <v>Forecast</v>
      </c>
      <c r="S65" s="108">
        <f>SUMIF(INPUT!$O$7:$CK$7,$B65,INPUT!$O$188:$CK$188)+SUMIF(INPUT!$O$7:$CK$7,$B65,INPUT!$O$189:$CK$189)</f>
        <v>0</v>
      </c>
      <c r="T65" s="108"/>
      <c r="U65" s="108">
        <f t="shared" si="14"/>
        <v>0</v>
      </c>
      <c r="V65" s="108">
        <f>IFERROR(IF(R65="Forecast",HLOOKUP(B65,INPUT!$R$187:$ES$189,3,FALSE),0),0)</f>
        <v>0</v>
      </c>
    </row>
    <row r="66" spans="1:22" hidden="1" outlineLevel="1">
      <c r="A66" s="44">
        <f t="shared" si="16"/>
        <v>2023</v>
      </c>
      <c r="B66" s="99">
        <f t="shared" si="2"/>
        <v>45017</v>
      </c>
      <c r="C66" s="100" t="e">
        <f t="shared" si="3"/>
        <v>#VALUE!</v>
      </c>
      <c r="D66" s="109">
        <f t="shared" si="15"/>
        <v>0</v>
      </c>
      <c r="E66" s="100" t="e">
        <f>'RevReq-E'!AG77*1000</f>
        <v>#VALUE!</v>
      </c>
      <c r="F66" s="100" t="e">
        <f t="shared" si="5"/>
        <v>#VALUE!</v>
      </c>
      <c r="G66" s="79" t="e">
        <f t="shared" si="12"/>
        <v>#VALUE!</v>
      </c>
      <c r="H66" s="100" t="e">
        <f t="shared" si="7"/>
        <v>#VALUE!</v>
      </c>
      <c r="I66" s="102" t="e">
        <f>SUMIF(INPUT!$F$7:$ES$7,$B66,INPUT!$F$195:$ES$195)</f>
        <v>#VALUE!</v>
      </c>
      <c r="J66" s="100" t="e">
        <f t="shared" si="8"/>
        <v>#VALUE!</v>
      </c>
      <c r="K66" s="103">
        <v>0</v>
      </c>
      <c r="L66" s="86" t="e">
        <f t="shared" si="13"/>
        <v>#VALUE!</v>
      </c>
      <c r="M66" s="104">
        <v>2</v>
      </c>
      <c r="N66" s="105"/>
      <c r="Q66" s="110"/>
      <c r="R66" s="107" t="str">
        <f>HLOOKUP(B66,INPUT!$N$7:$CK$8,2,FALSE)</f>
        <v>Forecast</v>
      </c>
      <c r="S66" s="108">
        <f>SUMIF(INPUT!$O$7:$CK$7,$B66,INPUT!$O$188:$CK$188)+SUMIF(INPUT!$O$7:$CK$7,$B66,INPUT!$O$189:$CK$189)</f>
        <v>0</v>
      </c>
      <c r="T66" s="108"/>
      <c r="U66" s="108">
        <f t="shared" si="14"/>
        <v>0</v>
      </c>
      <c r="V66" s="108">
        <f>IFERROR(IF(R66="Forecast",HLOOKUP(B66,INPUT!$R$187:$ES$189,3,FALSE),0),0)</f>
        <v>0</v>
      </c>
    </row>
    <row r="67" spans="1:22" hidden="1" outlineLevel="1">
      <c r="A67" s="44">
        <f t="shared" si="16"/>
        <v>2023</v>
      </c>
      <c r="B67" s="99">
        <f t="shared" si="2"/>
        <v>45047</v>
      </c>
      <c r="C67" s="100" t="e">
        <f t="shared" si="3"/>
        <v>#VALUE!</v>
      </c>
      <c r="D67" s="109">
        <f t="shared" si="15"/>
        <v>0</v>
      </c>
      <c r="E67" s="100" t="e">
        <f>'RevReq-E'!AG78*1000</f>
        <v>#VALUE!</v>
      </c>
      <c r="F67" s="100" t="e">
        <f t="shared" si="5"/>
        <v>#VALUE!</v>
      </c>
      <c r="G67" s="79" t="e">
        <f t="shared" si="12"/>
        <v>#VALUE!</v>
      </c>
      <c r="H67" s="100" t="e">
        <f t="shared" si="7"/>
        <v>#VALUE!</v>
      </c>
      <c r="I67" s="102" t="e">
        <f>SUMIF(INPUT!$F$7:$ES$7,$B67,INPUT!$F$195:$ES$195)</f>
        <v>#VALUE!</v>
      </c>
      <c r="J67" s="100" t="e">
        <f t="shared" si="8"/>
        <v>#VALUE!</v>
      </c>
      <c r="K67" s="103">
        <v>0</v>
      </c>
      <c r="L67" s="86" t="e">
        <f t="shared" si="13"/>
        <v>#VALUE!</v>
      </c>
      <c r="M67" s="104">
        <v>2</v>
      </c>
      <c r="N67" s="105"/>
      <c r="Q67" s="110"/>
      <c r="R67" s="107" t="str">
        <f>HLOOKUP(B67,INPUT!$N$7:$CK$8,2,FALSE)</f>
        <v>Forecast</v>
      </c>
      <c r="S67" s="108">
        <f>SUMIF(INPUT!$O$7:$CK$7,$B67,INPUT!$O$188:$CK$188)+SUMIF(INPUT!$O$7:$CK$7,$B67,INPUT!$O$189:$CK$189)</f>
        <v>0</v>
      </c>
      <c r="T67" s="108"/>
      <c r="U67" s="108">
        <f t="shared" si="14"/>
        <v>0</v>
      </c>
      <c r="V67" s="108">
        <f>IFERROR(IF(R67="Forecast",HLOOKUP(B67,INPUT!$R$187:$ES$189,3,FALSE),0),0)</f>
        <v>0</v>
      </c>
    </row>
    <row r="68" spans="1:22" hidden="1" outlineLevel="1">
      <c r="A68" s="44">
        <f t="shared" si="16"/>
        <v>2023</v>
      </c>
      <c r="B68" s="99">
        <f t="shared" si="2"/>
        <v>45078</v>
      </c>
      <c r="C68" s="100" t="e">
        <f t="shared" si="3"/>
        <v>#VALUE!</v>
      </c>
      <c r="D68" s="109">
        <f t="shared" si="15"/>
        <v>0</v>
      </c>
      <c r="E68" s="100" t="e">
        <f>'RevReq-E'!AG79*1000</f>
        <v>#VALUE!</v>
      </c>
      <c r="F68" s="100" t="e">
        <f t="shared" si="5"/>
        <v>#VALUE!</v>
      </c>
      <c r="G68" s="79" t="e">
        <f t="shared" si="12"/>
        <v>#VALUE!</v>
      </c>
      <c r="H68" s="100" t="e">
        <f t="shared" si="7"/>
        <v>#VALUE!</v>
      </c>
      <c r="I68" s="102" t="e">
        <f>SUMIF(INPUT!$F$7:$ES$7,$B68,INPUT!$F$195:$ES$195)</f>
        <v>#VALUE!</v>
      </c>
      <c r="J68" s="100" t="e">
        <f t="shared" si="8"/>
        <v>#VALUE!</v>
      </c>
      <c r="K68" s="103">
        <v>0</v>
      </c>
      <c r="L68" s="86" t="e">
        <f t="shared" si="13"/>
        <v>#VALUE!</v>
      </c>
      <c r="M68" s="104">
        <v>2</v>
      </c>
      <c r="N68" s="105"/>
      <c r="Q68" s="110"/>
      <c r="R68" s="107" t="str">
        <f>HLOOKUP(B68,INPUT!$N$7:$CK$8,2,FALSE)</f>
        <v>Forecast</v>
      </c>
      <c r="S68" s="108">
        <f>SUMIF(INPUT!$O$7:$CK$7,$B68,INPUT!$O$188:$CK$188)+SUMIF(INPUT!$O$7:$CK$7,$B68,INPUT!$O$189:$CK$189)</f>
        <v>0</v>
      </c>
      <c r="T68" s="108"/>
      <c r="U68" s="108">
        <f t="shared" si="14"/>
        <v>0</v>
      </c>
      <c r="V68" s="108">
        <f>IFERROR(IF(R68="Forecast",HLOOKUP(B68,INPUT!$R$187:$ES$189,3,FALSE),0),0)</f>
        <v>0</v>
      </c>
    </row>
    <row r="69" spans="1:22" hidden="1" outlineLevel="1">
      <c r="A69" s="44">
        <f t="shared" si="16"/>
        <v>2023</v>
      </c>
      <c r="B69" s="99">
        <f t="shared" si="2"/>
        <v>45108</v>
      </c>
      <c r="C69" s="100" t="e">
        <f t="shared" si="3"/>
        <v>#VALUE!</v>
      </c>
      <c r="D69" s="109">
        <f t="shared" si="15"/>
        <v>0</v>
      </c>
      <c r="E69" s="100" t="e">
        <f>'RevReq-E'!AG80*1000</f>
        <v>#VALUE!</v>
      </c>
      <c r="F69" s="100" t="e">
        <f t="shared" si="5"/>
        <v>#VALUE!</v>
      </c>
      <c r="G69" s="79" t="e">
        <f t="shared" si="12"/>
        <v>#VALUE!</v>
      </c>
      <c r="H69" s="100" t="e">
        <f t="shared" si="7"/>
        <v>#VALUE!</v>
      </c>
      <c r="I69" s="102" t="e">
        <f>SUMIF(INPUT!$F$7:$ES$7,$B69,INPUT!$F$195:$ES$195)</f>
        <v>#VALUE!</v>
      </c>
      <c r="J69" s="100" t="e">
        <f t="shared" si="8"/>
        <v>#VALUE!</v>
      </c>
      <c r="K69" s="103">
        <v>0</v>
      </c>
      <c r="L69" s="86" t="e">
        <f t="shared" si="13"/>
        <v>#VALUE!</v>
      </c>
      <c r="M69" s="104">
        <v>1</v>
      </c>
      <c r="N69" s="105"/>
      <c r="Q69" s="110"/>
      <c r="R69" s="107" t="str">
        <f>HLOOKUP(B69,INPUT!$N$7:$CK$8,2,FALSE)</f>
        <v>Forecast</v>
      </c>
      <c r="S69" s="108">
        <f>SUMIF(INPUT!$O$7:$CK$7,$B69,INPUT!$O$188:$CK$188)+SUMIF(INPUT!$O$7:$CK$7,$B69,INPUT!$O$189:$CK$189)</f>
        <v>0</v>
      </c>
      <c r="T69" s="108"/>
      <c r="U69" s="108">
        <f t="shared" si="14"/>
        <v>0</v>
      </c>
      <c r="V69" s="108">
        <f>IFERROR(IF(R69="Forecast",HLOOKUP(B69,INPUT!$R$187:$ES$189,3,FALSE),0),0)</f>
        <v>0</v>
      </c>
    </row>
    <row r="70" spans="1:22" hidden="1" outlineLevel="1">
      <c r="A70" s="44">
        <f t="shared" si="16"/>
        <v>2023</v>
      </c>
      <c r="B70" s="99">
        <f t="shared" si="2"/>
        <v>45139</v>
      </c>
      <c r="C70" s="100" t="e">
        <f t="shared" si="3"/>
        <v>#VALUE!</v>
      </c>
      <c r="D70" s="109">
        <f t="shared" si="15"/>
        <v>0</v>
      </c>
      <c r="E70" s="100" t="e">
        <f>'RevReq-E'!AG81*1000</f>
        <v>#VALUE!</v>
      </c>
      <c r="F70" s="100" t="e">
        <f t="shared" si="5"/>
        <v>#VALUE!</v>
      </c>
      <c r="G70" s="79" t="e">
        <f t="shared" si="12"/>
        <v>#VALUE!</v>
      </c>
      <c r="H70" s="100" t="e">
        <f t="shared" si="7"/>
        <v>#VALUE!</v>
      </c>
      <c r="I70" s="102" t="e">
        <f>SUMIF(INPUT!$F$7:$ES$7,$B70,INPUT!$F$195:$ES$195)</f>
        <v>#VALUE!</v>
      </c>
      <c r="J70" s="100" t="e">
        <f t="shared" si="8"/>
        <v>#VALUE!</v>
      </c>
      <c r="K70" s="103">
        <v>0</v>
      </c>
      <c r="L70" s="86" t="e">
        <f t="shared" si="13"/>
        <v>#VALUE!</v>
      </c>
      <c r="M70" s="104">
        <v>2</v>
      </c>
      <c r="N70" s="105"/>
      <c r="Q70" s="110"/>
      <c r="R70" s="107" t="str">
        <f>HLOOKUP(B70,INPUT!$N$7:$CK$8,2,FALSE)</f>
        <v>Forecast</v>
      </c>
      <c r="S70" s="108">
        <f>SUMIF(INPUT!$O$7:$CK$7,$B70,INPUT!$O$188:$CK$188)+SUMIF(INPUT!$O$7:$CK$7,$B70,INPUT!$O$189:$CK$189)</f>
        <v>0</v>
      </c>
      <c r="T70" s="108"/>
      <c r="U70" s="108">
        <f t="shared" si="14"/>
        <v>0</v>
      </c>
      <c r="V70" s="108">
        <f>IFERROR(IF(R70="Forecast",HLOOKUP(B70,INPUT!$R$187:$ES$189,3,FALSE),0),0)</f>
        <v>0</v>
      </c>
    </row>
    <row r="71" spans="1:22" hidden="1" outlineLevel="1">
      <c r="A71" s="44">
        <f t="shared" si="16"/>
        <v>2023</v>
      </c>
      <c r="B71" s="99">
        <f t="shared" si="2"/>
        <v>45170</v>
      </c>
      <c r="C71" s="100" t="e">
        <f t="shared" si="3"/>
        <v>#VALUE!</v>
      </c>
      <c r="D71" s="109">
        <f t="shared" si="15"/>
        <v>0</v>
      </c>
      <c r="E71" s="100" t="e">
        <f>'RevReq-E'!AG82*1000</f>
        <v>#VALUE!</v>
      </c>
      <c r="F71" s="100" t="e">
        <f t="shared" si="5"/>
        <v>#VALUE!</v>
      </c>
      <c r="G71" s="79" t="e">
        <f t="shared" si="12"/>
        <v>#VALUE!</v>
      </c>
      <c r="H71" s="100" t="e">
        <f t="shared" si="7"/>
        <v>#VALUE!</v>
      </c>
      <c r="I71" s="102" t="e">
        <f>SUMIF(INPUT!$F$7:$ES$7,$B71,INPUT!$F$195:$ES$195)</f>
        <v>#VALUE!</v>
      </c>
      <c r="J71" s="100" t="e">
        <f t="shared" si="8"/>
        <v>#VALUE!</v>
      </c>
      <c r="K71" s="103">
        <v>0</v>
      </c>
      <c r="L71" s="86" t="e">
        <f t="shared" si="13"/>
        <v>#VALUE!</v>
      </c>
      <c r="M71" s="104">
        <v>2</v>
      </c>
      <c r="N71" s="105"/>
      <c r="Q71" s="110"/>
      <c r="R71" s="107" t="str">
        <f>HLOOKUP(B71,INPUT!$N$7:$CK$8,2,FALSE)</f>
        <v>Forecast</v>
      </c>
      <c r="S71" s="108">
        <f>SUMIF(INPUT!$O$7:$CK$7,$B71,INPUT!$O$188:$CK$188)+SUMIF(INPUT!$O$7:$CK$7,$B71,INPUT!$O$189:$CK$189)</f>
        <v>0</v>
      </c>
      <c r="T71" s="108"/>
      <c r="U71" s="108">
        <f t="shared" si="14"/>
        <v>0</v>
      </c>
      <c r="V71" s="108">
        <f>IFERROR(IF(R71="Forecast",HLOOKUP(B71,INPUT!$R$187:$ES$189,3,FALSE),0),0)</f>
        <v>0</v>
      </c>
    </row>
    <row r="72" spans="1:22" hidden="1" outlineLevel="1">
      <c r="A72" s="44">
        <f t="shared" si="16"/>
        <v>2023</v>
      </c>
      <c r="B72" s="99">
        <f t="shared" si="2"/>
        <v>45200</v>
      </c>
      <c r="C72" s="100"/>
      <c r="D72" s="109"/>
      <c r="E72" s="100"/>
      <c r="F72" s="100">
        <f t="shared" si="5"/>
        <v>0</v>
      </c>
      <c r="G72" s="79"/>
      <c r="H72" s="100"/>
      <c r="I72" s="102" t="e">
        <f>SUMIF(INPUT!$F$7:$ES$7,$B72,INPUT!$F$195:$ES$195)</f>
        <v>#VALUE!</v>
      </c>
      <c r="J72" s="100"/>
      <c r="K72" s="103"/>
      <c r="L72" s="86"/>
      <c r="M72" s="104">
        <v>2</v>
      </c>
      <c r="N72" s="105"/>
      <c r="Q72" s="110"/>
      <c r="R72" s="107" t="str">
        <f>HLOOKUP(B72,INPUT!$N$7:$CK$8,2,FALSE)</f>
        <v>Forecast</v>
      </c>
      <c r="S72" s="108">
        <f>SUMIF(INPUT!$O$7:$CK$7,$B72,INPUT!$O$188:$CK$188)+SUMIF(INPUT!$O$7:$CK$7,$B72,INPUT!$O$189:$CK$189)</f>
        <v>0</v>
      </c>
      <c r="T72" s="108"/>
      <c r="U72" s="108">
        <f t="shared" si="14"/>
        <v>0</v>
      </c>
      <c r="V72" s="108">
        <f>IFERROR(IF(R72="Forecast",HLOOKUP(B72,INPUT!$R$187:$ES$189,3,FALSE),0),0)</f>
        <v>0</v>
      </c>
    </row>
    <row r="73" spans="1:22" hidden="1" outlineLevel="1">
      <c r="A73" s="44">
        <f t="shared" si="16"/>
        <v>2023</v>
      </c>
      <c r="B73" s="99">
        <f t="shared" si="2"/>
        <v>45231</v>
      </c>
      <c r="C73" s="100"/>
      <c r="D73" s="109"/>
      <c r="E73" s="100"/>
      <c r="F73" s="100">
        <f t="shared" si="5"/>
        <v>0</v>
      </c>
      <c r="G73" s="79"/>
      <c r="H73" s="100"/>
      <c r="I73" s="102" t="e">
        <f>SUMIF(INPUT!$F$7:$ES$7,$B73,INPUT!$F$195:$ES$195)</f>
        <v>#VALUE!</v>
      </c>
      <c r="J73" s="100"/>
      <c r="K73" s="103"/>
      <c r="L73" s="86"/>
      <c r="M73" s="104">
        <v>2</v>
      </c>
      <c r="N73" s="105"/>
      <c r="Q73" s="110"/>
      <c r="R73" s="107" t="str">
        <f>HLOOKUP(B73,INPUT!$N$7:$CK$8,2,FALSE)</f>
        <v>Forecast</v>
      </c>
      <c r="S73" s="108">
        <f>SUMIF(INPUT!$O$7:$CK$7,$B73,INPUT!$O$188:$CK$188)+SUMIF(INPUT!$O$7:$CK$7,$B73,INPUT!$O$189:$CK$189)</f>
        <v>0</v>
      </c>
      <c r="T73" s="108"/>
      <c r="U73" s="108">
        <f t="shared" si="14"/>
        <v>0</v>
      </c>
      <c r="V73" s="108">
        <f>IFERROR(IF(R73="Forecast",HLOOKUP(B73,INPUT!$R$187:$ES$189,3,FALSE),0),0)</f>
        <v>0</v>
      </c>
    </row>
    <row r="74" spans="1:22" hidden="1" outlineLevel="1">
      <c r="A74" s="44">
        <f t="shared" si="16"/>
        <v>2023</v>
      </c>
      <c r="B74" s="99">
        <f t="shared" si="2"/>
        <v>45261</v>
      </c>
      <c r="C74" s="100"/>
      <c r="D74" s="109"/>
      <c r="E74" s="100"/>
      <c r="F74" s="100">
        <f t="shared" si="5"/>
        <v>0</v>
      </c>
      <c r="G74" s="79"/>
      <c r="H74" s="100"/>
      <c r="I74" s="102" t="e">
        <f>SUMIF(INPUT!$F$7:$ES$7,$B74,INPUT!$F$195:$ES$195)</f>
        <v>#VALUE!</v>
      </c>
      <c r="J74" s="100"/>
      <c r="K74" s="103"/>
      <c r="L74" s="86"/>
      <c r="M74" s="104">
        <v>1</v>
      </c>
      <c r="N74" s="105"/>
      <c r="Q74" s="110"/>
      <c r="R74" s="107" t="str">
        <f>HLOOKUP(B74,INPUT!$N$7:$CK$8,2,FALSE)</f>
        <v>Forecast</v>
      </c>
      <c r="S74" s="108">
        <f>SUMIF(INPUT!$O$7:$CK$7,$B74,INPUT!$O$188:$CK$188)+SUMIF(INPUT!$O$7:$CK$7,$B74,INPUT!$O$189:$CK$189)</f>
        <v>0</v>
      </c>
      <c r="T74" s="108"/>
      <c r="U74" s="108">
        <f t="shared" si="14"/>
        <v>0</v>
      </c>
      <c r="V74" s="108">
        <f>IFERROR(IF(R74="Forecast",HLOOKUP(B74,INPUT!$R$187:$ES$189,3,FALSE),0),0)</f>
        <v>0</v>
      </c>
    </row>
    <row r="75" spans="1:22" hidden="1" outlineLevel="1">
      <c r="A75" s="44">
        <f t="shared" si="16"/>
        <v>2024</v>
      </c>
      <c r="B75" s="99">
        <f t="shared" si="2"/>
        <v>45292</v>
      </c>
      <c r="C75" s="100"/>
      <c r="D75" s="109"/>
      <c r="E75" s="100"/>
      <c r="F75" s="100">
        <f t="shared" si="5"/>
        <v>0</v>
      </c>
      <c r="G75" s="79"/>
      <c r="H75" s="100"/>
      <c r="I75" s="102" t="e">
        <f>SUMIF(INPUT!$F$7:$ES$7,$B75,INPUT!$F$195:$ES$195)</f>
        <v>#VALUE!</v>
      </c>
      <c r="J75" s="100"/>
      <c r="K75" s="103"/>
      <c r="L75" s="86"/>
      <c r="M75" s="104">
        <v>2</v>
      </c>
      <c r="N75" s="105"/>
      <c r="Q75" s="110"/>
      <c r="R75" s="107" t="str">
        <f>HLOOKUP(B75,INPUT!$N$7:$CK$8,2,FALSE)</f>
        <v>Forecast</v>
      </c>
      <c r="S75" s="108">
        <f>SUMIF(INPUT!$O$7:$CK$7,$B75,INPUT!$O$188:$CK$188)+SUMIF(INPUT!$O$7:$CK$7,$B75,INPUT!$O$189:$CK$189)</f>
        <v>0</v>
      </c>
      <c r="T75" s="108"/>
      <c r="U75" s="108">
        <f t="shared" si="14"/>
        <v>0</v>
      </c>
      <c r="V75" s="108">
        <f>IFERROR(IF(R75="Forecast",HLOOKUP(B75,INPUT!$R$187:$ES$189,3,FALSE),0),0)</f>
        <v>0</v>
      </c>
    </row>
    <row r="76" spans="1:22" hidden="1" outlineLevel="1">
      <c r="A76" s="44">
        <f t="shared" si="16"/>
        <v>2024</v>
      </c>
      <c r="B76" s="99">
        <f t="shared" si="2"/>
        <v>45323</v>
      </c>
      <c r="C76" s="100"/>
      <c r="D76" s="109"/>
      <c r="E76" s="100"/>
      <c r="F76" s="100">
        <f t="shared" si="5"/>
        <v>0</v>
      </c>
      <c r="G76" s="79"/>
      <c r="H76" s="100"/>
      <c r="I76" s="102" t="e">
        <f>SUMIF(INPUT!$F$7:$ES$7,$B76,INPUT!$F$195:$ES$195)</f>
        <v>#VALUE!</v>
      </c>
      <c r="J76" s="100"/>
      <c r="K76" s="103"/>
      <c r="L76" s="86"/>
      <c r="M76" s="104">
        <v>2</v>
      </c>
      <c r="N76" s="105"/>
      <c r="Q76" s="110"/>
      <c r="R76" s="107" t="str">
        <f>HLOOKUP(B76,INPUT!$N$7:$CK$8,2,FALSE)</f>
        <v>Forecast</v>
      </c>
      <c r="S76" s="108">
        <f>SUMIF(INPUT!$O$7:$CK$7,$B76,INPUT!$O$188:$CK$188)+SUMIF(INPUT!$O$7:$CK$7,$B76,INPUT!$O$189:$CK$189)</f>
        <v>0</v>
      </c>
      <c r="T76" s="108"/>
      <c r="U76" s="108">
        <f t="shared" si="14"/>
        <v>0</v>
      </c>
      <c r="V76" s="108">
        <f>IFERROR(IF(R76="Forecast",HLOOKUP(B76,INPUT!$R$187:$ES$189,3,FALSE),0),0)</f>
        <v>0</v>
      </c>
    </row>
    <row r="77" spans="1:22" hidden="1" outlineLevel="1">
      <c r="A77" s="44">
        <f t="shared" si="16"/>
        <v>2024</v>
      </c>
      <c r="B77" s="99">
        <f t="shared" ref="B77:B140" si="17">EDATE(B76,1)</f>
        <v>45352</v>
      </c>
      <c r="C77" s="100"/>
      <c r="D77" s="109"/>
      <c r="E77" s="100"/>
      <c r="F77" s="100">
        <f t="shared" ref="F77:F140" si="18">D77-E77</f>
        <v>0</v>
      </c>
      <c r="G77" s="79"/>
      <c r="H77" s="100"/>
      <c r="I77" s="102" t="e">
        <f>SUMIF(INPUT!$F$7:$ES$7,$B77,INPUT!$F$195:$ES$195)</f>
        <v>#VALUE!</v>
      </c>
      <c r="J77" s="100"/>
      <c r="K77" s="103"/>
      <c r="L77" s="86"/>
      <c r="M77" s="104">
        <v>2</v>
      </c>
      <c r="N77" s="105"/>
      <c r="Q77" s="110"/>
      <c r="R77" s="107" t="str">
        <f>HLOOKUP(B77,INPUT!$N$7:$CK$8,2,FALSE)</f>
        <v>Forecast</v>
      </c>
      <c r="S77" s="108">
        <f>SUMIF(INPUT!$O$7:$CK$7,$B77,INPUT!$O$188:$CK$188)+SUMIF(INPUT!$O$7:$CK$7,$B77,INPUT!$O$189:$CK$189)</f>
        <v>0</v>
      </c>
      <c r="T77" s="108"/>
      <c r="U77" s="108">
        <f t="shared" ref="U77:U140" si="19">IF(OR(T77&lt;&gt;"-",T77&lt;&gt;"#N/A"),T77*Q77*1000,0)</f>
        <v>0</v>
      </c>
      <c r="V77" s="108">
        <f>IFERROR(IF(R77="Forecast",HLOOKUP(B77,INPUT!$R$187:$ES$189,3,FALSE),0),0)</f>
        <v>0</v>
      </c>
    </row>
    <row r="78" spans="1:22" hidden="1" outlineLevel="1">
      <c r="A78" s="44">
        <f t="shared" si="16"/>
        <v>2024</v>
      </c>
      <c r="B78" s="99">
        <f t="shared" si="17"/>
        <v>45383</v>
      </c>
      <c r="C78" s="100"/>
      <c r="D78" s="109"/>
      <c r="E78" s="100"/>
      <c r="F78" s="100">
        <f t="shared" si="18"/>
        <v>0</v>
      </c>
      <c r="G78" s="79"/>
      <c r="H78" s="100"/>
      <c r="I78" s="102" t="e">
        <f>SUMIF(INPUT!$F$7:$ES$7,$B78,INPUT!$F$195:$ES$195)</f>
        <v>#VALUE!</v>
      </c>
      <c r="J78" s="100"/>
      <c r="K78" s="103"/>
      <c r="L78" s="86"/>
      <c r="M78" s="104">
        <v>2</v>
      </c>
      <c r="N78" s="105"/>
      <c r="Q78" s="110"/>
      <c r="R78" s="107" t="str">
        <f>HLOOKUP(B78,INPUT!$N$7:$CK$8,2,FALSE)</f>
        <v>Forecast</v>
      </c>
      <c r="S78" s="108">
        <f>SUMIF(INPUT!$O$7:$CK$7,$B78,INPUT!$O$188:$CK$188)+SUMIF(INPUT!$O$7:$CK$7,$B78,INPUT!$O$189:$CK$189)</f>
        <v>0</v>
      </c>
      <c r="T78" s="108"/>
      <c r="U78" s="108">
        <f t="shared" si="19"/>
        <v>0</v>
      </c>
      <c r="V78" s="108">
        <f>IFERROR(IF(R78="Forecast",HLOOKUP(B78,INPUT!$R$187:$ES$189,3,FALSE),0),0)</f>
        <v>0</v>
      </c>
    </row>
    <row r="79" spans="1:22" hidden="1" outlineLevel="1">
      <c r="A79" s="44">
        <f t="shared" si="16"/>
        <v>2024</v>
      </c>
      <c r="B79" s="99">
        <f t="shared" si="17"/>
        <v>45413</v>
      </c>
      <c r="C79" s="100"/>
      <c r="D79" s="109"/>
      <c r="E79" s="100"/>
      <c r="F79" s="100">
        <f t="shared" si="18"/>
        <v>0</v>
      </c>
      <c r="G79" s="79"/>
      <c r="H79" s="100"/>
      <c r="I79" s="102" t="e">
        <f>SUMIF(INPUT!$F$7:$ES$7,$B79,INPUT!$F$195:$ES$195)</f>
        <v>#VALUE!</v>
      </c>
      <c r="J79" s="100"/>
      <c r="K79" s="103"/>
      <c r="L79" s="86"/>
      <c r="M79" s="104">
        <v>1</v>
      </c>
      <c r="N79" s="105"/>
      <c r="Q79" s="110"/>
      <c r="R79" s="107" t="str">
        <f>HLOOKUP(B79,INPUT!$N$7:$CK$8,2,FALSE)</f>
        <v>Forecast</v>
      </c>
      <c r="S79" s="108">
        <f>SUMIF(INPUT!$O$7:$CK$7,$B79,INPUT!$O$188:$CK$188)+SUMIF(INPUT!$O$7:$CK$7,$B79,INPUT!$O$189:$CK$189)</f>
        <v>0</v>
      </c>
      <c r="T79" s="108"/>
      <c r="U79" s="108">
        <f t="shared" si="19"/>
        <v>0</v>
      </c>
      <c r="V79" s="108">
        <f>IFERROR(IF(R79="Forecast",HLOOKUP(B79,INPUT!$R$187:$ES$189,3,FALSE),0),0)</f>
        <v>0</v>
      </c>
    </row>
    <row r="80" spans="1:22" hidden="1" outlineLevel="1">
      <c r="A80" s="44">
        <f t="shared" si="16"/>
        <v>2024</v>
      </c>
      <c r="B80" s="99">
        <f t="shared" si="17"/>
        <v>45444</v>
      </c>
      <c r="C80" s="100"/>
      <c r="D80" s="101"/>
      <c r="E80" s="100"/>
      <c r="F80" s="100">
        <f t="shared" si="18"/>
        <v>0</v>
      </c>
      <c r="G80" s="79"/>
      <c r="H80" s="100"/>
      <c r="I80" s="102" t="e">
        <f>SUMIF(INPUT!$F$7:$ES$7,$B80,INPUT!$F$195:$ES$195)</f>
        <v>#VALUE!</v>
      </c>
      <c r="J80" s="100"/>
      <c r="K80" s="103"/>
      <c r="L80" s="86"/>
      <c r="M80" s="104">
        <v>2</v>
      </c>
      <c r="N80" s="105"/>
      <c r="Q80" s="110"/>
      <c r="R80" s="107" t="str">
        <f>HLOOKUP(B80,INPUT!$N$7:$CK$8,2,FALSE)</f>
        <v>Forecast</v>
      </c>
      <c r="S80" s="108">
        <f>SUMIF(INPUT!$O$7:$CK$7,$B80,INPUT!$O$188:$CK$188)+SUMIF(INPUT!$O$7:$CK$7,$B80,INPUT!$O$189:$CK$189)</f>
        <v>0</v>
      </c>
      <c r="T80" s="108"/>
      <c r="U80" s="108">
        <f t="shared" si="19"/>
        <v>0</v>
      </c>
      <c r="V80" s="108">
        <f>IFERROR(IF(R80="Forecast",HLOOKUP(B80,INPUT!$R$187:$ES$189,3,FALSE),0),0)</f>
        <v>0</v>
      </c>
    </row>
    <row r="81" spans="1:22" hidden="1" outlineLevel="1">
      <c r="A81" s="44">
        <f t="shared" si="16"/>
        <v>2024</v>
      </c>
      <c r="B81" s="99">
        <f t="shared" si="17"/>
        <v>45474</v>
      </c>
      <c r="C81" s="100"/>
      <c r="D81" s="101"/>
      <c r="E81" s="100"/>
      <c r="F81" s="100">
        <f t="shared" si="18"/>
        <v>0</v>
      </c>
      <c r="G81" s="79"/>
      <c r="H81" s="100"/>
      <c r="I81" s="102" t="e">
        <f>SUMIF(INPUT!$F$7:$ES$7,$B81,INPUT!$F$195:$ES$195)</f>
        <v>#VALUE!</v>
      </c>
      <c r="J81" s="100"/>
      <c r="K81" s="103"/>
      <c r="L81" s="86"/>
      <c r="M81" s="104">
        <v>2</v>
      </c>
      <c r="N81" s="105"/>
      <c r="Q81" s="110"/>
      <c r="R81" s="107" t="str">
        <f>HLOOKUP(B81,INPUT!$N$7:$CK$8,2,FALSE)</f>
        <v>Forecast</v>
      </c>
      <c r="S81" s="108">
        <f>SUMIF(INPUT!$O$7:$CK$7,$B81,INPUT!$O$188:$CK$188)+SUMIF(INPUT!$O$7:$CK$7,$B81,INPUT!$O$189:$CK$189)</f>
        <v>0</v>
      </c>
      <c r="T81" s="108"/>
      <c r="U81" s="108">
        <f t="shared" si="19"/>
        <v>0</v>
      </c>
      <c r="V81" s="108">
        <f>IFERROR(IF(R81="Forecast",HLOOKUP(B81,INPUT!$R$187:$ES$189,3,FALSE),0),0)</f>
        <v>0</v>
      </c>
    </row>
    <row r="82" spans="1:22" hidden="1" outlineLevel="1">
      <c r="A82" s="44">
        <f t="shared" si="16"/>
        <v>2024</v>
      </c>
      <c r="B82" s="99">
        <f t="shared" si="17"/>
        <v>45505</v>
      </c>
      <c r="C82" s="100"/>
      <c r="D82" s="101"/>
      <c r="E82" s="100"/>
      <c r="F82" s="100">
        <f t="shared" si="18"/>
        <v>0</v>
      </c>
      <c r="G82" s="79"/>
      <c r="H82" s="100"/>
      <c r="I82" s="102" t="e">
        <f>SUMIF(INPUT!$F$7:$ES$7,$B82,INPUT!$F$195:$ES$195)</f>
        <v>#VALUE!</v>
      </c>
      <c r="J82" s="100"/>
      <c r="K82" s="103"/>
      <c r="L82" s="86"/>
      <c r="M82" s="104">
        <v>2</v>
      </c>
      <c r="N82" s="105"/>
      <c r="Q82" s="110"/>
      <c r="R82" s="107" t="str">
        <f>HLOOKUP(B82,INPUT!$N$7:$CK$8,2,FALSE)</f>
        <v>Forecast</v>
      </c>
      <c r="S82" s="108">
        <f>SUMIF(INPUT!$O$7:$CK$7,$B82,INPUT!$O$188:$CK$188)+SUMIF(INPUT!$O$7:$CK$7,$B82,INPUT!$O$189:$CK$189)</f>
        <v>0</v>
      </c>
      <c r="T82" s="108"/>
      <c r="U82" s="108">
        <f t="shared" si="19"/>
        <v>0</v>
      </c>
      <c r="V82" s="108">
        <f>IFERROR(IF(R82="Forecast",HLOOKUP(B82,INPUT!$R$187:$ES$189,3,FALSE),0),0)</f>
        <v>0</v>
      </c>
    </row>
    <row r="83" spans="1:22" hidden="1" outlineLevel="1">
      <c r="A83" s="44">
        <f t="shared" si="16"/>
        <v>2024</v>
      </c>
      <c r="B83" s="99">
        <f t="shared" si="17"/>
        <v>45536</v>
      </c>
      <c r="C83" s="100"/>
      <c r="D83" s="101"/>
      <c r="E83" s="100"/>
      <c r="F83" s="100">
        <f t="shared" si="18"/>
        <v>0</v>
      </c>
      <c r="G83" s="79"/>
      <c r="H83" s="100"/>
      <c r="I83" s="102" t="e">
        <f>SUMIF(INPUT!$F$7:$ES$7,$B83,INPUT!$F$195:$ES$195)</f>
        <v>#VALUE!</v>
      </c>
      <c r="J83" s="100"/>
      <c r="K83" s="103"/>
      <c r="L83" s="86"/>
      <c r="M83" s="104">
        <v>2</v>
      </c>
      <c r="N83" s="105"/>
      <c r="Q83" s="110"/>
      <c r="R83" s="107" t="str">
        <f>HLOOKUP(B83,INPUT!$N$7:$CK$8,2,FALSE)</f>
        <v>Forecast</v>
      </c>
      <c r="S83" s="108">
        <f>SUMIF(INPUT!$O$7:$CK$7,$B83,INPUT!$O$188:$CK$188)+SUMIF(INPUT!$O$7:$CK$7,$B83,INPUT!$O$189:$CK$189)</f>
        <v>0</v>
      </c>
      <c r="T83" s="108"/>
      <c r="U83" s="108">
        <f t="shared" si="19"/>
        <v>0</v>
      </c>
      <c r="V83" s="108">
        <f>IFERROR(IF(R83="Forecast",HLOOKUP(B83,INPUT!$R$187:$ES$189,3,FALSE),0),0)</f>
        <v>0</v>
      </c>
    </row>
    <row r="84" spans="1:22" hidden="1" outlineLevel="1">
      <c r="A84" s="44">
        <f t="shared" si="16"/>
        <v>2024</v>
      </c>
      <c r="B84" s="99">
        <f t="shared" si="17"/>
        <v>45566</v>
      </c>
      <c r="C84" s="100"/>
      <c r="D84" s="101"/>
      <c r="E84" s="100"/>
      <c r="F84" s="100">
        <f t="shared" si="18"/>
        <v>0</v>
      </c>
      <c r="G84" s="79"/>
      <c r="H84" s="100"/>
      <c r="I84" s="102" t="e">
        <f>SUMIF(INPUT!$F$7:$ES$7,$B84,INPUT!$F$195:$ES$195)</f>
        <v>#VALUE!</v>
      </c>
      <c r="J84" s="100"/>
      <c r="K84" s="103"/>
      <c r="L84" s="86"/>
      <c r="M84" s="104">
        <v>1</v>
      </c>
      <c r="N84" s="105"/>
      <c r="Q84" s="110"/>
      <c r="R84" s="107" t="str">
        <f>HLOOKUP(B84,INPUT!$N$7:$CK$8,2,FALSE)</f>
        <v>Forecast</v>
      </c>
      <c r="S84" s="108">
        <f>SUMIF(INPUT!$O$7:$CK$7,$B84,INPUT!$O$188:$CK$188)+SUMIF(INPUT!$O$7:$CK$7,$B84,INPUT!$O$189:$CK$189)</f>
        <v>0</v>
      </c>
      <c r="T84" s="108"/>
      <c r="U84" s="108">
        <f t="shared" si="19"/>
        <v>0</v>
      </c>
      <c r="V84" s="108">
        <f>IFERROR(IF(R84="Forecast",HLOOKUP(B84,INPUT!$R$187:$ES$189,3,FALSE),0),0)</f>
        <v>0</v>
      </c>
    </row>
    <row r="85" spans="1:22" hidden="1" outlineLevel="1">
      <c r="A85" s="44">
        <f t="shared" si="16"/>
        <v>2024</v>
      </c>
      <c r="B85" s="99">
        <f t="shared" si="17"/>
        <v>45597</v>
      </c>
      <c r="C85" s="100"/>
      <c r="D85" s="101"/>
      <c r="E85" s="100"/>
      <c r="F85" s="100">
        <f t="shared" si="18"/>
        <v>0</v>
      </c>
      <c r="G85" s="79"/>
      <c r="H85" s="100"/>
      <c r="I85" s="102" t="e">
        <f>SUMIF(INPUT!$F$7:$ES$7,$B85,INPUT!$F$195:$ES$195)</f>
        <v>#VALUE!</v>
      </c>
      <c r="J85" s="100"/>
      <c r="K85" s="103"/>
      <c r="L85" s="86"/>
      <c r="M85" s="104">
        <v>2</v>
      </c>
      <c r="N85" s="105"/>
      <c r="Q85" s="110"/>
      <c r="R85" s="107" t="str">
        <f>HLOOKUP(B85,INPUT!$N$7:$CK$8,2,FALSE)</f>
        <v>Forecast</v>
      </c>
      <c r="S85" s="108">
        <f>SUMIF(INPUT!$O$7:$CK$7,$B85,INPUT!$O$188:$CK$188)+SUMIF(INPUT!$O$7:$CK$7,$B85,INPUT!$O$189:$CK$189)</f>
        <v>0</v>
      </c>
      <c r="T85" s="108"/>
      <c r="U85" s="108">
        <f t="shared" si="19"/>
        <v>0</v>
      </c>
      <c r="V85" s="108">
        <f>IFERROR(IF(R85="Forecast",HLOOKUP(B85,INPUT!$R$187:$ES$189,3,FALSE),0),0)</f>
        <v>0</v>
      </c>
    </row>
    <row r="86" spans="1:22" hidden="1" outlineLevel="1">
      <c r="A86" s="44">
        <f t="shared" si="16"/>
        <v>2024</v>
      </c>
      <c r="B86" s="99">
        <f t="shared" si="17"/>
        <v>45627</v>
      </c>
      <c r="C86" s="100"/>
      <c r="D86" s="101"/>
      <c r="E86" s="100"/>
      <c r="F86" s="100">
        <f t="shared" si="18"/>
        <v>0</v>
      </c>
      <c r="G86" s="79"/>
      <c r="H86" s="100"/>
      <c r="I86" s="102" t="e">
        <f>SUMIF(INPUT!$F$7:$ES$7,$B86,INPUT!$F$195:$ES$195)</f>
        <v>#VALUE!</v>
      </c>
      <c r="J86" s="100"/>
      <c r="K86" s="103"/>
      <c r="L86" s="86"/>
      <c r="M86" s="104">
        <v>2</v>
      </c>
      <c r="N86" s="105"/>
      <c r="Q86" s="110"/>
      <c r="R86" s="107" t="str">
        <f>HLOOKUP(B86,INPUT!$N$7:$CK$8,2,FALSE)</f>
        <v>Forecast</v>
      </c>
      <c r="S86" s="108">
        <f>SUMIF(INPUT!$O$7:$CK$7,$B86,INPUT!$O$188:$CK$188)+SUMIF(INPUT!$O$7:$CK$7,$B86,INPUT!$O$189:$CK$189)</f>
        <v>0</v>
      </c>
      <c r="T86" s="108"/>
      <c r="U86" s="108">
        <f t="shared" si="19"/>
        <v>0</v>
      </c>
      <c r="V86" s="108">
        <f>IFERROR(IF(R86="Forecast",HLOOKUP(B86,INPUT!$R$187:$ES$189,3,FALSE),0),0)</f>
        <v>0</v>
      </c>
    </row>
    <row r="87" spans="1:22" hidden="1" outlineLevel="1">
      <c r="A87" s="44">
        <f t="shared" si="16"/>
        <v>2025</v>
      </c>
      <c r="B87" s="99">
        <f t="shared" si="17"/>
        <v>45658</v>
      </c>
      <c r="C87" s="100"/>
      <c r="D87" s="109"/>
      <c r="E87" s="100">
        <f>'RevReq-E'!AG176*1000</f>
        <v>0</v>
      </c>
      <c r="F87" s="100">
        <f t="shared" si="18"/>
        <v>0</v>
      </c>
      <c r="G87" s="79"/>
      <c r="H87" s="100"/>
      <c r="I87" s="102" t="e">
        <f>SUMIF(INPUT!$F$7:$ES$7,$B87,INPUT!$F$195:$ES$195)</f>
        <v>#VALUE!</v>
      </c>
      <c r="J87" s="100"/>
      <c r="K87" s="103"/>
      <c r="L87" s="86"/>
      <c r="M87" s="104">
        <v>2</v>
      </c>
      <c r="N87" s="105"/>
      <c r="Q87" s="110"/>
      <c r="R87" s="107" t="e">
        <f>HLOOKUP(B87,INPUT!$N$7:$CK$8,2,FALSE)</f>
        <v>#N/A</v>
      </c>
      <c r="S87" s="108">
        <f>SUMIF(INPUT!$O$7:$CK$7,$B87,INPUT!$O$188:$CK$188)+SUMIF(INPUT!$O$7:$CK$7,$B87,INPUT!$O$189:$CK$189)</f>
        <v>0</v>
      </c>
      <c r="T87" s="108"/>
      <c r="U87" s="108">
        <f t="shared" si="19"/>
        <v>0</v>
      </c>
      <c r="V87" s="108">
        <f>IFERROR(IF(R87="Forecast",HLOOKUP(B87,INPUT!$R$187:$ES$189,3,FALSE),0),0)</f>
        <v>0</v>
      </c>
    </row>
    <row r="88" spans="1:22" hidden="1" outlineLevel="1">
      <c r="A88" s="44">
        <f t="shared" si="16"/>
        <v>2025</v>
      </c>
      <c r="B88" s="99">
        <f t="shared" si="17"/>
        <v>45689</v>
      </c>
      <c r="C88" s="100"/>
      <c r="D88" s="109"/>
      <c r="E88" s="100">
        <f>'RevReq-E'!AG177*1000</f>
        <v>0</v>
      </c>
      <c r="F88" s="100">
        <f t="shared" si="18"/>
        <v>0</v>
      </c>
      <c r="G88" s="79"/>
      <c r="H88" s="100"/>
      <c r="I88" s="102" t="e">
        <f>SUMIF(INPUT!$F$7:$ES$7,$B88,INPUT!$F$195:$ES$195)</f>
        <v>#VALUE!</v>
      </c>
      <c r="J88" s="100"/>
      <c r="K88" s="103"/>
      <c r="L88" s="86"/>
      <c r="M88" s="104">
        <v>2</v>
      </c>
      <c r="N88" s="105"/>
      <c r="Q88" s="110"/>
      <c r="R88" s="107" t="e">
        <f>HLOOKUP(B88,INPUT!$N$7:$CK$8,2,FALSE)</f>
        <v>#N/A</v>
      </c>
      <c r="S88" s="108">
        <f>SUMIF(INPUT!$O$7:$CK$7,$B88,INPUT!$O$188:$CK$188)+SUMIF(INPUT!$O$7:$CK$7,$B88,INPUT!$O$189:$CK$189)</f>
        <v>0</v>
      </c>
      <c r="T88" s="108"/>
      <c r="U88" s="108">
        <f t="shared" si="19"/>
        <v>0</v>
      </c>
      <c r="V88" s="108">
        <f>IFERROR(IF(R88="Forecast",HLOOKUP(B88,INPUT!$R$187:$ES$189,3,FALSE),0),0)</f>
        <v>0</v>
      </c>
    </row>
    <row r="89" spans="1:22" hidden="1" outlineLevel="1">
      <c r="A89" s="44">
        <f t="shared" si="16"/>
        <v>2025</v>
      </c>
      <c r="B89" s="99">
        <f t="shared" si="17"/>
        <v>45717</v>
      </c>
      <c r="C89" s="100"/>
      <c r="D89" s="109"/>
      <c r="E89" s="100">
        <f>'RevReq-E'!AG178*1000</f>
        <v>0</v>
      </c>
      <c r="F89" s="100">
        <f t="shared" si="18"/>
        <v>0</v>
      </c>
      <c r="G89" s="79"/>
      <c r="H89" s="100"/>
      <c r="I89" s="102" t="e">
        <f>SUMIF(INPUT!$F$7:$ES$7,$B89,INPUT!$F$195:$ES$195)</f>
        <v>#VALUE!</v>
      </c>
      <c r="J89" s="100"/>
      <c r="K89" s="103"/>
      <c r="L89" s="86"/>
      <c r="M89" s="104">
        <v>1</v>
      </c>
      <c r="N89" s="105"/>
      <c r="Q89" s="110"/>
      <c r="R89" s="107" t="e">
        <f>HLOOKUP(B89,INPUT!$N$7:$CK$8,2,FALSE)</f>
        <v>#N/A</v>
      </c>
      <c r="S89" s="108">
        <f>SUMIF(INPUT!$O$7:$CK$7,$B89,INPUT!$O$188:$CK$188)+SUMIF(INPUT!$O$7:$CK$7,$B89,INPUT!$O$189:$CK$189)</f>
        <v>0</v>
      </c>
      <c r="T89" s="108"/>
      <c r="U89" s="108">
        <f t="shared" si="19"/>
        <v>0</v>
      </c>
      <c r="V89" s="108">
        <f>IFERROR(IF(R89="Forecast",HLOOKUP(B89,INPUT!$R$187:$ES$189,3,FALSE),0),0)</f>
        <v>0</v>
      </c>
    </row>
    <row r="90" spans="1:22" hidden="1" outlineLevel="1">
      <c r="A90" s="44">
        <f t="shared" si="16"/>
        <v>2025</v>
      </c>
      <c r="B90" s="99">
        <f t="shared" si="17"/>
        <v>45748</v>
      </c>
      <c r="C90" s="100"/>
      <c r="D90" s="109"/>
      <c r="E90" s="100">
        <f>'RevReq-E'!AG179*1000</f>
        <v>0</v>
      </c>
      <c r="F90" s="100">
        <f t="shared" si="18"/>
        <v>0</v>
      </c>
      <c r="G90" s="79"/>
      <c r="H90" s="100"/>
      <c r="I90" s="102" t="e">
        <f>SUMIF(INPUT!$F$7:$ES$7,$B90,INPUT!$F$195:$ES$195)</f>
        <v>#VALUE!</v>
      </c>
      <c r="J90" s="100"/>
      <c r="K90" s="103"/>
      <c r="L90" s="86"/>
      <c r="M90" s="104">
        <v>2</v>
      </c>
      <c r="N90" s="105"/>
      <c r="Q90" s="110"/>
      <c r="R90" s="107" t="e">
        <f>HLOOKUP(B90,INPUT!$N$7:$CK$8,2,FALSE)</f>
        <v>#N/A</v>
      </c>
      <c r="S90" s="108">
        <f>SUMIF(INPUT!$O$7:$CK$7,$B90,INPUT!$O$188:$CK$188)+SUMIF(INPUT!$O$7:$CK$7,$B90,INPUT!$O$189:$CK$189)</f>
        <v>0</v>
      </c>
      <c r="T90" s="108"/>
      <c r="U90" s="108">
        <f t="shared" si="19"/>
        <v>0</v>
      </c>
      <c r="V90" s="108">
        <f>IFERROR(IF(R90="Forecast",HLOOKUP(B90,INPUT!$R$187:$ES$189,3,FALSE),0),0)</f>
        <v>0</v>
      </c>
    </row>
    <row r="91" spans="1:22" hidden="1" outlineLevel="1">
      <c r="A91" s="44">
        <f t="shared" si="16"/>
        <v>2025</v>
      </c>
      <c r="B91" s="99">
        <f t="shared" si="17"/>
        <v>45778</v>
      </c>
      <c r="C91" s="100"/>
      <c r="D91" s="109"/>
      <c r="E91" s="100">
        <f>'RevReq-E'!AG180*1000</f>
        <v>0</v>
      </c>
      <c r="F91" s="100">
        <f t="shared" si="18"/>
        <v>0</v>
      </c>
      <c r="G91" s="79"/>
      <c r="H91" s="100"/>
      <c r="I91" s="102" t="e">
        <f>SUMIF(INPUT!$F$7:$ES$7,$B91,INPUT!$F$195:$ES$195)</f>
        <v>#VALUE!</v>
      </c>
      <c r="J91" s="100"/>
      <c r="K91" s="103"/>
      <c r="L91" s="86"/>
      <c r="M91" s="104">
        <v>2</v>
      </c>
      <c r="N91" s="105"/>
      <c r="Q91" s="110"/>
      <c r="R91" s="107" t="e">
        <f>HLOOKUP(B91,INPUT!$N$7:$CK$8,2,FALSE)</f>
        <v>#N/A</v>
      </c>
      <c r="S91" s="108">
        <f>SUMIF(INPUT!$O$7:$CK$7,$B91,INPUT!$O$188:$CK$188)+SUMIF(INPUT!$O$7:$CK$7,$B91,INPUT!$O$189:$CK$189)</f>
        <v>0</v>
      </c>
      <c r="T91" s="108"/>
      <c r="U91" s="108">
        <f t="shared" si="19"/>
        <v>0</v>
      </c>
      <c r="V91" s="108">
        <f>IFERROR(IF(R91="Forecast",HLOOKUP(B91,INPUT!$R$187:$ES$189,3,FALSE),0),0)</f>
        <v>0</v>
      </c>
    </row>
    <row r="92" spans="1:22" hidden="1" outlineLevel="1">
      <c r="A92" s="44">
        <f t="shared" si="16"/>
        <v>2025</v>
      </c>
      <c r="B92" s="99">
        <f t="shared" si="17"/>
        <v>45809</v>
      </c>
      <c r="C92" s="100"/>
      <c r="D92" s="109"/>
      <c r="E92" s="100">
        <f>'RevReq-E'!AG181*1000</f>
        <v>0</v>
      </c>
      <c r="F92" s="100">
        <f t="shared" si="18"/>
        <v>0</v>
      </c>
      <c r="G92" s="79"/>
      <c r="H92" s="100"/>
      <c r="I92" s="102" t="e">
        <f>SUMIF(INPUT!$F$7:$ES$7,$B92,INPUT!$F$195:$ES$195)</f>
        <v>#VALUE!</v>
      </c>
      <c r="J92" s="100"/>
      <c r="K92" s="103"/>
      <c r="L92" s="86"/>
      <c r="M92" s="104">
        <v>2</v>
      </c>
      <c r="N92" s="105"/>
      <c r="Q92" s="110"/>
      <c r="R92" s="107" t="e">
        <f>HLOOKUP(B92,INPUT!$N$7:$CK$8,2,FALSE)</f>
        <v>#N/A</v>
      </c>
      <c r="S92" s="108">
        <f>SUMIF(INPUT!$O$7:$CK$7,$B92,INPUT!$O$188:$CK$188)+SUMIF(INPUT!$O$7:$CK$7,$B92,INPUT!$O$189:$CK$189)</f>
        <v>0</v>
      </c>
      <c r="T92" s="108"/>
      <c r="U92" s="108">
        <f t="shared" si="19"/>
        <v>0</v>
      </c>
      <c r="V92" s="108">
        <f>IFERROR(IF(R92="Forecast",HLOOKUP(B92,INPUT!$R$187:$ES$189,3,FALSE),0),0)</f>
        <v>0</v>
      </c>
    </row>
    <row r="93" spans="1:22" hidden="1" outlineLevel="1">
      <c r="A93" s="44">
        <f t="shared" si="16"/>
        <v>2025</v>
      </c>
      <c r="B93" s="99">
        <f t="shared" si="17"/>
        <v>45839</v>
      </c>
      <c r="C93" s="100"/>
      <c r="D93" s="109"/>
      <c r="E93" s="100">
        <f>'RevReq-E'!AG182*1000</f>
        <v>0</v>
      </c>
      <c r="F93" s="100">
        <f t="shared" si="18"/>
        <v>0</v>
      </c>
      <c r="G93" s="79"/>
      <c r="H93" s="100"/>
      <c r="I93" s="102" t="e">
        <f>SUMIF(INPUT!$F$7:$ES$7,$B93,INPUT!$F$195:$ES$195)</f>
        <v>#VALUE!</v>
      </c>
      <c r="J93" s="100"/>
      <c r="K93" s="103"/>
      <c r="L93" s="86"/>
      <c r="M93" s="104">
        <v>2</v>
      </c>
      <c r="N93" s="105"/>
      <c r="Q93" s="110"/>
      <c r="R93" s="107" t="e">
        <f>HLOOKUP(B93,INPUT!$N$7:$CK$8,2,FALSE)</f>
        <v>#N/A</v>
      </c>
      <c r="S93" s="108">
        <f>SUMIF(INPUT!$O$7:$CK$7,$B93,INPUT!$O$188:$CK$188)+SUMIF(INPUT!$O$7:$CK$7,$B93,INPUT!$O$189:$CK$189)</f>
        <v>0</v>
      </c>
      <c r="T93" s="108"/>
      <c r="U93" s="108">
        <f t="shared" si="19"/>
        <v>0</v>
      </c>
      <c r="V93" s="108">
        <f>IFERROR(IF(R93="Forecast",HLOOKUP(B93,INPUT!$R$187:$ES$189,3,FALSE),0),0)</f>
        <v>0</v>
      </c>
    </row>
    <row r="94" spans="1:22" hidden="1" outlineLevel="1">
      <c r="A94" s="44">
        <f t="shared" si="16"/>
        <v>2025</v>
      </c>
      <c r="B94" s="99">
        <f t="shared" si="17"/>
        <v>45870</v>
      </c>
      <c r="C94" s="100"/>
      <c r="D94" s="109"/>
      <c r="E94" s="100">
        <f>'RevReq-E'!AG183*1000</f>
        <v>0</v>
      </c>
      <c r="F94" s="100">
        <f t="shared" si="18"/>
        <v>0</v>
      </c>
      <c r="G94" s="79"/>
      <c r="H94" s="100"/>
      <c r="I94" s="102" t="e">
        <f>SUMIF(INPUT!$F$7:$ES$7,$B94,INPUT!$F$195:$ES$195)</f>
        <v>#VALUE!</v>
      </c>
      <c r="J94" s="100"/>
      <c r="K94" s="103"/>
      <c r="L94" s="86"/>
      <c r="M94" s="104">
        <v>1</v>
      </c>
      <c r="N94" s="105"/>
      <c r="Q94" s="110"/>
      <c r="R94" s="107" t="e">
        <f>HLOOKUP(B94,INPUT!$N$7:$CK$8,2,FALSE)</f>
        <v>#N/A</v>
      </c>
      <c r="S94" s="108">
        <f>SUMIF(INPUT!$O$7:$CK$7,$B94,INPUT!$O$188:$CK$188)+SUMIF(INPUT!$O$7:$CK$7,$B94,INPUT!$O$189:$CK$189)</f>
        <v>0</v>
      </c>
      <c r="T94" s="108"/>
      <c r="U94" s="108">
        <f t="shared" si="19"/>
        <v>0</v>
      </c>
      <c r="V94" s="108">
        <f>IFERROR(IF(R94="Forecast",HLOOKUP(B94,INPUT!$R$187:$ES$189,3,FALSE),0),0)</f>
        <v>0</v>
      </c>
    </row>
    <row r="95" spans="1:22" hidden="1" outlineLevel="1">
      <c r="A95" s="44">
        <f t="shared" si="16"/>
        <v>2025</v>
      </c>
      <c r="B95" s="99">
        <f t="shared" si="17"/>
        <v>45901</v>
      </c>
      <c r="C95" s="100"/>
      <c r="D95" s="109"/>
      <c r="E95" s="100">
        <f>'RevReq-E'!AG184*1000</f>
        <v>0</v>
      </c>
      <c r="F95" s="100">
        <f t="shared" si="18"/>
        <v>0</v>
      </c>
      <c r="G95" s="79"/>
      <c r="H95" s="100"/>
      <c r="I95" s="102" t="e">
        <f>SUMIF(INPUT!$F$7:$ES$7,$B95,INPUT!$F$195:$ES$195)</f>
        <v>#VALUE!</v>
      </c>
      <c r="J95" s="100"/>
      <c r="K95" s="103"/>
      <c r="L95" s="86"/>
      <c r="M95" s="104">
        <v>2</v>
      </c>
      <c r="N95" s="105"/>
      <c r="Q95" s="110"/>
      <c r="R95" s="107" t="e">
        <f>HLOOKUP(B95,INPUT!$N$7:$CK$8,2,FALSE)</f>
        <v>#N/A</v>
      </c>
      <c r="S95" s="108">
        <f>SUMIF(INPUT!$O$7:$CK$7,$B95,INPUT!$O$188:$CK$188)+SUMIF(INPUT!$O$7:$CK$7,$B95,INPUT!$O$189:$CK$189)</f>
        <v>0</v>
      </c>
      <c r="T95" s="108"/>
      <c r="U95" s="108">
        <f t="shared" si="19"/>
        <v>0</v>
      </c>
      <c r="V95" s="108">
        <f>IFERROR(IF(R95="Forecast",HLOOKUP(B95,INPUT!$R$187:$ES$189,3,FALSE),0),0)</f>
        <v>0</v>
      </c>
    </row>
    <row r="96" spans="1:22" hidden="1" outlineLevel="1">
      <c r="A96" s="44">
        <f t="shared" si="16"/>
        <v>2025</v>
      </c>
      <c r="B96" s="99">
        <f t="shared" si="17"/>
        <v>45931</v>
      </c>
      <c r="C96" s="100"/>
      <c r="D96" s="109"/>
      <c r="E96" s="100">
        <f>'RevReq-E'!AG185*1000</f>
        <v>0</v>
      </c>
      <c r="F96" s="100">
        <f t="shared" si="18"/>
        <v>0</v>
      </c>
      <c r="G96" s="79"/>
      <c r="H96" s="100"/>
      <c r="I96" s="102" t="e">
        <f>SUMIF(INPUT!$F$7:$ES$7,$B96,INPUT!$F$195:$ES$195)</f>
        <v>#VALUE!</v>
      </c>
      <c r="J96" s="100"/>
      <c r="K96" s="103"/>
      <c r="L96" s="86"/>
      <c r="M96" s="104">
        <v>2</v>
      </c>
      <c r="N96" s="105"/>
      <c r="Q96" s="110"/>
      <c r="R96" s="107" t="e">
        <f>HLOOKUP(B96,INPUT!$N$7:$CK$8,2,FALSE)</f>
        <v>#N/A</v>
      </c>
      <c r="S96" s="108">
        <f>SUMIF(INPUT!$O$7:$CK$7,$B96,INPUT!$O$188:$CK$188)+SUMIF(INPUT!$O$7:$CK$7,$B96,INPUT!$O$189:$CK$189)</f>
        <v>0</v>
      </c>
      <c r="T96" s="108"/>
      <c r="U96" s="108">
        <f t="shared" si="19"/>
        <v>0</v>
      </c>
      <c r="V96" s="108">
        <f>IFERROR(IF(R96="Forecast",HLOOKUP(B96,INPUT!$R$187:$ES$189,3,FALSE),0),0)</f>
        <v>0</v>
      </c>
    </row>
    <row r="97" spans="1:22" hidden="1" outlineLevel="1">
      <c r="A97" s="44">
        <f t="shared" si="16"/>
        <v>2025</v>
      </c>
      <c r="B97" s="99">
        <f t="shared" si="17"/>
        <v>45962</v>
      </c>
      <c r="C97" s="100"/>
      <c r="D97" s="109"/>
      <c r="E97" s="100">
        <f>'RevReq-E'!AG186*1000</f>
        <v>0</v>
      </c>
      <c r="F97" s="100">
        <f t="shared" si="18"/>
        <v>0</v>
      </c>
      <c r="G97" s="79"/>
      <c r="H97" s="100"/>
      <c r="I97" s="102" t="e">
        <f>SUMIF(INPUT!$F$7:$ES$7,$B97,INPUT!$F$195:$ES$195)</f>
        <v>#VALUE!</v>
      </c>
      <c r="J97" s="100"/>
      <c r="K97" s="103"/>
      <c r="L97" s="86"/>
      <c r="M97" s="104">
        <v>2</v>
      </c>
      <c r="N97" s="105"/>
      <c r="Q97" s="110"/>
      <c r="R97" s="107" t="e">
        <f>HLOOKUP(B97,INPUT!$N$7:$CK$8,2,FALSE)</f>
        <v>#N/A</v>
      </c>
      <c r="S97" s="108">
        <f>SUMIF(INPUT!$O$7:$CK$7,$B97,INPUT!$O$188:$CK$188)+SUMIF(INPUT!$O$7:$CK$7,$B97,INPUT!$O$189:$CK$189)</f>
        <v>0</v>
      </c>
      <c r="T97" s="108"/>
      <c r="U97" s="108">
        <f t="shared" si="19"/>
        <v>0</v>
      </c>
      <c r="V97" s="108">
        <f>IFERROR(IF(R97="Forecast",HLOOKUP(B97,INPUT!$R$187:$ES$189,3,FALSE),0),0)</f>
        <v>0</v>
      </c>
    </row>
    <row r="98" spans="1:22" hidden="1" outlineLevel="1">
      <c r="A98" s="44">
        <f t="shared" si="16"/>
        <v>2025</v>
      </c>
      <c r="B98" s="99">
        <f t="shared" si="17"/>
        <v>45992</v>
      </c>
      <c r="C98" s="111"/>
      <c r="D98" s="109"/>
      <c r="E98" s="100">
        <f>'RevReq-E'!AG187*1000</f>
        <v>0</v>
      </c>
      <c r="F98" s="100">
        <f t="shared" si="18"/>
        <v>0</v>
      </c>
      <c r="G98" s="79"/>
      <c r="H98" s="111"/>
      <c r="I98" s="102" t="e">
        <f>SUMIF(INPUT!$F$7:$ES$7,$B98,INPUT!$F$195:$ES$195)</f>
        <v>#VALUE!</v>
      </c>
      <c r="J98" s="111"/>
      <c r="K98" s="103"/>
      <c r="L98" s="86"/>
      <c r="M98" s="104">
        <v>2</v>
      </c>
      <c r="N98" s="105"/>
      <c r="Q98" s="110"/>
      <c r="R98" s="107" t="e">
        <f>HLOOKUP(B98,INPUT!$N$7:$CK$8,2,FALSE)</f>
        <v>#N/A</v>
      </c>
      <c r="S98" s="108">
        <f>SUMIF(INPUT!$O$7:$CK$7,$B98,INPUT!$O$188:$CK$188)+SUMIF(INPUT!$O$7:$CK$7,$B98,INPUT!$O$189:$CK$189)</f>
        <v>0</v>
      </c>
      <c r="T98" s="108"/>
      <c r="U98" s="108">
        <f t="shared" si="19"/>
        <v>0</v>
      </c>
      <c r="V98" s="108">
        <f>IFERROR(IF(R98="Forecast",HLOOKUP(B98,INPUT!$R$187:$ES$189,3,FALSE),0),0)</f>
        <v>0</v>
      </c>
    </row>
    <row r="99" spans="1:22" hidden="1" outlineLevel="1">
      <c r="A99" s="44">
        <f t="shared" si="16"/>
        <v>2026</v>
      </c>
      <c r="B99" s="99">
        <f t="shared" si="17"/>
        <v>46023</v>
      </c>
      <c r="C99" s="111"/>
      <c r="D99" s="109"/>
      <c r="E99" s="100">
        <f>'RevReq-E'!AG188*1000</f>
        <v>0</v>
      </c>
      <c r="F99" s="100">
        <f t="shared" si="18"/>
        <v>0</v>
      </c>
      <c r="G99" s="79"/>
      <c r="H99" s="111"/>
      <c r="I99" s="102" t="e">
        <f>SUMIF(INPUT!$F$7:$ES$7,$B99,INPUT!$F$195:$ES$195)</f>
        <v>#VALUE!</v>
      </c>
      <c r="J99" s="111"/>
      <c r="K99" s="103"/>
      <c r="L99" s="86"/>
      <c r="M99" s="104">
        <v>1</v>
      </c>
      <c r="N99" s="105"/>
      <c r="Q99" s="110"/>
      <c r="R99" s="107" t="e">
        <f>HLOOKUP(B99,INPUT!$N$7:$CK$8,2,FALSE)</f>
        <v>#N/A</v>
      </c>
      <c r="S99" s="108">
        <f>SUMIF(INPUT!$O$7:$CK$7,$B99,INPUT!$O$188:$CK$188)+SUMIF(INPUT!$O$7:$CK$7,$B99,INPUT!$O$189:$CK$189)</f>
        <v>0</v>
      </c>
      <c r="T99" s="108"/>
      <c r="U99" s="108">
        <f t="shared" si="19"/>
        <v>0</v>
      </c>
      <c r="V99" s="108">
        <f>IFERROR(IF(R99="Forecast",HLOOKUP(B99,INPUT!$R$187:$ES$189,3,FALSE),0),0)</f>
        <v>0</v>
      </c>
    </row>
    <row r="100" spans="1:22" hidden="1" outlineLevel="1">
      <c r="A100" s="44">
        <f t="shared" si="16"/>
        <v>2026</v>
      </c>
      <c r="B100" s="99">
        <f t="shared" si="17"/>
        <v>46054</v>
      </c>
      <c r="C100" s="111"/>
      <c r="D100" s="109"/>
      <c r="E100" s="100">
        <f>'RevReq-E'!AG189*1000</f>
        <v>0</v>
      </c>
      <c r="F100" s="100">
        <f t="shared" si="18"/>
        <v>0</v>
      </c>
      <c r="G100" s="79"/>
      <c r="H100" s="111"/>
      <c r="I100" s="102" t="e">
        <f>SUMIF(INPUT!$F$7:$ES$7,$B100,INPUT!$F$195:$ES$195)</f>
        <v>#VALUE!</v>
      </c>
      <c r="J100" s="111"/>
      <c r="K100" s="103"/>
      <c r="L100" s="86"/>
      <c r="M100" s="104">
        <v>2</v>
      </c>
      <c r="N100" s="105"/>
      <c r="Q100" s="110"/>
      <c r="R100" s="107" t="e">
        <f>HLOOKUP(B100,INPUT!$N$7:$CK$8,2,FALSE)</f>
        <v>#N/A</v>
      </c>
      <c r="S100" s="108">
        <f>SUMIF(INPUT!$O$7:$CK$7,$B100,INPUT!$O$188:$CK$188)+SUMIF(INPUT!$O$7:$CK$7,$B100,INPUT!$O$189:$CK$189)</f>
        <v>0</v>
      </c>
      <c r="T100" s="108"/>
      <c r="U100" s="108">
        <f t="shared" si="19"/>
        <v>0</v>
      </c>
      <c r="V100" s="108">
        <f>IFERROR(IF(R100="Forecast",HLOOKUP(B100,INPUT!$R$187:$ES$189,3,FALSE),0),0)</f>
        <v>0</v>
      </c>
    </row>
    <row r="101" spans="1:22" hidden="1" outlineLevel="1">
      <c r="A101" s="44">
        <f t="shared" si="16"/>
        <v>2026</v>
      </c>
      <c r="B101" s="99">
        <f t="shared" si="17"/>
        <v>46082</v>
      </c>
      <c r="C101" s="111"/>
      <c r="D101" s="109"/>
      <c r="E101" s="100">
        <f>'RevReq-E'!AG190*1000</f>
        <v>0</v>
      </c>
      <c r="F101" s="100">
        <f t="shared" si="18"/>
        <v>0</v>
      </c>
      <c r="G101" s="79"/>
      <c r="H101" s="111"/>
      <c r="I101" s="102" t="e">
        <f>SUMIF(INPUT!$F$7:$ES$7,$B101,INPUT!$F$195:$ES$195)</f>
        <v>#VALUE!</v>
      </c>
      <c r="J101" s="111"/>
      <c r="K101" s="103"/>
      <c r="L101" s="86"/>
      <c r="M101" s="104">
        <v>2</v>
      </c>
      <c r="N101" s="105"/>
      <c r="Q101" s="110"/>
      <c r="R101" s="107" t="e">
        <f>HLOOKUP(B101,INPUT!$N$7:$CK$8,2,FALSE)</f>
        <v>#N/A</v>
      </c>
      <c r="S101" s="108">
        <f>SUMIF(INPUT!$O$7:$CK$7,$B101,INPUT!$O$188:$CK$188)+SUMIF(INPUT!$O$7:$CK$7,$B101,INPUT!$O$189:$CK$189)</f>
        <v>0</v>
      </c>
      <c r="T101" s="108"/>
      <c r="U101" s="108">
        <f t="shared" si="19"/>
        <v>0</v>
      </c>
      <c r="V101" s="108">
        <f>IFERROR(IF(R101="Forecast",HLOOKUP(B101,INPUT!$R$187:$ES$189,3,FALSE),0),0)</f>
        <v>0</v>
      </c>
    </row>
    <row r="102" spans="1:22" hidden="1" outlineLevel="1">
      <c r="A102" s="44">
        <f t="shared" si="16"/>
        <v>2026</v>
      </c>
      <c r="B102" s="99">
        <f t="shared" si="17"/>
        <v>46113</v>
      </c>
      <c r="C102" s="111"/>
      <c r="D102" s="109"/>
      <c r="E102" s="100">
        <f>'RevReq-E'!AG191*1000</f>
        <v>0</v>
      </c>
      <c r="F102" s="100">
        <f t="shared" si="18"/>
        <v>0</v>
      </c>
      <c r="G102" s="79"/>
      <c r="H102" s="111"/>
      <c r="I102" s="102" t="e">
        <f>SUMIF(INPUT!$F$7:$ES$7,$B102,INPUT!$F$195:$ES$195)</f>
        <v>#VALUE!</v>
      </c>
      <c r="J102" s="111"/>
      <c r="K102" s="103"/>
      <c r="L102" s="86"/>
      <c r="M102" s="104">
        <v>2</v>
      </c>
      <c r="N102" s="105"/>
      <c r="Q102" s="110"/>
      <c r="R102" s="107" t="e">
        <f>HLOOKUP(B102,INPUT!$N$7:$CK$8,2,FALSE)</f>
        <v>#N/A</v>
      </c>
      <c r="S102" s="108">
        <f>SUMIF(INPUT!$O$7:$CK$7,$B102,INPUT!$O$188:$CK$188)+SUMIF(INPUT!$O$7:$CK$7,$B102,INPUT!$O$189:$CK$189)</f>
        <v>0</v>
      </c>
      <c r="T102" s="108"/>
      <c r="U102" s="108">
        <f t="shared" si="19"/>
        <v>0</v>
      </c>
      <c r="V102" s="108">
        <f>IFERROR(IF(R102="Forecast",HLOOKUP(B102,INPUT!$R$187:$ES$189,3,FALSE),0),0)</f>
        <v>0</v>
      </c>
    </row>
    <row r="103" spans="1:22" hidden="1" outlineLevel="1">
      <c r="A103" s="44">
        <f t="shared" si="16"/>
        <v>2026</v>
      </c>
      <c r="B103" s="99">
        <f t="shared" si="17"/>
        <v>46143</v>
      </c>
      <c r="C103" s="111"/>
      <c r="D103" s="109"/>
      <c r="E103" s="100">
        <f>'RevReq-E'!AG192*1000</f>
        <v>0</v>
      </c>
      <c r="F103" s="100">
        <f t="shared" si="18"/>
        <v>0</v>
      </c>
      <c r="G103" s="79"/>
      <c r="H103" s="111"/>
      <c r="I103" s="102" t="e">
        <f>SUMIF(INPUT!$F$7:$ES$7,$B103,INPUT!$F$195:$ES$195)</f>
        <v>#VALUE!</v>
      </c>
      <c r="J103" s="111"/>
      <c r="K103" s="103"/>
      <c r="L103" s="86"/>
      <c r="M103" s="104">
        <v>2</v>
      </c>
      <c r="N103" s="105"/>
      <c r="Q103" s="110"/>
      <c r="R103" s="107" t="e">
        <f>HLOOKUP(B103,INPUT!$N$7:$CK$8,2,FALSE)</f>
        <v>#N/A</v>
      </c>
      <c r="S103" s="108">
        <f>SUMIF(INPUT!$O$7:$CK$7,$B103,INPUT!$O$188:$CK$188)+SUMIF(INPUT!$O$7:$CK$7,$B103,INPUT!$O$189:$CK$189)</f>
        <v>0</v>
      </c>
      <c r="T103" s="108"/>
      <c r="U103" s="108">
        <f t="shared" si="19"/>
        <v>0</v>
      </c>
      <c r="V103" s="108">
        <f>IFERROR(IF(R103="Forecast",HLOOKUP(B103,INPUT!$R$187:$ES$189,3,FALSE),0),0)</f>
        <v>0</v>
      </c>
    </row>
    <row r="104" spans="1:22" hidden="1" outlineLevel="1">
      <c r="A104" s="44">
        <f t="shared" si="16"/>
        <v>2026</v>
      </c>
      <c r="B104" s="99">
        <f t="shared" si="17"/>
        <v>46174</v>
      </c>
      <c r="C104" s="111"/>
      <c r="D104" s="109"/>
      <c r="E104" s="100">
        <f>'RevReq-E'!AG193*1000</f>
        <v>0</v>
      </c>
      <c r="F104" s="100">
        <f t="shared" si="18"/>
        <v>0</v>
      </c>
      <c r="G104" s="79"/>
      <c r="H104" s="111"/>
      <c r="I104" s="102" t="e">
        <f>SUMIF(INPUT!$F$7:$ES$7,$B104,INPUT!$F$195:$ES$195)</f>
        <v>#VALUE!</v>
      </c>
      <c r="J104" s="111"/>
      <c r="K104" s="103"/>
      <c r="L104" s="86"/>
      <c r="M104" s="104">
        <v>1</v>
      </c>
      <c r="N104" s="105"/>
      <c r="Q104" s="110"/>
      <c r="R104" s="107" t="e">
        <f>HLOOKUP(B104,INPUT!$N$7:$CK$8,2,FALSE)</f>
        <v>#N/A</v>
      </c>
      <c r="S104" s="108">
        <f>SUMIF(INPUT!$O$7:$CK$7,$B104,INPUT!$O$188:$CK$188)+SUMIF(INPUT!$O$7:$CK$7,$B104,INPUT!$O$189:$CK$189)</f>
        <v>0</v>
      </c>
      <c r="T104" s="108"/>
      <c r="U104" s="108">
        <f t="shared" si="19"/>
        <v>0</v>
      </c>
      <c r="V104" s="108">
        <f>IFERROR(IF(R104="Forecast",HLOOKUP(B104,INPUT!$R$187:$ES$189,3,FALSE),0),0)</f>
        <v>0</v>
      </c>
    </row>
    <row r="105" spans="1:22" hidden="1" outlineLevel="1">
      <c r="A105" s="44">
        <f t="shared" si="16"/>
        <v>2026</v>
      </c>
      <c r="B105" s="99">
        <f t="shared" si="17"/>
        <v>46204</v>
      </c>
      <c r="C105" s="111"/>
      <c r="D105" s="109"/>
      <c r="E105" s="100">
        <f>'RevReq-E'!AG194*1000</f>
        <v>0</v>
      </c>
      <c r="F105" s="100">
        <f t="shared" si="18"/>
        <v>0</v>
      </c>
      <c r="G105" s="79"/>
      <c r="H105" s="111"/>
      <c r="I105" s="102" t="e">
        <f>SUMIF(INPUT!$F$7:$ES$7,$B105,INPUT!$F$195:$ES$195)</f>
        <v>#VALUE!</v>
      </c>
      <c r="J105" s="111"/>
      <c r="K105" s="103"/>
      <c r="L105" s="86"/>
      <c r="M105" s="104">
        <v>2</v>
      </c>
      <c r="N105" s="105"/>
      <c r="Q105" s="110"/>
      <c r="R105" s="107" t="e">
        <f>HLOOKUP(B105,INPUT!$N$7:$CK$8,2,FALSE)</f>
        <v>#N/A</v>
      </c>
      <c r="S105" s="108">
        <f>SUMIF(INPUT!$O$7:$CK$7,$B105,INPUT!$O$188:$CK$188)+SUMIF(INPUT!$O$7:$CK$7,$B105,INPUT!$O$189:$CK$189)</f>
        <v>0</v>
      </c>
      <c r="T105" s="108"/>
      <c r="U105" s="108">
        <f t="shared" si="19"/>
        <v>0</v>
      </c>
      <c r="V105" s="108">
        <f>IFERROR(IF(R105="Forecast",HLOOKUP(B105,INPUT!$R$187:$ES$189,3,FALSE),0),0)</f>
        <v>0</v>
      </c>
    </row>
    <row r="106" spans="1:22" hidden="1" outlineLevel="1">
      <c r="A106" s="44">
        <f t="shared" si="16"/>
        <v>2026</v>
      </c>
      <c r="B106" s="99">
        <f t="shared" si="17"/>
        <v>46235</v>
      </c>
      <c r="C106" s="111"/>
      <c r="D106" s="109"/>
      <c r="E106" s="100">
        <f>'RevReq-E'!AG195*1000</f>
        <v>0</v>
      </c>
      <c r="F106" s="100">
        <f t="shared" si="18"/>
        <v>0</v>
      </c>
      <c r="G106" s="79"/>
      <c r="H106" s="111"/>
      <c r="I106" s="102" t="e">
        <f>SUMIF(INPUT!$F$7:$ES$7,$B106,INPUT!$F$195:$ES$195)</f>
        <v>#VALUE!</v>
      </c>
      <c r="J106" s="111"/>
      <c r="K106" s="103"/>
      <c r="L106" s="86"/>
      <c r="M106" s="104">
        <v>2</v>
      </c>
      <c r="N106" s="105"/>
      <c r="Q106" s="110"/>
      <c r="R106" s="107" t="e">
        <f>HLOOKUP(B106,INPUT!$N$7:$CK$8,2,FALSE)</f>
        <v>#N/A</v>
      </c>
      <c r="S106" s="108">
        <f>SUMIF(INPUT!$O$7:$CK$7,$B106,INPUT!$O$188:$CK$188)+SUMIF(INPUT!$O$7:$CK$7,$B106,INPUT!$O$189:$CK$189)</f>
        <v>0</v>
      </c>
      <c r="T106" s="108"/>
      <c r="U106" s="108">
        <f t="shared" si="19"/>
        <v>0</v>
      </c>
      <c r="V106" s="108">
        <f>IFERROR(IF(R106="Forecast",HLOOKUP(B106,INPUT!$R$187:$ES$189,3,FALSE),0),0)</f>
        <v>0</v>
      </c>
    </row>
    <row r="107" spans="1:22" hidden="1" outlineLevel="1">
      <c r="A107" s="44">
        <f t="shared" si="16"/>
        <v>2026</v>
      </c>
      <c r="B107" s="99">
        <f t="shared" si="17"/>
        <v>46266</v>
      </c>
      <c r="C107" s="111"/>
      <c r="D107" s="109"/>
      <c r="E107" s="100">
        <f>'RevReq-E'!AG196*1000</f>
        <v>0</v>
      </c>
      <c r="F107" s="100">
        <f t="shared" si="18"/>
        <v>0</v>
      </c>
      <c r="G107" s="79"/>
      <c r="H107" s="111"/>
      <c r="I107" s="102" t="e">
        <f>SUMIF(INPUT!$F$7:$ES$7,$B107,INPUT!$F$195:$ES$195)</f>
        <v>#VALUE!</v>
      </c>
      <c r="J107" s="111"/>
      <c r="K107" s="103"/>
      <c r="L107" s="86"/>
      <c r="M107" s="104">
        <v>2</v>
      </c>
      <c r="N107" s="105"/>
      <c r="Q107" s="110"/>
      <c r="R107" s="107" t="e">
        <f>HLOOKUP(B107,INPUT!$N$7:$CK$8,2,FALSE)</f>
        <v>#N/A</v>
      </c>
      <c r="S107" s="108">
        <f>SUMIF(INPUT!$O$7:$CK$7,$B107,INPUT!$O$188:$CK$188)+SUMIF(INPUT!$O$7:$CK$7,$B107,INPUT!$O$189:$CK$189)</f>
        <v>0</v>
      </c>
      <c r="T107" s="108"/>
      <c r="U107" s="108">
        <f t="shared" si="19"/>
        <v>0</v>
      </c>
      <c r="V107" s="108">
        <f>IFERROR(IF(R107="Forecast",HLOOKUP(B107,INPUT!$R$187:$ES$189,3,FALSE),0),0)</f>
        <v>0</v>
      </c>
    </row>
    <row r="108" spans="1:22" hidden="1" outlineLevel="1">
      <c r="A108" s="44">
        <f t="shared" si="16"/>
        <v>2026</v>
      </c>
      <c r="B108" s="99">
        <f t="shared" si="17"/>
        <v>46296</v>
      </c>
      <c r="C108" s="111"/>
      <c r="D108" s="109"/>
      <c r="E108" s="100">
        <f>'RevReq-E'!AG197*1000</f>
        <v>0</v>
      </c>
      <c r="F108" s="100">
        <f t="shared" si="18"/>
        <v>0</v>
      </c>
      <c r="G108" s="79"/>
      <c r="H108" s="111"/>
      <c r="I108" s="102" t="e">
        <f>SUMIF(INPUT!$F$7:$ES$7,$B108,INPUT!$F$195:$ES$195)</f>
        <v>#VALUE!</v>
      </c>
      <c r="J108" s="111"/>
      <c r="K108" s="103"/>
      <c r="L108" s="86"/>
      <c r="M108" s="104">
        <v>2</v>
      </c>
      <c r="N108" s="105"/>
      <c r="Q108" s="110"/>
      <c r="R108" s="107" t="e">
        <f>HLOOKUP(B108,INPUT!$N$7:$CK$8,2,FALSE)</f>
        <v>#N/A</v>
      </c>
      <c r="S108" s="108">
        <f>SUMIF(INPUT!$O$7:$CK$7,$B108,INPUT!$O$188:$CK$188)+SUMIF(INPUT!$O$7:$CK$7,$B108,INPUT!$O$189:$CK$189)</f>
        <v>0</v>
      </c>
      <c r="T108" s="108"/>
      <c r="U108" s="108">
        <f t="shared" si="19"/>
        <v>0</v>
      </c>
      <c r="V108" s="108">
        <f>IFERROR(IF(R108="Forecast",HLOOKUP(B108,INPUT!$R$187:$ES$189,3,FALSE),0),0)</f>
        <v>0</v>
      </c>
    </row>
    <row r="109" spans="1:22" hidden="1" outlineLevel="1">
      <c r="A109" s="44">
        <f t="shared" si="16"/>
        <v>2026</v>
      </c>
      <c r="B109" s="99">
        <f t="shared" si="17"/>
        <v>46327</v>
      </c>
      <c r="C109" s="111"/>
      <c r="D109" s="109"/>
      <c r="E109" s="100">
        <f>'RevReq-E'!AG198*1000</f>
        <v>0</v>
      </c>
      <c r="F109" s="100">
        <f t="shared" si="18"/>
        <v>0</v>
      </c>
      <c r="G109" s="79"/>
      <c r="H109" s="111"/>
      <c r="I109" s="102" t="e">
        <f>SUMIF(INPUT!$F$7:$ES$7,$B109,INPUT!$F$195:$ES$195)</f>
        <v>#VALUE!</v>
      </c>
      <c r="J109" s="111"/>
      <c r="K109" s="103"/>
      <c r="L109" s="86"/>
      <c r="M109" s="104">
        <v>1</v>
      </c>
      <c r="N109" s="105"/>
      <c r="Q109" s="110"/>
      <c r="R109" s="107" t="e">
        <f>HLOOKUP(B109,INPUT!$N$7:$CK$8,2,FALSE)</f>
        <v>#N/A</v>
      </c>
      <c r="S109" s="108">
        <f>SUMIF(INPUT!$O$7:$CK$7,$B109,INPUT!$O$188:$CK$188)+SUMIF(INPUT!$O$7:$CK$7,$B109,INPUT!$O$189:$CK$189)</f>
        <v>0</v>
      </c>
      <c r="T109" s="108"/>
      <c r="U109" s="108">
        <f t="shared" si="19"/>
        <v>0</v>
      </c>
      <c r="V109" s="108">
        <f>IFERROR(IF(R109="Forecast",HLOOKUP(B109,INPUT!$R$187:$ES$189,3,FALSE),0),0)</f>
        <v>0</v>
      </c>
    </row>
    <row r="110" spans="1:22" hidden="1" outlineLevel="1">
      <c r="A110" s="44">
        <f t="shared" si="16"/>
        <v>2026</v>
      </c>
      <c r="B110" s="99">
        <f t="shared" si="17"/>
        <v>46357</v>
      </c>
      <c r="C110" s="111"/>
      <c r="D110" s="109"/>
      <c r="E110" s="100">
        <f>'RevReq-E'!AG199*1000</f>
        <v>0</v>
      </c>
      <c r="F110" s="100">
        <f t="shared" si="18"/>
        <v>0</v>
      </c>
      <c r="G110" s="79"/>
      <c r="H110" s="111"/>
      <c r="I110" s="102" t="e">
        <f>SUMIF(INPUT!$F$7:$ES$7,$B110,INPUT!$F$195:$ES$195)</f>
        <v>#VALUE!</v>
      </c>
      <c r="J110" s="111"/>
      <c r="K110" s="103"/>
      <c r="L110" s="86"/>
      <c r="M110" s="104">
        <v>2</v>
      </c>
      <c r="N110" s="105"/>
      <c r="Q110" s="110"/>
      <c r="R110" s="107" t="e">
        <f>HLOOKUP(B110,INPUT!$N$7:$CK$8,2,FALSE)</f>
        <v>#N/A</v>
      </c>
      <c r="S110" s="108">
        <f>SUMIF(INPUT!$O$7:$CK$7,$B110,INPUT!$O$188:$CK$188)+SUMIF(INPUT!$O$7:$CK$7,$B110,INPUT!$O$189:$CK$189)</f>
        <v>0</v>
      </c>
      <c r="T110" s="108"/>
      <c r="U110" s="108">
        <f t="shared" si="19"/>
        <v>0</v>
      </c>
      <c r="V110" s="108">
        <f>IFERROR(IF(R110="Forecast",HLOOKUP(B110,INPUT!$R$187:$ES$189,3,FALSE),0),0)</f>
        <v>0</v>
      </c>
    </row>
    <row r="111" spans="1:22" hidden="1" outlineLevel="1">
      <c r="A111" s="44">
        <f t="shared" si="16"/>
        <v>2027</v>
      </c>
      <c r="B111" s="99">
        <f t="shared" si="17"/>
        <v>46388</v>
      </c>
      <c r="C111" s="111"/>
      <c r="D111" s="109"/>
      <c r="E111" s="100">
        <f>'RevReq-E'!AG200*1000</f>
        <v>0</v>
      </c>
      <c r="F111" s="100">
        <f t="shared" si="18"/>
        <v>0</v>
      </c>
      <c r="G111" s="79"/>
      <c r="H111" s="111"/>
      <c r="I111" s="102" t="e">
        <f>SUMIF(INPUT!$F$7:$ES$7,$B111,INPUT!$F$195:$ES$195)</f>
        <v>#VALUE!</v>
      </c>
      <c r="J111" s="111"/>
      <c r="K111" s="103"/>
      <c r="L111" s="86"/>
      <c r="M111" s="104">
        <v>2</v>
      </c>
      <c r="N111" s="105"/>
      <c r="Q111" s="110"/>
      <c r="R111" s="107" t="e">
        <f>HLOOKUP(B111,INPUT!$N$7:$CK$8,2,FALSE)</f>
        <v>#N/A</v>
      </c>
      <c r="S111" s="108">
        <f>SUMIF(INPUT!$O$7:$CK$7,$B111,INPUT!$O$188:$CK$188)+SUMIF(INPUT!$O$7:$CK$7,$B111,INPUT!$O$189:$CK$189)</f>
        <v>0</v>
      </c>
      <c r="T111" s="108"/>
      <c r="U111" s="108">
        <f t="shared" si="19"/>
        <v>0</v>
      </c>
      <c r="V111" s="108">
        <f>IFERROR(IF(R111="Forecast",HLOOKUP(B111,INPUT!$R$187:$ES$189,3,FALSE),0),0)</f>
        <v>0</v>
      </c>
    </row>
    <row r="112" spans="1:22" hidden="1" outlineLevel="1">
      <c r="A112" s="44">
        <f t="shared" si="16"/>
        <v>2027</v>
      </c>
      <c r="B112" s="99">
        <f t="shared" si="17"/>
        <v>46419</v>
      </c>
      <c r="C112" s="111"/>
      <c r="D112" s="109"/>
      <c r="E112" s="100">
        <f>'RevReq-E'!AG201*1000</f>
        <v>0</v>
      </c>
      <c r="F112" s="100">
        <f t="shared" si="18"/>
        <v>0</v>
      </c>
      <c r="G112" s="79"/>
      <c r="H112" s="111"/>
      <c r="I112" s="102" t="e">
        <f>SUMIF(INPUT!$F$7:$ES$7,$B112,INPUT!$F$195:$ES$195)</f>
        <v>#VALUE!</v>
      </c>
      <c r="J112" s="111"/>
      <c r="K112" s="103"/>
      <c r="L112" s="86"/>
      <c r="M112" s="104">
        <v>2</v>
      </c>
      <c r="N112" s="105"/>
      <c r="Q112" s="110"/>
      <c r="R112" s="107" t="e">
        <f>HLOOKUP(B112,INPUT!$N$7:$CK$8,2,FALSE)</f>
        <v>#N/A</v>
      </c>
      <c r="S112" s="108">
        <f>SUMIF(INPUT!$O$7:$CK$7,$B112,INPUT!$O$188:$CK$188)+SUMIF(INPUT!$O$7:$CK$7,$B112,INPUT!$O$189:$CK$189)</f>
        <v>0</v>
      </c>
      <c r="T112" s="108"/>
      <c r="U112" s="108">
        <f t="shared" si="19"/>
        <v>0</v>
      </c>
      <c r="V112" s="108">
        <f>IFERROR(IF(R112="Forecast",HLOOKUP(B112,INPUT!$R$187:$ES$189,3,FALSE),0),0)</f>
        <v>0</v>
      </c>
    </row>
    <row r="113" spans="1:22" hidden="1" outlineLevel="1">
      <c r="A113" s="44">
        <f t="shared" si="16"/>
        <v>2027</v>
      </c>
      <c r="B113" s="99">
        <f t="shared" si="17"/>
        <v>46447</v>
      </c>
      <c r="C113" s="111"/>
      <c r="D113" s="109"/>
      <c r="E113" s="100">
        <f>'RevReq-E'!AG202*1000</f>
        <v>0</v>
      </c>
      <c r="F113" s="100">
        <f t="shared" si="18"/>
        <v>0</v>
      </c>
      <c r="G113" s="79"/>
      <c r="H113" s="111"/>
      <c r="I113" s="102" t="e">
        <f>SUMIF(INPUT!$F$7:$ES$7,$B113,INPUT!$F$195:$ES$195)</f>
        <v>#VALUE!</v>
      </c>
      <c r="J113" s="111"/>
      <c r="K113" s="103"/>
      <c r="L113" s="86"/>
      <c r="M113" s="104">
        <v>2</v>
      </c>
      <c r="N113" s="105"/>
      <c r="Q113" s="110"/>
      <c r="R113" s="107" t="e">
        <f>HLOOKUP(B113,INPUT!$N$7:$CK$8,2,FALSE)</f>
        <v>#N/A</v>
      </c>
      <c r="S113" s="108">
        <f>SUMIF(INPUT!$O$7:$CK$7,$B113,INPUT!$O$188:$CK$188)+SUMIF(INPUT!$O$7:$CK$7,$B113,INPUT!$O$189:$CK$189)</f>
        <v>0</v>
      </c>
      <c r="T113" s="108"/>
      <c r="U113" s="108">
        <f t="shared" si="19"/>
        <v>0</v>
      </c>
      <c r="V113" s="108">
        <f>IFERROR(IF(R113="Forecast",HLOOKUP(B113,INPUT!$R$187:$ES$189,3,FALSE),0),0)</f>
        <v>0</v>
      </c>
    </row>
    <row r="114" spans="1:22" hidden="1" outlineLevel="1">
      <c r="A114" s="44">
        <f t="shared" si="16"/>
        <v>2027</v>
      </c>
      <c r="B114" s="99">
        <f t="shared" si="17"/>
        <v>46478</v>
      </c>
      <c r="C114" s="111"/>
      <c r="D114" s="109"/>
      <c r="E114" s="100">
        <f>'RevReq-E'!AG203*1000</f>
        <v>0</v>
      </c>
      <c r="F114" s="100">
        <f t="shared" si="18"/>
        <v>0</v>
      </c>
      <c r="G114" s="79"/>
      <c r="H114" s="111"/>
      <c r="I114" s="102" t="e">
        <f>SUMIF(INPUT!$F$7:$ES$7,$B114,INPUT!$F$195:$ES$195)</f>
        <v>#VALUE!</v>
      </c>
      <c r="J114" s="111"/>
      <c r="K114" s="103"/>
      <c r="L114" s="86"/>
      <c r="M114" s="104">
        <v>1</v>
      </c>
      <c r="N114" s="105"/>
      <c r="Q114" s="110"/>
      <c r="R114" s="107" t="e">
        <f>HLOOKUP(B114,INPUT!$N$7:$CK$8,2,FALSE)</f>
        <v>#N/A</v>
      </c>
      <c r="S114" s="108">
        <f>SUMIF(INPUT!$O$7:$CK$7,$B114,INPUT!$O$188:$CK$188)+SUMIF(INPUT!$O$7:$CK$7,$B114,INPUT!$O$189:$CK$189)</f>
        <v>0</v>
      </c>
      <c r="T114" s="108"/>
      <c r="U114" s="108">
        <f t="shared" si="19"/>
        <v>0</v>
      </c>
      <c r="V114" s="108">
        <f>IFERROR(IF(R114="Forecast",HLOOKUP(B114,INPUT!$R$187:$ES$189,3,FALSE),0),0)</f>
        <v>0</v>
      </c>
    </row>
    <row r="115" spans="1:22" hidden="1" outlineLevel="1">
      <c r="A115" s="44">
        <f t="shared" si="16"/>
        <v>2027</v>
      </c>
      <c r="B115" s="99">
        <f t="shared" si="17"/>
        <v>46508</v>
      </c>
      <c r="C115" s="111"/>
      <c r="D115" s="109"/>
      <c r="E115" s="100">
        <f>'RevReq-E'!AG204*1000</f>
        <v>0</v>
      </c>
      <c r="F115" s="100">
        <f t="shared" si="18"/>
        <v>0</v>
      </c>
      <c r="G115" s="79"/>
      <c r="H115" s="111"/>
      <c r="I115" s="102" t="e">
        <f>SUMIF(INPUT!$F$7:$ES$7,$B115,INPUT!$F$195:$ES$195)</f>
        <v>#VALUE!</v>
      </c>
      <c r="J115" s="111"/>
      <c r="K115" s="103"/>
      <c r="L115" s="86"/>
      <c r="M115" s="104">
        <v>2</v>
      </c>
      <c r="N115" s="105"/>
      <c r="Q115" s="110"/>
      <c r="R115" s="107" t="e">
        <f>HLOOKUP(B115,INPUT!$N$7:$CK$8,2,FALSE)</f>
        <v>#N/A</v>
      </c>
      <c r="S115" s="108">
        <f>SUMIF(INPUT!$O$7:$CK$7,$B115,INPUT!$O$188:$CK$188)+SUMIF(INPUT!$O$7:$CK$7,$B115,INPUT!$O$189:$CK$189)</f>
        <v>0</v>
      </c>
      <c r="T115" s="108"/>
      <c r="U115" s="108">
        <f t="shared" si="19"/>
        <v>0</v>
      </c>
      <c r="V115" s="108">
        <f>IFERROR(IF(R115="Forecast",HLOOKUP(B115,INPUT!$R$187:$ES$189,3,FALSE),0),0)</f>
        <v>0</v>
      </c>
    </row>
    <row r="116" spans="1:22" hidden="1" outlineLevel="1">
      <c r="A116" s="44">
        <f t="shared" si="16"/>
        <v>2027</v>
      </c>
      <c r="B116" s="99">
        <f t="shared" si="17"/>
        <v>46539</v>
      </c>
      <c r="C116" s="111"/>
      <c r="D116" s="109"/>
      <c r="E116" s="100">
        <f>'RevReq-E'!AG205*1000</f>
        <v>0</v>
      </c>
      <c r="F116" s="100">
        <f t="shared" si="18"/>
        <v>0</v>
      </c>
      <c r="G116" s="79"/>
      <c r="H116" s="111"/>
      <c r="I116" s="102" t="e">
        <f>SUMIF(INPUT!$F$7:$ES$7,$B116,INPUT!$F$195:$ES$195)</f>
        <v>#VALUE!</v>
      </c>
      <c r="J116" s="111"/>
      <c r="K116" s="103"/>
      <c r="L116" s="86"/>
      <c r="M116" s="104">
        <v>2</v>
      </c>
      <c r="N116" s="105"/>
      <c r="Q116" s="110"/>
      <c r="R116" s="107" t="e">
        <f>HLOOKUP(B116,INPUT!$N$7:$CK$8,2,FALSE)</f>
        <v>#N/A</v>
      </c>
      <c r="S116" s="108">
        <f>SUMIF(INPUT!$O$7:$CK$7,$B116,INPUT!$O$188:$CK$188)+SUMIF(INPUT!$O$7:$CK$7,$B116,INPUT!$O$189:$CK$189)</f>
        <v>0</v>
      </c>
      <c r="T116" s="108"/>
      <c r="U116" s="108">
        <f t="shared" si="19"/>
        <v>0</v>
      </c>
      <c r="V116" s="108">
        <f>IFERROR(IF(R116="Forecast",HLOOKUP(B116,INPUT!$R$187:$ES$189,3,FALSE),0),0)</f>
        <v>0</v>
      </c>
    </row>
    <row r="117" spans="1:22" hidden="1" outlineLevel="1">
      <c r="A117" s="44">
        <f t="shared" si="16"/>
        <v>2027</v>
      </c>
      <c r="B117" s="99">
        <f t="shared" si="17"/>
        <v>46569</v>
      </c>
      <c r="C117" s="111"/>
      <c r="D117" s="109"/>
      <c r="E117" s="100">
        <f>'RevReq-E'!AG206*1000</f>
        <v>0</v>
      </c>
      <c r="F117" s="100">
        <f t="shared" si="18"/>
        <v>0</v>
      </c>
      <c r="G117" s="79"/>
      <c r="H117" s="111"/>
      <c r="I117" s="102" t="e">
        <f>SUMIF(INPUT!$F$7:$ES$7,$B117,INPUT!$F$195:$ES$195)</f>
        <v>#VALUE!</v>
      </c>
      <c r="J117" s="111"/>
      <c r="K117" s="103"/>
      <c r="L117" s="86"/>
      <c r="M117" s="104">
        <v>2</v>
      </c>
      <c r="N117" s="105"/>
      <c r="Q117" s="110"/>
      <c r="R117" s="107" t="e">
        <f>HLOOKUP(B117,INPUT!$N$7:$CK$8,2,FALSE)</f>
        <v>#N/A</v>
      </c>
      <c r="S117" s="108">
        <f>SUMIF(INPUT!$O$7:$CK$7,$B117,INPUT!$O$188:$CK$188)+SUMIF(INPUT!$O$7:$CK$7,$B117,INPUT!$O$189:$CK$189)</f>
        <v>0</v>
      </c>
      <c r="T117" s="108"/>
      <c r="U117" s="108">
        <f t="shared" si="19"/>
        <v>0</v>
      </c>
      <c r="V117" s="108">
        <f>IFERROR(IF(R117="Forecast",HLOOKUP(B117,INPUT!$R$187:$ES$189,3,FALSE),0),0)</f>
        <v>0</v>
      </c>
    </row>
    <row r="118" spans="1:22" hidden="1" outlineLevel="1">
      <c r="A118" s="44">
        <f t="shared" si="16"/>
        <v>2027</v>
      </c>
      <c r="B118" s="99">
        <f t="shared" si="17"/>
        <v>46600</v>
      </c>
      <c r="C118" s="111"/>
      <c r="D118" s="109"/>
      <c r="E118" s="100">
        <f>'RevReq-E'!AG207*1000</f>
        <v>0</v>
      </c>
      <c r="F118" s="100">
        <f t="shared" si="18"/>
        <v>0</v>
      </c>
      <c r="G118" s="79"/>
      <c r="H118" s="111"/>
      <c r="I118" s="102" t="e">
        <f>SUMIF(INPUT!$F$7:$ES$7,$B118,INPUT!$F$195:$ES$195)</f>
        <v>#VALUE!</v>
      </c>
      <c r="J118" s="111"/>
      <c r="K118" s="103"/>
      <c r="L118" s="86"/>
      <c r="M118" s="104">
        <v>2</v>
      </c>
      <c r="N118" s="105"/>
      <c r="Q118" s="110"/>
      <c r="R118" s="107" t="e">
        <f>HLOOKUP(B118,INPUT!$N$7:$CK$8,2,FALSE)</f>
        <v>#N/A</v>
      </c>
      <c r="S118" s="108">
        <f>SUMIF(INPUT!$O$7:$CK$7,$B118,INPUT!$O$188:$CK$188)+SUMIF(INPUT!$O$7:$CK$7,$B118,INPUT!$O$189:$CK$189)</f>
        <v>0</v>
      </c>
      <c r="T118" s="108"/>
      <c r="U118" s="108">
        <f t="shared" si="19"/>
        <v>0</v>
      </c>
      <c r="V118" s="108">
        <f>IFERROR(IF(R118="Forecast",HLOOKUP(B118,INPUT!$R$187:$ES$189,3,FALSE),0),0)</f>
        <v>0</v>
      </c>
    </row>
    <row r="119" spans="1:22" hidden="1" outlineLevel="1">
      <c r="A119" s="44">
        <f t="shared" si="16"/>
        <v>2027</v>
      </c>
      <c r="B119" s="99">
        <f t="shared" si="17"/>
        <v>46631</v>
      </c>
      <c r="C119" s="111"/>
      <c r="D119" s="109"/>
      <c r="E119" s="100">
        <f>'RevReq-E'!AG208*1000</f>
        <v>0</v>
      </c>
      <c r="F119" s="100">
        <f t="shared" si="18"/>
        <v>0</v>
      </c>
      <c r="G119" s="79"/>
      <c r="H119" s="111"/>
      <c r="I119" s="102" t="e">
        <f>SUMIF(INPUT!$F$7:$ES$7,$B119,INPUT!$F$195:$ES$195)</f>
        <v>#VALUE!</v>
      </c>
      <c r="J119" s="111"/>
      <c r="K119" s="103"/>
      <c r="L119" s="86"/>
      <c r="M119" s="104">
        <v>1</v>
      </c>
      <c r="N119" s="105"/>
      <c r="Q119" s="110"/>
      <c r="R119" s="107" t="e">
        <f>HLOOKUP(B119,INPUT!$N$7:$CK$8,2,FALSE)</f>
        <v>#N/A</v>
      </c>
      <c r="S119" s="108">
        <f>SUMIF(INPUT!$O$7:$CK$7,$B119,INPUT!$O$188:$CK$188)+SUMIF(INPUT!$O$7:$CK$7,$B119,INPUT!$O$189:$CK$189)</f>
        <v>0</v>
      </c>
      <c r="T119" s="108"/>
      <c r="U119" s="108">
        <f t="shared" si="19"/>
        <v>0</v>
      </c>
      <c r="V119" s="108">
        <f>IFERROR(IF(R119="Forecast",HLOOKUP(B119,INPUT!$R$187:$ES$189,3,FALSE),0),0)</f>
        <v>0</v>
      </c>
    </row>
    <row r="120" spans="1:22" hidden="1" outlineLevel="1">
      <c r="A120" s="44">
        <f t="shared" si="16"/>
        <v>2027</v>
      </c>
      <c r="B120" s="99">
        <f t="shared" si="17"/>
        <v>46661</v>
      </c>
      <c r="C120" s="111"/>
      <c r="D120" s="109"/>
      <c r="E120" s="100">
        <f>'RevReq-E'!AG209*1000</f>
        <v>0</v>
      </c>
      <c r="F120" s="100">
        <f t="shared" si="18"/>
        <v>0</v>
      </c>
      <c r="G120" s="79"/>
      <c r="H120" s="111"/>
      <c r="I120" s="102" t="e">
        <f>SUMIF(INPUT!$F$7:$ES$7,$B120,INPUT!$F$195:$ES$195)</f>
        <v>#VALUE!</v>
      </c>
      <c r="J120" s="111"/>
      <c r="K120" s="103"/>
      <c r="L120" s="86"/>
      <c r="M120" s="104">
        <v>2</v>
      </c>
      <c r="N120" s="105"/>
      <c r="Q120" s="110"/>
      <c r="R120" s="107" t="e">
        <f>HLOOKUP(B120,INPUT!$N$7:$CK$8,2,FALSE)</f>
        <v>#N/A</v>
      </c>
      <c r="S120" s="108">
        <f>SUMIF(INPUT!$O$7:$CK$7,$B120,INPUT!$O$188:$CK$188)+SUMIF(INPUT!$O$7:$CK$7,$B120,INPUT!$O$189:$CK$189)</f>
        <v>0</v>
      </c>
      <c r="T120" s="108"/>
      <c r="U120" s="108">
        <f t="shared" si="19"/>
        <v>0</v>
      </c>
      <c r="V120" s="108">
        <f>IFERROR(IF(R120="Forecast",HLOOKUP(B120,INPUT!$R$187:$ES$189,3,FALSE),0),0)</f>
        <v>0</v>
      </c>
    </row>
    <row r="121" spans="1:22" hidden="1" outlineLevel="1">
      <c r="A121" s="44">
        <f t="shared" si="16"/>
        <v>2027</v>
      </c>
      <c r="B121" s="99">
        <f t="shared" si="17"/>
        <v>46692</v>
      </c>
      <c r="C121" s="111"/>
      <c r="D121" s="109"/>
      <c r="E121" s="100">
        <f>'RevReq-E'!AG210*1000</f>
        <v>0</v>
      </c>
      <c r="F121" s="100">
        <f t="shared" si="18"/>
        <v>0</v>
      </c>
      <c r="G121" s="79"/>
      <c r="H121" s="111"/>
      <c r="I121" s="102" t="e">
        <f>SUMIF(INPUT!$F$7:$ES$7,$B121,INPUT!$F$195:$ES$195)</f>
        <v>#VALUE!</v>
      </c>
      <c r="J121" s="111"/>
      <c r="K121" s="103"/>
      <c r="L121" s="86"/>
      <c r="M121" s="104">
        <v>2</v>
      </c>
      <c r="N121" s="105"/>
      <c r="Q121" s="110"/>
      <c r="R121" s="107" t="e">
        <f>HLOOKUP(B121,INPUT!$N$7:$CK$8,2,FALSE)</f>
        <v>#N/A</v>
      </c>
      <c r="S121" s="108">
        <f>SUMIF(INPUT!$O$7:$CK$7,$B121,INPUT!$O$188:$CK$188)+SUMIF(INPUT!$O$7:$CK$7,$B121,INPUT!$O$189:$CK$189)</f>
        <v>0</v>
      </c>
      <c r="T121" s="108"/>
      <c r="U121" s="108">
        <f t="shared" si="19"/>
        <v>0</v>
      </c>
      <c r="V121" s="108">
        <f>IFERROR(IF(R121="Forecast",HLOOKUP(B121,INPUT!$R$187:$ES$189,3,FALSE),0),0)</f>
        <v>0</v>
      </c>
    </row>
    <row r="122" spans="1:22" hidden="1" outlineLevel="1">
      <c r="A122" s="44">
        <f t="shared" si="16"/>
        <v>2027</v>
      </c>
      <c r="B122" s="99">
        <f t="shared" si="17"/>
        <v>46722</v>
      </c>
      <c r="C122" s="111"/>
      <c r="D122" s="109"/>
      <c r="E122" s="100">
        <f>'RevReq-E'!AG211*1000</f>
        <v>0</v>
      </c>
      <c r="F122" s="100">
        <f t="shared" si="18"/>
        <v>0</v>
      </c>
      <c r="G122" s="79"/>
      <c r="H122" s="111"/>
      <c r="I122" s="102" t="e">
        <f>SUMIF(INPUT!$F$7:$ES$7,$B122,INPUT!$F$195:$ES$195)</f>
        <v>#VALUE!</v>
      </c>
      <c r="J122" s="111"/>
      <c r="K122" s="103"/>
      <c r="L122" s="86"/>
      <c r="M122" s="104">
        <v>2</v>
      </c>
      <c r="N122" s="105"/>
      <c r="Q122" s="110"/>
      <c r="R122" s="107" t="e">
        <f>HLOOKUP(B122,INPUT!$N$7:$CK$8,2,FALSE)</f>
        <v>#N/A</v>
      </c>
      <c r="S122" s="108">
        <f>SUMIF(INPUT!$O$7:$CK$7,$B122,INPUT!$O$188:$CK$188)+SUMIF(INPUT!$O$7:$CK$7,$B122,INPUT!$O$189:$CK$189)</f>
        <v>0</v>
      </c>
      <c r="T122" s="108"/>
      <c r="U122" s="108">
        <f t="shared" si="19"/>
        <v>0</v>
      </c>
      <c r="V122" s="108">
        <f>IFERROR(IF(R122="Forecast",HLOOKUP(B122,INPUT!$R$187:$ES$189,3,FALSE),0),0)</f>
        <v>0</v>
      </c>
    </row>
    <row r="123" spans="1:22" hidden="1" outlineLevel="1">
      <c r="A123" s="44">
        <f t="shared" si="16"/>
        <v>2028</v>
      </c>
      <c r="B123" s="99">
        <f t="shared" si="17"/>
        <v>46753</v>
      </c>
      <c r="C123" s="111"/>
      <c r="D123" s="109"/>
      <c r="E123" s="100">
        <f>'RevReq-E'!AG212*1000</f>
        <v>0</v>
      </c>
      <c r="F123" s="100">
        <f t="shared" si="18"/>
        <v>0</v>
      </c>
      <c r="G123" s="79"/>
      <c r="H123" s="111"/>
      <c r="I123" s="102" t="e">
        <f>SUMIF(INPUT!$F$7:$ES$7,$B123,INPUT!$F$195:$ES$195)</f>
        <v>#VALUE!</v>
      </c>
      <c r="J123" s="111"/>
      <c r="K123" s="103"/>
      <c r="L123" s="86"/>
      <c r="M123" s="104">
        <v>2</v>
      </c>
      <c r="N123" s="105"/>
      <c r="Q123" s="110"/>
      <c r="R123" s="107" t="e">
        <f>HLOOKUP(B123,INPUT!$N$7:$CK$8,2,FALSE)</f>
        <v>#N/A</v>
      </c>
      <c r="S123" s="108">
        <f>SUMIF(INPUT!$O$7:$CK$7,$B123,INPUT!$O$188:$CK$188)+SUMIF(INPUT!$O$7:$CK$7,$B123,INPUT!$O$189:$CK$189)</f>
        <v>0</v>
      </c>
      <c r="T123" s="108"/>
      <c r="U123" s="108">
        <f t="shared" si="19"/>
        <v>0</v>
      </c>
      <c r="V123" s="108">
        <f>IFERROR(IF(R123="Forecast",HLOOKUP(B123,INPUT!$R$187:$ES$189,3,FALSE),0),0)</f>
        <v>0</v>
      </c>
    </row>
    <row r="124" spans="1:22" hidden="1" outlineLevel="1">
      <c r="A124" s="44">
        <f t="shared" si="16"/>
        <v>2028</v>
      </c>
      <c r="B124" s="99">
        <f t="shared" si="17"/>
        <v>46784</v>
      </c>
      <c r="C124" s="111"/>
      <c r="D124" s="109"/>
      <c r="E124" s="100">
        <f>'RevReq-E'!AG213*1000</f>
        <v>0</v>
      </c>
      <c r="F124" s="100">
        <f t="shared" si="18"/>
        <v>0</v>
      </c>
      <c r="G124" s="79"/>
      <c r="H124" s="111"/>
      <c r="I124" s="102" t="e">
        <f>SUMIF(INPUT!$F$7:$ES$7,$B124,INPUT!$F$195:$ES$195)</f>
        <v>#VALUE!</v>
      </c>
      <c r="J124" s="111"/>
      <c r="K124" s="103"/>
      <c r="L124" s="86"/>
      <c r="M124" s="104">
        <v>1</v>
      </c>
      <c r="N124" s="105"/>
      <c r="Q124" s="110"/>
      <c r="R124" s="107" t="e">
        <f>HLOOKUP(B124,INPUT!$N$7:$CK$8,2,FALSE)</f>
        <v>#N/A</v>
      </c>
      <c r="S124" s="108">
        <f>SUMIF(INPUT!$O$7:$CK$7,$B124,INPUT!$O$188:$CK$188)+SUMIF(INPUT!$O$7:$CK$7,$B124,INPUT!$O$189:$CK$189)</f>
        <v>0</v>
      </c>
      <c r="T124" s="108"/>
      <c r="U124" s="108">
        <f t="shared" si="19"/>
        <v>0</v>
      </c>
      <c r="V124" s="108">
        <f>IFERROR(IF(R124="Forecast",HLOOKUP(B124,INPUT!$R$187:$ES$189,3,FALSE),0),0)</f>
        <v>0</v>
      </c>
    </row>
    <row r="125" spans="1:22" hidden="1" outlineLevel="1">
      <c r="A125" s="44">
        <f t="shared" si="16"/>
        <v>2028</v>
      </c>
      <c r="B125" s="99">
        <f t="shared" si="17"/>
        <v>46813</v>
      </c>
      <c r="C125" s="111"/>
      <c r="D125" s="109"/>
      <c r="E125" s="100">
        <f>'RevReq-E'!AG214*1000</f>
        <v>0</v>
      </c>
      <c r="F125" s="100">
        <f t="shared" si="18"/>
        <v>0</v>
      </c>
      <c r="G125" s="79"/>
      <c r="H125" s="111"/>
      <c r="I125" s="102" t="e">
        <f>SUMIF(INPUT!$F$7:$ES$7,$B125,INPUT!$F$195:$ES$195)</f>
        <v>#VALUE!</v>
      </c>
      <c r="J125" s="111"/>
      <c r="K125" s="103"/>
      <c r="L125" s="86"/>
      <c r="M125" s="104">
        <v>2</v>
      </c>
      <c r="N125" s="105"/>
      <c r="Q125" s="110"/>
      <c r="R125" s="107" t="e">
        <f>HLOOKUP(B125,INPUT!$N$7:$CK$8,2,FALSE)</f>
        <v>#N/A</v>
      </c>
      <c r="S125" s="108">
        <f>SUMIF(INPUT!$O$7:$CK$7,$B125,INPUT!$O$188:$CK$188)+SUMIF(INPUT!$O$7:$CK$7,$B125,INPUT!$O$189:$CK$189)</f>
        <v>0</v>
      </c>
      <c r="T125" s="108"/>
      <c r="U125" s="108">
        <f t="shared" si="19"/>
        <v>0</v>
      </c>
      <c r="V125" s="108">
        <f>IFERROR(IF(R125="Forecast",HLOOKUP(B125,INPUT!$R$187:$ES$189,3,FALSE),0),0)</f>
        <v>0</v>
      </c>
    </row>
    <row r="126" spans="1:22" hidden="1" outlineLevel="1">
      <c r="A126" s="44">
        <f t="shared" si="16"/>
        <v>2028</v>
      </c>
      <c r="B126" s="99">
        <f t="shared" si="17"/>
        <v>46844</v>
      </c>
      <c r="C126" s="111"/>
      <c r="D126" s="109"/>
      <c r="E126" s="100">
        <f>'RevReq-E'!AG215*1000</f>
        <v>0</v>
      </c>
      <c r="F126" s="100">
        <f t="shared" si="18"/>
        <v>0</v>
      </c>
      <c r="G126" s="79"/>
      <c r="H126" s="111"/>
      <c r="I126" s="102" t="e">
        <f>SUMIF(INPUT!$F$7:$ES$7,$B126,INPUT!$F$195:$ES$195)</f>
        <v>#VALUE!</v>
      </c>
      <c r="J126" s="111"/>
      <c r="K126" s="103"/>
      <c r="L126" s="86"/>
      <c r="M126" s="104">
        <v>2</v>
      </c>
      <c r="N126" s="105"/>
      <c r="Q126" s="110"/>
      <c r="R126" s="107" t="e">
        <f>HLOOKUP(B126,INPUT!$N$7:$CK$8,2,FALSE)</f>
        <v>#N/A</v>
      </c>
      <c r="S126" s="108">
        <f>SUMIF(INPUT!$O$7:$CK$7,$B126,INPUT!$O$188:$CK$188)+SUMIF(INPUT!$O$7:$CK$7,$B126,INPUT!$O$189:$CK$189)</f>
        <v>0</v>
      </c>
      <c r="T126" s="108"/>
      <c r="U126" s="108">
        <f t="shared" si="19"/>
        <v>0</v>
      </c>
      <c r="V126" s="108">
        <f>IFERROR(IF(R126="Forecast",HLOOKUP(B126,INPUT!$R$187:$ES$189,3,FALSE),0),0)</f>
        <v>0</v>
      </c>
    </row>
    <row r="127" spans="1:22" hidden="1" outlineLevel="1">
      <c r="A127" s="44">
        <f t="shared" si="16"/>
        <v>2028</v>
      </c>
      <c r="B127" s="99">
        <f t="shared" si="17"/>
        <v>46874</v>
      </c>
      <c r="C127" s="111"/>
      <c r="D127" s="109"/>
      <c r="E127" s="100">
        <f>'RevReq-E'!AG216*1000</f>
        <v>0</v>
      </c>
      <c r="F127" s="100">
        <f t="shared" si="18"/>
        <v>0</v>
      </c>
      <c r="G127" s="79"/>
      <c r="H127" s="111"/>
      <c r="I127" s="102" t="e">
        <f>SUMIF(INPUT!$F$7:$ES$7,$B127,INPUT!$F$195:$ES$195)</f>
        <v>#VALUE!</v>
      </c>
      <c r="J127" s="111"/>
      <c r="K127" s="103"/>
      <c r="L127" s="86"/>
      <c r="M127" s="104">
        <v>2</v>
      </c>
      <c r="N127" s="105"/>
      <c r="Q127" s="110"/>
      <c r="R127" s="107" t="e">
        <f>HLOOKUP(B127,INPUT!$N$7:$CK$8,2,FALSE)</f>
        <v>#N/A</v>
      </c>
      <c r="S127" s="108">
        <f>SUMIF(INPUT!$O$7:$CK$7,$B127,INPUT!$O$188:$CK$188)+SUMIF(INPUT!$O$7:$CK$7,$B127,INPUT!$O$189:$CK$189)</f>
        <v>0</v>
      </c>
      <c r="T127" s="108"/>
      <c r="U127" s="108">
        <f t="shared" si="19"/>
        <v>0</v>
      </c>
      <c r="V127" s="108">
        <f>IFERROR(IF(R127="Forecast",HLOOKUP(B127,INPUT!$R$187:$ES$189,3,FALSE),0),0)</f>
        <v>0</v>
      </c>
    </row>
    <row r="128" spans="1:22" hidden="1" outlineLevel="1">
      <c r="A128" s="44">
        <f t="shared" ref="A128:A191" si="20">YEAR(B128)</f>
        <v>2028</v>
      </c>
      <c r="B128" s="99">
        <f t="shared" si="17"/>
        <v>46905</v>
      </c>
      <c r="C128" s="111"/>
      <c r="D128" s="109"/>
      <c r="E128" s="100">
        <f>'RevReq-E'!AG217*1000</f>
        <v>0</v>
      </c>
      <c r="F128" s="100">
        <f t="shared" si="18"/>
        <v>0</v>
      </c>
      <c r="G128" s="79"/>
      <c r="H128" s="111"/>
      <c r="I128" s="102" t="e">
        <f>SUMIF(INPUT!$F$7:$ES$7,$B128,INPUT!$F$195:$ES$195)</f>
        <v>#VALUE!</v>
      </c>
      <c r="J128" s="111"/>
      <c r="K128" s="103"/>
      <c r="L128" s="86"/>
      <c r="M128" s="104">
        <v>2</v>
      </c>
      <c r="N128" s="105"/>
      <c r="Q128" s="110"/>
      <c r="R128" s="107" t="e">
        <f>HLOOKUP(B128,INPUT!$N$7:$CK$8,2,FALSE)</f>
        <v>#N/A</v>
      </c>
      <c r="S128" s="108">
        <f>SUMIF(INPUT!$O$7:$CK$7,$B128,INPUT!$O$188:$CK$188)+SUMIF(INPUT!$O$7:$CK$7,$B128,INPUT!$O$189:$CK$189)</f>
        <v>0</v>
      </c>
      <c r="T128" s="108"/>
      <c r="U128" s="108">
        <f t="shared" si="19"/>
        <v>0</v>
      </c>
      <c r="V128" s="108">
        <f>IFERROR(IF(R128="Forecast",HLOOKUP(B128,INPUT!$R$187:$ES$189,3,FALSE),0),0)</f>
        <v>0</v>
      </c>
    </row>
    <row r="129" spans="1:22" hidden="1" outlineLevel="1">
      <c r="A129" s="44">
        <f t="shared" si="20"/>
        <v>2028</v>
      </c>
      <c r="B129" s="99">
        <f t="shared" si="17"/>
        <v>46935</v>
      </c>
      <c r="C129" s="111"/>
      <c r="D129" s="109"/>
      <c r="E129" s="100">
        <f>'RevReq-E'!AG218*1000</f>
        <v>0</v>
      </c>
      <c r="F129" s="100">
        <f t="shared" si="18"/>
        <v>0</v>
      </c>
      <c r="G129" s="79"/>
      <c r="H129" s="111"/>
      <c r="I129" s="102" t="e">
        <f>SUMIF(INPUT!$F$7:$ES$7,$B129,INPUT!$F$195:$ES$195)</f>
        <v>#VALUE!</v>
      </c>
      <c r="J129" s="111"/>
      <c r="K129" s="103"/>
      <c r="L129" s="86"/>
      <c r="M129" s="104">
        <v>1</v>
      </c>
      <c r="N129" s="105"/>
      <c r="Q129" s="110"/>
      <c r="R129" s="107" t="e">
        <f>HLOOKUP(B129,INPUT!$N$7:$CK$8,2,FALSE)</f>
        <v>#N/A</v>
      </c>
      <c r="S129" s="108">
        <f>SUMIF(INPUT!$O$7:$CK$7,$B129,INPUT!$O$188:$CK$188)+SUMIF(INPUT!$O$7:$CK$7,$B129,INPUT!$O$189:$CK$189)</f>
        <v>0</v>
      </c>
      <c r="T129" s="108"/>
      <c r="U129" s="108">
        <f t="shared" si="19"/>
        <v>0</v>
      </c>
      <c r="V129" s="108">
        <f>IFERROR(IF(R129="Forecast",HLOOKUP(B129,INPUT!$R$187:$ES$189,3,FALSE),0),0)</f>
        <v>0</v>
      </c>
    </row>
    <row r="130" spans="1:22" hidden="1" outlineLevel="1">
      <c r="A130" s="44">
        <f t="shared" si="20"/>
        <v>2028</v>
      </c>
      <c r="B130" s="99">
        <f t="shared" si="17"/>
        <v>46966</v>
      </c>
      <c r="C130" s="111"/>
      <c r="D130" s="109"/>
      <c r="E130" s="100">
        <f>'RevReq-E'!AG219*1000</f>
        <v>0</v>
      </c>
      <c r="F130" s="100">
        <f t="shared" si="18"/>
        <v>0</v>
      </c>
      <c r="G130" s="79"/>
      <c r="H130" s="111"/>
      <c r="I130" s="102" t="e">
        <f>SUMIF(INPUT!$F$7:$ES$7,$B130,INPUT!$F$195:$ES$195)</f>
        <v>#VALUE!</v>
      </c>
      <c r="J130" s="111"/>
      <c r="K130" s="103"/>
      <c r="L130" s="86"/>
      <c r="M130" s="104">
        <v>2</v>
      </c>
      <c r="N130" s="105"/>
      <c r="Q130" s="110"/>
      <c r="R130" s="107" t="e">
        <f>HLOOKUP(B130,INPUT!$N$7:$CK$8,2,FALSE)</f>
        <v>#N/A</v>
      </c>
      <c r="S130" s="108">
        <f>SUMIF(INPUT!$O$7:$CK$7,$B130,INPUT!$O$188:$CK$188)+SUMIF(INPUT!$O$7:$CK$7,$B130,INPUT!$O$189:$CK$189)</f>
        <v>0</v>
      </c>
      <c r="T130" s="108"/>
      <c r="U130" s="108">
        <f t="shared" si="19"/>
        <v>0</v>
      </c>
      <c r="V130" s="108">
        <f>IFERROR(IF(R130="Forecast",HLOOKUP(B130,INPUT!$R$187:$ES$189,3,FALSE),0),0)</f>
        <v>0</v>
      </c>
    </row>
    <row r="131" spans="1:22" hidden="1" outlineLevel="1">
      <c r="A131" s="44">
        <f t="shared" si="20"/>
        <v>2028</v>
      </c>
      <c r="B131" s="99">
        <f t="shared" si="17"/>
        <v>46997</v>
      </c>
      <c r="C131" s="111"/>
      <c r="D131" s="109"/>
      <c r="E131" s="100">
        <f>'RevReq-E'!AG220*1000</f>
        <v>0</v>
      </c>
      <c r="F131" s="100">
        <f t="shared" si="18"/>
        <v>0</v>
      </c>
      <c r="G131" s="79"/>
      <c r="H131" s="111"/>
      <c r="I131" s="102" t="e">
        <f>SUMIF(INPUT!$F$7:$ES$7,$B131,INPUT!$F$195:$ES$195)</f>
        <v>#VALUE!</v>
      </c>
      <c r="J131" s="111"/>
      <c r="K131" s="103"/>
      <c r="L131" s="86"/>
      <c r="M131" s="104">
        <v>2</v>
      </c>
      <c r="N131" s="105"/>
      <c r="Q131" s="110"/>
      <c r="R131" s="107" t="e">
        <f>HLOOKUP(B131,INPUT!$N$7:$CK$8,2,FALSE)</f>
        <v>#N/A</v>
      </c>
      <c r="S131" s="108">
        <f>SUMIF(INPUT!$O$7:$CK$7,$B131,INPUT!$O$188:$CK$188)+SUMIF(INPUT!$O$7:$CK$7,$B131,INPUT!$O$189:$CK$189)</f>
        <v>0</v>
      </c>
      <c r="T131" s="108"/>
      <c r="U131" s="108">
        <f t="shared" si="19"/>
        <v>0</v>
      </c>
      <c r="V131" s="108">
        <f>IFERROR(IF(R131="Forecast",HLOOKUP(B131,INPUT!$R$187:$ES$189,3,FALSE),0),0)</f>
        <v>0</v>
      </c>
    </row>
    <row r="132" spans="1:22" hidden="1" outlineLevel="1">
      <c r="A132" s="44">
        <f t="shared" si="20"/>
        <v>2028</v>
      </c>
      <c r="B132" s="99">
        <f t="shared" si="17"/>
        <v>47027</v>
      </c>
      <c r="C132" s="111"/>
      <c r="D132" s="109"/>
      <c r="E132" s="100">
        <f>'RevReq-E'!AG221*1000</f>
        <v>0</v>
      </c>
      <c r="F132" s="100">
        <f t="shared" si="18"/>
        <v>0</v>
      </c>
      <c r="G132" s="79"/>
      <c r="H132" s="111"/>
      <c r="I132" s="102" t="e">
        <f>SUMIF(INPUT!$F$7:$ES$7,$B132,INPUT!$F$195:$ES$195)</f>
        <v>#VALUE!</v>
      </c>
      <c r="J132" s="111"/>
      <c r="K132" s="103"/>
      <c r="L132" s="86"/>
      <c r="M132" s="104">
        <v>2</v>
      </c>
      <c r="N132" s="105"/>
      <c r="Q132" s="110"/>
      <c r="R132" s="107" t="e">
        <f>HLOOKUP(B132,INPUT!$N$7:$CK$8,2,FALSE)</f>
        <v>#N/A</v>
      </c>
      <c r="S132" s="108">
        <f>SUMIF(INPUT!$O$7:$CK$7,$B132,INPUT!$O$188:$CK$188)+SUMIF(INPUT!$O$7:$CK$7,$B132,INPUT!$O$189:$CK$189)</f>
        <v>0</v>
      </c>
      <c r="T132" s="108"/>
      <c r="U132" s="108">
        <f t="shared" si="19"/>
        <v>0</v>
      </c>
      <c r="V132" s="108">
        <f>IFERROR(IF(R132="Forecast",HLOOKUP(B132,INPUT!$R$187:$ES$189,3,FALSE),0),0)</f>
        <v>0</v>
      </c>
    </row>
    <row r="133" spans="1:22" hidden="1" outlineLevel="1">
      <c r="A133" s="44">
        <f t="shared" si="20"/>
        <v>2028</v>
      </c>
      <c r="B133" s="99">
        <f t="shared" si="17"/>
        <v>47058</v>
      </c>
      <c r="C133" s="111"/>
      <c r="D133" s="109"/>
      <c r="E133" s="100">
        <f>'RevReq-E'!AG222*1000</f>
        <v>0</v>
      </c>
      <c r="F133" s="100">
        <f t="shared" si="18"/>
        <v>0</v>
      </c>
      <c r="G133" s="79"/>
      <c r="H133" s="111"/>
      <c r="I133" s="102" t="e">
        <f>SUMIF(INPUT!$F$7:$ES$7,$B133,INPUT!$F$195:$ES$195)</f>
        <v>#VALUE!</v>
      </c>
      <c r="J133" s="111"/>
      <c r="K133" s="103"/>
      <c r="L133" s="86"/>
      <c r="M133" s="104">
        <v>2</v>
      </c>
      <c r="N133" s="105"/>
      <c r="Q133" s="110"/>
      <c r="R133" s="107" t="e">
        <f>HLOOKUP(B133,INPUT!$N$7:$CK$8,2,FALSE)</f>
        <v>#N/A</v>
      </c>
      <c r="S133" s="108">
        <f>SUMIF(INPUT!$O$7:$CK$7,$B133,INPUT!$O$188:$CK$188)+SUMIF(INPUT!$O$7:$CK$7,$B133,INPUT!$O$189:$CK$189)</f>
        <v>0</v>
      </c>
      <c r="T133" s="108"/>
      <c r="U133" s="108">
        <f t="shared" si="19"/>
        <v>0</v>
      </c>
      <c r="V133" s="108">
        <f>IFERROR(IF(R133="Forecast",HLOOKUP(B133,INPUT!$R$187:$ES$189,3,FALSE),0),0)</f>
        <v>0</v>
      </c>
    </row>
    <row r="134" spans="1:22" hidden="1" outlineLevel="1">
      <c r="A134" s="44">
        <f t="shared" si="20"/>
        <v>2028</v>
      </c>
      <c r="B134" s="99">
        <f t="shared" si="17"/>
        <v>47088</v>
      </c>
      <c r="C134" s="111"/>
      <c r="D134" s="109"/>
      <c r="E134" s="100">
        <f>'RevReq-E'!AG223*1000</f>
        <v>0</v>
      </c>
      <c r="F134" s="100">
        <f t="shared" si="18"/>
        <v>0</v>
      </c>
      <c r="G134" s="79"/>
      <c r="H134" s="111"/>
      <c r="I134" s="102" t="e">
        <f>SUMIF(INPUT!$F$7:$ES$7,$B134,INPUT!$F$195:$ES$195)</f>
        <v>#VALUE!</v>
      </c>
      <c r="J134" s="111"/>
      <c r="K134" s="103"/>
      <c r="L134" s="86"/>
      <c r="M134" s="104">
        <v>1</v>
      </c>
      <c r="N134" s="105"/>
      <c r="Q134" s="110"/>
      <c r="R134" s="107" t="e">
        <f>HLOOKUP(B134,INPUT!$N$7:$CK$8,2,FALSE)</f>
        <v>#N/A</v>
      </c>
      <c r="S134" s="108">
        <f>SUMIF(INPUT!$O$7:$CK$7,$B134,INPUT!$O$188:$CK$188)+SUMIF(INPUT!$O$7:$CK$7,$B134,INPUT!$O$189:$CK$189)</f>
        <v>0</v>
      </c>
      <c r="T134" s="108"/>
      <c r="U134" s="108">
        <f t="shared" si="19"/>
        <v>0</v>
      </c>
      <c r="V134" s="108">
        <f>IFERROR(IF(R134="Forecast",HLOOKUP(B134,INPUT!$R$187:$ES$189,3,FALSE),0),0)</f>
        <v>0</v>
      </c>
    </row>
    <row r="135" spans="1:22" hidden="1" outlineLevel="1">
      <c r="A135" s="44">
        <f t="shared" si="20"/>
        <v>2029</v>
      </c>
      <c r="B135" s="99">
        <f t="shared" si="17"/>
        <v>47119</v>
      </c>
      <c r="C135" s="111"/>
      <c r="D135" s="109"/>
      <c r="E135" s="100">
        <f>'RevReq-E'!AG224*1000</f>
        <v>0</v>
      </c>
      <c r="F135" s="100">
        <f t="shared" si="18"/>
        <v>0</v>
      </c>
      <c r="G135" s="79"/>
      <c r="H135" s="111"/>
      <c r="I135" s="102" t="e">
        <f>SUMIF(INPUT!$F$7:$ES$7,$B135,INPUT!$F$195:$ES$195)</f>
        <v>#VALUE!</v>
      </c>
      <c r="J135" s="111"/>
      <c r="K135" s="103"/>
      <c r="L135" s="86"/>
      <c r="M135" s="104">
        <v>2</v>
      </c>
      <c r="N135" s="105"/>
      <c r="Q135" s="110"/>
      <c r="R135" s="107" t="e">
        <f>HLOOKUP(B135,INPUT!$N$7:$CK$8,2,FALSE)</f>
        <v>#N/A</v>
      </c>
      <c r="S135" s="108">
        <f>SUMIF(INPUT!$O$7:$CK$7,$B135,INPUT!$O$188:$CK$188)+SUMIF(INPUT!$O$7:$CK$7,$B135,INPUT!$O$189:$CK$189)</f>
        <v>0</v>
      </c>
      <c r="T135" s="108"/>
      <c r="U135" s="108">
        <f t="shared" si="19"/>
        <v>0</v>
      </c>
      <c r="V135" s="108">
        <f>IFERROR(IF(R135="Forecast",HLOOKUP(B135,INPUT!$R$187:$ES$189,3,FALSE),0),0)</f>
        <v>0</v>
      </c>
    </row>
    <row r="136" spans="1:22" hidden="1" outlineLevel="1">
      <c r="A136" s="44">
        <f t="shared" si="20"/>
        <v>2029</v>
      </c>
      <c r="B136" s="99">
        <f t="shared" si="17"/>
        <v>47150</v>
      </c>
      <c r="C136" s="111"/>
      <c r="D136" s="109"/>
      <c r="E136" s="100">
        <f>'RevReq-E'!AG225*1000</f>
        <v>0</v>
      </c>
      <c r="F136" s="100">
        <f t="shared" si="18"/>
        <v>0</v>
      </c>
      <c r="G136" s="79"/>
      <c r="H136" s="111"/>
      <c r="I136" s="102" t="e">
        <f>SUMIF(INPUT!$F$7:$ES$7,$B136,INPUT!$F$195:$ES$195)</f>
        <v>#VALUE!</v>
      </c>
      <c r="J136" s="111"/>
      <c r="K136" s="103"/>
      <c r="L136" s="86"/>
      <c r="M136" s="104">
        <v>2</v>
      </c>
      <c r="N136" s="105"/>
      <c r="Q136" s="110"/>
      <c r="R136" s="107" t="e">
        <f>HLOOKUP(B136,INPUT!$N$7:$CK$8,2,FALSE)</f>
        <v>#N/A</v>
      </c>
      <c r="S136" s="108">
        <f>SUMIF(INPUT!$O$7:$CK$7,$B136,INPUT!$O$188:$CK$188)+SUMIF(INPUT!$O$7:$CK$7,$B136,INPUT!$O$189:$CK$189)</f>
        <v>0</v>
      </c>
      <c r="T136" s="108"/>
      <c r="U136" s="108">
        <f t="shared" si="19"/>
        <v>0</v>
      </c>
      <c r="V136" s="108">
        <f>IFERROR(IF(R136="Forecast",HLOOKUP(B136,INPUT!$R$187:$ES$189,3,FALSE),0),0)</f>
        <v>0</v>
      </c>
    </row>
    <row r="137" spans="1:22" hidden="1" outlineLevel="1">
      <c r="A137" s="44">
        <f t="shared" si="20"/>
        <v>2029</v>
      </c>
      <c r="B137" s="99">
        <f t="shared" si="17"/>
        <v>47178</v>
      </c>
      <c r="C137" s="111"/>
      <c r="D137" s="109"/>
      <c r="E137" s="100">
        <f>'RevReq-E'!AG226*1000</f>
        <v>0</v>
      </c>
      <c r="F137" s="100">
        <f t="shared" si="18"/>
        <v>0</v>
      </c>
      <c r="G137" s="79"/>
      <c r="H137" s="111"/>
      <c r="I137" s="102" t="e">
        <f>SUMIF(INPUT!$F$7:$ES$7,$B137,INPUT!$F$195:$ES$195)</f>
        <v>#VALUE!</v>
      </c>
      <c r="J137" s="111"/>
      <c r="K137" s="103"/>
      <c r="L137" s="86"/>
      <c r="M137" s="104">
        <v>2</v>
      </c>
      <c r="N137" s="105"/>
      <c r="Q137" s="110"/>
      <c r="R137" s="107" t="e">
        <f>HLOOKUP(B137,INPUT!$N$7:$CK$8,2,FALSE)</f>
        <v>#N/A</v>
      </c>
      <c r="S137" s="108">
        <f>SUMIF(INPUT!$O$7:$CK$7,$B137,INPUT!$O$188:$CK$188)+SUMIF(INPUT!$O$7:$CK$7,$B137,INPUT!$O$189:$CK$189)</f>
        <v>0</v>
      </c>
      <c r="T137" s="108"/>
      <c r="U137" s="108">
        <f t="shared" si="19"/>
        <v>0</v>
      </c>
      <c r="V137" s="108">
        <f>IFERROR(IF(R137="Forecast",HLOOKUP(B137,INPUT!$R$187:$ES$189,3,FALSE),0),0)</f>
        <v>0</v>
      </c>
    </row>
    <row r="138" spans="1:22" hidden="1" outlineLevel="1">
      <c r="A138" s="44">
        <f t="shared" si="20"/>
        <v>2029</v>
      </c>
      <c r="B138" s="99">
        <f t="shared" si="17"/>
        <v>47209</v>
      </c>
      <c r="C138" s="111"/>
      <c r="D138" s="109"/>
      <c r="E138" s="100">
        <f>'RevReq-E'!AG227*1000</f>
        <v>0</v>
      </c>
      <c r="F138" s="100">
        <f t="shared" si="18"/>
        <v>0</v>
      </c>
      <c r="G138" s="79"/>
      <c r="H138" s="111"/>
      <c r="I138" s="102" t="e">
        <f>SUMIF(INPUT!$F$7:$ES$7,$B138,INPUT!$F$195:$ES$195)</f>
        <v>#VALUE!</v>
      </c>
      <c r="J138" s="111"/>
      <c r="K138" s="103"/>
      <c r="L138" s="86"/>
      <c r="M138" s="104">
        <v>2</v>
      </c>
      <c r="N138" s="105"/>
      <c r="Q138" s="110"/>
      <c r="R138" s="107" t="e">
        <f>HLOOKUP(B138,INPUT!$N$7:$CK$8,2,FALSE)</f>
        <v>#N/A</v>
      </c>
      <c r="S138" s="108">
        <f>SUMIF(INPUT!$O$7:$CK$7,$B138,INPUT!$O$188:$CK$188)+SUMIF(INPUT!$O$7:$CK$7,$B138,INPUT!$O$189:$CK$189)</f>
        <v>0</v>
      </c>
      <c r="T138" s="108"/>
      <c r="U138" s="108">
        <f t="shared" si="19"/>
        <v>0</v>
      </c>
      <c r="V138" s="108">
        <f>IFERROR(IF(R138="Forecast",HLOOKUP(B138,INPUT!$R$187:$ES$189,3,FALSE),0),0)</f>
        <v>0</v>
      </c>
    </row>
    <row r="139" spans="1:22" hidden="1" outlineLevel="1">
      <c r="A139" s="44">
        <f t="shared" si="20"/>
        <v>2029</v>
      </c>
      <c r="B139" s="99">
        <f t="shared" si="17"/>
        <v>47239</v>
      </c>
      <c r="C139" s="111"/>
      <c r="D139" s="109"/>
      <c r="E139" s="100">
        <f>'RevReq-E'!AG228*1000</f>
        <v>0</v>
      </c>
      <c r="F139" s="100">
        <f t="shared" si="18"/>
        <v>0</v>
      </c>
      <c r="G139" s="79"/>
      <c r="H139" s="111"/>
      <c r="I139" s="102" t="e">
        <f>SUMIF(INPUT!$F$7:$ES$7,$B139,INPUT!$F$195:$ES$195)</f>
        <v>#VALUE!</v>
      </c>
      <c r="J139" s="111"/>
      <c r="K139" s="103"/>
      <c r="L139" s="86"/>
      <c r="M139" s="104">
        <v>1</v>
      </c>
      <c r="N139" s="105"/>
      <c r="Q139" s="110"/>
      <c r="R139" s="107" t="e">
        <f>HLOOKUP(B139,INPUT!$N$7:$CK$8,2,FALSE)</f>
        <v>#N/A</v>
      </c>
      <c r="S139" s="108">
        <f>SUMIF(INPUT!$O$7:$CK$7,$B139,INPUT!$O$188:$CK$188)+SUMIF(INPUT!$O$7:$CK$7,$B139,INPUT!$O$189:$CK$189)</f>
        <v>0</v>
      </c>
      <c r="T139" s="108"/>
      <c r="U139" s="108">
        <f t="shared" si="19"/>
        <v>0</v>
      </c>
      <c r="V139" s="108">
        <f>IFERROR(IF(R139="Forecast",HLOOKUP(B139,INPUT!$R$187:$ES$189,3,FALSE),0),0)</f>
        <v>0</v>
      </c>
    </row>
    <row r="140" spans="1:22" hidden="1" outlineLevel="1">
      <c r="A140" s="44">
        <f t="shared" si="20"/>
        <v>2029</v>
      </c>
      <c r="B140" s="99">
        <f t="shared" si="17"/>
        <v>47270</v>
      </c>
      <c r="C140" s="111"/>
      <c r="D140" s="109"/>
      <c r="E140" s="100">
        <f>'RevReq-E'!AG229*1000</f>
        <v>0</v>
      </c>
      <c r="F140" s="100">
        <f t="shared" si="18"/>
        <v>0</v>
      </c>
      <c r="G140" s="79"/>
      <c r="H140" s="111"/>
      <c r="I140" s="102" t="e">
        <f>SUMIF(INPUT!$F$7:$ES$7,$B140,INPUT!$F$195:$ES$195)</f>
        <v>#VALUE!</v>
      </c>
      <c r="J140" s="111"/>
      <c r="K140" s="103"/>
      <c r="L140" s="86"/>
      <c r="M140" s="104">
        <v>2</v>
      </c>
      <c r="N140" s="105"/>
      <c r="Q140" s="110"/>
      <c r="R140" s="107" t="e">
        <f>HLOOKUP(B140,INPUT!$N$7:$CK$8,2,FALSE)</f>
        <v>#N/A</v>
      </c>
      <c r="S140" s="108">
        <f>SUMIF(INPUT!$O$7:$CK$7,$B140,INPUT!$O$188:$CK$188)+SUMIF(INPUT!$O$7:$CK$7,$B140,INPUT!$O$189:$CK$189)</f>
        <v>0</v>
      </c>
      <c r="T140" s="108"/>
      <c r="U140" s="108">
        <f t="shared" si="19"/>
        <v>0</v>
      </c>
      <c r="V140" s="108">
        <f>IFERROR(IF(R140="Forecast",HLOOKUP(B140,INPUT!$R$187:$ES$189,3,FALSE),0),0)</f>
        <v>0</v>
      </c>
    </row>
    <row r="141" spans="1:22" hidden="1" outlineLevel="1">
      <c r="A141" s="44">
        <f t="shared" si="20"/>
        <v>2029</v>
      </c>
      <c r="B141" s="99">
        <f t="shared" ref="B141:B204" si="21">EDATE(B140,1)</f>
        <v>47300</v>
      </c>
      <c r="C141" s="111"/>
      <c r="D141" s="109"/>
      <c r="E141" s="100">
        <f>'RevReq-E'!AG230*1000</f>
        <v>0</v>
      </c>
      <c r="F141" s="100">
        <f t="shared" ref="F141:F204" si="22">D141-E141</f>
        <v>0</v>
      </c>
      <c r="G141" s="79"/>
      <c r="H141" s="111"/>
      <c r="I141" s="102" t="e">
        <f>SUMIF(INPUT!$F$7:$ES$7,$B141,INPUT!$F$195:$ES$195)</f>
        <v>#VALUE!</v>
      </c>
      <c r="J141" s="111"/>
      <c r="K141" s="103"/>
      <c r="L141" s="86"/>
      <c r="M141" s="104">
        <v>2</v>
      </c>
      <c r="N141" s="105"/>
      <c r="Q141" s="110"/>
      <c r="R141" s="107" t="e">
        <f>HLOOKUP(B141,INPUT!$N$7:$CK$8,2,FALSE)</f>
        <v>#N/A</v>
      </c>
      <c r="S141" s="108">
        <f>SUMIF(INPUT!$O$7:$CK$7,$B141,INPUT!$O$188:$CK$188)+SUMIF(INPUT!$O$7:$CK$7,$B141,INPUT!$O$189:$CK$189)</f>
        <v>0</v>
      </c>
      <c r="T141" s="108"/>
      <c r="U141" s="108">
        <f t="shared" ref="U141:U204" si="23">IF(OR(T141&lt;&gt;"-",T141&lt;&gt;"#N/A"),T141*Q141*1000,0)</f>
        <v>0</v>
      </c>
      <c r="V141" s="108">
        <f>IFERROR(IF(R141="Forecast",HLOOKUP(B141,INPUT!$R$187:$ES$189,3,FALSE),0),0)</f>
        <v>0</v>
      </c>
    </row>
    <row r="142" spans="1:22" hidden="1" outlineLevel="1">
      <c r="A142" s="44">
        <f t="shared" si="20"/>
        <v>2029</v>
      </c>
      <c r="B142" s="99">
        <f t="shared" si="21"/>
        <v>47331</v>
      </c>
      <c r="C142" s="111"/>
      <c r="D142" s="109"/>
      <c r="E142" s="100">
        <f>'RevReq-E'!AG231*1000</f>
        <v>0</v>
      </c>
      <c r="F142" s="100">
        <f t="shared" si="22"/>
        <v>0</v>
      </c>
      <c r="G142" s="79"/>
      <c r="H142" s="111"/>
      <c r="I142" s="102" t="e">
        <f>SUMIF(INPUT!$F$7:$ES$7,$B142,INPUT!$F$195:$ES$195)</f>
        <v>#VALUE!</v>
      </c>
      <c r="J142" s="111"/>
      <c r="K142" s="103"/>
      <c r="L142" s="86"/>
      <c r="M142" s="104">
        <v>2</v>
      </c>
      <c r="N142" s="105"/>
      <c r="Q142" s="110"/>
      <c r="R142" s="107" t="e">
        <f>HLOOKUP(B142,INPUT!$N$7:$CK$8,2,FALSE)</f>
        <v>#N/A</v>
      </c>
      <c r="S142" s="108">
        <f>SUMIF(INPUT!$O$7:$CK$7,$B142,INPUT!$O$188:$CK$188)+SUMIF(INPUT!$O$7:$CK$7,$B142,INPUT!$O$189:$CK$189)</f>
        <v>0</v>
      </c>
      <c r="T142" s="108"/>
      <c r="U142" s="108">
        <f t="shared" si="23"/>
        <v>0</v>
      </c>
      <c r="V142" s="108">
        <f>IFERROR(IF(R142="Forecast",HLOOKUP(B142,INPUT!$R$187:$ES$189,3,FALSE),0),0)</f>
        <v>0</v>
      </c>
    </row>
    <row r="143" spans="1:22" hidden="1" outlineLevel="1">
      <c r="A143" s="44">
        <f t="shared" si="20"/>
        <v>2029</v>
      </c>
      <c r="B143" s="99">
        <f t="shared" si="21"/>
        <v>47362</v>
      </c>
      <c r="C143" s="111"/>
      <c r="D143" s="109"/>
      <c r="E143" s="100">
        <f>'RevReq-E'!AG232*1000</f>
        <v>0</v>
      </c>
      <c r="F143" s="100">
        <f t="shared" si="22"/>
        <v>0</v>
      </c>
      <c r="G143" s="79"/>
      <c r="H143" s="111"/>
      <c r="I143" s="102" t="e">
        <f>SUMIF(INPUT!$F$7:$ES$7,$B143,INPUT!$F$195:$ES$195)</f>
        <v>#VALUE!</v>
      </c>
      <c r="J143" s="111"/>
      <c r="K143" s="103"/>
      <c r="L143" s="86"/>
      <c r="M143" s="104">
        <v>2</v>
      </c>
      <c r="N143" s="105"/>
      <c r="Q143" s="110"/>
      <c r="R143" s="107" t="e">
        <f>HLOOKUP(B143,INPUT!$N$7:$CK$8,2,FALSE)</f>
        <v>#N/A</v>
      </c>
      <c r="S143" s="108">
        <f>SUMIF(INPUT!$O$7:$CK$7,$B143,INPUT!$O$188:$CK$188)+SUMIF(INPUT!$O$7:$CK$7,$B143,INPUT!$O$189:$CK$189)</f>
        <v>0</v>
      </c>
      <c r="T143" s="108"/>
      <c r="U143" s="108">
        <f t="shared" si="23"/>
        <v>0</v>
      </c>
      <c r="V143" s="108">
        <f>IFERROR(IF(R143="Forecast",HLOOKUP(B143,INPUT!$R$187:$ES$189,3,FALSE),0),0)</f>
        <v>0</v>
      </c>
    </row>
    <row r="144" spans="1:22" hidden="1" outlineLevel="1">
      <c r="A144" s="44">
        <f t="shared" si="20"/>
        <v>2029</v>
      </c>
      <c r="B144" s="99">
        <f t="shared" si="21"/>
        <v>47392</v>
      </c>
      <c r="C144" s="111"/>
      <c r="D144" s="109"/>
      <c r="E144" s="100">
        <f>'RevReq-E'!AG233*1000</f>
        <v>0</v>
      </c>
      <c r="F144" s="100">
        <f t="shared" si="22"/>
        <v>0</v>
      </c>
      <c r="G144" s="79"/>
      <c r="H144" s="111"/>
      <c r="I144" s="102" t="e">
        <f>SUMIF(INPUT!$F$7:$ES$7,$B144,INPUT!$F$195:$ES$195)</f>
        <v>#VALUE!</v>
      </c>
      <c r="J144" s="111"/>
      <c r="K144" s="103"/>
      <c r="M144" s="104">
        <v>1</v>
      </c>
      <c r="N144" s="105"/>
      <c r="Q144" s="110"/>
      <c r="R144" s="107" t="e">
        <f>HLOOKUP(B144,INPUT!$N$7:$CK$8,2,FALSE)</f>
        <v>#N/A</v>
      </c>
      <c r="S144" s="108">
        <f>SUMIF(INPUT!$O$7:$CK$7,$B144,INPUT!$O$188:$CK$188)+SUMIF(INPUT!$O$7:$CK$7,$B144,INPUT!$O$189:$CK$189)</f>
        <v>0</v>
      </c>
      <c r="T144" s="108"/>
      <c r="U144" s="108">
        <f t="shared" si="23"/>
        <v>0</v>
      </c>
      <c r="V144" s="108">
        <f>IFERROR(IF(R144="Forecast",HLOOKUP(B144,INPUT!$R$187:$ES$189,3,FALSE),0),0)</f>
        <v>0</v>
      </c>
    </row>
    <row r="145" spans="1:22" hidden="1" outlineLevel="1">
      <c r="A145" s="44">
        <f t="shared" si="20"/>
        <v>2029</v>
      </c>
      <c r="B145" s="99">
        <f t="shared" si="21"/>
        <v>47423</v>
      </c>
      <c r="C145" s="111"/>
      <c r="D145" s="109"/>
      <c r="E145" s="100">
        <f>'RevReq-E'!AG234*1000</f>
        <v>0</v>
      </c>
      <c r="F145" s="100">
        <f t="shared" si="22"/>
        <v>0</v>
      </c>
      <c r="G145" s="79"/>
      <c r="H145" s="111"/>
      <c r="I145" s="102" t="e">
        <f>SUMIF(INPUT!$F$7:$ES$7,$B145,INPUT!$F$195:$ES$195)</f>
        <v>#VALUE!</v>
      </c>
      <c r="J145" s="111"/>
      <c r="K145" s="103"/>
      <c r="M145" s="104">
        <v>2</v>
      </c>
      <c r="N145" s="105"/>
      <c r="Q145" s="110"/>
      <c r="R145" s="107" t="e">
        <f>HLOOKUP(B145,INPUT!$N$7:$CK$8,2,FALSE)</f>
        <v>#N/A</v>
      </c>
      <c r="S145" s="108">
        <f>SUMIF(INPUT!$O$7:$CK$7,$B145,INPUT!$O$188:$CK$188)+SUMIF(INPUT!$O$7:$CK$7,$B145,INPUT!$O$189:$CK$189)</f>
        <v>0</v>
      </c>
      <c r="T145" s="108"/>
      <c r="U145" s="108">
        <f t="shared" si="23"/>
        <v>0</v>
      </c>
      <c r="V145" s="108">
        <f>IFERROR(IF(R145="Forecast",HLOOKUP(B145,INPUT!$R$187:$ES$189,3,FALSE),0),0)</f>
        <v>0</v>
      </c>
    </row>
    <row r="146" spans="1:22" hidden="1" outlineLevel="1">
      <c r="A146" s="44">
        <f t="shared" si="20"/>
        <v>2029</v>
      </c>
      <c r="B146" s="99">
        <f t="shared" si="21"/>
        <v>47453</v>
      </c>
      <c r="C146" s="111"/>
      <c r="D146" s="109"/>
      <c r="E146" s="100">
        <f>'RevReq-E'!AG235*1000</f>
        <v>0</v>
      </c>
      <c r="F146" s="100">
        <f t="shared" si="22"/>
        <v>0</v>
      </c>
      <c r="G146" s="79"/>
      <c r="H146" s="111"/>
      <c r="I146" s="102" t="e">
        <f>SUMIF(INPUT!$F$7:$ES$7,$B146,INPUT!$F$195:$ES$195)</f>
        <v>#VALUE!</v>
      </c>
      <c r="J146" s="111"/>
      <c r="K146" s="103"/>
      <c r="M146" s="104">
        <v>2</v>
      </c>
      <c r="N146" s="105"/>
      <c r="Q146" s="110"/>
      <c r="R146" s="107" t="e">
        <f>HLOOKUP(B146,INPUT!$N$7:$CK$8,2,FALSE)</f>
        <v>#N/A</v>
      </c>
      <c r="S146" s="108">
        <f>SUMIF(INPUT!$O$7:$CK$7,$B146,INPUT!$O$188:$CK$188)+SUMIF(INPUT!$O$7:$CK$7,$B146,INPUT!$O$189:$CK$189)</f>
        <v>0</v>
      </c>
      <c r="T146" s="108"/>
      <c r="U146" s="108">
        <f t="shared" si="23"/>
        <v>0</v>
      </c>
      <c r="V146" s="108">
        <f>IFERROR(IF(R146="Forecast",HLOOKUP(B146,INPUT!$R$187:$ES$189,3,FALSE),0),0)</f>
        <v>0</v>
      </c>
    </row>
    <row r="147" spans="1:22" hidden="1" outlineLevel="1">
      <c r="A147" s="44">
        <f t="shared" si="20"/>
        <v>2030</v>
      </c>
      <c r="B147" s="99">
        <f t="shared" si="21"/>
        <v>47484</v>
      </c>
      <c r="C147" s="111"/>
      <c r="D147" s="109"/>
      <c r="E147" s="100">
        <f>'RevReq-E'!AG236*1000</f>
        <v>0</v>
      </c>
      <c r="F147" s="100">
        <f t="shared" si="22"/>
        <v>0</v>
      </c>
      <c r="G147" s="79"/>
      <c r="H147" s="111"/>
      <c r="I147" s="102">
        <f>SUMIF(INPUT!$F$7:$ES$7,$B147,INPUT!$F$195:$ES$195)</f>
        <v>0</v>
      </c>
      <c r="J147" s="111"/>
      <c r="K147" s="103"/>
      <c r="M147" s="104">
        <v>2</v>
      </c>
      <c r="N147" s="105"/>
      <c r="Q147" s="110"/>
      <c r="R147" s="107" t="e">
        <f>HLOOKUP(B147,INPUT!$N$7:$CK$8,2,FALSE)</f>
        <v>#N/A</v>
      </c>
      <c r="S147" s="108">
        <f>SUMIF(INPUT!$O$7:$CK$7,$B147,INPUT!$O$188:$CK$188)+SUMIF(INPUT!$O$7:$CK$7,$B147,INPUT!$O$189:$CK$189)</f>
        <v>0</v>
      </c>
      <c r="T147" s="108"/>
      <c r="U147" s="108">
        <f t="shared" si="23"/>
        <v>0</v>
      </c>
      <c r="V147" s="108">
        <f>IFERROR(IF(R147="Forecast",HLOOKUP(B147,INPUT!$R$187:$ES$189,3,FALSE),0),0)</f>
        <v>0</v>
      </c>
    </row>
    <row r="148" spans="1:22" hidden="1" outlineLevel="1">
      <c r="A148" s="44">
        <f t="shared" si="20"/>
        <v>2030</v>
      </c>
      <c r="B148" s="99">
        <f t="shared" si="21"/>
        <v>47515</v>
      </c>
      <c r="C148" s="111"/>
      <c r="D148" s="109"/>
      <c r="E148" s="100">
        <f>'RevReq-E'!AG237*1000</f>
        <v>0</v>
      </c>
      <c r="F148" s="100">
        <f t="shared" si="22"/>
        <v>0</v>
      </c>
      <c r="G148" s="79"/>
      <c r="H148" s="111"/>
      <c r="I148" s="102">
        <f>SUMIF(INPUT!$F$7:$ES$7,$B148,INPUT!$F$195:$ES$195)</f>
        <v>0</v>
      </c>
      <c r="J148" s="111"/>
      <c r="K148" s="103"/>
      <c r="M148" s="104">
        <v>2</v>
      </c>
      <c r="N148" s="105"/>
      <c r="Q148" s="110"/>
      <c r="R148" s="107" t="e">
        <f>HLOOKUP(B148,INPUT!$N$7:$CK$8,2,FALSE)</f>
        <v>#N/A</v>
      </c>
      <c r="S148" s="108">
        <f>SUMIF(INPUT!$O$7:$CK$7,$B148,INPUT!$O$188:$CK$188)+SUMIF(INPUT!$O$7:$CK$7,$B148,INPUT!$O$189:$CK$189)</f>
        <v>0</v>
      </c>
      <c r="T148" s="108"/>
      <c r="U148" s="108">
        <f t="shared" si="23"/>
        <v>0</v>
      </c>
      <c r="V148" s="108">
        <f>IFERROR(IF(R148="Forecast",HLOOKUP(B148,INPUT!$R$187:$ES$189,3,FALSE),0),0)</f>
        <v>0</v>
      </c>
    </row>
    <row r="149" spans="1:22" hidden="1" outlineLevel="1">
      <c r="A149" s="44">
        <f t="shared" si="20"/>
        <v>2030</v>
      </c>
      <c r="B149" s="99">
        <f t="shared" si="21"/>
        <v>47543</v>
      </c>
      <c r="C149" s="111"/>
      <c r="D149" s="109"/>
      <c r="E149" s="100">
        <f>'RevReq-E'!AG238*1000</f>
        <v>0</v>
      </c>
      <c r="F149" s="100">
        <f t="shared" si="22"/>
        <v>0</v>
      </c>
      <c r="G149" s="79"/>
      <c r="H149" s="111"/>
      <c r="I149" s="102">
        <f>SUMIF(INPUT!$F$7:$ES$7,$B149,INPUT!$F$195:$ES$195)</f>
        <v>0</v>
      </c>
      <c r="J149" s="111"/>
      <c r="K149" s="103"/>
      <c r="M149" s="104">
        <v>1</v>
      </c>
      <c r="N149" s="105"/>
      <c r="Q149" s="110"/>
      <c r="R149" s="107" t="e">
        <f>HLOOKUP(B149,INPUT!$N$7:$CK$8,2,FALSE)</f>
        <v>#N/A</v>
      </c>
      <c r="S149" s="108">
        <f>SUMIF(INPUT!$O$7:$CK$7,$B149,INPUT!$O$188:$CK$188)+SUMIF(INPUT!$O$7:$CK$7,$B149,INPUT!$O$189:$CK$189)</f>
        <v>0</v>
      </c>
      <c r="T149" s="108"/>
      <c r="U149" s="108">
        <f t="shared" si="23"/>
        <v>0</v>
      </c>
      <c r="V149" s="108">
        <f>IFERROR(IF(R149="Forecast",HLOOKUP(B149,INPUT!$R$187:$ES$189,3,FALSE),0),0)</f>
        <v>0</v>
      </c>
    </row>
    <row r="150" spans="1:22" hidden="1" outlineLevel="1">
      <c r="A150" s="44">
        <f t="shared" si="20"/>
        <v>2030</v>
      </c>
      <c r="B150" s="99">
        <f t="shared" si="21"/>
        <v>47574</v>
      </c>
      <c r="C150" s="111"/>
      <c r="D150" s="109"/>
      <c r="E150" s="100">
        <f>'RevReq-E'!AG239*1000</f>
        <v>0</v>
      </c>
      <c r="F150" s="100">
        <f t="shared" si="22"/>
        <v>0</v>
      </c>
      <c r="G150" s="79"/>
      <c r="H150" s="111"/>
      <c r="I150" s="102">
        <f>SUMIF(INPUT!$F$7:$ES$7,$B150,INPUT!$F$195:$ES$195)</f>
        <v>0</v>
      </c>
      <c r="J150" s="111"/>
      <c r="K150" s="103"/>
      <c r="M150" s="104">
        <v>2</v>
      </c>
      <c r="N150" s="105"/>
      <c r="Q150" s="110"/>
      <c r="R150" s="107" t="e">
        <f>HLOOKUP(B150,INPUT!$N$7:$CK$8,2,FALSE)</f>
        <v>#N/A</v>
      </c>
      <c r="S150" s="108">
        <f>SUMIF(INPUT!$O$7:$CK$7,$B150,INPUT!$O$188:$CK$188)+SUMIF(INPUT!$O$7:$CK$7,$B150,INPUT!$O$189:$CK$189)</f>
        <v>0</v>
      </c>
      <c r="T150" s="108"/>
      <c r="U150" s="108">
        <f t="shared" si="23"/>
        <v>0</v>
      </c>
      <c r="V150" s="108">
        <f>IFERROR(IF(R150="Forecast",HLOOKUP(B150,INPUT!$R$187:$ES$189,3,FALSE),0),0)</f>
        <v>0</v>
      </c>
    </row>
    <row r="151" spans="1:22" hidden="1" outlineLevel="1">
      <c r="A151" s="44">
        <f t="shared" si="20"/>
        <v>2030</v>
      </c>
      <c r="B151" s="99">
        <f t="shared" si="21"/>
        <v>47604</v>
      </c>
      <c r="C151" s="111"/>
      <c r="D151" s="109"/>
      <c r="E151" s="100">
        <f>'RevReq-E'!AG240*1000</f>
        <v>0</v>
      </c>
      <c r="F151" s="100">
        <f t="shared" si="22"/>
        <v>0</v>
      </c>
      <c r="G151" s="79"/>
      <c r="H151" s="111"/>
      <c r="I151" s="102">
        <f>SUMIF(INPUT!$F$7:$ES$7,$B151,INPUT!$F$195:$ES$195)</f>
        <v>0</v>
      </c>
      <c r="J151" s="111"/>
      <c r="K151" s="103"/>
      <c r="M151" s="104">
        <v>2</v>
      </c>
      <c r="N151" s="105"/>
      <c r="Q151" s="110"/>
      <c r="R151" s="107" t="e">
        <f>HLOOKUP(B151,INPUT!$N$7:$CK$8,2,FALSE)</f>
        <v>#N/A</v>
      </c>
      <c r="S151" s="108">
        <f>SUMIF(INPUT!$O$7:$CK$7,$B151,INPUT!$O$188:$CK$188)+SUMIF(INPUT!$O$7:$CK$7,$B151,INPUT!$O$189:$CK$189)</f>
        <v>0</v>
      </c>
      <c r="T151" s="108"/>
      <c r="U151" s="108">
        <f t="shared" si="23"/>
        <v>0</v>
      </c>
      <c r="V151" s="108">
        <f>IFERROR(IF(R151="Forecast",HLOOKUP(B151,INPUT!$R$187:$ES$189,3,FALSE),0),0)</f>
        <v>0</v>
      </c>
    </row>
    <row r="152" spans="1:22" hidden="1" outlineLevel="1">
      <c r="A152" s="44">
        <f t="shared" si="20"/>
        <v>2030</v>
      </c>
      <c r="B152" s="99">
        <f t="shared" si="21"/>
        <v>47635</v>
      </c>
      <c r="C152" s="111"/>
      <c r="D152" s="109"/>
      <c r="E152" s="100">
        <f>'RevReq-E'!AG241*1000</f>
        <v>0</v>
      </c>
      <c r="F152" s="100">
        <f t="shared" si="22"/>
        <v>0</v>
      </c>
      <c r="G152" s="79"/>
      <c r="H152" s="111"/>
      <c r="I152" s="102">
        <f>SUMIF(INPUT!$F$7:$ES$7,$B152,INPUT!$F$195:$ES$195)</f>
        <v>0</v>
      </c>
      <c r="J152" s="111"/>
      <c r="K152" s="103"/>
      <c r="M152" s="104">
        <v>2</v>
      </c>
      <c r="N152" s="105"/>
      <c r="Q152" s="110"/>
      <c r="R152" s="107" t="e">
        <f>HLOOKUP(B152,INPUT!$N$7:$CK$8,2,FALSE)</f>
        <v>#N/A</v>
      </c>
      <c r="S152" s="108">
        <f>SUMIF(INPUT!$O$7:$CK$7,$B152,INPUT!$O$188:$CK$188)+SUMIF(INPUT!$O$7:$CK$7,$B152,INPUT!$O$189:$CK$189)</f>
        <v>0</v>
      </c>
      <c r="T152" s="108"/>
      <c r="U152" s="108">
        <f t="shared" si="23"/>
        <v>0</v>
      </c>
      <c r="V152" s="108">
        <f>IFERROR(IF(R152="Forecast",HLOOKUP(B152,INPUT!$R$187:$ES$189,3,FALSE),0),0)</f>
        <v>0</v>
      </c>
    </row>
    <row r="153" spans="1:22" hidden="1" outlineLevel="1">
      <c r="A153" s="44">
        <f t="shared" si="20"/>
        <v>2030</v>
      </c>
      <c r="B153" s="99">
        <f t="shared" si="21"/>
        <v>47665</v>
      </c>
      <c r="C153" s="111"/>
      <c r="D153" s="109"/>
      <c r="E153" s="100">
        <f>'RevReq-E'!AG242*1000</f>
        <v>0</v>
      </c>
      <c r="F153" s="100">
        <f t="shared" si="22"/>
        <v>0</v>
      </c>
      <c r="G153" s="79"/>
      <c r="H153" s="111"/>
      <c r="I153" s="102">
        <f>SUMIF(INPUT!$F$7:$ES$7,$B153,INPUT!$F$195:$ES$195)</f>
        <v>0</v>
      </c>
      <c r="J153" s="111"/>
      <c r="K153" s="103"/>
      <c r="M153" s="104">
        <v>2</v>
      </c>
      <c r="N153" s="105"/>
      <c r="Q153" s="110"/>
      <c r="R153" s="107" t="e">
        <f>HLOOKUP(B153,INPUT!$N$7:$CK$8,2,FALSE)</f>
        <v>#N/A</v>
      </c>
      <c r="S153" s="108">
        <f>SUMIF(INPUT!$O$7:$CK$7,$B153,INPUT!$O$188:$CK$188)+SUMIF(INPUT!$O$7:$CK$7,$B153,INPUT!$O$189:$CK$189)</f>
        <v>0</v>
      </c>
      <c r="T153" s="108"/>
      <c r="U153" s="108">
        <f t="shared" si="23"/>
        <v>0</v>
      </c>
      <c r="V153" s="108">
        <f>IFERROR(IF(R153="Forecast",HLOOKUP(B153,INPUT!$R$187:$ES$189,3,FALSE),0),0)</f>
        <v>0</v>
      </c>
    </row>
    <row r="154" spans="1:22" hidden="1" outlineLevel="1">
      <c r="A154" s="44">
        <f t="shared" si="20"/>
        <v>2030</v>
      </c>
      <c r="B154" s="99">
        <f t="shared" si="21"/>
        <v>47696</v>
      </c>
      <c r="C154" s="111"/>
      <c r="D154" s="109"/>
      <c r="E154" s="100">
        <f>'RevReq-E'!AG243*1000</f>
        <v>0</v>
      </c>
      <c r="F154" s="100">
        <f t="shared" si="22"/>
        <v>0</v>
      </c>
      <c r="G154" s="79"/>
      <c r="H154" s="111"/>
      <c r="I154" s="102">
        <f>SUMIF(INPUT!$F$7:$ES$7,$B154,INPUT!$F$195:$ES$195)</f>
        <v>0</v>
      </c>
      <c r="J154" s="111"/>
      <c r="K154" s="103"/>
      <c r="M154" s="104">
        <v>1</v>
      </c>
      <c r="N154" s="105"/>
      <c r="Q154" s="110"/>
      <c r="R154" s="107" t="e">
        <f>HLOOKUP(B154,INPUT!$N$7:$CK$8,2,FALSE)</f>
        <v>#N/A</v>
      </c>
      <c r="S154" s="108">
        <f>SUMIF(INPUT!$O$7:$CK$7,$B154,INPUT!$O$188:$CK$188)+SUMIF(INPUT!$O$7:$CK$7,$B154,INPUT!$O$189:$CK$189)</f>
        <v>0</v>
      </c>
      <c r="T154" s="108"/>
      <c r="U154" s="108">
        <f t="shared" si="23"/>
        <v>0</v>
      </c>
      <c r="V154" s="108">
        <f>IFERROR(IF(R154="Forecast",HLOOKUP(B154,INPUT!$R$187:$ES$189,3,FALSE),0),0)</f>
        <v>0</v>
      </c>
    </row>
    <row r="155" spans="1:22" hidden="1" outlineLevel="1">
      <c r="A155" s="44">
        <f t="shared" si="20"/>
        <v>2030</v>
      </c>
      <c r="B155" s="99">
        <f t="shared" si="21"/>
        <v>47727</v>
      </c>
      <c r="C155" s="111"/>
      <c r="D155" s="109"/>
      <c r="E155" s="100">
        <f>'RevReq-E'!AG244*1000</f>
        <v>0</v>
      </c>
      <c r="F155" s="100">
        <f t="shared" si="22"/>
        <v>0</v>
      </c>
      <c r="G155" s="79"/>
      <c r="H155" s="111"/>
      <c r="I155" s="102">
        <f>SUMIF(INPUT!$F$7:$ES$7,$B155,INPUT!$F$195:$ES$195)</f>
        <v>0</v>
      </c>
      <c r="J155" s="111"/>
      <c r="K155" s="103"/>
      <c r="M155" s="104">
        <v>2</v>
      </c>
      <c r="N155" s="105"/>
      <c r="Q155" s="110"/>
      <c r="R155" s="107" t="e">
        <f>HLOOKUP(B155,INPUT!$N$7:$CK$8,2,FALSE)</f>
        <v>#N/A</v>
      </c>
      <c r="S155" s="108">
        <f>SUMIF(INPUT!$O$7:$CK$7,$B155,INPUT!$O$188:$CK$188)+SUMIF(INPUT!$O$7:$CK$7,$B155,INPUT!$O$189:$CK$189)</f>
        <v>0</v>
      </c>
      <c r="T155" s="108"/>
      <c r="U155" s="108">
        <f t="shared" si="23"/>
        <v>0</v>
      </c>
      <c r="V155" s="108">
        <f>IFERROR(IF(R155="Forecast",HLOOKUP(B155,INPUT!$R$187:$ES$189,3,FALSE),0),0)</f>
        <v>0</v>
      </c>
    </row>
    <row r="156" spans="1:22" hidden="1" outlineLevel="1">
      <c r="A156" s="44">
        <f t="shared" si="20"/>
        <v>2030</v>
      </c>
      <c r="B156" s="99">
        <f t="shared" si="21"/>
        <v>47757</v>
      </c>
      <c r="C156" s="111"/>
      <c r="D156" s="109"/>
      <c r="E156" s="100">
        <f>'RevReq-E'!AG245*1000</f>
        <v>0</v>
      </c>
      <c r="F156" s="100">
        <f t="shared" si="22"/>
        <v>0</v>
      </c>
      <c r="G156" s="79"/>
      <c r="H156" s="111"/>
      <c r="I156" s="102">
        <f>SUMIF(INPUT!$F$7:$ES$7,$B156,INPUT!$F$195:$ES$195)</f>
        <v>0</v>
      </c>
      <c r="J156" s="111"/>
      <c r="K156" s="103"/>
      <c r="M156" s="104">
        <v>2</v>
      </c>
      <c r="N156" s="105"/>
      <c r="Q156" s="110"/>
      <c r="R156" s="107" t="e">
        <f>HLOOKUP(B156,INPUT!$N$7:$CK$8,2,FALSE)</f>
        <v>#N/A</v>
      </c>
      <c r="S156" s="108">
        <f>SUMIF(INPUT!$O$7:$CK$7,$B156,INPUT!$O$188:$CK$188)+SUMIF(INPUT!$O$7:$CK$7,$B156,INPUT!$O$189:$CK$189)</f>
        <v>0</v>
      </c>
      <c r="T156" s="108"/>
      <c r="U156" s="108">
        <f t="shared" si="23"/>
        <v>0</v>
      </c>
      <c r="V156" s="108">
        <f>IFERROR(IF(R156="Forecast",HLOOKUP(B156,INPUT!$R$187:$ES$189,3,FALSE),0),0)</f>
        <v>0</v>
      </c>
    </row>
    <row r="157" spans="1:22" hidden="1" outlineLevel="1">
      <c r="A157" s="44">
        <f t="shared" si="20"/>
        <v>2030</v>
      </c>
      <c r="B157" s="99">
        <f t="shared" si="21"/>
        <v>47788</v>
      </c>
      <c r="C157" s="111"/>
      <c r="D157" s="109"/>
      <c r="E157" s="100">
        <f>'RevReq-E'!AG246*1000</f>
        <v>0</v>
      </c>
      <c r="F157" s="100">
        <f t="shared" si="22"/>
        <v>0</v>
      </c>
      <c r="G157" s="79"/>
      <c r="H157" s="111"/>
      <c r="I157" s="102">
        <f>SUMIF(INPUT!$F$7:$ES$7,$B157,INPUT!$F$195:$ES$195)</f>
        <v>0</v>
      </c>
      <c r="J157" s="111"/>
      <c r="K157" s="103"/>
      <c r="M157" s="104">
        <v>2</v>
      </c>
      <c r="N157" s="105"/>
      <c r="Q157" s="110"/>
      <c r="R157" s="107" t="e">
        <f>HLOOKUP(B157,INPUT!$N$7:$CK$8,2,FALSE)</f>
        <v>#N/A</v>
      </c>
      <c r="S157" s="108">
        <f>SUMIF(INPUT!$O$7:$CK$7,$B157,INPUT!$O$188:$CK$188)+SUMIF(INPUT!$O$7:$CK$7,$B157,INPUT!$O$189:$CK$189)</f>
        <v>0</v>
      </c>
      <c r="T157" s="108"/>
      <c r="U157" s="108">
        <f t="shared" si="23"/>
        <v>0</v>
      </c>
      <c r="V157" s="108">
        <f>IFERROR(IF(R157="Forecast",HLOOKUP(B157,INPUT!$R$187:$ES$189,3,FALSE),0),0)</f>
        <v>0</v>
      </c>
    </row>
    <row r="158" spans="1:22" hidden="1" outlineLevel="1">
      <c r="A158" s="44">
        <f t="shared" si="20"/>
        <v>2030</v>
      </c>
      <c r="B158" s="99">
        <f t="shared" si="21"/>
        <v>47818</v>
      </c>
      <c r="C158" s="111"/>
      <c r="D158" s="109"/>
      <c r="E158" s="100">
        <f>'RevReq-E'!AG247*1000</f>
        <v>0</v>
      </c>
      <c r="F158" s="100">
        <f t="shared" si="22"/>
        <v>0</v>
      </c>
      <c r="G158" s="79"/>
      <c r="H158" s="111"/>
      <c r="I158" s="102">
        <f>SUMIF(INPUT!$F$7:$ES$7,$B158,INPUT!$F$195:$ES$195)</f>
        <v>0</v>
      </c>
      <c r="J158" s="111"/>
      <c r="K158" s="103"/>
      <c r="M158" s="104">
        <v>2</v>
      </c>
      <c r="N158" s="105"/>
      <c r="Q158" s="110"/>
      <c r="R158" s="107" t="e">
        <f>HLOOKUP(B158,INPUT!$N$7:$CK$8,2,FALSE)</f>
        <v>#N/A</v>
      </c>
      <c r="S158" s="108">
        <f>SUMIF(INPUT!$O$7:$CK$7,$B158,INPUT!$O$188:$CK$188)+SUMIF(INPUT!$O$7:$CK$7,$B158,INPUT!$O$189:$CK$189)</f>
        <v>0</v>
      </c>
      <c r="T158" s="108"/>
      <c r="U158" s="108">
        <f t="shared" si="23"/>
        <v>0</v>
      </c>
      <c r="V158" s="108">
        <f>IFERROR(IF(R158="Forecast",HLOOKUP(B158,INPUT!$R$187:$ES$189,3,FALSE),0),0)</f>
        <v>0</v>
      </c>
    </row>
    <row r="159" spans="1:22" hidden="1" outlineLevel="1">
      <c r="A159" s="44">
        <f t="shared" si="20"/>
        <v>2031</v>
      </c>
      <c r="B159" s="99">
        <f t="shared" si="21"/>
        <v>47849</v>
      </c>
      <c r="C159" s="111"/>
      <c r="D159" s="109"/>
      <c r="E159" s="100">
        <f>'RevReq-E'!AG248*1000</f>
        <v>0</v>
      </c>
      <c r="F159" s="100">
        <f t="shared" si="22"/>
        <v>0</v>
      </c>
      <c r="G159" s="79"/>
      <c r="H159" s="111"/>
      <c r="I159" s="102">
        <f>SUMIF(INPUT!$F$7:$ES$7,$B159,INPUT!$F$195:$ES$195)</f>
        <v>0</v>
      </c>
      <c r="J159" s="111"/>
      <c r="K159" s="103"/>
      <c r="M159" s="104">
        <v>1</v>
      </c>
      <c r="N159" s="105"/>
      <c r="Q159" s="110"/>
      <c r="R159" s="107" t="e">
        <f>HLOOKUP(B159,INPUT!$N$7:$CK$8,2,FALSE)</f>
        <v>#N/A</v>
      </c>
      <c r="S159" s="108">
        <f>SUMIF(INPUT!$O$7:$CK$7,$B159,INPUT!$O$188:$CK$188)+SUMIF(INPUT!$O$7:$CK$7,$B159,INPUT!$O$189:$CK$189)</f>
        <v>0</v>
      </c>
      <c r="T159" s="108"/>
      <c r="U159" s="108">
        <f t="shared" si="23"/>
        <v>0</v>
      </c>
      <c r="V159" s="108">
        <f>IFERROR(IF(R159="Forecast",HLOOKUP(B159,INPUT!$R$187:$ES$189,3,FALSE),0),0)</f>
        <v>0</v>
      </c>
    </row>
    <row r="160" spans="1:22" hidden="1" outlineLevel="1">
      <c r="A160" s="44">
        <f t="shared" si="20"/>
        <v>2031</v>
      </c>
      <c r="B160" s="99">
        <f t="shared" si="21"/>
        <v>47880</v>
      </c>
      <c r="C160" s="111"/>
      <c r="D160" s="109"/>
      <c r="E160" s="100">
        <f>'RevReq-E'!AG249*1000</f>
        <v>0</v>
      </c>
      <c r="F160" s="100">
        <f t="shared" si="22"/>
        <v>0</v>
      </c>
      <c r="G160" s="79"/>
      <c r="H160" s="111"/>
      <c r="I160" s="102">
        <f>SUMIF(INPUT!$F$7:$ES$7,$B160,INPUT!$F$195:$ES$195)</f>
        <v>0</v>
      </c>
      <c r="J160" s="111"/>
      <c r="K160" s="103"/>
      <c r="M160" s="104">
        <v>2</v>
      </c>
      <c r="N160" s="105"/>
      <c r="Q160" s="110"/>
      <c r="R160" s="107" t="e">
        <f>HLOOKUP(B160,INPUT!$N$7:$CK$8,2,FALSE)</f>
        <v>#N/A</v>
      </c>
      <c r="S160" s="108">
        <f>SUMIF(INPUT!$O$7:$CK$7,$B160,INPUT!$O$188:$CK$188)+SUMIF(INPUT!$O$7:$CK$7,$B160,INPUT!$O$189:$CK$189)</f>
        <v>0</v>
      </c>
      <c r="T160" s="108"/>
      <c r="U160" s="108">
        <f t="shared" si="23"/>
        <v>0</v>
      </c>
      <c r="V160" s="108">
        <f>IFERROR(IF(R160="Forecast",HLOOKUP(B160,INPUT!$R$187:$ES$189,3,FALSE),0),0)</f>
        <v>0</v>
      </c>
    </row>
    <row r="161" spans="1:22" hidden="1" outlineLevel="1">
      <c r="A161" s="44">
        <f t="shared" si="20"/>
        <v>2031</v>
      </c>
      <c r="B161" s="99">
        <f t="shared" si="21"/>
        <v>47908</v>
      </c>
      <c r="C161" s="111"/>
      <c r="D161" s="109"/>
      <c r="E161" s="100">
        <f>'RevReq-E'!AG250*1000</f>
        <v>0</v>
      </c>
      <c r="F161" s="100">
        <f t="shared" si="22"/>
        <v>0</v>
      </c>
      <c r="G161" s="79"/>
      <c r="H161" s="111"/>
      <c r="I161" s="102">
        <f>SUMIF(INPUT!$F$7:$ES$7,$B161,INPUT!$F$195:$ES$195)</f>
        <v>0</v>
      </c>
      <c r="J161" s="111"/>
      <c r="K161" s="103"/>
      <c r="M161" s="104">
        <v>2</v>
      </c>
      <c r="N161" s="105"/>
      <c r="Q161" s="110"/>
      <c r="R161" s="107" t="e">
        <f>HLOOKUP(B161,INPUT!$N$7:$CK$8,2,FALSE)</f>
        <v>#N/A</v>
      </c>
      <c r="S161" s="108">
        <f>SUMIF(INPUT!$O$7:$CK$7,$B161,INPUT!$O$188:$CK$188)+SUMIF(INPUT!$O$7:$CK$7,$B161,INPUT!$O$189:$CK$189)</f>
        <v>0</v>
      </c>
      <c r="T161" s="108"/>
      <c r="U161" s="108">
        <f t="shared" si="23"/>
        <v>0</v>
      </c>
      <c r="V161" s="108">
        <f>IFERROR(IF(R161="Forecast",HLOOKUP(B161,INPUT!$R$187:$ES$189,3,FALSE),0),0)</f>
        <v>0</v>
      </c>
    </row>
    <row r="162" spans="1:22" hidden="1" outlineLevel="1">
      <c r="A162" s="44">
        <f t="shared" si="20"/>
        <v>2031</v>
      </c>
      <c r="B162" s="99">
        <f t="shared" si="21"/>
        <v>47939</v>
      </c>
      <c r="C162" s="111"/>
      <c r="D162" s="109"/>
      <c r="E162" s="100">
        <f>'RevReq-E'!AG251*1000</f>
        <v>0</v>
      </c>
      <c r="F162" s="100">
        <f t="shared" si="22"/>
        <v>0</v>
      </c>
      <c r="G162" s="79"/>
      <c r="H162" s="111"/>
      <c r="I162" s="102">
        <f>SUMIF(INPUT!$F$7:$ES$7,$B162,INPUT!$F$195:$ES$195)</f>
        <v>0</v>
      </c>
      <c r="J162" s="111"/>
      <c r="K162" s="103"/>
      <c r="M162" s="104">
        <v>2</v>
      </c>
      <c r="N162" s="105"/>
      <c r="Q162" s="110"/>
      <c r="R162" s="107" t="e">
        <f>HLOOKUP(B162,INPUT!$N$7:$CK$8,2,FALSE)</f>
        <v>#N/A</v>
      </c>
      <c r="S162" s="108">
        <f>SUMIF(INPUT!$O$7:$CK$7,$B162,INPUT!$O$188:$CK$188)+SUMIF(INPUT!$O$7:$CK$7,$B162,INPUT!$O$189:$CK$189)</f>
        <v>0</v>
      </c>
      <c r="T162" s="108"/>
      <c r="U162" s="108">
        <f t="shared" si="23"/>
        <v>0</v>
      </c>
      <c r="V162" s="108">
        <f>IFERROR(IF(R162="Forecast",HLOOKUP(B162,INPUT!$R$187:$ES$189,3,FALSE),0),0)</f>
        <v>0</v>
      </c>
    </row>
    <row r="163" spans="1:22" hidden="1" outlineLevel="1">
      <c r="A163" s="44">
        <f t="shared" si="20"/>
        <v>2031</v>
      </c>
      <c r="B163" s="99">
        <f t="shared" si="21"/>
        <v>47969</v>
      </c>
      <c r="C163" s="111"/>
      <c r="D163" s="109"/>
      <c r="E163" s="100">
        <f>'RevReq-E'!AG252*1000</f>
        <v>0</v>
      </c>
      <c r="F163" s="100">
        <f t="shared" si="22"/>
        <v>0</v>
      </c>
      <c r="G163" s="79"/>
      <c r="H163" s="111"/>
      <c r="I163" s="102">
        <f>SUMIF(INPUT!$F$7:$ES$7,$B163,INPUT!$F$195:$ES$195)</f>
        <v>0</v>
      </c>
      <c r="J163" s="111"/>
      <c r="K163" s="103"/>
      <c r="M163" s="104">
        <v>2</v>
      </c>
      <c r="N163" s="105"/>
      <c r="Q163" s="110"/>
      <c r="R163" s="107" t="e">
        <f>HLOOKUP(B163,INPUT!$N$7:$CK$8,2,FALSE)</f>
        <v>#N/A</v>
      </c>
      <c r="S163" s="108">
        <f>SUMIF(INPUT!$O$7:$CK$7,$B163,INPUT!$O$188:$CK$188)+SUMIF(INPUT!$O$7:$CK$7,$B163,INPUT!$O$189:$CK$189)</f>
        <v>0</v>
      </c>
      <c r="T163" s="108"/>
      <c r="U163" s="108">
        <f t="shared" si="23"/>
        <v>0</v>
      </c>
      <c r="V163" s="108">
        <f>IFERROR(IF(R163="Forecast",HLOOKUP(B163,INPUT!$R$187:$ES$189,3,FALSE),0),0)</f>
        <v>0</v>
      </c>
    </row>
    <row r="164" spans="1:22" hidden="1" outlineLevel="1">
      <c r="A164" s="44">
        <f t="shared" si="20"/>
        <v>2031</v>
      </c>
      <c r="B164" s="99">
        <f t="shared" si="21"/>
        <v>48000</v>
      </c>
      <c r="C164" s="111"/>
      <c r="D164" s="109"/>
      <c r="E164" s="100">
        <f>'RevReq-E'!AG253*1000</f>
        <v>0</v>
      </c>
      <c r="F164" s="100">
        <f t="shared" si="22"/>
        <v>0</v>
      </c>
      <c r="G164" s="79"/>
      <c r="H164" s="111"/>
      <c r="I164" s="102">
        <f>SUMIF(INPUT!$F$7:$ES$7,$B164,INPUT!$F$195:$ES$195)</f>
        <v>0</v>
      </c>
      <c r="J164" s="111"/>
      <c r="K164" s="103"/>
      <c r="M164" s="104">
        <v>1</v>
      </c>
      <c r="N164" s="105"/>
      <c r="Q164" s="110"/>
      <c r="R164" s="107" t="e">
        <f>HLOOKUP(B164,INPUT!$N$7:$CK$8,2,FALSE)</f>
        <v>#N/A</v>
      </c>
      <c r="S164" s="108">
        <f>SUMIF(INPUT!$O$7:$CK$7,$B164,INPUT!$O$188:$CK$188)+SUMIF(INPUT!$O$7:$CK$7,$B164,INPUT!$O$189:$CK$189)</f>
        <v>0</v>
      </c>
      <c r="T164" s="108"/>
      <c r="U164" s="108">
        <f t="shared" si="23"/>
        <v>0</v>
      </c>
      <c r="V164" s="108">
        <f>IFERROR(IF(R164="Forecast",HLOOKUP(B164,INPUT!$R$187:$ES$189,3,FALSE),0),0)</f>
        <v>0</v>
      </c>
    </row>
    <row r="165" spans="1:22" hidden="1" outlineLevel="1">
      <c r="A165" s="44">
        <f t="shared" si="20"/>
        <v>2031</v>
      </c>
      <c r="B165" s="99">
        <f t="shared" si="21"/>
        <v>48030</v>
      </c>
      <c r="C165" s="111"/>
      <c r="D165" s="109"/>
      <c r="E165" s="100">
        <f>'RevReq-E'!AG254*1000</f>
        <v>0</v>
      </c>
      <c r="F165" s="100">
        <f t="shared" si="22"/>
        <v>0</v>
      </c>
      <c r="G165" s="79"/>
      <c r="H165" s="111"/>
      <c r="I165" s="102">
        <f>SUMIF(INPUT!$F$7:$ES$7,$B165,INPUT!$F$195:$ES$195)</f>
        <v>0</v>
      </c>
      <c r="J165" s="111"/>
      <c r="K165" s="103"/>
      <c r="M165" s="104">
        <v>2</v>
      </c>
      <c r="N165" s="105"/>
      <c r="Q165" s="110"/>
      <c r="R165" s="107" t="e">
        <f>HLOOKUP(B165,INPUT!$N$7:$CK$8,2,FALSE)</f>
        <v>#N/A</v>
      </c>
      <c r="S165" s="108">
        <f>SUMIF(INPUT!$O$7:$CK$7,$B165,INPUT!$O$188:$CK$188)+SUMIF(INPUT!$O$7:$CK$7,$B165,INPUT!$O$189:$CK$189)</f>
        <v>0</v>
      </c>
      <c r="T165" s="108"/>
      <c r="U165" s="108">
        <f t="shared" si="23"/>
        <v>0</v>
      </c>
      <c r="V165" s="108">
        <f>IFERROR(IF(R165="Forecast",HLOOKUP(B165,INPUT!$R$187:$ES$189,3,FALSE),0),0)</f>
        <v>0</v>
      </c>
    </row>
    <row r="166" spans="1:22" hidden="1" outlineLevel="1">
      <c r="A166" s="44">
        <f t="shared" si="20"/>
        <v>2031</v>
      </c>
      <c r="B166" s="99">
        <f t="shared" si="21"/>
        <v>48061</v>
      </c>
      <c r="C166" s="111"/>
      <c r="D166" s="109"/>
      <c r="E166" s="100">
        <f>'RevReq-E'!AG255*1000</f>
        <v>0</v>
      </c>
      <c r="F166" s="100">
        <f t="shared" si="22"/>
        <v>0</v>
      </c>
      <c r="G166" s="79"/>
      <c r="H166" s="111"/>
      <c r="I166" s="102">
        <f>SUMIF(INPUT!$F$7:$ES$7,$B166,INPUT!$F$195:$ES$195)</f>
        <v>0</v>
      </c>
      <c r="J166" s="111"/>
      <c r="K166" s="103"/>
      <c r="M166" s="104">
        <v>2</v>
      </c>
      <c r="N166" s="105"/>
      <c r="Q166" s="110"/>
      <c r="R166" s="107" t="e">
        <f>HLOOKUP(B166,INPUT!$N$7:$CK$8,2,FALSE)</f>
        <v>#N/A</v>
      </c>
      <c r="S166" s="108">
        <f>SUMIF(INPUT!$O$7:$CK$7,$B166,INPUT!$O$188:$CK$188)+SUMIF(INPUT!$O$7:$CK$7,$B166,INPUT!$O$189:$CK$189)</f>
        <v>0</v>
      </c>
      <c r="T166" s="108"/>
      <c r="U166" s="108">
        <f t="shared" si="23"/>
        <v>0</v>
      </c>
      <c r="V166" s="108">
        <f>IFERROR(IF(R166="Forecast",HLOOKUP(B166,INPUT!$R$187:$ES$189,3,FALSE),0),0)</f>
        <v>0</v>
      </c>
    </row>
    <row r="167" spans="1:22" hidden="1" outlineLevel="1">
      <c r="A167" s="44">
        <f t="shared" si="20"/>
        <v>2031</v>
      </c>
      <c r="B167" s="99">
        <f t="shared" si="21"/>
        <v>48092</v>
      </c>
      <c r="C167" s="111"/>
      <c r="D167" s="109"/>
      <c r="E167" s="100">
        <f>'RevReq-E'!AG256*1000</f>
        <v>0</v>
      </c>
      <c r="F167" s="100">
        <f t="shared" si="22"/>
        <v>0</v>
      </c>
      <c r="G167" s="79"/>
      <c r="H167" s="111"/>
      <c r="I167" s="102">
        <f>SUMIF(INPUT!$F$7:$ES$7,$B167,INPUT!$F$195:$ES$195)</f>
        <v>0</v>
      </c>
      <c r="J167" s="111"/>
      <c r="K167" s="103"/>
      <c r="M167" s="104">
        <v>2</v>
      </c>
      <c r="N167" s="105"/>
      <c r="Q167" s="110"/>
      <c r="R167" s="107" t="e">
        <f>HLOOKUP(B167,INPUT!$N$7:$CK$8,2,FALSE)</f>
        <v>#N/A</v>
      </c>
      <c r="S167" s="108">
        <f>SUMIF(INPUT!$O$7:$CK$7,$B167,INPUT!$O$188:$CK$188)+SUMIF(INPUT!$O$7:$CK$7,$B167,INPUT!$O$189:$CK$189)</f>
        <v>0</v>
      </c>
      <c r="T167" s="108"/>
      <c r="U167" s="108">
        <f t="shared" si="23"/>
        <v>0</v>
      </c>
      <c r="V167" s="108">
        <f>IFERROR(IF(R167="Forecast",HLOOKUP(B167,INPUT!$R$187:$ES$189,3,FALSE),0),0)</f>
        <v>0</v>
      </c>
    </row>
    <row r="168" spans="1:22" hidden="1" outlineLevel="1">
      <c r="A168" s="44">
        <f t="shared" si="20"/>
        <v>2031</v>
      </c>
      <c r="B168" s="99">
        <f t="shared" si="21"/>
        <v>48122</v>
      </c>
      <c r="C168" s="111"/>
      <c r="D168" s="109"/>
      <c r="E168" s="100">
        <f>'RevReq-E'!AG257*1000</f>
        <v>0</v>
      </c>
      <c r="F168" s="100">
        <f t="shared" si="22"/>
        <v>0</v>
      </c>
      <c r="G168" s="79"/>
      <c r="H168" s="111"/>
      <c r="I168" s="102">
        <f>SUMIF(INPUT!$F$7:$ES$7,$B168,INPUT!$F$195:$ES$195)</f>
        <v>0</v>
      </c>
      <c r="J168" s="111"/>
      <c r="K168" s="103"/>
      <c r="M168" s="104">
        <v>2</v>
      </c>
      <c r="N168" s="105"/>
      <c r="Q168" s="110"/>
      <c r="R168" s="107" t="e">
        <f>HLOOKUP(B168,INPUT!$N$7:$CK$8,2,FALSE)</f>
        <v>#N/A</v>
      </c>
      <c r="S168" s="108">
        <f>SUMIF(INPUT!$O$7:$CK$7,$B168,INPUT!$O$188:$CK$188)+SUMIF(INPUT!$O$7:$CK$7,$B168,INPUT!$O$189:$CK$189)</f>
        <v>0</v>
      </c>
      <c r="T168" s="108"/>
      <c r="U168" s="108">
        <f t="shared" si="23"/>
        <v>0</v>
      </c>
      <c r="V168" s="108">
        <f>IFERROR(IF(R168="Forecast",HLOOKUP(B168,INPUT!$R$187:$ES$189,3,FALSE),0),0)</f>
        <v>0</v>
      </c>
    </row>
    <row r="169" spans="1:22" hidden="1" outlineLevel="1">
      <c r="A169" s="44">
        <f t="shared" si="20"/>
        <v>2031</v>
      </c>
      <c r="B169" s="99">
        <f t="shared" si="21"/>
        <v>48153</v>
      </c>
      <c r="C169" s="111"/>
      <c r="D169" s="109"/>
      <c r="E169" s="100">
        <f>'RevReq-E'!AG258*1000</f>
        <v>0</v>
      </c>
      <c r="F169" s="100">
        <f t="shared" si="22"/>
        <v>0</v>
      </c>
      <c r="G169" s="79"/>
      <c r="H169" s="111"/>
      <c r="I169" s="102">
        <f>SUMIF(INPUT!$F$7:$ES$7,$B169,INPUT!$F$195:$ES$195)</f>
        <v>0</v>
      </c>
      <c r="J169" s="111"/>
      <c r="K169" s="103"/>
      <c r="M169" s="104">
        <v>1</v>
      </c>
      <c r="N169" s="105"/>
      <c r="Q169" s="110"/>
      <c r="R169" s="107" t="e">
        <f>HLOOKUP(B169,INPUT!$N$7:$CK$8,2,FALSE)</f>
        <v>#N/A</v>
      </c>
      <c r="S169" s="108">
        <f>SUMIF(INPUT!$O$7:$CK$7,$B169,INPUT!$O$188:$CK$188)+SUMIF(INPUT!$O$7:$CK$7,$B169,INPUT!$O$189:$CK$189)</f>
        <v>0</v>
      </c>
      <c r="T169" s="108"/>
      <c r="U169" s="108">
        <f t="shared" si="23"/>
        <v>0</v>
      </c>
      <c r="V169" s="108">
        <f>IFERROR(IF(R169="Forecast",HLOOKUP(B169,INPUT!$R$187:$ES$189,3,FALSE),0),0)</f>
        <v>0</v>
      </c>
    </row>
    <row r="170" spans="1:22" hidden="1" outlineLevel="1">
      <c r="A170" s="44">
        <f t="shared" si="20"/>
        <v>2031</v>
      </c>
      <c r="B170" s="99">
        <f t="shared" si="21"/>
        <v>48183</v>
      </c>
      <c r="C170" s="111"/>
      <c r="D170" s="109"/>
      <c r="E170" s="100">
        <f>'RevReq-E'!AG259*1000</f>
        <v>0</v>
      </c>
      <c r="F170" s="100">
        <f t="shared" si="22"/>
        <v>0</v>
      </c>
      <c r="G170" s="79"/>
      <c r="H170" s="111"/>
      <c r="I170" s="102">
        <f>SUMIF(INPUT!$F$7:$ES$7,$B170,INPUT!$F$195:$ES$195)</f>
        <v>0</v>
      </c>
      <c r="J170" s="111"/>
      <c r="K170" s="103"/>
      <c r="M170" s="104">
        <v>2</v>
      </c>
      <c r="N170" s="105"/>
      <c r="Q170" s="110"/>
      <c r="R170" s="107" t="e">
        <f>HLOOKUP(B170,INPUT!$N$7:$CK$8,2,FALSE)</f>
        <v>#N/A</v>
      </c>
      <c r="S170" s="108">
        <f>SUMIF(INPUT!$O$7:$CK$7,$B170,INPUT!$O$188:$CK$188)+SUMIF(INPUT!$O$7:$CK$7,$B170,INPUT!$O$189:$CK$189)</f>
        <v>0</v>
      </c>
      <c r="T170" s="108"/>
      <c r="U170" s="108">
        <f t="shared" si="23"/>
        <v>0</v>
      </c>
      <c r="V170" s="108">
        <f>IFERROR(IF(R170="Forecast",HLOOKUP(B170,INPUT!$R$187:$ES$189,3,FALSE),0),0)</f>
        <v>0</v>
      </c>
    </row>
    <row r="171" spans="1:22" hidden="1" outlineLevel="1">
      <c r="A171" s="44">
        <f t="shared" si="20"/>
        <v>2032</v>
      </c>
      <c r="B171" s="99">
        <f t="shared" si="21"/>
        <v>48214</v>
      </c>
      <c r="C171" s="111"/>
      <c r="D171" s="109"/>
      <c r="E171" s="100">
        <f>'RevReq-E'!AG260*1000</f>
        <v>0</v>
      </c>
      <c r="F171" s="100">
        <f t="shared" si="22"/>
        <v>0</v>
      </c>
      <c r="G171" s="79"/>
      <c r="H171" s="111"/>
      <c r="I171" s="102">
        <f>SUMIF(INPUT!$F$7:$ES$7,$B171,INPUT!$F$195:$ES$195)</f>
        <v>0</v>
      </c>
      <c r="J171" s="111"/>
      <c r="K171" s="103"/>
      <c r="M171" s="104">
        <v>2</v>
      </c>
      <c r="N171" s="105"/>
      <c r="Q171" s="110"/>
      <c r="R171" s="107" t="e">
        <f>HLOOKUP(B171,INPUT!$N$7:$CK$8,2,FALSE)</f>
        <v>#N/A</v>
      </c>
      <c r="S171" s="108">
        <f>SUMIF(INPUT!$O$7:$CK$7,$B171,INPUT!$O$188:$CK$188)+SUMIF(INPUT!$O$7:$CK$7,$B171,INPUT!$O$189:$CK$189)</f>
        <v>0</v>
      </c>
      <c r="T171" s="108"/>
      <c r="U171" s="108">
        <f t="shared" si="23"/>
        <v>0</v>
      </c>
      <c r="V171" s="108">
        <f>IFERROR(IF(R171="Forecast",HLOOKUP(B171,INPUT!$R$187:$ES$189,3,FALSE),0),0)</f>
        <v>0</v>
      </c>
    </row>
    <row r="172" spans="1:22" hidden="1" outlineLevel="1">
      <c r="A172" s="44">
        <f t="shared" si="20"/>
        <v>2032</v>
      </c>
      <c r="B172" s="99">
        <f t="shared" si="21"/>
        <v>48245</v>
      </c>
      <c r="C172" s="111"/>
      <c r="D172" s="109"/>
      <c r="E172" s="100">
        <f>'RevReq-E'!AG261*1000</f>
        <v>0</v>
      </c>
      <c r="F172" s="100">
        <f t="shared" si="22"/>
        <v>0</v>
      </c>
      <c r="G172" s="79"/>
      <c r="H172" s="111"/>
      <c r="I172" s="102">
        <f>SUMIF(INPUT!$F$7:$ES$7,$B172,INPUT!$F$195:$ES$195)</f>
        <v>0</v>
      </c>
      <c r="J172" s="111"/>
      <c r="K172" s="103"/>
      <c r="M172" s="104">
        <v>2</v>
      </c>
      <c r="N172" s="105"/>
      <c r="Q172" s="110"/>
      <c r="R172" s="107" t="e">
        <f>HLOOKUP(B172,INPUT!$N$7:$CK$8,2,FALSE)</f>
        <v>#N/A</v>
      </c>
      <c r="S172" s="108">
        <f>SUMIF(INPUT!$O$7:$CK$7,$B172,INPUT!$O$188:$CK$188)+SUMIF(INPUT!$O$7:$CK$7,$B172,INPUT!$O$189:$CK$189)</f>
        <v>0</v>
      </c>
      <c r="T172" s="108"/>
      <c r="U172" s="108">
        <f t="shared" si="23"/>
        <v>0</v>
      </c>
      <c r="V172" s="108">
        <f>IFERROR(IF(R172="Forecast",HLOOKUP(B172,INPUT!$R$187:$ES$189,3,FALSE),0),0)</f>
        <v>0</v>
      </c>
    </row>
    <row r="173" spans="1:22" hidden="1" outlineLevel="1">
      <c r="A173" s="44">
        <f t="shared" si="20"/>
        <v>2032</v>
      </c>
      <c r="B173" s="99">
        <f t="shared" si="21"/>
        <v>48274</v>
      </c>
      <c r="C173" s="111"/>
      <c r="D173" s="109"/>
      <c r="E173" s="100">
        <f>'RevReq-E'!AG262*1000</f>
        <v>0</v>
      </c>
      <c r="F173" s="100">
        <f t="shared" si="22"/>
        <v>0</v>
      </c>
      <c r="G173" s="79"/>
      <c r="H173" s="111"/>
      <c r="I173" s="102">
        <f>SUMIF(INPUT!$F$7:$ES$7,$B173,INPUT!$F$195:$ES$195)</f>
        <v>0</v>
      </c>
      <c r="J173" s="111"/>
      <c r="K173" s="103"/>
      <c r="M173" s="104">
        <v>2</v>
      </c>
      <c r="N173" s="105"/>
      <c r="Q173" s="110"/>
      <c r="R173" s="107" t="e">
        <f>HLOOKUP(B173,INPUT!$N$7:$CK$8,2,FALSE)</f>
        <v>#N/A</v>
      </c>
      <c r="S173" s="108">
        <f>SUMIF(INPUT!$O$7:$CK$7,$B173,INPUT!$O$188:$CK$188)+SUMIF(INPUT!$O$7:$CK$7,$B173,INPUT!$O$189:$CK$189)</f>
        <v>0</v>
      </c>
      <c r="T173" s="108"/>
      <c r="U173" s="108">
        <f t="shared" si="23"/>
        <v>0</v>
      </c>
      <c r="V173" s="108">
        <f>IFERROR(IF(R173="Forecast",HLOOKUP(B173,INPUT!$R$187:$ES$189,3,FALSE),0),0)</f>
        <v>0</v>
      </c>
    </row>
    <row r="174" spans="1:22" hidden="1" outlineLevel="1">
      <c r="A174" s="44">
        <f t="shared" si="20"/>
        <v>2032</v>
      </c>
      <c r="B174" s="99">
        <f t="shared" si="21"/>
        <v>48305</v>
      </c>
      <c r="C174" s="111"/>
      <c r="D174" s="109"/>
      <c r="E174" s="100">
        <f>'RevReq-E'!AG263*1000</f>
        <v>0</v>
      </c>
      <c r="F174" s="100">
        <f t="shared" si="22"/>
        <v>0</v>
      </c>
      <c r="G174" s="79"/>
      <c r="H174" s="111"/>
      <c r="I174" s="102">
        <f>SUMIF(INPUT!$F$7:$ES$7,$B174,INPUT!$F$195:$ES$195)</f>
        <v>0</v>
      </c>
      <c r="J174" s="111"/>
      <c r="K174" s="103"/>
      <c r="M174" s="104">
        <v>1</v>
      </c>
      <c r="N174" s="105"/>
      <c r="Q174" s="110"/>
      <c r="R174" s="107" t="e">
        <f>HLOOKUP(B174,INPUT!$N$7:$CK$8,2,FALSE)</f>
        <v>#N/A</v>
      </c>
      <c r="S174" s="108">
        <f>SUMIF(INPUT!$O$7:$CK$7,$B174,INPUT!$O$188:$CK$188)+SUMIF(INPUT!$O$7:$CK$7,$B174,INPUT!$O$189:$CK$189)</f>
        <v>0</v>
      </c>
      <c r="T174" s="108"/>
      <c r="U174" s="108">
        <f t="shared" si="23"/>
        <v>0</v>
      </c>
      <c r="V174" s="108">
        <f>IFERROR(IF(R174="Forecast",HLOOKUP(B174,INPUT!$R$187:$ES$189,3,FALSE),0),0)</f>
        <v>0</v>
      </c>
    </row>
    <row r="175" spans="1:22" hidden="1" outlineLevel="1">
      <c r="A175" s="44">
        <f t="shared" si="20"/>
        <v>2032</v>
      </c>
      <c r="B175" s="99">
        <f t="shared" si="21"/>
        <v>48335</v>
      </c>
      <c r="C175" s="111"/>
      <c r="D175" s="109"/>
      <c r="E175" s="100">
        <f>'RevReq-E'!AG264*1000</f>
        <v>0</v>
      </c>
      <c r="F175" s="100">
        <f t="shared" si="22"/>
        <v>0</v>
      </c>
      <c r="G175" s="79"/>
      <c r="H175" s="111"/>
      <c r="I175" s="102">
        <f>SUMIF(INPUT!$F$7:$ES$7,$B175,INPUT!$F$195:$ES$195)</f>
        <v>0</v>
      </c>
      <c r="J175" s="111"/>
      <c r="K175" s="103"/>
      <c r="M175" s="104">
        <v>2</v>
      </c>
      <c r="N175" s="105"/>
      <c r="Q175" s="110"/>
      <c r="R175" s="107" t="e">
        <f>HLOOKUP(B175,INPUT!$N$7:$CK$8,2,FALSE)</f>
        <v>#N/A</v>
      </c>
      <c r="S175" s="108">
        <f>SUMIF(INPUT!$O$7:$CK$7,$B175,INPUT!$O$188:$CK$188)+SUMIF(INPUT!$O$7:$CK$7,$B175,INPUT!$O$189:$CK$189)</f>
        <v>0</v>
      </c>
      <c r="T175" s="108"/>
      <c r="U175" s="108">
        <f t="shared" si="23"/>
        <v>0</v>
      </c>
      <c r="V175" s="108">
        <f>IFERROR(IF(R175="Forecast",HLOOKUP(B175,INPUT!$R$187:$ES$189,3,FALSE),0),0)</f>
        <v>0</v>
      </c>
    </row>
    <row r="176" spans="1:22" hidden="1" outlineLevel="1">
      <c r="A176" s="44">
        <f t="shared" si="20"/>
        <v>2032</v>
      </c>
      <c r="B176" s="99">
        <f t="shared" si="21"/>
        <v>48366</v>
      </c>
      <c r="C176" s="111"/>
      <c r="D176" s="109"/>
      <c r="E176" s="100">
        <f>'RevReq-E'!AG265*1000</f>
        <v>0</v>
      </c>
      <c r="F176" s="100">
        <f t="shared" si="22"/>
        <v>0</v>
      </c>
      <c r="G176" s="79"/>
      <c r="H176" s="111"/>
      <c r="I176" s="102">
        <f>SUMIF(INPUT!$F$7:$ES$7,$B176,INPUT!$F$195:$ES$195)</f>
        <v>0</v>
      </c>
      <c r="J176" s="111"/>
      <c r="K176" s="103"/>
      <c r="M176" s="104">
        <v>2</v>
      </c>
      <c r="N176" s="105"/>
      <c r="Q176" s="110"/>
      <c r="R176" s="107" t="e">
        <f>HLOOKUP(B176,INPUT!$N$7:$CK$8,2,FALSE)</f>
        <v>#N/A</v>
      </c>
      <c r="S176" s="108">
        <f>SUMIF(INPUT!$O$7:$CK$7,$B176,INPUT!$O$188:$CK$188)+SUMIF(INPUT!$O$7:$CK$7,$B176,INPUT!$O$189:$CK$189)</f>
        <v>0</v>
      </c>
      <c r="T176" s="108"/>
      <c r="U176" s="108">
        <f t="shared" si="23"/>
        <v>0</v>
      </c>
      <c r="V176" s="108">
        <f>IFERROR(IF(R176="Forecast",HLOOKUP(B176,INPUT!$R$187:$ES$189,3,FALSE),0),0)</f>
        <v>0</v>
      </c>
    </row>
    <row r="177" spans="1:22" hidden="1" outlineLevel="1">
      <c r="A177" s="44">
        <f t="shared" si="20"/>
        <v>2032</v>
      </c>
      <c r="B177" s="99">
        <f t="shared" si="21"/>
        <v>48396</v>
      </c>
      <c r="C177" s="111"/>
      <c r="D177" s="109"/>
      <c r="E177" s="100">
        <f>'RevReq-E'!AG266*1000</f>
        <v>0</v>
      </c>
      <c r="F177" s="100">
        <f t="shared" si="22"/>
        <v>0</v>
      </c>
      <c r="G177" s="79"/>
      <c r="H177" s="111"/>
      <c r="I177" s="102">
        <f>SUMIF(INPUT!$F$7:$ES$7,$B177,INPUT!$F$195:$ES$195)</f>
        <v>0</v>
      </c>
      <c r="J177" s="111"/>
      <c r="K177" s="103"/>
      <c r="M177" s="104">
        <v>2</v>
      </c>
      <c r="N177" s="105"/>
      <c r="Q177" s="110"/>
      <c r="R177" s="107" t="e">
        <f>HLOOKUP(B177,INPUT!$N$7:$CK$8,2,FALSE)</f>
        <v>#N/A</v>
      </c>
      <c r="S177" s="108">
        <f>SUMIF(INPUT!$O$7:$CK$7,$B177,INPUT!$O$188:$CK$188)+SUMIF(INPUT!$O$7:$CK$7,$B177,INPUT!$O$189:$CK$189)</f>
        <v>0</v>
      </c>
      <c r="T177" s="108"/>
      <c r="U177" s="108">
        <f t="shared" si="23"/>
        <v>0</v>
      </c>
      <c r="V177" s="108">
        <f>IFERROR(IF(R177="Forecast",HLOOKUP(B177,INPUT!$R$187:$ES$189,3,FALSE),0),0)</f>
        <v>0</v>
      </c>
    </row>
    <row r="178" spans="1:22" hidden="1" outlineLevel="1">
      <c r="A178" s="44">
        <f t="shared" si="20"/>
        <v>2032</v>
      </c>
      <c r="B178" s="99">
        <f t="shared" si="21"/>
        <v>48427</v>
      </c>
      <c r="C178" s="111"/>
      <c r="D178" s="109"/>
      <c r="E178" s="100">
        <f>'RevReq-E'!AG267*1000</f>
        <v>0</v>
      </c>
      <c r="F178" s="100">
        <f t="shared" si="22"/>
        <v>0</v>
      </c>
      <c r="G178" s="79"/>
      <c r="H178" s="111"/>
      <c r="I178" s="102">
        <f>SUMIF(INPUT!$F$7:$ES$7,$B178,INPUT!$F$195:$ES$195)</f>
        <v>0</v>
      </c>
      <c r="J178" s="111"/>
      <c r="K178" s="103"/>
      <c r="M178" s="104">
        <v>2</v>
      </c>
      <c r="N178" s="105"/>
      <c r="Q178" s="110"/>
      <c r="R178" s="107" t="e">
        <f>HLOOKUP(B178,INPUT!$N$7:$CK$8,2,FALSE)</f>
        <v>#N/A</v>
      </c>
      <c r="S178" s="108">
        <f>SUMIF(INPUT!$O$7:$CK$7,$B178,INPUT!$O$188:$CK$188)+SUMIF(INPUT!$O$7:$CK$7,$B178,INPUT!$O$189:$CK$189)</f>
        <v>0</v>
      </c>
      <c r="T178" s="108"/>
      <c r="U178" s="108">
        <f t="shared" si="23"/>
        <v>0</v>
      </c>
      <c r="V178" s="108">
        <f>IFERROR(IF(R178="Forecast",HLOOKUP(B178,INPUT!$R$187:$ES$189,3,FALSE),0),0)</f>
        <v>0</v>
      </c>
    </row>
    <row r="179" spans="1:22" hidden="1" outlineLevel="1">
      <c r="A179" s="44">
        <f t="shared" si="20"/>
        <v>2032</v>
      </c>
      <c r="B179" s="99">
        <f t="shared" si="21"/>
        <v>48458</v>
      </c>
      <c r="C179" s="111"/>
      <c r="D179" s="109"/>
      <c r="E179" s="100">
        <f>'RevReq-E'!AG268*1000</f>
        <v>0</v>
      </c>
      <c r="F179" s="100">
        <f t="shared" si="22"/>
        <v>0</v>
      </c>
      <c r="G179" s="79"/>
      <c r="H179" s="111"/>
      <c r="I179" s="102">
        <f>SUMIF(INPUT!$F$7:$ES$7,$B179,INPUT!$F$195:$ES$195)</f>
        <v>0</v>
      </c>
      <c r="J179" s="111"/>
      <c r="K179" s="103"/>
      <c r="M179" s="104">
        <v>1</v>
      </c>
      <c r="N179" s="105"/>
      <c r="Q179" s="110"/>
      <c r="R179" s="107" t="e">
        <f>HLOOKUP(B179,INPUT!$N$7:$CK$8,2,FALSE)</f>
        <v>#N/A</v>
      </c>
      <c r="S179" s="108">
        <f>SUMIF(INPUT!$O$7:$CK$7,$B179,INPUT!$O$188:$CK$188)+SUMIF(INPUT!$O$7:$CK$7,$B179,INPUT!$O$189:$CK$189)</f>
        <v>0</v>
      </c>
      <c r="T179" s="108"/>
      <c r="U179" s="108">
        <f t="shared" si="23"/>
        <v>0</v>
      </c>
      <c r="V179" s="108">
        <f>IFERROR(IF(R179="Forecast",HLOOKUP(B179,INPUT!$R$187:$ES$189,3,FALSE),0),0)</f>
        <v>0</v>
      </c>
    </row>
    <row r="180" spans="1:22" hidden="1" outlineLevel="1">
      <c r="A180" s="44">
        <f t="shared" si="20"/>
        <v>2032</v>
      </c>
      <c r="B180" s="99">
        <f t="shared" si="21"/>
        <v>48488</v>
      </c>
      <c r="C180" s="111"/>
      <c r="D180" s="109"/>
      <c r="E180" s="100">
        <f>'RevReq-E'!AG269*1000</f>
        <v>0</v>
      </c>
      <c r="F180" s="100">
        <f t="shared" si="22"/>
        <v>0</v>
      </c>
      <c r="G180" s="79"/>
      <c r="H180" s="111"/>
      <c r="I180" s="102">
        <f>SUMIF(INPUT!$F$7:$ES$7,$B180,INPUT!$F$195:$ES$195)</f>
        <v>0</v>
      </c>
      <c r="J180" s="111"/>
      <c r="K180" s="103"/>
      <c r="M180" s="104">
        <v>2</v>
      </c>
      <c r="N180" s="105"/>
      <c r="Q180" s="110"/>
      <c r="R180" s="107" t="e">
        <f>HLOOKUP(B180,INPUT!$N$7:$CK$8,2,FALSE)</f>
        <v>#N/A</v>
      </c>
      <c r="S180" s="108">
        <f>SUMIF(INPUT!$O$7:$CK$7,$B180,INPUT!$O$188:$CK$188)+SUMIF(INPUT!$O$7:$CK$7,$B180,INPUT!$O$189:$CK$189)</f>
        <v>0</v>
      </c>
      <c r="T180" s="108"/>
      <c r="U180" s="108">
        <f t="shared" si="23"/>
        <v>0</v>
      </c>
      <c r="V180" s="108">
        <f>IFERROR(IF(R180="Forecast",HLOOKUP(B180,INPUT!$R$187:$ES$189,3,FALSE),0),0)</f>
        <v>0</v>
      </c>
    </row>
    <row r="181" spans="1:22" hidden="1" outlineLevel="1">
      <c r="A181" s="44">
        <f t="shared" si="20"/>
        <v>2032</v>
      </c>
      <c r="B181" s="99">
        <f t="shared" si="21"/>
        <v>48519</v>
      </c>
      <c r="C181" s="111"/>
      <c r="D181" s="109"/>
      <c r="E181" s="100">
        <f>'RevReq-E'!AG270*1000</f>
        <v>0</v>
      </c>
      <c r="F181" s="100">
        <f t="shared" si="22"/>
        <v>0</v>
      </c>
      <c r="G181" s="79"/>
      <c r="H181" s="111"/>
      <c r="I181" s="102">
        <f>SUMIF(INPUT!$F$7:$ES$7,$B181,INPUT!$F$195:$ES$195)</f>
        <v>0</v>
      </c>
      <c r="J181" s="111"/>
      <c r="K181" s="103"/>
      <c r="M181" s="104">
        <v>2</v>
      </c>
      <c r="N181" s="105"/>
      <c r="Q181" s="110"/>
      <c r="R181" s="107" t="e">
        <f>HLOOKUP(B181,INPUT!$N$7:$CK$8,2,FALSE)</f>
        <v>#N/A</v>
      </c>
      <c r="S181" s="108">
        <f>SUMIF(INPUT!$O$7:$CK$7,$B181,INPUT!$O$188:$CK$188)+SUMIF(INPUT!$O$7:$CK$7,$B181,INPUT!$O$189:$CK$189)</f>
        <v>0</v>
      </c>
      <c r="T181" s="108"/>
      <c r="U181" s="108">
        <f t="shared" si="23"/>
        <v>0</v>
      </c>
      <c r="V181" s="108">
        <f>IFERROR(IF(R181="Forecast",HLOOKUP(B181,INPUT!$R$187:$ES$189,3,FALSE),0),0)</f>
        <v>0</v>
      </c>
    </row>
    <row r="182" spans="1:22" hidden="1" outlineLevel="1">
      <c r="A182" s="44">
        <f t="shared" si="20"/>
        <v>2032</v>
      </c>
      <c r="B182" s="99">
        <f t="shared" si="21"/>
        <v>48549</v>
      </c>
      <c r="C182" s="111"/>
      <c r="D182" s="109"/>
      <c r="E182" s="100">
        <f>'RevReq-E'!AG271*1000</f>
        <v>0</v>
      </c>
      <c r="F182" s="100">
        <f t="shared" si="22"/>
        <v>0</v>
      </c>
      <c r="G182" s="79"/>
      <c r="H182" s="111"/>
      <c r="I182" s="102">
        <f>SUMIF(INPUT!$F$7:$ES$7,$B182,INPUT!$F$195:$ES$195)</f>
        <v>0</v>
      </c>
      <c r="J182" s="111"/>
      <c r="K182" s="103"/>
      <c r="M182" s="104">
        <v>2</v>
      </c>
      <c r="N182" s="105"/>
      <c r="Q182" s="110"/>
      <c r="R182" s="107" t="e">
        <f>HLOOKUP(B182,INPUT!$N$7:$CK$8,2,FALSE)</f>
        <v>#N/A</v>
      </c>
      <c r="S182" s="108">
        <f>SUMIF(INPUT!$O$7:$CK$7,$B182,INPUT!$O$188:$CK$188)+SUMIF(INPUT!$O$7:$CK$7,$B182,INPUT!$O$189:$CK$189)</f>
        <v>0</v>
      </c>
      <c r="T182" s="108"/>
      <c r="U182" s="108">
        <f t="shared" si="23"/>
        <v>0</v>
      </c>
      <c r="V182" s="108">
        <f>IFERROR(IF(R182="Forecast",HLOOKUP(B182,INPUT!$R$187:$ES$189,3,FALSE),0),0)</f>
        <v>0</v>
      </c>
    </row>
    <row r="183" spans="1:22" hidden="1" outlineLevel="1">
      <c r="A183" s="44">
        <f t="shared" si="20"/>
        <v>2033</v>
      </c>
      <c r="B183" s="99">
        <f t="shared" si="21"/>
        <v>48580</v>
      </c>
      <c r="C183" s="111"/>
      <c r="D183" s="109"/>
      <c r="E183" s="100">
        <f>'RevReq-E'!AG272*1000</f>
        <v>0</v>
      </c>
      <c r="F183" s="100">
        <f t="shared" si="22"/>
        <v>0</v>
      </c>
      <c r="G183" s="79"/>
      <c r="H183" s="111"/>
      <c r="I183" s="102">
        <f>SUMIF(INPUT!$F$7:$ES$7,$B183,INPUT!$F$195:$ES$195)</f>
        <v>0</v>
      </c>
      <c r="J183" s="111"/>
      <c r="K183" s="103"/>
      <c r="M183" s="104">
        <v>2</v>
      </c>
      <c r="N183" s="105"/>
      <c r="Q183" s="110"/>
      <c r="R183" s="107" t="e">
        <f>HLOOKUP(B183,INPUT!$N$7:$CK$8,2,FALSE)</f>
        <v>#N/A</v>
      </c>
      <c r="S183" s="108">
        <f>SUMIF(INPUT!$O$7:$CK$7,$B183,INPUT!$O$188:$CK$188)+SUMIF(INPUT!$O$7:$CK$7,$B183,INPUT!$O$189:$CK$189)</f>
        <v>0</v>
      </c>
      <c r="T183" s="108"/>
      <c r="U183" s="108">
        <f t="shared" si="23"/>
        <v>0</v>
      </c>
      <c r="V183" s="108">
        <f>IFERROR(IF(R183="Forecast",HLOOKUP(B183,INPUT!$R$187:$ES$189,3,FALSE),0),0)</f>
        <v>0</v>
      </c>
    </row>
    <row r="184" spans="1:22" hidden="1" outlineLevel="1">
      <c r="A184" s="44">
        <f t="shared" si="20"/>
        <v>2033</v>
      </c>
      <c r="B184" s="99">
        <f t="shared" si="21"/>
        <v>48611</v>
      </c>
      <c r="C184" s="111"/>
      <c r="D184" s="109"/>
      <c r="E184" s="100">
        <f>'RevReq-E'!AG273*1000</f>
        <v>0</v>
      </c>
      <c r="F184" s="100">
        <f t="shared" si="22"/>
        <v>0</v>
      </c>
      <c r="G184" s="79"/>
      <c r="H184" s="111"/>
      <c r="I184" s="102">
        <f>SUMIF(INPUT!$F$7:$ES$7,$B184,INPUT!$F$195:$ES$195)</f>
        <v>0</v>
      </c>
      <c r="J184" s="111"/>
      <c r="K184" s="103"/>
      <c r="M184" s="104">
        <v>1</v>
      </c>
      <c r="N184" s="105"/>
      <c r="Q184" s="110"/>
      <c r="R184" s="107" t="e">
        <f>HLOOKUP(B184,INPUT!$N$7:$CK$8,2,FALSE)</f>
        <v>#N/A</v>
      </c>
      <c r="S184" s="108">
        <f>SUMIF(INPUT!$O$7:$CK$7,$B184,INPUT!$O$188:$CK$188)+SUMIF(INPUT!$O$7:$CK$7,$B184,INPUT!$O$189:$CK$189)</f>
        <v>0</v>
      </c>
      <c r="T184" s="108"/>
      <c r="U184" s="108">
        <f t="shared" si="23"/>
        <v>0</v>
      </c>
      <c r="V184" s="108">
        <f>IFERROR(IF(R184="Forecast",HLOOKUP(B184,INPUT!$R$187:$ES$189,3,FALSE),0),0)</f>
        <v>0</v>
      </c>
    </row>
    <row r="185" spans="1:22" hidden="1" outlineLevel="1">
      <c r="A185" s="44">
        <f t="shared" si="20"/>
        <v>2033</v>
      </c>
      <c r="B185" s="99">
        <f t="shared" si="21"/>
        <v>48639</v>
      </c>
      <c r="C185" s="111"/>
      <c r="D185" s="109"/>
      <c r="E185" s="100">
        <f>'RevReq-E'!AG274*1000</f>
        <v>0</v>
      </c>
      <c r="F185" s="100">
        <f t="shared" si="22"/>
        <v>0</v>
      </c>
      <c r="G185" s="79"/>
      <c r="H185" s="111"/>
      <c r="I185" s="102">
        <f>SUMIF(INPUT!$F$7:$ES$7,$B185,INPUT!$F$195:$ES$195)</f>
        <v>0</v>
      </c>
      <c r="J185" s="111"/>
      <c r="K185" s="103"/>
      <c r="M185" s="104">
        <v>2</v>
      </c>
      <c r="N185" s="105"/>
      <c r="Q185" s="110"/>
      <c r="R185" s="107" t="e">
        <f>HLOOKUP(B185,INPUT!$N$7:$CK$8,2,FALSE)</f>
        <v>#N/A</v>
      </c>
      <c r="S185" s="108">
        <f>SUMIF(INPUT!$O$7:$CK$7,$B185,INPUT!$O$188:$CK$188)+SUMIF(INPUT!$O$7:$CK$7,$B185,INPUT!$O$189:$CK$189)</f>
        <v>0</v>
      </c>
      <c r="T185" s="108"/>
      <c r="U185" s="108">
        <f t="shared" si="23"/>
        <v>0</v>
      </c>
      <c r="V185" s="108">
        <f>IFERROR(IF(R185="Forecast",HLOOKUP(B185,INPUT!$R$187:$ES$189,3,FALSE),0),0)</f>
        <v>0</v>
      </c>
    </row>
    <row r="186" spans="1:22" hidden="1" outlineLevel="1">
      <c r="A186" s="44">
        <f t="shared" si="20"/>
        <v>2033</v>
      </c>
      <c r="B186" s="99">
        <f t="shared" si="21"/>
        <v>48670</v>
      </c>
      <c r="C186" s="111"/>
      <c r="D186" s="109"/>
      <c r="E186" s="100">
        <f>'RevReq-E'!AG275*1000</f>
        <v>0</v>
      </c>
      <c r="F186" s="100">
        <f t="shared" si="22"/>
        <v>0</v>
      </c>
      <c r="G186" s="79"/>
      <c r="H186" s="111"/>
      <c r="I186" s="102">
        <f>SUMIF(INPUT!$F$7:$ES$7,$B186,INPUT!$F$195:$ES$195)</f>
        <v>0</v>
      </c>
      <c r="J186" s="111"/>
      <c r="K186" s="103"/>
      <c r="M186" s="104">
        <v>2</v>
      </c>
      <c r="N186" s="105"/>
      <c r="Q186" s="110"/>
      <c r="R186" s="107" t="e">
        <f>HLOOKUP(B186,INPUT!$N$7:$CK$8,2,FALSE)</f>
        <v>#N/A</v>
      </c>
      <c r="S186" s="108">
        <f>SUMIF(INPUT!$O$7:$CK$7,$B186,INPUT!$O$188:$CK$188)+SUMIF(INPUT!$O$7:$CK$7,$B186,INPUT!$O$189:$CK$189)</f>
        <v>0</v>
      </c>
      <c r="T186" s="108"/>
      <c r="U186" s="108">
        <f t="shared" si="23"/>
        <v>0</v>
      </c>
      <c r="V186" s="108">
        <f>IFERROR(IF(R186="Forecast",HLOOKUP(B186,INPUT!$R$187:$ES$189,3,FALSE),0),0)</f>
        <v>0</v>
      </c>
    </row>
    <row r="187" spans="1:22" hidden="1" outlineLevel="1">
      <c r="A187" s="44">
        <f t="shared" si="20"/>
        <v>2033</v>
      </c>
      <c r="B187" s="99">
        <f t="shared" si="21"/>
        <v>48700</v>
      </c>
      <c r="C187" s="111"/>
      <c r="D187" s="109"/>
      <c r="E187" s="100">
        <f>'RevReq-E'!AG276*1000</f>
        <v>0</v>
      </c>
      <c r="F187" s="100">
        <f t="shared" si="22"/>
        <v>0</v>
      </c>
      <c r="G187" s="79"/>
      <c r="H187" s="111"/>
      <c r="I187" s="102">
        <f>SUMIF(INPUT!$F$7:$ES$7,$B187,INPUT!$F$195:$ES$195)</f>
        <v>0</v>
      </c>
      <c r="J187" s="111"/>
      <c r="K187" s="103"/>
      <c r="M187" s="104">
        <v>2</v>
      </c>
      <c r="N187" s="105"/>
      <c r="Q187" s="110"/>
      <c r="R187" s="107" t="e">
        <f>HLOOKUP(B187,INPUT!$N$7:$CK$8,2,FALSE)</f>
        <v>#N/A</v>
      </c>
      <c r="S187" s="108">
        <f>SUMIF(INPUT!$O$7:$CK$7,$B187,INPUT!$O$188:$CK$188)+SUMIF(INPUT!$O$7:$CK$7,$B187,INPUT!$O$189:$CK$189)</f>
        <v>0</v>
      </c>
      <c r="T187" s="108"/>
      <c r="U187" s="108">
        <f t="shared" si="23"/>
        <v>0</v>
      </c>
      <c r="V187" s="108">
        <f>IFERROR(IF(R187="Forecast",HLOOKUP(B187,INPUT!$R$187:$ES$189,3,FALSE),0),0)</f>
        <v>0</v>
      </c>
    </row>
    <row r="188" spans="1:22" hidden="1" outlineLevel="1">
      <c r="A188" s="44">
        <f t="shared" si="20"/>
        <v>2033</v>
      </c>
      <c r="B188" s="99">
        <f t="shared" si="21"/>
        <v>48731</v>
      </c>
      <c r="C188" s="111"/>
      <c r="D188" s="109"/>
      <c r="E188" s="100">
        <f>'RevReq-E'!AG277*1000</f>
        <v>0</v>
      </c>
      <c r="F188" s="100">
        <f t="shared" si="22"/>
        <v>0</v>
      </c>
      <c r="G188" s="79"/>
      <c r="H188" s="111"/>
      <c r="I188" s="102">
        <f>SUMIF(INPUT!$F$7:$ES$7,$B188,INPUT!$F$195:$ES$195)</f>
        <v>0</v>
      </c>
      <c r="J188" s="111"/>
      <c r="K188" s="103"/>
      <c r="M188" s="104">
        <v>2</v>
      </c>
      <c r="N188" s="105"/>
      <c r="Q188" s="110"/>
      <c r="R188" s="107" t="e">
        <f>HLOOKUP(B188,INPUT!$N$7:$CK$8,2,FALSE)</f>
        <v>#N/A</v>
      </c>
      <c r="S188" s="108">
        <f>SUMIF(INPUT!$O$7:$CK$7,$B188,INPUT!$O$188:$CK$188)+SUMIF(INPUT!$O$7:$CK$7,$B188,INPUT!$O$189:$CK$189)</f>
        <v>0</v>
      </c>
      <c r="T188" s="108"/>
      <c r="U188" s="108">
        <f t="shared" si="23"/>
        <v>0</v>
      </c>
      <c r="V188" s="108">
        <f>IFERROR(IF(R188="Forecast",HLOOKUP(B188,INPUT!$R$187:$ES$189,3,FALSE),0),0)</f>
        <v>0</v>
      </c>
    </row>
    <row r="189" spans="1:22" hidden="1" outlineLevel="1">
      <c r="A189" s="44">
        <f t="shared" si="20"/>
        <v>2033</v>
      </c>
      <c r="B189" s="99">
        <f t="shared" si="21"/>
        <v>48761</v>
      </c>
      <c r="C189" s="111"/>
      <c r="D189" s="109"/>
      <c r="E189" s="100">
        <f>'RevReq-E'!AG278*1000</f>
        <v>0</v>
      </c>
      <c r="F189" s="100">
        <f t="shared" si="22"/>
        <v>0</v>
      </c>
      <c r="G189" s="79"/>
      <c r="H189" s="111"/>
      <c r="I189" s="102">
        <f>SUMIF(INPUT!$F$7:$ES$7,$B189,INPUT!$F$195:$ES$195)</f>
        <v>0</v>
      </c>
      <c r="J189" s="111"/>
      <c r="K189" s="103"/>
      <c r="M189" s="104">
        <v>1</v>
      </c>
      <c r="N189" s="105"/>
      <c r="Q189" s="110"/>
      <c r="R189" s="107" t="e">
        <f>HLOOKUP(B189,INPUT!$N$7:$CK$8,2,FALSE)</f>
        <v>#N/A</v>
      </c>
      <c r="S189" s="108">
        <f>SUMIF(INPUT!$O$7:$CK$7,$B189,INPUT!$O$188:$CK$188)+SUMIF(INPUT!$O$7:$CK$7,$B189,INPUT!$O$189:$CK$189)</f>
        <v>0</v>
      </c>
      <c r="T189" s="108"/>
      <c r="U189" s="108">
        <f t="shared" si="23"/>
        <v>0</v>
      </c>
      <c r="V189" s="108">
        <f>IFERROR(IF(R189="Forecast",HLOOKUP(B189,INPUT!$R$187:$ES$189,3,FALSE),0),0)</f>
        <v>0</v>
      </c>
    </row>
    <row r="190" spans="1:22" hidden="1" outlineLevel="1">
      <c r="A190" s="44">
        <f t="shared" si="20"/>
        <v>2033</v>
      </c>
      <c r="B190" s="99">
        <f t="shared" si="21"/>
        <v>48792</v>
      </c>
      <c r="C190" s="111"/>
      <c r="D190" s="109"/>
      <c r="E190" s="100">
        <f>'RevReq-E'!AG279*1000</f>
        <v>0</v>
      </c>
      <c r="F190" s="100">
        <f t="shared" si="22"/>
        <v>0</v>
      </c>
      <c r="G190" s="79"/>
      <c r="H190" s="111"/>
      <c r="I190" s="102">
        <f>SUMIF(INPUT!$F$7:$ES$7,$B190,INPUT!$F$195:$ES$195)</f>
        <v>0</v>
      </c>
      <c r="J190" s="111"/>
      <c r="K190" s="103"/>
      <c r="M190" s="104">
        <v>2</v>
      </c>
      <c r="N190" s="105"/>
      <c r="Q190" s="110"/>
      <c r="R190" s="107" t="e">
        <f>HLOOKUP(B190,INPUT!$N$7:$CK$8,2,FALSE)</f>
        <v>#N/A</v>
      </c>
      <c r="S190" s="108">
        <f>SUMIF(INPUT!$O$7:$CK$7,$B190,INPUT!$O$188:$CK$188)+SUMIF(INPUT!$O$7:$CK$7,$B190,INPUT!$O$189:$CK$189)</f>
        <v>0</v>
      </c>
      <c r="T190" s="108"/>
      <c r="U190" s="108">
        <f t="shared" si="23"/>
        <v>0</v>
      </c>
      <c r="V190" s="108">
        <f>IFERROR(IF(R190="Forecast",HLOOKUP(B190,INPUT!$R$187:$ES$189,3,FALSE),0),0)</f>
        <v>0</v>
      </c>
    </row>
    <row r="191" spans="1:22" hidden="1" outlineLevel="1">
      <c r="A191" s="44">
        <f t="shared" si="20"/>
        <v>2033</v>
      </c>
      <c r="B191" s="99">
        <f t="shared" si="21"/>
        <v>48823</v>
      </c>
      <c r="C191" s="111"/>
      <c r="D191" s="109"/>
      <c r="E191" s="100">
        <f>'RevReq-E'!AG280*1000</f>
        <v>0</v>
      </c>
      <c r="F191" s="100">
        <f t="shared" si="22"/>
        <v>0</v>
      </c>
      <c r="G191" s="79"/>
      <c r="H191" s="111"/>
      <c r="I191" s="102">
        <f>SUMIF(INPUT!$F$7:$ES$7,$B191,INPUT!$F$195:$ES$195)</f>
        <v>0</v>
      </c>
      <c r="J191" s="111"/>
      <c r="K191" s="103"/>
      <c r="M191" s="104">
        <v>2</v>
      </c>
      <c r="N191" s="105"/>
      <c r="Q191" s="110"/>
      <c r="R191" s="107" t="e">
        <f>HLOOKUP(B191,INPUT!$N$7:$CK$8,2,FALSE)</f>
        <v>#N/A</v>
      </c>
      <c r="S191" s="108">
        <f>SUMIF(INPUT!$O$7:$CK$7,$B191,INPUT!$O$188:$CK$188)+SUMIF(INPUT!$O$7:$CK$7,$B191,INPUT!$O$189:$CK$189)</f>
        <v>0</v>
      </c>
      <c r="T191" s="108"/>
      <c r="U191" s="108">
        <f t="shared" si="23"/>
        <v>0</v>
      </c>
      <c r="V191" s="108">
        <f>IFERROR(IF(R191="Forecast",HLOOKUP(B191,INPUT!$R$187:$ES$189,3,FALSE),0),0)</f>
        <v>0</v>
      </c>
    </row>
    <row r="192" spans="1:22" hidden="1" outlineLevel="1">
      <c r="A192" s="44">
        <f t="shared" ref="A192:A227" si="24">YEAR(B192)</f>
        <v>2033</v>
      </c>
      <c r="B192" s="99">
        <f t="shared" si="21"/>
        <v>48853</v>
      </c>
      <c r="C192" s="111"/>
      <c r="D192" s="109"/>
      <c r="E192" s="100">
        <f>'RevReq-E'!AG281*1000</f>
        <v>0</v>
      </c>
      <c r="F192" s="100">
        <f t="shared" si="22"/>
        <v>0</v>
      </c>
      <c r="G192" s="79"/>
      <c r="H192" s="111"/>
      <c r="I192" s="102">
        <f>SUMIF(INPUT!$F$7:$ES$7,$B192,INPUT!$F$195:$ES$195)</f>
        <v>0</v>
      </c>
      <c r="J192" s="111"/>
      <c r="K192" s="103"/>
      <c r="M192" s="104">
        <v>2</v>
      </c>
      <c r="N192" s="105"/>
      <c r="Q192" s="110"/>
      <c r="R192" s="107" t="e">
        <f>HLOOKUP(B192,INPUT!$N$7:$CK$8,2,FALSE)</f>
        <v>#N/A</v>
      </c>
      <c r="S192" s="108">
        <f>SUMIF(INPUT!$O$7:$CK$7,$B192,INPUT!$O$188:$CK$188)+SUMIF(INPUT!$O$7:$CK$7,$B192,INPUT!$O$189:$CK$189)</f>
        <v>0</v>
      </c>
      <c r="T192" s="108"/>
      <c r="U192" s="108">
        <f t="shared" si="23"/>
        <v>0</v>
      </c>
      <c r="V192" s="108">
        <f>IFERROR(IF(R192="Forecast",HLOOKUP(B192,INPUT!$R$187:$ES$189,3,FALSE),0),0)</f>
        <v>0</v>
      </c>
    </row>
    <row r="193" spans="1:22" hidden="1" outlineLevel="1">
      <c r="A193" s="44">
        <f t="shared" si="24"/>
        <v>2033</v>
      </c>
      <c r="B193" s="99">
        <f t="shared" si="21"/>
        <v>48884</v>
      </c>
      <c r="C193" s="111"/>
      <c r="D193" s="109"/>
      <c r="E193" s="100">
        <f>'RevReq-E'!AG282*1000</f>
        <v>0</v>
      </c>
      <c r="F193" s="100">
        <f t="shared" si="22"/>
        <v>0</v>
      </c>
      <c r="G193" s="79"/>
      <c r="H193" s="111"/>
      <c r="I193" s="102">
        <f>SUMIF(INPUT!$F$7:$ES$7,$B193,INPUT!$F$195:$ES$195)</f>
        <v>0</v>
      </c>
      <c r="J193" s="111"/>
      <c r="K193" s="103"/>
      <c r="M193" s="104">
        <v>2</v>
      </c>
      <c r="N193" s="105"/>
      <c r="Q193" s="110"/>
      <c r="R193" s="107" t="e">
        <f>HLOOKUP(B193,INPUT!$N$7:$CK$8,2,FALSE)</f>
        <v>#N/A</v>
      </c>
      <c r="S193" s="108">
        <f>SUMIF(INPUT!$O$7:$CK$7,$B193,INPUT!$O$188:$CK$188)+SUMIF(INPUT!$O$7:$CK$7,$B193,INPUT!$O$189:$CK$189)</f>
        <v>0</v>
      </c>
      <c r="T193" s="108"/>
      <c r="U193" s="108">
        <f t="shared" si="23"/>
        <v>0</v>
      </c>
      <c r="V193" s="108">
        <f>IFERROR(IF(R193="Forecast",HLOOKUP(B193,INPUT!$R$187:$ES$189,3,FALSE),0),0)</f>
        <v>0</v>
      </c>
    </row>
    <row r="194" spans="1:22" hidden="1" outlineLevel="1">
      <c r="A194" s="44">
        <f t="shared" si="24"/>
        <v>2033</v>
      </c>
      <c r="B194" s="99">
        <f t="shared" si="21"/>
        <v>48914</v>
      </c>
      <c r="C194" s="111"/>
      <c r="D194" s="109"/>
      <c r="E194" s="100">
        <f>'RevReq-E'!AG283*1000</f>
        <v>0</v>
      </c>
      <c r="F194" s="100">
        <f t="shared" si="22"/>
        <v>0</v>
      </c>
      <c r="G194" s="79"/>
      <c r="H194" s="111"/>
      <c r="I194" s="102">
        <f>SUMIF(INPUT!$F$7:$ES$7,$B194,INPUT!$F$195:$ES$195)</f>
        <v>0</v>
      </c>
      <c r="J194" s="111"/>
      <c r="K194" s="103"/>
      <c r="M194" s="104">
        <v>1</v>
      </c>
      <c r="N194" s="105"/>
      <c r="Q194" s="110"/>
      <c r="R194" s="107" t="e">
        <f>HLOOKUP(B194,INPUT!$N$7:$CK$8,2,FALSE)</f>
        <v>#N/A</v>
      </c>
      <c r="S194" s="108">
        <f>SUMIF(INPUT!$O$7:$CK$7,$B194,INPUT!$O$188:$CK$188)+SUMIF(INPUT!$O$7:$CK$7,$B194,INPUT!$O$189:$CK$189)</f>
        <v>0</v>
      </c>
      <c r="T194" s="108"/>
      <c r="U194" s="108">
        <f t="shared" si="23"/>
        <v>0</v>
      </c>
      <c r="V194" s="108">
        <f>IFERROR(IF(R194="Forecast",HLOOKUP(B194,INPUT!$R$187:$ES$189,3,FALSE),0),0)</f>
        <v>0</v>
      </c>
    </row>
    <row r="195" spans="1:22" hidden="1" outlineLevel="1">
      <c r="A195" s="44">
        <f t="shared" si="24"/>
        <v>2034</v>
      </c>
      <c r="B195" s="99">
        <f t="shared" si="21"/>
        <v>48945</v>
      </c>
      <c r="C195" s="111"/>
      <c r="D195" s="109"/>
      <c r="E195" s="100">
        <f>'RevReq-E'!AG284*1000</f>
        <v>0</v>
      </c>
      <c r="F195" s="100">
        <f t="shared" si="22"/>
        <v>0</v>
      </c>
      <c r="G195" s="79"/>
      <c r="H195" s="111"/>
      <c r="I195" s="102">
        <f>SUMIF(INPUT!$F$7:$ES$7,$B195,INPUT!$F$195:$ES$195)</f>
        <v>0</v>
      </c>
      <c r="J195" s="111"/>
      <c r="K195" s="103"/>
      <c r="M195" s="104">
        <v>2</v>
      </c>
      <c r="N195" s="105"/>
      <c r="Q195" s="110"/>
      <c r="R195" s="107" t="e">
        <f>HLOOKUP(B195,INPUT!$N$7:$CK$8,2,FALSE)</f>
        <v>#N/A</v>
      </c>
      <c r="S195" s="108">
        <f>SUMIF(INPUT!$O$7:$CK$7,$B195,INPUT!$O$188:$CK$188)+SUMIF(INPUT!$O$7:$CK$7,$B195,INPUT!$O$189:$CK$189)</f>
        <v>0</v>
      </c>
      <c r="T195" s="108"/>
      <c r="U195" s="108">
        <f t="shared" si="23"/>
        <v>0</v>
      </c>
      <c r="V195" s="108">
        <f>IFERROR(IF(R195="Forecast",HLOOKUP(B195,INPUT!$R$187:$ES$189,3,FALSE),0),0)</f>
        <v>0</v>
      </c>
    </row>
    <row r="196" spans="1:22" hidden="1" outlineLevel="1">
      <c r="A196" s="44">
        <f t="shared" si="24"/>
        <v>2034</v>
      </c>
      <c r="B196" s="99">
        <f t="shared" si="21"/>
        <v>48976</v>
      </c>
      <c r="C196" s="111"/>
      <c r="D196" s="109"/>
      <c r="E196" s="100">
        <f>'RevReq-E'!AG285*1000</f>
        <v>0</v>
      </c>
      <c r="F196" s="100">
        <f t="shared" si="22"/>
        <v>0</v>
      </c>
      <c r="G196" s="79"/>
      <c r="H196" s="111"/>
      <c r="I196" s="102">
        <f>SUMIF(INPUT!$F$7:$ES$7,$B196,INPUT!$F$195:$ES$195)</f>
        <v>0</v>
      </c>
      <c r="J196" s="111"/>
      <c r="K196" s="103"/>
      <c r="M196" s="104">
        <v>2</v>
      </c>
      <c r="N196" s="105"/>
      <c r="Q196" s="110"/>
      <c r="R196" s="107" t="e">
        <f>HLOOKUP(B196,INPUT!$N$7:$CK$8,2,FALSE)</f>
        <v>#N/A</v>
      </c>
      <c r="S196" s="108">
        <f>SUMIF(INPUT!$O$7:$CK$7,$B196,INPUT!$O$188:$CK$188)+SUMIF(INPUT!$O$7:$CK$7,$B196,INPUT!$O$189:$CK$189)</f>
        <v>0</v>
      </c>
      <c r="T196" s="108"/>
      <c r="U196" s="108">
        <f t="shared" si="23"/>
        <v>0</v>
      </c>
      <c r="V196" s="108">
        <f>IFERROR(IF(R196="Forecast",HLOOKUP(B196,INPUT!$R$187:$ES$189,3,FALSE),0),0)</f>
        <v>0</v>
      </c>
    </row>
    <row r="197" spans="1:22" hidden="1" outlineLevel="1">
      <c r="A197" s="44">
        <f t="shared" si="24"/>
        <v>2034</v>
      </c>
      <c r="B197" s="99">
        <f t="shared" si="21"/>
        <v>49004</v>
      </c>
      <c r="C197" s="111"/>
      <c r="D197" s="109"/>
      <c r="E197" s="100">
        <f>'RevReq-E'!AG286*1000</f>
        <v>0</v>
      </c>
      <c r="F197" s="100">
        <f t="shared" si="22"/>
        <v>0</v>
      </c>
      <c r="G197" s="79"/>
      <c r="H197" s="111"/>
      <c r="I197" s="102">
        <f>SUMIF(INPUT!$F$7:$ES$7,$B197,INPUT!$F$195:$ES$195)</f>
        <v>0</v>
      </c>
      <c r="J197" s="111"/>
      <c r="K197" s="103"/>
      <c r="M197" s="104">
        <v>2</v>
      </c>
      <c r="N197" s="105"/>
      <c r="Q197" s="110"/>
      <c r="R197" s="107" t="e">
        <f>HLOOKUP(B197,INPUT!$N$7:$CK$8,2,FALSE)</f>
        <v>#N/A</v>
      </c>
      <c r="S197" s="108">
        <f>SUMIF(INPUT!$O$7:$CK$7,$B197,INPUT!$O$188:$CK$188)+SUMIF(INPUT!$O$7:$CK$7,$B197,INPUT!$O$189:$CK$189)</f>
        <v>0</v>
      </c>
      <c r="T197" s="108"/>
      <c r="U197" s="108">
        <f t="shared" si="23"/>
        <v>0</v>
      </c>
      <c r="V197" s="108">
        <f>IFERROR(IF(R197="Forecast",HLOOKUP(B197,INPUT!$R$187:$ES$189,3,FALSE),0),0)</f>
        <v>0</v>
      </c>
    </row>
    <row r="198" spans="1:22" hidden="1" outlineLevel="1">
      <c r="A198" s="44">
        <f t="shared" si="24"/>
        <v>2034</v>
      </c>
      <c r="B198" s="99">
        <f t="shared" si="21"/>
        <v>49035</v>
      </c>
      <c r="C198" s="111"/>
      <c r="D198" s="109"/>
      <c r="E198" s="100">
        <f>'RevReq-E'!AG287*1000</f>
        <v>0</v>
      </c>
      <c r="F198" s="100">
        <f t="shared" si="22"/>
        <v>0</v>
      </c>
      <c r="G198" s="79"/>
      <c r="H198" s="111"/>
      <c r="I198" s="102">
        <f>SUMIF(INPUT!$F$7:$ES$7,$B198,INPUT!$F$195:$ES$195)</f>
        <v>0</v>
      </c>
      <c r="J198" s="111"/>
      <c r="K198" s="103"/>
      <c r="M198" s="104">
        <v>2</v>
      </c>
      <c r="N198" s="105"/>
      <c r="Q198" s="110"/>
      <c r="R198" s="107" t="e">
        <f>HLOOKUP(B198,INPUT!$N$7:$CK$8,2,FALSE)</f>
        <v>#N/A</v>
      </c>
      <c r="S198" s="108">
        <f>SUMIF(INPUT!$O$7:$CK$7,$B198,INPUT!$O$188:$CK$188)+SUMIF(INPUT!$O$7:$CK$7,$B198,INPUT!$O$189:$CK$189)</f>
        <v>0</v>
      </c>
      <c r="T198" s="108"/>
      <c r="U198" s="108">
        <f t="shared" si="23"/>
        <v>0</v>
      </c>
      <c r="V198" s="108">
        <f>IFERROR(IF(R198="Forecast",HLOOKUP(B198,INPUT!$R$187:$ES$189,3,FALSE),0),0)</f>
        <v>0</v>
      </c>
    </row>
    <row r="199" spans="1:22" hidden="1" outlineLevel="1">
      <c r="A199" s="45">
        <f t="shared" si="24"/>
        <v>2034</v>
      </c>
      <c r="B199" s="99">
        <f t="shared" si="21"/>
        <v>49065</v>
      </c>
      <c r="C199" s="111"/>
      <c r="D199" s="109"/>
      <c r="E199" s="100">
        <f>'RevReq-E'!AG288*1000</f>
        <v>0</v>
      </c>
      <c r="F199" s="100">
        <f t="shared" si="22"/>
        <v>0</v>
      </c>
      <c r="G199" s="79"/>
      <c r="H199" s="111"/>
      <c r="I199" s="102">
        <f>SUMIF(INPUT!$F$7:$ES$7,$B199,INPUT!$F$195:$ES$195)</f>
        <v>0</v>
      </c>
      <c r="J199" s="111"/>
      <c r="K199" s="103"/>
      <c r="M199" s="104">
        <v>1</v>
      </c>
      <c r="N199" s="105"/>
      <c r="Q199" s="110"/>
      <c r="R199" s="107" t="e">
        <f>HLOOKUP(B199,INPUT!$N$7:$CK$8,2,FALSE)</f>
        <v>#N/A</v>
      </c>
      <c r="S199" s="108">
        <f>SUMIF(INPUT!$O$7:$CK$7,$B199,INPUT!$O$188:$CK$188)+SUMIF(INPUT!$O$7:$CK$7,$B199,INPUT!$O$189:$CK$189)</f>
        <v>0</v>
      </c>
      <c r="T199" s="108"/>
      <c r="U199" s="108">
        <f t="shared" si="23"/>
        <v>0</v>
      </c>
      <c r="V199" s="108">
        <f>IFERROR(IF(R199="Forecast",HLOOKUP(B199,INPUT!$R$187:$ES$189,3,FALSE),0),0)</f>
        <v>0</v>
      </c>
    </row>
    <row r="200" spans="1:22" hidden="1" outlineLevel="1">
      <c r="A200" s="45">
        <f t="shared" si="24"/>
        <v>2034</v>
      </c>
      <c r="B200" s="99">
        <f t="shared" si="21"/>
        <v>49096</v>
      </c>
      <c r="C200" s="111"/>
      <c r="D200" s="109"/>
      <c r="E200" s="100">
        <f>'RevReq-E'!AG289*1000</f>
        <v>0</v>
      </c>
      <c r="F200" s="100">
        <f t="shared" si="22"/>
        <v>0</v>
      </c>
      <c r="G200" s="79"/>
      <c r="H200" s="111"/>
      <c r="I200" s="102">
        <f>SUMIF(INPUT!$F$7:$ES$7,$B200,INPUT!$F$195:$ES$195)</f>
        <v>0</v>
      </c>
      <c r="J200" s="111"/>
      <c r="K200" s="103"/>
      <c r="M200" s="104">
        <v>2</v>
      </c>
      <c r="N200" s="105"/>
      <c r="Q200" s="110"/>
      <c r="R200" s="107" t="e">
        <f>HLOOKUP(B200,INPUT!$N$7:$CK$8,2,FALSE)</f>
        <v>#N/A</v>
      </c>
      <c r="S200" s="108">
        <f>SUMIF(INPUT!$O$7:$CK$7,$B200,INPUT!$O$188:$CK$188)+SUMIF(INPUT!$O$7:$CK$7,$B200,INPUT!$O$189:$CK$189)</f>
        <v>0</v>
      </c>
      <c r="T200" s="108"/>
      <c r="U200" s="108">
        <f t="shared" si="23"/>
        <v>0</v>
      </c>
      <c r="V200" s="108">
        <f>IFERROR(IF(R200="Forecast",HLOOKUP(B200,INPUT!$R$187:$ES$189,3,FALSE),0),0)</f>
        <v>0</v>
      </c>
    </row>
    <row r="201" spans="1:22" hidden="1" outlineLevel="1">
      <c r="A201" s="45">
        <f t="shared" si="24"/>
        <v>2034</v>
      </c>
      <c r="B201" s="99">
        <f t="shared" si="21"/>
        <v>49126</v>
      </c>
      <c r="C201" s="111"/>
      <c r="D201" s="109"/>
      <c r="E201" s="100">
        <f>'RevReq-E'!AG290*1000</f>
        <v>0</v>
      </c>
      <c r="F201" s="100">
        <f t="shared" si="22"/>
        <v>0</v>
      </c>
      <c r="G201" s="79"/>
      <c r="H201" s="111"/>
      <c r="I201" s="102">
        <f>SUMIF(INPUT!$F$7:$ES$7,$B201,INPUT!$F$195:$ES$195)</f>
        <v>0</v>
      </c>
      <c r="J201" s="111"/>
      <c r="K201" s="103"/>
      <c r="M201" s="104">
        <v>2</v>
      </c>
      <c r="N201" s="105"/>
      <c r="Q201" s="110"/>
      <c r="R201" s="107" t="e">
        <f>HLOOKUP(B201,INPUT!$N$7:$CK$8,2,FALSE)</f>
        <v>#N/A</v>
      </c>
      <c r="S201" s="108">
        <f>SUMIF(INPUT!$O$7:$CK$7,$B201,INPUT!$O$188:$CK$188)+SUMIF(INPUT!$O$7:$CK$7,$B201,INPUT!$O$189:$CK$189)</f>
        <v>0</v>
      </c>
      <c r="T201" s="108"/>
      <c r="U201" s="108">
        <f t="shared" si="23"/>
        <v>0</v>
      </c>
      <c r="V201" s="108">
        <f>IFERROR(IF(R201="Forecast",HLOOKUP(B201,INPUT!$R$187:$ES$189,3,FALSE),0),0)</f>
        <v>0</v>
      </c>
    </row>
    <row r="202" spans="1:22" hidden="1" outlineLevel="1">
      <c r="A202" s="45">
        <f t="shared" si="24"/>
        <v>2034</v>
      </c>
      <c r="B202" s="99">
        <f t="shared" si="21"/>
        <v>49157</v>
      </c>
      <c r="C202" s="111"/>
      <c r="D202" s="109"/>
      <c r="E202" s="100">
        <f>'RevReq-E'!AG291*1000</f>
        <v>0</v>
      </c>
      <c r="F202" s="100">
        <f t="shared" si="22"/>
        <v>0</v>
      </c>
      <c r="G202" s="79"/>
      <c r="H202" s="111"/>
      <c r="I202" s="102">
        <f>SUMIF(INPUT!$F$7:$ES$7,$B202,INPUT!$F$195:$ES$195)</f>
        <v>0</v>
      </c>
      <c r="J202" s="111"/>
      <c r="K202" s="103"/>
      <c r="M202" s="104">
        <v>2</v>
      </c>
      <c r="N202" s="105"/>
      <c r="Q202" s="110"/>
      <c r="R202" s="107" t="e">
        <f>HLOOKUP(B202,INPUT!$N$7:$CK$8,2,FALSE)</f>
        <v>#N/A</v>
      </c>
      <c r="S202" s="108">
        <f>SUMIF(INPUT!$O$7:$CK$7,$B202,INPUT!$O$188:$CK$188)+SUMIF(INPUT!$O$7:$CK$7,$B202,INPUT!$O$189:$CK$189)</f>
        <v>0</v>
      </c>
      <c r="T202" s="108"/>
      <c r="U202" s="108">
        <f t="shared" si="23"/>
        <v>0</v>
      </c>
      <c r="V202" s="108">
        <f>IFERROR(IF(R202="Forecast",HLOOKUP(B202,INPUT!$R$187:$ES$189,3,FALSE),0),0)</f>
        <v>0</v>
      </c>
    </row>
    <row r="203" spans="1:22" hidden="1" outlineLevel="1">
      <c r="A203" s="45">
        <f t="shared" si="24"/>
        <v>2034</v>
      </c>
      <c r="B203" s="99">
        <f t="shared" si="21"/>
        <v>49188</v>
      </c>
      <c r="C203" s="111"/>
      <c r="D203" s="109"/>
      <c r="E203" s="100">
        <f>'RevReq-E'!AG292*1000</f>
        <v>0</v>
      </c>
      <c r="F203" s="100">
        <f t="shared" si="22"/>
        <v>0</v>
      </c>
      <c r="G203" s="79"/>
      <c r="H203" s="111"/>
      <c r="I203" s="102">
        <f>SUMIF(INPUT!$F$7:$ES$7,$B203,INPUT!$F$195:$ES$195)</f>
        <v>0</v>
      </c>
      <c r="J203" s="111"/>
      <c r="K203" s="103"/>
      <c r="M203" s="104">
        <v>2</v>
      </c>
      <c r="N203" s="105"/>
      <c r="Q203" s="110"/>
      <c r="R203" s="107" t="e">
        <f>HLOOKUP(B203,INPUT!$N$7:$CK$8,2,FALSE)</f>
        <v>#N/A</v>
      </c>
      <c r="S203" s="108">
        <f>SUMIF(INPUT!$O$7:$CK$7,$B203,INPUT!$O$188:$CK$188)+SUMIF(INPUT!$O$7:$CK$7,$B203,INPUT!$O$189:$CK$189)</f>
        <v>0</v>
      </c>
      <c r="T203" s="108"/>
      <c r="U203" s="108">
        <f t="shared" si="23"/>
        <v>0</v>
      </c>
      <c r="V203" s="108">
        <f>IFERROR(IF(R203="Forecast",HLOOKUP(B203,INPUT!$R$187:$ES$189,3,FALSE),0),0)</f>
        <v>0</v>
      </c>
    </row>
    <row r="204" spans="1:22" ht="15" hidden="1" outlineLevel="1">
      <c r="A204" s="45">
        <f t="shared" si="24"/>
        <v>2034</v>
      </c>
      <c r="B204" s="99">
        <f t="shared" si="21"/>
        <v>49218</v>
      </c>
      <c r="C204" s="111"/>
      <c r="D204" s="109"/>
      <c r="E204" s="100">
        <f>'RevReq-E'!AG293*1000</f>
        <v>0</v>
      </c>
      <c r="F204" s="100">
        <f t="shared" si="22"/>
        <v>0</v>
      </c>
      <c r="G204" s="79"/>
      <c r="H204" s="111"/>
      <c r="I204" s="102">
        <f>SUMIF(INPUT!$F$7:$ES$7,$B204,INPUT!$F$195:$ES$195)</f>
        <v>0</v>
      </c>
      <c r="J204" s="111"/>
      <c r="K204" s="103"/>
      <c r="M204" s="104">
        <v>1</v>
      </c>
      <c r="N204" s="105"/>
      <c r="Q204" s="112"/>
      <c r="R204" s="107" t="e">
        <f>HLOOKUP(B204,INPUT!$N$7:$CK$8,2,FALSE)</f>
        <v>#N/A</v>
      </c>
      <c r="S204" s="108">
        <f>SUMIF(INPUT!$O$7:$CK$7,$B204,INPUT!$O$188:$CK$188)+SUMIF(INPUT!$O$7:$CK$7,$B204,INPUT!$O$189:$CK$189)</f>
        <v>0</v>
      </c>
      <c r="T204" s="113"/>
      <c r="U204" s="108">
        <f t="shared" si="23"/>
        <v>0</v>
      </c>
      <c r="V204" s="108">
        <f>IFERROR(IF(R204="Forecast",HLOOKUP(B204,INPUT!$R$187:$ES$189,3,FALSE),0),0)</f>
        <v>0</v>
      </c>
    </row>
    <row r="205" spans="1:22" ht="15" hidden="1" outlineLevel="1">
      <c r="A205" s="45">
        <f t="shared" si="24"/>
        <v>2034</v>
      </c>
      <c r="B205" s="99">
        <f t="shared" ref="B205:B227" si="25">EDATE(B204,1)</f>
        <v>49249</v>
      </c>
      <c r="C205" s="111"/>
      <c r="D205" s="109"/>
      <c r="E205" s="100">
        <f>'RevReq-E'!AG294*1000</f>
        <v>0</v>
      </c>
      <c r="F205" s="100">
        <f t="shared" ref="F205:F228" si="26">D205-E205</f>
        <v>0</v>
      </c>
      <c r="G205" s="79"/>
      <c r="H205" s="111"/>
      <c r="I205" s="102">
        <f>SUMIF(INPUT!$F$7:$ES$7,$B205,INPUT!$F$195:$ES$195)</f>
        <v>0</v>
      </c>
      <c r="J205" s="111"/>
      <c r="K205" s="103"/>
      <c r="M205" s="104">
        <v>2</v>
      </c>
      <c r="N205" s="105"/>
      <c r="Q205" s="112"/>
      <c r="R205" s="107" t="e">
        <f>HLOOKUP(B205,INPUT!$N$7:$CK$8,2,FALSE)</f>
        <v>#N/A</v>
      </c>
      <c r="S205" s="108">
        <f>SUMIF(INPUT!$O$7:$CK$7,$B205,INPUT!$O$188:$CK$188)+SUMIF(INPUT!$O$7:$CK$7,$B205,INPUT!$O$189:$CK$189)</f>
        <v>0</v>
      </c>
      <c r="T205" s="113"/>
      <c r="U205" s="108">
        <f t="shared" ref="U205:U228" si="27">IF(OR(T205&lt;&gt;"-",T205&lt;&gt;"#N/A"),T205*Q205*1000,0)</f>
        <v>0</v>
      </c>
      <c r="V205" s="108">
        <f>IFERROR(IF(R205="Forecast",HLOOKUP(B205,INPUT!$R$187:$ES$189,3,FALSE),0),0)</f>
        <v>0</v>
      </c>
    </row>
    <row r="206" spans="1:22" ht="15" hidden="1" outlineLevel="1">
      <c r="A206" s="45">
        <f t="shared" si="24"/>
        <v>2034</v>
      </c>
      <c r="B206" s="99">
        <f t="shared" si="25"/>
        <v>49279</v>
      </c>
      <c r="C206" s="111"/>
      <c r="D206" s="109"/>
      <c r="E206" s="100">
        <f>'RevReq-E'!AG295*1000</f>
        <v>0</v>
      </c>
      <c r="F206" s="100">
        <f t="shared" si="26"/>
        <v>0</v>
      </c>
      <c r="G206" s="79"/>
      <c r="H206" s="111"/>
      <c r="I206" s="102">
        <f>SUMIF(INPUT!$F$7:$ES$7,$B206,INPUT!$F$195:$ES$195)</f>
        <v>0</v>
      </c>
      <c r="J206" s="111"/>
      <c r="K206" s="103"/>
      <c r="M206" s="104">
        <v>2</v>
      </c>
      <c r="N206" s="105"/>
      <c r="Q206" s="112"/>
      <c r="R206" s="107" t="e">
        <f>HLOOKUP(B206,INPUT!$N$7:$CK$8,2,FALSE)</f>
        <v>#N/A</v>
      </c>
      <c r="S206" s="108">
        <f>SUMIF(INPUT!$O$7:$CK$7,$B206,INPUT!$O$188:$CK$188)+SUMIF(INPUT!$O$7:$CK$7,$B206,INPUT!$O$189:$CK$189)</f>
        <v>0</v>
      </c>
      <c r="T206" s="113"/>
      <c r="U206" s="108">
        <f t="shared" si="27"/>
        <v>0</v>
      </c>
      <c r="V206" s="108">
        <f>IFERROR(IF(R206="Forecast",HLOOKUP(B206,INPUT!$R$187:$ES$189,3,FALSE),0),0)</f>
        <v>0</v>
      </c>
    </row>
    <row r="207" spans="1:22" ht="15" hidden="1" outlineLevel="1">
      <c r="A207" s="45">
        <f t="shared" si="24"/>
        <v>2035</v>
      </c>
      <c r="B207" s="99">
        <f t="shared" si="25"/>
        <v>49310</v>
      </c>
      <c r="C207" s="111"/>
      <c r="D207" s="109"/>
      <c r="E207" s="100">
        <f>'RevReq-E'!AG296*1000</f>
        <v>0</v>
      </c>
      <c r="F207" s="100">
        <f t="shared" si="26"/>
        <v>0</v>
      </c>
      <c r="G207" s="79"/>
      <c r="H207" s="111"/>
      <c r="I207" s="102">
        <f>SUMIF(INPUT!$F$7:$ES$7,$B207,INPUT!$F$195:$ES$195)</f>
        <v>0</v>
      </c>
      <c r="J207" s="111"/>
      <c r="K207" s="103"/>
      <c r="M207" s="104">
        <v>2</v>
      </c>
      <c r="N207" s="105"/>
      <c r="Q207" s="112"/>
      <c r="R207" s="107" t="e">
        <f>HLOOKUP(B207,INPUT!$N$7:$CK$8,2,FALSE)</f>
        <v>#N/A</v>
      </c>
      <c r="S207" s="108">
        <f>SUMIF(INPUT!$O$7:$CK$7,$B207,INPUT!$O$188:$CK$188)+SUMIF(INPUT!$O$7:$CK$7,$B207,INPUT!$O$189:$CK$189)</f>
        <v>0</v>
      </c>
      <c r="T207" s="113"/>
      <c r="U207" s="108">
        <f t="shared" si="27"/>
        <v>0</v>
      </c>
      <c r="V207" s="108">
        <f>IFERROR(IF(R207="Forecast",HLOOKUP(B207,INPUT!$R$187:$ES$189,3,FALSE),0),0)</f>
        <v>0</v>
      </c>
    </row>
    <row r="208" spans="1:22" ht="15" hidden="1" outlineLevel="1">
      <c r="A208" s="45">
        <f t="shared" si="24"/>
        <v>2035</v>
      </c>
      <c r="B208" s="99">
        <f t="shared" si="25"/>
        <v>49341</v>
      </c>
      <c r="C208" s="111"/>
      <c r="D208" s="109"/>
      <c r="E208" s="100">
        <f>'RevReq-E'!AG297*1000</f>
        <v>0</v>
      </c>
      <c r="F208" s="100">
        <f t="shared" si="26"/>
        <v>0</v>
      </c>
      <c r="G208" s="79"/>
      <c r="H208" s="111"/>
      <c r="I208" s="102">
        <f>SUMIF(INPUT!$F$7:$ES$7,$B208,INPUT!$F$195:$ES$195)</f>
        <v>0</v>
      </c>
      <c r="J208" s="111"/>
      <c r="K208" s="103"/>
      <c r="M208" s="104">
        <v>2</v>
      </c>
      <c r="N208" s="105"/>
      <c r="Q208" s="112"/>
      <c r="R208" s="107" t="e">
        <f>HLOOKUP(B208,INPUT!$N$7:$CK$8,2,FALSE)</f>
        <v>#N/A</v>
      </c>
      <c r="S208" s="108">
        <f>SUMIF(INPUT!$O$7:$CK$7,$B208,INPUT!$O$188:$CK$188)+SUMIF(INPUT!$O$7:$CK$7,$B208,INPUT!$O$189:$CK$189)</f>
        <v>0</v>
      </c>
      <c r="T208" s="113"/>
      <c r="U208" s="108">
        <f t="shared" si="27"/>
        <v>0</v>
      </c>
      <c r="V208" s="108">
        <f>IFERROR(IF(R208="Forecast",HLOOKUP(B208,INPUT!$R$187:$ES$189,3,FALSE),0),0)</f>
        <v>0</v>
      </c>
    </row>
    <row r="209" spans="1:22" ht="15" hidden="1" outlineLevel="1">
      <c r="A209" s="45">
        <f t="shared" si="24"/>
        <v>2035</v>
      </c>
      <c r="B209" s="99">
        <f t="shared" si="25"/>
        <v>49369</v>
      </c>
      <c r="C209" s="111"/>
      <c r="D209" s="109"/>
      <c r="E209" s="100">
        <f>'RevReq-E'!AG298*1000</f>
        <v>0</v>
      </c>
      <c r="F209" s="100">
        <f t="shared" si="26"/>
        <v>0</v>
      </c>
      <c r="G209" s="79"/>
      <c r="H209" s="111"/>
      <c r="I209" s="102">
        <f>SUMIF(INPUT!$F$7:$ES$7,$B209,INPUT!$F$195:$ES$195)</f>
        <v>0</v>
      </c>
      <c r="J209" s="111"/>
      <c r="K209" s="103"/>
      <c r="M209" s="104">
        <v>1</v>
      </c>
      <c r="N209" s="105"/>
      <c r="Q209" s="112"/>
      <c r="R209" s="107" t="e">
        <f>HLOOKUP(B209,INPUT!$N$7:$CK$8,2,FALSE)</f>
        <v>#N/A</v>
      </c>
      <c r="S209" s="108">
        <f>SUMIF(INPUT!$O$7:$CK$7,$B209,INPUT!$O$188:$CK$188)+SUMIF(INPUT!$O$7:$CK$7,$B209,INPUT!$O$189:$CK$189)</f>
        <v>0</v>
      </c>
      <c r="T209" s="113"/>
      <c r="U209" s="108">
        <f t="shared" si="27"/>
        <v>0</v>
      </c>
      <c r="V209" s="108">
        <f>IFERROR(IF(R209="Forecast",HLOOKUP(B209,INPUT!$R$187:$ES$189,3,FALSE),0),0)</f>
        <v>0</v>
      </c>
    </row>
    <row r="210" spans="1:22" ht="15" hidden="1" outlineLevel="1">
      <c r="A210" s="45">
        <f t="shared" si="24"/>
        <v>2035</v>
      </c>
      <c r="B210" s="99">
        <f t="shared" si="25"/>
        <v>49400</v>
      </c>
      <c r="C210" s="111"/>
      <c r="D210" s="109"/>
      <c r="E210" s="100">
        <f>'RevReq-E'!AG299*1000</f>
        <v>0</v>
      </c>
      <c r="F210" s="100">
        <f t="shared" si="26"/>
        <v>0</v>
      </c>
      <c r="G210" s="79"/>
      <c r="H210" s="111"/>
      <c r="I210" s="102">
        <f>SUMIF(INPUT!$F$7:$ES$7,$B210,INPUT!$F$195:$ES$195)</f>
        <v>0</v>
      </c>
      <c r="J210" s="111"/>
      <c r="K210" s="103"/>
      <c r="M210" s="104">
        <v>2</v>
      </c>
      <c r="N210" s="105"/>
      <c r="Q210" s="112"/>
      <c r="R210" s="107" t="e">
        <f>HLOOKUP(B210,INPUT!$N$7:$CK$8,2,FALSE)</f>
        <v>#N/A</v>
      </c>
      <c r="S210" s="108">
        <f>SUMIF(INPUT!$O$7:$CK$7,$B210,INPUT!$O$188:$CK$188)+SUMIF(INPUT!$O$7:$CK$7,$B210,INPUT!$O$189:$CK$189)</f>
        <v>0</v>
      </c>
      <c r="T210" s="113"/>
      <c r="U210" s="108">
        <f t="shared" si="27"/>
        <v>0</v>
      </c>
      <c r="V210" s="108">
        <f>IFERROR(IF(R210="Forecast",HLOOKUP(B210,INPUT!$R$187:$ES$189,3,FALSE),0),0)</f>
        <v>0</v>
      </c>
    </row>
    <row r="211" spans="1:22" ht="15" hidden="1" outlineLevel="1">
      <c r="A211" s="45">
        <f t="shared" si="24"/>
        <v>2035</v>
      </c>
      <c r="B211" s="99">
        <f t="shared" si="25"/>
        <v>49430</v>
      </c>
      <c r="C211" s="111"/>
      <c r="D211" s="109"/>
      <c r="E211" s="100">
        <f>'RevReq-E'!AG300*1000</f>
        <v>0</v>
      </c>
      <c r="F211" s="100">
        <f t="shared" si="26"/>
        <v>0</v>
      </c>
      <c r="G211" s="79"/>
      <c r="H211" s="111"/>
      <c r="I211" s="102">
        <f>SUMIF(INPUT!$F$7:$ES$7,$B211,INPUT!$F$195:$ES$195)</f>
        <v>0</v>
      </c>
      <c r="J211" s="111"/>
      <c r="K211" s="103"/>
      <c r="M211" s="104">
        <v>2</v>
      </c>
      <c r="N211" s="105"/>
      <c r="Q211" s="112"/>
      <c r="R211" s="107" t="e">
        <f>HLOOKUP(B211,INPUT!$N$7:$CK$8,2,FALSE)</f>
        <v>#N/A</v>
      </c>
      <c r="S211" s="108">
        <f>SUMIF(INPUT!$O$7:$CK$7,$B211,INPUT!$O$188:$CK$188)+SUMIF(INPUT!$O$7:$CK$7,$B211,INPUT!$O$189:$CK$189)</f>
        <v>0</v>
      </c>
      <c r="T211" s="113"/>
      <c r="U211" s="108">
        <f t="shared" si="27"/>
        <v>0</v>
      </c>
      <c r="V211" s="108">
        <f>IFERROR(IF(R211="Forecast",HLOOKUP(B211,INPUT!$R$187:$ES$189,3,FALSE),0),0)</f>
        <v>0</v>
      </c>
    </row>
    <row r="212" spans="1:22" ht="15" hidden="1" outlineLevel="1">
      <c r="A212" s="45">
        <f t="shared" si="24"/>
        <v>2035</v>
      </c>
      <c r="B212" s="99">
        <f t="shared" si="25"/>
        <v>49461</v>
      </c>
      <c r="C212" s="111"/>
      <c r="D212" s="109"/>
      <c r="E212" s="100">
        <f>'RevReq-E'!AG301*1000</f>
        <v>0</v>
      </c>
      <c r="F212" s="100">
        <f t="shared" si="26"/>
        <v>0</v>
      </c>
      <c r="G212" s="79"/>
      <c r="H212" s="111"/>
      <c r="I212" s="102">
        <f>SUMIF(INPUT!$F$7:$ES$7,$B212,INPUT!$F$195:$ES$195)</f>
        <v>0</v>
      </c>
      <c r="J212" s="111"/>
      <c r="K212" s="103"/>
      <c r="M212" s="104">
        <v>2</v>
      </c>
      <c r="N212" s="105"/>
      <c r="Q212" s="112"/>
      <c r="R212" s="107" t="e">
        <f>HLOOKUP(B212,INPUT!$N$7:$CK$8,2,FALSE)</f>
        <v>#N/A</v>
      </c>
      <c r="S212" s="108">
        <f>SUMIF(INPUT!$O$7:$CK$7,$B212,INPUT!$O$188:$CK$188)+SUMIF(INPUT!$O$7:$CK$7,$B212,INPUT!$O$189:$CK$189)</f>
        <v>0</v>
      </c>
      <c r="T212" s="113"/>
      <c r="U212" s="108">
        <f t="shared" si="27"/>
        <v>0</v>
      </c>
      <c r="V212" s="108">
        <f>IFERROR(IF(R212="Forecast",HLOOKUP(B212,INPUT!$R$187:$ES$189,3,FALSE),0),0)</f>
        <v>0</v>
      </c>
    </row>
    <row r="213" spans="1:22" ht="15" hidden="1" outlineLevel="1">
      <c r="A213" s="45">
        <f t="shared" si="24"/>
        <v>2035</v>
      </c>
      <c r="B213" s="99">
        <f t="shared" si="25"/>
        <v>49491</v>
      </c>
      <c r="C213" s="111"/>
      <c r="D213" s="109"/>
      <c r="E213" s="100">
        <f>'RevReq-E'!AG302*1000</f>
        <v>0</v>
      </c>
      <c r="F213" s="100">
        <f t="shared" si="26"/>
        <v>0</v>
      </c>
      <c r="G213" s="79"/>
      <c r="H213" s="111"/>
      <c r="I213" s="102">
        <f>SUMIF(INPUT!$F$7:$ES$7,$B213,INPUT!$F$195:$ES$195)</f>
        <v>0</v>
      </c>
      <c r="J213" s="111"/>
      <c r="K213" s="103"/>
      <c r="M213" s="104">
        <v>2</v>
      </c>
      <c r="N213" s="105"/>
      <c r="Q213" s="112"/>
      <c r="R213" s="107" t="e">
        <f>HLOOKUP(B213,INPUT!$N$7:$CK$8,2,FALSE)</f>
        <v>#N/A</v>
      </c>
      <c r="S213" s="108">
        <f>SUMIF(INPUT!$O$7:$CK$7,$B213,INPUT!$O$188:$CK$188)+SUMIF(INPUT!$O$7:$CK$7,$B213,INPUT!$O$189:$CK$189)</f>
        <v>0</v>
      </c>
      <c r="T213" s="113"/>
      <c r="U213" s="108">
        <f t="shared" si="27"/>
        <v>0</v>
      </c>
      <c r="V213" s="108">
        <f>IFERROR(IF(R213="Forecast",HLOOKUP(B213,INPUT!$R$187:$ES$189,3,FALSE),0),0)</f>
        <v>0</v>
      </c>
    </row>
    <row r="214" spans="1:22" ht="15" hidden="1" outlineLevel="1">
      <c r="A214" s="45">
        <f t="shared" si="24"/>
        <v>2035</v>
      </c>
      <c r="B214" s="99">
        <f t="shared" si="25"/>
        <v>49522</v>
      </c>
      <c r="C214" s="111"/>
      <c r="D214" s="109"/>
      <c r="E214" s="100">
        <f>'RevReq-E'!AG303*1000</f>
        <v>0</v>
      </c>
      <c r="F214" s="100">
        <f t="shared" si="26"/>
        <v>0</v>
      </c>
      <c r="G214" s="79"/>
      <c r="H214" s="111"/>
      <c r="I214" s="102">
        <f>SUMIF(INPUT!$F$7:$ES$7,$B214,INPUT!$F$195:$ES$195)</f>
        <v>0</v>
      </c>
      <c r="J214" s="111"/>
      <c r="K214" s="103"/>
      <c r="M214" s="104">
        <v>1</v>
      </c>
      <c r="N214" s="105"/>
      <c r="Q214" s="112"/>
      <c r="R214" s="107" t="e">
        <f>HLOOKUP(B214,INPUT!$N$7:$CK$8,2,FALSE)</f>
        <v>#N/A</v>
      </c>
      <c r="S214" s="108">
        <f>SUMIF(INPUT!$O$7:$CK$7,$B214,INPUT!$O$188:$CK$188)+SUMIF(INPUT!$O$7:$CK$7,$B214,INPUT!$O$189:$CK$189)</f>
        <v>0</v>
      </c>
      <c r="T214" s="113"/>
      <c r="U214" s="108">
        <f t="shared" si="27"/>
        <v>0</v>
      </c>
      <c r="V214" s="108">
        <f>IFERROR(IF(R214="Forecast",HLOOKUP(B214,INPUT!$R$187:$ES$189,3,FALSE),0),0)</f>
        <v>0</v>
      </c>
    </row>
    <row r="215" spans="1:22" ht="15" hidden="1" outlineLevel="1">
      <c r="A215" s="45">
        <f t="shared" si="24"/>
        <v>2035</v>
      </c>
      <c r="B215" s="99">
        <f t="shared" si="25"/>
        <v>49553</v>
      </c>
      <c r="C215" s="111"/>
      <c r="D215" s="109"/>
      <c r="E215" s="100">
        <f>'RevReq-E'!AG304*1000</f>
        <v>0</v>
      </c>
      <c r="F215" s="100">
        <f t="shared" si="26"/>
        <v>0</v>
      </c>
      <c r="G215" s="79"/>
      <c r="H215" s="111"/>
      <c r="I215" s="102">
        <f>SUMIF(INPUT!$F$7:$ES$7,$B215,INPUT!$F$195:$ES$195)</f>
        <v>0</v>
      </c>
      <c r="J215" s="111"/>
      <c r="K215" s="103"/>
      <c r="M215" s="104">
        <v>2</v>
      </c>
      <c r="N215" s="105"/>
      <c r="Q215" s="112"/>
      <c r="R215" s="107" t="e">
        <f>HLOOKUP(B215,INPUT!$N$7:$CK$8,2,FALSE)</f>
        <v>#N/A</v>
      </c>
      <c r="S215" s="108">
        <f>SUMIF(INPUT!$O$7:$CK$7,$B215,INPUT!$O$188:$CK$188)+SUMIF(INPUT!$O$7:$CK$7,$B215,INPUT!$O$189:$CK$189)</f>
        <v>0</v>
      </c>
      <c r="T215" s="113"/>
      <c r="U215" s="108">
        <f t="shared" si="27"/>
        <v>0</v>
      </c>
      <c r="V215" s="108">
        <f>IFERROR(IF(R215="Forecast",HLOOKUP(B215,INPUT!$R$187:$ES$189,3,FALSE),0),0)</f>
        <v>0</v>
      </c>
    </row>
    <row r="216" spans="1:22" ht="15" hidden="1" outlineLevel="1">
      <c r="A216" s="45">
        <f t="shared" si="24"/>
        <v>2035</v>
      </c>
      <c r="B216" s="99">
        <f t="shared" si="25"/>
        <v>49583</v>
      </c>
      <c r="C216" s="111"/>
      <c r="D216" s="109"/>
      <c r="E216" s="100">
        <f>'RevReq-E'!AG305*1000</f>
        <v>0</v>
      </c>
      <c r="F216" s="100">
        <f t="shared" si="26"/>
        <v>0</v>
      </c>
      <c r="G216" s="79"/>
      <c r="H216" s="111"/>
      <c r="I216" s="102">
        <f>SUMIF(INPUT!$F$7:$ES$7,$B216,INPUT!$F$195:$ES$195)</f>
        <v>0</v>
      </c>
      <c r="J216" s="111"/>
      <c r="K216" s="103"/>
      <c r="M216" s="104">
        <v>2</v>
      </c>
      <c r="N216" s="105"/>
      <c r="Q216" s="112"/>
      <c r="R216" s="107" t="e">
        <f>HLOOKUP(B216,INPUT!$N$7:$CK$8,2,FALSE)</f>
        <v>#N/A</v>
      </c>
      <c r="S216" s="108">
        <f>SUMIF(INPUT!$O$7:$CK$7,$B216,INPUT!$O$188:$CK$188)+SUMIF(INPUT!$O$7:$CK$7,$B216,INPUT!$O$189:$CK$189)</f>
        <v>0</v>
      </c>
      <c r="T216" s="113"/>
      <c r="U216" s="108">
        <f t="shared" si="27"/>
        <v>0</v>
      </c>
      <c r="V216" s="108">
        <f>IFERROR(IF(R216="Forecast",HLOOKUP(B216,INPUT!$R$187:$ES$189,3,FALSE),0),0)</f>
        <v>0</v>
      </c>
    </row>
    <row r="217" spans="1:22" ht="15" hidden="1" outlineLevel="1">
      <c r="A217" s="45">
        <f t="shared" si="24"/>
        <v>2035</v>
      </c>
      <c r="B217" s="99">
        <f t="shared" si="25"/>
        <v>49614</v>
      </c>
      <c r="C217" s="111"/>
      <c r="D217" s="109"/>
      <c r="E217" s="100">
        <f>'RevReq-E'!AG306*1000</f>
        <v>0</v>
      </c>
      <c r="F217" s="100">
        <f t="shared" si="26"/>
        <v>0</v>
      </c>
      <c r="G217" s="79"/>
      <c r="H217" s="111"/>
      <c r="I217" s="102">
        <f>SUMIF(INPUT!$F$7:$ES$7,$B217,INPUT!$F$195:$ES$195)</f>
        <v>0</v>
      </c>
      <c r="J217" s="111"/>
      <c r="K217" s="103"/>
      <c r="M217" s="104">
        <v>2</v>
      </c>
      <c r="N217" s="105"/>
      <c r="Q217" s="112"/>
      <c r="R217" s="107" t="e">
        <f>HLOOKUP(B217,INPUT!$N$7:$CK$8,2,FALSE)</f>
        <v>#N/A</v>
      </c>
      <c r="S217" s="108">
        <f>SUMIF(INPUT!$O$7:$CK$7,$B217,INPUT!$O$188:$CK$188)+SUMIF(INPUT!$O$7:$CK$7,$B217,INPUT!$O$189:$CK$189)</f>
        <v>0</v>
      </c>
      <c r="T217" s="113"/>
      <c r="U217" s="108">
        <f t="shared" si="27"/>
        <v>0</v>
      </c>
      <c r="V217" s="108">
        <f>IFERROR(IF(R217="Forecast",HLOOKUP(B217,INPUT!$R$187:$ES$189,3,FALSE),0),0)</f>
        <v>0</v>
      </c>
    </row>
    <row r="218" spans="1:22" ht="15" hidden="1" outlineLevel="1">
      <c r="A218" s="45">
        <f t="shared" si="24"/>
        <v>2035</v>
      </c>
      <c r="B218" s="99">
        <f t="shared" si="25"/>
        <v>49644</v>
      </c>
      <c r="C218" s="111"/>
      <c r="D218" s="109"/>
      <c r="E218" s="100">
        <f>'RevReq-E'!AG307*1000</f>
        <v>0</v>
      </c>
      <c r="F218" s="100">
        <f t="shared" si="26"/>
        <v>0</v>
      </c>
      <c r="G218" s="79"/>
      <c r="H218" s="111"/>
      <c r="I218" s="102">
        <f>SUMIF(INPUT!$F$7:$ES$7,$B218,INPUT!$F$195:$ES$195)</f>
        <v>0</v>
      </c>
      <c r="J218" s="111"/>
      <c r="K218" s="103"/>
      <c r="M218" s="104">
        <v>2</v>
      </c>
      <c r="N218" s="105"/>
      <c r="Q218" s="112"/>
      <c r="R218" s="107" t="e">
        <f>HLOOKUP(B218,INPUT!$N$7:$CK$8,2,FALSE)</f>
        <v>#N/A</v>
      </c>
      <c r="S218" s="108">
        <f>SUMIF(INPUT!$O$7:$CK$7,$B218,INPUT!$O$188:$CK$188)+SUMIF(INPUT!$O$7:$CK$7,$B218,INPUT!$O$189:$CK$189)</f>
        <v>0</v>
      </c>
      <c r="T218" s="113"/>
      <c r="U218" s="108">
        <f t="shared" si="27"/>
        <v>0</v>
      </c>
      <c r="V218" s="108">
        <f>IFERROR(IF(R218="Forecast",HLOOKUP(B218,INPUT!$R$187:$ES$189,3,FALSE),0),0)</f>
        <v>0</v>
      </c>
    </row>
    <row r="219" spans="1:22" ht="15" hidden="1" outlineLevel="1">
      <c r="A219" s="45">
        <f t="shared" si="24"/>
        <v>2036</v>
      </c>
      <c r="B219" s="99">
        <f t="shared" si="25"/>
        <v>49675</v>
      </c>
      <c r="C219" s="111"/>
      <c r="D219" s="109"/>
      <c r="E219" s="100">
        <f>'RevReq-E'!AG308*1000</f>
        <v>0</v>
      </c>
      <c r="F219" s="100">
        <f t="shared" si="26"/>
        <v>0</v>
      </c>
      <c r="G219" s="79"/>
      <c r="H219" s="111"/>
      <c r="I219" s="102">
        <f>SUMIF(INPUT!$F$7:$ES$7,$B219,INPUT!$F$195:$ES$195)</f>
        <v>0</v>
      </c>
      <c r="J219" s="111"/>
      <c r="K219" s="103"/>
      <c r="M219" s="104">
        <v>1</v>
      </c>
      <c r="N219" s="105"/>
      <c r="Q219" s="112"/>
      <c r="R219" s="107" t="e">
        <f>HLOOKUP(B219,INPUT!$N$7:$CK$8,2,FALSE)</f>
        <v>#N/A</v>
      </c>
      <c r="S219" s="108">
        <f>SUMIF(INPUT!$O$7:$CK$7,$B219,INPUT!$O$188:$CK$188)+SUMIF(INPUT!$O$7:$CK$7,$B219,INPUT!$O$189:$CK$189)</f>
        <v>0</v>
      </c>
      <c r="T219" s="113"/>
      <c r="U219" s="108">
        <f t="shared" si="27"/>
        <v>0</v>
      </c>
      <c r="V219" s="108">
        <f>IFERROR(IF(R219="Forecast",HLOOKUP(B219,INPUT!$R$187:$ES$189,3,FALSE),0),0)</f>
        <v>0</v>
      </c>
    </row>
    <row r="220" spans="1:22" ht="15" hidden="1" outlineLevel="1">
      <c r="A220" s="45">
        <f t="shared" si="24"/>
        <v>2036</v>
      </c>
      <c r="B220" s="99">
        <f t="shared" si="25"/>
        <v>49706</v>
      </c>
      <c r="C220" s="111"/>
      <c r="D220" s="109"/>
      <c r="E220" s="100">
        <f>'RevReq-E'!AG309*1000</f>
        <v>0</v>
      </c>
      <c r="F220" s="100">
        <f t="shared" si="26"/>
        <v>0</v>
      </c>
      <c r="G220" s="79"/>
      <c r="H220" s="111"/>
      <c r="I220" s="102">
        <f>SUMIF(INPUT!$F$7:$ES$7,$B220,INPUT!$F$195:$ES$195)</f>
        <v>0</v>
      </c>
      <c r="J220" s="111"/>
      <c r="K220" s="103"/>
      <c r="M220" s="104">
        <v>2</v>
      </c>
      <c r="N220" s="105"/>
      <c r="Q220" s="112"/>
      <c r="R220" s="107" t="e">
        <f>HLOOKUP(B220,INPUT!$N$7:$CK$8,2,FALSE)</f>
        <v>#N/A</v>
      </c>
      <c r="S220" s="108">
        <f>SUMIF(INPUT!$O$7:$CK$7,$B220,INPUT!$O$188:$CK$188)+SUMIF(INPUT!$O$7:$CK$7,$B220,INPUT!$O$189:$CK$189)</f>
        <v>0</v>
      </c>
      <c r="T220" s="113"/>
      <c r="U220" s="108">
        <f t="shared" si="27"/>
        <v>0</v>
      </c>
      <c r="V220" s="108">
        <f>IFERROR(IF(R220="Forecast",HLOOKUP(B220,INPUT!$R$187:$ES$189,3,FALSE),0),0)</f>
        <v>0</v>
      </c>
    </row>
    <row r="221" spans="1:22" ht="15" hidden="1" outlineLevel="1">
      <c r="A221" s="45">
        <f t="shared" si="24"/>
        <v>2036</v>
      </c>
      <c r="B221" s="99">
        <f t="shared" si="25"/>
        <v>49735</v>
      </c>
      <c r="C221" s="111"/>
      <c r="D221" s="109"/>
      <c r="E221" s="100">
        <f>'RevReq-E'!AG310*1000</f>
        <v>0</v>
      </c>
      <c r="F221" s="100">
        <f t="shared" si="26"/>
        <v>0</v>
      </c>
      <c r="G221" s="79"/>
      <c r="H221" s="111"/>
      <c r="I221" s="102">
        <f>SUMIF(INPUT!$F$7:$ES$7,$B221,INPUT!$F$195:$ES$195)</f>
        <v>0</v>
      </c>
      <c r="J221" s="111"/>
      <c r="K221" s="103"/>
      <c r="M221" s="104">
        <v>2</v>
      </c>
      <c r="N221" s="105"/>
      <c r="Q221" s="112"/>
      <c r="R221" s="107" t="e">
        <f>HLOOKUP(B221,INPUT!$N$7:$CK$8,2,FALSE)</f>
        <v>#N/A</v>
      </c>
      <c r="S221" s="108">
        <f>SUMIF(INPUT!$O$7:$CK$7,$B221,INPUT!$O$188:$CK$188)+SUMIF(INPUT!$O$7:$CK$7,$B221,INPUT!$O$189:$CK$189)</f>
        <v>0</v>
      </c>
      <c r="T221" s="113"/>
      <c r="U221" s="108">
        <f t="shared" si="27"/>
        <v>0</v>
      </c>
      <c r="V221" s="108">
        <f>IFERROR(IF(R221="Forecast",HLOOKUP(B221,INPUT!$R$187:$ES$189,3,FALSE),0),0)</f>
        <v>0</v>
      </c>
    </row>
    <row r="222" spans="1:22" ht="15" hidden="1" outlineLevel="1">
      <c r="A222" s="45">
        <f t="shared" si="24"/>
        <v>2036</v>
      </c>
      <c r="B222" s="99">
        <f t="shared" si="25"/>
        <v>49766</v>
      </c>
      <c r="C222" s="111"/>
      <c r="D222" s="109"/>
      <c r="E222" s="100">
        <f>'RevReq-E'!AG311*1000</f>
        <v>0</v>
      </c>
      <c r="F222" s="100">
        <f t="shared" si="26"/>
        <v>0</v>
      </c>
      <c r="G222" s="79"/>
      <c r="H222" s="111"/>
      <c r="I222" s="102">
        <f>SUMIF(INPUT!$F$7:$ES$7,$B222,INPUT!$F$195:$ES$195)</f>
        <v>0</v>
      </c>
      <c r="J222" s="111"/>
      <c r="K222" s="103"/>
      <c r="M222" s="104">
        <v>2</v>
      </c>
      <c r="N222" s="105"/>
      <c r="Q222" s="112"/>
      <c r="R222" s="107" t="e">
        <f>HLOOKUP(B222,INPUT!$N$7:$CK$8,2,FALSE)</f>
        <v>#N/A</v>
      </c>
      <c r="S222" s="108">
        <f>SUMIF(INPUT!$O$7:$CK$7,$B222,INPUT!$O$188:$CK$188)+SUMIF(INPUT!$O$7:$CK$7,$B222,INPUT!$O$189:$CK$189)</f>
        <v>0</v>
      </c>
      <c r="T222" s="113"/>
      <c r="U222" s="108">
        <f t="shared" si="27"/>
        <v>0</v>
      </c>
      <c r="V222" s="108">
        <f>IFERROR(IF(R222="Forecast",HLOOKUP(B222,INPUT!$R$187:$ES$189,3,FALSE),0),0)</f>
        <v>0</v>
      </c>
    </row>
    <row r="223" spans="1:22" ht="15" hidden="1" outlineLevel="1">
      <c r="A223" s="45">
        <f t="shared" si="24"/>
        <v>2036</v>
      </c>
      <c r="B223" s="99">
        <f t="shared" si="25"/>
        <v>49796</v>
      </c>
      <c r="C223" s="111"/>
      <c r="D223" s="109"/>
      <c r="E223" s="100">
        <f>'RevReq-E'!AG312*1000</f>
        <v>0</v>
      </c>
      <c r="F223" s="100">
        <f t="shared" si="26"/>
        <v>0</v>
      </c>
      <c r="G223" s="79"/>
      <c r="H223" s="111"/>
      <c r="I223" s="102">
        <f>SUMIF(INPUT!$F$7:$ES$7,$B223,INPUT!$F$195:$ES$195)</f>
        <v>0</v>
      </c>
      <c r="J223" s="111"/>
      <c r="K223" s="103"/>
      <c r="M223" s="104">
        <v>2</v>
      </c>
      <c r="N223" s="105"/>
      <c r="Q223" s="112"/>
      <c r="R223" s="107" t="e">
        <f>HLOOKUP(B223,INPUT!$N$7:$CK$8,2,FALSE)</f>
        <v>#N/A</v>
      </c>
      <c r="S223" s="108">
        <f>SUMIF(INPUT!$O$7:$CK$7,$B223,INPUT!$O$188:$CK$188)+SUMIF(INPUT!$O$7:$CK$7,$B223,INPUT!$O$189:$CK$189)</f>
        <v>0</v>
      </c>
      <c r="T223" s="113"/>
      <c r="U223" s="108">
        <f t="shared" si="27"/>
        <v>0</v>
      </c>
      <c r="V223" s="108">
        <f>IFERROR(IF(R223="Forecast",HLOOKUP(B223,INPUT!$R$187:$ES$189,3,FALSE),0),0)</f>
        <v>0</v>
      </c>
    </row>
    <row r="224" spans="1:22" ht="15" hidden="1" outlineLevel="1">
      <c r="A224" s="45">
        <f t="shared" si="24"/>
        <v>2036</v>
      </c>
      <c r="B224" s="99">
        <f t="shared" si="25"/>
        <v>49827</v>
      </c>
      <c r="C224" s="111"/>
      <c r="D224" s="109"/>
      <c r="E224" s="100">
        <f>'RevReq-E'!AG313*1000</f>
        <v>0</v>
      </c>
      <c r="F224" s="100">
        <f t="shared" si="26"/>
        <v>0</v>
      </c>
      <c r="G224" s="79"/>
      <c r="H224" s="111"/>
      <c r="I224" s="102">
        <f>SUMIF(INPUT!$F$7:$ES$7,$B224,INPUT!$F$195:$ES$195)</f>
        <v>0</v>
      </c>
      <c r="J224" s="111"/>
      <c r="K224" s="103"/>
      <c r="M224" s="104">
        <v>1</v>
      </c>
      <c r="N224" s="105"/>
      <c r="Q224" s="112"/>
      <c r="R224" s="107" t="e">
        <f>HLOOKUP(B224,INPUT!$N$7:$CK$8,2,FALSE)</f>
        <v>#N/A</v>
      </c>
      <c r="S224" s="108">
        <f>SUMIF(INPUT!$O$7:$CK$7,$B224,INPUT!$O$188:$CK$188)+SUMIF(INPUT!$O$7:$CK$7,$B224,INPUT!$O$189:$CK$189)</f>
        <v>0</v>
      </c>
      <c r="T224" s="113"/>
      <c r="U224" s="108">
        <f t="shared" si="27"/>
        <v>0</v>
      </c>
      <c r="V224" s="108">
        <f>IFERROR(IF(R224="Forecast",HLOOKUP(B224,INPUT!$R$187:$ES$189,3,FALSE),0),0)</f>
        <v>0</v>
      </c>
    </row>
    <row r="225" spans="1:22" ht="15" hidden="1" outlineLevel="1">
      <c r="A225" s="45">
        <f t="shared" si="24"/>
        <v>2036</v>
      </c>
      <c r="B225" s="99">
        <f t="shared" si="25"/>
        <v>49857</v>
      </c>
      <c r="C225" s="111"/>
      <c r="D225" s="109"/>
      <c r="E225" s="100">
        <f>'RevReq-E'!AG314*1000</f>
        <v>0</v>
      </c>
      <c r="F225" s="100">
        <f t="shared" si="26"/>
        <v>0</v>
      </c>
      <c r="G225" s="79"/>
      <c r="H225" s="111"/>
      <c r="I225" s="102">
        <f>SUMIF(INPUT!$F$7:$ES$7,$B225,INPUT!$F$195:$ES$195)</f>
        <v>0</v>
      </c>
      <c r="J225" s="111"/>
      <c r="K225" s="103"/>
      <c r="M225" s="104">
        <v>2</v>
      </c>
      <c r="N225" s="105"/>
      <c r="Q225" s="112"/>
      <c r="R225" s="107" t="e">
        <f>HLOOKUP(B225,INPUT!$N$7:$CK$8,2,FALSE)</f>
        <v>#N/A</v>
      </c>
      <c r="S225" s="108">
        <f>SUMIF(INPUT!$O$7:$CK$7,$B225,INPUT!$O$188:$CK$188)+SUMIF(INPUT!$O$7:$CK$7,$B225,INPUT!$O$189:$CK$189)</f>
        <v>0</v>
      </c>
      <c r="T225" s="113"/>
      <c r="U225" s="108">
        <f t="shared" si="27"/>
        <v>0</v>
      </c>
      <c r="V225" s="108">
        <f>IFERROR(IF(R225="Forecast",HLOOKUP(B225,INPUT!$R$187:$ES$189,3,FALSE),0),0)</f>
        <v>0</v>
      </c>
    </row>
    <row r="226" spans="1:22" ht="15" hidden="1" outlineLevel="1">
      <c r="A226" s="45">
        <f t="shared" si="24"/>
        <v>2036</v>
      </c>
      <c r="B226" s="99">
        <f t="shared" si="25"/>
        <v>49888</v>
      </c>
      <c r="C226" s="111"/>
      <c r="D226" s="109"/>
      <c r="E226" s="100">
        <f>'RevReq-E'!AG315*1000</f>
        <v>0</v>
      </c>
      <c r="F226" s="100">
        <f t="shared" si="26"/>
        <v>0</v>
      </c>
      <c r="G226" s="79"/>
      <c r="H226" s="111"/>
      <c r="I226" s="102">
        <f>SUMIF(INPUT!$F$7:$ES$7,$B226,INPUT!$F$195:$ES$195)</f>
        <v>0</v>
      </c>
      <c r="J226" s="111"/>
      <c r="K226" s="103"/>
      <c r="M226" s="104">
        <v>2</v>
      </c>
      <c r="N226" s="105"/>
      <c r="Q226" s="112"/>
      <c r="R226" s="107" t="e">
        <f>HLOOKUP(B226,INPUT!$N$7:$CK$8,2,FALSE)</f>
        <v>#N/A</v>
      </c>
      <c r="S226" s="108">
        <f>SUMIF(INPUT!$O$7:$CK$7,$B226,INPUT!$O$188:$CK$188)+SUMIF(INPUT!$O$7:$CK$7,$B226,INPUT!$O$189:$CK$189)</f>
        <v>0</v>
      </c>
      <c r="T226" s="113"/>
      <c r="U226" s="108">
        <f t="shared" si="27"/>
        <v>0</v>
      </c>
      <c r="V226" s="108">
        <f>IFERROR(IF(R226="Forecast",HLOOKUP(B226,INPUT!$R$187:$ES$189,3,FALSE),0),0)</f>
        <v>0</v>
      </c>
    </row>
    <row r="227" spans="1:22" ht="15" hidden="1" outlineLevel="1">
      <c r="A227" s="45">
        <f t="shared" si="24"/>
        <v>2036</v>
      </c>
      <c r="B227" s="99">
        <f t="shared" si="25"/>
        <v>49919</v>
      </c>
      <c r="C227" s="111"/>
      <c r="D227" s="109"/>
      <c r="E227" s="100">
        <f>'RevReq-E'!AG316*1000</f>
        <v>0</v>
      </c>
      <c r="F227" s="100">
        <f t="shared" si="26"/>
        <v>0</v>
      </c>
      <c r="G227" s="79"/>
      <c r="H227" s="111"/>
      <c r="I227" s="102">
        <f>SUMIF(INPUT!$F$7:$ES$7,$B227,INPUT!$F$195:$ES$195)</f>
        <v>0</v>
      </c>
      <c r="J227" s="111"/>
      <c r="K227" s="103"/>
      <c r="M227" s="104">
        <v>2</v>
      </c>
      <c r="N227" s="105"/>
      <c r="Q227" s="112"/>
      <c r="S227" s="108">
        <f>SUMIF(INPUT!$O$7:$CK$7,$B227,INPUT!$O$188:$CK$188)+SUMIF(INPUT!$O$7:$CK$7,$B227,INPUT!$O$189:$CK$189)</f>
        <v>0</v>
      </c>
      <c r="T227" s="113"/>
      <c r="U227" s="108">
        <f t="shared" si="27"/>
        <v>0</v>
      </c>
      <c r="V227" s="108">
        <f>IFERROR(IF(R227="Forecast",HLOOKUP(B227,INPUT!$R$187:$ES$189,3,FALSE),0),0)</f>
        <v>0</v>
      </c>
    </row>
    <row r="228" spans="1:22" ht="15" hidden="1" outlineLevel="1">
      <c r="A228" s="45"/>
      <c r="B228" s="99"/>
      <c r="C228" s="111"/>
      <c r="D228" s="109"/>
      <c r="E228" s="100">
        <f>'RevReq-E'!AG317*1000</f>
        <v>0</v>
      </c>
      <c r="F228" s="100">
        <f t="shared" si="26"/>
        <v>0</v>
      </c>
      <c r="G228" s="79"/>
      <c r="H228" s="111"/>
      <c r="I228" s="102">
        <f>SUMIF(INPUT!$F$7:$ES$7,$B228,INPUT!$F$195:$ES$195)</f>
        <v>0</v>
      </c>
      <c r="J228" s="111"/>
      <c r="K228" s="103"/>
      <c r="M228" s="104"/>
      <c r="N228" s="105"/>
      <c r="Q228" s="112"/>
      <c r="S228" s="108">
        <f>SUMIF(INPUT!$O$7:$CK$7,$B228,INPUT!$O$188:$CK$188)+SUMIF(INPUT!$O$7:$CK$7,$B228,INPUT!$O$189:$CK$189)</f>
        <v>0</v>
      </c>
      <c r="T228" s="113"/>
      <c r="U228" s="108">
        <f t="shared" si="27"/>
        <v>0</v>
      </c>
      <c r="V228" s="108">
        <f>IFERROR(IF(R228="Forecast",HLOOKUP(B228,INPUT!$R$187:$ES$189,3,FALSE),0),0)</f>
        <v>0</v>
      </c>
    </row>
    <row r="229" spans="1:22" s="114" customFormat="1" ht="77.25" customHeight="1" collapsed="1">
      <c r="B229" s="115"/>
      <c r="C229" s="116" t="s">
        <v>92</v>
      </c>
      <c r="D229" s="116" t="s">
        <v>93</v>
      </c>
      <c r="E229" s="117" t="s">
        <v>94</v>
      </c>
      <c r="F229" s="116" t="s">
        <v>95</v>
      </c>
      <c r="G229" s="116" t="s">
        <v>96</v>
      </c>
      <c r="H229" s="118" t="s">
        <v>97</v>
      </c>
      <c r="I229" s="117" t="s">
        <v>6</v>
      </c>
      <c r="J229" s="116" t="s">
        <v>98</v>
      </c>
      <c r="L229" s="114" t="s">
        <v>99</v>
      </c>
      <c r="M229" s="104"/>
      <c r="N229" s="105"/>
    </row>
    <row r="230" spans="1:22">
      <c r="C230" s="86"/>
      <c r="D230" s="120"/>
      <c r="E230" s="121"/>
      <c r="F230" s="86"/>
      <c r="G230" s="86"/>
      <c r="H230" s="86"/>
      <c r="I230" s="119"/>
      <c r="J230" s="86"/>
    </row>
    <row r="231" spans="1:22" s="91" customFormat="1" ht="60" customHeight="1">
      <c r="C231" s="92"/>
      <c r="D231" s="93"/>
      <c r="E231" s="93"/>
      <c r="F231" s="92"/>
      <c r="G231" s="92"/>
      <c r="H231" s="92"/>
      <c r="I231" s="119"/>
      <c r="J231" s="92"/>
      <c r="K231" s="92"/>
      <c r="L231" s="92"/>
      <c r="M231" s="92"/>
      <c r="N231" s="94"/>
    </row>
    <row r="232" spans="1:22">
      <c r="B232" s="99"/>
      <c r="C232" s="86"/>
      <c r="D232" s="86"/>
      <c r="E232" s="121"/>
      <c r="F232" s="86"/>
      <c r="G232" s="86"/>
      <c r="H232" s="86"/>
      <c r="I232" s="119"/>
      <c r="J232" s="86"/>
      <c r="K232" s="86"/>
      <c r="L232" s="86"/>
      <c r="M232" s="86"/>
      <c r="N232" s="86"/>
    </row>
    <row r="233" spans="1:22">
      <c r="B233" s="99"/>
      <c r="C233" s="86"/>
      <c r="D233" s="86"/>
      <c r="E233" s="121"/>
      <c r="F233" s="86"/>
      <c r="G233" s="86"/>
      <c r="H233" s="86"/>
      <c r="I233" s="119"/>
      <c r="J233" s="86"/>
      <c r="K233" s="86"/>
      <c r="L233" s="86"/>
    </row>
    <row r="234" spans="1:22">
      <c r="B234" s="99"/>
      <c r="C234" s="86"/>
      <c r="D234" s="86"/>
      <c r="E234" s="121"/>
      <c r="F234" s="86"/>
      <c r="G234" s="86"/>
      <c r="H234" s="86"/>
      <c r="I234" s="119"/>
      <c r="J234" s="86"/>
      <c r="K234" s="86"/>
      <c r="L234" s="86"/>
    </row>
    <row r="235" spans="1:22">
      <c r="B235" s="99"/>
      <c r="C235" s="86"/>
      <c r="D235" s="86"/>
      <c r="E235" s="121"/>
      <c r="F235" s="86"/>
      <c r="G235" s="86"/>
      <c r="H235" s="86"/>
      <c r="I235" s="119"/>
      <c r="J235" s="86"/>
      <c r="K235" s="86"/>
      <c r="L235" s="86"/>
    </row>
    <row r="236" spans="1:22">
      <c r="B236" s="99"/>
      <c r="C236" s="86"/>
      <c r="D236" s="86"/>
      <c r="E236" s="121"/>
      <c r="F236" s="86"/>
      <c r="G236" s="86"/>
      <c r="H236" s="86"/>
      <c r="I236" s="119"/>
      <c r="J236" s="86"/>
      <c r="K236" s="86"/>
      <c r="L236" s="86"/>
    </row>
    <row r="237" spans="1:22">
      <c r="B237" s="99"/>
      <c r="C237" s="86"/>
      <c r="D237" s="86"/>
      <c r="E237" s="121"/>
      <c r="F237" s="86"/>
      <c r="G237" s="86"/>
      <c r="H237" s="86"/>
      <c r="I237" s="119"/>
      <c r="J237" s="86"/>
      <c r="K237" s="86"/>
      <c r="L237" s="86"/>
    </row>
    <row r="238" spans="1:22">
      <c r="B238" s="99"/>
      <c r="C238" s="86"/>
      <c r="D238" s="86"/>
      <c r="E238" s="121"/>
      <c r="F238" s="86"/>
      <c r="G238" s="86"/>
      <c r="H238" s="86"/>
      <c r="I238" s="119"/>
      <c r="J238" s="86"/>
      <c r="K238" s="86"/>
      <c r="L238" s="86"/>
    </row>
    <row r="239" spans="1:22">
      <c r="B239" s="99"/>
      <c r="C239" s="86"/>
      <c r="D239" s="86"/>
      <c r="E239" s="121"/>
      <c r="F239" s="86"/>
      <c r="G239" s="86"/>
      <c r="H239" s="86"/>
      <c r="I239" s="119"/>
      <c r="J239" s="86"/>
      <c r="K239" s="86"/>
      <c r="L239" s="86"/>
    </row>
    <row r="240" spans="1:22">
      <c r="B240" s="99"/>
      <c r="C240" s="86"/>
      <c r="D240" s="86"/>
      <c r="E240" s="121"/>
      <c r="F240" s="86"/>
      <c r="G240" s="86"/>
      <c r="H240" s="86"/>
      <c r="I240" s="119"/>
      <c r="J240" s="86"/>
      <c r="K240" s="86"/>
      <c r="L240" s="86"/>
    </row>
    <row r="241" spans="2:12">
      <c r="B241" s="99"/>
      <c r="C241" s="86"/>
      <c r="D241" s="86"/>
      <c r="E241" s="121"/>
      <c r="F241" s="86"/>
      <c r="G241" s="86"/>
      <c r="H241" s="86"/>
      <c r="I241" s="119"/>
      <c r="J241" s="86"/>
      <c r="K241" s="86"/>
      <c r="L241" s="86"/>
    </row>
    <row r="242" spans="2:12">
      <c r="B242" s="99"/>
      <c r="C242" s="86"/>
      <c r="D242" s="86"/>
      <c r="E242" s="121"/>
      <c r="F242" s="86"/>
      <c r="G242" s="86"/>
      <c r="H242" s="86"/>
      <c r="I242" s="119"/>
      <c r="J242" s="86"/>
      <c r="K242" s="86"/>
      <c r="L242" s="86"/>
    </row>
    <row r="243" spans="2:12">
      <c r="B243" s="99"/>
      <c r="C243" s="86"/>
      <c r="D243" s="86"/>
      <c r="E243" s="121"/>
      <c r="F243" s="86"/>
      <c r="G243" s="86"/>
      <c r="H243" s="86"/>
      <c r="I243" s="119"/>
      <c r="J243" s="86"/>
      <c r="K243" s="86"/>
      <c r="L243" s="86"/>
    </row>
    <row r="244" spans="2:12">
      <c r="B244" s="99"/>
      <c r="C244" s="86"/>
      <c r="D244" s="86"/>
      <c r="E244" s="121"/>
      <c r="F244" s="86"/>
      <c r="G244" s="86"/>
      <c r="H244" s="86"/>
      <c r="I244" s="119"/>
      <c r="J244" s="86"/>
      <c r="K244" s="86"/>
      <c r="L244" s="86"/>
    </row>
    <row r="245" spans="2:12">
      <c r="B245" s="99"/>
      <c r="C245" s="86"/>
      <c r="D245" s="86"/>
      <c r="E245" s="121"/>
      <c r="F245" s="86"/>
      <c r="G245" s="86"/>
      <c r="H245" s="86"/>
      <c r="I245" s="119"/>
      <c r="J245" s="86"/>
      <c r="K245" s="86"/>
      <c r="L245" s="86"/>
    </row>
    <row r="246" spans="2:12">
      <c r="B246" s="99"/>
      <c r="C246" s="86"/>
      <c r="D246" s="86"/>
      <c r="E246" s="121"/>
      <c r="F246" s="86"/>
      <c r="G246" s="86"/>
      <c r="H246" s="86"/>
      <c r="I246" s="119"/>
      <c r="J246" s="86"/>
      <c r="K246" s="86"/>
      <c r="L246" s="86"/>
    </row>
    <row r="247" spans="2:12">
      <c r="B247" s="99"/>
      <c r="C247" s="86"/>
      <c r="D247" s="86"/>
      <c r="E247" s="121"/>
      <c r="F247" s="86"/>
      <c r="G247" s="86"/>
      <c r="H247" s="86"/>
      <c r="I247" s="119"/>
      <c r="J247" s="86"/>
      <c r="K247" s="86"/>
      <c r="L247" s="86"/>
    </row>
    <row r="248" spans="2:12">
      <c r="B248" s="99"/>
      <c r="C248" s="86"/>
      <c r="D248" s="86"/>
      <c r="E248" s="121"/>
      <c r="F248" s="86"/>
      <c r="G248" s="86"/>
      <c r="H248" s="86"/>
      <c r="I248" s="119"/>
      <c r="J248" s="86"/>
      <c r="K248" s="86"/>
      <c r="L248" s="86"/>
    </row>
    <row r="249" spans="2:12">
      <c r="B249" s="99"/>
      <c r="C249" s="86"/>
      <c r="D249" s="86"/>
      <c r="E249" s="121"/>
      <c r="F249" s="86"/>
      <c r="G249" s="86"/>
      <c r="H249" s="86"/>
      <c r="I249" s="119"/>
      <c r="J249" s="86"/>
      <c r="K249" s="86"/>
      <c r="L249" s="86"/>
    </row>
    <row r="250" spans="2:12">
      <c r="B250" s="99"/>
      <c r="C250" s="86"/>
      <c r="D250" s="86"/>
      <c r="E250" s="121"/>
      <c r="F250" s="86"/>
      <c r="G250" s="86"/>
      <c r="H250" s="86"/>
      <c r="I250" s="119"/>
      <c r="J250" s="86"/>
      <c r="K250" s="86"/>
      <c r="L250" s="86"/>
    </row>
    <row r="251" spans="2:12">
      <c r="B251" s="99"/>
      <c r="C251" s="86"/>
      <c r="D251" s="86"/>
      <c r="E251" s="121"/>
      <c r="F251" s="86"/>
      <c r="G251" s="86"/>
      <c r="H251" s="86"/>
      <c r="I251" s="119"/>
      <c r="J251" s="86"/>
      <c r="K251" s="86"/>
      <c r="L251" s="86"/>
    </row>
    <row r="252" spans="2:12">
      <c r="B252" s="99"/>
      <c r="C252" s="86"/>
      <c r="D252" s="86"/>
      <c r="E252" s="121"/>
      <c r="F252" s="86"/>
      <c r="G252" s="86"/>
      <c r="H252" s="86"/>
      <c r="I252" s="119"/>
      <c r="J252" s="86"/>
      <c r="K252" s="86"/>
      <c r="L252" s="86"/>
    </row>
    <row r="253" spans="2:12">
      <c r="B253" s="99"/>
      <c r="C253" s="86"/>
      <c r="D253" s="86"/>
      <c r="E253" s="121"/>
      <c r="F253" s="86"/>
      <c r="G253" s="86"/>
      <c r="H253" s="86"/>
      <c r="I253" s="119"/>
      <c r="J253" s="86"/>
      <c r="K253" s="86"/>
      <c r="L253" s="86"/>
    </row>
    <row r="254" spans="2:12">
      <c r="B254" s="99"/>
      <c r="C254" s="86"/>
      <c r="D254" s="86"/>
      <c r="E254" s="121"/>
      <c r="F254" s="86"/>
      <c r="G254" s="86"/>
      <c r="H254" s="86"/>
      <c r="I254" s="119"/>
      <c r="J254" s="86"/>
      <c r="K254" s="86"/>
      <c r="L254" s="86"/>
    </row>
    <row r="255" spans="2:12">
      <c r="B255" s="99"/>
      <c r="C255" s="86"/>
      <c r="D255" s="86"/>
      <c r="E255" s="121"/>
      <c r="F255" s="86"/>
      <c r="G255" s="86"/>
      <c r="H255" s="86"/>
      <c r="I255" s="119"/>
      <c r="J255" s="86"/>
      <c r="K255" s="86"/>
      <c r="L255" s="86"/>
    </row>
    <row r="256" spans="2:12">
      <c r="B256" s="99"/>
      <c r="C256" s="86"/>
      <c r="D256" s="86"/>
      <c r="E256" s="121"/>
      <c r="F256" s="86"/>
      <c r="G256" s="86"/>
      <c r="H256" s="86"/>
      <c r="I256" s="119"/>
      <c r="J256" s="86"/>
      <c r="K256" s="86"/>
      <c r="L256" s="86"/>
    </row>
    <row r="257" spans="2:12">
      <c r="B257" s="99"/>
      <c r="C257" s="86"/>
      <c r="D257" s="86"/>
      <c r="E257" s="121"/>
      <c r="F257" s="86"/>
      <c r="G257" s="86"/>
      <c r="H257" s="86"/>
      <c r="I257" s="119"/>
      <c r="J257" s="86"/>
      <c r="K257" s="86"/>
      <c r="L257" s="86"/>
    </row>
    <row r="258" spans="2:12">
      <c r="B258" s="99"/>
      <c r="C258" s="86"/>
      <c r="D258" s="86"/>
      <c r="E258" s="121"/>
      <c r="F258" s="86"/>
      <c r="G258" s="86"/>
      <c r="H258" s="86"/>
      <c r="I258" s="119"/>
      <c r="J258" s="86"/>
      <c r="K258" s="86"/>
      <c r="L258" s="86"/>
    </row>
    <row r="259" spans="2:12">
      <c r="B259" s="99"/>
      <c r="C259" s="86"/>
      <c r="D259" s="86"/>
      <c r="E259" s="121"/>
      <c r="F259" s="86"/>
      <c r="G259" s="86"/>
      <c r="H259" s="86"/>
      <c r="I259" s="119"/>
      <c r="J259" s="86"/>
      <c r="K259" s="86"/>
      <c r="L259" s="86"/>
    </row>
    <row r="260" spans="2:12">
      <c r="B260" s="99"/>
      <c r="C260" s="86"/>
      <c r="D260" s="86"/>
      <c r="E260" s="121"/>
      <c r="F260" s="86"/>
      <c r="G260" s="86"/>
      <c r="H260" s="86"/>
      <c r="I260" s="119"/>
      <c r="J260" s="86"/>
      <c r="K260" s="86"/>
      <c r="L260" s="86"/>
    </row>
    <row r="261" spans="2:12">
      <c r="B261" s="99"/>
      <c r="C261" s="86"/>
      <c r="D261" s="86"/>
      <c r="E261" s="121"/>
      <c r="F261" s="86"/>
      <c r="G261" s="86"/>
      <c r="H261" s="86"/>
      <c r="I261" s="119"/>
      <c r="J261" s="86"/>
      <c r="K261" s="86"/>
      <c r="L261" s="86"/>
    </row>
    <row r="262" spans="2:12">
      <c r="B262" s="99"/>
      <c r="C262" s="86"/>
      <c r="D262" s="86"/>
      <c r="E262" s="121"/>
      <c r="F262" s="86"/>
      <c r="G262" s="86"/>
      <c r="H262" s="86"/>
      <c r="I262" s="119"/>
      <c r="J262" s="86"/>
      <c r="K262" s="86"/>
      <c r="L262" s="86"/>
    </row>
    <row r="263" spans="2:12">
      <c r="B263" s="99"/>
      <c r="C263" s="86"/>
      <c r="D263" s="86"/>
      <c r="E263" s="121"/>
      <c r="F263" s="86"/>
      <c r="G263" s="86"/>
      <c r="H263" s="86"/>
      <c r="I263" s="119"/>
      <c r="J263" s="86"/>
      <c r="K263" s="86"/>
      <c r="L263" s="86"/>
    </row>
    <row r="264" spans="2:12">
      <c r="B264" s="99"/>
      <c r="C264" s="86"/>
      <c r="D264" s="86"/>
      <c r="E264" s="121"/>
      <c r="F264" s="86"/>
      <c r="G264" s="86"/>
      <c r="H264" s="86"/>
      <c r="I264" s="119"/>
      <c r="J264" s="86"/>
      <c r="K264" s="86"/>
      <c r="L264" s="86"/>
    </row>
    <row r="265" spans="2:12">
      <c r="B265" s="99"/>
      <c r="C265" s="86"/>
      <c r="D265" s="86"/>
      <c r="E265" s="121"/>
      <c r="F265" s="86"/>
      <c r="G265" s="86"/>
      <c r="H265" s="86"/>
      <c r="I265" s="119"/>
      <c r="J265" s="86"/>
      <c r="K265" s="86"/>
      <c r="L265" s="86"/>
    </row>
    <row r="266" spans="2:12">
      <c r="B266" s="99"/>
      <c r="C266" s="86"/>
      <c r="D266" s="86"/>
      <c r="E266" s="121"/>
      <c r="F266" s="86"/>
      <c r="G266" s="86"/>
      <c r="H266" s="86"/>
      <c r="I266" s="119"/>
      <c r="J266" s="86"/>
      <c r="K266" s="86"/>
      <c r="L266" s="86"/>
    </row>
    <row r="267" spans="2:12">
      <c r="B267" s="99"/>
      <c r="C267" s="86"/>
      <c r="D267" s="86"/>
      <c r="E267" s="121"/>
      <c r="F267" s="86"/>
      <c r="G267" s="86"/>
      <c r="H267" s="86"/>
      <c r="I267" s="119"/>
      <c r="J267" s="86"/>
      <c r="K267" s="86"/>
      <c r="L267" s="86"/>
    </row>
    <row r="268" spans="2:12">
      <c r="B268" s="99"/>
      <c r="C268" s="86"/>
      <c r="D268" s="86"/>
      <c r="E268" s="121"/>
      <c r="F268" s="86"/>
      <c r="G268" s="86"/>
      <c r="H268" s="86"/>
      <c r="I268" s="119"/>
      <c r="J268" s="86"/>
      <c r="K268" s="86"/>
      <c r="L268" s="86"/>
    </row>
    <row r="269" spans="2:12">
      <c r="B269" s="99"/>
      <c r="C269" s="86"/>
      <c r="D269" s="86"/>
      <c r="E269" s="121"/>
      <c r="F269" s="86"/>
      <c r="G269" s="86"/>
      <c r="H269" s="86"/>
      <c r="I269" s="119"/>
      <c r="J269" s="86"/>
      <c r="K269" s="86"/>
      <c r="L269" s="86"/>
    </row>
    <row r="270" spans="2:12">
      <c r="B270" s="99"/>
      <c r="C270" s="86"/>
      <c r="D270" s="86"/>
      <c r="E270" s="121"/>
      <c r="F270" s="86"/>
      <c r="G270" s="86"/>
      <c r="H270" s="86"/>
      <c r="I270" s="119"/>
      <c r="J270" s="86"/>
      <c r="K270" s="86"/>
      <c r="L270" s="86"/>
    </row>
    <row r="271" spans="2:12">
      <c r="B271" s="99"/>
      <c r="C271" s="86"/>
      <c r="D271" s="86"/>
      <c r="E271" s="121"/>
      <c r="F271" s="86"/>
      <c r="G271" s="86"/>
      <c r="H271" s="86"/>
      <c r="I271" s="119"/>
      <c r="J271" s="86"/>
      <c r="K271" s="86"/>
      <c r="L271" s="86"/>
    </row>
    <row r="272" spans="2:12">
      <c r="B272" s="99"/>
      <c r="C272" s="86"/>
      <c r="D272" s="86"/>
      <c r="E272" s="121"/>
      <c r="F272" s="86"/>
      <c r="G272" s="86"/>
      <c r="H272" s="86"/>
      <c r="I272" s="119"/>
      <c r="J272" s="86"/>
      <c r="K272" s="86"/>
      <c r="L272" s="86"/>
    </row>
    <row r="273" spans="2:12">
      <c r="B273" s="99"/>
      <c r="C273" s="86"/>
      <c r="D273" s="86"/>
      <c r="E273" s="121"/>
      <c r="F273" s="86"/>
      <c r="G273" s="86"/>
      <c r="H273" s="86"/>
      <c r="I273" s="119"/>
      <c r="J273" s="86"/>
      <c r="K273" s="86"/>
      <c r="L273" s="86"/>
    </row>
    <row r="274" spans="2:12">
      <c r="B274" s="99"/>
      <c r="C274" s="86"/>
      <c r="D274" s="86"/>
      <c r="E274" s="121"/>
      <c r="F274" s="86"/>
      <c r="G274" s="86"/>
      <c r="H274" s="86"/>
      <c r="I274" s="119"/>
      <c r="J274" s="86"/>
      <c r="K274" s="86"/>
      <c r="L274" s="86"/>
    </row>
    <row r="275" spans="2:12">
      <c r="B275" s="99"/>
      <c r="C275" s="86"/>
      <c r="D275" s="86"/>
      <c r="E275" s="121"/>
      <c r="F275" s="86"/>
      <c r="G275" s="86"/>
      <c r="H275" s="86"/>
      <c r="I275" s="119"/>
      <c r="J275" s="86"/>
      <c r="K275" s="86"/>
      <c r="L275" s="86"/>
    </row>
    <row r="276" spans="2:12">
      <c r="B276" s="99"/>
      <c r="C276" s="86"/>
      <c r="D276" s="86"/>
      <c r="E276" s="121"/>
      <c r="F276" s="86"/>
      <c r="G276" s="86"/>
      <c r="H276" s="86"/>
      <c r="I276" s="119"/>
      <c r="J276" s="86"/>
      <c r="K276" s="86"/>
      <c r="L276" s="86"/>
    </row>
    <row r="277" spans="2:12">
      <c r="B277" s="99"/>
      <c r="C277" s="86"/>
      <c r="D277" s="86"/>
      <c r="E277" s="121"/>
      <c r="F277" s="86"/>
      <c r="G277" s="86"/>
      <c r="H277" s="86"/>
      <c r="I277" s="119"/>
      <c r="J277" s="86"/>
      <c r="K277" s="86"/>
      <c r="L277" s="86"/>
    </row>
    <row r="278" spans="2:12">
      <c r="B278" s="99"/>
      <c r="C278" s="86"/>
      <c r="D278" s="86"/>
      <c r="E278" s="121"/>
      <c r="F278" s="86"/>
      <c r="G278" s="86"/>
      <c r="H278" s="86"/>
      <c r="I278" s="119"/>
      <c r="J278" s="86"/>
      <c r="K278" s="86"/>
      <c r="L278" s="86"/>
    </row>
    <row r="279" spans="2:12">
      <c r="B279" s="99"/>
      <c r="C279" s="86"/>
      <c r="D279" s="86"/>
      <c r="E279" s="121"/>
      <c r="F279" s="86"/>
      <c r="G279" s="86"/>
      <c r="H279" s="86"/>
      <c r="I279" s="119"/>
      <c r="J279" s="86"/>
      <c r="K279" s="86"/>
      <c r="L279" s="86"/>
    </row>
    <row r="280" spans="2:12">
      <c r="B280" s="99"/>
      <c r="C280" s="86"/>
      <c r="D280" s="86"/>
      <c r="E280" s="121"/>
      <c r="F280" s="86"/>
      <c r="G280" s="86"/>
      <c r="H280" s="86"/>
      <c r="I280" s="119"/>
      <c r="J280" s="86"/>
      <c r="K280" s="86"/>
      <c r="L280" s="86"/>
    </row>
    <row r="281" spans="2:12">
      <c r="B281" s="99"/>
      <c r="C281" s="86"/>
      <c r="D281" s="86"/>
      <c r="E281" s="121"/>
      <c r="F281" s="86"/>
      <c r="G281" s="86"/>
      <c r="H281" s="86"/>
      <c r="I281" s="119"/>
      <c r="J281" s="86"/>
      <c r="K281" s="86"/>
      <c r="L281" s="86"/>
    </row>
    <row r="282" spans="2:12">
      <c r="B282" s="99"/>
      <c r="C282" s="86"/>
      <c r="D282" s="86"/>
      <c r="E282" s="121"/>
      <c r="F282" s="86"/>
      <c r="G282" s="86"/>
      <c r="H282" s="86"/>
      <c r="I282" s="119"/>
      <c r="J282" s="86"/>
      <c r="K282" s="86"/>
      <c r="L282" s="86"/>
    </row>
    <row r="283" spans="2:12">
      <c r="B283" s="99"/>
      <c r="C283" s="86"/>
      <c r="D283" s="86"/>
      <c r="E283" s="121"/>
      <c r="F283" s="86"/>
      <c r="G283" s="86"/>
      <c r="H283" s="86"/>
      <c r="I283" s="119"/>
      <c r="J283" s="86"/>
      <c r="K283" s="86"/>
      <c r="L283" s="86"/>
    </row>
    <row r="284" spans="2:12">
      <c r="B284" s="99"/>
      <c r="C284" s="86"/>
      <c r="D284" s="86"/>
      <c r="E284" s="121"/>
      <c r="F284" s="86"/>
      <c r="G284" s="86"/>
      <c r="H284" s="86"/>
      <c r="I284" s="119"/>
      <c r="J284" s="86"/>
      <c r="K284" s="86"/>
      <c r="L284" s="86"/>
    </row>
    <row r="285" spans="2:12">
      <c r="B285" s="99"/>
      <c r="C285" s="86"/>
      <c r="D285" s="86"/>
      <c r="E285" s="121"/>
      <c r="F285" s="86"/>
      <c r="G285" s="86"/>
      <c r="H285" s="86"/>
      <c r="I285" s="119"/>
      <c r="J285" s="86"/>
      <c r="K285" s="86"/>
      <c r="L285" s="86"/>
    </row>
    <row r="286" spans="2:12">
      <c r="B286" s="99"/>
      <c r="C286" s="86"/>
      <c r="D286" s="86"/>
      <c r="E286" s="121"/>
      <c r="F286" s="86"/>
      <c r="G286" s="86"/>
      <c r="H286" s="86"/>
      <c r="I286" s="119"/>
      <c r="J286" s="86"/>
      <c r="K286" s="86"/>
      <c r="L286" s="86"/>
    </row>
    <row r="287" spans="2:12">
      <c r="B287" s="99"/>
      <c r="C287" s="86"/>
      <c r="D287" s="86"/>
      <c r="E287" s="121"/>
      <c r="F287" s="86"/>
      <c r="G287" s="86"/>
      <c r="H287" s="86"/>
      <c r="I287" s="119"/>
      <c r="J287" s="86"/>
      <c r="K287" s="86"/>
      <c r="L287" s="86"/>
    </row>
    <row r="288" spans="2:12">
      <c r="B288" s="99"/>
      <c r="C288" s="86"/>
      <c r="D288" s="86"/>
      <c r="E288" s="121"/>
      <c r="F288" s="86"/>
      <c r="G288" s="86"/>
      <c r="H288" s="86"/>
      <c r="I288" s="119"/>
      <c r="J288" s="86"/>
      <c r="K288" s="86"/>
      <c r="L288" s="86"/>
    </row>
    <row r="289" spans="2:12">
      <c r="B289" s="99"/>
      <c r="C289" s="86"/>
      <c r="D289" s="86"/>
      <c r="E289" s="121"/>
      <c r="F289" s="86"/>
      <c r="G289" s="86"/>
      <c r="H289" s="86"/>
      <c r="I289" s="119"/>
      <c r="J289" s="86"/>
      <c r="K289" s="86"/>
      <c r="L289" s="86"/>
    </row>
    <row r="290" spans="2:12">
      <c r="B290" s="99"/>
      <c r="C290" s="86"/>
      <c r="D290" s="86"/>
      <c r="E290" s="121"/>
      <c r="F290" s="86"/>
      <c r="G290" s="86"/>
      <c r="H290" s="86"/>
      <c r="I290" s="119"/>
      <c r="J290" s="86"/>
      <c r="K290" s="86"/>
      <c r="L290" s="86"/>
    </row>
    <row r="291" spans="2:12">
      <c r="B291" s="99"/>
      <c r="C291" s="86"/>
      <c r="D291" s="86"/>
      <c r="E291" s="121"/>
      <c r="F291" s="86"/>
      <c r="G291" s="86"/>
      <c r="H291" s="86"/>
      <c r="I291" s="119"/>
      <c r="J291" s="86"/>
      <c r="K291" s="86"/>
      <c r="L291" s="86"/>
    </row>
    <row r="292" spans="2:12">
      <c r="B292" s="99"/>
      <c r="C292" s="86"/>
      <c r="D292" s="86"/>
      <c r="E292" s="121"/>
      <c r="F292" s="86"/>
      <c r="G292" s="86"/>
      <c r="H292" s="86"/>
      <c r="I292" s="119"/>
      <c r="J292" s="86"/>
      <c r="K292" s="86"/>
      <c r="L292" s="86"/>
    </row>
    <row r="293" spans="2:12">
      <c r="B293" s="99"/>
      <c r="C293" s="86"/>
      <c r="D293" s="86"/>
      <c r="E293" s="121"/>
      <c r="F293" s="86"/>
      <c r="G293" s="86"/>
      <c r="H293" s="86"/>
      <c r="I293" s="119"/>
      <c r="J293" s="86"/>
      <c r="K293" s="86"/>
      <c r="L293" s="86"/>
    </row>
    <row r="294" spans="2:12">
      <c r="B294" s="99"/>
      <c r="C294" s="86"/>
      <c r="D294" s="86"/>
      <c r="E294" s="121"/>
      <c r="F294" s="86"/>
      <c r="G294" s="86"/>
      <c r="H294" s="86"/>
      <c r="I294" s="119"/>
      <c r="J294" s="86"/>
      <c r="K294" s="86"/>
      <c r="L294" s="86"/>
    </row>
    <row r="295" spans="2:12">
      <c r="B295" s="99"/>
      <c r="C295" s="86"/>
      <c r="D295" s="86"/>
      <c r="E295" s="121"/>
      <c r="F295" s="86"/>
      <c r="G295" s="86"/>
      <c r="H295" s="86"/>
      <c r="I295" s="119"/>
      <c r="J295" s="86"/>
      <c r="K295" s="86"/>
      <c r="L295" s="86"/>
    </row>
    <row r="296" spans="2:12">
      <c r="B296" s="99"/>
      <c r="C296" s="86"/>
      <c r="D296" s="86"/>
      <c r="E296" s="121"/>
      <c r="F296" s="86"/>
      <c r="G296" s="86"/>
      <c r="H296" s="86"/>
      <c r="I296" s="119"/>
      <c r="J296" s="86"/>
      <c r="K296" s="86"/>
      <c r="L296" s="86"/>
    </row>
    <row r="297" spans="2:12">
      <c r="B297" s="99"/>
      <c r="C297" s="86"/>
      <c r="D297" s="86"/>
      <c r="E297" s="121"/>
      <c r="F297" s="86"/>
      <c r="G297" s="86"/>
      <c r="H297" s="86"/>
      <c r="I297" s="119"/>
      <c r="J297" s="86"/>
      <c r="K297" s="86"/>
      <c r="L297" s="86"/>
    </row>
    <row r="298" spans="2:12">
      <c r="B298" s="99"/>
      <c r="C298" s="86"/>
      <c r="D298" s="86"/>
      <c r="E298" s="121"/>
      <c r="F298" s="86"/>
      <c r="G298" s="86"/>
      <c r="H298" s="86"/>
      <c r="I298" s="119"/>
      <c r="J298" s="86"/>
      <c r="K298" s="86"/>
      <c r="L298" s="86"/>
    </row>
    <row r="299" spans="2:12">
      <c r="B299" s="99"/>
      <c r="C299" s="86"/>
      <c r="D299" s="86"/>
      <c r="E299" s="121"/>
      <c r="F299" s="86"/>
      <c r="G299" s="86"/>
      <c r="H299" s="86"/>
      <c r="I299" s="119"/>
      <c r="J299" s="86"/>
      <c r="K299" s="86"/>
      <c r="L299" s="86"/>
    </row>
    <row r="300" spans="2:12">
      <c r="B300" s="99"/>
      <c r="C300" s="86"/>
      <c r="D300" s="86"/>
      <c r="E300" s="121"/>
      <c r="F300" s="86"/>
      <c r="G300" s="86"/>
      <c r="H300" s="86"/>
      <c r="I300" s="119"/>
      <c r="J300" s="86"/>
      <c r="K300" s="86"/>
      <c r="L300" s="86"/>
    </row>
    <row r="301" spans="2:12">
      <c r="B301" s="99"/>
      <c r="I301" s="119"/>
    </row>
    <row r="302" spans="2:12">
      <c r="B302" s="99"/>
      <c r="I302" s="119"/>
    </row>
    <row r="303" spans="2:12">
      <c r="B303" s="99"/>
    </row>
    <row r="304" spans="2:12">
      <c r="B304" s="99"/>
    </row>
    <row r="305" spans="1:24">
      <c r="B305" s="99"/>
    </row>
    <row r="306" spans="1:24">
      <c r="B306" s="99"/>
    </row>
    <row r="307" spans="1:24">
      <c r="B307" s="99"/>
    </row>
    <row r="308" spans="1:24">
      <c r="B308" s="99"/>
    </row>
    <row r="309" spans="1:24">
      <c r="B309" s="99"/>
    </row>
    <row r="310" spans="1:24" s="45" customFormat="1">
      <c r="A310" s="44"/>
      <c r="B310" s="99"/>
      <c r="C310" s="44"/>
      <c r="D310" s="5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</row>
    <row r="311" spans="1:24" s="45" customFormat="1">
      <c r="A311" s="44"/>
      <c r="B311" s="99"/>
      <c r="C311" s="44"/>
      <c r="D311" s="5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</row>
    <row r="312" spans="1:24" s="45" customFormat="1">
      <c r="A312" s="44"/>
      <c r="B312" s="99"/>
      <c r="C312" s="44"/>
      <c r="D312" s="5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</row>
    <row r="313" spans="1:24" s="45" customFormat="1">
      <c r="A313" s="44"/>
      <c r="B313" s="99"/>
      <c r="C313" s="44"/>
      <c r="D313" s="5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</row>
    <row r="314" spans="1:24" s="45" customFormat="1">
      <c r="A314" s="44"/>
      <c r="B314" s="99"/>
      <c r="C314" s="44"/>
      <c r="D314" s="5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</row>
    <row r="315" spans="1:24" s="45" customFormat="1">
      <c r="A315" s="44"/>
      <c r="B315" s="99"/>
      <c r="C315" s="44"/>
      <c r="D315" s="5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</row>
    <row r="316" spans="1:24" s="45" customFormat="1">
      <c r="A316" s="44"/>
      <c r="B316" s="99"/>
      <c r="C316" s="44"/>
      <c r="D316" s="5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</row>
    <row r="317" spans="1:24" s="45" customFormat="1">
      <c r="A317" s="44"/>
      <c r="B317" s="99"/>
      <c r="C317" s="44"/>
      <c r="D317" s="5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</row>
    <row r="318" spans="1:24" s="45" customFormat="1">
      <c r="A318" s="44"/>
      <c r="B318" s="99"/>
      <c r="C318" s="44"/>
      <c r="D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</row>
    <row r="319" spans="1:24" s="45" customFormat="1">
      <c r="A319" s="44"/>
      <c r="B319" s="99"/>
      <c r="C319" s="44"/>
      <c r="D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</row>
    <row r="320" spans="1:24" s="45" customFormat="1">
      <c r="A320" s="44"/>
      <c r="B320" s="99"/>
      <c r="C320" s="44"/>
      <c r="D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</row>
    <row r="321" spans="1:24" s="45" customFormat="1">
      <c r="A321" s="44"/>
      <c r="B321" s="99"/>
      <c r="C321" s="44"/>
      <c r="D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</row>
    <row r="322" spans="1:24" s="45" customFormat="1">
      <c r="A322" s="44"/>
      <c r="B322" s="99"/>
      <c r="C322" s="44"/>
      <c r="D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</row>
    <row r="323" spans="1:24" s="45" customFormat="1">
      <c r="A323" s="44"/>
      <c r="B323" s="99"/>
      <c r="C323" s="44"/>
      <c r="D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</row>
    <row r="324" spans="1:24" s="45" customFormat="1">
      <c r="A324" s="44"/>
      <c r="B324" s="99"/>
      <c r="C324" s="44"/>
      <c r="D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</row>
    <row r="325" spans="1:24" s="45" customFormat="1">
      <c r="A325" s="44"/>
      <c r="B325" s="99"/>
      <c r="C325" s="44"/>
      <c r="D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</row>
    <row r="326" spans="1:24" s="45" customFormat="1">
      <c r="A326" s="44"/>
      <c r="B326" s="99"/>
      <c r="C326" s="44"/>
      <c r="D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</row>
    <row r="327" spans="1:24" s="45" customFormat="1">
      <c r="A327" s="44"/>
      <c r="B327" s="99"/>
      <c r="C327" s="44"/>
      <c r="D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</row>
    <row r="328" spans="1:24" s="45" customFormat="1">
      <c r="A328" s="44"/>
      <c r="B328" s="99"/>
      <c r="C328" s="44"/>
      <c r="D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</row>
    <row r="329" spans="1:24" s="45" customFormat="1">
      <c r="A329" s="44"/>
      <c r="B329" s="99"/>
      <c r="C329" s="44"/>
      <c r="D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</row>
    <row r="330" spans="1:24" s="45" customFormat="1">
      <c r="A330" s="44"/>
      <c r="B330" s="99"/>
      <c r="C330" s="44"/>
      <c r="D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</row>
    <row r="331" spans="1:24" s="45" customFormat="1">
      <c r="A331" s="44"/>
      <c r="B331" s="99"/>
      <c r="C331" s="44"/>
      <c r="D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</row>
    <row r="332" spans="1:24" s="45" customFormat="1">
      <c r="A332" s="44"/>
      <c r="B332" s="99"/>
      <c r="C332" s="44"/>
      <c r="D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</row>
    <row r="333" spans="1:24" s="45" customFormat="1">
      <c r="A333" s="44"/>
      <c r="B333" s="99"/>
      <c r="C333" s="44"/>
      <c r="D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</row>
    <row r="334" spans="1:24" s="45" customFormat="1">
      <c r="A334" s="44"/>
      <c r="B334" s="99"/>
      <c r="C334" s="44"/>
      <c r="D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</row>
    <row r="335" spans="1:24" s="45" customFormat="1">
      <c r="A335" s="44"/>
      <c r="B335" s="99"/>
      <c r="C335" s="44"/>
      <c r="D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</row>
    <row r="336" spans="1:24" s="45" customFormat="1">
      <c r="A336" s="44"/>
      <c r="B336" s="99"/>
      <c r="C336" s="44"/>
      <c r="D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</row>
    <row r="337" spans="1:24" s="45" customFormat="1">
      <c r="A337" s="44"/>
      <c r="B337" s="99"/>
      <c r="C337" s="44"/>
      <c r="D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</row>
    <row r="338" spans="1:24" s="45" customFormat="1">
      <c r="A338" s="44"/>
      <c r="B338" s="99"/>
      <c r="C338" s="44"/>
      <c r="D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</row>
    <row r="339" spans="1:24" s="45" customFormat="1">
      <c r="A339" s="44"/>
      <c r="B339" s="99"/>
      <c r="C339" s="44"/>
      <c r="D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</row>
    <row r="340" spans="1:24" s="45" customFormat="1">
      <c r="A340" s="44"/>
      <c r="B340" s="99"/>
      <c r="C340" s="44"/>
      <c r="D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</row>
    <row r="341" spans="1:24" s="45" customFormat="1">
      <c r="A341" s="44"/>
      <c r="B341" s="99"/>
      <c r="C341" s="44"/>
      <c r="D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</row>
    <row r="342" spans="1:24" s="45" customFormat="1">
      <c r="A342" s="44"/>
      <c r="B342" s="99"/>
      <c r="C342" s="44"/>
      <c r="D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</row>
    <row r="343" spans="1:24" s="45" customFormat="1">
      <c r="A343" s="44"/>
      <c r="B343" s="99"/>
      <c r="C343" s="44"/>
      <c r="D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</row>
    <row r="344" spans="1:24" s="45" customFormat="1">
      <c r="A344" s="44"/>
      <c r="B344" s="99"/>
      <c r="C344" s="44"/>
      <c r="D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</row>
    <row r="345" spans="1:24" s="45" customFormat="1">
      <c r="A345" s="44"/>
      <c r="B345" s="99"/>
      <c r="C345" s="44"/>
      <c r="D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</row>
    <row r="346" spans="1:24" s="45" customFormat="1">
      <c r="A346" s="44"/>
      <c r="B346" s="99"/>
      <c r="C346" s="44"/>
      <c r="D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</row>
    <row r="347" spans="1:24" s="45" customFormat="1">
      <c r="A347" s="44"/>
      <c r="B347" s="99"/>
      <c r="C347" s="44"/>
      <c r="D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</row>
    <row r="348" spans="1:24" s="45" customFormat="1">
      <c r="A348" s="44"/>
      <c r="B348" s="99"/>
      <c r="C348" s="44"/>
      <c r="D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</row>
    <row r="349" spans="1:24" s="45" customFormat="1">
      <c r="A349" s="44"/>
      <c r="B349" s="99"/>
      <c r="C349" s="44"/>
      <c r="D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</row>
    <row r="350" spans="1:24" s="45" customFormat="1">
      <c r="A350" s="44"/>
      <c r="B350" s="99"/>
      <c r="C350" s="44"/>
      <c r="D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</row>
    <row r="351" spans="1:24" s="45" customFormat="1">
      <c r="A351" s="44"/>
      <c r="B351" s="99"/>
      <c r="C351" s="44"/>
      <c r="D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</row>
    <row r="352" spans="1:24" s="45" customFormat="1">
      <c r="A352" s="44"/>
      <c r="B352" s="99"/>
      <c r="C352" s="44"/>
      <c r="D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</row>
    <row r="353" spans="1:24" s="45" customFormat="1">
      <c r="A353" s="44"/>
      <c r="B353" s="99"/>
      <c r="C353" s="44"/>
      <c r="D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</row>
    <row r="354" spans="1:24" s="45" customFormat="1">
      <c r="A354" s="44"/>
      <c r="B354" s="99"/>
      <c r="C354" s="44"/>
      <c r="D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</row>
    <row r="355" spans="1:24" s="45" customFormat="1">
      <c r="A355" s="44"/>
      <c r="B355" s="99"/>
      <c r="C355" s="44"/>
      <c r="D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</row>
    <row r="356" spans="1:24" s="45" customFormat="1">
      <c r="A356" s="44"/>
      <c r="B356" s="99"/>
      <c r="C356" s="44"/>
      <c r="D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</row>
    <row r="357" spans="1:24" s="45" customFormat="1">
      <c r="A357" s="44"/>
      <c r="B357" s="99"/>
      <c r="C357" s="44"/>
      <c r="D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</row>
    <row r="358" spans="1:24" s="45" customFormat="1">
      <c r="A358" s="44"/>
      <c r="B358" s="99"/>
      <c r="C358" s="44"/>
      <c r="D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</row>
    <row r="359" spans="1:24" s="45" customFormat="1">
      <c r="A359" s="44"/>
      <c r="B359" s="99"/>
      <c r="C359" s="44"/>
      <c r="D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</row>
    <row r="360" spans="1:24" s="45" customFormat="1">
      <c r="A360" s="44"/>
      <c r="B360" s="99"/>
      <c r="C360" s="44"/>
      <c r="D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</row>
    <row r="361" spans="1:24" s="45" customFormat="1">
      <c r="A361" s="44"/>
      <c r="B361" s="99"/>
      <c r="C361" s="44"/>
      <c r="D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</row>
    <row r="362" spans="1:24" s="45" customFormat="1">
      <c r="A362" s="44"/>
      <c r="B362" s="99"/>
      <c r="C362" s="44"/>
      <c r="D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</row>
    <row r="363" spans="1:24" s="45" customFormat="1">
      <c r="A363" s="44"/>
      <c r="B363" s="99"/>
      <c r="C363" s="44"/>
      <c r="D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</row>
    <row r="364" spans="1:24" s="45" customFormat="1">
      <c r="A364" s="44"/>
      <c r="B364" s="99"/>
      <c r="C364" s="44"/>
      <c r="D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</row>
    <row r="365" spans="1:24" s="45" customFormat="1">
      <c r="A365" s="44"/>
      <c r="B365" s="99"/>
      <c r="C365" s="44"/>
      <c r="D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</row>
    <row r="366" spans="1:24" s="45" customFormat="1">
      <c r="A366" s="44"/>
      <c r="B366" s="99"/>
      <c r="C366" s="44"/>
      <c r="D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</row>
    <row r="367" spans="1:24" s="45" customFormat="1">
      <c r="A367" s="44"/>
      <c r="B367" s="99"/>
      <c r="C367" s="44"/>
      <c r="D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</row>
    <row r="368" spans="1:24" s="45" customFormat="1">
      <c r="A368" s="44"/>
      <c r="B368" s="99"/>
      <c r="C368" s="44"/>
      <c r="D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</row>
    <row r="369" spans="1:24" s="45" customFormat="1">
      <c r="A369" s="44"/>
      <c r="B369" s="99"/>
      <c r="C369" s="44"/>
      <c r="D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</row>
    <row r="370" spans="1:24" s="45" customFormat="1">
      <c r="A370" s="44"/>
      <c r="B370" s="99"/>
      <c r="C370" s="44"/>
      <c r="D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</row>
    <row r="371" spans="1:24" s="45" customFormat="1">
      <c r="A371" s="44"/>
      <c r="B371" s="99"/>
      <c r="C371" s="44"/>
      <c r="D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</row>
    <row r="372" spans="1:24" s="45" customFormat="1">
      <c r="A372" s="44"/>
      <c r="B372" s="99"/>
      <c r="C372" s="44"/>
      <c r="D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</row>
    <row r="373" spans="1:24" s="45" customFormat="1">
      <c r="A373" s="44"/>
      <c r="B373" s="99"/>
      <c r="C373" s="44"/>
      <c r="D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</row>
    <row r="374" spans="1:24" s="45" customFormat="1">
      <c r="A374" s="44"/>
      <c r="B374" s="99"/>
      <c r="C374" s="44"/>
      <c r="D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</row>
    <row r="375" spans="1:24" s="45" customFormat="1">
      <c r="A375" s="44"/>
      <c r="B375" s="99"/>
      <c r="C375" s="44"/>
      <c r="D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</row>
    <row r="376" spans="1:24" s="45" customFormat="1">
      <c r="A376" s="44"/>
      <c r="B376" s="99"/>
      <c r="C376" s="44"/>
      <c r="D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</row>
    <row r="377" spans="1:24" s="45" customFormat="1">
      <c r="A377" s="44"/>
      <c r="B377" s="99"/>
      <c r="C377" s="44"/>
      <c r="D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</row>
    <row r="378" spans="1:24" s="45" customFormat="1">
      <c r="A378" s="44"/>
      <c r="B378" s="99"/>
      <c r="C378" s="44"/>
      <c r="D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</row>
    <row r="379" spans="1:24" s="45" customFormat="1">
      <c r="A379" s="44"/>
      <c r="B379" s="99"/>
      <c r="C379" s="44"/>
      <c r="D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</row>
    <row r="380" spans="1:24" s="45" customFormat="1">
      <c r="A380" s="44"/>
      <c r="B380" s="99"/>
      <c r="C380" s="44"/>
      <c r="D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</row>
    <row r="381" spans="1:24" s="45" customFormat="1">
      <c r="A381" s="44"/>
      <c r="B381" s="99"/>
      <c r="C381" s="44"/>
      <c r="D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</row>
    <row r="382" spans="1:24" s="45" customFormat="1">
      <c r="A382" s="44"/>
      <c r="B382" s="99"/>
      <c r="C382" s="44"/>
      <c r="D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</row>
    <row r="383" spans="1:24" s="45" customFormat="1">
      <c r="A383" s="44"/>
      <c r="B383" s="99"/>
      <c r="C383" s="44"/>
      <c r="D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</row>
    <row r="384" spans="1:24" s="45" customFormat="1">
      <c r="A384" s="44"/>
      <c r="B384" s="99"/>
      <c r="C384" s="44"/>
      <c r="D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</row>
    <row r="385" spans="1:24" s="45" customFormat="1">
      <c r="A385" s="44"/>
      <c r="B385" s="99"/>
      <c r="C385" s="44"/>
      <c r="D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</row>
    <row r="386" spans="1:24" s="45" customFormat="1">
      <c r="A386" s="44"/>
      <c r="B386" s="99"/>
      <c r="C386" s="44"/>
      <c r="D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</row>
    <row r="387" spans="1:24" s="45" customFormat="1">
      <c r="A387" s="44"/>
      <c r="B387" s="99"/>
      <c r="C387" s="44"/>
      <c r="D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</row>
    <row r="388" spans="1:24" s="45" customFormat="1">
      <c r="A388" s="44"/>
      <c r="B388" s="99"/>
      <c r="C388" s="44"/>
      <c r="D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</row>
    <row r="389" spans="1:24" s="45" customFormat="1">
      <c r="A389" s="44"/>
      <c r="B389" s="99"/>
      <c r="C389" s="44"/>
      <c r="D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</row>
    <row r="390" spans="1:24" s="45" customFormat="1">
      <c r="A390" s="44"/>
      <c r="B390" s="99"/>
      <c r="C390" s="44"/>
      <c r="D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</row>
    <row r="391" spans="1:24" s="45" customFormat="1">
      <c r="A391" s="44"/>
      <c r="B391" s="99"/>
      <c r="C391" s="44"/>
      <c r="D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</row>
    <row r="392" spans="1:24" s="45" customFormat="1">
      <c r="A392" s="44"/>
      <c r="B392" s="99"/>
      <c r="C392" s="44"/>
      <c r="D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</row>
    <row r="393" spans="1:24" s="45" customFormat="1">
      <c r="A393" s="44"/>
      <c r="B393" s="99"/>
      <c r="C393" s="44"/>
      <c r="D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</row>
    <row r="394" spans="1:24" s="45" customFormat="1">
      <c r="A394" s="44"/>
      <c r="B394" s="99"/>
      <c r="C394" s="44"/>
      <c r="D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</row>
    <row r="395" spans="1:24" s="45" customFormat="1">
      <c r="A395" s="44"/>
      <c r="B395" s="99"/>
      <c r="C395" s="44"/>
      <c r="D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</row>
    <row r="396" spans="1:24" s="45" customFormat="1">
      <c r="A396" s="44"/>
      <c r="B396" s="99"/>
      <c r="C396" s="44"/>
      <c r="D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</row>
    <row r="397" spans="1:24" s="45" customFormat="1">
      <c r="A397" s="44"/>
      <c r="B397" s="99"/>
      <c r="C397" s="44"/>
      <c r="D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</row>
    <row r="398" spans="1:24" s="45" customFormat="1">
      <c r="A398" s="44"/>
      <c r="B398" s="99"/>
      <c r="C398" s="44"/>
      <c r="D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</row>
    <row r="399" spans="1:24" s="45" customFormat="1">
      <c r="A399" s="44"/>
      <c r="B399" s="99"/>
      <c r="C399" s="44"/>
      <c r="D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</row>
    <row r="400" spans="1:24" s="45" customFormat="1">
      <c r="A400" s="44"/>
      <c r="B400" s="99"/>
      <c r="C400" s="44"/>
      <c r="D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</row>
    <row r="401" spans="1:24" s="45" customFormat="1">
      <c r="A401" s="44"/>
      <c r="B401" s="99"/>
      <c r="C401" s="44"/>
      <c r="D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</row>
    <row r="402" spans="1:24" s="45" customFormat="1">
      <c r="A402" s="44"/>
      <c r="B402" s="99"/>
      <c r="C402" s="44"/>
      <c r="D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</row>
    <row r="403" spans="1:24" s="45" customFormat="1">
      <c r="A403" s="44"/>
      <c r="B403" s="99"/>
      <c r="C403" s="44"/>
      <c r="D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</row>
    <row r="404" spans="1:24" s="45" customFormat="1">
      <c r="A404" s="44"/>
      <c r="B404" s="99"/>
      <c r="C404" s="44"/>
      <c r="D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</row>
    <row r="405" spans="1:24" s="45" customFormat="1">
      <c r="A405" s="44"/>
      <c r="B405" s="99"/>
      <c r="C405" s="44"/>
      <c r="D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</row>
    <row r="406" spans="1:24" s="45" customFormat="1">
      <c r="A406" s="44"/>
      <c r="B406" s="99"/>
      <c r="C406" s="44"/>
      <c r="D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</row>
    <row r="407" spans="1:24" s="45" customFormat="1">
      <c r="A407" s="44"/>
      <c r="B407" s="99"/>
      <c r="C407" s="44"/>
      <c r="D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</row>
    <row r="408" spans="1:24" s="45" customFormat="1">
      <c r="A408" s="44"/>
      <c r="B408" s="99"/>
      <c r="C408" s="44"/>
      <c r="D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</row>
    <row r="409" spans="1:24" s="45" customFormat="1">
      <c r="A409" s="44"/>
      <c r="B409" s="99"/>
      <c r="C409" s="44"/>
      <c r="D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</row>
    <row r="410" spans="1:24" s="45" customFormat="1">
      <c r="A410" s="44"/>
      <c r="B410" s="99"/>
      <c r="C410" s="44"/>
      <c r="D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</row>
    <row r="411" spans="1:24" s="45" customFormat="1">
      <c r="A411" s="44"/>
      <c r="B411" s="99"/>
      <c r="C411" s="44"/>
      <c r="D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</row>
    <row r="412" spans="1:24" s="45" customFormat="1">
      <c r="A412" s="44"/>
      <c r="B412" s="99"/>
      <c r="C412" s="44"/>
      <c r="D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</row>
    <row r="413" spans="1:24" s="45" customFormat="1">
      <c r="A413" s="44"/>
      <c r="B413" s="99"/>
      <c r="C413" s="44"/>
      <c r="D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</row>
    <row r="414" spans="1:24" s="45" customFormat="1">
      <c r="A414" s="44"/>
      <c r="B414" s="99"/>
      <c r="C414" s="44"/>
      <c r="D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</row>
    <row r="415" spans="1:24" s="45" customFormat="1">
      <c r="A415" s="44"/>
      <c r="B415" s="99"/>
      <c r="C415" s="44"/>
      <c r="D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</row>
    <row r="416" spans="1:24" s="45" customFormat="1">
      <c r="A416" s="44"/>
      <c r="B416" s="99"/>
      <c r="C416" s="44"/>
      <c r="D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</row>
    <row r="417" spans="1:24" s="45" customFormat="1">
      <c r="A417" s="44"/>
      <c r="B417" s="99"/>
      <c r="C417" s="44"/>
      <c r="D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</row>
    <row r="418" spans="1:24" s="45" customFormat="1">
      <c r="A418" s="44"/>
      <c r="B418" s="99"/>
      <c r="C418" s="44"/>
      <c r="D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</row>
    <row r="419" spans="1:24" s="45" customFormat="1">
      <c r="A419" s="44"/>
      <c r="B419" s="99"/>
      <c r="C419" s="44"/>
      <c r="D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</row>
    <row r="420" spans="1:24" s="45" customFormat="1">
      <c r="A420" s="44"/>
      <c r="B420" s="99"/>
      <c r="C420" s="44"/>
      <c r="D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</row>
    <row r="421" spans="1:24" s="45" customFormat="1">
      <c r="A421" s="44"/>
      <c r="B421" s="99"/>
      <c r="C421" s="44"/>
      <c r="D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</row>
    <row r="422" spans="1:24" s="45" customFormat="1">
      <c r="A422" s="44"/>
      <c r="B422" s="99"/>
      <c r="C422" s="44"/>
      <c r="D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</row>
    <row r="423" spans="1:24" s="45" customFormat="1">
      <c r="A423" s="44"/>
      <c r="B423" s="99"/>
      <c r="C423" s="44"/>
      <c r="D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</row>
    <row r="424" spans="1:24" s="45" customFormat="1">
      <c r="A424" s="44"/>
      <c r="B424" s="99"/>
      <c r="C424" s="44"/>
      <c r="D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</row>
    <row r="425" spans="1:24" s="45" customFormat="1">
      <c r="A425" s="44"/>
      <c r="B425" s="99"/>
      <c r="C425" s="44"/>
      <c r="D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</row>
    <row r="426" spans="1:24" s="45" customFormat="1">
      <c r="A426" s="44"/>
      <c r="B426" s="99"/>
      <c r="C426" s="44"/>
      <c r="D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</row>
    <row r="427" spans="1:24" s="45" customFormat="1">
      <c r="A427" s="44"/>
      <c r="B427" s="99"/>
      <c r="C427" s="44"/>
      <c r="D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</row>
    <row r="428" spans="1:24" s="45" customFormat="1">
      <c r="A428" s="44"/>
      <c r="B428" s="99"/>
      <c r="C428" s="44"/>
      <c r="D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</row>
    <row r="429" spans="1:24" s="45" customFormat="1">
      <c r="A429" s="44"/>
      <c r="B429" s="99"/>
      <c r="C429" s="44"/>
      <c r="D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</row>
    <row r="430" spans="1:24" s="45" customFormat="1">
      <c r="A430" s="44"/>
      <c r="B430" s="99"/>
      <c r="C430" s="44"/>
      <c r="D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</row>
    <row r="431" spans="1:24" s="45" customFormat="1">
      <c r="A431" s="44"/>
      <c r="B431" s="99"/>
      <c r="C431" s="44"/>
      <c r="D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</row>
    <row r="432" spans="1:24" s="45" customFormat="1">
      <c r="A432" s="44"/>
      <c r="B432" s="99"/>
      <c r="C432" s="44"/>
      <c r="D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</row>
    <row r="433" spans="1:24" s="45" customFormat="1">
      <c r="A433" s="44"/>
      <c r="B433" s="99"/>
      <c r="C433" s="44"/>
      <c r="D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</row>
    <row r="434" spans="1:24" s="45" customFormat="1">
      <c r="A434" s="44"/>
      <c r="B434" s="99"/>
      <c r="C434" s="44"/>
      <c r="D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</row>
    <row r="435" spans="1:24" s="45" customFormat="1">
      <c r="A435" s="44"/>
      <c r="B435" s="99"/>
      <c r="C435" s="44"/>
      <c r="D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</row>
    <row r="436" spans="1:24" s="45" customFormat="1">
      <c r="A436" s="44"/>
      <c r="B436" s="99"/>
      <c r="C436" s="44"/>
      <c r="D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</row>
    <row r="437" spans="1:24" s="45" customFormat="1">
      <c r="A437" s="44"/>
      <c r="B437" s="99"/>
      <c r="C437" s="44"/>
      <c r="D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</row>
    <row r="438" spans="1:24" s="45" customFormat="1">
      <c r="A438" s="44"/>
      <c r="B438" s="99"/>
      <c r="C438" s="44"/>
      <c r="D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</row>
    <row r="439" spans="1:24" s="45" customFormat="1">
      <c r="A439" s="44"/>
      <c r="B439" s="99"/>
      <c r="C439" s="44"/>
      <c r="D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</row>
    <row r="440" spans="1:24" s="45" customFormat="1">
      <c r="A440" s="44"/>
      <c r="B440" s="99"/>
      <c r="C440" s="44"/>
      <c r="D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</row>
    <row r="441" spans="1:24" s="45" customFormat="1">
      <c r="A441" s="44"/>
      <c r="B441" s="99"/>
      <c r="C441" s="44"/>
      <c r="D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</row>
    <row r="442" spans="1:24" s="45" customFormat="1">
      <c r="A442" s="44"/>
      <c r="B442" s="99"/>
      <c r="C442" s="44"/>
      <c r="D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</row>
    <row r="443" spans="1:24" s="45" customFormat="1">
      <c r="A443" s="44"/>
      <c r="B443" s="99"/>
      <c r="C443" s="44"/>
      <c r="D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</row>
    <row r="444" spans="1:24" s="45" customFormat="1">
      <c r="A444" s="44"/>
      <c r="B444" s="99"/>
      <c r="C444" s="44"/>
      <c r="D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</row>
    <row r="445" spans="1:24" s="45" customFormat="1">
      <c r="A445" s="44"/>
      <c r="B445" s="99"/>
      <c r="C445" s="44"/>
      <c r="D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</row>
    <row r="446" spans="1:24" s="45" customFormat="1">
      <c r="A446" s="44"/>
      <c r="B446" s="99"/>
      <c r="C446" s="44"/>
      <c r="D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</row>
    <row r="447" spans="1:24" s="45" customFormat="1">
      <c r="A447" s="44"/>
      <c r="B447" s="99"/>
      <c r="C447" s="44"/>
      <c r="D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</row>
    <row r="448" spans="1:24" s="45" customFormat="1">
      <c r="A448" s="44"/>
      <c r="B448" s="99"/>
      <c r="C448" s="44"/>
      <c r="D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</row>
    <row r="449" spans="1:24" s="45" customFormat="1">
      <c r="A449" s="44"/>
      <c r="B449" s="99"/>
      <c r="C449" s="44"/>
      <c r="D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</row>
    <row r="450" spans="1:24" s="45" customFormat="1">
      <c r="A450" s="44"/>
      <c r="B450" s="99"/>
      <c r="C450" s="44"/>
      <c r="D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</row>
    <row r="451" spans="1:24" s="45" customFormat="1">
      <c r="A451" s="44"/>
      <c r="B451" s="99"/>
      <c r="C451" s="44"/>
      <c r="D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</row>
    <row r="452" spans="1:24" s="45" customFormat="1">
      <c r="A452" s="44"/>
      <c r="B452" s="99"/>
      <c r="C452" s="44"/>
      <c r="D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</row>
    <row r="453" spans="1:24" s="45" customFormat="1">
      <c r="A453" s="44"/>
      <c r="B453" s="99"/>
      <c r="C453" s="44"/>
      <c r="D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</row>
    <row r="454" spans="1:24" s="45" customFormat="1">
      <c r="A454" s="44"/>
      <c r="B454" s="99"/>
      <c r="C454" s="44"/>
      <c r="D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</row>
    <row r="455" spans="1:24" s="45" customFormat="1">
      <c r="A455" s="44"/>
      <c r="B455" s="99"/>
      <c r="C455" s="44"/>
      <c r="D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</row>
    <row r="456" spans="1:24" s="45" customFormat="1">
      <c r="A456" s="44"/>
      <c r="B456" s="99"/>
      <c r="C456" s="44"/>
      <c r="D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</row>
    <row r="457" spans="1:24" s="45" customFormat="1">
      <c r="A457" s="44"/>
      <c r="B457" s="99"/>
      <c r="C457" s="44"/>
      <c r="D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</row>
    <row r="458" spans="1:24" s="45" customFormat="1">
      <c r="A458" s="44"/>
      <c r="B458" s="99"/>
      <c r="C458" s="44"/>
      <c r="D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</row>
    <row r="459" spans="1:24" s="45" customFormat="1">
      <c r="A459" s="44"/>
      <c r="B459" s="99"/>
      <c r="C459" s="44"/>
      <c r="D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</row>
    <row r="460" spans="1:24" s="45" customFormat="1">
      <c r="A460" s="44"/>
      <c r="B460" s="99"/>
      <c r="C460" s="44"/>
      <c r="D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</row>
    <row r="461" spans="1:24" s="45" customFormat="1">
      <c r="A461" s="44"/>
      <c r="B461" s="99"/>
      <c r="C461" s="44"/>
      <c r="D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</row>
    <row r="462" spans="1:24" s="45" customFormat="1">
      <c r="A462" s="44"/>
      <c r="B462" s="99"/>
      <c r="C462" s="44"/>
      <c r="D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</row>
    <row r="463" spans="1:24" s="45" customFormat="1">
      <c r="A463" s="44"/>
      <c r="B463" s="99"/>
      <c r="C463" s="44"/>
      <c r="D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</row>
    <row r="464" spans="1:24" s="45" customFormat="1">
      <c r="A464" s="44"/>
      <c r="B464" s="99"/>
      <c r="C464" s="44"/>
      <c r="D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</row>
    <row r="465" spans="1:24" s="45" customFormat="1">
      <c r="A465" s="44"/>
      <c r="B465" s="99"/>
      <c r="C465" s="44"/>
      <c r="D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</row>
    <row r="466" spans="1:24" s="45" customFormat="1">
      <c r="A466" s="44"/>
      <c r="B466" s="44"/>
      <c r="C466" s="44"/>
      <c r="D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</row>
    <row r="467" spans="1:24" s="45" customFormat="1">
      <c r="A467" s="44"/>
      <c r="B467" s="44"/>
      <c r="C467" s="44"/>
      <c r="D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</row>
    <row r="468" spans="1:24" s="45" customFormat="1">
      <c r="A468" s="44"/>
      <c r="B468" s="44"/>
      <c r="C468" s="44"/>
      <c r="D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</row>
    <row r="469" spans="1:24" s="45" customFormat="1">
      <c r="A469" s="44"/>
      <c r="B469" s="44"/>
      <c r="C469" s="44"/>
      <c r="D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</row>
    <row r="470" spans="1:24" s="45" customFormat="1">
      <c r="A470" s="44"/>
      <c r="B470" s="44"/>
      <c r="C470" s="44"/>
      <c r="D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</row>
    <row r="471" spans="1:24" s="45" customFormat="1">
      <c r="A471" s="44"/>
      <c r="B471" s="44"/>
      <c r="C471" s="44"/>
      <c r="D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</row>
    <row r="472" spans="1:24" s="45" customFormat="1">
      <c r="A472" s="44"/>
      <c r="B472" s="44"/>
      <c r="C472" s="44"/>
      <c r="D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</row>
    <row r="473" spans="1:24" s="45" customFormat="1">
      <c r="A473" s="44"/>
      <c r="B473" s="44"/>
      <c r="C473" s="44"/>
      <c r="D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</row>
    <row r="474" spans="1:24" s="45" customFormat="1">
      <c r="A474" s="44"/>
      <c r="B474" s="44"/>
      <c r="C474" s="44"/>
      <c r="D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</row>
    <row r="475" spans="1:24" s="45" customFormat="1">
      <c r="A475" s="44"/>
      <c r="B475" s="44"/>
      <c r="C475" s="44"/>
      <c r="D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</row>
    <row r="476" spans="1:24" s="45" customFormat="1">
      <c r="A476" s="44"/>
      <c r="B476" s="44"/>
      <c r="C476" s="44"/>
      <c r="D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</row>
    <row r="477" spans="1:24" s="45" customFormat="1">
      <c r="A477" s="44"/>
      <c r="B477" s="44"/>
      <c r="C477" s="44"/>
      <c r="D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</row>
    <row r="478" spans="1:24" s="45" customFormat="1">
      <c r="A478" s="44"/>
      <c r="B478" s="44"/>
      <c r="C478" s="44"/>
      <c r="D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</row>
    <row r="479" spans="1:24" s="45" customFormat="1">
      <c r="A479" s="44"/>
      <c r="B479" s="44"/>
      <c r="C479" s="44"/>
      <c r="D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</row>
    <row r="480" spans="1:24" s="45" customFormat="1">
      <c r="A480" s="44"/>
      <c r="B480" s="44"/>
      <c r="C480" s="44"/>
      <c r="D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</row>
    <row r="481" spans="1:24" s="45" customFormat="1">
      <c r="A481" s="44"/>
      <c r="B481" s="44"/>
      <c r="C481" s="44"/>
      <c r="D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</row>
    <row r="482" spans="1:24" s="45" customFormat="1">
      <c r="A482" s="44"/>
      <c r="B482" s="44"/>
      <c r="C482" s="44"/>
      <c r="D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</row>
    <row r="483" spans="1:24" s="45" customFormat="1">
      <c r="A483" s="44"/>
      <c r="B483" s="44"/>
      <c r="C483" s="44"/>
      <c r="D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</row>
    <row r="484" spans="1:24" s="45" customFormat="1">
      <c r="A484" s="44"/>
      <c r="B484" s="44"/>
      <c r="C484" s="44"/>
      <c r="D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</row>
    <row r="485" spans="1:24" s="45" customFormat="1">
      <c r="A485" s="44"/>
      <c r="B485" s="44"/>
      <c r="C485" s="44"/>
      <c r="D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</row>
    <row r="486" spans="1:24" s="45" customFormat="1">
      <c r="A486" s="44"/>
      <c r="B486" s="44"/>
      <c r="C486" s="44"/>
      <c r="D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</row>
    <row r="487" spans="1:24" s="45" customFormat="1">
      <c r="A487" s="44"/>
      <c r="B487" s="44"/>
      <c r="C487" s="44"/>
      <c r="D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</row>
    <row r="488" spans="1:24" s="45" customFormat="1">
      <c r="A488" s="44"/>
      <c r="B488" s="44"/>
      <c r="C488" s="44"/>
      <c r="D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</row>
    <row r="489" spans="1:24" s="45" customFormat="1">
      <c r="A489" s="44"/>
      <c r="B489" s="44"/>
      <c r="C489" s="44"/>
      <c r="D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</row>
  </sheetData>
  <conditionalFormatting sqref="B11:L228">
    <cfRule type="expression" dxfId="6" priority="1">
      <formula>$M11=1</formula>
    </cfRule>
  </conditionalFormatting>
  <printOptions horizontalCentered="1"/>
  <pageMargins left="0.75" right="0.75" top="1" bottom="1" header="0.5" footer="0.5"/>
  <pageSetup scale="5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8</vt:i4>
      </vt:variant>
    </vt:vector>
  </HeadingPairs>
  <TitlesOfParts>
    <vt:vector size="25" baseType="lpstr">
      <vt:lpstr>JV</vt:lpstr>
      <vt:lpstr>Differences Actuals For Chuck</vt:lpstr>
      <vt:lpstr>Sheet1</vt:lpstr>
      <vt:lpstr>INPUT</vt:lpstr>
      <vt:lpstr>Changes in Balances Net</vt:lpstr>
      <vt:lpstr>RateCalc </vt:lpstr>
      <vt:lpstr>RevReq-E</vt:lpstr>
      <vt:lpstr>RevReq-G</vt:lpstr>
      <vt:lpstr>OverUnder E</vt:lpstr>
      <vt:lpstr>OverUnder G</vt:lpstr>
      <vt:lpstr>WACC</vt:lpstr>
      <vt:lpstr>RevFct</vt:lpstr>
      <vt:lpstr>CreditCalc-E</vt:lpstr>
      <vt:lpstr>CreditCalc-G</vt:lpstr>
      <vt:lpstr>Balances</vt:lpstr>
      <vt:lpstr>RateBase-E</vt:lpstr>
      <vt:lpstr>RateBase-G</vt:lpstr>
      <vt:lpstr>'CreditCalc-E'!Print_Area</vt:lpstr>
      <vt:lpstr>'CreditCalc-G'!Print_Area</vt:lpstr>
      <vt:lpstr>'OverUnder E'!Print_Area</vt:lpstr>
      <vt:lpstr>'OverUnder G'!Print_Area</vt:lpstr>
      <vt:lpstr>'RateCalc '!Print_Area</vt:lpstr>
      <vt:lpstr>'RevReq-E'!Print_Area</vt:lpstr>
      <vt:lpstr>'RevReq-G'!Print_Area</vt:lpstr>
      <vt:lpstr>'RevReq-E'!Print_Titles</vt:lpstr>
    </vt:vector>
  </TitlesOfParts>
  <Company>PSEG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CMMPM</dc:creator>
  <cp:lastModifiedBy>Vinciguerra, Joseph</cp:lastModifiedBy>
  <cp:lastPrinted>2019-08-21T18:36:40Z</cp:lastPrinted>
  <dcterms:created xsi:type="dcterms:W3CDTF">2017-09-19T00:32:28Z</dcterms:created>
  <dcterms:modified xsi:type="dcterms:W3CDTF">2021-10-27T19:12:54Z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